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briegler/Library/CloudStorage/GoogleDrive-briegler@gower62.com/My Drive/0Business Office/FY2024/Budget/"/>
    </mc:Choice>
  </mc:AlternateContent>
  <xr:revisionPtr revIDLastSave="0" documentId="8_{5E593449-E142-7A4F-8AF7-CB4FB8720F7A}" xr6:coauthVersionLast="47" xr6:coauthVersionMax="47" xr10:uidLastSave="{00000000-0000-0000-0000-000000000000}"/>
  <bookViews>
    <workbookView xWindow="0" yWindow="500" windowWidth="30240" windowHeight="19640" activeTab="1" xr2:uid="{00000000-000D-0000-FFFF-FFFF00000000}"/>
  </bookViews>
  <sheets>
    <sheet name="Cover" sheetId="1" r:id="rId1"/>
    <sheet name="BudgetSum 2-4" sheetId="2" r:id="rId2"/>
    <sheet name="CashSum 5" sheetId="3" r:id="rId3"/>
    <sheet name="EstRev 6-11" sheetId="4" r:id="rId4"/>
    <sheet name="EstExp 12-20" sheetId="5" r:id="rId5"/>
    <sheet name="Itemize 21" sheetId="6" r:id="rId6"/>
    <sheet name="DeficitBudgetSum Calc 22" sheetId="7" r:id="rId7"/>
    <sheet name="DefReductPlan 23-27" sheetId="8" r:id="rId8"/>
    <sheet name="Bckgrnd-Assumpt 28-29" sheetId="9" r:id="rId9"/>
    <sheet name="EBF Spending Plan 30-34" sheetId="10" r:id="rId10"/>
    <sheet name="AC 35" sheetId="11" r:id="rId11"/>
    <sheet name="VendContract 36" sheetId="12" r:id="rId12"/>
    <sheet name="Ref 37" sheetId="13" r:id="rId13"/>
    <sheet name="Error Checks" sheetId="14" r:id="rId14"/>
    <sheet name="FY23 Data for FY24 Plan" sheetId="15" state="hidden" r:id="rId15"/>
    <sheet name="EBF Spending Plan Data Table" sheetId="16" state="hidden" r:id="rId16"/>
    <sheet name="District Drop-down" sheetId="17" state="hidden" r:id="rId17"/>
    <sheet name="B24" sheetId="18" state="hidden" r:id="rId18"/>
  </sheets>
  <externalReferences>
    <externalReference r:id="rId19"/>
  </externalReferences>
  <definedNames>
    <definedName name="_xlnm._FilterDatabase" localSheetId="17" hidden="1">'B24'!$A$1:$L$8000</definedName>
    <definedName name="_xlnm._FilterDatabase" localSheetId="16" hidden="1">'District Drop-down'!$A$1:$F$1004</definedName>
    <definedName name="_xlnm._FilterDatabase" localSheetId="14" hidden="1">'FY23 Data for FY24 Plan'!$A$2:$BC$934</definedName>
    <definedName name="ChosenDistrict">Cover!$H$13</definedName>
    <definedName name="DashedRCDTHidden">Cover!$P$14</definedName>
    <definedName name="ENROLL_ALL">'[1]ENROLL-ALL'!$A$6:$V$937</definedName>
    <definedName name="SCHADDRS">#REF!</definedName>
    <definedName name="SCHCTY">#REF!</definedName>
    <definedName name="SCHNMBR">#REF!</definedName>
    <definedName name="SCHNME">#REF!</definedName>
    <definedName name="School_District">#REF!</definedName>
    <definedName name="SUPT">#REF!</definedName>
    <definedName name="validation_list">OFFSET(#REF!,,,COUNTIF(#REF!,"?*"))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zLViTTJYlAD4wqLu9x6xBVQbxPHR3gm8DZhbzaSqcI0="/>
    </ext>
  </extLst>
</workbook>
</file>

<file path=xl/calcChain.xml><?xml version="1.0" encoding="utf-8"?>
<calcChain xmlns="http://schemas.openxmlformats.org/spreadsheetml/2006/main">
  <c r="F8000" i="18" l="1" a="1"/>
  <c r="F8000" i="18" s="1"/>
  <c r="E8000" i="18" s="1"/>
  <c r="F7999" i="18" a="1"/>
  <c r="F7999" i="18"/>
  <c r="E7999" i="18" s="1"/>
  <c r="F7998" i="18" a="1"/>
  <c r="F7998" i="18"/>
  <c r="E7998" i="18"/>
  <c r="F7997" i="18" a="1"/>
  <c r="F7997" i="18" s="1"/>
  <c r="E7997" i="18" s="1"/>
  <c r="F7996" i="18" a="1"/>
  <c r="F7996" i="18"/>
  <c r="E7996" i="18" s="1"/>
  <c r="F7995" i="18" a="1"/>
  <c r="F7995" i="18"/>
  <c r="E7995" i="18"/>
  <c r="F7994" i="18" a="1"/>
  <c r="F7994" i="18" s="1"/>
  <c r="E7994" i="18" s="1"/>
  <c r="F7993" i="18" a="1"/>
  <c r="F7993" i="18"/>
  <c r="E7993" i="18"/>
  <c r="F7992" i="18" a="1"/>
  <c r="F7992" i="18"/>
  <c r="E7992" i="18" s="1"/>
  <c r="F7991" i="18" a="1"/>
  <c r="F7991" i="18"/>
  <c r="E7991" i="18" s="1"/>
  <c r="F7990" i="18" a="1"/>
  <c r="F7990" i="18" s="1"/>
  <c r="E7990" i="18" s="1"/>
  <c r="F7989" i="18" a="1"/>
  <c r="F7989" i="18"/>
  <c r="E7989" i="18" s="1"/>
  <c r="F7988" i="18" a="1"/>
  <c r="F7988" i="18"/>
  <c r="E7988" i="18" s="1"/>
  <c r="F7987" i="18" a="1"/>
  <c r="F7987" i="18" s="1"/>
  <c r="E7987" i="18" s="1"/>
  <c r="F7986" i="18" a="1"/>
  <c r="F7986" i="18" s="1"/>
  <c r="E7986" i="18" s="1"/>
  <c r="F7985" i="18" a="1"/>
  <c r="F7985" i="18"/>
  <c r="E7985" i="18" s="1"/>
  <c r="F7984" i="18" a="1"/>
  <c r="F7984" i="18"/>
  <c r="E7984" i="18" s="1"/>
  <c r="F7983" i="18" a="1"/>
  <c r="F7983" i="18"/>
  <c r="E7983" i="18"/>
  <c r="F7982" i="18" a="1"/>
  <c r="F7982" i="18" s="1"/>
  <c r="E7982" i="18" s="1"/>
  <c r="F7981" i="18" a="1"/>
  <c r="F7981" i="18" s="1"/>
  <c r="E7981" i="18" s="1"/>
  <c r="F7980" i="18" a="1"/>
  <c r="F7980" i="18" s="1"/>
  <c r="E7980" i="18" s="1"/>
  <c r="F7979" i="18" a="1"/>
  <c r="F7979" i="18"/>
  <c r="E7979" i="18"/>
  <c r="F7978" i="18" a="1"/>
  <c r="F7978" i="18"/>
  <c r="E7978" i="18"/>
  <c r="F7977" i="18" a="1"/>
  <c r="F7977" i="18" s="1"/>
  <c r="E7977" i="18" s="1"/>
  <c r="F7976" i="18" a="1"/>
  <c r="F7976" i="18" s="1"/>
  <c r="E7976" i="18" s="1"/>
  <c r="F7975" i="18" a="1"/>
  <c r="F7975" i="18"/>
  <c r="E7975" i="18"/>
  <c r="F7974" i="18" a="1"/>
  <c r="F7974" i="18"/>
  <c r="E7974" i="18" s="1"/>
  <c r="F7973" i="18" a="1"/>
  <c r="F7973" i="18"/>
  <c r="E7973" i="18" s="1"/>
  <c r="F7972" i="18" a="1"/>
  <c r="F7972" i="18" s="1"/>
  <c r="E7972" i="18" s="1"/>
  <c r="F7971" i="18" a="1"/>
  <c r="F7971" i="18" s="1"/>
  <c r="E7971" i="18" s="1"/>
  <c r="F7970" i="18" a="1"/>
  <c r="F7970" i="18" s="1"/>
  <c r="E7970" i="18"/>
  <c r="F7969" i="18" a="1"/>
  <c r="F7969" i="18" s="1"/>
  <c r="E7969" i="18" s="1"/>
  <c r="F7968" i="18" a="1"/>
  <c r="F7968" i="18" s="1"/>
  <c r="E7968" i="18" s="1"/>
  <c r="F7967" i="18" a="1"/>
  <c r="F7967" i="18" s="1"/>
  <c r="E7967" i="18" s="1"/>
  <c r="F7966" i="18" a="1"/>
  <c r="F7966" i="18"/>
  <c r="E7966" i="18"/>
  <c r="F7965" i="18" a="1"/>
  <c r="F7965" i="18" s="1"/>
  <c r="E7965" i="18" s="1"/>
  <c r="F7964" i="18" a="1"/>
  <c r="F7964" i="18" s="1"/>
  <c r="E7964" i="18" s="1"/>
  <c r="F7963" i="18" a="1"/>
  <c r="F7963" i="18"/>
  <c r="E7963" i="18" s="1"/>
  <c r="F7962" i="18" a="1"/>
  <c r="F7962" i="18"/>
  <c r="E7962" i="18" s="1"/>
  <c r="F7961" i="18" a="1"/>
  <c r="F7961" i="18" s="1"/>
  <c r="E7961" i="18" s="1"/>
  <c r="F7960" i="18" a="1"/>
  <c r="F7960" i="18" s="1"/>
  <c r="E7960" i="18"/>
  <c r="F7959" i="18" a="1"/>
  <c r="F7959" i="18" s="1"/>
  <c r="E7959" i="18" s="1"/>
  <c r="F7958" i="18" a="1"/>
  <c r="F7958" i="18"/>
  <c r="E7958" i="18"/>
  <c r="F7957" i="18" a="1"/>
  <c r="F7957" i="18" s="1"/>
  <c r="E7957" i="18" s="1"/>
  <c r="F7956" i="18" a="1"/>
  <c r="F7956" i="18" s="1"/>
  <c r="E7956" i="18" s="1"/>
  <c r="F7955" i="18" a="1"/>
  <c r="F7955" i="18" s="1"/>
  <c r="E7955" i="18" s="1"/>
  <c r="F7954" i="18" a="1"/>
  <c r="F7954" i="18" s="1"/>
  <c r="E7954" i="18" s="1"/>
  <c r="F7953" i="18" a="1"/>
  <c r="F7953" i="18"/>
  <c r="E7953" i="18" s="1"/>
  <c r="F7952" i="18" a="1"/>
  <c r="F7952" i="18"/>
  <c r="E7952" i="18"/>
  <c r="F7951" i="18" a="1"/>
  <c r="F7951" i="18"/>
  <c r="E7951" i="18"/>
  <c r="F7950" i="18" a="1"/>
  <c r="F7950" i="18" s="1"/>
  <c r="E7950" i="18" s="1"/>
  <c r="F7949" i="18" a="1"/>
  <c r="F7949" i="18" s="1"/>
  <c r="E7949" i="18" s="1"/>
  <c r="F7948" i="18" a="1"/>
  <c r="F7948" i="18"/>
  <c r="E7948" i="18" s="1"/>
  <c r="F7947" i="18" a="1"/>
  <c r="F7947" i="18" s="1"/>
  <c r="E7947" i="18" s="1"/>
  <c r="F7946" i="18" a="1"/>
  <c r="F7946" i="18" s="1"/>
  <c r="E7946" i="18" s="1"/>
  <c r="F7945" i="18" a="1"/>
  <c r="F7945" i="18" s="1"/>
  <c r="E7945" i="18" s="1"/>
  <c r="F7944" i="18" a="1"/>
  <c r="F7944" i="18"/>
  <c r="E7944" i="18" s="1"/>
  <c r="F7943" i="18" a="1"/>
  <c r="F7943" i="18"/>
  <c r="E7943" i="18"/>
  <c r="F7942" i="18" a="1"/>
  <c r="F7942" i="18"/>
  <c r="E7942" i="18" s="1"/>
  <c r="F7941" i="18" a="1"/>
  <c r="F7941" i="18" s="1"/>
  <c r="E7941" i="18" s="1"/>
  <c r="F7940" i="18" a="1"/>
  <c r="F7940" i="18" s="1"/>
  <c r="E7940" i="18" s="1"/>
  <c r="F7939" i="18" a="1"/>
  <c r="F7939" i="18"/>
  <c r="E7939" i="18"/>
  <c r="F7938" i="18" a="1"/>
  <c r="F7938" i="18"/>
  <c r="E7938" i="18" s="1"/>
  <c r="F7937" i="18" a="1"/>
  <c r="F7937" i="18"/>
  <c r="E7937" i="18" s="1"/>
  <c r="F7936" i="18" a="1"/>
  <c r="F7936" i="18" s="1"/>
  <c r="E7936" i="18" s="1"/>
  <c r="F7935" i="18" a="1"/>
  <c r="F7935" i="18" s="1"/>
  <c r="E7935" i="18" s="1"/>
  <c r="F7934" i="18" a="1"/>
  <c r="F7934" i="18" s="1"/>
  <c r="E7934" i="18" s="1"/>
  <c r="F7933" i="18" a="1"/>
  <c r="F7933" i="18"/>
  <c r="E7933" i="18" s="1"/>
  <c r="F7932" i="18" a="1"/>
  <c r="F7932" i="18"/>
  <c r="E7932" i="18" s="1"/>
  <c r="F7931" i="18" a="1"/>
  <c r="F7931" i="18"/>
  <c r="E7931" i="18" s="1"/>
  <c r="F7930" i="18" a="1"/>
  <c r="F7930" i="18" s="1"/>
  <c r="E7930" i="18"/>
  <c r="F7929" i="18" a="1"/>
  <c r="F7929" i="18" s="1"/>
  <c r="E7929" i="18" s="1"/>
  <c r="F7928" i="18" a="1"/>
  <c r="F7928" i="18" s="1"/>
  <c r="E7928" i="18" s="1"/>
  <c r="F7927" i="18" a="1"/>
  <c r="F7927" i="18" s="1"/>
  <c r="E7927" i="18" s="1"/>
  <c r="F7926" i="18" a="1"/>
  <c r="F7926" i="18"/>
  <c r="E7926" i="18"/>
  <c r="F7925" i="18" a="1"/>
  <c r="F7925" i="18"/>
  <c r="E7925" i="18"/>
  <c r="F7924" i="18" a="1"/>
  <c r="F7924" i="18" s="1"/>
  <c r="E7924" i="18" s="1"/>
  <c r="F7923" i="18" a="1"/>
  <c r="F7923" i="18"/>
  <c r="E7923" i="18"/>
  <c r="F7922" i="18" a="1"/>
  <c r="F7922" i="18" s="1"/>
  <c r="E7922" i="18" s="1"/>
  <c r="F7921" i="18" a="1"/>
  <c r="F7921" i="18" s="1"/>
  <c r="E7921" i="18" s="1"/>
  <c r="F7920" i="18" a="1"/>
  <c r="F7920" i="18" s="1"/>
  <c r="E7920" i="18" s="1"/>
  <c r="F7919" i="18" a="1"/>
  <c r="F7919" i="18"/>
  <c r="E7919" i="18"/>
  <c r="F7918" i="18" a="1"/>
  <c r="F7918" i="18"/>
  <c r="E7918" i="18"/>
  <c r="F7917" i="18" a="1"/>
  <c r="F7917" i="18" s="1"/>
  <c r="E7917" i="18" s="1"/>
  <c r="F7916" i="18" a="1"/>
  <c r="F7916" i="18" s="1"/>
  <c r="E7916" i="18" s="1"/>
  <c r="F7915" i="18" a="1"/>
  <c r="F7915" i="18"/>
  <c r="E7915" i="18" s="1"/>
  <c r="F7914" i="18" a="1"/>
  <c r="F7914" i="18"/>
  <c r="E7914" i="18" s="1"/>
  <c r="F7913" i="18" a="1"/>
  <c r="F7913" i="18"/>
  <c r="E7913" i="18" s="1"/>
  <c r="F7912" i="18" a="1"/>
  <c r="F7912" i="18"/>
  <c r="E7912" i="18"/>
  <c r="F7911" i="18" a="1"/>
  <c r="F7911" i="18"/>
  <c r="E7911" i="18"/>
  <c r="F7910" i="18" a="1"/>
  <c r="F7910" i="18" s="1"/>
  <c r="E7910" i="18" s="1"/>
  <c r="F7909" i="18" a="1"/>
  <c r="F7909" i="18" s="1"/>
  <c r="E7909" i="18" s="1"/>
  <c r="F7908" i="18" a="1"/>
  <c r="F7908" i="18"/>
  <c r="E7908" i="18" s="1"/>
  <c r="F7907" i="18" a="1"/>
  <c r="F7907" i="18"/>
  <c r="E7907" i="18" s="1"/>
  <c r="F7906" i="18" a="1"/>
  <c r="F7906" i="18"/>
  <c r="E7906" i="18"/>
  <c r="F7905" i="18" a="1"/>
  <c r="F7905" i="18" s="1"/>
  <c r="E7905" i="18" s="1"/>
  <c r="F7904" i="18" a="1"/>
  <c r="F7904" i="18" s="1"/>
  <c r="E7904" i="18" s="1"/>
  <c r="F7903" i="18" a="1"/>
  <c r="F7903" i="18"/>
  <c r="E7903" i="18" s="1"/>
  <c r="F7902" i="18" a="1"/>
  <c r="F7902" i="18" s="1"/>
  <c r="E7902" i="18" s="1"/>
  <c r="F7901" i="18" a="1"/>
  <c r="F7901" i="18"/>
  <c r="E7901" i="18" s="1"/>
  <c r="F7900" i="18" a="1"/>
  <c r="F7900" i="18" s="1"/>
  <c r="E7900" i="18"/>
  <c r="F7899" i="18" a="1"/>
  <c r="F7899" i="18"/>
  <c r="E7899" i="18" s="1"/>
  <c r="F7898" i="18" a="1"/>
  <c r="F7898" i="18" s="1"/>
  <c r="E7898" i="18" s="1"/>
  <c r="F7897" i="18" a="1"/>
  <c r="F7897" i="18" s="1"/>
  <c r="E7897" i="18" s="1"/>
  <c r="F7896" i="18" a="1"/>
  <c r="F7896" i="18"/>
  <c r="E7896" i="18"/>
  <c r="F7895" i="18" a="1"/>
  <c r="F7895" i="18"/>
  <c r="E7895" i="18" s="1"/>
  <c r="F7894" i="18" a="1"/>
  <c r="F7894" i="18"/>
  <c r="E7894" i="18"/>
  <c r="F7893" i="18" a="1"/>
  <c r="F7893" i="18"/>
  <c r="E7893" i="18"/>
  <c r="F7892" i="18" a="1"/>
  <c r="F7892" i="18"/>
  <c r="E7892" i="18" s="1"/>
  <c r="F7891" i="18" a="1"/>
  <c r="F7891" i="18" s="1"/>
  <c r="E7891" i="18" s="1"/>
  <c r="F7890" i="18" a="1"/>
  <c r="F7890" i="18" s="1"/>
  <c r="E7890" i="18" s="1"/>
  <c r="F7889" i="18" a="1"/>
  <c r="F7889" i="18"/>
  <c r="E7889" i="18" s="1"/>
  <c r="F7888" i="18" a="1"/>
  <c r="F7888" i="18" s="1"/>
  <c r="E7888" i="18" s="1"/>
  <c r="F7887" i="18" a="1"/>
  <c r="F7887" i="18"/>
  <c r="E7887" i="18" s="1"/>
  <c r="F7886" i="18" a="1"/>
  <c r="F7886" i="18" s="1"/>
  <c r="E7886" i="18" s="1"/>
  <c r="F7885" i="18" a="1"/>
  <c r="F7885" i="18"/>
  <c r="E7885" i="18" s="1"/>
  <c r="F7884" i="18" a="1"/>
  <c r="F7884" i="18" s="1"/>
  <c r="E7884" i="18" s="1"/>
  <c r="F7883" i="18" a="1"/>
  <c r="F7883" i="18"/>
  <c r="E7883" i="18" s="1"/>
  <c r="F7882" i="18" a="1"/>
  <c r="F7882" i="18"/>
  <c r="E7882" i="18"/>
  <c r="F7881" i="18" a="1"/>
  <c r="F7881" i="18"/>
  <c r="E7881" i="18" s="1"/>
  <c r="F7880" i="18" a="1"/>
  <c r="F7880" i="18" s="1"/>
  <c r="E7880" i="18"/>
  <c r="F7879" i="18" a="1"/>
  <c r="F7879" i="18" s="1"/>
  <c r="E7879" i="18" s="1"/>
  <c r="F7878" i="18" a="1"/>
  <c r="F7878" i="18" s="1"/>
  <c r="E7878" i="18" s="1"/>
  <c r="F7877" i="18" a="1"/>
  <c r="F7877" i="18" s="1"/>
  <c r="E7877" i="18" s="1"/>
  <c r="F7876" i="18" a="1"/>
  <c r="F7876" i="18"/>
  <c r="E7876" i="18"/>
  <c r="C7875" i="18"/>
  <c r="B7875" i="18"/>
  <c r="B7874" i="18"/>
  <c r="C7874" i="18" s="1"/>
  <c r="B7873" i="18"/>
  <c r="C7873" i="18" s="1"/>
  <c r="C7872" i="18"/>
  <c r="B7872" i="18"/>
  <c r="C7871" i="18"/>
  <c r="B7871" i="18"/>
  <c r="C7870" i="18"/>
  <c r="B7870" i="18"/>
  <c r="B7869" i="18"/>
  <c r="C7869" i="18" s="1"/>
  <c r="B7868" i="18"/>
  <c r="C7868" i="18" s="1"/>
  <c r="B7865" i="18"/>
  <c r="C7865" i="18" s="1"/>
  <c r="B7864" i="18"/>
  <c r="C7864" i="18" s="1"/>
  <c r="C7862" i="18"/>
  <c r="B7862" i="18"/>
  <c r="B7860" i="18"/>
  <c r="C7860" i="18" s="1"/>
  <c r="C7858" i="18"/>
  <c r="B7858" i="18"/>
  <c r="B7856" i="18"/>
  <c r="C7856" i="18" s="1"/>
  <c r="B7854" i="18"/>
  <c r="C7854" i="18" s="1"/>
  <c r="B7853" i="18"/>
  <c r="C7853" i="18" s="1"/>
  <c r="C7852" i="18"/>
  <c r="B7852" i="18"/>
  <c r="C7851" i="18"/>
  <c r="B7851" i="18"/>
  <c r="C7850" i="18"/>
  <c r="B7850" i="18"/>
  <c r="B7849" i="18"/>
  <c r="C7849" i="18" s="1"/>
  <c r="C7848" i="18"/>
  <c r="B7848" i="18"/>
  <c r="C7847" i="18"/>
  <c r="B7847" i="18"/>
  <c r="B7846" i="18"/>
  <c r="C7846" i="18" s="1"/>
  <c r="C7839" i="18"/>
  <c r="B7839" i="18"/>
  <c r="C7838" i="18"/>
  <c r="B7838" i="18"/>
  <c r="C7837" i="18"/>
  <c r="B7837" i="18"/>
  <c r="F7819" i="18" a="1"/>
  <c r="F7819" i="18" s="1"/>
  <c r="E7819" i="18" s="1"/>
  <c r="B7752" i="18"/>
  <c r="C7752" i="18" s="1"/>
  <c r="B7750" i="18"/>
  <c r="C7750" i="18" s="1"/>
  <c r="B7748" i="18"/>
  <c r="C7748" i="18" s="1"/>
  <c r="B7747" i="18"/>
  <c r="C7747" i="18" s="1"/>
  <c r="B7746" i="18"/>
  <c r="C7746" i="18" s="1"/>
  <c r="B7745" i="18"/>
  <c r="C7745" i="18" s="1"/>
  <c r="B7744" i="18"/>
  <c r="C7744" i="18" s="1"/>
  <c r="B7742" i="18"/>
  <c r="C7742" i="18" s="1"/>
  <c r="C7741" i="18"/>
  <c r="B7741" i="18"/>
  <c r="B7740" i="18"/>
  <c r="C7740" i="18" s="1"/>
  <c r="C7739" i="18"/>
  <c r="B7739" i="18"/>
  <c r="B7738" i="18"/>
  <c r="C7738" i="18" s="1"/>
  <c r="C7737" i="18"/>
  <c r="B7737" i="18"/>
  <c r="B7735" i="18"/>
  <c r="C7735" i="18" s="1"/>
  <c r="B7734" i="18"/>
  <c r="C7734" i="18" s="1"/>
  <c r="C7733" i="18"/>
  <c r="B7733" i="18"/>
  <c r="B7732" i="18"/>
  <c r="C7732" i="18" s="1"/>
  <c r="B7731" i="18"/>
  <c r="C7731" i="18" s="1"/>
  <c r="B7729" i="18"/>
  <c r="C7729" i="18" s="1"/>
  <c r="B7728" i="18"/>
  <c r="C7728" i="18" s="1"/>
  <c r="B7727" i="18"/>
  <c r="C7727" i="18" s="1"/>
  <c r="B7725" i="18"/>
  <c r="C7725" i="18" s="1"/>
  <c r="B7724" i="18"/>
  <c r="C7724" i="18" s="1"/>
  <c r="C7723" i="18"/>
  <c r="B7723" i="18"/>
  <c r="B7722" i="18"/>
  <c r="C7722" i="18" s="1"/>
  <c r="C7721" i="18"/>
  <c r="B7721" i="18"/>
  <c r="B7720" i="18"/>
  <c r="C7720" i="18" s="1"/>
  <c r="B7718" i="18"/>
  <c r="C7718" i="18" s="1"/>
  <c r="B7717" i="18"/>
  <c r="C7717" i="18" s="1"/>
  <c r="B7716" i="18"/>
  <c r="C7716" i="18" s="1"/>
  <c r="C7715" i="18"/>
  <c r="B7715" i="18"/>
  <c r="B7714" i="18"/>
  <c r="C7714" i="18" s="1"/>
  <c r="B7713" i="18"/>
  <c r="C7713" i="18" s="1"/>
  <c r="B7712" i="18"/>
  <c r="C7712" i="18" s="1"/>
  <c r="C7711" i="18"/>
  <c r="B7711" i="18"/>
  <c r="C7710" i="18"/>
  <c r="B7710" i="18"/>
  <c r="C7709" i="18"/>
  <c r="B7709" i="18"/>
  <c r="C7708" i="18"/>
  <c r="B7708" i="18"/>
  <c r="B7707" i="18"/>
  <c r="C7707" i="18" s="1"/>
  <c r="C7706" i="18"/>
  <c r="B7706" i="18"/>
  <c r="B7705" i="18"/>
  <c r="C7705" i="18" s="1"/>
  <c r="C7704" i="18"/>
  <c r="B7704" i="18"/>
  <c r="C7702" i="18"/>
  <c r="B7702" i="18"/>
  <c r="C7700" i="18"/>
  <c r="B7700" i="18"/>
  <c r="B7699" i="18"/>
  <c r="C7699" i="18" s="1"/>
  <c r="C7698" i="18"/>
  <c r="B7698" i="18"/>
  <c r="C7697" i="18"/>
  <c r="B7697" i="18"/>
  <c r="C7696" i="18"/>
  <c r="B7696" i="18"/>
  <c r="C7694" i="18"/>
  <c r="B7694" i="18"/>
  <c r="C7693" i="18"/>
  <c r="B7693" i="18"/>
  <c r="C7692" i="18"/>
  <c r="B7692" i="18"/>
  <c r="C7691" i="18"/>
  <c r="B7691" i="18"/>
  <c r="C7690" i="18"/>
  <c r="B7690" i="18"/>
  <c r="C7689" i="18"/>
  <c r="B7689" i="18"/>
  <c r="C7687" i="18"/>
  <c r="B7687" i="18"/>
  <c r="C7686" i="18"/>
  <c r="B7686" i="18"/>
  <c r="C7685" i="18"/>
  <c r="B7685" i="18"/>
  <c r="C7684" i="18"/>
  <c r="B7684" i="18"/>
  <c r="B7683" i="18"/>
  <c r="C7683" i="18" s="1"/>
  <c r="C7681" i="18"/>
  <c r="B7681" i="18"/>
  <c r="C7680" i="18"/>
  <c r="B7680" i="18"/>
  <c r="C7679" i="18"/>
  <c r="B7679" i="18"/>
  <c r="C7677" i="18"/>
  <c r="B7677" i="18"/>
  <c r="C7676" i="18"/>
  <c r="B7676" i="18"/>
  <c r="C7675" i="18"/>
  <c r="B7675" i="18"/>
  <c r="C7674" i="18"/>
  <c r="B7674" i="18"/>
  <c r="C7673" i="18"/>
  <c r="B7673" i="18"/>
  <c r="C7672" i="18"/>
  <c r="B7672" i="18"/>
  <c r="C7670" i="18"/>
  <c r="B7670" i="18"/>
  <c r="B7669" i="18"/>
  <c r="C7669" i="18" s="1"/>
  <c r="C7668" i="18"/>
  <c r="B7668" i="18"/>
  <c r="B7667" i="18"/>
  <c r="C7667" i="18" s="1"/>
  <c r="C7666" i="18"/>
  <c r="B7666" i="18"/>
  <c r="C7665" i="18"/>
  <c r="B7665" i="18"/>
  <c r="C7664" i="18"/>
  <c r="B7664" i="18"/>
  <c r="B7663" i="18"/>
  <c r="C7663" i="18" s="1"/>
  <c r="C7662" i="18"/>
  <c r="B7662" i="18"/>
  <c r="B7661" i="18"/>
  <c r="C7661" i="18" s="1"/>
  <c r="C7660" i="18"/>
  <c r="B7660" i="18"/>
  <c r="C7659" i="18"/>
  <c r="B7659" i="18"/>
  <c r="C7658" i="18"/>
  <c r="B7658" i="18"/>
  <c r="C7657" i="18"/>
  <c r="B7657" i="18"/>
  <c r="C7656" i="18"/>
  <c r="B7656" i="18"/>
  <c r="C7654" i="18"/>
  <c r="B7654" i="18"/>
  <c r="C7653" i="18"/>
  <c r="B7653" i="18"/>
  <c r="C7652" i="18"/>
  <c r="B7652" i="18"/>
  <c r="C7651" i="18"/>
  <c r="B7651" i="18"/>
  <c r="C7650" i="18"/>
  <c r="B7650" i="18"/>
  <c r="B7649" i="18"/>
  <c r="C7649" i="18" s="1"/>
  <c r="C7648" i="18"/>
  <c r="B7648" i="18"/>
  <c r="C7646" i="18"/>
  <c r="B7646" i="18"/>
  <c r="B7645" i="18"/>
  <c r="C7645" i="18" s="1"/>
  <c r="C7644" i="18"/>
  <c r="B7644" i="18"/>
  <c r="C7643" i="18"/>
  <c r="B7643" i="18"/>
  <c r="C7642" i="18"/>
  <c r="B7642" i="18"/>
  <c r="C7641" i="18"/>
  <c r="B7641" i="18"/>
  <c r="C7640" i="18"/>
  <c r="B7640" i="18"/>
  <c r="F7639" i="18" a="1"/>
  <c r="F7639" i="18" s="1"/>
  <c r="E7639" i="18"/>
  <c r="C7638" i="18"/>
  <c r="B7638" i="18"/>
  <c r="B7637" i="18"/>
  <c r="C7637" i="18" s="1"/>
  <c r="B7636" i="18"/>
  <c r="C7636" i="18" s="1"/>
  <c r="B7635" i="18"/>
  <c r="C7635" i="18" s="1"/>
  <c r="C7634" i="18"/>
  <c r="B7634" i="18"/>
  <c r="C7632" i="18"/>
  <c r="B7632" i="18"/>
  <c r="C7630" i="18"/>
  <c r="B7630" i="18"/>
  <c r="B7629" i="18"/>
  <c r="C7629" i="18" s="1"/>
  <c r="B7628" i="18"/>
  <c r="C7628" i="18" s="1"/>
  <c r="B7627" i="18"/>
  <c r="C7627" i="18" s="1"/>
  <c r="B7626" i="18"/>
  <c r="C7626" i="18" s="1"/>
  <c r="B7624" i="18"/>
  <c r="C7624" i="18" s="1"/>
  <c r="B7623" i="18"/>
  <c r="C7623" i="18" s="1"/>
  <c r="B7622" i="18"/>
  <c r="C7622" i="18" s="1"/>
  <c r="B7621" i="18"/>
  <c r="C7621" i="18" s="1"/>
  <c r="B7620" i="18"/>
  <c r="C7620" i="18" s="1"/>
  <c r="B7619" i="18"/>
  <c r="C7619" i="18" s="1"/>
  <c r="B7617" i="18"/>
  <c r="C7617" i="18" s="1"/>
  <c r="C7616" i="18"/>
  <c r="B7616" i="18"/>
  <c r="B7615" i="18"/>
  <c r="C7615" i="18" s="1"/>
  <c r="C7614" i="18"/>
  <c r="B7614" i="18"/>
  <c r="B7613" i="18"/>
  <c r="C7613" i="18" s="1"/>
  <c r="B7611" i="18"/>
  <c r="C7611" i="18" s="1"/>
  <c r="B7610" i="18"/>
  <c r="C7610" i="18" s="1"/>
  <c r="B7609" i="18"/>
  <c r="C7609" i="18" s="1"/>
  <c r="B7607" i="18"/>
  <c r="C7607" i="18" s="1"/>
  <c r="B7606" i="18"/>
  <c r="C7606" i="18" s="1"/>
  <c r="B7605" i="18"/>
  <c r="C7605" i="18" s="1"/>
  <c r="B7604" i="18"/>
  <c r="C7604" i="18" s="1"/>
  <c r="B7603" i="18"/>
  <c r="C7603" i="18" s="1"/>
  <c r="B7602" i="18"/>
  <c r="C7602" i="18" s="1"/>
  <c r="B7600" i="18"/>
  <c r="C7600" i="18" s="1"/>
  <c r="B7599" i="18"/>
  <c r="C7599" i="18" s="1"/>
  <c r="C7598" i="18"/>
  <c r="B7598" i="18"/>
  <c r="B7597" i="18"/>
  <c r="C7597" i="18" s="1"/>
  <c r="B7596" i="18"/>
  <c r="C7596" i="18" s="1"/>
  <c r="B7595" i="18"/>
  <c r="C7595" i="18" s="1"/>
  <c r="C7594" i="18"/>
  <c r="B7594" i="18"/>
  <c r="B7593" i="18"/>
  <c r="C7593" i="18" s="1"/>
  <c r="C7592" i="18"/>
  <c r="B7592" i="18"/>
  <c r="B7591" i="18"/>
  <c r="C7591" i="18" s="1"/>
  <c r="B7590" i="18"/>
  <c r="C7590" i="18" s="1"/>
  <c r="B7589" i="18"/>
  <c r="C7589" i="18" s="1"/>
  <c r="B7588" i="18"/>
  <c r="C7588" i="18" s="1"/>
  <c r="B7587" i="18"/>
  <c r="C7587" i="18" s="1"/>
  <c r="B7586" i="18"/>
  <c r="C7586" i="18" s="1"/>
  <c r="B7585" i="18"/>
  <c r="C7585" i="18" s="1"/>
  <c r="B7584" i="18"/>
  <c r="C7584" i="18" s="1"/>
  <c r="B7583" i="18"/>
  <c r="C7583" i="18" s="1"/>
  <c r="B7582" i="18"/>
  <c r="C7582" i="18" s="1"/>
  <c r="B7581" i="18"/>
  <c r="C7581" i="18" s="1"/>
  <c r="B7580" i="18"/>
  <c r="C7580" i="18" s="1"/>
  <c r="B7579" i="18"/>
  <c r="C7579" i="18" s="1"/>
  <c r="C7578" i="18"/>
  <c r="B7578" i="18"/>
  <c r="B7577" i="18"/>
  <c r="C7577" i="18" s="1"/>
  <c r="B7576" i="18"/>
  <c r="C7576" i="18" s="1"/>
  <c r="B7575" i="18"/>
  <c r="C7575" i="18" s="1"/>
  <c r="C7574" i="18"/>
  <c r="B7574" i="18"/>
  <c r="B7573" i="18"/>
  <c r="C7573" i="18" s="1"/>
  <c r="B7571" i="18"/>
  <c r="C7571" i="18" s="1"/>
  <c r="B7569" i="18"/>
  <c r="C7569" i="18" s="1"/>
  <c r="B7568" i="18"/>
  <c r="C7568" i="18" s="1"/>
  <c r="B7567" i="18"/>
  <c r="C7567" i="18" s="1"/>
  <c r="B7566" i="18"/>
  <c r="C7566" i="18" s="1"/>
  <c r="B7565" i="18"/>
  <c r="C7565" i="18" s="1"/>
  <c r="B7563" i="18"/>
  <c r="C7563" i="18" s="1"/>
  <c r="C7562" i="18"/>
  <c r="B7562" i="18"/>
  <c r="B7561" i="18"/>
  <c r="C7561" i="18" s="1"/>
  <c r="C7560" i="18"/>
  <c r="B7560" i="18"/>
  <c r="B7559" i="18"/>
  <c r="C7559" i="18" s="1"/>
  <c r="C7558" i="18"/>
  <c r="B7558" i="18"/>
  <c r="B7556" i="18"/>
  <c r="C7556" i="18" s="1"/>
  <c r="B7555" i="18"/>
  <c r="C7555" i="18" s="1"/>
  <c r="C7554" i="18"/>
  <c r="B7554" i="18"/>
  <c r="B7553" i="18"/>
  <c r="C7553" i="18" s="1"/>
  <c r="B7552" i="18"/>
  <c r="C7552" i="18" s="1"/>
  <c r="B7550" i="18"/>
  <c r="C7550" i="18" s="1"/>
  <c r="B7549" i="18"/>
  <c r="C7549" i="18" s="1"/>
  <c r="B7547" i="18"/>
  <c r="C7547" i="18" s="1"/>
  <c r="C7546" i="18"/>
  <c r="B7546" i="18"/>
  <c r="B7545" i="18"/>
  <c r="C7545" i="18" s="1"/>
  <c r="B7544" i="18"/>
  <c r="C7544" i="18" s="1"/>
  <c r="B7543" i="18"/>
  <c r="C7543" i="18" s="1"/>
  <c r="C7542" i="18"/>
  <c r="B7542" i="18"/>
  <c r="C7540" i="18"/>
  <c r="B7540" i="18"/>
  <c r="B7539" i="18"/>
  <c r="C7539" i="18" s="1"/>
  <c r="C7538" i="18"/>
  <c r="B7538" i="18"/>
  <c r="B7537" i="18"/>
  <c r="C7537" i="18" s="1"/>
  <c r="B7536" i="18"/>
  <c r="C7536" i="18" s="1"/>
  <c r="B7535" i="18"/>
  <c r="C7535" i="18" s="1"/>
  <c r="C7534" i="18"/>
  <c r="B7534" i="18"/>
  <c r="B7533" i="18"/>
  <c r="C7533" i="18" s="1"/>
  <c r="B7532" i="18"/>
  <c r="C7532" i="18" s="1"/>
  <c r="B7531" i="18"/>
  <c r="C7531" i="18" s="1"/>
  <c r="B7530" i="18"/>
  <c r="C7530" i="18" s="1"/>
  <c r="B7529" i="18"/>
  <c r="C7529" i="18" s="1"/>
  <c r="C7528" i="18"/>
  <c r="B7528" i="18"/>
  <c r="B7527" i="18"/>
  <c r="C7527" i="18" s="1"/>
  <c r="B7526" i="18"/>
  <c r="C7526" i="18" s="1"/>
  <c r="B7524" i="18"/>
  <c r="C7524" i="18" s="1"/>
  <c r="C7522" i="18"/>
  <c r="B7522" i="18"/>
  <c r="B7521" i="18"/>
  <c r="C7521" i="18" s="1"/>
  <c r="C7520" i="18"/>
  <c r="B7520" i="18"/>
  <c r="B7519" i="18"/>
  <c r="C7519" i="18" s="1"/>
  <c r="C7518" i="18"/>
  <c r="B7518" i="18"/>
  <c r="B7516" i="18"/>
  <c r="C7516" i="18" s="1"/>
  <c r="B7515" i="18"/>
  <c r="C7515" i="18" s="1"/>
  <c r="C7514" i="18"/>
  <c r="B7514" i="18"/>
  <c r="B7513" i="18"/>
  <c r="C7513" i="18" s="1"/>
  <c r="B7512" i="18"/>
  <c r="C7512" i="18" s="1"/>
  <c r="B7511" i="18"/>
  <c r="C7511" i="18" s="1"/>
  <c r="B7509" i="18"/>
  <c r="C7509" i="18" s="1"/>
  <c r="C7508" i="18"/>
  <c r="B7508" i="18"/>
  <c r="B7507" i="18"/>
  <c r="C7507" i="18" s="1"/>
  <c r="B7506" i="18"/>
  <c r="C7506" i="18" s="1"/>
  <c r="B7505" i="18"/>
  <c r="C7505" i="18" s="1"/>
  <c r="B7503" i="18"/>
  <c r="C7503" i="18" s="1"/>
  <c r="B7502" i="18"/>
  <c r="C7502" i="18" s="1"/>
  <c r="B7501" i="18"/>
  <c r="C7501" i="18" s="1"/>
  <c r="B7499" i="18"/>
  <c r="C7499" i="18" s="1"/>
  <c r="B7498" i="18"/>
  <c r="C7498" i="18" s="1"/>
  <c r="B7497" i="18"/>
  <c r="C7497" i="18" s="1"/>
  <c r="B7496" i="18"/>
  <c r="C7496" i="18" s="1"/>
  <c r="B7495" i="18"/>
  <c r="C7495" i="18" s="1"/>
  <c r="C7494" i="18"/>
  <c r="B7494" i="18"/>
  <c r="B7492" i="18"/>
  <c r="C7492" i="18" s="1"/>
  <c r="B7491" i="18"/>
  <c r="C7491" i="18" s="1"/>
  <c r="B7490" i="18"/>
  <c r="C7490" i="18" s="1"/>
  <c r="B7489" i="18"/>
  <c r="C7489" i="18" s="1"/>
  <c r="C7488" i="18"/>
  <c r="B7488" i="18"/>
  <c r="B7487" i="18"/>
  <c r="C7487" i="18" s="1"/>
  <c r="C7486" i="18"/>
  <c r="B7486" i="18"/>
  <c r="B7485" i="18"/>
  <c r="C7485" i="18" s="1"/>
  <c r="C7484" i="18"/>
  <c r="B7484" i="18"/>
  <c r="B7483" i="18"/>
  <c r="C7483" i="18" s="1"/>
  <c r="C7482" i="18"/>
  <c r="B7482" i="18"/>
  <c r="B7481" i="18"/>
  <c r="C7481" i="18" s="1"/>
  <c r="C7480" i="18"/>
  <c r="B7480" i="18"/>
  <c r="B7479" i="18"/>
  <c r="C7479" i="18" s="1"/>
  <c r="C7477" i="18"/>
  <c r="B7477" i="18"/>
  <c r="B7475" i="18"/>
  <c r="C7475" i="18" s="1"/>
  <c r="C7473" i="18"/>
  <c r="B7473" i="18"/>
  <c r="C7472" i="18"/>
  <c r="B7472" i="18"/>
  <c r="C7471" i="18"/>
  <c r="B7471" i="18"/>
  <c r="B7470" i="18"/>
  <c r="C7470" i="18" s="1"/>
  <c r="B7469" i="18"/>
  <c r="C7469" i="18" s="1"/>
  <c r="C7467" i="18"/>
  <c r="B7467" i="18"/>
  <c r="B7465" i="18"/>
  <c r="C7465" i="18" s="1"/>
  <c r="B7464" i="18"/>
  <c r="C7464" i="18" s="1"/>
  <c r="C7463" i="18"/>
  <c r="B7463" i="18"/>
  <c r="C7462" i="18"/>
  <c r="B7462" i="18"/>
  <c r="B7461" i="18"/>
  <c r="C7461" i="18" s="1"/>
  <c r="C7459" i="18"/>
  <c r="B7459" i="18"/>
  <c r="B7458" i="18"/>
  <c r="C7458" i="18" s="1"/>
  <c r="C7457" i="18"/>
  <c r="B7457" i="18"/>
  <c r="C7456" i="18"/>
  <c r="B7456" i="18"/>
  <c r="B7455" i="18"/>
  <c r="C7455" i="18" s="1"/>
  <c r="C7454" i="18"/>
  <c r="B7454" i="18"/>
  <c r="C7452" i="18"/>
  <c r="B7452" i="18"/>
  <c r="C7451" i="18"/>
  <c r="B7451" i="18"/>
  <c r="B7450" i="18"/>
  <c r="C7450" i="18" s="1"/>
  <c r="B7449" i="18"/>
  <c r="C7449" i="18" s="1"/>
  <c r="B7448" i="18"/>
  <c r="C7448" i="18" s="1"/>
  <c r="B7446" i="18"/>
  <c r="C7446" i="18" s="1"/>
  <c r="B7445" i="18"/>
  <c r="C7445" i="18" s="1"/>
  <c r="B7444" i="18"/>
  <c r="C7444" i="18" s="1"/>
  <c r="C7442" i="18"/>
  <c r="B7442" i="18"/>
  <c r="C7441" i="18"/>
  <c r="B7441" i="18"/>
  <c r="B7440" i="18"/>
  <c r="C7440" i="18" s="1"/>
  <c r="B7439" i="18"/>
  <c r="C7439" i="18" s="1"/>
  <c r="B7438" i="18"/>
  <c r="C7438" i="18" s="1"/>
  <c r="B7437" i="18"/>
  <c r="C7437" i="18" s="1"/>
  <c r="B7435" i="18"/>
  <c r="C7435" i="18" s="1"/>
  <c r="B7434" i="18"/>
  <c r="C7434" i="18" s="1"/>
  <c r="C7433" i="18"/>
  <c r="B7433" i="18"/>
  <c r="B7432" i="18"/>
  <c r="C7432" i="18" s="1"/>
  <c r="B7431" i="18"/>
  <c r="C7431" i="18" s="1"/>
  <c r="B7430" i="18"/>
  <c r="C7430" i="18" s="1"/>
  <c r="B7429" i="18"/>
  <c r="C7429" i="18" s="1"/>
  <c r="C7428" i="18"/>
  <c r="B7428" i="18"/>
  <c r="C7427" i="18"/>
  <c r="B7427" i="18"/>
  <c r="C7426" i="18"/>
  <c r="B7426" i="18"/>
  <c r="C7425" i="18"/>
  <c r="B7425" i="18"/>
  <c r="B7424" i="18"/>
  <c r="C7424" i="18" s="1"/>
  <c r="B7423" i="18"/>
  <c r="C7423" i="18" s="1"/>
  <c r="C7422" i="18"/>
  <c r="B7422" i="18"/>
  <c r="B7421" i="18"/>
  <c r="C7421" i="18" s="1"/>
  <c r="B7420" i="18"/>
  <c r="C7420" i="18" s="1"/>
  <c r="B7418" i="18"/>
  <c r="C7418" i="18" s="1"/>
  <c r="C7416" i="18"/>
  <c r="B7416" i="18"/>
  <c r="B7415" i="18"/>
  <c r="C7415" i="18" s="1"/>
  <c r="B7414" i="18"/>
  <c r="C7414" i="18" s="1"/>
  <c r="C7413" i="18"/>
  <c r="B7413" i="18"/>
  <c r="C7412" i="18"/>
  <c r="B7412" i="18"/>
  <c r="B7410" i="18"/>
  <c r="C7410" i="18" s="1"/>
  <c r="B7409" i="18"/>
  <c r="C7409" i="18" s="1"/>
  <c r="B7408" i="18"/>
  <c r="C7408" i="18" s="1"/>
  <c r="C7407" i="18"/>
  <c r="B7407" i="18"/>
  <c r="B7406" i="18"/>
  <c r="C7406" i="18" s="1"/>
  <c r="B7405" i="18"/>
  <c r="C7405" i="18" s="1"/>
  <c r="C7403" i="18"/>
  <c r="B7403" i="18"/>
  <c r="C7402" i="18"/>
  <c r="B7402" i="18"/>
  <c r="B7401" i="18"/>
  <c r="C7401" i="18" s="1"/>
  <c r="B7400" i="18"/>
  <c r="C7400" i="18" s="1"/>
  <c r="C7399" i="18"/>
  <c r="B7399" i="18"/>
  <c r="B7397" i="18"/>
  <c r="C7397" i="18" s="1"/>
  <c r="C7396" i="18"/>
  <c r="B7396" i="18"/>
  <c r="B7395" i="18"/>
  <c r="C7395" i="18" s="1"/>
  <c r="C7393" i="18"/>
  <c r="B7393" i="18"/>
  <c r="B7392" i="18"/>
  <c r="C7392" i="18" s="1"/>
  <c r="B7391" i="18"/>
  <c r="C7391" i="18" s="1"/>
  <c r="C7390" i="18"/>
  <c r="B7390" i="18"/>
  <c r="B7389" i="18"/>
  <c r="C7389" i="18" s="1"/>
  <c r="C7388" i="18"/>
  <c r="B7388" i="18"/>
  <c r="B7386" i="18"/>
  <c r="C7386" i="18" s="1"/>
  <c r="B7385" i="18"/>
  <c r="C7385" i="18" s="1"/>
  <c r="B7384" i="18"/>
  <c r="C7384" i="18" s="1"/>
  <c r="C7383" i="18"/>
  <c r="B7383" i="18"/>
  <c r="C7382" i="18"/>
  <c r="B7382" i="18"/>
  <c r="B7381" i="18"/>
  <c r="C7381" i="18" s="1"/>
  <c r="C7380" i="18"/>
  <c r="B7380" i="18"/>
  <c r="C7379" i="18"/>
  <c r="B7379" i="18"/>
  <c r="B7378" i="18"/>
  <c r="C7378" i="18" s="1"/>
  <c r="C7377" i="18"/>
  <c r="B7377" i="18"/>
  <c r="C7376" i="18"/>
  <c r="B7376" i="18"/>
  <c r="B7375" i="18"/>
  <c r="C7375" i="18" s="1"/>
  <c r="C7374" i="18"/>
  <c r="B7374" i="18"/>
  <c r="C7373" i="18"/>
  <c r="B7373" i="18"/>
  <c r="B7372" i="18"/>
  <c r="C7372" i="18" s="1"/>
  <c r="C7370" i="18"/>
  <c r="B7370" i="18"/>
  <c r="B7368" i="18"/>
  <c r="C7368" i="18" s="1"/>
  <c r="C7367" i="18"/>
  <c r="B7367" i="18"/>
  <c r="C7366" i="18"/>
  <c r="B7366" i="18"/>
  <c r="B7365" i="18"/>
  <c r="C7365" i="18" s="1"/>
  <c r="B7364" i="18"/>
  <c r="C7364" i="18" s="1"/>
  <c r="B7362" i="18"/>
  <c r="C7362" i="18" s="1"/>
  <c r="C7361" i="18"/>
  <c r="B7361" i="18"/>
  <c r="C7360" i="18"/>
  <c r="B7360" i="18"/>
  <c r="B7359" i="18"/>
  <c r="C7359" i="18" s="1"/>
  <c r="B7358" i="18"/>
  <c r="C7358" i="18" s="1"/>
  <c r="C7357" i="18"/>
  <c r="B7357" i="18"/>
  <c r="B7355" i="18"/>
  <c r="C7355" i="18" s="1"/>
  <c r="B7354" i="18"/>
  <c r="C7354" i="18" s="1"/>
  <c r="B7353" i="18"/>
  <c r="C7353" i="18" s="1"/>
  <c r="B7352" i="18"/>
  <c r="C7352" i="18" s="1"/>
  <c r="B7351" i="18"/>
  <c r="C7351" i="18" s="1"/>
  <c r="B7349" i="18"/>
  <c r="C7349" i="18" s="1"/>
  <c r="B7348" i="18"/>
  <c r="C7348" i="18" s="1"/>
  <c r="C7347" i="18"/>
  <c r="B7347" i="18"/>
  <c r="B7345" i="18"/>
  <c r="C7345" i="18" s="1"/>
  <c r="B7344" i="18"/>
  <c r="C7344" i="18" s="1"/>
  <c r="B7343" i="18"/>
  <c r="C7343" i="18" s="1"/>
  <c r="B7342" i="18"/>
  <c r="C7342" i="18" s="1"/>
  <c r="C7341" i="18"/>
  <c r="B7341" i="18"/>
  <c r="C7340" i="18"/>
  <c r="B7340" i="18"/>
  <c r="B7338" i="18"/>
  <c r="C7338" i="18" s="1"/>
  <c r="C7337" i="18"/>
  <c r="B7337" i="18"/>
  <c r="C7336" i="18"/>
  <c r="B7336" i="18"/>
  <c r="B7335" i="18"/>
  <c r="C7335" i="18" s="1"/>
  <c r="B7334" i="18"/>
  <c r="C7334" i="18" s="1"/>
  <c r="B7333" i="18"/>
  <c r="C7333" i="18" s="1"/>
  <c r="B7332" i="18"/>
  <c r="C7332" i="18" s="1"/>
  <c r="C7331" i="18"/>
  <c r="B7331" i="18"/>
  <c r="C7330" i="18"/>
  <c r="B7330" i="18"/>
  <c r="B7329" i="18"/>
  <c r="C7329" i="18" s="1"/>
  <c r="B7328" i="18"/>
  <c r="C7328" i="18" s="1"/>
  <c r="C7327" i="18"/>
  <c r="B7327" i="18"/>
  <c r="C7326" i="18"/>
  <c r="B7326" i="18"/>
  <c r="B7325" i="18"/>
  <c r="C7325" i="18" s="1"/>
  <c r="B7305" i="18"/>
  <c r="C7305" i="18" s="1"/>
  <c r="B7302" i="18"/>
  <c r="C7302" i="18" s="1"/>
  <c r="C7216" i="18"/>
  <c r="B7216" i="18"/>
  <c r="B7039" i="18"/>
  <c r="C7039" i="18" s="1"/>
  <c r="B7036" i="18"/>
  <c r="C7036" i="18" s="1"/>
  <c r="C7035" i="18"/>
  <c r="B7035" i="18"/>
  <c r="B7034" i="18"/>
  <c r="C7034" i="18" s="1"/>
  <c r="B7033" i="18"/>
  <c r="C7033" i="18" s="1"/>
  <c r="B7032" i="18"/>
  <c r="C7032" i="18" s="1"/>
  <c r="C7031" i="18"/>
  <c r="B7031" i="18"/>
  <c r="B7030" i="18"/>
  <c r="C7030" i="18" s="1"/>
  <c r="C7029" i="18"/>
  <c r="B7029" i="18"/>
  <c r="C7028" i="18"/>
  <c r="B7028" i="18"/>
  <c r="B7027" i="18"/>
  <c r="C7027" i="18" s="1"/>
  <c r="B7026" i="18"/>
  <c r="C7026" i="18" s="1"/>
  <c r="B7025" i="18"/>
  <c r="C7025" i="18" s="1"/>
  <c r="B7024" i="18"/>
  <c r="C7024" i="18" s="1"/>
  <c r="B7023" i="18"/>
  <c r="C7023" i="18" s="1"/>
  <c r="B7022" i="18"/>
  <c r="C7022" i="18" s="1"/>
  <c r="C7021" i="18"/>
  <c r="B7021" i="18"/>
  <c r="B7018" i="18"/>
  <c r="C7018" i="18" s="1"/>
  <c r="C7016" i="18"/>
  <c r="B7016" i="18"/>
  <c r="B7012" i="18"/>
  <c r="C7012" i="18" s="1"/>
  <c r="B7010" i="18"/>
  <c r="C7010" i="18" s="1"/>
  <c r="C7008" i="18"/>
  <c r="B7008" i="18"/>
  <c r="B7007" i="18"/>
  <c r="C7007" i="18" s="1"/>
  <c r="B7005" i="18"/>
  <c r="C7005" i="18" s="1"/>
  <c r="B7001" i="18"/>
  <c r="C7001" i="18" s="1"/>
  <c r="F7000" i="18" a="1"/>
  <c r="F7000" i="18" s="1"/>
  <c r="E7000" i="18"/>
  <c r="F6999" i="18" a="1"/>
  <c r="F6999" i="18"/>
  <c r="E6999" i="18"/>
  <c r="C6997" i="18"/>
  <c r="B6997" i="18"/>
  <c r="C6995" i="18"/>
  <c r="B6995" i="18"/>
  <c r="B6993" i="18"/>
  <c r="C6993" i="18" s="1"/>
  <c r="B6992" i="18"/>
  <c r="C6992" i="18" s="1"/>
  <c r="F6991" i="18" a="1"/>
  <c r="F6991" i="18"/>
  <c r="E6991" i="18" s="1"/>
  <c r="F6990" i="18" a="1"/>
  <c r="F6990" i="18" s="1"/>
  <c r="E6990" i="18"/>
  <c r="F6989" i="18" a="1"/>
  <c r="F6989" i="18"/>
  <c r="E6989" i="18" s="1"/>
  <c r="B6988" i="18"/>
  <c r="C6988" i="18" s="1"/>
  <c r="C6987" i="18"/>
  <c r="B6987" i="18"/>
  <c r="F6986" i="18" a="1"/>
  <c r="F6986" i="18" s="1"/>
  <c r="E6986" i="18" s="1"/>
  <c r="C6985" i="18"/>
  <c r="B6985" i="18"/>
  <c r="B6984" i="18"/>
  <c r="C6984" i="18" s="1"/>
  <c r="B6982" i="18"/>
  <c r="C6982" i="18" s="1"/>
  <c r="C6981" i="18"/>
  <c r="B6981" i="18"/>
  <c r="B6980" i="18"/>
  <c r="C6980" i="18" s="1"/>
  <c r="B6979" i="18"/>
  <c r="C6979" i="18" s="1"/>
  <c r="B6978" i="18"/>
  <c r="C6978" i="18" s="1"/>
  <c r="C6977" i="18"/>
  <c r="B6977" i="18"/>
  <c r="B6976" i="18"/>
  <c r="C6976" i="18" s="1"/>
  <c r="B6975" i="18"/>
  <c r="C6975" i="18" s="1"/>
  <c r="B6974" i="18"/>
  <c r="C6974" i="18" s="1"/>
  <c r="C6973" i="18"/>
  <c r="B6973" i="18"/>
  <c r="B6972" i="18"/>
  <c r="C6972" i="18" s="1"/>
  <c r="B6971" i="18"/>
  <c r="C6971" i="18" s="1"/>
  <c r="B6970" i="18"/>
  <c r="C6970" i="18" s="1"/>
  <c r="F6968" i="18" a="1"/>
  <c r="F6968" i="18" s="1"/>
  <c r="E6968" i="18" s="1"/>
  <c r="F6967" i="18" a="1"/>
  <c r="F6967" i="18"/>
  <c r="E6967" i="18"/>
  <c r="F6966" i="18" a="1"/>
  <c r="F6966" i="18" s="1"/>
  <c r="E6966" i="18" s="1"/>
  <c r="F6965" i="18" a="1"/>
  <c r="F6965" i="18"/>
  <c r="E6965" i="18"/>
  <c r="F6964" i="18" a="1"/>
  <c r="F6964" i="18" s="1"/>
  <c r="E6964" i="18" s="1"/>
  <c r="F6963" i="18" a="1"/>
  <c r="F6963" i="18" s="1"/>
  <c r="E6963" i="18" s="1"/>
  <c r="F6962" i="18" a="1"/>
  <c r="F6962" i="18" s="1"/>
  <c r="E6962" i="18" s="1"/>
  <c r="C6961" i="18"/>
  <c r="B6961" i="18"/>
  <c r="C6960" i="18"/>
  <c r="B6960" i="18"/>
  <c r="B6959" i="18"/>
  <c r="C6959" i="18" s="1"/>
  <c r="B6958" i="18"/>
  <c r="C6958" i="18" s="1"/>
  <c r="C6957" i="18"/>
  <c r="B6957" i="18"/>
  <c r="C6956" i="18"/>
  <c r="B6956" i="18"/>
  <c r="C6955" i="18"/>
  <c r="B6955" i="18"/>
  <c r="B6954" i="18"/>
  <c r="C6954" i="18" s="1"/>
  <c r="B6953" i="18"/>
  <c r="C6953" i="18" s="1"/>
  <c r="B6952" i="18"/>
  <c r="C6952" i="18" s="1"/>
  <c r="C6951" i="18"/>
  <c r="B6951" i="18"/>
  <c r="C6950" i="18"/>
  <c r="B6950" i="18"/>
  <c r="B6949" i="18"/>
  <c r="C6949" i="18" s="1"/>
  <c r="C6948" i="18"/>
  <c r="B6948" i="18"/>
  <c r="B6947" i="18"/>
  <c r="C6947" i="18" s="1"/>
  <c r="B6946" i="18"/>
  <c r="C6946" i="18" s="1"/>
  <c r="B6945" i="18"/>
  <c r="C6945" i="18" s="1"/>
  <c r="C6944" i="18"/>
  <c r="B6944" i="18"/>
  <c r="B6943" i="18"/>
  <c r="C6943" i="18" s="1"/>
  <c r="B6942" i="18"/>
  <c r="C6942" i="18" s="1"/>
  <c r="C6941" i="18"/>
  <c r="B6941" i="18"/>
  <c r="B6940" i="18"/>
  <c r="C6940" i="18" s="1"/>
  <c r="C6939" i="18"/>
  <c r="B6939" i="18"/>
  <c r="B6938" i="18"/>
  <c r="C6938" i="18" s="1"/>
  <c r="B6937" i="18"/>
  <c r="C6937" i="18" s="1"/>
  <c r="B6936" i="18"/>
  <c r="C6936" i="18" s="1"/>
  <c r="B6935" i="18"/>
  <c r="C6935" i="18" s="1"/>
  <c r="C6934" i="18"/>
  <c r="B6934" i="18"/>
  <c r="B6933" i="18"/>
  <c r="C6933" i="18" s="1"/>
  <c r="B6932" i="18"/>
  <c r="C6932" i="18" s="1"/>
  <c r="B6931" i="18"/>
  <c r="C6931" i="18" s="1"/>
  <c r="C6930" i="18"/>
  <c r="B6930" i="18"/>
  <c r="B6929" i="18"/>
  <c r="C6929" i="18" s="1"/>
  <c r="B6928" i="18"/>
  <c r="C6928" i="18" s="1"/>
  <c r="C6927" i="18"/>
  <c r="B6927" i="18"/>
  <c r="B6926" i="18"/>
  <c r="C6926" i="18" s="1"/>
  <c r="B6925" i="18"/>
  <c r="C6925" i="18" s="1"/>
  <c r="B6924" i="18"/>
  <c r="C6924" i="18" s="1"/>
  <c r="B6923" i="18"/>
  <c r="C6923" i="18" s="1"/>
  <c r="C6922" i="18"/>
  <c r="B6922" i="18"/>
  <c r="C6921" i="18"/>
  <c r="B6921" i="18"/>
  <c r="C6920" i="18"/>
  <c r="B6920" i="18"/>
  <c r="C6919" i="18"/>
  <c r="B6919" i="18"/>
  <c r="B6918" i="18"/>
  <c r="C6918" i="18" s="1"/>
  <c r="C6917" i="18"/>
  <c r="B6917" i="18"/>
  <c r="C6915" i="18"/>
  <c r="B6915" i="18"/>
  <c r="F6914" i="18" a="1"/>
  <c r="F6914" i="18" s="1"/>
  <c r="E6914" i="18" s="1"/>
  <c r="F6913" i="18" a="1"/>
  <c r="F6913" i="18" s="1"/>
  <c r="E6913" i="18"/>
  <c r="B6912" i="18"/>
  <c r="C6912" i="18" s="1"/>
  <c r="B6911" i="18"/>
  <c r="C6911" i="18" s="1"/>
  <c r="B6908" i="18"/>
  <c r="C6908" i="18" s="1"/>
  <c r="C6907" i="18"/>
  <c r="B6907" i="18"/>
  <c r="B6906" i="18"/>
  <c r="C6906" i="18" s="1"/>
  <c r="B6905" i="18"/>
  <c r="C6905" i="18" s="1"/>
  <c r="C6904" i="18"/>
  <c r="B6904" i="18"/>
  <c r="B6903" i="18"/>
  <c r="C6903" i="18" s="1"/>
  <c r="C6902" i="18"/>
  <c r="B6902" i="18"/>
  <c r="B6901" i="18"/>
  <c r="C6901" i="18" s="1"/>
  <c r="B6900" i="18"/>
  <c r="C6900" i="18" s="1"/>
  <c r="B6899" i="18"/>
  <c r="C6899" i="18" s="1"/>
  <c r="C6898" i="18"/>
  <c r="B6898" i="18"/>
  <c r="B6897" i="18"/>
  <c r="C6897" i="18" s="1"/>
  <c r="C6896" i="18"/>
  <c r="B6896" i="18"/>
  <c r="C6895" i="18"/>
  <c r="B6895" i="18"/>
  <c r="B6894" i="18"/>
  <c r="C6894" i="18" s="1"/>
  <c r="B6893" i="18"/>
  <c r="C6893" i="18" s="1"/>
  <c r="B6892" i="18"/>
  <c r="C6892" i="18" s="1"/>
  <c r="F6891" i="18" a="1"/>
  <c r="F6891" i="18" s="1"/>
  <c r="E6891" i="18" s="1"/>
  <c r="F6890" i="18" a="1"/>
  <c r="F6890" i="18" s="1"/>
  <c r="E6890" i="18" s="1"/>
  <c r="B6889" i="18"/>
  <c r="C6889" i="18" s="1"/>
  <c r="B6888" i="18"/>
  <c r="C6888" i="18" s="1"/>
  <c r="B6887" i="18"/>
  <c r="C6887" i="18" s="1"/>
  <c r="B6886" i="18"/>
  <c r="C6886" i="18" s="1"/>
  <c r="B6885" i="18"/>
  <c r="C6885" i="18" s="1"/>
  <c r="C6884" i="18"/>
  <c r="B6884" i="18"/>
  <c r="C6883" i="18"/>
  <c r="B6883" i="18"/>
  <c r="C6882" i="18"/>
  <c r="B6882" i="18"/>
  <c r="F6881" i="18" a="1"/>
  <c r="F6881" i="18"/>
  <c r="E6881" i="18"/>
  <c r="B6880" i="18"/>
  <c r="C6880" i="18" s="1"/>
  <c r="B6878" i="18"/>
  <c r="C6878" i="18" s="1"/>
  <c r="C6877" i="18"/>
  <c r="B6877" i="18"/>
  <c r="C6876" i="18"/>
  <c r="B6876" i="18"/>
  <c r="B6875" i="18"/>
  <c r="C6875" i="18" s="1"/>
  <c r="B6874" i="18"/>
  <c r="C6874" i="18" s="1"/>
  <c r="B6873" i="18"/>
  <c r="C6873" i="18" s="1"/>
  <c r="B6872" i="18"/>
  <c r="C6872" i="18" s="1"/>
  <c r="C6871" i="18"/>
  <c r="B6871" i="18"/>
  <c r="C6870" i="18"/>
  <c r="B6870" i="18"/>
  <c r="B6869" i="18"/>
  <c r="C6869" i="18" s="1"/>
  <c r="B6868" i="18"/>
  <c r="C6868" i="18" s="1"/>
  <c r="C6867" i="18"/>
  <c r="B6867" i="18"/>
  <c r="C6866" i="18"/>
  <c r="B6866" i="18"/>
  <c r="C6865" i="18"/>
  <c r="B6865" i="18"/>
  <c r="C6864" i="18"/>
  <c r="B6864" i="18"/>
  <c r="B6863" i="18"/>
  <c r="C6863" i="18" s="1"/>
  <c r="B6862" i="18"/>
  <c r="C6862" i="18" s="1"/>
  <c r="F6861" i="18" a="1"/>
  <c r="F6861" i="18" s="1"/>
  <c r="E6861" i="18" s="1"/>
  <c r="F6860" i="18" a="1"/>
  <c r="F6860" i="18"/>
  <c r="E6860" i="18"/>
  <c r="B6859" i="18"/>
  <c r="C6859" i="18" s="1"/>
  <c r="C6858" i="18"/>
  <c r="B6858" i="18"/>
  <c r="B6857" i="18"/>
  <c r="C6857" i="18" s="1"/>
  <c r="B6856" i="18"/>
  <c r="C6856" i="18" s="1"/>
  <c r="B6855" i="18"/>
  <c r="C6855" i="18" s="1"/>
  <c r="C6854" i="18"/>
  <c r="B6854" i="18"/>
  <c r="B6853" i="18"/>
  <c r="C6853" i="18" s="1"/>
  <c r="C6852" i="18"/>
  <c r="B6852" i="18"/>
  <c r="F6851" i="18" a="1"/>
  <c r="F6851" i="18"/>
  <c r="E6851" i="18"/>
  <c r="B6850" i="18"/>
  <c r="C6850" i="18" s="1"/>
  <c r="B6848" i="18"/>
  <c r="C6848" i="18" s="1"/>
  <c r="C6847" i="18"/>
  <c r="B6847" i="18"/>
  <c r="B6846" i="18"/>
  <c r="C6846" i="18" s="1"/>
  <c r="C6845" i="18"/>
  <c r="B6845" i="18"/>
  <c r="B6844" i="18"/>
  <c r="C6844" i="18" s="1"/>
  <c r="B6843" i="18"/>
  <c r="C6843" i="18" s="1"/>
  <c r="B6842" i="18"/>
  <c r="C6842" i="18" s="1"/>
  <c r="C6841" i="18"/>
  <c r="B6841" i="18"/>
  <c r="B6840" i="18"/>
  <c r="C6840" i="18" s="1"/>
  <c r="B6839" i="18"/>
  <c r="C6839" i="18" s="1"/>
  <c r="B6838" i="18"/>
  <c r="C6838" i="18" s="1"/>
  <c r="B6837" i="18"/>
  <c r="C6837" i="18" s="1"/>
  <c r="B6836" i="18"/>
  <c r="C6836" i="18" s="1"/>
  <c r="B6835" i="18"/>
  <c r="C6835" i="18" s="1"/>
  <c r="B6834" i="18"/>
  <c r="C6834" i="18" s="1"/>
  <c r="C6833" i="18"/>
  <c r="B6833" i="18"/>
  <c r="B6832" i="18"/>
  <c r="C6832" i="18" s="1"/>
  <c r="F6831" i="18" a="1"/>
  <c r="F6831" i="18"/>
  <c r="E6831" i="18"/>
  <c r="F6830" i="18" a="1"/>
  <c r="F6830" i="18"/>
  <c r="E6830" i="18" s="1"/>
  <c r="C6829" i="18"/>
  <c r="B6829" i="18"/>
  <c r="B6828" i="18"/>
  <c r="C6828" i="18" s="1"/>
  <c r="B6827" i="18"/>
  <c r="C6827" i="18" s="1"/>
  <c r="B6826" i="18"/>
  <c r="C6826" i="18" s="1"/>
  <c r="B6825" i="18"/>
  <c r="C6825" i="18" s="1"/>
  <c r="C6824" i="18"/>
  <c r="B6824" i="18"/>
  <c r="B6823" i="18"/>
  <c r="C6823" i="18" s="1"/>
  <c r="C6822" i="18"/>
  <c r="B6822" i="18"/>
  <c r="F6821" i="18" a="1"/>
  <c r="F6821" i="18" s="1"/>
  <c r="E6821" i="18" s="1"/>
  <c r="B6820" i="18"/>
  <c r="C6820" i="18" s="1"/>
  <c r="B6818" i="18"/>
  <c r="C6818" i="18" s="1"/>
  <c r="B6817" i="18"/>
  <c r="C6817" i="18" s="1"/>
  <c r="B6816" i="18"/>
  <c r="C6816" i="18" s="1"/>
  <c r="B6815" i="18"/>
  <c r="C6815" i="18" s="1"/>
  <c r="C6814" i="18"/>
  <c r="B6814" i="18"/>
  <c r="B6813" i="18"/>
  <c r="C6813" i="18" s="1"/>
  <c r="B6812" i="18"/>
  <c r="C6812" i="18" s="1"/>
  <c r="B6811" i="18"/>
  <c r="C6811" i="18" s="1"/>
  <c r="C6810" i="18"/>
  <c r="B6810" i="18"/>
  <c r="B6809" i="18"/>
  <c r="C6809" i="18" s="1"/>
  <c r="B6808" i="18"/>
  <c r="C6808" i="18" s="1"/>
  <c r="B6807" i="18"/>
  <c r="C6807" i="18" s="1"/>
  <c r="B6806" i="18"/>
  <c r="C6806" i="18" s="1"/>
  <c r="B6805" i="18"/>
  <c r="C6805" i="18" s="1"/>
  <c r="B6804" i="18"/>
  <c r="C6804" i="18" s="1"/>
  <c r="C6803" i="18"/>
  <c r="B6803" i="18"/>
  <c r="B6802" i="18"/>
  <c r="C6802" i="18" s="1"/>
  <c r="F6801" i="18" a="1"/>
  <c r="F6801" i="18" s="1"/>
  <c r="E6801" i="18" s="1"/>
  <c r="C6800" i="18"/>
  <c r="B6800" i="18"/>
  <c r="B6799" i="18"/>
  <c r="C6799" i="18" s="1"/>
  <c r="C6798" i="18"/>
  <c r="B6798" i="18"/>
  <c r="B6797" i="18"/>
  <c r="C6797" i="18" s="1"/>
  <c r="C6796" i="18"/>
  <c r="B6796" i="18"/>
  <c r="B6795" i="18"/>
  <c r="C6795" i="18" s="1"/>
  <c r="C6794" i="18"/>
  <c r="B6794" i="18"/>
  <c r="B6793" i="18"/>
  <c r="C6793" i="18" s="1"/>
  <c r="C6792" i="18"/>
  <c r="B6792" i="18"/>
  <c r="B6791" i="18"/>
  <c r="C6791" i="18" s="1"/>
  <c r="C6790" i="18"/>
  <c r="B6790" i="18"/>
  <c r="C6788" i="18"/>
  <c r="B6788" i="18"/>
  <c r="B6787" i="18"/>
  <c r="C6787" i="18" s="1"/>
  <c r="C6786" i="18"/>
  <c r="B6786" i="18"/>
  <c r="B6785" i="18"/>
  <c r="C6785" i="18" s="1"/>
  <c r="C6784" i="18"/>
  <c r="B6784" i="18"/>
  <c r="B6783" i="18"/>
  <c r="C6783" i="18" s="1"/>
  <c r="C6782" i="18"/>
  <c r="B6782" i="18"/>
  <c r="B6781" i="18"/>
  <c r="C6781" i="18" s="1"/>
  <c r="C6780" i="18"/>
  <c r="B6780" i="18"/>
  <c r="B6779" i="18"/>
  <c r="C6779" i="18" s="1"/>
  <c r="C6778" i="18"/>
  <c r="B6778" i="18"/>
  <c r="B6777" i="18"/>
  <c r="C6777" i="18" s="1"/>
  <c r="C6776" i="18"/>
  <c r="B6776" i="18"/>
  <c r="B6775" i="18"/>
  <c r="C6775" i="18" s="1"/>
  <c r="C6774" i="18"/>
  <c r="B6774" i="18"/>
  <c r="B6773" i="18"/>
  <c r="C6773" i="18" s="1"/>
  <c r="C6772" i="18"/>
  <c r="B6772" i="18"/>
  <c r="F6771" i="18" a="1"/>
  <c r="F6771" i="18"/>
  <c r="E6771" i="18"/>
  <c r="C6770" i="18"/>
  <c r="B6770" i="18"/>
  <c r="B6769" i="18"/>
  <c r="C6769" i="18" s="1"/>
  <c r="B6768" i="18"/>
  <c r="C6768" i="18" s="1"/>
  <c r="B6767" i="18"/>
  <c r="C6767" i="18" s="1"/>
  <c r="C6766" i="18"/>
  <c r="B6766" i="18"/>
  <c r="B6765" i="18"/>
  <c r="C6765" i="18" s="1"/>
  <c r="B6764" i="18"/>
  <c r="C6764" i="18" s="1"/>
  <c r="B6763" i="18"/>
  <c r="C6763" i="18" s="1"/>
  <c r="B6762" i="18"/>
  <c r="C6762" i="18" s="1"/>
  <c r="C6761" i="18"/>
  <c r="B6761" i="18"/>
  <c r="B6760" i="18"/>
  <c r="C6760" i="18" s="1"/>
  <c r="B6758" i="18"/>
  <c r="C6758" i="18" s="1"/>
  <c r="C6757" i="18"/>
  <c r="B6757" i="18"/>
  <c r="B6756" i="18"/>
  <c r="C6756" i="18" s="1"/>
  <c r="B6755" i="18"/>
  <c r="C6755" i="18" s="1"/>
  <c r="B6754" i="18"/>
  <c r="C6754" i="18" s="1"/>
  <c r="B6753" i="18"/>
  <c r="C6753" i="18" s="1"/>
  <c r="B6752" i="18"/>
  <c r="C6752" i="18" s="1"/>
  <c r="B6751" i="18"/>
  <c r="C6751" i="18" s="1"/>
  <c r="C6750" i="18"/>
  <c r="B6750" i="18"/>
  <c r="B6749" i="18"/>
  <c r="C6749" i="18" s="1"/>
  <c r="B6748" i="18"/>
  <c r="C6748" i="18" s="1"/>
  <c r="B6747" i="18"/>
  <c r="C6747" i="18" s="1"/>
  <c r="C6746" i="18"/>
  <c r="B6746" i="18"/>
  <c r="B6745" i="18"/>
  <c r="C6745" i="18" s="1"/>
  <c r="B6744" i="18"/>
  <c r="C6744" i="18" s="1"/>
  <c r="B6743" i="18"/>
  <c r="C6743" i="18" s="1"/>
  <c r="B6742" i="18"/>
  <c r="C6742" i="18" s="1"/>
  <c r="F6741" i="18" a="1"/>
  <c r="F6741" i="18" s="1"/>
  <c r="E6741" i="18" s="1"/>
  <c r="F6740" i="18" a="1"/>
  <c r="F6740" i="18" s="1"/>
  <c r="E6740" i="18" s="1"/>
  <c r="C6739" i="18"/>
  <c r="B6739" i="18"/>
  <c r="C6738" i="18"/>
  <c r="B6738" i="18"/>
  <c r="B6737" i="18"/>
  <c r="C6737" i="18" s="1"/>
  <c r="B6736" i="18"/>
  <c r="C6736" i="18" s="1"/>
  <c r="B6735" i="18"/>
  <c r="C6735" i="18" s="1"/>
  <c r="C6734" i="18"/>
  <c r="B6734" i="18"/>
  <c r="B6733" i="18"/>
  <c r="C6733" i="18" s="1"/>
  <c r="B6732" i="18"/>
  <c r="C6732" i="18" s="1"/>
  <c r="F6731" i="18" a="1"/>
  <c r="F6731" i="18"/>
  <c r="E6731" i="18" s="1"/>
  <c r="B6730" i="18"/>
  <c r="C6730" i="18" s="1"/>
  <c r="B6728" i="18"/>
  <c r="C6728" i="18" s="1"/>
  <c r="C6727" i="18"/>
  <c r="B6727" i="18"/>
  <c r="B6726" i="18"/>
  <c r="C6726" i="18" s="1"/>
  <c r="C6725" i="18"/>
  <c r="B6725" i="18"/>
  <c r="B6724" i="18"/>
  <c r="C6724" i="18" s="1"/>
  <c r="B6723" i="18"/>
  <c r="C6723" i="18" s="1"/>
  <c r="C6722" i="18"/>
  <c r="B6722" i="18"/>
  <c r="C6721" i="18"/>
  <c r="B6721" i="18"/>
  <c r="B6720" i="18"/>
  <c r="C6720" i="18" s="1"/>
  <c r="B6719" i="18"/>
  <c r="C6719" i="18" s="1"/>
  <c r="C6718" i="18"/>
  <c r="B6718" i="18"/>
  <c r="B6717" i="18"/>
  <c r="C6717" i="18" s="1"/>
  <c r="B6716" i="18"/>
  <c r="C6716" i="18" s="1"/>
  <c r="B6715" i="18"/>
  <c r="C6715" i="18" s="1"/>
  <c r="B6714" i="18"/>
  <c r="C6714" i="18" s="1"/>
  <c r="B6713" i="18"/>
  <c r="C6713" i="18" s="1"/>
  <c r="B6712" i="18"/>
  <c r="C6712" i="18" s="1"/>
  <c r="C6711" i="18"/>
  <c r="B6711" i="18"/>
  <c r="B6710" i="18"/>
  <c r="C6710" i="18" s="1"/>
  <c r="B6709" i="18"/>
  <c r="C6709" i="18" s="1"/>
  <c r="B6708" i="18"/>
  <c r="C6708" i="18" s="1"/>
  <c r="C6707" i="18"/>
  <c r="B6707" i="18"/>
  <c r="B6706" i="18"/>
  <c r="C6706" i="18" s="1"/>
  <c r="B6705" i="18"/>
  <c r="C6705" i="18" s="1"/>
  <c r="F6704" i="18" a="1"/>
  <c r="F6704" i="18"/>
  <c r="E6704" i="18" s="1"/>
  <c r="B6703" i="18"/>
  <c r="C6703" i="18" s="1"/>
  <c r="C6702" i="18"/>
  <c r="B6702" i="18"/>
  <c r="B6701" i="18"/>
  <c r="C6701" i="18" s="1"/>
  <c r="C6700" i="18"/>
  <c r="B6700" i="18"/>
  <c r="B6699" i="18"/>
  <c r="C6699" i="18" s="1"/>
  <c r="B6697" i="18"/>
  <c r="C6697" i="18" s="1"/>
  <c r="C6696" i="18"/>
  <c r="B6696" i="18"/>
  <c r="B6695" i="18"/>
  <c r="C6695" i="18" s="1"/>
  <c r="C6694" i="18"/>
  <c r="B6694" i="18"/>
  <c r="B6693" i="18"/>
  <c r="C6693" i="18" s="1"/>
  <c r="C6692" i="18"/>
  <c r="B6692" i="18"/>
  <c r="B6691" i="18"/>
  <c r="C6691" i="18" s="1"/>
  <c r="C6690" i="18"/>
  <c r="B6690" i="18"/>
  <c r="B6689" i="18"/>
  <c r="C6689" i="18" s="1"/>
  <c r="C6688" i="18"/>
  <c r="B6688" i="18"/>
  <c r="B6687" i="18"/>
  <c r="C6687" i="18" s="1"/>
  <c r="C6686" i="18"/>
  <c r="B6686" i="18"/>
  <c r="B6685" i="18"/>
  <c r="C6685" i="18" s="1"/>
  <c r="C6684" i="18"/>
  <c r="B6684" i="18"/>
  <c r="B6683" i="18"/>
  <c r="C6683" i="18" s="1"/>
  <c r="C6682" i="18"/>
  <c r="B6682" i="18"/>
  <c r="B6681" i="18"/>
  <c r="C6681" i="18" s="1"/>
  <c r="C6680" i="18"/>
  <c r="B6680" i="18"/>
  <c r="B6679" i="18"/>
  <c r="C6679" i="18" s="1"/>
  <c r="C6678" i="18"/>
  <c r="B6678" i="18"/>
  <c r="B6677" i="18"/>
  <c r="C6677" i="18" s="1"/>
  <c r="C6676" i="18"/>
  <c r="B6676" i="18"/>
  <c r="B6675" i="18"/>
  <c r="C6675" i="18" s="1"/>
  <c r="C6674" i="18"/>
  <c r="B6674" i="18"/>
  <c r="B6673" i="18"/>
  <c r="C6673" i="18" s="1"/>
  <c r="C6672" i="18"/>
  <c r="B6672" i="18"/>
  <c r="B6671" i="18"/>
  <c r="C6671" i="18" s="1"/>
  <c r="C6670" i="18"/>
  <c r="B6670" i="18"/>
  <c r="B6669" i="18"/>
  <c r="C6669" i="18" s="1"/>
  <c r="B6667" i="18"/>
  <c r="C6667" i="18" s="1"/>
  <c r="F6664" i="18" a="1"/>
  <c r="F6664" i="18"/>
  <c r="E6664" i="18"/>
  <c r="F6663" i="18" a="1"/>
  <c r="F6663" i="18" s="1"/>
  <c r="E6663" i="18"/>
  <c r="F6662" i="18" a="1"/>
  <c r="F6662" i="18" s="1"/>
  <c r="E6662" i="18"/>
  <c r="F6661" i="18" a="1"/>
  <c r="F6661" i="18"/>
  <c r="E6661" i="18"/>
  <c r="F6660" i="18" a="1"/>
  <c r="F6660" i="18"/>
  <c r="E6660" i="18" s="1"/>
  <c r="F6659" i="18" a="1"/>
  <c r="F6659" i="18" s="1"/>
  <c r="E6659" i="18"/>
  <c r="F6658" i="18" a="1"/>
  <c r="F6658" i="18"/>
  <c r="E6658" i="18" s="1"/>
  <c r="F6657" i="18" a="1"/>
  <c r="F6657" i="18"/>
  <c r="E6657" i="18"/>
  <c r="F6656" i="18" a="1"/>
  <c r="F6656" i="18"/>
  <c r="E6656" i="18"/>
  <c r="F6655" i="18" a="1"/>
  <c r="F6655" i="18" s="1"/>
  <c r="E6655" i="18"/>
  <c r="F6654" i="18" a="1"/>
  <c r="F6654" i="18"/>
  <c r="E6654" i="18"/>
  <c r="F6653" i="18" a="1"/>
  <c r="F6653" i="18" s="1"/>
  <c r="E6653" i="18"/>
  <c r="F6652" i="18" a="1"/>
  <c r="F6652" i="18" s="1"/>
  <c r="E6652" i="18" s="1"/>
  <c r="F6651" i="18" a="1"/>
  <c r="F6651" i="18"/>
  <c r="E6651" i="18" s="1"/>
  <c r="F6650" i="18" a="1"/>
  <c r="F6650" i="18"/>
  <c r="E6650" i="18" s="1"/>
  <c r="F6649" i="18" a="1"/>
  <c r="F6649" i="18" s="1"/>
  <c r="E6649" i="18" s="1"/>
  <c r="F6648" i="18" a="1"/>
  <c r="F6648" i="18" s="1"/>
  <c r="E6648" i="18" s="1"/>
  <c r="F6647" i="18" a="1"/>
  <c r="F6647" i="18" s="1"/>
  <c r="E6647" i="18" s="1"/>
  <c r="C6645" i="18"/>
  <c r="B6645" i="18"/>
  <c r="B6643" i="18"/>
  <c r="C6643" i="18" s="1"/>
  <c r="C6641" i="18"/>
  <c r="B6641" i="18"/>
  <c r="B6637" i="18"/>
  <c r="C6637" i="18" s="1"/>
  <c r="B6633" i="18"/>
  <c r="C6633" i="18" s="1"/>
  <c r="C6632" i="18"/>
  <c r="B6632" i="18"/>
  <c r="B6631" i="18"/>
  <c r="C6631" i="18" s="1"/>
  <c r="B6630" i="18"/>
  <c r="C6630" i="18" s="1"/>
  <c r="B6629" i="18"/>
  <c r="C6629" i="18" s="1"/>
  <c r="C6628" i="18"/>
  <c r="B6628" i="18"/>
  <c r="B6627" i="18"/>
  <c r="C6627" i="18" s="1"/>
  <c r="B6626" i="18"/>
  <c r="C6626" i="18" s="1"/>
  <c r="F6625" i="18" a="1"/>
  <c r="F6625" i="18"/>
  <c r="E6625" i="18" s="1"/>
  <c r="F6624" i="18" a="1"/>
  <c r="F6624" i="18" s="1"/>
  <c r="E6624" i="18" s="1"/>
  <c r="F6623" i="18" a="1"/>
  <c r="F6623" i="18"/>
  <c r="E6623" i="18"/>
  <c r="C6622" i="18"/>
  <c r="B6622" i="18"/>
  <c r="F6621" i="18" a="1"/>
  <c r="F6621" i="18" s="1"/>
  <c r="E6621" i="18" s="1"/>
  <c r="F6620" i="18" a="1"/>
  <c r="F6620" i="18"/>
  <c r="E6620" i="18"/>
  <c r="C6619" i="18"/>
  <c r="B6619" i="18"/>
  <c r="F6618" i="18" a="1"/>
  <c r="F6618" i="18"/>
  <c r="E6618" i="18"/>
  <c r="F6617" i="18" a="1"/>
  <c r="F6617" i="18"/>
  <c r="E6617" i="18"/>
  <c r="C6609" i="18"/>
  <c r="B6609" i="18"/>
  <c r="C6608" i="18"/>
  <c r="B6608" i="18"/>
  <c r="C6607" i="18"/>
  <c r="B6607" i="18"/>
  <c r="C6606" i="18"/>
  <c r="B6606" i="18"/>
  <c r="C6605" i="18"/>
  <c r="B6605" i="18"/>
  <c r="C6604" i="18"/>
  <c r="B6604" i="18"/>
  <c r="F6603" i="18" a="1"/>
  <c r="F6603" i="18"/>
  <c r="E6603" i="18" s="1"/>
  <c r="F6602" i="18" a="1"/>
  <c r="F6602" i="18" s="1"/>
  <c r="E6602" i="18" s="1"/>
  <c r="F6601" i="18" a="1"/>
  <c r="F6601" i="18"/>
  <c r="E6601" i="18"/>
  <c r="F6600" i="18" a="1"/>
  <c r="F6600" i="18"/>
  <c r="E6600" i="18"/>
  <c r="F6599" i="18" a="1"/>
  <c r="F6599" i="18"/>
  <c r="E6599" i="18" s="1"/>
  <c r="C6597" i="18"/>
  <c r="B6597" i="18"/>
  <c r="F6596" i="18" a="1"/>
  <c r="F6596" i="18"/>
  <c r="E6596" i="18"/>
  <c r="B6593" i="18"/>
  <c r="C6593" i="18" s="1"/>
  <c r="F6592" i="18" a="1"/>
  <c r="F6592" i="18" s="1"/>
  <c r="E6592" i="18" s="1"/>
  <c r="F6590" i="18" a="1"/>
  <c r="F6590" i="18" s="1"/>
  <c r="E6590" i="18" s="1"/>
  <c r="C6589" i="18"/>
  <c r="B6589" i="18"/>
  <c r="F6588" i="18" a="1"/>
  <c r="F6588" i="18"/>
  <c r="E6588" i="18"/>
  <c r="C6588" i="18"/>
  <c r="F6586" i="18" a="1"/>
  <c r="F6586" i="18" s="1"/>
  <c r="E6586" i="18"/>
  <c r="C6585" i="18"/>
  <c r="B6585" i="18"/>
  <c r="F6584" i="18" a="1"/>
  <c r="F6584" i="18" s="1"/>
  <c r="E6584" i="18" s="1"/>
  <c r="B6583" i="18"/>
  <c r="C6583" i="18" s="1"/>
  <c r="F6582" i="18" a="1"/>
  <c r="F6582" i="18"/>
  <c r="E6582" i="18" s="1"/>
  <c r="C6575" i="18"/>
  <c r="B6575" i="18"/>
  <c r="C6573" i="18"/>
  <c r="B6573" i="18"/>
  <c r="F6571" i="18" a="1"/>
  <c r="F6571" i="18"/>
  <c r="E6571" i="18" s="1"/>
  <c r="F6563" i="18" a="1"/>
  <c r="F6563" i="18" s="1"/>
  <c r="E6563" i="18"/>
  <c r="F6562" i="18" a="1"/>
  <c r="F6562" i="18" s="1"/>
  <c r="E6562" i="18" s="1"/>
  <c r="F6561" i="18" a="1"/>
  <c r="F6561" i="18"/>
  <c r="E6561" i="18"/>
  <c r="F6560" i="18" a="1"/>
  <c r="F6560" i="18" s="1"/>
  <c r="E6560" i="18" s="1"/>
  <c r="F6559" i="18" a="1"/>
  <c r="F6559" i="18" s="1"/>
  <c r="E6559" i="18" s="1"/>
  <c r="F6558" i="18" a="1"/>
  <c r="F6558" i="18" s="1"/>
  <c r="E6558" i="18" s="1"/>
  <c r="F6557" i="18" a="1"/>
  <c r="F6557" i="18"/>
  <c r="E6557" i="18" s="1"/>
  <c r="F6556" i="18" a="1"/>
  <c r="F6556" i="18"/>
  <c r="E6556" i="18" s="1"/>
  <c r="F6555" i="18" a="1"/>
  <c r="F6555" i="18"/>
  <c r="E6555" i="18" s="1"/>
  <c r="F6554" i="18" a="1"/>
  <c r="F6554" i="18"/>
  <c r="E6554" i="18" s="1"/>
  <c r="F6553" i="18" a="1"/>
  <c r="F6553" i="18" s="1"/>
  <c r="E6553" i="18" s="1"/>
  <c r="F6552" i="18" a="1"/>
  <c r="F6552" i="18" s="1"/>
  <c r="E6552" i="18" s="1"/>
  <c r="F6551" i="18" a="1"/>
  <c r="F6551" i="18" s="1"/>
  <c r="E6551" i="18" s="1"/>
  <c r="F6550" i="18" a="1"/>
  <c r="F6550" i="18" s="1"/>
  <c r="E6550" i="18" s="1"/>
  <c r="F6549" i="18" a="1"/>
  <c r="F6549" i="18"/>
  <c r="E6549" i="18" s="1"/>
  <c r="F6548" i="18" a="1"/>
  <c r="F6548" i="18" s="1"/>
  <c r="E6548" i="18" s="1"/>
  <c r="F6547" i="18" a="1"/>
  <c r="F6547" i="18"/>
  <c r="E6547" i="18"/>
  <c r="F6546" i="18" a="1"/>
  <c r="F6546" i="18"/>
  <c r="E6546" i="18" s="1"/>
  <c r="F6545" i="18" a="1"/>
  <c r="F6545" i="18"/>
  <c r="E6545" i="18" s="1"/>
  <c r="F6544" i="18" a="1"/>
  <c r="F6544" i="18" s="1"/>
  <c r="E6544" i="18" s="1"/>
  <c r="F6543" i="18" a="1"/>
  <c r="F6543" i="18"/>
  <c r="E6543" i="18"/>
  <c r="F6542" i="18" a="1"/>
  <c r="F6542" i="18" s="1"/>
  <c r="E6542" i="18"/>
  <c r="F6541" i="18" a="1"/>
  <c r="F6541" i="18"/>
  <c r="E6541" i="18" s="1"/>
  <c r="F6540" i="18" a="1"/>
  <c r="F6540" i="18"/>
  <c r="E6540" i="18"/>
  <c r="F6539" i="18" a="1"/>
  <c r="F6539" i="18"/>
  <c r="E6539" i="18" s="1"/>
  <c r="F6538" i="18" a="1"/>
  <c r="F6538" i="18"/>
  <c r="E6538" i="18" s="1"/>
  <c r="F6537" i="18" a="1"/>
  <c r="F6537" i="18" s="1"/>
  <c r="E6537" i="18" s="1"/>
  <c r="F6536" i="18" a="1"/>
  <c r="F6536" i="18"/>
  <c r="E6536" i="18" s="1"/>
  <c r="F6535" i="18" a="1"/>
  <c r="F6535" i="18"/>
  <c r="E6535" i="18" s="1"/>
  <c r="F6534" i="18" a="1"/>
  <c r="F6534" i="18" s="1"/>
  <c r="E6534" i="18" s="1"/>
  <c r="F6533" i="18" a="1"/>
  <c r="F6533" i="18"/>
  <c r="E6533" i="18"/>
  <c r="F6532" i="18" a="1"/>
  <c r="F6532" i="18" s="1"/>
  <c r="E6532" i="18"/>
  <c r="F6531" i="18" a="1"/>
  <c r="F6531" i="18" s="1"/>
  <c r="E6531" i="18" s="1"/>
  <c r="F6530" i="18" a="1"/>
  <c r="F6530" i="18"/>
  <c r="E6530" i="18" s="1"/>
  <c r="F6529" i="18" a="1"/>
  <c r="F6529" i="18"/>
  <c r="E6529" i="18" s="1"/>
  <c r="F6528" i="18" a="1"/>
  <c r="F6528" i="18" s="1"/>
  <c r="E6528" i="18" s="1"/>
  <c r="F6526" i="18" a="1"/>
  <c r="F6526" i="18" s="1"/>
  <c r="E6526" i="18"/>
  <c r="B6525" i="18"/>
  <c r="C6525" i="18" s="1"/>
  <c r="B6524" i="18"/>
  <c r="C6524" i="18" s="1"/>
  <c r="C6523" i="18"/>
  <c r="B6523" i="18"/>
  <c r="B6522" i="18"/>
  <c r="C6522" i="18" s="1"/>
  <c r="C6521" i="18"/>
  <c r="B6521" i="18"/>
  <c r="B6520" i="18"/>
  <c r="C6520" i="18" s="1"/>
  <c r="C6519" i="18"/>
  <c r="B6519" i="18"/>
  <c r="F6518" i="18" a="1"/>
  <c r="F6518" i="18" s="1"/>
  <c r="E6518" i="18" s="1"/>
  <c r="F6517" i="18" a="1"/>
  <c r="F6517" i="18"/>
  <c r="E6517" i="18" s="1"/>
  <c r="F6516" i="18" a="1"/>
  <c r="F6516" i="18"/>
  <c r="E6516" i="18" s="1"/>
  <c r="F6515" i="18" a="1"/>
  <c r="F6515" i="18" s="1"/>
  <c r="E6515" i="18" s="1"/>
  <c r="F6514" i="18" a="1"/>
  <c r="F6514" i="18" s="1"/>
  <c r="E6514" i="18" s="1"/>
  <c r="F6513" i="18" a="1"/>
  <c r="F6513" i="18" s="1"/>
  <c r="E6513" i="18" s="1"/>
  <c r="F6512" i="18" a="1"/>
  <c r="F6512" i="18" s="1"/>
  <c r="E6512" i="18"/>
  <c r="F6511" i="18" a="1"/>
  <c r="F6511" i="18"/>
  <c r="E6511" i="18" s="1"/>
  <c r="F6510" i="18" a="1"/>
  <c r="F6510" i="18"/>
  <c r="E6510" i="18" s="1"/>
  <c r="F6509" i="18" a="1"/>
  <c r="F6509" i="18"/>
  <c r="E6509" i="18"/>
  <c r="F6508" i="18" a="1"/>
  <c r="F6508" i="18"/>
  <c r="E6508" i="18" s="1"/>
  <c r="F6507" i="18" a="1"/>
  <c r="F6507" i="18"/>
  <c r="E6507" i="18"/>
  <c r="F6506" i="18" a="1"/>
  <c r="F6506" i="18" s="1"/>
  <c r="E6506" i="18" s="1"/>
  <c r="F6505" i="18" a="1"/>
  <c r="F6505" i="18"/>
  <c r="E6505" i="18" s="1"/>
  <c r="F6504" i="18" a="1"/>
  <c r="F6504" i="18" s="1"/>
  <c r="E6504" i="18"/>
  <c r="F6503" i="18" a="1"/>
  <c r="F6503" i="18"/>
  <c r="E6503" i="18" s="1"/>
  <c r="F6502" i="18" a="1"/>
  <c r="F6502" i="18"/>
  <c r="E6502" i="18"/>
  <c r="F6501" i="18" a="1"/>
  <c r="F6501" i="18" s="1"/>
  <c r="E6501" i="18" s="1"/>
  <c r="F6500" i="18" a="1"/>
  <c r="F6500" i="18"/>
  <c r="E6500" i="18" s="1"/>
  <c r="F6499" i="18" a="1"/>
  <c r="F6499" i="18" s="1"/>
  <c r="E6499" i="18" s="1"/>
  <c r="F6498" i="18" a="1"/>
  <c r="F6498" i="18"/>
  <c r="E6498" i="18" s="1"/>
  <c r="F6497" i="18" a="1"/>
  <c r="F6497" i="18"/>
  <c r="E6497" i="18"/>
  <c r="F6496" i="18" a="1"/>
  <c r="F6496" i="18" s="1"/>
  <c r="E6496" i="18"/>
  <c r="F6495" i="18" a="1"/>
  <c r="F6495" i="18"/>
  <c r="E6495" i="18"/>
  <c r="F6494" i="18" a="1"/>
  <c r="F6494" i="18" s="1"/>
  <c r="E6494" i="18"/>
  <c r="F6493" i="18" a="1"/>
  <c r="F6493" i="18"/>
  <c r="E6493" i="18"/>
  <c r="F6492" i="18" a="1"/>
  <c r="F6492" i="18"/>
  <c r="E6492" i="18" s="1"/>
  <c r="F6490" i="18" a="1"/>
  <c r="F6490" i="18"/>
  <c r="E6490" i="18" s="1"/>
  <c r="C6489" i="18"/>
  <c r="B6489" i="18"/>
  <c r="B6488" i="18"/>
  <c r="C6488" i="18" s="1"/>
  <c r="C6487" i="18"/>
  <c r="B6487" i="18"/>
  <c r="C6486" i="18"/>
  <c r="B6486" i="18"/>
  <c r="C6485" i="18"/>
  <c r="B6485" i="18"/>
  <c r="B6484" i="18"/>
  <c r="C6484" i="18" s="1"/>
  <c r="C6483" i="18"/>
  <c r="B6483" i="18"/>
  <c r="F6482" i="18" a="1"/>
  <c r="F6482" i="18" s="1"/>
  <c r="E6482" i="18"/>
  <c r="F6478" i="18" a="1"/>
  <c r="F6478" i="18" s="1"/>
  <c r="E6478" i="18"/>
  <c r="F6477" i="18" a="1"/>
  <c r="F6477" i="18" s="1"/>
  <c r="E6477" i="18" s="1"/>
  <c r="B6476" i="18"/>
  <c r="C6476" i="18" s="1"/>
  <c r="C6475" i="18"/>
  <c r="B6475" i="18"/>
  <c r="C6474" i="18"/>
  <c r="B6474" i="18"/>
  <c r="B6473" i="18"/>
  <c r="C6473" i="18" s="1"/>
  <c r="C6472" i="18"/>
  <c r="B6472" i="18"/>
  <c r="B6471" i="18"/>
  <c r="C6471" i="18" s="1"/>
  <c r="F6470" i="18" a="1"/>
  <c r="F6470" i="18" s="1"/>
  <c r="E6470" i="18" s="1"/>
  <c r="F6469" i="18" a="1"/>
  <c r="F6469" i="18" s="1"/>
  <c r="E6469" i="18" s="1"/>
  <c r="F6468" i="18" a="1"/>
  <c r="F6468" i="18" s="1"/>
  <c r="E6468" i="18"/>
  <c r="F6467" i="18" a="1"/>
  <c r="F6467" i="18"/>
  <c r="E6467" i="18"/>
  <c r="F6465" i="18" a="1"/>
  <c r="F6465" i="18" s="1"/>
  <c r="E6465" i="18"/>
  <c r="B6464" i="18"/>
  <c r="C6464" i="18" s="1"/>
  <c r="F6463" i="18" a="1"/>
  <c r="F6463" i="18"/>
  <c r="E6463" i="18"/>
  <c r="B6462" i="18"/>
  <c r="C6462" i="18" s="1"/>
  <c r="F6461" i="18" a="1"/>
  <c r="F6461" i="18" s="1"/>
  <c r="E6461" i="18" s="1"/>
  <c r="F6460" i="18" a="1"/>
  <c r="F6460" i="18"/>
  <c r="E6460" i="18" s="1"/>
  <c r="F6459" i="18" a="1"/>
  <c r="F6459" i="18" s="1"/>
  <c r="E6459" i="18" s="1"/>
  <c r="F6458" i="18" a="1"/>
  <c r="F6458" i="18"/>
  <c r="E6458" i="18"/>
  <c r="F6457" i="18" a="1"/>
  <c r="F6457" i="18"/>
  <c r="E6457" i="18" s="1"/>
  <c r="F6456" i="18" a="1"/>
  <c r="F6456" i="18" s="1"/>
  <c r="E6456" i="18" s="1"/>
  <c r="F6455" i="18" a="1"/>
  <c r="F6455" i="18"/>
  <c r="E6455" i="18"/>
  <c r="F6454" i="18" a="1"/>
  <c r="F6454" i="18" s="1"/>
  <c r="E6454" i="18"/>
  <c r="F6453" i="18" a="1"/>
  <c r="F6453" i="18" s="1"/>
  <c r="E6453" i="18"/>
  <c r="F6452" i="18" a="1"/>
  <c r="F6452" i="18"/>
  <c r="E6452" i="18" s="1"/>
  <c r="F6451" i="18" a="1"/>
  <c r="F6451" i="18"/>
  <c r="E6451" i="18" s="1"/>
  <c r="F6450" i="18" a="1"/>
  <c r="F6450" i="18" s="1"/>
  <c r="E6450" i="18" s="1"/>
  <c r="F6449" i="18" a="1"/>
  <c r="F6449" i="18" s="1"/>
  <c r="E6449" i="18" s="1"/>
  <c r="F6448" i="18" a="1"/>
  <c r="F6448" i="18" s="1"/>
  <c r="E6448" i="18" s="1"/>
  <c r="F6447" i="18" a="1"/>
  <c r="F6447" i="18"/>
  <c r="E6447" i="18" s="1"/>
  <c r="F6446" i="18" a="1"/>
  <c r="F6446" i="18" s="1"/>
  <c r="E6446" i="18" s="1"/>
  <c r="F6445" i="18" a="1"/>
  <c r="F6445" i="18" s="1"/>
  <c r="E6445" i="18" s="1"/>
  <c r="F6444" i="18" a="1"/>
  <c r="F6444" i="18" s="1"/>
  <c r="E6444" i="18"/>
  <c r="F6443" i="18" a="1"/>
  <c r="F6443" i="18" s="1"/>
  <c r="E6443" i="18" s="1"/>
  <c r="F6442" i="18" a="1"/>
  <c r="F6442" i="18" s="1"/>
  <c r="E6442" i="18" s="1"/>
  <c r="F6441" i="18" a="1"/>
  <c r="F6441" i="18" s="1"/>
  <c r="E6441" i="18" s="1"/>
  <c r="F6440" i="18" a="1"/>
  <c r="F6440" i="18"/>
  <c r="E6440" i="18" s="1"/>
  <c r="F6435" i="18" a="1"/>
  <c r="F6435" i="18"/>
  <c r="E6435" i="18" s="1"/>
  <c r="F6434" i="18" a="1"/>
  <c r="F6434" i="18"/>
  <c r="E6434" i="18" s="1"/>
  <c r="F6433" i="18" a="1"/>
  <c r="F6433" i="18"/>
  <c r="E6433" i="18" s="1"/>
  <c r="F6432" i="18" a="1"/>
  <c r="F6432" i="18"/>
  <c r="E6432" i="18" s="1"/>
  <c r="F6431" i="18" a="1"/>
  <c r="F6431" i="18"/>
  <c r="E6431" i="18" s="1"/>
  <c r="F6430" i="18" a="1"/>
  <c r="F6430" i="18" s="1"/>
  <c r="E6430" i="18" s="1"/>
  <c r="F6429" i="18" a="1"/>
  <c r="F6429" i="18" s="1"/>
  <c r="E6429" i="18" s="1"/>
  <c r="F6428" i="18" a="1"/>
  <c r="F6428" i="18" s="1"/>
  <c r="E6428" i="18"/>
  <c r="B6426" i="18"/>
  <c r="C6426" i="18" s="1"/>
  <c r="F6425" i="18" a="1"/>
  <c r="F6425" i="18" s="1"/>
  <c r="E6425" i="18" s="1"/>
  <c r="F6424" i="18" a="1"/>
  <c r="F6424" i="18"/>
  <c r="E6424" i="18"/>
  <c r="F6423" i="18" a="1"/>
  <c r="F6423" i="18" s="1"/>
  <c r="E6423" i="18" s="1"/>
  <c r="F6422" i="18" a="1"/>
  <c r="F6422" i="18"/>
  <c r="E6422" i="18" s="1"/>
  <c r="F6421" i="18" a="1"/>
  <c r="F6421" i="18"/>
  <c r="E6421" i="18" s="1"/>
  <c r="F6420" i="18" a="1"/>
  <c r="F6420" i="18"/>
  <c r="E6420" i="18" s="1"/>
  <c r="C6418" i="18"/>
  <c r="B6418" i="18"/>
  <c r="F6417" i="18" a="1"/>
  <c r="F6417" i="18"/>
  <c r="E6417" i="18"/>
  <c r="F6416" i="18" a="1"/>
  <c r="F6416" i="18" s="1"/>
  <c r="E6416" i="18" s="1"/>
  <c r="B6414" i="18"/>
  <c r="C6414" i="18" s="1"/>
  <c r="B6412" i="18"/>
  <c r="C6412" i="18" s="1"/>
  <c r="B6410" i="18"/>
  <c r="C6410" i="18" s="1"/>
  <c r="B6408" i="18"/>
  <c r="C6408" i="18" s="1"/>
  <c r="C6405" i="18"/>
  <c r="B6405" i="18"/>
  <c r="B6404" i="18"/>
  <c r="C6404" i="18" s="1"/>
  <c r="B6401" i="18"/>
  <c r="C6401" i="18" s="1"/>
  <c r="B6400" i="18"/>
  <c r="C6400" i="18" s="1"/>
  <c r="B6399" i="18"/>
  <c r="C6399" i="18" s="1"/>
  <c r="B6398" i="18"/>
  <c r="C6398" i="18" s="1"/>
  <c r="C6397" i="18"/>
  <c r="B6397" i="18"/>
  <c r="B6396" i="18"/>
  <c r="C6396" i="18" s="1"/>
  <c r="F6395" i="18" a="1"/>
  <c r="F6395" i="18"/>
  <c r="E6395" i="18" s="1"/>
  <c r="F6394" i="18" a="1"/>
  <c r="F6394" i="18"/>
  <c r="E6394" i="18" s="1"/>
  <c r="F6393" i="18" a="1"/>
  <c r="F6393" i="18"/>
  <c r="E6393" i="18" s="1"/>
  <c r="F6392" i="18" a="1"/>
  <c r="F6392" i="18" s="1"/>
  <c r="E6392" i="18"/>
  <c r="B6389" i="18"/>
  <c r="C6389" i="18" s="1"/>
  <c r="C6388" i="18"/>
  <c r="B6388" i="18"/>
  <c r="C6385" i="18"/>
  <c r="B6385" i="18"/>
  <c r="B6384" i="18"/>
  <c r="C6384" i="18" s="1"/>
  <c r="C6381" i="18"/>
  <c r="B6381" i="18"/>
  <c r="B6380" i="18"/>
  <c r="C6380" i="18" s="1"/>
  <c r="B6379" i="18"/>
  <c r="C6379" i="18" s="1"/>
  <c r="B6378" i="18"/>
  <c r="C6378" i="18" s="1"/>
  <c r="B6377" i="18"/>
  <c r="C6377" i="18" s="1"/>
  <c r="C6376" i="18"/>
  <c r="B6376" i="18"/>
  <c r="B6375" i="18"/>
  <c r="C6375" i="18" s="1"/>
  <c r="C6374" i="18"/>
  <c r="B6374" i="18"/>
  <c r="B6373" i="18"/>
  <c r="C6373" i="18" s="1"/>
  <c r="C6372" i="18"/>
  <c r="B6372" i="18"/>
  <c r="C6371" i="18"/>
  <c r="B6371" i="18"/>
  <c r="C6368" i="18"/>
  <c r="B6368" i="18"/>
  <c r="B6366" i="18"/>
  <c r="C6366" i="18" s="1"/>
  <c r="C6365" i="18"/>
  <c r="B6365" i="18"/>
  <c r="B6363" i="18"/>
  <c r="C6363" i="18" s="1"/>
  <c r="B6361" i="18"/>
  <c r="C6361" i="18" s="1"/>
  <c r="C6359" i="18"/>
  <c r="B6359" i="18"/>
  <c r="C6357" i="18"/>
  <c r="B6357" i="18"/>
  <c r="B6355" i="18"/>
  <c r="C6355" i="18" s="1"/>
  <c r="B6353" i="18"/>
  <c r="C6353" i="18" s="1"/>
  <c r="C6351" i="18"/>
  <c r="B6351" i="18"/>
  <c r="C6349" i="18"/>
  <c r="B6349" i="18"/>
  <c r="B6347" i="18"/>
  <c r="C6347" i="18" s="1"/>
  <c r="B6345" i="18"/>
  <c r="C6345" i="18" s="1"/>
  <c r="B6343" i="18"/>
  <c r="C6343" i="18" s="1"/>
  <c r="C6341" i="18"/>
  <c r="B6341" i="18"/>
  <c r="C6339" i="18"/>
  <c r="B6339" i="18"/>
  <c r="B6338" i="18"/>
  <c r="C6338" i="18" s="1"/>
  <c r="C6337" i="18"/>
  <c r="B6337" i="18"/>
  <c r="B6334" i="18"/>
  <c r="C6334" i="18" s="1"/>
  <c r="B6333" i="18"/>
  <c r="C6333" i="18" s="1"/>
  <c r="C6330" i="18"/>
  <c r="B6330" i="18"/>
  <c r="B6329" i="18"/>
  <c r="C6329" i="18" s="1"/>
  <c r="C6328" i="18"/>
  <c r="B6328" i="18"/>
  <c r="B6327" i="18"/>
  <c r="C6327" i="18" s="1"/>
  <c r="B6326" i="18"/>
  <c r="C6326" i="18" s="1"/>
  <c r="B6325" i="18"/>
  <c r="C6325" i="18" s="1"/>
  <c r="B6324" i="18"/>
  <c r="C6324" i="18" s="1"/>
  <c r="C6323" i="18"/>
  <c r="B6323" i="18"/>
  <c r="C6322" i="18"/>
  <c r="B6322" i="18"/>
  <c r="B6321" i="18"/>
  <c r="C6321" i="18" s="1"/>
  <c r="B6318" i="18"/>
  <c r="C6318" i="18" s="1"/>
  <c r="B6317" i="18"/>
  <c r="C6317" i="18" s="1"/>
  <c r="C6316" i="18"/>
  <c r="B6316" i="18"/>
  <c r="B6315" i="18"/>
  <c r="C6315" i="18" s="1"/>
  <c r="B6314" i="18"/>
  <c r="C6314" i="18" s="1"/>
  <c r="B6313" i="18"/>
  <c r="C6313" i="18" s="1"/>
  <c r="B6312" i="18"/>
  <c r="C6312" i="18" s="1"/>
  <c r="C6311" i="18"/>
  <c r="B6311" i="18"/>
  <c r="B6310" i="18"/>
  <c r="C6310" i="18" s="1"/>
  <c r="C6309" i="18"/>
  <c r="B6309" i="18"/>
  <c r="B6308" i="18"/>
  <c r="C6308" i="18" s="1"/>
  <c r="B6307" i="18"/>
  <c r="C6307" i="18" s="1"/>
  <c r="B6304" i="18"/>
  <c r="C6304" i="18" s="1"/>
  <c r="C6303" i="18"/>
  <c r="B6303" i="18"/>
  <c r="B6302" i="18"/>
  <c r="C6302" i="18" s="1"/>
  <c r="B6301" i="18"/>
  <c r="C6301" i="18" s="1"/>
  <c r="B6298" i="18"/>
  <c r="C6298" i="18" s="1"/>
  <c r="B6297" i="18"/>
  <c r="C6297" i="18" s="1"/>
  <c r="B6296" i="18"/>
  <c r="C6296" i="18" s="1"/>
  <c r="C6295" i="18"/>
  <c r="B6295" i="18"/>
  <c r="B6294" i="18"/>
  <c r="C6294" i="18" s="1"/>
  <c r="B6293" i="18"/>
  <c r="C6293" i="18" s="1"/>
  <c r="B6290" i="18"/>
  <c r="C6290" i="18" s="1"/>
  <c r="B6289" i="18"/>
  <c r="C6289" i="18" s="1"/>
  <c r="B6288" i="18"/>
  <c r="C6288" i="18" s="1"/>
  <c r="C6287" i="18"/>
  <c r="B6287" i="18"/>
  <c r="B6286" i="18"/>
  <c r="C6286" i="18" s="1"/>
  <c r="C6285" i="18"/>
  <c r="B6285" i="18"/>
  <c r="B6282" i="18"/>
  <c r="C6282" i="18" s="1"/>
  <c r="B6281" i="18"/>
  <c r="C6281" i="18" s="1"/>
  <c r="B6280" i="18"/>
  <c r="C6280" i="18" s="1"/>
  <c r="C6279" i="18"/>
  <c r="B6279" i="18"/>
  <c r="B6278" i="18"/>
  <c r="C6278" i="18" s="1"/>
  <c r="B6277" i="18"/>
  <c r="C6277" i="18" s="1"/>
  <c r="C6276" i="18"/>
  <c r="B6276" i="18"/>
  <c r="C6275" i="18"/>
  <c r="B6275" i="18"/>
  <c r="B6274" i="18"/>
  <c r="C6274" i="18" s="1"/>
  <c r="B6273" i="18"/>
  <c r="C6273" i="18" s="1"/>
  <c r="B6272" i="18"/>
  <c r="C6272" i="18" s="1"/>
  <c r="C6271" i="18"/>
  <c r="B6271" i="18"/>
  <c r="B6267" i="18"/>
  <c r="C6267" i="18" s="1"/>
  <c r="C6265" i="18"/>
  <c r="B6265" i="18"/>
  <c r="B6263" i="18"/>
  <c r="C6263" i="18" s="1"/>
  <c r="B6261" i="18"/>
  <c r="C6261" i="18" s="1"/>
  <c r="B6259" i="18"/>
  <c r="C6259" i="18" s="1"/>
  <c r="C6257" i="18"/>
  <c r="B6257" i="18"/>
  <c r="B6255" i="18"/>
  <c r="C6255" i="18" s="1"/>
  <c r="B6253" i="18"/>
  <c r="C6253" i="18" s="1"/>
  <c r="B6251" i="18"/>
  <c r="C6251" i="18" s="1"/>
  <c r="B6249" i="18"/>
  <c r="C6249" i="18" s="1"/>
  <c r="B6247" i="18"/>
  <c r="C6247" i="18" s="1"/>
  <c r="C6245" i="18"/>
  <c r="B6245" i="18"/>
  <c r="B6243" i="18"/>
  <c r="C6243" i="18" s="1"/>
  <c r="B6242" i="18"/>
  <c r="C6242" i="18" s="1"/>
  <c r="B6241" i="18"/>
  <c r="C6241" i="18" s="1"/>
  <c r="B6240" i="18"/>
  <c r="C6240" i="18" s="1"/>
  <c r="B6238" i="18"/>
  <c r="C6238" i="18" s="1"/>
  <c r="B6237" i="18"/>
  <c r="C6237" i="18" s="1"/>
  <c r="C6236" i="18"/>
  <c r="B6236" i="18"/>
  <c r="B6235" i="18"/>
  <c r="C6235" i="18" s="1"/>
  <c r="C6234" i="18"/>
  <c r="B6234" i="18"/>
  <c r="B6233" i="18"/>
  <c r="C6233" i="18" s="1"/>
  <c r="B6232" i="18"/>
  <c r="C6232" i="18" s="1"/>
  <c r="C6231" i="18"/>
  <c r="B6231" i="18"/>
  <c r="B6230" i="18"/>
  <c r="C6230" i="18" s="1"/>
  <c r="C6229" i="18"/>
  <c r="B6229" i="18"/>
  <c r="B6228" i="18"/>
  <c r="C6228" i="18" s="1"/>
  <c r="B6227" i="18"/>
  <c r="C6227" i="18" s="1"/>
  <c r="C6226" i="18"/>
  <c r="B6226" i="18"/>
  <c r="C6225" i="18"/>
  <c r="B6225" i="18"/>
  <c r="B6224" i="18"/>
  <c r="C6224" i="18" s="1"/>
  <c r="B6223" i="18"/>
  <c r="C6223" i="18" s="1"/>
  <c r="B6222" i="18"/>
  <c r="C6222" i="18" s="1"/>
  <c r="B6221" i="18"/>
  <c r="C6221" i="18" s="1"/>
  <c r="C6219" i="18"/>
  <c r="B6219" i="18"/>
  <c r="B6218" i="18"/>
  <c r="C6218" i="18" s="1"/>
  <c r="C6217" i="18"/>
  <c r="B6217" i="18"/>
  <c r="C6216" i="18"/>
  <c r="B6216" i="18"/>
  <c r="B6215" i="18"/>
  <c r="C6215" i="18" s="1"/>
  <c r="B6214" i="18"/>
  <c r="C6214" i="18" s="1"/>
  <c r="C6213" i="18"/>
  <c r="B6213" i="18"/>
  <c r="B6212" i="18"/>
  <c r="C6212" i="18" s="1"/>
  <c r="C6211" i="18"/>
  <c r="B6211" i="18"/>
  <c r="B6210" i="18"/>
  <c r="C6210" i="18" s="1"/>
  <c r="B6208" i="18"/>
  <c r="C6208" i="18" s="1"/>
  <c r="B6207" i="18"/>
  <c r="C6207" i="18" s="1"/>
  <c r="C6206" i="18"/>
  <c r="B6206" i="18"/>
  <c r="C6205" i="18"/>
  <c r="B6205" i="18"/>
  <c r="B6204" i="18"/>
  <c r="C6204" i="18" s="1"/>
  <c r="B6203" i="18"/>
  <c r="C6203" i="18" s="1"/>
  <c r="C6202" i="18"/>
  <c r="B6202" i="18"/>
  <c r="C6201" i="18"/>
  <c r="B6201" i="18"/>
  <c r="C6200" i="18"/>
  <c r="B6200" i="18"/>
  <c r="C6199" i="18"/>
  <c r="B6199" i="18"/>
  <c r="B6197" i="18"/>
  <c r="C6197" i="18" s="1"/>
  <c r="C6196" i="18"/>
  <c r="B6196" i="18"/>
  <c r="C6195" i="18"/>
  <c r="B6195" i="18"/>
  <c r="B6194" i="18"/>
  <c r="C6194" i="18" s="1"/>
  <c r="C6193" i="18"/>
  <c r="B6193" i="18"/>
  <c r="B6192" i="18"/>
  <c r="C6192" i="18" s="1"/>
  <c r="B6191" i="18"/>
  <c r="C6191" i="18" s="1"/>
  <c r="C6190" i="18"/>
  <c r="B6190" i="18"/>
  <c r="B6189" i="18"/>
  <c r="C6189" i="18" s="1"/>
  <c r="C6188" i="18"/>
  <c r="B6188" i="18"/>
  <c r="F6185" i="18" a="1"/>
  <c r="F6185" i="18" s="1"/>
  <c r="E6185" i="18"/>
  <c r="F6184" i="18" a="1"/>
  <c r="F6184" i="18" s="1"/>
  <c r="E6184" i="18" s="1"/>
  <c r="F6183" i="18" a="1"/>
  <c r="F6183" i="18"/>
  <c r="E6183" i="18" s="1"/>
  <c r="B6181" i="18"/>
  <c r="C6181" i="18" s="1"/>
  <c r="B6180" i="18"/>
  <c r="C6180" i="18" s="1"/>
  <c r="B6179" i="18"/>
  <c r="C6179" i="18" s="1"/>
  <c r="B6178" i="18"/>
  <c r="C6178" i="18" s="1"/>
  <c r="C6177" i="18"/>
  <c r="B6177" i="18"/>
  <c r="C6176" i="18"/>
  <c r="B6176" i="18"/>
  <c r="B6175" i="18"/>
  <c r="C6175" i="18" s="1"/>
  <c r="B6174" i="18"/>
  <c r="C6174" i="18" s="1"/>
  <c r="B6172" i="18"/>
  <c r="C6172" i="18" s="1"/>
  <c r="C6171" i="18"/>
  <c r="B6171" i="18"/>
  <c r="B6168" i="18"/>
  <c r="C6168" i="18" s="1"/>
  <c r="B6167" i="18"/>
  <c r="C6167" i="18" s="1"/>
  <c r="C6166" i="18"/>
  <c r="B6166" i="18"/>
  <c r="C6165" i="18"/>
  <c r="B6165" i="18"/>
  <c r="C6164" i="18"/>
  <c r="B6164" i="18"/>
  <c r="B6163" i="18"/>
  <c r="C6163" i="18" s="1"/>
  <c r="B6162" i="18"/>
  <c r="C6162" i="18" s="1"/>
  <c r="B6161" i="18"/>
  <c r="C6161" i="18" s="1"/>
  <c r="F6160" i="18" a="1"/>
  <c r="F6160" i="18"/>
  <c r="E6160" i="18" s="1"/>
  <c r="F6159" i="18" a="1"/>
  <c r="F6159" i="18" s="1"/>
  <c r="E6159" i="18" s="1"/>
  <c r="F6158" i="18" a="1"/>
  <c r="F6158" i="18"/>
  <c r="E6158" i="18"/>
  <c r="F6157" i="18" a="1"/>
  <c r="F6157" i="18"/>
  <c r="E6157" i="18"/>
  <c r="F6156" i="18" a="1"/>
  <c r="F6156" i="18"/>
  <c r="E6156" i="18" s="1"/>
  <c r="F6155" i="18" a="1"/>
  <c r="F6155" i="18" s="1"/>
  <c r="E6155" i="18"/>
  <c r="B6154" i="18"/>
  <c r="C6154" i="18" s="1"/>
  <c r="B6153" i="18"/>
  <c r="C6153" i="18" s="1"/>
  <c r="B6152" i="18"/>
  <c r="C6152" i="18" s="1"/>
  <c r="B6151" i="18"/>
  <c r="C6151" i="18" s="1"/>
  <c r="B6150" i="18"/>
  <c r="C6150" i="18" s="1"/>
  <c r="B6149" i="18"/>
  <c r="C6149" i="18" s="1"/>
  <c r="B6148" i="18"/>
  <c r="C6148" i="18" s="1"/>
  <c r="B6147" i="18"/>
  <c r="C6147" i="18" s="1"/>
  <c r="B6146" i="18"/>
  <c r="C6146" i="18" s="1"/>
  <c r="B6145" i="18"/>
  <c r="C6145" i="18" s="1"/>
  <c r="B6144" i="18"/>
  <c r="C6144" i="18" s="1"/>
  <c r="B6143" i="18"/>
  <c r="C6143" i="18" s="1"/>
  <c r="B6142" i="18"/>
  <c r="C6142" i="18" s="1"/>
  <c r="B6141" i="18"/>
  <c r="C6141" i="18" s="1"/>
  <c r="C6140" i="18"/>
  <c r="B6140" i="18"/>
  <c r="B6139" i="18"/>
  <c r="C6139" i="18" s="1"/>
  <c r="B6138" i="18"/>
  <c r="C6138" i="18" s="1"/>
  <c r="B6137" i="18"/>
  <c r="C6137" i="18" s="1"/>
  <c r="C6136" i="18"/>
  <c r="B6136" i="18"/>
  <c r="B6135" i="18"/>
  <c r="C6135" i="18" s="1"/>
  <c r="B6134" i="18"/>
  <c r="C6134" i="18" s="1"/>
  <c r="B6133" i="18"/>
  <c r="C6133" i="18" s="1"/>
  <c r="B6132" i="18"/>
  <c r="C6132" i="18" s="1"/>
  <c r="B6131" i="18"/>
  <c r="C6131" i="18" s="1"/>
  <c r="B6129" i="18"/>
  <c r="C6129" i="18" s="1"/>
  <c r="B6128" i="18"/>
  <c r="C6128" i="18" s="1"/>
  <c r="F6127" i="18" a="1"/>
  <c r="F6127" i="18" s="1"/>
  <c r="E6127" i="18" s="1"/>
  <c r="B6126" i="18"/>
  <c r="C6126" i="18" s="1"/>
  <c r="C6124" i="18"/>
  <c r="B6124" i="18"/>
  <c r="B6123" i="18"/>
  <c r="C6123" i="18" s="1"/>
  <c r="B6122" i="18"/>
  <c r="C6122" i="18" s="1"/>
  <c r="B6121" i="18"/>
  <c r="C6121" i="18" s="1"/>
  <c r="C6120" i="18"/>
  <c r="B6120" i="18"/>
  <c r="B6119" i="18"/>
  <c r="C6119" i="18" s="1"/>
  <c r="B6118" i="18"/>
  <c r="C6118" i="18" s="1"/>
  <c r="B6117" i="18"/>
  <c r="C6117" i="18" s="1"/>
  <c r="B6116" i="18"/>
  <c r="C6116" i="18" s="1"/>
  <c r="B6115" i="18"/>
  <c r="C6115" i="18" s="1"/>
  <c r="B6114" i="18"/>
  <c r="C6114" i="18" s="1"/>
  <c r="C6113" i="18"/>
  <c r="B6113" i="18"/>
  <c r="B6112" i="18"/>
  <c r="C6112" i="18" s="1"/>
  <c r="B6111" i="18"/>
  <c r="C6111" i="18" s="1"/>
  <c r="B6110" i="18"/>
  <c r="C6110" i="18" s="1"/>
  <c r="C6109" i="18"/>
  <c r="B6109" i="18"/>
  <c r="B6108" i="18"/>
  <c r="C6108" i="18" s="1"/>
  <c r="B6107" i="18"/>
  <c r="C6107" i="18" s="1"/>
  <c r="B6106" i="18"/>
  <c r="C6106" i="18" s="1"/>
  <c r="B6105" i="18"/>
  <c r="C6105" i="18" s="1"/>
  <c r="C6104" i="18"/>
  <c r="B6104" i="18"/>
  <c r="B6103" i="18"/>
  <c r="C6103" i="18" s="1"/>
  <c r="B6102" i="18"/>
  <c r="C6102" i="18" s="1"/>
  <c r="B6101" i="18"/>
  <c r="C6101" i="18" s="1"/>
  <c r="C6100" i="18"/>
  <c r="B6100" i="18"/>
  <c r="B6099" i="18"/>
  <c r="C6099" i="18" s="1"/>
  <c r="B6098" i="18"/>
  <c r="C6098" i="18" s="1"/>
  <c r="B6097" i="18"/>
  <c r="C6097" i="18" s="1"/>
  <c r="C6096" i="18"/>
  <c r="B6096" i="18"/>
  <c r="B6095" i="18"/>
  <c r="C6095" i="18" s="1"/>
  <c r="B6094" i="18"/>
  <c r="C6094" i="18" s="1"/>
  <c r="C6093" i="18"/>
  <c r="B6093" i="18"/>
  <c r="B6092" i="18"/>
  <c r="C6092" i="18" s="1"/>
  <c r="B6091" i="18"/>
  <c r="C6091" i="18" s="1"/>
  <c r="B6090" i="18"/>
  <c r="C6090" i="18" s="1"/>
  <c r="C6089" i="18"/>
  <c r="B6089" i="18"/>
  <c r="B6088" i="18"/>
  <c r="C6088" i="18" s="1"/>
  <c r="C6087" i="18"/>
  <c r="B6087" i="18"/>
  <c r="B6086" i="18"/>
  <c r="C6086" i="18" s="1"/>
  <c r="C6084" i="18"/>
  <c r="B6084" i="18"/>
  <c r="C6083" i="18"/>
  <c r="B6083" i="18"/>
  <c r="B6082" i="18"/>
  <c r="C6082" i="18" s="1"/>
  <c r="B6081" i="18"/>
  <c r="C6081" i="18" s="1"/>
  <c r="C6080" i="18"/>
  <c r="B6080" i="18"/>
  <c r="B6079" i="18"/>
  <c r="C6079" i="18" s="1"/>
  <c r="C6078" i="18"/>
  <c r="B6078" i="18"/>
  <c r="B6077" i="18"/>
  <c r="C6077" i="18" s="1"/>
  <c r="B6076" i="18"/>
  <c r="C6076" i="18" s="1"/>
  <c r="B6075" i="18"/>
  <c r="C6075" i="18" s="1"/>
  <c r="C6074" i="18"/>
  <c r="B6074" i="18"/>
  <c r="C6073" i="18"/>
  <c r="B6073" i="18"/>
  <c r="B6071" i="18"/>
  <c r="C6071" i="18" s="1"/>
  <c r="B6070" i="18"/>
  <c r="C6070" i="18" s="1"/>
  <c r="C6069" i="18"/>
  <c r="B6069" i="18"/>
  <c r="B6068" i="18"/>
  <c r="C6068" i="18" s="1"/>
  <c r="B6066" i="18"/>
  <c r="C6066" i="18" s="1"/>
  <c r="B6065" i="18"/>
  <c r="C6065" i="18" s="1"/>
  <c r="C6064" i="18"/>
  <c r="B6064" i="18"/>
  <c r="C6063" i="18"/>
  <c r="B6063" i="18"/>
  <c r="B6059" i="18"/>
  <c r="C6059" i="18" s="1"/>
  <c r="C6058" i="18"/>
  <c r="B6058" i="18"/>
  <c r="C6053" i="18"/>
  <c r="B6053" i="18"/>
  <c r="B6052" i="18"/>
  <c r="C6052" i="18" s="1"/>
  <c r="B6051" i="18"/>
  <c r="C6051" i="18" s="1"/>
  <c r="B6050" i="18"/>
  <c r="C6050" i="18" s="1"/>
  <c r="C6049" i="18"/>
  <c r="B6049" i="18"/>
  <c r="B6048" i="18"/>
  <c r="C6048" i="18" s="1"/>
  <c r="C6047" i="18"/>
  <c r="B6047" i="18"/>
  <c r="B6046" i="18"/>
  <c r="C6046" i="18" s="1"/>
  <c r="C6045" i="18"/>
  <c r="B6045" i="18"/>
  <c r="B6044" i="18"/>
  <c r="C6044" i="18" s="1"/>
  <c r="B6042" i="18"/>
  <c r="C6042" i="18" s="1"/>
  <c r="C6038" i="18"/>
  <c r="B6038" i="18"/>
  <c r="C6037" i="18"/>
  <c r="B6037" i="18"/>
  <c r="C6036" i="18"/>
  <c r="B6036" i="18"/>
  <c r="C6035" i="18"/>
  <c r="B6035" i="18"/>
  <c r="B6034" i="18"/>
  <c r="C6034" i="18" s="1"/>
  <c r="C6033" i="18"/>
  <c r="B6033" i="18"/>
  <c r="C6032" i="18"/>
  <c r="B6032" i="18"/>
  <c r="C6031" i="18"/>
  <c r="B6031" i="18"/>
  <c r="B6030" i="18"/>
  <c r="C6030" i="18" s="1"/>
  <c r="C6029" i="18"/>
  <c r="B6029" i="18"/>
  <c r="F6028" i="18" a="1"/>
  <c r="F6028" i="18" s="1"/>
  <c r="E6028" i="18" s="1"/>
  <c r="B6027" i="18"/>
  <c r="C6027" i="18" s="1"/>
  <c r="B6026" i="18"/>
  <c r="C6026" i="18" s="1"/>
  <c r="B6025" i="18"/>
  <c r="C6025" i="18" s="1"/>
  <c r="B6024" i="18"/>
  <c r="C6024" i="18" s="1"/>
  <c r="B6023" i="18"/>
  <c r="C6023" i="18" s="1"/>
  <c r="B6022" i="18"/>
  <c r="C6022" i="18" s="1"/>
  <c r="B6021" i="18"/>
  <c r="C6021" i="18" s="1"/>
  <c r="B6020" i="18"/>
  <c r="C6020" i="18" s="1"/>
  <c r="B6019" i="18"/>
  <c r="C6019" i="18" s="1"/>
  <c r="B6018" i="18"/>
  <c r="C6018" i="18" s="1"/>
  <c r="B6017" i="18"/>
  <c r="C6017" i="18" s="1"/>
  <c r="B6016" i="18"/>
  <c r="C6016" i="18" s="1"/>
  <c r="B6014" i="18"/>
  <c r="C6014" i="18" s="1"/>
  <c r="B6013" i="18"/>
  <c r="C6013" i="18" s="1"/>
  <c r="B6011" i="18"/>
  <c r="C6011" i="18" s="1"/>
  <c r="B6010" i="18"/>
  <c r="C6010" i="18" s="1"/>
  <c r="B6009" i="18"/>
  <c r="C6009" i="18" s="1"/>
  <c r="B6008" i="18"/>
  <c r="C6008" i="18" s="1"/>
  <c r="B6007" i="18"/>
  <c r="C6007" i="18" s="1"/>
  <c r="B6002" i="18"/>
  <c r="C6002" i="18" s="1"/>
  <c r="B6001" i="18"/>
  <c r="C6001" i="18" s="1"/>
  <c r="B6000" i="18"/>
  <c r="C6000" i="18" s="1"/>
  <c r="B5999" i="18"/>
  <c r="C5999" i="18" s="1"/>
  <c r="B5998" i="18"/>
  <c r="C5998" i="18" s="1"/>
  <c r="C5997" i="18"/>
  <c r="B5997" i="18"/>
  <c r="F5992" i="18" a="1"/>
  <c r="F5992" i="18" s="1"/>
  <c r="E5992" i="18" s="1"/>
  <c r="C5990" i="18"/>
  <c r="B5990" i="18"/>
  <c r="B5985" i="18"/>
  <c r="C5985" i="18" s="1"/>
  <c r="B5984" i="18"/>
  <c r="C5984" i="18" s="1"/>
  <c r="B5983" i="18"/>
  <c r="C5983" i="18" s="1"/>
  <c r="F5981" i="18" a="1"/>
  <c r="F5981" i="18"/>
  <c r="E5981" i="18"/>
  <c r="F5980" i="18" a="1"/>
  <c r="F5980" i="18"/>
  <c r="E5980" i="18"/>
  <c r="F5979" i="18" a="1"/>
  <c r="F5979" i="18" s="1"/>
  <c r="E5979" i="18" s="1"/>
  <c r="F5978" i="18" a="1"/>
  <c r="F5978" i="18" s="1"/>
  <c r="E5978" i="18"/>
  <c r="F5977" i="18" a="1"/>
  <c r="F5977" i="18"/>
  <c r="E5977" i="18" s="1"/>
  <c r="B5975" i="18"/>
  <c r="C5975" i="18" s="1"/>
  <c r="F5974" i="18" a="1"/>
  <c r="F5974" i="18"/>
  <c r="E5974" i="18"/>
  <c r="F5973" i="18" a="1"/>
  <c r="F5973" i="18" s="1"/>
  <c r="E5973" i="18" s="1"/>
  <c r="F5971" i="18" a="1"/>
  <c r="F5971" i="18"/>
  <c r="E5971" i="18"/>
  <c r="F5965" i="18" a="1"/>
  <c r="F5965" i="18"/>
  <c r="E5965" i="18"/>
  <c r="F5964" i="18" a="1"/>
  <c r="F5964" i="18"/>
  <c r="E5964" i="18" s="1"/>
  <c r="F5963" i="18" a="1"/>
  <c r="F5963" i="18"/>
  <c r="E5963" i="18"/>
  <c r="F5962" i="18" a="1"/>
  <c r="F5962" i="18"/>
  <c r="E5962" i="18"/>
  <c r="F5961" i="18" a="1"/>
  <c r="F5961" i="18" s="1"/>
  <c r="E5961" i="18" s="1"/>
  <c r="F5959" i="18" a="1"/>
  <c r="F5959" i="18"/>
  <c r="E5959" i="18"/>
  <c r="F5957" i="18" a="1"/>
  <c r="F5957" i="18"/>
  <c r="E5957" i="18"/>
  <c r="F5956" i="18" a="1"/>
  <c r="F5956" i="18"/>
  <c r="E5956" i="18"/>
  <c r="F5955" i="18" a="1"/>
  <c r="F5955" i="18" s="1"/>
  <c r="E5955" i="18" s="1"/>
  <c r="F5954" i="18" a="1"/>
  <c r="F5954" i="18" s="1"/>
  <c r="E5954" i="18" s="1"/>
  <c r="F5953" i="18" a="1"/>
  <c r="F5953" i="18"/>
  <c r="E5953" i="18" s="1"/>
  <c r="F5952" i="18" a="1"/>
  <c r="F5952" i="18"/>
  <c r="E5952" i="18"/>
  <c r="F5951" i="18" a="1"/>
  <c r="F5951" i="18"/>
  <c r="E5951" i="18" s="1"/>
  <c r="F5949" i="18" a="1"/>
  <c r="F5949" i="18"/>
  <c r="E5949" i="18" s="1"/>
  <c r="F5948" i="18" a="1"/>
  <c r="F5948" i="18"/>
  <c r="E5948" i="18" s="1"/>
  <c r="F5947" i="18" a="1"/>
  <c r="F5947" i="18"/>
  <c r="E5947" i="18"/>
  <c r="F5946" i="18" a="1"/>
  <c r="F5946" i="18"/>
  <c r="E5946" i="18"/>
  <c r="C5945" i="18"/>
  <c r="B5945" i="18"/>
  <c r="B5944" i="18"/>
  <c r="C5944" i="18" s="1"/>
  <c r="C5942" i="18"/>
  <c r="B5942" i="18"/>
  <c r="C5941" i="18"/>
  <c r="B5941" i="18"/>
  <c r="B5940" i="18"/>
  <c r="C5940" i="18" s="1"/>
  <c r="B5938" i="18"/>
  <c r="C5938" i="18" s="1"/>
  <c r="B5937" i="18"/>
  <c r="C5937" i="18" s="1"/>
  <c r="B5935" i="18"/>
  <c r="C5935" i="18" s="1"/>
  <c r="C5934" i="18"/>
  <c r="B5934" i="18"/>
  <c r="C5933" i="18"/>
  <c r="B5933" i="18"/>
  <c r="B5932" i="18"/>
  <c r="C5932" i="18" s="1"/>
  <c r="C5930" i="18"/>
  <c r="B5930" i="18"/>
  <c r="B5929" i="18"/>
  <c r="C5929" i="18" s="1"/>
  <c r="F5928" i="18" a="1"/>
  <c r="F5928" i="18" s="1"/>
  <c r="E5928" i="18" s="1"/>
  <c r="F5927" i="18" a="1"/>
  <c r="F5927" i="18"/>
  <c r="E5927" i="18" s="1"/>
  <c r="F5926" i="18" a="1"/>
  <c r="F5926" i="18"/>
  <c r="E5926" i="18" s="1"/>
  <c r="F5925" i="18" a="1"/>
  <c r="F5925" i="18"/>
  <c r="E5925" i="18"/>
  <c r="F5924" i="18" a="1"/>
  <c r="F5924" i="18"/>
  <c r="E5924" i="18"/>
  <c r="F5923" i="18" a="1"/>
  <c r="F5923" i="18"/>
  <c r="E5923" i="18"/>
  <c r="F5922" i="18" a="1"/>
  <c r="F5922" i="18"/>
  <c r="E5922" i="18"/>
  <c r="F5921" i="18" a="1"/>
  <c r="F5921" i="18" s="1"/>
  <c r="E5921" i="18" s="1"/>
  <c r="F5920" i="18" a="1"/>
  <c r="F5920" i="18" s="1"/>
  <c r="E5920" i="18"/>
  <c r="F5919" i="18" a="1"/>
  <c r="F5919" i="18"/>
  <c r="E5919" i="18" s="1"/>
  <c r="F5918" i="18" a="1"/>
  <c r="F5918" i="18"/>
  <c r="E5918" i="18"/>
  <c r="F5917" i="18" a="1"/>
  <c r="F5917" i="18"/>
  <c r="E5917" i="18" s="1"/>
  <c r="F5916" i="18" a="1"/>
  <c r="F5916" i="18"/>
  <c r="E5916" i="18" s="1"/>
  <c r="F5915" i="18" a="1"/>
  <c r="F5915" i="18" s="1"/>
  <c r="E5915" i="18" s="1"/>
  <c r="F5914" i="18" a="1"/>
  <c r="F5914" i="18"/>
  <c r="E5914" i="18" s="1"/>
  <c r="F5913" i="18" a="1"/>
  <c r="F5913" i="18"/>
  <c r="E5913" i="18"/>
  <c r="F5912" i="18" a="1"/>
  <c r="F5912" i="18"/>
  <c r="E5912" i="18" s="1"/>
  <c r="F5911" i="18" a="1"/>
  <c r="F5911" i="18"/>
  <c r="E5911" i="18"/>
  <c r="F5910" i="18" a="1"/>
  <c r="F5910" i="18" s="1"/>
  <c r="E5910" i="18"/>
  <c r="F5909" i="18" a="1"/>
  <c r="F5909" i="18"/>
  <c r="E5909" i="18" s="1"/>
  <c r="F5908" i="18" a="1"/>
  <c r="F5908" i="18" s="1"/>
  <c r="E5908" i="18" s="1"/>
  <c r="F5907" i="18" a="1"/>
  <c r="F5907" i="18"/>
  <c r="E5907" i="18" s="1"/>
  <c r="F5906" i="18" a="1"/>
  <c r="F5906" i="18"/>
  <c r="E5906" i="18"/>
  <c r="F5905" i="18" a="1"/>
  <c r="F5905" i="18" s="1"/>
  <c r="E5905" i="18" s="1"/>
  <c r="F5904" i="18" a="1"/>
  <c r="F5904" i="18"/>
  <c r="E5904" i="18"/>
  <c r="F5903" i="18" a="1"/>
  <c r="F5903" i="18"/>
  <c r="E5903" i="18"/>
  <c r="F5902" i="18" a="1"/>
  <c r="F5902" i="18"/>
  <c r="E5902" i="18" s="1"/>
  <c r="F5901" i="18" a="1"/>
  <c r="F5901" i="18" s="1"/>
  <c r="E5901" i="18" s="1"/>
  <c r="F5900" i="18" a="1"/>
  <c r="F5900" i="18" s="1"/>
  <c r="E5900" i="18"/>
  <c r="F5899" i="18" a="1"/>
  <c r="F5899" i="18"/>
  <c r="E5899" i="18"/>
  <c r="F5898" i="18" a="1"/>
  <c r="F5898" i="18" s="1"/>
  <c r="E5898" i="18"/>
  <c r="F5897" i="18" a="1"/>
  <c r="F5897" i="18"/>
  <c r="E5897" i="18" s="1"/>
  <c r="F5896" i="18" a="1"/>
  <c r="F5896" i="18"/>
  <c r="E5896" i="18" s="1"/>
  <c r="F5895" i="18" a="1"/>
  <c r="F5895" i="18"/>
  <c r="E5895" i="18"/>
  <c r="F5894" i="18" a="1"/>
  <c r="F5894" i="18"/>
  <c r="E5894" i="18" s="1"/>
  <c r="F5893" i="18" a="1"/>
  <c r="F5893" i="18"/>
  <c r="E5893" i="18"/>
  <c r="F5892" i="18" a="1"/>
  <c r="F5892" i="18"/>
  <c r="E5892" i="18"/>
  <c r="F5891" i="18" a="1"/>
  <c r="F5891" i="18" s="1"/>
  <c r="E5891" i="18"/>
  <c r="F5889" i="18" a="1"/>
  <c r="F5889" i="18"/>
  <c r="E5889" i="18"/>
  <c r="F5888" i="18" a="1"/>
  <c r="F5888" i="18" s="1"/>
  <c r="E5888" i="18" s="1"/>
  <c r="F5887" i="18" a="1"/>
  <c r="F5887" i="18"/>
  <c r="E5887" i="18"/>
  <c r="F5886" i="18" a="1"/>
  <c r="F5886" i="18" s="1"/>
  <c r="E5886" i="18" s="1"/>
  <c r="F5885" i="18" a="1"/>
  <c r="F5885" i="18"/>
  <c r="E5885" i="18" s="1"/>
  <c r="F5884" i="18" a="1"/>
  <c r="F5884" i="18" s="1"/>
  <c r="E5884" i="18" s="1"/>
  <c r="F5883" i="18" a="1"/>
  <c r="F5883" i="18"/>
  <c r="E5883" i="18"/>
  <c r="F5882" i="18" a="1"/>
  <c r="F5882" i="18"/>
  <c r="E5882" i="18"/>
  <c r="F5881" i="18" a="1"/>
  <c r="F5881" i="18" s="1"/>
  <c r="E5881" i="18" s="1"/>
  <c r="F5880" i="18" a="1"/>
  <c r="F5880" i="18" s="1"/>
  <c r="E5880" i="18" s="1"/>
  <c r="F5879" i="18" a="1"/>
  <c r="F5879" i="18"/>
  <c r="E5879" i="18" s="1"/>
  <c r="F5878" i="18" a="1"/>
  <c r="F5878" i="18"/>
  <c r="E5878" i="18"/>
  <c r="F5877" i="18" a="1"/>
  <c r="F5877" i="18"/>
  <c r="E5877" i="18" s="1"/>
  <c r="F5876" i="18" a="1"/>
  <c r="F5876" i="18"/>
  <c r="E5876" i="18"/>
  <c r="F5875" i="18" a="1"/>
  <c r="F5875" i="18"/>
  <c r="E5875" i="18"/>
  <c r="B5873" i="18"/>
  <c r="C5873" i="18" s="1"/>
  <c r="F5872" i="18" a="1"/>
  <c r="F5872" i="18" s="1"/>
  <c r="E5872" i="18"/>
  <c r="B5871" i="18"/>
  <c r="C5871" i="18" s="1"/>
  <c r="B5869" i="18"/>
  <c r="C5869" i="18" s="1"/>
  <c r="B5868" i="18"/>
  <c r="C5868" i="18" s="1"/>
  <c r="B5866" i="18"/>
  <c r="C5866" i="18" s="1"/>
  <c r="B5865" i="18"/>
  <c r="C5865" i="18" s="1"/>
  <c r="B5864" i="18"/>
  <c r="C5864" i="18" s="1"/>
  <c r="C5863" i="18"/>
  <c r="B5863" i="18"/>
  <c r="B5861" i="18"/>
  <c r="C5861" i="18" s="1"/>
  <c r="B5860" i="18"/>
  <c r="C5860" i="18" s="1"/>
  <c r="F5857" i="18" a="1"/>
  <c r="F5857" i="18"/>
  <c r="E5857" i="18"/>
  <c r="F5856" i="18" a="1"/>
  <c r="F5856" i="18"/>
  <c r="E5856" i="18"/>
  <c r="F5855" i="18" a="1"/>
  <c r="F5855" i="18" s="1"/>
  <c r="E5855" i="18" s="1"/>
  <c r="F5854" i="18" a="1"/>
  <c r="F5854" i="18" s="1"/>
  <c r="E5854" i="18" s="1"/>
  <c r="F5853" i="18" a="1"/>
  <c r="F5853" i="18"/>
  <c r="E5853" i="18" s="1"/>
  <c r="B5851" i="18"/>
  <c r="C5851" i="18" s="1"/>
  <c r="F5849" i="18" a="1"/>
  <c r="F5849" i="18"/>
  <c r="E5849" i="18" s="1"/>
  <c r="F5848" i="18" a="1"/>
  <c r="F5848" i="18"/>
  <c r="E5848" i="18"/>
  <c r="F5847" i="18" a="1"/>
  <c r="F5847" i="18"/>
  <c r="E5847" i="18" s="1"/>
  <c r="F5846" i="18" a="1"/>
  <c r="F5846" i="18"/>
  <c r="E5846" i="18" s="1"/>
  <c r="F5845" i="18" a="1"/>
  <c r="F5845" i="18" s="1"/>
  <c r="E5845" i="18" s="1"/>
  <c r="F5844" i="18" a="1"/>
  <c r="F5844" i="18"/>
  <c r="E5844" i="18" s="1"/>
  <c r="F5842" i="18" a="1"/>
  <c r="F5842" i="18" s="1"/>
  <c r="E5842" i="18" s="1"/>
  <c r="F5841" i="18" a="1"/>
  <c r="F5841" i="18"/>
  <c r="E5841" i="18" s="1"/>
  <c r="F5840" i="18" a="1"/>
  <c r="F5840" i="18"/>
  <c r="E5840" i="18"/>
  <c r="F5839" i="18" a="1"/>
  <c r="F5839" i="18" s="1"/>
  <c r="E5839" i="18"/>
  <c r="F5838" i="18" a="1"/>
  <c r="F5838" i="18"/>
  <c r="E5838" i="18"/>
  <c r="F5836" i="18" a="1"/>
  <c r="F5836" i="18" s="1"/>
  <c r="E5836" i="18"/>
  <c r="F5835" i="18" a="1"/>
  <c r="F5835" i="18"/>
  <c r="E5835" i="18" s="1"/>
  <c r="F5834" i="18" a="1"/>
  <c r="F5834" i="18"/>
  <c r="E5834" i="18" s="1"/>
  <c r="F5833" i="18" a="1"/>
  <c r="F5833" i="18"/>
  <c r="E5833" i="18"/>
  <c r="B5832" i="18"/>
  <c r="C5832" i="18" s="1"/>
  <c r="B5831" i="18"/>
  <c r="C5831" i="18" s="1"/>
  <c r="B5829" i="18"/>
  <c r="C5829" i="18" s="1"/>
  <c r="B5828" i="18"/>
  <c r="C5828" i="18" s="1"/>
  <c r="C5827" i="18"/>
  <c r="B5827" i="18"/>
  <c r="B5826" i="18"/>
  <c r="C5826" i="18" s="1"/>
  <c r="B5824" i="18"/>
  <c r="C5824" i="18" s="1"/>
  <c r="B5823" i="18"/>
  <c r="C5823" i="18" s="1"/>
  <c r="B5821" i="18"/>
  <c r="C5821" i="18" s="1"/>
  <c r="B5820" i="18"/>
  <c r="C5820" i="18" s="1"/>
  <c r="C5819" i="18"/>
  <c r="B5819" i="18"/>
  <c r="B5818" i="18"/>
  <c r="C5818" i="18" s="1"/>
  <c r="B5816" i="18"/>
  <c r="C5816" i="18" s="1"/>
  <c r="C5815" i="18"/>
  <c r="B5815" i="18"/>
  <c r="F5812" i="18" a="1"/>
  <c r="F5812" i="18"/>
  <c r="E5812" i="18" s="1"/>
  <c r="F5811" i="18" a="1"/>
  <c r="F5811" i="18"/>
  <c r="E5811" i="18"/>
  <c r="F5810" i="18" a="1"/>
  <c r="F5810" i="18"/>
  <c r="E5810" i="18"/>
  <c r="F5809" i="18" a="1"/>
  <c r="F5809" i="18" s="1"/>
  <c r="E5809" i="18"/>
  <c r="F5808" i="18" a="1"/>
  <c r="F5808" i="18" s="1"/>
  <c r="E5808" i="18"/>
  <c r="F5806" i="18" a="1"/>
  <c r="F5806" i="18" s="1"/>
  <c r="E5806" i="18"/>
  <c r="F5805" i="18" a="1"/>
  <c r="F5805" i="18"/>
  <c r="E5805" i="18"/>
  <c r="B5804" i="18"/>
  <c r="C5804" i="18" s="1"/>
  <c r="F5803" i="18" a="1"/>
  <c r="F5803" i="18"/>
  <c r="E5803" i="18" s="1"/>
  <c r="C5802" i="18"/>
  <c r="B5802" i="18"/>
  <c r="F5801" i="18" a="1"/>
  <c r="F5801" i="18"/>
  <c r="E5801" i="18"/>
  <c r="F5800" i="18" a="1"/>
  <c r="F5800" i="18" s="1"/>
  <c r="E5800" i="18"/>
  <c r="C5799" i="18"/>
  <c r="B5799" i="18"/>
  <c r="F5798" i="18" a="1"/>
  <c r="F5798" i="18"/>
  <c r="E5798" i="18"/>
  <c r="B5797" i="18"/>
  <c r="C5797" i="18" s="1"/>
  <c r="F5796" i="18" a="1"/>
  <c r="F5796" i="18"/>
  <c r="E5796" i="18" s="1"/>
  <c r="F5795" i="18" a="1"/>
  <c r="F5795" i="18"/>
  <c r="E5795" i="18" s="1"/>
  <c r="F5794" i="18" a="1"/>
  <c r="F5794" i="18" s="1"/>
  <c r="E5794" i="18"/>
  <c r="F5793" i="18" a="1"/>
  <c r="F5793" i="18"/>
  <c r="E5793" i="18"/>
  <c r="F5792" i="18" a="1"/>
  <c r="F5792" i="18" s="1"/>
  <c r="E5792" i="18" s="1"/>
  <c r="F5790" i="18" a="1"/>
  <c r="F5790" i="18"/>
  <c r="E5790" i="18"/>
  <c r="F5789" i="18" a="1"/>
  <c r="F5789" i="18" s="1"/>
  <c r="E5789" i="18" s="1"/>
  <c r="B5788" i="18"/>
  <c r="C5788" i="18" s="1"/>
  <c r="F5787" i="18" a="1"/>
  <c r="F5787" i="18"/>
  <c r="E5787" i="18"/>
  <c r="F5786" i="18" a="1"/>
  <c r="F5786" i="18" s="1"/>
  <c r="E5786" i="18" s="1"/>
  <c r="F5785" i="18" a="1"/>
  <c r="F5785" i="18"/>
  <c r="E5785" i="18"/>
  <c r="F5784" i="18" a="1"/>
  <c r="F5784" i="18"/>
  <c r="E5784" i="18" s="1"/>
  <c r="F5783" i="18" a="1"/>
  <c r="F5783" i="18"/>
  <c r="E5783" i="18" s="1"/>
  <c r="F5782" i="18" a="1"/>
  <c r="F5782" i="18" s="1"/>
  <c r="E5782" i="18" s="1"/>
  <c r="F5781" i="18" a="1"/>
  <c r="F5781" i="18"/>
  <c r="E5781" i="18" s="1"/>
  <c r="F5780" i="18" a="1"/>
  <c r="F5780" i="18" s="1"/>
  <c r="E5780" i="18" s="1"/>
  <c r="F5779" i="18" a="1"/>
  <c r="F5779" i="18"/>
  <c r="E5779" i="18" s="1"/>
  <c r="F5778" i="18" a="1"/>
  <c r="F5778" i="18"/>
  <c r="E5778" i="18"/>
  <c r="F5777" i="18" a="1"/>
  <c r="F5777" i="18"/>
  <c r="E5777" i="18" s="1"/>
  <c r="F5776" i="18" a="1"/>
  <c r="F5776" i="18" s="1"/>
  <c r="E5776" i="18"/>
  <c r="F5775" i="18" a="1"/>
  <c r="F5775" i="18" s="1"/>
  <c r="E5775" i="18" s="1"/>
  <c r="F5774" i="18" a="1"/>
  <c r="F5774" i="18"/>
  <c r="E5774" i="18" s="1"/>
  <c r="F5772" i="18" a="1"/>
  <c r="F5772" i="18" s="1"/>
  <c r="E5772" i="18" s="1"/>
  <c r="F5771" i="18" a="1"/>
  <c r="F5771" i="18"/>
  <c r="E5771" i="18" s="1"/>
  <c r="F5770" i="18" a="1"/>
  <c r="F5770" i="18" s="1"/>
  <c r="E5770" i="18" s="1"/>
  <c r="F5769" i="18" a="1"/>
  <c r="F5769" i="18"/>
  <c r="E5769" i="18" s="1"/>
  <c r="F5768" i="18" a="1"/>
  <c r="F5768" i="18"/>
  <c r="E5768" i="18"/>
  <c r="C5767" i="18"/>
  <c r="B5767" i="18"/>
  <c r="B5766" i="18"/>
  <c r="C5766" i="18" s="1"/>
  <c r="B5765" i="18"/>
  <c r="C5765" i="18" s="1"/>
  <c r="F5764" i="18" a="1"/>
  <c r="F5764" i="18"/>
  <c r="E5764" i="18"/>
  <c r="F5763" i="18" a="1"/>
  <c r="F5763" i="18" s="1"/>
  <c r="E5763" i="18" s="1"/>
  <c r="B5762" i="18"/>
  <c r="C5762" i="18" s="1"/>
  <c r="C5761" i="18"/>
  <c r="B5761" i="18"/>
  <c r="F5760" i="18" a="1"/>
  <c r="F5760" i="18" s="1"/>
  <c r="E5760" i="18"/>
  <c r="F5759" i="18" a="1"/>
  <c r="F5759" i="18" s="1"/>
  <c r="E5759" i="18"/>
  <c r="F5758" i="18" a="1"/>
  <c r="F5758" i="18"/>
  <c r="E5758" i="18"/>
  <c r="F5757" i="18" a="1"/>
  <c r="F5757" i="18" s="1"/>
  <c r="E5757" i="18" s="1"/>
  <c r="F5756" i="18" a="1"/>
  <c r="F5756" i="18"/>
  <c r="E5756" i="18"/>
  <c r="F5755" i="18" a="1"/>
  <c r="F5755" i="18"/>
  <c r="E5755" i="18" s="1"/>
  <c r="F5754" i="18" a="1"/>
  <c r="F5754" i="18"/>
  <c r="E5754" i="18" s="1"/>
  <c r="F5753" i="18" a="1"/>
  <c r="F5753" i="18"/>
  <c r="E5753" i="18"/>
  <c r="F5752" i="18" a="1"/>
  <c r="F5752" i="18" s="1"/>
  <c r="E5752" i="18" s="1"/>
  <c r="F5751" i="18" a="1"/>
  <c r="F5751" i="18"/>
  <c r="E5751" i="18"/>
  <c r="F5750" i="18" a="1"/>
  <c r="F5750" i="18" s="1"/>
  <c r="E5750" i="18" s="1"/>
  <c r="F5749" i="18" a="1"/>
  <c r="F5749" i="18"/>
  <c r="E5749" i="18"/>
  <c r="F5748" i="18" a="1"/>
  <c r="F5748" i="18"/>
  <c r="E5748" i="18" s="1"/>
  <c r="F5746" i="18" a="1"/>
  <c r="F5746" i="18"/>
  <c r="E5746" i="18"/>
  <c r="F5745" i="18" a="1"/>
  <c r="F5745" i="18"/>
  <c r="E5745" i="18" s="1"/>
  <c r="F5744" i="18" a="1"/>
  <c r="F5744" i="18" s="1"/>
  <c r="E5744" i="18"/>
  <c r="B5743" i="18"/>
  <c r="C5743" i="18" s="1"/>
  <c r="B5742" i="18"/>
  <c r="C5742" i="18" s="1"/>
  <c r="F5741" i="18" a="1"/>
  <c r="F5741" i="18" s="1"/>
  <c r="E5741" i="18" s="1"/>
  <c r="F5740" i="18" a="1"/>
  <c r="F5740" i="18"/>
  <c r="E5740" i="18"/>
  <c r="F5739" i="18" a="1"/>
  <c r="F5739" i="18"/>
  <c r="E5739" i="18" s="1"/>
  <c r="F5738" i="18" a="1"/>
  <c r="F5738" i="18"/>
  <c r="E5738" i="18"/>
  <c r="F5737" i="18" a="1"/>
  <c r="F5737" i="18" s="1"/>
  <c r="E5737" i="18" s="1"/>
  <c r="F5736" i="18" a="1"/>
  <c r="F5736" i="18"/>
  <c r="E5736" i="18" s="1"/>
  <c r="B5735" i="18"/>
  <c r="C5735" i="18" s="1"/>
  <c r="B5734" i="18"/>
  <c r="C5734" i="18" s="1"/>
  <c r="F5733" i="18" a="1"/>
  <c r="F5733" i="18"/>
  <c r="E5733" i="18" s="1"/>
  <c r="F5732" i="18" a="1"/>
  <c r="F5732" i="18"/>
  <c r="E5732" i="18" s="1"/>
  <c r="F5731" i="18" a="1"/>
  <c r="F5731" i="18"/>
  <c r="E5731" i="18"/>
  <c r="F5730" i="18" a="1"/>
  <c r="F5730" i="18" s="1"/>
  <c r="E5730" i="18" s="1"/>
  <c r="C5729" i="18"/>
  <c r="B5729" i="18"/>
  <c r="F5727" i="18" a="1"/>
  <c r="F5727" i="18"/>
  <c r="E5727" i="18" s="1"/>
  <c r="F5726" i="18" a="1"/>
  <c r="F5726" i="18"/>
  <c r="E5726" i="18" s="1"/>
  <c r="F5725" i="18" a="1"/>
  <c r="F5725" i="18"/>
  <c r="E5725" i="18" s="1"/>
  <c r="C5723" i="18"/>
  <c r="B5723" i="18"/>
  <c r="F5721" i="18" a="1"/>
  <c r="F5721" i="18"/>
  <c r="E5721" i="18" s="1"/>
  <c r="F5720" i="18" a="1"/>
  <c r="F5720" i="18" s="1"/>
  <c r="E5720" i="18"/>
  <c r="F5719" i="18" a="1"/>
  <c r="F5719" i="18"/>
  <c r="E5719" i="18" s="1"/>
  <c r="F5718" i="18" a="1"/>
  <c r="F5718" i="18" s="1"/>
  <c r="E5718" i="18" s="1"/>
  <c r="F5717" i="18" a="1"/>
  <c r="F5717" i="18" s="1"/>
  <c r="E5717" i="18" s="1"/>
  <c r="F5716" i="18" a="1"/>
  <c r="F5716" i="18"/>
  <c r="E5716" i="18"/>
  <c r="F5715" i="18" a="1"/>
  <c r="F5715" i="18" s="1"/>
  <c r="E5715" i="18"/>
  <c r="F5713" i="18" a="1"/>
  <c r="F5713" i="18"/>
  <c r="E5713" i="18"/>
  <c r="F5712" i="18" a="1"/>
  <c r="F5712" i="18" s="1"/>
  <c r="E5712" i="18" s="1"/>
  <c r="F5711" i="18" a="1"/>
  <c r="F5711" i="18"/>
  <c r="E5711" i="18" s="1"/>
  <c r="F5710" i="18" a="1"/>
  <c r="F5710" i="18" s="1"/>
  <c r="E5710" i="18" s="1"/>
  <c r="B5709" i="18"/>
  <c r="C5709" i="18" s="1"/>
  <c r="F5708" i="18" a="1"/>
  <c r="F5708" i="18" s="1"/>
  <c r="E5708" i="18"/>
  <c r="B5707" i="18"/>
  <c r="C5707" i="18" s="1"/>
  <c r="F5706" i="18" a="1"/>
  <c r="F5706" i="18" s="1"/>
  <c r="E5706" i="18" s="1"/>
  <c r="F5705" i="18" a="1"/>
  <c r="F5705" i="18"/>
  <c r="E5705" i="18"/>
  <c r="F5704" i="18" a="1"/>
  <c r="F5704" i="18" s="1"/>
  <c r="E5704" i="18" s="1"/>
  <c r="F5703" i="18" a="1"/>
  <c r="F5703" i="18"/>
  <c r="E5703" i="18" s="1"/>
  <c r="F5702" i="18" a="1"/>
  <c r="F5702" i="18" s="1"/>
  <c r="E5702" i="18" s="1"/>
  <c r="B5701" i="18"/>
  <c r="C5701" i="18" s="1"/>
  <c r="C5699" i="18"/>
  <c r="B5699" i="18"/>
  <c r="B5698" i="18"/>
  <c r="C5698" i="18" s="1"/>
  <c r="F5697" i="18" a="1"/>
  <c r="F5697" i="18" s="1"/>
  <c r="E5697" i="18" s="1"/>
  <c r="F5695" i="18" a="1"/>
  <c r="F5695" i="18"/>
  <c r="E5695" i="18"/>
  <c r="F5694" i="18" a="1"/>
  <c r="F5694" i="18"/>
  <c r="E5694" i="18"/>
  <c r="C5693" i="18"/>
  <c r="B5693" i="18"/>
  <c r="F5691" i="18" a="1"/>
  <c r="F5691" i="18" s="1"/>
  <c r="E5691" i="18" s="1"/>
  <c r="F5690" i="18" a="1"/>
  <c r="F5690" i="18" s="1"/>
  <c r="E5690" i="18"/>
  <c r="F5689" i="18" a="1"/>
  <c r="F5689" i="18" s="1"/>
  <c r="E5689" i="18" s="1"/>
  <c r="F5688" i="18" a="1"/>
  <c r="F5688" i="18"/>
  <c r="E5688" i="18"/>
  <c r="B5687" i="18"/>
  <c r="C5687" i="18" s="1"/>
  <c r="B5686" i="18"/>
  <c r="C5686" i="18" s="1"/>
  <c r="B5684" i="18"/>
  <c r="C5684" i="18" s="1"/>
  <c r="B5683" i="18"/>
  <c r="C5683" i="18" s="1"/>
  <c r="C5682" i="18"/>
  <c r="B5682" i="18"/>
  <c r="C5680" i="18"/>
  <c r="B5680" i="18"/>
  <c r="B5679" i="18"/>
  <c r="C5679" i="18" s="1"/>
  <c r="B5678" i="18"/>
  <c r="C5678" i="18" s="1"/>
  <c r="B5676" i="18"/>
  <c r="C5676" i="18" s="1"/>
  <c r="B5675" i="18"/>
  <c r="C5675" i="18" s="1"/>
  <c r="C5673" i="18"/>
  <c r="B5673" i="18"/>
  <c r="B5672" i="18"/>
  <c r="C5672" i="18" s="1"/>
  <c r="C5671" i="18"/>
  <c r="B5671" i="18"/>
  <c r="C5670" i="18"/>
  <c r="B5670" i="18"/>
  <c r="B5668" i="18"/>
  <c r="C5668" i="18" s="1"/>
  <c r="B5667" i="18"/>
  <c r="C5667" i="18" s="1"/>
  <c r="B5666" i="18"/>
  <c r="C5666" i="18" s="1"/>
  <c r="B5665" i="18"/>
  <c r="C5665" i="18" s="1"/>
  <c r="F5662" i="18" a="1"/>
  <c r="F5662" i="18"/>
  <c r="E5662" i="18"/>
  <c r="F5661" i="18" a="1"/>
  <c r="F5661" i="18" s="1"/>
  <c r="E5661" i="18" s="1"/>
  <c r="F5660" i="18" a="1"/>
  <c r="F5660" i="18" s="1"/>
  <c r="E5660" i="18" s="1"/>
  <c r="F5659" i="18" a="1"/>
  <c r="F5659" i="18"/>
  <c r="E5659" i="18"/>
  <c r="F5658" i="18" a="1"/>
  <c r="F5658" i="18" s="1"/>
  <c r="E5658" i="18" s="1"/>
  <c r="F5656" i="18" a="1"/>
  <c r="F5656" i="18"/>
  <c r="E5656" i="18" s="1"/>
  <c r="F5655" i="18" a="1"/>
  <c r="F5655" i="18" s="1"/>
  <c r="E5655" i="18" s="1"/>
  <c r="B5654" i="18"/>
  <c r="C5654" i="18" s="1"/>
  <c r="F5653" i="18" a="1"/>
  <c r="F5653" i="18"/>
  <c r="E5653" i="18"/>
  <c r="C5652" i="18"/>
  <c r="B5652" i="18"/>
  <c r="F5651" i="18" a="1"/>
  <c r="F5651" i="18"/>
  <c r="E5651" i="18"/>
  <c r="F5650" i="18" a="1"/>
  <c r="F5650" i="18" s="1"/>
  <c r="E5650" i="18" s="1"/>
  <c r="B5649" i="18"/>
  <c r="C5649" i="18" s="1"/>
  <c r="F5648" i="18" a="1"/>
  <c r="F5648" i="18"/>
  <c r="E5648" i="18"/>
  <c r="F5646" i="18" a="1"/>
  <c r="F5646" i="18"/>
  <c r="E5646" i="18"/>
  <c r="F5645" i="18" a="1"/>
  <c r="F5645" i="18"/>
  <c r="E5645" i="18" s="1"/>
  <c r="F5644" i="18" a="1"/>
  <c r="F5644" i="18"/>
  <c r="E5644" i="18"/>
  <c r="F5643" i="18" a="1"/>
  <c r="F5643" i="18" s="1"/>
  <c r="E5643" i="18" s="1"/>
  <c r="F5642" i="18" a="1"/>
  <c r="F5642" i="18"/>
  <c r="E5642" i="18"/>
  <c r="C5641" i="18"/>
  <c r="B5641" i="18"/>
  <c r="C5640" i="18"/>
  <c r="B5640" i="18"/>
  <c r="C5639" i="18"/>
  <c r="B5639" i="18"/>
  <c r="F5638" i="18" a="1"/>
  <c r="F5638" i="18"/>
  <c r="E5638" i="18"/>
  <c r="F5637" i="18" a="1"/>
  <c r="F5637" i="18" s="1"/>
  <c r="E5637" i="18"/>
  <c r="C5636" i="18"/>
  <c r="B5636" i="18"/>
  <c r="B5635" i="18"/>
  <c r="C5635" i="18" s="1"/>
  <c r="F5634" i="18" a="1"/>
  <c r="F5634" i="18"/>
  <c r="E5634" i="18"/>
  <c r="F5633" i="18" a="1"/>
  <c r="F5633" i="18" s="1"/>
  <c r="E5633" i="18" s="1"/>
  <c r="F5632" i="18" a="1"/>
  <c r="F5632" i="18"/>
  <c r="E5632" i="18"/>
  <c r="F5631" i="18" a="1"/>
  <c r="F5631" i="18" s="1"/>
  <c r="E5631" i="18" s="1"/>
  <c r="F5630" i="18" a="1"/>
  <c r="F5630" i="18"/>
  <c r="E5630" i="18" s="1"/>
  <c r="F5629" i="18" a="1"/>
  <c r="F5629" i="18"/>
  <c r="E5629" i="18"/>
  <c r="F5628" i="18" a="1"/>
  <c r="F5628" i="18" s="1"/>
  <c r="E5628" i="18" s="1"/>
  <c r="F5627" i="18" a="1"/>
  <c r="F5627" i="18"/>
  <c r="E5627" i="18" s="1"/>
  <c r="F5626" i="18" a="1"/>
  <c r="F5626" i="18"/>
  <c r="E5626" i="18"/>
  <c r="F5625" i="18" a="1"/>
  <c r="F5625" i="18" s="1"/>
  <c r="E5625" i="18"/>
  <c r="F5624" i="18" a="1"/>
  <c r="F5624" i="18"/>
  <c r="E5624" i="18"/>
  <c r="F5623" i="18" a="1"/>
  <c r="F5623" i="18" s="1"/>
  <c r="E5623" i="18" s="1"/>
  <c r="F5622" i="18" a="1"/>
  <c r="F5622" i="18"/>
  <c r="E5622" i="18" s="1"/>
  <c r="F5620" i="18" a="1"/>
  <c r="F5620" i="18"/>
  <c r="E5620" i="18"/>
  <c r="F5619" i="18" a="1"/>
  <c r="F5619" i="18"/>
  <c r="E5619" i="18"/>
  <c r="F5618" i="18" a="1"/>
  <c r="F5618" i="18"/>
  <c r="E5618" i="18"/>
  <c r="B5617" i="18"/>
  <c r="C5617" i="18" s="1"/>
  <c r="B5616" i="18"/>
  <c r="C5616" i="18" s="1"/>
  <c r="F5615" i="18" a="1"/>
  <c r="F5615" i="18" s="1"/>
  <c r="E5615" i="18" s="1"/>
  <c r="F5614" i="18" a="1"/>
  <c r="F5614" i="18"/>
  <c r="E5614" i="18"/>
  <c r="F5613" i="18" a="1"/>
  <c r="F5613" i="18" s="1"/>
  <c r="E5613" i="18" s="1"/>
  <c r="F5612" i="18" a="1"/>
  <c r="F5612" i="18" s="1"/>
  <c r="E5612" i="18" s="1"/>
  <c r="F5611" i="18" a="1"/>
  <c r="F5611" i="18"/>
  <c r="E5611" i="18"/>
  <c r="F5610" i="18" a="1"/>
  <c r="F5610" i="18"/>
  <c r="E5610" i="18" s="1"/>
  <c r="B5609" i="18"/>
  <c r="C5609" i="18" s="1"/>
  <c r="C5608" i="18"/>
  <c r="B5608" i="18"/>
  <c r="F5607" i="18" a="1"/>
  <c r="F5607" i="18"/>
  <c r="E5607" i="18"/>
  <c r="F5606" i="18" a="1"/>
  <c r="F5606" i="18"/>
  <c r="E5606" i="18"/>
  <c r="F5605" i="18" a="1"/>
  <c r="F5605" i="18" s="1"/>
  <c r="E5605" i="18" s="1"/>
  <c r="F5604" i="18" a="1"/>
  <c r="F5604" i="18"/>
  <c r="E5604" i="18"/>
  <c r="B5603" i="18"/>
  <c r="C5603" i="18" s="1"/>
  <c r="F5601" i="18" a="1"/>
  <c r="F5601" i="18" s="1"/>
  <c r="E5601" i="18" s="1"/>
  <c r="F5600" i="18" a="1"/>
  <c r="F5600" i="18"/>
  <c r="E5600" i="18" s="1"/>
  <c r="C5598" i="18"/>
  <c r="B5598" i="18"/>
  <c r="F5596" i="18" a="1"/>
  <c r="F5596" i="18"/>
  <c r="E5596" i="18"/>
  <c r="F5595" i="18" a="1"/>
  <c r="F5595" i="18" s="1"/>
  <c r="E5595" i="18" s="1"/>
  <c r="F5594" i="18" a="1"/>
  <c r="F5594" i="18"/>
  <c r="E5594" i="18"/>
  <c r="F5593" i="18" a="1"/>
  <c r="F5593" i="18" s="1"/>
  <c r="E5593" i="18" s="1"/>
  <c r="F5592" i="18" a="1"/>
  <c r="F5592" i="18"/>
  <c r="E5592" i="18"/>
  <c r="F5591" i="18" a="1"/>
  <c r="F5591" i="18" s="1"/>
  <c r="E5591" i="18" s="1"/>
  <c r="F5590" i="18" a="1"/>
  <c r="F5590" i="18"/>
  <c r="E5590" i="18" s="1"/>
  <c r="F5589" i="18" a="1"/>
  <c r="F5589" i="18"/>
  <c r="E5589" i="18"/>
  <c r="F5587" i="18" a="1"/>
  <c r="F5587" i="18" s="1"/>
  <c r="E5587" i="18" s="1"/>
  <c r="F5586" i="18" a="1"/>
  <c r="F5586" i="18"/>
  <c r="E5586" i="18"/>
  <c r="F5585" i="18" a="1"/>
  <c r="F5585" i="18" s="1"/>
  <c r="E5585" i="18" s="1"/>
  <c r="F5584" i="18" a="1"/>
  <c r="F5584" i="18" s="1"/>
  <c r="E5584" i="18" s="1"/>
  <c r="F5583" i="18" a="1"/>
  <c r="F5583" i="18"/>
  <c r="E5583" i="18"/>
  <c r="F5582" i="18" a="1"/>
  <c r="F5582" i="18" s="1"/>
  <c r="E5582" i="18" s="1"/>
  <c r="F5581" i="18" a="1"/>
  <c r="F5581" i="18"/>
  <c r="E5581" i="18" s="1"/>
  <c r="F5580" i="18" a="1"/>
  <c r="F5580" i="18"/>
  <c r="E5580" i="18"/>
  <c r="F5579" i="18" a="1"/>
  <c r="F5579" i="18" s="1"/>
  <c r="E5579" i="18" s="1"/>
  <c r="F5578" i="18" a="1"/>
  <c r="F5578" i="18"/>
  <c r="E5578" i="18"/>
  <c r="F5577" i="18" a="1"/>
  <c r="F5577" i="18" s="1"/>
  <c r="E5577" i="18" s="1"/>
  <c r="F5576" i="18" a="1"/>
  <c r="F5576" i="18"/>
  <c r="E5576" i="18"/>
  <c r="F5575" i="18" a="1"/>
  <c r="F5575" i="18" s="1"/>
  <c r="E5575" i="18" s="1"/>
  <c r="F5574" i="18" a="1"/>
  <c r="F5574" i="18"/>
  <c r="E5574" i="18" s="1"/>
  <c r="F5573" i="18" a="1"/>
  <c r="F5573" i="18"/>
  <c r="E5573" i="18"/>
  <c r="F5572" i="18" a="1"/>
  <c r="F5572" i="18"/>
  <c r="E5572" i="18" s="1"/>
  <c r="B5571" i="18"/>
  <c r="C5571" i="18" s="1"/>
  <c r="F5570" i="18" a="1"/>
  <c r="F5570" i="18"/>
  <c r="E5570" i="18" s="1"/>
  <c r="C5569" i="18"/>
  <c r="B5569" i="18"/>
  <c r="F5568" i="18" a="1"/>
  <c r="F5568" i="18"/>
  <c r="E5568" i="18"/>
  <c r="F5567" i="18" a="1"/>
  <c r="F5567" i="18" s="1"/>
  <c r="E5567" i="18" s="1"/>
  <c r="F5566" i="18" a="1"/>
  <c r="F5566" i="18"/>
  <c r="E5566" i="18"/>
  <c r="F5565" i="18" a="1"/>
  <c r="F5565" i="18" s="1"/>
  <c r="E5565" i="18" s="1"/>
  <c r="F5564" i="18" a="1"/>
  <c r="F5564" i="18" s="1"/>
  <c r="E5564" i="18" s="1"/>
  <c r="B5563" i="18"/>
  <c r="C5563" i="18" s="1"/>
  <c r="C5561" i="18"/>
  <c r="B5561" i="18"/>
  <c r="F5560" i="18" a="1"/>
  <c r="F5560" i="18"/>
  <c r="E5560" i="18"/>
  <c r="B5559" i="18"/>
  <c r="C5559" i="18" s="1"/>
  <c r="F5557" i="18" a="1"/>
  <c r="F5557" i="18"/>
  <c r="E5557" i="18" s="1"/>
  <c r="F5556" i="18" a="1"/>
  <c r="F5556" i="18"/>
  <c r="E5556" i="18"/>
  <c r="F5555" i="18" a="1"/>
  <c r="F5555" i="18" s="1"/>
  <c r="E5555" i="18" s="1"/>
  <c r="F5554" i="18" a="1"/>
  <c r="F5554" i="18"/>
  <c r="E5554" i="18" s="1"/>
  <c r="B5553" i="18"/>
  <c r="C5553" i="18" s="1"/>
  <c r="F5552" i="18" a="1"/>
  <c r="F5552" i="18"/>
  <c r="E5552" i="18"/>
  <c r="F5551" i="18" a="1"/>
  <c r="F5551" i="18"/>
  <c r="E5551" i="18" s="1"/>
  <c r="C5550" i="18"/>
  <c r="B5550" i="18"/>
  <c r="F5549" i="18" a="1"/>
  <c r="F5549" i="18"/>
  <c r="E5549" i="18"/>
  <c r="B5548" i="18"/>
  <c r="C5548" i="18" s="1"/>
  <c r="F5547" i="18" a="1"/>
  <c r="F5547" i="18" s="1"/>
  <c r="E5547" i="18" s="1"/>
  <c r="C5546" i="18"/>
  <c r="B5546" i="18"/>
  <c r="B5545" i="18"/>
  <c r="C5545" i="18" s="1"/>
  <c r="C5544" i="18"/>
  <c r="B5544" i="18"/>
  <c r="F5542" i="18" a="1"/>
  <c r="F5542" i="18"/>
  <c r="E5542" i="18"/>
  <c r="F5541" i="18" a="1"/>
  <c r="F5541" i="18" s="1"/>
  <c r="E5541" i="18"/>
  <c r="F5540" i="18" a="1"/>
  <c r="F5540" i="18" s="1"/>
  <c r="E5540" i="18" s="1"/>
  <c r="F5539" i="18" a="1"/>
  <c r="F5539" i="18"/>
  <c r="E5539" i="18"/>
  <c r="C5538" i="18"/>
  <c r="B5538" i="18"/>
  <c r="C5537" i="18"/>
  <c r="B5537" i="18"/>
  <c r="C5535" i="18"/>
  <c r="B5535" i="18"/>
  <c r="B5534" i="18"/>
  <c r="C5534" i="18" s="1"/>
  <c r="C5533" i="18"/>
  <c r="B5533" i="18"/>
  <c r="B5530" i="18"/>
  <c r="C5530" i="18" s="1"/>
  <c r="B5529" i="18"/>
  <c r="C5529" i="18" s="1"/>
  <c r="C5528" i="18"/>
  <c r="B5528" i="18"/>
  <c r="B5527" i="18"/>
  <c r="C5527" i="18" s="1"/>
  <c r="C5525" i="18"/>
  <c r="B5525" i="18"/>
  <c r="B5524" i="18"/>
  <c r="C5524" i="18" s="1"/>
  <c r="B5522" i="18"/>
  <c r="C5522" i="18" s="1"/>
  <c r="B5521" i="18"/>
  <c r="C5521" i="18" s="1"/>
  <c r="C5520" i="18"/>
  <c r="B5520" i="18"/>
  <c r="B5519" i="18"/>
  <c r="C5519" i="18" s="1"/>
  <c r="C5518" i="18"/>
  <c r="B5518" i="18"/>
  <c r="B5517" i="18"/>
  <c r="C5517" i="18" s="1"/>
  <c r="C5516" i="18"/>
  <c r="B5516" i="18"/>
  <c r="C5515" i="18"/>
  <c r="B5515" i="18"/>
  <c r="B5514" i="18"/>
  <c r="C5514" i="18" s="1"/>
  <c r="C5513" i="18"/>
  <c r="B5513" i="18"/>
  <c r="B5512" i="18"/>
  <c r="C5512" i="18" s="1"/>
  <c r="B5511" i="18"/>
  <c r="C5511" i="18" s="1"/>
  <c r="B5510" i="18"/>
  <c r="C5510" i="18" s="1"/>
  <c r="B5509" i="18"/>
  <c r="C5509" i="18" s="1"/>
  <c r="C5508" i="18"/>
  <c r="B5508" i="18"/>
  <c r="B5507" i="18"/>
  <c r="C5507" i="18" s="1"/>
  <c r="C5505" i="18"/>
  <c r="B5505" i="18"/>
  <c r="B5504" i="18"/>
  <c r="C5504" i="18" s="1"/>
  <c r="C5503" i="18"/>
  <c r="B5503" i="18"/>
  <c r="B5502" i="18"/>
  <c r="C5502" i="18" s="1"/>
  <c r="B5500" i="18"/>
  <c r="C5500" i="18" s="1"/>
  <c r="B5499" i="18"/>
  <c r="C5499" i="18" s="1"/>
  <c r="F5498" i="18" a="1"/>
  <c r="F5498" i="18"/>
  <c r="E5498" i="18" s="1"/>
  <c r="B5497" i="18"/>
  <c r="C5497" i="18" s="1"/>
  <c r="F5495" i="18" a="1"/>
  <c r="F5495" i="18"/>
  <c r="E5495" i="18"/>
  <c r="F5494" i="18" a="1"/>
  <c r="F5494" i="18"/>
  <c r="E5494" i="18" s="1"/>
  <c r="F5493" i="18" a="1"/>
  <c r="F5493" i="18"/>
  <c r="E5493" i="18" s="1"/>
  <c r="F5492" i="18" a="1"/>
  <c r="F5492" i="18" s="1"/>
  <c r="E5492" i="18" s="1"/>
  <c r="F5491" i="18" a="1"/>
  <c r="F5491" i="18" s="1"/>
  <c r="E5491" i="18" s="1"/>
  <c r="F5490" i="18" a="1"/>
  <c r="F5490" i="18" s="1"/>
  <c r="E5490" i="18" s="1"/>
  <c r="F5489" i="18" a="1"/>
  <c r="F5489" i="18" s="1"/>
  <c r="E5489" i="18"/>
  <c r="F5487" i="18" a="1"/>
  <c r="F5487" i="18" s="1"/>
  <c r="E5487" i="18" s="1"/>
  <c r="F5486" i="18" a="1"/>
  <c r="F5486" i="18" s="1"/>
  <c r="E5486" i="18"/>
  <c r="F5485" i="18" a="1"/>
  <c r="F5485" i="18" s="1"/>
  <c r="E5485" i="18"/>
  <c r="F5484" i="18" a="1"/>
  <c r="F5484" i="18" s="1"/>
  <c r="E5484" i="18" s="1"/>
  <c r="F5483" i="18" a="1"/>
  <c r="F5483" i="18"/>
  <c r="E5483" i="18"/>
  <c r="F5482" i="18" a="1"/>
  <c r="F5482" i="18"/>
  <c r="E5482" i="18" s="1"/>
  <c r="F5480" i="18" a="1"/>
  <c r="F5480" i="18"/>
  <c r="E5480" i="18"/>
  <c r="F5479" i="18" a="1"/>
  <c r="F5479" i="18" s="1"/>
  <c r="E5479" i="18"/>
  <c r="F5477" i="18" a="1"/>
  <c r="F5477" i="18"/>
  <c r="E5477" i="18"/>
  <c r="F5476" i="18" a="1"/>
  <c r="F5476" i="18"/>
  <c r="E5476" i="18" s="1"/>
  <c r="F5475" i="18" a="1"/>
  <c r="F5475" i="18"/>
  <c r="E5475" i="18" s="1"/>
  <c r="F5474" i="18" a="1"/>
  <c r="F5474" i="18" s="1"/>
  <c r="E5474" i="18" s="1"/>
  <c r="B5473" i="18"/>
  <c r="C5473" i="18" s="1"/>
  <c r="B5472" i="18"/>
  <c r="C5472" i="18" s="1"/>
  <c r="B5469" i="18"/>
  <c r="C5469" i="18" s="1"/>
  <c r="B5468" i="18"/>
  <c r="C5468" i="18" s="1"/>
  <c r="B5467" i="18"/>
  <c r="C5467" i="18" s="1"/>
  <c r="B5466" i="18"/>
  <c r="C5466" i="18" s="1"/>
  <c r="B5464" i="18"/>
  <c r="C5464" i="18" s="1"/>
  <c r="B5463" i="18"/>
  <c r="C5463" i="18" s="1"/>
  <c r="B5461" i="18"/>
  <c r="C5461" i="18" s="1"/>
  <c r="B5460" i="18"/>
  <c r="C5460" i="18" s="1"/>
  <c r="B5459" i="18"/>
  <c r="C5459" i="18" s="1"/>
  <c r="B5458" i="18"/>
  <c r="C5458" i="18" s="1"/>
  <c r="B5456" i="18"/>
  <c r="C5456" i="18" s="1"/>
  <c r="B5455" i="18"/>
  <c r="C5455" i="18" s="1"/>
  <c r="F5454" i="18" a="1"/>
  <c r="F5454" i="18" s="1"/>
  <c r="E5454" i="18" s="1"/>
  <c r="B5453" i="18"/>
  <c r="C5453" i="18" s="1"/>
  <c r="F5450" i="18" a="1"/>
  <c r="F5450" i="18"/>
  <c r="E5450" i="18"/>
  <c r="F5449" i="18" a="1"/>
  <c r="F5449" i="18"/>
  <c r="E5449" i="18" s="1"/>
  <c r="F5448" i="18" a="1"/>
  <c r="F5448" i="18"/>
  <c r="E5448" i="18" s="1"/>
  <c r="F5447" i="18" a="1"/>
  <c r="F5447" i="18" s="1"/>
  <c r="E5447" i="18" s="1"/>
  <c r="F5446" i="18" a="1"/>
  <c r="F5446" i="18" s="1"/>
  <c r="E5446" i="18" s="1"/>
  <c r="F5444" i="18" a="1"/>
  <c r="F5444" i="18"/>
  <c r="E5444" i="18"/>
  <c r="F5443" i="18" a="1"/>
  <c r="F5443" i="18"/>
  <c r="E5443" i="18" s="1"/>
  <c r="C5442" i="18"/>
  <c r="B5442" i="18"/>
  <c r="F5441" i="18" a="1"/>
  <c r="F5441" i="18"/>
  <c r="E5441" i="18" s="1"/>
  <c r="C5440" i="18"/>
  <c r="B5440" i="18"/>
  <c r="F5439" i="18" a="1"/>
  <c r="F5439" i="18" s="1"/>
  <c r="E5439" i="18" s="1"/>
  <c r="B5438" i="18"/>
  <c r="C5438" i="18" s="1"/>
  <c r="F5437" i="18" a="1"/>
  <c r="F5437" i="18" s="1"/>
  <c r="E5437" i="18"/>
  <c r="F5436" i="18" a="1"/>
  <c r="F5436" i="18"/>
  <c r="E5436" i="18"/>
  <c r="F5435" i="18" a="1"/>
  <c r="F5435" i="18"/>
  <c r="E5435" i="18" s="1"/>
  <c r="F5434" i="18" a="1"/>
  <c r="F5434" i="18"/>
  <c r="E5434" i="18" s="1"/>
  <c r="F5433" i="18" a="1"/>
  <c r="F5433" i="18" s="1"/>
  <c r="E5433" i="18" s="1"/>
  <c r="F5431" i="18" a="1"/>
  <c r="F5431" i="18" s="1"/>
  <c r="E5431" i="18"/>
  <c r="F5430" i="18" a="1"/>
  <c r="F5430" i="18"/>
  <c r="E5430" i="18"/>
  <c r="B5429" i="18"/>
  <c r="C5429" i="18" s="1"/>
  <c r="F5428" i="18" a="1"/>
  <c r="F5428" i="18"/>
  <c r="E5428" i="18" s="1"/>
  <c r="F5427" i="18" a="1"/>
  <c r="F5427" i="18"/>
  <c r="E5427" i="18" s="1"/>
  <c r="F5426" i="18" a="1"/>
  <c r="F5426" i="18" s="1"/>
  <c r="E5426" i="18" s="1"/>
  <c r="F5425" i="18" a="1"/>
  <c r="F5425" i="18" s="1"/>
  <c r="E5425" i="18"/>
  <c r="F5424" i="18" a="1"/>
  <c r="F5424" i="18"/>
  <c r="E5424" i="18"/>
  <c r="F5423" i="18" a="1"/>
  <c r="F5423" i="18"/>
  <c r="E5423" i="18" s="1"/>
  <c r="F5422" i="18" a="1"/>
  <c r="F5422" i="18"/>
  <c r="E5422" i="18" s="1"/>
  <c r="F5421" i="18" a="1"/>
  <c r="F5421" i="18" s="1"/>
  <c r="E5421" i="18" s="1"/>
  <c r="F5420" i="18" a="1"/>
  <c r="F5420" i="18" s="1"/>
  <c r="E5420" i="18" s="1"/>
  <c r="F5419" i="18" a="1"/>
  <c r="F5419" i="18"/>
  <c r="E5419" i="18"/>
  <c r="F5418" i="18" a="1"/>
  <c r="F5418" i="18"/>
  <c r="E5418" i="18" s="1"/>
  <c r="F5417" i="18" a="1"/>
  <c r="F5417" i="18"/>
  <c r="E5417" i="18" s="1"/>
  <c r="F5416" i="18" a="1"/>
  <c r="F5416" i="18" s="1"/>
  <c r="E5416" i="18" s="1"/>
  <c r="F5415" i="18" a="1"/>
  <c r="F5415" i="18" s="1"/>
  <c r="E5415" i="18"/>
  <c r="F5413" i="18" a="1"/>
  <c r="F5413" i="18"/>
  <c r="E5413" i="18"/>
  <c r="F5412" i="18" a="1"/>
  <c r="F5412" i="18"/>
  <c r="E5412" i="18" s="1"/>
  <c r="F5411" i="18" a="1"/>
  <c r="F5411" i="18"/>
  <c r="E5411" i="18" s="1"/>
  <c r="F5410" i="18" a="1"/>
  <c r="F5410" i="18" s="1"/>
  <c r="E5410" i="18" s="1"/>
  <c r="F5409" i="18" a="1"/>
  <c r="F5409" i="18" s="1"/>
  <c r="E5409" i="18"/>
  <c r="B5408" i="18"/>
  <c r="C5408" i="18" s="1"/>
  <c r="B5407" i="18"/>
  <c r="C5407" i="18" s="1"/>
  <c r="B5406" i="18"/>
  <c r="C5406" i="18" s="1"/>
  <c r="F5405" i="18" a="1"/>
  <c r="F5405" i="18" s="1"/>
  <c r="E5405" i="18"/>
  <c r="F5404" i="18" a="1"/>
  <c r="F5404" i="18"/>
  <c r="E5404" i="18" s="1"/>
  <c r="C5403" i="18"/>
  <c r="B5403" i="18"/>
  <c r="C5402" i="18"/>
  <c r="B5402" i="18"/>
  <c r="F5401" i="18" a="1"/>
  <c r="F5401" i="18"/>
  <c r="E5401" i="18" s="1"/>
  <c r="F5400" i="18" a="1"/>
  <c r="F5400" i="18" s="1"/>
  <c r="E5400" i="18" s="1"/>
  <c r="F5399" i="18" a="1"/>
  <c r="F5399" i="18" s="1"/>
  <c r="E5399" i="18" s="1"/>
  <c r="F5398" i="18" a="1"/>
  <c r="F5398" i="18"/>
  <c r="E5398" i="18"/>
  <c r="F5397" i="18" a="1"/>
  <c r="F5397" i="18"/>
  <c r="E5397" i="18" s="1"/>
  <c r="F5396" i="18" a="1"/>
  <c r="F5396" i="18"/>
  <c r="E5396" i="18" s="1"/>
  <c r="F5395" i="18" a="1"/>
  <c r="F5395" i="18" s="1"/>
  <c r="E5395" i="18" s="1"/>
  <c r="F5394" i="18" a="1"/>
  <c r="F5394" i="18" s="1"/>
  <c r="E5394" i="18" s="1"/>
  <c r="F5393" i="18" a="1"/>
  <c r="F5393" i="18"/>
  <c r="E5393" i="18"/>
  <c r="F5392" i="18" a="1"/>
  <c r="F5392" i="18"/>
  <c r="E5392" i="18" s="1"/>
  <c r="F5391" i="18" a="1"/>
  <c r="F5391" i="18"/>
  <c r="E5391" i="18" s="1"/>
  <c r="F5390" i="18" a="1"/>
  <c r="F5390" i="18" s="1"/>
  <c r="E5390" i="18" s="1"/>
  <c r="F5389" i="18" a="1"/>
  <c r="F5389" i="18" s="1"/>
  <c r="E5389" i="18" s="1"/>
  <c r="F5387" i="18" a="1"/>
  <c r="F5387" i="18" s="1"/>
  <c r="E5387" i="18"/>
  <c r="F5386" i="18" a="1"/>
  <c r="F5386" i="18"/>
  <c r="E5386" i="18" s="1"/>
  <c r="F5385" i="18" a="1"/>
  <c r="F5385" i="18"/>
  <c r="E5385" i="18" s="1"/>
  <c r="C5384" i="18"/>
  <c r="B5384" i="18"/>
  <c r="C5383" i="18"/>
  <c r="B5383" i="18"/>
  <c r="F5382" i="18" a="1"/>
  <c r="F5382" i="18" s="1"/>
  <c r="E5382" i="18" s="1"/>
  <c r="F5381" i="18" a="1"/>
  <c r="F5381" i="18" s="1"/>
  <c r="E5381" i="18"/>
  <c r="F5380" i="18" a="1"/>
  <c r="F5380" i="18"/>
  <c r="E5380" i="18"/>
  <c r="F5379" i="18" a="1"/>
  <c r="F5379" i="18"/>
  <c r="E5379" i="18" s="1"/>
  <c r="F5378" i="18" a="1"/>
  <c r="F5378" i="18"/>
  <c r="E5378" i="18" s="1"/>
  <c r="F5377" i="18" a="1"/>
  <c r="F5377" i="18" s="1"/>
  <c r="E5377" i="18" s="1"/>
  <c r="B5376" i="18"/>
  <c r="C5376" i="18" s="1"/>
  <c r="B5375" i="18"/>
  <c r="C5375" i="18" s="1"/>
  <c r="F5374" i="18" a="1"/>
  <c r="F5374" i="18" s="1"/>
  <c r="E5374" i="18" s="1"/>
  <c r="F5373" i="18" a="1"/>
  <c r="F5373" i="18"/>
  <c r="E5373" i="18"/>
  <c r="F5372" i="18" a="1"/>
  <c r="F5372" i="18"/>
  <c r="E5372" i="18" s="1"/>
  <c r="F5371" i="18" a="1"/>
  <c r="F5371" i="18"/>
  <c r="E5371" i="18" s="1"/>
  <c r="C5370" i="18"/>
  <c r="B5370" i="18"/>
  <c r="C5368" i="18"/>
  <c r="B5368" i="18"/>
  <c r="C5366" i="18"/>
  <c r="B5366" i="18"/>
  <c r="F5364" i="18" a="1"/>
  <c r="F5364" i="18" s="1"/>
  <c r="E5364" i="18" s="1"/>
  <c r="F5363" i="18" a="1"/>
  <c r="F5363" i="18" s="1"/>
  <c r="E5363" i="18"/>
  <c r="F5362" i="18" a="1"/>
  <c r="F5362" i="18"/>
  <c r="E5362" i="18"/>
  <c r="F5361" i="18" a="1"/>
  <c r="F5361" i="18"/>
  <c r="E5361" i="18" s="1"/>
  <c r="F5360" i="18" a="1"/>
  <c r="F5360" i="18"/>
  <c r="E5360" i="18" s="1"/>
  <c r="F5359" i="18" a="1"/>
  <c r="F5359" i="18" s="1"/>
  <c r="E5359" i="18" s="1"/>
  <c r="F5358" i="18" a="1"/>
  <c r="F5358" i="18" s="1"/>
  <c r="E5358" i="18" s="1"/>
  <c r="F5357" i="18" a="1"/>
  <c r="F5357" i="18" s="1"/>
  <c r="E5357" i="18" s="1"/>
  <c r="F5355" i="18" a="1"/>
  <c r="F5355" i="18"/>
  <c r="E5355" i="18" s="1"/>
  <c r="F5354" i="18" a="1"/>
  <c r="F5354" i="18"/>
  <c r="E5354" i="18" s="1"/>
  <c r="F5353" i="18" a="1"/>
  <c r="F5353" i="18" s="1"/>
  <c r="E5353" i="18" s="1"/>
  <c r="F5352" i="18" a="1"/>
  <c r="F5352" i="18" s="1"/>
  <c r="E5352" i="18" s="1"/>
  <c r="F5351" i="18" a="1"/>
  <c r="F5351" i="18" s="1"/>
  <c r="E5351" i="18"/>
  <c r="F5350" i="18" a="1"/>
  <c r="F5350" i="18"/>
  <c r="E5350" i="18" s="1"/>
  <c r="F5349" i="18" a="1"/>
  <c r="F5349" i="18"/>
  <c r="E5349" i="18" s="1"/>
  <c r="F5348" i="18" a="1"/>
  <c r="F5348" i="18" s="1"/>
  <c r="E5348" i="18" s="1"/>
  <c r="F5347" i="18" a="1"/>
  <c r="F5347" i="18" s="1"/>
  <c r="E5347" i="18"/>
  <c r="F5346" i="18" a="1"/>
  <c r="F5346" i="18"/>
  <c r="E5346" i="18"/>
  <c r="B5345" i="18"/>
  <c r="C5345" i="18" s="1"/>
  <c r="F5344" i="18" a="1"/>
  <c r="F5344" i="18"/>
  <c r="E5344" i="18" s="1"/>
  <c r="F5343" i="18" a="1"/>
  <c r="F5343" i="18"/>
  <c r="E5343" i="18" s="1"/>
  <c r="F5342" i="18" a="1"/>
  <c r="F5342" i="18" s="1"/>
  <c r="E5342" i="18" s="1"/>
  <c r="F5341" i="18" a="1"/>
  <c r="F5341" i="18" s="1"/>
  <c r="E5341" i="18"/>
  <c r="F5340" i="18" a="1"/>
  <c r="F5340" i="18"/>
  <c r="E5340" i="18"/>
  <c r="B5339" i="18"/>
  <c r="C5339" i="18" s="1"/>
  <c r="B5337" i="18"/>
  <c r="C5337" i="18" s="1"/>
  <c r="F5336" i="18" a="1"/>
  <c r="F5336" i="18"/>
  <c r="E5336" i="18" s="1"/>
  <c r="C5335" i="18"/>
  <c r="B5335" i="18"/>
  <c r="F5334" i="18" a="1"/>
  <c r="F5334" i="18"/>
  <c r="E5334" i="18" s="1"/>
  <c r="F5333" i="18" a="1"/>
  <c r="F5333" i="18" s="1"/>
  <c r="E5333" i="18" s="1"/>
  <c r="F5332" i="18" a="1"/>
  <c r="F5332" i="18" s="1"/>
  <c r="E5332" i="18" s="1"/>
  <c r="B5331" i="18"/>
  <c r="C5331" i="18" s="1"/>
  <c r="F5330" i="18" a="1"/>
  <c r="F5330" i="18"/>
  <c r="E5330" i="18"/>
  <c r="F5329" i="18" a="1"/>
  <c r="F5329" i="18"/>
  <c r="E5329" i="18" s="1"/>
  <c r="C5328" i="18"/>
  <c r="B5328" i="18"/>
  <c r="F5326" i="18" a="1"/>
  <c r="F5326" i="18"/>
  <c r="E5326" i="18" s="1"/>
  <c r="F5325" i="18" a="1"/>
  <c r="F5325" i="18" s="1"/>
  <c r="E5325" i="18" s="1"/>
  <c r="F5324" i="18" a="1"/>
  <c r="F5324" i="18" s="1"/>
  <c r="E5324" i="18" s="1"/>
  <c r="F5323" i="18" a="1"/>
  <c r="F5323" i="18"/>
  <c r="E5323" i="18"/>
  <c r="F5322" i="18" a="1"/>
  <c r="F5322" i="18"/>
  <c r="E5322" i="18" s="1"/>
  <c r="F5321" i="18" a="1"/>
  <c r="F5321" i="18"/>
  <c r="E5321" i="18" s="1"/>
  <c r="F5320" i="18" a="1"/>
  <c r="F5320" i="18" s="1"/>
  <c r="E5320" i="18" s="1"/>
  <c r="B5319" i="18"/>
  <c r="C5319" i="18" s="1"/>
  <c r="B5318" i="18"/>
  <c r="C5318" i="18" s="1"/>
  <c r="F5317" i="18" a="1"/>
  <c r="F5317" i="18" s="1"/>
  <c r="E5317" i="18"/>
  <c r="F5316" i="18" a="1"/>
  <c r="F5316" i="18"/>
  <c r="E5316" i="18"/>
  <c r="F5315" i="18" a="1"/>
  <c r="F5315" i="18"/>
  <c r="E5315" i="18" s="1"/>
  <c r="C5314" i="18"/>
  <c r="B5314" i="18"/>
  <c r="C5312" i="18"/>
  <c r="B5312" i="18"/>
  <c r="F5310" i="18" a="1"/>
  <c r="F5310" i="18"/>
  <c r="E5310" i="18" s="1"/>
  <c r="F5309" i="18" a="1"/>
  <c r="F5309" i="18" s="1"/>
  <c r="E5309" i="18" s="1"/>
  <c r="F5308" i="18" a="1"/>
  <c r="F5308" i="18" s="1"/>
  <c r="E5308" i="18" s="1"/>
  <c r="F5307" i="18" a="1"/>
  <c r="F5307" i="18"/>
  <c r="E5307" i="18"/>
  <c r="B5306" i="18"/>
  <c r="C5306" i="18" s="1"/>
  <c r="B5305" i="18"/>
  <c r="C5305" i="18" s="1"/>
  <c r="B5303" i="18"/>
  <c r="C5303" i="18" s="1"/>
  <c r="B5302" i="18"/>
  <c r="C5302" i="18" s="1"/>
  <c r="B5301" i="18"/>
  <c r="C5301" i="18" s="1"/>
  <c r="B5298" i="18"/>
  <c r="C5298" i="18" s="1"/>
  <c r="B5297" i="18"/>
  <c r="C5297" i="18" s="1"/>
  <c r="B5296" i="18"/>
  <c r="C5296" i="18" s="1"/>
  <c r="B5295" i="18"/>
  <c r="C5295" i="18" s="1"/>
  <c r="B5294" i="18"/>
  <c r="C5294" i="18" s="1"/>
  <c r="B5293" i="18"/>
  <c r="C5293" i="18" s="1"/>
  <c r="B5291" i="18"/>
  <c r="C5291" i="18" s="1"/>
  <c r="B5290" i="18"/>
  <c r="C5290" i="18" s="1"/>
  <c r="B5289" i="18"/>
  <c r="C5289" i="18" s="1"/>
  <c r="B5288" i="18"/>
  <c r="C5288" i="18" s="1"/>
  <c r="B5287" i="18"/>
  <c r="C5287" i="18" s="1"/>
  <c r="B5285" i="18"/>
  <c r="C5285" i="18" s="1"/>
  <c r="B5284" i="18"/>
  <c r="C5284" i="18" s="1"/>
  <c r="B5282" i="18"/>
  <c r="C5282" i="18" s="1"/>
  <c r="B5281" i="18"/>
  <c r="C5281" i="18" s="1"/>
  <c r="B5280" i="18"/>
  <c r="C5280" i="18" s="1"/>
  <c r="B5279" i="18"/>
  <c r="C5279" i="18" s="1"/>
  <c r="B5277" i="18"/>
  <c r="C5277" i="18" s="1"/>
  <c r="B5276" i="18"/>
  <c r="C5276" i="18" s="1"/>
  <c r="B5275" i="18"/>
  <c r="C5275" i="18" s="1"/>
  <c r="B5274" i="18"/>
  <c r="C5274" i="18" s="1"/>
  <c r="F5273" i="18" a="1"/>
  <c r="F5273" i="18"/>
  <c r="E5273" i="18" s="1"/>
  <c r="C5272" i="18"/>
  <c r="B5272" i="18"/>
  <c r="F5269" i="18" a="1"/>
  <c r="F5269" i="18"/>
  <c r="E5269" i="18" s="1"/>
  <c r="F5268" i="18" a="1"/>
  <c r="F5268" i="18" s="1"/>
  <c r="E5268" i="18" s="1"/>
  <c r="F5267" i="18" a="1"/>
  <c r="F5267" i="18" s="1"/>
  <c r="E5267" i="18" s="1"/>
  <c r="F5266" i="18" a="1"/>
  <c r="F5266" i="18"/>
  <c r="E5266" i="18"/>
  <c r="F5265" i="18" a="1"/>
  <c r="F5265" i="18" s="1"/>
  <c r="E5265" i="18" s="1"/>
  <c r="F5263" i="18" a="1"/>
  <c r="F5263" i="18" s="1"/>
  <c r="E5263" i="18" s="1"/>
  <c r="F5262" i="18" a="1"/>
  <c r="F5262" i="18" s="1"/>
  <c r="E5262" i="18" s="1"/>
  <c r="B5261" i="18"/>
  <c r="C5261" i="18" s="1"/>
  <c r="F5260" i="18" a="1"/>
  <c r="F5260" i="18"/>
  <c r="E5260" i="18"/>
  <c r="B5259" i="18"/>
  <c r="C5259" i="18" s="1"/>
  <c r="F5258" i="18" a="1"/>
  <c r="F5258" i="18"/>
  <c r="E5258" i="18"/>
  <c r="F5257" i="18" a="1"/>
  <c r="F5257" i="18" s="1"/>
  <c r="E5257" i="18" s="1"/>
  <c r="C5256" i="18"/>
  <c r="B5256" i="18"/>
  <c r="F5255" i="18" a="1"/>
  <c r="F5255" i="18" s="1"/>
  <c r="E5255" i="18" s="1"/>
  <c r="C5254" i="18"/>
  <c r="B5254" i="18"/>
  <c r="F5253" i="18" a="1"/>
  <c r="F5253" i="18" s="1"/>
  <c r="E5253" i="18" s="1"/>
  <c r="F5252" i="18" a="1"/>
  <c r="F5252" i="18"/>
  <c r="E5252" i="18"/>
  <c r="F5251" i="18" a="1"/>
  <c r="F5251" i="18" s="1"/>
  <c r="E5251" i="18"/>
  <c r="F5250" i="18" a="1"/>
  <c r="F5250" i="18"/>
  <c r="E5250" i="18" s="1"/>
  <c r="F5249" i="18" a="1"/>
  <c r="F5249" i="18" s="1"/>
  <c r="E5249" i="18" s="1"/>
  <c r="F5247" i="18" a="1"/>
  <c r="F5247" i="18" s="1"/>
  <c r="E5247" i="18" s="1"/>
  <c r="F5246" i="18" a="1"/>
  <c r="F5246" i="18"/>
  <c r="E5246" i="18"/>
  <c r="B5245" i="18"/>
  <c r="C5245" i="18" s="1"/>
  <c r="F5244" i="18" a="1"/>
  <c r="F5244" i="18"/>
  <c r="E5244" i="18"/>
  <c r="F5243" i="18" a="1"/>
  <c r="F5243" i="18" s="1"/>
  <c r="E5243" i="18" s="1"/>
  <c r="F5242" i="18" a="1"/>
  <c r="F5242" i="18"/>
  <c r="E5242" i="18" s="1"/>
  <c r="F5241" i="18" a="1"/>
  <c r="F5241" i="18" s="1"/>
  <c r="E5241" i="18" s="1"/>
  <c r="F5240" i="18" a="1"/>
  <c r="F5240" i="18"/>
  <c r="E5240" i="18" s="1"/>
  <c r="F5239" i="18" a="1"/>
  <c r="F5239" i="18"/>
  <c r="E5239" i="18"/>
  <c r="F5238" i="18" a="1"/>
  <c r="F5238" i="18"/>
  <c r="E5238" i="18" s="1"/>
  <c r="F5237" i="18" a="1"/>
  <c r="F5237" i="18" s="1"/>
  <c r="E5237" i="18" s="1"/>
  <c r="F5236" i="18" a="1"/>
  <c r="F5236" i="18" s="1"/>
  <c r="E5236" i="18" s="1"/>
  <c r="F5235" i="18" a="1"/>
  <c r="F5235" i="18" s="1"/>
  <c r="E5235" i="18" s="1"/>
  <c r="F5234" i="18" a="1"/>
  <c r="F5234" i="18"/>
  <c r="E5234" i="18"/>
  <c r="F5233" i="18" a="1"/>
  <c r="F5233" i="18" s="1"/>
  <c r="E5233" i="18" s="1"/>
  <c r="F5232" i="18" a="1"/>
  <c r="F5232" i="18"/>
  <c r="E5232" i="18" s="1"/>
  <c r="F5231" i="18" a="1"/>
  <c r="F5231" i="18" s="1"/>
  <c r="E5231" i="18" s="1"/>
  <c r="F5229" i="18" a="1"/>
  <c r="F5229" i="18" s="1"/>
  <c r="E5229" i="18"/>
  <c r="F5228" i="18" a="1"/>
  <c r="F5228" i="18"/>
  <c r="E5228" i="18"/>
  <c r="F5227" i="18" a="1"/>
  <c r="F5227" i="18" s="1"/>
  <c r="E5227" i="18" s="1"/>
  <c r="F5226" i="18" a="1"/>
  <c r="F5226" i="18"/>
  <c r="E5226" i="18" s="1"/>
  <c r="F5225" i="18" a="1"/>
  <c r="F5225" i="18" s="1"/>
  <c r="E5225" i="18" s="1"/>
  <c r="B5224" i="18"/>
  <c r="C5224" i="18" s="1"/>
  <c r="B5223" i="18"/>
  <c r="C5223" i="18" s="1"/>
  <c r="B5222" i="18"/>
  <c r="C5222" i="18" s="1"/>
  <c r="F5221" i="18" a="1"/>
  <c r="F5221" i="18" s="1"/>
  <c r="E5221" i="18"/>
  <c r="F5220" i="18" a="1"/>
  <c r="F5220" i="18"/>
  <c r="E5220" i="18"/>
  <c r="B5219" i="18"/>
  <c r="C5219" i="18" s="1"/>
  <c r="B5218" i="18"/>
  <c r="C5218" i="18" s="1"/>
  <c r="F5217" i="18" a="1"/>
  <c r="F5217" i="18" s="1"/>
  <c r="E5217" i="18" s="1"/>
  <c r="F5216" i="18" a="1"/>
  <c r="F5216" i="18"/>
  <c r="E5216" i="18" s="1"/>
  <c r="F5215" i="18" a="1"/>
  <c r="F5215" i="18" s="1"/>
  <c r="E5215" i="18" s="1"/>
  <c r="F5214" i="18" a="1"/>
  <c r="F5214" i="18"/>
  <c r="E5214" i="18" s="1"/>
  <c r="F5213" i="18" a="1"/>
  <c r="F5213" i="18"/>
  <c r="E5213" i="18"/>
  <c r="F5212" i="18" a="1"/>
  <c r="F5212" i="18"/>
  <c r="E5212" i="18" s="1"/>
  <c r="F5211" i="18" a="1"/>
  <c r="F5211" i="18"/>
  <c r="E5211" i="18"/>
  <c r="F5210" i="18" a="1"/>
  <c r="F5210" i="18" s="1"/>
  <c r="E5210" i="18" s="1"/>
  <c r="F5209" i="18" a="1"/>
  <c r="F5209" i="18" s="1"/>
  <c r="E5209" i="18" s="1"/>
  <c r="F5208" i="18" a="1"/>
  <c r="F5208" i="18"/>
  <c r="E5208" i="18"/>
  <c r="F5207" i="18" a="1"/>
  <c r="F5207" i="18" s="1"/>
  <c r="E5207" i="18" s="1"/>
  <c r="F5206" i="18" a="1"/>
  <c r="F5206" i="18"/>
  <c r="E5206" i="18" s="1"/>
  <c r="F5205" i="18" a="1"/>
  <c r="F5205" i="18" s="1"/>
  <c r="E5205" i="18" s="1"/>
  <c r="F5203" i="18" a="1"/>
  <c r="F5203" i="18" s="1"/>
  <c r="E5203" i="18"/>
  <c r="F5202" i="18" a="1"/>
  <c r="F5202" i="18"/>
  <c r="E5202" i="18"/>
  <c r="F5201" i="18" a="1"/>
  <c r="F5201" i="18" s="1"/>
  <c r="E5201" i="18" s="1"/>
  <c r="C5200" i="18"/>
  <c r="B5200" i="18"/>
  <c r="C5199" i="18"/>
  <c r="B5199" i="18"/>
  <c r="F5198" i="18" a="1"/>
  <c r="F5198" i="18"/>
  <c r="E5198" i="18" s="1"/>
  <c r="F5197" i="18" a="1"/>
  <c r="F5197" i="18" s="1"/>
  <c r="E5197" i="18" s="1"/>
  <c r="F5196" i="18" a="1"/>
  <c r="F5196" i="18"/>
  <c r="E5196" i="18" s="1"/>
  <c r="F5195" i="18" a="1"/>
  <c r="F5195" i="18"/>
  <c r="E5195" i="18"/>
  <c r="F5194" i="18" a="1"/>
  <c r="F5194" i="18"/>
  <c r="E5194" i="18" s="1"/>
  <c r="F5193" i="18" a="1"/>
  <c r="F5193" i="18"/>
  <c r="E5193" i="18"/>
  <c r="C5192" i="18"/>
  <c r="B5192" i="18"/>
  <c r="B5191" i="18"/>
  <c r="C5191" i="18" s="1"/>
  <c r="F5189" i="18" a="1"/>
  <c r="F5189" i="18" s="1"/>
  <c r="E5189" i="18" s="1"/>
  <c r="F5188" i="18" a="1"/>
  <c r="F5188" i="18"/>
  <c r="E5188" i="18" s="1"/>
  <c r="B5187" i="18"/>
  <c r="C5187" i="18" s="1"/>
  <c r="B5186" i="18"/>
  <c r="C5186" i="18" s="1"/>
  <c r="B5185" i="18"/>
  <c r="C5185" i="18" s="1"/>
  <c r="B5184" i="18"/>
  <c r="C5184" i="18" s="1"/>
  <c r="B5183" i="18"/>
  <c r="C5183" i="18" s="1"/>
  <c r="F5182" i="18" a="1"/>
  <c r="F5182" i="18"/>
  <c r="E5182" i="18"/>
  <c r="F5181" i="18" a="1"/>
  <c r="F5181" i="18" s="1"/>
  <c r="E5181" i="18" s="1"/>
  <c r="F5180" i="18" a="1"/>
  <c r="F5180" i="18"/>
  <c r="E5180" i="18" s="1"/>
  <c r="F5179" i="18" a="1"/>
  <c r="F5179" i="18" s="1"/>
  <c r="E5179" i="18" s="1"/>
  <c r="F5178" i="18" a="1"/>
  <c r="F5178" i="18"/>
  <c r="E5178" i="18" s="1"/>
  <c r="C5177" i="18"/>
  <c r="B5177" i="18"/>
  <c r="C5175" i="18"/>
  <c r="B5175" i="18"/>
  <c r="B5174" i="18"/>
  <c r="C5174" i="18" s="1"/>
  <c r="F5173" i="18" a="1"/>
  <c r="F5173" i="18" s="1"/>
  <c r="E5173" i="18" s="1"/>
  <c r="F5172" i="18" a="1"/>
  <c r="F5172" i="18" s="1"/>
  <c r="E5172" i="18" s="1"/>
  <c r="F5171" i="18" a="1"/>
  <c r="F5171" i="18"/>
  <c r="E5171" i="18"/>
  <c r="F5170" i="18" a="1"/>
  <c r="F5170" i="18" s="1"/>
  <c r="E5170" i="18" s="1"/>
  <c r="B5168" i="18"/>
  <c r="C5168" i="18" s="1"/>
  <c r="F5166" i="18" a="1"/>
  <c r="F5166" i="18"/>
  <c r="E5166" i="18"/>
  <c r="F5165" i="18" a="1"/>
  <c r="F5165" i="18" s="1"/>
  <c r="E5165" i="18" s="1"/>
  <c r="F5164" i="18" a="1"/>
  <c r="F5164" i="18" s="1"/>
  <c r="E5164" i="18" s="1"/>
  <c r="F5163" i="18" a="1"/>
  <c r="F5163" i="18"/>
  <c r="E5163" i="18"/>
  <c r="F5162" i="18" a="1"/>
  <c r="F5162" i="18" s="1"/>
  <c r="E5162" i="18" s="1"/>
  <c r="F5161" i="18" a="1"/>
  <c r="F5161" i="18"/>
  <c r="E5161" i="18"/>
  <c r="F5160" i="18" a="1"/>
  <c r="F5160" i="18"/>
  <c r="E5160" i="18"/>
  <c r="F5159" i="18" a="1"/>
  <c r="F5159" i="18" s="1"/>
  <c r="E5159" i="18" s="1"/>
  <c r="F5157" i="18" a="1"/>
  <c r="F5157" i="18"/>
  <c r="E5157" i="18" s="1"/>
  <c r="F5156" i="18" a="1"/>
  <c r="F5156" i="18" s="1"/>
  <c r="E5156" i="18" s="1"/>
  <c r="F5155" i="18" a="1"/>
  <c r="F5155" i="18"/>
  <c r="E5155" i="18" s="1"/>
  <c r="F5154" i="18" a="1"/>
  <c r="F5154" i="18"/>
  <c r="E5154" i="18"/>
  <c r="F5153" i="18" a="1"/>
  <c r="F5153" i="18"/>
  <c r="E5153" i="18" s="1"/>
  <c r="F5152" i="18" a="1"/>
  <c r="F5152" i="18"/>
  <c r="E5152" i="18" s="1"/>
  <c r="F5151" i="18" a="1"/>
  <c r="F5151" i="18" s="1"/>
  <c r="E5151" i="18" s="1"/>
  <c r="F5150" i="18" a="1"/>
  <c r="F5150" i="18"/>
  <c r="E5150" i="18" s="1"/>
  <c r="F5149" i="18" a="1"/>
  <c r="F5149" i="18"/>
  <c r="E5149" i="18"/>
  <c r="F5148" i="18" a="1"/>
  <c r="F5148" i="18"/>
  <c r="E5148" i="18" s="1"/>
  <c r="F5147" i="18" a="1"/>
  <c r="F5147" i="18"/>
  <c r="E5147" i="18" s="1"/>
  <c r="F5146" i="18" a="1"/>
  <c r="F5146" i="18" s="1"/>
  <c r="E5146" i="18" s="1"/>
  <c r="F5145" i="18" a="1"/>
  <c r="F5145" i="18"/>
  <c r="E5145" i="18"/>
  <c r="F5144" i="18" a="1"/>
  <c r="F5144" i="18"/>
  <c r="E5144" i="18"/>
  <c r="F5143" i="18" a="1"/>
  <c r="F5143" i="18"/>
  <c r="E5143" i="18" s="1"/>
  <c r="F5142" i="18" a="1"/>
  <c r="F5142" i="18"/>
  <c r="E5142" i="18" s="1"/>
  <c r="F5141" i="18" a="1"/>
  <c r="F5141" i="18" s="1"/>
  <c r="E5141" i="18"/>
  <c r="B5140" i="18"/>
  <c r="C5140" i="18" s="1"/>
  <c r="F5139" i="18" a="1"/>
  <c r="F5139" i="18" s="1"/>
  <c r="E5139" i="18" s="1"/>
  <c r="B5138" i="18"/>
  <c r="C5138" i="18" s="1"/>
  <c r="F5137" i="18" a="1"/>
  <c r="F5137" i="18"/>
  <c r="E5137" i="18"/>
  <c r="F5136" i="18" a="1"/>
  <c r="F5136" i="18" s="1"/>
  <c r="E5136" i="18" s="1"/>
  <c r="F5135" i="18" a="1"/>
  <c r="F5135" i="18" s="1"/>
  <c r="E5135" i="18" s="1"/>
  <c r="F5134" i="18" a="1"/>
  <c r="F5134" i="18" s="1"/>
  <c r="E5134" i="18" s="1"/>
  <c r="F5133" i="18" a="1"/>
  <c r="F5133" i="18" s="1"/>
  <c r="E5133" i="18"/>
  <c r="F5132" i="18" a="1"/>
  <c r="F5132" i="18"/>
  <c r="E5132" i="18" s="1"/>
  <c r="B5131" i="18"/>
  <c r="C5131" i="18" s="1"/>
  <c r="F5130" i="18" a="1"/>
  <c r="F5130" i="18"/>
  <c r="E5130" i="18" s="1"/>
  <c r="F5129" i="18" a="1"/>
  <c r="F5129" i="18"/>
  <c r="E5129" i="18" s="1"/>
  <c r="F5128" i="18" a="1"/>
  <c r="F5128" i="18" s="1"/>
  <c r="E5128" i="18" s="1"/>
  <c r="F5127" i="18" a="1"/>
  <c r="F5127" i="18"/>
  <c r="E5127" i="18" s="1"/>
  <c r="F5126" i="18" a="1"/>
  <c r="F5126" i="18"/>
  <c r="E5126" i="18"/>
  <c r="B5125" i="18"/>
  <c r="C5125" i="18" s="1"/>
  <c r="F5124" i="18" a="1"/>
  <c r="F5124" i="18" s="1"/>
  <c r="E5124" i="18" s="1"/>
  <c r="F5123" i="18" a="1"/>
  <c r="F5123" i="18" s="1"/>
  <c r="E5123" i="18" s="1"/>
  <c r="C5121" i="18"/>
  <c r="B5121" i="18"/>
  <c r="F5120" i="18" a="1"/>
  <c r="F5120" i="18" s="1"/>
  <c r="E5120" i="18" s="1"/>
  <c r="B5119" i="18"/>
  <c r="C5119" i="18" s="1"/>
  <c r="F5118" i="18" a="1"/>
  <c r="F5118" i="18"/>
  <c r="E5118" i="18" s="1"/>
  <c r="F5117" i="18" a="1"/>
  <c r="F5117" i="18" s="1"/>
  <c r="E5117" i="18" s="1"/>
  <c r="F5116" i="18" a="1"/>
  <c r="F5116" i="18" s="1"/>
  <c r="E5116" i="18" s="1"/>
  <c r="C5115" i="18"/>
  <c r="B5115" i="18"/>
  <c r="F5114" i="18" a="1"/>
  <c r="F5114" i="18"/>
  <c r="E5114" i="18" s="1"/>
  <c r="F5113" i="18" a="1"/>
  <c r="F5113" i="18" s="1"/>
  <c r="E5113" i="18" s="1"/>
  <c r="B5112" i="18"/>
  <c r="C5112" i="18" s="1"/>
  <c r="B5111" i="18"/>
  <c r="C5111" i="18" s="1"/>
  <c r="F5110" i="18" a="1"/>
  <c r="F5110" i="18" s="1"/>
  <c r="E5110" i="18" s="1"/>
  <c r="C5108" i="18"/>
  <c r="B5108" i="18"/>
  <c r="B5107" i="18"/>
  <c r="C5107" i="18" s="1"/>
  <c r="F5106" i="18" a="1"/>
  <c r="F5106" i="18"/>
  <c r="E5106" i="18" s="1"/>
  <c r="F5104" i="18" a="1"/>
  <c r="F5104" i="18"/>
  <c r="E5104" i="18" s="1"/>
  <c r="F5103" i="18" a="1"/>
  <c r="F5103" i="18"/>
  <c r="E5103" i="18"/>
  <c r="F5102" i="18" a="1"/>
  <c r="F5102" i="18" s="1"/>
  <c r="E5102" i="18" s="1"/>
  <c r="F5101" i="18" a="1"/>
  <c r="F5101" i="18"/>
  <c r="E5101" i="18" s="1"/>
  <c r="F5100" i="18" a="1"/>
  <c r="F5100" i="18"/>
  <c r="E5100" i="18"/>
  <c r="F5099" i="18" a="1"/>
  <c r="F5099" i="18"/>
  <c r="E5099" i="18" s="1"/>
  <c r="F5098" i="18" a="1"/>
  <c r="F5098" i="18"/>
  <c r="E5098" i="18" s="1"/>
  <c r="C5097" i="18"/>
  <c r="B5097" i="18"/>
  <c r="B5096" i="18"/>
  <c r="C5096" i="18" s="1"/>
  <c r="F5095" i="18" a="1"/>
  <c r="F5095" i="18" s="1"/>
  <c r="E5095" i="18"/>
  <c r="F5094" i="18" a="1"/>
  <c r="F5094" i="18"/>
  <c r="E5094" i="18" s="1"/>
  <c r="F5093" i="18" a="1"/>
  <c r="F5093" i="18" s="1"/>
  <c r="E5093" i="18" s="1"/>
  <c r="B5092" i="18"/>
  <c r="C5092" i="18" s="1"/>
  <c r="F5090" i="18" a="1"/>
  <c r="F5090" i="18"/>
  <c r="E5090" i="18" s="1"/>
  <c r="F5089" i="18" a="1"/>
  <c r="F5089" i="18"/>
  <c r="E5089" i="18" s="1"/>
  <c r="F5088" i="18" a="1"/>
  <c r="F5088" i="18" s="1"/>
  <c r="E5088" i="18" s="1"/>
  <c r="F5087" i="18" a="1"/>
  <c r="F5087" i="18"/>
  <c r="E5087" i="18" s="1"/>
  <c r="C5086" i="18"/>
  <c r="B5086" i="18"/>
  <c r="F5085" i="18" a="1"/>
  <c r="F5085" i="18" s="1"/>
  <c r="E5085" i="18" s="1"/>
  <c r="F5084" i="18" a="1"/>
  <c r="F5084" i="18"/>
  <c r="E5084" i="18" s="1"/>
  <c r="C5083" i="18"/>
  <c r="B5083" i="18"/>
  <c r="F5082" i="18" a="1"/>
  <c r="F5082" i="18"/>
  <c r="E5082" i="18" s="1"/>
  <c r="C5081" i="18"/>
  <c r="B5081" i="18"/>
  <c r="F5080" i="18" a="1"/>
  <c r="F5080" i="18" s="1"/>
  <c r="E5080" i="18" s="1"/>
  <c r="B5079" i="18"/>
  <c r="C5079" i="18" s="1"/>
  <c r="B5078" i="18"/>
  <c r="C5078" i="18" s="1"/>
  <c r="B5077" i="18"/>
  <c r="C5077" i="18" s="1"/>
  <c r="F5075" i="18" a="1"/>
  <c r="F5075" i="18"/>
  <c r="E5075" i="18"/>
  <c r="F5074" i="18" a="1"/>
  <c r="F5074" i="18"/>
  <c r="E5074" i="18" s="1"/>
  <c r="F5073" i="18" a="1"/>
  <c r="F5073" i="18" s="1"/>
  <c r="E5073" i="18" s="1"/>
  <c r="F5072" i="18" a="1"/>
  <c r="F5072" i="18"/>
  <c r="E5072" i="18"/>
  <c r="B5071" i="18"/>
  <c r="C5071" i="18" s="1"/>
  <c r="C5070" i="18"/>
  <c r="B5070" i="18"/>
  <c r="B5068" i="18"/>
  <c r="C5068" i="18" s="1"/>
  <c r="B5067" i="18"/>
  <c r="C5067" i="18" s="1"/>
  <c r="B5066" i="18"/>
  <c r="C5066" i="18" s="1"/>
  <c r="B5063" i="18"/>
  <c r="C5063" i="18" s="1"/>
  <c r="C5062" i="18"/>
  <c r="B5062" i="18"/>
  <c r="C5061" i="18"/>
  <c r="B5061" i="18"/>
  <c r="B5060" i="18"/>
  <c r="C5060" i="18" s="1"/>
  <c r="B5059" i="18"/>
  <c r="C5059" i="18" s="1"/>
  <c r="C5058" i="18"/>
  <c r="B5058" i="18"/>
  <c r="C5057" i="18"/>
  <c r="B5057" i="18"/>
  <c r="B5055" i="18"/>
  <c r="C5055" i="18" s="1"/>
  <c r="C5054" i="18"/>
  <c r="B5054" i="18"/>
  <c r="C5053" i="18"/>
  <c r="B5053" i="18"/>
  <c r="B5052" i="18"/>
  <c r="C5052" i="18" s="1"/>
  <c r="C5051" i="18"/>
  <c r="B5051" i="18"/>
  <c r="C5050" i="18"/>
  <c r="B5050" i="18"/>
  <c r="C5049" i="18"/>
  <c r="B5049" i="18"/>
  <c r="C5048" i="18"/>
  <c r="B5048" i="18"/>
  <c r="B5047" i="18"/>
  <c r="C5047" i="18" s="1"/>
  <c r="C5045" i="18"/>
  <c r="B5045" i="18"/>
  <c r="C5044" i="18"/>
  <c r="B5044" i="18"/>
  <c r="C5043" i="18"/>
  <c r="B5043" i="18"/>
  <c r="B5042" i="18"/>
  <c r="C5042" i="18" s="1"/>
  <c r="C5041" i="18"/>
  <c r="B5041" i="18"/>
  <c r="C5039" i="18"/>
  <c r="B5039" i="18"/>
  <c r="B5038" i="18"/>
  <c r="C5038" i="18" s="1"/>
  <c r="B5037" i="18"/>
  <c r="C5037" i="18" s="1"/>
  <c r="C5036" i="18"/>
  <c r="B5036" i="18"/>
  <c r="B5035" i="18"/>
  <c r="C5035" i="18" s="1"/>
  <c r="B5033" i="18"/>
  <c r="C5033" i="18" s="1"/>
  <c r="C5032" i="18"/>
  <c r="B5032" i="18"/>
  <c r="B5030" i="18"/>
  <c r="C5030" i="18" s="1"/>
  <c r="B5029" i="18"/>
  <c r="C5029" i="18" s="1"/>
  <c r="C5028" i="18"/>
  <c r="B5028" i="18"/>
  <c r="C5027" i="18"/>
  <c r="B5027" i="18"/>
  <c r="B5026" i="18"/>
  <c r="C5026" i="18" s="1"/>
  <c r="B5025" i="18"/>
  <c r="C5025" i="18" s="1"/>
  <c r="B5024" i="18"/>
  <c r="C5024" i="18" s="1"/>
  <c r="C5023" i="18"/>
  <c r="B5023" i="18"/>
  <c r="B5022" i="18"/>
  <c r="C5022" i="18" s="1"/>
  <c r="B5021" i="18"/>
  <c r="C5021" i="18" s="1"/>
  <c r="C5020" i="18"/>
  <c r="B5020" i="18"/>
  <c r="C5019" i="18"/>
  <c r="B5019" i="18"/>
  <c r="B5018" i="18"/>
  <c r="C5018" i="18" s="1"/>
  <c r="B5017" i="18"/>
  <c r="C5017" i="18" s="1"/>
  <c r="C5016" i="18"/>
  <c r="B5016" i="18"/>
  <c r="B5014" i="18"/>
  <c r="C5014" i="18" s="1"/>
  <c r="B5013" i="18"/>
  <c r="C5013" i="18" s="1"/>
  <c r="C5012" i="18"/>
  <c r="B5012" i="18"/>
  <c r="C5011" i="18"/>
  <c r="B5011" i="18"/>
  <c r="B5009" i="18"/>
  <c r="C5009" i="18" s="1"/>
  <c r="C5008" i="18"/>
  <c r="B5008" i="18"/>
  <c r="C5007" i="18"/>
  <c r="B5007" i="18"/>
  <c r="F5006" i="18" a="1"/>
  <c r="F5006" i="18" s="1"/>
  <c r="E5006" i="18" s="1"/>
  <c r="C5004" i="18"/>
  <c r="B5004" i="18"/>
  <c r="B5003" i="18"/>
  <c r="C5003" i="18" s="1"/>
  <c r="B5002" i="18"/>
  <c r="C5002" i="18" s="1"/>
  <c r="B5001" i="18"/>
  <c r="C5001" i="18" s="1"/>
  <c r="C5000" i="18"/>
  <c r="B5000" i="18"/>
  <c r="F4999" i="18" a="1"/>
  <c r="F4999" i="18" s="1"/>
  <c r="E4999" i="18" s="1"/>
  <c r="F4998" i="18" a="1"/>
  <c r="F4998" i="18"/>
  <c r="E4998" i="18" s="1"/>
  <c r="F4997" i="18" a="1"/>
  <c r="F4997" i="18" s="1"/>
  <c r="E4997" i="18" s="1"/>
  <c r="F4996" i="18" a="1"/>
  <c r="F4996" i="18"/>
  <c r="E4996" i="18" s="1"/>
  <c r="F4995" i="18" a="1"/>
  <c r="F4995" i="18" s="1"/>
  <c r="E4995" i="18"/>
  <c r="F4994" i="18" a="1"/>
  <c r="F4994" i="18" s="1"/>
  <c r="E4994" i="18"/>
  <c r="F4993" i="18" a="1"/>
  <c r="F4993" i="18"/>
  <c r="E4993" i="18" s="1"/>
  <c r="F4992" i="18" a="1"/>
  <c r="F4992" i="18" s="1"/>
  <c r="E4992" i="18" s="1"/>
  <c r="F4991" i="18" a="1"/>
  <c r="F4991" i="18"/>
  <c r="E4991" i="18"/>
  <c r="F4990" i="18" a="1"/>
  <c r="F4990" i="18"/>
  <c r="E4990" i="18" s="1"/>
  <c r="F4989" i="18" a="1"/>
  <c r="F4989" i="18" s="1"/>
  <c r="E4989" i="18" s="1"/>
  <c r="F4988" i="18" a="1"/>
  <c r="F4988" i="18"/>
  <c r="E4988" i="18"/>
  <c r="F4987" i="18" a="1"/>
  <c r="F4987" i="18" s="1"/>
  <c r="E4987" i="18"/>
  <c r="F4986" i="18" a="1"/>
  <c r="F4986" i="18"/>
  <c r="E4986" i="18" s="1"/>
  <c r="F4985" i="18" a="1"/>
  <c r="F4985" i="18" s="1"/>
  <c r="E4985" i="18" s="1"/>
  <c r="F4984" i="18" a="1"/>
  <c r="F4984" i="18"/>
  <c r="E4984" i="18"/>
  <c r="F4983" i="18" a="1"/>
  <c r="F4983" i="18"/>
  <c r="E4983" i="18" s="1"/>
  <c r="F4982" i="18" a="1"/>
  <c r="F4982" i="18" s="1"/>
  <c r="E4982" i="18" s="1"/>
  <c r="F4981" i="18" a="1"/>
  <c r="F4981" i="18" s="1"/>
  <c r="E4981" i="18" s="1"/>
  <c r="F4980" i="18" a="1"/>
  <c r="F4980" i="18"/>
  <c r="E4980" i="18" s="1"/>
  <c r="F4979" i="18" a="1"/>
  <c r="F4979" i="18" s="1"/>
  <c r="E4979" i="18" s="1"/>
  <c r="F4978" i="18" a="1"/>
  <c r="F4978" i="18"/>
  <c r="E4978" i="18" s="1"/>
  <c r="F4977" i="18" a="1"/>
  <c r="F4977" i="18"/>
  <c r="E4977" i="18"/>
  <c r="F4976" i="18" a="1"/>
  <c r="F4976" i="18"/>
  <c r="E4976" i="18" s="1"/>
  <c r="F4975" i="18" a="1"/>
  <c r="F4975" i="18" s="1"/>
  <c r="E4975" i="18" s="1"/>
  <c r="F4974" i="18" a="1"/>
  <c r="F4974" i="18" s="1"/>
  <c r="E4974" i="18" s="1"/>
  <c r="F4973" i="18" a="1"/>
  <c r="F4973" i="18"/>
  <c r="E4973" i="18" s="1"/>
  <c r="F4972" i="18" a="1"/>
  <c r="F4972" i="18" s="1"/>
  <c r="E4972" i="18" s="1"/>
  <c r="B4971" i="18"/>
  <c r="C4971" i="18" s="1"/>
  <c r="C4970" i="18"/>
  <c r="B4970" i="18"/>
  <c r="F4969" i="18" a="1"/>
  <c r="F4969" i="18" s="1"/>
  <c r="E4969" i="18" s="1"/>
  <c r="C4968" i="18"/>
  <c r="B4968" i="18"/>
  <c r="C4967" i="18"/>
  <c r="B4967" i="18"/>
  <c r="B4966" i="18"/>
  <c r="C4966" i="18" s="1"/>
  <c r="F4965" i="18" a="1"/>
  <c r="F4965" i="18" s="1"/>
  <c r="E4965" i="18"/>
  <c r="F4964" i="18" a="1"/>
  <c r="F4964" i="18"/>
  <c r="E4964" i="18" s="1"/>
  <c r="F4963" i="18" a="1"/>
  <c r="F4963" i="18" s="1"/>
  <c r="E4963" i="18" s="1"/>
  <c r="F4962" i="18" a="1"/>
  <c r="F4962" i="18"/>
  <c r="E4962" i="18" s="1"/>
  <c r="F4961" i="18" a="1"/>
  <c r="F4961" i="18"/>
  <c r="E4961" i="18" s="1"/>
  <c r="F4960" i="18" a="1"/>
  <c r="F4960" i="18" s="1"/>
  <c r="E4960" i="18" s="1"/>
  <c r="F4959" i="18" a="1"/>
  <c r="F4959" i="18"/>
  <c r="E4959" i="18"/>
  <c r="C4958" i="18"/>
  <c r="B4958" i="18"/>
  <c r="B4957" i="18"/>
  <c r="C4957" i="18" s="1"/>
  <c r="B4956" i="18"/>
  <c r="C4956" i="18" s="1"/>
  <c r="F4954" i="18" a="1"/>
  <c r="F4954" i="18"/>
  <c r="E4954" i="18"/>
  <c r="F4953" i="18" a="1"/>
  <c r="F4953" i="18"/>
  <c r="E4953" i="18" s="1"/>
  <c r="F4952" i="18" a="1"/>
  <c r="F4952" i="18" s="1"/>
  <c r="E4952" i="18" s="1"/>
  <c r="F4951" i="18" a="1"/>
  <c r="F4951" i="18" s="1"/>
  <c r="E4951" i="18"/>
  <c r="F4950" i="18" a="1"/>
  <c r="F4950" i="18"/>
  <c r="E4950" i="18" s="1"/>
  <c r="F4949" i="18" a="1"/>
  <c r="F4949" i="18" s="1"/>
  <c r="E4949" i="18" s="1"/>
  <c r="F4948" i="18" a="1"/>
  <c r="F4948" i="18"/>
  <c r="E4948" i="18" s="1"/>
  <c r="F4947" i="18" a="1"/>
  <c r="F4947" i="18"/>
  <c r="E4947" i="18"/>
  <c r="F4946" i="18" a="1"/>
  <c r="F4946" i="18" s="1"/>
  <c r="E4946" i="18"/>
  <c r="F4945" i="18" a="1"/>
  <c r="F4945" i="18"/>
  <c r="E4945" i="18" s="1"/>
  <c r="F4943" i="18" a="1"/>
  <c r="F4943" i="18" s="1"/>
  <c r="E4943" i="18" s="1"/>
  <c r="F4942" i="18" a="1"/>
  <c r="F4942" i="18"/>
  <c r="E4942" i="18" s="1"/>
  <c r="F4941" i="18" a="1"/>
  <c r="F4941" i="18"/>
  <c r="E4941" i="18" s="1"/>
  <c r="F4940" i="18" a="1"/>
  <c r="F4940" i="18"/>
  <c r="E4940" i="18"/>
  <c r="F4939" i="18" a="1"/>
  <c r="F4939" i="18"/>
  <c r="E4939" i="18" s="1"/>
  <c r="F4938" i="18" a="1"/>
  <c r="F4938" i="18"/>
  <c r="E4938" i="18"/>
  <c r="F4937" i="18" a="1"/>
  <c r="F4937" i="18"/>
  <c r="E4937" i="18"/>
  <c r="F4936" i="18" a="1"/>
  <c r="F4936" i="18" s="1"/>
  <c r="E4936" i="18" s="1"/>
  <c r="F4935" i="18" a="1"/>
  <c r="F4935" i="18" s="1"/>
  <c r="E4935" i="18"/>
  <c r="F4934" i="18" a="1"/>
  <c r="F4934" i="18"/>
  <c r="E4934" i="18" s="1"/>
  <c r="F4933" i="18" a="1"/>
  <c r="F4933" i="18"/>
  <c r="E4933" i="18"/>
  <c r="F4932" i="18" a="1"/>
  <c r="F4932" i="18"/>
  <c r="E4932" i="18" s="1"/>
  <c r="F4931" i="18" a="1"/>
  <c r="F4931" i="18"/>
  <c r="E4931" i="18" s="1"/>
  <c r="F4930" i="18" a="1"/>
  <c r="F4930" i="18" s="1"/>
  <c r="E4930" i="18" s="1"/>
  <c r="F4929" i="18" a="1"/>
  <c r="F4929" i="18"/>
  <c r="E4929" i="18" s="1"/>
  <c r="F4928" i="18" a="1"/>
  <c r="F4928" i="18"/>
  <c r="E4928" i="18"/>
  <c r="F4927" i="18" a="1"/>
  <c r="F4927" i="18"/>
  <c r="E4927" i="18" s="1"/>
  <c r="F4926" i="18" a="1"/>
  <c r="F4926" i="18"/>
  <c r="E4926" i="18"/>
  <c r="F4925" i="18" a="1"/>
  <c r="F4925" i="18" s="1"/>
  <c r="E4925" i="18"/>
  <c r="F4924" i="18" a="1"/>
  <c r="F4924" i="18"/>
  <c r="E4924" i="18" s="1"/>
  <c r="F4923" i="18" a="1"/>
  <c r="F4923" i="18" s="1"/>
  <c r="E4923" i="18" s="1"/>
  <c r="F4922" i="18" a="1"/>
  <c r="F4922" i="18"/>
  <c r="E4922" i="18" s="1"/>
  <c r="F4921" i="18" a="1"/>
  <c r="F4921" i="18"/>
  <c r="E4921" i="18" s="1"/>
  <c r="F4920" i="18" a="1"/>
  <c r="F4920" i="18" s="1"/>
  <c r="E4920" i="18" s="1"/>
  <c r="F4919" i="18" a="1"/>
  <c r="F4919" i="18"/>
  <c r="E4919" i="18"/>
  <c r="F4918" i="18" a="1"/>
  <c r="F4918" i="18"/>
  <c r="E4918" i="18"/>
  <c r="F4917" i="18" a="1"/>
  <c r="F4917" i="18"/>
  <c r="E4917" i="18" s="1"/>
  <c r="F4916" i="18" a="1"/>
  <c r="F4916" i="18" s="1"/>
  <c r="E4916" i="18" s="1"/>
  <c r="F4915" i="18" a="1"/>
  <c r="F4915" i="18" s="1"/>
  <c r="E4915" i="18"/>
  <c r="F4914" i="18" a="1"/>
  <c r="F4914" i="18"/>
  <c r="E4914" i="18" s="1"/>
  <c r="F4913" i="18" a="1"/>
  <c r="F4913" i="18" s="1"/>
  <c r="E4913" i="18" s="1"/>
  <c r="F4912" i="18" a="1"/>
  <c r="F4912" i="18"/>
  <c r="E4912" i="18" s="1"/>
  <c r="F4911" i="18" a="1"/>
  <c r="F4911" i="18"/>
  <c r="E4911" i="18" s="1"/>
  <c r="F4910" i="18" a="1"/>
  <c r="F4910" i="18" s="1"/>
  <c r="E4910" i="18" s="1"/>
  <c r="F4909" i="18" a="1"/>
  <c r="F4909" i="18"/>
  <c r="E4909" i="18" s="1"/>
  <c r="F4908" i="18" a="1"/>
  <c r="F4908" i="18"/>
  <c r="E4908" i="18"/>
  <c r="F4907" i="18" a="1"/>
  <c r="F4907" i="18"/>
  <c r="E4907" i="18" s="1"/>
  <c r="F4906" i="18" a="1"/>
  <c r="F4906" i="18" s="1"/>
  <c r="E4906" i="18" s="1"/>
  <c r="F4905" i="18" a="1"/>
  <c r="F4905" i="18" s="1"/>
  <c r="E4905" i="18"/>
  <c r="F4904" i="18" a="1"/>
  <c r="F4904" i="18"/>
  <c r="E4904" i="18" s="1"/>
  <c r="F4903" i="18" a="1"/>
  <c r="F4903" i="18" s="1"/>
  <c r="E4903" i="18" s="1"/>
  <c r="F4902" i="18" a="1"/>
  <c r="F4902" i="18"/>
  <c r="E4902" i="18" s="1"/>
  <c r="F4901" i="18" a="1"/>
  <c r="F4901" i="18"/>
  <c r="E4901" i="18"/>
  <c r="F4900" i="18" a="1"/>
  <c r="F4900" i="18" s="1"/>
  <c r="E4900" i="18"/>
  <c r="F4899" i="18" a="1"/>
  <c r="F4899" i="18"/>
  <c r="E4899" i="18" s="1"/>
  <c r="F4898" i="18" a="1"/>
  <c r="F4898" i="18"/>
  <c r="E4898" i="18"/>
  <c r="F4897" i="18" a="1"/>
  <c r="F4897" i="18"/>
  <c r="E4897" i="18" s="1"/>
  <c r="F4896" i="18" a="1"/>
  <c r="F4896" i="18" s="1"/>
  <c r="E4896" i="18" s="1"/>
  <c r="C4893" i="18"/>
  <c r="B4893" i="18"/>
  <c r="B4892" i="18"/>
  <c r="C4892" i="18" s="1"/>
  <c r="B4891" i="18"/>
  <c r="C4891" i="18" s="1"/>
  <c r="C4890" i="18"/>
  <c r="B4890" i="18"/>
  <c r="C4889" i="18"/>
  <c r="B4889" i="18"/>
  <c r="B4888" i="18"/>
  <c r="C4888" i="18" s="1"/>
  <c r="F4887" i="18" a="1"/>
  <c r="F4887" i="18" s="1"/>
  <c r="E4887" i="18"/>
  <c r="F4886" i="18" a="1"/>
  <c r="F4886" i="18"/>
  <c r="E4886" i="18" s="1"/>
  <c r="F4885" i="18" a="1"/>
  <c r="F4885" i="18" s="1"/>
  <c r="E4885" i="18" s="1"/>
  <c r="F4884" i="18" a="1"/>
  <c r="F4884" i="18"/>
  <c r="E4884" i="18" s="1"/>
  <c r="F4883" i="18" a="1"/>
  <c r="F4883" i="18"/>
  <c r="E4883" i="18" s="1"/>
  <c r="F4882" i="18" a="1"/>
  <c r="F4882" i="18" s="1"/>
  <c r="E4882" i="18" s="1"/>
  <c r="F4881" i="18" a="1"/>
  <c r="F4881" i="18"/>
  <c r="E4881" i="18"/>
  <c r="F4880" i="18" a="1"/>
  <c r="F4880" i="18"/>
  <c r="E4880" i="18"/>
  <c r="F4879" i="18" a="1"/>
  <c r="F4879" i="18"/>
  <c r="E4879" i="18" s="1"/>
  <c r="F4878" i="18" a="1"/>
  <c r="F4878" i="18" s="1"/>
  <c r="E4878" i="18" s="1"/>
  <c r="F4877" i="18" a="1"/>
  <c r="F4877" i="18" s="1"/>
  <c r="E4877" i="18"/>
  <c r="F4876" i="18" a="1"/>
  <c r="F4876" i="18"/>
  <c r="E4876" i="18" s="1"/>
  <c r="F4875" i="18" a="1"/>
  <c r="F4875" i="18" s="1"/>
  <c r="E4875" i="18" s="1"/>
  <c r="F4874" i="18" a="1"/>
  <c r="F4874" i="18"/>
  <c r="E4874" i="18" s="1"/>
  <c r="F4873" i="18" a="1"/>
  <c r="F4873" i="18"/>
  <c r="E4873" i="18" s="1"/>
  <c r="F4872" i="18" a="1"/>
  <c r="F4872" i="18" s="1"/>
  <c r="E4872" i="18" s="1"/>
  <c r="F4871" i="18" a="1"/>
  <c r="F4871" i="18"/>
  <c r="E4871" i="18" s="1"/>
  <c r="F4870" i="18" a="1"/>
  <c r="F4870" i="18"/>
  <c r="E4870" i="18"/>
  <c r="F4869" i="18" a="1"/>
  <c r="F4869" i="18"/>
  <c r="E4869" i="18" s="1"/>
  <c r="F4868" i="18" a="1"/>
  <c r="F4868" i="18" s="1"/>
  <c r="E4868" i="18" s="1"/>
  <c r="F4867" i="18" a="1"/>
  <c r="F4867" i="18" s="1"/>
  <c r="E4867" i="18"/>
  <c r="C4866" i="18"/>
  <c r="B4866" i="18"/>
  <c r="F4865" i="18" a="1"/>
  <c r="F4865" i="18" s="1"/>
  <c r="E4865" i="18" s="1"/>
  <c r="B4864" i="18"/>
  <c r="C4864" i="18" s="1"/>
  <c r="C4863" i="18"/>
  <c r="B4863" i="18"/>
  <c r="B4862" i="18"/>
  <c r="C4862" i="18" s="1"/>
  <c r="B4861" i="18"/>
  <c r="C4861" i="18" s="1"/>
  <c r="B4860" i="18"/>
  <c r="C4860" i="18" s="1"/>
  <c r="C4859" i="18"/>
  <c r="B4859" i="18"/>
  <c r="F4858" i="18" a="1"/>
  <c r="F4858" i="18"/>
  <c r="E4858" i="18"/>
  <c r="F4857" i="18" a="1"/>
  <c r="F4857" i="18"/>
  <c r="E4857" i="18"/>
  <c r="F4856" i="18" a="1"/>
  <c r="F4856" i="18" s="1"/>
  <c r="E4856" i="18" s="1"/>
  <c r="F4855" i="18" a="1"/>
  <c r="F4855" i="18" s="1"/>
  <c r="E4855" i="18"/>
  <c r="F4854" i="18" a="1"/>
  <c r="F4854" i="18"/>
  <c r="E4854" i="18" s="1"/>
  <c r="F4853" i="18" a="1"/>
  <c r="F4853" i="18"/>
  <c r="E4853" i="18"/>
  <c r="F4852" i="18" a="1"/>
  <c r="F4852" i="18"/>
  <c r="E4852" i="18" s="1"/>
  <c r="F4851" i="18" a="1"/>
  <c r="F4851" i="18"/>
  <c r="E4851" i="18" s="1"/>
  <c r="F4850" i="18" a="1"/>
  <c r="F4850" i="18" s="1"/>
  <c r="E4850" i="18" s="1"/>
  <c r="F4849" i="18" a="1"/>
  <c r="F4849" i="18"/>
  <c r="E4849" i="18" s="1"/>
  <c r="F4848" i="18" a="1"/>
  <c r="F4848" i="18"/>
  <c r="E4848" i="18"/>
  <c r="F4847" i="18" a="1"/>
  <c r="F4847" i="18"/>
  <c r="E4847" i="18" s="1"/>
  <c r="F4846" i="18" a="1"/>
  <c r="F4846" i="18"/>
  <c r="E4846" i="18"/>
  <c r="F4845" i="18" a="1"/>
  <c r="F4845" i="18" s="1"/>
  <c r="E4845" i="18"/>
  <c r="F4844" i="18" a="1"/>
  <c r="F4844" i="18"/>
  <c r="E4844" i="18" s="1"/>
  <c r="F4843" i="18" a="1"/>
  <c r="F4843" i="18" s="1"/>
  <c r="E4843" i="18" s="1"/>
  <c r="F4842" i="18" a="1"/>
  <c r="F4842" i="18"/>
  <c r="E4842" i="18" s="1"/>
  <c r="F4841" i="18" a="1"/>
  <c r="F4841" i="18"/>
  <c r="E4841" i="18" s="1"/>
  <c r="F4840" i="18" a="1"/>
  <c r="F4840" i="18" s="1"/>
  <c r="E4840" i="18" s="1"/>
  <c r="F4839" i="18" a="1"/>
  <c r="F4839" i="18"/>
  <c r="E4839" i="18"/>
  <c r="F4838" i="18" a="1"/>
  <c r="F4838" i="18"/>
  <c r="E4838" i="18"/>
  <c r="F4837" i="18" a="1"/>
  <c r="F4837" i="18"/>
  <c r="E4837" i="18" s="1"/>
  <c r="F4836" i="18" a="1"/>
  <c r="F4836" i="18" s="1"/>
  <c r="E4836" i="18" s="1"/>
  <c r="F4835" i="18" a="1"/>
  <c r="F4835" i="18" s="1"/>
  <c r="E4835" i="18"/>
  <c r="F4834" i="18" a="1"/>
  <c r="F4834" i="18"/>
  <c r="E4834" i="18" s="1"/>
  <c r="B4833" i="18"/>
  <c r="C4833" i="18" s="1"/>
  <c r="F4832" i="18" a="1"/>
  <c r="F4832" i="18"/>
  <c r="E4832" i="18" s="1"/>
  <c r="B4831" i="18"/>
  <c r="C4831" i="18" s="1"/>
  <c r="B4830" i="18"/>
  <c r="C4830" i="18" s="1"/>
  <c r="C4829" i="18"/>
  <c r="B4829" i="18"/>
  <c r="B4828" i="18"/>
  <c r="C4828" i="18" s="1"/>
  <c r="B4827" i="18"/>
  <c r="C4827" i="18" s="1"/>
  <c r="B4826" i="18"/>
  <c r="C4826" i="18" s="1"/>
  <c r="F4825" i="18" a="1"/>
  <c r="F4825" i="18"/>
  <c r="E4825" i="18" s="1"/>
  <c r="F4824" i="18" a="1"/>
  <c r="F4824" i="18" s="1"/>
  <c r="E4824" i="18" s="1"/>
  <c r="F4823" i="18" a="1"/>
  <c r="F4823" i="18" s="1"/>
  <c r="E4823" i="18"/>
  <c r="F4822" i="18" a="1"/>
  <c r="F4822" i="18"/>
  <c r="E4822" i="18"/>
  <c r="F4821" i="18" a="1"/>
  <c r="F4821" i="18" s="1"/>
  <c r="E4821" i="18"/>
  <c r="F4820" i="18" a="1"/>
  <c r="F4820" i="18"/>
  <c r="E4820" i="18" s="1"/>
  <c r="F4819" i="18" a="1"/>
  <c r="F4819" i="18"/>
  <c r="E4819" i="18" s="1"/>
  <c r="F4818" i="18" a="1"/>
  <c r="F4818" i="18"/>
  <c r="E4818" i="18"/>
  <c r="F4817" i="18" a="1"/>
  <c r="F4817" i="18"/>
  <c r="E4817" i="18" s="1"/>
  <c r="F4816" i="18" a="1"/>
  <c r="F4816" i="18"/>
  <c r="E4816" i="18"/>
  <c r="F4815" i="18" a="1"/>
  <c r="F4815" i="18"/>
  <c r="E4815" i="18"/>
  <c r="F4814" i="18" a="1"/>
  <c r="F4814" i="18" s="1"/>
  <c r="E4814" i="18"/>
  <c r="F4813" i="18" a="1"/>
  <c r="F4813" i="18" s="1"/>
  <c r="E4813" i="18"/>
  <c r="B4812" i="18"/>
  <c r="C4812" i="18" s="1"/>
  <c r="F4811" i="18" a="1"/>
  <c r="F4811" i="18" s="1"/>
  <c r="E4811" i="18"/>
  <c r="F4810" i="18" a="1"/>
  <c r="F4810" i="18"/>
  <c r="E4810" i="18" s="1"/>
  <c r="B4809" i="18"/>
  <c r="C4809" i="18" s="1"/>
  <c r="B4808" i="18"/>
  <c r="C4808" i="18" s="1"/>
  <c r="F4807" i="18" a="1"/>
  <c r="F4807" i="18"/>
  <c r="E4807" i="18" s="1"/>
  <c r="F4806" i="18" a="1"/>
  <c r="F4806" i="18"/>
  <c r="E4806" i="18"/>
  <c r="F4805" i="18" a="1"/>
  <c r="F4805" i="18" s="1"/>
  <c r="E4805" i="18"/>
  <c r="F4804" i="18" a="1"/>
  <c r="F4804" i="18"/>
  <c r="E4804" i="18" s="1"/>
  <c r="F4803" i="18" a="1"/>
  <c r="F4803" i="18" s="1"/>
  <c r="E4803" i="18" s="1"/>
  <c r="F4802" i="18" a="1"/>
  <c r="F4802" i="18"/>
  <c r="E4802" i="18" s="1"/>
  <c r="F4801" i="18" a="1"/>
  <c r="F4801" i="18"/>
  <c r="E4801" i="18" s="1"/>
  <c r="F4800" i="18" a="1"/>
  <c r="F4800" i="18" s="1"/>
  <c r="E4800" i="18" s="1"/>
  <c r="B4799" i="18"/>
  <c r="C4799" i="18" s="1"/>
  <c r="F4798" i="18" a="1"/>
  <c r="F4798" i="18"/>
  <c r="E4798" i="18" s="1"/>
  <c r="B4797" i="18"/>
  <c r="C4797" i="18" s="1"/>
  <c r="B4796" i="18"/>
  <c r="C4796" i="18" s="1"/>
  <c r="F4795" i="18" a="1"/>
  <c r="F4795" i="18"/>
  <c r="E4795" i="18" s="1"/>
  <c r="F4794" i="18" a="1"/>
  <c r="F4794" i="18" s="1"/>
  <c r="E4794" i="18" s="1"/>
  <c r="F4793" i="18" a="1"/>
  <c r="F4793" i="18"/>
  <c r="E4793" i="18"/>
  <c r="F4792" i="18" a="1"/>
  <c r="F4792" i="18"/>
  <c r="E4792" i="18" s="1"/>
  <c r="F4791" i="18" a="1"/>
  <c r="F4791" i="18" s="1"/>
  <c r="E4791" i="18" s="1"/>
  <c r="F4790" i="18" a="1"/>
  <c r="F4790" i="18"/>
  <c r="E4790" i="18"/>
  <c r="F4789" i="18" a="1"/>
  <c r="F4789" i="18" s="1"/>
  <c r="E4789" i="18"/>
  <c r="F4788" i="18" a="1"/>
  <c r="F4788" i="18"/>
  <c r="E4788" i="18" s="1"/>
  <c r="F4787" i="18" a="1"/>
  <c r="F4787" i="18" s="1"/>
  <c r="E4787" i="18" s="1"/>
  <c r="F4786" i="18" a="1"/>
  <c r="F4786" i="18"/>
  <c r="E4786" i="18"/>
  <c r="F4785" i="18" a="1"/>
  <c r="F4785" i="18"/>
  <c r="E4785" i="18" s="1"/>
  <c r="F4784" i="18" a="1"/>
  <c r="F4784" i="18" s="1"/>
  <c r="E4784" i="18" s="1"/>
  <c r="F4783" i="18" a="1"/>
  <c r="F4783" i="18" s="1"/>
  <c r="E4783" i="18" s="1"/>
  <c r="F4782" i="18" a="1"/>
  <c r="F4782" i="18"/>
  <c r="E4782" i="18" s="1"/>
  <c r="F4781" i="18" a="1"/>
  <c r="F4781" i="18" s="1"/>
  <c r="E4781" i="18" s="1"/>
  <c r="F4780" i="18" a="1"/>
  <c r="F4780" i="18"/>
  <c r="E4780" i="18" s="1"/>
  <c r="F4779" i="18" a="1"/>
  <c r="F4779" i="18"/>
  <c r="E4779" i="18"/>
  <c r="F4778" i="18" a="1"/>
  <c r="F4778" i="18"/>
  <c r="E4778" i="18" s="1"/>
  <c r="F4777" i="18" a="1"/>
  <c r="F4777" i="18" s="1"/>
  <c r="E4777" i="18" s="1"/>
  <c r="F4776" i="18" a="1"/>
  <c r="F4776" i="18" s="1"/>
  <c r="E4776" i="18" s="1"/>
  <c r="F4775" i="18" a="1"/>
  <c r="F4775" i="18"/>
  <c r="E4775" i="18" s="1"/>
  <c r="F4774" i="18" a="1"/>
  <c r="F4774" i="18" s="1"/>
  <c r="E4774" i="18" s="1"/>
  <c r="F4773" i="18" a="1"/>
  <c r="F4773" i="18" s="1"/>
  <c r="E4773" i="18" s="1"/>
  <c r="F4772" i="18" a="1"/>
  <c r="F4772" i="18"/>
  <c r="E4772" i="18"/>
  <c r="F4771" i="18" a="1"/>
  <c r="F4771" i="18" s="1"/>
  <c r="E4771" i="18"/>
  <c r="F4770" i="18" a="1"/>
  <c r="F4770" i="18"/>
  <c r="E4770" i="18" s="1"/>
  <c r="F4769" i="18" a="1"/>
  <c r="F4769" i="18" s="1"/>
  <c r="E4769" i="18" s="1"/>
  <c r="F4768" i="18" a="1"/>
  <c r="F4768" i="18"/>
  <c r="E4768" i="18" s="1"/>
  <c r="F4767" i="18" a="1"/>
  <c r="F4767" i="18" s="1"/>
  <c r="E4767" i="18" s="1"/>
  <c r="F4766" i="18" a="1"/>
  <c r="F4766" i="18" s="1"/>
  <c r="E4766" i="18" s="1"/>
  <c r="F4765" i="18" a="1"/>
  <c r="F4765" i="18"/>
  <c r="E4765" i="18"/>
  <c r="F4764" i="18" a="1"/>
  <c r="F4764" i="18" s="1"/>
  <c r="E4764" i="18" s="1"/>
  <c r="F4763" i="18" a="1"/>
  <c r="F4763" i="18" s="1"/>
  <c r="E4763" i="18" s="1"/>
  <c r="F4762" i="18" a="1"/>
  <c r="F4762" i="18"/>
  <c r="E4762" i="18" s="1"/>
  <c r="F4761" i="18" a="1"/>
  <c r="F4761" i="18" s="1"/>
  <c r="E4761" i="18" s="1"/>
  <c r="B4760" i="18"/>
  <c r="C4760" i="18" s="1"/>
  <c r="F4759" i="18" a="1"/>
  <c r="F4759" i="18"/>
  <c r="E4759" i="18" s="1"/>
  <c r="C4758" i="18"/>
  <c r="B4758" i="18"/>
  <c r="B4757" i="18"/>
  <c r="C4757" i="18" s="1"/>
  <c r="F4756" i="18" a="1"/>
  <c r="F4756" i="18"/>
  <c r="E4756" i="18" s="1"/>
  <c r="C4755" i="18"/>
  <c r="B4755" i="18"/>
  <c r="C4754" i="18"/>
  <c r="B4754" i="18"/>
  <c r="F4753" i="18" a="1"/>
  <c r="F4753" i="18"/>
  <c r="E4753" i="18" s="1"/>
  <c r="B4752" i="18"/>
  <c r="C4752" i="18" s="1"/>
  <c r="F4751" i="18" a="1"/>
  <c r="F4751" i="18" s="1"/>
  <c r="E4751" i="18"/>
  <c r="C4750" i="18"/>
  <c r="B4750" i="18"/>
  <c r="B4749" i="18"/>
  <c r="C4749" i="18" s="1"/>
  <c r="B4748" i="18"/>
  <c r="C4748" i="18" s="1"/>
  <c r="F4747" i="18" a="1"/>
  <c r="F4747" i="18"/>
  <c r="E4747" i="18" s="1"/>
  <c r="B4746" i="18"/>
  <c r="C4746" i="18" s="1"/>
  <c r="B4745" i="18"/>
  <c r="C4745" i="18" s="1"/>
  <c r="F4744" i="18" a="1"/>
  <c r="F4744" i="18"/>
  <c r="E4744" i="18" s="1"/>
  <c r="B4743" i="18"/>
  <c r="C4743" i="18" s="1"/>
  <c r="F4742" i="18" a="1"/>
  <c r="F4742" i="18"/>
  <c r="E4742" i="18" s="1"/>
  <c r="B4741" i="18"/>
  <c r="C4741" i="18" s="1"/>
  <c r="C4740" i="18"/>
  <c r="B4740" i="18"/>
  <c r="B4739" i="18"/>
  <c r="C4739" i="18" s="1"/>
  <c r="C4738" i="18"/>
  <c r="B4738" i="18"/>
  <c r="B4737" i="18"/>
  <c r="C4737" i="18" s="1"/>
  <c r="C4736" i="18"/>
  <c r="B4736" i="18"/>
  <c r="F4735" i="18" a="1"/>
  <c r="F4735" i="18"/>
  <c r="E4735" i="18" s="1"/>
  <c r="F4734" i="18" a="1"/>
  <c r="F4734" i="18" s="1"/>
  <c r="E4734" i="18"/>
  <c r="F4733" i="18" a="1"/>
  <c r="F4733" i="18"/>
  <c r="E4733" i="18" s="1"/>
  <c r="F4732" i="18" a="1"/>
  <c r="F4732" i="18"/>
  <c r="E4732" i="18"/>
  <c r="F4731" i="18" a="1"/>
  <c r="F4731" i="18"/>
  <c r="E4731" i="18" s="1"/>
  <c r="F4730" i="18" a="1"/>
  <c r="F4730" i="18" s="1"/>
  <c r="E4730" i="18" s="1"/>
  <c r="F4729" i="18" a="1"/>
  <c r="F4729" i="18" s="1"/>
  <c r="E4729" i="18"/>
  <c r="F4728" i="18" a="1"/>
  <c r="F4728" i="18"/>
  <c r="E4728" i="18" s="1"/>
  <c r="F4727" i="18" a="1"/>
  <c r="F4727" i="18" s="1"/>
  <c r="E4727" i="18"/>
  <c r="F4726" i="18" a="1"/>
  <c r="F4726" i="18"/>
  <c r="E4726" i="18" s="1"/>
  <c r="F4725" i="18" a="1"/>
  <c r="F4725" i="18"/>
  <c r="E4725" i="18" s="1"/>
  <c r="F4724" i="18" a="1"/>
  <c r="F4724" i="18" s="1"/>
  <c r="E4724" i="18" s="1"/>
  <c r="F4723" i="18" a="1"/>
  <c r="F4723" i="18"/>
  <c r="E4723" i="18" s="1"/>
  <c r="F4722" i="18" a="1"/>
  <c r="F4722" i="18"/>
  <c r="E4722" i="18"/>
  <c r="F4721" i="18" a="1"/>
  <c r="F4721" i="18"/>
  <c r="E4721" i="18" s="1"/>
  <c r="F4720" i="18" a="1"/>
  <c r="F4720" i="18" s="1"/>
  <c r="E4720" i="18" s="1"/>
  <c r="F4719" i="18" a="1"/>
  <c r="F4719" i="18" s="1"/>
  <c r="E4719" i="18"/>
  <c r="F4718" i="18" a="1"/>
  <c r="F4718" i="18"/>
  <c r="E4718" i="18" s="1"/>
  <c r="F4717" i="18" a="1"/>
  <c r="F4717" i="18" s="1"/>
  <c r="E4717" i="18" s="1"/>
  <c r="F4716" i="18" a="1"/>
  <c r="F4716" i="18"/>
  <c r="E4716" i="18" s="1"/>
  <c r="C4715" i="18"/>
  <c r="B4715" i="18"/>
  <c r="F4714" i="18" a="1"/>
  <c r="F4714" i="18" s="1"/>
  <c r="E4714" i="18" s="1"/>
  <c r="F4713" i="18" a="1"/>
  <c r="F4713" i="18" s="1"/>
  <c r="E4713" i="18"/>
  <c r="F4712" i="18" a="1"/>
  <c r="F4712" i="18"/>
  <c r="E4712" i="18" s="1"/>
  <c r="F4711" i="18" a="1"/>
  <c r="F4711" i="18" s="1"/>
  <c r="E4711" i="18" s="1"/>
  <c r="F4710" i="18" a="1"/>
  <c r="F4710" i="18"/>
  <c r="E4710" i="18" s="1"/>
  <c r="F4709" i="18" a="1"/>
  <c r="F4709" i="18"/>
  <c r="E4709" i="18" s="1"/>
  <c r="F4708" i="18" a="1"/>
  <c r="F4708" i="18" s="1"/>
  <c r="E4708" i="18" s="1"/>
  <c r="F4707" i="18" a="1"/>
  <c r="F4707" i="18"/>
  <c r="E4707" i="18" s="1"/>
  <c r="F4706" i="18" a="1"/>
  <c r="F4706" i="18"/>
  <c r="E4706" i="18"/>
  <c r="C4705" i="18"/>
  <c r="B4705" i="18"/>
  <c r="F4704" i="18" a="1"/>
  <c r="F4704" i="18" s="1"/>
  <c r="E4704" i="18" s="1"/>
  <c r="F4703" i="18" a="1"/>
  <c r="F4703" i="18" s="1"/>
  <c r="E4703" i="18" s="1"/>
  <c r="F4702" i="18" a="1"/>
  <c r="F4702" i="18"/>
  <c r="E4702" i="18" s="1"/>
  <c r="F4701" i="18" a="1"/>
  <c r="F4701" i="18" s="1"/>
  <c r="E4701" i="18" s="1"/>
  <c r="F4700" i="18" a="1"/>
  <c r="F4700" i="18"/>
  <c r="E4700" i="18" s="1"/>
  <c r="F4699" i="18" a="1"/>
  <c r="F4699" i="18" s="1"/>
  <c r="E4699" i="18"/>
  <c r="F4698" i="18" a="1"/>
  <c r="F4698" i="18"/>
  <c r="E4698" i="18" s="1"/>
  <c r="F4697" i="18" a="1"/>
  <c r="F4697" i="18" s="1"/>
  <c r="E4697" i="18" s="1"/>
  <c r="F4696" i="18" a="1"/>
  <c r="F4696" i="18" s="1"/>
  <c r="E4696" i="18"/>
  <c r="F4695" i="18" a="1"/>
  <c r="F4695" i="18"/>
  <c r="E4695" i="18" s="1"/>
  <c r="F4694" i="18" a="1"/>
  <c r="F4694" i="18" s="1"/>
  <c r="E4694" i="18" s="1"/>
  <c r="F4693" i="18" a="1"/>
  <c r="F4693" i="18" s="1"/>
  <c r="E4693" i="18" s="1"/>
  <c r="F4692" i="18" a="1"/>
  <c r="F4692" i="18"/>
  <c r="E4692" i="18" s="1"/>
  <c r="F4691" i="18" a="1"/>
  <c r="F4691" i="18" s="1"/>
  <c r="E4691" i="18" s="1"/>
  <c r="F4690" i="18" a="1"/>
  <c r="F4690" i="18"/>
  <c r="E4690" i="18" s="1"/>
  <c r="F4689" i="18" a="1"/>
  <c r="F4689" i="18" s="1"/>
  <c r="E4689" i="18" s="1"/>
  <c r="F4688" i="18" a="1"/>
  <c r="F4688" i="18"/>
  <c r="E4688" i="18" s="1"/>
  <c r="F4687" i="18" a="1"/>
  <c r="F4687" i="18" s="1"/>
  <c r="E4687" i="18" s="1"/>
  <c r="F4686" i="18" a="1"/>
  <c r="F4686" i="18" s="1"/>
  <c r="E4686" i="18" s="1"/>
  <c r="F4685" i="18" a="1"/>
  <c r="F4685" i="18"/>
  <c r="E4685" i="18" s="1"/>
  <c r="F4684" i="18" a="1"/>
  <c r="F4684" i="18" s="1"/>
  <c r="E4684" i="18" s="1"/>
  <c r="F4683" i="18" a="1"/>
  <c r="F4683" i="18" s="1"/>
  <c r="E4683" i="18" s="1"/>
  <c r="F4682" i="18" a="1"/>
  <c r="F4682" i="18"/>
  <c r="E4682" i="18" s="1"/>
  <c r="F4681" i="18" a="1"/>
  <c r="F4681" i="18" s="1"/>
  <c r="E4681" i="18"/>
  <c r="F4680" i="18" a="1"/>
  <c r="F4680" i="18"/>
  <c r="E4680" i="18" s="1"/>
  <c r="F4679" i="18" a="1"/>
  <c r="F4679" i="18" s="1"/>
  <c r="E4679" i="18" s="1"/>
  <c r="F4678" i="18" a="1"/>
  <c r="F4678" i="18"/>
  <c r="E4678" i="18" s="1"/>
  <c r="F4677" i="18" a="1"/>
  <c r="F4677" i="18" s="1"/>
  <c r="E4677" i="18" s="1"/>
  <c r="F4676" i="18" a="1"/>
  <c r="F4676" i="18" s="1"/>
  <c r="E4676" i="18" s="1"/>
  <c r="F4675" i="18" a="1"/>
  <c r="F4675" i="18"/>
  <c r="E4675" i="18"/>
  <c r="F4674" i="18" a="1"/>
  <c r="F4674" i="18" s="1"/>
  <c r="E4674" i="18" s="1"/>
  <c r="F4673" i="18" a="1"/>
  <c r="F4673" i="18" s="1"/>
  <c r="E4673" i="18" s="1"/>
  <c r="F4672" i="18" a="1"/>
  <c r="F4672" i="18"/>
  <c r="E4672" i="18" s="1"/>
  <c r="F4671" i="18" a="1"/>
  <c r="F4671" i="18" s="1"/>
  <c r="E4671" i="18"/>
  <c r="F4670" i="18" a="1"/>
  <c r="F4670" i="18"/>
  <c r="E4670" i="18" s="1"/>
  <c r="F4669" i="18" a="1"/>
  <c r="F4669" i="18" s="1"/>
  <c r="E4669" i="18" s="1"/>
  <c r="F4668" i="18" a="1"/>
  <c r="F4668" i="18"/>
  <c r="E4668" i="18" s="1"/>
  <c r="F4667" i="18" a="1"/>
  <c r="F4667" i="18" s="1"/>
  <c r="E4667" i="18" s="1"/>
  <c r="F4666" i="18" a="1"/>
  <c r="F4666" i="18" s="1"/>
  <c r="E4666" i="18" s="1"/>
  <c r="F4665" i="18" a="1"/>
  <c r="F4665" i="18"/>
  <c r="E4665" i="18" s="1"/>
  <c r="F4664" i="18" a="1"/>
  <c r="F4664" i="18" s="1"/>
  <c r="E4664" i="18" s="1"/>
  <c r="F4663" i="18" a="1"/>
  <c r="F4663" i="18" s="1"/>
  <c r="E4663" i="18" s="1"/>
  <c r="F4662" i="18" a="1"/>
  <c r="F4662" i="18"/>
  <c r="E4662" i="18" s="1"/>
  <c r="F4661" i="18" a="1"/>
  <c r="F4661" i="18" s="1"/>
  <c r="E4661" i="18" s="1"/>
  <c r="F4660" i="18" a="1"/>
  <c r="F4660" i="18"/>
  <c r="E4660" i="18" s="1"/>
  <c r="F4659" i="18" a="1"/>
  <c r="F4659" i="18" s="1"/>
  <c r="E4659" i="18" s="1"/>
  <c r="F4658" i="18" a="1"/>
  <c r="F4658" i="18"/>
  <c r="E4658" i="18" s="1"/>
  <c r="F4657" i="18" a="1"/>
  <c r="F4657" i="18" s="1"/>
  <c r="E4657" i="18" s="1"/>
  <c r="F4656" i="18" a="1"/>
  <c r="F4656" i="18" s="1"/>
  <c r="E4656" i="18"/>
  <c r="F4655" i="18" a="1"/>
  <c r="F4655" i="18"/>
  <c r="E4655" i="18" s="1"/>
  <c r="F4654" i="18" a="1"/>
  <c r="F4654" i="18" s="1"/>
  <c r="E4654" i="18" s="1"/>
  <c r="F4653" i="18" a="1"/>
  <c r="F4653" i="18" s="1"/>
  <c r="E4653" i="18"/>
  <c r="F4652" i="18" a="1"/>
  <c r="F4652" i="18"/>
  <c r="E4652" i="18" s="1"/>
  <c r="F4651" i="18" a="1"/>
  <c r="F4651" i="18" s="1"/>
  <c r="E4651" i="18" s="1"/>
  <c r="F4650" i="18" a="1"/>
  <c r="F4650" i="18"/>
  <c r="E4650" i="18" s="1"/>
  <c r="F4649" i="18" a="1"/>
  <c r="F4649" i="18" s="1"/>
  <c r="E4649" i="18" s="1"/>
  <c r="F4648" i="18" a="1"/>
  <c r="F4648" i="18"/>
  <c r="E4648" i="18" s="1"/>
  <c r="F4647" i="18" a="1"/>
  <c r="F4647" i="18" s="1"/>
  <c r="E4647" i="18" s="1"/>
  <c r="F4646" i="18" a="1"/>
  <c r="F4646" i="18" s="1"/>
  <c r="E4646" i="18"/>
  <c r="F4645" i="18" a="1"/>
  <c r="F4645" i="18"/>
  <c r="E4645" i="18" s="1"/>
  <c r="F4644" i="18" a="1"/>
  <c r="F4644" i="18" s="1"/>
  <c r="E4644" i="18" s="1"/>
  <c r="F4643" i="18" a="1"/>
  <c r="F4643" i="18" s="1"/>
  <c r="E4643" i="18" s="1"/>
  <c r="F4642" i="18" a="1"/>
  <c r="F4642" i="18"/>
  <c r="E4642" i="18" s="1"/>
  <c r="F4641" i="18" a="1"/>
  <c r="F4641" i="18" s="1"/>
  <c r="E4641" i="18" s="1"/>
  <c r="F4640" i="18" a="1"/>
  <c r="F4640" i="18"/>
  <c r="E4640" i="18" s="1"/>
  <c r="F4639" i="18" a="1"/>
  <c r="F4639" i="18" s="1"/>
  <c r="E4639" i="18"/>
  <c r="F4638" i="18" a="1"/>
  <c r="F4638" i="18"/>
  <c r="E4638" i="18" s="1"/>
  <c r="F4637" i="18" a="1"/>
  <c r="F4637" i="18" s="1"/>
  <c r="E4637" i="18" s="1"/>
  <c r="F4636" i="18" a="1"/>
  <c r="F4636" i="18" s="1"/>
  <c r="E4636" i="18"/>
  <c r="F4635" i="18" a="1"/>
  <c r="F4635" i="18"/>
  <c r="E4635" i="18" s="1"/>
  <c r="F4634" i="18" a="1"/>
  <c r="F4634" i="18" s="1"/>
  <c r="E4634" i="18" s="1"/>
  <c r="F4633" i="18" a="1"/>
  <c r="F4633" i="18" s="1"/>
  <c r="E4633" i="18"/>
  <c r="F4632" i="18" a="1"/>
  <c r="F4632" i="18"/>
  <c r="E4632" i="18" s="1"/>
  <c r="F4631" i="18" a="1"/>
  <c r="F4631" i="18" s="1"/>
  <c r="E4631" i="18" s="1"/>
  <c r="F4630" i="18" a="1"/>
  <c r="F4630" i="18"/>
  <c r="E4630" i="18" s="1"/>
  <c r="F4629" i="18" a="1"/>
  <c r="F4629" i="18" s="1"/>
  <c r="E4629" i="18" s="1"/>
  <c r="F4628" i="18" a="1"/>
  <c r="F4628" i="18"/>
  <c r="E4628" i="18" s="1"/>
  <c r="F4627" i="18" a="1"/>
  <c r="F4627" i="18" s="1"/>
  <c r="E4627" i="18" s="1"/>
  <c r="F4626" i="18" a="1"/>
  <c r="F4626" i="18" s="1"/>
  <c r="E4626" i="18"/>
  <c r="F4625" i="18" a="1"/>
  <c r="F4625" i="18"/>
  <c r="E4625" i="18" s="1"/>
  <c r="F4624" i="18" a="1"/>
  <c r="F4624" i="18" s="1"/>
  <c r="E4624" i="18" s="1"/>
  <c r="F4623" i="18" a="1"/>
  <c r="F4623" i="18" s="1"/>
  <c r="E4623" i="18"/>
  <c r="F4622" i="18" a="1"/>
  <c r="F4622" i="18"/>
  <c r="E4622" i="18" s="1"/>
  <c r="F4621" i="18" a="1"/>
  <c r="F4621" i="18"/>
  <c r="E4621" i="18" s="1"/>
  <c r="F4620" i="18" a="1"/>
  <c r="F4620" i="18"/>
  <c r="E4620" i="18" s="1"/>
  <c r="F4619" i="18" a="1"/>
  <c r="F4619" i="18" s="1"/>
  <c r="E4619" i="18" s="1"/>
  <c r="F4618" i="18" a="1"/>
  <c r="F4618" i="18"/>
  <c r="E4618" i="18" s="1"/>
  <c r="F4617" i="18" a="1"/>
  <c r="F4617" i="18" s="1"/>
  <c r="E4617" i="18"/>
  <c r="F4616" i="18" a="1"/>
  <c r="F4616" i="18" s="1"/>
  <c r="E4616" i="18"/>
  <c r="F4615" i="18" a="1"/>
  <c r="F4615" i="18"/>
  <c r="E4615" i="18" s="1"/>
  <c r="F4614" i="18" a="1"/>
  <c r="F4614" i="18" s="1"/>
  <c r="E4614" i="18" s="1"/>
  <c r="F4613" i="18" a="1"/>
  <c r="F4613" i="18" s="1"/>
  <c r="E4613" i="18" s="1"/>
  <c r="F4612" i="18" a="1"/>
  <c r="F4612" i="18"/>
  <c r="E4612" i="18" s="1"/>
  <c r="F4611" i="18" a="1"/>
  <c r="F4611" i="18" s="1"/>
  <c r="E4611" i="18" s="1"/>
  <c r="F4610" i="18" a="1"/>
  <c r="F4610" i="18"/>
  <c r="E4610" i="18" s="1"/>
  <c r="F4609" i="18" a="1"/>
  <c r="F4609" i="18" s="1"/>
  <c r="E4609" i="18" s="1"/>
  <c r="F4608" i="18" a="1"/>
  <c r="F4608" i="18"/>
  <c r="E4608" i="18" s="1"/>
  <c r="F4607" i="18" a="1"/>
  <c r="F4607" i="18" s="1"/>
  <c r="E4607" i="18"/>
  <c r="F4606" i="18" a="1"/>
  <c r="F4606" i="18"/>
  <c r="E4606" i="18" s="1"/>
  <c r="F4605" i="18" a="1"/>
  <c r="F4605" i="18"/>
  <c r="E4605" i="18" s="1"/>
  <c r="F4604" i="18" a="1"/>
  <c r="F4604" i="18" s="1"/>
  <c r="E4604" i="18" s="1"/>
  <c r="F4603" i="18" a="1"/>
  <c r="F4603" i="18"/>
  <c r="E4603" i="18" s="1"/>
  <c r="F4602" i="18" a="1"/>
  <c r="F4602" i="18" s="1"/>
  <c r="E4602" i="18" s="1"/>
  <c r="F4601" i="18" a="1"/>
  <c r="F4601" i="18" s="1"/>
  <c r="E4601" i="18" s="1"/>
  <c r="F4600" i="18" a="1"/>
  <c r="F4600" i="18"/>
  <c r="E4600" i="18" s="1"/>
  <c r="F4599" i="18" a="1"/>
  <c r="F4599" i="18"/>
  <c r="E4599" i="18" s="1"/>
  <c r="F4598" i="18" a="1"/>
  <c r="F4598" i="18"/>
  <c r="E4598" i="18" s="1"/>
  <c r="F4597" i="18" a="1"/>
  <c r="F4597" i="18" s="1"/>
  <c r="E4597" i="18" s="1"/>
  <c r="F4596" i="18" a="1"/>
  <c r="F4596" i="18" s="1"/>
  <c r="E4596" i="18" s="1"/>
  <c r="F4595" i="18" a="1"/>
  <c r="F4595" i="18"/>
  <c r="E4595" i="18" s="1"/>
  <c r="F4594" i="18" a="1"/>
  <c r="F4594" i="18" s="1"/>
  <c r="E4594" i="18" s="1"/>
  <c r="F4593" i="18" a="1"/>
  <c r="F4593" i="18" s="1"/>
  <c r="E4593" i="18"/>
  <c r="F4592" i="18" a="1"/>
  <c r="F4592" i="18"/>
  <c r="E4592" i="18" s="1"/>
  <c r="F4591" i="18" a="1"/>
  <c r="F4591" i="18" s="1"/>
  <c r="E4591" i="18"/>
  <c r="F4590" i="18" a="1"/>
  <c r="F4590" i="18"/>
  <c r="E4590" i="18" s="1"/>
  <c r="F4589" i="18" a="1"/>
  <c r="F4589" i="18" s="1"/>
  <c r="E4589" i="18" s="1"/>
  <c r="F4588" i="18" a="1"/>
  <c r="F4588" i="18"/>
  <c r="E4588" i="18" s="1"/>
  <c r="F4587" i="18" a="1"/>
  <c r="F4587" i="18" s="1"/>
  <c r="E4587" i="18" s="1"/>
  <c r="F4586" i="18" a="1"/>
  <c r="F4586" i="18" s="1"/>
  <c r="E4586" i="18"/>
  <c r="F4585" i="18" a="1"/>
  <c r="F4585" i="18"/>
  <c r="E4585" i="18"/>
  <c r="F4584" i="18" a="1"/>
  <c r="F4584" i="18" s="1"/>
  <c r="E4584" i="18" s="1"/>
  <c r="F4583" i="18" a="1"/>
  <c r="F4583" i="18" s="1"/>
  <c r="E4583" i="18" s="1"/>
  <c r="F4582" i="18" a="1"/>
  <c r="F4582" i="18"/>
  <c r="E4582" i="18" s="1"/>
  <c r="F4581" i="18" a="1"/>
  <c r="F4581" i="18" s="1"/>
  <c r="E4581" i="18" s="1"/>
  <c r="F4580" i="18" a="1"/>
  <c r="F4580" i="18"/>
  <c r="E4580" i="18" s="1"/>
  <c r="F4579" i="18" a="1"/>
  <c r="F4579" i="18" s="1"/>
  <c r="E4579" i="18" s="1"/>
  <c r="F4578" i="18" a="1"/>
  <c r="F4578" i="18" s="1"/>
  <c r="E4578" i="18" s="1"/>
  <c r="F4577" i="18" a="1"/>
  <c r="F4577" i="18" s="1"/>
  <c r="E4577" i="18" s="1"/>
  <c r="F4576" i="18" a="1"/>
  <c r="F4576" i="18" s="1"/>
  <c r="E4576" i="18"/>
  <c r="F4575" i="18" a="1"/>
  <c r="F4575" i="18"/>
  <c r="E4575" i="18"/>
  <c r="F4574" i="18" a="1"/>
  <c r="F4574" i="18"/>
  <c r="E4574" i="18" s="1"/>
  <c r="F4573" i="18" a="1"/>
  <c r="F4573" i="18" s="1"/>
  <c r="E4573" i="18" s="1"/>
  <c r="F4572" i="18" a="1"/>
  <c r="F4572" i="18"/>
  <c r="E4572" i="18" s="1"/>
  <c r="F4571" i="18" a="1"/>
  <c r="F4571" i="18"/>
  <c r="E4571" i="18" s="1"/>
  <c r="F4570" i="18" a="1"/>
  <c r="F4570" i="18"/>
  <c r="E4570" i="18" s="1"/>
  <c r="F4569" i="18" a="1"/>
  <c r="F4569" i="18" s="1"/>
  <c r="E4569" i="18" s="1"/>
  <c r="F4568" i="18" a="1"/>
  <c r="F4568" i="18"/>
  <c r="E4568" i="18" s="1"/>
  <c r="F4567" i="18" a="1"/>
  <c r="F4567" i="18" s="1"/>
  <c r="E4567" i="18"/>
  <c r="F4566" i="18" a="1"/>
  <c r="F4566" i="18" s="1"/>
  <c r="E4566" i="18"/>
  <c r="F4565" i="18" a="1"/>
  <c r="F4565" i="18"/>
  <c r="E4565" i="18" s="1"/>
  <c r="F4564" i="18" a="1"/>
  <c r="F4564" i="18" s="1"/>
  <c r="E4564" i="18" s="1"/>
  <c r="F4563" i="18" a="1"/>
  <c r="F4563" i="18" s="1"/>
  <c r="E4563" i="18" s="1"/>
  <c r="F4562" i="18" a="1"/>
  <c r="F4562" i="18"/>
  <c r="E4562" i="18" s="1"/>
  <c r="F4561" i="18" a="1"/>
  <c r="F4561" i="18" s="1"/>
  <c r="E4561" i="18" s="1"/>
  <c r="F4560" i="18" a="1"/>
  <c r="F4560" i="18"/>
  <c r="E4560" i="18" s="1"/>
  <c r="F4559" i="18" a="1"/>
  <c r="F4559" i="18" s="1"/>
  <c r="E4559" i="18" s="1"/>
  <c r="F4558" i="18" a="1"/>
  <c r="F4558" i="18"/>
  <c r="E4558" i="18" s="1"/>
  <c r="F4557" i="18" a="1"/>
  <c r="F4557" i="18" s="1"/>
  <c r="E4557" i="18"/>
  <c r="F4556" i="18" a="1"/>
  <c r="F4556" i="18"/>
  <c r="E4556" i="18" s="1"/>
  <c r="F4555" i="18" a="1"/>
  <c r="F4555" i="18"/>
  <c r="E4555" i="18" s="1"/>
  <c r="F4554" i="18" a="1"/>
  <c r="F4554" i="18" s="1"/>
  <c r="E4554" i="18" s="1"/>
  <c r="F4553" i="18" a="1"/>
  <c r="F4553" i="18"/>
  <c r="E4553" i="18" s="1"/>
  <c r="F4552" i="18" a="1"/>
  <c r="F4552" i="18" s="1"/>
  <c r="E4552" i="18" s="1"/>
  <c r="F4551" i="18" a="1"/>
  <c r="F4551" i="18" s="1"/>
  <c r="E4551" i="18" s="1"/>
  <c r="F4550" i="18" a="1"/>
  <c r="F4550" i="18"/>
  <c r="E4550" i="18" s="1"/>
  <c r="F4549" i="18" a="1"/>
  <c r="F4549" i="18"/>
  <c r="E4549" i="18" s="1"/>
  <c r="F4548" i="18" a="1"/>
  <c r="F4548" i="18"/>
  <c r="E4548" i="18" s="1"/>
  <c r="F4547" i="18" a="1"/>
  <c r="F4547" i="18" s="1"/>
  <c r="E4547" i="18" s="1"/>
  <c r="F4546" i="18" a="1"/>
  <c r="F4546" i="18" s="1"/>
  <c r="E4546" i="18" s="1"/>
  <c r="F4545" i="18" a="1"/>
  <c r="F4545" i="18"/>
  <c r="E4545" i="18" s="1"/>
  <c r="F4544" i="18" a="1"/>
  <c r="F4544" i="18" s="1"/>
  <c r="E4544" i="18" s="1"/>
  <c r="F4543" i="18" a="1"/>
  <c r="F4543" i="18" s="1"/>
  <c r="E4543" i="18"/>
  <c r="F4542" i="18" a="1"/>
  <c r="F4542" i="18"/>
  <c r="E4542" i="18" s="1"/>
  <c r="F4541" i="18" a="1"/>
  <c r="F4541" i="18" s="1"/>
  <c r="E4541" i="18"/>
  <c r="F4540" i="18" a="1"/>
  <c r="F4540" i="18"/>
  <c r="E4540" i="18" s="1"/>
  <c r="F4539" i="18" a="1"/>
  <c r="F4539" i="18" s="1"/>
  <c r="E4539" i="18" s="1"/>
  <c r="F4538" i="18" a="1"/>
  <c r="F4538" i="18"/>
  <c r="E4538" i="18" s="1"/>
  <c r="F4537" i="18" a="1"/>
  <c r="F4537" i="18" s="1"/>
  <c r="E4537" i="18" s="1"/>
  <c r="F4536" i="18" a="1"/>
  <c r="F4536" i="18" s="1"/>
  <c r="E4536" i="18"/>
  <c r="F4535" i="18" a="1"/>
  <c r="F4535" i="18"/>
  <c r="E4535" i="18"/>
  <c r="F4534" i="18" a="1"/>
  <c r="F4534" i="18" s="1"/>
  <c r="E4534" i="18" s="1"/>
  <c r="F4533" i="18" a="1"/>
  <c r="F4533" i="18" s="1"/>
  <c r="E4533" i="18" s="1"/>
  <c r="F4532" i="18" a="1"/>
  <c r="F4532" i="18"/>
  <c r="E4532" i="18" s="1"/>
  <c r="F4531" i="18" a="1"/>
  <c r="F4531" i="18" s="1"/>
  <c r="E4531" i="18" s="1"/>
  <c r="F4530" i="18" a="1"/>
  <c r="F4530" i="18"/>
  <c r="E4530" i="18" s="1"/>
  <c r="F4529" i="18" a="1"/>
  <c r="F4529" i="18" s="1"/>
  <c r="E4529" i="18" s="1"/>
  <c r="F4528" i="18" a="1"/>
  <c r="F4528" i="18" s="1"/>
  <c r="E4528" i="18" s="1"/>
  <c r="F4527" i="18" a="1"/>
  <c r="F4527" i="18" s="1"/>
  <c r="E4527" i="18" s="1"/>
  <c r="F4526" i="18" a="1"/>
  <c r="F4526" i="18" s="1"/>
  <c r="E4526" i="18"/>
  <c r="F4525" i="18" a="1"/>
  <c r="F4525" i="18"/>
  <c r="E4525" i="18"/>
  <c r="F4524" i="18" a="1"/>
  <c r="F4524" i="18"/>
  <c r="E4524" i="18" s="1"/>
  <c r="F4523" i="18" a="1"/>
  <c r="F4523" i="18" s="1"/>
  <c r="E4523" i="18" s="1"/>
  <c r="F4522" i="18" a="1"/>
  <c r="F4522" i="18"/>
  <c r="E4522" i="18" s="1"/>
  <c r="F4521" i="18" a="1"/>
  <c r="F4521" i="18"/>
  <c r="E4521" i="18" s="1"/>
  <c r="F4520" i="18" a="1"/>
  <c r="F4520" i="18"/>
  <c r="E4520" i="18" s="1"/>
  <c r="F4519" i="18" a="1"/>
  <c r="F4519" i="18" s="1"/>
  <c r="E4519" i="18" s="1"/>
  <c r="F4518" i="18" a="1"/>
  <c r="F4518" i="18"/>
  <c r="E4518" i="18" s="1"/>
  <c r="F4517" i="18" a="1"/>
  <c r="F4517" i="18" s="1"/>
  <c r="E4517" i="18"/>
  <c r="F4516" i="18" a="1"/>
  <c r="F4516" i="18" s="1"/>
  <c r="E4516" i="18"/>
  <c r="F4515" i="18" a="1"/>
  <c r="F4515" i="18"/>
  <c r="E4515" i="18" s="1"/>
  <c r="F4514" i="18" a="1"/>
  <c r="F4514" i="18" s="1"/>
  <c r="E4514" i="18" s="1"/>
  <c r="F4513" i="18" a="1"/>
  <c r="F4513" i="18" s="1"/>
  <c r="E4513" i="18" s="1"/>
  <c r="F4512" i="18" a="1"/>
  <c r="F4512" i="18"/>
  <c r="E4512" i="18" s="1"/>
  <c r="F4511" i="18" a="1"/>
  <c r="F4511" i="18" s="1"/>
  <c r="E4511" i="18" s="1"/>
  <c r="F4510" i="18" a="1"/>
  <c r="F4510" i="18"/>
  <c r="E4510" i="18" s="1"/>
  <c r="F4509" i="18" a="1"/>
  <c r="F4509" i="18" s="1"/>
  <c r="E4509" i="18" s="1"/>
  <c r="F4508" i="18" a="1"/>
  <c r="F4508" i="18"/>
  <c r="E4508" i="18" s="1"/>
  <c r="F4507" i="18" a="1"/>
  <c r="F4507" i="18" s="1"/>
  <c r="E4507" i="18"/>
  <c r="F4506" i="18" a="1"/>
  <c r="F4506" i="18"/>
  <c r="E4506" i="18" s="1"/>
  <c r="F4505" i="18" a="1"/>
  <c r="F4505" i="18"/>
  <c r="E4505" i="18" s="1"/>
  <c r="F4504" i="18" a="1"/>
  <c r="F4504" i="18" s="1"/>
  <c r="E4504" i="18" s="1"/>
  <c r="F4503" i="18" a="1"/>
  <c r="F4503" i="18"/>
  <c r="E4503" i="18" s="1"/>
  <c r="F4502" i="18" a="1"/>
  <c r="F4502" i="18" s="1"/>
  <c r="E4502" i="18" s="1"/>
  <c r="F4501" i="18" a="1"/>
  <c r="F4501" i="18" s="1"/>
  <c r="E4501" i="18" s="1"/>
  <c r="F4500" i="18" a="1"/>
  <c r="F4500" i="18"/>
  <c r="E4500" i="18" s="1"/>
  <c r="F4499" i="18" a="1"/>
  <c r="F4499" i="18"/>
  <c r="E4499" i="18" s="1"/>
  <c r="F4498" i="18" a="1"/>
  <c r="F4498" i="18"/>
  <c r="E4498" i="18" s="1"/>
  <c r="F4497" i="18" a="1"/>
  <c r="F4497" i="18" s="1"/>
  <c r="E4497" i="18" s="1"/>
  <c r="F4496" i="18" a="1"/>
  <c r="F4496" i="18"/>
  <c r="E4496" i="18" s="1"/>
  <c r="F4495" i="18" a="1"/>
  <c r="F4495" i="18" s="1"/>
  <c r="E4495" i="18"/>
  <c r="F4494" i="18" a="1"/>
  <c r="F4494" i="18"/>
  <c r="E4494" i="18" s="1"/>
  <c r="F4493" i="18" a="1"/>
  <c r="F4493" i="18"/>
  <c r="E4493" i="18" s="1"/>
  <c r="F4492" i="18" a="1"/>
  <c r="F4492" i="18"/>
  <c r="E4492" i="18" s="1"/>
  <c r="F4491" i="18" a="1"/>
  <c r="F4491" i="18" s="1"/>
  <c r="E4491" i="18"/>
  <c r="F4490" i="18" a="1"/>
  <c r="F4490" i="18"/>
  <c r="E4490" i="18"/>
  <c r="F4489" i="18" a="1"/>
  <c r="F4489" i="18"/>
  <c r="E4489" i="18" s="1"/>
  <c r="F4488" i="18" a="1"/>
  <c r="F4488" i="18"/>
  <c r="E4488" i="18" s="1"/>
  <c r="F4487" i="18" a="1"/>
  <c r="F4487" i="18" s="1"/>
  <c r="E4487" i="18"/>
  <c r="F4486" i="18" a="1"/>
  <c r="F4486" i="18" s="1"/>
  <c r="E4486" i="18" s="1"/>
  <c r="F4485" i="18" a="1"/>
  <c r="F4485" i="18" s="1"/>
  <c r="E4485" i="18"/>
  <c r="F4484" i="18" a="1"/>
  <c r="F4484" i="18"/>
  <c r="E4484" i="18" s="1"/>
  <c r="F4483" i="18" a="1"/>
  <c r="F4483" i="18" s="1"/>
  <c r="E4483" i="18" s="1"/>
  <c r="F4482" i="18" a="1"/>
  <c r="F4482" i="18" s="1"/>
  <c r="E4482" i="18" s="1"/>
  <c r="F4481" i="18" a="1"/>
  <c r="F4481" i="18" s="1"/>
  <c r="E4481" i="18" s="1"/>
  <c r="F4480" i="18" a="1"/>
  <c r="F4480" i="18"/>
  <c r="E4480" i="18" s="1"/>
  <c r="F4479" i="18" a="1"/>
  <c r="F4479" i="18" s="1"/>
  <c r="E4479" i="18" s="1"/>
  <c r="F4478" i="18" a="1"/>
  <c r="F4478" i="18"/>
  <c r="E4478" i="18" s="1"/>
  <c r="F4477" i="18" a="1"/>
  <c r="F4477" i="18" s="1"/>
  <c r="E4477" i="18" s="1"/>
  <c r="F4476" i="18" a="1"/>
  <c r="F4476" i="18" s="1"/>
  <c r="E4476" i="18" s="1"/>
  <c r="F4475" i="18" a="1"/>
  <c r="F4475" i="18" s="1"/>
  <c r="E4475" i="18" s="1"/>
  <c r="F4474" i="18" a="1"/>
  <c r="F4474" i="18"/>
  <c r="E4474" i="18" s="1"/>
  <c r="F4473" i="18" a="1"/>
  <c r="F4473" i="18"/>
  <c r="E4473" i="18" s="1"/>
  <c r="F4472" i="18" a="1"/>
  <c r="F4472" i="18" s="1"/>
  <c r="E4472" i="18" s="1"/>
  <c r="F4471" i="18" a="1"/>
  <c r="F4471" i="18" s="1"/>
  <c r="E4471" i="18"/>
  <c r="F4470" i="18" a="1"/>
  <c r="F4470" i="18"/>
  <c r="E4470" i="18"/>
  <c r="F4469" i="18" a="1"/>
  <c r="F4469" i="18"/>
  <c r="E4469" i="18" s="1"/>
  <c r="F4468" i="18" a="1"/>
  <c r="F4468" i="18"/>
  <c r="E4468" i="18" s="1"/>
  <c r="F4467" i="18" a="1"/>
  <c r="F4467" i="18" s="1"/>
  <c r="E4467" i="18"/>
  <c r="F4466" i="18" a="1"/>
  <c r="F4466" i="18"/>
  <c r="E4466" i="18"/>
  <c r="F4465" i="18" a="1"/>
  <c r="F4465" i="18" s="1"/>
  <c r="E4465" i="18"/>
  <c r="F4464" i="18" a="1"/>
  <c r="F4464" i="18"/>
  <c r="E4464" i="18" s="1"/>
  <c r="F4463" i="18" a="1"/>
  <c r="F4463" i="18" s="1"/>
  <c r="E4463" i="18"/>
  <c r="F4462" i="18" a="1"/>
  <c r="F4462" i="18"/>
  <c r="E4462" i="18" s="1"/>
  <c r="F4461" i="18" a="1"/>
  <c r="F4461" i="18" s="1"/>
  <c r="E4461" i="18" s="1"/>
  <c r="F4460" i="18" a="1"/>
  <c r="F4460" i="18"/>
  <c r="E4460" i="18"/>
  <c r="F4459" i="18" a="1"/>
  <c r="F4459" i="18" s="1"/>
  <c r="E4459" i="18" s="1"/>
  <c r="F4458" i="18" a="1"/>
  <c r="F4458" i="18"/>
  <c r="E4458" i="18" s="1"/>
  <c r="F4457" i="18" a="1"/>
  <c r="F4457" i="18" s="1"/>
  <c r="E4457" i="18" s="1"/>
  <c r="F4456" i="18" a="1"/>
  <c r="F4456" i="18" s="1"/>
  <c r="E4456" i="18" s="1"/>
  <c r="F4455" i="18" a="1"/>
  <c r="F4455" i="18" s="1"/>
  <c r="E4455" i="18" s="1"/>
  <c r="F4454" i="18" a="1"/>
  <c r="F4454" i="18"/>
  <c r="E4454" i="18" s="1"/>
  <c r="F4453" i="18" a="1"/>
  <c r="F4453" i="18"/>
  <c r="E4453" i="18" s="1"/>
  <c r="F4452" i="18" a="1"/>
  <c r="F4452" i="18" s="1"/>
  <c r="E4452" i="18" s="1"/>
  <c r="F4451" i="18" a="1"/>
  <c r="F4451" i="18" s="1"/>
  <c r="E4451" i="18" s="1"/>
  <c r="F4450" i="18" a="1"/>
  <c r="F4450" i="18"/>
  <c r="E4450" i="18" s="1"/>
  <c r="F4449" i="18" a="1"/>
  <c r="F4449" i="18"/>
  <c r="E4449" i="18" s="1"/>
  <c r="F4448" i="18" a="1"/>
  <c r="F4448" i="18"/>
  <c r="E4448" i="18" s="1"/>
  <c r="F4447" i="18" a="1"/>
  <c r="F4447" i="18" s="1"/>
  <c r="E4447" i="18" s="1"/>
  <c r="F4446" i="18" a="1"/>
  <c r="F4446" i="18"/>
  <c r="E4446" i="18" s="1"/>
  <c r="F4445" i="18" a="1"/>
  <c r="F4445" i="18" s="1"/>
  <c r="E4445" i="18"/>
  <c r="F4444" i="18" a="1"/>
  <c r="F4444" i="18"/>
  <c r="E4444" i="18" s="1"/>
  <c r="F4443" i="18" a="1"/>
  <c r="F4443" i="18"/>
  <c r="E4443" i="18"/>
  <c r="F4442" i="18" a="1"/>
  <c r="F4442" i="18"/>
  <c r="E4442" i="18" s="1"/>
  <c r="F4441" i="18" a="1"/>
  <c r="F4441" i="18" s="1"/>
  <c r="E4441" i="18"/>
  <c r="F4440" i="18" a="1"/>
  <c r="F4440" i="18"/>
  <c r="E4440" i="18"/>
  <c r="F4439" i="18" a="1"/>
  <c r="F4439" i="18"/>
  <c r="E4439" i="18"/>
  <c r="F4438" i="18" a="1"/>
  <c r="F4438" i="18"/>
  <c r="E4438" i="18" s="1"/>
  <c r="F4437" i="18" a="1"/>
  <c r="F4437" i="18" s="1"/>
  <c r="E4437" i="18"/>
  <c r="F4436" i="18" a="1"/>
  <c r="F4436" i="18" s="1"/>
  <c r="E4436" i="18" s="1"/>
  <c r="F4435" i="18" a="1"/>
  <c r="F4435" i="18" s="1"/>
  <c r="E4435" i="18"/>
  <c r="F4434" i="18" a="1"/>
  <c r="F4434" i="18"/>
  <c r="E4434" i="18" s="1"/>
  <c r="F4433" i="18" a="1"/>
  <c r="F4433" i="18" s="1"/>
  <c r="E4433" i="18" s="1"/>
  <c r="F4432" i="18" a="1"/>
  <c r="F4432" i="18" s="1"/>
  <c r="E4432" i="18" s="1"/>
  <c r="F4431" i="18" a="1"/>
  <c r="F4431" i="18" s="1"/>
  <c r="E4431" i="18" s="1"/>
  <c r="F4430" i="18" a="1"/>
  <c r="F4430" i="18"/>
  <c r="E4430" i="18" s="1"/>
  <c r="F4429" i="18" a="1"/>
  <c r="F4429" i="18" s="1"/>
  <c r="E4429" i="18" s="1"/>
  <c r="F4428" i="18" a="1"/>
  <c r="F4428" i="18"/>
  <c r="E4428" i="18" s="1"/>
  <c r="F4427" i="18" a="1"/>
  <c r="F4427" i="18" s="1"/>
  <c r="E4427" i="18" s="1"/>
  <c r="F4426" i="18" a="1"/>
  <c r="F4426" i="18"/>
  <c r="E4426" i="18" s="1"/>
  <c r="F4425" i="18" a="1"/>
  <c r="F4425" i="18" s="1"/>
  <c r="E4425" i="18" s="1"/>
  <c r="F4424" i="18" a="1"/>
  <c r="F4424" i="18"/>
  <c r="E4424" i="18" s="1"/>
  <c r="F4423" i="18" a="1"/>
  <c r="F4423" i="18"/>
  <c r="E4423" i="18" s="1"/>
  <c r="F4422" i="18" a="1"/>
  <c r="F4422" i="18"/>
  <c r="E4422" i="18" s="1"/>
  <c r="F4421" i="18" a="1"/>
  <c r="F4421" i="18" s="1"/>
  <c r="E4421" i="18"/>
  <c r="F4420" i="18" a="1"/>
  <c r="F4420" i="18"/>
  <c r="E4420" i="18"/>
  <c r="F4419" i="18" a="1"/>
  <c r="F4419" i="18"/>
  <c r="E4419" i="18" s="1"/>
  <c r="F4418" i="18" a="1"/>
  <c r="F4418" i="18"/>
  <c r="E4418" i="18" s="1"/>
  <c r="F4417" i="18" a="1"/>
  <c r="F4417" i="18" s="1"/>
  <c r="E4417" i="18"/>
  <c r="F4416" i="18" a="1"/>
  <c r="F4416" i="18"/>
  <c r="E4416" i="18"/>
  <c r="F4415" i="18" a="1"/>
  <c r="F4415" i="18" s="1"/>
  <c r="E4415" i="18"/>
  <c r="F4414" i="18" a="1"/>
  <c r="F4414" i="18"/>
  <c r="E4414" i="18" s="1"/>
  <c r="F4413" i="18" a="1"/>
  <c r="F4413" i="18" s="1"/>
  <c r="E4413" i="18"/>
  <c r="F4412" i="18" a="1"/>
  <c r="F4412" i="18"/>
  <c r="E4412" i="18" s="1"/>
  <c r="F4411" i="18" a="1"/>
  <c r="F4411" i="18" s="1"/>
  <c r="E4411" i="18" s="1"/>
  <c r="F4410" i="18" a="1"/>
  <c r="F4410" i="18"/>
  <c r="E4410" i="18"/>
  <c r="F4409" i="18" a="1"/>
  <c r="F4409" i="18" s="1"/>
  <c r="E4409" i="18"/>
  <c r="F4408" i="18" a="1"/>
  <c r="F4408" i="18"/>
  <c r="E4408" i="18" s="1"/>
  <c r="F4407" i="18" a="1"/>
  <c r="F4407" i="18" s="1"/>
  <c r="E4407" i="18" s="1"/>
  <c r="F4406" i="18" a="1"/>
  <c r="F4406" i="18" s="1"/>
  <c r="E4406" i="18" s="1"/>
  <c r="F4405" i="18" a="1"/>
  <c r="F4405" i="18" s="1"/>
  <c r="E4405" i="18" s="1"/>
  <c r="F4404" i="18" a="1"/>
  <c r="F4404" i="18"/>
  <c r="E4404" i="18" s="1"/>
  <c r="F4403" i="18" a="1"/>
  <c r="F4403" i="18"/>
  <c r="E4403" i="18" s="1"/>
  <c r="F4402" i="18" a="1"/>
  <c r="F4402" i="18" s="1"/>
  <c r="E4402" i="18" s="1"/>
  <c r="F4401" i="18" a="1"/>
  <c r="F4401" i="18" s="1"/>
  <c r="E4401" i="18"/>
  <c r="F4400" i="18" a="1"/>
  <c r="F4400" i="18"/>
  <c r="E4400" i="18" s="1"/>
  <c r="F4399" i="18" a="1"/>
  <c r="F4399" i="18"/>
  <c r="E4399" i="18" s="1"/>
  <c r="F4398" i="18" a="1"/>
  <c r="F4398" i="18"/>
  <c r="E4398" i="18" s="1"/>
  <c r="F4397" i="18" a="1"/>
  <c r="F4397" i="18" s="1"/>
  <c r="E4397" i="18"/>
  <c r="F4396" i="18" a="1"/>
  <c r="F4396" i="18"/>
  <c r="E4396" i="18" s="1"/>
  <c r="F4395" i="18" a="1"/>
  <c r="F4395" i="18" s="1"/>
  <c r="E4395" i="18"/>
  <c r="F4394" i="18" a="1"/>
  <c r="F4394" i="18"/>
  <c r="E4394" i="18" s="1"/>
  <c r="F4393" i="18" a="1"/>
  <c r="F4393" i="18"/>
  <c r="E4393" i="18"/>
  <c r="B4392" i="18"/>
  <c r="C4392" i="18" s="1"/>
  <c r="C4391" i="18"/>
  <c r="B4391" i="18"/>
  <c r="B4390" i="18"/>
  <c r="C4390" i="18" s="1"/>
  <c r="F4389" i="18" a="1"/>
  <c r="F4389" i="18"/>
  <c r="E4389" i="18"/>
  <c r="F4384" i="18" a="1"/>
  <c r="F4384" i="18"/>
  <c r="E4384" i="18" s="1"/>
  <c r="F4383" i="18" a="1"/>
  <c r="F4383" i="18" s="1"/>
  <c r="E4383" i="18" s="1"/>
  <c r="F4382" i="18" a="1"/>
  <c r="F4382" i="18"/>
  <c r="E4382" i="18" s="1"/>
  <c r="F4381" i="18" a="1"/>
  <c r="F4381" i="18" s="1"/>
  <c r="E4381" i="18" s="1"/>
  <c r="F4380" i="18" a="1"/>
  <c r="F4380" i="18" s="1"/>
  <c r="E4380" i="18" s="1"/>
  <c r="F4377" i="18" a="1"/>
  <c r="F4377" i="18"/>
  <c r="E4377" i="18" s="1"/>
  <c r="F4376" i="18" a="1"/>
  <c r="F4376" i="18"/>
  <c r="E4376" i="18" s="1"/>
  <c r="F4375" i="18" a="1"/>
  <c r="F4375" i="18" s="1"/>
  <c r="E4375" i="18" s="1"/>
  <c r="F4374" i="18" a="1"/>
  <c r="F4374" i="18"/>
  <c r="E4374" i="18"/>
  <c r="F4373" i="18" a="1"/>
  <c r="F4373" i="18"/>
  <c r="E4373" i="18"/>
  <c r="F4372" i="18" a="1"/>
  <c r="F4372" i="18"/>
  <c r="E4372" i="18" s="1"/>
  <c r="F4371" i="18" a="1"/>
  <c r="F4371" i="18" s="1"/>
  <c r="E4371" i="18"/>
  <c r="F4370" i="18" a="1"/>
  <c r="F4370" i="18"/>
  <c r="E4370" i="18" s="1"/>
  <c r="F4369" i="18" a="1"/>
  <c r="F4369" i="18"/>
  <c r="E4369" i="18" s="1"/>
  <c r="F4368" i="18" a="1"/>
  <c r="F4368" i="18" s="1"/>
  <c r="E4368" i="18" s="1"/>
  <c r="F4367" i="18" a="1"/>
  <c r="F4367" i="18"/>
  <c r="E4367" i="18" s="1"/>
  <c r="F4366" i="18" a="1"/>
  <c r="F4366" i="18" s="1"/>
  <c r="E4366" i="18" s="1"/>
  <c r="B4365" i="18"/>
  <c r="C4365" i="18" s="1"/>
  <c r="C4364" i="18"/>
  <c r="B4364" i="18"/>
  <c r="B4363" i="18"/>
  <c r="C4363" i="18" s="1"/>
  <c r="B4362" i="18"/>
  <c r="C4362" i="18" s="1"/>
  <c r="B4361" i="18"/>
  <c r="C4361" i="18" s="1"/>
  <c r="C4360" i="18"/>
  <c r="B4360" i="18"/>
  <c r="B4359" i="18"/>
  <c r="C4359" i="18" s="1"/>
  <c r="C4354" i="18"/>
  <c r="B4354" i="18"/>
  <c r="B4353" i="18"/>
  <c r="C4353" i="18" s="1"/>
  <c r="B4352" i="18"/>
  <c r="C4352" i="18" s="1"/>
  <c r="B4351" i="18"/>
  <c r="C4351" i="18" s="1"/>
  <c r="F4350" i="18" a="1"/>
  <c r="F4350" i="18" s="1"/>
  <c r="E4350" i="18" s="1"/>
  <c r="F4349" i="18" a="1"/>
  <c r="F4349" i="18" s="1"/>
  <c r="E4349" i="18"/>
  <c r="F4348" i="18" a="1"/>
  <c r="F4348" i="18"/>
  <c r="E4348" i="18" s="1"/>
  <c r="F4347" i="18" a="1"/>
  <c r="F4347" i="18" s="1"/>
  <c r="E4347" i="18" s="1"/>
  <c r="F4346" i="18" a="1"/>
  <c r="F4346" i="18"/>
  <c r="E4346" i="18"/>
  <c r="F4345" i="18" a="1"/>
  <c r="F4345" i="18"/>
  <c r="E4345" i="18" s="1"/>
  <c r="F4344" i="18" a="1"/>
  <c r="F4344" i="18"/>
  <c r="E4344" i="18" s="1"/>
  <c r="F4343" i="18" a="1"/>
  <c r="F4343" i="18" s="1"/>
  <c r="E4343" i="18" s="1"/>
  <c r="C4338" i="18"/>
  <c r="B4338" i="18"/>
  <c r="B4337" i="18"/>
  <c r="C4337" i="18" s="1"/>
  <c r="C4336" i="18"/>
  <c r="B4336" i="18"/>
  <c r="B4335" i="18"/>
  <c r="C4335" i="18" s="1"/>
  <c r="F4334" i="18" a="1"/>
  <c r="F4334" i="18"/>
  <c r="E4334" i="18"/>
  <c r="F4333" i="18" a="1"/>
  <c r="F4333" i="18" s="1"/>
  <c r="E4333" i="18"/>
  <c r="F4332" i="18" a="1"/>
  <c r="F4332" i="18"/>
  <c r="E4332" i="18"/>
  <c r="F4331" i="18" a="1"/>
  <c r="F4331" i="18"/>
  <c r="E4331" i="18" s="1"/>
  <c r="F4330" i="18" a="1"/>
  <c r="F4330" i="18"/>
  <c r="E4330" i="18" s="1"/>
  <c r="F4329" i="18" a="1"/>
  <c r="F4329" i="18"/>
  <c r="E4329" i="18" s="1"/>
  <c r="F4328" i="18" a="1"/>
  <c r="F4328" i="18"/>
  <c r="E4328" i="18" s="1"/>
  <c r="F4327" i="18" a="1"/>
  <c r="F4327" i="18" s="1"/>
  <c r="E4327" i="18" s="1"/>
  <c r="C4326" i="18"/>
  <c r="B4326" i="18"/>
  <c r="C4325" i="18"/>
  <c r="B4325" i="18"/>
  <c r="B4324" i="18"/>
  <c r="C4324" i="18" s="1"/>
  <c r="B4323" i="18"/>
  <c r="C4323" i="18" s="1"/>
  <c r="C4322" i="18"/>
  <c r="B4322" i="18"/>
  <c r="C4321" i="18"/>
  <c r="B4321" i="18"/>
  <c r="B4320" i="18"/>
  <c r="C4320" i="18" s="1"/>
  <c r="B4319" i="18"/>
  <c r="C4319" i="18" s="1"/>
  <c r="F4318" i="18" a="1"/>
  <c r="F4318" i="18"/>
  <c r="E4318" i="18" s="1"/>
  <c r="F4315" i="18" a="1"/>
  <c r="F4315" i="18" s="1"/>
  <c r="E4315" i="18" s="1"/>
  <c r="C4314" i="18"/>
  <c r="B4314" i="18"/>
  <c r="B4313" i="18"/>
  <c r="C4313" i="18" s="1"/>
  <c r="C4312" i="18"/>
  <c r="B4312" i="18"/>
  <c r="F4311" i="18" a="1"/>
  <c r="F4311" i="18"/>
  <c r="E4311" i="18" s="1"/>
  <c r="C4310" i="18"/>
  <c r="B4310" i="18"/>
  <c r="B4309" i="18"/>
  <c r="C4309" i="18" s="1"/>
  <c r="B4308" i="18"/>
  <c r="C4308" i="18" s="1"/>
  <c r="C4306" i="18"/>
  <c r="B4306" i="18"/>
  <c r="B4305" i="18"/>
  <c r="C4305" i="18" s="1"/>
  <c r="B4304" i="18"/>
  <c r="C4304" i="18" s="1"/>
  <c r="B4303" i="18"/>
  <c r="C4303" i="18" s="1"/>
  <c r="B4302" i="18"/>
  <c r="C4302" i="18" s="1"/>
  <c r="C4300" i="18"/>
  <c r="B4300" i="18"/>
  <c r="B4299" i="18"/>
  <c r="C4299" i="18" s="1"/>
  <c r="B4298" i="18"/>
  <c r="C4298" i="18" s="1"/>
  <c r="C4297" i="18"/>
  <c r="B4297" i="18"/>
  <c r="C4296" i="18"/>
  <c r="B4296" i="18"/>
  <c r="B4295" i="18"/>
  <c r="C4295" i="18" s="1"/>
  <c r="F4294" i="18" a="1"/>
  <c r="F4294" i="18"/>
  <c r="E4294" i="18" s="1"/>
  <c r="F4293" i="18" a="1"/>
  <c r="F4293" i="18"/>
  <c r="E4293" i="18" s="1"/>
  <c r="F4292" i="18" a="1"/>
  <c r="F4292" i="18"/>
  <c r="E4292" i="18" s="1"/>
  <c r="F4291" i="18" a="1"/>
  <c r="F4291" i="18" s="1"/>
  <c r="E4291" i="18" s="1"/>
  <c r="C4290" i="18"/>
  <c r="B4290" i="18"/>
  <c r="B4289" i="18"/>
  <c r="C4289" i="18" s="1"/>
  <c r="C4288" i="18"/>
  <c r="B4288" i="18"/>
  <c r="B4287" i="18"/>
  <c r="C4287" i="18" s="1"/>
  <c r="C4286" i="18"/>
  <c r="B4286" i="18"/>
  <c r="B4285" i="18"/>
  <c r="C4285" i="18" s="1"/>
  <c r="C4284" i="18"/>
  <c r="B4284" i="18"/>
  <c r="B4283" i="18"/>
  <c r="C4283" i="18" s="1"/>
  <c r="C4282" i="18"/>
  <c r="B4282" i="18"/>
  <c r="B4281" i="18"/>
  <c r="C4281" i="18" s="1"/>
  <c r="C4280" i="18"/>
  <c r="B4280" i="18"/>
  <c r="B4279" i="18"/>
  <c r="C4279" i="18" s="1"/>
  <c r="C4278" i="18"/>
  <c r="B4278" i="18"/>
  <c r="B4277" i="18"/>
  <c r="C4277" i="18" s="1"/>
  <c r="C4276" i="18"/>
  <c r="B4276" i="18"/>
  <c r="B4275" i="18"/>
  <c r="C4275" i="18" s="1"/>
  <c r="C4274" i="18"/>
  <c r="B4274" i="18"/>
  <c r="B4273" i="18"/>
  <c r="C4273" i="18" s="1"/>
  <c r="C4272" i="18"/>
  <c r="B4272" i="18"/>
  <c r="B4271" i="18"/>
  <c r="C4271" i="18" s="1"/>
  <c r="F4270" i="18" a="1"/>
  <c r="F4270" i="18"/>
  <c r="E4270" i="18"/>
  <c r="F4269" i="18" a="1"/>
  <c r="F4269" i="18" s="1"/>
  <c r="E4269" i="18"/>
  <c r="F4268" i="18" a="1"/>
  <c r="F4268" i="18" s="1"/>
  <c r="E4268" i="18" s="1"/>
  <c r="F4267" i="18" a="1"/>
  <c r="F4267" i="18"/>
  <c r="E4267" i="18" s="1"/>
  <c r="B4266" i="18"/>
  <c r="C4266" i="18" s="1"/>
  <c r="B4265" i="18"/>
  <c r="C4265" i="18" s="1"/>
  <c r="F4264" i="18" a="1"/>
  <c r="F4264" i="18"/>
  <c r="E4264" i="18" s="1"/>
  <c r="F4263" i="18" a="1"/>
  <c r="F4263" i="18" s="1"/>
  <c r="E4263" i="18" s="1"/>
  <c r="B4262" i="18"/>
  <c r="C4262" i="18" s="1"/>
  <c r="C4261" i="18"/>
  <c r="B4261" i="18"/>
  <c r="C4260" i="18"/>
  <c r="B4260" i="18"/>
  <c r="B4259" i="18"/>
  <c r="C4259" i="18" s="1"/>
  <c r="B4258" i="18"/>
  <c r="C4258" i="18" s="1"/>
  <c r="B4257" i="18"/>
  <c r="C4257" i="18" s="1"/>
  <c r="C4256" i="18"/>
  <c r="B4256" i="18"/>
  <c r="C4255" i="18"/>
  <c r="B4255" i="18"/>
  <c r="C4254" i="18"/>
  <c r="B4254" i="18"/>
  <c r="B4253" i="18"/>
  <c r="C4253" i="18" s="1"/>
  <c r="F4252" i="18" a="1"/>
  <c r="F4252" i="18"/>
  <c r="E4252" i="18"/>
  <c r="F4251" i="18" a="1"/>
  <c r="F4251" i="18"/>
  <c r="E4251" i="18" s="1"/>
  <c r="F4250" i="18" a="1"/>
  <c r="F4250" i="18"/>
  <c r="E4250" i="18" s="1"/>
  <c r="F4249" i="18" a="1"/>
  <c r="F4249" i="18" s="1"/>
  <c r="E4249" i="18" s="1"/>
  <c r="F4248" i="18" a="1"/>
  <c r="F4248" i="18" s="1"/>
  <c r="E4248" i="18"/>
  <c r="F4247" i="18" a="1"/>
  <c r="F4247" i="18" s="1"/>
  <c r="E4247" i="18" s="1"/>
  <c r="F4246" i="18" a="1"/>
  <c r="F4246" i="18" s="1"/>
  <c r="E4246" i="18" s="1"/>
  <c r="F4245" i="18" a="1"/>
  <c r="F4245" i="18"/>
  <c r="E4245" i="18"/>
  <c r="F4244" i="18" a="1"/>
  <c r="F4244" i="18"/>
  <c r="E4244" i="18" s="1"/>
  <c r="F4243" i="18" a="1"/>
  <c r="F4243" i="18" s="1"/>
  <c r="E4243" i="18"/>
  <c r="F4242" i="18" a="1"/>
  <c r="F4242" i="18"/>
  <c r="E4242" i="18" s="1"/>
  <c r="F4241" i="18" a="1"/>
  <c r="F4241" i="18"/>
  <c r="E4241" i="18" s="1"/>
  <c r="F4240" i="18" a="1"/>
  <c r="F4240" i="18"/>
  <c r="E4240" i="18" s="1"/>
  <c r="F4239" i="18" a="1"/>
  <c r="F4239" i="18" s="1"/>
  <c r="E4239" i="18" s="1"/>
  <c r="F4238" i="18" a="1"/>
  <c r="F4238" i="18"/>
  <c r="E4238" i="18"/>
  <c r="F4237" i="18" a="1"/>
  <c r="F4237" i="18"/>
  <c r="E4237" i="18"/>
  <c r="F4236" i="18" a="1"/>
  <c r="F4236" i="18"/>
  <c r="E4236" i="18" s="1"/>
  <c r="F4235" i="18" a="1"/>
  <c r="F4235" i="18" s="1"/>
  <c r="E4235" i="18" s="1"/>
  <c r="F4234" i="18" a="1"/>
  <c r="F4234" i="18" s="1"/>
  <c r="E4234" i="18" s="1"/>
  <c r="F4233" i="18" a="1"/>
  <c r="F4233" i="18" s="1"/>
  <c r="E4233" i="18" s="1"/>
  <c r="F4232" i="18" a="1"/>
  <c r="F4232" i="18"/>
  <c r="E4232" i="18" s="1"/>
  <c r="F4231" i="18" a="1"/>
  <c r="F4231" i="18"/>
  <c r="E4231" i="18" s="1"/>
  <c r="F4230" i="18" a="1"/>
  <c r="F4230" i="18"/>
  <c r="E4230" i="18" s="1"/>
  <c r="F4229" i="18" a="1"/>
  <c r="F4229" i="18" s="1"/>
  <c r="E4229" i="18" s="1"/>
  <c r="F4228" i="18" a="1"/>
  <c r="F4228" i="18"/>
  <c r="E4228" i="18"/>
  <c r="F4227" i="18" a="1"/>
  <c r="F4227" i="18"/>
  <c r="E4227" i="18" s="1"/>
  <c r="F4226" i="18" a="1"/>
  <c r="F4226" i="18"/>
  <c r="E4226" i="18" s="1"/>
  <c r="F4225" i="18" a="1"/>
  <c r="F4225" i="18" s="1"/>
  <c r="E4225" i="18" s="1"/>
  <c r="F4224" i="18" a="1"/>
  <c r="F4224" i="18" s="1"/>
  <c r="E4224" i="18" s="1"/>
  <c r="F4223" i="18" a="1"/>
  <c r="F4223" i="18" s="1"/>
  <c r="E4223" i="18"/>
  <c r="F4222" i="18" a="1"/>
  <c r="F4222" i="18" s="1"/>
  <c r="E4222" i="18" s="1"/>
  <c r="F4221" i="18" a="1"/>
  <c r="F4221" i="18"/>
  <c r="E4221" i="18" s="1"/>
  <c r="F4220" i="18" a="1"/>
  <c r="F4220" i="18"/>
  <c r="E4220" i="18" s="1"/>
  <c r="F4219" i="18" a="1"/>
  <c r="F4219" i="18" s="1"/>
  <c r="E4219" i="18" s="1"/>
  <c r="F4218" i="18" a="1"/>
  <c r="F4218" i="18"/>
  <c r="E4218" i="18"/>
  <c r="F4217" i="18" a="1"/>
  <c r="F4217" i="18"/>
  <c r="E4217" i="18"/>
  <c r="F4216" i="18" a="1"/>
  <c r="F4216" i="18" s="1"/>
  <c r="E4216" i="18" s="1"/>
  <c r="F4215" i="18" a="1"/>
  <c r="F4215" i="18" s="1"/>
  <c r="E4215" i="18" s="1"/>
  <c r="F4214" i="18" a="1"/>
  <c r="F4214" i="18" s="1"/>
  <c r="E4214" i="18" s="1"/>
  <c r="F4213" i="18" a="1"/>
  <c r="F4213" i="18" s="1"/>
  <c r="E4213" i="18" s="1"/>
  <c r="F4212" i="18" a="1"/>
  <c r="F4212" i="18" s="1"/>
  <c r="E4212" i="18" s="1"/>
  <c r="F4211" i="18" a="1"/>
  <c r="F4211" i="18"/>
  <c r="E4211" i="18" s="1"/>
  <c r="F4210" i="18" a="1"/>
  <c r="F4210" i="18"/>
  <c r="E4210" i="18" s="1"/>
  <c r="F4209" i="18" a="1"/>
  <c r="F4209" i="18" s="1"/>
  <c r="E4209" i="18" s="1"/>
  <c r="F4208" i="18" a="1"/>
  <c r="F4208" i="18"/>
  <c r="E4208" i="18"/>
  <c r="F4207" i="18" a="1"/>
  <c r="F4207" i="18"/>
  <c r="E4207" i="18"/>
  <c r="F4206" i="18" a="1"/>
  <c r="F4206" i="18"/>
  <c r="E4206" i="18" s="1"/>
  <c r="F4205" i="18" a="1"/>
  <c r="F4205" i="18" s="1"/>
  <c r="E4205" i="18" s="1"/>
  <c r="F4204" i="18" a="1"/>
  <c r="F4204" i="18" s="1"/>
  <c r="E4204" i="18" s="1"/>
  <c r="F4203" i="18" a="1"/>
  <c r="F4203" i="18" s="1"/>
  <c r="E4203" i="18" s="1"/>
  <c r="F4202" i="18" a="1"/>
  <c r="F4202" i="18" s="1"/>
  <c r="E4202" i="18" s="1"/>
  <c r="F4201" i="18" a="1"/>
  <c r="F4201" i="18"/>
  <c r="E4201" i="18" s="1"/>
  <c r="F4200" i="18" a="1"/>
  <c r="F4200" i="18"/>
  <c r="E4200" i="18" s="1"/>
  <c r="F4199" i="18" a="1"/>
  <c r="F4199" i="18" s="1"/>
  <c r="E4199" i="18" s="1"/>
  <c r="F4198" i="18" a="1"/>
  <c r="F4198" i="18"/>
  <c r="E4198" i="18"/>
  <c r="F4197" i="18" a="1"/>
  <c r="F4197" i="18"/>
  <c r="E4197" i="18"/>
  <c r="F4196" i="18" a="1"/>
  <c r="F4196" i="18" s="1"/>
  <c r="E4196" i="18" s="1"/>
  <c r="F4195" i="18" a="1"/>
  <c r="F4195" i="18" s="1"/>
  <c r="E4195" i="18" s="1"/>
  <c r="F4194" i="18" a="1"/>
  <c r="F4194" i="18" s="1"/>
  <c r="E4194" i="18" s="1"/>
  <c r="F4193" i="18" a="1"/>
  <c r="F4193" i="18" s="1"/>
  <c r="E4193" i="18" s="1"/>
  <c r="F4192" i="18" a="1"/>
  <c r="F4192" i="18" s="1"/>
  <c r="E4192" i="18" s="1"/>
  <c r="F4191" i="18" a="1"/>
  <c r="F4191" i="18"/>
  <c r="E4191" i="18" s="1"/>
  <c r="F4190" i="18" a="1"/>
  <c r="F4190" i="18"/>
  <c r="E4190" i="18" s="1"/>
  <c r="F4189" i="18" a="1"/>
  <c r="F4189" i="18"/>
  <c r="E4189" i="18" s="1"/>
  <c r="F4188" i="18" a="1"/>
  <c r="F4188" i="18"/>
  <c r="E4188" i="18"/>
  <c r="F4187" i="18" a="1"/>
  <c r="F4187" i="18"/>
  <c r="E4187" i="18"/>
  <c r="F4186" i="18" a="1"/>
  <c r="F4186" i="18"/>
  <c r="E4186" i="18" s="1"/>
  <c r="F4185" i="18" a="1"/>
  <c r="F4185" i="18" s="1"/>
  <c r="E4185" i="18" s="1"/>
  <c r="F4184" i="18" a="1"/>
  <c r="F4184" i="18" s="1"/>
  <c r="E4184" i="18" s="1"/>
  <c r="F4183" i="18" a="1"/>
  <c r="F4183" i="18" s="1"/>
  <c r="E4183" i="18" s="1"/>
  <c r="F4182" i="18" a="1"/>
  <c r="F4182" i="18" s="1"/>
  <c r="E4182" i="18" s="1"/>
  <c r="F4181" i="18" a="1"/>
  <c r="F4181" i="18"/>
  <c r="E4181" i="18" s="1"/>
  <c r="F4180" i="18" a="1"/>
  <c r="F4180" i="18"/>
  <c r="E4180" i="18" s="1"/>
  <c r="F4179" i="18" a="1"/>
  <c r="F4179" i="18" s="1"/>
  <c r="E4179" i="18" s="1"/>
  <c r="F4178" i="18" a="1"/>
  <c r="F4178" i="18"/>
  <c r="E4178" i="18"/>
  <c r="F4177" i="18" a="1"/>
  <c r="F4177" i="18"/>
  <c r="E4177" i="18"/>
  <c r="F4176" i="18" a="1"/>
  <c r="F4176" i="18" s="1"/>
  <c r="E4176" i="18" s="1"/>
  <c r="F4175" i="18" a="1"/>
  <c r="F4175" i="18" s="1"/>
  <c r="E4175" i="18" s="1"/>
  <c r="B4174" i="18"/>
  <c r="C4174" i="18" s="1"/>
  <c r="F4173" i="18" a="1"/>
  <c r="F4173" i="18"/>
  <c r="E4173" i="18" s="1"/>
  <c r="B4172" i="18"/>
  <c r="C4172" i="18" s="1"/>
  <c r="C4171" i="18"/>
  <c r="B4171" i="18"/>
  <c r="F4170" i="18" a="1"/>
  <c r="F4170" i="18"/>
  <c r="E4170" i="18"/>
  <c r="F4169" i="18" a="1"/>
  <c r="F4169" i="18"/>
  <c r="E4169" i="18"/>
  <c r="F4168" i="18" a="1"/>
  <c r="F4168" i="18" s="1"/>
  <c r="E4168" i="18" s="1"/>
  <c r="F4167" i="18" a="1"/>
  <c r="F4167" i="18" s="1"/>
  <c r="E4167" i="18" s="1"/>
  <c r="F4166" i="18" a="1"/>
  <c r="F4166" i="18" s="1"/>
  <c r="E4166" i="18"/>
  <c r="F4165" i="18" a="1"/>
  <c r="F4165" i="18" s="1"/>
  <c r="E4165" i="18" s="1"/>
  <c r="F4164" i="18" a="1"/>
  <c r="F4164" i="18"/>
  <c r="E4164" i="18" s="1"/>
  <c r="F4163" i="18" a="1"/>
  <c r="F4163" i="18"/>
  <c r="E4163" i="18" s="1"/>
  <c r="F4162" i="18" a="1"/>
  <c r="F4162" i="18" s="1"/>
  <c r="E4162" i="18" s="1"/>
  <c r="B4161" i="18"/>
  <c r="C4161" i="18" s="1"/>
  <c r="B4159" i="18"/>
  <c r="C4159" i="18" s="1"/>
  <c r="F4158" i="18" a="1"/>
  <c r="F4158" i="18" s="1"/>
  <c r="E4158" i="18"/>
  <c r="F4157" i="18" a="1"/>
  <c r="F4157" i="18" s="1"/>
  <c r="E4157" i="18"/>
  <c r="F4156" i="18" a="1"/>
  <c r="F4156" i="18" s="1"/>
  <c r="E4156" i="18" s="1"/>
  <c r="C4154" i="18"/>
  <c r="B4154" i="18"/>
  <c r="F4153" i="18" a="1"/>
  <c r="F4153" i="18"/>
  <c r="E4153" i="18" s="1"/>
  <c r="F4152" i="18" a="1"/>
  <c r="F4152" i="18" s="1"/>
  <c r="E4152" i="18" s="1"/>
  <c r="F4151" i="18" a="1"/>
  <c r="F4151" i="18"/>
  <c r="E4151" i="18"/>
  <c r="F4150" i="18" a="1"/>
  <c r="F4150" i="18"/>
  <c r="E4150" i="18"/>
  <c r="F4149" i="18" a="1"/>
  <c r="F4149" i="18"/>
  <c r="E4149" i="18"/>
  <c r="F4148" i="18" a="1"/>
  <c r="F4148" i="18" s="1"/>
  <c r="E4148" i="18" s="1"/>
  <c r="C4145" i="18"/>
  <c r="B4145" i="18"/>
  <c r="C4144" i="18"/>
  <c r="B4144" i="18"/>
  <c r="C4143" i="18"/>
  <c r="B4143" i="18"/>
  <c r="F4142" i="18" a="1"/>
  <c r="F4142" i="18"/>
  <c r="E4142" i="18"/>
  <c r="F4141" i="18" a="1"/>
  <c r="F4141" i="18"/>
  <c r="E4141" i="18" s="1"/>
  <c r="F4140" i="18" a="1"/>
  <c r="F4140" i="18"/>
  <c r="E4140" i="18"/>
  <c r="F4139" i="18" a="1"/>
  <c r="F4139" i="18"/>
  <c r="E4139" i="18"/>
  <c r="F4138" i="18" a="1"/>
  <c r="F4138" i="18" s="1"/>
  <c r="E4138" i="18" s="1"/>
  <c r="F4137" i="18" a="1"/>
  <c r="F4137" i="18" s="1"/>
  <c r="E4137" i="18" s="1"/>
  <c r="C4136" i="18"/>
  <c r="B4136" i="18"/>
  <c r="B4135" i="18"/>
  <c r="C4135" i="18" s="1"/>
  <c r="B4134" i="18"/>
  <c r="C4134" i="18" s="1"/>
  <c r="B4133" i="18"/>
  <c r="C4133" i="18" s="1"/>
  <c r="F4132" i="18" a="1"/>
  <c r="F4132" i="18" s="1"/>
  <c r="E4132" i="18" s="1"/>
  <c r="F4131" i="18" a="1"/>
  <c r="F4131" i="18"/>
  <c r="E4131" i="18" s="1"/>
  <c r="F4130" i="18" a="1"/>
  <c r="F4130" i="18"/>
  <c r="E4130" i="18" s="1"/>
  <c r="F4129" i="18" a="1"/>
  <c r="F4129" i="18"/>
  <c r="E4129" i="18" s="1"/>
  <c r="F4128" i="18" a="1"/>
  <c r="F4128" i="18"/>
  <c r="E4128" i="18" s="1"/>
  <c r="F4127" i="18" a="1"/>
  <c r="F4127" i="18"/>
  <c r="E4127" i="18" s="1"/>
  <c r="F4126" i="18" a="1"/>
  <c r="F4126" i="18"/>
  <c r="E4126" i="18"/>
  <c r="C4125" i="18"/>
  <c r="B4125" i="18"/>
  <c r="B4124" i="18"/>
  <c r="C4124" i="18" s="1"/>
  <c r="C4123" i="18"/>
  <c r="B4123" i="18"/>
  <c r="F4122" i="18" a="1"/>
  <c r="F4122" i="18"/>
  <c r="E4122" i="18" s="1"/>
  <c r="F4121" i="18" a="1"/>
  <c r="F4121" i="18"/>
  <c r="E4121" i="18" s="1"/>
  <c r="F4118" i="18" a="1"/>
  <c r="F4118" i="18" s="1"/>
  <c r="E4118" i="18" s="1"/>
  <c r="F4117" i="18" a="1"/>
  <c r="F4117" i="18" s="1"/>
  <c r="E4117" i="18" s="1"/>
  <c r="F4116" i="18" a="1"/>
  <c r="F4116" i="18"/>
  <c r="E4116" i="18"/>
  <c r="F4115" i="18" a="1"/>
  <c r="F4115" i="18"/>
  <c r="E4115" i="18" s="1"/>
  <c r="F4114" i="18" a="1"/>
  <c r="F4114" i="18" s="1"/>
  <c r="E4114" i="18" s="1"/>
  <c r="F4113" i="18" a="1"/>
  <c r="F4113" i="18" s="1"/>
  <c r="E4113" i="18" s="1"/>
  <c r="F4112" i="18" a="1"/>
  <c r="F4112" i="18" s="1"/>
  <c r="E4112" i="18" s="1"/>
  <c r="F4111" i="18" a="1"/>
  <c r="F4111" i="18"/>
  <c r="E4111" i="18"/>
  <c r="C4109" i="18"/>
  <c r="B4109" i="18"/>
  <c r="F4108" i="18" a="1"/>
  <c r="F4108" i="18"/>
  <c r="E4108" i="18" s="1"/>
  <c r="F4107" i="18" a="1"/>
  <c r="F4107" i="18"/>
  <c r="E4107" i="18" s="1"/>
  <c r="F4106" i="18" a="1"/>
  <c r="F4106" i="18"/>
  <c r="E4106" i="18" s="1"/>
  <c r="F4105" i="18" a="1"/>
  <c r="F4105" i="18"/>
  <c r="E4105" i="18" s="1"/>
  <c r="F4104" i="18" a="1"/>
  <c r="F4104" i="18"/>
  <c r="E4104" i="18"/>
  <c r="F4103" i="18" a="1"/>
  <c r="F4103" i="18"/>
  <c r="E4103" i="18" s="1"/>
  <c r="F4102" i="18" a="1"/>
  <c r="F4102" i="18"/>
  <c r="E4102" i="18"/>
  <c r="F4099" i="18" a="1"/>
  <c r="F4099" i="18" s="1"/>
  <c r="E4099" i="18" s="1"/>
  <c r="F4098" i="18" a="1"/>
  <c r="F4098" i="18" s="1"/>
  <c r="E4098" i="18"/>
  <c r="F4097" i="18" a="1"/>
  <c r="F4097" i="18" s="1"/>
  <c r="E4097" i="18" s="1"/>
  <c r="F4096" i="18" a="1"/>
  <c r="F4096" i="18" s="1"/>
  <c r="E4096" i="18" s="1"/>
  <c r="F4095" i="18" a="1"/>
  <c r="F4095" i="18"/>
  <c r="E4095" i="18" s="1"/>
  <c r="F4094" i="18" a="1"/>
  <c r="F4094" i="18"/>
  <c r="E4094" i="18"/>
  <c r="F4093" i="18" a="1"/>
  <c r="F4093" i="18" s="1"/>
  <c r="E4093" i="18" s="1"/>
  <c r="F4092" i="18" a="1"/>
  <c r="F4092" i="18"/>
  <c r="E4092" i="18"/>
  <c r="F4091" i="18" a="1"/>
  <c r="F4091" i="18"/>
  <c r="E4091" i="18"/>
  <c r="F4090" i="18" a="1"/>
  <c r="F4090" i="18" s="1"/>
  <c r="E4090" i="18" s="1"/>
  <c r="F4089" i="18" a="1"/>
  <c r="F4089" i="18" s="1"/>
  <c r="E4089" i="18" s="1"/>
  <c r="F4087" i="18" a="1"/>
  <c r="F4087" i="18"/>
  <c r="E4087" i="18"/>
  <c r="F4086" i="18" a="1"/>
  <c r="F4086" i="18"/>
  <c r="E4086" i="18"/>
  <c r="F4073" i="18" a="1"/>
  <c r="F4073" i="18"/>
  <c r="E4073" i="18" s="1"/>
  <c r="B4065" i="18"/>
  <c r="C4065" i="18" s="1"/>
  <c r="F4064" i="18" a="1"/>
  <c r="F4064" i="18" s="1"/>
  <c r="E4064" i="18" s="1"/>
  <c r="F4063" i="18" a="1"/>
  <c r="F4063" i="18" s="1"/>
  <c r="E4063" i="18" s="1"/>
  <c r="B4062" i="18"/>
  <c r="C4062" i="18" s="1"/>
  <c r="B4061" i="18"/>
  <c r="C4061" i="18" s="1"/>
  <c r="C4060" i="18"/>
  <c r="B4060" i="18"/>
  <c r="B4059" i="18"/>
  <c r="C4059" i="18" s="1"/>
  <c r="B4058" i="18"/>
  <c r="C4058" i="18" s="1"/>
  <c r="B4057" i="18"/>
  <c r="C4057" i="18" s="1"/>
  <c r="F4056" i="18" a="1"/>
  <c r="F4056" i="18" s="1"/>
  <c r="E4056" i="18"/>
  <c r="F4055" i="18" a="1"/>
  <c r="F4055" i="18" s="1"/>
  <c r="E4055" i="18" s="1"/>
  <c r="F4054" i="18" a="1"/>
  <c r="F4054" i="18" s="1"/>
  <c r="E4054" i="18" s="1"/>
  <c r="F4053" i="18" a="1"/>
  <c r="F4053" i="18"/>
  <c r="E4053" i="18" s="1"/>
  <c r="F4052" i="18" a="1"/>
  <c r="F4052" i="18" s="1"/>
  <c r="E4052" i="18" s="1"/>
  <c r="F4051" i="18" a="1"/>
  <c r="F4051" i="18" s="1"/>
  <c r="E4051" i="18" s="1"/>
  <c r="F4050" i="18" a="1"/>
  <c r="F4050" i="18"/>
  <c r="E4050" i="18"/>
  <c r="F4049" i="18" a="1"/>
  <c r="F4049" i="18"/>
  <c r="E4049" i="18" s="1"/>
  <c r="F4048" i="18" a="1"/>
  <c r="F4048" i="18" s="1"/>
  <c r="E4048" i="18" s="1"/>
  <c r="F4047" i="18" a="1"/>
  <c r="F4047" i="18" s="1"/>
  <c r="E4047" i="18" s="1"/>
  <c r="F4046" i="18" a="1"/>
  <c r="F4046" i="18" s="1"/>
  <c r="E4046" i="18" s="1"/>
  <c r="F4045" i="18" a="1"/>
  <c r="F4045" i="18"/>
  <c r="E4045" i="18"/>
  <c r="F4042" i="18" a="1"/>
  <c r="F4042" i="18"/>
  <c r="E4042" i="18" s="1"/>
  <c r="F4041" i="18" a="1"/>
  <c r="F4041" i="18"/>
  <c r="E4041" i="18" s="1"/>
  <c r="F4040" i="18" a="1"/>
  <c r="F4040" i="18"/>
  <c r="E4040" i="18" s="1"/>
  <c r="F4039" i="18" a="1"/>
  <c r="F4039" i="18" s="1"/>
  <c r="E4039" i="18" s="1"/>
  <c r="F4038" i="18" a="1"/>
  <c r="F4038" i="18"/>
  <c r="E4038" i="18"/>
  <c r="F4037" i="18" a="1"/>
  <c r="F4037" i="18"/>
  <c r="E4037" i="18" s="1"/>
  <c r="F4036" i="18" a="1"/>
  <c r="F4036" i="18"/>
  <c r="E4036" i="18"/>
  <c r="F4035" i="18" a="1"/>
  <c r="F4035" i="18" s="1"/>
  <c r="E4035" i="18" s="1"/>
  <c r="F4034" i="18" a="1"/>
  <c r="F4034" i="18" s="1"/>
  <c r="E4034" i="18"/>
  <c r="F4033" i="18" a="1"/>
  <c r="F4033" i="18" s="1"/>
  <c r="E4033" i="18" s="1"/>
  <c r="F4032" i="18" a="1"/>
  <c r="F4032" i="18" s="1"/>
  <c r="E4032" i="18" s="1"/>
  <c r="C4030" i="18"/>
  <c r="B4030" i="18"/>
  <c r="B4029" i="18"/>
  <c r="C4029" i="18" s="1"/>
  <c r="C4028" i="18"/>
  <c r="B4028" i="18"/>
  <c r="B4027" i="18"/>
  <c r="C4027" i="18" s="1"/>
  <c r="C4026" i="18"/>
  <c r="B4026" i="18"/>
  <c r="C4025" i="18"/>
  <c r="B4025" i="18"/>
  <c r="C4023" i="18"/>
  <c r="B4023" i="18"/>
  <c r="C4022" i="18"/>
  <c r="B4022" i="18"/>
  <c r="B4021" i="18"/>
  <c r="C4021" i="18" s="1"/>
  <c r="C4020" i="18"/>
  <c r="B4020" i="18"/>
  <c r="C4019" i="18"/>
  <c r="B4019" i="18"/>
  <c r="C4018" i="18"/>
  <c r="B4018" i="18"/>
  <c r="F4017" i="18" a="1"/>
  <c r="F4017" i="18"/>
  <c r="E4017" i="18" s="1"/>
  <c r="F4016" i="18" a="1"/>
  <c r="F4016" i="18"/>
  <c r="E4016" i="18" s="1"/>
  <c r="F4015" i="18" a="1"/>
  <c r="F4015" i="18" s="1"/>
  <c r="E4015" i="18" s="1"/>
  <c r="F4014" i="18" a="1"/>
  <c r="F4014" i="18"/>
  <c r="E4014" i="18"/>
  <c r="F4013" i="18" a="1"/>
  <c r="F4013" i="18"/>
  <c r="E4013" i="18"/>
  <c r="F4012" i="18" a="1"/>
  <c r="F4012" i="18"/>
  <c r="E4012" i="18" s="1"/>
  <c r="F4011" i="18" a="1"/>
  <c r="F4011" i="18" s="1"/>
  <c r="E4011" i="18" s="1"/>
  <c r="F4010" i="18" a="1"/>
  <c r="F4010" i="18" s="1"/>
  <c r="E4010" i="18"/>
  <c r="F4009" i="18" a="1"/>
  <c r="F4009" i="18" s="1"/>
  <c r="E4009" i="18"/>
  <c r="F4008" i="18" a="1"/>
  <c r="F4008" i="18" s="1"/>
  <c r="E4008" i="18" s="1"/>
  <c r="F4007" i="18" a="1"/>
  <c r="F4007" i="18" s="1"/>
  <c r="E4007" i="18" s="1"/>
  <c r="F4006" i="18" a="1"/>
  <c r="F4006" i="18"/>
  <c r="E4006" i="18"/>
  <c r="F4005" i="18" a="1"/>
  <c r="F4005" i="18"/>
  <c r="E4005" i="18"/>
  <c r="F4004" i="18" a="1"/>
  <c r="F4004" i="18"/>
  <c r="E4004" i="18" s="1"/>
  <c r="F4003" i="18" a="1"/>
  <c r="F4003" i="18" s="1"/>
  <c r="E4003" i="18" s="1"/>
  <c r="F4002" i="18" a="1"/>
  <c r="F4002" i="18" s="1"/>
  <c r="E4002" i="18"/>
  <c r="F4001" i="18" a="1"/>
  <c r="F4001" i="18" s="1"/>
  <c r="E4001" i="18" s="1"/>
  <c r="F4000" i="18" a="1"/>
  <c r="F4000" i="18" s="1"/>
  <c r="E4000" i="18" s="1"/>
  <c r="F3999" i="18" a="1"/>
  <c r="F3999" i="18"/>
  <c r="E3999" i="18"/>
  <c r="F3998" i="18" a="1"/>
  <c r="F3998" i="18"/>
  <c r="E3998" i="18" s="1"/>
  <c r="F3997" i="18" a="1"/>
  <c r="F3997" i="18" s="1"/>
  <c r="E3997" i="18" s="1"/>
  <c r="F3996" i="18" a="1"/>
  <c r="F3996" i="18" s="1"/>
  <c r="E3996" i="18" s="1"/>
  <c r="F3995" i="18" a="1"/>
  <c r="F3995" i="18"/>
  <c r="E3995" i="18"/>
  <c r="F3994" i="18" a="1"/>
  <c r="F3994" i="18"/>
  <c r="E3994" i="18" s="1"/>
  <c r="F3993" i="18" a="1"/>
  <c r="F3993" i="18" s="1"/>
  <c r="E3993" i="18" s="1"/>
  <c r="F3992" i="18" a="1"/>
  <c r="F3992" i="18"/>
  <c r="E3992" i="18"/>
  <c r="F3991" i="18" a="1"/>
  <c r="F3991" i="18" s="1"/>
  <c r="E3991" i="18"/>
  <c r="F3990" i="18" a="1"/>
  <c r="F3990" i="18" s="1"/>
  <c r="E3990" i="18" s="1"/>
  <c r="F3989" i="18" a="1"/>
  <c r="F3989" i="18" s="1"/>
  <c r="E3989" i="18" s="1"/>
  <c r="F3988" i="18" a="1"/>
  <c r="F3988" i="18"/>
  <c r="E3988" i="18" s="1"/>
  <c r="F3987" i="18" a="1"/>
  <c r="F3987" i="18"/>
  <c r="E3987" i="18"/>
  <c r="F3986" i="18" a="1"/>
  <c r="F3986" i="18"/>
  <c r="E3986" i="18" s="1"/>
  <c r="F3985" i="18" a="1"/>
  <c r="F3985" i="18" s="1"/>
  <c r="E3985" i="18" s="1"/>
  <c r="F3984" i="18" a="1"/>
  <c r="F3984" i="18"/>
  <c r="E3984" i="18"/>
  <c r="F3983" i="18" a="1"/>
  <c r="F3983" i="18" s="1"/>
  <c r="E3983" i="18" s="1"/>
  <c r="F3982" i="18" a="1"/>
  <c r="F3982" i="18" s="1"/>
  <c r="E3982" i="18" s="1"/>
  <c r="F3981" i="18" a="1"/>
  <c r="F3981" i="18" s="1"/>
  <c r="E3981" i="18"/>
  <c r="F3980" i="18" a="1"/>
  <c r="F3980" i="18"/>
  <c r="E3980" i="18"/>
  <c r="F3979" i="18" a="1"/>
  <c r="F3979" i="18"/>
  <c r="E3979" i="18"/>
  <c r="F3978" i="18" a="1"/>
  <c r="F3978" i="18" s="1"/>
  <c r="E3978" i="18" s="1"/>
  <c r="F3977" i="18" a="1"/>
  <c r="F3977" i="18"/>
  <c r="E3977" i="18"/>
  <c r="F3976" i="18" a="1"/>
  <c r="F3976" i="18" s="1"/>
  <c r="E3976" i="18" s="1"/>
  <c r="F3975" i="18" a="1"/>
  <c r="F3975" i="18" s="1"/>
  <c r="E3975" i="18" s="1"/>
  <c r="F3974" i="18" a="1"/>
  <c r="F3974" i="18"/>
  <c r="E3974" i="18"/>
  <c r="F3973" i="18" a="1"/>
  <c r="F3973" i="18"/>
  <c r="E3973" i="18" s="1"/>
  <c r="F3972" i="18" a="1"/>
  <c r="F3972" i="18"/>
  <c r="E3972" i="18"/>
  <c r="F3971" i="18" a="1"/>
  <c r="F3971" i="18" s="1"/>
  <c r="E3971" i="18" s="1"/>
  <c r="F3970" i="18" a="1"/>
  <c r="F3970" i="18"/>
  <c r="E3970" i="18"/>
  <c r="F3969" i="18" a="1"/>
  <c r="F3969" i="18"/>
  <c r="E3969" i="18" s="1"/>
  <c r="F3968" i="18" a="1"/>
  <c r="F3968" i="18" s="1"/>
  <c r="E3968" i="18" s="1"/>
  <c r="F3967" i="18" a="1"/>
  <c r="F3967" i="18" s="1"/>
  <c r="E3967" i="18" s="1"/>
  <c r="F3966" i="18" a="1"/>
  <c r="F3966" i="18"/>
  <c r="E3966" i="18"/>
  <c r="F3965" i="18" a="1"/>
  <c r="F3965" i="18" s="1"/>
  <c r="E3965" i="18" s="1"/>
  <c r="F3964" i="18" a="1"/>
  <c r="F3964" i="18"/>
  <c r="E3964" i="18" s="1"/>
  <c r="F3963" i="18" a="1"/>
  <c r="F3963" i="18"/>
  <c r="E3963" i="18"/>
  <c r="F3962" i="18" a="1"/>
  <c r="F3962" i="18" s="1"/>
  <c r="E3962" i="18" s="1"/>
  <c r="F3961" i="18" a="1"/>
  <c r="F3961" i="18" s="1"/>
  <c r="E3961" i="18" s="1"/>
  <c r="F3960" i="18" a="1"/>
  <c r="F3960" i="18" s="1"/>
  <c r="E3960" i="18" s="1"/>
  <c r="F3959" i="18" a="1"/>
  <c r="F3959" i="18"/>
  <c r="E3959" i="18"/>
  <c r="F3958" i="18" a="1"/>
  <c r="F3958" i="18" s="1"/>
  <c r="E3958" i="18" s="1"/>
  <c r="F3957" i="18" a="1"/>
  <c r="F3957" i="18" s="1"/>
  <c r="E3957" i="18" s="1"/>
  <c r="F3956" i="18" a="1"/>
  <c r="F3956" i="18"/>
  <c r="E3956" i="18"/>
  <c r="F3955" i="18" a="1"/>
  <c r="F3955" i="18"/>
  <c r="E3955" i="18"/>
  <c r="F3954" i="18" a="1"/>
  <c r="F3954" i="18"/>
  <c r="E3954" i="18" s="1"/>
  <c r="F3953" i="18" a="1"/>
  <c r="F3953" i="18" s="1"/>
  <c r="E3953" i="18" s="1"/>
  <c r="F3952" i="18" a="1"/>
  <c r="F3952" i="18" s="1"/>
  <c r="E3952" i="18" s="1"/>
  <c r="F3951" i="18" a="1"/>
  <c r="F3951" i="18" s="1"/>
  <c r="E3951" i="18" s="1"/>
  <c r="F3950" i="18" a="1"/>
  <c r="F3950" i="18" s="1"/>
  <c r="E3950" i="18" s="1"/>
  <c r="F3949" i="18" a="1"/>
  <c r="F3949" i="18"/>
  <c r="E3949" i="18"/>
  <c r="F3948" i="18" a="1"/>
  <c r="F3948" i="18"/>
  <c r="E3948" i="18" s="1"/>
  <c r="F3947" i="18" a="1"/>
  <c r="F3947" i="18" s="1"/>
  <c r="E3947" i="18" s="1"/>
  <c r="F3946" i="18" a="1"/>
  <c r="F3946" i="18" s="1"/>
  <c r="E3946" i="18" s="1"/>
  <c r="F3945" i="18" a="1"/>
  <c r="F3945" i="18"/>
  <c r="E3945" i="18"/>
  <c r="F3944" i="18" a="1"/>
  <c r="F3944" i="18"/>
  <c r="E3944" i="18" s="1"/>
  <c r="F3943" i="18" a="1"/>
  <c r="F3943" i="18" s="1"/>
  <c r="E3943" i="18" s="1"/>
  <c r="F3942" i="18" a="1"/>
  <c r="F3942" i="18"/>
  <c r="E3942" i="18"/>
  <c r="F3941" i="18" a="1"/>
  <c r="F3941" i="18" s="1"/>
  <c r="E3941" i="18"/>
  <c r="F3940" i="18" a="1"/>
  <c r="F3940" i="18" s="1"/>
  <c r="E3940" i="18" s="1"/>
  <c r="F3939" i="18" a="1"/>
  <c r="F3939" i="18" s="1"/>
  <c r="E3939" i="18" s="1"/>
  <c r="F3938" i="18" a="1"/>
  <c r="F3938" i="18"/>
  <c r="E3938" i="18" s="1"/>
  <c r="F3937" i="18" a="1"/>
  <c r="F3937" i="18"/>
  <c r="E3937" i="18"/>
  <c r="F3936" i="18" a="1"/>
  <c r="F3936" i="18"/>
  <c r="E3936" i="18" s="1"/>
  <c r="F3935" i="18" a="1"/>
  <c r="F3935" i="18" s="1"/>
  <c r="E3935" i="18" s="1"/>
  <c r="F3934" i="18" a="1"/>
  <c r="F3934" i="18"/>
  <c r="E3934" i="18"/>
  <c r="F3933" i="18" a="1"/>
  <c r="F3933" i="18" s="1"/>
  <c r="E3933" i="18" s="1"/>
  <c r="F3932" i="18" a="1"/>
  <c r="F3932" i="18" s="1"/>
  <c r="E3932" i="18" s="1"/>
  <c r="F3931" i="18" a="1"/>
  <c r="F3931" i="18" s="1"/>
  <c r="E3931" i="18"/>
  <c r="F3930" i="18" a="1"/>
  <c r="F3930" i="18"/>
  <c r="E3930" i="18" s="1"/>
  <c r="F3929" i="18" a="1"/>
  <c r="F3929" i="18"/>
  <c r="E3929" i="18" s="1"/>
  <c r="F3928" i="18" a="1"/>
  <c r="F3928" i="18" s="1"/>
  <c r="E3928" i="18" s="1"/>
  <c r="F3927" i="18" a="1"/>
  <c r="F3927" i="18"/>
  <c r="E3927" i="18"/>
  <c r="F3926" i="18" a="1"/>
  <c r="F3926" i="18" s="1"/>
  <c r="E3926" i="18" s="1"/>
  <c r="F3925" i="18" a="1"/>
  <c r="F3925" i="18" s="1"/>
  <c r="E3925" i="18" s="1"/>
  <c r="F3924" i="18" a="1"/>
  <c r="F3924" i="18"/>
  <c r="E3924" i="18"/>
  <c r="F3923" i="18" a="1"/>
  <c r="F3923" i="18"/>
  <c r="E3923" i="18"/>
  <c r="F3922" i="18" a="1"/>
  <c r="F3922" i="18"/>
  <c r="E3922" i="18" s="1"/>
  <c r="F3921" i="18" a="1"/>
  <c r="F3921" i="18" s="1"/>
  <c r="E3921" i="18" s="1"/>
  <c r="F3920" i="18" a="1"/>
  <c r="F3920" i="18"/>
  <c r="E3920" i="18"/>
  <c r="F3919" i="18" a="1"/>
  <c r="F3919" i="18" s="1"/>
  <c r="E3919" i="18" s="1"/>
  <c r="F3918" i="18" a="1"/>
  <c r="F3918" i="18" s="1"/>
  <c r="E3918" i="18" s="1"/>
  <c r="F3917" i="18" a="1"/>
  <c r="F3917" i="18" s="1"/>
  <c r="E3917" i="18" s="1"/>
  <c r="F3916" i="18" a="1"/>
  <c r="F3916" i="18" s="1"/>
  <c r="E3916" i="18"/>
  <c r="F3915" i="18" a="1"/>
  <c r="F3915" i="18" s="1"/>
  <c r="E3915" i="18" s="1"/>
  <c r="F3914" i="18" a="1"/>
  <c r="F3914" i="18"/>
  <c r="E3914" i="18" s="1"/>
  <c r="F3913" i="18" a="1"/>
  <c r="F3913" i="18"/>
  <c r="E3913" i="18" s="1"/>
  <c r="F3912" i="18" a="1"/>
  <c r="F3912" i="18"/>
  <c r="E3912" i="18" s="1"/>
  <c r="F3911" i="18" a="1"/>
  <c r="F3911" i="18" s="1"/>
  <c r="E3911" i="18" s="1"/>
  <c r="F3910" i="18" a="1"/>
  <c r="F3910" i="18" s="1"/>
  <c r="E3910" i="18" s="1"/>
  <c r="F3909" i="18" a="1"/>
  <c r="F3909" i="18" s="1"/>
  <c r="E3909" i="18" s="1"/>
  <c r="F3908" i="18" a="1"/>
  <c r="F3908" i="18" s="1"/>
  <c r="E3908" i="18" s="1"/>
  <c r="F3907" i="18" a="1"/>
  <c r="F3907" i="18" s="1"/>
  <c r="E3907" i="18" s="1"/>
  <c r="F3906" i="18" a="1"/>
  <c r="F3906" i="18"/>
  <c r="E3906" i="18"/>
  <c r="F3905" i="18" a="1"/>
  <c r="F3905" i="18"/>
  <c r="E3905" i="18" s="1"/>
  <c r="F3904" i="18" a="1"/>
  <c r="F3904" i="18"/>
  <c r="E3904" i="18" s="1"/>
  <c r="F3903" i="18" a="1"/>
  <c r="F3903" i="18" s="1"/>
  <c r="E3903" i="18" s="1"/>
  <c r="F3902" i="18" a="1"/>
  <c r="F3902" i="18" s="1"/>
  <c r="E3902" i="18"/>
  <c r="F3901" i="18" a="1"/>
  <c r="F3901" i="18" s="1"/>
  <c r="E3901" i="18" s="1"/>
  <c r="F3900" i="18" a="1"/>
  <c r="F3900" i="18" s="1"/>
  <c r="E3900" i="18" s="1"/>
  <c r="F3899" i="18" a="1"/>
  <c r="F3899" i="18"/>
  <c r="E3899" i="18"/>
  <c r="F3898" i="18" a="1"/>
  <c r="F3898" i="18"/>
  <c r="E3898" i="18" s="1"/>
  <c r="F3897" i="18" a="1"/>
  <c r="F3897" i="18" s="1"/>
  <c r="E3897" i="18" s="1"/>
  <c r="F3896" i="18" a="1"/>
  <c r="F3896" i="18" s="1"/>
  <c r="E3896" i="18" s="1"/>
  <c r="F3895" i="18" a="1"/>
  <c r="F3895" i="18"/>
  <c r="E3895" i="18"/>
  <c r="F3894" i="18" a="1"/>
  <c r="F3894" i="18"/>
  <c r="E3894" i="18" s="1"/>
  <c r="F3893" i="18" a="1"/>
  <c r="F3893" i="18" s="1"/>
  <c r="E3893" i="18" s="1"/>
  <c r="F3892" i="18" a="1"/>
  <c r="F3892" i="18"/>
  <c r="E3892" i="18"/>
  <c r="F3891" i="18" a="1"/>
  <c r="F3891" i="18" s="1"/>
  <c r="E3891" i="18"/>
  <c r="F3890" i="18" a="1"/>
  <c r="F3890" i="18" s="1"/>
  <c r="E3890" i="18" s="1"/>
  <c r="F3889" i="18" a="1"/>
  <c r="F3889" i="18" s="1"/>
  <c r="E3889" i="18" s="1"/>
  <c r="F3888" i="18" a="1"/>
  <c r="F3888" i="18"/>
  <c r="E3888" i="18" s="1"/>
  <c r="F3887" i="18" a="1"/>
  <c r="F3887" i="18"/>
  <c r="E3887" i="18" s="1"/>
  <c r="F3886" i="18" a="1"/>
  <c r="F3886" i="18"/>
  <c r="E3886" i="18" s="1"/>
  <c r="F3885" i="18" a="1"/>
  <c r="F3885" i="18" s="1"/>
  <c r="E3885" i="18" s="1"/>
  <c r="F3884" i="18" a="1"/>
  <c r="F3884" i="18"/>
  <c r="E3884" i="18"/>
  <c r="F3883" i="18" a="1"/>
  <c r="F3883" i="18" s="1"/>
  <c r="E3883" i="18" s="1"/>
  <c r="F3882" i="18" a="1"/>
  <c r="F3882" i="18" s="1"/>
  <c r="E3882" i="18" s="1"/>
  <c r="F3881" i="18" a="1"/>
  <c r="F3881" i="18" s="1"/>
  <c r="E3881" i="18"/>
  <c r="F3880" i="18" a="1"/>
  <c r="F3880" i="18"/>
  <c r="E3880" i="18"/>
  <c r="F3879" i="18" a="1"/>
  <c r="F3879" i="18"/>
  <c r="E3879" i="18" s="1"/>
  <c r="F3878" i="18" a="1"/>
  <c r="F3878" i="18" s="1"/>
  <c r="E3878" i="18" s="1"/>
  <c r="F3877" i="18" a="1"/>
  <c r="F3877" i="18"/>
  <c r="E3877" i="18"/>
  <c r="F3876" i="18" a="1"/>
  <c r="F3876" i="18"/>
  <c r="E3876" i="18" s="1"/>
  <c r="F3875" i="18" a="1"/>
  <c r="F3875" i="18" s="1"/>
  <c r="E3875" i="18" s="1"/>
  <c r="F3874" i="18" a="1"/>
  <c r="F3874" i="18"/>
  <c r="E3874" i="18"/>
  <c r="F3873" i="18" a="1"/>
  <c r="F3873" i="18"/>
  <c r="E3873" i="18" s="1"/>
  <c r="F3872" i="18" a="1"/>
  <c r="F3872" i="18"/>
  <c r="E3872" i="18" s="1"/>
  <c r="F3871" i="18" a="1"/>
  <c r="F3871" i="18" s="1"/>
  <c r="E3871" i="18" s="1"/>
  <c r="F3870" i="18" a="1"/>
  <c r="F3870" i="18"/>
  <c r="E3870" i="18"/>
  <c r="F3869" i="18" a="1"/>
  <c r="F3869" i="18"/>
  <c r="E3869" i="18" s="1"/>
  <c r="F3868" i="18" a="1"/>
  <c r="F3868" i="18" s="1"/>
  <c r="E3868" i="18" s="1"/>
  <c r="F3867" i="18" a="1"/>
  <c r="F3867" i="18"/>
  <c r="E3867" i="18"/>
  <c r="F3866" i="18" a="1"/>
  <c r="F3866" i="18"/>
  <c r="E3866" i="18"/>
  <c r="F3865" i="18" a="1"/>
  <c r="F3865" i="18"/>
  <c r="E3865" i="18" s="1"/>
  <c r="F3864" i="18" a="1"/>
  <c r="F3864" i="18" s="1"/>
  <c r="E3864" i="18" s="1"/>
  <c r="F3863" i="18" a="1"/>
  <c r="F3863" i="18"/>
  <c r="E3863" i="18"/>
  <c r="F3862" i="18" a="1"/>
  <c r="F3862" i="18" s="1"/>
  <c r="E3862" i="18" s="1"/>
  <c r="F3861" i="18" a="1"/>
  <c r="F3861" i="18" s="1"/>
  <c r="E3861" i="18" s="1"/>
  <c r="F3860" i="18" a="1"/>
  <c r="F3860" i="18"/>
  <c r="E3860" i="18"/>
  <c r="F3859" i="18" a="1"/>
  <c r="F3859" i="18"/>
  <c r="E3859" i="18" s="1"/>
  <c r="F3858" i="18" a="1"/>
  <c r="F3858" i="18" s="1"/>
  <c r="E3858" i="18" s="1"/>
  <c r="F3857" i="18" a="1"/>
  <c r="F3857" i="18"/>
  <c r="E3857" i="18"/>
  <c r="F3856" i="18" a="1"/>
  <c r="F3856" i="18"/>
  <c r="E3856" i="18"/>
  <c r="F3855" i="18" a="1"/>
  <c r="F3855" i="18"/>
  <c r="E3855" i="18" s="1"/>
  <c r="F3854" i="18" a="1"/>
  <c r="F3854" i="18" s="1"/>
  <c r="E3854" i="18" s="1"/>
  <c r="F3853" i="18" a="1"/>
  <c r="F3853" i="18"/>
  <c r="E3853" i="18"/>
  <c r="F3852" i="18" a="1"/>
  <c r="F3852" i="18" s="1"/>
  <c r="E3852" i="18" s="1"/>
  <c r="F3851" i="18" a="1"/>
  <c r="F3851" i="18" s="1"/>
  <c r="E3851" i="18" s="1"/>
  <c r="F3850" i="18" a="1"/>
  <c r="F3850" i="18"/>
  <c r="E3850" i="18"/>
  <c r="F3849" i="18" a="1"/>
  <c r="F3849" i="18"/>
  <c r="E3849" i="18" s="1"/>
  <c r="F3848" i="18" a="1"/>
  <c r="F3848" i="18" s="1"/>
  <c r="E3848" i="18" s="1"/>
  <c r="F3847" i="18" a="1"/>
  <c r="F3847" i="18"/>
  <c r="E3847" i="18"/>
  <c r="F3846" i="18" a="1"/>
  <c r="F3846" i="18"/>
  <c r="E3846" i="18"/>
  <c r="F3845" i="18" a="1"/>
  <c r="F3845" i="18"/>
  <c r="E3845" i="18" s="1"/>
  <c r="F3844" i="18" a="1"/>
  <c r="F3844" i="18" s="1"/>
  <c r="E3844" i="18" s="1"/>
  <c r="F3843" i="18" a="1"/>
  <c r="F3843" i="18"/>
  <c r="E3843" i="18"/>
  <c r="F3842" i="18" a="1"/>
  <c r="F3842" i="18" s="1"/>
  <c r="E3842" i="18" s="1"/>
  <c r="F3841" i="18" a="1"/>
  <c r="F3841" i="18" s="1"/>
  <c r="E3841" i="18" s="1"/>
  <c r="F3840" i="18" a="1"/>
  <c r="F3840" i="18"/>
  <c r="E3840" i="18"/>
  <c r="F3839" i="18" a="1"/>
  <c r="F3839" i="18"/>
  <c r="E3839" i="18" s="1"/>
  <c r="F3838" i="18" a="1"/>
  <c r="F3838" i="18" s="1"/>
  <c r="E3838" i="18" s="1"/>
  <c r="F3837" i="18" a="1"/>
  <c r="F3837" i="18"/>
  <c r="E3837" i="18"/>
  <c r="F3836" i="18" a="1"/>
  <c r="F3836" i="18"/>
  <c r="E3836" i="18"/>
  <c r="F3835" i="18" a="1"/>
  <c r="F3835" i="18"/>
  <c r="E3835" i="18" s="1"/>
  <c r="F3834" i="18" a="1"/>
  <c r="F3834" i="18" s="1"/>
  <c r="E3834" i="18" s="1"/>
  <c r="F3833" i="18" a="1"/>
  <c r="F3833" i="18"/>
  <c r="E3833" i="18"/>
  <c r="F3832" i="18" a="1"/>
  <c r="F3832" i="18" s="1"/>
  <c r="E3832" i="18" s="1"/>
  <c r="F3831" i="18" a="1"/>
  <c r="F3831" i="18" s="1"/>
  <c r="E3831" i="18" s="1"/>
  <c r="F3830" i="18" a="1"/>
  <c r="F3830" i="18"/>
  <c r="E3830" i="18"/>
  <c r="F3829" i="18" a="1"/>
  <c r="F3829" i="18"/>
  <c r="E3829" i="18" s="1"/>
  <c r="F3828" i="18" a="1"/>
  <c r="F3828" i="18" s="1"/>
  <c r="E3828" i="18" s="1"/>
  <c r="F3827" i="18" a="1"/>
  <c r="F3827" i="18"/>
  <c r="E3827" i="18"/>
  <c r="F3826" i="18" a="1"/>
  <c r="F3826" i="18"/>
  <c r="E3826" i="18"/>
  <c r="F3825" i="18" a="1"/>
  <c r="F3825" i="18"/>
  <c r="E3825" i="18" s="1"/>
  <c r="F3824" i="18" a="1"/>
  <c r="F3824" i="18" s="1"/>
  <c r="E3824" i="18" s="1"/>
  <c r="F3823" i="18" a="1"/>
  <c r="F3823" i="18"/>
  <c r="E3823" i="18"/>
  <c r="F3822" i="18" a="1"/>
  <c r="F3822" i="18" s="1"/>
  <c r="E3822" i="18" s="1"/>
  <c r="F3821" i="18" a="1"/>
  <c r="F3821" i="18" s="1"/>
  <c r="E3821" i="18" s="1"/>
  <c r="F3820" i="18" a="1"/>
  <c r="F3820" i="18"/>
  <c r="E3820" i="18"/>
  <c r="F3819" i="18" a="1"/>
  <c r="F3819" i="18"/>
  <c r="E3819" i="18" s="1"/>
  <c r="F3818" i="18" a="1"/>
  <c r="F3818" i="18" s="1"/>
  <c r="E3818" i="18" s="1"/>
  <c r="F3817" i="18" a="1"/>
  <c r="F3817" i="18"/>
  <c r="E3817" i="18"/>
  <c r="F3816" i="18" a="1"/>
  <c r="F3816" i="18"/>
  <c r="E3816" i="18"/>
  <c r="F3815" i="18" a="1"/>
  <c r="F3815" i="18"/>
  <c r="E3815" i="18" s="1"/>
  <c r="F3814" i="18" a="1"/>
  <c r="F3814" i="18" s="1"/>
  <c r="E3814" i="18" s="1"/>
  <c r="F3813" i="18" a="1"/>
  <c r="F3813" i="18"/>
  <c r="E3813" i="18"/>
  <c r="F3812" i="18" a="1"/>
  <c r="F3812" i="18" s="1"/>
  <c r="E3812" i="18" s="1"/>
  <c r="F3811" i="18" a="1"/>
  <c r="F3811" i="18" s="1"/>
  <c r="E3811" i="18" s="1"/>
  <c r="F3810" i="18" a="1"/>
  <c r="F3810" i="18"/>
  <c r="E3810" i="18"/>
  <c r="F3809" i="18" a="1"/>
  <c r="F3809" i="18"/>
  <c r="E3809" i="18" s="1"/>
  <c r="F3808" i="18" a="1"/>
  <c r="F3808" i="18" s="1"/>
  <c r="E3808" i="18" s="1"/>
  <c r="F3807" i="18" a="1"/>
  <c r="F3807" i="18"/>
  <c r="E3807" i="18"/>
  <c r="F3806" i="18" a="1"/>
  <c r="F3806" i="18"/>
  <c r="E3806" i="18"/>
  <c r="F3805" i="18" a="1"/>
  <c r="F3805" i="18"/>
  <c r="E3805" i="18" s="1"/>
  <c r="F3804" i="18" a="1"/>
  <c r="F3804" i="18" s="1"/>
  <c r="E3804" i="18" s="1"/>
  <c r="F3803" i="18" a="1"/>
  <c r="F3803" i="18"/>
  <c r="E3803" i="18"/>
  <c r="F3802" i="18" a="1"/>
  <c r="F3802" i="18" s="1"/>
  <c r="E3802" i="18" s="1"/>
  <c r="F3801" i="18" a="1"/>
  <c r="F3801" i="18" s="1"/>
  <c r="E3801" i="18" s="1"/>
  <c r="F3800" i="18" a="1"/>
  <c r="F3800" i="18"/>
  <c r="E3800" i="18"/>
  <c r="F3799" i="18" a="1"/>
  <c r="F3799" i="18"/>
  <c r="E3799" i="18" s="1"/>
  <c r="F3798" i="18" a="1"/>
  <c r="F3798" i="18" s="1"/>
  <c r="E3798" i="18" s="1"/>
  <c r="F3797" i="18" a="1"/>
  <c r="F3797" i="18"/>
  <c r="E3797" i="18"/>
  <c r="F3796" i="18" a="1"/>
  <c r="F3796" i="18"/>
  <c r="E3796" i="18"/>
  <c r="F3795" i="18" a="1"/>
  <c r="F3795" i="18"/>
  <c r="E3795" i="18" s="1"/>
  <c r="F3794" i="18" a="1"/>
  <c r="F3794" i="18" s="1"/>
  <c r="E3794" i="18" s="1"/>
  <c r="F3793" i="18" a="1"/>
  <c r="F3793" i="18"/>
  <c r="E3793" i="18"/>
  <c r="F3792" i="18" a="1"/>
  <c r="F3792" i="18" s="1"/>
  <c r="E3792" i="18" s="1"/>
  <c r="F3791" i="18" a="1"/>
  <c r="F3791" i="18" s="1"/>
  <c r="E3791" i="18" s="1"/>
  <c r="F3790" i="18" a="1"/>
  <c r="F3790" i="18"/>
  <c r="E3790" i="18"/>
  <c r="F3789" i="18" a="1"/>
  <c r="F3789" i="18"/>
  <c r="E3789" i="18" s="1"/>
  <c r="F3788" i="18" a="1"/>
  <c r="F3788" i="18"/>
  <c r="E3788" i="18" s="1"/>
  <c r="F3787" i="18" a="1"/>
  <c r="F3787" i="18"/>
  <c r="E3787" i="18"/>
  <c r="F3786" i="18" a="1"/>
  <c r="F3786" i="18"/>
  <c r="E3786" i="18" s="1"/>
  <c r="F3785" i="18" a="1"/>
  <c r="F3785" i="18"/>
  <c r="E3785" i="18"/>
  <c r="F3784" i="18" a="1"/>
  <c r="F3784" i="18" s="1"/>
  <c r="E3784" i="18" s="1"/>
  <c r="F3783" i="18" a="1"/>
  <c r="F3783" i="18"/>
  <c r="E3783" i="18"/>
  <c r="F3782" i="18" a="1"/>
  <c r="F3782" i="18" s="1"/>
  <c r="E3782" i="18" s="1"/>
  <c r="F3781" i="18" a="1"/>
  <c r="F3781" i="18" s="1"/>
  <c r="E3781" i="18" s="1"/>
  <c r="F3780" i="18" a="1"/>
  <c r="F3780" i="18"/>
  <c r="E3780" i="18"/>
  <c r="F3779" i="18" a="1"/>
  <c r="F3779" i="18" s="1"/>
  <c r="E3779" i="18" s="1"/>
  <c r="F3778" i="18" a="1"/>
  <c r="F3778" i="18"/>
  <c r="E3778" i="18" s="1"/>
  <c r="F3777" i="18" a="1"/>
  <c r="F3777" i="18"/>
  <c r="E3777" i="18"/>
  <c r="F3776" i="18" a="1"/>
  <c r="F3776" i="18"/>
  <c r="E3776" i="18"/>
  <c r="F3775" i="18" a="1"/>
  <c r="F3775" i="18"/>
  <c r="E3775" i="18"/>
  <c r="F3774" i="18" a="1"/>
  <c r="F3774" i="18" s="1"/>
  <c r="E3774" i="18" s="1"/>
  <c r="F3773" i="18" a="1"/>
  <c r="F3773" i="18"/>
  <c r="E3773" i="18"/>
  <c r="F3772" i="18" a="1"/>
  <c r="F3772" i="18" s="1"/>
  <c r="E3772" i="18" s="1"/>
  <c r="F3771" i="18" a="1"/>
  <c r="F3771" i="18" s="1"/>
  <c r="E3771" i="18" s="1"/>
  <c r="F3770" i="18" a="1"/>
  <c r="F3770" i="18"/>
  <c r="E3770" i="18"/>
  <c r="F3769" i="18" a="1"/>
  <c r="F3769" i="18" s="1"/>
  <c r="E3769" i="18" s="1"/>
  <c r="F3768" i="18" a="1"/>
  <c r="F3768" i="18"/>
  <c r="E3768" i="18" s="1"/>
  <c r="F3767" i="18" a="1"/>
  <c r="F3767" i="18"/>
  <c r="E3767" i="18"/>
  <c r="F3766" i="18" a="1"/>
  <c r="F3766" i="18"/>
  <c r="E3766" i="18" s="1"/>
  <c r="F3765" i="18" a="1"/>
  <c r="F3765" i="18"/>
  <c r="E3765" i="18"/>
  <c r="F3764" i="18" a="1"/>
  <c r="F3764" i="18" s="1"/>
  <c r="E3764" i="18" s="1"/>
  <c r="F3763" i="18" a="1"/>
  <c r="F3763" i="18"/>
  <c r="E3763" i="18"/>
  <c r="F3762" i="18" a="1"/>
  <c r="F3762" i="18" s="1"/>
  <c r="E3762" i="18" s="1"/>
  <c r="F3761" i="18" a="1"/>
  <c r="F3761" i="18" s="1"/>
  <c r="E3761" i="18" s="1"/>
  <c r="F3760" i="18" a="1"/>
  <c r="F3760" i="18"/>
  <c r="E3760" i="18"/>
  <c r="F3759" i="18" a="1"/>
  <c r="F3759" i="18" s="1"/>
  <c r="E3759" i="18" s="1"/>
  <c r="F3758" i="18" a="1"/>
  <c r="F3758" i="18"/>
  <c r="E3758" i="18" s="1"/>
  <c r="F3757" i="18" a="1"/>
  <c r="F3757" i="18"/>
  <c r="E3757" i="18"/>
  <c r="F3756" i="18" a="1"/>
  <c r="F3756" i="18"/>
  <c r="E3756" i="18" s="1"/>
  <c r="F3755" i="18" a="1"/>
  <c r="F3755" i="18"/>
  <c r="E3755" i="18"/>
  <c r="F3754" i="18" a="1"/>
  <c r="F3754" i="18" s="1"/>
  <c r="E3754" i="18" s="1"/>
  <c r="F3753" i="18" a="1"/>
  <c r="F3753" i="18"/>
  <c r="E3753" i="18"/>
  <c r="F3752" i="18" a="1"/>
  <c r="F3752" i="18" s="1"/>
  <c r="E3752" i="18" s="1"/>
  <c r="F3751" i="18" a="1"/>
  <c r="F3751" i="18" s="1"/>
  <c r="E3751" i="18" s="1"/>
  <c r="F3750" i="18" a="1"/>
  <c r="F3750" i="18"/>
  <c r="E3750" i="18"/>
  <c r="F3749" i="18" a="1"/>
  <c r="F3749" i="18" s="1"/>
  <c r="E3749" i="18" s="1"/>
  <c r="F3748" i="18" a="1"/>
  <c r="F3748" i="18"/>
  <c r="E3748" i="18" s="1"/>
  <c r="F3747" i="18" a="1"/>
  <c r="F3747" i="18"/>
  <c r="E3747" i="18"/>
  <c r="F3746" i="18" a="1"/>
  <c r="F3746" i="18"/>
  <c r="E3746" i="18" s="1"/>
  <c r="F3745" i="18" a="1"/>
  <c r="F3745" i="18"/>
  <c r="E3745" i="18"/>
  <c r="F3744" i="18" a="1"/>
  <c r="F3744" i="18" s="1"/>
  <c r="E3744" i="18" s="1"/>
  <c r="F3743" i="18" a="1"/>
  <c r="F3743" i="18"/>
  <c r="E3743" i="18"/>
  <c r="F3742" i="18" a="1"/>
  <c r="F3742" i="18" s="1"/>
  <c r="E3742" i="18" s="1"/>
  <c r="F3741" i="18" a="1"/>
  <c r="F3741" i="18" s="1"/>
  <c r="E3741" i="18" s="1"/>
  <c r="F3740" i="18" a="1"/>
  <c r="F3740" i="18"/>
  <c r="E3740" i="18"/>
  <c r="F3739" i="18" a="1"/>
  <c r="F3739" i="18"/>
  <c r="E3739" i="18" s="1"/>
  <c r="F3738" i="18" a="1"/>
  <c r="F3738" i="18"/>
  <c r="E3738" i="18" s="1"/>
  <c r="F3737" i="18" a="1"/>
  <c r="F3737" i="18"/>
  <c r="E3737" i="18"/>
  <c r="F3736" i="18" a="1"/>
  <c r="F3736" i="18"/>
  <c r="E3736" i="18" s="1"/>
  <c r="F3735" i="18" a="1"/>
  <c r="F3735" i="18"/>
  <c r="E3735" i="18"/>
  <c r="F3734" i="18" a="1"/>
  <c r="F3734" i="18" s="1"/>
  <c r="E3734" i="18" s="1"/>
  <c r="F3733" i="18" a="1"/>
  <c r="F3733" i="18"/>
  <c r="E3733" i="18"/>
  <c r="F3732" i="18" a="1"/>
  <c r="F3732" i="18" s="1"/>
  <c r="E3732" i="18" s="1"/>
  <c r="F3731" i="18" a="1"/>
  <c r="F3731" i="18" s="1"/>
  <c r="E3731" i="18" s="1"/>
  <c r="F3730" i="18" a="1"/>
  <c r="F3730" i="18"/>
  <c r="E3730" i="18"/>
  <c r="F3729" i="18" a="1"/>
  <c r="F3729" i="18" s="1"/>
  <c r="E3729" i="18" s="1"/>
  <c r="F3728" i="18" a="1"/>
  <c r="F3728" i="18"/>
  <c r="E3728" i="18" s="1"/>
  <c r="F3727" i="18" a="1"/>
  <c r="F3727" i="18"/>
  <c r="E3727" i="18"/>
  <c r="F3726" i="18" a="1"/>
  <c r="F3726" i="18"/>
  <c r="E3726" i="18"/>
  <c r="F3725" i="18" a="1"/>
  <c r="F3725" i="18"/>
  <c r="E3725" i="18"/>
  <c r="F3724" i="18" a="1"/>
  <c r="F3724" i="18" s="1"/>
  <c r="E3724" i="18" s="1"/>
  <c r="F3723" i="18" a="1"/>
  <c r="F3723" i="18"/>
  <c r="E3723" i="18"/>
  <c r="F3722" i="18" a="1"/>
  <c r="F3722" i="18" s="1"/>
  <c r="E3722" i="18" s="1"/>
  <c r="F3721" i="18" a="1"/>
  <c r="F3721" i="18" s="1"/>
  <c r="E3721" i="18" s="1"/>
  <c r="F3720" i="18" a="1"/>
  <c r="F3720" i="18"/>
  <c r="E3720" i="18"/>
  <c r="F3719" i="18" a="1"/>
  <c r="F3719" i="18" s="1"/>
  <c r="E3719" i="18" s="1"/>
  <c r="F3718" i="18" a="1"/>
  <c r="F3718" i="18"/>
  <c r="E3718" i="18" s="1"/>
  <c r="F3717" i="18" a="1"/>
  <c r="F3717" i="18"/>
  <c r="E3717" i="18"/>
  <c r="F3716" i="18" a="1"/>
  <c r="F3716" i="18"/>
  <c r="E3716" i="18" s="1"/>
  <c r="F3715" i="18" a="1"/>
  <c r="F3715" i="18"/>
  <c r="E3715" i="18"/>
  <c r="F3714" i="18" a="1"/>
  <c r="F3714" i="18" s="1"/>
  <c r="E3714" i="18" s="1"/>
  <c r="F3713" i="18" a="1"/>
  <c r="F3713" i="18"/>
  <c r="E3713" i="18"/>
  <c r="F3712" i="18" a="1"/>
  <c r="F3712" i="18" s="1"/>
  <c r="E3712" i="18" s="1"/>
  <c r="F3711" i="18" a="1"/>
  <c r="F3711" i="18" s="1"/>
  <c r="E3711" i="18" s="1"/>
  <c r="F3710" i="18" a="1"/>
  <c r="F3710" i="18"/>
  <c r="E3710" i="18"/>
  <c r="F3709" i="18" a="1"/>
  <c r="F3709" i="18" s="1"/>
  <c r="E3709" i="18" s="1"/>
  <c r="F3708" i="18" a="1"/>
  <c r="F3708" i="18"/>
  <c r="E3708" i="18" s="1"/>
  <c r="F3707" i="18" a="1"/>
  <c r="F3707" i="18"/>
  <c r="E3707" i="18"/>
  <c r="F3706" i="18" a="1"/>
  <c r="F3706" i="18"/>
  <c r="E3706" i="18" s="1"/>
  <c r="F3705" i="18" a="1"/>
  <c r="F3705" i="18"/>
  <c r="E3705" i="18"/>
  <c r="F3704" i="18" a="1"/>
  <c r="F3704" i="18" s="1"/>
  <c r="E3704" i="18" s="1"/>
  <c r="F3703" i="18" a="1"/>
  <c r="F3703" i="18"/>
  <c r="E3703" i="18"/>
  <c r="F3702" i="18" a="1"/>
  <c r="F3702" i="18" s="1"/>
  <c r="E3702" i="18" s="1"/>
  <c r="F3701" i="18" a="1"/>
  <c r="F3701" i="18" s="1"/>
  <c r="E3701" i="18" s="1"/>
  <c r="F3700" i="18" a="1"/>
  <c r="F3700" i="18"/>
  <c r="E3700" i="18"/>
  <c r="F3699" i="18" a="1"/>
  <c r="F3699" i="18"/>
  <c r="E3699" i="18" s="1"/>
  <c r="F3698" i="18" a="1"/>
  <c r="F3698" i="18"/>
  <c r="E3698" i="18" s="1"/>
  <c r="F3697" i="18" a="1"/>
  <c r="F3697" i="18"/>
  <c r="E3697" i="18"/>
  <c r="F3696" i="18" a="1"/>
  <c r="F3696" i="18"/>
  <c r="E3696" i="18" s="1"/>
  <c r="F3695" i="18" a="1"/>
  <c r="F3695" i="18"/>
  <c r="E3695" i="18"/>
  <c r="F3694" i="18" a="1"/>
  <c r="F3694" i="18" s="1"/>
  <c r="E3694" i="18" s="1"/>
  <c r="F3693" i="18" a="1"/>
  <c r="F3693" i="18"/>
  <c r="E3693" i="18"/>
  <c r="F3692" i="18" a="1"/>
  <c r="F3692" i="18" s="1"/>
  <c r="E3692" i="18" s="1"/>
  <c r="F3691" i="18" a="1"/>
  <c r="F3691" i="18" s="1"/>
  <c r="E3691" i="18" s="1"/>
  <c r="F3690" i="18" a="1"/>
  <c r="F3690" i="18"/>
  <c r="E3690" i="18"/>
  <c r="F3689" i="18" a="1"/>
  <c r="F3689" i="18"/>
  <c r="E3689" i="18" s="1"/>
  <c r="F3688" i="18" a="1"/>
  <c r="F3688" i="18"/>
  <c r="E3688" i="18" s="1"/>
  <c r="F3687" i="18" a="1"/>
  <c r="F3687" i="18"/>
  <c r="E3687" i="18"/>
  <c r="F3686" i="18" a="1"/>
  <c r="F3686" i="18"/>
  <c r="E3686" i="18"/>
  <c r="F3685" i="18" a="1"/>
  <c r="F3685" i="18"/>
  <c r="E3685" i="18"/>
  <c r="F3684" i="18" a="1"/>
  <c r="F3684" i="18" s="1"/>
  <c r="E3684" i="18" s="1"/>
  <c r="F3683" i="18" a="1"/>
  <c r="F3683" i="18"/>
  <c r="E3683" i="18"/>
  <c r="F3682" i="18" a="1"/>
  <c r="F3682" i="18" s="1"/>
  <c r="E3682" i="18" s="1"/>
  <c r="F3681" i="18" a="1"/>
  <c r="F3681" i="18" s="1"/>
  <c r="E3681" i="18" s="1"/>
  <c r="F3680" i="18" a="1"/>
  <c r="F3680" i="18"/>
  <c r="E3680" i="18"/>
  <c r="F3679" i="18" a="1"/>
  <c r="F3679" i="18" s="1"/>
  <c r="E3679" i="18" s="1"/>
  <c r="F3678" i="18" a="1"/>
  <c r="F3678" i="18"/>
  <c r="E3678" i="18" s="1"/>
  <c r="F3677" i="18" a="1"/>
  <c r="F3677" i="18"/>
  <c r="E3677" i="18"/>
  <c r="F3676" i="18" a="1"/>
  <c r="F3676" i="18"/>
  <c r="E3676" i="18"/>
  <c r="F3675" i="18" a="1"/>
  <c r="F3675" i="18"/>
  <c r="E3675" i="18"/>
  <c r="F3674" i="18" a="1"/>
  <c r="F3674" i="18" s="1"/>
  <c r="E3674" i="18" s="1"/>
  <c r="F3673" i="18" a="1"/>
  <c r="F3673" i="18"/>
  <c r="E3673" i="18"/>
  <c r="F3672" i="18" a="1"/>
  <c r="F3672" i="18" s="1"/>
  <c r="E3672" i="18" s="1"/>
  <c r="F3671" i="18" a="1"/>
  <c r="F3671" i="18" s="1"/>
  <c r="E3671" i="18" s="1"/>
  <c r="F3670" i="18" a="1"/>
  <c r="F3670" i="18"/>
  <c r="E3670" i="18"/>
  <c r="F3669" i="18" a="1"/>
  <c r="F3669" i="18" s="1"/>
  <c r="E3669" i="18" s="1"/>
  <c r="C3665" i="18"/>
  <c r="B3665" i="18"/>
  <c r="F3664" i="18" a="1"/>
  <c r="F3664" i="18"/>
  <c r="E3664" i="18" s="1"/>
  <c r="F3663" i="18" a="1"/>
  <c r="F3663" i="18"/>
  <c r="E3663" i="18"/>
  <c r="F3660" i="18" a="1"/>
  <c r="F3660" i="18" s="1"/>
  <c r="E3660" i="18"/>
  <c r="F3659" i="18" a="1"/>
  <c r="F3659" i="18"/>
  <c r="E3659" i="18"/>
  <c r="F3658" i="18" a="1"/>
  <c r="F3658" i="18" s="1"/>
  <c r="E3658" i="18" s="1"/>
  <c r="F3657" i="18" a="1"/>
  <c r="F3657" i="18"/>
  <c r="E3657" i="18" s="1"/>
  <c r="F3656" i="18" a="1"/>
  <c r="F3656" i="18" s="1"/>
  <c r="E3656" i="18" s="1"/>
  <c r="F3655" i="18" a="1"/>
  <c r="F3655" i="18" s="1"/>
  <c r="E3655" i="18" s="1"/>
  <c r="F3654" i="18" a="1"/>
  <c r="F3654" i="18"/>
  <c r="E3654" i="18"/>
  <c r="F3653" i="18" a="1"/>
  <c r="F3653" i="18" s="1"/>
  <c r="E3653" i="18" s="1"/>
  <c r="F3652" i="18" a="1"/>
  <c r="F3652" i="18"/>
  <c r="E3652" i="18" s="1"/>
  <c r="F3651" i="18" a="1"/>
  <c r="F3651" i="18"/>
  <c r="E3651" i="18"/>
  <c r="F3650" i="18" a="1"/>
  <c r="F3650" i="18" s="1"/>
  <c r="E3650" i="18" s="1"/>
  <c r="F3649" i="18" a="1"/>
  <c r="F3649" i="18"/>
  <c r="E3649" i="18"/>
  <c r="F3648" i="18" a="1"/>
  <c r="F3648" i="18" s="1"/>
  <c r="E3648" i="18" s="1"/>
  <c r="C3647" i="18"/>
  <c r="B3647" i="18"/>
  <c r="B3646" i="18"/>
  <c r="C3646" i="18" s="1"/>
  <c r="F3645" i="18" a="1"/>
  <c r="F3645" i="18"/>
  <c r="E3645" i="18"/>
  <c r="F3644" i="18" a="1"/>
  <c r="F3644" i="18" s="1"/>
  <c r="E3644" i="18" s="1"/>
  <c r="F3641" i="18" a="1"/>
  <c r="F3641" i="18" s="1"/>
  <c r="E3641" i="18" s="1"/>
  <c r="F3640" i="18" a="1"/>
  <c r="F3640" i="18"/>
  <c r="E3640" i="18"/>
  <c r="F3639" i="18" a="1"/>
  <c r="F3639" i="18" s="1"/>
  <c r="E3639" i="18" s="1"/>
  <c r="F3638" i="18" a="1"/>
  <c r="F3638" i="18"/>
  <c r="E3638" i="18" s="1"/>
  <c r="F3637" i="18" a="1"/>
  <c r="F3637" i="18"/>
  <c r="E3637" i="18"/>
  <c r="F3636" i="18" a="1"/>
  <c r="F3636" i="18"/>
  <c r="E3636" i="18" s="1"/>
  <c r="F3635" i="18" a="1"/>
  <c r="F3635" i="18"/>
  <c r="E3635" i="18"/>
  <c r="F3634" i="18" a="1"/>
  <c r="F3634" i="18" s="1"/>
  <c r="E3634" i="18" s="1"/>
  <c r="F3633" i="18" a="1"/>
  <c r="F3633" i="18"/>
  <c r="E3633" i="18" s="1"/>
  <c r="F3632" i="18" a="1"/>
  <c r="F3632" i="18" s="1"/>
  <c r="E3632" i="18" s="1"/>
  <c r="F3631" i="18" a="1"/>
  <c r="F3631" i="18" s="1"/>
  <c r="E3631" i="18" s="1"/>
  <c r="F3630" i="18" a="1"/>
  <c r="F3630" i="18"/>
  <c r="E3630" i="18"/>
  <c r="F3629" i="18" a="1"/>
  <c r="F3629" i="18"/>
  <c r="E3629" i="18" s="1"/>
  <c r="F3628" i="18" a="1"/>
  <c r="F3628" i="18"/>
  <c r="E3628" i="18" s="1"/>
  <c r="F3627" i="18" a="1"/>
  <c r="F3627" i="18"/>
  <c r="E3627" i="18"/>
  <c r="F3626" i="18" a="1"/>
  <c r="F3626" i="18"/>
  <c r="E3626" i="18"/>
  <c r="F3624" i="18" a="1"/>
  <c r="F3624" i="18"/>
  <c r="E3624" i="18"/>
  <c r="F3623" i="18" a="1"/>
  <c r="F3623" i="18"/>
  <c r="E3623" i="18" s="1"/>
  <c r="F3621" i="18" a="1"/>
  <c r="F3621" i="18"/>
  <c r="E3621" i="18"/>
  <c r="F3611" i="18" a="1"/>
  <c r="F3611" i="18"/>
  <c r="E3611" i="18"/>
  <c r="F3610" i="18" a="1"/>
  <c r="F3610" i="18" s="1"/>
  <c r="E3610" i="18" s="1"/>
  <c r="F3609" i="18" a="1"/>
  <c r="F3609" i="18"/>
  <c r="E3609" i="18"/>
  <c r="F3608" i="18" a="1"/>
  <c r="F3608" i="18" s="1"/>
  <c r="E3608" i="18" s="1"/>
  <c r="B3606" i="18"/>
  <c r="C3606" i="18" s="1"/>
  <c r="F3605" i="18" a="1"/>
  <c r="F3605" i="18"/>
  <c r="E3605" i="18"/>
  <c r="F3603" i="18" a="1"/>
  <c r="F3603" i="18"/>
  <c r="E3603" i="18"/>
  <c r="B3601" i="18"/>
  <c r="C3601" i="18" s="1"/>
  <c r="B3599" i="18"/>
  <c r="C3599" i="18" s="1"/>
  <c r="B3597" i="18"/>
  <c r="C3597" i="18" s="1"/>
  <c r="B3596" i="18"/>
  <c r="C3596" i="18" s="1"/>
  <c r="F3595" i="18" a="1"/>
  <c r="F3595" i="18" s="1"/>
  <c r="E3595" i="18" s="1"/>
  <c r="C3592" i="18"/>
  <c r="B3592" i="18"/>
  <c r="B3590" i="18"/>
  <c r="C3590" i="18" s="1"/>
  <c r="C3589" i="18"/>
  <c r="B3589" i="18"/>
  <c r="F3588" i="18" a="1"/>
  <c r="F3588" i="18"/>
  <c r="E3588" i="18"/>
  <c r="C3585" i="18"/>
  <c r="B3585" i="18"/>
  <c r="C3583" i="18"/>
  <c r="B3583" i="18"/>
  <c r="B3582" i="18"/>
  <c r="C3582" i="18" s="1"/>
  <c r="F3581" i="18" a="1"/>
  <c r="F3581" i="18"/>
  <c r="E3581" i="18" s="1"/>
  <c r="B3578" i="18"/>
  <c r="C3578" i="18" s="1"/>
  <c r="B3576" i="18"/>
  <c r="C3576" i="18" s="1"/>
  <c r="C3575" i="18"/>
  <c r="B3575" i="18"/>
  <c r="F3574" i="18" a="1"/>
  <c r="F3574" i="18"/>
  <c r="E3574" i="18" s="1"/>
  <c r="C3571" i="18"/>
  <c r="B3571" i="18"/>
  <c r="C3569" i="18"/>
  <c r="B3569" i="18"/>
  <c r="C3568" i="18"/>
  <c r="B3568" i="18"/>
  <c r="F3567" i="18" a="1"/>
  <c r="F3567" i="18"/>
  <c r="E3567" i="18"/>
  <c r="B3564" i="18"/>
  <c r="C3564" i="18" s="1"/>
  <c r="B3562" i="18"/>
  <c r="C3562" i="18" s="1"/>
  <c r="B3561" i="18"/>
  <c r="C3561" i="18" s="1"/>
  <c r="F3560" i="18" a="1"/>
  <c r="F3560" i="18" s="1"/>
  <c r="E3560" i="18"/>
  <c r="F3559" i="18" a="1"/>
  <c r="F3559" i="18"/>
  <c r="E3559" i="18"/>
  <c r="F3558" i="18" a="1"/>
  <c r="F3558" i="18" s="1"/>
  <c r="E3558" i="18" s="1"/>
  <c r="F3557" i="18" a="1"/>
  <c r="F3557" i="18"/>
  <c r="E3557" i="18" s="1"/>
  <c r="F3556" i="18" a="1"/>
  <c r="F3556" i="18" s="1"/>
  <c r="E3556" i="18" s="1"/>
  <c r="F3555" i="18" a="1"/>
  <c r="F3555" i="18" s="1"/>
  <c r="E3555" i="18" s="1"/>
  <c r="F3554" i="18" a="1"/>
  <c r="F3554" i="18"/>
  <c r="E3554" i="18"/>
  <c r="F3553" i="18" a="1"/>
  <c r="F3553" i="18"/>
  <c r="E3553" i="18" s="1"/>
  <c r="F3552" i="18" a="1"/>
  <c r="F3552" i="18" s="1"/>
  <c r="E3552" i="18" s="1"/>
  <c r="F3551" i="18" a="1"/>
  <c r="F3551" i="18"/>
  <c r="E3551" i="18"/>
  <c r="F3550" i="18" a="1"/>
  <c r="F3550" i="18"/>
  <c r="E3550" i="18"/>
  <c r="F3549" i="18" a="1"/>
  <c r="F3549" i="18"/>
  <c r="E3549" i="18"/>
  <c r="F3548" i="18" a="1"/>
  <c r="F3548" i="18" s="1"/>
  <c r="E3548" i="18" s="1"/>
  <c r="F3547" i="18" a="1"/>
  <c r="F3547" i="18"/>
  <c r="E3547" i="18"/>
  <c r="F3546" i="18" a="1"/>
  <c r="F3546" i="18" s="1"/>
  <c r="E3546" i="18"/>
  <c r="F3545" i="18" a="1"/>
  <c r="F3545" i="18" s="1"/>
  <c r="E3545" i="18" s="1"/>
  <c r="F3544" i="18" a="1"/>
  <c r="F3544" i="18"/>
  <c r="E3544" i="18"/>
  <c r="F3543" i="18" a="1"/>
  <c r="F3543" i="18"/>
  <c r="E3543" i="18" s="1"/>
  <c r="F3542" i="18" a="1"/>
  <c r="F3542" i="18"/>
  <c r="E3542" i="18" s="1"/>
  <c r="F3541" i="18" a="1"/>
  <c r="F3541" i="18"/>
  <c r="E3541" i="18"/>
  <c r="F3540" i="18" a="1"/>
  <c r="F3540" i="18"/>
  <c r="E3540" i="18"/>
  <c r="F3539" i="18" a="1"/>
  <c r="F3539" i="18"/>
  <c r="E3539" i="18" s="1"/>
  <c r="F3538" i="18" a="1"/>
  <c r="F3538" i="18" s="1"/>
  <c r="E3538" i="18" s="1"/>
  <c r="F3537" i="18" a="1"/>
  <c r="F3537" i="18"/>
  <c r="E3537" i="18"/>
  <c r="F3536" i="18" a="1"/>
  <c r="F3536" i="18" s="1"/>
  <c r="E3536" i="18"/>
  <c r="F3534" i="18" a="1"/>
  <c r="F3534" i="18"/>
  <c r="E3534" i="18" s="1"/>
  <c r="C3533" i="18"/>
  <c r="B3533" i="18"/>
  <c r="F3532" i="18" a="1"/>
  <c r="F3532" i="18"/>
  <c r="E3532" i="18"/>
  <c r="F3529" i="18" a="1"/>
  <c r="F3529" i="18" s="1"/>
  <c r="E3529" i="18" s="1"/>
  <c r="C3527" i="18"/>
  <c r="B3527" i="18"/>
  <c r="B3526" i="18"/>
  <c r="C3526" i="18" s="1"/>
  <c r="C3525" i="18"/>
  <c r="B3525" i="18"/>
  <c r="B3524" i="18"/>
  <c r="C3524" i="18" s="1"/>
  <c r="C3523" i="18"/>
  <c r="B3523" i="18"/>
  <c r="B3522" i="18"/>
  <c r="C3522" i="18" s="1"/>
  <c r="C3521" i="18"/>
  <c r="B3521" i="18"/>
  <c r="F3512" i="18" a="1"/>
  <c r="F3512" i="18" s="1"/>
  <c r="E3512" i="18" s="1"/>
  <c r="F3511" i="18" a="1"/>
  <c r="F3511" i="18"/>
  <c r="E3511" i="18"/>
  <c r="F3510" i="18" a="1"/>
  <c r="F3510" i="18" s="1"/>
  <c r="E3510" i="18" s="1"/>
  <c r="F3509" i="18" a="1"/>
  <c r="F3509" i="18"/>
  <c r="E3509" i="18"/>
  <c r="F3508" i="18" a="1"/>
  <c r="F3508" i="18" s="1"/>
  <c r="E3508" i="18" s="1"/>
  <c r="F3507" i="18" a="1"/>
  <c r="F3507" i="18"/>
  <c r="E3507" i="18" s="1"/>
  <c r="F3506" i="18" a="1"/>
  <c r="F3506" i="18" s="1"/>
  <c r="E3506" i="18" s="1"/>
  <c r="F3505" i="18" a="1"/>
  <c r="F3505" i="18" s="1"/>
  <c r="E3505" i="18" s="1"/>
  <c r="F3504" i="18" a="1"/>
  <c r="F3504" i="18" s="1"/>
  <c r="E3504" i="18"/>
  <c r="F3503" i="18" a="1"/>
  <c r="F3503" i="18"/>
  <c r="E3503" i="18" s="1"/>
  <c r="F3502" i="18" a="1"/>
  <c r="F3502" i="18" s="1"/>
  <c r="E3502" i="18" s="1"/>
  <c r="F3501" i="18" a="1"/>
  <c r="F3501" i="18"/>
  <c r="E3501" i="18" s="1"/>
  <c r="F3500" i="18" a="1"/>
  <c r="F3500" i="18" s="1"/>
  <c r="E3500" i="18"/>
  <c r="F3499" i="18" a="1"/>
  <c r="F3499" i="18"/>
  <c r="E3499" i="18"/>
  <c r="F3498" i="18" a="1"/>
  <c r="F3498" i="18" s="1"/>
  <c r="E3498" i="18"/>
  <c r="F3497" i="18" a="1"/>
  <c r="F3497" i="18" s="1"/>
  <c r="E3497" i="18"/>
  <c r="F3496" i="18" a="1"/>
  <c r="F3496" i="18" s="1"/>
  <c r="E3496" i="18"/>
  <c r="F3495" i="18" a="1"/>
  <c r="F3495" i="18" s="1"/>
  <c r="E3495" i="18" s="1"/>
  <c r="F3494" i="18" a="1"/>
  <c r="F3494" i="18"/>
  <c r="E3494" i="18" s="1"/>
  <c r="F3493" i="18" a="1"/>
  <c r="F3493" i="18" s="1"/>
  <c r="E3493" i="18" s="1"/>
  <c r="F3492" i="18" a="1"/>
  <c r="F3492" i="18"/>
  <c r="E3492" i="18" s="1"/>
  <c r="F3491" i="18" a="1"/>
  <c r="F3491" i="18"/>
  <c r="E3491" i="18" s="1"/>
  <c r="B3490" i="18"/>
  <c r="C3490" i="18" s="1"/>
  <c r="F3489" i="18" a="1"/>
  <c r="F3489" i="18" s="1"/>
  <c r="E3489" i="18" s="1"/>
  <c r="F3488" i="18" a="1"/>
  <c r="F3488" i="18"/>
  <c r="E3488" i="18" s="1"/>
  <c r="F3487" i="18" a="1"/>
  <c r="F3487" i="18" s="1"/>
  <c r="E3487" i="18" s="1"/>
  <c r="F3486" i="18" a="1"/>
  <c r="F3486" i="18"/>
  <c r="E3486" i="18" s="1"/>
  <c r="F3485" i="18" a="1"/>
  <c r="F3485" i="18"/>
  <c r="E3485" i="18" s="1"/>
  <c r="F3484" i="18" a="1"/>
  <c r="F3484" i="18"/>
  <c r="E3484" i="18" s="1"/>
  <c r="F3483" i="18" a="1"/>
  <c r="F3483" i="18"/>
  <c r="E3483" i="18"/>
  <c r="F3482" i="18" a="1"/>
  <c r="F3482" i="18" s="1"/>
  <c r="E3482" i="18" s="1"/>
  <c r="F3481" i="18" a="1"/>
  <c r="F3481" i="18" s="1"/>
  <c r="E3481" i="18" s="1"/>
  <c r="F3480" i="18" a="1"/>
  <c r="F3480" i="18" s="1"/>
  <c r="E3480" i="18" s="1"/>
  <c r="F3479" i="18" a="1"/>
  <c r="F3479" i="18" s="1"/>
  <c r="E3479" i="18" s="1"/>
  <c r="B3478" i="18"/>
  <c r="C3478" i="18" s="1"/>
  <c r="C3477" i="18"/>
  <c r="B3477" i="18"/>
  <c r="C3476" i="18"/>
  <c r="B3476" i="18"/>
  <c r="C3475" i="18"/>
  <c r="B3475" i="18"/>
  <c r="B3474" i="18"/>
  <c r="C3474" i="18" s="1"/>
  <c r="F3473" i="18" a="1"/>
  <c r="F3473" i="18"/>
  <c r="E3473" i="18" s="1"/>
  <c r="F3472" i="18" a="1"/>
  <c r="F3472" i="18" s="1"/>
  <c r="E3472" i="18"/>
  <c r="F3471" i="18" a="1"/>
  <c r="F3471" i="18"/>
  <c r="E3471" i="18" s="1"/>
  <c r="F3470" i="18" a="1"/>
  <c r="F3470" i="18" s="1"/>
  <c r="E3470" i="18"/>
  <c r="F3469" i="18" a="1"/>
  <c r="F3469" i="18" s="1"/>
  <c r="E3469" i="18" s="1"/>
  <c r="F3468" i="18" a="1"/>
  <c r="F3468" i="18" s="1"/>
  <c r="E3468" i="18" s="1"/>
  <c r="F3467" i="18" a="1"/>
  <c r="F3467" i="18" s="1"/>
  <c r="E3467" i="18" s="1"/>
  <c r="F3466" i="18" a="1"/>
  <c r="F3466" i="18" s="1"/>
  <c r="E3466" i="18" s="1"/>
  <c r="F3465" i="18" a="1"/>
  <c r="F3465" i="18"/>
  <c r="E3465" i="18" s="1"/>
  <c r="F3464" i="18" a="1"/>
  <c r="F3464" i="18" s="1"/>
  <c r="E3464" i="18" s="1"/>
  <c r="F3463" i="18" a="1"/>
  <c r="F3463" i="18"/>
  <c r="E3463" i="18"/>
  <c r="F3462" i="18" a="1"/>
  <c r="F3462" i="18" s="1"/>
  <c r="E3462" i="18"/>
  <c r="F3461" i="18" a="1"/>
  <c r="F3461" i="18" s="1"/>
  <c r="E3461" i="18" s="1"/>
  <c r="F3460" i="18" a="1"/>
  <c r="F3460" i="18" s="1"/>
  <c r="E3460" i="18" s="1"/>
  <c r="F3459" i="18" a="1"/>
  <c r="F3459" i="18" s="1"/>
  <c r="E3459" i="18" s="1"/>
  <c r="F3458" i="18" a="1"/>
  <c r="F3458" i="18"/>
  <c r="E3458" i="18" s="1"/>
  <c r="F3457" i="18" a="1"/>
  <c r="F3457" i="18"/>
  <c r="E3457" i="18" s="1"/>
  <c r="F3456" i="18" a="1"/>
  <c r="F3456" i="18"/>
  <c r="E3456" i="18" s="1"/>
  <c r="F3455" i="18" a="1"/>
  <c r="F3455" i="18"/>
  <c r="E3455" i="18"/>
  <c r="F3454" i="18" a="1"/>
  <c r="F3454" i="18"/>
  <c r="E3454" i="18" s="1"/>
  <c r="F3453" i="18" a="1"/>
  <c r="F3453" i="18"/>
  <c r="E3453" i="18" s="1"/>
  <c r="F3452" i="18" a="1"/>
  <c r="F3452" i="18" s="1"/>
  <c r="E3452" i="18" s="1"/>
  <c r="F3451" i="18" a="1"/>
  <c r="F3451" i="18"/>
  <c r="E3451" i="18" s="1"/>
  <c r="F3450" i="18" a="1"/>
  <c r="F3450" i="18" s="1"/>
  <c r="E3450" i="18" s="1"/>
  <c r="F3449" i="18" a="1"/>
  <c r="F3449" i="18" s="1"/>
  <c r="E3449" i="18" s="1"/>
  <c r="F3448" i="18" a="1"/>
  <c r="F3448" i="18" s="1"/>
  <c r="E3448" i="18" s="1"/>
  <c r="F3447" i="18" a="1"/>
  <c r="F3447" i="18" s="1"/>
  <c r="E3447" i="18" s="1"/>
  <c r="F3446" i="18" a="1"/>
  <c r="F3446" i="18" s="1"/>
  <c r="E3446" i="18" s="1"/>
  <c r="F3445" i="18" a="1"/>
  <c r="F3445" i="18"/>
  <c r="E3445" i="18"/>
  <c r="F3444" i="18" a="1"/>
  <c r="F3444" i="18" s="1"/>
  <c r="E3444" i="18" s="1"/>
  <c r="F3443" i="18" a="1"/>
  <c r="F3443" i="18"/>
  <c r="E3443" i="18"/>
  <c r="F3442" i="18" a="1"/>
  <c r="F3442" i="18" s="1"/>
  <c r="E3442" i="18"/>
  <c r="F3441" i="18" a="1"/>
  <c r="F3441" i="18"/>
  <c r="E3441" i="18"/>
  <c r="F3440" i="18" a="1"/>
  <c r="F3440" i="18" s="1"/>
  <c r="E3440" i="18"/>
  <c r="F3439" i="18" a="1"/>
  <c r="F3439" i="18" s="1"/>
  <c r="E3439" i="18" s="1"/>
  <c r="F3438" i="18" a="1"/>
  <c r="F3438" i="18"/>
  <c r="E3438" i="18" s="1"/>
  <c r="B3437" i="18"/>
  <c r="C3437" i="18" s="1"/>
  <c r="C3436" i="18"/>
  <c r="B3436" i="18"/>
  <c r="F3435" i="18" a="1"/>
  <c r="F3435" i="18"/>
  <c r="E3435" i="18" s="1"/>
  <c r="B3434" i="18"/>
  <c r="C3434" i="18" s="1"/>
  <c r="F3433" i="18" a="1"/>
  <c r="F3433" i="18"/>
  <c r="E3433" i="18" s="1"/>
  <c r="C3431" i="18"/>
  <c r="B3431" i="18"/>
  <c r="B3430" i="18"/>
  <c r="C3430" i="18" s="1"/>
  <c r="C3429" i="18"/>
  <c r="B3429" i="18"/>
  <c r="B3428" i="18"/>
  <c r="C3428" i="18" s="1"/>
  <c r="C3427" i="18"/>
  <c r="B3427" i="18"/>
  <c r="C3426" i="18"/>
  <c r="B3426" i="18"/>
  <c r="F3425" i="18" a="1"/>
  <c r="F3425" i="18"/>
  <c r="E3425" i="18" s="1"/>
  <c r="F3424" i="18" a="1"/>
  <c r="F3424" i="18" s="1"/>
  <c r="E3424" i="18" s="1"/>
  <c r="F3423" i="18" a="1"/>
  <c r="F3423" i="18" s="1"/>
  <c r="E3423" i="18"/>
  <c r="F3422" i="18" a="1"/>
  <c r="F3422" i="18" s="1"/>
  <c r="E3422" i="18"/>
  <c r="F3421" i="18" a="1"/>
  <c r="F3421" i="18" s="1"/>
  <c r="E3421" i="18" s="1"/>
  <c r="F3420" i="18" a="1"/>
  <c r="F3420" i="18" s="1"/>
  <c r="E3420" i="18" s="1"/>
  <c r="F3419" i="18" a="1"/>
  <c r="F3419" i="18"/>
  <c r="E3419" i="18" s="1"/>
  <c r="F3418" i="18" a="1"/>
  <c r="F3418" i="18"/>
  <c r="E3418" i="18"/>
  <c r="F3417" i="18" a="1"/>
  <c r="F3417" i="18"/>
  <c r="E3417" i="18" s="1"/>
  <c r="F3416" i="18" a="1"/>
  <c r="F3416" i="18"/>
  <c r="E3416" i="18" s="1"/>
  <c r="F3415" i="18" a="1"/>
  <c r="F3415" i="18"/>
  <c r="E3415" i="18"/>
  <c r="F3414" i="18" a="1"/>
  <c r="F3414" i="18" s="1"/>
  <c r="E3414" i="18" s="1"/>
  <c r="F3413" i="18" a="1"/>
  <c r="F3413" i="18" s="1"/>
  <c r="E3413" i="18"/>
  <c r="F3412" i="18" a="1"/>
  <c r="F3412" i="18" s="1"/>
  <c r="E3412" i="18"/>
  <c r="F3411" i="18" a="1"/>
  <c r="F3411" i="18"/>
  <c r="E3411" i="18"/>
  <c r="F3410" i="18" a="1"/>
  <c r="F3410" i="18"/>
  <c r="E3410" i="18" s="1"/>
  <c r="F3409" i="18" a="1"/>
  <c r="F3409" i="18"/>
  <c r="E3409" i="18" s="1"/>
  <c r="F3408" i="18" a="1"/>
  <c r="F3408" i="18"/>
  <c r="E3408" i="18" s="1"/>
  <c r="F3407" i="18" a="1"/>
  <c r="F3407" i="18"/>
  <c r="E3407" i="18" s="1"/>
  <c r="F3406" i="18" a="1"/>
  <c r="F3406" i="18" s="1"/>
  <c r="E3406" i="18" s="1"/>
  <c r="F3405" i="18" a="1"/>
  <c r="F3405" i="18"/>
  <c r="E3405" i="18"/>
  <c r="F3404" i="18" a="1"/>
  <c r="F3404" i="18"/>
  <c r="E3404" i="18"/>
  <c r="F3403" i="18" a="1"/>
  <c r="F3403" i="18"/>
  <c r="E3403" i="18" s="1"/>
  <c r="F3402" i="18" a="1"/>
  <c r="F3402" i="18" s="1"/>
  <c r="E3402" i="18"/>
  <c r="F3401" i="18" a="1"/>
  <c r="F3401" i="18"/>
  <c r="E3401" i="18" s="1"/>
  <c r="F3400" i="18" a="1"/>
  <c r="F3400" i="18"/>
  <c r="E3400" i="18" s="1"/>
  <c r="F3399" i="18" a="1"/>
  <c r="F3399" i="18" s="1"/>
  <c r="E3399" i="18" s="1"/>
  <c r="F3398" i="18" a="1"/>
  <c r="F3398" i="18"/>
  <c r="E3398" i="18" s="1"/>
  <c r="F3397" i="18" a="1"/>
  <c r="F3397" i="18" s="1"/>
  <c r="E3397" i="18" s="1"/>
  <c r="F3396" i="18" a="1"/>
  <c r="F3396" i="18" s="1"/>
  <c r="E3396" i="18" s="1"/>
  <c r="F3395" i="18" a="1"/>
  <c r="F3395" i="18"/>
  <c r="E3395" i="18"/>
  <c r="F3394" i="18" a="1"/>
  <c r="F3394" i="18"/>
  <c r="E3394" i="18" s="1"/>
  <c r="F3393" i="18" a="1"/>
  <c r="F3393" i="18"/>
  <c r="E3393" i="18" s="1"/>
  <c r="F3392" i="18" a="1"/>
  <c r="F3392" i="18" s="1"/>
  <c r="E3392" i="18" s="1"/>
  <c r="F3391" i="18" a="1"/>
  <c r="F3391" i="18"/>
  <c r="E3391" i="18" s="1"/>
  <c r="F3390" i="18" a="1"/>
  <c r="F3390" i="18" s="1"/>
  <c r="E3390" i="18" s="1"/>
  <c r="F3389" i="18" a="1"/>
  <c r="F3389" i="18" s="1"/>
  <c r="E3389" i="18" s="1"/>
  <c r="F3388" i="18" a="1"/>
  <c r="F3388" i="18" s="1"/>
  <c r="E3388" i="18" s="1"/>
  <c r="F3387" i="18" a="1"/>
  <c r="F3387" i="18" s="1"/>
  <c r="E3387" i="18" s="1"/>
  <c r="F3386" i="18" a="1"/>
  <c r="F3386" i="18"/>
  <c r="E3386" i="18"/>
  <c r="F3385" i="18" a="1"/>
  <c r="F3385" i="18"/>
  <c r="E3385" i="18" s="1"/>
  <c r="F3384" i="18" a="1"/>
  <c r="F3384" i="18"/>
  <c r="E3384" i="18" s="1"/>
  <c r="F3383" i="18" a="1"/>
  <c r="F3383" i="18" s="1"/>
  <c r="E3383" i="18" s="1"/>
  <c r="F3382" i="18" a="1"/>
  <c r="F3382" i="18" s="1"/>
  <c r="E3382" i="18" s="1"/>
  <c r="F3381" i="18" a="1"/>
  <c r="F3381" i="18" s="1"/>
  <c r="E3381" i="18" s="1"/>
  <c r="F3380" i="18" a="1"/>
  <c r="F3380" i="18" s="1"/>
  <c r="E3380" i="18"/>
  <c r="F3379" i="18" a="1"/>
  <c r="F3379" i="18"/>
  <c r="E3379" i="18" s="1"/>
  <c r="F3378" i="18" a="1"/>
  <c r="F3378" i="18" s="1"/>
  <c r="E3378" i="18" s="1"/>
  <c r="F3377" i="18" a="1"/>
  <c r="F3377" i="18" s="1"/>
  <c r="E3377" i="18" s="1"/>
  <c r="F3376" i="18" a="1"/>
  <c r="F3376" i="18"/>
  <c r="E3376" i="18" s="1"/>
  <c r="F3375" i="18" a="1"/>
  <c r="F3375" i="18"/>
  <c r="E3375" i="18" s="1"/>
  <c r="F3374" i="18" a="1"/>
  <c r="F3374" i="18" s="1"/>
  <c r="E3374" i="18" s="1"/>
  <c r="F3373" i="18" a="1"/>
  <c r="F3373" i="18" s="1"/>
  <c r="E3373" i="18" s="1"/>
  <c r="F3372" i="18" a="1"/>
  <c r="F3372" i="18" s="1"/>
  <c r="E3372" i="18"/>
  <c r="C3371" i="18"/>
  <c r="B3371" i="18"/>
  <c r="F3370" i="18" a="1"/>
  <c r="F3370" i="18" s="1"/>
  <c r="E3370" i="18" s="1"/>
  <c r="C3369" i="18"/>
  <c r="B3369" i="18"/>
  <c r="F3368" i="18" a="1"/>
  <c r="F3368" i="18" s="1"/>
  <c r="E3368" i="18" s="1"/>
  <c r="F3367" i="18" a="1"/>
  <c r="F3367" i="18" s="1"/>
  <c r="E3367" i="18" s="1"/>
  <c r="C3366" i="18"/>
  <c r="B3366" i="18"/>
  <c r="F3365" i="18" a="1"/>
  <c r="F3365" i="18" s="1"/>
  <c r="E3365" i="18" s="1"/>
  <c r="F3364" i="18" a="1"/>
  <c r="F3364" i="18" s="1"/>
  <c r="E3364" i="18" s="1"/>
  <c r="C3363" i="18"/>
  <c r="B3363" i="18"/>
  <c r="F3362" i="18" a="1"/>
  <c r="F3362" i="18" s="1"/>
  <c r="E3362" i="18" s="1"/>
  <c r="C3361" i="18"/>
  <c r="B3361" i="18"/>
  <c r="F3360" i="18" a="1"/>
  <c r="F3360" i="18"/>
  <c r="E3360" i="18" s="1"/>
  <c r="F3359" i="18" a="1"/>
  <c r="F3359" i="18" s="1"/>
  <c r="E3359" i="18" s="1"/>
  <c r="C3358" i="18"/>
  <c r="B3358" i="18"/>
  <c r="F3357" i="18" a="1"/>
  <c r="F3357" i="18"/>
  <c r="E3357" i="18" s="1"/>
  <c r="F3356" i="18" a="1"/>
  <c r="F3356" i="18" s="1"/>
  <c r="E3356" i="18" s="1"/>
  <c r="C3355" i="18"/>
  <c r="B3355" i="18"/>
  <c r="F3354" i="18" a="1"/>
  <c r="F3354" i="18"/>
  <c r="E3354" i="18" s="1"/>
  <c r="F3351" i="18" a="1"/>
  <c r="F3351" i="18"/>
  <c r="E3351" i="18" s="1"/>
  <c r="F3348" i="18" a="1"/>
  <c r="F3348" i="18" s="1"/>
  <c r="E3348" i="18"/>
  <c r="F3347" i="18" a="1"/>
  <c r="F3347" i="18"/>
  <c r="E3347" i="18" s="1"/>
  <c r="F3346" i="18" a="1"/>
  <c r="F3346" i="18" s="1"/>
  <c r="E3346" i="18" s="1"/>
  <c r="F3345" i="18" a="1"/>
  <c r="F3345" i="18"/>
  <c r="E3345" i="18" s="1"/>
  <c r="F3344" i="18" a="1"/>
  <c r="F3344" i="18"/>
  <c r="E3344" i="18" s="1"/>
  <c r="F3343" i="18" a="1"/>
  <c r="F3343" i="18" s="1"/>
  <c r="E3343" i="18" s="1"/>
  <c r="F3342" i="18" a="1"/>
  <c r="F3342" i="18" s="1"/>
  <c r="E3342" i="18" s="1"/>
  <c r="F3341" i="18" a="1"/>
  <c r="F3341" i="18" s="1"/>
  <c r="E3341" i="18" s="1"/>
  <c r="F3340" i="18" a="1"/>
  <c r="F3340" i="18" s="1"/>
  <c r="E3340" i="18" s="1"/>
  <c r="F3339" i="18" a="1"/>
  <c r="F3339" i="18"/>
  <c r="E3339" i="18" s="1"/>
  <c r="F3338" i="18" a="1"/>
  <c r="F3338" i="18"/>
  <c r="E3338" i="18" s="1"/>
  <c r="F3337" i="18" a="1"/>
  <c r="F3337" i="18"/>
  <c r="E3337" i="18" s="1"/>
  <c r="C3333" i="18"/>
  <c r="B3333" i="18"/>
  <c r="C3332" i="18"/>
  <c r="B3332" i="18"/>
  <c r="C3331" i="18"/>
  <c r="B3331" i="18"/>
  <c r="F3330" i="18" a="1"/>
  <c r="F3330" i="18" s="1"/>
  <c r="E3330" i="18"/>
  <c r="F3329" i="18" a="1"/>
  <c r="F3329" i="18"/>
  <c r="E3329" i="18" s="1"/>
  <c r="F3328" i="18" a="1"/>
  <c r="F3328" i="18" s="1"/>
  <c r="E3328" i="18" s="1"/>
  <c r="F3327" i="18" a="1"/>
  <c r="F3327" i="18" s="1"/>
  <c r="E3327" i="18" s="1"/>
  <c r="F3326" i="18" a="1"/>
  <c r="F3326" i="18"/>
  <c r="E3326" i="18" s="1"/>
  <c r="F3323" i="18" a="1"/>
  <c r="F3323" i="18"/>
  <c r="E3323" i="18" s="1"/>
  <c r="F3322" i="18" a="1"/>
  <c r="F3322" i="18" s="1"/>
  <c r="E3322" i="18" s="1"/>
  <c r="B3321" i="18"/>
  <c r="C3321" i="18" s="1"/>
  <c r="C3320" i="18"/>
  <c r="B3320" i="18"/>
  <c r="C3319" i="18"/>
  <c r="B3319" i="18"/>
  <c r="B3318" i="18"/>
  <c r="C3318" i="18" s="1"/>
  <c r="C3317" i="18"/>
  <c r="B3317" i="18"/>
  <c r="C3316" i="18"/>
  <c r="B3316" i="18"/>
  <c r="B3315" i="18"/>
  <c r="C3315" i="18" s="1"/>
  <c r="B3314" i="18"/>
  <c r="C3314" i="18" s="1"/>
  <c r="C3313" i="18"/>
  <c r="B3313" i="18"/>
  <c r="C3312" i="18"/>
  <c r="B3312" i="18"/>
  <c r="C3311" i="18"/>
  <c r="B3311" i="18"/>
  <c r="B3310" i="18"/>
  <c r="C3310" i="18" s="1"/>
  <c r="F3309" i="18" a="1"/>
  <c r="F3309" i="18"/>
  <c r="E3309" i="18" s="1"/>
  <c r="F3308" i="18" a="1"/>
  <c r="F3308" i="18" s="1"/>
  <c r="E3308" i="18" s="1"/>
  <c r="F3307" i="18" a="1"/>
  <c r="F3307" i="18" s="1"/>
  <c r="E3307" i="18" s="1"/>
  <c r="F3306" i="18" a="1"/>
  <c r="F3306" i="18" s="1"/>
  <c r="E3306" i="18" s="1"/>
  <c r="F3305" i="18" a="1"/>
  <c r="F3305" i="18" s="1"/>
  <c r="E3305" i="18" s="1"/>
  <c r="F3304" i="18" a="1"/>
  <c r="F3304" i="18" s="1"/>
  <c r="E3304" i="18" s="1"/>
  <c r="F3303" i="18" a="1"/>
  <c r="F3303" i="18" s="1"/>
  <c r="E3303" i="18" s="1"/>
  <c r="F3302" i="18" a="1"/>
  <c r="F3302" i="18" s="1"/>
  <c r="E3302" i="18" s="1"/>
  <c r="F3301" i="18" a="1"/>
  <c r="F3301" i="18"/>
  <c r="E3301" i="18" s="1"/>
  <c r="F3300" i="18" a="1"/>
  <c r="F3300" i="18"/>
  <c r="E3300" i="18" s="1"/>
  <c r="F3299" i="18" a="1"/>
  <c r="F3299" i="18"/>
  <c r="E3299" i="18" s="1"/>
  <c r="F3298" i="18" a="1"/>
  <c r="F3298" i="18" s="1"/>
  <c r="E3298" i="18" s="1"/>
  <c r="F3297" i="18" a="1"/>
  <c r="F3297" i="18" s="1"/>
  <c r="E3297" i="18" s="1"/>
  <c r="F3296" i="18" a="1"/>
  <c r="F3296" i="18" s="1"/>
  <c r="E3296" i="18" s="1"/>
  <c r="F3295" i="18" a="1"/>
  <c r="F3295" i="18" s="1"/>
  <c r="E3295" i="18"/>
  <c r="F3294" i="18" a="1"/>
  <c r="F3294" i="18"/>
  <c r="E3294" i="18"/>
  <c r="F3293" i="18" a="1"/>
  <c r="F3293" i="18"/>
  <c r="E3293" i="18" s="1"/>
  <c r="F3292" i="18" a="1"/>
  <c r="F3292" i="18" s="1"/>
  <c r="E3292" i="18" s="1"/>
  <c r="F3291" i="18" a="1"/>
  <c r="F3291" i="18"/>
  <c r="E3291" i="18" s="1"/>
  <c r="F3290" i="18" a="1"/>
  <c r="F3290" i="18" s="1"/>
  <c r="E3290" i="18" s="1"/>
  <c r="F3289" i="18" a="1"/>
  <c r="F3289" i="18"/>
  <c r="E3289" i="18" s="1"/>
  <c r="F3288" i="18" a="1"/>
  <c r="F3288" i="18" s="1"/>
  <c r="E3288" i="18"/>
  <c r="F3287" i="18" a="1"/>
  <c r="F3287" i="18"/>
  <c r="E3287" i="18" s="1"/>
  <c r="F3286" i="18" a="1"/>
  <c r="F3286" i="18" s="1"/>
  <c r="E3286" i="18"/>
  <c r="F3285" i="18" a="1"/>
  <c r="F3285" i="18" s="1"/>
  <c r="E3285" i="18"/>
  <c r="F3284" i="18" a="1"/>
  <c r="F3284" i="18"/>
  <c r="E3284" i="18" s="1"/>
  <c r="F3283" i="18" a="1"/>
  <c r="F3283" i="18" s="1"/>
  <c r="E3283" i="18" s="1"/>
  <c r="F3282" i="18" a="1"/>
  <c r="F3282" i="18"/>
  <c r="E3282" i="18" s="1"/>
  <c r="F3281" i="18" a="1"/>
  <c r="F3281" i="18"/>
  <c r="E3281" i="18" s="1"/>
  <c r="F3280" i="18" a="1"/>
  <c r="F3280" i="18" s="1"/>
  <c r="E3280" i="18" s="1"/>
  <c r="F3279" i="18" a="1"/>
  <c r="F3279" i="18"/>
  <c r="E3279" i="18"/>
  <c r="F3278" i="18" a="1"/>
  <c r="F3278" i="18" s="1"/>
  <c r="E3278" i="18"/>
  <c r="F3277" i="18" a="1"/>
  <c r="F3277" i="18"/>
  <c r="E3277" i="18" s="1"/>
  <c r="F3276" i="18" a="1"/>
  <c r="F3276" i="18" s="1"/>
  <c r="E3276" i="18" s="1"/>
  <c r="F3275" i="18" a="1"/>
  <c r="F3275" i="18"/>
  <c r="E3275" i="18" s="1"/>
  <c r="F3274" i="18" a="1"/>
  <c r="F3274" i="18"/>
  <c r="E3274" i="18" s="1"/>
  <c r="F3273" i="18" a="1"/>
  <c r="F3273" i="18" s="1"/>
  <c r="E3273" i="18" s="1"/>
  <c r="F3272" i="18" a="1"/>
  <c r="F3272" i="18" s="1"/>
  <c r="E3272" i="18" s="1"/>
  <c r="F3271" i="18" a="1"/>
  <c r="F3271" i="18" s="1"/>
  <c r="E3271" i="18" s="1"/>
  <c r="F3270" i="18" a="1"/>
  <c r="F3270" i="18" s="1"/>
  <c r="E3270" i="18" s="1"/>
  <c r="F3269" i="18" a="1"/>
  <c r="F3269" i="18"/>
  <c r="E3269" i="18" s="1"/>
  <c r="F3268" i="18" a="1"/>
  <c r="F3268" i="18"/>
  <c r="E3268" i="18" s="1"/>
  <c r="F3266" i="18" a="1"/>
  <c r="F3266" i="18"/>
  <c r="E3266" i="18" s="1"/>
  <c r="B3265" i="18"/>
  <c r="C3265" i="18" s="1"/>
  <c r="F3264" i="18" a="1"/>
  <c r="F3264" i="18" s="1"/>
  <c r="E3264" i="18"/>
  <c r="B3260" i="18"/>
  <c r="C3260" i="18" s="1"/>
  <c r="F3259" i="18" a="1"/>
  <c r="F3259" i="18"/>
  <c r="E3259" i="18" s="1"/>
  <c r="F3258" i="18" a="1"/>
  <c r="F3258" i="18" s="1"/>
  <c r="E3258" i="18" s="1"/>
  <c r="F3257" i="18" a="1"/>
  <c r="F3257" i="18" s="1"/>
  <c r="E3257" i="18" s="1"/>
  <c r="F3256" i="18" a="1"/>
  <c r="F3256" i="18"/>
  <c r="E3256" i="18" s="1"/>
  <c r="F3255" i="18" a="1"/>
  <c r="F3255" i="18" s="1"/>
  <c r="E3255" i="18" s="1"/>
  <c r="F3254" i="18" a="1"/>
  <c r="F3254" i="18" s="1"/>
  <c r="E3254" i="18" s="1"/>
  <c r="F3253" i="18" a="1"/>
  <c r="F3253" i="18"/>
  <c r="E3253" i="18"/>
  <c r="F3252" i="18" a="1"/>
  <c r="F3252" i="18"/>
  <c r="E3252" i="18" s="1"/>
  <c r="F3251" i="18" a="1"/>
  <c r="F3251" i="18" s="1"/>
  <c r="E3251" i="18" s="1"/>
  <c r="F3250" i="18" a="1"/>
  <c r="F3250" i="18" s="1"/>
  <c r="E3250" i="18" s="1"/>
  <c r="F3249" i="18" a="1"/>
  <c r="F3249" i="18"/>
  <c r="E3249" i="18" s="1"/>
  <c r="F3248" i="18" a="1"/>
  <c r="F3248" i="18" s="1"/>
  <c r="E3248" i="18" s="1"/>
  <c r="F3247" i="18" a="1"/>
  <c r="F3247" i="18" s="1"/>
  <c r="E3247" i="18" s="1"/>
  <c r="F3246" i="18" a="1"/>
  <c r="F3246" i="18" s="1"/>
  <c r="E3246" i="18" s="1"/>
  <c r="F3245" i="18" a="1"/>
  <c r="F3245" i="18" s="1"/>
  <c r="E3245" i="18"/>
  <c r="F3244" i="18" a="1"/>
  <c r="F3244" i="18"/>
  <c r="E3244" i="18"/>
  <c r="C3241" i="18"/>
  <c r="B3241" i="18"/>
  <c r="B3239" i="18"/>
  <c r="C3239" i="18" s="1"/>
  <c r="F3238" i="18" a="1"/>
  <c r="F3238" i="18" s="1"/>
  <c r="E3238" i="18"/>
  <c r="F3237" i="18" a="1"/>
  <c r="F3237" i="18"/>
  <c r="E3237" i="18" s="1"/>
  <c r="F3236" i="18" a="1"/>
  <c r="F3236" i="18"/>
  <c r="E3236" i="18"/>
  <c r="F3235" i="18" a="1"/>
  <c r="F3235" i="18"/>
  <c r="E3235" i="18" s="1"/>
  <c r="F3234" i="18" a="1"/>
  <c r="F3234" i="18"/>
  <c r="E3234" i="18" s="1"/>
  <c r="F3233" i="18" a="1"/>
  <c r="F3233" i="18"/>
  <c r="E3233" i="18"/>
  <c r="F3232" i="18" a="1"/>
  <c r="F3232" i="18" s="1"/>
  <c r="E3232" i="18" s="1"/>
  <c r="F3231" i="18" a="1"/>
  <c r="F3231" i="18" s="1"/>
  <c r="E3231" i="18"/>
  <c r="F3230" i="18" a="1"/>
  <c r="F3230" i="18" s="1"/>
  <c r="E3230" i="18"/>
  <c r="F3229" i="18" a="1"/>
  <c r="F3229" i="18"/>
  <c r="E3229" i="18"/>
  <c r="F3228" i="18" a="1"/>
  <c r="F3228" i="18"/>
  <c r="E3228" i="18" s="1"/>
  <c r="F3227" i="18" a="1"/>
  <c r="F3227" i="18"/>
  <c r="E3227" i="18" s="1"/>
  <c r="F3226" i="18" a="1"/>
  <c r="F3226" i="18"/>
  <c r="E3226" i="18" s="1"/>
  <c r="F3225" i="18" a="1"/>
  <c r="F3225" i="18"/>
  <c r="E3225" i="18" s="1"/>
  <c r="F3224" i="18" a="1"/>
  <c r="F3224" i="18" s="1"/>
  <c r="E3224" i="18" s="1"/>
  <c r="F3223" i="18" a="1"/>
  <c r="F3223" i="18"/>
  <c r="E3223" i="18"/>
  <c r="F3222" i="18" a="1"/>
  <c r="F3222" i="18"/>
  <c r="E3222" i="18"/>
  <c r="C3219" i="18"/>
  <c r="B3219" i="18"/>
  <c r="C3217" i="18"/>
  <c r="B3217" i="18"/>
  <c r="F3216" i="18" a="1"/>
  <c r="F3216" i="18" s="1"/>
  <c r="E3216" i="18"/>
  <c r="F3215" i="18" a="1"/>
  <c r="F3215" i="18"/>
  <c r="E3215" i="18"/>
  <c r="F3214" i="18" a="1"/>
  <c r="F3214" i="18"/>
  <c r="E3214" i="18" s="1"/>
  <c r="F3213" i="18" a="1"/>
  <c r="F3213" i="18"/>
  <c r="E3213" i="18" s="1"/>
  <c r="F3212" i="18" a="1"/>
  <c r="F3212" i="18" s="1"/>
  <c r="E3212" i="18" s="1"/>
  <c r="F3211" i="18" a="1"/>
  <c r="F3211" i="18" s="1"/>
  <c r="E3211" i="18" s="1"/>
  <c r="F3210" i="18" a="1"/>
  <c r="F3210" i="18" s="1"/>
  <c r="E3210" i="18" s="1"/>
  <c r="F3209" i="18" a="1"/>
  <c r="F3209" i="18" s="1"/>
  <c r="E3209" i="18"/>
  <c r="F3208" i="18" a="1"/>
  <c r="F3208" i="18"/>
  <c r="E3208" i="18"/>
  <c r="F3207" i="18" a="1"/>
  <c r="F3207" i="18"/>
  <c r="E3207" i="18" s="1"/>
  <c r="F3206" i="18" a="1"/>
  <c r="F3206" i="18" s="1"/>
  <c r="E3206" i="18" s="1"/>
  <c r="B3203" i="18"/>
  <c r="C3203" i="18" s="1"/>
  <c r="C3201" i="18"/>
  <c r="B3201" i="18"/>
  <c r="F3200" i="18" a="1"/>
  <c r="F3200" i="18" s="1"/>
  <c r="E3200" i="18"/>
  <c r="C3197" i="18"/>
  <c r="B3197" i="18"/>
  <c r="C3195" i="18"/>
  <c r="B3195" i="18"/>
  <c r="F3194" i="18" a="1"/>
  <c r="F3194" i="18"/>
  <c r="E3194" i="18" s="1"/>
  <c r="F3193" i="18" a="1"/>
  <c r="F3193" i="18"/>
  <c r="E3193" i="18"/>
  <c r="F3192" i="18" a="1"/>
  <c r="F3192" i="18" s="1"/>
  <c r="E3192" i="18" s="1"/>
  <c r="F3191" i="18" a="1"/>
  <c r="F3191" i="18" s="1"/>
  <c r="E3191" i="18" s="1"/>
  <c r="F3190" i="18" a="1"/>
  <c r="F3190" i="18" s="1"/>
  <c r="E3190" i="18"/>
  <c r="F3189" i="18" a="1"/>
  <c r="F3189" i="18"/>
  <c r="E3189" i="18"/>
  <c r="F3188" i="18" a="1"/>
  <c r="F3188" i="18"/>
  <c r="E3188" i="18" s="1"/>
  <c r="F3187" i="18" a="1"/>
  <c r="F3187" i="18"/>
  <c r="E3187" i="18" s="1"/>
  <c r="F3186" i="18" a="1"/>
  <c r="F3186" i="18"/>
  <c r="E3186" i="18" s="1"/>
  <c r="F3185" i="18" a="1"/>
  <c r="F3185" i="18"/>
  <c r="E3185" i="18" s="1"/>
  <c r="F3184" i="18" a="1"/>
  <c r="F3184" i="18" s="1"/>
  <c r="E3184" i="18" s="1"/>
  <c r="F3183" i="18" a="1"/>
  <c r="F3183" i="18"/>
  <c r="E3183" i="18"/>
  <c r="C3180" i="18"/>
  <c r="B3180" i="18"/>
  <c r="B3178" i="18"/>
  <c r="C3178" i="18" s="1"/>
  <c r="F3177" i="18" a="1"/>
  <c r="F3177" i="18"/>
  <c r="E3177" i="18" s="1"/>
  <c r="C3174" i="18"/>
  <c r="B3174" i="18"/>
  <c r="B3172" i="18"/>
  <c r="C3172" i="18" s="1"/>
  <c r="F3168" i="18" a="1"/>
  <c r="F3168" i="18"/>
  <c r="E3168" i="18" s="1"/>
  <c r="F3167" i="18" a="1"/>
  <c r="F3167" i="18" s="1"/>
  <c r="E3167" i="18" s="1"/>
  <c r="F3166" i="18" a="1"/>
  <c r="F3166" i="18" s="1"/>
  <c r="E3166" i="18" s="1"/>
  <c r="F3165" i="18" a="1"/>
  <c r="F3165" i="18"/>
  <c r="E3165" i="18"/>
  <c r="F3164" i="18" a="1"/>
  <c r="F3164" i="18"/>
  <c r="E3164" i="18" s="1"/>
  <c r="F3163" i="18" a="1"/>
  <c r="F3163" i="18"/>
  <c r="E3163" i="18" s="1"/>
  <c r="F3162" i="18" a="1"/>
  <c r="F3162" i="18" s="1"/>
  <c r="E3162" i="18" s="1"/>
  <c r="F3161" i="18" a="1"/>
  <c r="F3161" i="18"/>
  <c r="E3161" i="18" s="1"/>
  <c r="F3160" i="18" a="1"/>
  <c r="F3160" i="18" s="1"/>
  <c r="E3160" i="18" s="1"/>
  <c r="F3159" i="18" a="1"/>
  <c r="F3159" i="18" s="1"/>
  <c r="E3159" i="18" s="1"/>
  <c r="F3158" i="18" a="1"/>
  <c r="F3158" i="18" s="1"/>
  <c r="E3158" i="18" s="1"/>
  <c r="F3157" i="18" a="1"/>
  <c r="F3157" i="18" s="1"/>
  <c r="E3157" i="18" s="1"/>
  <c r="F3156" i="18" a="1"/>
  <c r="F3156" i="18" s="1"/>
  <c r="E3156" i="18"/>
  <c r="F3155" i="18" a="1"/>
  <c r="F3155" i="18"/>
  <c r="E3155" i="18" s="1"/>
  <c r="F3154" i="18" a="1"/>
  <c r="F3154" i="18"/>
  <c r="E3154" i="18" s="1"/>
  <c r="F3153" i="18" a="1"/>
  <c r="F3153" i="18" s="1"/>
  <c r="E3153" i="18" s="1"/>
  <c r="F3152" i="18" a="1"/>
  <c r="F3152" i="18" s="1"/>
  <c r="E3152" i="18" s="1"/>
  <c r="F3151" i="18" a="1"/>
  <c r="F3151" i="18" s="1"/>
  <c r="E3151" i="18" s="1"/>
  <c r="F3150" i="18" a="1"/>
  <c r="F3150" i="18" s="1"/>
  <c r="E3150" i="18" s="1"/>
  <c r="F3149" i="18" a="1"/>
  <c r="F3149" i="18" s="1"/>
  <c r="E3149" i="18" s="1"/>
  <c r="F3148" i="18" a="1"/>
  <c r="F3148" i="18" s="1"/>
  <c r="E3148" i="18" s="1"/>
  <c r="F3147" i="18" a="1"/>
  <c r="F3147" i="18"/>
  <c r="E3147" i="18"/>
  <c r="F3146" i="18" a="1"/>
  <c r="F3146" i="18"/>
  <c r="E3146" i="18" s="1"/>
  <c r="F3145" i="18" a="1"/>
  <c r="F3145" i="18"/>
  <c r="E3145" i="18" s="1"/>
  <c r="F3144" i="18" a="1"/>
  <c r="F3144" i="18" s="1"/>
  <c r="E3144" i="18" s="1"/>
  <c r="F3143" i="18" a="1"/>
  <c r="F3143" i="18" s="1"/>
  <c r="E3143" i="18" s="1"/>
  <c r="F3142" i="18" a="1"/>
  <c r="F3142" i="18" s="1"/>
  <c r="E3142" i="18"/>
  <c r="F3141" i="18" a="1"/>
  <c r="F3141" i="18"/>
  <c r="E3141" i="18" s="1"/>
  <c r="F3140" i="18" a="1"/>
  <c r="F3140" i="18"/>
  <c r="E3140" i="18" s="1"/>
  <c r="F3139" i="18" a="1"/>
  <c r="F3139" i="18" s="1"/>
  <c r="E3139" i="18" s="1"/>
  <c r="F3138" i="18" a="1"/>
  <c r="F3138" i="18" s="1"/>
  <c r="E3138" i="18"/>
  <c r="F3137" i="18" a="1"/>
  <c r="F3137" i="18"/>
  <c r="E3137" i="18"/>
  <c r="F3136" i="18" a="1"/>
  <c r="F3136" i="18"/>
  <c r="E3136" i="18" s="1"/>
  <c r="F3135" i="18" a="1"/>
  <c r="F3135" i="18"/>
  <c r="E3135" i="18" s="1"/>
  <c r="F3134" i="18" a="1"/>
  <c r="F3134" i="18" s="1"/>
  <c r="E3134" i="18" s="1"/>
  <c r="F3133" i="18" a="1"/>
  <c r="F3133" i="18" s="1"/>
  <c r="E3133" i="18" s="1"/>
  <c r="F3132" i="18" a="1"/>
  <c r="F3132" i="18" s="1"/>
  <c r="E3132" i="18"/>
  <c r="F3131" i="18" a="1"/>
  <c r="F3131" i="18"/>
  <c r="E3131" i="18" s="1"/>
  <c r="F3130" i="18" a="1"/>
  <c r="F3130" i="18"/>
  <c r="E3130" i="18" s="1"/>
  <c r="F3129" i="18" a="1"/>
  <c r="F3129" i="18" s="1"/>
  <c r="E3129" i="18" s="1"/>
  <c r="F3128" i="18" a="1"/>
  <c r="F3128" i="18" s="1"/>
  <c r="E3128" i="18" s="1"/>
  <c r="F3127" i="18" a="1"/>
  <c r="F3127" i="18"/>
  <c r="E3127" i="18"/>
  <c r="F3126" i="18" a="1"/>
  <c r="F3126" i="18"/>
  <c r="E3126" i="18" s="1"/>
  <c r="F3125" i="18" a="1"/>
  <c r="F3125" i="18"/>
  <c r="E3125" i="18" s="1"/>
  <c r="F3124" i="18" a="1"/>
  <c r="F3124" i="18" s="1"/>
  <c r="E3124" i="18" s="1"/>
  <c r="F3123" i="18" a="1"/>
  <c r="F3123" i="18" s="1"/>
  <c r="E3123" i="18" s="1"/>
  <c r="F3122" i="18" a="1"/>
  <c r="F3122" i="18" s="1"/>
  <c r="E3122" i="18"/>
  <c r="F3121" i="18" a="1"/>
  <c r="F3121" i="18"/>
  <c r="E3121" i="18" s="1"/>
  <c r="F3120" i="18" a="1"/>
  <c r="F3120" i="18"/>
  <c r="E3120" i="18" s="1"/>
  <c r="F3119" i="18" a="1"/>
  <c r="F3119" i="18" s="1"/>
  <c r="E3119" i="18" s="1"/>
  <c r="F3118" i="18" a="1"/>
  <c r="F3118" i="18" s="1"/>
  <c r="E3118" i="18"/>
  <c r="F3117" i="18" a="1"/>
  <c r="F3117" i="18"/>
  <c r="E3117" i="18"/>
  <c r="F3116" i="18" a="1"/>
  <c r="F3116" i="18"/>
  <c r="E3116" i="18" s="1"/>
  <c r="F3115" i="18" a="1"/>
  <c r="F3115" i="18"/>
  <c r="E3115" i="18" s="1"/>
  <c r="C3114" i="18"/>
  <c r="B3114" i="18"/>
  <c r="F3113" i="18" a="1"/>
  <c r="F3113" i="18" s="1"/>
  <c r="E3113" i="18" s="1"/>
  <c r="F3112" i="18" a="1"/>
  <c r="F3112" i="18" s="1"/>
  <c r="E3112" i="18"/>
  <c r="F3111" i="18" a="1"/>
  <c r="F3111" i="18"/>
  <c r="E3111" i="18"/>
  <c r="F3110" i="18" a="1"/>
  <c r="F3110" i="18"/>
  <c r="E3110" i="18" s="1"/>
  <c r="F3109" i="18" a="1"/>
  <c r="F3109" i="18"/>
  <c r="E3109" i="18" s="1"/>
  <c r="F3108" i="18" a="1"/>
  <c r="F3108" i="18" s="1"/>
  <c r="E3108" i="18" s="1"/>
  <c r="F3107" i="18" a="1"/>
  <c r="F3107" i="18" s="1"/>
  <c r="E3107" i="18" s="1"/>
  <c r="F3106" i="18" a="1"/>
  <c r="F3106" i="18" s="1"/>
  <c r="E3106" i="18" s="1"/>
  <c r="F3104" i="18" a="1"/>
  <c r="F3104" i="18" s="1"/>
  <c r="E3104" i="18" s="1"/>
  <c r="F3103" i="18" a="1"/>
  <c r="F3103" i="18"/>
  <c r="E3103" i="18" s="1"/>
  <c r="F3102" i="18" a="1"/>
  <c r="F3102" i="18" s="1"/>
  <c r="E3102" i="18" s="1"/>
  <c r="F3101" i="18" a="1"/>
  <c r="F3101" i="18" s="1"/>
  <c r="E3101" i="18" s="1"/>
  <c r="F3100" i="18" a="1"/>
  <c r="F3100" i="18" s="1"/>
  <c r="E3100" i="18" s="1"/>
  <c r="F3099" i="18" a="1"/>
  <c r="F3099" i="18"/>
  <c r="E3099" i="18" s="1"/>
  <c r="F3098" i="18" a="1"/>
  <c r="F3098" i="18"/>
  <c r="E3098" i="18" s="1"/>
  <c r="F3097" i="18" a="1"/>
  <c r="F3097" i="18" s="1"/>
  <c r="E3097" i="18" s="1"/>
  <c r="F3096" i="18" a="1"/>
  <c r="F3096" i="18" s="1"/>
  <c r="E3096" i="18" s="1"/>
  <c r="F3095" i="18" a="1"/>
  <c r="F3095" i="18"/>
  <c r="E3095" i="18"/>
  <c r="F3094" i="18" a="1"/>
  <c r="F3094" i="18" s="1"/>
  <c r="E3094" i="18" s="1"/>
  <c r="F3093" i="18" a="1"/>
  <c r="F3093" i="18"/>
  <c r="E3093" i="18" s="1"/>
  <c r="F3092" i="18" a="1"/>
  <c r="F3092" i="18" s="1"/>
  <c r="E3092" i="18" s="1"/>
  <c r="F3091" i="18" a="1"/>
  <c r="F3091" i="18" s="1"/>
  <c r="E3091" i="18" s="1"/>
  <c r="F3090" i="18" a="1"/>
  <c r="F3090" i="18" s="1"/>
  <c r="E3090" i="18" s="1"/>
  <c r="F3089" i="18" a="1"/>
  <c r="F3089" i="18"/>
  <c r="E3089" i="18" s="1"/>
  <c r="F3088" i="18" a="1"/>
  <c r="F3088" i="18"/>
  <c r="E3088" i="18" s="1"/>
  <c r="F3087" i="18" a="1"/>
  <c r="F3087" i="18" s="1"/>
  <c r="E3087" i="18" s="1"/>
  <c r="F3086" i="18" a="1"/>
  <c r="F3086" i="18" s="1"/>
  <c r="E3086" i="18" s="1"/>
  <c r="F3085" i="18" a="1"/>
  <c r="F3085" i="18"/>
  <c r="E3085" i="18"/>
  <c r="F3084" i="18" a="1"/>
  <c r="F3084" i="18" s="1"/>
  <c r="E3084" i="18" s="1"/>
  <c r="F3083" i="18" a="1"/>
  <c r="F3083" i="18"/>
  <c r="E3083" i="18" s="1"/>
  <c r="F3082" i="18" a="1"/>
  <c r="F3082" i="18" s="1"/>
  <c r="E3082" i="18" s="1"/>
  <c r="F3081" i="18" a="1"/>
  <c r="F3081" i="18" s="1"/>
  <c r="E3081" i="18" s="1"/>
  <c r="F3080" i="18" a="1"/>
  <c r="F3080" i="18" s="1"/>
  <c r="E3080" i="18" s="1"/>
  <c r="F3079" i="18" a="1"/>
  <c r="F3079" i="18"/>
  <c r="E3079" i="18" s="1"/>
  <c r="F3078" i="18" a="1"/>
  <c r="F3078" i="18"/>
  <c r="E3078" i="18" s="1"/>
  <c r="F3077" i="18" a="1"/>
  <c r="F3077" i="18" s="1"/>
  <c r="E3077" i="18" s="1"/>
  <c r="F3076" i="18" a="1"/>
  <c r="F3076" i="18" s="1"/>
  <c r="E3076" i="18"/>
  <c r="F3075" i="18" a="1"/>
  <c r="F3075" i="18"/>
  <c r="E3075" i="18"/>
  <c r="F3074" i="18" a="1"/>
  <c r="F3074" i="18" s="1"/>
  <c r="E3074" i="18" s="1"/>
  <c r="F3073" i="18" a="1"/>
  <c r="F3073" i="18"/>
  <c r="E3073" i="18" s="1"/>
  <c r="F3072" i="18" a="1"/>
  <c r="F3072" i="18" s="1"/>
  <c r="E3072" i="18" s="1"/>
  <c r="F3071" i="18" a="1"/>
  <c r="F3071" i="18" s="1"/>
  <c r="E3071" i="18" s="1"/>
  <c r="F3070" i="18" a="1"/>
  <c r="F3070" i="18" s="1"/>
  <c r="E3070" i="18"/>
  <c r="F3069" i="18" a="1"/>
  <c r="F3069" i="18"/>
  <c r="E3069" i="18" s="1"/>
  <c r="F3068" i="18" a="1"/>
  <c r="F3068" i="18"/>
  <c r="E3068" i="18" s="1"/>
  <c r="F3067" i="18" a="1"/>
  <c r="F3067" i="18" s="1"/>
  <c r="E3067" i="18" s="1"/>
  <c r="F3066" i="18" a="1"/>
  <c r="F3066" i="18" s="1"/>
  <c r="E3066" i="18"/>
  <c r="F3065" i="18" a="1"/>
  <c r="F3065" i="18"/>
  <c r="E3065" i="18"/>
  <c r="F3064" i="18" a="1"/>
  <c r="F3064" i="18" s="1"/>
  <c r="E3064" i="18" s="1"/>
  <c r="F3063" i="18" a="1"/>
  <c r="F3063" i="18"/>
  <c r="E3063" i="18" s="1"/>
  <c r="F3062" i="18" a="1"/>
  <c r="F3062" i="18" s="1"/>
  <c r="E3062" i="18" s="1"/>
  <c r="F3061" i="18" a="1"/>
  <c r="F3061" i="18" s="1"/>
  <c r="E3061" i="18" s="1"/>
  <c r="F3060" i="18" a="1"/>
  <c r="F3060" i="18" s="1"/>
  <c r="E3060" i="18"/>
  <c r="F3059" i="18" a="1"/>
  <c r="F3059" i="18"/>
  <c r="E3059" i="18" s="1"/>
  <c r="F3058" i="18" a="1"/>
  <c r="F3058" i="18"/>
  <c r="E3058" i="18" s="1"/>
  <c r="F3057" i="18" a="1"/>
  <c r="F3057" i="18" s="1"/>
  <c r="E3057" i="18" s="1"/>
  <c r="F3056" i="18" a="1"/>
  <c r="F3056" i="18" s="1"/>
  <c r="E3056" i="18"/>
  <c r="F3055" i="18" a="1"/>
  <c r="F3055" i="18"/>
  <c r="E3055" i="18"/>
  <c r="F3054" i="18" a="1"/>
  <c r="F3054" i="18" s="1"/>
  <c r="E3054" i="18" s="1"/>
  <c r="F3053" i="18" a="1"/>
  <c r="F3053" i="18"/>
  <c r="E3053" i="18" s="1"/>
  <c r="F3052" i="18" a="1"/>
  <c r="F3052" i="18" s="1"/>
  <c r="E3052" i="18" s="1"/>
  <c r="F3051" i="18" a="1"/>
  <c r="F3051" i="18" s="1"/>
  <c r="E3051" i="18" s="1"/>
  <c r="F3050" i="18" a="1"/>
  <c r="F3050" i="18" s="1"/>
  <c r="E3050" i="18"/>
  <c r="F3049" i="18" a="1"/>
  <c r="F3049" i="18"/>
  <c r="E3049" i="18" s="1"/>
  <c r="F3048" i="18" a="1"/>
  <c r="F3048" i="18"/>
  <c r="E3048" i="18" s="1"/>
  <c r="F3047" i="18" a="1"/>
  <c r="F3047" i="18" s="1"/>
  <c r="E3047" i="18" s="1"/>
  <c r="F3046" i="18" a="1"/>
  <c r="F3046" i="18" s="1"/>
  <c r="E3046" i="18" s="1"/>
  <c r="F3045" i="18" a="1"/>
  <c r="F3045" i="18"/>
  <c r="E3045" i="18"/>
  <c r="F3044" i="18" a="1"/>
  <c r="F3044" i="18" s="1"/>
  <c r="E3044" i="18" s="1"/>
  <c r="F3043" i="18" a="1"/>
  <c r="F3043" i="18"/>
  <c r="E3043" i="18" s="1"/>
  <c r="F3042" i="18" a="1"/>
  <c r="F3042" i="18" s="1"/>
  <c r="E3042" i="18" s="1"/>
  <c r="F3041" i="18" a="1"/>
  <c r="F3041" i="18" s="1"/>
  <c r="E3041" i="18" s="1"/>
  <c r="F3040" i="18" a="1"/>
  <c r="F3040" i="18" s="1"/>
  <c r="E3040" i="18" s="1"/>
  <c r="F3039" i="18" a="1"/>
  <c r="F3039" i="18"/>
  <c r="E3039" i="18" s="1"/>
  <c r="F3038" i="18" a="1"/>
  <c r="F3038" i="18"/>
  <c r="E3038" i="18" s="1"/>
  <c r="F3037" i="18" a="1"/>
  <c r="F3037" i="18" s="1"/>
  <c r="E3037" i="18" s="1"/>
  <c r="F3036" i="18" a="1"/>
  <c r="F3036" i="18" s="1"/>
  <c r="E3036" i="18"/>
  <c r="F3035" i="18" a="1"/>
  <c r="F3035" i="18"/>
  <c r="E3035" i="18"/>
  <c r="F3034" i="18" a="1"/>
  <c r="F3034" i="18" s="1"/>
  <c r="E3034" i="18" s="1"/>
  <c r="F3033" i="18" a="1"/>
  <c r="F3033" i="18"/>
  <c r="E3033" i="18" s="1"/>
  <c r="F3032" i="18" a="1"/>
  <c r="F3032" i="18" s="1"/>
  <c r="E3032" i="18" s="1"/>
  <c r="F3031" i="18" a="1"/>
  <c r="F3031" i="18" s="1"/>
  <c r="E3031" i="18" s="1"/>
  <c r="F3030" i="18" a="1"/>
  <c r="F3030" i="18" s="1"/>
  <c r="E3030" i="18"/>
  <c r="B3029" i="18"/>
  <c r="C3029" i="18" s="1"/>
  <c r="B3028" i="18"/>
  <c r="C3028" i="18" s="1"/>
  <c r="B3027" i="18"/>
  <c r="C3027" i="18" s="1"/>
  <c r="B3026" i="18"/>
  <c r="C3026" i="18" s="1"/>
  <c r="F3025" i="18" a="1"/>
  <c r="F3025" i="18"/>
  <c r="E3025" i="18" s="1"/>
  <c r="C3024" i="18"/>
  <c r="B3024" i="18"/>
  <c r="C3023" i="18"/>
  <c r="B3023" i="18"/>
  <c r="C3022" i="18"/>
  <c r="B3022" i="18"/>
  <c r="F3021" i="18" a="1"/>
  <c r="F3021" i="18"/>
  <c r="E3021" i="18" s="1"/>
  <c r="F3020" i="18" a="1"/>
  <c r="F3020" i="18" s="1"/>
  <c r="E3020" i="18" s="1"/>
  <c r="F3019" i="18" a="1"/>
  <c r="F3019" i="18" s="1"/>
  <c r="E3019" i="18" s="1"/>
  <c r="F3018" i="18" a="1"/>
  <c r="F3018" i="18" s="1"/>
  <c r="E3018" i="18" s="1"/>
  <c r="F3017" i="18" a="1"/>
  <c r="F3017" i="18"/>
  <c r="E3017" i="18" s="1"/>
  <c r="F3016" i="18" a="1"/>
  <c r="F3016" i="18"/>
  <c r="E3016" i="18" s="1"/>
  <c r="F3015" i="18" a="1"/>
  <c r="F3015" i="18" s="1"/>
  <c r="E3015" i="18" s="1"/>
  <c r="F3014" i="18" a="1"/>
  <c r="F3014" i="18" s="1"/>
  <c r="E3014" i="18" s="1"/>
  <c r="F3013" i="18" a="1"/>
  <c r="F3013" i="18"/>
  <c r="E3013" i="18"/>
  <c r="F3012" i="18" a="1"/>
  <c r="F3012" i="18" s="1"/>
  <c r="E3012" i="18" s="1"/>
  <c r="F3011" i="18" a="1"/>
  <c r="F3011" i="18"/>
  <c r="E3011" i="18" s="1"/>
  <c r="F3010" i="18" a="1"/>
  <c r="F3010" i="18" s="1"/>
  <c r="E3010" i="18" s="1"/>
  <c r="B3008" i="18"/>
  <c r="C3008" i="18" s="1"/>
  <c r="F3007" i="18" a="1"/>
  <c r="F3007" i="18" s="1"/>
  <c r="E3007" i="18" s="1"/>
  <c r="F3005" i="18" a="1"/>
  <c r="F3005" i="18"/>
  <c r="E3005" i="18"/>
  <c r="B3004" i="18"/>
  <c r="C3004" i="18" s="1"/>
  <c r="B3003" i="18"/>
  <c r="C3003" i="18" s="1"/>
  <c r="B3002" i="18"/>
  <c r="C3002" i="18" s="1"/>
  <c r="B3001" i="18"/>
  <c r="C3001" i="18" s="1"/>
  <c r="B3000" i="18"/>
  <c r="C3000" i="18" s="1"/>
  <c r="B2999" i="18"/>
  <c r="C2999" i="18" s="1"/>
  <c r="F2998" i="18" a="1"/>
  <c r="F2998" i="18" s="1"/>
  <c r="E2998" i="18" s="1"/>
  <c r="F2997" i="18" a="1"/>
  <c r="F2997" i="18"/>
  <c r="E2997" i="18" s="1"/>
  <c r="F2996" i="18" a="1"/>
  <c r="F2996" i="18" s="1"/>
  <c r="E2996" i="18" s="1"/>
  <c r="F2995" i="18" a="1"/>
  <c r="F2995" i="18" s="1"/>
  <c r="E2995" i="18" s="1"/>
  <c r="F2994" i="18" a="1"/>
  <c r="F2994" i="18" s="1"/>
  <c r="E2994" i="18"/>
  <c r="F2993" i="18" a="1"/>
  <c r="F2993" i="18"/>
  <c r="E2993" i="18" s="1"/>
  <c r="F2992" i="18" a="1"/>
  <c r="F2992" i="18"/>
  <c r="E2992" i="18" s="1"/>
  <c r="F2991" i="18" a="1"/>
  <c r="F2991" i="18" s="1"/>
  <c r="E2991" i="18" s="1"/>
  <c r="F2990" i="18" a="1"/>
  <c r="F2990" i="18"/>
  <c r="E2990" i="18" s="1"/>
  <c r="F2989" i="18" a="1"/>
  <c r="F2989" i="18"/>
  <c r="E2989" i="18"/>
  <c r="F2988" i="18" a="1"/>
  <c r="F2988" i="18" s="1"/>
  <c r="E2988" i="18" s="1"/>
  <c r="F2987" i="18" a="1"/>
  <c r="F2987" i="18"/>
  <c r="E2987" i="18"/>
  <c r="F2986" i="18" a="1"/>
  <c r="F2986" i="18" s="1"/>
  <c r="E2986" i="18" s="1"/>
  <c r="F2985" i="18" a="1"/>
  <c r="F2985" i="18" s="1"/>
  <c r="E2985" i="18" s="1"/>
  <c r="F2984" i="18" a="1"/>
  <c r="F2984" i="18" s="1"/>
  <c r="E2984" i="18"/>
  <c r="F2983" i="18" a="1"/>
  <c r="F2983" i="18" s="1"/>
  <c r="E2983" i="18" s="1"/>
  <c r="F2982" i="18" a="1"/>
  <c r="F2982" i="18"/>
  <c r="E2982" i="18" s="1"/>
  <c r="F2981" i="18" a="1"/>
  <c r="F2981" i="18" s="1"/>
  <c r="E2981" i="18" s="1"/>
  <c r="F2980" i="18" a="1"/>
  <c r="F2980" i="18"/>
  <c r="E2980" i="18"/>
  <c r="F2979" i="18" a="1"/>
  <c r="F2979" i="18"/>
  <c r="E2979" i="18"/>
  <c r="F2978" i="18" a="1"/>
  <c r="F2978" i="18" s="1"/>
  <c r="E2978" i="18" s="1"/>
  <c r="F2977" i="18" a="1"/>
  <c r="F2977" i="18"/>
  <c r="E2977" i="18"/>
  <c r="F2976" i="18" a="1"/>
  <c r="F2976" i="18" s="1"/>
  <c r="E2976" i="18"/>
  <c r="F2975" i="18" a="1"/>
  <c r="F2975" i="18" s="1"/>
  <c r="E2975" i="18" s="1"/>
  <c r="F2974" i="18" a="1"/>
  <c r="F2974" i="18" s="1"/>
  <c r="E2974" i="18"/>
  <c r="F2973" i="18" a="1"/>
  <c r="F2973" i="18"/>
  <c r="E2973" i="18" s="1"/>
  <c r="F2972" i="18" a="1"/>
  <c r="F2972" i="18"/>
  <c r="E2972" i="18"/>
  <c r="F2971" i="18" a="1"/>
  <c r="F2971" i="18" s="1"/>
  <c r="E2971" i="18" s="1"/>
  <c r="F2970" i="18" a="1"/>
  <c r="F2970" i="18" s="1"/>
  <c r="E2970" i="18" s="1"/>
  <c r="F2969" i="18" a="1"/>
  <c r="F2969" i="18"/>
  <c r="E2969" i="18"/>
  <c r="F2968" i="18" a="1"/>
  <c r="F2968" i="18" s="1"/>
  <c r="E2968" i="18" s="1"/>
  <c r="F2967" i="18" a="1"/>
  <c r="F2967" i="18"/>
  <c r="E2967" i="18"/>
  <c r="F2966" i="18" a="1"/>
  <c r="F2966" i="18" s="1"/>
  <c r="E2966" i="18" s="1"/>
  <c r="F2965" i="18" a="1"/>
  <c r="F2965" i="18"/>
  <c r="E2965" i="18" s="1"/>
  <c r="F2964" i="18" a="1"/>
  <c r="F2964" i="18" s="1"/>
  <c r="E2964" i="18"/>
  <c r="F2963" i="18" a="1"/>
  <c r="F2963" i="18"/>
  <c r="E2963" i="18" s="1"/>
  <c r="F2962" i="18" a="1"/>
  <c r="F2962" i="18"/>
  <c r="E2962" i="18"/>
  <c r="F2961" i="18" a="1"/>
  <c r="F2961" i="18" s="1"/>
  <c r="E2961" i="18" s="1"/>
  <c r="F2960" i="18" a="1"/>
  <c r="F2960" i="18"/>
  <c r="E2960" i="18" s="1"/>
  <c r="F2959" i="18" a="1"/>
  <c r="F2959" i="18"/>
  <c r="E2959" i="18"/>
  <c r="F2958" i="18" a="1"/>
  <c r="F2958" i="18" s="1"/>
  <c r="E2958" i="18" s="1"/>
  <c r="F2957" i="18" a="1"/>
  <c r="F2957" i="18"/>
  <c r="E2957" i="18" s="1"/>
  <c r="F2950" i="18" a="1"/>
  <c r="F2950" i="18" s="1"/>
  <c r="E2950" i="18" s="1"/>
  <c r="F2949" i="18" a="1"/>
  <c r="F2949" i="18"/>
  <c r="E2949" i="18" s="1"/>
  <c r="F2948" i="18" a="1"/>
  <c r="F2948" i="18"/>
  <c r="E2948" i="18"/>
  <c r="F2947" i="18" a="1"/>
  <c r="F2947" i="18"/>
  <c r="E2947" i="18" s="1"/>
  <c r="F2946" i="18" a="1"/>
  <c r="F2946" i="18"/>
  <c r="E2946" i="18" s="1"/>
  <c r="F2945" i="18" a="1"/>
  <c r="F2945" i="18" s="1"/>
  <c r="E2945" i="18" s="1"/>
  <c r="B2944" i="18"/>
  <c r="C2944" i="18" s="1"/>
  <c r="B2943" i="18"/>
  <c r="C2943" i="18" s="1"/>
  <c r="B2942" i="18"/>
  <c r="C2942" i="18" s="1"/>
  <c r="B2941" i="18"/>
  <c r="C2941" i="18" s="1"/>
  <c r="B2940" i="18"/>
  <c r="C2940" i="18" s="1"/>
  <c r="B2939" i="18"/>
  <c r="C2939" i="18" s="1"/>
  <c r="B2938" i="18"/>
  <c r="C2938" i="18" s="1"/>
  <c r="B2937" i="18"/>
  <c r="C2937" i="18" s="1"/>
  <c r="B2936" i="18"/>
  <c r="C2936" i="18" s="1"/>
  <c r="B2935" i="18"/>
  <c r="C2935" i="18" s="1"/>
  <c r="B2934" i="18"/>
  <c r="C2934" i="18" s="1"/>
  <c r="B2933" i="18"/>
  <c r="C2933" i="18" s="1"/>
  <c r="F2929" i="18" a="1"/>
  <c r="F2929" i="18" s="1"/>
  <c r="E2929" i="18" s="1"/>
  <c r="F2928" i="18" a="1"/>
  <c r="F2928" i="18"/>
  <c r="E2928" i="18"/>
  <c r="F2927" i="18" a="1"/>
  <c r="F2927" i="18" s="1"/>
  <c r="E2927" i="18" s="1"/>
  <c r="F2926" i="18" a="1"/>
  <c r="F2926" i="18"/>
  <c r="E2926" i="18" s="1"/>
  <c r="C2925" i="18"/>
  <c r="B2925" i="18"/>
  <c r="C2924" i="18"/>
  <c r="B2924" i="18"/>
  <c r="B2923" i="18"/>
  <c r="C2923" i="18" s="1"/>
  <c r="F2916" i="18" a="1"/>
  <c r="F2916" i="18" s="1"/>
  <c r="E2916" i="18"/>
  <c r="F2915" i="18" a="1"/>
  <c r="F2915" i="18" s="1"/>
  <c r="E2915" i="18" s="1"/>
  <c r="F2914" i="18" a="1"/>
  <c r="F2914" i="18" s="1"/>
  <c r="E2914" i="18" s="1"/>
  <c r="F2913" i="18" a="1"/>
  <c r="F2913" i="18"/>
  <c r="E2913" i="18" s="1"/>
  <c r="F2912" i="18" a="1"/>
  <c r="F2912" i="18"/>
  <c r="E2912" i="18" s="1"/>
  <c r="F2911" i="18" a="1"/>
  <c r="F2911" i="18" s="1"/>
  <c r="E2911" i="18" s="1"/>
  <c r="F2910" i="18" a="1"/>
  <c r="F2910" i="18" s="1"/>
  <c r="E2910" i="18" s="1"/>
  <c r="F2909" i="18" a="1"/>
  <c r="F2909" i="18"/>
  <c r="E2909" i="18"/>
  <c r="F2908" i="18" a="1"/>
  <c r="F2908" i="18" s="1"/>
  <c r="E2908" i="18" s="1"/>
  <c r="F2907" i="18" a="1"/>
  <c r="F2907" i="18"/>
  <c r="E2907" i="18"/>
  <c r="F2906" i="18" a="1"/>
  <c r="F2906" i="18" s="1"/>
  <c r="E2906" i="18"/>
  <c r="F2905" i="18" a="1"/>
  <c r="F2905" i="18"/>
  <c r="E2905" i="18"/>
  <c r="C2904" i="18"/>
  <c r="B2904" i="18"/>
  <c r="B2903" i="18"/>
  <c r="C2903" i="18" s="1"/>
  <c r="B2902" i="18"/>
  <c r="C2902" i="18" s="1"/>
  <c r="B2901" i="18"/>
  <c r="C2901" i="18" s="1"/>
  <c r="B2900" i="18"/>
  <c r="C2900" i="18" s="1"/>
  <c r="B2899" i="18"/>
  <c r="C2899" i="18" s="1"/>
  <c r="B2898" i="18"/>
  <c r="C2898" i="18" s="1"/>
  <c r="C2897" i="18"/>
  <c r="B2897" i="18"/>
  <c r="B2896" i="18"/>
  <c r="C2896" i="18" s="1"/>
  <c r="B2895" i="18"/>
  <c r="C2895" i="18" s="1"/>
  <c r="C2894" i="18"/>
  <c r="B2894" i="18"/>
  <c r="B2893" i="18"/>
  <c r="C2893" i="18" s="1"/>
  <c r="F2892" i="18" a="1"/>
  <c r="F2892" i="18" s="1"/>
  <c r="E2892" i="18"/>
  <c r="B2891" i="18"/>
  <c r="C2891" i="18" s="1"/>
  <c r="F2890" i="18" a="1"/>
  <c r="F2890" i="18"/>
  <c r="E2890" i="18" s="1"/>
  <c r="F2889" i="18" a="1"/>
  <c r="F2889" i="18"/>
  <c r="E2889" i="18" s="1"/>
  <c r="F2888" i="18" a="1"/>
  <c r="F2888" i="18" s="1"/>
  <c r="E2888" i="18"/>
  <c r="F2887" i="18" a="1"/>
  <c r="F2887" i="18"/>
  <c r="E2887" i="18"/>
  <c r="F2886" i="18" a="1"/>
  <c r="F2886" i="18" s="1"/>
  <c r="E2886" i="18"/>
  <c r="F2885" i="18" a="1"/>
  <c r="F2885" i="18"/>
  <c r="E2885" i="18" s="1"/>
  <c r="F2884" i="18" a="1"/>
  <c r="F2884" i="18"/>
  <c r="E2884" i="18"/>
  <c r="F2883" i="18" a="1"/>
  <c r="F2883" i="18" s="1"/>
  <c r="E2883" i="18" s="1"/>
  <c r="F2882" i="18" a="1"/>
  <c r="F2882" i="18" s="1"/>
  <c r="E2882" i="18" s="1"/>
  <c r="F2881" i="18" a="1"/>
  <c r="F2881" i="18"/>
  <c r="E2881" i="18"/>
  <c r="F2880" i="18" a="1"/>
  <c r="F2880" i="18"/>
  <c r="E2880" i="18"/>
  <c r="F2879" i="18" a="1"/>
  <c r="F2879" i="18"/>
  <c r="E2879" i="18" s="1"/>
  <c r="F2878" i="18" a="1"/>
  <c r="F2878" i="18" s="1"/>
  <c r="E2878" i="18"/>
  <c r="F2877" i="18" a="1"/>
  <c r="F2877" i="18" s="1"/>
  <c r="E2877" i="18" s="1"/>
  <c r="F2876" i="18" a="1"/>
  <c r="F2876" i="18" s="1"/>
  <c r="E2876" i="18"/>
  <c r="F2875" i="18" a="1"/>
  <c r="F2875" i="18"/>
  <c r="E2875" i="18" s="1"/>
  <c r="F2874" i="18" a="1"/>
  <c r="F2874" i="18"/>
  <c r="E2874" i="18"/>
  <c r="F2873" i="18" a="1"/>
  <c r="F2873" i="18"/>
  <c r="E2873" i="18" s="1"/>
  <c r="F2872" i="18" a="1"/>
  <c r="F2872" i="18"/>
  <c r="E2872" i="18"/>
  <c r="F2871" i="18" a="1"/>
  <c r="F2871" i="18"/>
  <c r="E2871" i="18" s="1"/>
  <c r="F2870" i="18" a="1"/>
  <c r="F2870" i="18"/>
  <c r="E2870" i="18"/>
  <c r="F2869" i="18" a="1"/>
  <c r="F2869" i="18"/>
  <c r="E2869" i="18"/>
  <c r="F2868" i="18" a="1"/>
  <c r="F2868" i="18" s="1"/>
  <c r="E2868" i="18" s="1"/>
  <c r="F2867" i="18" a="1"/>
  <c r="F2867" i="18" s="1"/>
  <c r="E2867" i="18" s="1"/>
  <c r="F2866" i="18" a="1"/>
  <c r="F2866" i="18" s="1"/>
  <c r="E2866" i="18"/>
  <c r="F2865" i="18" a="1"/>
  <c r="F2865" i="18" s="1"/>
  <c r="E2865" i="18" s="1"/>
  <c r="F2864" i="18" a="1"/>
  <c r="F2864" i="18"/>
  <c r="E2864" i="18" s="1"/>
  <c r="F2863" i="18" a="1"/>
  <c r="F2863" i="18" s="1"/>
  <c r="E2863" i="18" s="1"/>
  <c r="F2862" i="18" a="1"/>
  <c r="F2862" i="18"/>
  <c r="E2862" i="18"/>
  <c r="F2861" i="18" a="1"/>
  <c r="F2861" i="18"/>
  <c r="E2861" i="18"/>
  <c r="F2860" i="18" a="1"/>
  <c r="F2860" i="18"/>
  <c r="E2860" i="18" s="1"/>
  <c r="F2859" i="18" a="1"/>
  <c r="F2859" i="18"/>
  <c r="E2859" i="18"/>
  <c r="F2858" i="18" a="1"/>
  <c r="F2858" i="18" s="1"/>
  <c r="E2858" i="18" s="1"/>
  <c r="F2857" i="18" a="1"/>
  <c r="F2857" i="18"/>
  <c r="E2857" i="18"/>
  <c r="F2856" i="18" a="1"/>
  <c r="F2856" i="18" s="1"/>
  <c r="E2856" i="18" s="1"/>
  <c r="F2855" i="18" a="1"/>
  <c r="F2855" i="18"/>
  <c r="E2855" i="18" s="1"/>
  <c r="F2854" i="18" a="1"/>
  <c r="F2854" i="18" s="1"/>
  <c r="E2854" i="18" s="1"/>
  <c r="F2853" i="18" a="1"/>
  <c r="F2853" i="18"/>
  <c r="E2853" i="18"/>
  <c r="F2852" i="18" a="1"/>
  <c r="F2852" i="18"/>
  <c r="E2852" i="18"/>
  <c r="F2851" i="18" a="1"/>
  <c r="F2851" i="18"/>
  <c r="E2851" i="18" s="1"/>
  <c r="F2850" i="18" a="1"/>
  <c r="F2850" i="18"/>
  <c r="E2850" i="18"/>
  <c r="F2849" i="18" a="1"/>
  <c r="F2849" i="18" s="1"/>
  <c r="E2849" i="18" s="1"/>
  <c r="F2848" i="18" a="1"/>
  <c r="F2848" i="18" s="1"/>
  <c r="E2848" i="18"/>
  <c r="F2847" i="18" a="1"/>
  <c r="F2847" i="18" s="1"/>
  <c r="E2847" i="18" s="1"/>
  <c r="F2846" i="18" a="1"/>
  <c r="F2846" i="18"/>
  <c r="E2846" i="18"/>
  <c r="F2845" i="18" a="1"/>
  <c r="F2845" i="18"/>
  <c r="E2845" i="18" s="1"/>
  <c r="F2844" i="18" a="1"/>
  <c r="F2844" i="18"/>
  <c r="E2844" i="18" s="1"/>
  <c r="F2843" i="18" a="1"/>
  <c r="F2843" i="18"/>
  <c r="E2843" i="18"/>
  <c r="F2842" i="18" a="1"/>
  <c r="F2842" i="18"/>
  <c r="E2842" i="18" s="1"/>
  <c r="F2841" i="18" a="1"/>
  <c r="F2841" i="18"/>
  <c r="E2841" i="18"/>
  <c r="F2840" i="18" a="1"/>
  <c r="F2840" i="18" s="1"/>
  <c r="E2840" i="18" s="1"/>
  <c r="F2839" i="18" a="1"/>
  <c r="F2839" i="18"/>
  <c r="E2839" i="18"/>
  <c r="F2838" i="18" a="1"/>
  <c r="F2838" i="18" s="1"/>
  <c r="E2838" i="18"/>
  <c r="F2837" i="18" a="1"/>
  <c r="F2837" i="18"/>
  <c r="E2837" i="18"/>
  <c r="F2836" i="18" a="1"/>
  <c r="F2836" i="18"/>
  <c r="E2836" i="18"/>
  <c r="F2835" i="18" a="1"/>
  <c r="F2835" i="18"/>
  <c r="E2835" i="18" s="1"/>
  <c r="F2834" i="18" a="1"/>
  <c r="F2834" i="18"/>
  <c r="E2834" i="18"/>
  <c r="F2833" i="18" a="1"/>
  <c r="F2833" i="18"/>
  <c r="E2833" i="18" s="1"/>
  <c r="F2832" i="18" a="1"/>
  <c r="F2832" i="18"/>
  <c r="E2832" i="18"/>
  <c r="F2831" i="18" a="1"/>
  <c r="F2831" i="18"/>
  <c r="E2831" i="18"/>
  <c r="F2830" i="18" a="1"/>
  <c r="F2830" i="18"/>
  <c r="E2830" i="18" s="1"/>
  <c r="F2829" i="18" a="1"/>
  <c r="F2829" i="18"/>
  <c r="E2829" i="18"/>
  <c r="F2828" i="18" a="1"/>
  <c r="F2828" i="18" s="1"/>
  <c r="E2828" i="18"/>
  <c r="F2827" i="18" a="1"/>
  <c r="F2827" i="18"/>
  <c r="E2827" i="18"/>
  <c r="F2826" i="18" a="1"/>
  <c r="F2826" i="18" s="1"/>
  <c r="E2826" i="18" s="1"/>
  <c r="F2825" i="18" a="1"/>
  <c r="F2825" i="18"/>
  <c r="E2825" i="18" s="1"/>
  <c r="F2824" i="18" a="1"/>
  <c r="F2824" i="18"/>
  <c r="E2824" i="18"/>
  <c r="F2823" i="18" a="1"/>
  <c r="F2823" i="18"/>
  <c r="E2823" i="18"/>
  <c r="F2822" i="18" a="1"/>
  <c r="F2822" i="18" s="1"/>
  <c r="E2822" i="18" s="1"/>
  <c r="F2821" i="18" a="1"/>
  <c r="F2821" i="18"/>
  <c r="E2821" i="18"/>
  <c r="F2820" i="18" a="1"/>
  <c r="F2820" i="18"/>
  <c r="E2820" i="18"/>
  <c r="F2819" i="18" a="1"/>
  <c r="F2819" i="18"/>
  <c r="E2819" i="18" s="1"/>
  <c r="F2818" i="18" a="1"/>
  <c r="F2818" i="18" s="1"/>
  <c r="E2818" i="18"/>
  <c r="F2817" i="18" a="1"/>
  <c r="F2817" i="18"/>
  <c r="E2817" i="18"/>
  <c r="F2816" i="18" a="1"/>
  <c r="F2816" i="18"/>
  <c r="E2816" i="18"/>
  <c r="F2815" i="18" a="1"/>
  <c r="F2815" i="18" s="1"/>
  <c r="E2815" i="18" s="1"/>
  <c r="F2814" i="18" a="1"/>
  <c r="F2814" i="18"/>
  <c r="E2814" i="18"/>
  <c r="F2813" i="18" a="1"/>
  <c r="F2813" i="18"/>
  <c r="E2813" i="18"/>
  <c r="F2812" i="18" a="1"/>
  <c r="F2812" i="18"/>
  <c r="E2812" i="18"/>
  <c r="F2811" i="18" a="1"/>
  <c r="F2811" i="18"/>
  <c r="E2811" i="18"/>
  <c r="F2810" i="18" a="1"/>
  <c r="F2810" i="18"/>
  <c r="E2810" i="18"/>
  <c r="F2809" i="18" a="1"/>
  <c r="F2809" i="18"/>
  <c r="E2809" i="18"/>
  <c r="F2808" i="18" a="1"/>
  <c r="F2808" i="18" s="1"/>
  <c r="E2808" i="18" s="1"/>
  <c r="F2807" i="18" a="1"/>
  <c r="F2807" i="18"/>
  <c r="E2807" i="18"/>
  <c r="F2806" i="18" a="1"/>
  <c r="F2806" i="18" s="1"/>
  <c r="E2806" i="18" s="1"/>
  <c r="F2805" i="18" a="1"/>
  <c r="F2805" i="18"/>
  <c r="E2805" i="18" s="1"/>
  <c r="F2804" i="18" a="1"/>
  <c r="F2804" i="18" s="1"/>
  <c r="E2804" i="18" s="1"/>
  <c r="F2803" i="18" a="1"/>
  <c r="F2803" i="18"/>
  <c r="E2803" i="18"/>
  <c r="F2802" i="18" a="1"/>
  <c r="F2802" i="18"/>
  <c r="E2802" i="18"/>
  <c r="F2801" i="18" a="1"/>
  <c r="F2801" i="18"/>
  <c r="E2801" i="18" s="1"/>
  <c r="F2800" i="18" a="1"/>
  <c r="F2800" i="18"/>
  <c r="E2800" i="18"/>
  <c r="F2799" i="18" a="1"/>
  <c r="F2799" i="18" s="1"/>
  <c r="E2799" i="18" s="1"/>
  <c r="F2798" i="18" a="1"/>
  <c r="F2798" i="18" s="1"/>
  <c r="E2798" i="18"/>
  <c r="F2797" i="18" a="1"/>
  <c r="F2797" i="18" s="1"/>
  <c r="E2797" i="18" s="1"/>
  <c r="F2796" i="18" a="1"/>
  <c r="F2796" i="18"/>
  <c r="E2796" i="18"/>
  <c r="F2795" i="18" a="1"/>
  <c r="F2795" i="18"/>
  <c r="E2795" i="18" s="1"/>
  <c r="F2794" i="18" a="1"/>
  <c r="F2794" i="18"/>
  <c r="E2794" i="18"/>
  <c r="F2793" i="18" a="1"/>
  <c r="F2793" i="18"/>
  <c r="E2793" i="18"/>
  <c r="B2792" i="18"/>
  <c r="C2792" i="18" s="1"/>
  <c r="F2791" i="18" a="1"/>
  <c r="F2791" i="18"/>
  <c r="E2791" i="18" s="1"/>
  <c r="B2788" i="18"/>
  <c r="C2788" i="18" s="1"/>
  <c r="B2787" i="18"/>
  <c r="C2787" i="18" s="1"/>
  <c r="B2784" i="18"/>
  <c r="C2784" i="18" s="1"/>
  <c r="F2782" i="18" a="1"/>
  <c r="F2782" i="18"/>
  <c r="E2782" i="18"/>
  <c r="F2779" i="18" a="1"/>
  <c r="F2779" i="18"/>
  <c r="E2779" i="18" s="1"/>
  <c r="F2778" i="18" a="1"/>
  <c r="F2778" i="18"/>
  <c r="E2778" i="18"/>
  <c r="F2777" i="18" a="1"/>
  <c r="F2777" i="18" s="1"/>
  <c r="E2777" i="18" s="1"/>
  <c r="B2776" i="18"/>
  <c r="C2776" i="18" s="1"/>
  <c r="C2775" i="18"/>
  <c r="B2775" i="18"/>
  <c r="B2773" i="18"/>
  <c r="C2773" i="18" s="1"/>
  <c r="B2771" i="18"/>
  <c r="C2771" i="18" s="1"/>
  <c r="B2770" i="18"/>
  <c r="C2770" i="18" s="1"/>
  <c r="B2769" i="18"/>
  <c r="C2769" i="18" s="1"/>
  <c r="B2768" i="18"/>
  <c r="C2768" i="18" s="1"/>
  <c r="B2766" i="18"/>
  <c r="C2766" i="18" s="1"/>
  <c r="B2765" i="18"/>
  <c r="C2765" i="18" s="1"/>
  <c r="B2764" i="18"/>
  <c r="C2764" i="18" s="1"/>
  <c r="B2761" i="18"/>
  <c r="C2761" i="18" s="1"/>
  <c r="F2760" i="18" a="1"/>
  <c r="F2760" i="18"/>
  <c r="E2760" i="18" s="1"/>
  <c r="F2759" i="18" a="1"/>
  <c r="F2759" i="18"/>
  <c r="E2759" i="18"/>
  <c r="F2758" i="18" a="1"/>
  <c r="F2758" i="18" s="1"/>
  <c r="E2758" i="18" s="1"/>
  <c r="C2757" i="18"/>
  <c r="B2757" i="18"/>
  <c r="B2756" i="18"/>
  <c r="C2756" i="18" s="1"/>
  <c r="F2753" i="18" a="1"/>
  <c r="F2753" i="18"/>
  <c r="E2753" i="18"/>
  <c r="B2752" i="18"/>
  <c r="C2752" i="18" s="1"/>
  <c r="B2751" i="18"/>
  <c r="C2751" i="18" s="1"/>
  <c r="B2750" i="18"/>
  <c r="C2750" i="18" s="1"/>
  <c r="F2748" i="18" a="1"/>
  <c r="F2748" i="18" s="1"/>
  <c r="E2748" i="18"/>
  <c r="F2747" i="18" a="1"/>
  <c r="F2747" i="18" s="1"/>
  <c r="E2747" i="18" s="1"/>
  <c r="B2746" i="18"/>
  <c r="C2746" i="18" s="1"/>
  <c r="C2745" i="18"/>
  <c r="B2745" i="18"/>
  <c r="B2744" i="18"/>
  <c r="C2744" i="18" s="1"/>
  <c r="B2743" i="18"/>
  <c r="C2743" i="18" s="1"/>
  <c r="C2742" i="18"/>
  <c r="B2742" i="18"/>
  <c r="B2741" i="18"/>
  <c r="C2741" i="18" s="1"/>
  <c r="B2738" i="18"/>
  <c r="C2738" i="18" s="1"/>
  <c r="F2737" i="18" a="1"/>
  <c r="F2737" i="18"/>
  <c r="E2737" i="18" s="1"/>
  <c r="C2736" i="18"/>
  <c r="B2736" i="18"/>
  <c r="C2735" i="18"/>
  <c r="B2735" i="18"/>
  <c r="F2732" i="18" a="1"/>
  <c r="F2732" i="18" s="1"/>
  <c r="E2732" i="18" s="1"/>
  <c r="F2731" i="18" a="1"/>
  <c r="F2731" i="18"/>
  <c r="E2731" i="18"/>
  <c r="F2730" i="18" a="1"/>
  <c r="F2730" i="18" s="1"/>
  <c r="E2730" i="18"/>
  <c r="F2729" i="18" a="1"/>
  <c r="F2729" i="18"/>
  <c r="E2729" i="18" s="1"/>
  <c r="F2728" i="18" a="1"/>
  <c r="F2728" i="18"/>
  <c r="E2728" i="18"/>
  <c r="F2727" i="18" a="1"/>
  <c r="F2727" i="18"/>
  <c r="E2727" i="18" s="1"/>
  <c r="F2726" i="18" a="1"/>
  <c r="F2726" i="18"/>
  <c r="E2726" i="18"/>
  <c r="F2725" i="18" a="1"/>
  <c r="F2725" i="18" s="1"/>
  <c r="E2725" i="18" s="1"/>
  <c r="F2724" i="18" a="1"/>
  <c r="F2724" i="18"/>
  <c r="E2724" i="18"/>
  <c r="F2723" i="18" a="1"/>
  <c r="F2723" i="18"/>
  <c r="E2723" i="18"/>
  <c r="F2722" i="18" a="1"/>
  <c r="F2722" i="18"/>
  <c r="E2722" i="18" s="1"/>
  <c r="F2721" i="18" a="1"/>
  <c r="F2721" i="18"/>
  <c r="E2721" i="18"/>
  <c r="F2720" i="18" a="1"/>
  <c r="F2720" i="18" s="1"/>
  <c r="E2720" i="18"/>
  <c r="F2719" i="18" a="1"/>
  <c r="F2719" i="18"/>
  <c r="E2719" i="18"/>
  <c r="F2718" i="18" a="1"/>
  <c r="F2718" i="18" s="1"/>
  <c r="E2718" i="18" s="1"/>
  <c r="F2717" i="18" a="1"/>
  <c r="F2717" i="18"/>
  <c r="E2717" i="18" s="1"/>
  <c r="B2716" i="18"/>
  <c r="C2716" i="18" s="1"/>
  <c r="F2715" i="18" a="1"/>
  <c r="F2715" i="18" s="1"/>
  <c r="E2715" i="18" s="1"/>
  <c r="F2714" i="18" a="1"/>
  <c r="F2714" i="18" s="1"/>
  <c r="E2714" i="18"/>
  <c r="B2713" i="18"/>
  <c r="C2713" i="18" s="1"/>
  <c r="F2712" i="18" a="1"/>
  <c r="F2712" i="18" s="1"/>
  <c r="E2712" i="18" s="1"/>
  <c r="F2711" i="18" a="1"/>
  <c r="F2711" i="18"/>
  <c r="E2711" i="18"/>
  <c r="B2710" i="18"/>
  <c r="C2710" i="18" s="1"/>
  <c r="F2709" i="18" a="1"/>
  <c r="F2709" i="18" s="1"/>
  <c r="E2709" i="18" s="1"/>
  <c r="F2708" i="18" a="1"/>
  <c r="F2708" i="18"/>
  <c r="E2708" i="18"/>
  <c r="B2707" i="18"/>
  <c r="C2707" i="18" s="1"/>
  <c r="B2706" i="18"/>
  <c r="C2706" i="18" s="1"/>
  <c r="F2705" i="18" a="1"/>
  <c r="F2705" i="18"/>
  <c r="E2705" i="18" s="1"/>
  <c r="B2704" i="18"/>
  <c r="C2704" i="18" s="1"/>
  <c r="F2703" i="18" a="1"/>
  <c r="F2703" i="18"/>
  <c r="E2703" i="18"/>
  <c r="B2702" i="18"/>
  <c r="C2702" i="18" s="1"/>
  <c r="B2701" i="18"/>
  <c r="C2701" i="18" s="1"/>
  <c r="F2700" i="18" a="1"/>
  <c r="F2700" i="18"/>
  <c r="E2700" i="18" s="1"/>
  <c r="F2699" i="18" a="1"/>
  <c r="F2699" i="18"/>
  <c r="E2699" i="18" s="1"/>
  <c r="F2698" i="18" a="1"/>
  <c r="F2698" i="18"/>
  <c r="E2698" i="18" s="1"/>
  <c r="F2697" i="18" a="1"/>
  <c r="F2697" i="18"/>
  <c r="E2697" i="18"/>
  <c r="F2696" i="18" a="1"/>
  <c r="F2696" i="18"/>
  <c r="E2696" i="18" s="1"/>
  <c r="F2695" i="18" a="1"/>
  <c r="F2695" i="18"/>
  <c r="E2695" i="18"/>
  <c r="F2694" i="18" a="1"/>
  <c r="F2694" i="18" s="1"/>
  <c r="E2694" i="18" s="1"/>
  <c r="F2693" i="18" a="1"/>
  <c r="F2693" i="18"/>
  <c r="E2693" i="18" s="1"/>
  <c r="F2692" i="18" a="1"/>
  <c r="F2692" i="18" s="1"/>
  <c r="E2692" i="18"/>
  <c r="F2691" i="18" a="1"/>
  <c r="F2691" i="18"/>
  <c r="E2691" i="18" s="1"/>
  <c r="F2690" i="18" a="1"/>
  <c r="F2690" i="18"/>
  <c r="E2690" i="18"/>
  <c r="F2689" i="18" a="1"/>
  <c r="F2689" i="18"/>
  <c r="E2689" i="18" s="1"/>
  <c r="F2688" i="18" a="1"/>
  <c r="F2688" i="18"/>
  <c r="E2688" i="18"/>
  <c r="F2687" i="18" a="1"/>
  <c r="F2687" i="18" s="1"/>
  <c r="E2687" i="18" s="1"/>
  <c r="F2686" i="18" a="1"/>
  <c r="F2686" i="18"/>
  <c r="E2686" i="18"/>
  <c r="F2685" i="18" a="1"/>
  <c r="F2685" i="18"/>
  <c r="E2685" i="18"/>
  <c r="F2684" i="18" a="1"/>
  <c r="F2684" i="18"/>
  <c r="E2684" i="18" s="1"/>
  <c r="F2683" i="18" a="1"/>
  <c r="F2683" i="18"/>
  <c r="E2683" i="18"/>
  <c r="F2682" i="18" a="1"/>
  <c r="F2682" i="18" s="1"/>
  <c r="E2682" i="18"/>
  <c r="F2681" i="18" a="1"/>
  <c r="F2681" i="18"/>
  <c r="E2681" i="18"/>
  <c r="F2680" i="18" a="1"/>
  <c r="F2680" i="18" s="1"/>
  <c r="E2680" i="18" s="1"/>
  <c r="F2679" i="18" a="1"/>
  <c r="F2679" i="18"/>
  <c r="E2679" i="18" s="1"/>
  <c r="F2678" i="18" a="1"/>
  <c r="F2678" i="18" s="1"/>
  <c r="E2678" i="18" s="1"/>
  <c r="F2677" i="18" a="1"/>
  <c r="F2677" i="18"/>
  <c r="E2677" i="18"/>
  <c r="F2676" i="18" a="1"/>
  <c r="F2676" i="18" s="1"/>
  <c r="E2676" i="18" s="1"/>
  <c r="F2675" i="18" a="1"/>
  <c r="F2675" i="18"/>
  <c r="E2675" i="18"/>
  <c r="F2674" i="18" a="1"/>
  <c r="F2674" i="18"/>
  <c r="E2674" i="18"/>
  <c r="F2673" i="18" a="1"/>
  <c r="F2673" i="18" s="1"/>
  <c r="E2673" i="18" s="1"/>
  <c r="F2672" i="18" a="1"/>
  <c r="F2672" i="18" s="1"/>
  <c r="E2672" i="18"/>
  <c r="F2671" i="18" a="1"/>
  <c r="F2671" i="18"/>
  <c r="E2671" i="18" s="1"/>
  <c r="B2669" i="18"/>
  <c r="C2669" i="18" s="1"/>
  <c r="B2667" i="18"/>
  <c r="C2667" i="18" s="1"/>
  <c r="B2666" i="18"/>
  <c r="C2666" i="18" s="1"/>
  <c r="B2665" i="18"/>
  <c r="C2665" i="18" s="1"/>
  <c r="B2664" i="18"/>
  <c r="C2664" i="18" s="1"/>
  <c r="B2663" i="18"/>
  <c r="C2663" i="18" s="1"/>
  <c r="B2662" i="18"/>
  <c r="C2662" i="18" s="1"/>
  <c r="F2661" i="18" a="1"/>
  <c r="F2661" i="18"/>
  <c r="E2661" i="18" s="1"/>
  <c r="F2660" i="18" a="1"/>
  <c r="F2660" i="18"/>
  <c r="E2660" i="18"/>
  <c r="F2659" i="18" a="1"/>
  <c r="F2659" i="18"/>
  <c r="E2659" i="18" s="1"/>
  <c r="F2658" i="18" a="1"/>
  <c r="F2658" i="18" s="1"/>
  <c r="E2658" i="18"/>
  <c r="F2657" i="18" a="1"/>
  <c r="F2657" i="18" s="1"/>
  <c r="E2657" i="18" s="1"/>
  <c r="F2656" i="18" a="1"/>
  <c r="F2656" i="18"/>
  <c r="E2656" i="18"/>
  <c r="F2655" i="18" a="1"/>
  <c r="F2655" i="18" s="1"/>
  <c r="E2655" i="18" s="1"/>
  <c r="F2654" i="18" a="1"/>
  <c r="F2654" i="18"/>
  <c r="E2654" i="18"/>
  <c r="F2653" i="18" a="1"/>
  <c r="F2653" i="18" s="1"/>
  <c r="E2653" i="18" s="1"/>
  <c r="F2652" i="18" a="1"/>
  <c r="F2652" i="18"/>
  <c r="E2652" i="18"/>
  <c r="F2651" i="18" a="1"/>
  <c r="F2651" i="18"/>
  <c r="E2651" i="18"/>
  <c r="F2650" i="18" a="1"/>
  <c r="F2650" i="18" s="1"/>
  <c r="E2650" i="18" s="1"/>
  <c r="F2649" i="18" a="1"/>
  <c r="F2649" i="18"/>
  <c r="E2649" i="18"/>
  <c r="F2648" i="18" a="1"/>
  <c r="F2648" i="18" s="1"/>
  <c r="E2648" i="18" s="1"/>
  <c r="F2647" i="18" a="1"/>
  <c r="F2647" i="18"/>
  <c r="E2647" i="18"/>
  <c r="F2646" i="18" a="1"/>
  <c r="F2646" i="18" s="1"/>
  <c r="E2646" i="18" s="1"/>
  <c r="F2645" i="18" a="1"/>
  <c r="F2645" i="18"/>
  <c r="E2645" i="18" s="1"/>
  <c r="F2644" i="18" a="1"/>
  <c r="F2644" i="18" s="1"/>
  <c r="E2644" i="18" s="1"/>
  <c r="F2643" i="18" a="1"/>
  <c r="F2643" i="18"/>
  <c r="E2643" i="18" s="1"/>
  <c r="F2642" i="18" a="1"/>
  <c r="F2642" i="18"/>
  <c r="E2642" i="18"/>
  <c r="F2641" i="18" a="1"/>
  <c r="F2641" i="18"/>
  <c r="E2641" i="18" s="1"/>
  <c r="F2640" i="18" a="1"/>
  <c r="F2640" i="18"/>
  <c r="E2640" i="18"/>
  <c r="F2639" i="18" a="1"/>
  <c r="F2639" i="18" s="1"/>
  <c r="E2639" i="18" s="1"/>
  <c r="F2638" i="18" a="1"/>
  <c r="F2638" i="18" s="1"/>
  <c r="E2638" i="18"/>
  <c r="F2637" i="18" a="1"/>
  <c r="F2637" i="18" s="1"/>
  <c r="E2637" i="18" s="1"/>
  <c r="F2636" i="18" a="1"/>
  <c r="F2636" i="18"/>
  <c r="E2636" i="18" s="1"/>
  <c r="F2635" i="18" a="1"/>
  <c r="F2635" i="18"/>
  <c r="E2635" i="18" s="1"/>
  <c r="F2634" i="18" a="1"/>
  <c r="F2634" i="18"/>
  <c r="E2634" i="18"/>
  <c r="F2633" i="18" a="1"/>
  <c r="F2633" i="18"/>
  <c r="E2633" i="18"/>
  <c r="F2632" i="18" a="1"/>
  <c r="F2632" i="18" s="1"/>
  <c r="E2632" i="18" s="1"/>
  <c r="F2631" i="18" a="1"/>
  <c r="F2631" i="18"/>
  <c r="E2631" i="18"/>
  <c r="F2630" i="18" a="1"/>
  <c r="F2630" i="18" s="1"/>
  <c r="E2630" i="18" s="1"/>
  <c r="F2629" i="18" a="1"/>
  <c r="F2629" i="18"/>
  <c r="E2629" i="18" s="1"/>
  <c r="F2628" i="18" a="1"/>
  <c r="F2628" i="18" s="1"/>
  <c r="E2628" i="18" s="1"/>
  <c r="F2627" i="18" a="1"/>
  <c r="F2627" i="18"/>
  <c r="E2627" i="18"/>
  <c r="F2626" i="18" a="1"/>
  <c r="F2626" i="18"/>
  <c r="E2626" i="18"/>
  <c r="F2625" i="18" a="1"/>
  <c r="F2625" i="18" s="1"/>
  <c r="E2625" i="18" s="1"/>
  <c r="F2624" i="18" a="1"/>
  <c r="F2624" i="18" s="1"/>
  <c r="E2624" i="18" s="1"/>
  <c r="F2623" i="18" a="1"/>
  <c r="F2623" i="18" s="1"/>
  <c r="E2623" i="18" s="1"/>
  <c r="F2622" i="18" a="1"/>
  <c r="F2622" i="18"/>
  <c r="E2622" i="18"/>
  <c r="F2621" i="18" a="1"/>
  <c r="F2621" i="18"/>
  <c r="E2621" i="18" s="1"/>
  <c r="F2620" i="18" a="1"/>
  <c r="F2620" i="18"/>
  <c r="E2620" i="18" s="1"/>
  <c r="F2619" i="18" a="1"/>
  <c r="F2619" i="18"/>
  <c r="E2619" i="18"/>
  <c r="F2618" i="18" a="1"/>
  <c r="F2618" i="18" s="1"/>
  <c r="E2618" i="18" s="1"/>
  <c r="F2617" i="18" a="1"/>
  <c r="F2617" i="18" s="1"/>
  <c r="E2617" i="18" s="1"/>
  <c r="F2616" i="18" a="1"/>
  <c r="F2616" i="18"/>
  <c r="E2616" i="18" s="1"/>
  <c r="F2615" i="18" a="1"/>
  <c r="F2615" i="18"/>
  <c r="E2615" i="18" s="1"/>
  <c r="F2614" i="18" a="1"/>
  <c r="F2614" i="18" s="1"/>
  <c r="E2614" i="18" s="1"/>
  <c r="F2613" i="18" a="1"/>
  <c r="F2613" i="18"/>
  <c r="E2613" i="18"/>
  <c r="F2612" i="18" a="1"/>
  <c r="F2612" i="18" s="1"/>
  <c r="E2612" i="18" s="1"/>
  <c r="F2611" i="18" a="1"/>
  <c r="F2611" i="18"/>
  <c r="E2611" i="18" s="1"/>
  <c r="F2610" i="18" a="1"/>
  <c r="F2610" i="18" s="1"/>
  <c r="E2610" i="18" s="1"/>
  <c r="F2609" i="18" a="1"/>
  <c r="F2609" i="18"/>
  <c r="E2609" i="18" s="1"/>
  <c r="F2608" i="18" a="1"/>
  <c r="F2608" i="18" s="1"/>
  <c r="E2608" i="18"/>
  <c r="F2607" i="18" a="1"/>
  <c r="F2607" i="18" s="1"/>
  <c r="E2607" i="18" s="1"/>
  <c r="F2598" i="18" a="1"/>
  <c r="F2598" i="18"/>
  <c r="E2598" i="18" s="1"/>
  <c r="F2597" i="18" a="1"/>
  <c r="F2597" i="18" s="1"/>
  <c r="E2597" i="18" s="1"/>
  <c r="F2596" i="18" a="1"/>
  <c r="F2596" i="18"/>
  <c r="E2596" i="18" s="1"/>
  <c r="F2595" i="18" a="1"/>
  <c r="F2595" i="18"/>
  <c r="E2595" i="18"/>
  <c r="F2594" i="18" a="1"/>
  <c r="F2594" i="18" s="1"/>
  <c r="E2594" i="18" s="1"/>
  <c r="F2593" i="18" a="1"/>
  <c r="F2593" i="18"/>
  <c r="E2593" i="18"/>
  <c r="F2592" i="18" a="1"/>
  <c r="F2592" i="18" s="1"/>
  <c r="E2592" i="18" s="1"/>
  <c r="F2591" i="18" a="1"/>
  <c r="F2591" i="18"/>
  <c r="E2591" i="18" s="1"/>
  <c r="F2590" i="18" a="1"/>
  <c r="F2590" i="18" s="1"/>
  <c r="E2590" i="18" s="1"/>
  <c r="F2589" i="18" a="1"/>
  <c r="F2589" i="18"/>
  <c r="E2589" i="18"/>
  <c r="F2588" i="18" a="1"/>
  <c r="F2588" i="18"/>
  <c r="E2588" i="18"/>
  <c r="F2587" i="18" a="1"/>
  <c r="F2587" i="18" s="1"/>
  <c r="E2587" i="18" s="1"/>
  <c r="F2586" i="18" a="1"/>
  <c r="F2586" i="18" s="1"/>
  <c r="E2586" i="18" s="1"/>
  <c r="F2585" i="18" a="1"/>
  <c r="F2585" i="18"/>
  <c r="E2585" i="18" s="1"/>
  <c r="F2584" i="18" a="1"/>
  <c r="F2584" i="18"/>
  <c r="E2584" i="18"/>
  <c r="F2583" i="18" a="1"/>
  <c r="F2583" i="18"/>
  <c r="E2583" i="18" s="1"/>
  <c r="F2582" i="18" a="1"/>
  <c r="F2582" i="18"/>
  <c r="E2582" i="18"/>
  <c r="F2581" i="18" a="1"/>
  <c r="F2581" i="18"/>
  <c r="E2581" i="18"/>
  <c r="F2573" i="18" a="1"/>
  <c r="F2573" i="18"/>
  <c r="E2573" i="18" s="1"/>
  <c r="F2572" i="18" a="1"/>
  <c r="F2572" i="18"/>
  <c r="E2572" i="18"/>
  <c r="F2571" i="18" a="1"/>
  <c r="F2571" i="18"/>
  <c r="E2571" i="18"/>
  <c r="F2570" i="18" a="1"/>
  <c r="F2570" i="18" s="1"/>
  <c r="E2570" i="18" s="1"/>
  <c r="F2569" i="18" a="1"/>
  <c r="F2569" i="18"/>
  <c r="E2569" i="18"/>
  <c r="F2568" i="18" a="1"/>
  <c r="F2568" i="18" s="1"/>
  <c r="E2568" i="18" s="1"/>
  <c r="F2567" i="18" a="1"/>
  <c r="F2567" i="18"/>
  <c r="E2567" i="18"/>
  <c r="F2566" i="18" a="1"/>
  <c r="F2566" i="18"/>
  <c r="E2566" i="18" s="1"/>
  <c r="F2565" i="18" a="1"/>
  <c r="F2565" i="18"/>
  <c r="E2565" i="18" s="1"/>
  <c r="F2564" i="18" a="1"/>
  <c r="F2564" i="18" s="1"/>
  <c r="E2564" i="18" s="1"/>
  <c r="F2563" i="18" a="1"/>
  <c r="F2563" i="18"/>
  <c r="E2563" i="18" s="1"/>
  <c r="F2562" i="18" a="1"/>
  <c r="F2562" i="18" s="1"/>
  <c r="E2562" i="18" s="1"/>
  <c r="F2561" i="18" a="1"/>
  <c r="F2561" i="18"/>
  <c r="E2561" i="18" s="1"/>
  <c r="F2560" i="18" a="1"/>
  <c r="F2560" i="18"/>
  <c r="E2560" i="18"/>
  <c r="F2559" i="18" a="1"/>
  <c r="F2559" i="18"/>
  <c r="E2559" i="18" s="1"/>
  <c r="F2558" i="18" a="1"/>
  <c r="F2558" i="18" s="1"/>
  <c r="E2558" i="18"/>
  <c r="F2554" i="18" a="1"/>
  <c r="F2554" i="18" s="1"/>
  <c r="E2554" i="18" s="1"/>
  <c r="F2546" i="18" a="1"/>
  <c r="F2546" i="18"/>
  <c r="E2546" i="18" s="1"/>
  <c r="F2536" i="18" a="1"/>
  <c r="F2536" i="18"/>
  <c r="E2536" i="18"/>
  <c r="F2534" i="18" a="1"/>
  <c r="F2534" i="18"/>
  <c r="E2534" i="18" s="1"/>
  <c r="F2533" i="18" a="1"/>
  <c r="F2533" i="18"/>
  <c r="E2533" i="18"/>
  <c r="F2532" i="18" a="1"/>
  <c r="F2532" i="18" s="1"/>
  <c r="E2532" i="18" s="1"/>
  <c r="F2531" i="18" a="1"/>
  <c r="F2531" i="18"/>
  <c r="E2531" i="18"/>
  <c r="F2530" i="18" a="1"/>
  <c r="F2530" i="18" s="1"/>
  <c r="E2530" i="18" s="1"/>
  <c r="F2529" i="18" a="1"/>
  <c r="F2529" i="18"/>
  <c r="E2529" i="18" s="1"/>
  <c r="F2528" i="18" a="1"/>
  <c r="F2528" i="18" s="1"/>
  <c r="E2528" i="18" s="1"/>
  <c r="F2527" i="18" a="1"/>
  <c r="F2527" i="18"/>
  <c r="E2527" i="18"/>
  <c r="F2526" i="18" a="1"/>
  <c r="F2526" i="18"/>
  <c r="E2526" i="18"/>
  <c r="F2525" i="18" a="1"/>
  <c r="F2525" i="18" s="1"/>
  <c r="E2525" i="18" s="1"/>
  <c r="F2524" i="18" a="1"/>
  <c r="F2524" i="18" s="1"/>
  <c r="E2524" i="18" s="1"/>
  <c r="F2523" i="18" a="1"/>
  <c r="F2523" i="18"/>
  <c r="E2523" i="18" s="1"/>
  <c r="F2522" i="18" a="1"/>
  <c r="F2522" i="18"/>
  <c r="E2522" i="18"/>
  <c r="F2521" i="18" a="1"/>
  <c r="F2521" i="18"/>
  <c r="E2521" i="18" s="1"/>
  <c r="F2520" i="18" a="1"/>
  <c r="F2520" i="18"/>
  <c r="E2520" i="18"/>
  <c r="F2519" i="18" a="1"/>
  <c r="F2519" i="18"/>
  <c r="E2519" i="18"/>
  <c r="F2509" i="18" a="1"/>
  <c r="F2509" i="18" s="1"/>
  <c r="E2509" i="18" s="1"/>
  <c r="F2507" i="18" a="1"/>
  <c r="F2507" i="18"/>
  <c r="E2507" i="18"/>
  <c r="F2496" i="18" a="1"/>
  <c r="F2496" i="18" s="1"/>
  <c r="E2496" i="18" s="1"/>
  <c r="F2494" i="18" a="1"/>
  <c r="F2494" i="18" s="1"/>
  <c r="E2494" i="18" s="1"/>
  <c r="F2493" i="18" a="1"/>
  <c r="F2493" i="18"/>
  <c r="E2493" i="18" s="1"/>
  <c r="F2492" i="18" a="1"/>
  <c r="F2492" i="18" s="1"/>
  <c r="E2492" i="18"/>
  <c r="F2491" i="18" a="1"/>
  <c r="F2491" i="18" s="1"/>
  <c r="E2491" i="18" s="1"/>
  <c r="F2490" i="18" a="1"/>
  <c r="F2490" i="18"/>
  <c r="E2490" i="18"/>
  <c r="F2489" i="18" a="1"/>
  <c r="F2489" i="18" s="1"/>
  <c r="E2489" i="18" s="1"/>
  <c r="F2488" i="18" a="1"/>
  <c r="F2488" i="18"/>
  <c r="E2488" i="18"/>
  <c r="F2487" i="18" a="1"/>
  <c r="F2487" i="18" s="1"/>
  <c r="E2487" i="18" s="1"/>
  <c r="F2486" i="18" a="1"/>
  <c r="F2486" i="18"/>
  <c r="E2486" i="18"/>
  <c r="F2485" i="18" a="1"/>
  <c r="F2485" i="18"/>
  <c r="E2485" i="18"/>
  <c r="F2484" i="18" a="1"/>
  <c r="F2484" i="18" s="1"/>
  <c r="E2484" i="18" s="1"/>
  <c r="F2483" i="18" a="1"/>
  <c r="F2483" i="18"/>
  <c r="E2483" i="18"/>
  <c r="F2482" i="18" a="1"/>
  <c r="F2482" i="18" s="1"/>
  <c r="E2482" i="18" s="1"/>
  <c r="F2481" i="18" a="1"/>
  <c r="F2481" i="18"/>
  <c r="E2481" i="18"/>
  <c r="F2480" i="18" a="1"/>
  <c r="F2480" i="18" s="1"/>
  <c r="E2480" i="18" s="1"/>
  <c r="F2479" i="18" a="1"/>
  <c r="F2479" i="18"/>
  <c r="E2479" i="18" s="1"/>
  <c r="F2478" i="18" a="1"/>
  <c r="F2478" i="18" s="1"/>
  <c r="E2478" i="18" s="1"/>
  <c r="F2477" i="18" a="1"/>
  <c r="F2477" i="18"/>
  <c r="E2477" i="18" s="1"/>
  <c r="F2476" i="18" a="1"/>
  <c r="F2476" i="18"/>
  <c r="E2476" i="18"/>
  <c r="F2475" i="18" a="1"/>
  <c r="F2475" i="18"/>
  <c r="E2475" i="18" s="1"/>
  <c r="F2474" i="18" a="1"/>
  <c r="F2474" i="18"/>
  <c r="E2474" i="18"/>
  <c r="F2473" i="18" a="1"/>
  <c r="F2473" i="18" s="1"/>
  <c r="E2473" i="18" s="1"/>
  <c r="F2472" i="18" a="1"/>
  <c r="F2472" i="18" s="1"/>
  <c r="E2472" i="18"/>
  <c r="F2471" i="18" a="1"/>
  <c r="F2471" i="18" s="1"/>
  <c r="E2471" i="18" s="1"/>
  <c r="F2470" i="18" a="1"/>
  <c r="F2470" i="18"/>
  <c r="E2470" i="18" s="1"/>
  <c r="F2469" i="18" a="1"/>
  <c r="F2469" i="18" s="1"/>
  <c r="E2469" i="18" s="1"/>
  <c r="F2468" i="18" a="1"/>
  <c r="F2468" i="18"/>
  <c r="E2468" i="18" s="1"/>
  <c r="F2467" i="18" a="1"/>
  <c r="F2467" i="18"/>
  <c r="E2467" i="18"/>
  <c r="F2466" i="18" a="1"/>
  <c r="F2466" i="18" s="1"/>
  <c r="E2466" i="18" s="1"/>
  <c r="F2465" i="18" a="1"/>
  <c r="F2465" i="18"/>
  <c r="E2465" i="18"/>
  <c r="F2464" i="18" a="1"/>
  <c r="F2464" i="18" s="1"/>
  <c r="E2464" i="18" s="1"/>
  <c r="F2463" i="18" a="1"/>
  <c r="F2463" i="18"/>
  <c r="E2463" i="18" s="1"/>
  <c r="F2462" i="18" a="1"/>
  <c r="F2462" i="18" s="1"/>
  <c r="E2462" i="18" s="1"/>
  <c r="F2461" i="18" a="1"/>
  <c r="F2461" i="18"/>
  <c r="E2461" i="18" s="1"/>
  <c r="F2460" i="18" a="1"/>
  <c r="F2460" i="18"/>
  <c r="E2460" i="18"/>
  <c r="F2459" i="18" a="1"/>
  <c r="F2459" i="18" s="1"/>
  <c r="E2459" i="18" s="1"/>
  <c r="F2458" i="18" a="1"/>
  <c r="F2458" i="18" s="1"/>
  <c r="E2458" i="18" s="1"/>
  <c r="F2457" i="18" a="1"/>
  <c r="F2457" i="18" s="1"/>
  <c r="E2457" i="18" s="1"/>
  <c r="F2456" i="18" a="1"/>
  <c r="F2456" i="18"/>
  <c r="E2456" i="18"/>
  <c r="F2455" i="18" a="1"/>
  <c r="F2455" i="18"/>
  <c r="E2455" i="18" s="1"/>
  <c r="F2454" i="18" a="1"/>
  <c r="F2454" i="18"/>
  <c r="E2454" i="18" s="1"/>
  <c r="F2453" i="18" a="1"/>
  <c r="F2453" i="18"/>
  <c r="E2453" i="18"/>
  <c r="F2452" i="18" a="1"/>
  <c r="F2452" i="18" s="1"/>
  <c r="E2452" i="18" s="1"/>
  <c r="F2451" i="18" a="1"/>
  <c r="F2451" i="18" s="1"/>
  <c r="E2451" i="18"/>
  <c r="F2450" i="18" a="1"/>
  <c r="F2450" i="18"/>
  <c r="E2450" i="18" s="1"/>
  <c r="F2449" i="18" a="1"/>
  <c r="F2449" i="18"/>
  <c r="E2449" i="18" s="1"/>
  <c r="F2448" i="18" a="1"/>
  <c r="F2448" i="18" s="1"/>
  <c r="E2448" i="18" s="1"/>
  <c r="F2447" i="18" a="1"/>
  <c r="F2447" i="18"/>
  <c r="E2447" i="18" s="1"/>
  <c r="F2446" i="18" a="1"/>
  <c r="F2446" i="18" s="1"/>
  <c r="E2446" i="18" s="1"/>
  <c r="F2445" i="18" a="1"/>
  <c r="F2445" i="18"/>
  <c r="E2445" i="18" s="1"/>
  <c r="F2444" i="18" a="1"/>
  <c r="F2444" i="18" s="1"/>
  <c r="E2444" i="18"/>
  <c r="F2443" i="18" a="1"/>
  <c r="F2443" i="18"/>
  <c r="E2443" i="18" s="1"/>
  <c r="F2442" i="18" a="1"/>
  <c r="F2442" i="18" s="1"/>
  <c r="E2442" i="18"/>
  <c r="F2441" i="18" a="1"/>
  <c r="F2441" i="18" s="1"/>
  <c r="E2441" i="18" s="1"/>
  <c r="F2440" i="18" a="1"/>
  <c r="F2440" i="18"/>
  <c r="E2440" i="18"/>
  <c r="F2439" i="18" a="1"/>
  <c r="F2439" i="18" s="1"/>
  <c r="E2439" i="18" s="1"/>
  <c r="F2438" i="18" a="1"/>
  <c r="F2438" i="18"/>
  <c r="E2438" i="18"/>
  <c r="F2437" i="18" a="1"/>
  <c r="F2437" i="18"/>
  <c r="E2437" i="18" s="1"/>
  <c r="F2436" i="18" a="1"/>
  <c r="F2436" i="18"/>
  <c r="E2436" i="18" s="1"/>
  <c r="F2435" i="18" a="1"/>
  <c r="F2435" i="18"/>
  <c r="E2435" i="18"/>
  <c r="F2434" i="18" a="1"/>
  <c r="F2434" i="18" s="1"/>
  <c r="E2434" i="18" s="1"/>
  <c r="F2433" i="18" a="1"/>
  <c r="F2433" i="18"/>
  <c r="E2433" i="18"/>
  <c r="F2432" i="18" a="1"/>
  <c r="F2432" i="18" s="1"/>
  <c r="E2432" i="18" s="1"/>
  <c r="F2431" i="18" a="1"/>
  <c r="F2431" i="18"/>
  <c r="E2431" i="18"/>
  <c r="F2430" i="18" a="1"/>
  <c r="F2430" i="18" s="1"/>
  <c r="E2430" i="18" s="1"/>
  <c r="F2429" i="18" a="1"/>
  <c r="F2429" i="18" s="1"/>
  <c r="E2429" i="18" s="1"/>
  <c r="F2428" i="18" a="1"/>
  <c r="F2428" i="18" s="1"/>
  <c r="E2428" i="18" s="1"/>
  <c r="F2427" i="18" a="1"/>
  <c r="F2427" i="18"/>
  <c r="E2427" i="18" s="1"/>
  <c r="F2426" i="18" a="1"/>
  <c r="F2426" i="18" s="1"/>
  <c r="E2426" i="18"/>
  <c r="F2425" i="18" a="1"/>
  <c r="F2425" i="18"/>
  <c r="E2425" i="18" s="1"/>
  <c r="F2424" i="18" a="1"/>
  <c r="F2424" i="18"/>
  <c r="E2424" i="18"/>
  <c r="F2423" i="18" a="1"/>
  <c r="F2423" i="18" s="1"/>
  <c r="E2423" i="18" s="1"/>
  <c r="F2422" i="18" a="1"/>
  <c r="F2422" i="18" s="1"/>
  <c r="E2422" i="18"/>
  <c r="F2421" i="18" a="1"/>
  <c r="F2421" i="18" s="1"/>
  <c r="E2421" i="18" s="1"/>
  <c r="F2420" i="18" a="1"/>
  <c r="F2420" i="18"/>
  <c r="E2420" i="18" s="1"/>
  <c r="F2419" i="18" a="1"/>
  <c r="F2419" i="18" s="1"/>
  <c r="E2419" i="18" s="1"/>
  <c r="F2418" i="18" a="1"/>
  <c r="F2418" i="18"/>
  <c r="E2418" i="18" s="1"/>
  <c r="F2417" i="18" a="1"/>
  <c r="F2417" i="18"/>
  <c r="E2417" i="18"/>
  <c r="F2416" i="18" a="1"/>
  <c r="F2416" i="18" s="1"/>
  <c r="E2416" i="18" s="1"/>
  <c r="F2415" i="18" a="1"/>
  <c r="F2415" i="18"/>
  <c r="E2415" i="18"/>
  <c r="F2414" i="18" a="1"/>
  <c r="F2414" i="18" s="1"/>
  <c r="E2414" i="18" s="1"/>
  <c r="F2413" i="18" a="1"/>
  <c r="F2413" i="18"/>
  <c r="E2413" i="18" s="1"/>
  <c r="F2412" i="18" a="1"/>
  <c r="F2412" i="18" s="1"/>
  <c r="E2412" i="18" s="1"/>
  <c r="F2411" i="18" a="1"/>
  <c r="F2411" i="18" s="1"/>
  <c r="E2411" i="18" s="1"/>
  <c r="F2410" i="18" a="1"/>
  <c r="F2410" i="18"/>
  <c r="E2410" i="18"/>
  <c r="F2409" i="18" a="1"/>
  <c r="F2409" i="18" s="1"/>
  <c r="E2409" i="18" s="1"/>
  <c r="F2408" i="18" a="1"/>
  <c r="F2408" i="18" s="1"/>
  <c r="E2408" i="18" s="1"/>
  <c r="F2407" i="18" a="1"/>
  <c r="F2407" i="18" s="1"/>
  <c r="E2407" i="18" s="1"/>
  <c r="F2406" i="18" a="1"/>
  <c r="F2406" i="18"/>
  <c r="E2406" i="18"/>
  <c r="F2405" i="18" a="1"/>
  <c r="F2405" i="18"/>
  <c r="E2405" i="18" s="1"/>
  <c r="F2404" i="18" a="1"/>
  <c r="F2404" i="18"/>
  <c r="E2404" i="18" s="1"/>
  <c r="F2403" i="18" a="1"/>
  <c r="F2403" i="18"/>
  <c r="E2403" i="18"/>
  <c r="F2402" i="18" a="1"/>
  <c r="F2402" i="18" s="1"/>
  <c r="E2402" i="18" s="1"/>
  <c r="F2401" i="18" a="1"/>
  <c r="F2401" i="18"/>
  <c r="E2401" i="18"/>
  <c r="F2400" i="18" a="1"/>
  <c r="F2400" i="18" s="1"/>
  <c r="E2400" i="18" s="1"/>
  <c r="F2399" i="18" a="1"/>
  <c r="F2399" i="18"/>
  <c r="E2399" i="18" s="1"/>
  <c r="F2398" i="18" a="1"/>
  <c r="F2398" i="18" s="1"/>
  <c r="E2398" i="18" s="1"/>
  <c r="F2397" i="18" a="1"/>
  <c r="F2397" i="18" s="1"/>
  <c r="E2397" i="18" s="1"/>
  <c r="F2396" i="18" a="1"/>
  <c r="F2396" i="18"/>
  <c r="E2396" i="18"/>
  <c r="F2395" i="18" a="1"/>
  <c r="F2395" i="18" s="1"/>
  <c r="E2395" i="18" s="1"/>
  <c r="F2394" i="18" a="1"/>
  <c r="F2394" i="18" s="1"/>
  <c r="E2394" i="18" s="1"/>
  <c r="F2393" i="18" a="1"/>
  <c r="F2393" i="18"/>
  <c r="E2393" i="18"/>
  <c r="F2392" i="18" a="1"/>
  <c r="F2392" i="18" s="1"/>
  <c r="E2392" i="18" s="1"/>
  <c r="F2391" i="18" a="1"/>
  <c r="F2391" i="18"/>
  <c r="E2391" i="18"/>
  <c r="F2390" i="18" a="1"/>
  <c r="F2390" i="18" s="1"/>
  <c r="E2390" i="18" s="1"/>
  <c r="F2389" i="18" a="1"/>
  <c r="F2389" i="18"/>
  <c r="E2389" i="18" s="1"/>
  <c r="F2388" i="18" a="1"/>
  <c r="F2388" i="18" s="1"/>
  <c r="E2388" i="18"/>
  <c r="F2387" i="18" a="1"/>
  <c r="F2387" i="18"/>
  <c r="E2387" i="18" s="1"/>
  <c r="F2386" i="18" a="1"/>
  <c r="F2386" i="18"/>
  <c r="E2386" i="18"/>
  <c r="F2385" i="18" a="1"/>
  <c r="F2385" i="18" s="1"/>
  <c r="E2385" i="18" s="1"/>
  <c r="F2384" i="18" a="1"/>
  <c r="F2384" i="18"/>
  <c r="E2384" i="18" s="1"/>
  <c r="F2383" i="18" a="1"/>
  <c r="F2383" i="18"/>
  <c r="E2383" i="18"/>
  <c r="F2382" i="18" a="1"/>
  <c r="F2382" i="18" s="1"/>
  <c r="E2382" i="18" s="1"/>
  <c r="F2381" i="18" a="1"/>
  <c r="F2381" i="18"/>
  <c r="E2381" i="18"/>
  <c r="F2380" i="18" a="1"/>
  <c r="F2380" i="18" s="1"/>
  <c r="E2380" i="18" s="1"/>
  <c r="F2379" i="18" a="1"/>
  <c r="F2379" i="18"/>
  <c r="E2379" i="18" s="1"/>
  <c r="F2378" i="18" a="1"/>
  <c r="F2378" i="18" s="1"/>
  <c r="E2378" i="18" s="1"/>
  <c r="F2377" i="18" a="1"/>
  <c r="F2377" i="18" s="1"/>
  <c r="E2377" i="18" s="1"/>
  <c r="F2376" i="18" a="1"/>
  <c r="F2376" i="18"/>
  <c r="E2376" i="18"/>
  <c r="F2375" i="18" a="1"/>
  <c r="F2375" i="18" s="1"/>
  <c r="E2375" i="18" s="1"/>
  <c r="F2374" i="18" a="1"/>
  <c r="F2374" i="18" s="1"/>
  <c r="E2374" i="18" s="1"/>
  <c r="F2373" i="18" a="1"/>
  <c r="F2373" i="18"/>
  <c r="E2373" i="18"/>
  <c r="F2372" i="18" a="1"/>
  <c r="F2372" i="18" s="1"/>
  <c r="E2372" i="18" s="1"/>
  <c r="F2371" i="18" a="1"/>
  <c r="F2371" i="18"/>
  <c r="E2371" i="18" s="1"/>
  <c r="F2370" i="18" a="1"/>
  <c r="F2370" i="18" s="1"/>
  <c r="E2370" i="18" s="1"/>
  <c r="F2369" i="18" a="1"/>
  <c r="F2369" i="18"/>
  <c r="E2369" i="18" s="1"/>
  <c r="F2368" i="18" a="1"/>
  <c r="F2368" i="18" s="1"/>
  <c r="E2368" i="18"/>
  <c r="F2367" i="18" a="1"/>
  <c r="F2367" i="18"/>
  <c r="E2367" i="18" s="1"/>
  <c r="F2366" i="18" a="1"/>
  <c r="F2366" i="18"/>
  <c r="E2366" i="18"/>
  <c r="F2365" i="18" a="1"/>
  <c r="F2365" i="18" s="1"/>
  <c r="E2365" i="18" s="1"/>
  <c r="F2364" i="18" a="1"/>
  <c r="F2364" i="18"/>
  <c r="E2364" i="18" s="1"/>
  <c r="F2363" i="18" a="1"/>
  <c r="F2363" i="18"/>
  <c r="E2363" i="18"/>
  <c r="F2362" i="18" a="1"/>
  <c r="F2362" i="18" s="1"/>
  <c r="E2362" i="18" s="1"/>
  <c r="F2361" i="18" a="1"/>
  <c r="F2361" i="18"/>
  <c r="E2361" i="18"/>
  <c r="F2360" i="18" a="1"/>
  <c r="F2360" i="18" s="1"/>
  <c r="E2360" i="18" s="1"/>
  <c r="F2359" i="18" a="1"/>
  <c r="F2359" i="18"/>
  <c r="E2359" i="18" s="1"/>
  <c r="F2358" i="18" a="1"/>
  <c r="F2358" i="18" s="1"/>
  <c r="E2358" i="18"/>
  <c r="F2357" i="18" a="1"/>
  <c r="F2357" i="18"/>
  <c r="E2357" i="18" s="1"/>
  <c r="F2356" i="18" a="1"/>
  <c r="F2356" i="18"/>
  <c r="E2356" i="18"/>
  <c r="F2355" i="18" a="1"/>
  <c r="F2355" i="18" s="1"/>
  <c r="E2355" i="18" s="1"/>
  <c r="F2354" i="18" a="1"/>
  <c r="F2354" i="18" s="1"/>
  <c r="E2354" i="18" s="1"/>
  <c r="F2353" i="18" a="1"/>
  <c r="F2353" i="18"/>
  <c r="E2353" i="18"/>
  <c r="F2352" i="18" a="1"/>
  <c r="F2352" i="18" s="1"/>
  <c r="E2352" i="18" s="1"/>
  <c r="F2351" i="18" a="1"/>
  <c r="F2351" i="18"/>
  <c r="E2351" i="18" s="1"/>
  <c r="F2350" i="18" a="1"/>
  <c r="F2350" i="18" s="1"/>
  <c r="E2350" i="18" s="1"/>
  <c r="F2349" i="18" a="1"/>
  <c r="F2349" i="18"/>
  <c r="E2349" i="18" s="1"/>
  <c r="F2348" i="18" a="1"/>
  <c r="F2348" i="18" s="1"/>
  <c r="E2348" i="18"/>
  <c r="F2347" i="18" a="1"/>
  <c r="F2347" i="18"/>
  <c r="E2347" i="18" s="1"/>
  <c r="F2346" i="18" a="1"/>
  <c r="F2346" i="18"/>
  <c r="E2346" i="18"/>
  <c r="F2345" i="18" a="1"/>
  <c r="F2345" i="18" s="1"/>
  <c r="E2345" i="18" s="1"/>
  <c r="F2344" i="18" a="1"/>
  <c r="F2344" i="18"/>
  <c r="E2344" i="18" s="1"/>
  <c r="F2343" i="18" a="1"/>
  <c r="F2343" i="18"/>
  <c r="E2343" i="18"/>
  <c r="F2342" i="18" a="1"/>
  <c r="F2342" i="18" s="1"/>
  <c r="E2342" i="18" s="1"/>
  <c r="F2341" i="18" a="1"/>
  <c r="F2341" i="18"/>
  <c r="E2341" i="18"/>
  <c r="F2340" i="18" a="1"/>
  <c r="F2340" i="18" s="1"/>
  <c r="E2340" i="18" s="1"/>
  <c r="F2339" i="18" a="1"/>
  <c r="F2339" i="18"/>
  <c r="E2339" i="18" s="1"/>
  <c r="F2338" i="18" a="1"/>
  <c r="F2338" i="18" s="1"/>
  <c r="E2338" i="18"/>
  <c r="F2337" i="18" a="1"/>
  <c r="F2337" i="18" s="1"/>
  <c r="E2337" i="18" s="1"/>
  <c r="F2336" i="18" a="1"/>
  <c r="F2336" i="18"/>
  <c r="E2336" i="18"/>
  <c r="F2335" i="18" a="1"/>
  <c r="F2335" i="18" s="1"/>
  <c r="E2335" i="18" s="1"/>
  <c r="F2334" i="18" a="1"/>
  <c r="F2334" i="18" s="1"/>
  <c r="E2334" i="18" s="1"/>
  <c r="F2333" i="18" a="1"/>
  <c r="F2333" i="18"/>
  <c r="E2333" i="18"/>
  <c r="F2332" i="18" a="1"/>
  <c r="F2332" i="18" s="1"/>
  <c r="E2332" i="18" s="1"/>
  <c r="F2331" i="18" a="1"/>
  <c r="F2331" i="18"/>
  <c r="E2331" i="18" s="1"/>
  <c r="F2330" i="18" a="1"/>
  <c r="F2330" i="18" s="1"/>
  <c r="E2330" i="18" s="1"/>
  <c r="F2329" i="18" a="1"/>
  <c r="F2329" i="18"/>
  <c r="E2329" i="18" s="1"/>
  <c r="F2328" i="18" a="1"/>
  <c r="F2328" i="18" s="1"/>
  <c r="E2328" i="18" s="1"/>
  <c r="F2327" i="18" a="1"/>
  <c r="F2327" i="18"/>
  <c r="E2327" i="18" s="1"/>
  <c r="F2326" i="18" a="1"/>
  <c r="F2326" i="18"/>
  <c r="E2326" i="18"/>
  <c r="F2325" i="18" a="1"/>
  <c r="F2325" i="18" s="1"/>
  <c r="E2325" i="18"/>
  <c r="F2324" i="18" a="1"/>
  <c r="F2324" i="18"/>
  <c r="E2324" i="18" s="1"/>
  <c r="F2323" i="18" a="1"/>
  <c r="F2323" i="18"/>
  <c r="E2323" i="18"/>
  <c r="F2322" i="18" a="1"/>
  <c r="F2322" i="18"/>
  <c r="E2322" i="18" s="1"/>
  <c r="F2321" i="18" a="1"/>
  <c r="F2321" i="18" s="1"/>
  <c r="E2321" i="18" s="1"/>
  <c r="F2320" i="18" a="1"/>
  <c r="F2320" i="18" s="1"/>
  <c r="E2320" i="18" s="1"/>
  <c r="F2319" i="18" a="1"/>
  <c r="F2319" i="18"/>
  <c r="E2319" i="18"/>
  <c r="F2318" i="18" a="1"/>
  <c r="F2318" i="18"/>
  <c r="E2318" i="18" s="1"/>
  <c r="F2317" i="18" a="1"/>
  <c r="F2317" i="18" s="1"/>
  <c r="E2317" i="18" s="1"/>
  <c r="F2316" i="18" a="1"/>
  <c r="F2316" i="18"/>
  <c r="E2316" i="18"/>
  <c r="F2315" i="18" a="1"/>
  <c r="F2315" i="18"/>
  <c r="E2315" i="18"/>
  <c r="F2314" i="18" a="1"/>
  <c r="F2314" i="18" s="1"/>
  <c r="E2314" i="18"/>
  <c r="F2313" i="18" a="1"/>
  <c r="F2313" i="18"/>
  <c r="E2313" i="18"/>
  <c r="F2312" i="18" a="1"/>
  <c r="F2312" i="18"/>
  <c r="E2312" i="18"/>
  <c r="F2311" i="18" a="1"/>
  <c r="F2311" i="18"/>
  <c r="E2311" i="18" s="1"/>
  <c r="F2310" i="18" a="1"/>
  <c r="F2310" i="18" s="1"/>
  <c r="E2310" i="18" s="1"/>
  <c r="F2309" i="18" a="1"/>
  <c r="F2309" i="18"/>
  <c r="E2309" i="18" s="1"/>
  <c r="F2308" i="18" a="1"/>
  <c r="F2308" i="18" s="1"/>
  <c r="E2308" i="18" s="1"/>
  <c r="F2307" i="18" a="1"/>
  <c r="F2307" i="18"/>
  <c r="E2307" i="18" s="1"/>
  <c r="F2306" i="18" a="1"/>
  <c r="F2306" i="18"/>
  <c r="E2306" i="18"/>
  <c r="F2305" i="18" a="1"/>
  <c r="F2305" i="18" s="1"/>
  <c r="E2305" i="18" s="1"/>
  <c r="F2304" i="18" a="1"/>
  <c r="F2304" i="18"/>
  <c r="E2304" i="18"/>
  <c r="F2303" i="18" a="1"/>
  <c r="F2303" i="18"/>
  <c r="E2303" i="18"/>
  <c r="F2302" i="18" a="1"/>
  <c r="F2302" i="18"/>
  <c r="E2302" i="18" s="1"/>
  <c r="F2301" i="18" a="1"/>
  <c r="F2301" i="18" s="1"/>
  <c r="E2301" i="18" s="1"/>
  <c r="F2300" i="18" a="1"/>
  <c r="F2300" i="18" s="1"/>
  <c r="E2300" i="18" s="1"/>
  <c r="F2299" i="18" a="1"/>
  <c r="F2299" i="18"/>
  <c r="E2299" i="18"/>
  <c r="F2298" i="18" a="1"/>
  <c r="F2298" i="18"/>
  <c r="E2298" i="18" s="1"/>
  <c r="F2297" i="18" a="1"/>
  <c r="F2297" i="18" s="1"/>
  <c r="E2297" i="18" s="1"/>
  <c r="F2296" i="18" a="1"/>
  <c r="F2296" i="18"/>
  <c r="E2296" i="18"/>
  <c r="F2295" i="18" a="1"/>
  <c r="F2295" i="18"/>
  <c r="E2295" i="18" s="1"/>
  <c r="F2294" i="18" a="1"/>
  <c r="F2294" i="18" s="1"/>
  <c r="E2294" i="18" s="1"/>
  <c r="F2293" i="18" a="1"/>
  <c r="F2293" i="18"/>
  <c r="E2293" i="18"/>
  <c r="F2292" i="18" a="1"/>
  <c r="F2292" i="18" s="1"/>
  <c r="E2292" i="18"/>
  <c r="F2291" i="18" a="1"/>
  <c r="F2291" i="18" s="1"/>
  <c r="E2291" i="18" s="1"/>
  <c r="F2290" i="18" a="1"/>
  <c r="F2290" i="18" s="1"/>
  <c r="E2290" i="18" s="1"/>
  <c r="F2289" i="18" a="1"/>
  <c r="F2289" i="18"/>
  <c r="E2289" i="18"/>
  <c r="F2288" i="18" a="1"/>
  <c r="F2288" i="18" s="1"/>
  <c r="E2288" i="18" s="1"/>
  <c r="F2287" i="18" a="1"/>
  <c r="F2287" i="18" s="1"/>
  <c r="E2287" i="18" s="1"/>
  <c r="F2286" i="18" a="1"/>
  <c r="F2286" i="18"/>
  <c r="E2286" i="18"/>
  <c r="F2285" i="18" a="1"/>
  <c r="F2285" i="18"/>
  <c r="E2285" i="18"/>
  <c r="F2284" i="18" a="1"/>
  <c r="F2284" i="18"/>
  <c r="E2284" i="18" s="1"/>
  <c r="F2283" i="18" a="1"/>
  <c r="F2283" i="18"/>
  <c r="E2283" i="18"/>
  <c r="F2282" i="18" a="1"/>
  <c r="F2282" i="18"/>
  <c r="E2282" i="18"/>
  <c r="F2281" i="18" a="1"/>
  <c r="F2281" i="18" s="1"/>
  <c r="E2281" i="18" s="1"/>
  <c r="F2280" i="18" a="1"/>
  <c r="F2280" i="18" s="1"/>
  <c r="E2280" i="18" s="1"/>
  <c r="F2279" i="18" a="1"/>
  <c r="F2279" i="18"/>
  <c r="E2279" i="18"/>
  <c r="F2278" i="18" a="1"/>
  <c r="F2278" i="18"/>
  <c r="E2278" i="18"/>
  <c r="F2277" i="18" a="1"/>
  <c r="F2277" i="18" s="1"/>
  <c r="E2277" i="18" s="1"/>
  <c r="F2276" i="18" a="1"/>
  <c r="F2276" i="18"/>
  <c r="E2276" i="18"/>
  <c r="F2275" i="18" a="1"/>
  <c r="F2275" i="18"/>
  <c r="E2275" i="18" s="1"/>
  <c r="F2274" i="18" a="1"/>
  <c r="F2274" i="18"/>
  <c r="E2274" i="18"/>
  <c r="F2273" i="18" a="1"/>
  <c r="F2273" i="18"/>
  <c r="E2273" i="18"/>
  <c r="F2272" i="18" a="1"/>
  <c r="F2272" i="18" s="1"/>
  <c r="E2272" i="18" s="1"/>
  <c r="F2271" i="18" a="1"/>
  <c r="F2271" i="18"/>
  <c r="E2271" i="18"/>
  <c r="F2270" i="18" a="1"/>
  <c r="F2270" i="18" s="1"/>
  <c r="E2270" i="18" s="1"/>
  <c r="F2269" i="18" a="1"/>
  <c r="F2269" i="18"/>
  <c r="E2269" i="18" s="1"/>
  <c r="F2268" i="18" a="1"/>
  <c r="F2268" i="18" s="1"/>
  <c r="E2268" i="18" s="1"/>
  <c r="F2267" i="18" a="1"/>
  <c r="F2267" i="18"/>
  <c r="E2267" i="18" s="1"/>
  <c r="F2266" i="18" a="1"/>
  <c r="F2266" i="18"/>
  <c r="E2266" i="18"/>
  <c r="F2265" i="18" a="1"/>
  <c r="F2265" i="18" s="1"/>
  <c r="E2265" i="18" s="1"/>
  <c r="F2264" i="18" a="1"/>
  <c r="F2264" i="18"/>
  <c r="E2264" i="18"/>
  <c r="F2263" i="18" a="1"/>
  <c r="F2263" i="18"/>
  <c r="E2263" i="18"/>
  <c r="F2262" i="18" a="1"/>
  <c r="F2262" i="18"/>
  <c r="E2262" i="18" s="1"/>
  <c r="F2261" i="18" a="1"/>
  <c r="F2261" i="18" s="1"/>
  <c r="E2261" i="18" s="1"/>
  <c r="F2260" i="18" a="1"/>
  <c r="F2260" i="18" s="1"/>
  <c r="E2260" i="18" s="1"/>
  <c r="F2259" i="18" a="1"/>
  <c r="F2259" i="18"/>
  <c r="E2259" i="18"/>
  <c r="F2258" i="18" a="1"/>
  <c r="F2258" i="18"/>
  <c r="E2258" i="18" s="1"/>
  <c r="F2257" i="18" a="1"/>
  <c r="F2257" i="18" s="1"/>
  <c r="E2257" i="18" s="1"/>
  <c r="F2256" i="18" a="1"/>
  <c r="F2256" i="18"/>
  <c r="E2256" i="18"/>
  <c r="F2255" i="18" a="1"/>
  <c r="F2255" i="18"/>
  <c r="E2255" i="18" s="1"/>
  <c r="F2254" i="18" a="1"/>
  <c r="F2254" i="18" s="1"/>
  <c r="E2254" i="18" s="1"/>
  <c r="F2253" i="18" a="1"/>
  <c r="F2253" i="18"/>
  <c r="E2253" i="18"/>
  <c r="F2252" i="18" a="1"/>
  <c r="F2252" i="18"/>
  <c r="E2252" i="18"/>
  <c r="F2251" i="18" a="1"/>
  <c r="F2251" i="18"/>
  <c r="E2251" i="18" s="1"/>
  <c r="F2250" i="18" a="1"/>
  <c r="F2250" i="18" s="1"/>
  <c r="E2250" i="18" s="1"/>
  <c r="F2249" i="18" a="1"/>
  <c r="F2249" i="18"/>
  <c r="E2249" i="18"/>
  <c r="F2248" i="18" a="1"/>
  <c r="F2248" i="18"/>
  <c r="E2248" i="18"/>
  <c r="F2247" i="18" a="1"/>
  <c r="F2247" i="18"/>
  <c r="E2247" i="18" s="1"/>
  <c r="F2246" i="18" a="1"/>
  <c r="F2246" i="18"/>
  <c r="E2246" i="18"/>
  <c r="F2245" i="18" a="1"/>
  <c r="F2245" i="18"/>
  <c r="E2245" i="18"/>
  <c r="F2244" i="18" a="1"/>
  <c r="F2244" i="18"/>
  <c r="E2244" i="18" s="1"/>
  <c r="F2243" i="18" a="1"/>
  <c r="F2243" i="18"/>
  <c r="E2243" i="18"/>
  <c r="F2242" i="18" a="1"/>
  <c r="F2242" i="18"/>
  <c r="E2242" i="18"/>
  <c r="F2241" i="18" a="1"/>
  <c r="F2241" i="18"/>
  <c r="E2241" i="18"/>
  <c r="F2240" i="18" a="1"/>
  <c r="F2240" i="18" s="1"/>
  <c r="E2240" i="18" s="1"/>
  <c r="F2239" i="18" a="1"/>
  <c r="F2239" i="18"/>
  <c r="E2239" i="18"/>
  <c r="F2238" i="18" a="1"/>
  <c r="F2238" i="18"/>
  <c r="E2238" i="18"/>
  <c r="F2237" i="18" a="1"/>
  <c r="F2237" i="18"/>
  <c r="E2237" i="18" s="1"/>
  <c r="F2236" i="18" a="1"/>
  <c r="F2236" i="18"/>
  <c r="E2236" i="18"/>
  <c r="F2235" i="18" a="1"/>
  <c r="F2235" i="18"/>
  <c r="E2235" i="18" s="1"/>
  <c r="F2234" i="18" a="1"/>
  <c r="F2234" i="18"/>
  <c r="E2234" i="18"/>
  <c r="F2233" i="18" a="1"/>
  <c r="F2233" i="18"/>
  <c r="E2233" i="18"/>
  <c r="F2232" i="18" a="1"/>
  <c r="F2232" i="18" s="1"/>
  <c r="E2232" i="18" s="1"/>
  <c r="F2231" i="18" a="1"/>
  <c r="F2231" i="18"/>
  <c r="E2231" i="18"/>
  <c r="F2230" i="18" a="1"/>
  <c r="F2230" i="18" s="1"/>
  <c r="E2230" i="18" s="1"/>
  <c r="F2229" i="18" a="1"/>
  <c r="F2229" i="18"/>
  <c r="E2229" i="18" s="1"/>
  <c r="F2228" i="18" a="1"/>
  <c r="F2228" i="18" s="1"/>
  <c r="E2228" i="18" s="1"/>
  <c r="F2227" i="18" a="1"/>
  <c r="F2227" i="18"/>
  <c r="E2227" i="18" s="1"/>
  <c r="F2226" i="18" a="1"/>
  <c r="F2226" i="18"/>
  <c r="E2226" i="18"/>
  <c r="F2225" i="18" a="1"/>
  <c r="F2225" i="18" s="1"/>
  <c r="E2225" i="18"/>
  <c r="F2224" i="18" a="1"/>
  <c r="F2224" i="18"/>
  <c r="E2224" i="18" s="1"/>
  <c r="F2223" i="18" a="1"/>
  <c r="F2223" i="18"/>
  <c r="E2223" i="18"/>
  <c r="F2222" i="18" a="1"/>
  <c r="F2222" i="18"/>
  <c r="E2222" i="18" s="1"/>
  <c r="F2221" i="18" a="1"/>
  <c r="F2221" i="18" s="1"/>
  <c r="E2221" i="18" s="1"/>
  <c r="F2220" i="18" a="1"/>
  <c r="F2220" i="18" s="1"/>
  <c r="E2220" i="18" s="1"/>
  <c r="F2219" i="18" a="1"/>
  <c r="F2219" i="18"/>
  <c r="E2219" i="18"/>
  <c r="F2218" i="18" a="1"/>
  <c r="F2218" i="18"/>
  <c r="E2218" i="18" s="1"/>
  <c r="F2217" i="18" a="1"/>
  <c r="F2217" i="18" s="1"/>
  <c r="E2217" i="18" s="1"/>
  <c r="F2216" i="18" a="1"/>
  <c r="F2216" i="18"/>
  <c r="E2216" i="18"/>
  <c r="F2215" i="18" a="1"/>
  <c r="F2215" i="18"/>
  <c r="E2215" i="18"/>
  <c r="F2214" i="18" a="1"/>
  <c r="F2214" i="18" s="1"/>
  <c r="E2214" i="18" s="1"/>
  <c r="F2213" i="18" a="1"/>
  <c r="F2213" i="18"/>
  <c r="E2213" i="18"/>
  <c r="F2212" i="18" a="1"/>
  <c r="F2212" i="18" s="1"/>
  <c r="E2212" i="18" s="1"/>
  <c r="F2211" i="18" a="1"/>
  <c r="F2211" i="18"/>
  <c r="E2211" i="18" s="1"/>
  <c r="F2210" i="18" a="1"/>
  <c r="F2210" i="18" s="1"/>
  <c r="E2210" i="18" s="1"/>
  <c r="F2209" i="18" a="1"/>
  <c r="F2209" i="18"/>
  <c r="E2209" i="18" s="1"/>
  <c r="F2208" i="18" a="1"/>
  <c r="F2208" i="18" s="1"/>
  <c r="E2208" i="18" s="1"/>
  <c r="F2207" i="18" a="1"/>
  <c r="F2207" i="18"/>
  <c r="E2207" i="18" s="1"/>
  <c r="F2206" i="18" a="1"/>
  <c r="F2206" i="18"/>
  <c r="E2206" i="18"/>
  <c r="F2205" i="18" a="1"/>
  <c r="F2205" i="18" s="1"/>
  <c r="E2205" i="18" s="1"/>
  <c r="F2204" i="18" a="1"/>
  <c r="F2204" i="18"/>
  <c r="E2204" i="18"/>
  <c r="F2203" i="18" a="1"/>
  <c r="F2203" i="18"/>
  <c r="E2203" i="18"/>
  <c r="F2202" i="18" a="1"/>
  <c r="F2202" i="18"/>
  <c r="E2202" i="18" s="1"/>
  <c r="F2201" i="18" a="1"/>
  <c r="F2201" i="18" s="1"/>
  <c r="E2201" i="18" s="1"/>
  <c r="F2200" i="18" a="1"/>
  <c r="F2200" i="18" s="1"/>
  <c r="E2200" i="18" s="1"/>
  <c r="F2199" i="18" a="1"/>
  <c r="F2199" i="18"/>
  <c r="E2199" i="18"/>
  <c r="F2198" i="18" a="1"/>
  <c r="F2198" i="18"/>
  <c r="E2198" i="18" s="1"/>
  <c r="F2197" i="18" a="1"/>
  <c r="F2197" i="18" s="1"/>
  <c r="E2197" i="18" s="1"/>
  <c r="F2196" i="18" a="1"/>
  <c r="F2196" i="18"/>
  <c r="E2196" i="18"/>
  <c r="F2195" i="18" a="1"/>
  <c r="F2195" i="18"/>
  <c r="E2195" i="18" s="1"/>
  <c r="F2194" i="18" a="1"/>
  <c r="F2194" i="18" s="1"/>
  <c r="E2194" i="18" s="1"/>
  <c r="F2193" i="18" a="1"/>
  <c r="F2193" i="18"/>
  <c r="E2193" i="18"/>
  <c r="F2192" i="18" a="1"/>
  <c r="F2192" i="18" s="1"/>
  <c r="E2192" i="18" s="1"/>
  <c r="F2191" i="18" a="1"/>
  <c r="F2191" i="18"/>
  <c r="E2191" i="18" s="1"/>
  <c r="F2190" i="18" a="1"/>
  <c r="F2190" i="18" s="1"/>
  <c r="E2190" i="18" s="1"/>
  <c r="F2189" i="18" a="1"/>
  <c r="F2189" i="18"/>
  <c r="E2189" i="18"/>
  <c r="F2188" i="18" a="1"/>
  <c r="F2188" i="18" s="1"/>
  <c r="E2188" i="18"/>
  <c r="F2187" i="18" a="1"/>
  <c r="F2187" i="18"/>
  <c r="E2187" i="18" s="1"/>
  <c r="F2186" i="18" a="1"/>
  <c r="F2186" i="18"/>
  <c r="E2186" i="18"/>
  <c r="F2185" i="18" a="1"/>
  <c r="F2185" i="18"/>
  <c r="E2185" i="18"/>
  <c r="F2184" i="18" a="1"/>
  <c r="F2184" i="18"/>
  <c r="E2184" i="18" s="1"/>
  <c r="F2183" i="18" a="1"/>
  <c r="F2183" i="18"/>
  <c r="E2183" i="18"/>
  <c r="F2182" i="18" a="1"/>
  <c r="F2182" i="18"/>
  <c r="E2182" i="18"/>
  <c r="F2181" i="18" a="1"/>
  <c r="F2181" i="18" s="1"/>
  <c r="E2181" i="18"/>
  <c r="F2180" i="18" a="1"/>
  <c r="F2180" i="18" s="1"/>
  <c r="E2180" i="18" s="1"/>
  <c r="F2179" i="18" a="1"/>
  <c r="F2179" i="18"/>
  <c r="E2179" i="18"/>
  <c r="F2178" i="18" a="1"/>
  <c r="F2178" i="18"/>
  <c r="E2178" i="18"/>
  <c r="F2177" i="18" a="1"/>
  <c r="F2177" i="18" s="1"/>
  <c r="E2177" i="18" s="1"/>
  <c r="F2176" i="18" a="1"/>
  <c r="F2176" i="18"/>
  <c r="E2176" i="18"/>
  <c r="F2175" i="18" a="1"/>
  <c r="F2175" i="18"/>
  <c r="E2175" i="18" s="1"/>
  <c r="F2174" i="18" a="1"/>
  <c r="F2174" i="18"/>
  <c r="E2174" i="18"/>
  <c r="F2173" i="18" a="1"/>
  <c r="F2173" i="18"/>
  <c r="E2173" i="18"/>
  <c r="F2172" i="18" a="1"/>
  <c r="F2172" i="18" s="1"/>
  <c r="E2172" i="18" s="1"/>
  <c r="F2171" i="18" a="1"/>
  <c r="F2171" i="18"/>
  <c r="E2171" i="18"/>
  <c r="F2170" i="18" a="1"/>
  <c r="F2170" i="18" s="1"/>
  <c r="E2170" i="18" s="1"/>
  <c r="F2169" i="18" a="1"/>
  <c r="F2169" i="18"/>
  <c r="E2169" i="18" s="1"/>
  <c r="F2168" i="18" a="1"/>
  <c r="F2168" i="18" s="1"/>
  <c r="E2168" i="18" s="1"/>
  <c r="F2167" i="18" a="1"/>
  <c r="F2167" i="18"/>
  <c r="E2167" i="18" s="1"/>
  <c r="F2166" i="18" a="1"/>
  <c r="F2166" i="18"/>
  <c r="E2166" i="18"/>
  <c r="F2165" i="18" a="1"/>
  <c r="F2165" i="18" s="1"/>
  <c r="E2165" i="18" s="1"/>
  <c r="F2164" i="18" a="1"/>
  <c r="F2164" i="18"/>
  <c r="E2164" i="18"/>
  <c r="F2163" i="18" a="1"/>
  <c r="F2163" i="18"/>
  <c r="E2163" i="18"/>
  <c r="F2162" i="18" a="1"/>
  <c r="F2162" i="18"/>
  <c r="E2162" i="18" s="1"/>
  <c r="F2161" i="18" a="1"/>
  <c r="F2161" i="18" s="1"/>
  <c r="E2161" i="18" s="1"/>
  <c r="F2160" i="18" a="1"/>
  <c r="F2160" i="18" s="1"/>
  <c r="E2160" i="18" s="1"/>
  <c r="F2159" i="18" a="1"/>
  <c r="F2159" i="18"/>
  <c r="E2159" i="18"/>
  <c r="F2158" i="18" a="1"/>
  <c r="F2158" i="18"/>
  <c r="E2158" i="18" s="1"/>
  <c r="F2157" i="18" a="1"/>
  <c r="F2157" i="18" s="1"/>
  <c r="E2157" i="18" s="1"/>
  <c r="F2156" i="18" a="1"/>
  <c r="F2156" i="18"/>
  <c r="E2156" i="18"/>
  <c r="F2155" i="18" a="1"/>
  <c r="F2155" i="18"/>
  <c r="E2155" i="18" s="1"/>
  <c r="F2154" i="18" a="1"/>
  <c r="F2154" i="18" s="1"/>
  <c r="E2154" i="18" s="1"/>
  <c r="F2153" i="18" a="1"/>
  <c r="F2153" i="18"/>
  <c r="E2153" i="18"/>
  <c r="F2152" i="18" a="1"/>
  <c r="F2152" i="18"/>
  <c r="E2152" i="18"/>
  <c r="F2151" i="18" a="1"/>
  <c r="F2151" i="18"/>
  <c r="E2151" i="18" s="1"/>
  <c r="F2150" i="18" a="1"/>
  <c r="F2150" i="18" s="1"/>
  <c r="E2150" i="18" s="1"/>
  <c r="F2149" i="18" a="1"/>
  <c r="F2149" i="18"/>
  <c r="E2149" i="18"/>
  <c r="F2148" i="18" a="1"/>
  <c r="F2148" i="18"/>
  <c r="E2148" i="18"/>
  <c r="F2147" i="18" a="1"/>
  <c r="F2147" i="18"/>
  <c r="E2147" i="18" s="1"/>
  <c r="F2146" i="18" a="1"/>
  <c r="F2146" i="18"/>
  <c r="E2146" i="18"/>
  <c r="F2145" i="18" a="1"/>
  <c r="F2145" i="18"/>
  <c r="E2145" i="18"/>
  <c r="F2144" i="18" a="1"/>
  <c r="F2144" i="18"/>
  <c r="E2144" i="18" s="1"/>
  <c r="F2143" i="18" a="1"/>
  <c r="F2143" i="18"/>
  <c r="E2143" i="18"/>
  <c r="F2142" i="18" a="1"/>
  <c r="F2142" i="18"/>
  <c r="E2142" i="18"/>
  <c r="F2141" i="18" a="1"/>
  <c r="F2141" i="18" s="1"/>
  <c r="E2141" i="18"/>
  <c r="F2140" i="18" a="1"/>
  <c r="F2140" i="18" s="1"/>
  <c r="E2140" i="18" s="1"/>
  <c r="F2139" i="18" a="1"/>
  <c r="F2139" i="18"/>
  <c r="E2139" i="18"/>
  <c r="F2138" i="18" a="1"/>
  <c r="F2138" i="18"/>
  <c r="E2138" i="18"/>
  <c r="F2137" i="18" a="1"/>
  <c r="F2137" i="18" s="1"/>
  <c r="E2137" i="18" s="1"/>
  <c r="F2136" i="18" a="1"/>
  <c r="F2136" i="18"/>
  <c r="E2136" i="18"/>
  <c r="F2135" i="18" a="1"/>
  <c r="F2135" i="18"/>
  <c r="E2135" i="18" s="1"/>
  <c r="F2134" i="18" a="1"/>
  <c r="F2134" i="18"/>
  <c r="E2134" i="18"/>
  <c r="F2133" i="18" a="1"/>
  <c r="F2133" i="18"/>
  <c r="E2133" i="18"/>
  <c r="F2132" i="18" a="1"/>
  <c r="F2132" i="18" s="1"/>
  <c r="E2132" i="18" s="1"/>
  <c r="F2131" i="18" a="1"/>
  <c r="F2131" i="18"/>
  <c r="E2131" i="18"/>
  <c r="F2130" i="18" a="1"/>
  <c r="F2130" i="18" s="1"/>
  <c r="E2130" i="18" s="1"/>
  <c r="F2129" i="18" a="1"/>
  <c r="F2129" i="18"/>
  <c r="E2129" i="18" s="1"/>
  <c r="F2128" i="18" a="1"/>
  <c r="F2128" i="18" s="1"/>
  <c r="E2128" i="18" s="1"/>
  <c r="F2127" i="18" a="1"/>
  <c r="F2127" i="18"/>
  <c r="E2127" i="18" s="1"/>
  <c r="F2126" i="18" a="1"/>
  <c r="F2126" i="18"/>
  <c r="E2126" i="18"/>
  <c r="F2125" i="18" a="1"/>
  <c r="F2125" i="18" s="1"/>
  <c r="E2125" i="18"/>
  <c r="F2124" i="18" a="1"/>
  <c r="F2124" i="18"/>
  <c r="E2124" i="18" s="1"/>
  <c r="F2123" i="18" a="1"/>
  <c r="F2123" i="18"/>
  <c r="E2123" i="18"/>
  <c r="F2122" i="18" a="1"/>
  <c r="F2122" i="18"/>
  <c r="E2122" i="18" s="1"/>
  <c r="F2121" i="18" a="1"/>
  <c r="F2121" i="18" s="1"/>
  <c r="E2121" i="18" s="1"/>
  <c r="F2120" i="18" a="1"/>
  <c r="F2120" i="18" s="1"/>
  <c r="E2120" i="18" s="1"/>
  <c r="F2119" i="18" a="1"/>
  <c r="F2119" i="18"/>
  <c r="E2119" i="18"/>
  <c r="F2118" i="18" a="1"/>
  <c r="F2118" i="18"/>
  <c r="E2118" i="18" s="1"/>
  <c r="F2117" i="18" a="1"/>
  <c r="F2117" i="18" s="1"/>
  <c r="E2117" i="18" s="1"/>
  <c r="F2116" i="18" a="1"/>
  <c r="F2116" i="18"/>
  <c r="E2116" i="18"/>
  <c r="F2115" i="18" a="1"/>
  <c r="F2115" i="18"/>
  <c r="E2115" i="18" s="1"/>
  <c r="F2114" i="18" a="1"/>
  <c r="F2114" i="18" s="1"/>
  <c r="E2114" i="18" s="1"/>
  <c r="F2113" i="18" a="1"/>
  <c r="F2113" i="18"/>
  <c r="E2113" i="18"/>
  <c r="F2112" i="18" a="1"/>
  <c r="F2112" i="18"/>
  <c r="E2112" i="18"/>
  <c r="F2111" i="18" a="1"/>
  <c r="F2111" i="18"/>
  <c r="E2111" i="18" s="1"/>
  <c r="F2110" i="18" a="1"/>
  <c r="F2110" i="18" s="1"/>
  <c r="E2110" i="18" s="1"/>
  <c r="F2109" i="18" a="1"/>
  <c r="F2109" i="18"/>
  <c r="E2109" i="18" s="1"/>
  <c r="F2108" i="18" a="1"/>
  <c r="F2108" i="18"/>
  <c r="E2108" i="18"/>
  <c r="F2107" i="18" a="1"/>
  <c r="F2107" i="18"/>
  <c r="E2107" i="18" s="1"/>
  <c r="F2106" i="18" a="1"/>
  <c r="F2106" i="18"/>
  <c r="E2106" i="18"/>
  <c r="F2105" i="18" a="1"/>
  <c r="F2105" i="18" s="1"/>
  <c r="E2105" i="18" s="1"/>
  <c r="F2104" i="18" a="1"/>
  <c r="F2104" i="18"/>
  <c r="E2104" i="18"/>
  <c r="F2103" i="18" a="1"/>
  <c r="F2103" i="18"/>
  <c r="E2103" i="18"/>
  <c r="F2102" i="18" a="1"/>
  <c r="F2102" i="18" s="1"/>
  <c r="E2102" i="18" s="1"/>
  <c r="F2101" i="18" a="1"/>
  <c r="F2101" i="18"/>
  <c r="E2101" i="18"/>
  <c r="F2100" i="18" a="1"/>
  <c r="F2100" i="18" s="1"/>
  <c r="E2100" i="18" s="1"/>
  <c r="F2099" i="18" a="1"/>
  <c r="F2099" i="18"/>
  <c r="E2099" i="18"/>
  <c r="F2098" i="18" a="1"/>
  <c r="F2098" i="18" s="1"/>
  <c r="E2098" i="18" s="1"/>
  <c r="F2097" i="18" a="1"/>
  <c r="F2097" i="18" s="1"/>
  <c r="E2097" i="18" s="1"/>
  <c r="F2096" i="18" a="1"/>
  <c r="F2096" i="18"/>
  <c r="E2096" i="18"/>
  <c r="F2095" i="18" a="1"/>
  <c r="F2095" i="18"/>
  <c r="E2095" i="18" s="1"/>
  <c r="F2094" i="18" a="1"/>
  <c r="F2094" i="18" s="1"/>
  <c r="E2094" i="18" s="1"/>
  <c r="F2093" i="18" a="1"/>
  <c r="F2093" i="18"/>
  <c r="E2093" i="18"/>
  <c r="F2092" i="18" a="1"/>
  <c r="F2092" i="18" s="1"/>
  <c r="E2092" i="18" s="1"/>
  <c r="F2091" i="18" a="1"/>
  <c r="F2091" i="18" s="1"/>
  <c r="E2091" i="18" s="1"/>
  <c r="F2090" i="18" a="1"/>
  <c r="F2090" i="18" s="1"/>
  <c r="E2090" i="18" s="1"/>
  <c r="F2089" i="18" a="1"/>
  <c r="F2089" i="18"/>
  <c r="E2089" i="18"/>
  <c r="F2088" i="18" a="1"/>
  <c r="F2088" i="18" s="1"/>
  <c r="E2088" i="18"/>
  <c r="F2087" i="18" a="1"/>
  <c r="F2087" i="18" s="1"/>
  <c r="E2087" i="18" s="1"/>
  <c r="F2086" i="18" a="1"/>
  <c r="F2086" i="18"/>
  <c r="E2086" i="18" s="1"/>
  <c r="F2085" i="18" a="1"/>
  <c r="F2085" i="18"/>
  <c r="E2085" i="18"/>
  <c r="F2084" i="18" a="1"/>
  <c r="F2084" i="18"/>
  <c r="E2084" i="18" s="1"/>
  <c r="F2083" i="18" a="1"/>
  <c r="F2083" i="18"/>
  <c r="E2083" i="18"/>
  <c r="F2082" i="18" a="1"/>
  <c r="F2082" i="18"/>
  <c r="E2082" i="18"/>
  <c r="F2081" i="18" a="1"/>
  <c r="F2081" i="18" s="1"/>
  <c r="E2081" i="18" s="1"/>
  <c r="F2080" i="18" a="1"/>
  <c r="F2080" i="18" s="1"/>
  <c r="E2080" i="18" s="1"/>
  <c r="F2079" i="18" a="1"/>
  <c r="F2079" i="18" s="1"/>
  <c r="E2079" i="18" s="1"/>
  <c r="F2078" i="18" a="1"/>
  <c r="F2078" i="18"/>
  <c r="E2078" i="18"/>
  <c r="F2077" i="18" a="1"/>
  <c r="F2077" i="18" s="1"/>
  <c r="E2077" i="18" s="1"/>
  <c r="F2076" i="18" a="1"/>
  <c r="F2076" i="18"/>
  <c r="E2076" i="18" s="1"/>
  <c r="F2075" i="18" a="1"/>
  <c r="F2075" i="18"/>
  <c r="E2075" i="18"/>
  <c r="F2074" i="18" a="1"/>
  <c r="F2074" i="18"/>
  <c r="E2074" i="18"/>
  <c r="F2073" i="18" a="1"/>
  <c r="F2073" i="18"/>
  <c r="E2073" i="18"/>
  <c r="F2072" i="18" a="1"/>
  <c r="F2072" i="18" s="1"/>
  <c r="E2072" i="18" s="1"/>
  <c r="F2071" i="18" a="1"/>
  <c r="F2071" i="18"/>
  <c r="E2071" i="18"/>
  <c r="F2070" i="18" a="1"/>
  <c r="F2070" i="18" s="1"/>
  <c r="E2070" i="18" s="1"/>
  <c r="F2069" i="18" a="1"/>
  <c r="F2069" i="18"/>
  <c r="E2069" i="18" s="1"/>
  <c r="F2068" i="18" a="1"/>
  <c r="F2068" i="18" s="1"/>
  <c r="E2068" i="18" s="1"/>
  <c r="F2067" i="18" a="1"/>
  <c r="F2067" i="18"/>
  <c r="E2067" i="18" s="1"/>
  <c r="F2066" i="18" a="1"/>
  <c r="F2066" i="18"/>
  <c r="E2066" i="18" s="1"/>
  <c r="F2065" i="18" a="1"/>
  <c r="F2065" i="18" s="1"/>
  <c r="E2065" i="18" s="1"/>
  <c r="F2064" i="18" a="1"/>
  <c r="F2064" i="18"/>
  <c r="E2064" i="18"/>
  <c r="F2063" i="18" a="1"/>
  <c r="F2063" i="18"/>
  <c r="E2063" i="18"/>
  <c r="F2062" i="18" a="1"/>
  <c r="F2062" i="18"/>
  <c r="E2062" i="18" s="1"/>
  <c r="F2061" i="18" a="1"/>
  <c r="F2061" i="18" s="1"/>
  <c r="E2061" i="18" s="1"/>
  <c r="F2060" i="18" a="1"/>
  <c r="F2060" i="18" s="1"/>
  <c r="E2060" i="18" s="1"/>
  <c r="F2059" i="18" a="1"/>
  <c r="F2059" i="18" s="1"/>
  <c r="E2059" i="18"/>
  <c r="F2058" i="18" a="1"/>
  <c r="F2058" i="18"/>
  <c r="E2058" i="18" s="1"/>
  <c r="F2057" i="18" a="1"/>
  <c r="F2057" i="18" s="1"/>
  <c r="E2057" i="18" s="1"/>
  <c r="F2056" i="18" a="1"/>
  <c r="F2056" i="18"/>
  <c r="E2056" i="18"/>
  <c r="F2055" i="18" a="1"/>
  <c r="F2055" i="18"/>
  <c r="E2055" i="18" s="1"/>
  <c r="F2054" i="18" a="1"/>
  <c r="F2054" i="18" s="1"/>
  <c r="E2054" i="18" s="1"/>
  <c r="F2053" i="18" a="1"/>
  <c r="F2053" i="18"/>
  <c r="E2053" i="18"/>
  <c r="F2052" i="18" a="1"/>
  <c r="F2052" i="18" s="1"/>
  <c r="E2052" i="18"/>
  <c r="F2051" i="18" a="1"/>
  <c r="F2051" i="18"/>
  <c r="E2051" i="18" s="1"/>
  <c r="F2048" i="18" a="1"/>
  <c r="F2048" i="18" s="1"/>
  <c r="E2048" i="18" s="1"/>
  <c r="F2047" i="18" a="1"/>
  <c r="F2047" i="18"/>
  <c r="E2047" i="18" s="1"/>
  <c r="F2045" i="18" a="1"/>
  <c r="F2045" i="18"/>
  <c r="E2045" i="18"/>
  <c r="F2044" i="18" a="1"/>
  <c r="F2044" i="18" s="1"/>
  <c r="E2044" i="18" s="1"/>
  <c r="F2043" i="18" a="1"/>
  <c r="F2043" i="18"/>
  <c r="E2043" i="18" s="1"/>
  <c r="F2042" i="18" a="1"/>
  <c r="F2042" i="18" s="1"/>
  <c r="E2042" i="18" s="1"/>
  <c r="F2041" i="18" a="1"/>
  <c r="F2041" i="18"/>
  <c r="E2041" i="18" s="1"/>
  <c r="F2040" i="18" a="1"/>
  <c r="F2040" i="18" s="1"/>
  <c r="E2040" i="18" s="1"/>
  <c r="F2039" i="18" a="1"/>
  <c r="F2039" i="18"/>
  <c r="E2039" i="18" s="1"/>
  <c r="B2036" i="18"/>
  <c r="C2036" i="18" s="1"/>
  <c r="F2030" i="18" a="1"/>
  <c r="F2030" i="18"/>
  <c r="E2030" i="18" s="1"/>
  <c r="F2029" i="18" a="1"/>
  <c r="F2029" i="18" s="1"/>
  <c r="E2029" i="18" s="1"/>
  <c r="F2028" i="18" a="1"/>
  <c r="F2028" i="18"/>
  <c r="E2028" i="18" s="1"/>
  <c r="F2027" i="18" a="1"/>
  <c r="F2027" i="18"/>
  <c r="E2027" i="18"/>
  <c r="F2026" i="18" a="1"/>
  <c r="F2026" i="18" s="1"/>
  <c r="E2026" i="18" s="1"/>
  <c r="F2024" i="18" a="1"/>
  <c r="F2024" i="18"/>
  <c r="E2024" i="18"/>
  <c r="F2023" i="18" a="1"/>
  <c r="F2023" i="18" s="1"/>
  <c r="E2023" i="18" s="1"/>
  <c r="F2022" i="18" a="1"/>
  <c r="F2022" i="18"/>
  <c r="E2022" i="18"/>
  <c r="F2021" i="18" a="1"/>
  <c r="F2021" i="18"/>
  <c r="E2021" i="18"/>
  <c r="F2020" i="18" a="1"/>
  <c r="F2020" i="18" s="1"/>
  <c r="E2020" i="18" s="1"/>
  <c r="F2019" i="18" a="1"/>
  <c r="F2019" i="18"/>
  <c r="E2019" i="18"/>
  <c r="F2018" i="18" a="1"/>
  <c r="F2018" i="18" s="1"/>
  <c r="E2018" i="18" s="1"/>
  <c r="F2017" i="18" a="1"/>
  <c r="F2017" i="18"/>
  <c r="E2017" i="18" s="1"/>
  <c r="F2016" i="18" a="1"/>
  <c r="F2016" i="18" s="1"/>
  <c r="E2016" i="18" s="1"/>
  <c r="F2015" i="18" a="1"/>
  <c r="F2015" i="18"/>
  <c r="E2015" i="18" s="1"/>
  <c r="F2014" i="18" a="1"/>
  <c r="F2014" i="18"/>
  <c r="E2014" i="18" s="1"/>
  <c r="F2013" i="18" a="1"/>
  <c r="F2013" i="18" s="1"/>
  <c r="E2013" i="18" s="1"/>
  <c r="F2012" i="18" a="1"/>
  <c r="F2012" i="18" s="1"/>
  <c r="E2012" i="18" s="1"/>
  <c r="F2011" i="18" a="1"/>
  <c r="F2011" i="18"/>
  <c r="E2011" i="18"/>
  <c r="F2010" i="18" a="1"/>
  <c r="F2010" i="18"/>
  <c r="E2010" i="18" s="1"/>
  <c r="F2009" i="18" a="1"/>
  <c r="F2009" i="18" s="1"/>
  <c r="E2009" i="18" s="1"/>
  <c r="F2008" i="18" a="1"/>
  <c r="F2008" i="18" s="1"/>
  <c r="E2008" i="18" s="1"/>
  <c r="F2007" i="18" a="1"/>
  <c r="F2007" i="18"/>
  <c r="E2007" i="18"/>
  <c r="F2006" i="18" a="1"/>
  <c r="F2006" i="18"/>
  <c r="E2006" i="18" s="1"/>
  <c r="F2005" i="18" a="1"/>
  <c r="F2005" i="18" s="1"/>
  <c r="E2005" i="18" s="1"/>
  <c r="F2004" i="18" a="1"/>
  <c r="F2004" i="18"/>
  <c r="E2004" i="18"/>
  <c r="F2003" i="18" a="1"/>
  <c r="F2003" i="18"/>
  <c r="E2003" i="18"/>
  <c r="F2002" i="18" a="1"/>
  <c r="F2002" i="18" s="1"/>
  <c r="E2002" i="18" s="1"/>
  <c r="F2001" i="18" a="1"/>
  <c r="F2001" i="18"/>
  <c r="E2001" i="18"/>
  <c r="F2000" i="18" a="1"/>
  <c r="F2000" i="18"/>
  <c r="E2000" i="18"/>
  <c r="F1999" i="18" a="1"/>
  <c r="F1999" i="18"/>
  <c r="E1999" i="18" s="1"/>
  <c r="F1998" i="18" a="1"/>
  <c r="F1998" i="18" s="1"/>
  <c r="E1998" i="18" s="1"/>
  <c r="F1997" i="18" a="1"/>
  <c r="F1997" i="18" s="1"/>
  <c r="E1997" i="18" s="1"/>
  <c r="F1996" i="18" a="1"/>
  <c r="F1996" i="18"/>
  <c r="E1996" i="18"/>
  <c r="F1995" i="18" a="1"/>
  <c r="F1995" i="18"/>
  <c r="E1995" i="18" s="1"/>
  <c r="F1994" i="18" a="1"/>
  <c r="F1994" i="18"/>
  <c r="E1994" i="18" s="1"/>
  <c r="F1993" i="18" a="1"/>
  <c r="F1993" i="18" s="1"/>
  <c r="E1993" i="18" s="1"/>
  <c r="F1992" i="18" a="1"/>
  <c r="F1992" i="18"/>
  <c r="E1992" i="18"/>
  <c r="F1991" i="18" a="1"/>
  <c r="F1991" i="18"/>
  <c r="E1991" i="18"/>
  <c r="F1990" i="18" a="1"/>
  <c r="F1990" i="18" s="1"/>
  <c r="E1990" i="18" s="1"/>
  <c r="F1989" i="18" a="1"/>
  <c r="F1989" i="18"/>
  <c r="E1989" i="18"/>
  <c r="F1988" i="18" a="1"/>
  <c r="F1988" i="18" s="1"/>
  <c r="E1988" i="18" s="1"/>
  <c r="F1987" i="18" a="1"/>
  <c r="F1987" i="18" s="1"/>
  <c r="E1987" i="18"/>
  <c r="F1986" i="18" a="1"/>
  <c r="F1986" i="18" s="1"/>
  <c r="E1986" i="18" s="1"/>
  <c r="F1985" i="18" a="1"/>
  <c r="F1985" i="18"/>
  <c r="E1985" i="18" s="1"/>
  <c r="F1984" i="18" a="1"/>
  <c r="F1984" i="18"/>
  <c r="E1984" i="18"/>
  <c r="F1983" i="18" a="1"/>
  <c r="F1983" i="18"/>
  <c r="E1983" i="18" s="1"/>
  <c r="F1982" i="18" a="1"/>
  <c r="F1982" i="18" s="1"/>
  <c r="E1982" i="18" s="1"/>
  <c r="F1981" i="18" a="1"/>
  <c r="F1981" i="18"/>
  <c r="E1981" i="18"/>
  <c r="F1980" i="18" a="1"/>
  <c r="F1980" i="18" s="1"/>
  <c r="E1980" i="18" s="1"/>
  <c r="F1979" i="18" a="1"/>
  <c r="F1979" i="18" s="1"/>
  <c r="E1979" i="18" s="1"/>
  <c r="F1978" i="18" a="1"/>
  <c r="F1978" i="18" s="1"/>
  <c r="E1978" i="18" s="1"/>
  <c r="F1977" i="18" a="1"/>
  <c r="F1977" i="18"/>
  <c r="E1977" i="18"/>
  <c r="F1976" i="18" a="1"/>
  <c r="F1976" i="18" s="1"/>
  <c r="E1976" i="18"/>
  <c r="F1975" i="18" a="1"/>
  <c r="F1975" i="18" s="1"/>
  <c r="E1975" i="18" s="1"/>
  <c r="F1974" i="18" a="1"/>
  <c r="F1974" i="18"/>
  <c r="E1974" i="18"/>
  <c r="F1973" i="18" a="1"/>
  <c r="F1973" i="18"/>
  <c r="E1973" i="18"/>
  <c r="F1972" i="18" a="1"/>
  <c r="F1972" i="18"/>
  <c r="E1972" i="18" s="1"/>
  <c r="F1971" i="18" a="1"/>
  <c r="F1971" i="18"/>
  <c r="E1971" i="18"/>
  <c r="F1970" i="18" a="1"/>
  <c r="F1970" i="18"/>
  <c r="E1970" i="18"/>
  <c r="F1969" i="18" a="1"/>
  <c r="F1969" i="18" s="1"/>
  <c r="E1969" i="18"/>
  <c r="F1968" i="18" a="1"/>
  <c r="F1968" i="18" s="1"/>
  <c r="E1968" i="18" s="1"/>
  <c r="F1967" i="18" a="1"/>
  <c r="F1967" i="18" s="1"/>
  <c r="E1967" i="18" s="1"/>
  <c r="F1966" i="18" a="1"/>
  <c r="F1966" i="18"/>
  <c r="E1966" i="18"/>
  <c r="F1965" i="18" a="1"/>
  <c r="F1965" i="18" s="1"/>
  <c r="E1965" i="18" s="1"/>
  <c r="F1964" i="18" a="1"/>
  <c r="F1964" i="18"/>
  <c r="E1964" i="18" s="1"/>
  <c r="F1963" i="18" a="1"/>
  <c r="F1963" i="18"/>
  <c r="E1963" i="18"/>
  <c r="F1962" i="18" a="1"/>
  <c r="F1962" i="18"/>
  <c r="E1962" i="18"/>
  <c r="F1961" i="18" a="1"/>
  <c r="F1961" i="18"/>
  <c r="E1961" i="18"/>
  <c r="F1960" i="18" a="1"/>
  <c r="F1960" i="18" s="1"/>
  <c r="E1960" i="18" s="1"/>
  <c r="F1959" i="18" a="1"/>
  <c r="F1959" i="18"/>
  <c r="E1959" i="18"/>
  <c r="F1958" i="18" a="1"/>
  <c r="F1958" i="18" s="1"/>
  <c r="E1958" i="18" s="1"/>
  <c r="F1957" i="18" a="1"/>
  <c r="F1957" i="18"/>
  <c r="E1957" i="18" s="1"/>
  <c r="F1956" i="18" a="1"/>
  <c r="F1956" i="18" s="1"/>
  <c r="E1956" i="18" s="1"/>
  <c r="F1955" i="18" a="1"/>
  <c r="F1955" i="18"/>
  <c r="E1955" i="18" s="1"/>
  <c r="F1954" i="18" a="1"/>
  <c r="F1954" i="18"/>
  <c r="E1954" i="18" s="1"/>
  <c r="F1953" i="18" a="1"/>
  <c r="F1953" i="18" s="1"/>
  <c r="E1953" i="18" s="1"/>
  <c r="F1952" i="18" a="1"/>
  <c r="F1952" i="18"/>
  <c r="E1952" i="18"/>
  <c r="F1951" i="18" a="1"/>
  <c r="F1951" i="18"/>
  <c r="E1951" i="18"/>
  <c r="F1950" i="18" a="1"/>
  <c r="F1950" i="18"/>
  <c r="E1950" i="18" s="1"/>
  <c r="F1949" i="18" a="1"/>
  <c r="F1949" i="18" s="1"/>
  <c r="E1949" i="18" s="1"/>
  <c r="F1948" i="18" a="1"/>
  <c r="F1948" i="18" s="1"/>
  <c r="E1948" i="18" s="1"/>
  <c r="F1947" i="18" a="1"/>
  <c r="F1947" i="18"/>
  <c r="E1947" i="18"/>
  <c r="F1946" i="18" a="1"/>
  <c r="F1946" i="18"/>
  <c r="E1946" i="18" s="1"/>
  <c r="F1945" i="18" a="1"/>
  <c r="F1945" i="18" s="1"/>
  <c r="E1945" i="18" s="1"/>
  <c r="F1944" i="18" a="1"/>
  <c r="F1944" i="18"/>
  <c r="E1944" i="18"/>
  <c r="F1943" i="18" a="1"/>
  <c r="F1943" i="18"/>
  <c r="E1943" i="18" s="1"/>
  <c r="F1942" i="18" a="1"/>
  <c r="F1942" i="18" s="1"/>
  <c r="E1942" i="18" s="1"/>
  <c r="F1941" i="18" a="1"/>
  <c r="F1941" i="18"/>
  <c r="E1941" i="18"/>
  <c r="F1940" i="18" a="1"/>
  <c r="F1940" i="18"/>
  <c r="E1940" i="18"/>
  <c r="F1939" i="18" a="1"/>
  <c r="F1939" i="18"/>
  <c r="E1939" i="18" s="1"/>
  <c r="F1938" i="18" a="1"/>
  <c r="F1938" i="18" s="1"/>
  <c r="E1938" i="18" s="1"/>
  <c r="F1937" i="18" a="1"/>
  <c r="F1937" i="18"/>
  <c r="E1937" i="18"/>
  <c r="F1936" i="18" a="1"/>
  <c r="F1936" i="18"/>
  <c r="E1936" i="18"/>
  <c r="F1935" i="18" a="1"/>
  <c r="F1935" i="18"/>
  <c r="E1935" i="18" s="1"/>
  <c r="F1934" i="18" a="1"/>
  <c r="F1934" i="18"/>
  <c r="E1934" i="18" s="1"/>
  <c r="F1933" i="18" a="1"/>
  <c r="F1933" i="18"/>
  <c r="E1933" i="18"/>
  <c r="F1932" i="18" a="1"/>
  <c r="F1932" i="18"/>
  <c r="E1932" i="18" s="1"/>
  <c r="F1931" i="18" a="1"/>
  <c r="F1931" i="18"/>
  <c r="E1931" i="18"/>
  <c r="F1930" i="18" a="1"/>
  <c r="F1930" i="18"/>
  <c r="E1930" i="18"/>
  <c r="F1929" i="18" a="1"/>
  <c r="F1929" i="18" s="1"/>
  <c r="E1929" i="18" s="1"/>
  <c r="F1928" i="18" a="1"/>
  <c r="F1928" i="18" s="1"/>
  <c r="E1928" i="18" s="1"/>
  <c r="F1927" i="18" a="1"/>
  <c r="F1927" i="18" s="1"/>
  <c r="E1927" i="18" s="1"/>
  <c r="F1926" i="18" a="1"/>
  <c r="F1926" i="18"/>
  <c r="E1926" i="18"/>
  <c r="F1925" i="18" a="1"/>
  <c r="F1925" i="18" s="1"/>
  <c r="E1925" i="18" s="1"/>
  <c r="F1924" i="18" a="1"/>
  <c r="F1924" i="18"/>
  <c r="E1924" i="18"/>
  <c r="F1923" i="18" a="1"/>
  <c r="F1923" i="18" s="1"/>
  <c r="E1923" i="18" s="1"/>
  <c r="F1922" i="18" a="1"/>
  <c r="F1922" i="18"/>
  <c r="E1922" i="18"/>
  <c r="F1921" i="18" a="1"/>
  <c r="F1921" i="18"/>
  <c r="E1921" i="18"/>
  <c r="F1920" i="18" a="1"/>
  <c r="F1920" i="18" s="1"/>
  <c r="E1920" i="18" s="1"/>
  <c r="F1919" i="18" a="1"/>
  <c r="F1919" i="18"/>
  <c r="E1919" i="18"/>
  <c r="F1918" i="18" a="1"/>
  <c r="F1918" i="18" s="1"/>
  <c r="E1918" i="18" s="1"/>
  <c r="F1917" i="18" a="1"/>
  <c r="F1917" i="18"/>
  <c r="E1917" i="18" s="1"/>
  <c r="F1916" i="18" a="1"/>
  <c r="F1916" i="18" s="1"/>
  <c r="E1916" i="18" s="1"/>
  <c r="F1915" i="18" a="1"/>
  <c r="F1915" i="18"/>
  <c r="E1915" i="18" s="1"/>
  <c r="F1914" i="18" a="1"/>
  <c r="F1914" i="18"/>
  <c r="E1914" i="18" s="1"/>
  <c r="F1913" i="18" a="1"/>
  <c r="F1913" i="18" s="1"/>
  <c r="E1913" i="18" s="1"/>
  <c r="F1912" i="18" a="1"/>
  <c r="F1912" i="18" s="1"/>
  <c r="E1912" i="18" s="1"/>
  <c r="F1911" i="18" a="1"/>
  <c r="F1911" i="18"/>
  <c r="E1911" i="18"/>
  <c r="F1910" i="18" a="1"/>
  <c r="F1910" i="18"/>
  <c r="E1910" i="18" s="1"/>
  <c r="F1909" i="18" a="1"/>
  <c r="F1909" i="18" s="1"/>
  <c r="E1909" i="18" s="1"/>
  <c r="F1908" i="18" a="1"/>
  <c r="F1908" i="18" s="1"/>
  <c r="E1908" i="18" s="1"/>
  <c r="F1907" i="18" a="1"/>
  <c r="F1907" i="18"/>
  <c r="E1907" i="18"/>
  <c r="F1906" i="18" a="1"/>
  <c r="F1906" i="18"/>
  <c r="E1906" i="18" s="1"/>
  <c r="F1905" i="18" a="1"/>
  <c r="F1905" i="18" s="1"/>
  <c r="E1905" i="18" s="1"/>
  <c r="F1904" i="18" a="1"/>
  <c r="F1904" i="18"/>
  <c r="E1904" i="18"/>
  <c r="F1903" i="18" a="1"/>
  <c r="F1903" i="18"/>
  <c r="E1903" i="18"/>
  <c r="F1902" i="18" a="1"/>
  <c r="F1902" i="18" s="1"/>
  <c r="E1902" i="18"/>
  <c r="F1901" i="18" a="1"/>
  <c r="F1901" i="18"/>
  <c r="E1901" i="18"/>
  <c r="F1900" i="18" a="1"/>
  <c r="F1900" i="18"/>
  <c r="E1900" i="18"/>
  <c r="F1899" i="18" a="1"/>
  <c r="F1899" i="18"/>
  <c r="E1899" i="18" s="1"/>
  <c r="F1898" i="18" a="1"/>
  <c r="F1898" i="18" s="1"/>
  <c r="E1898" i="18" s="1"/>
  <c r="F1897" i="18" a="1"/>
  <c r="F1897" i="18" s="1"/>
  <c r="E1897" i="18" s="1"/>
  <c r="F1896" i="18" a="1"/>
  <c r="F1896" i="18"/>
  <c r="E1896" i="18"/>
  <c r="F1895" i="18" a="1"/>
  <c r="F1895" i="18"/>
  <c r="E1895" i="18" s="1"/>
  <c r="F1894" i="18" a="1"/>
  <c r="F1894" i="18"/>
  <c r="E1894" i="18" s="1"/>
  <c r="F1893" i="18" a="1"/>
  <c r="F1893" i="18" s="1"/>
  <c r="E1893" i="18" s="1"/>
  <c r="F1892" i="18" a="1"/>
  <c r="F1892" i="18"/>
  <c r="E1892" i="18"/>
  <c r="F1891" i="18" a="1"/>
  <c r="F1891" i="18"/>
  <c r="E1891" i="18"/>
  <c r="F1890" i="18" a="1"/>
  <c r="F1890" i="18" s="1"/>
  <c r="E1890" i="18" s="1"/>
  <c r="F1889" i="18" a="1"/>
  <c r="F1889" i="18"/>
  <c r="E1889" i="18"/>
  <c r="F1888" i="18" a="1"/>
  <c r="F1888" i="18" s="1"/>
  <c r="E1888" i="18" s="1"/>
  <c r="F1887" i="18" a="1"/>
  <c r="F1887" i="18" s="1"/>
  <c r="E1887" i="18" s="1"/>
  <c r="F1886" i="18" a="1"/>
  <c r="F1886" i="18" s="1"/>
  <c r="E1886" i="18" s="1"/>
  <c r="F1885" i="18" a="1"/>
  <c r="F1885" i="18"/>
  <c r="E1885" i="18" s="1"/>
  <c r="F1884" i="18" a="1"/>
  <c r="F1884" i="18"/>
  <c r="E1884" i="18"/>
  <c r="F1883" i="18" a="1"/>
  <c r="F1883" i="18"/>
  <c r="E1883" i="18" s="1"/>
  <c r="F1882" i="18" a="1"/>
  <c r="F1882" i="18" s="1"/>
  <c r="E1882" i="18" s="1"/>
  <c r="F1881" i="18" a="1"/>
  <c r="F1881" i="18"/>
  <c r="E1881" i="18"/>
  <c r="F1880" i="18" a="1"/>
  <c r="F1880" i="18" s="1"/>
  <c r="E1880" i="18" s="1"/>
  <c r="F1879" i="18" a="1"/>
  <c r="F1879" i="18" s="1"/>
  <c r="E1879" i="18" s="1"/>
  <c r="F1878" i="18" a="1"/>
  <c r="F1878" i="18" s="1"/>
  <c r="E1878" i="18" s="1"/>
  <c r="F1877" i="18" a="1"/>
  <c r="F1877" i="18"/>
  <c r="E1877" i="18"/>
  <c r="F1876" i="18" a="1"/>
  <c r="F1876" i="18" s="1"/>
  <c r="E1876" i="18"/>
  <c r="F1875" i="18" a="1"/>
  <c r="F1875" i="18" s="1"/>
  <c r="E1875" i="18" s="1"/>
  <c r="F1874" i="18" a="1"/>
  <c r="F1874" i="18"/>
  <c r="E1874" i="18"/>
  <c r="F1873" i="18" a="1"/>
  <c r="F1873" i="18"/>
  <c r="E1873" i="18"/>
  <c r="F1872" i="18" a="1"/>
  <c r="F1872" i="18"/>
  <c r="E1872" i="18" s="1"/>
  <c r="F1871" i="18" a="1"/>
  <c r="F1871" i="18"/>
  <c r="E1871" i="18"/>
  <c r="F1870" i="18" a="1"/>
  <c r="F1870" i="18"/>
  <c r="E1870" i="18"/>
  <c r="F1869" i="18" a="1"/>
  <c r="F1869" i="18" s="1"/>
  <c r="E1869" i="18"/>
  <c r="F1868" i="18" a="1"/>
  <c r="F1868" i="18" s="1"/>
  <c r="E1868" i="18" s="1"/>
  <c r="F1867" i="18" a="1"/>
  <c r="F1867" i="18" s="1"/>
  <c r="E1867" i="18" s="1"/>
  <c r="F1866" i="18" a="1"/>
  <c r="F1866" i="18"/>
  <c r="E1866" i="18"/>
  <c r="F1865" i="18" a="1"/>
  <c r="F1865" i="18" s="1"/>
  <c r="E1865" i="18" s="1"/>
  <c r="F1864" i="18" a="1"/>
  <c r="F1864" i="18"/>
  <c r="E1864" i="18" s="1"/>
  <c r="F1863" i="18" a="1"/>
  <c r="F1863" i="18"/>
  <c r="E1863" i="18"/>
  <c r="F1862" i="18" a="1"/>
  <c r="F1862" i="18"/>
  <c r="E1862" i="18"/>
  <c r="F1861" i="18" a="1"/>
  <c r="F1861" i="18"/>
  <c r="E1861" i="18"/>
  <c r="F1860" i="18" a="1"/>
  <c r="F1860" i="18" s="1"/>
  <c r="E1860" i="18" s="1"/>
  <c r="F1859" i="18" a="1"/>
  <c r="F1859" i="18"/>
  <c r="E1859" i="18"/>
  <c r="F1858" i="18" a="1"/>
  <c r="F1858" i="18" s="1"/>
  <c r="E1858" i="18" s="1"/>
  <c r="F1857" i="18" a="1"/>
  <c r="F1857" i="18"/>
  <c r="E1857" i="18" s="1"/>
  <c r="F1856" i="18" a="1"/>
  <c r="F1856" i="18" s="1"/>
  <c r="E1856" i="18" s="1"/>
  <c r="F1855" i="18" a="1"/>
  <c r="F1855" i="18"/>
  <c r="E1855" i="18" s="1"/>
  <c r="F1854" i="18" a="1"/>
  <c r="F1854" i="18"/>
  <c r="E1854" i="18" s="1"/>
  <c r="F1853" i="18" a="1"/>
  <c r="F1853" i="18" s="1"/>
  <c r="E1853" i="18" s="1"/>
  <c r="F1852" i="18" a="1"/>
  <c r="F1852" i="18"/>
  <c r="E1852" i="18"/>
  <c r="F1851" i="18" a="1"/>
  <c r="F1851" i="18"/>
  <c r="E1851" i="18"/>
  <c r="F1850" i="18" a="1"/>
  <c r="F1850" i="18"/>
  <c r="E1850" i="18" s="1"/>
  <c r="F1849" i="18" a="1"/>
  <c r="F1849" i="18" s="1"/>
  <c r="E1849" i="18" s="1"/>
  <c r="F1848" i="18" a="1"/>
  <c r="F1848" i="18" s="1"/>
  <c r="E1848" i="18" s="1"/>
  <c r="F1847" i="18" a="1"/>
  <c r="F1847" i="18"/>
  <c r="E1847" i="18"/>
  <c r="F1846" i="18" a="1"/>
  <c r="F1846" i="18"/>
  <c r="E1846" i="18" s="1"/>
  <c r="F1845" i="18" a="1"/>
  <c r="F1845" i="18" s="1"/>
  <c r="E1845" i="18" s="1"/>
  <c r="F1844" i="18" a="1"/>
  <c r="F1844" i="18"/>
  <c r="E1844" i="18"/>
  <c r="F1843" i="18" a="1"/>
  <c r="F1843" i="18"/>
  <c r="E1843" i="18" s="1"/>
  <c r="F1842" i="18" a="1"/>
  <c r="F1842" i="18" s="1"/>
  <c r="E1842" i="18" s="1"/>
  <c r="F1841" i="18" a="1"/>
  <c r="F1841" i="18"/>
  <c r="E1841" i="18"/>
  <c r="F1840" i="18" a="1"/>
  <c r="F1840" i="18" s="1"/>
  <c r="E1840" i="18"/>
  <c r="F1839" i="18" a="1"/>
  <c r="F1839" i="18"/>
  <c r="E1839" i="18" s="1"/>
  <c r="F1838" i="18" a="1"/>
  <c r="F1838" i="18" s="1"/>
  <c r="E1838" i="18" s="1"/>
  <c r="F1837" i="18" a="1"/>
  <c r="F1837" i="18"/>
  <c r="E1837" i="18"/>
  <c r="F1836" i="18" a="1"/>
  <c r="F1836" i="18" s="1"/>
  <c r="E1836" i="18"/>
  <c r="F1835" i="18" a="1"/>
  <c r="F1835" i="18"/>
  <c r="E1835" i="18" s="1"/>
  <c r="F1834" i="18" a="1"/>
  <c r="F1834" i="18"/>
  <c r="E1834" i="18" s="1"/>
  <c r="F1833" i="18" a="1"/>
  <c r="F1833" i="18"/>
  <c r="E1833" i="18"/>
  <c r="F1832" i="18" a="1"/>
  <c r="F1832" i="18"/>
  <c r="E1832" i="18" s="1"/>
  <c r="F1831" i="18" a="1"/>
  <c r="F1831" i="18"/>
  <c r="E1831" i="18"/>
  <c r="F1830" i="18" a="1"/>
  <c r="F1830" i="18"/>
  <c r="E1830" i="18"/>
  <c r="F1829" i="18" a="1"/>
  <c r="F1829" i="18" s="1"/>
  <c r="E1829" i="18" s="1"/>
  <c r="F1828" i="18" a="1"/>
  <c r="F1828" i="18" s="1"/>
  <c r="E1828" i="18" s="1"/>
  <c r="F1827" i="18" a="1"/>
  <c r="F1827" i="18" s="1"/>
  <c r="E1827" i="18" s="1"/>
  <c r="F1826" i="18" a="1"/>
  <c r="F1826" i="18"/>
  <c r="E1826" i="18"/>
  <c r="F1825" i="18" a="1"/>
  <c r="F1825" i="18" s="1"/>
  <c r="E1825" i="18" s="1"/>
  <c r="F1824" i="18" a="1"/>
  <c r="F1824" i="18"/>
  <c r="E1824" i="18"/>
  <c r="F1823" i="18" a="1"/>
  <c r="F1823" i="18" s="1"/>
  <c r="E1823" i="18" s="1"/>
  <c r="F1822" i="18" a="1"/>
  <c r="F1822" i="18"/>
  <c r="E1822" i="18"/>
  <c r="F1821" i="18" a="1"/>
  <c r="F1821" i="18"/>
  <c r="E1821" i="18"/>
  <c r="F1820" i="18" a="1"/>
  <c r="F1820" i="18" s="1"/>
  <c r="E1820" i="18" s="1"/>
  <c r="F1819" i="18" a="1"/>
  <c r="F1819" i="18"/>
  <c r="E1819" i="18"/>
  <c r="F1818" i="18" a="1"/>
  <c r="F1818" i="18" s="1"/>
  <c r="E1818" i="18" s="1"/>
  <c r="F1817" i="18" a="1"/>
  <c r="F1817" i="18"/>
  <c r="E1817" i="18" s="1"/>
  <c r="F1816" i="18" a="1"/>
  <c r="F1816" i="18" s="1"/>
  <c r="E1816" i="18" s="1"/>
  <c r="F1815" i="18" a="1"/>
  <c r="F1815" i="18"/>
  <c r="E1815" i="18" s="1"/>
  <c r="F1814" i="18" a="1"/>
  <c r="F1814" i="18"/>
  <c r="E1814" i="18" s="1"/>
  <c r="F1813" i="18" a="1"/>
  <c r="F1813" i="18" s="1"/>
  <c r="E1813" i="18" s="1"/>
  <c r="F1812" i="18" a="1"/>
  <c r="F1812" i="18" s="1"/>
  <c r="E1812" i="18" s="1"/>
  <c r="F1811" i="18" a="1"/>
  <c r="F1811" i="18"/>
  <c r="E1811" i="18"/>
  <c r="F1810" i="18" a="1"/>
  <c r="F1810" i="18"/>
  <c r="E1810" i="18" s="1"/>
  <c r="F1809" i="18" a="1"/>
  <c r="F1809" i="18" s="1"/>
  <c r="E1809" i="18" s="1"/>
  <c r="F1808" i="18" a="1"/>
  <c r="F1808" i="18" s="1"/>
  <c r="E1808" i="18" s="1"/>
  <c r="F1807" i="18" a="1"/>
  <c r="F1807" i="18"/>
  <c r="E1807" i="18"/>
  <c r="F1806" i="18" a="1"/>
  <c r="F1806" i="18"/>
  <c r="E1806" i="18" s="1"/>
  <c r="F1805" i="18" a="1"/>
  <c r="F1805" i="18" s="1"/>
  <c r="E1805" i="18" s="1"/>
  <c r="F1804" i="18" a="1"/>
  <c r="F1804" i="18"/>
  <c r="E1804" i="18"/>
  <c r="F1803" i="18" a="1"/>
  <c r="F1803" i="18"/>
  <c r="E1803" i="18" s="1"/>
  <c r="F1802" i="18" a="1"/>
  <c r="F1802" i="18" s="1"/>
  <c r="E1802" i="18"/>
  <c r="F1801" i="18" a="1"/>
  <c r="F1801" i="18"/>
  <c r="E1801" i="18"/>
  <c r="F1800" i="18" a="1"/>
  <c r="F1800" i="18"/>
  <c r="E1800" i="18"/>
  <c r="F1799" i="18" a="1"/>
  <c r="F1799" i="18"/>
  <c r="E1799" i="18" s="1"/>
  <c r="F1798" i="18" a="1"/>
  <c r="F1798" i="18" s="1"/>
  <c r="E1798" i="18" s="1"/>
  <c r="F1797" i="18" a="1"/>
  <c r="F1797" i="18" s="1"/>
  <c r="E1797" i="18" s="1"/>
  <c r="F1796" i="18" a="1"/>
  <c r="F1796" i="18"/>
  <c r="E1796" i="18"/>
  <c r="F1795" i="18" a="1"/>
  <c r="F1795" i="18"/>
  <c r="E1795" i="18" s="1"/>
  <c r="F1794" i="18" a="1"/>
  <c r="F1794" i="18"/>
  <c r="E1794" i="18" s="1"/>
  <c r="F1793" i="18" a="1"/>
  <c r="F1793" i="18" s="1"/>
  <c r="E1793" i="18" s="1"/>
  <c r="F1792" i="18" a="1"/>
  <c r="F1792" i="18"/>
  <c r="E1792" i="18" s="1"/>
  <c r="F1791" i="18" a="1"/>
  <c r="F1791" i="18"/>
  <c r="E1791" i="18"/>
  <c r="F1790" i="18" a="1"/>
  <c r="F1790" i="18" s="1"/>
  <c r="E1790" i="18" s="1"/>
  <c r="F1789" i="18" a="1"/>
  <c r="F1789" i="18"/>
  <c r="E1789" i="18"/>
  <c r="F1788" i="18" a="1"/>
  <c r="F1788" i="18" s="1"/>
  <c r="E1788" i="18" s="1"/>
  <c r="F1787" i="18" a="1"/>
  <c r="F1787" i="18" s="1"/>
  <c r="E1787" i="18"/>
  <c r="F1786" i="18" a="1"/>
  <c r="F1786" i="18" s="1"/>
  <c r="E1786" i="18" s="1"/>
  <c r="F1785" i="18" a="1"/>
  <c r="F1785" i="18"/>
  <c r="E1785" i="18" s="1"/>
  <c r="F1784" i="18" a="1"/>
  <c r="F1784" i="18"/>
  <c r="E1784" i="18"/>
  <c r="F1783" i="18" a="1"/>
  <c r="F1783" i="18"/>
  <c r="E1783" i="18" s="1"/>
  <c r="F1782" i="18" a="1"/>
  <c r="F1782" i="18" s="1"/>
  <c r="E1782" i="18" s="1"/>
  <c r="F1781" i="18" a="1"/>
  <c r="F1781" i="18"/>
  <c r="E1781" i="18"/>
  <c r="F1780" i="18" a="1"/>
  <c r="F1780" i="18" s="1"/>
  <c r="E1780" i="18"/>
  <c r="F1779" i="18" a="1"/>
  <c r="F1779" i="18" s="1"/>
  <c r="E1779" i="18" s="1"/>
  <c r="F1778" i="18" a="1"/>
  <c r="F1778" i="18" s="1"/>
  <c r="E1778" i="18" s="1"/>
  <c r="F1777" i="18" a="1"/>
  <c r="F1777" i="18"/>
  <c r="E1777" i="18" s="1"/>
  <c r="F1776" i="18" a="1"/>
  <c r="F1776" i="18" s="1"/>
  <c r="E1776" i="18"/>
  <c r="F1775" i="18" a="1"/>
  <c r="F1775" i="18" s="1"/>
  <c r="E1775" i="18" s="1"/>
  <c r="F1774" i="18" a="1"/>
  <c r="F1774" i="18"/>
  <c r="E1774" i="18" s="1"/>
  <c r="F1773" i="18" a="1"/>
  <c r="F1773" i="18" s="1"/>
  <c r="E1773" i="18"/>
  <c r="F1772" i="18" a="1"/>
  <c r="F1772" i="18"/>
  <c r="E1772" i="18" s="1"/>
  <c r="F1771" i="18" a="1"/>
  <c r="F1771" i="18"/>
  <c r="E1771" i="18"/>
  <c r="F1770" i="18" a="1"/>
  <c r="F1770" i="18"/>
  <c r="E1770" i="18" s="1"/>
  <c r="F1769" i="18" a="1"/>
  <c r="F1769" i="18" s="1"/>
  <c r="E1769" i="18"/>
  <c r="F1768" i="18" a="1"/>
  <c r="F1768" i="18" s="1"/>
  <c r="E1768" i="18" s="1"/>
  <c r="F1767" i="18" a="1"/>
  <c r="F1767" i="18" s="1"/>
  <c r="E1767" i="18" s="1"/>
  <c r="F1766" i="18" a="1"/>
  <c r="F1766" i="18"/>
  <c r="E1766" i="18" s="1"/>
  <c r="F1765" i="18" a="1"/>
  <c r="F1765" i="18" s="1"/>
  <c r="E1765" i="18" s="1"/>
  <c r="F1764" i="18" a="1"/>
  <c r="F1764" i="18" s="1"/>
  <c r="E1764" i="18" s="1"/>
  <c r="F1763" i="18" a="1"/>
  <c r="F1763" i="18"/>
  <c r="E1763" i="18"/>
  <c r="F1762" i="18" a="1"/>
  <c r="F1762" i="18" s="1"/>
  <c r="E1762" i="18"/>
  <c r="F1761" i="18" a="1"/>
  <c r="F1761" i="18"/>
  <c r="E1761" i="18" s="1"/>
  <c r="F1760" i="18" a="1"/>
  <c r="F1760" i="18" s="1"/>
  <c r="E1760" i="18" s="1"/>
  <c r="F1759" i="18" a="1"/>
  <c r="F1759" i="18"/>
  <c r="E1759" i="18" s="1"/>
  <c r="F1758" i="18" a="1"/>
  <c r="F1758" i="18" s="1"/>
  <c r="E1758" i="18" s="1"/>
  <c r="F1757" i="18" a="1"/>
  <c r="F1757" i="18" s="1"/>
  <c r="E1757" i="18" s="1"/>
  <c r="F1756" i="18" a="1"/>
  <c r="F1756" i="18"/>
  <c r="E1756" i="18"/>
  <c r="F1755" i="18" a="1"/>
  <c r="F1755" i="18" s="1"/>
  <c r="E1755" i="18" s="1"/>
  <c r="F1754" i="18" a="1"/>
  <c r="F1754" i="18" s="1"/>
  <c r="E1754" i="18"/>
  <c r="F1753" i="18" a="1"/>
  <c r="F1753" i="18" s="1"/>
  <c r="E1753" i="18" s="1"/>
  <c r="F1752" i="18" a="1"/>
  <c r="F1752" i="18"/>
  <c r="E1752" i="18"/>
  <c r="F1751" i="18" a="1"/>
  <c r="F1751" i="18"/>
  <c r="E1751" i="18" s="1"/>
  <c r="F1750" i="18" a="1"/>
  <c r="F1750" i="18" s="1"/>
  <c r="E1750" i="18" s="1"/>
  <c r="F1749" i="18" a="1"/>
  <c r="F1749" i="18"/>
  <c r="E1749" i="18"/>
  <c r="F1748" i="18" a="1"/>
  <c r="F1748" i="18" s="1"/>
  <c r="E1748" i="18" s="1"/>
  <c r="F1747" i="18" a="1"/>
  <c r="F1747" i="18" s="1"/>
  <c r="E1747" i="18" s="1"/>
  <c r="F1746" i="18" a="1"/>
  <c r="F1746" i="18" s="1"/>
  <c r="E1746" i="18" s="1"/>
  <c r="F1745" i="18" a="1"/>
  <c r="F1745" i="18"/>
  <c r="E1745" i="18" s="1"/>
  <c r="F1744" i="18" a="1"/>
  <c r="F1744" i="18" s="1"/>
  <c r="E1744" i="18" s="1"/>
  <c r="F1743" i="18" a="1"/>
  <c r="F1743" i="18"/>
  <c r="E1743" i="18" s="1"/>
  <c r="F1742" i="18" a="1"/>
  <c r="F1742" i="18" s="1"/>
  <c r="E1742" i="18" s="1"/>
  <c r="F1741" i="18" a="1"/>
  <c r="F1741" i="18"/>
  <c r="E1741" i="18" s="1"/>
  <c r="F1740" i="18" a="1"/>
  <c r="F1740" i="18" s="1"/>
  <c r="E1740" i="18" s="1"/>
  <c r="F1739" i="18" a="1"/>
  <c r="F1739" i="18" s="1"/>
  <c r="E1739" i="18" s="1"/>
  <c r="F1738" i="18" a="1"/>
  <c r="F1738" i="18" s="1"/>
  <c r="E1738" i="18" s="1"/>
  <c r="F1737" i="18" a="1"/>
  <c r="F1737" i="18" s="1"/>
  <c r="E1737" i="18"/>
  <c r="F1736" i="18" a="1"/>
  <c r="F1736" i="18"/>
  <c r="E1736" i="18" s="1"/>
  <c r="F1735" i="18" a="1"/>
  <c r="F1735" i="18" s="1"/>
  <c r="E1735" i="18" s="1"/>
  <c r="F1734" i="18" a="1"/>
  <c r="F1734" i="18" s="1"/>
  <c r="E1734" i="18" s="1"/>
  <c r="F1733" i="18" a="1"/>
  <c r="F1733" i="18"/>
  <c r="E1733" i="18" s="1"/>
  <c r="F1732" i="18" a="1"/>
  <c r="F1732" i="18" s="1"/>
  <c r="E1732" i="18" s="1"/>
  <c r="F1731" i="18" a="1"/>
  <c r="F1731" i="18"/>
  <c r="E1731" i="18" s="1"/>
  <c r="F1730" i="18" a="1"/>
  <c r="F1730" i="18" s="1"/>
  <c r="E1730" i="18"/>
  <c r="F1729" i="18" a="1"/>
  <c r="F1729" i="18"/>
  <c r="E1729" i="18" s="1"/>
  <c r="F1728" i="18" a="1"/>
  <c r="F1728" i="18" s="1"/>
  <c r="E1728" i="18" s="1"/>
  <c r="F1727" i="18" a="1"/>
  <c r="F1727" i="18" s="1"/>
  <c r="E1727" i="18" s="1"/>
  <c r="F1726" i="18" a="1"/>
  <c r="F1726" i="18"/>
  <c r="E1726" i="18" s="1"/>
  <c r="F1725" i="18" a="1"/>
  <c r="F1725" i="18" s="1"/>
  <c r="E1725" i="18" s="1"/>
  <c r="F1724" i="18" a="1"/>
  <c r="F1724" i="18" s="1"/>
  <c r="E1724" i="18" s="1"/>
  <c r="F1723" i="18" a="1"/>
  <c r="F1723" i="18"/>
  <c r="E1723" i="18" s="1"/>
  <c r="F1722" i="18" a="1"/>
  <c r="F1722" i="18" s="1"/>
  <c r="E1722" i="18"/>
  <c r="F1721" i="18" a="1"/>
  <c r="F1721" i="18"/>
  <c r="E1721" i="18" s="1"/>
  <c r="F1720" i="18" a="1"/>
  <c r="F1720" i="18" s="1"/>
  <c r="E1720" i="18" s="1"/>
  <c r="F1719" i="18" a="1"/>
  <c r="F1719" i="18"/>
  <c r="E1719" i="18" s="1"/>
  <c r="F1718" i="18" a="1"/>
  <c r="F1718" i="18" s="1"/>
  <c r="E1718" i="18" s="1"/>
  <c r="F1717" i="18" a="1"/>
  <c r="F1717" i="18" s="1"/>
  <c r="E1717" i="18" s="1"/>
  <c r="F1716" i="18" a="1"/>
  <c r="F1716" i="18"/>
  <c r="E1716" i="18" s="1"/>
  <c r="F1715" i="18" a="1"/>
  <c r="F1715" i="18" s="1"/>
  <c r="E1715" i="18" s="1"/>
  <c r="F1714" i="18" a="1"/>
  <c r="F1714" i="18" s="1"/>
  <c r="E1714" i="18" s="1"/>
  <c r="F1713" i="18" a="1"/>
  <c r="F1713" i="18"/>
  <c r="E1713" i="18" s="1"/>
  <c r="F1712" i="18" a="1"/>
  <c r="F1712" i="18" s="1"/>
  <c r="E1712" i="18"/>
  <c r="F1711" i="18" a="1"/>
  <c r="F1711" i="18"/>
  <c r="E1711" i="18" s="1"/>
  <c r="F1710" i="18" a="1"/>
  <c r="F1710" i="18" s="1"/>
  <c r="E1710" i="18" s="1"/>
  <c r="F1709" i="18" a="1"/>
  <c r="F1709" i="18"/>
  <c r="E1709" i="18" s="1"/>
  <c r="F1708" i="18" a="1"/>
  <c r="F1708" i="18" s="1"/>
  <c r="E1708" i="18" s="1"/>
  <c r="F1707" i="18" a="1"/>
  <c r="F1707" i="18" s="1"/>
  <c r="E1707" i="18" s="1"/>
  <c r="F1706" i="18" a="1"/>
  <c r="F1706" i="18"/>
  <c r="E1706" i="18"/>
  <c r="F1705" i="18" a="1"/>
  <c r="F1705" i="18" s="1"/>
  <c r="E1705" i="18" s="1"/>
  <c r="F1704" i="18" a="1"/>
  <c r="F1704" i="18" s="1"/>
  <c r="E1704" i="18" s="1"/>
  <c r="F1703" i="18" a="1"/>
  <c r="F1703" i="18" s="1"/>
  <c r="E1703" i="18" s="1"/>
  <c r="F1702" i="18" a="1"/>
  <c r="F1702" i="18" s="1"/>
  <c r="E1702" i="18" s="1"/>
  <c r="F1701" i="18" a="1"/>
  <c r="F1701" i="18"/>
  <c r="E1701" i="18" s="1"/>
  <c r="F1700" i="18" a="1"/>
  <c r="F1700" i="18" s="1"/>
  <c r="E1700" i="18" s="1"/>
  <c r="F1699" i="18" a="1"/>
  <c r="F1699" i="18"/>
  <c r="E1699" i="18" s="1"/>
  <c r="F1698" i="18" a="1"/>
  <c r="F1698" i="18" s="1"/>
  <c r="E1698" i="18" s="1"/>
  <c r="F1697" i="18" a="1"/>
  <c r="F1697" i="18" s="1"/>
  <c r="E1697" i="18" s="1"/>
  <c r="F1696" i="18" a="1"/>
  <c r="F1696" i="18" s="1"/>
  <c r="E1696" i="18" s="1"/>
  <c r="F1695" i="18" a="1"/>
  <c r="F1695" i="18" s="1"/>
  <c r="E1695" i="18" s="1"/>
  <c r="F1694" i="18" a="1"/>
  <c r="F1694" i="18" s="1"/>
  <c r="E1694" i="18"/>
  <c r="F1693" i="18" a="1"/>
  <c r="F1693" i="18"/>
  <c r="E1693" i="18" s="1"/>
  <c r="F1692" i="18" a="1"/>
  <c r="F1692" i="18" s="1"/>
  <c r="E1692" i="18" s="1"/>
  <c r="F1691" i="18" a="1"/>
  <c r="F1691" i="18"/>
  <c r="E1691" i="18" s="1"/>
  <c r="F1690" i="18" a="1"/>
  <c r="F1690" i="18" s="1"/>
  <c r="E1690" i="18" s="1"/>
  <c r="F1689" i="18" a="1"/>
  <c r="F1689" i="18" s="1"/>
  <c r="E1689" i="18" s="1"/>
  <c r="F1688" i="18" a="1"/>
  <c r="F1688" i="18" s="1"/>
  <c r="E1688" i="18" s="1"/>
  <c r="F1687" i="18" a="1"/>
  <c r="F1687" i="18" s="1"/>
  <c r="E1687" i="18" s="1"/>
  <c r="F1686" i="18" a="1"/>
  <c r="F1686" i="18"/>
  <c r="E1686" i="18" s="1"/>
  <c r="F1685" i="18" a="1"/>
  <c r="F1685" i="18" s="1"/>
  <c r="E1685" i="18" s="1"/>
  <c r="F1684" i="18" a="1"/>
  <c r="F1684" i="18" s="1"/>
  <c r="E1684" i="18" s="1"/>
  <c r="F1683" i="18" a="1"/>
  <c r="F1683" i="18"/>
  <c r="E1683" i="18" s="1"/>
  <c r="F1682" i="18" a="1"/>
  <c r="F1682" i="18" s="1"/>
  <c r="E1682" i="18" s="1"/>
  <c r="F1681" i="18" a="1"/>
  <c r="F1681" i="18"/>
  <c r="E1681" i="18" s="1"/>
  <c r="F1680" i="18" a="1"/>
  <c r="F1680" i="18" s="1"/>
  <c r="E1680" i="18"/>
  <c r="F1679" i="18" a="1"/>
  <c r="F1679" i="18"/>
  <c r="E1679" i="18" s="1"/>
  <c r="F1678" i="18" a="1"/>
  <c r="F1678" i="18" s="1"/>
  <c r="E1678" i="18" s="1"/>
  <c r="F1677" i="18" a="1"/>
  <c r="F1677" i="18" s="1"/>
  <c r="E1677" i="18" s="1"/>
  <c r="F1676" i="18" a="1"/>
  <c r="F1676" i="18"/>
  <c r="E1676" i="18" s="1"/>
  <c r="F1675" i="18" a="1"/>
  <c r="F1675" i="18" s="1"/>
  <c r="E1675" i="18" s="1"/>
  <c r="F1674" i="18" a="1"/>
  <c r="F1674" i="18" s="1"/>
  <c r="E1674" i="18" s="1"/>
  <c r="F1673" i="18" a="1"/>
  <c r="F1673" i="18"/>
  <c r="E1673" i="18" s="1"/>
  <c r="F1672" i="18" a="1"/>
  <c r="F1672" i="18" s="1"/>
  <c r="E1672" i="18" s="1"/>
  <c r="F1671" i="18" a="1"/>
  <c r="F1671" i="18"/>
  <c r="E1671" i="18" s="1"/>
  <c r="F1670" i="18" a="1"/>
  <c r="F1670" i="18" s="1"/>
  <c r="E1670" i="18" s="1"/>
  <c r="F1669" i="18" a="1"/>
  <c r="F1669" i="18"/>
  <c r="E1669" i="18" s="1"/>
  <c r="F1668" i="18" a="1"/>
  <c r="F1668" i="18" s="1"/>
  <c r="E1668" i="18" s="1"/>
  <c r="F1667" i="18" a="1"/>
  <c r="F1667" i="18" s="1"/>
  <c r="E1667" i="18" s="1"/>
  <c r="F1666" i="18" a="1"/>
  <c r="F1666" i="18"/>
  <c r="E1666" i="18" s="1"/>
  <c r="F1665" i="18" a="1"/>
  <c r="F1665" i="18" s="1"/>
  <c r="E1665" i="18" s="1"/>
  <c r="F1664" i="18" a="1"/>
  <c r="F1664" i="18" s="1"/>
  <c r="E1664" i="18" s="1"/>
  <c r="F1663" i="18" a="1"/>
  <c r="F1663" i="18"/>
  <c r="E1663" i="18" s="1"/>
  <c r="F1662" i="18" a="1"/>
  <c r="F1662" i="18" s="1"/>
  <c r="E1662" i="18" s="1"/>
  <c r="F1661" i="18" a="1"/>
  <c r="F1661" i="18"/>
  <c r="E1661" i="18" s="1"/>
  <c r="F1660" i="18" a="1"/>
  <c r="F1660" i="18" s="1"/>
  <c r="E1660" i="18" s="1"/>
  <c r="F1659" i="18" a="1"/>
  <c r="F1659" i="18"/>
  <c r="E1659" i="18" s="1"/>
  <c r="F1658" i="18" a="1"/>
  <c r="F1658" i="18" s="1"/>
  <c r="E1658" i="18" s="1"/>
  <c r="F1657" i="18" a="1"/>
  <c r="F1657" i="18" s="1"/>
  <c r="E1657" i="18" s="1"/>
  <c r="F1656" i="18" a="1"/>
  <c r="F1656" i="18"/>
  <c r="E1656" i="18" s="1"/>
  <c r="F1655" i="18" a="1"/>
  <c r="F1655" i="18" s="1"/>
  <c r="E1655" i="18" s="1"/>
  <c r="F1654" i="18" a="1"/>
  <c r="F1654" i="18" s="1"/>
  <c r="E1654" i="18" s="1"/>
  <c r="F1653" i="18" a="1"/>
  <c r="F1653" i="18" s="1"/>
  <c r="E1653" i="18" s="1"/>
  <c r="F1652" i="18" a="1"/>
  <c r="F1652" i="18" s="1"/>
  <c r="E1652" i="18" s="1"/>
  <c r="F1651" i="18" a="1"/>
  <c r="F1651" i="18"/>
  <c r="E1651" i="18" s="1"/>
  <c r="F1650" i="18" a="1"/>
  <c r="F1650" i="18" s="1"/>
  <c r="E1650" i="18" s="1"/>
  <c r="F1649" i="18" a="1"/>
  <c r="F1649" i="18"/>
  <c r="E1649" i="18" s="1"/>
  <c r="F1648" i="18" a="1"/>
  <c r="F1648" i="18" s="1"/>
  <c r="E1648" i="18" s="1"/>
  <c r="F1647" i="18" a="1"/>
  <c r="F1647" i="18" s="1"/>
  <c r="E1647" i="18" s="1"/>
  <c r="F1646" i="18" a="1"/>
  <c r="F1646" i="18" s="1"/>
  <c r="E1646" i="18" s="1"/>
  <c r="F1645" i="18" a="1"/>
  <c r="F1645" i="18" s="1"/>
  <c r="E1645" i="18" s="1"/>
  <c r="F1643" i="18" a="1"/>
  <c r="F1643" i="18" s="1"/>
  <c r="E1643" i="18" s="1"/>
  <c r="F1642" i="18" a="1"/>
  <c r="F1642" i="18" s="1"/>
  <c r="E1642" i="18" s="1"/>
  <c r="F1641" i="18" a="1"/>
  <c r="F1641" i="18" s="1"/>
  <c r="E1641" i="18" s="1"/>
  <c r="F1640" i="18" a="1"/>
  <c r="F1640" i="18"/>
  <c r="E1640" i="18" s="1"/>
  <c r="F1639" i="18" a="1"/>
  <c r="F1639" i="18" s="1"/>
  <c r="E1639" i="18" s="1"/>
  <c r="F1638" i="18" a="1"/>
  <c r="F1638" i="18" s="1"/>
  <c r="E1638" i="18" s="1"/>
  <c r="F1637" i="18" a="1"/>
  <c r="F1637" i="18"/>
  <c r="E1637" i="18" s="1"/>
  <c r="F1636" i="18" a="1"/>
  <c r="F1636" i="18" s="1"/>
  <c r="E1636" i="18" s="1"/>
  <c r="F1635" i="18" a="1"/>
  <c r="F1635" i="18"/>
  <c r="E1635" i="18" s="1"/>
  <c r="F1634" i="18" a="1"/>
  <c r="F1634" i="18" s="1"/>
  <c r="E1634" i="18"/>
  <c r="F1633" i="18" a="1"/>
  <c r="F1633" i="18"/>
  <c r="E1633" i="18" s="1"/>
  <c r="F1632" i="18" a="1"/>
  <c r="F1632" i="18" s="1"/>
  <c r="E1632" i="18" s="1"/>
  <c r="B1631" i="18"/>
  <c r="C1631" i="18" s="1"/>
  <c r="F1629" i="18" a="1"/>
  <c r="F1629" i="18"/>
  <c r="E1629" i="18" s="1"/>
  <c r="F1628" i="18" a="1"/>
  <c r="F1628" i="18" s="1"/>
  <c r="E1628" i="18" s="1"/>
  <c r="F1627" i="18" a="1"/>
  <c r="F1627" i="18"/>
  <c r="E1627" i="18" s="1"/>
  <c r="F1626" i="18" a="1"/>
  <c r="F1626" i="18" s="1"/>
  <c r="E1626" i="18" s="1"/>
  <c r="F1625" i="18" a="1"/>
  <c r="F1625" i="18" s="1"/>
  <c r="E1625" i="18" s="1"/>
  <c r="F1624" i="18" a="1"/>
  <c r="F1624" i="18"/>
  <c r="E1624" i="18" s="1"/>
  <c r="F1623" i="18" a="1"/>
  <c r="F1623" i="18"/>
  <c r="E1623" i="18" s="1"/>
  <c r="F1622" i="18" a="1"/>
  <c r="F1622" i="18"/>
  <c r="E1622" i="18" s="1"/>
  <c r="F1621" i="18" a="1"/>
  <c r="F1621" i="18" s="1"/>
  <c r="E1621" i="18" s="1"/>
  <c r="F1620" i="18" a="1"/>
  <c r="F1620" i="18" s="1"/>
  <c r="E1620" i="18"/>
  <c r="F1619" i="18" a="1"/>
  <c r="F1619" i="18" s="1"/>
  <c r="E1619" i="18" s="1"/>
  <c r="F1618" i="18" a="1"/>
  <c r="F1618" i="18" s="1"/>
  <c r="E1618" i="18" s="1"/>
  <c r="B1617" i="18"/>
  <c r="C1617" i="18" s="1"/>
  <c r="F1615" i="18" a="1"/>
  <c r="F1615" i="18" s="1"/>
  <c r="E1615" i="18" s="1"/>
  <c r="F1614" i="18" a="1"/>
  <c r="F1614" i="18" s="1"/>
  <c r="E1614" i="18"/>
  <c r="F1613" i="18" a="1"/>
  <c r="F1613" i="18" s="1"/>
  <c r="E1613" i="18" s="1"/>
  <c r="F1612" i="18" a="1"/>
  <c r="F1612" i="18" s="1"/>
  <c r="E1612" i="18" s="1"/>
  <c r="F1611" i="18" a="1"/>
  <c r="F1611" i="18"/>
  <c r="E1611" i="18" s="1"/>
  <c r="F1610" i="18" a="1"/>
  <c r="F1610" i="18" s="1"/>
  <c r="E1610" i="18" s="1"/>
  <c r="F1609" i="18" a="1"/>
  <c r="F1609" i="18"/>
  <c r="E1609" i="18" s="1"/>
  <c r="F1608" i="18" a="1"/>
  <c r="F1608" i="18" s="1"/>
  <c r="E1608" i="18" s="1"/>
  <c r="F1607" i="18" a="1"/>
  <c r="F1607" i="18" s="1"/>
  <c r="E1607" i="18"/>
  <c r="F1606" i="18" a="1"/>
  <c r="F1606" i="18" s="1"/>
  <c r="E1606" i="18" s="1"/>
  <c r="F1605" i="18" a="1"/>
  <c r="F1605" i="18" s="1"/>
  <c r="E1605" i="18" s="1"/>
  <c r="F1604" i="18" a="1"/>
  <c r="F1604" i="18" s="1"/>
  <c r="E1604" i="18" s="1"/>
  <c r="C1603" i="18"/>
  <c r="B1603" i="18"/>
  <c r="F1601" i="18" a="1"/>
  <c r="F1601" i="18" s="1"/>
  <c r="E1601" i="18" s="1"/>
  <c r="F1600" i="18" a="1"/>
  <c r="F1600" i="18" s="1"/>
  <c r="E1600" i="18" s="1"/>
  <c r="F1599" i="18" a="1"/>
  <c r="F1599" i="18"/>
  <c r="E1599" i="18"/>
  <c r="F1598" i="18" a="1"/>
  <c r="F1598" i="18"/>
  <c r="E1598" i="18" s="1"/>
  <c r="F1597" i="18" a="1"/>
  <c r="F1597" i="18" s="1"/>
  <c r="E1597" i="18" s="1"/>
  <c r="F1596" i="18" a="1"/>
  <c r="F1596" i="18" s="1"/>
  <c r="E1596" i="18"/>
  <c r="F1595" i="18" a="1"/>
  <c r="F1595" i="18"/>
  <c r="E1595" i="18" s="1"/>
  <c r="F1594" i="18" a="1"/>
  <c r="F1594" i="18" s="1"/>
  <c r="E1594" i="18"/>
  <c r="F1593" i="18" a="1"/>
  <c r="F1593" i="18" s="1"/>
  <c r="E1593" i="18" s="1"/>
  <c r="F1592" i="18" a="1"/>
  <c r="F1592" i="18"/>
  <c r="E1592" i="18" s="1"/>
  <c r="F1591" i="18" a="1"/>
  <c r="F1591" i="18" s="1"/>
  <c r="E1591" i="18"/>
  <c r="F1590" i="18" a="1"/>
  <c r="F1590" i="18"/>
  <c r="E1590" i="18" s="1"/>
  <c r="C1589" i="18"/>
  <c r="B1589" i="18"/>
  <c r="F1587" i="18" a="1"/>
  <c r="F1587" i="18"/>
  <c r="E1587" i="18" s="1"/>
  <c r="F1586" i="18" a="1"/>
  <c r="F1586" i="18" s="1"/>
  <c r="E1586" i="18" s="1"/>
  <c r="F1585" i="18" a="1"/>
  <c r="F1585" i="18"/>
  <c r="E1585" i="18" s="1"/>
  <c r="F1584" i="18" a="1"/>
  <c r="F1584" i="18" s="1"/>
  <c r="E1584" i="18"/>
  <c r="F1583" i="18" a="1"/>
  <c r="F1583" i="18" s="1"/>
  <c r="E1583" i="18" s="1"/>
  <c r="F1582" i="18" a="1"/>
  <c r="F1582" i="18"/>
  <c r="E1582" i="18" s="1"/>
  <c r="F1581" i="18" a="1"/>
  <c r="F1581" i="18" s="1"/>
  <c r="E1581" i="18" s="1"/>
  <c r="F1580" i="18" a="1"/>
  <c r="F1580" i="18"/>
  <c r="E1580" i="18" s="1"/>
  <c r="F1579" i="18" a="1"/>
  <c r="F1579" i="18"/>
  <c r="E1579" i="18" s="1"/>
  <c r="F1578" i="18" a="1"/>
  <c r="F1578" i="18" s="1"/>
  <c r="E1578" i="18"/>
  <c r="F1577" i="18" a="1"/>
  <c r="F1577" i="18"/>
  <c r="E1577" i="18"/>
  <c r="F1576" i="18" a="1"/>
  <c r="F1576" i="18" s="1"/>
  <c r="E1576" i="18" s="1"/>
  <c r="C1575" i="18"/>
  <c r="B1575" i="18"/>
  <c r="F1573" i="18" a="1"/>
  <c r="F1573" i="18"/>
  <c r="E1573" i="18" s="1"/>
  <c r="F1572" i="18" a="1"/>
  <c r="F1572" i="18" s="1"/>
  <c r="E1572" i="18" s="1"/>
  <c r="F1571" i="18" a="1"/>
  <c r="F1571" i="18"/>
  <c r="E1571" i="18" s="1"/>
  <c r="F1570" i="18" a="1"/>
  <c r="F1570" i="18"/>
  <c r="E1570" i="18" s="1"/>
  <c r="F1569" i="18" a="1"/>
  <c r="F1569" i="18" s="1"/>
  <c r="E1569" i="18" s="1"/>
  <c r="F1568" i="18" a="1"/>
  <c r="F1568" i="18" s="1"/>
  <c r="E1568" i="18"/>
  <c r="F1567" i="18" a="1"/>
  <c r="F1567" i="18" s="1"/>
  <c r="E1567" i="18" s="1"/>
  <c r="F1566" i="18" a="1"/>
  <c r="F1566" i="18" s="1"/>
  <c r="E1566" i="18" s="1"/>
  <c r="F1565" i="18" a="1"/>
  <c r="F1565" i="18"/>
  <c r="E1565" i="18" s="1"/>
  <c r="F1564" i="18" a="1"/>
  <c r="F1564" i="18" s="1"/>
  <c r="E1564" i="18" s="1"/>
  <c r="F1563" i="18" a="1"/>
  <c r="F1563" i="18"/>
  <c r="E1563" i="18" s="1"/>
  <c r="F1562" i="18" a="1"/>
  <c r="F1562" i="18" s="1"/>
  <c r="E1562" i="18" s="1"/>
  <c r="C1561" i="18"/>
  <c r="B1561" i="18"/>
  <c r="F1560" i="18" a="1"/>
  <c r="F1560" i="18"/>
  <c r="E1560" i="18" s="1"/>
  <c r="F1559" i="18" a="1"/>
  <c r="F1559" i="18"/>
  <c r="E1559" i="18"/>
  <c r="F1558" i="18" a="1"/>
  <c r="F1558" i="18"/>
  <c r="E1558" i="18" s="1"/>
  <c r="F1557" i="18" a="1"/>
  <c r="F1557" i="18" s="1"/>
  <c r="E1557" i="18" s="1"/>
  <c r="F1556" i="18" a="1"/>
  <c r="F1556" i="18" s="1"/>
  <c r="E1556" i="18"/>
  <c r="F1555" i="18" a="1"/>
  <c r="F1555" i="18"/>
  <c r="E1555" i="18" s="1"/>
  <c r="F1554" i="18" a="1"/>
  <c r="F1554" i="18"/>
  <c r="E1554" i="18" s="1"/>
  <c r="F1553" i="18" a="1"/>
  <c r="F1553" i="18"/>
  <c r="E1553" i="18" s="1"/>
  <c r="F1552" i="18" a="1"/>
  <c r="F1552" i="18"/>
  <c r="E1552" i="18" s="1"/>
  <c r="F1551" i="18" a="1"/>
  <c r="F1551" i="18" s="1"/>
  <c r="E1551" i="18" s="1"/>
  <c r="F1550" i="18" a="1"/>
  <c r="F1550" i="18" s="1"/>
  <c r="E1550" i="18" s="1"/>
  <c r="F1549" i="18" a="1"/>
  <c r="F1549" i="18"/>
  <c r="E1549" i="18"/>
  <c r="F1548" i="18" a="1"/>
  <c r="F1548" i="18"/>
  <c r="E1548" i="18" s="1"/>
  <c r="F1547" i="18" a="1"/>
  <c r="F1547" i="18"/>
  <c r="E1547" i="18" s="1"/>
  <c r="F1546" i="18" a="1"/>
  <c r="F1546" i="18" s="1"/>
  <c r="E1546" i="18"/>
  <c r="F1545" i="18" a="1"/>
  <c r="F1545" i="18"/>
  <c r="E1545" i="18" s="1"/>
  <c r="F1544" i="18" a="1"/>
  <c r="F1544" i="18" s="1"/>
  <c r="E1544" i="18"/>
  <c r="F1543" i="18" a="1"/>
  <c r="F1543" i="18" s="1"/>
  <c r="E1543" i="18" s="1"/>
  <c r="F1542" i="18" a="1"/>
  <c r="F1542" i="18" s="1"/>
  <c r="E1542" i="18" s="1"/>
  <c r="F1541" i="18" a="1"/>
  <c r="F1541" i="18" s="1"/>
  <c r="E1541" i="18"/>
  <c r="F1540" i="18" a="1"/>
  <c r="F1540" i="18"/>
  <c r="E1540" i="18"/>
  <c r="F1539" i="18" a="1"/>
  <c r="F1539" i="18"/>
  <c r="E1539" i="18" s="1"/>
  <c r="F1538" i="18" a="1"/>
  <c r="F1538" i="18"/>
  <c r="E1538" i="18" s="1"/>
  <c r="F1537" i="18" a="1"/>
  <c r="F1537" i="18" s="1"/>
  <c r="E1537" i="18" s="1"/>
  <c r="F1536" i="18" a="1"/>
  <c r="F1536" i="18" s="1"/>
  <c r="E1536" i="18" s="1"/>
  <c r="F1535" i="18" a="1"/>
  <c r="F1535" i="18" s="1"/>
  <c r="E1535" i="18" s="1"/>
  <c r="F1534" i="18" a="1"/>
  <c r="F1534" i="18" s="1"/>
  <c r="E1534" i="18"/>
  <c r="F1533" i="18" a="1"/>
  <c r="F1533" i="18"/>
  <c r="E1533" i="18" s="1"/>
  <c r="F1532" i="18" a="1"/>
  <c r="F1532" i="18" s="1"/>
  <c r="E1532" i="18" s="1"/>
  <c r="F1531" i="18" a="1"/>
  <c r="F1531" i="18"/>
  <c r="E1531" i="18"/>
  <c r="F1530" i="18" a="1"/>
  <c r="F1530" i="18"/>
  <c r="E1530" i="18" s="1"/>
  <c r="F1529" i="18" a="1"/>
  <c r="F1529" i="18"/>
  <c r="E1529" i="18" s="1"/>
  <c r="F1528" i="18" a="1"/>
  <c r="F1528" i="18" s="1"/>
  <c r="E1528" i="18" s="1"/>
  <c r="F1527" i="18" a="1"/>
  <c r="F1527" i="18" s="1"/>
  <c r="E1527" i="18"/>
  <c r="F1526" i="18" a="1"/>
  <c r="F1526" i="18" s="1"/>
  <c r="E1526" i="18"/>
  <c r="F1525" i="18" a="1"/>
  <c r="F1525" i="18" s="1"/>
  <c r="E1525" i="18" s="1"/>
  <c r="F1524" i="18" a="1"/>
  <c r="F1524" i="18" s="1"/>
  <c r="E1524" i="18" s="1"/>
  <c r="F1523" i="18" a="1"/>
  <c r="F1523" i="18"/>
  <c r="E1523" i="18" s="1"/>
  <c r="F1522" i="18" a="1"/>
  <c r="F1522" i="18"/>
  <c r="E1522" i="18" s="1"/>
  <c r="F1521" i="18" a="1"/>
  <c r="F1521" i="18" s="1"/>
  <c r="E1521" i="18" s="1"/>
  <c r="F1520" i="18" a="1"/>
  <c r="F1520" i="18"/>
  <c r="E1520" i="18" s="1"/>
  <c r="F1519" i="18" a="1"/>
  <c r="F1519" i="18"/>
  <c r="E1519" i="18"/>
  <c r="F1518" i="18" a="1"/>
  <c r="F1518" i="18" s="1"/>
  <c r="E1518" i="18" s="1"/>
  <c r="F1517" i="18" a="1"/>
  <c r="F1517" i="18" s="1"/>
  <c r="E1517" i="18" s="1"/>
  <c r="F1516" i="18" a="1"/>
  <c r="F1516" i="18" s="1"/>
  <c r="E1516" i="18"/>
  <c r="F1515" i="18" a="1"/>
  <c r="F1515" i="18"/>
  <c r="E1515" i="18"/>
  <c r="F1514" i="18" a="1"/>
  <c r="F1514" i="18" s="1"/>
  <c r="E1514" i="18" s="1"/>
  <c r="F1513" i="18" a="1"/>
  <c r="F1513" i="18"/>
  <c r="E1513" i="18" s="1"/>
  <c r="F1512" i="18" a="1"/>
  <c r="F1512" i="18"/>
  <c r="E1512" i="18" s="1"/>
  <c r="F1511" i="18" a="1"/>
  <c r="F1511" i="18" s="1"/>
  <c r="E1511" i="18" s="1"/>
  <c r="F1510" i="18" a="1"/>
  <c r="F1510" i="18"/>
  <c r="E1510" i="18"/>
  <c r="F1509" i="18" a="1"/>
  <c r="F1509" i="18"/>
  <c r="E1509" i="18"/>
  <c r="F1508" i="18" a="1"/>
  <c r="F1508" i="18"/>
  <c r="E1508" i="18" s="1"/>
  <c r="F1507" i="18" a="1"/>
  <c r="F1507" i="18" s="1"/>
  <c r="E1507" i="18" s="1"/>
  <c r="F1506" i="18" a="1"/>
  <c r="F1506" i="18" s="1"/>
  <c r="E1506" i="18"/>
  <c r="F1501" i="18" a="1"/>
  <c r="F1501" i="18"/>
  <c r="E1501" i="18" s="1"/>
  <c r="F1500" i="18" a="1"/>
  <c r="F1500" i="18" s="1"/>
  <c r="E1500" i="18" s="1"/>
  <c r="B1496" i="18"/>
  <c r="C1496" i="18" s="1"/>
  <c r="F1495" i="18" a="1"/>
  <c r="F1495" i="18"/>
  <c r="E1495" i="18" s="1"/>
  <c r="F1494" i="18" a="1"/>
  <c r="F1494" i="18"/>
  <c r="E1494" i="18" s="1"/>
  <c r="B1493" i="18"/>
  <c r="C1493" i="18" s="1"/>
  <c r="C1490" i="18"/>
  <c r="B1490" i="18"/>
  <c r="F1489" i="18" a="1"/>
  <c r="F1489" i="18" s="1"/>
  <c r="E1489" i="18" s="1"/>
  <c r="F1488" i="18" a="1"/>
  <c r="F1488" i="18"/>
  <c r="E1488" i="18" s="1"/>
  <c r="B1487" i="18"/>
  <c r="C1487" i="18" s="1"/>
  <c r="B1484" i="18"/>
  <c r="C1484" i="18" s="1"/>
  <c r="F1483" i="18" a="1"/>
  <c r="F1483" i="18"/>
  <c r="E1483" i="18"/>
  <c r="F1482" i="18" a="1"/>
  <c r="F1482" i="18"/>
  <c r="E1482" i="18" s="1"/>
  <c r="C1481" i="18"/>
  <c r="B1481" i="18"/>
  <c r="B1478" i="18"/>
  <c r="C1478" i="18" s="1"/>
  <c r="F1477" i="18" a="1"/>
  <c r="F1477" i="18"/>
  <c r="E1477" i="18" s="1"/>
  <c r="F1476" i="18" a="1"/>
  <c r="F1476" i="18" s="1"/>
  <c r="E1476" i="18" s="1"/>
  <c r="B1475" i="18"/>
  <c r="C1475" i="18" s="1"/>
  <c r="B1472" i="18"/>
  <c r="C1472" i="18" s="1"/>
  <c r="F1471" i="18" a="1"/>
  <c r="F1471" i="18" s="1"/>
  <c r="E1471" i="18" s="1"/>
  <c r="F1470" i="18" a="1"/>
  <c r="F1470" i="18"/>
  <c r="E1470" i="18" s="1"/>
  <c r="C1469" i="18"/>
  <c r="B1469" i="18"/>
  <c r="C1466" i="18"/>
  <c r="B1466" i="18"/>
  <c r="F1465" i="18" a="1"/>
  <c r="F1465" i="18" s="1"/>
  <c r="E1465" i="18" s="1"/>
  <c r="F1464" i="18" a="1"/>
  <c r="F1464" i="18" s="1"/>
  <c r="E1464" i="18" s="1"/>
  <c r="C1463" i="18"/>
  <c r="B1463" i="18"/>
  <c r="F1460" i="18" a="1"/>
  <c r="F1460" i="18"/>
  <c r="E1460" i="18" s="1"/>
  <c r="F1451" i="18" a="1"/>
  <c r="F1451" i="18" s="1"/>
  <c r="E1451" i="18" s="1"/>
  <c r="F1449" i="18" a="1"/>
  <c r="F1449" i="18" s="1"/>
  <c r="E1449" i="18" s="1"/>
  <c r="F1443" i="18" a="1"/>
  <c r="F1443" i="18" s="1"/>
  <c r="E1443" i="18" s="1"/>
  <c r="F1413" i="18" a="1"/>
  <c r="F1413" i="18" s="1"/>
  <c r="E1413" i="18" s="1"/>
  <c r="F1412" i="18" a="1"/>
  <c r="F1412" i="18"/>
  <c r="E1412" i="18" s="1"/>
  <c r="F1411" i="18" a="1"/>
  <c r="F1411" i="18"/>
  <c r="E1411" i="18" s="1"/>
  <c r="F1409" i="18" a="1"/>
  <c r="F1409" i="18" s="1"/>
  <c r="E1409" i="18"/>
  <c r="F1408" i="18" a="1"/>
  <c r="F1408" i="18"/>
  <c r="E1408" i="18" s="1"/>
  <c r="F1407" i="18" a="1"/>
  <c r="F1407" i="18" s="1"/>
  <c r="E1407" i="18" s="1"/>
  <c r="F1406" i="18" a="1"/>
  <c r="F1406" i="18"/>
  <c r="E1406" i="18" s="1"/>
  <c r="F1405" i="18" a="1"/>
  <c r="F1405" i="18"/>
  <c r="E1405" i="18" s="1"/>
  <c r="F1403" i="18" a="1"/>
  <c r="F1403" i="18" s="1"/>
  <c r="E1403" i="18"/>
  <c r="F1402" i="18" a="1"/>
  <c r="F1402" i="18"/>
  <c r="E1402" i="18" s="1"/>
  <c r="F1401" i="18" a="1"/>
  <c r="F1401" i="18" s="1"/>
  <c r="E1401" i="18" s="1"/>
  <c r="F1400" i="18" a="1"/>
  <c r="F1400" i="18"/>
  <c r="E1400" i="18" s="1"/>
  <c r="F1399" i="18" a="1"/>
  <c r="F1399" i="18"/>
  <c r="E1399" i="18" s="1"/>
  <c r="F1397" i="18" a="1"/>
  <c r="F1397" i="18" s="1"/>
  <c r="E1397" i="18" s="1"/>
  <c r="B1395" i="18"/>
  <c r="C1395" i="18" s="1"/>
  <c r="C1394" i="18"/>
  <c r="B1394" i="18"/>
  <c r="B1393" i="18"/>
  <c r="C1393" i="18" s="1"/>
  <c r="B1391" i="18"/>
  <c r="C1391" i="18" s="1"/>
  <c r="B1389" i="18"/>
  <c r="C1389" i="18" s="1"/>
  <c r="F1387" i="18" a="1"/>
  <c r="F1387" i="18" s="1"/>
  <c r="E1387" i="18"/>
  <c r="C1386" i="18"/>
  <c r="B1386" i="18"/>
  <c r="F1385" i="18" a="1"/>
  <c r="F1385" i="18" s="1"/>
  <c r="E1385" i="18" s="1"/>
  <c r="C1384" i="18"/>
  <c r="B1384" i="18"/>
  <c r="B1383" i="18"/>
  <c r="C1383" i="18" s="1"/>
  <c r="B1382" i="18"/>
  <c r="C1382" i="18" s="1"/>
  <c r="B1381" i="18"/>
  <c r="C1381" i="18" s="1"/>
  <c r="F1379" i="18" a="1"/>
  <c r="F1379" i="18" s="1"/>
  <c r="E1379" i="18" s="1"/>
  <c r="C1378" i="18"/>
  <c r="B1378" i="18"/>
  <c r="B1377" i="18"/>
  <c r="C1377" i="18" s="1"/>
  <c r="C1376" i="18"/>
  <c r="B1376" i="18"/>
  <c r="B1375" i="18"/>
  <c r="C1375" i="18" s="1"/>
  <c r="C1374" i="18"/>
  <c r="B1374" i="18"/>
  <c r="B1373" i="18"/>
  <c r="C1373" i="18" s="1"/>
  <c r="C1372" i="18"/>
  <c r="B1372" i="18"/>
  <c r="C1370" i="18"/>
  <c r="B1370" i="18"/>
  <c r="B1369" i="18"/>
  <c r="C1369" i="18" s="1"/>
  <c r="B1367" i="18"/>
  <c r="C1367" i="18" s="1"/>
  <c r="C1366" i="18"/>
  <c r="B1366" i="18"/>
  <c r="C1364" i="18"/>
  <c r="B1364" i="18"/>
  <c r="B1363" i="18"/>
  <c r="C1363" i="18" s="1"/>
  <c r="C1362" i="18"/>
  <c r="B1362" i="18"/>
  <c r="C1360" i="18"/>
  <c r="B1360" i="18"/>
  <c r="B1359" i="18"/>
  <c r="C1359" i="18" s="1"/>
  <c r="C1358" i="18"/>
  <c r="B1358" i="18"/>
  <c r="B1357" i="18"/>
  <c r="C1357" i="18" s="1"/>
  <c r="C1356" i="18"/>
  <c r="B1356" i="18"/>
  <c r="B1355" i="18"/>
  <c r="C1355" i="18" s="1"/>
  <c r="B1353" i="18"/>
  <c r="C1353" i="18" s="1"/>
  <c r="C1352" i="18"/>
  <c r="B1352" i="18"/>
  <c r="B1351" i="18"/>
  <c r="C1351" i="18" s="1"/>
  <c r="C1350" i="18"/>
  <c r="B1350" i="18"/>
  <c r="F1349" i="18" a="1"/>
  <c r="F1349" i="18"/>
  <c r="E1349" i="18" s="1"/>
  <c r="F1348" i="18" a="1"/>
  <c r="F1348" i="18"/>
  <c r="E1348" i="18" s="1"/>
  <c r="F1347" i="18" a="1"/>
  <c r="F1347" i="18" s="1"/>
  <c r="E1347" i="18"/>
  <c r="C1346" i="18"/>
  <c r="B1346" i="18"/>
  <c r="F1345" i="18" a="1"/>
  <c r="F1345" i="18" s="1"/>
  <c r="E1345" i="18" s="1"/>
  <c r="F1344" i="18" a="1"/>
  <c r="F1344" i="18"/>
  <c r="E1344" i="18" s="1"/>
  <c r="F1343" i="18" a="1"/>
  <c r="F1343" i="18"/>
  <c r="E1343" i="18" s="1"/>
  <c r="F1342" i="18" a="1"/>
  <c r="F1342" i="18"/>
  <c r="E1342" i="18" s="1"/>
  <c r="F1341" i="18" a="1"/>
  <c r="F1341" i="18" s="1"/>
  <c r="E1341" i="18"/>
  <c r="C1340" i="18"/>
  <c r="B1340" i="18"/>
  <c r="F1339" i="18" a="1"/>
  <c r="F1339" i="18" s="1"/>
  <c r="E1339" i="18" s="1"/>
  <c r="F1338" i="18" a="1"/>
  <c r="F1338" i="18"/>
  <c r="E1338" i="18" s="1"/>
  <c r="F1337" i="18" a="1"/>
  <c r="F1337" i="18"/>
  <c r="E1337" i="18" s="1"/>
  <c r="F1336" i="18" a="1"/>
  <c r="F1336" i="18"/>
  <c r="E1336" i="18" s="1"/>
  <c r="F1335" i="18" a="1"/>
  <c r="F1335" i="18" s="1"/>
  <c r="E1335" i="18"/>
  <c r="F1334" i="18" a="1"/>
  <c r="F1334" i="18"/>
  <c r="E1334" i="18"/>
  <c r="F1330" i="18" a="1"/>
  <c r="F1330" i="18"/>
  <c r="E1330" i="18" s="1"/>
  <c r="F1323" i="18" a="1"/>
  <c r="F1323" i="18" s="1"/>
  <c r="E1323" i="18" s="1"/>
  <c r="F1322" i="18" a="1"/>
  <c r="F1322" i="18"/>
  <c r="E1322" i="18" s="1"/>
  <c r="F1318" i="18" a="1"/>
  <c r="F1318" i="18" s="1"/>
  <c r="E1318" i="18" s="1"/>
  <c r="B1317" i="18"/>
  <c r="C1317" i="18" s="1"/>
  <c r="C1316" i="18"/>
  <c r="B1316" i="18"/>
  <c r="B1315" i="18"/>
  <c r="C1315" i="18" s="1"/>
  <c r="B1313" i="18"/>
  <c r="C1313" i="18" s="1"/>
  <c r="F1312" i="18" a="1"/>
  <c r="F1312" i="18"/>
  <c r="E1312" i="18"/>
  <c r="F1311" i="18" a="1"/>
  <c r="F1311" i="18" s="1"/>
  <c r="E1311" i="18" s="1"/>
  <c r="C1310" i="18"/>
  <c r="B1310" i="18"/>
  <c r="B1307" i="18"/>
  <c r="C1307" i="18" s="1"/>
  <c r="F1306" i="18" a="1"/>
  <c r="F1306" i="18"/>
  <c r="E1306" i="18" s="1"/>
  <c r="F1305" i="18" a="1"/>
  <c r="F1305" i="18" s="1"/>
  <c r="E1305" i="18"/>
  <c r="C1304" i="18"/>
  <c r="B1304" i="18"/>
  <c r="B1301" i="18"/>
  <c r="C1301" i="18" s="1"/>
  <c r="F1300" i="18" a="1"/>
  <c r="F1300" i="18"/>
  <c r="E1300" i="18" s="1"/>
  <c r="F1299" i="18" a="1"/>
  <c r="F1299" i="18" s="1"/>
  <c r="E1299" i="18" s="1"/>
  <c r="C1298" i="18"/>
  <c r="B1298" i="18"/>
  <c r="B1294" i="18"/>
  <c r="C1294" i="18" s="1"/>
  <c r="F1293" i="18" a="1"/>
  <c r="F1293" i="18" s="1"/>
  <c r="E1293" i="18" s="1"/>
  <c r="F1292" i="18" a="1"/>
  <c r="F1292" i="18"/>
  <c r="E1292" i="18" s="1"/>
  <c r="C1291" i="18"/>
  <c r="B1291" i="18"/>
  <c r="C1288" i="18"/>
  <c r="B1288" i="18"/>
  <c r="F1287" i="18" a="1"/>
  <c r="F1287" i="18" s="1"/>
  <c r="E1287" i="18" s="1"/>
  <c r="F1286" i="18" a="1"/>
  <c r="F1286" i="18"/>
  <c r="E1286" i="18" s="1"/>
  <c r="C1285" i="18"/>
  <c r="B1285" i="18"/>
  <c r="C1282" i="18"/>
  <c r="B1282" i="18"/>
  <c r="F1281" i="18" a="1"/>
  <c r="F1281" i="18" s="1"/>
  <c r="E1281" i="18"/>
  <c r="F1280" i="18" a="1"/>
  <c r="F1280" i="18"/>
  <c r="E1280" i="18" s="1"/>
  <c r="B1279" i="18"/>
  <c r="C1279" i="18" s="1"/>
  <c r="F1278" i="18" a="1"/>
  <c r="F1278" i="18"/>
  <c r="E1278" i="18" s="1"/>
  <c r="F1267" i="18" a="1"/>
  <c r="F1267" i="18" s="1"/>
  <c r="E1267" i="18" s="1"/>
  <c r="F1266" i="18" a="1"/>
  <c r="F1266" i="18" s="1"/>
  <c r="E1266" i="18" s="1"/>
  <c r="F1265" i="18" a="1"/>
  <c r="F1265" i="18"/>
  <c r="E1265" i="18"/>
  <c r="F1264" i="18" a="1"/>
  <c r="F1264" i="18" s="1"/>
  <c r="E1264" i="18" s="1"/>
  <c r="F1263" i="18" a="1"/>
  <c r="F1263" i="18"/>
  <c r="E1263" i="18" s="1"/>
  <c r="C1260" i="18"/>
  <c r="B1260" i="18"/>
  <c r="C1259" i="18"/>
  <c r="B1259" i="18"/>
  <c r="C1257" i="18"/>
  <c r="B1257" i="18"/>
  <c r="C1256" i="18"/>
  <c r="B1256" i="18"/>
  <c r="B1255" i="18"/>
  <c r="C1255" i="18" s="1"/>
  <c r="B1254" i="18"/>
  <c r="C1254" i="18" s="1"/>
  <c r="B1251" i="18"/>
  <c r="C1251" i="18" s="1"/>
  <c r="F1250" i="18" a="1"/>
  <c r="F1250" i="18" s="1"/>
  <c r="E1250" i="18" s="1"/>
  <c r="F1249" i="18" a="1"/>
  <c r="F1249" i="18"/>
  <c r="E1249" i="18" s="1"/>
  <c r="F1248" i="18" a="1"/>
  <c r="F1248" i="18"/>
  <c r="E1248" i="18"/>
  <c r="F1247" i="18" a="1"/>
  <c r="F1247" i="18" s="1"/>
  <c r="E1247" i="18" s="1"/>
  <c r="F1246" i="18" a="1"/>
  <c r="F1246" i="18"/>
  <c r="E1246" i="18" s="1"/>
  <c r="F1245" i="18" a="1"/>
  <c r="F1245" i="18" s="1"/>
  <c r="E1245" i="18" s="1"/>
  <c r="F1244" i="18" a="1"/>
  <c r="F1244" i="18" s="1"/>
  <c r="E1244" i="18" s="1"/>
  <c r="F1243" i="18" a="1"/>
  <c r="F1243" i="18"/>
  <c r="E1243" i="18"/>
  <c r="F1242" i="18" a="1"/>
  <c r="F1242" i="18" s="1"/>
  <c r="E1242" i="18" s="1"/>
  <c r="F1241" i="18" a="1"/>
  <c r="F1241" i="18" s="1"/>
  <c r="E1241" i="18"/>
  <c r="F1240" i="18" a="1"/>
  <c r="F1240" i="18" s="1"/>
  <c r="E1240" i="18"/>
  <c r="F1239" i="18" a="1"/>
  <c r="F1239" i="18" s="1"/>
  <c r="E1239" i="18" s="1"/>
  <c r="F1238" i="18" a="1"/>
  <c r="F1238" i="18"/>
  <c r="E1238" i="18"/>
  <c r="F1237" i="18" a="1"/>
  <c r="F1237" i="18"/>
  <c r="E1237" i="18" s="1"/>
  <c r="F1236" i="18" a="1"/>
  <c r="F1236" i="18"/>
  <c r="E1236" i="18"/>
  <c r="F1235" i="18" a="1"/>
  <c r="F1235" i="18" s="1"/>
  <c r="E1235" i="18"/>
  <c r="F1234" i="18" a="1"/>
  <c r="F1234" i="18" s="1"/>
  <c r="E1234" i="18"/>
  <c r="F1230" i="18" a="1"/>
  <c r="F1230" i="18"/>
  <c r="E1230" i="18"/>
  <c r="F1222" i="18" a="1"/>
  <c r="F1222" i="18" s="1"/>
  <c r="E1222" i="18" s="1"/>
  <c r="F1215" i="18" a="1"/>
  <c r="F1215" i="18"/>
  <c r="E1215" i="18" s="1"/>
  <c r="C1214" i="18"/>
  <c r="B1214" i="18"/>
  <c r="B1213" i="18"/>
  <c r="C1213" i="18" s="1"/>
  <c r="B1212" i="18"/>
  <c r="C1212" i="18" s="1"/>
  <c r="C1209" i="18"/>
  <c r="B1209" i="18"/>
  <c r="F1207" i="18" a="1"/>
  <c r="F1207" i="18" s="1"/>
  <c r="E1207" i="18"/>
  <c r="B1206" i="18"/>
  <c r="C1206" i="18" s="1"/>
  <c r="B1205" i="18"/>
  <c r="C1205" i="18" s="1"/>
  <c r="C1204" i="18"/>
  <c r="B1204" i="18"/>
  <c r="B1201" i="18"/>
  <c r="C1201" i="18" s="1"/>
  <c r="F1199" i="18" a="1"/>
  <c r="F1199" i="18" s="1"/>
  <c r="E1199" i="18"/>
  <c r="B1198" i="18"/>
  <c r="C1198" i="18" s="1"/>
  <c r="C1197" i="18"/>
  <c r="B1197" i="18"/>
  <c r="C1196" i="18"/>
  <c r="B1196" i="18"/>
  <c r="C1195" i="18"/>
  <c r="B1195" i="18"/>
  <c r="C1192" i="18"/>
  <c r="B1192" i="18"/>
  <c r="F1190" i="18" a="1"/>
  <c r="F1190" i="18"/>
  <c r="E1190" i="18" s="1"/>
  <c r="B1189" i="18"/>
  <c r="C1189" i="18" s="1"/>
  <c r="C1188" i="18"/>
  <c r="B1188" i="18"/>
  <c r="C1187" i="18"/>
  <c r="B1187" i="18"/>
  <c r="C1184" i="18"/>
  <c r="B1184" i="18"/>
  <c r="F1182" i="18" a="1"/>
  <c r="F1182" i="18" s="1"/>
  <c r="E1182" i="18" s="1"/>
  <c r="C1181" i="18"/>
  <c r="B1181" i="18"/>
  <c r="C1180" i="18"/>
  <c r="B1180" i="18"/>
  <c r="C1179" i="18"/>
  <c r="B1179" i="18"/>
  <c r="C1176" i="18"/>
  <c r="B1176" i="18"/>
  <c r="F1174" i="18" a="1"/>
  <c r="F1174" i="18" s="1"/>
  <c r="E1174" i="18"/>
  <c r="B1173" i="18"/>
  <c r="C1173" i="18" s="1"/>
  <c r="C1172" i="18"/>
  <c r="B1172" i="18"/>
  <c r="C1171" i="18"/>
  <c r="B1171" i="18"/>
  <c r="B1168" i="18"/>
  <c r="C1168" i="18" s="1"/>
  <c r="F1166" i="18" a="1"/>
  <c r="F1166" i="18" s="1"/>
  <c r="E1166" i="18" s="1"/>
  <c r="B1165" i="18"/>
  <c r="C1165" i="18" s="1"/>
  <c r="C1164" i="18"/>
  <c r="B1164" i="18"/>
  <c r="B1163" i="18"/>
  <c r="C1163" i="18" s="1"/>
  <c r="F1162" i="18" a="1"/>
  <c r="F1162" i="18" s="1"/>
  <c r="E1162" i="18" s="1"/>
  <c r="F1161" i="18" a="1"/>
  <c r="F1161" i="18"/>
  <c r="E1161" i="18" s="1"/>
  <c r="F1160" i="18" a="1"/>
  <c r="F1160" i="18"/>
  <c r="E1160" i="18" s="1"/>
  <c r="F1159" i="18" a="1"/>
  <c r="F1159" i="18"/>
  <c r="E1159" i="18" s="1"/>
  <c r="F1158" i="18" a="1"/>
  <c r="F1158" i="18"/>
  <c r="E1158" i="18" s="1"/>
  <c r="F1157" i="18" a="1"/>
  <c r="F1157" i="18" s="1"/>
  <c r="E1157" i="18" s="1"/>
  <c r="F1156" i="18" a="1"/>
  <c r="F1156" i="18"/>
  <c r="E1156" i="18"/>
  <c r="F1155" i="18" a="1"/>
  <c r="F1155" i="18" s="1"/>
  <c r="E1155" i="18"/>
  <c r="F1154" i="18" a="1"/>
  <c r="F1154" i="18"/>
  <c r="E1154" i="18" s="1"/>
  <c r="F1153" i="18" a="1"/>
  <c r="F1153" i="18" s="1"/>
  <c r="E1153" i="18"/>
  <c r="F1152" i="18" a="1"/>
  <c r="F1152" i="18"/>
  <c r="E1152" i="18" s="1"/>
  <c r="F1151" i="18" a="1"/>
  <c r="F1151" i="18"/>
  <c r="E1151" i="18" s="1"/>
  <c r="F1150" i="18" a="1"/>
  <c r="F1150" i="18" s="1"/>
  <c r="E1150" i="18" s="1"/>
  <c r="F1149" i="18" a="1"/>
  <c r="F1149" i="18" s="1"/>
  <c r="E1149" i="18" s="1"/>
  <c r="F1148" i="18" a="1"/>
  <c r="F1148" i="18" s="1"/>
  <c r="E1148" i="18" s="1"/>
  <c r="F1147" i="18" a="1"/>
  <c r="F1147" i="18" s="1"/>
  <c r="E1147" i="18"/>
  <c r="F1146" i="18" a="1"/>
  <c r="F1146" i="18"/>
  <c r="E1146" i="18" s="1"/>
  <c r="F1145" i="18" a="1"/>
  <c r="F1145" i="18"/>
  <c r="E1145" i="18" s="1"/>
  <c r="F1144" i="18" a="1"/>
  <c r="F1144" i="18"/>
  <c r="E1144" i="18" s="1"/>
  <c r="F1143" i="18" a="1"/>
  <c r="F1143" i="18" s="1"/>
  <c r="E1143" i="18" s="1"/>
  <c r="F1142" i="18" a="1"/>
  <c r="F1142" i="18" s="1"/>
  <c r="E1142" i="18" s="1"/>
  <c r="F1141" i="18" a="1"/>
  <c r="F1141" i="18" s="1"/>
  <c r="E1141" i="18" s="1"/>
  <c r="F1140" i="18" a="1"/>
  <c r="F1140" i="18" s="1"/>
  <c r="E1140" i="18" s="1"/>
  <c r="F1139" i="18" a="1"/>
  <c r="F1139" i="18" s="1"/>
  <c r="E1139" i="18" s="1"/>
  <c r="F1138" i="18" a="1"/>
  <c r="F1138" i="18" s="1"/>
  <c r="E1138" i="18" s="1"/>
  <c r="F1137" i="18" a="1"/>
  <c r="F1137" i="18" s="1"/>
  <c r="E1137" i="18"/>
  <c r="F1136" i="18" a="1"/>
  <c r="F1136" i="18"/>
  <c r="E1136" i="18" s="1"/>
  <c r="F1135" i="18" a="1"/>
  <c r="F1135" i="18" s="1"/>
  <c r="E1135" i="18" s="1"/>
  <c r="F1134" i="18" a="1"/>
  <c r="F1134" i="18" s="1"/>
  <c r="E1134" i="18" s="1"/>
  <c r="F1133" i="18" a="1"/>
  <c r="F1133" i="18" s="1"/>
  <c r="E1133" i="18" s="1"/>
  <c r="F1132" i="18" a="1"/>
  <c r="F1132" i="18" s="1"/>
  <c r="E1132" i="18" s="1"/>
  <c r="F1131" i="18" a="1"/>
  <c r="F1131" i="18" s="1"/>
  <c r="E1131" i="18" s="1"/>
  <c r="F1130" i="18" a="1"/>
  <c r="F1130" i="18" s="1"/>
  <c r="E1130" i="18" s="1"/>
  <c r="F1129" i="18" a="1"/>
  <c r="F1129" i="18" s="1"/>
  <c r="E1129" i="18"/>
  <c r="F1128" i="18" a="1"/>
  <c r="F1128" i="18"/>
  <c r="E1128" i="18" s="1"/>
  <c r="F1127" i="18" a="1"/>
  <c r="F1127" i="18"/>
  <c r="E1127" i="18" s="1"/>
  <c r="F1126" i="18" a="1"/>
  <c r="F1126" i="18"/>
  <c r="E1126" i="18" s="1"/>
  <c r="F1125" i="18" a="1"/>
  <c r="F1125" i="18" s="1"/>
  <c r="E1125" i="18" s="1"/>
  <c r="F1124" i="18" a="1"/>
  <c r="F1124" i="18" s="1"/>
  <c r="E1124" i="18" s="1"/>
  <c r="F1123" i="18" a="1"/>
  <c r="F1123" i="18" s="1"/>
  <c r="E1123" i="18" s="1"/>
  <c r="F1122" i="18" a="1"/>
  <c r="F1122" i="18" s="1"/>
  <c r="E1122" i="18"/>
  <c r="F1121" i="18" a="1"/>
  <c r="F1121" i="18"/>
  <c r="E1121" i="18"/>
  <c r="F1120" i="18" a="1"/>
  <c r="F1120" i="18"/>
  <c r="E1120" i="18" s="1"/>
  <c r="F1119" i="18" a="1"/>
  <c r="F1119" i="18" s="1"/>
  <c r="E1119" i="18"/>
  <c r="F1118" i="18" a="1"/>
  <c r="F1118" i="18"/>
  <c r="E1118" i="18" s="1"/>
  <c r="F1117" i="18" a="1"/>
  <c r="F1117" i="18"/>
  <c r="E1117" i="18" s="1"/>
  <c r="F1116" i="18" a="1"/>
  <c r="F1116" i="18"/>
  <c r="E1116" i="18" s="1"/>
  <c r="F1115" i="18" a="1"/>
  <c r="F1115" i="18" s="1"/>
  <c r="E1115" i="18"/>
  <c r="F1114" i="18" a="1"/>
  <c r="F1114" i="18"/>
  <c r="E1114" i="18"/>
  <c r="F1113" i="18" a="1"/>
  <c r="F1113" i="18" s="1"/>
  <c r="E1113" i="18" s="1"/>
  <c r="F1112" i="18" a="1"/>
  <c r="F1112" i="18" s="1"/>
  <c r="E1112" i="18"/>
  <c r="F1111" i="18" a="1"/>
  <c r="F1111" i="18"/>
  <c r="E1111" i="18" s="1"/>
  <c r="F1110" i="18" a="1"/>
  <c r="F1110" i="18" s="1"/>
  <c r="E1110" i="18" s="1"/>
  <c r="F1109" i="18" a="1"/>
  <c r="F1109" i="18" s="1"/>
  <c r="E1109" i="18" s="1"/>
  <c r="F1108" i="18" a="1"/>
  <c r="F1108" i="18"/>
  <c r="E1108" i="18" s="1"/>
  <c r="F1107" i="18" a="1"/>
  <c r="F1107" i="18" s="1"/>
  <c r="E1107" i="18" s="1"/>
  <c r="F1106" i="18" a="1"/>
  <c r="F1106" i="18"/>
  <c r="E1106" i="18" s="1"/>
  <c r="F1105" i="18" a="1"/>
  <c r="F1105" i="18" s="1"/>
  <c r="E1105" i="18"/>
  <c r="F1104" i="18" a="1"/>
  <c r="F1104" i="18"/>
  <c r="E1104" i="18" s="1"/>
  <c r="F1103" i="18" a="1"/>
  <c r="F1103" i="18" s="1"/>
  <c r="E1103" i="18" s="1"/>
  <c r="F1102" i="18" a="1"/>
  <c r="F1102" i="18" s="1"/>
  <c r="E1102" i="18" s="1"/>
  <c r="F1101" i="18" a="1"/>
  <c r="F1101" i="18"/>
  <c r="E1101" i="18" s="1"/>
  <c r="F1100" i="18" a="1"/>
  <c r="F1100" i="18" s="1"/>
  <c r="E1100" i="18" s="1"/>
  <c r="F1099" i="18" a="1"/>
  <c r="F1099" i="18" s="1"/>
  <c r="E1099" i="18" s="1"/>
  <c r="F1098" i="18" a="1"/>
  <c r="F1098" i="18" s="1"/>
  <c r="E1098" i="18" s="1"/>
  <c r="F1094" i="18" a="1"/>
  <c r="F1094" i="18"/>
  <c r="E1094" i="18" s="1"/>
  <c r="F1092" i="18" a="1"/>
  <c r="F1092" i="18"/>
  <c r="E1092" i="18" s="1"/>
  <c r="F1084" i="18" a="1"/>
  <c r="F1084" i="18" s="1"/>
  <c r="E1084" i="18" s="1"/>
  <c r="F1082" i="18" a="1"/>
  <c r="F1082" i="18"/>
  <c r="E1082" i="18" s="1"/>
  <c r="F1076" i="18" a="1"/>
  <c r="F1076" i="18" s="1"/>
  <c r="E1076" i="18"/>
  <c r="F1047" i="18" a="1"/>
  <c r="F1047" i="18" s="1"/>
  <c r="E1047" i="18" s="1"/>
  <c r="F1046" i="18" a="1"/>
  <c r="F1046" i="18"/>
  <c r="E1046" i="18"/>
  <c r="F1045" i="18" a="1"/>
  <c r="F1045" i="18"/>
  <c r="E1045" i="18" s="1"/>
  <c r="F1043" i="18" a="1"/>
  <c r="F1043" i="18" s="1"/>
  <c r="E1043" i="18"/>
  <c r="F1042" i="18" a="1"/>
  <c r="F1042" i="18"/>
  <c r="E1042" i="18" s="1"/>
  <c r="F1041" i="18" a="1"/>
  <c r="F1041" i="18" s="1"/>
  <c r="E1041" i="18" s="1"/>
  <c r="F1040" i="18" a="1"/>
  <c r="F1040" i="18"/>
  <c r="E1040" i="18" s="1"/>
  <c r="F1039" i="18" a="1"/>
  <c r="F1039" i="18" s="1"/>
  <c r="E1039" i="18" s="1"/>
  <c r="F1036" i="18" a="1"/>
  <c r="F1036" i="18" s="1"/>
  <c r="E1036" i="18" s="1"/>
  <c r="F1035" i="18" a="1"/>
  <c r="F1035" i="18" s="1"/>
  <c r="E1035" i="18" s="1"/>
  <c r="F1034" i="18" a="1"/>
  <c r="F1034" i="18"/>
  <c r="E1034" i="18" s="1"/>
  <c r="F1033" i="18" a="1"/>
  <c r="F1033" i="18" s="1"/>
  <c r="E1033" i="18" s="1"/>
  <c r="F1032" i="18" a="1"/>
  <c r="F1032" i="18" s="1"/>
  <c r="E1032" i="18" s="1"/>
  <c r="F1031" i="18" a="1"/>
  <c r="F1031" i="18" s="1"/>
  <c r="E1031" i="18" s="1"/>
  <c r="F1030" i="18" a="1"/>
  <c r="F1030" i="18" s="1"/>
  <c r="E1030" i="18"/>
  <c r="F1029" i="18" a="1"/>
  <c r="F1029" i="18"/>
  <c r="E1029" i="18"/>
  <c r="F1028" i="18" a="1"/>
  <c r="F1028" i="18"/>
  <c r="E1028" i="18" s="1"/>
  <c r="F1027" i="18" a="1"/>
  <c r="F1027" i="18"/>
  <c r="E1027" i="18" s="1"/>
  <c r="F1026" i="18" a="1"/>
  <c r="F1026" i="18" s="1"/>
  <c r="E1026" i="18" s="1"/>
  <c r="F1025" i="18" a="1"/>
  <c r="F1025" i="18" s="1"/>
  <c r="E1025" i="18" s="1"/>
  <c r="F1024" i="18" a="1"/>
  <c r="F1024" i="18" s="1"/>
  <c r="E1024" i="18" s="1"/>
  <c r="F1023" i="18" a="1"/>
  <c r="F1023" i="18" s="1"/>
  <c r="E1023" i="18"/>
  <c r="F1022" i="18" a="1"/>
  <c r="F1022" i="18"/>
  <c r="E1022" i="18" s="1"/>
  <c r="F1021" i="18" a="1"/>
  <c r="F1021" i="18" s="1"/>
  <c r="E1021" i="18" s="1"/>
  <c r="F1020" i="18" a="1"/>
  <c r="F1020" i="18" s="1"/>
  <c r="E1020" i="18"/>
  <c r="F1019" i="18" a="1"/>
  <c r="F1019" i="18"/>
  <c r="E1019" i="18" s="1"/>
  <c r="F1018" i="18" a="1"/>
  <c r="F1018" i="18"/>
  <c r="E1018" i="18" s="1"/>
  <c r="F1017" i="18" a="1"/>
  <c r="F1017" i="18" s="1"/>
  <c r="E1017" i="18" s="1"/>
  <c r="F1016" i="18" a="1"/>
  <c r="F1016" i="18" s="1"/>
  <c r="E1016" i="18"/>
  <c r="F1015" i="18" a="1"/>
  <c r="F1015" i="18" s="1"/>
  <c r="E1015" i="18"/>
  <c r="F1014" i="18" a="1"/>
  <c r="F1014" i="18" s="1"/>
  <c r="E1014" i="18" s="1"/>
  <c r="F1013" i="18" a="1"/>
  <c r="F1013" i="18" s="1"/>
  <c r="E1013" i="18" s="1"/>
  <c r="F1012" i="18" a="1"/>
  <c r="F1012" i="18"/>
  <c r="E1012" i="18" s="1"/>
  <c r="F1011" i="18" a="1"/>
  <c r="F1011" i="18"/>
  <c r="E1011" i="18"/>
  <c r="F1010" i="18" a="1"/>
  <c r="F1010" i="18" s="1"/>
  <c r="E1010" i="18" s="1"/>
  <c r="F1009" i="18" a="1"/>
  <c r="F1009" i="18"/>
  <c r="E1009" i="18" s="1"/>
  <c r="F1008" i="18" a="1"/>
  <c r="F1008" i="18"/>
  <c r="E1008" i="18"/>
  <c r="F1007" i="18" a="1"/>
  <c r="F1007" i="18" s="1"/>
  <c r="E1007" i="18" s="1"/>
  <c r="F1006" i="18" a="1"/>
  <c r="F1006" i="18" s="1"/>
  <c r="E1006" i="18"/>
  <c r="F1005" i="18" a="1"/>
  <c r="F1005" i="18" s="1"/>
  <c r="E1005" i="18"/>
  <c r="F1004" i="18" a="1"/>
  <c r="F1004" i="18"/>
  <c r="E1004" i="18"/>
  <c r="F1003" i="18" a="1"/>
  <c r="F1003" i="18" s="1"/>
  <c r="E1003" i="18" s="1"/>
  <c r="F1002" i="18" a="1"/>
  <c r="F1002" i="18"/>
  <c r="E1002" i="18" s="1"/>
  <c r="F1001" i="18" a="1"/>
  <c r="F1001" i="18"/>
  <c r="E1001" i="18" s="1"/>
  <c r="F1000" i="18" a="1"/>
  <c r="F1000" i="18"/>
  <c r="E1000" i="18" s="1"/>
  <c r="F999" i="18" a="1"/>
  <c r="F999" i="18" s="1"/>
  <c r="E999" i="18" s="1"/>
  <c r="F996" i="18" a="1"/>
  <c r="F996" i="18"/>
  <c r="E996" i="18" s="1"/>
  <c r="C995" i="18"/>
  <c r="B995" i="18"/>
  <c r="F994" i="18" a="1"/>
  <c r="F994" i="18" s="1"/>
  <c r="E994" i="18" s="1"/>
  <c r="C993" i="18"/>
  <c r="B993" i="18"/>
  <c r="C992" i="18"/>
  <c r="B992" i="18"/>
  <c r="C990" i="18"/>
  <c r="B990" i="18"/>
  <c r="C988" i="18"/>
  <c r="B988" i="18"/>
  <c r="F986" i="18" a="1"/>
  <c r="F986" i="18" s="1"/>
  <c r="E986" i="18" s="1"/>
  <c r="B985" i="18"/>
  <c r="C985" i="18" s="1"/>
  <c r="F984" i="18" a="1"/>
  <c r="F984" i="18"/>
  <c r="E984" i="18" s="1"/>
  <c r="B983" i="18"/>
  <c r="C983" i="18" s="1"/>
  <c r="B982" i="18"/>
  <c r="C982" i="18" s="1"/>
  <c r="B981" i="18"/>
  <c r="C981" i="18" s="1"/>
  <c r="C980" i="18"/>
  <c r="B980" i="18"/>
  <c r="F978" i="18" a="1"/>
  <c r="F978" i="18" s="1"/>
  <c r="E978" i="18" s="1"/>
  <c r="C977" i="18"/>
  <c r="B977" i="18"/>
  <c r="C976" i="18"/>
  <c r="B976" i="18"/>
  <c r="B975" i="18"/>
  <c r="C975" i="18" s="1"/>
  <c r="C974" i="18"/>
  <c r="B974" i="18"/>
  <c r="C973" i="18"/>
  <c r="B973" i="18"/>
  <c r="B972" i="18"/>
  <c r="C972" i="18" s="1"/>
  <c r="B970" i="18"/>
  <c r="C970" i="18" s="1"/>
  <c r="C969" i="18"/>
  <c r="B969" i="18"/>
  <c r="C967" i="18"/>
  <c r="B967" i="18"/>
  <c r="B966" i="18"/>
  <c r="C966" i="18" s="1"/>
  <c r="C964" i="18"/>
  <c r="B964" i="18"/>
  <c r="C963" i="18"/>
  <c r="B963" i="18"/>
  <c r="B962" i="18"/>
  <c r="C962" i="18" s="1"/>
  <c r="C960" i="18"/>
  <c r="B960" i="18"/>
  <c r="B959" i="18"/>
  <c r="C959" i="18" s="1"/>
  <c r="C958" i="18"/>
  <c r="B958" i="18"/>
  <c r="C957" i="18"/>
  <c r="B957" i="18"/>
  <c r="C956" i="18"/>
  <c r="B956" i="18"/>
  <c r="B955" i="18"/>
  <c r="C955" i="18" s="1"/>
  <c r="C953" i="18"/>
  <c r="B953" i="18"/>
  <c r="B952" i="18"/>
  <c r="C952" i="18" s="1"/>
  <c r="B951" i="18"/>
  <c r="C951" i="18" s="1"/>
  <c r="B950" i="18"/>
  <c r="C950" i="18" s="1"/>
  <c r="F949" i="18" a="1"/>
  <c r="F949" i="18" s="1"/>
  <c r="E949" i="18" s="1"/>
  <c r="F948" i="18" a="1"/>
  <c r="F948" i="18" s="1"/>
  <c r="E948" i="18" s="1"/>
  <c r="F947" i="18" a="1"/>
  <c r="F947" i="18" s="1"/>
  <c r="E947" i="18" s="1"/>
  <c r="C946" i="18"/>
  <c r="B946" i="18"/>
  <c r="F945" i="18" a="1"/>
  <c r="F945" i="18" s="1"/>
  <c r="E945" i="18" s="1"/>
  <c r="F944" i="18" a="1"/>
  <c r="F944" i="18" s="1"/>
  <c r="E944" i="18"/>
  <c r="F943" i="18" a="1"/>
  <c r="F943" i="18"/>
  <c r="E943" i="18"/>
  <c r="F942" i="18" a="1"/>
  <c r="F942" i="18" s="1"/>
  <c r="E942" i="18" s="1"/>
  <c r="F941" i="18" a="1"/>
  <c r="F941" i="18" s="1"/>
  <c r="E941" i="18"/>
  <c r="B940" i="18"/>
  <c r="C940" i="18" s="1"/>
  <c r="C939" i="18"/>
  <c r="B939" i="18"/>
  <c r="F938" i="18" a="1"/>
  <c r="F938" i="18" s="1"/>
  <c r="E938" i="18"/>
  <c r="F937" i="18" a="1"/>
  <c r="F937" i="18"/>
  <c r="E937" i="18"/>
  <c r="F936" i="18" a="1"/>
  <c r="F936" i="18"/>
  <c r="E936" i="18" s="1"/>
  <c r="F935" i="18" a="1"/>
  <c r="F935" i="18"/>
  <c r="E935" i="18" s="1"/>
  <c r="F934" i="18" a="1"/>
  <c r="F934" i="18" s="1"/>
  <c r="E934" i="18" s="1"/>
  <c r="C932" i="18"/>
  <c r="B932" i="18"/>
  <c r="B930" i="18"/>
  <c r="C930" i="18" s="1"/>
  <c r="F928" i="18" a="1"/>
  <c r="F928" i="18" s="1"/>
  <c r="E928" i="18" s="1"/>
  <c r="B927" i="18"/>
  <c r="C927" i="18" s="1"/>
  <c r="F926" i="18" a="1"/>
  <c r="F926" i="18"/>
  <c r="E926" i="18" s="1"/>
  <c r="C925" i="18"/>
  <c r="B925" i="18"/>
  <c r="B924" i="18"/>
  <c r="C924" i="18" s="1"/>
  <c r="B923" i="18"/>
  <c r="C923" i="18" s="1"/>
  <c r="B922" i="18"/>
  <c r="C922" i="18" s="1"/>
  <c r="F920" i="18" a="1"/>
  <c r="F920" i="18"/>
  <c r="E920" i="18"/>
  <c r="C919" i="18"/>
  <c r="B919" i="18"/>
  <c r="C918" i="18"/>
  <c r="B918" i="18"/>
  <c r="C917" i="18"/>
  <c r="B917" i="18"/>
  <c r="B916" i="18"/>
  <c r="C916" i="18" s="1"/>
  <c r="B915" i="18"/>
  <c r="C915" i="18" s="1"/>
  <c r="C914" i="18"/>
  <c r="B914" i="18"/>
  <c r="C912" i="18"/>
  <c r="B912" i="18"/>
  <c r="C911" i="18"/>
  <c r="B911" i="18"/>
  <c r="B909" i="18"/>
  <c r="C909" i="18" s="1"/>
  <c r="C908" i="18"/>
  <c r="B908" i="18"/>
  <c r="C906" i="18"/>
  <c r="B906" i="18"/>
  <c r="C905" i="18"/>
  <c r="B905" i="18"/>
  <c r="C904" i="18"/>
  <c r="B904" i="18"/>
  <c r="C902" i="18"/>
  <c r="B902" i="18"/>
  <c r="C901" i="18"/>
  <c r="B901" i="18"/>
  <c r="C900" i="18"/>
  <c r="B900" i="18"/>
  <c r="C899" i="18"/>
  <c r="B899" i="18"/>
  <c r="C898" i="18"/>
  <c r="B898" i="18"/>
  <c r="C897" i="18"/>
  <c r="B897" i="18"/>
  <c r="C895" i="18"/>
  <c r="B895" i="18"/>
  <c r="C894" i="18"/>
  <c r="B894" i="18"/>
  <c r="C893" i="18"/>
  <c r="B893" i="18"/>
  <c r="C892" i="18"/>
  <c r="B892" i="18"/>
  <c r="F891" i="18" a="1"/>
  <c r="F891" i="18" s="1"/>
  <c r="E891" i="18" s="1"/>
  <c r="F890" i="18" a="1"/>
  <c r="F890" i="18" s="1"/>
  <c r="E890" i="18"/>
  <c r="F889" i="18" a="1"/>
  <c r="F889" i="18"/>
  <c r="E889" i="18"/>
  <c r="B888" i="18"/>
  <c r="C888" i="18" s="1"/>
  <c r="F887" i="18" a="1"/>
  <c r="F887" i="18"/>
  <c r="E887" i="18" s="1"/>
  <c r="F886" i="18" a="1"/>
  <c r="F886" i="18" s="1"/>
  <c r="E886" i="18" s="1"/>
  <c r="F885" i="18" a="1"/>
  <c r="F885" i="18" s="1"/>
  <c r="E885" i="18" s="1"/>
  <c r="F884" i="18" a="1"/>
  <c r="F884" i="18" s="1"/>
  <c r="E884" i="18"/>
  <c r="F883" i="18" a="1"/>
  <c r="F883" i="18"/>
  <c r="E883" i="18"/>
  <c r="B882" i="18"/>
  <c r="C882" i="18" s="1"/>
  <c r="B881" i="18"/>
  <c r="C881" i="18" s="1"/>
  <c r="F880" i="18" a="1"/>
  <c r="F880" i="18" s="1"/>
  <c r="E880" i="18" s="1"/>
  <c r="F879" i="18" a="1"/>
  <c r="F879" i="18"/>
  <c r="E879" i="18" s="1"/>
  <c r="F878" i="18" a="1"/>
  <c r="F878" i="18" s="1"/>
  <c r="E878" i="18" s="1"/>
  <c r="F877" i="18" a="1"/>
  <c r="F877" i="18" s="1"/>
  <c r="E877" i="18" s="1"/>
  <c r="F876" i="18" a="1"/>
  <c r="F876" i="18" s="1"/>
  <c r="E876" i="18"/>
  <c r="B874" i="18"/>
  <c r="C874" i="18" s="1"/>
  <c r="B872" i="18"/>
  <c r="C872" i="18" s="1"/>
  <c r="F870" i="18" a="1"/>
  <c r="F870" i="18" s="1"/>
  <c r="E870" i="18" s="1"/>
  <c r="C869" i="18"/>
  <c r="B869" i="18"/>
  <c r="F868" i="18" a="1"/>
  <c r="F868" i="18"/>
  <c r="E868" i="18"/>
  <c r="C867" i="18"/>
  <c r="B867" i="18"/>
  <c r="B866" i="18"/>
  <c r="C866" i="18" s="1"/>
  <c r="C865" i="18"/>
  <c r="B865" i="18"/>
  <c r="B864" i="18"/>
  <c r="C864" i="18" s="1"/>
  <c r="F862" i="18" a="1"/>
  <c r="F862" i="18" s="1"/>
  <c r="E862" i="18" s="1"/>
  <c r="C861" i="18"/>
  <c r="B861" i="18"/>
  <c r="B860" i="18"/>
  <c r="C860" i="18" s="1"/>
  <c r="C859" i="18"/>
  <c r="B859" i="18"/>
  <c r="B858" i="18"/>
  <c r="C858" i="18" s="1"/>
  <c r="C857" i="18"/>
  <c r="B857" i="18"/>
  <c r="B856" i="18"/>
  <c r="C856" i="18" s="1"/>
  <c r="B854" i="18"/>
  <c r="C854" i="18" s="1"/>
  <c r="C853" i="18"/>
  <c r="B853" i="18"/>
  <c r="C851" i="18"/>
  <c r="B851" i="18"/>
  <c r="B850" i="18"/>
  <c r="C850" i="18" s="1"/>
  <c r="B848" i="18"/>
  <c r="C848" i="18" s="1"/>
  <c r="C847" i="18"/>
  <c r="B847" i="18"/>
  <c r="B846" i="18"/>
  <c r="C846" i="18" s="1"/>
  <c r="B844" i="18"/>
  <c r="C844" i="18" s="1"/>
  <c r="C843" i="18"/>
  <c r="B843" i="18"/>
  <c r="B842" i="18"/>
  <c r="C842" i="18" s="1"/>
  <c r="C841" i="18"/>
  <c r="B841" i="18"/>
  <c r="B840" i="18"/>
  <c r="C840" i="18" s="1"/>
  <c r="C839" i="18"/>
  <c r="B839" i="18"/>
  <c r="C837" i="18"/>
  <c r="B837" i="18"/>
  <c r="B836" i="18"/>
  <c r="C836" i="18" s="1"/>
  <c r="C835" i="18"/>
  <c r="B835" i="18"/>
  <c r="B834" i="18"/>
  <c r="C834" i="18" s="1"/>
  <c r="F833" i="18" a="1"/>
  <c r="F833" i="18" s="1"/>
  <c r="E833" i="18" s="1"/>
  <c r="F832" i="18" a="1"/>
  <c r="F832" i="18" s="1"/>
  <c r="E832" i="18"/>
  <c r="F831" i="18" a="1"/>
  <c r="F831" i="18"/>
  <c r="E831" i="18" s="1"/>
  <c r="C830" i="18"/>
  <c r="B830" i="18"/>
  <c r="F829" i="18" a="1"/>
  <c r="F829" i="18"/>
  <c r="E829" i="18" s="1"/>
  <c r="F828" i="18" a="1"/>
  <c r="F828" i="18" s="1"/>
  <c r="E828" i="18" s="1"/>
  <c r="F827" i="18" a="1"/>
  <c r="F827" i="18" s="1"/>
  <c r="E827" i="18" s="1"/>
  <c r="F826" i="18" a="1"/>
  <c r="F826" i="18" s="1"/>
  <c r="E826" i="18"/>
  <c r="F825" i="18" a="1"/>
  <c r="F825" i="18"/>
  <c r="E825" i="18" s="1"/>
  <c r="C824" i="18"/>
  <c r="B824" i="18"/>
  <c r="C823" i="18"/>
  <c r="B823" i="18"/>
  <c r="F822" i="18" a="1"/>
  <c r="F822" i="18"/>
  <c r="E822" i="18" s="1"/>
  <c r="F821" i="18" a="1"/>
  <c r="F821" i="18" s="1"/>
  <c r="E821" i="18" s="1"/>
  <c r="F820" i="18" a="1"/>
  <c r="F820" i="18" s="1"/>
  <c r="E820" i="18" s="1"/>
  <c r="F819" i="18" a="1"/>
  <c r="F819" i="18"/>
  <c r="E819" i="18"/>
  <c r="F818" i="18" a="1"/>
  <c r="F818" i="18" s="1"/>
  <c r="E818" i="18" s="1"/>
  <c r="C816" i="18"/>
  <c r="B816" i="18"/>
  <c r="C814" i="18"/>
  <c r="B814" i="18"/>
  <c r="F812" i="18" a="1"/>
  <c r="F812" i="18"/>
  <c r="E812" i="18" s="1"/>
  <c r="C811" i="18"/>
  <c r="B811" i="18"/>
  <c r="F810" i="18" a="1"/>
  <c r="F810" i="18" s="1"/>
  <c r="E810" i="18" s="1"/>
  <c r="C809" i="18"/>
  <c r="B809" i="18"/>
  <c r="B808" i="18"/>
  <c r="C808" i="18" s="1"/>
  <c r="C807" i="18"/>
  <c r="B807" i="18"/>
  <c r="B806" i="18"/>
  <c r="C806" i="18" s="1"/>
  <c r="F804" i="18" a="1"/>
  <c r="F804" i="18" s="1"/>
  <c r="E804" i="18"/>
  <c r="C803" i="18"/>
  <c r="B803" i="18"/>
  <c r="B802" i="18"/>
  <c r="C802" i="18" s="1"/>
  <c r="C801" i="18"/>
  <c r="B801" i="18"/>
  <c r="B800" i="18"/>
  <c r="C800" i="18" s="1"/>
  <c r="C799" i="18"/>
  <c r="B799" i="18"/>
  <c r="B798" i="18"/>
  <c r="C798" i="18" s="1"/>
  <c r="B796" i="18"/>
  <c r="C796" i="18" s="1"/>
  <c r="C795" i="18"/>
  <c r="B795" i="18"/>
  <c r="C793" i="18"/>
  <c r="B793" i="18"/>
  <c r="B792" i="18"/>
  <c r="C792" i="18" s="1"/>
  <c r="B790" i="18"/>
  <c r="C790" i="18" s="1"/>
  <c r="C789" i="18"/>
  <c r="B789" i="18"/>
  <c r="B788" i="18"/>
  <c r="C788" i="18" s="1"/>
  <c r="B786" i="18"/>
  <c r="C786" i="18" s="1"/>
  <c r="C785" i="18"/>
  <c r="B785" i="18"/>
  <c r="B784" i="18"/>
  <c r="C784" i="18" s="1"/>
  <c r="C783" i="18"/>
  <c r="B783" i="18"/>
  <c r="B782" i="18"/>
  <c r="C782" i="18" s="1"/>
  <c r="C781" i="18"/>
  <c r="B781" i="18"/>
  <c r="C779" i="18"/>
  <c r="B779" i="18"/>
  <c r="B778" i="18"/>
  <c r="C778" i="18" s="1"/>
  <c r="C777" i="18"/>
  <c r="B777" i="18"/>
  <c r="B776" i="18"/>
  <c r="C776" i="18" s="1"/>
  <c r="F775" i="18" a="1"/>
  <c r="F775" i="18"/>
  <c r="E775" i="18"/>
  <c r="F774" i="18" a="1"/>
  <c r="F774" i="18" s="1"/>
  <c r="E774" i="18" s="1"/>
  <c r="F773" i="18" a="1"/>
  <c r="F773" i="18"/>
  <c r="E773" i="18" s="1"/>
  <c r="B772" i="18"/>
  <c r="C772" i="18" s="1"/>
  <c r="F771" i="18" a="1"/>
  <c r="F771" i="18" s="1"/>
  <c r="E771" i="18" s="1"/>
  <c r="F770" i="18" a="1"/>
  <c r="F770" i="18" s="1"/>
  <c r="E770" i="18" s="1"/>
  <c r="F769" i="18" a="1"/>
  <c r="F769" i="18"/>
  <c r="E769" i="18"/>
  <c r="F768" i="18" a="1"/>
  <c r="F768" i="18" s="1"/>
  <c r="E768" i="18" s="1"/>
  <c r="F767" i="18" a="1"/>
  <c r="F767" i="18"/>
  <c r="E767" i="18" s="1"/>
  <c r="B766" i="18"/>
  <c r="C766" i="18" s="1"/>
  <c r="C765" i="18"/>
  <c r="B765" i="18"/>
  <c r="F764" i="18" a="1"/>
  <c r="F764" i="18" s="1"/>
  <c r="E764" i="18" s="1"/>
  <c r="F763" i="18" a="1"/>
  <c r="F763" i="18" s="1"/>
  <c r="E763" i="18" s="1"/>
  <c r="F762" i="18" a="1"/>
  <c r="F762" i="18" s="1"/>
  <c r="E762" i="18"/>
  <c r="F761" i="18" a="1"/>
  <c r="F761" i="18"/>
  <c r="E761" i="18" s="1"/>
  <c r="F760" i="18" a="1"/>
  <c r="F760" i="18"/>
  <c r="E760" i="18" s="1"/>
  <c r="B758" i="18"/>
  <c r="C758" i="18" s="1"/>
  <c r="B756" i="18"/>
  <c r="C756" i="18" s="1"/>
  <c r="F754" i="18" a="1"/>
  <c r="F754" i="18" s="1"/>
  <c r="E754" i="18" s="1"/>
  <c r="C753" i="18"/>
  <c r="B753" i="18"/>
  <c r="F752" i="18" a="1"/>
  <c r="F752" i="18" s="1"/>
  <c r="E752" i="18" s="1"/>
  <c r="C751" i="18"/>
  <c r="B751" i="18"/>
  <c r="B750" i="18"/>
  <c r="C750" i="18" s="1"/>
  <c r="C749" i="18"/>
  <c r="B749" i="18"/>
  <c r="B748" i="18"/>
  <c r="C748" i="18" s="1"/>
  <c r="F746" i="18" a="1"/>
  <c r="F746" i="18" s="1"/>
  <c r="E746" i="18" s="1"/>
  <c r="B745" i="18"/>
  <c r="C745" i="18" s="1"/>
  <c r="B744" i="18"/>
  <c r="C744" i="18" s="1"/>
  <c r="B743" i="18"/>
  <c r="C743" i="18" s="1"/>
  <c r="B742" i="18"/>
  <c r="C742" i="18" s="1"/>
  <c r="B741" i="18"/>
  <c r="C741" i="18" s="1"/>
  <c r="B740" i="18"/>
  <c r="C740" i="18" s="1"/>
  <c r="B738" i="18"/>
  <c r="C738" i="18" s="1"/>
  <c r="B737" i="18"/>
  <c r="C737" i="18" s="1"/>
  <c r="B735" i="18"/>
  <c r="C735" i="18" s="1"/>
  <c r="B734" i="18"/>
  <c r="C734" i="18" s="1"/>
  <c r="B732" i="18"/>
  <c r="C732" i="18" s="1"/>
  <c r="B731" i="18"/>
  <c r="C731" i="18" s="1"/>
  <c r="B730" i="18"/>
  <c r="C730" i="18" s="1"/>
  <c r="B728" i="18"/>
  <c r="C728" i="18" s="1"/>
  <c r="B727" i="18"/>
  <c r="C727" i="18" s="1"/>
  <c r="B726" i="18"/>
  <c r="C726" i="18" s="1"/>
  <c r="B725" i="18"/>
  <c r="C725" i="18" s="1"/>
  <c r="B724" i="18"/>
  <c r="C724" i="18" s="1"/>
  <c r="B723" i="18"/>
  <c r="C723" i="18" s="1"/>
  <c r="B721" i="18"/>
  <c r="C721" i="18" s="1"/>
  <c r="B720" i="18"/>
  <c r="C720" i="18" s="1"/>
  <c r="B719" i="18"/>
  <c r="C719" i="18" s="1"/>
  <c r="B718" i="18"/>
  <c r="C718" i="18" s="1"/>
  <c r="F717" i="18" a="1"/>
  <c r="F717" i="18"/>
  <c r="E717" i="18" s="1"/>
  <c r="F716" i="18" a="1"/>
  <c r="F716" i="18"/>
  <c r="E716" i="18"/>
  <c r="F715" i="18" a="1"/>
  <c r="F715" i="18" s="1"/>
  <c r="E715" i="18" s="1"/>
  <c r="B714" i="18"/>
  <c r="C714" i="18" s="1"/>
  <c r="F713" i="18" a="1"/>
  <c r="F713" i="18"/>
  <c r="E713" i="18" s="1"/>
  <c r="F712" i="18" a="1"/>
  <c r="F712" i="18" s="1"/>
  <c r="E712" i="18" s="1"/>
  <c r="F711" i="18" a="1"/>
  <c r="F711" i="18"/>
  <c r="E711" i="18" s="1"/>
  <c r="F710" i="18" a="1"/>
  <c r="F710" i="18"/>
  <c r="E710" i="18"/>
  <c r="F709" i="18" a="1"/>
  <c r="F709" i="18" s="1"/>
  <c r="E709" i="18" s="1"/>
  <c r="B708" i="18"/>
  <c r="C708" i="18" s="1"/>
  <c r="C707" i="18"/>
  <c r="B707" i="18"/>
  <c r="F706" i="18" a="1"/>
  <c r="F706" i="18" s="1"/>
  <c r="E706" i="18"/>
  <c r="F705" i="18" a="1"/>
  <c r="F705" i="18"/>
  <c r="E705" i="18"/>
  <c r="F704" i="18" a="1"/>
  <c r="F704" i="18" s="1"/>
  <c r="E704" i="18" s="1"/>
  <c r="F703" i="18" a="1"/>
  <c r="F703" i="18"/>
  <c r="E703" i="18" s="1"/>
  <c r="F702" i="18" a="1"/>
  <c r="F702" i="18" s="1"/>
  <c r="E702" i="18" s="1"/>
  <c r="B700" i="18"/>
  <c r="C700" i="18" s="1"/>
  <c r="B698" i="18"/>
  <c r="C698" i="18" s="1"/>
  <c r="F696" i="18" a="1"/>
  <c r="F696" i="18" s="1"/>
  <c r="E696" i="18" s="1"/>
  <c r="C695" i="18"/>
  <c r="B695" i="18"/>
  <c r="F694" i="18" a="1"/>
  <c r="F694" i="18" s="1"/>
  <c r="E694" i="18"/>
  <c r="B693" i="18"/>
  <c r="C693" i="18" s="1"/>
  <c r="B692" i="18"/>
  <c r="C692" i="18" s="1"/>
  <c r="B691" i="18"/>
  <c r="C691" i="18" s="1"/>
  <c r="B690" i="18"/>
  <c r="C690" i="18" s="1"/>
  <c r="F688" i="18" a="1"/>
  <c r="F688" i="18" s="1"/>
  <c r="E688" i="18" s="1"/>
  <c r="C687" i="18"/>
  <c r="B687" i="18"/>
  <c r="C686" i="18"/>
  <c r="B686" i="18"/>
  <c r="C685" i="18"/>
  <c r="B685" i="18"/>
  <c r="C684" i="18"/>
  <c r="B684" i="18"/>
  <c r="C683" i="18"/>
  <c r="B683" i="18"/>
  <c r="C682" i="18"/>
  <c r="B682" i="18"/>
  <c r="C680" i="18"/>
  <c r="B680" i="18"/>
  <c r="C679" i="18"/>
  <c r="B679" i="18"/>
  <c r="C677" i="18"/>
  <c r="B677" i="18"/>
  <c r="C676" i="18"/>
  <c r="B676" i="18"/>
  <c r="C674" i="18"/>
  <c r="B674" i="18"/>
  <c r="C673" i="18"/>
  <c r="B673" i="18"/>
  <c r="C672" i="18"/>
  <c r="B672" i="18"/>
  <c r="C670" i="18"/>
  <c r="B670" i="18"/>
  <c r="C669" i="18"/>
  <c r="B669" i="18"/>
  <c r="C668" i="18"/>
  <c r="B668" i="18"/>
  <c r="C667" i="18"/>
  <c r="B667" i="18"/>
  <c r="C666" i="18"/>
  <c r="B666" i="18"/>
  <c r="C665" i="18"/>
  <c r="B665" i="18"/>
  <c r="C663" i="18"/>
  <c r="B663" i="18"/>
  <c r="C662" i="18"/>
  <c r="B662" i="18"/>
  <c r="C661" i="18"/>
  <c r="B661" i="18"/>
  <c r="C660" i="18"/>
  <c r="B660" i="18"/>
  <c r="F659" i="18" a="1"/>
  <c r="F659" i="18"/>
  <c r="E659" i="18" s="1"/>
  <c r="F658" i="18" a="1"/>
  <c r="F658" i="18" s="1"/>
  <c r="E658" i="18" s="1"/>
  <c r="F657" i="18" a="1"/>
  <c r="F657" i="18"/>
  <c r="E657" i="18" s="1"/>
  <c r="B656" i="18"/>
  <c r="C656" i="18" s="1"/>
  <c r="F655" i="18" a="1"/>
  <c r="F655" i="18"/>
  <c r="E655" i="18"/>
  <c r="F654" i="18" a="1"/>
  <c r="F654" i="18" s="1"/>
  <c r="E654" i="18" s="1"/>
  <c r="F653" i="18" a="1"/>
  <c r="F653" i="18"/>
  <c r="E653" i="18" s="1"/>
  <c r="F652" i="18" a="1"/>
  <c r="F652" i="18" s="1"/>
  <c r="E652" i="18" s="1"/>
  <c r="F651" i="18" a="1"/>
  <c r="F651" i="18"/>
  <c r="E651" i="18" s="1"/>
  <c r="B650" i="18"/>
  <c r="C650" i="18" s="1"/>
  <c r="C649" i="18"/>
  <c r="B649" i="18"/>
  <c r="F648" i="18" a="1"/>
  <c r="F648" i="18" s="1"/>
  <c r="E648" i="18"/>
  <c r="F647" i="18" a="1"/>
  <c r="F647" i="18"/>
  <c r="E647" i="18" s="1"/>
  <c r="F646" i="18" a="1"/>
  <c r="F646" i="18"/>
  <c r="E646" i="18"/>
  <c r="F645" i="18" a="1"/>
  <c r="F645" i="18" s="1"/>
  <c r="E645" i="18" s="1"/>
  <c r="F644" i="18" a="1"/>
  <c r="F644" i="18" s="1"/>
  <c r="E644" i="18"/>
  <c r="F643" i="18" a="1"/>
  <c r="F643" i="18"/>
  <c r="E643" i="18"/>
  <c r="F642" i="18" a="1"/>
  <c r="F642" i="18" s="1"/>
  <c r="E642" i="18" s="1"/>
  <c r="F641" i="18" a="1"/>
  <c r="F641" i="18"/>
  <c r="E641" i="18" s="1"/>
  <c r="F640" i="18" a="1"/>
  <c r="F640" i="18" s="1"/>
  <c r="E640" i="18" s="1"/>
  <c r="F639" i="18" a="1"/>
  <c r="F639" i="18"/>
  <c r="E639" i="18" s="1"/>
  <c r="F638" i="18" a="1"/>
  <c r="F638" i="18" s="1"/>
  <c r="E638" i="18"/>
  <c r="F637" i="18" a="1"/>
  <c r="F637" i="18"/>
  <c r="E637" i="18" s="1"/>
  <c r="F636" i="18" a="1"/>
  <c r="F636" i="18"/>
  <c r="E636" i="18"/>
  <c r="F635" i="18" a="1"/>
  <c r="F635" i="18" s="1"/>
  <c r="E635" i="18" s="1"/>
  <c r="F634" i="18" a="1"/>
  <c r="F634" i="18" s="1"/>
  <c r="E634" i="18"/>
  <c r="F633" i="18" a="1"/>
  <c r="F633" i="18"/>
  <c r="E633" i="18"/>
  <c r="F632" i="18" a="1"/>
  <c r="F632" i="18" s="1"/>
  <c r="E632" i="18" s="1"/>
  <c r="F631" i="18" a="1"/>
  <c r="F631" i="18"/>
  <c r="E631" i="18" s="1"/>
  <c r="F630" i="18" a="1"/>
  <c r="F630" i="18" s="1"/>
  <c r="E630" i="18" s="1"/>
  <c r="F629" i="18" a="1"/>
  <c r="F629" i="18"/>
  <c r="E629" i="18" s="1"/>
  <c r="F628" i="18" a="1"/>
  <c r="F628" i="18" s="1"/>
  <c r="E628" i="18"/>
  <c r="F627" i="18" a="1"/>
  <c r="F627" i="18"/>
  <c r="E627" i="18" s="1"/>
  <c r="F626" i="18" a="1"/>
  <c r="F626" i="18"/>
  <c r="E626" i="18"/>
  <c r="F625" i="18" a="1"/>
  <c r="F625" i="18" s="1"/>
  <c r="E625" i="18" s="1"/>
  <c r="F624" i="18" a="1"/>
  <c r="F624" i="18" s="1"/>
  <c r="E624" i="18"/>
  <c r="F623" i="18" a="1"/>
  <c r="F623" i="18"/>
  <c r="E623" i="18"/>
  <c r="F622" i="18" a="1"/>
  <c r="F622" i="18" s="1"/>
  <c r="E622" i="18" s="1"/>
  <c r="F621" i="18" a="1"/>
  <c r="F621" i="18"/>
  <c r="E621" i="18" s="1"/>
  <c r="F620" i="18" a="1"/>
  <c r="F620" i="18" s="1"/>
  <c r="E620" i="18" s="1"/>
  <c r="F619" i="18" a="1"/>
  <c r="F619" i="18"/>
  <c r="E619" i="18" s="1"/>
  <c r="F618" i="18" a="1"/>
  <c r="F618" i="18" s="1"/>
  <c r="E618" i="18"/>
  <c r="F617" i="18" a="1"/>
  <c r="F617" i="18"/>
  <c r="E617" i="18" s="1"/>
  <c r="F616" i="18" a="1"/>
  <c r="F616" i="18"/>
  <c r="E616" i="18"/>
  <c r="F615" i="18" a="1"/>
  <c r="F615" i="18" s="1"/>
  <c r="E615" i="18" s="1"/>
  <c r="F614" i="18" a="1"/>
  <c r="F614" i="18" s="1"/>
  <c r="E614" i="18" s="1"/>
  <c r="F613" i="18" a="1"/>
  <c r="F613" i="18"/>
  <c r="E613" i="18"/>
  <c r="F612" i="18" a="1"/>
  <c r="F612" i="18" s="1"/>
  <c r="E612" i="18" s="1"/>
  <c r="F611" i="18" a="1"/>
  <c r="F611" i="18"/>
  <c r="E611" i="18" s="1"/>
  <c r="F610" i="18" a="1"/>
  <c r="F610" i="18" s="1"/>
  <c r="E610" i="18" s="1"/>
  <c r="F609" i="18" a="1"/>
  <c r="F609" i="18"/>
  <c r="E609" i="18" s="1"/>
  <c r="F608" i="18" a="1"/>
  <c r="F608" i="18" s="1"/>
  <c r="E608" i="18"/>
  <c r="F607" i="18" a="1"/>
  <c r="F607" i="18"/>
  <c r="E607" i="18" s="1"/>
  <c r="F606" i="18" a="1"/>
  <c r="F606" i="18"/>
  <c r="E606" i="18"/>
  <c r="F605" i="18" a="1"/>
  <c r="F605" i="18" s="1"/>
  <c r="E605" i="18" s="1"/>
  <c r="F604" i="18" a="1"/>
  <c r="F604" i="18" s="1"/>
  <c r="E604" i="18"/>
  <c r="F603" i="18" a="1"/>
  <c r="F603" i="18"/>
  <c r="E603" i="18"/>
  <c r="F602" i="18" a="1"/>
  <c r="F602" i="18" s="1"/>
  <c r="E602" i="18" s="1"/>
  <c r="F601" i="18" a="1"/>
  <c r="F601" i="18"/>
  <c r="E601" i="18" s="1"/>
  <c r="F600" i="18" a="1"/>
  <c r="F600" i="18" s="1"/>
  <c r="E600" i="18" s="1"/>
  <c r="F599" i="18" a="1"/>
  <c r="F599" i="18"/>
  <c r="E599" i="18" s="1"/>
  <c r="F598" i="18" a="1"/>
  <c r="F598" i="18" s="1"/>
  <c r="E598" i="18" s="1"/>
  <c r="B597" i="18"/>
  <c r="C597" i="18" s="1"/>
  <c r="B596" i="18"/>
  <c r="C596" i="18" s="1"/>
  <c r="B595" i="18"/>
  <c r="C595" i="18" s="1"/>
  <c r="F594" i="18" a="1"/>
  <c r="F594" i="18" s="1"/>
  <c r="E594" i="18" s="1"/>
  <c r="F593" i="18" a="1"/>
  <c r="F593" i="18"/>
  <c r="E593" i="18" s="1"/>
  <c r="F592" i="18" a="1"/>
  <c r="F592" i="18" s="1"/>
  <c r="E592" i="18" s="1"/>
  <c r="F591" i="18" a="1"/>
  <c r="F591" i="18"/>
  <c r="E591" i="18" s="1"/>
  <c r="F590" i="18" a="1"/>
  <c r="F590" i="18" s="1"/>
  <c r="E590" i="18"/>
  <c r="F589" i="18" a="1"/>
  <c r="F589" i="18"/>
  <c r="E589" i="18" s="1"/>
  <c r="F588" i="18" a="1"/>
  <c r="F588" i="18"/>
  <c r="E588" i="18"/>
  <c r="F587" i="18" a="1"/>
  <c r="F587" i="18" s="1"/>
  <c r="E587" i="18" s="1"/>
  <c r="F586" i="18" a="1"/>
  <c r="F586" i="18" s="1"/>
  <c r="E586" i="18"/>
  <c r="F585" i="18" a="1"/>
  <c r="F585" i="18"/>
  <c r="E585" i="18"/>
  <c r="F584" i="18" a="1"/>
  <c r="F584" i="18" s="1"/>
  <c r="E584" i="18" s="1"/>
  <c r="F583" i="18" a="1"/>
  <c r="F583" i="18"/>
  <c r="E583" i="18" s="1"/>
  <c r="F582" i="18" a="1"/>
  <c r="F582" i="18" s="1"/>
  <c r="E582" i="18" s="1"/>
  <c r="F581" i="18" a="1"/>
  <c r="F581" i="18"/>
  <c r="E581" i="18" s="1"/>
  <c r="F580" i="18" a="1"/>
  <c r="F580" i="18" s="1"/>
  <c r="E580" i="18"/>
  <c r="F579" i="18" a="1"/>
  <c r="F579" i="18"/>
  <c r="E579" i="18" s="1"/>
  <c r="F578" i="18" a="1"/>
  <c r="F578" i="18"/>
  <c r="E578" i="18"/>
  <c r="F577" i="18" a="1"/>
  <c r="F577" i="18" s="1"/>
  <c r="E577" i="18" s="1"/>
  <c r="F576" i="18" a="1"/>
  <c r="F576" i="18" s="1"/>
  <c r="E576" i="18" s="1"/>
  <c r="F575" i="18" a="1"/>
  <c r="F575" i="18"/>
  <c r="E575" i="18"/>
  <c r="F574" i="18" a="1"/>
  <c r="F574" i="18" s="1"/>
  <c r="E574" i="18" s="1"/>
  <c r="F573" i="18" a="1"/>
  <c r="F573" i="18"/>
  <c r="E573" i="18" s="1"/>
  <c r="F572" i="18" a="1"/>
  <c r="F572" i="18" s="1"/>
  <c r="E572" i="18" s="1"/>
  <c r="F571" i="18" a="1"/>
  <c r="F571" i="18"/>
  <c r="E571" i="18" s="1"/>
  <c r="F570" i="18" a="1"/>
  <c r="F570" i="18" s="1"/>
  <c r="E570" i="18"/>
  <c r="F569" i="18" a="1"/>
  <c r="F569" i="18"/>
  <c r="E569" i="18" s="1"/>
  <c r="F568" i="18" a="1"/>
  <c r="F568" i="18"/>
  <c r="E568" i="18"/>
  <c r="F567" i="18" a="1"/>
  <c r="F567" i="18" s="1"/>
  <c r="E567" i="18" s="1"/>
  <c r="F566" i="18" a="1"/>
  <c r="F566" i="18" s="1"/>
  <c r="E566" i="18"/>
  <c r="F565" i="18" a="1"/>
  <c r="F565" i="18"/>
  <c r="E565" i="18"/>
  <c r="B564" i="18"/>
  <c r="C564" i="18" s="1"/>
  <c r="B563" i="18"/>
  <c r="C563" i="18" s="1"/>
  <c r="B562" i="18"/>
  <c r="C562" i="18" s="1"/>
  <c r="F561" i="18" a="1"/>
  <c r="F561" i="18"/>
  <c r="E561" i="18" s="1"/>
  <c r="F560" i="18" a="1"/>
  <c r="F560" i="18"/>
  <c r="E560" i="18"/>
  <c r="F559" i="18" a="1"/>
  <c r="F559" i="18" s="1"/>
  <c r="E559" i="18" s="1"/>
  <c r="F558" i="18" a="1"/>
  <c r="F558" i="18" s="1"/>
  <c r="E558" i="18" s="1"/>
  <c r="F557" i="18" a="1"/>
  <c r="F557" i="18"/>
  <c r="E557" i="18"/>
  <c r="F556" i="18" a="1"/>
  <c r="F556" i="18" s="1"/>
  <c r="E556" i="18" s="1"/>
  <c r="F555" i="18" a="1"/>
  <c r="F555" i="18"/>
  <c r="E555" i="18" s="1"/>
  <c r="F554" i="18" a="1"/>
  <c r="F554" i="18" s="1"/>
  <c r="E554" i="18" s="1"/>
  <c r="F553" i="18" a="1"/>
  <c r="F553" i="18"/>
  <c r="E553" i="18" s="1"/>
  <c r="F552" i="18" a="1"/>
  <c r="F552" i="18" s="1"/>
  <c r="E552" i="18"/>
  <c r="F551" i="18" a="1"/>
  <c r="F551" i="18"/>
  <c r="E551" i="18" s="1"/>
  <c r="F550" i="18" a="1"/>
  <c r="F550" i="18"/>
  <c r="E550" i="18"/>
  <c r="F549" i="18" a="1"/>
  <c r="F549" i="18" s="1"/>
  <c r="E549" i="18" s="1"/>
  <c r="F548" i="18" a="1"/>
  <c r="F548" i="18" s="1"/>
  <c r="E548" i="18"/>
  <c r="F547" i="18" a="1"/>
  <c r="F547" i="18"/>
  <c r="E547" i="18"/>
  <c r="F546" i="18" a="1"/>
  <c r="F546" i="18" s="1"/>
  <c r="E546" i="18" s="1"/>
  <c r="F545" i="18" a="1"/>
  <c r="F545" i="18"/>
  <c r="E545" i="18" s="1"/>
  <c r="F544" i="18" a="1"/>
  <c r="F544" i="18" s="1"/>
  <c r="E544" i="18" s="1"/>
  <c r="F543" i="18" a="1"/>
  <c r="F543" i="18"/>
  <c r="E543" i="18" s="1"/>
  <c r="F542" i="18" a="1"/>
  <c r="F542" i="18" s="1"/>
  <c r="E542" i="18" s="1"/>
  <c r="F541" i="18" a="1"/>
  <c r="F541" i="18"/>
  <c r="E541" i="18" s="1"/>
  <c r="F540" i="18" a="1"/>
  <c r="F540" i="18"/>
  <c r="E540" i="18"/>
  <c r="F539" i="18" a="1"/>
  <c r="F539" i="18" s="1"/>
  <c r="E539" i="18" s="1"/>
  <c r="F538" i="18" a="1"/>
  <c r="F538" i="18" s="1"/>
  <c r="E538" i="18"/>
  <c r="F537" i="18" a="1"/>
  <c r="F537" i="18"/>
  <c r="E537" i="18"/>
  <c r="F536" i="18" a="1"/>
  <c r="F536" i="18" s="1"/>
  <c r="E536" i="18" s="1"/>
  <c r="F535" i="18" a="1"/>
  <c r="F535" i="18"/>
  <c r="E535" i="18" s="1"/>
  <c r="F534" i="18" a="1"/>
  <c r="F534" i="18" s="1"/>
  <c r="E534" i="18" s="1"/>
  <c r="F533" i="18" a="1"/>
  <c r="F533" i="18"/>
  <c r="E533" i="18" s="1"/>
  <c r="F532" i="18" a="1"/>
  <c r="F532" i="18" s="1"/>
  <c r="E532" i="18"/>
  <c r="F531" i="18" a="1"/>
  <c r="F531" i="18"/>
  <c r="E531" i="18" s="1"/>
  <c r="F530" i="18" a="1"/>
  <c r="F530" i="18"/>
  <c r="E530" i="18"/>
  <c r="F529" i="18" a="1"/>
  <c r="F529" i="18" s="1"/>
  <c r="E529" i="18" s="1"/>
  <c r="F528" i="18" a="1"/>
  <c r="F528" i="18" s="1"/>
  <c r="E528" i="18"/>
  <c r="F527" i="18" a="1"/>
  <c r="F527" i="18"/>
  <c r="E527" i="18"/>
  <c r="F526" i="18" a="1"/>
  <c r="F526" i="18" s="1"/>
  <c r="E526" i="18" s="1"/>
  <c r="F525" i="18" a="1"/>
  <c r="F525" i="18"/>
  <c r="E525" i="18" s="1"/>
  <c r="F524" i="18" a="1"/>
  <c r="F524" i="18" s="1"/>
  <c r="E524" i="18" s="1"/>
  <c r="F523" i="18" a="1"/>
  <c r="F523" i="18"/>
  <c r="E523" i="18" s="1"/>
  <c r="F522" i="18" a="1"/>
  <c r="F522" i="18" s="1"/>
  <c r="E522" i="18"/>
  <c r="F521" i="18" a="1"/>
  <c r="F521" i="18"/>
  <c r="E521" i="18" s="1"/>
  <c r="F520" i="18" a="1"/>
  <c r="F520" i="18"/>
  <c r="E520" i="18"/>
  <c r="F519" i="18" a="1"/>
  <c r="F519" i="18" s="1"/>
  <c r="E519" i="18" s="1"/>
  <c r="F518" i="18" a="1"/>
  <c r="F518" i="18" s="1"/>
  <c r="E518" i="18" s="1"/>
  <c r="F517" i="18" a="1"/>
  <c r="F517" i="18"/>
  <c r="E517" i="18"/>
  <c r="F516" i="18" a="1"/>
  <c r="F516" i="18" s="1"/>
  <c r="E516" i="18" s="1"/>
  <c r="F515" i="18" a="1"/>
  <c r="F515" i="18"/>
  <c r="E515" i="18" s="1"/>
  <c r="F514" i="18" a="1"/>
  <c r="F514" i="18" s="1"/>
  <c r="E514" i="18" s="1"/>
  <c r="F513" i="18" a="1"/>
  <c r="F513" i="18"/>
  <c r="E513" i="18" s="1"/>
  <c r="F512" i="18" a="1"/>
  <c r="F512" i="18" s="1"/>
  <c r="E512" i="18"/>
  <c r="F511" i="18" a="1"/>
  <c r="F511" i="18"/>
  <c r="E511" i="18" s="1"/>
  <c r="F510" i="18" a="1"/>
  <c r="F510" i="18"/>
  <c r="E510" i="18"/>
  <c r="F509" i="18" a="1"/>
  <c r="F509" i="18" s="1"/>
  <c r="E509" i="18" s="1"/>
  <c r="F508" i="18" a="1"/>
  <c r="F508" i="18" s="1"/>
  <c r="E508" i="18"/>
  <c r="F507" i="18" a="1"/>
  <c r="F507" i="18"/>
  <c r="E507" i="18"/>
  <c r="F506" i="18" a="1"/>
  <c r="F506" i="18" s="1"/>
  <c r="E506" i="18" s="1"/>
  <c r="F505" i="18" a="1"/>
  <c r="F505" i="18"/>
  <c r="E505" i="18" s="1"/>
  <c r="F504" i="18" a="1"/>
  <c r="F504" i="18" s="1"/>
  <c r="E504" i="18" s="1"/>
  <c r="F503" i="18" a="1"/>
  <c r="F503" i="18"/>
  <c r="E503" i="18" s="1"/>
  <c r="F502" i="18" a="1"/>
  <c r="F502" i="18"/>
  <c r="E502" i="18"/>
  <c r="F501" i="18" a="1"/>
  <c r="F501" i="18"/>
  <c r="E501" i="18" s="1"/>
  <c r="F500" i="18" a="1"/>
  <c r="F500" i="18"/>
  <c r="E500" i="18"/>
  <c r="F499" i="18" a="1"/>
  <c r="F499" i="18" s="1"/>
  <c r="E499" i="18" s="1"/>
  <c r="F498" i="18" a="1"/>
  <c r="F498" i="18" s="1"/>
  <c r="E498" i="18"/>
  <c r="F497" i="18" a="1"/>
  <c r="F497" i="18"/>
  <c r="E497" i="18"/>
  <c r="F496" i="18" a="1"/>
  <c r="F496" i="18" s="1"/>
  <c r="E496" i="18" s="1"/>
  <c r="F495" i="18" a="1"/>
  <c r="F495" i="18"/>
  <c r="E495" i="18" s="1"/>
  <c r="F494" i="18" a="1"/>
  <c r="F494" i="18" s="1"/>
  <c r="E494" i="18" s="1"/>
  <c r="F493" i="18" a="1"/>
  <c r="F493" i="18"/>
  <c r="E493" i="18" s="1"/>
  <c r="F492" i="18" a="1"/>
  <c r="F492" i="18"/>
  <c r="E492" i="18"/>
  <c r="F491" i="18" a="1"/>
  <c r="F491" i="18"/>
  <c r="E491" i="18" s="1"/>
  <c r="F490" i="18" a="1"/>
  <c r="F490" i="18"/>
  <c r="E490" i="18"/>
  <c r="F489" i="18" a="1"/>
  <c r="F489" i="18" s="1"/>
  <c r="E489" i="18" s="1"/>
  <c r="F488" i="18" a="1"/>
  <c r="F488" i="18" s="1"/>
  <c r="E488" i="18"/>
  <c r="F487" i="18" a="1"/>
  <c r="F487" i="18"/>
  <c r="E487" i="18"/>
  <c r="F486" i="18" a="1"/>
  <c r="F486" i="18" s="1"/>
  <c r="E486" i="18" s="1"/>
  <c r="F485" i="18" a="1"/>
  <c r="F485" i="18"/>
  <c r="E485" i="18" s="1"/>
  <c r="F484" i="18" a="1"/>
  <c r="F484" i="18" s="1"/>
  <c r="E484" i="18" s="1"/>
  <c r="F483" i="18" a="1"/>
  <c r="F483" i="18"/>
  <c r="E483" i="18" s="1"/>
  <c r="F482" i="18" a="1"/>
  <c r="F482" i="18"/>
  <c r="E482" i="18"/>
  <c r="F481" i="18" a="1"/>
  <c r="F481" i="18"/>
  <c r="E481" i="18" s="1"/>
  <c r="F480" i="18" a="1"/>
  <c r="F480" i="18"/>
  <c r="E480" i="18"/>
  <c r="F479" i="18" a="1"/>
  <c r="F479" i="18" s="1"/>
  <c r="E479" i="18" s="1"/>
  <c r="F478" i="18" a="1"/>
  <c r="F478" i="18" s="1"/>
  <c r="E478" i="18"/>
  <c r="F477" i="18" a="1"/>
  <c r="F477" i="18"/>
  <c r="E477" i="18"/>
  <c r="F476" i="18" a="1"/>
  <c r="F476" i="18" s="1"/>
  <c r="E476" i="18" s="1"/>
  <c r="F475" i="18" a="1"/>
  <c r="F475" i="18"/>
  <c r="E475" i="18" s="1"/>
  <c r="F474" i="18" a="1"/>
  <c r="F474" i="18" s="1"/>
  <c r="E474" i="18" s="1"/>
  <c r="F473" i="18" a="1"/>
  <c r="F473" i="18"/>
  <c r="E473" i="18" s="1"/>
  <c r="F472" i="18" a="1"/>
  <c r="F472" i="18"/>
  <c r="E472" i="18"/>
  <c r="F471" i="18" a="1"/>
  <c r="F471" i="18"/>
  <c r="E471" i="18" s="1"/>
  <c r="F470" i="18" a="1"/>
  <c r="F470" i="18"/>
  <c r="E470" i="18"/>
  <c r="F469" i="18" a="1"/>
  <c r="F469" i="18" s="1"/>
  <c r="E469" i="18" s="1"/>
  <c r="F468" i="18" a="1"/>
  <c r="F468" i="18" s="1"/>
  <c r="E468" i="18"/>
  <c r="F467" i="18" a="1"/>
  <c r="F467" i="18"/>
  <c r="E467" i="18"/>
  <c r="F466" i="18" a="1"/>
  <c r="F466" i="18" s="1"/>
  <c r="E466" i="18" s="1"/>
  <c r="F465" i="18" a="1"/>
  <c r="F465" i="18"/>
  <c r="E465" i="18" s="1"/>
  <c r="F464" i="18" a="1"/>
  <c r="F464" i="18" s="1"/>
  <c r="E464" i="18" s="1"/>
  <c r="F463" i="18" a="1"/>
  <c r="F463" i="18"/>
  <c r="E463" i="18" s="1"/>
  <c r="F462" i="18" a="1"/>
  <c r="F462" i="18" s="1"/>
  <c r="E462" i="18" s="1"/>
  <c r="F461" i="18" a="1"/>
  <c r="F461" i="18"/>
  <c r="E461" i="18" s="1"/>
  <c r="F460" i="18" a="1"/>
  <c r="F460" i="18"/>
  <c r="E460" i="18"/>
  <c r="F459" i="18" a="1"/>
  <c r="F459" i="18" s="1"/>
  <c r="E459" i="18" s="1"/>
  <c r="F458" i="18" a="1"/>
  <c r="F458" i="18" s="1"/>
  <c r="E458" i="18" s="1"/>
  <c r="F457" i="18" a="1"/>
  <c r="F457" i="18"/>
  <c r="E457" i="18"/>
  <c r="F456" i="18" a="1"/>
  <c r="F456" i="18" s="1"/>
  <c r="E456" i="18" s="1"/>
  <c r="F455" i="18" a="1"/>
  <c r="F455" i="18"/>
  <c r="E455" i="18" s="1"/>
  <c r="F454" i="18" a="1"/>
  <c r="F454" i="18" s="1"/>
  <c r="E454" i="18" s="1"/>
  <c r="F453" i="18" a="1"/>
  <c r="F453" i="18"/>
  <c r="E453" i="18" s="1"/>
  <c r="F452" i="18" a="1"/>
  <c r="F452" i="18" s="1"/>
  <c r="E452" i="18"/>
  <c r="F451" i="18" a="1"/>
  <c r="F451" i="18"/>
  <c r="E451" i="18" s="1"/>
  <c r="F450" i="18" a="1"/>
  <c r="F450" i="18"/>
  <c r="E450" i="18"/>
  <c r="F449" i="18" a="1"/>
  <c r="F449" i="18" s="1"/>
  <c r="E449" i="18" s="1"/>
  <c r="F448" i="18" a="1"/>
  <c r="F448" i="18" s="1"/>
  <c r="E448" i="18"/>
  <c r="F447" i="18" a="1"/>
  <c r="F447" i="18"/>
  <c r="E447" i="18"/>
  <c r="F446" i="18" a="1"/>
  <c r="F446" i="18" s="1"/>
  <c r="E446" i="18" s="1"/>
  <c r="C445" i="18"/>
  <c r="B445" i="18"/>
  <c r="C444" i="18"/>
  <c r="B444" i="18"/>
  <c r="F443" i="18" a="1"/>
  <c r="F443" i="18"/>
  <c r="E443" i="18" s="1"/>
  <c r="F442" i="18" a="1"/>
  <c r="F442" i="18" s="1"/>
  <c r="E442" i="18" s="1"/>
  <c r="F441" i="18" a="1"/>
  <c r="F441" i="18"/>
  <c r="E441" i="18" s="1"/>
  <c r="F440" i="18" a="1"/>
  <c r="F440" i="18" s="1"/>
  <c r="E440" i="18" s="1"/>
  <c r="F439" i="18" a="1"/>
  <c r="F439" i="18"/>
  <c r="E439" i="18" s="1"/>
  <c r="F438" i="18" a="1"/>
  <c r="F438" i="18"/>
  <c r="E438" i="18"/>
  <c r="F437" i="18" a="1"/>
  <c r="F437" i="18" s="1"/>
  <c r="E437" i="18" s="1"/>
  <c r="F436" i="18" a="1"/>
  <c r="F436" i="18" s="1"/>
  <c r="E436" i="18"/>
  <c r="F435" i="18" a="1"/>
  <c r="F435" i="18"/>
  <c r="E435" i="18"/>
  <c r="F434" i="18" a="1"/>
  <c r="F434" i="18" s="1"/>
  <c r="E434" i="18" s="1"/>
  <c r="F433" i="18" a="1"/>
  <c r="F433" i="18"/>
  <c r="E433" i="18" s="1"/>
  <c r="F432" i="18" a="1"/>
  <c r="F432" i="18" s="1"/>
  <c r="E432" i="18" s="1"/>
  <c r="F431" i="18" a="1"/>
  <c r="F431" i="18"/>
  <c r="E431" i="18" s="1"/>
  <c r="F430" i="18" a="1"/>
  <c r="F430" i="18" s="1"/>
  <c r="E430" i="18"/>
  <c r="F429" i="18" a="1"/>
  <c r="F429" i="18"/>
  <c r="E429" i="18" s="1"/>
  <c r="F428" i="18" a="1"/>
  <c r="F428" i="18"/>
  <c r="E428" i="18" s="1"/>
  <c r="F427" i="18" a="1"/>
  <c r="F427" i="18" s="1"/>
  <c r="E427" i="18" s="1"/>
  <c r="F426" i="18" a="1"/>
  <c r="F426" i="18" s="1"/>
  <c r="E426" i="18"/>
  <c r="F425" i="18" a="1"/>
  <c r="F425" i="18"/>
  <c r="E425" i="18"/>
  <c r="F424" i="18" a="1"/>
  <c r="F424" i="18" s="1"/>
  <c r="E424" i="18" s="1"/>
  <c r="F423" i="18" a="1"/>
  <c r="F423" i="18"/>
  <c r="E423" i="18" s="1"/>
  <c r="F422" i="18" a="1"/>
  <c r="F422" i="18" s="1"/>
  <c r="E422" i="18" s="1"/>
  <c r="F421" i="18" a="1"/>
  <c r="F421" i="18" s="1"/>
  <c r="E421" i="18" s="1"/>
  <c r="F420" i="18" a="1"/>
  <c r="F420" i="18" s="1"/>
  <c r="E420" i="18"/>
  <c r="F419" i="18" a="1"/>
  <c r="F419" i="18"/>
  <c r="E419" i="18" s="1"/>
  <c r="F418" i="18" a="1"/>
  <c r="F418" i="18"/>
  <c r="E418" i="18"/>
  <c r="F417" i="18" a="1"/>
  <c r="F417" i="18" s="1"/>
  <c r="E417" i="18" s="1"/>
  <c r="F416" i="18" a="1"/>
  <c r="F416" i="18" s="1"/>
  <c r="E416" i="18" s="1"/>
  <c r="F415" i="18" a="1"/>
  <c r="F415" i="18"/>
  <c r="E415" i="18"/>
  <c r="F414" i="18" a="1"/>
  <c r="F414" i="18" s="1"/>
  <c r="E414" i="18" s="1"/>
  <c r="F413" i="18" a="1"/>
  <c r="F413" i="18"/>
  <c r="E413" i="18" s="1"/>
  <c r="F412" i="18" a="1"/>
  <c r="F412" i="18" s="1"/>
  <c r="E412" i="18" s="1"/>
  <c r="F411" i="18" a="1"/>
  <c r="F411" i="18"/>
  <c r="E411" i="18" s="1"/>
  <c r="F410" i="18" a="1"/>
  <c r="F410" i="18" s="1"/>
  <c r="E410" i="18"/>
  <c r="F409" i="18" a="1"/>
  <c r="F409" i="18"/>
  <c r="E409" i="18" s="1"/>
  <c r="F408" i="18" a="1"/>
  <c r="F408" i="18"/>
  <c r="E408" i="18"/>
  <c r="F407" i="18" a="1"/>
  <c r="F407" i="18" s="1"/>
  <c r="E407" i="18" s="1"/>
  <c r="F406" i="18" a="1"/>
  <c r="F406" i="18" s="1"/>
  <c r="E406" i="18"/>
  <c r="F405" i="18" a="1"/>
  <c r="F405" i="18"/>
  <c r="E405" i="18"/>
  <c r="F404" i="18" a="1"/>
  <c r="F404" i="18" s="1"/>
  <c r="E404" i="18" s="1"/>
  <c r="F403" i="18" a="1"/>
  <c r="F403" i="18"/>
  <c r="E403" i="18" s="1"/>
  <c r="F402" i="18" a="1"/>
  <c r="F402" i="18" s="1"/>
  <c r="E402" i="18" s="1"/>
  <c r="F401" i="18" a="1"/>
  <c r="F401" i="18" s="1"/>
  <c r="E401" i="18" s="1"/>
  <c r="F400" i="18" a="1"/>
  <c r="F400" i="18" s="1"/>
  <c r="E400" i="18" s="1"/>
  <c r="F399" i="18" a="1"/>
  <c r="F399" i="18"/>
  <c r="E399" i="18" s="1"/>
  <c r="F398" i="18" a="1"/>
  <c r="F398" i="18"/>
  <c r="E398" i="18"/>
  <c r="F397" i="18" a="1"/>
  <c r="F397" i="18" s="1"/>
  <c r="E397" i="18" s="1"/>
  <c r="F396" i="18" a="1"/>
  <c r="F396" i="18" s="1"/>
  <c r="E396" i="18" s="1"/>
  <c r="F395" i="18" a="1"/>
  <c r="F395" i="18"/>
  <c r="E395" i="18"/>
  <c r="F394" i="18" a="1"/>
  <c r="F394" i="18" s="1"/>
  <c r="E394" i="18" s="1"/>
  <c r="F393" i="18" a="1"/>
  <c r="F393" i="18"/>
  <c r="E393" i="18" s="1"/>
  <c r="F392" i="18" a="1"/>
  <c r="F392" i="18" s="1"/>
  <c r="E392" i="18" s="1"/>
  <c r="F391" i="18" a="1"/>
  <c r="F391" i="18"/>
  <c r="E391" i="18" s="1"/>
  <c r="F390" i="18" a="1"/>
  <c r="F390" i="18" s="1"/>
  <c r="E390" i="18"/>
  <c r="F389" i="18" a="1"/>
  <c r="F389" i="18"/>
  <c r="E389" i="18" s="1"/>
  <c r="F388" i="18" a="1"/>
  <c r="F388" i="18"/>
  <c r="E388" i="18" s="1"/>
  <c r="F387" i="18" a="1"/>
  <c r="F387" i="18" s="1"/>
  <c r="E387" i="18" s="1"/>
  <c r="F386" i="18" a="1"/>
  <c r="F386" i="18" s="1"/>
  <c r="E386" i="18"/>
  <c r="F385" i="18" a="1"/>
  <c r="F385" i="18"/>
  <c r="E385" i="18"/>
  <c r="F384" i="18" a="1"/>
  <c r="F384" i="18" s="1"/>
  <c r="E384" i="18" s="1"/>
  <c r="F383" i="18" a="1"/>
  <c r="F383" i="18"/>
  <c r="E383" i="18" s="1"/>
  <c r="F382" i="18" a="1"/>
  <c r="F382" i="18" s="1"/>
  <c r="E382" i="18" s="1"/>
  <c r="F381" i="18" a="1"/>
  <c r="F381" i="18"/>
  <c r="E381" i="18" s="1"/>
  <c r="F380" i="18" a="1"/>
  <c r="F380" i="18" s="1"/>
  <c r="E380" i="18" s="1"/>
  <c r="F379" i="18" a="1"/>
  <c r="F379" i="18"/>
  <c r="E379" i="18" s="1"/>
  <c r="F378" i="18" a="1"/>
  <c r="F378" i="18"/>
  <c r="E378" i="18"/>
  <c r="F377" i="18" a="1"/>
  <c r="F377" i="18" s="1"/>
  <c r="E377" i="18" s="1"/>
  <c r="B376" i="18"/>
  <c r="C376" i="18" s="1"/>
  <c r="F375" i="18" a="1"/>
  <c r="F375" i="18"/>
  <c r="E375" i="18" s="1"/>
  <c r="F374" i="18" a="1"/>
  <c r="F374" i="18" s="1"/>
  <c r="E374" i="18"/>
  <c r="F373" i="18" a="1"/>
  <c r="F373" i="18"/>
  <c r="E373" i="18" s="1"/>
  <c r="F372" i="18" a="1"/>
  <c r="F372" i="18"/>
  <c r="E372" i="18"/>
  <c r="F371" i="18" a="1"/>
  <c r="F371" i="18" s="1"/>
  <c r="E371" i="18" s="1"/>
  <c r="F370" i="18" a="1"/>
  <c r="F370" i="18" s="1"/>
  <c r="E370" i="18"/>
  <c r="F369" i="18" a="1"/>
  <c r="F369" i="18"/>
  <c r="E369" i="18"/>
  <c r="F368" i="18" a="1"/>
  <c r="F368" i="18" s="1"/>
  <c r="E368" i="18" s="1"/>
  <c r="F367" i="18" a="1"/>
  <c r="F367" i="18"/>
  <c r="E367" i="18"/>
  <c r="F366" i="18" a="1"/>
  <c r="F366" i="18" s="1"/>
  <c r="E366" i="18" s="1"/>
  <c r="F365" i="18" a="1"/>
  <c r="F365" i="18"/>
  <c r="E365" i="18" s="1"/>
  <c r="F364" i="18" a="1"/>
  <c r="F364" i="18" s="1"/>
  <c r="E364" i="18"/>
  <c r="F363" i="18" a="1"/>
  <c r="F363" i="18"/>
  <c r="E363" i="18" s="1"/>
  <c r="F362" i="18" a="1"/>
  <c r="F362" i="18"/>
  <c r="E362" i="18"/>
  <c r="F361" i="18" a="1"/>
  <c r="F361" i="18" s="1"/>
  <c r="E361" i="18" s="1"/>
  <c r="F360" i="18" a="1"/>
  <c r="F360" i="18"/>
  <c r="E360" i="18" s="1"/>
  <c r="F359" i="18" a="1"/>
  <c r="F359" i="18"/>
  <c r="E359" i="18"/>
  <c r="F358" i="18" a="1"/>
  <c r="F358" i="18" s="1"/>
  <c r="E358" i="18" s="1"/>
  <c r="F357" i="18" a="1"/>
  <c r="F357" i="18"/>
  <c r="E357" i="18"/>
  <c r="F356" i="18" a="1"/>
  <c r="F356" i="18" s="1"/>
  <c r="E356" i="18"/>
  <c r="F355" i="18" a="1"/>
  <c r="F355" i="18"/>
  <c r="E355" i="18" s="1"/>
  <c r="F354" i="18" a="1"/>
  <c r="F354" i="18" s="1"/>
  <c r="E354" i="18"/>
  <c r="F353" i="18" a="1"/>
  <c r="F353" i="18" s="1"/>
  <c r="E353" i="18" s="1"/>
  <c r="F352" i="18" a="1"/>
  <c r="F352" i="18"/>
  <c r="E352" i="18" s="1"/>
  <c r="F351" i="18" a="1"/>
  <c r="F351" i="18" s="1"/>
  <c r="E351" i="18" s="1"/>
  <c r="F350" i="18" a="1"/>
  <c r="F350" i="18"/>
  <c r="E350" i="18"/>
  <c r="F349" i="18" a="1"/>
  <c r="F349" i="18"/>
  <c r="E349" i="18" s="1"/>
  <c r="F348" i="18" a="1"/>
  <c r="F348" i="18" s="1"/>
  <c r="E348" i="18" s="1"/>
  <c r="F347" i="18" a="1"/>
  <c r="F347" i="18"/>
  <c r="E347" i="18"/>
  <c r="F346" i="18" a="1"/>
  <c r="F346" i="18" s="1"/>
  <c r="E346" i="18"/>
  <c r="F345" i="18" a="1"/>
  <c r="F345" i="18"/>
  <c r="E345" i="18" s="1"/>
  <c r="F344" i="18" a="1"/>
  <c r="F344" i="18" s="1"/>
  <c r="E344" i="18"/>
  <c r="F343" i="18" a="1"/>
  <c r="F343" i="18"/>
  <c r="E343" i="18" s="1"/>
  <c r="F342" i="18" a="1"/>
  <c r="F342" i="18"/>
  <c r="E342" i="18" s="1"/>
  <c r="F341" i="18" a="1"/>
  <c r="F341" i="18" s="1"/>
  <c r="E341" i="18" s="1"/>
  <c r="F340" i="18" a="1"/>
  <c r="F340" i="18"/>
  <c r="E340" i="18" s="1"/>
  <c r="F339" i="18" a="1"/>
  <c r="F339" i="18"/>
  <c r="E339" i="18"/>
  <c r="F338" i="18" a="1"/>
  <c r="F338" i="18" s="1"/>
  <c r="E338" i="18" s="1"/>
  <c r="F337" i="18" a="1"/>
  <c r="F337" i="18"/>
  <c r="E337" i="18"/>
  <c r="F336" i="18" a="1"/>
  <c r="F336" i="18" s="1"/>
  <c r="E336" i="18"/>
  <c r="F335" i="18" a="1"/>
  <c r="F335" i="18" s="1"/>
  <c r="E335" i="18" s="1"/>
  <c r="F334" i="18" a="1"/>
  <c r="F334" i="18" s="1"/>
  <c r="E334" i="18"/>
  <c r="F333" i="18" a="1"/>
  <c r="F333" i="18"/>
  <c r="E333" i="18" s="1"/>
  <c r="F332" i="18" a="1"/>
  <c r="F332" i="18"/>
  <c r="E332" i="18"/>
  <c r="F331" i="18" a="1"/>
  <c r="F331" i="18" s="1"/>
  <c r="E331" i="18" s="1"/>
  <c r="F330" i="18" a="1"/>
  <c r="F330" i="18" s="1"/>
  <c r="E330" i="18" s="1"/>
  <c r="F329" i="18" a="1"/>
  <c r="F329" i="18"/>
  <c r="E329" i="18"/>
  <c r="F328" i="18" a="1"/>
  <c r="F328" i="18" s="1"/>
  <c r="E328" i="18" s="1"/>
  <c r="F327" i="18" a="1"/>
  <c r="F327" i="18"/>
  <c r="E327" i="18"/>
  <c r="F326" i="18" a="1"/>
  <c r="F326" i="18" s="1"/>
  <c r="E326" i="18" s="1"/>
  <c r="F325" i="18" a="1"/>
  <c r="F325" i="18"/>
  <c r="E325" i="18" s="1"/>
  <c r="F324" i="18" a="1"/>
  <c r="F324" i="18" s="1"/>
  <c r="E324" i="18"/>
  <c r="F323" i="18" a="1"/>
  <c r="F323" i="18"/>
  <c r="E323" i="18" s="1"/>
  <c r="F322" i="18" a="1"/>
  <c r="F322" i="18"/>
  <c r="E322" i="18" s="1"/>
  <c r="F321" i="18" a="1"/>
  <c r="F321" i="18" s="1"/>
  <c r="E321" i="18" s="1"/>
  <c r="F320" i="18" a="1"/>
  <c r="F320" i="18"/>
  <c r="E320" i="18" s="1"/>
  <c r="F319" i="18" a="1"/>
  <c r="F319" i="18"/>
  <c r="E319" i="18"/>
  <c r="F318" i="18" a="1"/>
  <c r="F318" i="18" s="1"/>
  <c r="E318" i="18" s="1"/>
  <c r="F317" i="18" a="1"/>
  <c r="F317" i="18"/>
  <c r="E317" i="18" s="1"/>
  <c r="F316" i="18" a="1"/>
  <c r="F316" i="18" s="1"/>
  <c r="E316" i="18"/>
  <c r="F315" i="18" a="1"/>
  <c r="F315" i="18"/>
  <c r="E315" i="18" s="1"/>
  <c r="F314" i="18" a="1"/>
  <c r="F314" i="18" s="1"/>
  <c r="E314" i="18"/>
  <c r="F313" i="18" a="1"/>
  <c r="F313" i="18"/>
  <c r="E313" i="18" s="1"/>
  <c r="F312" i="18" a="1"/>
  <c r="F312" i="18" s="1"/>
  <c r="E312" i="18" s="1"/>
  <c r="F311" i="18" a="1"/>
  <c r="F311" i="18" s="1"/>
  <c r="E311" i="18" s="1"/>
  <c r="F310" i="18" a="1"/>
  <c r="F310" i="18"/>
  <c r="E310" i="18" s="1"/>
  <c r="F309" i="18" a="1"/>
  <c r="F309" i="18"/>
  <c r="E309" i="18"/>
  <c r="F308" i="18" a="1"/>
  <c r="F308" i="18" s="1"/>
  <c r="E308" i="18" s="1"/>
  <c r="F307" i="18" a="1"/>
  <c r="F307" i="18"/>
  <c r="E307" i="18"/>
  <c r="F306" i="18" a="1"/>
  <c r="F306" i="18" s="1"/>
  <c r="E306" i="18"/>
  <c r="F305" i="18" a="1"/>
  <c r="F305" i="18"/>
  <c r="E305" i="18" s="1"/>
  <c r="F304" i="18" a="1"/>
  <c r="F304" i="18" s="1"/>
  <c r="E304" i="18"/>
  <c r="F303" i="18" a="1"/>
  <c r="F303" i="18" s="1"/>
  <c r="E303" i="18" s="1"/>
  <c r="F302" i="18" a="1"/>
  <c r="F302" i="18"/>
  <c r="E302" i="18" s="1"/>
  <c r="F301" i="18" a="1"/>
  <c r="F301" i="18" s="1"/>
  <c r="E301" i="18" s="1"/>
  <c r="F300" i="18" a="1"/>
  <c r="F300" i="18"/>
  <c r="E300" i="18"/>
  <c r="F299" i="18" a="1"/>
  <c r="F299" i="18"/>
  <c r="E299" i="18" s="1"/>
  <c r="F298" i="18" a="1"/>
  <c r="F298" i="18" s="1"/>
  <c r="E298" i="18" s="1"/>
  <c r="F297" i="18" a="1"/>
  <c r="F297" i="18"/>
  <c r="E297" i="18"/>
  <c r="F296" i="18" a="1"/>
  <c r="F296" i="18" s="1"/>
  <c r="E296" i="18"/>
  <c r="F295" i="18" a="1"/>
  <c r="F295" i="18"/>
  <c r="E295" i="18" s="1"/>
  <c r="F294" i="18" a="1"/>
  <c r="F294" i="18" s="1"/>
  <c r="E294" i="18" s="1"/>
  <c r="F293" i="18" a="1"/>
  <c r="F293" i="18"/>
  <c r="E293" i="18" s="1"/>
  <c r="F292" i="18" a="1"/>
  <c r="F292" i="18"/>
  <c r="E292" i="18" s="1"/>
  <c r="F291" i="18" a="1"/>
  <c r="F291" i="18" s="1"/>
  <c r="E291" i="18" s="1"/>
  <c r="F290" i="18" a="1"/>
  <c r="F290" i="18"/>
  <c r="E290" i="18" s="1"/>
  <c r="F289" i="18" a="1"/>
  <c r="F289" i="18"/>
  <c r="E289" i="18"/>
  <c r="F288" i="18" a="1"/>
  <c r="F288" i="18" s="1"/>
  <c r="E288" i="18" s="1"/>
  <c r="F287" i="18" a="1"/>
  <c r="F287" i="18"/>
  <c r="E287" i="18"/>
  <c r="F286" i="18" a="1"/>
  <c r="F286" i="18" s="1"/>
  <c r="E286" i="18"/>
  <c r="F285" i="18" a="1"/>
  <c r="F285" i="18" s="1"/>
  <c r="E285" i="18" s="1"/>
  <c r="F284" i="18" a="1"/>
  <c r="F284" i="18"/>
  <c r="E284" i="18"/>
  <c r="F283" i="18" a="1"/>
  <c r="F283" i="18" s="1"/>
  <c r="E283" i="18" s="1"/>
  <c r="F282" i="18" a="1"/>
  <c r="F282" i="18"/>
  <c r="E282" i="18"/>
  <c r="F281" i="18" a="1"/>
  <c r="F281" i="18" s="1"/>
  <c r="E281" i="18" s="1"/>
  <c r="F280" i="18" a="1"/>
  <c r="F280" i="18"/>
  <c r="E280" i="18"/>
  <c r="F279" i="18" a="1"/>
  <c r="F279" i="18"/>
  <c r="E279" i="18" s="1"/>
  <c r="F278" i="18" a="1"/>
  <c r="F278" i="18" s="1"/>
  <c r="E278" i="18" s="1"/>
  <c r="F277" i="18" a="1"/>
  <c r="F277" i="18"/>
  <c r="E277" i="18" s="1"/>
  <c r="F276" i="18" a="1"/>
  <c r="F276" i="18" s="1"/>
  <c r="E276" i="18"/>
  <c r="F275" i="18" a="1"/>
  <c r="F275" i="18" s="1"/>
  <c r="E275" i="18" s="1"/>
  <c r="F274" i="18" a="1"/>
  <c r="F274" i="18"/>
  <c r="E274" i="18"/>
  <c r="F273" i="18" a="1"/>
  <c r="F273" i="18"/>
  <c r="E273" i="18" s="1"/>
  <c r="F272" i="18" a="1"/>
  <c r="F272" i="18" s="1"/>
  <c r="E272" i="18" s="1"/>
  <c r="F271" i="18" a="1"/>
  <c r="F271" i="18" s="1"/>
  <c r="E271" i="18" s="1"/>
  <c r="F270" i="18" a="1"/>
  <c r="F270" i="18"/>
  <c r="E270" i="18" s="1"/>
  <c r="C269" i="18"/>
  <c r="B269" i="18"/>
  <c r="B268" i="18"/>
  <c r="C268" i="18" s="1"/>
  <c r="C267" i="18"/>
  <c r="B267" i="18"/>
  <c r="F266" i="18" a="1"/>
  <c r="F266" i="18" s="1"/>
  <c r="E266" i="18"/>
  <c r="B265" i="18"/>
  <c r="C265" i="18" s="1"/>
  <c r="B264" i="18"/>
  <c r="C264" i="18" s="1"/>
  <c r="F263" i="18" a="1"/>
  <c r="F263" i="18"/>
  <c r="E263" i="18" s="1"/>
  <c r="F262" i="18" a="1"/>
  <c r="F262" i="18"/>
  <c r="E262" i="18" s="1"/>
  <c r="F261" i="18" a="1"/>
  <c r="F261" i="18" s="1"/>
  <c r="E261" i="18" s="1"/>
  <c r="F260" i="18" a="1"/>
  <c r="F260" i="18"/>
  <c r="E260" i="18" s="1"/>
  <c r="F259" i="18" a="1"/>
  <c r="F259" i="18"/>
  <c r="E259" i="18"/>
  <c r="F258" i="18" a="1"/>
  <c r="F258" i="18" s="1"/>
  <c r="E258" i="18" s="1"/>
  <c r="F257" i="18" a="1"/>
  <c r="F257" i="18"/>
  <c r="E257" i="18" s="1"/>
  <c r="F256" i="18" a="1"/>
  <c r="F256" i="18" s="1"/>
  <c r="E256" i="18"/>
  <c r="F255" i="18" a="1"/>
  <c r="F255" i="18"/>
  <c r="E255" i="18" s="1"/>
  <c r="F254" i="18" a="1"/>
  <c r="F254" i="18" s="1"/>
  <c r="E254" i="18"/>
  <c r="F253" i="18" a="1"/>
  <c r="F253" i="18"/>
  <c r="E253" i="18" s="1"/>
  <c r="F252" i="18" a="1"/>
  <c r="F252" i="18" s="1"/>
  <c r="E252" i="18" s="1"/>
  <c r="F251" i="18" a="1"/>
  <c r="F251" i="18" s="1"/>
  <c r="E251" i="18" s="1"/>
  <c r="F250" i="18" a="1"/>
  <c r="F250" i="18"/>
  <c r="E250" i="18" s="1"/>
  <c r="F249" i="18" a="1"/>
  <c r="F249" i="18"/>
  <c r="E249" i="18"/>
  <c r="F248" i="18" a="1"/>
  <c r="F248" i="18" s="1"/>
  <c r="E248" i="18" s="1"/>
  <c r="F247" i="18" a="1"/>
  <c r="F247" i="18"/>
  <c r="E247" i="18"/>
  <c r="F246" i="18" a="1"/>
  <c r="F246" i="18" s="1"/>
  <c r="E246" i="18"/>
  <c r="F245" i="18" a="1"/>
  <c r="F245" i="18"/>
  <c r="E245" i="18" s="1"/>
  <c r="F244" i="18" a="1"/>
  <c r="F244" i="18" s="1"/>
  <c r="E244" i="18"/>
  <c r="F243" i="18" a="1"/>
  <c r="F243" i="18" s="1"/>
  <c r="E243" i="18" s="1"/>
  <c r="F242" i="18" a="1"/>
  <c r="F242" i="18"/>
  <c r="E242" i="18" s="1"/>
  <c r="F241" i="18" a="1"/>
  <c r="F241" i="18" s="1"/>
  <c r="E241" i="18" s="1"/>
  <c r="F240" i="18" a="1"/>
  <c r="F240" i="18"/>
  <c r="E240" i="18"/>
  <c r="F239" i="18" a="1"/>
  <c r="F239" i="18"/>
  <c r="E239" i="18" s="1"/>
  <c r="F238" i="18" a="1"/>
  <c r="F238" i="18" s="1"/>
  <c r="E238" i="18" s="1"/>
  <c r="F237" i="18" a="1"/>
  <c r="F237" i="18"/>
  <c r="E237" i="18"/>
  <c r="F236" i="18" a="1"/>
  <c r="F236" i="18" s="1"/>
  <c r="E236" i="18"/>
  <c r="F235" i="18" a="1"/>
  <c r="F235" i="18"/>
  <c r="E235" i="18" s="1"/>
  <c r="F234" i="18" a="1"/>
  <c r="F234" i="18" s="1"/>
  <c r="E234" i="18" s="1"/>
  <c r="F233" i="18" a="1"/>
  <c r="F233" i="18"/>
  <c r="E233" i="18" s="1"/>
  <c r="F232" i="18" a="1"/>
  <c r="F232" i="18"/>
  <c r="E232" i="18" s="1"/>
  <c r="F231" i="18" a="1"/>
  <c r="F231" i="18" s="1"/>
  <c r="E231" i="18" s="1"/>
  <c r="F230" i="18" a="1"/>
  <c r="F230" i="18"/>
  <c r="E230" i="18" s="1"/>
  <c r="F229" i="18" a="1"/>
  <c r="F229" i="18"/>
  <c r="E229" i="18"/>
  <c r="F228" i="18" a="1"/>
  <c r="F228" i="18" s="1"/>
  <c r="E228" i="18" s="1"/>
  <c r="F227" i="18" a="1"/>
  <c r="F227" i="18"/>
  <c r="E227" i="18"/>
  <c r="F226" i="18" a="1"/>
  <c r="F226" i="18" s="1"/>
  <c r="E226" i="18"/>
  <c r="F225" i="18" a="1"/>
  <c r="F225" i="18" s="1"/>
  <c r="E225" i="18" s="1"/>
  <c r="F224" i="18" a="1"/>
  <c r="F224" i="18" s="1"/>
  <c r="E224" i="18"/>
  <c r="F223" i="18" a="1"/>
  <c r="F223" i="18"/>
  <c r="E223" i="18" s="1"/>
  <c r="F222" i="18" a="1"/>
  <c r="F222" i="18"/>
  <c r="E222" i="18"/>
  <c r="F221" i="18" a="1"/>
  <c r="F221" i="18" s="1"/>
  <c r="E221" i="18" s="1"/>
  <c r="F220" i="18" a="1"/>
  <c r="F220" i="18" s="1"/>
  <c r="E220" i="18" s="1"/>
  <c r="F219" i="18" a="1"/>
  <c r="F219" i="18"/>
  <c r="E219" i="18"/>
  <c r="F218" i="18" a="1"/>
  <c r="F218" i="18" s="1"/>
  <c r="E218" i="18" s="1"/>
  <c r="F217" i="18" a="1"/>
  <c r="F217" i="18"/>
  <c r="E217" i="18"/>
  <c r="F216" i="18" a="1"/>
  <c r="F216" i="18" s="1"/>
  <c r="E216" i="18" s="1"/>
  <c r="F215" i="18" a="1"/>
  <c r="F215" i="18"/>
  <c r="E215" i="18" s="1"/>
  <c r="F214" i="18" a="1"/>
  <c r="F214" i="18" s="1"/>
  <c r="E214" i="18"/>
  <c r="F213" i="18" a="1"/>
  <c r="F213" i="18"/>
  <c r="E213" i="18" s="1"/>
  <c r="F212" i="18" a="1"/>
  <c r="F212" i="18"/>
  <c r="E212" i="18" s="1"/>
  <c r="F211" i="18" a="1"/>
  <c r="F211" i="18" s="1"/>
  <c r="E211" i="18" s="1"/>
  <c r="F210" i="18" a="1"/>
  <c r="F210" i="18"/>
  <c r="E210" i="18" s="1"/>
  <c r="F209" i="18" a="1"/>
  <c r="F209" i="18"/>
  <c r="E209" i="18"/>
  <c r="F208" i="18" a="1"/>
  <c r="F208" i="18" s="1"/>
  <c r="E208" i="18" s="1"/>
  <c r="F207" i="18" a="1"/>
  <c r="F207" i="18"/>
  <c r="E207" i="18" s="1"/>
  <c r="F206" i="18" a="1"/>
  <c r="F206" i="18" s="1"/>
  <c r="E206" i="18"/>
  <c r="F205" i="18" a="1"/>
  <c r="F205" i="18"/>
  <c r="E205" i="18" s="1"/>
  <c r="F204" i="18" a="1"/>
  <c r="F204" i="18" s="1"/>
  <c r="E204" i="18"/>
  <c r="F203" i="18" a="1"/>
  <c r="F203" i="18"/>
  <c r="E203" i="18" s="1"/>
  <c r="F202" i="18" a="1"/>
  <c r="F202" i="18" s="1"/>
  <c r="E202" i="18" s="1"/>
  <c r="F201" i="18" a="1"/>
  <c r="F201" i="18" s="1"/>
  <c r="E201" i="18" s="1"/>
  <c r="F200" i="18" a="1"/>
  <c r="F200" i="18"/>
  <c r="E200" i="18" s="1"/>
  <c r="F199" i="18" a="1"/>
  <c r="F199" i="18"/>
  <c r="E199" i="18"/>
  <c r="F198" i="18" a="1"/>
  <c r="F198" i="18" s="1"/>
  <c r="E198" i="18" s="1"/>
  <c r="F197" i="18" a="1"/>
  <c r="F197" i="18"/>
  <c r="E197" i="18"/>
  <c r="F196" i="18" a="1"/>
  <c r="F196" i="18" s="1"/>
  <c r="E196" i="18"/>
  <c r="F195" i="18" a="1"/>
  <c r="F195" i="18"/>
  <c r="E195" i="18" s="1"/>
  <c r="F194" i="18" a="1"/>
  <c r="F194" i="18" s="1"/>
  <c r="E194" i="18"/>
  <c r="F193" i="18" a="1"/>
  <c r="F193" i="18" s="1"/>
  <c r="E193" i="18" s="1"/>
  <c r="F192" i="18" a="1"/>
  <c r="F192" i="18"/>
  <c r="E192" i="18" s="1"/>
  <c r="F191" i="18" a="1"/>
  <c r="F191" i="18" s="1"/>
  <c r="E191" i="18" s="1"/>
  <c r="F190" i="18" a="1"/>
  <c r="F190" i="18"/>
  <c r="E190" i="18"/>
  <c r="F189" i="18" a="1"/>
  <c r="F189" i="18"/>
  <c r="E189" i="18" s="1"/>
  <c r="F188" i="18" a="1"/>
  <c r="F188" i="18" s="1"/>
  <c r="E188" i="18" s="1"/>
  <c r="F187" i="18" a="1"/>
  <c r="F187" i="18"/>
  <c r="E187" i="18"/>
  <c r="F186" i="18" a="1"/>
  <c r="F186" i="18" s="1"/>
  <c r="E186" i="18"/>
  <c r="F185" i="18" a="1"/>
  <c r="F185" i="18"/>
  <c r="E185" i="18" s="1"/>
  <c r="F184" i="18" a="1"/>
  <c r="F184" i="18" s="1"/>
  <c r="E184" i="18" s="1"/>
  <c r="F183" i="18" a="1"/>
  <c r="F183" i="18"/>
  <c r="E183" i="18" s="1"/>
  <c r="F182" i="18" a="1"/>
  <c r="F182" i="18"/>
  <c r="E182" i="18" s="1"/>
  <c r="F181" i="18" a="1"/>
  <c r="F181" i="18" s="1"/>
  <c r="E181" i="18" s="1"/>
  <c r="F180" i="18" a="1"/>
  <c r="F180" i="18"/>
  <c r="E180" i="18"/>
  <c r="F179" i="18" a="1"/>
  <c r="F179" i="18"/>
  <c r="E179" i="18"/>
  <c r="F178" i="18" a="1"/>
  <c r="F178" i="18" s="1"/>
  <c r="E178" i="18" s="1"/>
  <c r="F177" i="18" a="1"/>
  <c r="F177" i="18"/>
  <c r="E177" i="18"/>
  <c r="F176" i="18" a="1"/>
  <c r="F176" i="18" s="1"/>
  <c r="E176" i="18"/>
  <c r="F175" i="18" a="1"/>
  <c r="F175" i="18" s="1"/>
  <c r="E175" i="18" s="1"/>
  <c r="F174" i="18" a="1"/>
  <c r="F174" i="18" s="1"/>
  <c r="E174" i="18"/>
  <c r="F173" i="18" a="1"/>
  <c r="F173" i="18"/>
  <c r="E173" i="18" s="1"/>
  <c r="F172" i="18" a="1"/>
  <c r="F172" i="18"/>
  <c r="E172" i="18"/>
  <c r="F171" i="18" a="1"/>
  <c r="F171" i="18" s="1"/>
  <c r="E171" i="18" s="1"/>
  <c r="F170" i="18" a="1"/>
  <c r="F170" i="18" s="1"/>
  <c r="E170" i="18" s="1"/>
  <c r="F169" i="18" a="1"/>
  <c r="F169" i="18"/>
  <c r="E169" i="18"/>
  <c r="F168" i="18" a="1"/>
  <c r="F168" i="18" s="1"/>
  <c r="E168" i="18" s="1"/>
  <c r="F167" i="18" a="1"/>
  <c r="F167" i="18"/>
  <c r="E167" i="18"/>
  <c r="F166" i="18" a="1"/>
  <c r="F166" i="18" s="1"/>
  <c r="E166" i="18" s="1"/>
  <c r="F165" i="18" a="1"/>
  <c r="F165" i="18"/>
  <c r="E165" i="18" s="1"/>
  <c r="F164" i="18" a="1"/>
  <c r="F164" i="18" s="1"/>
  <c r="E164" i="18"/>
  <c r="F163" i="18" a="1"/>
  <c r="F163" i="18"/>
  <c r="E163" i="18" s="1"/>
  <c r="F162" i="18" a="1"/>
  <c r="F162" i="18"/>
  <c r="E162" i="18"/>
  <c r="F161" i="18" a="1"/>
  <c r="F161" i="18" s="1"/>
  <c r="E161" i="18" s="1"/>
  <c r="F160" i="18" a="1"/>
  <c r="F160" i="18"/>
  <c r="E160" i="18" s="1"/>
  <c r="B159" i="18"/>
  <c r="C159" i="18" s="1"/>
  <c r="B157" i="18"/>
  <c r="C157" i="18" s="1"/>
  <c r="B155" i="18"/>
  <c r="C155" i="18" s="1"/>
  <c r="C153" i="18"/>
  <c r="B153" i="18"/>
  <c r="B151" i="18"/>
  <c r="C151" i="18" s="1"/>
  <c r="B149" i="18"/>
  <c r="C149" i="18" s="1"/>
  <c r="B147" i="18"/>
  <c r="C147" i="18" s="1"/>
  <c r="F145" i="18" a="1"/>
  <c r="F145" i="18"/>
  <c r="E145" i="18"/>
  <c r="F144" i="18" a="1"/>
  <c r="F144" i="18" s="1"/>
  <c r="E144" i="18" s="1"/>
  <c r="C143" i="18"/>
  <c r="B143" i="18"/>
  <c r="F142" i="18" a="1"/>
  <c r="F142" i="18" s="1"/>
  <c r="E142" i="18" s="1"/>
  <c r="F141" i="18" a="1"/>
  <c r="F141" i="18" s="1"/>
  <c r="E141" i="18" s="1"/>
  <c r="F140" i="18" a="1"/>
  <c r="F140" i="18" s="1"/>
  <c r="E140" i="18" s="1"/>
  <c r="F139" i="18" a="1"/>
  <c r="F139" i="18"/>
  <c r="E139" i="18"/>
  <c r="F138" i="18" a="1"/>
  <c r="F138" i="18"/>
  <c r="E138" i="18"/>
  <c r="F134" i="18" a="1"/>
  <c r="F134" i="18"/>
  <c r="E134" i="18"/>
  <c r="F133" i="18" a="1"/>
  <c r="F133" i="18" s="1"/>
  <c r="E133" i="18" s="1"/>
  <c r="B132" i="18"/>
  <c r="C132" i="18" s="1"/>
  <c r="F131" i="18" a="1"/>
  <c r="F131" i="18"/>
  <c r="E131" i="18"/>
  <c r="C130" i="18"/>
  <c r="B130" i="18"/>
  <c r="F124" i="18" a="1"/>
  <c r="F124" i="18"/>
  <c r="E124" i="18"/>
  <c r="F123" i="18" a="1"/>
  <c r="F123" i="18" s="1"/>
  <c r="E123" i="18" s="1"/>
  <c r="F122" i="18" a="1"/>
  <c r="F122" i="18"/>
  <c r="E122" i="18" s="1"/>
  <c r="F121" i="18" a="1"/>
  <c r="F121" i="18" s="1"/>
  <c r="E121" i="18" s="1"/>
  <c r="F120" i="18" a="1"/>
  <c r="F120" i="18"/>
  <c r="E120" i="18"/>
  <c r="F119" i="18" a="1"/>
  <c r="F119" i="18"/>
  <c r="E119" i="18"/>
  <c r="F118" i="18" a="1"/>
  <c r="F118" i="18"/>
  <c r="E118" i="18" s="1"/>
  <c r="F117" i="18" a="1"/>
  <c r="F117" i="18"/>
  <c r="E117" i="18"/>
  <c r="F116" i="18" a="1"/>
  <c r="F116" i="18" s="1"/>
  <c r="E116" i="18" s="1"/>
  <c r="F115" i="18" a="1"/>
  <c r="F115" i="18"/>
  <c r="E115" i="18" s="1"/>
  <c r="F114" i="18" a="1"/>
  <c r="F114" i="18" s="1"/>
  <c r="E114" i="18" s="1"/>
  <c r="F113" i="18" a="1"/>
  <c r="F113" i="18"/>
  <c r="E113" i="18" s="1"/>
  <c r="F109" i="18" a="1"/>
  <c r="F109" i="18"/>
  <c r="E109" i="18" s="1"/>
  <c r="B108" i="18"/>
  <c r="C108" i="18" s="1"/>
  <c r="B103" i="18"/>
  <c r="C103" i="18" s="1"/>
  <c r="F98" i="18" a="1"/>
  <c r="F98" i="18" s="1"/>
  <c r="E98" i="18"/>
  <c r="B97" i="18"/>
  <c r="C97" i="18" s="1"/>
  <c r="B88" i="18"/>
  <c r="C88" i="18" s="1"/>
  <c r="F87" i="18" a="1"/>
  <c r="F87" i="18" s="1"/>
  <c r="E87" i="18" s="1"/>
  <c r="F86" i="18" a="1"/>
  <c r="F86" i="18"/>
  <c r="E86" i="18" s="1"/>
  <c r="B85" i="18"/>
  <c r="C85" i="18" s="1"/>
  <c r="F84" i="18" a="1"/>
  <c r="F84" i="18" s="1"/>
  <c r="E84" i="18" s="1"/>
  <c r="C83" i="18"/>
  <c r="B83" i="18"/>
  <c r="B74" i="18"/>
  <c r="C74" i="18" s="1"/>
  <c r="F73" i="18" a="1"/>
  <c r="F73" i="18"/>
  <c r="E73" i="18" s="1"/>
  <c r="F72" i="18" a="1"/>
  <c r="F72" i="18" s="1"/>
  <c r="E72" i="18"/>
  <c r="F71" i="18" a="1"/>
  <c r="F71" i="18" s="1"/>
  <c r="E71" i="18" s="1"/>
  <c r="C70" i="18"/>
  <c r="B70" i="18"/>
  <c r="F69" i="18" a="1"/>
  <c r="F69" i="18"/>
  <c r="E69" i="18"/>
  <c r="B68" i="18"/>
  <c r="C68" i="18" s="1"/>
  <c r="B67" i="18"/>
  <c r="C67" i="18" s="1"/>
  <c r="B62" i="18"/>
  <c r="C62" i="18" s="1"/>
  <c r="B57" i="18"/>
  <c r="C57" i="18" s="1"/>
  <c r="F56" i="18" a="1"/>
  <c r="F56" i="18"/>
  <c r="E56" i="18"/>
  <c r="C55" i="18"/>
  <c r="B55" i="18"/>
  <c r="F54" i="18" a="1"/>
  <c r="F54" i="18"/>
  <c r="E54" i="18"/>
  <c r="F53" i="18" a="1"/>
  <c r="F53" i="18" s="1"/>
  <c r="E53" i="18" s="1"/>
  <c r="B52" i="18"/>
  <c r="C52" i="18" s="1"/>
  <c r="C43" i="18"/>
  <c r="B43" i="18"/>
  <c r="F42" i="18" a="1"/>
  <c r="F42" i="18"/>
  <c r="E42" i="18"/>
  <c r="F41" i="18" a="1"/>
  <c r="F41" i="18"/>
  <c r="E41" i="18"/>
  <c r="F40" i="18" a="1"/>
  <c r="F40" i="18" s="1"/>
  <c r="E40" i="18" s="1"/>
  <c r="C39" i="18"/>
  <c r="B39" i="18"/>
  <c r="F38" i="18" a="1"/>
  <c r="F38" i="18"/>
  <c r="E38" i="18"/>
  <c r="B37" i="18"/>
  <c r="C37" i="18" s="1"/>
  <c r="B36" i="18"/>
  <c r="C36" i="18" s="1"/>
  <c r="B31" i="18"/>
  <c r="C31" i="18" s="1"/>
  <c r="B26" i="18"/>
  <c r="C26" i="18" s="1"/>
  <c r="F25" i="18" a="1"/>
  <c r="F25" i="18"/>
  <c r="E25" i="18" s="1"/>
  <c r="F24" i="18" a="1"/>
  <c r="F24" i="18"/>
  <c r="E24" i="18"/>
  <c r="B23" i="18"/>
  <c r="C23" i="18" s="1"/>
  <c r="B22" i="18"/>
  <c r="C22" i="18" s="1"/>
  <c r="F21" i="18" a="1"/>
  <c r="F21" i="18"/>
  <c r="E21" i="18"/>
  <c r="C20" i="18"/>
  <c r="B20" i="18"/>
  <c r="C19" i="18"/>
  <c r="B19" i="18"/>
  <c r="B14" i="18"/>
  <c r="C14" i="18" s="1"/>
  <c r="B3" i="18"/>
  <c r="B1" i="18"/>
  <c r="B1004" i="17"/>
  <c r="B1003" i="17"/>
  <c r="B1002" i="17"/>
  <c r="B1001" i="17"/>
  <c r="B1000" i="17"/>
  <c r="B999" i="17"/>
  <c r="B998" i="17"/>
  <c r="B997" i="17"/>
  <c r="B996" i="17"/>
  <c r="B995" i="17"/>
  <c r="B994" i="17"/>
  <c r="B993" i="17"/>
  <c r="B992" i="17"/>
  <c r="B991" i="17"/>
  <c r="B990" i="17"/>
  <c r="B989" i="17"/>
  <c r="B988" i="17"/>
  <c r="B987" i="17"/>
  <c r="B986" i="17"/>
  <c r="B985" i="17"/>
  <c r="B984" i="17"/>
  <c r="B983" i="17"/>
  <c r="B982" i="17"/>
  <c r="B981" i="17"/>
  <c r="B980" i="17"/>
  <c r="B979" i="17"/>
  <c r="B978" i="17"/>
  <c r="B977" i="17"/>
  <c r="B976" i="17"/>
  <c r="B975" i="17"/>
  <c r="B974" i="17"/>
  <c r="B973" i="17"/>
  <c r="B972" i="17"/>
  <c r="B971" i="17"/>
  <c r="B970" i="17"/>
  <c r="B969" i="17"/>
  <c r="B968" i="17"/>
  <c r="B967" i="17"/>
  <c r="B966" i="17"/>
  <c r="B965" i="17"/>
  <c r="B964" i="17"/>
  <c r="B963" i="17"/>
  <c r="B962" i="17"/>
  <c r="B961" i="17"/>
  <c r="B960" i="17"/>
  <c r="B959" i="17"/>
  <c r="B958" i="17"/>
  <c r="B957" i="17"/>
  <c r="B956" i="17"/>
  <c r="B955" i="17"/>
  <c r="B954" i="17"/>
  <c r="B953" i="17"/>
  <c r="B952" i="17"/>
  <c r="B951" i="17"/>
  <c r="B950" i="17"/>
  <c r="B949" i="17"/>
  <c r="B948" i="17"/>
  <c r="B947" i="17"/>
  <c r="B946" i="17"/>
  <c r="B945" i="17"/>
  <c r="B944" i="17"/>
  <c r="B943" i="17"/>
  <c r="B942" i="17"/>
  <c r="B941" i="17"/>
  <c r="B940" i="17"/>
  <c r="B939" i="17"/>
  <c r="B938" i="17"/>
  <c r="B937" i="17"/>
  <c r="B936" i="17"/>
  <c r="B935" i="17"/>
  <c r="B934" i="17"/>
  <c r="B933" i="17"/>
  <c r="B932" i="17"/>
  <c r="B931" i="17"/>
  <c r="B930" i="17"/>
  <c r="B929" i="17"/>
  <c r="B928" i="17"/>
  <c r="B927" i="17"/>
  <c r="B926" i="17"/>
  <c r="B925" i="17"/>
  <c r="B924" i="17"/>
  <c r="B923" i="17"/>
  <c r="B922" i="17"/>
  <c r="B921" i="17"/>
  <c r="B920" i="17"/>
  <c r="B919" i="17"/>
  <c r="B918" i="17"/>
  <c r="B917" i="17"/>
  <c r="B916" i="17"/>
  <c r="B915" i="17"/>
  <c r="B914" i="17"/>
  <c r="B913" i="17"/>
  <c r="B912" i="17"/>
  <c r="B911" i="17"/>
  <c r="B910" i="17"/>
  <c r="B909" i="17"/>
  <c r="B908" i="17"/>
  <c r="B907" i="17"/>
  <c r="B906" i="17"/>
  <c r="B905" i="17"/>
  <c r="B904" i="17"/>
  <c r="B903" i="17"/>
  <c r="B902" i="17"/>
  <c r="B901" i="17"/>
  <c r="B900" i="17"/>
  <c r="B899" i="17"/>
  <c r="B898" i="17"/>
  <c r="B897" i="17"/>
  <c r="B896" i="17"/>
  <c r="B895" i="17"/>
  <c r="B894" i="17"/>
  <c r="B893" i="17"/>
  <c r="B892" i="17"/>
  <c r="B891" i="17"/>
  <c r="B890" i="17"/>
  <c r="B889" i="17"/>
  <c r="B888" i="17"/>
  <c r="B887" i="17"/>
  <c r="B886" i="17"/>
  <c r="B885" i="17"/>
  <c r="B884" i="17"/>
  <c r="B883" i="17"/>
  <c r="B882" i="17"/>
  <c r="B881" i="17"/>
  <c r="B880" i="17"/>
  <c r="B879" i="17"/>
  <c r="B878" i="17"/>
  <c r="B877" i="17"/>
  <c r="B876" i="17"/>
  <c r="B875" i="17"/>
  <c r="B874" i="17"/>
  <c r="B873" i="17"/>
  <c r="B872" i="17"/>
  <c r="B871" i="17"/>
  <c r="B870" i="17"/>
  <c r="B869" i="17"/>
  <c r="B868" i="17"/>
  <c r="B867" i="17"/>
  <c r="B866" i="17"/>
  <c r="B865" i="17"/>
  <c r="B864" i="17"/>
  <c r="B863" i="17"/>
  <c r="B862" i="17"/>
  <c r="B861" i="17"/>
  <c r="B860" i="17"/>
  <c r="B859" i="17"/>
  <c r="B858" i="17"/>
  <c r="B857" i="17"/>
  <c r="B856" i="17"/>
  <c r="B855" i="17"/>
  <c r="B854" i="17"/>
  <c r="B853" i="17"/>
  <c r="B852" i="17"/>
  <c r="B851" i="17"/>
  <c r="B850" i="17"/>
  <c r="B849" i="17"/>
  <c r="B848" i="17"/>
  <c r="B847" i="17"/>
  <c r="B846" i="17"/>
  <c r="B845" i="17"/>
  <c r="B844" i="17"/>
  <c r="B843" i="17"/>
  <c r="B842" i="17"/>
  <c r="B841" i="17"/>
  <c r="B840" i="17"/>
  <c r="B839" i="17"/>
  <c r="B838" i="17"/>
  <c r="B837" i="17"/>
  <c r="B836" i="17"/>
  <c r="B835" i="17"/>
  <c r="B834" i="17"/>
  <c r="B833" i="17"/>
  <c r="B832" i="17"/>
  <c r="B831" i="17"/>
  <c r="B830" i="17"/>
  <c r="B829" i="17"/>
  <c r="B828" i="17"/>
  <c r="B827" i="17"/>
  <c r="B826" i="17"/>
  <c r="B825" i="17"/>
  <c r="B824" i="17"/>
  <c r="B823" i="17"/>
  <c r="B822" i="17"/>
  <c r="B821" i="17"/>
  <c r="B820" i="17"/>
  <c r="B819" i="17"/>
  <c r="B818" i="17"/>
  <c r="B817" i="17"/>
  <c r="B816" i="17"/>
  <c r="B815" i="17"/>
  <c r="B814" i="17"/>
  <c r="B813" i="17"/>
  <c r="B812" i="17"/>
  <c r="B811" i="17"/>
  <c r="B810" i="17"/>
  <c r="B809" i="17"/>
  <c r="B808" i="17"/>
  <c r="B807" i="17"/>
  <c r="B806" i="17"/>
  <c r="B805" i="17"/>
  <c r="B804" i="17"/>
  <c r="B803" i="17"/>
  <c r="B802" i="17"/>
  <c r="B801" i="17"/>
  <c r="B800" i="17"/>
  <c r="B799" i="17"/>
  <c r="B798" i="17"/>
  <c r="B797" i="17"/>
  <c r="B796" i="17"/>
  <c r="B795" i="17"/>
  <c r="B794" i="17"/>
  <c r="B793" i="17"/>
  <c r="B792" i="17"/>
  <c r="B791" i="17"/>
  <c r="B790" i="17"/>
  <c r="B789" i="17"/>
  <c r="B788" i="17"/>
  <c r="B787" i="17"/>
  <c r="B786" i="17"/>
  <c r="B785" i="17"/>
  <c r="B784" i="17"/>
  <c r="B783" i="17"/>
  <c r="B782" i="17"/>
  <c r="B781" i="17"/>
  <c r="B780" i="17"/>
  <c r="B779" i="17"/>
  <c r="B778" i="17"/>
  <c r="B777" i="17"/>
  <c r="B776" i="17"/>
  <c r="B775" i="17"/>
  <c r="B774" i="17"/>
  <c r="B773" i="17"/>
  <c r="B772" i="17"/>
  <c r="B771" i="17"/>
  <c r="B770" i="17"/>
  <c r="B769" i="17"/>
  <c r="B768" i="17"/>
  <c r="B767" i="17"/>
  <c r="B766" i="17"/>
  <c r="B765" i="17"/>
  <c r="B764" i="17"/>
  <c r="B763" i="17"/>
  <c r="B762" i="17"/>
  <c r="B761" i="17"/>
  <c r="B760" i="17"/>
  <c r="B759" i="17"/>
  <c r="B758" i="17"/>
  <c r="B757" i="17"/>
  <c r="B756" i="17"/>
  <c r="B755" i="17"/>
  <c r="B754" i="17"/>
  <c r="B753" i="17"/>
  <c r="B752" i="17"/>
  <c r="B751" i="17"/>
  <c r="B750" i="17"/>
  <c r="B749" i="17"/>
  <c r="B748" i="17"/>
  <c r="B747" i="17"/>
  <c r="B746" i="17"/>
  <c r="B745" i="17"/>
  <c r="B744" i="17"/>
  <c r="B743" i="17"/>
  <c r="B742" i="17"/>
  <c r="B741" i="17"/>
  <c r="B740" i="17"/>
  <c r="B739" i="17"/>
  <c r="B738" i="17"/>
  <c r="B737" i="17"/>
  <c r="B736" i="17"/>
  <c r="B735" i="17"/>
  <c r="B734" i="17"/>
  <c r="B733" i="17"/>
  <c r="B732" i="17"/>
  <c r="B731" i="17"/>
  <c r="B730" i="17"/>
  <c r="B729" i="17"/>
  <c r="B728" i="17"/>
  <c r="B727" i="17"/>
  <c r="B726" i="17"/>
  <c r="B725" i="17"/>
  <c r="B724" i="17"/>
  <c r="B723" i="17"/>
  <c r="B722" i="17"/>
  <c r="B721" i="17"/>
  <c r="B720" i="17"/>
  <c r="B719" i="17"/>
  <c r="B718" i="17"/>
  <c r="B717" i="17"/>
  <c r="B716" i="17"/>
  <c r="B715" i="17"/>
  <c r="B714" i="17"/>
  <c r="B713" i="17"/>
  <c r="B712" i="17"/>
  <c r="B711" i="17"/>
  <c r="B710" i="17"/>
  <c r="B709" i="17"/>
  <c r="B708" i="17"/>
  <c r="B707" i="17"/>
  <c r="B706" i="17"/>
  <c r="B705" i="17"/>
  <c r="B704" i="17"/>
  <c r="B703" i="17"/>
  <c r="B702" i="17"/>
  <c r="B701" i="17"/>
  <c r="B700" i="17"/>
  <c r="B699" i="17"/>
  <c r="B698" i="17"/>
  <c r="B697" i="17"/>
  <c r="B696" i="17"/>
  <c r="B695" i="17"/>
  <c r="B694" i="17"/>
  <c r="B693" i="17"/>
  <c r="B692" i="17"/>
  <c r="B691" i="17"/>
  <c r="B690" i="17"/>
  <c r="B689" i="17"/>
  <c r="B688" i="17"/>
  <c r="B687" i="17"/>
  <c r="B686" i="17"/>
  <c r="B685" i="17"/>
  <c r="B684" i="17"/>
  <c r="B683" i="17"/>
  <c r="B682" i="17"/>
  <c r="B681" i="17"/>
  <c r="B680" i="17"/>
  <c r="B679" i="17"/>
  <c r="B678" i="17"/>
  <c r="B677" i="17"/>
  <c r="B676" i="17"/>
  <c r="B675" i="17"/>
  <c r="B674" i="17"/>
  <c r="B673" i="17"/>
  <c r="B672" i="17"/>
  <c r="B671" i="17"/>
  <c r="B670" i="17"/>
  <c r="B669" i="17"/>
  <c r="B668" i="17"/>
  <c r="B667" i="17"/>
  <c r="B666" i="17"/>
  <c r="B665" i="17"/>
  <c r="B664" i="17"/>
  <c r="B663" i="17"/>
  <c r="B662" i="17"/>
  <c r="B661" i="17"/>
  <c r="B660" i="17"/>
  <c r="B659" i="17"/>
  <c r="B658" i="17"/>
  <c r="B657" i="17"/>
  <c r="B656" i="17"/>
  <c r="B655" i="17"/>
  <c r="B654" i="17"/>
  <c r="B653" i="17"/>
  <c r="B652" i="17"/>
  <c r="B651" i="17"/>
  <c r="B650" i="17"/>
  <c r="B649" i="17"/>
  <c r="B648" i="17"/>
  <c r="B647" i="17"/>
  <c r="B646" i="17"/>
  <c r="B645" i="17"/>
  <c r="B644" i="17"/>
  <c r="B643" i="17"/>
  <c r="B642" i="17"/>
  <c r="B641" i="17"/>
  <c r="B640" i="17"/>
  <c r="B639" i="17"/>
  <c r="B638" i="17"/>
  <c r="B637" i="17"/>
  <c r="B636" i="17"/>
  <c r="B635" i="17"/>
  <c r="B634" i="17"/>
  <c r="B633" i="17"/>
  <c r="B632" i="17"/>
  <c r="B631" i="17"/>
  <c r="B630" i="17"/>
  <c r="B629" i="17"/>
  <c r="B628" i="17"/>
  <c r="B627" i="17"/>
  <c r="B626" i="17"/>
  <c r="B625" i="17"/>
  <c r="B624" i="17"/>
  <c r="B623" i="17"/>
  <c r="B622" i="17"/>
  <c r="B621" i="17"/>
  <c r="B620" i="17"/>
  <c r="B619" i="17"/>
  <c r="B618" i="17"/>
  <c r="B617" i="17"/>
  <c r="B616" i="17"/>
  <c r="B615" i="17"/>
  <c r="B614" i="17"/>
  <c r="B613" i="17"/>
  <c r="B612" i="17"/>
  <c r="B611" i="17"/>
  <c r="B610" i="17"/>
  <c r="B609" i="17"/>
  <c r="B608" i="17"/>
  <c r="B607" i="17"/>
  <c r="B606" i="17"/>
  <c r="B605" i="17"/>
  <c r="B604" i="17"/>
  <c r="B603" i="17"/>
  <c r="B602" i="17"/>
  <c r="B601" i="17"/>
  <c r="B600" i="17"/>
  <c r="B599" i="17"/>
  <c r="B598" i="17"/>
  <c r="B597" i="17"/>
  <c r="B596" i="17"/>
  <c r="B595" i="17"/>
  <c r="B594" i="17"/>
  <c r="B593" i="17"/>
  <c r="B592" i="17"/>
  <c r="B591" i="17"/>
  <c r="B590" i="17"/>
  <c r="B589" i="17"/>
  <c r="B588" i="17"/>
  <c r="B587" i="17"/>
  <c r="B586" i="17"/>
  <c r="B585" i="17"/>
  <c r="B584" i="17"/>
  <c r="B583" i="17"/>
  <c r="B582" i="17"/>
  <c r="B581" i="17"/>
  <c r="B580" i="17"/>
  <c r="B579" i="17"/>
  <c r="B578" i="17"/>
  <c r="B577" i="17"/>
  <c r="B576" i="17"/>
  <c r="B575" i="17"/>
  <c r="B574" i="17"/>
  <c r="B573" i="17"/>
  <c r="B572" i="17"/>
  <c r="B571" i="17"/>
  <c r="B570" i="17"/>
  <c r="B569" i="17"/>
  <c r="B568" i="17"/>
  <c r="B567" i="17"/>
  <c r="B566" i="17"/>
  <c r="B565" i="17"/>
  <c r="B564" i="17"/>
  <c r="B563" i="17"/>
  <c r="B562" i="17"/>
  <c r="B561" i="17"/>
  <c r="B560" i="17"/>
  <c r="B559" i="17"/>
  <c r="B558" i="17"/>
  <c r="B557" i="17"/>
  <c r="B556" i="17"/>
  <c r="B555" i="17"/>
  <c r="B554" i="17"/>
  <c r="B553" i="17"/>
  <c r="B552" i="17"/>
  <c r="B551" i="17"/>
  <c r="B550" i="17"/>
  <c r="B549" i="17"/>
  <c r="B548" i="17"/>
  <c r="B547" i="17"/>
  <c r="B546" i="17"/>
  <c r="B545" i="17"/>
  <c r="B544" i="17"/>
  <c r="B543" i="17"/>
  <c r="B542" i="17"/>
  <c r="B541" i="17"/>
  <c r="B540" i="17"/>
  <c r="B539" i="17"/>
  <c r="B538" i="17"/>
  <c r="B537" i="17"/>
  <c r="B536" i="17"/>
  <c r="B535" i="17"/>
  <c r="B534" i="17"/>
  <c r="B533" i="17"/>
  <c r="B532" i="17"/>
  <c r="B531" i="17"/>
  <c r="B530" i="17"/>
  <c r="B529" i="17"/>
  <c r="B528" i="17"/>
  <c r="B527" i="17"/>
  <c r="B526" i="17"/>
  <c r="B525" i="17"/>
  <c r="B524" i="17"/>
  <c r="B523" i="17"/>
  <c r="B522" i="17"/>
  <c r="B521" i="17"/>
  <c r="B520" i="17"/>
  <c r="B519" i="17"/>
  <c r="B518" i="17"/>
  <c r="B517" i="17"/>
  <c r="B516" i="17"/>
  <c r="B515" i="17"/>
  <c r="B514" i="17"/>
  <c r="B513" i="17"/>
  <c r="B512" i="17"/>
  <c r="B511" i="17"/>
  <c r="B510" i="17"/>
  <c r="B509" i="17"/>
  <c r="B508" i="17"/>
  <c r="B507" i="17"/>
  <c r="B506" i="17"/>
  <c r="B505" i="17"/>
  <c r="B504" i="17"/>
  <c r="B503" i="17"/>
  <c r="B502" i="17"/>
  <c r="B501" i="17"/>
  <c r="B500" i="17"/>
  <c r="B499" i="17"/>
  <c r="B498" i="17"/>
  <c r="B497" i="17"/>
  <c r="B496" i="17"/>
  <c r="B495" i="17"/>
  <c r="B494" i="17"/>
  <c r="B493" i="17"/>
  <c r="B492" i="17"/>
  <c r="B491" i="17"/>
  <c r="B490" i="17"/>
  <c r="B489" i="17"/>
  <c r="B488" i="17"/>
  <c r="B487" i="17"/>
  <c r="B486" i="17"/>
  <c r="B485" i="17"/>
  <c r="B484" i="17"/>
  <c r="B483" i="17"/>
  <c r="B482" i="17"/>
  <c r="B481" i="17"/>
  <c r="B480" i="17"/>
  <c r="B479" i="17"/>
  <c r="B478" i="17"/>
  <c r="B477" i="17"/>
  <c r="B476" i="17"/>
  <c r="B475" i="17"/>
  <c r="B474" i="17"/>
  <c r="B473" i="17"/>
  <c r="B472" i="17"/>
  <c r="B471" i="17"/>
  <c r="B470" i="17"/>
  <c r="B469" i="17"/>
  <c r="B468" i="17"/>
  <c r="B467" i="17"/>
  <c r="B466" i="17"/>
  <c r="B465" i="17"/>
  <c r="B464" i="17"/>
  <c r="B463" i="17"/>
  <c r="B462" i="17"/>
  <c r="B461" i="17"/>
  <c r="B460" i="17"/>
  <c r="B459" i="17"/>
  <c r="B458" i="17"/>
  <c r="B457" i="17"/>
  <c r="B456" i="17"/>
  <c r="B455" i="17"/>
  <c r="B454" i="17"/>
  <c r="B453" i="17"/>
  <c r="B452" i="17"/>
  <c r="B451" i="17"/>
  <c r="B450" i="17"/>
  <c r="B449" i="17"/>
  <c r="B448" i="17"/>
  <c r="B447" i="17"/>
  <c r="B446" i="17"/>
  <c r="B445" i="17"/>
  <c r="B444" i="17"/>
  <c r="B443" i="17"/>
  <c r="B442" i="17"/>
  <c r="B441" i="17"/>
  <c r="B440" i="17"/>
  <c r="B439" i="17"/>
  <c r="B438" i="17"/>
  <c r="B437" i="17"/>
  <c r="B436" i="17"/>
  <c r="B435" i="17"/>
  <c r="B434" i="17"/>
  <c r="B433" i="17"/>
  <c r="B432" i="17"/>
  <c r="B431" i="17"/>
  <c r="B430" i="17"/>
  <c r="B429" i="17"/>
  <c r="B428" i="17"/>
  <c r="B427" i="17"/>
  <c r="B426" i="17"/>
  <c r="B425" i="17"/>
  <c r="B424" i="17"/>
  <c r="B423" i="17"/>
  <c r="B422" i="17"/>
  <c r="B421" i="17"/>
  <c r="B420" i="17"/>
  <c r="B419" i="17"/>
  <c r="B418" i="17"/>
  <c r="B417" i="17"/>
  <c r="B416" i="17"/>
  <c r="B415" i="17"/>
  <c r="B414" i="17"/>
  <c r="B413" i="17"/>
  <c r="B412" i="17"/>
  <c r="B411" i="17"/>
  <c r="B410" i="17"/>
  <c r="B409" i="17"/>
  <c r="B408" i="17"/>
  <c r="B407" i="17"/>
  <c r="B406" i="17"/>
  <c r="B405" i="17"/>
  <c r="B404" i="17"/>
  <c r="B403" i="17"/>
  <c r="B402" i="17"/>
  <c r="B401" i="17"/>
  <c r="B400" i="17"/>
  <c r="B399" i="17"/>
  <c r="B398" i="17"/>
  <c r="B397" i="17"/>
  <c r="B396" i="17"/>
  <c r="B395" i="17"/>
  <c r="B394" i="17"/>
  <c r="B393" i="17"/>
  <c r="B392" i="17"/>
  <c r="B391" i="17"/>
  <c r="B390" i="17"/>
  <c r="B389" i="17"/>
  <c r="B388" i="17"/>
  <c r="B387" i="17"/>
  <c r="B386" i="17"/>
  <c r="B385" i="17"/>
  <c r="B384" i="17"/>
  <c r="B383" i="17"/>
  <c r="B382" i="17"/>
  <c r="B381" i="17"/>
  <c r="B380" i="17"/>
  <c r="B379" i="17"/>
  <c r="B378" i="17"/>
  <c r="B377" i="17"/>
  <c r="B376" i="17"/>
  <c r="B375" i="17"/>
  <c r="B374" i="17"/>
  <c r="B373" i="17"/>
  <c r="B372" i="17"/>
  <c r="B371" i="17"/>
  <c r="B370" i="17"/>
  <c r="B369" i="17"/>
  <c r="B368" i="17"/>
  <c r="B367" i="17"/>
  <c r="B366" i="17"/>
  <c r="B365" i="17"/>
  <c r="B364" i="17"/>
  <c r="B363" i="17"/>
  <c r="B362" i="17"/>
  <c r="B361" i="17"/>
  <c r="B360" i="17"/>
  <c r="B359" i="17"/>
  <c r="B358" i="17"/>
  <c r="B357" i="17"/>
  <c r="B356" i="17"/>
  <c r="B355" i="17"/>
  <c r="B354" i="17"/>
  <c r="B353" i="17"/>
  <c r="B352"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7" i="17"/>
  <c r="B326" i="17"/>
  <c r="B325" i="17"/>
  <c r="B324" i="17"/>
  <c r="B323" i="17"/>
  <c r="B322" i="17"/>
  <c r="B321" i="17"/>
  <c r="B320" i="17"/>
  <c r="B319" i="17"/>
  <c r="B318" i="17"/>
  <c r="B317" i="17"/>
  <c r="B316" i="17"/>
  <c r="B315" i="17"/>
  <c r="B314" i="17"/>
  <c r="B313" i="17"/>
  <c r="B312" i="17"/>
  <c r="B311" i="17"/>
  <c r="B310" i="17"/>
  <c r="B309" i="17"/>
  <c r="B308" i="17"/>
  <c r="B307" i="17"/>
  <c r="B306" i="17"/>
  <c r="B305" i="17"/>
  <c r="B304" i="17"/>
  <c r="B303" i="17"/>
  <c r="B302" i="17"/>
  <c r="B301" i="17"/>
  <c r="B300" i="17"/>
  <c r="B299" i="17"/>
  <c r="B298" i="17"/>
  <c r="B297" i="17"/>
  <c r="B296" i="17"/>
  <c r="B295" i="17"/>
  <c r="B294" i="17"/>
  <c r="B293" i="17"/>
  <c r="B292" i="17"/>
  <c r="B291" i="17"/>
  <c r="B290" i="17"/>
  <c r="B289" i="17"/>
  <c r="B288"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3"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4" i="17"/>
  <c r="B3" i="17"/>
  <c r="B2" i="17"/>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8" i="16"/>
  <c r="B156" i="16"/>
  <c r="B155" i="16"/>
  <c r="B154" i="16"/>
  <c r="B153" i="16"/>
  <c r="B152" i="16"/>
  <c r="B151" i="16"/>
  <c r="B150" i="16"/>
  <c r="B149" i="16"/>
  <c r="B148" i="16"/>
  <c r="B147" i="16"/>
  <c r="B146" i="16"/>
  <c r="B145" i="16"/>
  <c r="B143" i="16"/>
  <c r="B142" i="16"/>
  <c r="B141" i="16"/>
  <c r="B140" i="16"/>
  <c r="B139" i="16"/>
  <c r="B138" i="16"/>
  <c r="B137" i="16"/>
  <c r="B136" i="16"/>
  <c r="B135" i="16"/>
  <c r="B133" i="16"/>
  <c r="B132" i="16"/>
  <c r="B131" i="16"/>
  <c r="B130" i="16"/>
  <c r="B129" i="16"/>
  <c r="B128" i="16"/>
  <c r="B127" i="16"/>
  <c r="B126" i="16"/>
  <c r="B125" i="16"/>
  <c r="B124" i="16"/>
  <c r="B123" i="16"/>
  <c r="B122" i="16"/>
  <c r="B121"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43" i="16"/>
  <c r="B42" i="16"/>
  <c r="B41" i="16"/>
  <c r="B40" i="16"/>
  <c r="B39" i="16"/>
  <c r="B38" i="16"/>
  <c r="B37" i="16"/>
  <c r="B36" i="16"/>
  <c r="B35" i="16"/>
  <c r="B34" i="16"/>
  <c r="B33" i="16"/>
  <c r="B32" i="16"/>
  <c r="B31" i="16"/>
  <c r="B30" i="16"/>
  <c r="B29" i="16"/>
  <c r="B28" i="16"/>
  <c r="B27" i="16"/>
  <c r="B26" i="16"/>
  <c r="B25" i="16"/>
  <c r="B24" i="16"/>
  <c r="B23" i="16"/>
  <c r="B22" i="16"/>
  <c r="B10" i="16"/>
  <c r="B9" i="16"/>
  <c r="B8" i="16"/>
  <c r="B7" i="16"/>
  <c r="B6" i="16"/>
  <c r="F51" i="14"/>
  <c r="F49" i="14"/>
  <c r="F47" i="14"/>
  <c r="F46" i="14"/>
  <c r="C46" i="14"/>
  <c r="C45" i="14"/>
  <c r="F45" i="14" s="1"/>
  <c r="F44" i="14"/>
  <c r="F34" i="14"/>
  <c r="F33" i="14"/>
  <c r="C33" i="14"/>
  <c r="F32" i="14"/>
  <c r="C32" i="14"/>
  <c r="C31" i="14"/>
  <c r="F31" i="14" s="1"/>
  <c r="F30" i="14"/>
  <c r="C30" i="14"/>
  <c r="C29" i="14"/>
  <c r="F29" i="14" s="1"/>
  <c r="F28" i="14"/>
  <c r="C28" i="14"/>
  <c r="F27" i="14"/>
  <c r="C27" i="14"/>
  <c r="C26" i="14"/>
  <c r="F26" i="14" s="1"/>
  <c r="F25" i="14"/>
  <c r="C25" i="14"/>
  <c r="C24" i="14"/>
  <c r="F24" i="14" s="1"/>
  <c r="F23" i="14"/>
  <c r="C17" i="14"/>
  <c r="F17" i="14" s="1"/>
  <c r="F16" i="14"/>
  <c r="C16" i="14"/>
  <c r="C15" i="14"/>
  <c r="F15" i="14" s="1"/>
  <c r="F14" i="14"/>
  <c r="C14" i="14"/>
  <c r="K12" i="14"/>
  <c r="J12" i="14"/>
  <c r="C12" i="14" a="1"/>
  <c r="C12" i="14" s="1"/>
  <c r="F12" i="14" s="1"/>
  <c r="K11" i="14"/>
  <c r="J11" i="14"/>
  <c r="F11" i="14"/>
  <c r="C11" i="14"/>
  <c r="K10" i="14"/>
  <c r="J10" i="14"/>
  <c r="F10" i="14"/>
  <c r="C10" i="14"/>
  <c r="K9" i="14"/>
  <c r="J9" i="14"/>
  <c r="C9" i="14"/>
  <c r="F9" i="14" s="1"/>
  <c r="B26" i="11"/>
  <c r="B25" i="11"/>
  <c r="G24" i="11"/>
  <c r="F24" i="11"/>
  <c r="E24" i="11"/>
  <c r="L23" i="11"/>
  <c r="H23" i="11"/>
  <c r="H22" i="11"/>
  <c r="K21" i="11"/>
  <c r="H21" i="11"/>
  <c r="H20" i="11"/>
  <c r="H19" i="11"/>
  <c r="H18" i="11"/>
  <c r="H17" i="11"/>
  <c r="H24" i="11" s="1"/>
  <c r="I14" i="11"/>
  <c r="E14" i="11"/>
  <c r="J11" i="11"/>
  <c r="H5" i="11"/>
  <c r="A5" i="11"/>
  <c r="E158" i="10"/>
  <c r="E154" i="10"/>
  <c r="E152" i="10"/>
  <c r="E151" i="10"/>
  <c r="E150" i="10"/>
  <c r="E148" i="10"/>
  <c r="E145" i="10"/>
  <c r="E144" i="10"/>
  <c r="D137" i="10"/>
  <c r="N138" i="10" s="1"/>
  <c r="E167" i="10" s="1"/>
  <c r="D135" i="10"/>
  <c r="N135" i="10" s="1"/>
  <c r="E165" i="10" s="1"/>
  <c r="D133" i="10"/>
  <c r="N133" i="10" s="1"/>
  <c r="E164" i="10" s="1"/>
  <c r="D130" i="10"/>
  <c r="N130" i="10" s="1"/>
  <c r="E163" i="10" s="1"/>
  <c r="B123" i="10"/>
  <c r="N122" i="10" s="1"/>
  <c r="E162" i="10" s="1"/>
  <c r="B116" i="10"/>
  <c r="N115" i="10"/>
  <c r="E160" i="10" s="1"/>
  <c r="B109" i="10"/>
  <c r="N108" i="10"/>
  <c r="N102" i="10"/>
  <c r="E156" i="10" s="1"/>
  <c r="N101" i="10"/>
  <c r="E155" i="10" s="1"/>
  <c r="N100" i="10"/>
  <c r="B94" i="10"/>
  <c r="N93" i="10" s="1"/>
  <c r="E153" i="10" s="1"/>
  <c r="N90" i="10"/>
  <c r="H90" i="10"/>
  <c r="B159" i="16" s="1"/>
  <c r="G90" i="10"/>
  <c r="B120" i="16" s="1"/>
  <c r="I89" i="10"/>
  <c r="L90" i="10" s="1"/>
  <c r="H88" i="10"/>
  <c r="B157" i="16" s="1"/>
  <c r="G88" i="10"/>
  <c r="H75" i="10"/>
  <c r="B144" i="16" s="1"/>
  <c r="G75" i="10"/>
  <c r="H65" i="10"/>
  <c r="B134" i="16" s="1"/>
  <c r="G65" i="10"/>
  <c r="G51" i="10"/>
  <c r="B45" i="10"/>
  <c r="N44" i="10"/>
  <c r="N43" i="10"/>
  <c r="N37" i="10"/>
  <c r="E149" i="10" s="1"/>
  <c r="N35" i="10"/>
  <c r="N31" i="10"/>
  <c r="E147" i="10" s="1"/>
  <c r="B13" i="10"/>
  <c r="N13" i="10" s="1"/>
  <c r="A13" i="10"/>
  <c r="N11" i="10"/>
  <c r="N7" i="10"/>
  <c r="B3" i="9"/>
  <c r="B2" i="9"/>
  <c r="U26" i="8"/>
  <c r="T26" i="8"/>
  <c r="S26" i="8"/>
  <c r="V26" i="8" s="1"/>
  <c r="Z26" i="8" s="1"/>
  <c r="R26" i="8"/>
  <c r="P26" i="8"/>
  <c r="O26" i="8"/>
  <c r="N26" i="8"/>
  <c r="M26" i="8"/>
  <c r="Q26" i="8" s="1"/>
  <c r="Y26" i="8" s="1"/>
  <c r="K26" i="8"/>
  <c r="J26" i="8"/>
  <c r="I26" i="8"/>
  <c r="L26" i="8" s="1"/>
  <c r="X26" i="8" s="1"/>
  <c r="H26" i="8"/>
  <c r="Z25" i="8"/>
  <c r="Y25" i="8"/>
  <c r="V25" i="8"/>
  <c r="Q25" i="8"/>
  <c r="L25" i="8"/>
  <c r="X25" i="8" s="1"/>
  <c r="Y24" i="8"/>
  <c r="V24" i="8"/>
  <c r="Z24" i="8" s="1"/>
  <c r="Q24" i="8"/>
  <c r="L24" i="8"/>
  <c r="X24" i="8" s="1"/>
  <c r="S22" i="8"/>
  <c r="M22" i="8"/>
  <c r="I22" i="8"/>
  <c r="T21" i="8"/>
  <c r="T22" i="8" s="1"/>
  <c r="S21" i="8"/>
  <c r="R21" i="8"/>
  <c r="V21" i="8" s="1"/>
  <c r="Z21" i="8" s="1"/>
  <c r="O21" i="8"/>
  <c r="N21" i="8"/>
  <c r="N22" i="8" s="1"/>
  <c r="M21" i="8"/>
  <c r="J21" i="8"/>
  <c r="J22" i="8" s="1"/>
  <c r="I21" i="8"/>
  <c r="H21" i="8"/>
  <c r="L21" i="8" s="1"/>
  <c r="X21" i="8" s="1"/>
  <c r="Z20" i="8"/>
  <c r="X20" i="8"/>
  <c r="V20" i="8"/>
  <c r="Q20" i="8"/>
  <c r="Y20" i="8" s="1"/>
  <c r="L20" i="8"/>
  <c r="Y19" i="8"/>
  <c r="X19" i="8"/>
  <c r="V19" i="8"/>
  <c r="Z19" i="8" s="1"/>
  <c r="Q19" i="8"/>
  <c r="L19" i="8"/>
  <c r="Z18" i="8"/>
  <c r="Y18" i="8"/>
  <c r="V18" i="8"/>
  <c r="Q18" i="8"/>
  <c r="L18" i="8"/>
  <c r="X18" i="8" s="1"/>
  <c r="Z17" i="8"/>
  <c r="X17" i="8"/>
  <c r="V17" i="8"/>
  <c r="Q17" i="8"/>
  <c r="Y17" i="8" s="1"/>
  <c r="L17" i="8"/>
  <c r="Y16" i="8"/>
  <c r="V16" i="8"/>
  <c r="Z16" i="8" s="1"/>
  <c r="Q16" i="8"/>
  <c r="L16" i="8"/>
  <c r="X16" i="8" s="1"/>
  <c r="Z15" i="8"/>
  <c r="V15" i="8"/>
  <c r="Q15" i="8"/>
  <c r="Y15" i="8" s="1"/>
  <c r="L15" i="8"/>
  <c r="X15" i="8" s="1"/>
  <c r="U13" i="8"/>
  <c r="U22" i="8" s="1"/>
  <c r="T13" i="8"/>
  <c r="S13" i="8"/>
  <c r="R13" i="8"/>
  <c r="V13" i="8" s="1"/>
  <c r="Z13" i="8" s="1"/>
  <c r="P13" i="8"/>
  <c r="P22" i="8" s="1"/>
  <c r="O13" i="8"/>
  <c r="O22" i="8" s="1"/>
  <c r="N13" i="8"/>
  <c r="M13" i="8"/>
  <c r="K13" i="8"/>
  <c r="K22" i="8" s="1"/>
  <c r="J13" i="8"/>
  <c r="I13" i="8"/>
  <c r="H13" i="8"/>
  <c r="L13" i="8" s="1"/>
  <c r="X13" i="8" s="1"/>
  <c r="X12" i="8"/>
  <c r="V12" i="8"/>
  <c r="Z12" i="8" s="1"/>
  <c r="Q12" i="8"/>
  <c r="Y12" i="8" s="1"/>
  <c r="L12" i="8"/>
  <c r="Z11" i="8"/>
  <c r="X11" i="8"/>
  <c r="V11" i="8"/>
  <c r="Q11" i="8"/>
  <c r="Y11" i="8" s="1"/>
  <c r="L11" i="8"/>
  <c r="Z10" i="8"/>
  <c r="Y10" i="8"/>
  <c r="V10" i="8"/>
  <c r="Q10" i="8"/>
  <c r="L10" i="8"/>
  <c r="X10" i="8" s="1"/>
  <c r="Z9" i="8"/>
  <c r="X9" i="8"/>
  <c r="V9" i="8"/>
  <c r="Q9" i="8"/>
  <c r="Y9" i="8" s="1"/>
  <c r="L9" i="8"/>
  <c r="F7" i="8"/>
  <c r="E7" i="8"/>
  <c r="D7" i="8"/>
  <c r="C7" i="8"/>
  <c r="Z6" i="8"/>
  <c r="Y6" i="8"/>
  <c r="X6" i="8"/>
  <c r="W6" i="8"/>
  <c r="A5" i="8"/>
  <c r="R3" i="8"/>
  <c r="M3" i="8"/>
  <c r="H3" i="8"/>
  <c r="C3" i="8"/>
  <c r="B13" i="7"/>
  <c r="B8" i="7"/>
  <c r="B6" i="7"/>
  <c r="G48" i="6"/>
  <c r="I48" i="6" s="1"/>
  <c r="G47" i="6"/>
  <c r="I47" i="6" s="1"/>
  <c r="G46" i="6"/>
  <c r="I46" i="6" s="1"/>
  <c r="G45" i="6"/>
  <c r="I45" i="6" s="1"/>
  <c r="I44" i="6"/>
  <c r="G44" i="6"/>
  <c r="G43" i="6"/>
  <c r="I43" i="6" s="1"/>
  <c r="G42" i="6"/>
  <c r="I42" i="6" s="1"/>
  <c r="G41" i="6"/>
  <c r="I41" i="6" s="1"/>
  <c r="G40" i="6"/>
  <c r="I40" i="6" s="1"/>
  <c r="I39" i="6"/>
  <c r="G39" i="6"/>
  <c r="G38" i="6"/>
  <c r="I38" i="6" s="1"/>
  <c r="G37" i="6"/>
  <c r="I37" i="6" s="1"/>
  <c r="G36" i="6"/>
  <c r="I36" i="6" s="1"/>
  <c r="G35" i="6"/>
  <c r="I35" i="6" s="1"/>
  <c r="I34" i="6"/>
  <c r="G34" i="6"/>
  <c r="G33" i="6"/>
  <c r="I33" i="6" s="1"/>
  <c r="G32" i="6"/>
  <c r="I32" i="6" s="1"/>
  <c r="G31" i="6"/>
  <c r="I31" i="6" s="1"/>
  <c r="G30" i="6"/>
  <c r="I30" i="6" s="1"/>
  <c r="C30" i="6"/>
  <c r="A30" i="6" s="1"/>
  <c r="G29" i="6"/>
  <c r="I29" i="6" s="1"/>
  <c r="C29" i="6"/>
  <c r="A29" i="6"/>
  <c r="G28" i="6"/>
  <c r="I28" i="6" s="1"/>
  <c r="C28" i="6"/>
  <c r="A28" i="6"/>
  <c r="I27" i="6"/>
  <c r="G27" i="6"/>
  <c r="C27" i="6"/>
  <c r="A27" i="6"/>
  <c r="G26" i="6"/>
  <c r="I26" i="6" s="1"/>
  <c r="C26" i="6"/>
  <c r="A26" i="6"/>
  <c r="G25" i="6"/>
  <c r="I25" i="6" s="1"/>
  <c r="C25" i="6"/>
  <c r="A25" i="6" s="1"/>
  <c r="G24" i="6"/>
  <c r="I24" i="6" s="1"/>
  <c r="C24" i="6"/>
  <c r="A24" i="6"/>
  <c r="G23" i="6"/>
  <c r="I23" i="6" s="1"/>
  <c r="C23" i="6"/>
  <c r="A23" i="6"/>
  <c r="I22" i="6"/>
  <c r="G22" i="6"/>
  <c r="C22" i="6"/>
  <c r="A22" i="6"/>
  <c r="G21" i="6"/>
  <c r="I21" i="6" s="1"/>
  <c r="C21" i="6"/>
  <c r="A21" i="6"/>
  <c r="G20" i="6"/>
  <c r="I20" i="6" s="1"/>
  <c r="C20" i="6"/>
  <c r="A20" i="6" s="1"/>
  <c r="G19" i="6"/>
  <c r="I19" i="6" s="1"/>
  <c r="C19" i="6"/>
  <c r="A19" i="6"/>
  <c r="G18" i="6"/>
  <c r="I18" i="6" s="1"/>
  <c r="C18" i="6"/>
  <c r="A18" i="6"/>
  <c r="I17" i="6"/>
  <c r="G17" i="6"/>
  <c r="C17" i="6"/>
  <c r="A17" i="6"/>
  <c r="G16" i="6"/>
  <c r="I16" i="6" s="1"/>
  <c r="C16" i="6"/>
  <c r="A16" i="6"/>
  <c r="G15" i="6"/>
  <c r="I15" i="6" s="1"/>
  <c r="C15" i="6"/>
  <c r="A15" i="6" s="1"/>
  <c r="G14" i="6"/>
  <c r="I14" i="6" s="1"/>
  <c r="C14" i="6"/>
  <c r="A14" i="6"/>
  <c r="G13" i="6"/>
  <c r="I13" i="6" s="1"/>
  <c r="C13" i="6"/>
  <c r="A13" i="6"/>
  <c r="I12" i="6"/>
  <c r="G12" i="6"/>
  <c r="C12" i="6"/>
  <c r="A12" i="6"/>
  <c r="G11" i="6"/>
  <c r="I11" i="6" s="1"/>
  <c r="C11" i="6"/>
  <c r="A11" i="6"/>
  <c r="G10" i="6"/>
  <c r="I10" i="6" s="1"/>
  <c r="C10" i="6"/>
  <c r="A10" i="6" s="1"/>
  <c r="G9" i="6"/>
  <c r="I9" i="6" s="1"/>
  <c r="C9" i="6"/>
  <c r="A9" i="6"/>
  <c r="G8" i="6"/>
  <c r="I8" i="6" s="1"/>
  <c r="C8" i="6"/>
  <c r="A8" i="6"/>
  <c r="I7" i="6"/>
  <c r="G7" i="6"/>
  <c r="C7" i="6"/>
  <c r="A7" i="6"/>
  <c r="G6" i="6"/>
  <c r="I6" i="6" s="1"/>
  <c r="C6" i="6"/>
  <c r="A6" i="6"/>
  <c r="G5" i="6"/>
  <c r="I5" i="6" s="1"/>
  <c r="C5" i="6"/>
  <c r="A5" i="6" s="1"/>
  <c r="C2" i="6" s="1"/>
  <c r="C52" i="14" s="1"/>
  <c r="F52" i="14" s="1"/>
  <c r="E453" i="5"/>
  <c r="B3580" i="18" s="1"/>
  <c r="C3580" i="18" s="1"/>
  <c r="K452" i="5"/>
  <c r="B158" i="18" s="1"/>
  <c r="C158" i="18" s="1"/>
  <c r="H451" i="5"/>
  <c r="B3602" i="18" s="1"/>
  <c r="C3602" i="18" s="1"/>
  <c r="K450" i="5"/>
  <c r="B6916" i="18" s="1"/>
  <c r="C6916" i="18" s="1"/>
  <c r="K449" i="5"/>
  <c r="B6668" i="18" s="1"/>
  <c r="C6668" i="18" s="1"/>
  <c r="H448" i="5"/>
  <c r="B6665" i="18" s="1"/>
  <c r="C6665" i="18" s="1"/>
  <c r="K447" i="5"/>
  <c r="B6594" i="18" s="1"/>
  <c r="C6594" i="18" s="1"/>
  <c r="K446" i="5"/>
  <c r="B3619" i="18" s="1"/>
  <c r="C3619" i="18" s="1"/>
  <c r="H443" i="5"/>
  <c r="B3607" i="18" s="1"/>
  <c r="C3607" i="18" s="1"/>
  <c r="K442" i="5"/>
  <c r="B3617" i="18" s="1"/>
  <c r="C3617" i="18" s="1"/>
  <c r="K441" i="5"/>
  <c r="B7019" i="18" s="1"/>
  <c r="C7019" i="18" s="1"/>
  <c r="K440" i="5"/>
  <c r="B7017" i="18" s="1"/>
  <c r="C7017" i="18" s="1"/>
  <c r="H438" i="5"/>
  <c r="B3600" i="18" s="1"/>
  <c r="C3600" i="18" s="1"/>
  <c r="G438" i="5"/>
  <c r="B3593" i="18" s="1"/>
  <c r="C3593" i="18" s="1"/>
  <c r="E438" i="5"/>
  <c r="B3579" i="18" s="1"/>
  <c r="C3579" i="18" s="1"/>
  <c r="D438" i="5"/>
  <c r="B3572" i="18" s="1"/>
  <c r="C3572" i="18" s="1"/>
  <c r="K437" i="5"/>
  <c r="B3615" i="18" s="1"/>
  <c r="C3615" i="18" s="1"/>
  <c r="I436" i="5"/>
  <c r="B6587" i="18" s="1"/>
  <c r="C6587" i="18" s="1"/>
  <c r="H436" i="5"/>
  <c r="B3598" i="18" s="1"/>
  <c r="C3598" i="18" s="1"/>
  <c r="G436" i="5"/>
  <c r="B3591" i="18" s="1"/>
  <c r="C3591" i="18" s="1"/>
  <c r="F436" i="5"/>
  <c r="B3584" i="18" s="1"/>
  <c r="C3584" i="18" s="1"/>
  <c r="E436" i="5"/>
  <c r="B3577" i="18" s="1"/>
  <c r="C3577" i="18" s="1"/>
  <c r="D436" i="5"/>
  <c r="B3570" i="18" s="1"/>
  <c r="C3570" i="18" s="1"/>
  <c r="C436" i="5"/>
  <c r="B3563" i="18" s="1"/>
  <c r="C3563" i="18" s="1"/>
  <c r="K435" i="5"/>
  <c r="B3613" i="18" s="1"/>
  <c r="C3613" i="18" s="1"/>
  <c r="K434" i="5"/>
  <c r="B3612" i="18" s="1"/>
  <c r="C3612" i="18" s="1"/>
  <c r="K427" i="5"/>
  <c r="B6598" i="18" s="1"/>
  <c r="C6598" i="18" s="1"/>
  <c r="H426" i="5"/>
  <c r="B6611" i="18" s="1"/>
  <c r="C6611" i="18" s="1"/>
  <c r="E426" i="5"/>
  <c r="B7867" i="18" s="1"/>
  <c r="C7867" i="18" s="1"/>
  <c r="K425" i="5"/>
  <c r="B7866" i="18" s="1"/>
  <c r="C7866" i="18" s="1"/>
  <c r="K424" i="5"/>
  <c r="B7863" i="18" s="1"/>
  <c r="C7863" i="18" s="1"/>
  <c r="K423" i="5"/>
  <c r="B7861" i="18" s="1"/>
  <c r="C7861" i="18" s="1"/>
  <c r="K422" i="5"/>
  <c r="B6610" i="18" s="1"/>
  <c r="C6610" i="18" s="1"/>
  <c r="K421" i="5"/>
  <c r="B7859" i="18" s="1"/>
  <c r="C7859" i="18" s="1"/>
  <c r="K420" i="5"/>
  <c r="B6576" i="18" s="1"/>
  <c r="C6576" i="18" s="1"/>
  <c r="K419" i="5"/>
  <c r="B7857" i="18" s="1"/>
  <c r="C7857" i="18" s="1"/>
  <c r="K418" i="5"/>
  <c r="B6574" i="18" s="1"/>
  <c r="C6574" i="18" s="1"/>
  <c r="K414" i="5"/>
  <c r="B7836" i="18" s="1"/>
  <c r="C7836" i="18" s="1"/>
  <c r="H413" i="5"/>
  <c r="B7655" i="18" s="1"/>
  <c r="C7655" i="18" s="1"/>
  <c r="E413" i="5"/>
  <c r="B7476" i="18" s="1"/>
  <c r="C7476" i="18" s="1"/>
  <c r="K412" i="5"/>
  <c r="B7834" i="18" s="1"/>
  <c r="C7834" i="18" s="1"/>
  <c r="K411" i="5"/>
  <c r="B7833" i="18" s="1"/>
  <c r="C7833" i="18" s="1"/>
  <c r="K410" i="5"/>
  <c r="B7832" i="18" s="1"/>
  <c r="C7832" i="18" s="1"/>
  <c r="K409" i="5"/>
  <c r="B7831" i="18" s="1"/>
  <c r="C7831" i="18" s="1"/>
  <c r="K408" i="5"/>
  <c r="B7830" i="18" s="1"/>
  <c r="C7830" i="18" s="1"/>
  <c r="K407" i="5"/>
  <c r="B7829" i="18" s="1"/>
  <c r="C7829" i="18" s="1"/>
  <c r="K406" i="5"/>
  <c r="B7828" i="18" s="1"/>
  <c r="C7828" i="18" s="1"/>
  <c r="H405" i="5"/>
  <c r="B7647" i="18" s="1"/>
  <c r="C7647" i="18" s="1"/>
  <c r="K404" i="5"/>
  <c r="B7826" i="18" s="1"/>
  <c r="C7826" i="18" s="1"/>
  <c r="K403" i="5"/>
  <c r="B7825" i="18" s="1"/>
  <c r="C7825" i="18" s="1"/>
  <c r="K402" i="5"/>
  <c r="B7824" i="18" s="1"/>
  <c r="C7824" i="18" s="1"/>
  <c r="K401" i="5"/>
  <c r="B7823" i="18" s="1"/>
  <c r="C7823" i="18" s="1"/>
  <c r="K400" i="5"/>
  <c r="B7822" i="18" s="1"/>
  <c r="C7822" i="18" s="1"/>
  <c r="K399" i="5"/>
  <c r="B7821" i="18" s="1"/>
  <c r="C7821" i="18" s="1"/>
  <c r="K398" i="5"/>
  <c r="B7820" i="18" s="1"/>
  <c r="C7820" i="18" s="1"/>
  <c r="H397" i="5"/>
  <c r="B7014" i="18" s="1"/>
  <c r="C7014" i="18" s="1"/>
  <c r="E397" i="5"/>
  <c r="B7474" i="18" s="1"/>
  <c r="C7474" i="18" s="1"/>
  <c r="K396" i="5"/>
  <c r="B7818" i="18" s="1"/>
  <c r="C7818" i="18" s="1"/>
  <c r="K395" i="5"/>
  <c r="B7817" i="18" s="1"/>
  <c r="C7817" i="18" s="1"/>
  <c r="K394" i="5"/>
  <c r="B7816" i="18" s="1"/>
  <c r="C7816" i="18" s="1"/>
  <c r="K393" i="5"/>
  <c r="B7815" i="18" s="1"/>
  <c r="C7815" i="18" s="1"/>
  <c r="K392" i="5"/>
  <c r="B7013" i="18" s="1"/>
  <c r="C7013" i="18" s="1"/>
  <c r="K391" i="5"/>
  <c r="B7011" i="18" s="1"/>
  <c r="C7011" i="18" s="1"/>
  <c r="K388" i="5"/>
  <c r="B7814" i="18" s="1"/>
  <c r="C7814" i="18" s="1"/>
  <c r="K386" i="5"/>
  <c r="B7812" i="18" s="1"/>
  <c r="C7812" i="18" s="1"/>
  <c r="J385" i="5"/>
  <c r="B7749" i="18" s="1"/>
  <c r="C7749" i="18" s="1"/>
  <c r="I385" i="5"/>
  <c r="B7701" i="18" s="1"/>
  <c r="C7701" i="18" s="1"/>
  <c r="H385" i="5"/>
  <c r="B7631" i="18" s="1"/>
  <c r="C7631" i="18" s="1"/>
  <c r="G385" i="5"/>
  <c r="B7570" i="18" s="1"/>
  <c r="C7570" i="18" s="1"/>
  <c r="F385" i="5"/>
  <c r="B7523" i="18" s="1"/>
  <c r="C7523" i="18" s="1"/>
  <c r="E385" i="5"/>
  <c r="B7466" i="18" s="1"/>
  <c r="C7466" i="18" s="1"/>
  <c r="D385" i="5"/>
  <c r="B7417" i="18" s="1"/>
  <c r="C7417" i="18" s="1"/>
  <c r="C385" i="5"/>
  <c r="B7369" i="18" s="1"/>
  <c r="C7369" i="18" s="1"/>
  <c r="K384" i="5"/>
  <c r="B7810" i="18" s="1"/>
  <c r="C7810" i="18" s="1"/>
  <c r="K383" i="5"/>
  <c r="B7809" i="18" s="1"/>
  <c r="C7809" i="18" s="1"/>
  <c r="K382" i="5"/>
  <c r="B7808" i="18" s="1"/>
  <c r="C7808" i="18" s="1"/>
  <c r="K381" i="5"/>
  <c r="B7807" i="18" s="1"/>
  <c r="C7807" i="18" s="1"/>
  <c r="K380" i="5"/>
  <c r="B7806" i="18" s="1"/>
  <c r="C7806" i="18" s="1"/>
  <c r="J378" i="5"/>
  <c r="B7743" i="18" s="1"/>
  <c r="C7743" i="18" s="1"/>
  <c r="I378" i="5"/>
  <c r="B7695" i="18" s="1"/>
  <c r="C7695" i="18" s="1"/>
  <c r="H378" i="5"/>
  <c r="B7625" i="18" s="1"/>
  <c r="C7625" i="18" s="1"/>
  <c r="G378" i="5"/>
  <c r="B7564" i="18" s="1"/>
  <c r="C7564" i="18" s="1"/>
  <c r="F378" i="5"/>
  <c r="B7517" i="18" s="1"/>
  <c r="C7517" i="18" s="1"/>
  <c r="E378" i="5"/>
  <c r="B7460" i="18" s="1"/>
  <c r="C7460" i="18" s="1"/>
  <c r="D378" i="5"/>
  <c r="B7411" i="18" s="1"/>
  <c r="C7411" i="18" s="1"/>
  <c r="C378" i="5"/>
  <c r="B7363" i="18" s="1"/>
  <c r="C7363" i="18" s="1"/>
  <c r="K377" i="5"/>
  <c r="B7804" i="18" s="1"/>
  <c r="C7804" i="18" s="1"/>
  <c r="K376" i="5"/>
  <c r="B7803" i="18" s="1"/>
  <c r="C7803" i="18" s="1"/>
  <c r="K375" i="5"/>
  <c r="B7802" i="18" s="1"/>
  <c r="C7802" i="18" s="1"/>
  <c r="K374" i="5"/>
  <c r="B7801" i="18" s="1"/>
  <c r="C7801" i="18" s="1"/>
  <c r="K373" i="5"/>
  <c r="B7855" i="18" s="1"/>
  <c r="C7855" i="18" s="1"/>
  <c r="K372" i="5"/>
  <c r="B7800" i="18" s="1"/>
  <c r="C7800" i="18" s="1"/>
  <c r="K371" i="5"/>
  <c r="B7799" i="18" s="1"/>
  <c r="C7799" i="18" s="1"/>
  <c r="J369" i="5"/>
  <c r="B7736" i="18" s="1"/>
  <c r="C7736" i="18" s="1"/>
  <c r="I369" i="5"/>
  <c r="B7688" i="18" s="1"/>
  <c r="C7688" i="18" s="1"/>
  <c r="H369" i="5"/>
  <c r="B7618" i="18" s="1"/>
  <c r="C7618" i="18" s="1"/>
  <c r="G369" i="5"/>
  <c r="B7557" i="18" s="1"/>
  <c r="C7557" i="18" s="1"/>
  <c r="F369" i="5"/>
  <c r="B7510" i="18" s="1"/>
  <c r="C7510" i="18" s="1"/>
  <c r="E369" i="5"/>
  <c r="B7453" i="18" s="1"/>
  <c r="C7453" i="18" s="1"/>
  <c r="D369" i="5"/>
  <c r="B7404" i="18" s="1"/>
  <c r="C7404" i="18" s="1"/>
  <c r="C369" i="5"/>
  <c r="B7356" i="18" s="1"/>
  <c r="C7356" i="18" s="1"/>
  <c r="K368" i="5"/>
  <c r="B7797" i="18" s="1"/>
  <c r="C7797" i="18" s="1"/>
  <c r="K367" i="5"/>
  <c r="B7796" i="18" s="1"/>
  <c r="C7796" i="18" s="1"/>
  <c r="J365" i="5"/>
  <c r="B7840" i="18" s="1"/>
  <c r="C7840" i="18" s="1"/>
  <c r="I365" i="5"/>
  <c r="B6570" i="18" s="1"/>
  <c r="C6570" i="18" s="1"/>
  <c r="H365" i="5"/>
  <c r="B6569" i="18" s="1"/>
  <c r="C6569" i="18" s="1"/>
  <c r="G365" i="5"/>
  <c r="B6568" i="18" s="1"/>
  <c r="C6568" i="18" s="1"/>
  <c r="F365" i="5"/>
  <c r="B6567" i="18" s="1"/>
  <c r="C6567" i="18" s="1"/>
  <c r="E365" i="5"/>
  <c r="B6566" i="18" s="1"/>
  <c r="C6566" i="18" s="1"/>
  <c r="D365" i="5"/>
  <c r="B6565" i="18" s="1"/>
  <c r="C6565" i="18" s="1"/>
  <c r="C365" i="5"/>
  <c r="B6564" i="18" s="1"/>
  <c r="C6564" i="18" s="1"/>
  <c r="K364" i="5"/>
  <c r="B6527" i="18" s="1"/>
  <c r="C6527" i="18" s="1"/>
  <c r="K363" i="5"/>
  <c r="B6491" i="18" s="1"/>
  <c r="C6491" i="18" s="1"/>
  <c r="K362" i="5"/>
  <c r="B7795" i="18" s="1"/>
  <c r="C7795" i="18" s="1"/>
  <c r="K361" i="5"/>
  <c r="B7794" i="18" s="1"/>
  <c r="C7794" i="18" s="1"/>
  <c r="K360" i="5"/>
  <c r="B7793" i="18" s="1"/>
  <c r="C7793" i="18" s="1"/>
  <c r="J358" i="5"/>
  <c r="B7730" i="18" s="1"/>
  <c r="C7730" i="18" s="1"/>
  <c r="I358" i="5"/>
  <c r="B7682" i="18" s="1"/>
  <c r="C7682" i="18" s="1"/>
  <c r="H358" i="5"/>
  <c r="B7612" i="18" s="1"/>
  <c r="C7612" i="18" s="1"/>
  <c r="G358" i="5"/>
  <c r="B7551" i="18" s="1"/>
  <c r="C7551" i="18" s="1"/>
  <c r="F358" i="5"/>
  <c r="B7504" i="18" s="1"/>
  <c r="C7504" i="18" s="1"/>
  <c r="E358" i="5"/>
  <c r="B7447" i="18" s="1"/>
  <c r="C7447" i="18" s="1"/>
  <c r="D358" i="5"/>
  <c r="B7398" i="18" s="1"/>
  <c r="C7398" i="18" s="1"/>
  <c r="C358" i="5"/>
  <c r="B7350" i="18" s="1"/>
  <c r="C7350" i="18" s="1"/>
  <c r="K357" i="5"/>
  <c r="B7791" i="18" s="1"/>
  <c r="C7791" i="18" s="1"/>
  <c r="K356" i="5"/>
  <c r="B7790" i="18" s="1"/>
  <c r="C7790" i="18" s="1"/>
  <c r="K355" i="5"/>
  <c r="B7789" i="18" s="1"/>
  <c r="C7789" i="18" s="1"/>
  <c r="J353" i="5"/>
  <c r="B7726" i="18" s="1"/>
  <c r="C7726" i="18" s="1"/>
  <c r="I353" i="5"/>
  <c r="B7678" i="18" s="1"/>
  <c r="C7678" i="18" s="1"/>
  <c r="H353" i="5"/>
  <c r="B7608" i="18" s="1"/>
  <c r="C7608" i="18" s="1"/>
  <c r="G353" i="5"/>
  <c r="B7548" i="18" s="1"/>
  <c r="C7548" i="18" s="1"/>
  <c r="F353" i="5"/>
  <c r="B7500" i="18" s="1"/>
  <c r="C7500" i="18" s="1"/>
  <c r="E353" i="5"/>
  <c r="B7443" i="18" s="1"/>
  <c r="C7443" i="18" s="1"/>
  <c r="D353" i="5"/>
  <c r="B7394" i="18" s="1"/>
  <c r="C7394" i="18" s="1"/>
  <c r="C353" i="5"/>
  <c r="B7346" i="18" s="1"/>
  <c r="C7346" i="18" s="1"/>
  <c r="K352" i="5"/>
  <c r="B7787" i="18" s="1"/>
  <c r="C7787" i="18" s="1"/>
  <c r="K351" i="5"/>
  <c r="B7786" i="18" s="1"/>
  <c r="C7786" i="18" s="1"/>
  <c r="K350" i="5"/>
  <c r="B7785" i="18" s="1"/>
  <c r="C7785" i="18" s="1"/>
  <c r="K349" i="5"/>
  <c r="B7784" i="18" s="1"/>
  <c r="C7784" i="18" s="1"/>
  <c r="K348" i="5"/>
  <c r="B7783" i="18" s="1"/>
  <c r="C7783" i="18" s="1"/>
  <c r="K347" i="5"/>
  <c r="B7782" i="18" s="1"/>
  <c r="C7782" i="18" s="1"/>
  <c r="J344" i="5"/>
  <c r="B7719" i="18" s="1"/>
  <c r="C7719" i="18" s="1"/>
  <c r="I344" i="5"/>
  <c r="B7671" i="18" s="1"/>
  <c r="C7671" i="18" s="1"/>
  <c r="H344" i="5"/>
  <c r="B7601" i="18" s="1"/>
  <c r="C7601" i="18" s="1"/>
  <c r="G344" i="5"/>
  <c r="B7541" i="18" s="1"/>
  <c r="C7541" i="18" s="1"/>
  <c r="F344" i="5"/>
  <c r="B7493" i="18" s="1"/>
  <c r="C7493" i="18" s="1"/>
  <c r="E344" i="5"/>
  <c r="B7436" i="18" s="1"/>
  <c r="C7436" i="18" s="1"/>
  <c r="D344" i="5"/>
  <c r="B7387" i="18" s="1"/>
  <c r="C7387" i="18" s="1"/>
  <c r="C344" i="5"/>
  <c r="B7339" i="18" s="1"/>
  <c r="C7339" i="18" s="1"/>
  <c r="K343" i="5"/>
  <c r="B7780" i="18" s="1"/>
  <c r="C7780" i="18" s="1"/>
  <c r="K342" i="5"/>
  <c r="B7779" i="18" s="1"/>
  <c r="C7779" i="18" s="1"/>
  <c r="K341" i="5"/>
  <c r="B7778" i="18" s="1"/>
  <c r="C7778" i="18" s="1"/>
  <c r="K340" i="5"/>
  <c r="B7777" i="18" s="1"/>
  <c r="C7777" i="18" s="1"/>
  <c r="K339" i="5"/>
  <c r="B7776" i="18" s="1"/>
  <c r="C7776" i="18" s="1"/>
  <c r="K338" i="5"/>
  <c r="B7775" i="18" s="1"/>
  <c r="C7775" i="18" s="1"/>
  <c r="K337" i="5"/>
  <c r="B7774" i="18" s="1"/>
  <c r="C7774" i="18" s="1"/>
  <c r="K336" i="5"/>
  <c r="B7773" i="18" s="1"/>
  <c r="C7773" i="18" s="1"/>
  <c r="K335" i="5"/>
  <c r="B7772" i="18" s="1"/>
  <c r="C7772" i="18" s="1"/>
  <c r="K334" i="5"/>
  <c r="B7771" i="18" s="1"/>
  <c r="C7771" i="18" s="1"/>
  <c r="K333" i="5"/>
  <c r="B7770" i="18" s="1"/>
  <c r="C7770" i="18" s="1"/>
  <c r="K332" i="5"/>
  <c r="B7769" i="18" s="1"/>
  <c r="C7769" i="18" s="1"/>
  <c r="K331" i="5"/>
  <c r="B7768" i="18" s="1"/>
  <c r="C7768" i="18" s="1"/>
  <c r="K330" i="5"/>
  <c r="B7767" i="18" s="1"/>
  <c r="C7767" i="18" s="1"/>
  <c r="K329" i="5"/>
  <c r="B7766" i="18" s="1"/>
  <c r="C7766" i="18" s="1"/>
  <c r="K328" i="5"/>
  <c r="B7765" i="18" s="1"/>
  <c r="C7765" i="18" s="1"/>
  <c r="K327" i="5"/>
  <c r="B7764" i="18" s="1"/>
  <c r="C7764" i="18" s="1"/>
  <c r="K326" i="5"/>
  <c r="B7763" i="18" s="1"/>
  <c r="C7763" i="18" s="1"/>
  <c r="K325" i="5"/>
  <c r="B7762" i="18" s="1"/>
  <c r="C7762" i="18" s="1"/>
  <c r="K324" i="5"/>
  <c r="B7761" i="18" s="1"/>
  <c r="C7761" i="18" s="1"/>
  <c r="K323" i="5"/>
  <c r="B7760" i="18" s="1"/>
  <c r="C7760" i="18" s="1"/>
  <c r="K322" i="5"/>
  <c r="B7759" i="18" s="1"/>
  <c r="C7759" i="18" s="1"/>
  <c r="K321" i="5"/>
  <c r="B7758" i="18" s="1"/>
  <c r="C7758" i="18" s="1"/>
  <c r="K320" i="5"/>
  <c r="B7757" i="18" s="1"/>
  <c r="C7757" i="18" s="1"/>
  <c r="K319" i="5"/>
  <c r="B7756" i="18" s="1"/>
  <c r="C7756" i="18" s="1"/>
  <c r="K318" i="5"/>
  <c r="B7755" i="18" s="1"/>
  <c r="C7755" i="18" s="1"/>
  <c r="K317" i="5"/>
  <c r="B7754" i="18" s="1"/>
  <c r="C7754" i="18" s="1"/>
  <c r="K316" i="5"/>
  <c r="B7753" i="18" s="1"/>
  <c r="C7753" i="18" s="1"/>
  <c r="H309" i="5"/>
  <c r="B1498" i="18" s="1"/>
  <c r="C1498" i="18" s="1"/>
  <c r="F309" i="5"/>
  <c r="B1486" i="18" s="1"/>
  <c r="C1486" i="18" s="1"/>
  <c r="C309" i="5"/>
  <c r="B1468" i="18" s="1"/>
  <c r="C1468" i="18" s="1"/>
  <c r="K308" i="5"/>
  <c r="B156" i="18" s="1"/>
  <c r="C156" i="18" s="1"/>
  <c r="H307" i="5"/>
  <c r="B6480" i="18" s="1"/>
  <c r="C6480" i="18" s="1"/>
  <c r="E307" i="5"/>
  <c r="B6479" i="18" s="1"/>
  <c r="C6479" i="18" s="1"/>
  <c r="K306" i="5"/>
  <c r="B3661" i="18" s="1"/>
  <c r="C3661" i="18" s="1"/>
  <c r="K305" i="5"/>
  <c r="B4044" i="18" s="1"/>
  <c r="C4044" i="18" s="1"/>
  <c r="K304" i="5"/>
  <c r="B4043" i="18" s="1"/>
  <c r="C4043" i="18" s="1"/>
  <c r="K303" i="5"/>
  <c r="B7009" i="18" s="1"/>
  <c r="C7009" i="18" s="1"/>
  <c r="I300" i="5"/>
  <c r="B6466" i="18" s="1"/>
  <c r="C6466" i="18" s="1"/>
  <c r="H300" i="5"/>
  <c r="B1497" i="18" s="1"/>
  <c r="C1497" i="18" s="1"/>
  <c r="G300" i="5"/>
  <c r="B1491" i="18" s="1"/>
  <c r="C1491" i="18" s="1"/>
  <c r="F300" i="5"/>
  <c r="B1485" i="18" s="1"/>
  <c r="C1485" i="18" s="1"/>
  <c r="E300" i="5"/>
  <c r="B1479" i="18" s="1"/>
  <c r="C1479" i="18" s="1"/>
  <c r="D300" i="5"/>
  <c r="B1473" i="18" s="1"/>
  <c r="C1473" i="18" s="1"/>
  <c r="C300" i="5"/>
  <c r="B1467" i="18" s="1"/>
  <c r="C1467" i="18" s="1"/>
  <c r="K299" i="5"/>
  <c r="B1502" i="18" s="1"/>
  <c r="C1502" i="18" s="1"/>
  <c r="K298" i="5"/>
  <c r="B1499" i="18" s="1"/>
  <c r="C1499" i="18" s="1"/>
  <c r="K291" i="5"/>
  <c r="B154" i="18" s="1"/>
  <c r="C154" i="18" s="1"/>
  <c r="H290" i="5"/>
  <c r="B1396" i="18" s="1"/>
  <c r="C1396" i="18" s="1"/>
  <c r="K289" i="5"/>
  <c r="B1458" i="18" s="1"/>
  <c r="C1458" i="18" s="1"/>
  <c r="K288" i="5"/>
  <c r="B2790" i="18" s="1"/>
  <c r="C2790" i="18" s="1"/>
  <c r="K287" i="5"/>
  <c r="B2789" i="18" s="1"/>
  <c r="C2789" i="18" s="1"/>
  <c r="K286" i="5"/>
  <c r="B1457" i="18" s="1"/>
  <c r="C1457" i="18" s="1"/>
  <c r="K285" i="5"/>
  <c r="B1456" i="18" s="1"/>
  <c r="C1456" i="18" s="1"/>
  <c r="D282" i="5"/>
  <c r="B3666" i="18" s="1"/>
  <c r="C3666" i="18" s="1"/>
  <c r="K281" i="5"/>
  <c r="B4110" i="18" s="1"/>
  <c r="C4110" i="18" s="1"/>
  <c r="K280" i="5"/>
  <c r="B3667" i="18" s="1"/>
  <c r="C3667" i="18" s="1"/>
  <c r="K279" i="5"/>
  <c r="B7006" i="18" s="1"/>
  <c r="C7006" i="18" s="1"/>
  <c r="K277" i="5"/>
  <c r="B1455" i="18" s="1"/>
  <c r="C1455" i="18" s="1"/>
  <c r="K275" i="5"/>
  <c r="B1453" i="18" s="1"/>
  <c r="C1453" i="18" s="1"/>
  <c r="D274" i="5"/>
  <c r="B1388" i="18" s="1"/>
  <c r="C1388" i="18" s="1"/>
  <c r="K273" i="5"/>
  <c r="B1450" i="18" s="1"/>
  <c r="C1450" i="18" s="1"/>
  <c r="K272" i="5"/>
  <c r="B1448" i="18" s="1"/>
  <c r="C1448" i="18" s="1"/>
  <c r="K271" i="5"/>
  <c r="B1447" i="18" s="1"/>
  <c r="C1447" i="18" s="1"/>
  <c r="K270" i="5"/>
  <c r="B1446" i="18" s="1"/>
  <c r="C1446" i="18" s="1"/>
  <c r="K269" i="5"/>
  <c r="B1445" i="18" s="1"/>
  <c r="C1445" i="18" s="1"/>
  <c r="D267" i="5"/>
  <c r="B1380" i="18" s="1"/>
  <c r="C1380" i="18" s="1"/>
  <c r="K266" i="5"/>
  <c r="B1442" i="18" s="1"/>
  <c r="C1442" i="18" s="1"/>
  <c r="K265" i="5"/>
  <c r="B1441" i="18" s="1"/>
  <c r="C1441" i="18" s="1"/>
  <c r="K264" i="5"/>
  <c r="B1440" i="18" s="1"/>
  <c r="C1440" i="18" s="1"/>
  <c r="K263" i="5"/>
  <c r="B1439" i="18" s="1"/>
  <c r="C1439" i="18" s="1"/>
  <c r="K262" i="5"/>
  <c r="B1438" i="18" s="1"/>
  <c r="C1438" i="18" s="1"/>
  <c r="K261" i="5"/>
  <c r="B1437" i="18" s="1"/>
  <c r="C1437" i="18" s="1"/>
  <c r="K260" i="5"/>
  <c r="B1436" i="18" s="1"/>
  <c r="C1436" i="18" s="1"/>
  <c r="D258" i="5"/>
  <c r="B1371" i="18" s="1"/>
  <c r="C1371" i="18" s="1"/>
  <c r="K257" i="5"/>
  <c r="B1434" i="18" s="1"/>
  <c r="C1434" i="18" s="1"/>
  <c r="K256" i="5"/>
  <c r="B1433" i="18" s="1"/>
  <c r="C1433" i="18" s="1"/>
  <c r="D254" i="5"/>
  <c r="B1368" i="18" s="1"/>
  <c r="C1368" i="18" s="1"/>
  <c r="K253" i="5"/>
  <c r="B6427" i="18" s="1"/>
  <c r="C6427" i="18" s="1"/>
  <c r="K252" i="5"/>
  <c r="B6419" i="18" s="1"/>
  <c r="C6419" i="18" s="1"/>
  <c r="K251" i="5"/>
  <c r="B2670" i="18" s="1"/>
  <c r="C2670" i="18" s="1"/>
  <c r="K250" i="5"/>
  <c r="B1431" i="18" s="1"/>
  <c r="C1431" i="18" s="1"/>
  <c r="K249" i="5"/>
  <c r="B1430" i="18" s="1"/>
  <c r="C1430" i="18" s="1"/>
  <c r="D247" i="5"/>
  <c r="B1365" i="18" s="1"/>
  <c r="C1365" i="18" s="1"/>
  <c r="K246" i="5"/>
  <c r="B1428" i="18" s="1"/>
  <c r="C1428" i="18" s="1"/>
  <c r="K245" i="5"/>
  <c r="B1427" i="18" s="1"/>
  <c r="C1427" i="18" s="1"/>
  <c r="K244" i="5"/>
  <c r="B1426" i="18" s="1"/>
  <c r="C1426" i="18" s="1"/>
  <c r="D242" i="5"/>
  <c r="B1361" i="18" s="1"/>
  <c r="C1361" i="18" s="1"/>
  <c r="K241" i="5"/>
  <c r="B1424" i="18" s="1"/>
  <c r="C1424" i="18" s="1"/>
  <c r="K240" i="5"/>
  <c r="B1423" i="18" s="1"/>
  <c r="C1423" i="18" s="1"/>
  <c r="K239" i="5"/>
  <c r="B1422" i="18" s="1"/>
  <c r="C1422" i="18" s="1"/>
  <c r="K238" i="5"/>
  <c r="B1421" i="18" s="1"/>
  <c r="C1421" i="18" s="1"/>
  <c r="K237" i="5"/>
  <c r="B1420" i="18" s="1"/>
  <c r="C1420" i="18" s="1"/>
  <c r="K236" i="5"/>
  <c r="B1419" i="18" s="1"/>
  <c r="C1419" i="18" s="1"/>
  <c r="D233" i="5"/>
  <c r="B1354" i="18" s="1"/>
  <c r="C1354" i="18" s="1"/>
  <c r="K232" i="5"/>
  <c r="B3336" i="18" s="1"/>
  <c r="C3336" i="18" s="1"/>
  <c r="K231" i="5"/>
  <c r="B1410" i="18" s="1"/>
  <c r="C1410" i="18" s="1"/>
  <c r="K230" i="5"/>
  <c r="B6415" i="18" s="1"/>
  <c r="C6415" i="18" s="1"/>
  <c r="K229" i="5"/>
  <c r="B1404" i="18" s="1"/>
  <c r="C1404" i="18" s="1"/>
  <c r="K228" i="5"/>
  <c r="B1417" i="18" s="1"/>
  <c r="C1417" i="18" s="1"/>
  <c r="K227" i="5"/>
  <c r="B1416" i="18" s="1"/>
  <c r="C1416" i="18" s="1"/>
  <c r="K226" i="5"/>
  <c r="B1415" i="18" s="1"/>
  <c r="C1415" i="18" s="1"/>
  <c r="K225" i="5"/>
  <c r="B1414" i="18" s="1"/>
  <c r="C1414" i="18" s="1"/>
  <c r="K224" i="5"/>
  <c r="B6413" i="18" s="1"/>
  <c r="C6413" i="18" s="1"/>
  <c r="K223" i="5"/>
  <c r="B3009" i="18" s="1"/>
  <c r="C3009" i="18" s="1"/>
  <c r="K222" i="5"/>
  <c r="B6411" i="18" s="1"/>
  <c r="C6411" i="18" s="1"/>
  <c r="K221" i="5"/>
  <c r="B3335" i="18" s="1"/>
  <c r="C3335" i="18" s="1"/>
  <c r="K220" i="5"/>
  <c r="B6409" i="18" s="1"/>
  <c r="C6409" i="18" s="1"/>
  <c r="K219" i="5"/>
  <c r="B3334" i="18" s="1"/>
  <c r="C3334" i="18" s="1"/>
  <c r="J214" i="5"/>
  <c r="B6407" i="18" s="1"/>
  <c r="C6407" i="18" s="1"/>
  <c r="C214" i="5"/>
  <c r="B1284" i="18" s="1"/>
  <c r="C1284" i="18" s="1"/>
  <c r="K213" i="5"/>
  <c r="B152" i="18" s="1"/>
  <c r="C152" i="18" s="1"/>
  <c r="H212" i="5"/>
  <c r="B1319" i="18" s="1"/>
  <c r="C1319" i="18" s="1"/>
  <c r="K211" i="5"/>
  <c r="B6646" i="18" s="1"/>
  <c r="C6646" i="18" s="1"/>
  <c r="K210" i="5"/>
  <c r="B4155" i="18" s="1"/>
  <c r="C4155" i="18" s="1"/>
  <c r="K209" i="5"/>
  <c r="B6644" i="18" s="1"/>
  <c r="C6644" i="18" s="1"/>
  <c r="H208" i="5"/>
  <c r="B4100" i="18" s="1"/>
  <c r="C4100" i="18" s="1"/>
  <c r="K207" i="5"/>
  <c r="B1329" i="18" s="1"/>
  <c r="C1329" i="18" s="1"/>
  <c r="K206" i="5"/>
  <c r="B2786" i="18" s="1"/>
  <c r="C2786" i="18" s="1"/>
  <c r="K205" i="5"/>
  <c r="B2785" i="18" s="1"/>
  <c r="C2785" i="18" s="1"/>
  <c r="K204" i="5"/>
  <c r="B1328" i="18" s="1"/>
  <c r="C1328" i="18" s="1"/>
  <c r="K203" i="5"/>
  <c r="B1327" i="18" s="1"/>
  <c r="C1327" i="18" s="1"/>
  <c r="H200" i="5"/>
  <c r="B2774" i="18" s="1"/>
  <c r="C2774" i="18" s="1"/>
  <c r="K199" i="5"/>
  <c r="B2783" i="18" s="1"/>
  <c r="C2783" i="18" s="1"/>
  <c r="K198" i="5"/>
  <c r="B2781" i="18" s="1"/>
  <c r="C2781" i="18" s="1"/>
  <c r="H198" i="5"/>
  <c r="B2772" i="18" s="1"/>
  <c r="C2772" i="18" s="1"/>
  <c r="E198" i="5"/>
  <c r="B2767" i="18" s="1"/>
  <c r="C2767" i="18" s="1"/>
  <c r="K197" i="5"/>
  <c r="B2956" i="18" s="1"/>
  <c r="C2956" i="18" s="1"/>
  <c r="K196" i="5"/>
  <c r="B2955" i="18" s="1"/>
  <c r="C2955" i="18" s="1"/>
  <c r="K195" i="5"/>
  <c r="B2954" i="18" s="1"/>
  <c r="C2954" i="18" s="1"/>
  <c r="K194" i="5"/>
  <c r="B2953" i="18" s="1"/>
  <c r="C2953" i="18" s="1"/>
  <c r="K193" i="5"/>
  <c r="B2952" i="18" s="1"/>
  <c r="C2952" i="18" s="1"/>
  <c r="K192" i="5"/>
  <c r="B2951" i="18" s="1"/>
  <c r="C2951" i="18" s="1"/>
  <c r="K189" i="5"/>
  <c r="B2780" i="18" s="1"/>
  <c r="C2780" i="18" s="1"/>
  <c r="J188" i="5"/>
  <c r="B6403" i="18" s="1"/>
  <c r="C6403" i="18" s="1"/>
  <c r="I188" i="5"/>
  <c r="B6402" i="18" s="1"/>
  <c r="C6402" i="18" s="1"/>
  <c r="H188" i="5"/>
  <c r="B1314" i="18" s="1"/>
  <c r="C1314" i="18" s="1"/>
  <c r="G188" i="5"/>
  <c r="B1308" i="18" s="1"/>
  <c r="C1308" i="18" s="1"/>
  <c r="F188" i="5"/>
  <c r="B1302" i="18" s="1"/>
  <c r="C1302" i="18" s="1"/>
  <c r="E188" i="5"/>
  <c r="B1295" i="18" s="1"/>
  <c r="C1295" i="18" s="1"/>
  <c r="D188" i="5"/>
  <c r="B1289" i="18" s="1"/>
  <c r="C1289" i="18" s="1"/>
  <c r="C188" i="5"/>
  <c r="B1283" i="18" s="1"/>
  <c r="C1283" i="18" s="1"/>
  <c r="K187" i="5"/>
  <c r="B1324" i="18" s="1"/>
  <c r="C1324" i="18" s="1"/>
  <c r="K186" i="5"/>
  <c r="B1321" i="18" s="1"/>
  <c r="C1321" i="18" s="1"/>
  <c r="K184" i="5"/>
  <c r="B4031" i="18" s="1"/>
  <c r="C4031" i="18" s="1"/>
  <c r="E178" i="5"/>
  <c r="B1253" i="18" s="1"/>
  <c r="C1253" i="18" s="1"/>
  <c r="K177" i="5"/>
  <c r="B150" i="18" s="1"/>
  <c r="C150" i="18" s="1"/>
  <c r="E176" i="5"/>
  <c r="B1252" i="18" s="1"/>
  <c r="C1252" i="18" s="1"/>
  <c r="K175" i="5"/>
  <c r="B1274" i="18" s="1"/>
  <c r="C1274" i="18" s="1"/>
  <c r="K174" i="5"/>
  <c r="B1273" i="18" s="1"/>
  <c r="C1273" i="18" s="1"/>
  <c r="K173" i="5"/>
  <c r="B1270" i="18" s="1"/>
  <c r="C1270" i="18" s="1"/>
  <c r="H172" i="5"/>
  <c r="B1258" i="18" s="1"/>
  <c r="C1258" i="18" s="1"/>
  <c r="K171" i="5"/>
  <c r="B1271" i="18" s="1"/>
  <c r="C1271" i="18" s="1"/>
  <c r="K170" i="5"/>
  <c r="B2763" i="18" s="1"/>
  <c r="C2763" i="18" s="1"/>
  <c r="K169" i="5"/>
  <c r="B2762" i="18" s="1"/>
  <c r="C2762" i="18" s="1"/>
  <c r="K168" i="5"/>
  <c r="B1269" i="18" s="1"/>
  <c r="C1269" i="18" s="1"/>
  <c r="K167" i="5"/>
  <c r="B1268" i="18" s="1"/>
  <c r="C1268" i="18" s="1"/>
  <c r="H164" i="5"/>
  <c r="B7003" i="18" s="1"/>
  <c r="C7003" i="18" s="1"/>
  <c r="K163" i="5"/>
  <c r="B7002" i="18" s="1"/>
  <c r="C7002" i="18" s="1"/>
  <c r="K162" i="5"/>
  <c r="B6998" i="18" s="1"/>
  <c r="C6998" i="18" s="1"/>
  <c r="K161" i="5"/>
  <c r="B6996" i="18" s="1"/>
  <c r="C6996" i="18" s="1"/>
  <c r="K154" i="5"/>
  <c r="B148" i="18" s="1"/>
  <c r="C148" i="18" s="1"/>
  <c r="H153" i="5"/>
  <c r="B1216" i="18" s="1"/>
  <c r="C1216" i="18" s="1"/>
  <c r="K152" i="5"/>
  <c r="B6642" i="18" s="1"/>
  <c r="C6642" i="18" s="1"/>
  <c r="H151" i="5"/>
  <c r="B6639" i="18" s="1"/>
  <c r="C6639" i="18" s="1"/>
  <c r="K150" i="5"/>
  <c r="B1229" i="18" s="1"/>
  <c r="C1229" i="18" s="1"/>
  <c r="K149" i="5"/>
  <c r="B2755" i="18" s="1"/>
  <c r="C2755" i="18" s="1"/>
  <c r="K148" i="5"/>
  <c r="B2754" i="18" s="1"/>
  <c r="C2754" i="18" s="1"/>
  <c r="K147" i="5"/>
  <c r="B1228" i="18" s="1"/>
  <c r="C1228" i="18" s="1"/>
  <c r="K146" i="5"/>
  <c r="B1227" i="18" s="1"/>
  <c r="C1227" i="18" s="1"/>
  <c r="H143" i="5"/>
  <c r="B1211" i="18" s="1"/>
  <c r="C1211" i="18" s="1"/>
  <c r="K142" i="5"/>
  <c r="B2038" i="18" s="1"/>
  <c r="C2038" i="18" s="1"/>
  <c r="K141" i="5"/>
  <c r="B2037" i="18" s="1"/>
  <c r="C2037" i="18" s="1"/>
  <c r="H141" i="5"/>
  <c r="B2035" i="18" s="1"/>
  <c r="C2035" i="18" s="1"/>
  <c r="E141" i="5"/>
  <c r="B4146" i="18" s="1"/>
  <c r="C4146" i="18" s="1"/>
  <c r="K140" i="5"/>
  <c r="B2932" i="18" s="1"/>
  <c r="C2932" i="18" s="1"/>
  <c r="K139" i="5"/>
  <c r="B2931" i="18" s="1"/>
  <c r="C2931" i="18" s="1"/>
  <c r="K138" i="5"/>
  <c r="B2930" i="18" s="1"/>
  <c r="C2930" i="18" s="1"/>
  <c r="K137" i="5"/>
  <c r="B6994" i="18" s="1"/>
  <c r="C6994" i="18" s="1"/>
  <c r="K134" i="5"/>
  <c r="B2749" i="18" s="1"/>
  <c r="C2749" i="18" s="1"/>
  <c r="K132" i="5"/>
  <c r="B1224" i="18" s="1"/>
  <c r="C1224" i="18" s="1"/>
  <c r="J131" i="5"/>
  <c r="B6383" i="18" s="1"/>
  <c r="C6383" i="18" s="1"/>
  <c r="I131" i="5"/>
  <c r="B6382" i="18" s="1"/>
  <c r="C6382" i="18" s="1"/>
  <c r="H131" i="5"/>
  <c r="B1208" i="18" s="1"/>
  <c r="C1208" i="18" s="1"/>
  <c r="G131" i="5"/>
  <c r="B1200" i="18" s="1"/>
  <c r="C1200" i="18" s="1"/>
  <c r="F131" i="5"/>
  <c r="B1191" i="18" s="1"/>
  <c r="C1191" i="18" s="1"/>
  <c r="E131" i="5"/>
  <c r="B1183" i="18" s="1"/>
  <c r="C1183" i="18" s="1"/>
  <c r="D131" i="5"/>
  <c r="B1175" i="18" s="1"/>
  <c r="C1175" i="18" s="1"/>
  <c r="C131" i="5"/>
  <c r="B1167" i="18" s="1"/>
  <c r="C1167" i="18" s="1"/>
  <c r="K130" i="5"/>
  <c r="B1221" i="18" s="1"/>
  <c r="C1221" i="18" s="1"/>
  <c r="K129" i="5"/>
  <c r="B3432" i="18" s="1"/>
  <c r="C3432" i="18" s="1"/>
  <c r="K128" i="5"/>
  <c r="B1220" i="18" s="1"/>
  <c r="C1220" i="18" s="1"/>
  <c r="K127" i="5"/>
  <c r="B1219" i="18" s="1"/>
  <c r="C1219" i="18" s="1"/>
  <c r="K126" i="5"/>
  <c r="B1218" i="18" s="1"/>
  <c r="C1218" i="18" s="1"/>
  <c r="K124" i="5"/>
  <c r="B4024" i="18" s="1"/>
  <c r="C4024" i="18" s="1"/>
  <c r="K115" i="5"/>
  <c r="B146" i="18" s="1"/>
  <c r="C146" i="18" s="1"/>
  <c r="H114" i="5"/>
  <c r="B997" i="18" s="1"/>
  <c r="C997" i="18" s="1"/>
  <c r="K113" i="5"/>
  <c r="B6638" i="18" s="1"/>
  <c r="C6638" i="18" s="1"/>
  <c r="H112" i="5"/>
  <c r="B6635" i="18" s="1"/>
  <c r="C6635" i="18" s="1"/>
  <c r="K111" i="5"/>
  <c r="B1093" i="18" s="1"/>
  <c r="C1093" i="18" s="1"/>
  <c r="K110" i="5"/>
  <c r="B2740" i="18" s="1"/>
  <c r="C2740" i="18" s="1"/>
  <c r="K109" i="5"/>
  <c r="B2739" i="18" s="1"/>
  <c r="C2739" i="18" s="1"/>
  <c r="K108" i="5"/>
  <c r="B1091" i="18" s="1"/>
  <c r="C1091" i="18" s="1"/>
  <c r="K107" i="5"/>
  <c r="B1090" i="18" s="1"/>
  <c r="C1090" i="18" s="1"/>
  <c r="H104" i="5"/>
  <c r="B991" i="18" s="1"/>
  <c r="C991" i="18" s="1"/>
  <c r="K103" i="5"/>
  <c r="B2031" i="18" s="1"/>
  <c r="C2031" i="18" s="1"/>
  <c r="H102" i="5"/>
  <c r="B6438" i="18" s="1"/>
  <c r="C6438" i="18" s="1"/>
  <c r="E102" i="5"/>
  <c r="B6437" i="18" s="1"/>
  <c r="C6437" i="18" s="1"/>
  <c r="K101" i="5"/>
  <c r="B6367" i="18" s="1"/>
  <c r="C6367" i="18" s="1"/>
  <c r="K100" i="5"/>
  <c r="B6364" i="18" s="1"/>
  <c r="C6364" i="18" s="1"/>
  <c r="K99" i="5"/>
  <c r="B6362" i="18" s="1"/>
  <c r="C6362" i="18" s="1"/>
  <c r="K98" i="5"/>
  <c r="B6360" i="18" s="1"/>
  <c r="C6360" i="18" s="1"/>
  <c r="K97" i="5"/>
  <c r="B6358" i="18" s="1"/>
  <c r="C6358" i="18" s="1"/>
  <c r="K96" i="5"/>
  <c r="B6356" i="18" s="1"/>
  <c r="C6356" i="18" s="1"/>
  <c r="K95" i="5"/>
  <c r="B6354" i="18" s="1"/>
  <c r="C6354" i="18" s="1"/>
  <c r="H94" i="5"/>
  <c r="B6436" i="18" s="1"/>
  <c r="C6436" i="18" s="1"/>
  <c r="K93" i="5"/>
  <c r="B6352" i="18" s="1"/>
  <c r="C6352" i="18" s="1"/>
  <c r="K92" i="5"/>
  <c r="B6350" i="18" s="1"/>
  <c r="C6350" i="18" s="1"/>
  <c r="K91" i="5"/>
  <c r="B6348" i="18" s="1"/>
  <c r="C6348" i="18" s="1"/>
  <c r="K90" i="5"/>
  <c r="B6346" i="18" s="1"/>
  <c r="C6346" i="18" s="1"/>
  <c r="K89" i="5"/>
  <c r="B6344" i="18" s="1"/>
  <c r="C6344" i="18" s="1"/>
  <c r="K88" i="5"/>
  <c r="B6342" i="18" s="1"/>
  <c r="C6342" i="18" s="1"/>
  <c r="K87" i="5"/>
  <c r="B6340" i="18" s="1"/>
  <c r="C6340" i="18" s="1"/>
  <c r="H86" i="5"/>
  <c r="B2025" i="18" s="1"/>
  <c r="C2025" i="18" s="1"/>
  <c r="E86" i="5"/>
  <c r="B2733" i="18" s="1"/>
  <c r="C2733" i="18" s="1"/>
  <c r="K85" i="5"/>
  <c r="B2922" i="18" s="1"/>
  <c r="C2922" i="18" s="1"/>
  <c r="K84" i="5"/>
  <c r="B2921" i="18" s="1"/>
  <c r="C2921" i="18" s="1"/>
  <c r="K83" i="5"/>
  <c r="B2920" i="18" s="1"/>
  <c r="C2920" i="18" s="1"/>
  <c r="K82" i="5"/>
  <c r="B2919" i="18" s="1"/>
  <c r="C2919" i="18" s="1"/>
  <c r="K81" i="5"/>
  <c r="B2918" i="18" s="1"/>
  <c r="C2918" i="18" s="1"/>
  <c r="K80" i="5"/>
  <c r="B2917" i="18" s="1"/>
  <c r="C2917" i="18" s="1"/>
  <c r="K77" i="5"/>
  <c r="B1088" i="18" s="1"/>
  <c r="C1088" i="18" s="1"/>
  <c r="K75" i="5"/>
  <c r="B1086" i="18" s="1"/>
  <c r="C1086" i="18" s="1"/>
  <c r="J74" i="5"/>
  <c r="B6332" i="18" s="1"/>
  <c r="C6332" i="18" s="1"/>
  <c r="I74" i="5"/>
  <c r="B6331" i="18" s="1"/>
  <c r="C6331" i="18" s="1"/>
  <c r="H74" i="5"/>
  <c r="B987" i="18" s="1"/>
  <c r="C987" i="18" s="1"/>
  <c r="G74" i="5"/>
  <c r="B929" i="18" s="1"/>
  <c r="C929" i="18" s="1"/>
  <c r="F74" i="5"/>
  <c r="B871" i="18" s="1"/>
  <c r="C871" i="18" s="1"/>
  <c r="E74" i="5"/>
  <c r="B813" i="18" s="1"/>
  <c r="C813" i="18" s="1"/>
  <c r="D74" i="5"/>
  <c r="B755" i="18" s="1"/>
  <c r="C755" i="18" s="1"/>
  <c r="C74" i="5"/>
  <c r="B697" i="18" s="1"/>
  <c r="C697" i="18" s="1"/>
  <c r="K73" i="5"/>
  <c r="B1083" i="18" s="1"/>
  <c r="C1083" i="18" s="1"/>
  <c r="K72" i="5"/>
  <c r="B1081" i="18" s="1"/>
  <c r="C1081" i="18" s="1"/>
  <c r="K71" i="5"/>
  <c r="B1080" i="18" s="1"/>
  <c r="C1080" i="18" s="1"/>
  <c r="K70" i="5"/>
  <c r="B1079" i="18" s="1"/>
  <c r="C1079" i="18" s="1"/>
  <c r="K69" i="5"/>
  <c r="B1078" i="18" s="1"/>
  <c r="C1078" i="18" s="1"/>
  <c r="J67" i="5"/>
  <c r="B6320" i="18" s="1"/>
  <c r="C6320" i="18" s="1"/>
  <c r="I67" i="5"/>
  <c r="B6319" i="18" s="1"/>
  <c r="C6319" i="18" s="1"/>
  <c r="H67" i="5"/>
  <c r="B979" i="18" s="1"/>
  <c r="C979" i="18" s="1"/>
  <c r="G67" i="5"/>
  <c r="B921" i="18" s="1"/>
  <c r="C921" i="18" s="1"/>
  <c r="F67" i="5"/>
  <c r="B863" i="18" s="1"/>
  <c r="C863" i="18" s="1"/>
  <c r="E67" i="5"/>
  <c r="B805" i="18" s="1"/>
  <c r="C805" i="18" s="1"/>
  <c r="D67" i="5"/>
  <c r="B747" i="18" s="1"/>
  <c r="C747" i="18" s="1"/>
  <c r="C67" i="5"/>
  <c r="B689" i="18" s="1"/>
  <c r="C689" i="18" s="1"/>
  <c r="K66" i="5"/>
  <c r="B1075" i="18" s="1"/>
  <c r="C1075" i="18" s="1"/>
  <c r="K65" i="5"/>
  <c r="B1074" i="18" s="1"/>
  <c r="C1074" i="18" s="1"/>
  <c r="K64" i="5"/>
  <c r="B1073" i="18" s="1"/>
  <c r="C1073" i="18" s="1"/>
  <c r="K63" i="5"/>
  <c r="B1072" i="18" s="1"/>
  <c r="C1072" i="18" s="1"/>
  <c r="K62" i="5"/>
  <c r="B1071" i="18" s="1"/>
  <c r="C1071" i="18" s="1"/>
  <c r="K61" i="5"/>
  <c r="B1070" i="18" s="1"/>
  <c r="C1070" i="18" s="1"/>
  <c r="J59" i="5"/>
  <c r="B6306" i="18" s="1"/>
  <c r="C6306" i="18" s="1"/>
  <c r="I59" i="5"/>
  <c r="B6305" i="18" s="1"/>
  <c r="C6305" i="18" s="1"/>
  <c r="H59" i="5"/>
  <c r="B971" i="18" s="1"/>
  <c r="C971" i="18" s="1"/>
  <c r="G59" i="5"/>
  <c r="B913" i="18" s="1"/>
  <c r="C913" i="18" s="1"/>
  <c r="F59" i="5"/>
  <c r="B855" i="18" s="1"/>
  <c r="C855" i="18" s="1"/>
  <c r="E59" i="5"/>
  <c r="B797" i="18" s="1"/>
  <c r="C797" i="18" s="1"/>
  <c r="D59" i="5"/>
  <c r="B739" i="18" s="1"/>
  <c r="C739" i="18" s="1"/>
  <c r="C59" i="5"/>
  <c r="B681" i="18" s="1"/>
  <c r="C681" i="18" s="1"/>
  <c r="K58" i="5"/>
  <c r="B1068" i="18" s="1"/>
  <c r="C1068" i="18" s="1"/>
  <c r="K57" i="5"/>
  <c r="K59" i="5" s="1"/>
  <c r="B1069" i="18" s="1"/>
  <c r="C1069" i="18" s="1"/>
  <c r="J55" i="5"/>
  <c r="B6300" i="18" s="1"/>
  <c r="C6300" i="18" s="1"/>
  <c r="I55" i="5"/>
  <c r="B6299" i="18" s="1"/>
  <c r="C6299" i="18" s="1"/>
  <c r="H55" i="5"/>
  <c r="B968" i="18" s="1"/>
  <c r="C968" i="18" s="1"/>
  <c r="G55" i="5"/>
  <c r="B910" i="18" s="1"/>
  <c r="C910" i="18" s="1"/>
  <c r="F55" i="5"/>
  <c r="B852" i="18" s="1"/>
  <c r="C852" i="18" s="1"/>
  <c r="E55" i="5"/>
  <c r="B794" i="18" s="1"/>
  <c r="C794" i="18" s="1"/>
  <c r="D55" i="5"/>
  <c r="B736" i="18" s="1"/>
  <c r="C736" i="18" s="1"/>
  <c r="C55" i="5"/>
  <c r="B678" i="18" s="1"/>
  <c r="C678" i="18" s="1"/>
  <c r="K54" i="5"/>
  <c r="B6634" i="18" s="1"/>
  <c r="C6634" i="18" s="1"/>
  <c r="K53" i="5"/>
  <c r="B2668" i="18" s="1"/>
  <c r="C2668" i="18" s="1"/>
  <c r="K52" i="5"/>
  <c r="B1065" i="18" s="1"/>
  <c r="C1065" i="18" s="1"/>
  <c r="K51" i="5"/>
  <c r="B1064" i="18" s="1"/>
  <c r="C1064" i="18" s="1"/>
  <c r="J49" i="5"/>
  <c r="B6292" i="18" s="1"/>
  <c r="C6292" i="18" s="1"/>
  <c r="I49" i="5"/>
  <c r="B6291" i="18" s="1"/>
  <c r="C6291" i="18" s="1"/>
  <c r="H49" i="5"/>
  <c r="B965" i="18" s="1"/>
  <c r="C965" i="18" s="1"/>
  <c r="G49" i="5"/>
  <c r="B907" i="18" s="1"/>
  <c r="C907" i="18" s="1"/>
  <c r="F49" i="5"/>
  <c r="B849" i="18" s="1"/>
  <c r="C849" i="18" s="1"/>
  <c r="E49" i="5"/>
  <c r="B791" i="18" s="1"/>
  <c r="C791" i="18" s="1"/>
  <c r="D49" i="5"/>
  <c r="B733" i="18" s="1"/>
  <c r="C733" i="18" s="1"/>
  <c r="C49" i="5"/>
  <c r="B675" i="18" s="1"/>
  <c r="C675" i="18" s="1"/>
  <c r="K48" i="5"/>
  <c r="B1062" i="18" s="1"/>
  <c r="C1062" i="18" s="1"/>
  <c r="K47" i="5"/>
  <c r="B1061" i="18" s="1"/>
  <c r="C1061" i="18" s="1"/>
  <c r="K46" i="5"/>
  <c r="B1060" i="18" s="1"/>
  <c r="C1060" i="18" s="1"/>
  <c r="J44" i="5"/>
  <c r="B6284" i="18" s="1"/>
  <c r="C6284" i="18" s="1"/>
  <c r="I44" i="5"/>
  <c r="B6283" i="18" s="1"/>
  <c r="C6283" i="18" s="1"/>
  <c r="H44" i="5"/>
  <c r="B961" i="18" s="1"/>
  <c r="C961" i="18" s="1"/>
  <c r="G44" i="5"/>
  <c r="B903" i="18" s="1"/>
  <c r="C903" i="18" s="1"/>
  <c r="F44" i="5"/>
  <c r="B845" i="18" s="1"/>
  <c r="C845" i="18" s="1"/>
  <c r="E44" i="5"/>
  <c r="B787" i="18" s="1"/>
  <c r="C787" i="18" s="1"/>
  <c r="D44" i="5"/>
  <c r="B729" i="18" s="1"/>
  <c r="C729" i="18" s="1"/>
  <c r="C44" i="5"/>
  <c r="B671" i="18" s="1"/>
  <c r="C671" i="18" s="1"/>
  <c r="K43" i="5"/>
  <c r="B1058" i="18" s="1"/>
  <c r="C1058" i="18" s="1"/>
  <c r="K42" i="5"/>
  <c r="B1057" i="18" s="1"/>
  <c r="C1057" i="18" s="1"/>
  <c r="K41" i="5"/>
  <c r="B1056" i="18" s="1"/>
  <c r="C1056" i="18" s="1"/>
  <c r="K40" i="5"/>
  <c r="B1055" i="18" s="1"/>
  <c r="C1055" i="18" s="1"/>
  <c r="K39" i="5"/>
  <c r="B1054" i="18" s="1"/>
  <c r="C1054" i="18" s="1"/>
  <c r="K38" i="5"/>
  <c r="B1053" i="18" s="1"/>
  <c r="C1053" i="18" s="1"/>
  <c r="J35" i="5"/>
  <c r="B7842" i="18" s="1"/>
  <c r="C7842" i="18" s="1"/>
  <c r="I35" i="5"/>
  <c r="B7313" i="18" s="1"/>
  <c r="C7313" i="18" s="1"/>
  <c r="H35" i="5"/>
  <c r="B7312" i="18" s="1"/>
  <c r="C7312" i="18" s="1"/>
  <c r="G35" i="5"/>
  <c r="B7311" i="18" s="1"/>
  <c r="C7311" i="18" s="1"/>
  <c r="F35" i="5"/>
  <c r="B7310" i="18" s="1"/>
  <c r="C7310" i="18" s="1"/>
  <c r="E35" i="5"/>
  <c r="B7309" i="18" s="1"/>
  <c r="C7309" i="18" s="1"/>
  <c r="D35" i="5"/>
  <c r="B7308" i="18" s="1"/>
  <c r="C7308" i="18" s="1"/>
  <c r="C35" i="5"/>
  <c r="B7307" i="18" s="1"/>
  <c r="C7307" i="18" s="1"/>
  <c r="J34" i="5"/>
  <c r="B6270" i="18" s="1"/>
  <c r="C6270" i="18" s="1"/>
  <c r="I34" i="5"/>
  <c r="B6269" i="18" s="1"/>
  <c r="C6269" i="18" s="1"/>
  <c r="H34" i="5"/>
  <c r="B954" i="18" s="1"/>
  <c r="C954" i="18" s="1"/>
  <c r="G34" i="5"/>
  <c r="B896" i="18" s="1"/>
  <c r="C896" i="18" s="1"/>
  <c r="F34" i="5"/>
  <c r="B838" i="18" s="1"/>
  <c r="C838" i="18" s="1"/>
  <c r="E34" i="5"/>
  <c r="D34" i="5"/>
  <c r="B722" i="18" s="1"/>
  <c r="C722" i="18" s="1"/>
  <c r="C34" i="5"/>
  <c r="B664" i="18" s="1"/>
  <c r="C664" i="18" s="1"/>
  <c r="K33" i="5"/>
  <c r="B7306" i="18" s="1"/>
  <c r="C7306" i="18" s="1"/>
  <c r="K32" i="5"/>
  <c r="B6268" i="18" s="1"/>
  <c r="C6268" i="18" s="1"/>
  <c r="K31" i="5"/>
  <c r="B6266" i="18" s="1"/>
  <c r="C6266" i="18" s="1"/>
  <c r="K30" i="5"/>
  <c r="B6264" i="18" s="1"/>
  <c r="C6264" i="18" s="1"/>
  <c r="K29" i="5"/>
  <c r="B6262" i="18" s="1"/>
  <c r="C6262" i="18" s="1"/>
  <c r="K28" i="5"/>
  <c r="B6260" i="18" s="1"/>
  <c r="C6260" i="18" s="1"/>
  <c r="K27" i="5"/>
  <c r="B6258" i="18" s="1"/>
  <c r="C6258" i="18" s="1"/>
  <c r="K26" i="5"/>
  <c r="B6256" i="18" s="1"/>
  <c r="C6256" i="18" s="1"/>
  <c r="K25" i="5"/>
  <c r="B6254" i="18" s="1"/>
  <c r="C6254" i="18" s="1"/>
  <c r="K24" i="5"/>
  <c r="B6252" i="18" s="1"/>
  <c r="C6252" i="18" s="1"/>
  <c r="K23" i="5"/>
  <c r="B6250" i="18" s="1"/>
  <c r="C6250" i="18" s="1"/>
  <c r="K22" i="5"/>
  <c r="B6248" i="18" s="1"/>
  <c r="C6248" i="18" s="1"/>
  <c r="K21" i="5"/>
  <c r="B6246" i="18" s="1"/>
  <c r="C6246" i="18" s="1"/>
  <c r="K20" i="5"/>
  <c r="B6244" i="18" s="1"/>
  <c r="C6244" i="18" s="1"/>
  <c r="K19" i="5"/>
  <c r="B3325" i="18" s="1"/>
  <c r="C3325" i="18" s="1"/>
  <c r="K18" i="5"/>
  <c r="B1044" i="18" s="1"/>
  <c r="C1044" i="18" s="1"/>
  <c r="K17" i="5"/>
  <c r="B6239" i="18" s="1"/>
  <c r="C6239" i="18" s="1"/>
  <c r="K16" i="5"/>
  <c r="B1038" i="18" s="1"/>
  <c r="C1038" i="18" s="1"/>
  <c r="K15" i="5"/>
  <c r="B1051" i="18" s="1"/>
  <c r="C1051" i="18" s="1"/>
  <c r="K14" i="5"/>
  <c r="B1050" i="18" s="1"/>
  <c r="C1050" i="18" s="1"/>
  <c r="K13" i="5"/>
  <c r="B1049" i="18" s="1"/>
  <c r="C1049" i="18" s="1"/>
  <c r="K12" i="5"/>
  <c r="B1048" i="18" s="1"/>
  <c r="C1048" i="18" s="1"/>
  <c r="K11" i="5"/>
  <c r="B6220" i="18" s="1"/>
  <c r="C6220" i="18" s="1"/>
  <c r="K10" i="5"/>
  <c r="B3006" i="18" s="1"/>
  <c r="C3006" i="18" s="1"/>
  <c r="K9" i="5"/>
  <c r="B6209" i="18" s="1"/>
  <c r="C6209" i="18" s="1"/>
  <c r="K8" i="5"/>
  <c r="B3324" i="18" s="1"/>
  <c r="C3324" i="18" s="1"/>
  <c r="K7" i="5"/>
  <c r="B6198" i="18" s="1"/>
  <c r="C6198" i="18" s="1"/>
  <c r="K6" i="5"/>
  <c r="B6983" i="18" s="1"/>
  <c r="C6983" i="18" s="1"/>
  <c r="K5" i="5"/>
  <c r="B1037" i="18" s="1"/>
  <c r="C1037" i="18" s="1"/>
  <c r="I271" i="4"/>
  <c r="B4379" i="18" s="1"/>
  <c r="C4379" i="18" s="1"/>
  <c r="H271" i="4"/>
  <c r="B5858" i="18" s="1"/>
  <c r="C5858" i="18" s="1"/>
  <c r="J270" i="4"/>
  <c r="B6910" i="18" s="1"/>
  <c r="C6910" i="18" s="1"/>
  <c r="H270" i="4"/>
  <c r="B4385" i="18" s="1"/>
  <c r="C4385" i="18" s="1"/>
  <c r="C270" i="4"/>
  <c r="B5264" i="18" s="1"/>
  <c r="C5264" i="18" s="1"/>
  <c r="K255" i="4"/>
  <c r="B6909" i="18" s="1"/>
  <c r="C6909" i="18" s="1"/>
  <c r="J255" i="4"/>
  <c r="B6879" i="18" s="1"/>
  <c r="C6879" i="18" s="1"/>
  <c r="H255" i="4"/>
  <c r="B6849" i="18" s="1"/>
  <c r="C6849" i="18" s="1"/>
  <c r="G255" i="4"/>
  <c r="B6819" i="18" s="1"/>
  <c r="C6819" i="18" s="1"/>
  <c r="F255" i="4"/>
  <c r="B6789" i="18" s="1"/>
  <c r="C6789" i="18" s="1"/>
  <c r="E255" i="4"/>
  <c r="B6759" i="18" s="1"/>
  <c r="C6759" i="18" s="1"/>
  <c r="D255" i="4"/>
  <c r="B6729" i="18" s="1"/>
  <c r="C6729" i="18" s="1"/>
  <c r="C255" i="4"/>
  <c r="B6698" i="18" s="1"/>
  <c r="C6698" i="18" s="1"/>
  <c r="G224" i="4"/>
  <c r="B5791" i="18" s="1"/>
  <c r="C5791" i="18" s="1"/>
  <c r="D224" i="4"/>
  <c r="B5432" i="18" s="1"/>
  <c r="C5432" i="18" s="1"/>
  <c r="C224" i="4"/>
  <c r="B5248" i="18" s="1"/>
  <c r="C5248" i="18" s="1"/>
  <c r="G220" i="4"/>
  <c r="B5773" i="18" s="1"/>
  <c r="C5773" i="18" s="1"/>
  <c r="F220" i="4"/>
  <c r="B5647" i="18" s="1"/>
  <c r="C5647" i="18" s="1"/>
  <c r="D220" i="4"/>
  <c r="B5414" i="18" s="1"/>
  <c r="C5414" i="18" s="1"/>
  <c r="C220" i="4"/>
  <c r="B5230" i="18" s="1"/>
  <c r="C5230" i="18" s="1"/>
  <c r="G212" i="4"/>
  <c r="B4358" i="18" s="1"/>
  <c r="C4358" i="18" s="1"/>
  <c r="F212" i="4"/>
  <c r="B4357" i="18" s="1"/>
  <c r="C4357" i="18" s="1"/>
  <c r="D212" i="4"/>
  <c r="B4356" i="18" s="1"/>
  <c r="C4356" i="18" s="1"/>
  <c r="C212" i="4"/>
  <c r="B4355" i="18" s="1"/>
  <c r="C4355" i="18" s="1"/>
  <c r="G206" i="4"/>
  <c r="B5747" i="18" s="1"/>
  <c r="C5747" i="18" s="1"/>
  <c r="F206" i="4"/>
  <c r="B5621" i="18" s="1"/>
  <c r="C5621" i="18" s="1"/>
  <c r="D206" i="4"/>
  <c r="B5388" i="18" s="1"/>
  <c r="C5388" i="18" s="1"/>
  <c r="C206" i="4"/>
  <c r="B5204" i="18" s="1"/>
  <c r="C5204" i="18" s="1"/>
  <c r="G200" i="4"/>
  <c r="B6182" i="18" s="1"/>
  <c r="C6182" i="18" s="1"/>
  <c r="C200" i="4"/>
  <c r="B5190" i="18" s="1"/>
  <c r="C5190" i="18" s="1"/>
  <c r="G190" i="4"/>
  <c r="B4342" i="18" s="1"/>
  <c r="C4342" i="18" s="1"/>
  <c r="F190" i="4"/>
  <c r="B4341" i="18" s="1"/>
  <c r="C4341" i="18" s="1"/>
  <c r="D190" i="4"/>
  <c r="B4340" i="18" s="1"/>
  <c r="C4340" i="18" s="1"/>
  <c r="C190" i="4"/>
  <c r="B4339" i="18" s="1"/>
  <c r="C4339" i="18" s="1"/>
  <c r="K183" i="4"/>
  <c r="B5960" i="18" s="1"/>
  <c r="C5960" i="18" s="1"/>
  <c r="H183" i="4"/>
  <c r="B5852" i="18" s="1"/>
  <c r="C5852" i="18" s="1"/>
  <c r="G183" i="4"/>
  <c r="B5728" i="18" s="1"/>
  <c r="C5728" i="18" s="1"/>
  <c r="F183" i="4"/>
  <c r="B5602" i="18" s="1"/>
  <c r="C5602" i="18" s="1"/>
  <c r="D183" i="4"/>
  <c r="B5369" i="18" s="1"/>
  <c r="C5369" i="18" s="1"/>
  <c r="C183" i="4"/>
  <c r="B5176" i="18" s="1"/>
  <c r="C5176" i="18" s="1"/>
  <c r="K177" i="4"/>
  <c r="B4895" i="18" s="1"/>
  <c r="C4895" i="18" s="1"/>
  <c r="J177" i="4"/>
  <c r="B6173" i="18" s="1"/>
  <c r="C6173" i="18" s="1"/>
  <c r="I177" i="4"/>
  <c r="B4317" i="18" s="1"/>
  <c r="C4317" i="18" s="1"/>
  <c r="H177" i="4"/>
  <c r="B4894" i="18" s="1"/>
  <c r="C4894" i="18" s="1"/>
  <c r="G177" i="4"/>
  <c r="B5724" i="18" s="1"/>
  <c r="C5724" i="18" s="1"/>
  <c r="F177" i="4"/>
  <c r="B5599" i="18" s="1"/>
  <c r="C5599" i="18" s="1"/>
  <c r="E177" i="4"/>
  <c r="B4316" i="18" s="1"/>
  <c r="C4316" i="18" s="1"/>
  <c r="D177" i="4"/>
  <c r="B5367" i="18" s="1"/>
  <c r="C5367" i="18" s="1"/>
  <c r="C177" i="4"/>
  <c r="B5169" i="18" s="1"/>
  <c r="C5169" i="18" s="1"/>
  <c r="I172" i="4"/>
  <c r="B4160" i="18" s="1"/>
  <c r="C4160" i="18" s="1"/>
  <c r="K171" i="4"/>
  <c r="B4944" i="18" s="1"/>
  <c r="C4944" i="18" s="1"/>
  <c r="J171" i="4"/>
  <c r="B6169" i="18" s="1"/>
  <c r="C6169" i="18" s="1"/>
  <c r="I171" i="4"/>
  <c r="B4307" i="18" s="1"/>
  <c r="C4307" i="18" s="1"/>
  <c r="H171" i="4"/>
  <c r="B5843" i="18" s="1"/>
  <c r="C5843" i="18" s="1"/>
  <c r="E171" i="4"/>
  <c r="B5481" i="18" s="1"/>
  <c r="C5481" i="18" s="1"/>
  <c r="G157" i="4"/>
  <c r="B4301" i="18" s="1"/>
  <c r="C4301" i="18" s="1"/>
  <c r="F157" i="4"/>
  <c r="B5562" i="18" s="1"/>
  <c r="C5562" i="18" s="1"/>
  <c r="D157" i="4"/>
  <c r="B5338" i="18" s="1"/>
  <c r="C5338" i="18" s="1"/>
  <c r="C157" i="4"/>
  <c r="B5122" i="18" s="1"/>
  <c r="C5122" i="18" s="1"/>
  <c r="G147" i="4"/>
  <c r="B5700" i="18" s="1"/>
  <c r="C5700" i="18" s="1"/>
  <c r="C147" i="4"/>
  <c r="B5109" i="18" s="1"/>
  <c r="C5109" i="18" s="1"/>
  <c r="G143" i="4"/>
  <c r="B5696" i="18" s="1"/>
  <c r="C5696" i="18" s="1"/>
  <c r="D143" i="4"/>
  <c r="B5327" i="18" s="1"/>
  <c r="C5327" i="18" s="1"/>
  <c r="C143" i="4"/>
  <c r="B5105" i="18" s="1"/>
  <c r="C5105" i="18" s="1"/>
  <c r="F134" i="4"/>
  <c r="B5558" i="18" s="1"/>
  <c r="C5558" i="18" s="1"/>
  <c r="D134" i="4"/>
  <c r="B5313" i="18" s="1"/>
  <c r="C5313" i="18" s="1"/>
  <c r="C134" i="4"/>
  <c r="B5091" i="18" s="1"/>
  <c r="C5091" i="18" s="1"/>
  <c r="K124" i="4"/>
  <c r="B5950" i="18" s="1"/>
  <c r="C5950" i="18" s="1"/>
  <c r="J124" i="4"/>
  <c r="B6130" i="18" s="1"/>
  <c r="C6130" i="18" s="1"/>
  <c r="H124" i="4"/>
  <c r="B5837" i="18" s="1"/>
  <c r="C5837" i="18" s="1"/>
  <c r="G124" i="4"/>
  <c r="B5692" i="18" s="1"/>
  <c r="C5692" i="18" s="1"/>
  <c r="F124" i="4"/>
  <c r="B5543" i="18" s="1"/>
  <c r="C5543" i="18" s="1"/>
  <c r="E124" i="4"/>
  <c r="B5478" i="18" s="1"/>
  <c r="C5478" i="18" s="1"/>
  <c r="D124" i="4"/>
  <c r="B5311" i="18" s="1"/>
  <c r="C5311" i="18" s="1"/>
  <c r="C124" i="4"/>
  <c r="B5076" i="18" s="1"/>
  <c r="C5076" i="18" s="1"/>
  <c r="G117" i="4"/>
  <c r="B5685" i="18" s="1"/>
  <c r="C5685" i="18" s="1"/>
  <c r="F117" i="4"/>
  <c r="B5536" i="18" s="1"/>
  <c r="C5536" i="18" s="1"/>
  <c r="D117" i="4"/>
  <c r="B5304" i="18" s="1"/>
  <c r="C5304" i="18" s="1"/>
  <c r="C117" i="4"/>
  <c r="B5069" i="18" s="1"/>
  <c r="C5069" i="18" s="1"/>
  <c r="K110" i="4"/>
  <c r="B5943" i="18" s="1"/>
  <c r="C5943" i="18" s="1"/>
  <c r="J110" i="4"/>
  <c r="B6439" i="18" s="1"/>
  <c r="C6439" i="18" s="1"/>
  <c r="I110" i="4"/>
  <c r="B5874" i="18" s="1"/>
  <c r="C5874" i="18" s="1"/>
  <c r="H110" i="4"/>
  <c r="B5830" i="18" s="1"/>
  <c r="C5830" i="18" s="1"/>
  <c r="G110" i="4"/>
  <c r="B5681" i="18" s="1"/>
  <c r="C5681" i="18" s="1"/>
  <c r="F110" i="4"/>
  <c r="B5531" i="18" s="1"/>
  <c r="C5531" i="18" s="1"/>
  <c r="E110" i="4"/>
  <c r="B5470" i="18" s="1"/>
  <c r="C5470" i="18" s="1"/>
  <c r="D110" i="4"/>
  <c r="B5299" i="18" s="1"/>
  <c r="C5299" i="18" s="1"/>
  <c r="C110" i="4"/>
  <c r="B5064" i="18" s="1"/>
  <c r="C5064" i="18" s="1"/>
  <c r="C95" i="4"/>
  <c r="B5056" i="18" s="1"/>
  <c r="C5056" i="18" s="1"/>
  <c r="C84" i="4"/>
  <c r="B7303" i="18" s="1"/>
  <c r="C7303" i="18" s="1"/>
  <c r="D83" i="4"/>
  <c r="B5292" i="18" s="1"/>
  <c r="C5292" i="18" s="1"/>
  <c r="C83" i="4"/>
  <c r="B5046" i="18" s="1"/>
  <c r="C5046" i="18" s="1"/>
  <c r="C75" i="4"/>
  <c r="B5040" i="18" s="1"/>
  <c r="C5040" i="18" s="1"/>
  <c r="K67" i="4"/>
  <c r="B5939" i="18" s="1"/>
  <c r="C5939" i="18" s="1"/>
  <c r="J67" i="4"/>
  <c r="B6085" i="18" s="1"/>
  <c r="C6085" i="18" s="1"/>
  <c r="I67" i="4"/>
  <c r="B5870" i="18" s="1"/>
  <c r="C5870" i="18" s="1"/>
  <c r="H67" i="4"/>
  <c r="B5825" i="18" s="1"/>
  <c r="C5825" i="18" s="1"/>
  <c r="G67" i="4"/>
  <c r="B5677" i="18" s="1"/>
  <c r="C5677" i="18" s="1"/>
  <c r="F67" i="4"/>
  <c r="B5526" i="18" s="1"/>
  <c r="C5526" i="18" s="1"/>
  <c r="E67" i="4"/>
  <c r="B5465" i="18" s="1"/>
  <c r="C5465" i="18" s="1"/>
  <c r="D67" i="4"/>
  <c r="B5286" i="18" s="1"/>
  <c r="C5286" i="18" s="1"/>
  <c r="C67" i="4"/>
  <c r="B5034" i="18" s="1"/>
  <c r="C5034" i="18" s="1"/>
  <c r="F63" i="4"/>
  <c r="B5523" i="18" s="1"/>
  <c r="C5523" i="18" s="1"/>
  <c r="C40" i="4"/>
  <c r="B5031" i="18" s="1"/>
  <c r="C5031" i="18" s="1"/>
  <c r="K18" i="4"/>
  <c r="B5936" i="18" s="1"/>
  <c r="C5936" i="18" s="1"/>
  <c r="J18" i="4"/>
  <c r="B6072" i="18" s="1"/>
  <c r="C6072" i="18" s="1"/>
  <c r="I18" i="4"/>
  <c r="B5867" i="18" s="1"/>
  <c r="C5867" i="18" s="1"/>
  <c r="H18" i="4"/>
  <c r="B5822" i="18" s="1"/>
  <c r="C5822" i="18" s="1"/>
  <c r="G18" i="4"/>
  <c r="B5674" i="18" s="1"/>
  <c r="C5674" i="18" s="1"/>
  <c r="F18" i="4"/>
  <c r="B5506" i="18" s="1"/>
  <c r="C5506" i="18" s="1"/>
  <c r="E18" i="4"/>
  <c r="B5462" i="18" s="1"/>
  <c r="C5462" i="18" s="1"/>
  <c r="D18" i="4"/>
  <c r="B5283" i="18" s="1"/>
  <c r="C5283" i="18" s="1"/>
  <c r="C18" i="4"/>
  <c r="B5015" i="18" s="1"/>
  <c r="C5015" i="18" s="1"/>
  <c r="K12" i="4"/>
  <c r="B5931" i="18" s="1"/>
  <c r="C5931" i="18" s="1"/>
  <c r="J12" i="4"/>
  <c r="B6067" i="18" s="1"/>
  <c r="C6067" i="18" s="1"/>
  <c r="I12" i="4"/>
  <c r="B5862" i="18" s="1"/>
  <c r="C5862" i="18" s="1"/>
  <c r="H12" i="4"/>
  <c r="B5817" i="18" s="1"/>
  <c r="C5817" i="18" s="1"/>
  <c r="G12" i="4"/>
  <c r="B5669" i="18" s="1"/>
  <c r="C5669" i="18" s="1"/>
  <c r="F12" i="4"/>
  <c r="B5501" i="18" s="1"/>
  <c r="C5501" i="18" s="1"/>
  <c r="E12" i="4"/>
  <c r="B5457" i="18" s="1"/>
  <c r="C5457" i="18" s="1"/>
  <c r="D12" i="4"/>
  <c r="B5278" i="18" s="1"/>
  <c r="C5278" i="18" s="1"/>
  <c r="C5" i="4"/>
  <c r="B5005" i="18" s="1"/>
  <c r="C5005" i="18" s="1"/>
  <c r="A37" i="3"/>
  <c r="K35" i="3"/>
  <c r="B7299" i="18" s="1"/>
  <c r="C7299" i="18" s="1"/>
  <c r="I35" i="3"/>
  <c r="B7281" i="18" s="1"/>
  <c r="C7281" i="18" s="1"/>
  <c r="G35" i="3"/>
  <c r="B7263" i="18" s="1"/>
  <c r="C7263" i="18" s="1"/>
  <c r="F35" i="3"/>
  <c r="B7254" i="18" s="1"/>
  <c r="C7254" i="18" s="1"/>
  <c r="D35" i="3"/>
  <c r="B7236" i="18" s="1"/>
  <c r="C7236" i="18" s="1"/>
  <c r="J31" i="3"/>
  <c r="B7286" i="18" s="1"/>
  <c r="C7286" i="18" s="1"/>
  <c r="H31" i="3"/>
  <c r="B7268" i="18" s="1"/>
  <c r="C7268" i="18" s="1"/>
  <c r="G31" i="3"/>
  <c r="B7259" i="18" s="1"/>
  <c r="C7259" i="18" s="1"/>
  <c r="E31" i="3"/>
  <c r="B7241" i="18" s="1"/>
  <c r="C7241" i="18" s="1"/>
  <c r="C31" i="3"/>
  <c r="B7223" i="18" s="1"/>
  <c r="C7223" i="18" s="1"/>
  <c r="K29" i="3"/>
  <c r="B7293" i="18" s="1"/>
  <c r="C7293" i="18" s="1"/>
  <c r="J29" i="3"/>
  <c r="I29" i="3"/>
  <c r="B7275" i="18" s="1"/>
  <c r="C7275" i="18" s="1"/>
  <c r="H29" i="3"/>
  <c r="B7266" i="18" s="1"/>
  <c r="C7266" i="18" s="1"/>
  <c r="G29" i="3"/>
  <c r="B7257" i="18" s="1"/>
  <c r="C7257" i="18" s="1"/>
  <c r="F29" i="3"/>
  <c r="B7248" i="18" s="1"/>
  <c r="C7248" i="18" s="1"/>
  <c r="E29" i="3"/>
  <c r="B7239" i="18" s="1"/>
  <c r="C7239" i="18" s="1"/>
  <c r="D29" i="3"/>
  <c r="B7230" i="18" s="1"/>
  <c r="C7230" i="18" s="1"/>
  <c r="C29" i="3"/>
  <c r="B7221" i="18" s="1"/>
  <c r="C7221" i="18" s="1"/>
  <c r="A29" i="3"/>
  <c r="A27" i="3"/>
  <c r="C26" i="3"/>
  <c r="B7219" i="18" s="1"/>
  <c r="C7219" i="18" s="1"/>
  <c r="A23" i="3"/>
  <c r="A21" i="3"/>
  <c r="K19" i="3"/>
  <c r="B135" i="18" s="1"/>
  <c r="C135" i="18" s="1"/>
  <c r="J19" i="3"/>
  <c r="B6060" i="18" s="1"/>
  <c r="C6060" i="18" s="1"/>
  <c r="I19" i="3"/>
  <c r="B110" i="18" s="1"/>
  <c r="C110" i="18" s="1"/>
  <c r="H19" i="3"/>
  <c r="B99" i="18" s="1"/>
  <c r="C99" i="18" s="1"/>
  <c r="G19" i="3"/>
  <c r="B89" i="18" s="1"/>
  <c r="C89" i="18" s="1"/>
  <c r="F19" i="3"/>
  <c r="B75" i="18" s="1"/>
  <c r="C75" i="18" s="1"/>
  <c r="E19" i="3"/>
  <c r="D19" i="3"/>
  <c r="B44" i="18" s="1"/>
  <c r="C44" i="18" s="1"/>
  <c r="C19" i="3"/>
  <c r="C35" i="3" s="1"/>
  <c r="B7227" i="18" s="1"/>
  <c r="C7227" i="18" s="1"/>
  <c r="K10" i="3"/>
  <c r="J10" i="3"/>
  <c r="B6054" i="18" s="1"/>
  <c r="C6054" i="18" s="1"/>
  <c r="I10" i="3"/>
  <c r="B104" i="18" s="1"/>
  <c r="C104" i="18" s="1"/>
  <c r="H10" i="3"/>
  <c r="B93" i="18" s="1"/>
  <c r="C93" i="18" s="1"/>
  <c r="G10" i="3"/>
  <c r="B79" i="18" s="1"/>
  <c r="C79" i="18" s="1"/>
  <c r="F10" i="3"/>
  <c r="B63" i="18" s="1"/>
  <c r="C63" i="18" s="1"/>
  <c r="E10" i="3"/>
  <c r="B48" i="18" s="1"/>
  <c r="C48" i="18" s="1"/>
  <c r="D10" i="3"/>
  <c r="B32" i="18" s="1"/>
  <c r="C32" i="18" s="1"/>
  <c r="C10" i="3"/>
  <c r="B15" i="18" s="1"/>
  <c r="C15" i="18" s="1"/>
  <c r="A3" i="3"/>
  <c r="F131" i="2"/>
  <c r="H129" i="2"/>
  <c r="H127" i="2"/>
  <c r="K126" i="2"/>
  <c r="E126" i="2"/>
  <c r="H124" i="2"/>
  <c r="F124" i="2"/>
  <c r="A118" i="2"/>
  <c r="K116" i="2"/>
  <c r="B7213" i="18" s="1"/>
  <c r="C7213" i="18" s="1"/>
  <c r="F116" i="2"/>
  <c r="B7124" i="18" s="1"/>
  <c r="C7124" i="18" s="1"/>
  <c r="D116" i="2"/>
  <c r="B7085" i="18" s="1"/>
  <c r="C7085" i="18" s="1"/>
  <c r="J113" i="2"/>
  <c r="B7193" i="18" s="1"/>
  <c r="C7193" i="18" s="1"/>
  <c r="C113" i="2"/>
  <c r="B7063" i="18" s="1"/>
  <c r="C7063" i="18" s="1"/>
  <c r="K108" i="2"/>
  <c r="B7209" i="18" s="1"/>
  <c r="C7209" i="18" s="1"/>
  <c r="J108" i="2"/>
  <c r="B7190" i="18" s="1"/>
  <c r="C7190" i="18" s="1"/>
  <c r="H108" i="2"/>
  <c r="B7160" i="18" s="1"/>
  <c r="C7160" i="18" s="1"/>
  <c r="E108" i="2"/>
  <c r="B7099" i="18" s="1"/>
  <c r="C7099" i="18" s="1"/>
  <c r="J106" i="2"/>
  <c r="B7845" i="18" s="1"/>
  <c r="C7845" i="18" s="1"/>
  <c r="F106" i="2"/>
  <c r="B7118" i="18" s="1"/>
  <c r="C7118" i="18" s="1"/>
  <c r="D106" i="2"/>
  <c r="B7079" i="18" s="1"/>
  <c r="C7079" i="18" s="1"/>
  <c r="G103" i="2"/>
  <c r="B7137" i="18" s="1"/>
  <c r="C7137" i="18" s="1"/>
  <c r="D103" i="2"/>
  <c r="B7076" i="18" s="1"/>
  <c r="C7076" i="18" s="1"/>
  <c r="K98" i="2"/>
  <c r="B7202" i="18" s="1"/>
  <c r="C7202" i="18" s="1"/>
  <c r="J98" i="2"/>
  <c r="B7183" i="18" s="1"/>
  <c r="C7183" i="18" s="1"/>
  <c r="H98" i="2"/>
  <c r="B7154" i="18" s="1"/>
  <c r="C7154" i="18" s="1"/>
  <c r="G98" i="2"/>
  <c r="B7133" i="18" s="1"/>
  <c r="C7133" i="18" s="1"/>
  <c r="F98" i="2"/>
  <c r="B7112" i="18" s="1"/>
  <c r="C7112" i="18" s="1"/>
  <c r="E98" i="2"/>
  <c r="B7093" i="18" s="1"/>
  <c r="C7093" i="18" s="1"/>
  <c r="D98" i="2"/>
  <c r="B7073" i="18" s="1"/>
  <c r="C7073" i="18" s="1"/>
  <c r="C98" i="2"/>
  <c r="I96" i="2"/>
  <c r="B7170" i="18" s="1"/>
  <c r="C7170" i="18" s="1"/>
  <c r="C94" i="2"/>
  <c r="B7047" i="18" s="1"/>
  <c r="C7047" i="18" s="1"/>
  <c r="K91" i="2"/>
  <c r="B7197" i="18" s="1"/>
  <c r="C7197" i="18" s="1"/>
  <c r="J91" i="2"/>
  <c r="B7178" i="18" s="1"/>
  <c r="C7178" i="18" s="1"/>
  <c r="I91" i="2"/>
  <c r="B7167" i="18" s="1"/>
  <c r="C7167" i="18" s="1"/>
  <c r="H91" i="2"/>
  <c r="B7149" i="18" s="1"/>
  <c r="C7149" i="18" s="1"/>
  <c r="G91" i="2"/>
  <c r="B7127" i="18" s="1"/>
  <c r="C7127" i="18" s="1"/>
  <c r="F91" i="2"/>
  <c r="B7106" i="18" s="1"/>
  <c r="C7106" i="18" s="1"/>
  <c r="E91" i="2"/>
  <c r="B7088" i="18" s="1"/>
  <c r="C7088" i="18" s="1"/>
  <c r="D91" i="2"/>
  <c r="B7067" i="18" s="1"/>
  <c r="C7067" i="18" s="1"/>
  <c r="C91" i="2"/>
  <c r="B7045" i="18" s="1"/>
  <c r="C7045" i="18" s="1"/>
  <c r="A91" i="2"/>
  <c r="A89" i="2"/>
  <c r="C87" i="2"/>
  <c r="B7041" i="18" s="1"/>
  <c r="C7041" i="18" s="1"/>
  <c r="C85" i="2"/>
  <c r="B7040" i="18" s="1"/>
  <c r="C7040" i="18" s="1"/>
  <c r="A83" i="2"/>
  <c r="A81" i="2"/>
  <c r="F80" i="2"/>
  <c r="K79" i="2"/>
  <c r="B3530" i="18" s="1"/>
  <c r="C3530" i="18" s="1"/>
  <c r="J79" i="2"/>
  <c r="B6039" i="18" s="1"/>
  <c r="C6039" i="18" s="1"/>
  <c r="H79" i="2"/>
  <c r="B3242" i="18" s="1"/>
  <c r="C3242" i="18" s="1"/>
  <c r="G79" i="2"/>
  <c r="F79" i="2"/>
  <c r="B3198" i="18" s="1"/>
  <c r="C3198" i="18" s="1"/>
  <c r="E79" i="2"/>
  <c r="D79" i="2"/>
  <c r="B3181" i="18" s="1"/>
  <c r="C3181" i="18" s="1"/>
  <c r="C79" i="2"/>
  <c r="B3175" i="18" s="1"/>
  <c r="C3175" i="18" s="1"/>
  <c r="I51" i="2"/>
  <c r="B2050" i="18" s="1"/>
  <c r="C2050" i="18" s="1"/>
  <c r="I50" i="2"/>
  <c r="B2049" i="18" s="1"/>
  <c r="C2049" i="18" s="1"/>
  <c r="K46" i="2"/>
  <c r="B3528" i="18" s="1"/>
  <c r="C3528" i="18" s="1"/>
  <c r="J46" i="2"/>
  <c r="B6015" i="18" s="1"/>
  <c r="C6015" i="18" s="1"/>
  <c r="I46" i="2"/>
  <c r="B3261" i="18" s="1"/>
  <c r="C3261" i="18" s="1"/>
  <c r="H46" i="2"/>
  <c r="G46" i="2"/>
  <c r="B3202" i="18" s="1"/>
  <c r="C3202" i="18" s="1"/>
  <c r="F46" i="2"/>
  <c r="C46" i="2"/>
  <c r="B3173" i="18" s="1"/>
  <c r="C3173" i="18" s="1"/>
  <c r="H43" i="2"/>
  <c r="B6012" i="18" s="1"/>
  <c r="C6012" i="18" s="1"/>
  <c r="E42" i="2"/>
  <c r="B6006" i="18" s="1"/>
  <c r="C6006" i="18" s="1"/>
  <c r="E41" i="2"/>
  <c r="B6005" i="18" s="1"/>
  <c r="C6005" i="18" s="1"/>
  <c r="E40" i="2"/>
  <c r="B6004" i="18" s="1"/>
  <c r="C6004" i="18" s="1"/>
  <c r="E39" i="2"/>
  <c r="E33" i="2"/>
  <c r="B3643" i="18" s="1"/>
  <c r="C3643" i="18" s="1"/>
  <c r="D32" i="2"/>
  <c r="D31" i="2"/>
  <c r="B3105" i="18" s="1"/>
  <c r="C3105" i="18" s="1"/>
  <c r="K20" i="2"/>
  <c r="B4079" i="18" s="1"/>
  <c r="C4079" i="18" s="1"/>
  <c r="J20" i="2"/>
  <c r="B5994" i="18" s="1"/>
  <c r="C5994" i="18" s="1"/>
  <c r="H20" i="2"/>
  <c r="B4078" i="18" s="1"/>
  <c r="C4078" i="18" s="1"/>
  <c r="G20" i="2"/>
  <c r="B4120" i="18" s="1"/>
  <c r="C4120" i="18" s="1"/>
  <c r="F20" i="2"/>
  <c r="B4077" i="18" s="1"/>
  <c r="C4077" i="18" s="1"/>
  <c r="E20" i="2"/>
  <c r="B4119" i="18" s="1"/>
  <c r="C4119" i="18" s="1"/>
  <c r="D20" i="2"/>
  <c r="B4076" i="18" s="1"/>
  <c r="C4076" i="18" s="1"/>
  <c r="C20" i="2"/>
  <c r="B4075" i="18" s="1"/>
  <c r="C4075" i="18" s="1"/>
  <c r="K18" i="2"/>
  <c r="B12" i="18" s="1"/>
  <c r="C12" i="18" s="1"/>
  <c r="J18" i="2"/>
  <c r="H18" i="2"/>
  <c r="B11" i="18" s="1"/>
  <c r="C11" i="18" s="1"/>
  <c r="G18" i="2"/>
  <c r="F18" i="2"/>
  <c r="E20" i="8" s="1"/>
  <c r="E18" i="2"/>
  <c r="D18" i="2"/>
  <c r="B7" i="18" s="1"/>
  <c r="C7" i="18" s="1"/>
  <c r="C18" i="2"/>
  <c r="C106" i="2" s="1"/>
  <c r="B7058" i="18" s="1"/>
  <c r="C7058" i="18" s="1"/>
  <c r="J15" i="2"/>
  <c r="G15" i="2"/>
  <c r="B2553" i="18" s="1"/>
  <c r="C2553" i="18" s="1"/>
  <c r="F15" i="2"/>
  <c r="D15" i="2"/>
  <c r="B2514" i="18" s="1"/>
  <c r="C2514" i="18" s="1"/>
  <c r="C15" i="2"/>
  <c r="B2502" i="18" s="1"/>
  <c r="C2502" i="18" s="1"/>
  <c r="I8" i="2"/>
  <c r="B4388" i="18" s="1"/>
  <c r="C4388" i="18" s="1"/>
  <c r="H8" i="2"/>
  <c r="B2601" i="18" s="1"/>
  <c r="C2601" i="18" s="1"/>
  <c r="G6" i="2"/>
  <c r="B3353" i="18" s="1"/>
  <c r="C3353" i="18" s="1"/>
  <c r="F6" i="2"/>
  <c r="C6" i="2"/>
  <c r="B3349" i="18" s="1"/>
  <c r="C3349" i="18" s="1"/>
  <c r="A3" i="2"/>
  <c r="C72" i="1"/>
  <c r="C71" i="1"/>
  <c r="J37" i="1"/>
  <c r="D28" i="1"/>
  <c r="H27" i="1"/>
  <c r="N25" i="1"/>
  <c r="I25" i="1"/>
  <c r="E37" i="1" s="1"/>
  <c r="N24" i="1"/>
  <c r="E24" i="1"/>
  <c r="C16" i="1"/>
  <c r="P14" i="1"/>
  <c r="N14" i="1"/>
  <c r="B3" i="1" s="1"/>
  <c r="H14" i="1"/>
  <c r="B2" i="18" s="1"/>
  <c r="Y13" i="1"/>
  <c r="K5" i="1"/>
  <c r="G5" i="1"/>
  <c r="F7869" i="18" a="1"/>
  <c r="F7858" i="18" a="1"/>
  <c r="F7849" i="18" a="1"/>
  <c r="F7838" i="18" a="1"/>
  <c r="F7829" i="18" a="1"/>
  <c r="F7802" i="18" a="1"/>
  <c r="F7793" i="18" a="1"/>
  <c r="F7782" i="18" a="1"/>
  <c r="F7773" i="18" a="1"/>
  <c r="F7762" i="18" a="1"/>
  <c r="F7871" i="18" a="1"/>
  <c r="F7860" i="18" a="1"/>
  <c r="F7851" i="18" a="1"/>
  <c r="F7840" i="18" a="1"/>
  <c r="F7831" i="18" a="1"/>
  <c r="F7820" i="18" a="1"/>
  <c r="F7815" i="18" a="1"/>
  <c r="F7804" i="18" a="1"/>
  <c r="F7795" i="18" a="1"/>
  <c r="F7873" i="18" a="1"/>
  <c r="F7862" i="18" a="1"/>
  <c r="F7853" i="18" a="1"/>
  <c r="F7842" i="18" a="1"/>
  <c r="F7833" i="18" a="1"/>
  <c r="F7822" i="18" a="1"/>
  <c r="F7817" i="18" a="1"/>
  <c r="F7875" i="18" a="1"/>
  <c r="F7864" i="18" a="1"/>
  <c r="F7855" i="18" a="1"/>
  <c r="F7824" i="18" a="1"/>
  <c r="F7808" i="18" a="1"/>
  <c r="F7799" i="18" a="1"/>
  <c r="F7779" i="18" a="1"/>
  <c r="F7867" i="18" a="1"/>
  <c r="F7856" i="18" a="1"/>
  <c r="F7847" i="18" a="1"/>
  <c r="F7836" i="18" a="1"/>
  <c r="F7800" i="18" a="1"/>
  <c r="F7791" i="18" a="1"/>
  <c r="F7861" i="18" a="1"/>
  <c r="F7857" i="18" a="1"/>
  <c r="F7854" i="18" a="1"/>
  <c r="F7826" i="18" a="1"/>
  <c r="F7797" i="18" a="1"/>
  <c r="F7776" i="18" a="1"/>
  <c r="F7758" i="18" a="1"/>
  <c r="F7740" i="18" a="1"/>
  <c r="F7731" i="18" a="1"/>
  <c r="F7720" i="18" a="1"/>
  <c r="F7711" i="18" a="1"/>
  <c r="F7709" i="18" a="1"/>
  <c r="F7707" i="18" a="1"/>
  <c r="F7705" i="18" a="1"/>
  <c r="F7701" i="18" a="1"/>
  <c r="F7699" i="18" a="1"/>
  <c r="F7697" i="18" a="1"/>
  <c r="F7695" i="18" a="1"/>
  <c r="F7693" i="18" a="1"/>
  <c r="F7691" i="18" a="1"/>
  <c r="F7689" i="18" a="1"/>
  <c r="F7687" i="18" a="1"/>
  <c r="F7685" i="18" a="1"/>
  <c r="F7683" i="18" a="1"/>
  <c r="F7681" i="18" a="1"/>
  <c r="F7679" i="18" a="1"/>
  <c r="F7677" i="18" a="1"/>
  <c r="F7675" i="18" a="1"/>
  <c r="F7673" i="18" a="1"/>
  <c r="F7671" i="18" a="1"/>
  <c r="F7669" i="18" a="1"/>
  <c r="F7667" i="18" a="1"/>
  <c r="F7665" i="18" a="1"/>
  <c r="F7663" i="18" a="1"/>
  <c r="F7661" i="18" a="1"/>
  <c r="F7659" i="18" a="1"/>
  <c r="F7657" i="18" a="1"/>
  <c r="F7655" i="18" a="1"/>
  <c r="F7653" i="18" a="1"/>
  <c r="F7651" i="18" a="1"/>
  <c r="F7649" i="18" a="1"/>
  <c r="F7647" i="18" a="1"/>
  <c r="F7645" i="18" a="1"/>
  <c r="F7643" i="18" a="1"/>
  <c r="F7641" i="18" a="1"/>
  <c r="F7865" i="18" a="1"/>
  <c r="F7850" i="18" a="1"/>
  <c r="F7812" i="18" a="1"/>
  <c r="F7790" i="18" a="1"/>
  <c r="F7787" i="18" a="1"/>
  <c r="F7784" i="18" a="1"/>
  <c r="F7770" i="18" a="1"/>
  <c r="F7765" i="18" a="1"/>
  <c r="F7753" i="18" a="1"/>
  <c r="F7742" i="18" a="1"/>
  <c r="F7733" i="18" a="1"/>
  <c r="F7722" i="18" a="1"/>
  <c r="F7713" i="18" a="1"/>
  <c r="F7872" i="18" a="1"/>
  <c r="F7846" i="18" a="1"/>
  <c r="F7830" i="18" a="1"/>
  <c r="F7821" i="18" a="1"/>
  <c r="F7760" i="18" a="1"/>
  <c r="F7755" i="18" a="1"/>
  <c r="F7744" i="18" a="1"/>
  <c r="F7735" i="18" a="1"/>
  <c r="F7724" i="18" a="1"/>
  <c r="F7715" i="18" a="1"/>
  <c r="F7868" i="18" a="1"/>
  <c r="F7816" i="18" a="1"/>
  <c r="F7778" i="18" a="1"/>
  <c r="F7775" i="18" a="1"/>
  <c r="F7767" i="18" a="1"/>
  <c r="F7757" i="18" a="1"/>
  <c r="F7746" i="18" a="1"/>
  <c r="F7737" i="18" a="1"/>
  <c r="F7726" i="18" a="1"/>
  <c r="F7717" i="18" a="1"/>
  <c r="F7859" i="18" a="1"/>
  <c r="F7834" i="18" a="1"/>
  <c r="F7825" i="18" a="1"/>
  <c r="F7807" i="18" a="1"/>
  <c r="F7803" i="18" a="1"/>
  <c r="F7796" i="18" a="1"/>
  <c r="F7786" i="18" a="1"/>
  <c r="F7783" i="18" a="1"/>
  <c r="F7772" i="18" a="1"/>
  <c r="F7748" i="18" a="1"/>
  <c r="F7818" i="18" a="1"/>
  <c r="F7809" i="18" a="1"/>
  <c r="F7801" i="18" a="1"/>
  <c r="F7794" i="18" a="1"/>
  <c r="F7768" i="18" a="1"/>
  <c r="F7763" i="18" a="1"/>
  <c r="F7749" i="18" a="1"/>
  <c r="F7738" i="18" a="1"/>
  <c r="F7729" i="18" a="1"/>
  <c r="F7718" i="18" a="1"/>
  <c r="F7870" i="18" a="1"/>
  <c r="F7863" i="18" a="1"/>
  <c r="F7769" i="18" a="1"/>
  <c r="F7747" i="18" a="1"/>
  <c r="F7696" i="18" a="1"/>
  <c r="F7658" i="18" a="1"/>
  <c r="F7642" i="18" a="1"/>
  <c r="F7637" i="18" a="1"/>
  <c r="F7628" i="18" a="1"/>
  <c r="F7617" i="18" a="1"/>
  <c r="F7608" i="18" a="1"/>
  <c r="F7597" i="18" a="1"/>
  <c r="F7588" i="18" a="1"/>
  <c r="F7577" i="18" a="1"/>
  <c r="F7568" i="18" a="1"/>
  <c r="F7563" i="18" a="1"/>
  <c r="F7556" i="18" a="1"/>
  <c r="F7545" i="18" a="1"/>
  <c r="F7536" i="18" a="1"/>
  <c r="F7516" i="18" a="1"/>
  <c r="F7505" i="18" a="1"/>
  <c r="F7496" i="18" a="1"/>
  <c r="F7485" i="18" a="1"/>
  <c r="F7832" i="18" a="1"/>
  <c r="F7727" i="18" a="1"/>
  <c r="F7723" i="18" a="1"/>
  <c r="F7710" i="18" a="1"/>
  <c r="F7690" i="18" a="1"/>
  <c r="F7684" i="18" a="1"/>
  <c r="F7678" i="18" a="1"/>
  <c r="F7672" i="18" a="1"/>
  <c r="F7652" i="18" a="1"/>
  <c r="F7631" i="18" a="1"/>
  <c r="F7622" i="18" a="1"/>
  <c r="F7845" i="18" a="1"/>
  <c r="F7789" i="18" a="1"/>
  <c r="F7741" i="18" a="1"/>
  <c r="F7734" i="18" a="1"/>
  <c r="F7730" i="18" a="1"/>
  <c r="F7704" i="18" a="1"/>
  <c r="F7666" i="18" a="1"/>
  <c r="F7874" i="18" a="1"/>
  <c r="F7837" i="18" a="1"/>
  <c r="F7828" i="18" a="1"/>
  <c r="F7806" i="18" a="1"/>
  <c r="F7756" i="18" a="1"/>
  <c r="F7750" i="18" a="1"/>
  <c r="F7719" i="18" a="1"/>
  <c r="F7716" i="18" a="1"/>
  <c r="F7698" i="18" a="1"/>
  <c r="F7660" i="18" a="1"/>
  <c r="F7630" i="18" a="1"/>
  <c r="F7619" i="18" a="1"/>
  <c r="F7610" i="18" a="1"/>
  <c r="F7599" i="18" a="1"/>
  <c r="F7590" i="18" a="1"/>
  <c r="F7579" i="18" a="1"/>
  <c r="F7570" i="18" a="1"/>
  <c r="F7562" i="18" a="1"/>
  <c r="F7551" i="18" a="1"/>
  <c r="F7542" i="18" a="1"/>
  <c r="F7531" i="18" a="1"/>
  <c r="F7522" i="18" a="1"/>
  <c r="F7511" i="18" a="1"/>
  <c r="F7502" i="18" a="1"/>
  <c r="F7491" i="18" a="1"/>
  <c r="F7482" i="18" a="1"/>
  <c r="F7480" i="18" a="1"/>
  <c r="F7774" i="18" a="1"/>
  <c r="F7761" i="18" a="1"/>
  <c r="F7745" i="18" a="1"/>
  <c r="F7692" i="18" a="1"/>
  <c r="F7686" i="18" a="1"/>
  <c r="F7680" i="18" a="1"/>
  <c r="F7674" i="18" a="1"/>
  <c r="F7654" i="18" a="1"/>
  <c r="F7646" i="18" a="1"/>
  <c r="F7624" i="18" a="1"/>
  <c r="F7613" i="18" a="1"/>
  <c r="F7604" i="18" a="1"/>
  <c r="F7593" i="18" a="1"/>
  <c r="F7584" i="18" a="1"/>
  <c r="F7573" i="18" a="1"/>
  <c r="F7848" i="18" a="1"/>
  <c r="F7780" i="18" a="1"/>
  <c r="F7866" i="18" a="1"/>
  <c r="F7852" i="18" a="1"/>
  <c r="F7814" i="18" a="1"/>
  <c r="F7766" i="18" a="1"/>
  <c r="F7759" i="18" a="1"/>
  <c r="F7754" i="18" a="1"/>
  <c r="F7823" i="18" a="1"/>
  <c r="F7777" i="18" a="1"/>
  <c r="F7771" i="18" a="1"/>
  <c r="F7752" i="18" a="1"/>
  <c r="F7714" i="18" a="1"/>
  <c r="F7702" i="18" a="1"/>
  <c r="F7664" i="18" a="1"/>
  <c r="F7634" i="18" a="1"/>
  <c r="F7623" i="18" a="1"/>
  <c r="F7614" i="18" a="1"/>
  <c r="F7603" i="18" a="1"/>
  <c r="F7728" i="18" a="1"/>
  <c r="F7682" i="18" a="1"/>
  <c r="F7632" i="18" a="1"/>
  <c r="F7594" i="18" a="1"/>
  <c r="F7591" i="18" a="1"/>
  <c r="F7587" i="18" a="1"/>
  <c r="F7576" i="18" a="1"/>
  <c r="F7569" i="18" a="1"/>
  <c r="F7554" i="18" a="1"/>
  <c r="F7538" i="18" a="1"/>
  <c r="F7530" i="18" a="1"/>
  <c r="F7514" i="18" a="1"/>
  <c r="F7506" i="18" a="1"/>
  <c r="F7501" i="18" a="1"/>
  <c r="F7493" i="18" a="1"/>
  <c r="F7473" i="18" a="1"/>
  <c r="F7464" i="18" a="1"/>
  <c r="F7453" i="18" a="1"/>
  <c r="F7444" i="18" a="1"/>
  <c r="F7433" i="18" a="1"/>
  <c r="F7424" i="18" a="1"/>
  <c r="F7413" i="18" a="1"/>
  <c r="F7404" i="18" a="1"/>
  <c r="F7393" i="18" a="1"/>
  <c r="F7384" i="18" a="1"/>
  <c r="F7373" i="18" a="1"/>
  <c r="F7764" i="18" a="1"/>
  <c r="F7694" i="18" a="1"/>
  <c r="F7676" i="18" a="1"/>
  <c r="F7668" i="18" a="1"/>
  <c r="F7640" i="18" a="1"/>
  <c r="F7618" i="18" a="1"/>
  <c r="F7565" i="18" a="1"/>
  <c r="F7559" i="18" a="1"/>
  <c r="F7535" i="18" a="1"/>
  <c r="F7519" i="18" a="1"/>
  <c r="F7498" i="18" a="1"/>
  <c r="F7490" i="18" a="1"/>
  <c r="F7739" i="18" a="1"/>
  <c r="F7721" i="18" a="1"/>
  <c r="F7636" i="18" a="1"/>
  <c r="F7605" i="18" a="1"/>
  <c r="F7601" i="18" a="1"/>
  <c r="F7586" i="18" a="1"/>
  <c r="F7583" i="18" a="1"/>
  <c r="F7548" i="18" a="1"/>
  <c r="F7543" i="18" a="1"/>
  <c r="F7540" i="18" a="1"/>
  <c r="F7527" i="18" a="1"/>
  <c r="F7524" i="18" a="1"/>
  <c r="F7508" i="18" a="1"/>
  <c r="F7495" i="18" a="1"/>
  <c r="F7706" i="18" a="1"/>
  <c r="F7627" i="18" a="1"/>
  <c r="F7609" i="18" a="1"/>
  <c r="F7575" i="18" a="1"/>
  <c r="F7564" i="18" a="1"/>
  <c r="F7532" i="18" a="1"/>
  <c r="F7503" i="18" a="1"/>
  <c r="F7500" i="18" a="1"/>
  <c r="F7487" i="18" a="1"/>
  <c r="F7470" i="18" a="1"/>
  <c r="F7459" i="18" a="1"/>
  <c r="F7450" i="18" a="1"/>
  <c r="F7439" i="18" a="1"/>
  <c r="F7430" i="18" a="1"/>
  <c r="F7410" i="18" a="1"/>
  <c r="F7399" i="18" a="1"/>
  <c r="F7390" i="18" a="1"/>
  <c r="F7379" i="18" a="1"/>
  <c r="F7732" i="18" a="1"/>
  <c r="F7662" i="18" a="1"/>
  <c r="F7650" i="18" a="1"/>
  <c r="F7600" i="18" a="1"/>
  <c r="F7582" i="18" a="1"/>
  <c r="F7578" i="18" a="1"/>
  <c r="F7571" i="18" a="1"/>
  <c r="F7561" i="18" a="1"/>
  <c r="F7553" i="18" a="1"/>
  <c r="F7785" i="18" a="1"/>
  <c r="F7725" i="18" a="1"/>
  <c r="F7635" i="18" a="1"/>
  <c r="F7626" i="18" a="1"/>
  <c r="F7612" i="18" a="1"/>
  <c r="F7596" i="18" a="1"/>
  <c r="F7592" i="18" a="1"/>
  <c r="F7589" i="18" a="1"/>
  <c r="F7574" i="18" a="1"/>
  <c r="F7567" i="18" a="1"/>
  <c r="F7558" i="18" a="1"/>
  <c r="F7550" i="18" a="1"/>
  <c r="F7700" i="18" a="1"/>
  <c r="F7638" i="18" a="1"/>
  <c r="F7621" i="18" a="1"/>
  <c r="F7616" i="18" a="1"/>
  <c r="F7585" i="18" a="1"/>
  <c r="F7555" i="18" a="1"/>
  <c r="F7547" i="18" a="1"/>
  <c r="F7839" i="18" a="1"/>
  <c r="F7743" i="18" a="1"/>
  <c r="F7688" i="18" a="1"/>
  <c r="F7670" i="18" a="1"/>
  <c r="F7648" i="18" a="1"/>
  <c r="F7625" i="18" a="1"/>
  <c r="F7620" i="18" a="1"/>
  <c r="F7611" i="18" a="1"/>
  <c r="F7595" i="18" a="1"/>
  <c r="F7552" i="18" a="1"/>
  <c r="F7512" i="18" a="1"/>
  <c r="F7504" i="18" a="1"/>
  <c r="F7488" i="18" a="1"/>
  <c r="F7560" i="18" a="1"/>
  <c r="F7529" i="18" a="1"/>
  <c r="F7517" i="18" a="1"/>
  <c r="F7475" i="18" a="1"/>
  <c r="F7467" i="18" a="1"/>
  <c r="F7432" i="18" a="1"/>
  <c r="F7416" i="18" a="1"/>
  <c r="F7403" i="18" a="1"/>
  <c r="F7367" i="18" a="1"/>
  <c r="F7358" i="18" a="1"/>
  <c r="F7347" i="18" a="1"/>
  <c r="F7338" i="18" a="1"/>
  <c r="F7327" i="18" a="1"/>
  <c r="F7307" i="18" a="1"/>
  <c r="F7227" i="18" a="1"/>
  <c r="F6997" i="18" a="1"/>
  <c r="F6995" i="18" a="1"/>
  <c r="F6993" i="18" a="1"/>
  <c r="F6889" i="18" a="1"/>
  <c r="F6887" i="18" a="1"/>
  <c r="F6885" i="18" a="1"/>
  <c r="F6883" i="18" a="1"/>
  <c r="F7566" i="18" a="1"/>
  <c r="F7546" i="18" a="1"/>
  <c r="F7537" i="18" a="1"/>
  <c r="F7494" i="18" a="1"/>
  <c r="F7472" i="18" a="1"/>
  <c r="F7456" i="18" a="1"/>
  <c r="F7451" i="18" a="1"/>
  <c r="F7448" i="18" a="1"/>
  <c r="F7440" i="18" a="1"/>
  <c r="F7411" i="18" a="1"/>
  <c r="F7408" i="18" a="1"/>
  <c r="F7395" i="18" a="1"/>
  <c r="F7387" i="18" a="1"/>
  <c r="F7376" i="18" a="1"/>
  <c r="F7369" i="18" a="1"/>
  <c r="F7360" i="18" a="1"/>
  <c r="F7349" i="18" a="1"/>
  <c r="F7340" i="18" a="1"/>
  <c r="F7329" i="18" a="1"/>
  <c r="F7309" i="18" a="1"/>
  <c r="F7708" i="18" a="1"/>
  <c r="F7581" i="18" a="1"/>
  <c r="F7533" i="18" a="1"/>
  <c r="F7520" i="18" a="1"/>
  <c r="F7486" i="18" a="1"/>
  <c r="F7445" i="18" a="1"/>
  <c r="F7437" i="18" a="1"/>
  <c r="F7434" i="18" a="1"/>
  <c r="F7429" i="18" a="1"/>
  <c r="F7421" i="18" a="1"/>
  <c r="F7400" i="18" a="1"/>
  <c r="F7392" i="18" a="1"/>
  <c r="F7362" i="18" a="1"/>
  <c r="F7351" i="18" a="1"/>
  <c r="F7342" i="18" a="1"/>
  <c r="F7331" i="18" a="1"/>
  <c r="F7311" i="18" a="1"/>
  <c r="F7302" i="18" a="1"/>
  <c r="F7629" i="18" a="1"/>
  <c r="F7541" i="18" a="1"/>
  <c r="F7528" i="18" a="1"/>
  <c r="F7515" i="18" a="1"/>
  <c r="F7507" i="18" a="1"/>
  <c r="F7497" i="18" a="1"/>
  <c r="F7477" i="18" a="1"/>
  <c r="F7474" i="18" a="1"/>
  <c r="F7469" i="18" a="1"/>
  <c r="F7461" i="18" a="1"/>
  <c r="F7442" i="18" a="1"/>
  <c r="F7426" i="18" a="1"/>
  <c r="F7418" i="18" a="1"/>
  <c r="F7405" i="18" a="1"/>
  <c r="F7397" i="18" a="1"/>
  <c r="F7381" i="18" a="1"/>
  <c r="F7364" i="18" a="1"/>
  <c r="F7353" i="18" a="1"/>
  <c r="F7344" i="18" a="1"/>
  <c r="F7333" i="18" a="1"/>
  <c r="F7313" i="18" a="1"/>
  <c r="F7293" i="18" a="1"/>
  <c r="F7284" i="18" a="1"/>
  <c r="F7213" i="18" a="1"/>
  <c r="F7712" i="18" a="1"/>
  <c r="F7602" i="18" a="1"/>
  <c r="F7580" i="18" a="1"/>
  <c r="F7489" i="18" a="1"/>
  <c r="F7483" i="18" a="1"/>
  <c r="F7466" i="18" a="1"/>
  <c r="F7458" i="18" a="1"/>
  <c r="F7423" i="18" a="1"/>
  <c r="F7402" i="18" a="1"/>
  <c r="F7394" i="18" a="1"/>
  <c r="F7389" i="18" a="1"/>
  <c r="F7386" i="18" a="1"/>
  <c r="F7378" i="18" a="1"/>
  <c r="F7366" i="18" a="1"/>
  <c r="F7355" i="18" a="1"/>
  <c r="F7346" i="18" a="1"/>
  <c r="F7335" i="18" a="1"/>
  <c r="F7326" i="18" a="1"/>
  <c r="F7306" i="18" a="1"/>
  <c r="F7286" i="18" a="1"/>
  <c r="F7523" i="18" a="1"/>
  <c r="F7510" i="18" a="1"/>
  <c r="F7463" i="18" a="1"/>
  <c r="F7447" i="18" a="1"/>
  <c r="F7436" i="18" a="1"/>
  <c r="F7431" i="18" a="1"/>
  <c r="F7428" i="18" a="1"/>
  <c r="F7415" i="18" a="1"/>
  <c r="F7407" i="18" a="1"/>
  <c r="F7383" i="18" a="1"/>
  <c r="F7368" i="18" a="1"/>
  <c r="F7357" i="18" a="1"/>
  <c r="F7348" i="18" a="1"/>
  <c r="F7337" i="18" a="1"/>
  <c r="F7328" i="18" a="1"/>
  <c r="F7308" i="18" a="1"/>
  <c r="F7656" i="18" a="1"/>
  <c r="F7557" i="18" a="1"/>
  <c r="F7544" i="18" a="1"/>
  <c r="F7539" i="18" a="1"/>
  <c r="F7518" i="18" a="1"/>
  <c r="F7492" i="18" a="1"/>
  <c r="F7479" i="18" a="1"/>
  <c r="F7476" i="18" a="1"/>
  <c r="F7471" i="18" a="1"/>
  <c r="F7455" i="18" a="1"/>
  <c r="F7452" i="18" a="1"/>
  <c r="F7420" i="18" a="1"/>
  <c r="F7412" i="18" a="1"/>
  <c r="F7396" i="18" a="1"/>
  <c r="F7375" i="18" a="1"/>
  <c r="F7370" i="18" a="1"/>
  <c r="F7359" i="18" a="1"/>
  <c r="F7350" i="18" a="1"/>
  <c r="F7339" i="18" a="1"/>
  <c r="F7330" i="18" a="1"/>
  <c r="F7310" i="18" a="1"/>
  <c r="F7299" i="18" a="1"/>
  <c r="F7644" i="18" a="1"/>
  <c r="F7607" i="18" a="1"/>
  <c r="F7549" i="18" a="1"/>
  <c r="F7460" i="18" a="1"/>
  <c r="F7441" i="18" a="1"/>
  <c r="F7425" i="18" a="1"/>
  <c r="F7417" i="18" a="1"/>
  <c r="F7391" i="18" a="1"/>
  <c r="F7388" i="18" a="1"/>
  <c r="F7736" i="18" a="1"/>
  <c r="F7615" i="18" a="1"/>
  <c r="F7598" i="18" a="1"/>
  <c r="F7534" i="18" a="1"/>
  <c r="F7526" i="18" a="1"/>
  <c r="F7513" i="18" a="1"/>
  <c r="F7509" i="18" a="1"/>
  <c r="F7465" i="18" a="1"/>
  <c r="F7457" i="18" a="1"/>
  <c r="F7449" i="18" a="1"/>
  <c r="F7446" i="18" a="1"/>
  <c r="F7438" i="18" a="1"/>
  <c r="F7422" i="18" a="1"/>
  <c r="F7414" i="18" a="1"/>
  <c r="F7409" i="18" a="1"/>
  <c r="F7401" i="18" a="1"/>
  <c r="F7385" i="18" a="1"/>
  <c r="F7377" i="18" a="1"/>
  <c r="F7363" i="18" a="1"/>
  <c r="F7354" i="18" a="1"/>
  <c r="F7343" i="18" a="1"/>
  <c r="F7334" i="18" a="1"/>
  <c r="F7303" i="18" a="1"/>
  <c r="F7263" i="18" a="1"/>
  <c r="F7254" i="18" a="1"/>
  <c r="F7484" i="18" a="1"/>
  <c r="F7443" i="18" a="1"/>
  <c r="F7435" i="18" a="1"/>
  <c r="F7365" i="18" a="1"/>
  <c r="F7352" i="18" a="1"/>
  <c r="F7325" i="18" a="1"/>
  <c r="F7248" i="18" a="1"/>
  <c r="F7241" i="18" a="1"/>
  <c r="F7223" i="18" a="1"/>
  <c r="F7197" i="18" a="1"/>
  <c r="F7154" i="18" a="1"/>
  <c r="F7085" i="18" a="1"/>
  <c r="F7045" i="18" a="1"/>
  <c r="F7034" i="18" a="1"/>
  <c r="F7025" i="18" a="1"/>
  <c r="F7014" i="18" a="1"/>
  <c r="F7005" i="18" a="1"/>
  <c r="F6985" i="18" a="1"/>
  <c r="F6974" i="18" a="1"/>
  <c r="F6958" i="18" a="1"/>
  <c r="F6947" i="18" a="1"/>
  <c r="F6938" i="18" a="1"/>
  <c r="F6927" i="18" a="1"/>
  <c r="F6918" i="18" a="1"/>
  <c r="F6904" i="18" a="1"/>
  <c r="F6895" i="18" a="1"/>
  <c r="F6874" i="18" a="1"/>
  <c r="F6863" i="18" a="1"/>
  <c r="F7606" i="18" a="1"/>
  <c r="F7499" i="18" a="1"/>
  <c r="F7380" i="18" a="1"/>
  <c r="F7167" i="18" a="1"/>
  <c r="F7127" i="18" a="1"/>
  <c r="F7076" i="18" a="1"/>
  <c r="F7067" i="18" a="1"/>
  <c r="F7462" i="18" a="1"/>
  <c r="F7427" i="18" a="1"/>
  <c r="F7345" i="18" a="1"/>
  <c r="F7312" i="18" a="1"/>
  <c r="F7281" i="18" a="1"/>
  <c r="F7219" i="18" a="1"/>
  <c r="F7216" i="18" a="1"/>
  <c r="F7202" i="18" a="1"/>
  <c r="F7178" i="18" a="1"/>
  <c r="F7149" i="18" a="1"/>
  <c r="F7118" i="18" a="1"/>
  <c r="F7406" i="18" a="1"/>
  <c r="F7374" i="18" a="1"/>
  <c r="F7268" i="18" a="1"/>
  <c r="F7160" i="18" a="1"/>
  <c r="F7259" i="18" a="1"/>
  <c r="F7236" i="18" a="1"/>
  <c r="F7454" i="18" a="1"/>
  <c r="F7361" i="18" a="1"/>
  <c r="F7356" i="18" a="1"/>
  <c r="F7332" i="18" a="1"/>
  <c r="F7239" i="18" a="1"/>
  <c r="F7193" i="18" a="1"/>
  <c r="F7521" i="18" a="1"/>
  <c r="F7481" i="18" a="1"/>
  <c r="F7398" i="18" a="1"/>
  <c r="F7221" i="18" a="1"/>
  <c r="F7382" i="18" a="1"/>
  <c r="F7266" i="18" a="1"/>
  <c r="F7209" i="18" a="1"/>
  <c r="F7099" i="18" a="1"/>
  <c r="F7088" i="18" a="1"/>
  <c r="F7079" i="18" a="1"/>
  <c r="F7372" i="18" a="1"/>
  <c r="F7170" i="18" a="1"/>
  <c r="F7133" i="18" a="1"/>
  <c r="F7041" i="18" a="1"/>
  <c r="F7036" i="18" a="1"/>
  <c r="F7031" i="18" a="1"/>
  <c r="F7024" i="18" a="1"/>
  <c r="F7019" i="18" a="1"/>
  <c r="F7009" i="18" a="1"/>
  <c r="F7002" i="18" a="1"/>
  <c r="F6973" i="18" a="1"/>
  <c r="F6961" i="18" a="1"/>
  <c r="F6949" i="18" a="1"/>
  <c r="F6944" i="18" a="1"/>
  <c r="F6937" i="18" a="1"/>
  <c r="F6932" i="18" a="1"/>
  <c r="F6925" i="18" a="1"/>
  <c r="F6920" i="18" a="1"/>
  <c r="F6912" i="18" a="1"/>
  <c r="F6907" i="18" a="1"/>
  <c r="F6900" i="18" a="1"/>
  <c r="F6850" i="18" a="1"/>
  <c r="F6841" i="18" a="1"/>
  <c r="F6827" i="18" a="1"/>
  <c r="F6738" i="18" a="1"/>
  <c r="F6736" i="18" a="1"/>
  <c r="F6734" i="18" a="1"/>
  <c r="F6732" i="18" a="1"/>
  <c r="F6646" i="18" a="1"/>
  <c r="F6644" i="18" a="1"/>
  <c r="F6642" i="18" a="1"/>
  <c r="F6638" i="18" a="1"/>
  <c r="F6634" i="18" a="1"/>
  <c r="F6632" i="18" a="1"/>
  <c r="F6630" i="18" a="1"/>
  <c r="F6628" i="18" a="1"/>
  <c r="F6626" i="18" a="1"/>
  <c r="F6583" i="18" a="1"/>
  <c r="F6475" i="18" a="1"/>
  <c r="F6473" i="18" a="1"/>
  <c r="F6471" i="18" a="1"/>
  <c r="F7275" i="18" a="1"/>
  <c r="F7124" i="18" a="1"/>
  <c r="F7112" i="18" a="1"/>
  <c r="F7093" i="18" a="1"/>
  <c r="F6996" i="18" a="1"/>
  <c r="F6988" i="18" a="1"/>
  <c r="F6980" i="18" a="1"/>
  <c r="F6956" i="18" a="1"/>
  <c r="F6951" i="18" a="1"/>
  <c r="F6922" i="18" a="1"/>
  <c r="F6915" i="18" a="1"/>
  <c r="F6882" i="18" a="1"/>
  <c r="F6875" i="18" a="1"/>
  <c r="F6870" i="18" a="1"/>
  <c r="F6857" i="18" a="1"/>
  <c r="F6843" i="18" a="1"/>
  <c r="F6832" i="18" a="1"/>
  <c r="F6829" i="18" a="1"/>
  <c r="F7336" i="18" a="1"/>
  <c r="F7190" i="18" a="1"/>
  <c r="F7137" i="18" a="1"/>
  <c r="F7038" i="18" a="1"/>
  <c r="F7033" i="18" a="1"/>
  <c r="F7026" i="18" a="1"/>
  <c r="F7021" i="18" a="1"/>
  <c r="F7016" i="18" a="1"/>
  <c r="F7011" i="18" a="1"/>
  <c r="F6975" i="18" a="1"/>
  <c r="F6946" i="18" a="1"/>
  <c r="F6939" i="18" a="1"/>
  <c r="F6934" i="18" a="1"/>
  <c r="F6909" i="18" a="1"/>
  <c r="F6902" i="18" a="1"/>
  <c r="F6897" i="18" a="1"/>
  <c r="F6884" i="18" a="1"/>
  <c r="F6877" i="18" a="1"/>
  <c r="F6865" i="18" a="1"/>
  <c r="F7305" i="18" a="1"/>
  <c r="F7230" i="18" a="1"/>
  <c r="F7058" i="18" a="1"/>
  <c r="F7028" i="18" a="1"/>
  <c r="F6998" i="18" a="1"/>
  <c r="F6982" i="18" a="1"/>
  <c r="F6977" i="18" a="1"/>
  <c r="F6970" i="18" a="1"/>
  <c r="F6953" i="18" a="1"/>
  <c r="F6941" i="18" a="1"/>
  <c r="F6929" i="18" a="1"/>
  <c r="F6924" i="18" a="1"/>
  <c r="F6917" i="18" a="1"/>
  <c r="F7341" i="18" a="1"/>
  <c r="F7040" i="18" a="1"/>
  <c r="F7035" i="18" a="1"/>
  <c r="F7023" i="18" a="1"/>
  <c r="F7018" i="18" a="1"/>
  <c r="F7013" i="18" a="1"/>
  <c r="F7006" i="18" a="1"/>
  <c r="F7001" i="18" a="1"/>
  <c r="F6987" i="18" a="1"/>
  <c r="F6960" i="18" a="1"/>
  <c r="F6948" i="18" a="1"/>
  <c r="F6936" i="18" a="1"/>
  <c r="F6931" i="18" a="1"/>
  <c r="F6911" i="18" a="1"/>
  <c r="F6886" i="18" a="1"/>
  <c r="F6879" i="18" a="1"/>
  <c r="F7047" i="18" a="1"/>
  <c r="F7030" i="18" a="1"/>
  <c r="F7008" i="18" a="1"/>
  <c r="F6984" i="18" a="1"/>
  <c r="F6979" i="18" a="1"/>
  <c r="F6972" i="18" a="1"/>
  <c r="F6955" i="18" a="1"/>
  <c r="F6950" i="18" a="1"/>
  <c r="F6943" i="18" a="1"/>
  <c r="F6926" i="18" a="1"/>
  <c r="F6919" i="18" a="1"/>
  <c r="F6906" i="18" a="1"/>
  <c r="F6901" i="18" a="1"/>
  <c r="F6894" i="18" a="1"/>
  <c r="F7063" i="18" a="1"/>
  <c r="F7003" i="18" a="1"/>
  <c r="F6933" i="18" a="1"/>
  <c r="F6921" i="18" a="1"/>
  <c r="F6908" i="18" a="1"/>
  <c r="F6888" i="18" a="1"/>
  <c r="F6876" i="18" a="1"/>
  <c r="F7106" i="18" a="1"/>
  <c r="F7257" i="18" a="1"/>
  <c r="F7039" i="18" a="1"/>
  <c r="F7029" i="18" a="1"/>
  <c r="F7022" i="18" a="1"/>
  <c r="F7017" i="18" a="1"/>
  <c r="F6976" i="18" a="1"/>
  <c r="F6971" i="18" a="1"/>
  <c r="F6942" i="18" a="1"/>
  <c r="F6935" i="18" a="1"/>
  <c r="F6930" i="18" a="1"/>
  <c r="F6923" i="18" a="1"/>
  <c r="F6910" i="18" a="1"/>
  <c r="F7073" i="18" a="1"/>
  <c r="F6983" i="18" a="1"/>
  <c r="F6905" i="18" a="1"/>
  <c r="F6893" i="18" a="1"/>
  <c r="F6880" i="18" a="1"/>
  <c r="F6872" i="18" a="1"/>
  <c r="F6837" i="18" a="1"/>
  <c r="F6811" i="18" a="1"/>
  <c r="F6767" i="18" a="1"/>
  <c r="F6758" i="18" a="1"/>
  <c r="F6747" i="18" a="1"/>
  <c r="F6735" i="18" a="1"/>
  <c r="F6728" i="18" a="1"/>
  <c r="F6719" i="18" a="1"/>
  <c r="F6708" i="18" a="1"/>
  <c r="F6703" i="18" a="1"/>
  <c r="F6701" i="18" a="1"/>
  <c r="F6699" i="18" a="1"/>
  <c r="F6633" i="18" a="1"/>
  <c r="F6519" i="18" a="1"/>
  <c r="F6464" i="18" a="1"/>
  <c r="F6414" i="18" a="1"/>
  <c r="F6405" i="18" a="1"/>
  <c r="F6388" i="18" a="1"/>
  <c r="F6379" i="18" a="1"/>
  <c r="F6368" i="18" a="1"/>
  <c r="F6359" i="18" a="1"/>
  <c r="F6348" i="18" a="1"/>
  <c r="F6339" i="18" a="1"/>
  <c r="F6328" i="18" a="1"/>
  <c r="F6319" i="18" a="1"/>
  <c r="F6308" i="18" a="1"/>
  <c r="F6306" i="18" a="1"/>
  <c r="F6304" i="18" a="1"/>
  <c r="F6302" i="18" a="1"/>
  <c r="F6300" i="18" a="1"/>
  <c r="F6298" i="18" a="1"/>
  <c r="F6296" i="18" a="1"/>
  <c r="F6294" i="18" a="1"/>
  <c r="F6292" i="18" a="1"/>
  <c r="F6290" i="18" a="1"/>
  <c r="F6288" i="18" a="1"/>
  <c r="F6286" i="18" a="1"/>
  <c r="F6284" i="18" a="1"/>
  <c r="F6282" i="18" a="1"/>
  <c r="F6280" i="18" a="1"/>
  <c r="F6278" i="18" a="1"/>
  <c r="F6276" i="18" a="1"/>
  <c r="F6274" i="18" a="1"/>
  <c r="F6272" i="18" a="1"/>
  <c r="F6270" i="18" a="1"/>
  <c r="F6268" i="18" a="1"/>
  <c r="F6266" i="18" a="1"/>
  <c r="F6264" i="18" a="1"/>
  <c r="F6262" i="18" a="1"/>
  <c r="F6260" i="18" a="1"/>
  <c r="F6258" i="18" a="1"/>
  <c r="F6256" i="18" a="1"/>
  <c r="F6254" i="18" a="1"/>
  <c r="F6252" i="18" a="1"/>
  <c r="F6250" i="18" a="1"/>
  <c r="F6248" i="18" a="1"/>
  <c r="F6246" i="18" a="1"/>
  <c r="F6244" i="18" a="1"/>
  <c r="F6242" i="18" a="1"/>
  <c r="F6240" i="18" a="1"/>
  <c r="F6238" i="18" a="1"/>
  <c r="F6236" i="18" a="1"/>
  <c r="F6234" i="18" a="1"/>
  <c r="F6232" i="18" a="1"/>
  <c r="F6230" i="18" a="1"/>
  <c r="F6228" i="18" a="1"/>
  <c r="F6226" i="18" a="1"/>
  <c r="F6224" i="18" a="1"/>
  <c r="F6222" i="18" a="1"/>
  <c r="F6220" i="18" a="1"/>
  <c r="F6218" i="18" a="1"/>
  <c r="F6216" i="18" a="1"/>
  <c r="F6214" i="18" a="1"/>
  <c r="F6212" i="18" a="1"/>
  <c r="F6210" i="18" a="1"/>
  <c r="F6208" i="18" a="1"/>
  <c r="F6206" i="18" a="1"/>
  <c r="F6204" i="18" a="1"/>
  <c r="F6202" i="18" a="1"/>
  <c r="F6200" i="18" a="1"/>
  <c r="F6198" i="18" a="1"/>
  <c r="F6196" i="18" a="1"/>
  <c r="F6194" i="18" a="1"/>
  <c r="F6192" i="18" a="1"/>
  <c r="F6190" i="18" a="1"/>
  <c r="F6188" i="18" a="1"/>
  <c r="F6994" i="18" a="1"/>
  <c r="F6847" i="18" a="1"/>
  <c r="F6834" i="18" a="1"/>
  <c r="F6828" i="18" a="1"/>
  <c r="F6823" i="18" a="1"/>
  <c r="F6820" i="18" a="1"/>
  <c r="F6813" i="18" a="1"/>
  <c r="F6802" i="18" a="1"/>
  <c r="F6769" i="18" a="1"/>
  <c r="F6760" i="18" a="1"/>
  <c r="F6749" i="18" a="1"/>
  <c r="F6737" i="18" a="1"/>
  <c r="F6730" i="18" a="1"/>
  <c r="F6721" i="18" a="1"/>
  <c r="F6710" i="18" a="1"/>
  <c r="F6635" i="18" a="1"/>
  <c r="F6608" i="18" a="1"/>
  <c r="F6606" i="18" a="1"/>
  <c r="F6604" i="18" a="1"/>
  <c r="F6598" i="18" a="1"/>
  <c r="F6564" i="18" a="1"/>
  <c r="F6521" i="18" a="1"/>
  <c r="F6491" i="18" a="1"/>
  <c r="F6480" i="18" a="1"/>
  <c r="F6419" i="18" a="1"/>
  <c r="F6407" i="18" a="1"/>
  <c r="F6396" i="18" a="1"/>
  <c r="F6381" i="18" a="1"/>
  <c r="F6361" i="18" a="1"/>
  <c r="F6350" i="18" a="1"/>
  <c r="F6341" i="18" a="1"/>
  <c r="F6330" i="18" a="1"/>
  <c r="F6321" i="18" a="1"/>
  <c r="F6310" i="18" a="1"/>
  <c r="F6981" i="18" a="1"/>
  <c r="F6959" i="18" a="1"/>
  <c r="F6954" i="18" a="1"/>
  <c r="F6896" i="18" a="1"/>
  <c r="F6892" i="18" a="1"/>
  <c r="F6878" i="18" a="1"/>
  <c r="F6859" i="18" a="1"/>
  <c r="F6853" i="18" a="1"/>
  <c r="F6842" i="18" a="1"/>
  <c r="F6815" i="18" a="1"/>
  <c r="F6804" i="18" a="1"/>
  <c r="F6762" i="18" a="1"/>
  <c r="F6751" i="18" a="1"/>
  <c r="F6742" i="18" a="1"/>
  <c r="F6739" i="18" a="1"/>
  <c r="F6723" i="18" a="1"/>
  <c r="F6712" i="18" a="1"/>
  <c r="F6637" i="18" a="1"/>
  <c r="F6610" i="18" a="1"/>
  <c r="F6593" i="18" a="1"/>
  <c r="F6585" i="18" a="1"/>
  <c r="F6566" i="18" a="1"/>
  <c r="F7007" i="18" a="1"/>
  <c r="F6992" i="18" a="1"/>
  <c r="F6916" i="18" a="1"/>
  <c r="F6871" i="18" a="1"/>
  <c r="F6868" i="18" a="1"/>
  <c r="F6862" i="18" a="1"/>
  <c r="F6856" i="18" a="1"/>
  <c r="F6839" i="18" a="1"/>
  <c r="F6836" i="18" a="1"/>
  <c r="F6825" i="18" a="1"/>
  <c r="F6817" i="18" a="1"/>
  <c r="F6806" i="18" a="1"/>
  <c r="F6799" i="18" a="1"/>
  <c r="F6797" i="18" a="1"/>
  <c r="F6795" i="18" a="1"/>
  <c r="F6793" i="18" a="1"/>
  <c r="F6791" i="18" a="1"/>
  <c r="F6789" i="18" a="1"/>
  <c r="F6787" i="18" a="1"/>
  <c r="F6785" i="18" a="1"/>
  <c r="F6783" i="18" a="1"/>
  <c r="F6781" i="18" a="1"/>
  <c r="F6779" i="18" a="1"/>
  <c r="F6777" i="18" a="1"/>
  <c r="F6775" i="18" a="1"/>
  <c r="F6773" i="18" a="1"/>
  <c r="F6764" i="18" a="1"/>
  <c r="F6753" i="18" a="1"/>
  <c r="F6744" i="18" a="1"/>
  <c r="F6725" i="18" a="1"/>
  <c r="F6714" i="18" a="1"/>
  <c r="F6705" i="18" a="1"/>
  <c r="F6903" i="18" a="1"/>
  <c r="F6899" i="18" a="1"/>
  <c r="F6849" i="18" a="1"/>
  <c r="F6844" i="18" a="1"/>
  <c r="F6822" i="18" a="1"/>
  <c r="F6808" i="18" a="1"/>
  <c r="F6766" i="18" a="1"/>
  <c r="F6755" i="18" a="1"/>
  <c r="F6746" i="18" a="1"/>
  <c r="F7183" i="18" a="1"/>
  <c r="F6957" i="18" a="1"/>
  <c r="F6952" i="18" a="1"/>
  <c r="F6867" i="18" a="1"/>
  <c r="F6852" i="18" a="1"/>
  <c r="F6833" i="18" a="1"/>
  <c r="F6819" i="18" a="1"/>
  <c r="F6810" i="18" a="1"/>
  <c r="F6768" i="18" a="1"/>
  <c r="F6757" i="18" a="1"/>
  <c r="F6748" i="18" a="1"/>
  <c r="F7051" i="18" a="1"/>
  <c r="F7032" i="18" a="1"/>
  <c r="F7027" i="18" a="1"/>
  <c r="F6898" i="18" a="1"/>
  <c r="F6855" i="18" a="1"/>
  <c r="F6846" i="18" a="1"/>
  <c r="F6838" i="18" a="1"/>
  <c r="F6824" i="18" a="1"/>
  <c r="F6812" i="18" a="1"/>
  <c r="F6803" i="18" a="1"/>
  <c r="F6770" i="18" a="1"/>
  <c r="F6759" i="18" a="1"/>
  <c r="F6750" i="18" a="1"/>
  <c r="F7012" i="18" a="1"/>
  <c r="F6864" i="18" a="1"/>
  <c r="F6858" i="18" a="1"/>
  <c r="F6835" i="18" a="1"/>
  <c r="F6978" i="18" a="1"/>
  <c r="F6940" i="18" a="1"/>
  <c r="F6873" i="18" a="1"/>
  <c r="F6854" i="18" a="1"/>
  <c r="F6826" i="18" a="1"/>
  <c r="F6816" i="18" a="1"/>
  <c r="F6807" i="18" a="1"/>
  <c r="F6800" i="18" a="1"/>
  <c r="F6798" i="18" a="1"/>
  <c r="F6796" i="18" a="1"/>
  <c r="F6794" i="18" a="1"/>
  <c r="F6792" i="18" a="1"/>
  <c r="F6790" i="18" a="1"/>
  <c r="F6788" i="18" a="1"/>
  <c r="F6786" i="18" a="1"/>
  <c r="F6784" i="18" a="1"/>
  <c r="F6782" i="18" a="1"/>
  <c r="F6780" i="18" a="1"/>
  <c r="F6778" i="18" a="1"/>
  <c r="F6776" i="18" a="1"/>
  <c r="F6774" i="18" a="1"/>
  <c r="F6772" i="18" a="1"/>
  <c r="F6763" i="18" a="1"/>
  <c r="F6754" i="18" a="1"/>
  <c r="F6743" i="18" a="1"/>
  <c r="F6724" i="18" a="1"/>
  <c r="F6715" i="18" a="1"/>
  <c r="F6667" i="18" a="1"/>
  <c r="F6629" i="18" a="1"/>
  <c r="F6928" i="18" a="1"/>
  <c r="F6756" i="18" a="1"/>
  <c r="F6727" i="18" a="1"/>
  <c r="F6713" i="18" a="1"/>
  <c r="F6709" i="18" a="1"/>
  <c r="F6706" i="18" a="1"/>
  <c r="F6692" i="18" a="1"/>
  <c r="F6681" i="18" a="1"/>
  <c r="F6672" i="18" a="1"/>
  <c r="F6611" i="18" a="1"/>
  <c r="F6568" i="18" a="1"/>
  <c r="F6488" i="18" a="1"/>
  <c r="F6466" i="18" a="1"/>
  <c r="F6376" i="18" a="1"/>
  <c r="F6360" i="18" a="1"/>
  <c r="F6344" i="18" a="1"/>
  <c r="F6317" i="18" a="1"/>
  <c r="F6314" i="18" a="1"/>
  <c r="F6309" i="18" a="1"/>
  <c r="F6299" i="18" a="1"/>
  <c r="F6289" i="18" a="1"/>
  <c r="F6279" i="18" a="1"/>
  <c r="F6269" i="18" a="1"/>
  <c r="F6253" i="18" a="1"/>
  <c r="F6233" i="18" a="1"/>
  <c r="F6213" i="18" a="1"/>
  <c r="F6193" i="18" a="1"/>
  <c r="F6174" i="18" a="1"/>
  <c r="F6163" i="18" a="1"/>
  <c r="F6126" i="18" a="1"/>
  <c r="F6124" i="18" a="1"/>
  <c r="F6122" i="18" a="1"/>
  <c r="F6120" i="18" a="1"/>
  <c r="F6118" i="18" a="1"/>
  <c r="F6116" i="18" a="1"/>
  <c r="F6114" i="18" a="1"/>
  <c r="F6112" i="18" a="1"/>
  <c r="F6110" i="18" a="1"/>
  <c r="F6108" i="18" a="1"/>
  <c r="F6106" i="18" a="1"/>
  <c r="F6104" i="18" a="1"/>
  <c r="F6102" i="18" a="1"/>
  <c r="F6100" i="18" a="1"/>
  <c r="F6098" i="18" a="1"/>
  <c r="F6096" i="18" a="1"/>
  <c r="F6094" i="18" a="1"/>
  <c r="F6092" i="18" a="1"/>
  <c r="F6090" i="18" a="1"/>
  <c r="F6088" i="18" a="1"/>
  <c r="F6086" i="18" a="1"/>
  <c r="F6084" i="18" a="1"/>
  <c r="F6082" i="18" a="1"/>
  <c r="F6080" i="18" a="1"/>
  <c r="F6078" i="18" a="1"/>
  <c r="F6076" i="18" a="1"/>
  <c r="F6074" i="18" a="1"/>
  <c r="F6072" i="18" a="1"/>
  <c r="F6070" i="18" a="1"/>
  <c r="F6068" i="18" a="1"/>
  <c r="F6066" i="18" a="1"/>
  <c r="F6064" i="18" a="1"/>
  <c r="F6060" i="18" a="1"/>
  <c r="F6058" i="18" a="1"/>
  <c r="F6054" i="18" a="1"/>
  <c r="F6052" i="18" a="1"/>
  <c r="F6050" i="18" a="1"/>
  <c r="F6840" i="18" a="1"/>
  <c r="F6761" i="18" a="1"/>
  <c r="F6745" i="18" a="1"/>
  <c r="F6720" i="18" a="1"/>
  <c r="F6716" i="18" a="1"/>
  <c r="F6698" i="18" a="1"/>
  <c r="F6695" i="18" a="1"/>
  <c r="F6686" i="18" a="1"/>
  <c r="F6675" i="18" a="1"/>
  <c r="F6645" i="18" a="1"/>
  <c r="F6594" i="18" a="1"/>
  <c r="F6565" i="18" a="1"/>
  <c r="F6523" i="18" a="1"/>
  <c r="F6472" i="18" a="1"/>
  <c r="F6439" i="18" a="1"/>
  <c r="F6412" i="18" a="1"/>
  <c r="F6409" i="18" a="1"/>
  <c r="F6404" i="18" a="1"/>
  <c r="F6384" i="18" a="1"/>
  <c r="F6373" i="18" a="1"/>
  <c r="F6365" i="18" a="1"/>
  <c r="F6357" i="18" a="1"/>
  <c r="F6354" i="18" a="1"/>
  <c r="F6349" i="18" a="1"/>
  <c r="F6338" i="18" a="1"/>
  <c r="F6327" i="18" a="1"/>
  <c r="F6869" i="18" a="1"/>
  <c r="F6845" i="18" a="1"/>
  <c r="F6689" i="18" a="1"/>
  <c r="F6680" i="18" a="1"/>
  <c r="F6669" i="18" a="1"/>
  <c r="F6641" i="18" a="1"/>
  <c r="F6631" i="18" a="1"/>
  <c r="F6607" i="18" a="1"/>
  <c r="F6401" i="18" a="1"/>
  <c r="F6389" i="18" a="1"/>
  <c r="F6343" i="18" a="1"/>
  <c r="F7010" i="18" a="1"/>
  <c r="F6818" i="18" a="1"/>
  <c r="F6694" i="18" a="1"/>
  <c r="F6683" i="18" a="1"/>
  <c r="F6674" i="18" a="1"/>
  <c r="F6665" i="18" a="1"/>
  <c r="F6587" i="18" a="1"/>
  <c r="F6574" i="18" a="1"/>
  <c r="F6525" i="18" a="1"/>
  <c r="F6483" i="18" a="1"/>
  <c r="F6462" i="18" a="1"/>
  <c r="F6436" i="18" a="1"/>
  <c r="F6411" i="18" a="1"/>
  <c r="F6398" i="18" a="1"/>
  <c r="F6378" i="18" a="1"/>
  <c r="F6362" i="18" a="1"/>
  <c r="F6351" i="18" a="1"/>
  <c r="F6346" i="18" a="1"/>
  <c r="F6332" i="18" a="1"/>
  <c r="F6324" i="18" a="1"/>
  <c r="F6805" i="18" a="1"/>
  <c r="F6697" i="18" a="1"/>
  <c r="F6688" i="18" a="1"/>
  <c r="F6677" i="18" a="1"/>
  <c r="F6668" i="18" a="1"/>
  <c r="F6627" i="18" a="1"/>
  <c r="F6589" i="18" a="1"/>
  <c r="F6570" i="18" a="1"/>
  <c r="F6520" i="18" a="1"/>
  <c r="F6485" i="18" a="1"/>
  <c r="F6474" i="18" a="1"/>
  <c r="F6765" i="18" a="1"/>
  <c r="F6729" i="18" a="1"/>
  <c r="F6726" i="18" a="1"/>
  <c r="F6718" i="18" a="1"/>
  <c r="F6711" i="18" a="1"/>
  <c r="F6707" i="18" a="1"/>
  <c r="F6700" i="18" a="1"/>
  <c r="F6691" i="18" a="1"/>
  <c r="F6682" i="18" a="1"/>
  <c r="F6671" i="18" a="1"/>
  <c r="F6619" i="18" a="1"/>
  <c r="F6609" i="18" a="1"/>
  <c r="F6573" i="18" a="1"/>
  <c r="F6567" i="18" a="1"/>
  <c r="F6487" i="18" a="1"/>
  <c r="F6945" i="18" a="1"/>
  <c r="F6752" i="18" a="1"/>
  <c r="F6733" i="18" a="1"/>
  <c r="F6722" i="18" a="1"/>
  <c r="F6696" i="18" a="1"/>
  <c r="F6685" i="18" a="1"/>
  <c r="F6676" i="18" a="1"/>
  <c r="F6622" i="18" a="1"/>
  <c r="F6522" i="18" a="1"/>
  <c r="F6489" i="18" a="1"/>
  <c r="F6866" i="18" a="1"/>
  <c r="F6848" i="18" a="1"/>
  <c r="F6690" i="18" a="1"/>
  <c r="F6679" i="18" a="1"/>
  <c r="F6670" i="18" a="1"/>
  <c r="F6809" i="18" a="1"/>
  <c r="F6693" i="18" a="1"/>
  <c r="F6684" i="18" a="1"/>
  <c r="F6673" i="18" a="1"/>
  <c r="F6639" i="18" a="1"/>
  <c r="F6524" i="18" a="1"/>
  <c r="F6484" i="18" a="1"/>
  <c r="F6437" i="18" a="1"/>
  <c r="F6410" i="18" a="1"/>
  <c r="F6402" i="18" a="1"/>
  <c r="F6363" i="18" a="1"/>
  <c r="F6355" i="18" a="1"/>
  <c r="F6347" i="18" a="1"/>
  <c r="F6678" i="18" a="1"/>
  <c r="F6426" i="18" a="1"/>
  <c r="F6375" i="18" a="1"/>
  <c r="F6340" i="18" a="1"/>
  <c r="F6322" i="18" a="1"/>
  <c r="F6316" i="18" a="1"/>
  <c r="F6313" i="18" a="1"/>
  <c r="F6291" i="18" a="1"/>
  <c r="F6283" i="18" a="1"/>
  <c r="F6247" i="18" a="1"/>
  <c r="F6235" i="18" a="1"/>
  <c r="F6223" i="18" a="1"/>
  <c r="F6211" i="18" a="1"/>
  <c r="F6178" i="18" a="1"/>
  <c r="F6171" i="18" a="1"/>
  <c r="F6166" i="18" a="1"/>
  <c r="F6148" i="18" a="1"/>
  <c r="F6137" i="18" a="1"/>
  <c r="F6128" i="18" a="1"/>
  <c r="F6121" i="18" a="1"/>
  <c r="F6101" i="18" a="1"/>
  <c r="F6081" i="18" a="1"/>
  <c r="F5985" i="18" a="1"/>
  <c r="F5983" i="18" a="1"/>
  <c r="F5975" i="18" a="1"/>
  <c r="F5945" i="18" a="1"/>
  <c r="F5943" i="18" a="1"/>
  <c r="F5941" i="18" a="1"/>
  <c r="F5939" i="18" a="1"/>
  <c r="F5937" i="18" a="1"/>
  <c r="F5935" i="18" a="1"/>
  <c r="F5933" i="18" a="1"/>
  <c r="F5931" i="18" a="1"/>
  <c r="F5929" i="18" a="1"/>
  <c r="F5843" i="18" a="1"/>
  <c r="F5837" i="18" a="1"/>
  <c r="F5797" i="18" a="1"/>
  <c r="F5791" i="18" a="1"/>
  <c r="F5735" i="18" a="1"/>
  <c r="F6814" i="18" a="1"/>
  <c r="F6576" i="18" a="1"/>
  <c r="F6569" i="18" a="1"/>
  <c r="F6397" i="18" a="1"/>
  <c r="F6371" i="18" a="1"/>
  <c r="F6367" i="18" a="1"/>
  <c r="F6358" i="18" a="1"/>
  <c r="F6259" i="18" a="1"/>
  <c r="F6237" i="18" a="1"/>
  <c r="F6225" i="18" a="1"/>
  <c r="F6201" i="18" a="1"/>
  <c r="F6189" i="18" a="1"/>
  <c r="F6150" i="18" a="1"/>
  <c r="F6139" i="18" a="1"/>
  <c r="F6130" i="18" a="1"/>
  <c r="F6123" i="18" a="1"/>
  <c r="F6103" i="18" a="1"/>
  <c r="F6083" i="18" a="1"/>
  <c r="F6063" i="18" a="1"/>
  <c r="F6702" i="18" a="1"/>
  <c r="F6597" i="18" a="1"/>
  <c r="F6575" i="18" a="1"/>
  <c r="F6476" i="18" a="1"/>
  <c r="F6415" i="18" a="1"/>
  <c r="F6400" i="18" a="1"/>
  <c r="F6383" i="18" a="1"/>
  <c r="F6353" i="18" a="1"/>
  <c r="F6307" i="18" a="1"/>
  <c r="F6285" i="18" a="1"/>
  <c r="F6277" i="18" a="1"/>
  <c r="F6249" i="18" a="1"/>
  <c r="F6180" i="18" a="1"/>
  <c r="F6173" i="18" a="1"/>
  <c r="F6168" i="18" a="1"/>
  <c r="F6161" i="18" a="1"/>
  <c r="F6152" i="18" a="1"/>
  <c r="F6141" i="18" a="1"/>
  <c r="F6132" i="18" a="1"/>
  <c r="F6105" i="18" a="1"/>
  <c r="F6085" i="18" a="1"/>
  <c r="F6717" i="18" a="1"/>
  <c r="F6374" i="18" a="1"/>
  <c r="F6331" i="18" a="1"/>
  <c r="F6301" i="18" a="1"/>
  <c r="F6293" i="18" a="1"/>
  <c r="F6261" i="18" a="1"/>
  <c r="F6239" i="18" a="1"/>
  <c r="F6227" i="18" a="1"/>
  <c r="F6215" i="18" a="1"/>
  <c r="F6203" i="18" a="1"/>
  <c r="F6191" i="18" a="1"/>
  <c r="F6154" i="18" a="1"/>
  <c r="F6143" i="18" a="1"/>
  <c r="F6134" i="18" a="1"/>
  <c r="F6107" i="18" a="1"/>
  <c r="F6087" i="18" a="1"/>
  <c r="F6334" i="18" a="1"/>
  <c r="F6318" i="18" a="1"/>
  <c r="F6315" i="18" a="1"/>
  <c r="F6312" i="18" a="1"/>
  <c r="F6271" i="18" a="1"/>
  <c r="F6251" i="18" a="1"/>
  <c r="F6217" i="18" a="1"/>
  <c r="F6205" i="18" a="1"/>
  <c r="F6182" i="18" a="1"/>
  <c r="F6175" i="18" a="1"/>
  <c r="F6145" i="18" a="1"/>
  <c r="F6136" i="18" a="1"/>
  <c r="F6109" i="18" a="1"/>
  <c r="F6089" i="18" a="1"/>
  <c r="F6687" i="18" a="1"/>
  <c r="F6605" i="18" a="1"/>
  <c r="F6418" i="18" a="1"/>
  <c r="F6413" i="18" a="1"/>
  <c r="F6366" i="18" a="1"/>
  <c r="F6356" i="18" a="1"/>
  <c r="F6323" i="18" a="1"/>
  <c r="F6295" i="18" a="1"/>
  <c r="F6287" i="18" a="1"/>
  <c r="F6263" i="18" a="1"/>
  <c r="F6241" i="18" a="1"/>
  <c r="F6229" i="18" a="1"/>
  <c r="F6177" i="18" a="1"/>
  <c r="F6165" i="18" a="1"/>
  <c r="F6147" i="18" a="1"/>
  <c r="F6138" i="18" a="1"/>
  <c r="F6111" i="18" a="1"/>
  <c r="F6486" i="18" a="1"/>
  <c r="F6399" i="18" a="1"/>
  <c r="F6382" i="18" a="1"/>
  <c r="F6377" i="18" a="1"/>
  <c r="F6352" i="18" a="1"/>
  <c r="F6342" i="18" a="1"/>
  <c r="F6303" i="18" a="1"/>
  <c r="F6265" i="18" a="1"/>
  <c r="F6219" i="18" a="1"/>
  <c r="F6207" i="18" a="1"/>
  <c r="F6195" i="18" a="1"/>
  <c r="F6172" i="18" a="1"/>
  <c r="F6167" i="18" a="1"/>
  <c r="F6149" i="18" a="1"/>
  <c r="F6140" i="18" a="1"/>
  <c r="F6129" i="18" a="1"/>
  <c r="F6113" i="18" a="1"/>
  <c r="F6479" i="18" a="1"/>
  <c r="F6438" i="18" a="1"/>
  <c r="F6427" i="18" a="1"/>
  <c r="F6408" i="18" a="1"/>
  <c r="F6403" i="18" a="1"/>
  <c r="F6385" i="18" a="1"/>
  <c r="F6372" i="18" a="1"/>
  <c r="F6326" i="18" a="1"/>
  <c r="F6311" i="18" a="1"/>
  <c r="F6337" i="18" a="1"/>
  <c r="F6333" i="18" a="1"/>
  <c r="F6329" i="18" a="1"/>
  <c r="F6320" i="18" a="1"/>
  <c r="F6297" i="18" a="1"/>
  <c r="F6245" i="18" a="1"/>
  <c r="F6221" i="18" a="1"/>
  <c r="F6209" i="18" a="1"/>
  <c r="F6169" i="18" a="1"/>
  <c r="F6153" i="18" a="1"/>
  <c r="F6144" i="18" a="1"/>
  <c r="F6133" i="18" a="1"/>
  <c r="F6117" i="18" a="1"/>
  <c r="F6097" i="18" a="1"/>
  <c r="F6077" i="18" a="1"/>
  <c r="F6255" i="18" a="1"/>
  <c r="F6091" i="18" a="1"/>
  <c r="F6051" i="18" a="1"/>
  <c r="F6030" i="18" a="1"/>
  <c r="F6022" i="18" a="1"/>
  <c r="F6012" i="18" a="1"/>
  <c r="F6005" i="18" a="1"/>
  <c r="F5994" i="18" a="1"/>
  <c r="F5960" i="18" a="1"/>
  <c r="F5942" i="18" a="1"/>
  <c r="F5864" i="18" a="1"/>
  <c r="F5827" i="18" a="1"/>
  <c r="F5816" i="18" a="1"/>
  <c r="F5802" i="18" a="1"/>
  <c r="F5799" i="18" a="1"/>
  <c r="F5761" i="18" a="1"/>
  <c r="F5699" i="18" a="1"/>
  <c r="F5679" i="18" a="1"/>
  <c r="F5670" i="18" a="1"/>
  <c r="F5652" i="18" a="1"/>
  <c r="F5636" i="18" a="1"/>
  <c r="F5550" i="18" a="1"/>
  <c r="F6380" i="18" a="1"/>
  <c r="F6364" i="18" a="1"/>
  <c r="F6199" i="18" a="1"/>
  <c r="F6181" i="18" a="1"/>
  <c r="F6135" i="18" a="1"/>
  <c r="F6095" i="18" a="1"/>
  <c r="F6048" i="18" a="1"/>
  <c r="F6037" i="18" a="1"/>
  <c r="F6019" i="18" a="1"/>
  <c r="F6007" i="18" a="1"/>
  <c r="F5950" i="18" a="1"/>
  <c r="F5944" i="18" a="1"/>
  <c r="F5873" i="18" a="1"/>
  <c r="F5866" i="18" a="1"/>
  <c r="F5829" i="18" a="1"/>
  <c r="F5818" i="18" a="1"/>
  <c r="F5766" i="18" a="1"/>
  <c r="F5747" i="18" a="1"/>
  <c r="F5723" i="18" a="1"/>
  <c r="F5701" i="18" a="1"/>
  <c r="F5681" i="18" a="1"/>
  <c r="F5672" i="18" a="1"/>
  <c r="F5649" i="18" a="1"/>
  <c r="F5609" i="18" a="1"/>
  <c r="F5571" i="18" a="1"/>
  <c r="F6305" i="18" a="1"/>
  <c r="F6162" i="18" a="1"/>
  <c r="F6146" i="18" a="1"/>
  <c r="F6115" i="18" a="1"/>
  <c r="F6099" i="18" a="1"/>
  <c r="F6045" i="18" a="1"/>
  <c r="F6032" i="18" a="1"/>
  <c r="F6024" i="18" a="1"/>
  <c r="F6014" i="18" a="1"/>
  <c r="F6009" i="18" a="1"/>
  <c r="F5998" i="18" a="1"/>
  <c r="F5868" i="18" a="1"/>
  <c r="F5831" i="18" a="1"/>
  <c r="F5820" i="18" a="1"/>
  <c r="F6281" i="18" a="1"/>
  <c r="F6151" i="18" a="1"/>
  <c r="F6079" i="18" a="1"/>
  <c r="F6065" i="18" a="1"/>
  <c r="F6053" i="18" a="1"/>
  <c r="F6029" i="18" a="1"/>
  <c r="F6021" i="18" a="1"/>
  <c r="F6011" i="18" a="1"/>
  <c r="F6000" i="18" a="1"/>
  <c r="F5984" i="18" a="1"/>
  <c r="F5870" i="18" a="1"/>
  <c r="F5861" i="18" a="1"/>
  <c r="F5822" i="18" a="1"/>
  <c r="F5804" i="18" a="1"/>
  <c r="F5743" i="18" a="1"/>
  <c r="F5734" i="18" a="1"/>
  <c r="F6275" i="18" a="1"/>
  <c r="F6197" i="18" a="1"/>
  <c r="F6179" i="18" a="1"/>
  <c r="F6075" i="18" a="1"/>
  <c r="F6071" i="18" a="1"/>
  <c r="F6059" i="18" a="1"/>
  <c r="F6047" i="18" a="1"/>
  <c r="F6042" i="18" a="1"/>
  <c r="F6039" i="18" a="1"/>
  <c r="F6034" i="18" a="1"/>
  <c r="F6026" i="18" a="1"/>
  <c r="F6016" i="18" a="1"/>
  <c r="F6002" i="18" a="1"/>
  <c r="F5930" i="18" a="1"/>
  <c r="F5863" i="18" a="1"/>
  <c r="F5824" i="18" a="1"/>
  <c r="F5815" i="18" a="1"/>
  <c r="F5728" i="18" a="1"/>
  <c r="F5687" i="18" a="1"/>
  <c r="F5678" i="18" a="1"/>
  <c r="F5667" i="18" a="1"/>
  <c r="F5640" i="18" a="1"/>
  <c r="F5598" i="18" a="1"/>
  <c r="F5562" i="18" a="1"/>
  <c r="F6243" i="18" a="1"/>
  <c r="F6231" i="18" a="1"/>
  <c r="F6093" i="18" a="1"/>
  <c r="F6031" i="18" a="1"/>
  <c r="F6023" i="18" a="1"/>
  <c r="F6013" i="18" a="1"/>
  <c r="F6004" i="18" a="1"/>
  <c r="F5932" i="18" a="1"/>
  <c r="F5865" i="18" a="1"/>
  <c r="F5852" i="18" a="1"/>
  <c r="F5826" i="18" a="1"/>
  <c r="F5817" i="18" a="1"/>
  <c r="F5788" i="18" a="1"/>
  <c r="F5709" i="18" a="1"/>
  <c r="F5698" i="18" a="1"/>
  <c r="F5680" i="18" a="1"/>
  <c r="F5669" i="18" a="1"/>
  <c r="F5635" i="18" a="1"/>
  <c r="F6345" i="18" a="1"/>
  <c r="F6325" i="18" a="1"/>
  <c r="F6267" i="18" a="1"/>
  <c r="F6119" i="18" a="1"/>
  <c r="F6067" i="18" a="1"/>
  <c r="F6049" i="18" a="1"/>
  <c r="F6036" i="18" a="1"/>
  <c r="F6018" i="18" a="1"/>
  <c r="F6006" i="18" a="1"/>
  <c r="F5997" i="18" a="1"/>
  <c r="F5990" i="18" a="1"/>
  <c r="F5934" i="18" a="1"/>
  <c r="F5867" i="18" a="1"/>
  <c r="F5828" i="18" a="1"/>
  <c r="F5819" i="18" a="1"/>
  <c r="F5765" i="18" a="1"/>
  <c r="F5762" i="18" a="1"/>
  <c r="F5724" i="18" a="1"/>
  <c r="F5700" i="18" a="1"/>
  <c r="F5682" i="18" a="1"/>
  <c r="F5671" i="18" a="1"/>
  <c r="F5608" i="18" a="1"/>
  <c r="F6643" i="18" a="1"/>
  <c r="F6257" i="18" a="1"/>
  <c r="F6131" i="18" a="1"/>
  <c r="F6044" i="18" a="1"/>
  <c r="F6033" i="18" a="1"/>
  <c r="F6025" i="18" a="1"/>
  <c r="F6015" i="18" a="1"/>
  <c r="F6008" i="18" a="1"/>
  <c r="F5999" i="18" a="1"/>
  <c r="F6273" i="18" a="1"/>
  <c r="F6164" i="18" a="1"/>
  <c r="F6142" i="18" a="1"/>
  <c r="F6038" i="18" a="1"/>
  <c r="F6020" i="18" a="1"/>
  <c r="F6010" i="18" a="1"/>
  <c r="F6001" i="18" a="1"/>
  <c r="F5938" i="18" a="1"/>
  <c r="F5871" i="18" a="1"/>
  <c r="F5860" i="18" a="1"/>
  <c r="F5832" i="18" a="1"/>
  <c r="F5823" i="18" a="1"/>
  <c r="F5742" i="18" a="1"/>
  <c r="F6035" i="18" a="1"/>
  <c r="F5830" i="18" a="1"/>
  <c r="F5654" i="18" a="1"/>
  <c r="F5647" i="18" a="1"/>
  <c r="F5538" i="18" a="1"/>
  <c r="F5521" i="18" a="1"/>
  <c r="F5518" i="18" a="1"/>
  <c r="F5501" i="18" a="1"/>
  <c r="F5481" i="18" a="1"/>
  <c r="F5478" i="18" a="1"/>
  <c r="F5414" i="18" a="1"/>
  <c r="F5408" i="18" a="1"/>
  <c r="F5406" i="18" a="1"/>
  <c r="F5388" i="18" a="1"/>
  <c r="F5186" i="18" a="1"/>
  <c r="F5184" i="18" a="1"/>
  <c r="F5176" i="18" a="1"/>
  <c r="F5174" i="18" a="1"/>
  <c r="F5138" i="18" a="1"/>
  <c r="F5108" i="18" a="1"/>
  <c r="F5086" i="18" a="1"/>
  <c r="F4958" i="18" a="1"/>
  <c r="F4956" i="18" a="1"/>
  <c r="F4944" i="18" a="1"/>
  <c r="F4864" i="18" a="1"/>
  <c r="F4862" i="18" a="1"/>
  <c r="F4860" i="18" a="1"/>
  <c r="F4796" i="18" a="1"/>
  <c r="F4760" i="18" a="1"/>
  <c r="F4746" i="18" a="1"/>
  <c r="F6176" i="18" a="1"/>
  <c r="F6069" i="18" a="1"/>
  <c r="F5851" i="18" a="1"/>
  <c r="F5686" i="18" a="1"/>
  <c r="F5639" i="18" a="1"/>
  <c r="F5616" i="18" a="1"/>
  <c r="F5553" i="18" a="1"/>
  <c r="F5535" i="18" a="1"/>
  <c r="F5515" i="18" a="1"/>
  <c r="F5512" i="18" a="1"/>
  <c r="F5403" i="18" a="1"/>
  <c r="F5335" i="18" a="1"/>
  <c r="F5327" i="18" a="1"/>
  <c r="F5313" i="18" a="1"/>
  <c r="F5311" i="18" a="1"/>
  <c r="F5199" i="18" a="1"/>
  <c r="F6003" i="18" a="1"/>
  <c r="F5869" i="18" a="1"/>
  <c r="F5674" i="18" a="1"/>
  <c r="F5563" i="18" a="1"/>
  <c r="F5544" i="18" a="1"/>
  <c r="F5529" i="18" a="1"/>
  <c r="F5526" i="18" a="1"/>
  <c r="F5509" i="18" a="1"/>
  <c r="F5506" i="18" a="1"/>
  <c r="F5497" i="18" a="1"/>
  <c r="F5472" i="18" a="1"/>
  <c r="F5470" i="18" a="1"/>
  <c r="F5468" i="18" a="1"/>
  <c r="F5466" i="18" a="1"/>
  <c r="F5464" i="18" a="1"/>
  <c r="F5462" i="18" a="1"/>
  <c r="F5460" i="18" a="1"/>
  <c r="F5458" i="18" a="1"/>
  <c r="F5456" i="18" a="1"/>
  <c r="F5438" i="18" a="1"/>
  <c r="F5432" i="18" a="1"/>
  <c r="F5376" i="18" a="1"/>
  <c r="F5318" i="18" a="1"/>
  <c r="F5230" i="18" a="1"/>
  <c r="F5224" i="18" a="1"/>
  <c r="F5222" i="18" a="1"/>
  <c r="F5204" i="18" a="1"/>
  <c r="F5168" i="18" a="1"/>
  <c r="F5936" i="18" a="1"/>
  <c r="F5821" i="18" a="1"/>
  <c r="F5729" i="18" a="1"/>
  <c r="F5666" i="18" a="1"/>
  <c r="F5546" i="18" a="1"/>
  <c r="F5523" i="18" a="1"/>
  <c r="F5520" i="18" a="1"/>
  <c r="F5503" i="18" a="1"/>
  <c r="F5500" i="18" a="1"/>
  <c r="F5429" i="18" a="1"/>
  <c r="F5345" i="18" a="1"/>
  <c r="F5339" i="18" a="1"/>
  <c r="F5337" i="18" a="1"/>
  <c r="F5305" i="18" a="1"/>
  <c r="F5303" i="18" a="1"/>
  <c r="F5301" i="18" a="1"/>
  <c r="F5299" i="18" a="1"/>
  <c r="F5297" i="18" a="1"/>
  <c r="F5295" i="18" a="1"/>
  <c r="F5293" i="18" a="1"/>
  <c r="F5291" i="18" a="1"/>
  <c r="F5289" i="18" a="1"/>
  <c r="F5287" i="18" a="1"/>
  <c r="F5285" i="18" a="1"/>
  <c r="F5283" i="18" a="1"/>
  <c r="F5281" i="18" a="1"/>
  <c r="F5279" i="18" a="1"/>
  <c r="F5277" i="18" a="1"/>
  <c r="F5275" i="18" a="1"/>
  <c r="F5219" i="18" a="1"/>
  <c r="F5862" i="18" a="1"/>
  <c r="F5707" i="18" a="1"/>
  <c r="F5685" i="18" a="1"/>
  <c r="F5673" i="18" a="1"/>
  <c r="F5599" i="18" a="1"/>
  <c r="F5559" i="18" a="1"/>
  <c r="F5537" i="18" a="1"/>
  <c r="F5534" i="18" a="1"/>
  <c r="F5517" i="18" a="1"/>
  <c r="F5514" i="18" a="1"/>
  <c r="F5440" i="18" a="1"/>
  <c r="F5384" i="18" a="1"/>
  <c r="F5370" i="18" a="1"/>
  <c r="F5368" i="18" a="1"/>
  <c r="F5366" i="18" a="1"/>
  <c r="F5254" i="18" a="1"/>
  <c r="F5248" i="18" a="1"/>
  <c r="F5192" i="18" a="1"/>
  <c r="F5190" i="18" a="1"/>
  <c r="F6527" i="18" a="1"/>
  <c r="F6027" i="18" a="1"/>
  <c r="F5874" i="18" a="1"/>
  <c r="F5684" i="18" a="1"/>
  <c r="F5677" i="18" a="1"/>
  <c r="F5603" i="18" a="1"/>
  <c r="F5531" i="18" a="1"/>
  <c r="F5528" i="18" a="1"/>
  <c r="F5511" i="18" a="1"/>
  <c r="F5508" i="18" a="1"/>
  <c r="F5453" i="18" a="1"/>
  <c r="F5407" i="18" a="1"/>
  <c r="F5331" i="18" a="1"/>
  <c r="F5259" i="18" a="1"/>
  <c r="F5245" i="18" a="1"/>
  <c r="F5187" i="18" a="1"/>
  <c r="F5185" i="18" a="1"/>
  <c r="F5183" i="18" a="1"/>
  <c r="F5177" i="18" a="1"/>
  <c r="F5175" i="18" a="1"/>
  <c r="F5109" i="18" a="1"/>
  <c r="F5107" i="18" a="1"/>
  <c r="F6073" i="18" a="1"/>
  <c r="F5693" i="18" a="1"/>
  <c r="F5665" i="18" a="1"/>
  <c r="F5641" i="18" a="1"/>
  <c r="F5569" i="18" a="1"/>
  <c r="F5525" i="18" a="1"/>
  <c r="F5522" i="18" a="1"/>
  <c r="F5505" i="18" a="1"/>
  <c r="F5502" i="18" a="1"/>
  <c r="F5442" i="18" a="1"/>
  <c r="F5402" i="18" a="1"/>
  <c r="F5328" i="18" a="1"/>
  <c r="F5314" i="18" a="1"/>
  <c r="F5312" i="18" a="1"/>
  <c r="F5272" i="18" a="1"/>
  <c r="F5264" i="18" a="1"/>
  <c r="F5256" i="18" a="1"/>
  <c r="F5200" i="18" a="1"/>
  <c r="F6046" i="18" a="1"/>
  <c r="F5940" i="18" a="1"/>
  <c r="F5773" i="18" a="1"/>
  <c r="F5767" i="18" a="1"/>
  <c r="F5676" i="18" a="1"/>
  <c r="F5621" i="18" a="1"/>
  <c r="F5602" i="18" a="1"/>
  <c r="F6017" i="18" a="1"/>
  <c r="F5858" i="18" a="1"/>
  <c r="F5696" i="18" a="1"/>
  <c r="F5561" i="18" a="1"/>
  <c r="F5558" i="18" a="1"/>
  <c r="F5548" i="18" a="1"/>
  <c r="F5545" i="18" a="1"/>
  <c r="F5533" i="18" a="1"/>
  <c r="F5530" i="18" a="1"/>
  <c r="F5513" i="18" a="1"/>
  <c r="F5510" i="18" a="1"/>
  <c r="F5338" i="18" a="1"/>
  <c r="F5306" i="18" a="1"/>
  <c r="F5304" i="18" a="1"/>
  <c r="F5302" i="18" a="1"/>
  <c r="F5298" i="18" a="1"/>
  <c r="F5296" i="18" a="1"/>
  <c r="F5294" i="18" a="1"/>
  <c r="F5292" i="18" a="1"/>
  <c r="F5290" i="18" a="1"/>
  <c r="F5288" i="18" a="1"/>
  <c r="F5286" i="18" a="1"/>
  <c r="F5284" i="18" a="1"/>
  <c r="F5282" i="18" a="1"/>
  <c r="F5280" i="18" a="1"/>
  <c r="F5278" i="18" a="1"/>
  <c r="F5276" i="18" a="1"/>
  <c r="F5274" i="18" a="1"/>
  <c r="F5218" i="18" a="1"/>
  <c r="F5524" i="18" a="1"/>
  <c r="F5369" i="18" a="1"/>
  <c r="F5079" i="18" a="1"/>
  <c r="F5070" i="18" a="1"/>
  <c r="F5067" i="18" a="1"/>
  <c r="F5029" i="18" a="1"/>
  <c r="F5020" i="18" a="1"/>
  <c r="F5009" i="18" a="1"/>
  <c r="F5004" i="18" a="1"/>
  <c r="F4891" i="18" a="1"/>
  <c r="F4326" i="18" a="1"/>
  <c r="F4324" i="18" a="1"/>
  <c r="F4322" i="18" a="1"/>
  <c r="F4320" i="18" a="1"/>
  <c r="F5504" i="18" a="1"/>
  <c r="F5473" i="18" a="1"/>
  <c r="F5467" i="18" a="1"/>
  <c r="F5461" i="18" a="1"/>
  <c r="F5064" i="18" a="1"/>
  <c r="F5061" i="18" a="1"/>
  <c r="F5050" i="18" a="1"/>
  <c r="F5045" i="18" a="1"/>
  <c r="F5040" i="18" a="1"/>
  <c r="F5031" i="18" a="1"/>
  <c r="F5022" i="18" a="1"/>
  <c r="F5011" i="18" a="1"/>
  <c r="F4971" i="18" a="1"/>
  <c r="F4957" i="18" a="1"/>
  <c r="F4893" i="18" a="1"/>
  <c r="F4833" i="18" a="1"/>
  <c r="F4797" i="18" a="1"/>
  <c r="F4754" i="18" a="1"/>
  <c r="F4749" i="18" a="1"/>
  <c r="F5516" i="18" a="1"/>
  <c r="F5455" i="18" a="1"/>
  <c r="F5383" i="18" a="1"/>
  <c r="F5223" i="18" a="1"/>
  <c r="F5076" i="18" a="1"/>
  <c r="F5058" i="18" a="1"/>
  <c r="F5055" i="18" a="1"/>
  <c r="F5033" i="18" a="1"/>
  <c r="F5024" i="18" a="1"/>
  <c r="F5013" i="18" a="1"/>
  <c r="F4895" i="18" a="1"/>
  <c r="F4826" i="18" a="1"/>
  <c r="F4812" i="18" a="1"/>
  <c r="F4741" i="18" a="1"/>
  <c r="F4739" i="18" a="1"/>
  <c r="F4737" i="18" a="1"/>
  <c r="F5617" i="18" a="1"/>
  <c r="F5536" i="18" a="1"/>
  <c r="F5367" i="18" a="1"/>
  <c r="F5261" i="18" a="1"/>
  <c r="F5131" i="18" a="1"/>
  <c r="F5096" i="18" a="1"/>
  <c r="F5092" i="18" a="1"/>
  <c r="F5069" i="18" a="1"/>
  <c r="F5052" i="18" a="1"/>
  <c r="F5047" i="18" a="1"/>
  <c r="F5042" i="18" a="1"/>
  <c r="F5035" i="18" a="1"/>
  <c r="F5026" i="18" a="1"/>
  <c r="F5015" i="18" a="1"/>
  <c r="F4966" i="18" a="1"/>
  <c r="F4888" i="18" a="1"/>
  <c r="F4828" i="18" a="1"/>
  <c r="F4809" i="18" a="1"/>
  <c r="F5319" i="18" a="1"/>
  <c r="F5191" i="18" a="1"/>
  <c r="F5119" i="18" a="1"/>
  <c r="F5078" i="18" a="1"/>
  <c r="F5066" i="18" a="1"/>
  <c r="F5063" i="18" a="1"/>
  <c r="F5037" i="18" a="1"/>
  <c r="F5028" i="18" a="1"/>
  <c r="F5017" i="18" a="1"/>
  <c r="F5008" i="18" a="1"/>
  <c r="F5001" i="18" a="1"/>
  <c r="F4968" i="18" a="1"/>
  <c r="F4890" i="18" a="1"/>
  <c r="F4830" i="18" a="1"/>
  <c r="F4799" i="18" a="1"/>
  <c r="F5465" i="18" a="1"/>
  <c r="F5459" i="18" a="1"/>
  <c r="F5169" i="18" a="1"/>
  <c r="F5115" i="18" a="1"/>
  <c r="F5112" i="18" a="1"/>
  <c r="F5081" i="18" a="1"/>
  <c r="F5060" i="18" a="1"/>
  <c r="F5057" i="18" a="1"/>
  <c r="F5049" i="18" a="1"/>
  <c r="F5044" i="18" a="1"/>
  <c r="F5039" i="18" a="1"/>
  <c r="F5030" i="18" a="1"/>
  <c r="F5019" i="18" a="1"/>
  <c r="F5003" i="18" a="1"/>
  <c r="F4892" i="18" a="1"/>
  <c r="F4758" i="18" a="1"/>
  <c r="F4748" i="18" a="1"/>
  <c r="F4743" i="18" a="1"/>
  <c r="F5825" i="18" a="1"/>
  <c r="F5527" i="18" a="1"/>
  <c r="F5122" i="18" a="1"/>
  <c r="F5071" i="18" a="1"/>
  <c r="F5054" i="18" a="1"/>
  <c r="F5032" i="18" a="1"/>
  <c r="F5021" i="18" a="1"/>
  <c r="F5012" i="18" a="1"/>
  <c r="F5005" i="18" a="1"/>
  <c r="F4970" i="18" a="1"/>
  <c r="F4894" i="18" a="1"/>
  <c r="F4866" i="18" a="1"/>
  <c r="F4859" i="18" a="1"/>
  <c r="F4755" i="18" a="1"/>
  <c r="F4750" i="18" a="1"/>
  <c r="F5692" i="18" a="1"/>
  <c r="F5675" i="18" a="1"/>
  <c r="F5668" i="18" a="1"/>
  <c r="F5543" i="18" a="1"/>
  <c r="F5499" i="18" a="1"/>
  <c r="F5463" i="18" a="1"/>
  <c r="F5125" i="18" a="1"/>
  <c r="F5077" i="18" a="1"/>
  <c r="F5062" i="18" a="1"/>
  <c r="F5059" i="18" a="1"/>
  <c r="F5036" i="18" a="1"/>
  <c r="F5025" i="18" a="1"/>
  <c r="F5016" i="18" a="1"/>
  <c r="F5000" i="18" a="1"/>
  <c r="F4863" i="18" a="1"/>
  <c r="F4829" i="18" a="1"/>
  <c r="F4808" i="18" a="1"/>
  <c r="F4715" i="18" a="1"/>
  <c r="F4705" i="18" a="1"/>
  <c r="F5519" i="18" a="1"/>
  <c r="F5056" i="18" a="1"/>
  <c r="F4388" i="18" a="1"/>
  <c r="F4357" i="18" a="1"/>
  <c r="F4313" i="18" a="1"/>
  <c r="F4304" i="18" a="1"/>
  <c r="F4258" i="18" a="1"/>
  <c r="F4125" i="18" a="1"/>
  <c r="F4123" i="18" a="1"/>
  <c r="F4109" i="18" a="1"/>
  <c r="F4079" i="18" a="1"/>
  <c r="F4077" i="18" a="1"/>
  <c r="F4075" i="18" a="1"/>
  <c r="F4043" i="18" a="1"/>
  <c r="F5683" i="18" a="1"/>
  <c r="F5457" i="18" a="1"/>
  <c r="F5097" i="18" a="1"/>
  <c r="F5091" i="18" a="1"/>
  <c r="F5034" i="18" a="1"/>
  <c r="F4967" i="18" a="1"/>
  <c r="F4889" i="18" a="1"/>
  <c r="F4738" i="18" a="1"/>
  <c r="F4379" i="18" a="1"/>
  <c r="F4359" i="18" a="1"/>
  <c r="F4306" i="18" a="1"/>
  <c r="F4295" i="18" a="1"/>
  <c r="F5068" i="18" a="1"/>
  <c r="F5027" i="18" a="1"/>
  <c r="F4757" i="18" a="1"/>
  <c r="F4361" i="18" a="1"/>
  <c r="F4352" i="18" a="1"/>
  <c r="F4338" i="18" a="1"/>
  <c r="F4336" i="18" a="1"/>
  <c r="F4308" i="18" a="1"/>
  <c r="F4297" i="18" a="1"/>
  <c r="F4289" i="18" a="1"/>
  <c r="F4287" i="18" a="1"/>
  <c r="F4285" i="18" a="1"/>
  <c r="F4283" i="18" a="1"/>
  <c r="F4281" i="18" a="1"/>
  <c r="F4279" i="18" a="1"/>
  <c r="F4277" i="18" a="1"/>
  <c r="F4275" i="18" a="1"/>
  <c r="F4273" i="18" a="1"/>
  <c r="F4271" i="18" a="1"/>
  <c r="F4265" i="18" a="1"/>
  <c r="F4262" i="18" a="1"/>
  <c r="F4861" i="18" a="1"/>
  <c r="F4827" i="18" a="1"/>
  <c r="F4752" i="18" a="1"/>
  <c r="F4390" i="18" a="1"/>
  <c r="F4385" i="18" a="1"/>
  <c r="F4363" i="18" a="1"/>
  <c r="F4354" i="18" a="1"/>
  <c r="F4340" i="18" a="1"/>
  <c r="F4317" i="18" a="1"/>
  <c r="F4310" i="18" a="1"/>
  <c r="F4299" i="18" a="1"/>
  <c r="F4253" i="18" a="1"/>
  <c r="F5053" i="18" a="1"/>
  <c r="F5038" i="18" a="1"/>
  <c r="F4365" i="18" a="1"/>
  <c r="F4356" i="18" a="1"/>
  <c r="F4342" i="18" a="1"/>
  <c r="F4301" i="18" a="1"/>
  <c r="F5111" i="18" a="1"/>
  <c r="F5105" i="18" a="1"/>
  <c r="F5048" i="18" a="1"/>
  <c r="F5043" i="18" a="1"/>
  <c r="F5014" i="18" a="1"/>
  <c r="F4392" i="18" a="1"/>
  <c r="F4358" i="18" a="1"/>
  <c r="F4319" i="18" a="1"/>
  <c r="F4314" i="18" a="1"/>
  <c r="F4312" i="18" a="1"/>
  <c r="F4303" i="18" a="1"/>
  <c r="F4257" i="18" a="1"/>
  <c r="F5140" i="18" a="1"/>
  <c r="F4362" i="18" a="1"/>
  <c r="F4351" i="18" a="1"/>
  <c r="F4339" i="18" a="1"/>
  <c r="F4337" i="18" a="1"/>
  <c r="F4335" i="18" a="1"/>
  <c r="F4323" i="18" a="1"/>
  <c r="F4307" i="18" a="1"/>
  <c r="F4298" i="18" a="1"/>
  <c r="F4290" i="18" a="1"/>
  <c r="F4288" i="18" a="1"/>
  <c r="F4286" i="18" a="1"/>
  <c r="F4284" i="18" a="1"/>
  <c r="F4282" i="18" a="1"/>
  <c r="F4280" i="18" a="1"/>
  <c r="F4278" i="18" a="1"/>
  <c r="F4276" i="18" a="1"/>
  <c r="F4274" i="18" a="1"/>
  <c r="F4272" i="18" a="1"/>
  <c r="F4261" i="18" a="1"/>
  <c r="F4172" i="18" a="1"/>
  <c r="F5507" i="18" a="1"/>
  <c r="F5375" i="18" a="1"/>
  <c r="F5121" i="18" a="1"/>
  <c r="F5051" i="18" a="1"/>
  <c r="F4364" i="18" a="1"/>
  <c r="F4353" i="18" a="1"/>
  <c r="F4341" i="18" a="1"/>
  <c r="F4325" i="18" a="1"/>
  <c r="F4316" i="18" a="1"/>
  <c r="F4309" i="18" a="1"/>
  <c r="F4300" i="18" a="1"/>
  <c r="F4266" i="18" a="1"/>
  <c r="F4254" i="18" a="1"/>
  <c r="F4155" i="18" a="1"/>
  <c r="F4065" i="18" a="1"/>
  <c r="F4031" i="18" a="1"/>
  <c r="F4029" i="18" a="1"/>
  <c r="F4027" i="18" a="1"/>
  <c r="F4025" i="18" a="1"/>
  <c r="F4023" i="18" a="1"/>
  <c r="F4021" i="18" a="1"/>
  <c r="F4019" i="18" a="1"/>
  <c r="F4740" i="18" a="1"/>
  <c r="F4302" i="18" a="1"/>
  <c r="F4256" i="18" a="1"/>
  <c r="F4159" i="18" a="1"/>
  <c r="F4136" i="18" a="1"/>
  <c r="F4026" i="18" a="1"/>
  <c r="F3593" i="18" a="1"/>
  <c r="F3591" i="18" a="1"/>
  <c r="F3589" i="18" a="1"/>
  <c r="F3533" i="18" a="1"/>
  <c r="F3477" i="18" a="1"/>
  <c r="F3475" i="18" a="1"/>
  <c r="F4831" i="18" a="1"/>
  <c r="F4296" i="18" a="1"/>
  <c r="F4260" i="18" a="1"/>
  <c r="F4143" i="18" a="1"/>
  <c r="F4078" i="18" a="1"/>
  <c r="F4060" i="18" a="1"/>
  <c r="F4018" i="18" a="1"/>
  <c r="F3666" i="18" a="1"/>
  <c r="F3646" i="18" a="1"/>
  <c r="F3606" i="18" a="1"/>
  <c r="F5007" i="18" a="1"/>
  <c r="F4745" i="18" a="1"/>
  <c r="F4161" i="18" a="1"/>
  <c r="F4133" i="18" a="1"/>
  <c r="F4028" i="18" a="1"/>
  <c r="F5469" i="18" a="1"/>
  <c r="F5083" i="18" a="1"/>
  <c r="F4145" i="18" a="1"/>
  <c r="F4062" i="18" a="1"/>
  <c r="F4057" i="18" a="1"/>
  <c r="F4020" i="18" a="1"/>
  <c r="F3584" i="18" a="1"/>
  <c r="F3582" i="18" a="1"/>
  <c r="F3530" i="18" a="1"/>
  <c r="F3436" i="18" a="1"/>
  <c r="F5041" i="18" a="1"/>
  <c r="F4259" i="18" a="1"/>
  <c r="F4255" i="18" a="1"/>
  <c r="F4154" i="18" a="1"/>
  <c r="F4135" i="18" a="1"/>
  <c r="F4119" i="18" a="1"/>
  <c r="F4030" i="18" a="1"/>
  <c r="F3619" i="18" a="1"/>
  <c r="F3617" i="18" a="1"/>
  <c r="F3615" i="18" a="1"/>
  <c r="F3613" i="18" a="1"/>
  <c r="F3571" i="18" a="1"/>
  <c r="F3569" i="18" a="1"/>
  <c r="F3431" i="18" a="1"/>
  <c r="F3429" i="18" a="1"/>
  <c r="F3427" i="18" a="1"/>
  <c r="F3369" i="18" a="1"/>
  <c r="F3361" i="18" a="1"/>
  <c r="F3353" i="18" a="1"/>
  <c r="F3321" i="18" a="1"/>
  <c r="F3319" i="18" a="1"/>
  <c r="F3317" i="18" a="1"/>
  <c r="F3315" i="18" a="1"/>
  <c r="F3313" i="18" a="1"/>
  <c r="F3311" i="18" a="1"/>
  <c r="F3241" i="18" a="1"/>
  <c r="F3239" i="18" a="1"/>
  <c r="F4305" i="18" a="1"/>
  <c r="F4171" i="18" a="1"/>
  <c r="F4100" i="18" a="1"/>
  <c r="F4059" i="18" a="1"/>
  <c r="F4022" i="18" a="1"/>
  <c r="F3592" i="18" a="1"/>
  <c r="F3590" i="18" a="1"/>
  <c r="F5046" i="18" a="1"/>
  <c r="F5018" i="18" a="1"/>
  <c r="F4355" i="18" a="1"/>
  <c r="F4174" i="18" a="1"/>
  <c r="F4160" i="18" a="1"/>
  <c r="F4144" i="18" a="1"/>
  <c r="F3667" i="18" a="1"/>
  <c r="F3665" i="18" a="1"/>
  <c r="F3647" i="18" a="1"/>
  <c r="F3607" i="18" a="1"/>
  <c r="F3579" i="18" a="1"/>
  <c r="F3577" i="18" a="1"/>
  <c r="F3575" i="18" a="1"/>
  <c r="F5023" i="18" a="1"/>
  <c r="F4736" i="18" a="1"/>
  <c r="F4321" i="18" a="1"/>
  <c r="F4110" i="18" a="1"/>
  <c r="F4061" i="18" a="1"/>
  <c r="F4044" i="18" a="1"/>
  <c r="F4120" i="18" a="1"/>
  <c r="F4058" i="18" a="1"/>
  <c r="F4024" i="18" a="1"/>
  <c r="F3601" i="18" a="1"/>
  <c r="F3597" i="18" a="1"/>
  <c r="F3585" i="18" a="1"/>
  <c r="F3563" i="18" a="1"/>
  <c r="F3521" i="18" a="1"/>
  <c r="F3478" i="18" a="1"/>
  <c r="F3175" i="18" a="1"/>
  <c r="F2903" i="18" a="1"/>
  <c r="F2901" i="18" a="1"/>
  <c r="F2899" i="18" a="1"/>
  <c r="F2897" i="18" a="1"/>
  <c r="F2895" i="18" a="1"/>
  <c r="F2893" i="18" a="1"/>
  <c r="F2789" i="18" a="1"/>
  <c r="F2787" i="18" a="1"/>
  <c r="F2785" i="18" a="1"/>
  <c r="F2783" i="18" a="1"/>
  <c r="F2745" i="18" a="1"/>
  <c r="F2743" i="18" a="1"/>
  <c r="F2741" i="18" a="1"/>
  <c r="F2739" i="18" a="1"/>
  <c r="F2701" i="18" a="1"/>
  <c r="F2669" i="18" a="1"/>
  <c r="F2667" i="18" a="1"/>
  <c r="F2665" i="18" a="1"/>
  <c r="F2663" i="18" a="1"/>
  <c r="F2601" i="18" a="1"/>
  <c r="F2553" i="18" a="1"/>
  <c r="F4360" i="18" a="1"/>
  <c r="F4134" i="18" a="1"/>
  <c r="F4124" i="18" a="1"/>
  <c r="F3562" i="18" a="1"/>
  <c r="F3526" i="18" a="1"/>
  <c r="F3490" i="18" a="1"/>
  <c r="F3430" i="18" a="1"/>
  <c r="F3349" i="18" a="1"/>
  <c r="F3331" i="18" a="1"/>
  <c r="F3195" i="18" a="1"/>
  <c r="F3024" i="18" a="1"/>
  <c r="F3022" i="18" a="1"/>
  <c r="F4076" i="18" a="1"/>
  <c r="F3612" i="18" a="1"/>
  <c r="F3600" i="18" a="1"/>
  <c r="F3596" i="18" a="1"/>
  <c r="F3580" i="18" a="1"/>
  <c r="F3523" i="18" a="1"/>
  <c r="F3371" i="18" a="1"/>
  <c r="F3333" i="18" a="1"/>
  <c r="F3219" i="18" a="1"/>
  <c r="F3217" i="18" a="1"/>
  <c r="F3202" i="18" a="1"/>
  <c r="F3197" i="18" a="1"/>
  <c r="F3009" i="18" a="1"/>
  <c r="F5002" i="18" a="1"/>
  <c r="F3576" i="18" a="1"/>
  <c r="F3335" i="18" a="1"/>
  <c r="F3310" i="18" a="1"/>
  <c r="F3265" i="18" a="1"/>
  <c r="F3204" i="18" a="1"/>
  <c r="F3199" i="18" a="1"/>
  <c r="F3172" i="18" a="1"/>
  <c r="F3028" i="18" a="1"/>
  <c r="F3026" i="18" a="1"/>
  <c r="F3004" i="18" a="1"/>
  <c r="F3002" i="18" a="1"/>
  <c r="F3000" i="18" a="1"/>
  <c r="F4146" i="18" a="1"/>
  <c r="F3572" i="18" a="1"/>
  <c r="F3568" i="18" a="1"/>
  <c r="F3528" i="18" a="1"/>
  <c r="F3525" i="18" a="1"/>
  <c r="F3432" i="18" a="1"/>
  <c r="F3324" i="18" a="1"/>
  <c r="F3312" i="18" a="1"/>
  <c r="F3260" i="18" a="1"/>
  <c r="F3174" i="18" a="1"/>
  <c r="F2955" i="18" a="1"/>
  <c r="F2953" i="18" a="1"/>
  <c r="F2951" i="18" a="1"/>
  <c r="F2925" i="18" a="1"/>
  <c r="F2923" i="18" a="1"/>
  <c r="F2921" i="18" a="1"/>
  <c r="F2919" i="18" a="1"/>
  <c r="F2917" i="18" a="1"/>
  <c r="F3599" i="18" a="1"/>
  <c r="F3583" i="18" a="1"/>
  <c r="F3561" i="18" a="1"/>
  <c r="F3314" i="18" a="1"/>
  <c r="F3181" i="18" a="1"/>
  <c r="F3006" i="18" a="1"/>
  <c r="F2904" i="18" a="1"/>
  <c r="F2902" i="18" a="1"/>
  <c r="F2900" i="18" a="1"/>
  <c r="F2898" i="18" a="1"/>
  <c r="F2896" i="18" a="1"/>
  <c r="F2894" i="18" a="1"/>
  <c r="F3661" i="18" a="1"/>
  <c r="F3643" i="18" a="1"/>
  <c r="F3564" i="18" a="1"/>
  <c r="F3527" i="18" a="1"/>
  <c r="F3358" i="18" a="1"/>
  <c r="F3355" i="18" a="1"/>
  <c r="F3316" i="18" a="1"/>
  <c r="F3240" i="18" a="1"/>
  <c r="F3201" i="18" a="1"/>
  <c r="F3023" i="18" a="1"/>
  <c r="F4391" i="18" a="1"/>
  <c r="F3474" i="18" a="1"/>
  <c r="F3434" i="18" a="1"/>
  <c r="F3352" i="18" a="1"/>
  <c r="F3334" i="18" a="1"/>
  <c r="F3320" i="18" a="1"/>
  <c r="F3198" i="18" a="1"/>
  <c r="F3178" i="18" a="1"/>
  <c r="F3105" i="18" a="1"/>
  <c r="F3029" i="18" a="1"/>
  <c r="F3027" i="18" a="1"/>
  <c r="F3003" i="18" a="1"/>
  <c r="F3001" i="18" a="1"/>
  <c r="F2999" i="18" a="1"/>
  <c r="F3598" i="18" a="1"/>
  <c r="F3476" i="18" a="1"/>
  <c r="F3336" i="18" a="1"/>
  <c r="F2939" i="18" a="1"/>
  <c r="F2936" i="18" a="1"/>
  <c r="F2930" i="18" a="1"/>
  <c r="F2790" i="18" a="1"/>
  <c r="F2775" i="18" a="1"/>
  <c r="F2764" i="18" a="1"/>
  <c r="F2742" i="18" a="1"/>
  <c r="F2733" i="18" a="1"/>
  <c r="F2668" i="18" a="1"/>
  <c r="F1589" i="18" a="1"/>
  <c r="F1487" i="18" a="1"/>
  <c r="F1485" i="18" a="1"/>
  <c r="F3522" i="18" a="1"/>
  <c r="F3173" i="18" a="1"/>
  <c r="F2956" i="18" a="1"/>
  <c r="F2933" i="18" a="1"/>
  <c r="F2766" i="18" a="1"/>
  <c r="F2754" i="18" a="1"/>
  <c r="F2744" i="18" a="1"/>
  <c r="F2735" i="18" a="1"/>
  <c r="F2704" i="18" a="1"/>
  <c r="F2670" i="18" a="1"/>
  <c r="F2514" i="18" a="1"/>
  <c r="F2502" i="18" a="1"/>
  <c r="F2038" i="18" a="1"/>
  <c r="F2036" i="18" a="1"/>
  <c r="F3642" i="18" a="1"/>
  <c r="F2944" i="18" a="1"/>
  <c r="F2922" i="18" a="1"/>
  <c r="F2891" i="18" a="1"/>
  <c r="F2768" i="18" a="1"/>
  <c r="F2756" i="18" a="1"/>
  <c r="F2749" i="18" a="1"/>
  <c r="F2746" i="18" a="1"/>
  <c r="F3363" i="18" a="1"/>
  <c r="F3242" i="18" a="1"/>
  <c r="F2952" i="18" a="1"/>
  <c r="F2941" i="18" a="1"/>
  <c r="F2938" i="18" a="1"/>
  <c r="F2792" i="18" a="1"/>
  <c r="F2780" i="18" a="1"/>
  <c r="F2770" i="18" a="1"/>
  <c r="F2761" i="18" a="1"/>
  <c r="F2751" i="18" a="1"/>
  <c r="F3428" i="18" a="1"/>
  <c r="F2935" i="18" a="1"/>
  <c r="F2932" i="18" a="1"/>
  <c r="F2918" i="18" a="1"/>
  <c r="F2772" i="18" a="1"/>
  <c r="F2763" i="18" a="1"/>
  <c r="F2706" i="18" a="1"/>
  <c r="F3578" i="18" a="1"/>
  <c r="F3570" i="18" a="1"/>
  <c r="F3332" i="18" a="1"/>
  <c r="F2774" i="18" a="1"/>
  <c r="F2765" i="18" a="1"/>
  <c r="F3602" i="18" a="1"/>
  <c r="F3261" i="18" a="1"/>
  <c r="F2943" i="18" a="1"/>
  <c r="F2940" i="18" a="1"/>
  <c r="F2924" i="18" a="1"/>
  <c r="F2776" i="18" a="1"/>
  <c r="F2767" i="18" a="1"/>
  <c r="F2736" i="18" a="1"/>
  <c r="F3524" i="18" a="1"/>
  <c r="F3220" i="18" a="1"/>
  <c r="F3203" i="18" a="1"/>
  <c r="F2954" i="18" a="1"/>
  <c r="F2937" i="18" a="1"/>
  <c r="F2934" i="18" a="1"/>
  <c r="F2784" i="18" a="1"/>
  <c r="F2769" i="18" a="1"/>
  <c r="F2757" i="18" a="1"/>
  <c r="F2755" i="18" a="1"/>
  <c r="F2662" i="18" a="1"/>
  <c r="F3426" i="18" a="1"/>
  <c r="F2931" i="18" a="1"/>
  <c r="F2716" i="18" a="1"/>
  <c r="F2035" i="18" a="1"/>
  <c r="F1603" i="18" a="1"/>
  <c r="F1467" i="18" a="1"/>
  <c r="F1442" i="18" a="1"/>
  <c r="F1440" i="18" a="1"/>
  <c r="F1438" i="18" a="1"/>
  <c r="F1436" i="18" a="1"/>
  <c r="F1434" i="18" a="1"/>
  <c r="F1430" i="18" a="1"/>
  <c r="F1428" i="18" a="1"/>
  <c r="F1426" i="18" a="1"/>
  <c r="F1424" i="18" a="1"/>
  <c r="F1422" i="18" a="1"/>
  <c r="F1420" i="18" a="1"/>
  <c r="F1416" i="18" a="1"/>
  <c r="F1414" i="18" a="1"/>
  <c r="F1386" i="18" a="1"/>
  <c r="F1346" i="18" a="1"/>
  <c r="F1340" i="18" a="1"/>
  <c r="F1316" i="18" a="1"/>
  <c r="F1314" i="18" a="1"/>
  <c r="F1284" i="18" a="1"/>
  <c r="F1282" i="18" a="1"/>
  <c r="F1198" i="18" a="1"/>
  <c r="F1196" i="18" a="1"/>
  <c r="F1192" i="18" a="1"/>
  <c r="F976" i="18" a="1"/>
  <c r="F974" i="18" a="1"/>
  <c r="F972" i="18" a="1"/>
  <c r="F970" i="18" a="1"/>
  <c r="F968" i="18" a="1"/>
  <c r="F966" i="18" a="1"/>
  <c r="F964" i="18" a="1"/>
  <c r="F962" i="18" a="1"/>
  <c r="F960" i="18" a="1"/>
  <c r="F958" i="18" a="1"/>
  <c r="F956" i="18" a="1"/>
  <c r="F954" i="18" a="1"/>
  <c r="F952" i="18" a="1"/>
  <c r="F950" i="18" a="1"/>
  <c r="F924" i="18" a="1"/>
  <c r="F922" i="18" a="1"/>
  <c r="F3437" i="18" a="1"/>
  <c r="F2752" i="18" a="1"/>
  <c r="F2738" i="18" a="1"/>
  <c r="F2037" i="18" a="1"/>
  <c r="F3180" i="18" a="1"/>
  <c r="F3114" i="18" a="1"/>
  <c r="F2710" i="18" a="1"/>
  <c r="F2666" i="18" a="1"/>
  <c r="F2050" i="18" a="1"/>
  <c r="F2920" i="18" a="1"/>
  <c r="F2788" i="18" a="1"/>
  <c r="F2762" i="18" a="1"/>
  <c r="F1491" i="18" a="1"/>
  <c r="F1466" i="18" a="1"/>
  <c r="F1463" i="18" a="1"/>
  <c r="F1450" i="18" a="1"/>
  <c r="F1410" i="18" a="1"/>
  <c r="F1404" i="18" a="1"/>
  <c r="F1288" i="18" a="1"/>
  <c r="F1274" i="18" a="1"/>
  <c r="F1270" i="18" a="1"/>
  <c r="F1268" i="18" a="1"/>
  <c r="F1260" i="18" a="1"/>
  <c r="F1258" i="18" a="1"/>
  <c r="F1256" i="18" a="1"/>
  <c r="F1254" i="18" a="1"/>
  <c r="F1252" i="18" a="1"/>
  <c r="F3366" i="18" a="1"/>
  <c r="F3325" i="18" a="1"/>
  <c r="F3318" i="18" a="1"/>
  <c r="F3196" i="18" a="1"/>
  <c r="F2942" i="18" a="1"/>
  <c r="F2781" i="18" a="1"/>
  <c r="F2750" i="18" a="1"/>
  <c r="F2025" i="18" a="1"/>
  <c r="F1631" i="18" a="1"/>
  <c r="F1496" i="18" a="1"/>
  <c r="F1493" i="18" a="1"/>
  <c r="F1468" i="18" a="1"/>
  <c r="F1441" i="18" a="1"/>
  <c r="F1439" i="18" a="1"/>
  <c r="F1437" i="18" a="1"/>
  <c r="F1433" i="18" a="1"/>
  <c r="F1431" i="18" a="1"/>
  <c r="F1427" i="18" a="1"/>
  <c r="F1423" i="18" a="1"/>
  <c r="F1421" i="18" a="1"/>
  <c r="F1419" i="18" a="1"/>
  <c r="F1417" i="18" a="1"/>
  <c r="F1415" i="18" a="1"/>
  <c r="F1317" i="18" a="1"/>
  <c r="F1315" i="18" a="1"/>
  <c r="F1313" i="18" a="1"/>
  <c r="F1285" i="18" a="1"/>
  <c r="F1283" i="18" a="1"/>
  <c r="F2713" i="18" a="1"/>
  <c r="F2664" i="18" a="1"/>
  <c r="F2049" i="18" a="1"/>
  <c r="F2031" i="18" a="1"/>
  <c r="F1575" i="18" a="1"/>
  <c r="F1498" i="18" a="1"/>
  <c r="F1473" i="18" a="1"/>
  <c r="F1458" i="18" a="1"/>
  <c r="F1456" i="18" a="1"/>
  <c r="F1378" i="18" a="1"/>
  <c r="F1376" i="18" a="1"/>
  <c r="F1374" i="18" a="1"/>
  <c r="F1372" i="18" a="1"/>
  <c r="F1370" i="18" a="1"/>
  <c r="F1368" i="18" a="1"/>
  <c r="F1366" i="18" a="1"/>
  <c r="F1364" i="18" a="1"/>
  <c r="F1362" i="18" a="1"/>
  <c r="F1360" i="18" a="1"/>
  <c r="F1358" i="18" a="1"/>
  <c r="F1356" i="18" a="1"/>
  <c r="F1354" i="18" a="1"/>
  <c r="F1352" i="18" a="1"/>
  <c r="F1350" i="18" a="1"/>
  <c r="F1328" i="18" a="1"/>
  <c r="F1324" i="18" a="1"/>
  <c r="F1310" i="18" a="1"/>
  <c r="F1308" i="18" a="1"/>
  <c r="F2786" i="18" a="1"/>
  <c r="F2773" i="18" a="1"/>
  <c r="F1478" i="18" a="1"/>
  <c r="F1475" i="18" a="1"/>
  <c r="F1447" i="18" a="1"/>
  <c r="F1445" i="18" a="1"/>
  <c r="F1395" i="18" a="1"/>
  <c r="F1393" i="18" a="1"/>
  <c r="F1391" i="18" a="1"/>
  <c r="F1389" i="18" a="1"/>
  <c r="F3008" i="18" a="1"/>
  <c r="F2702" i="18" a="1"/>
  <c r="F1617" i="18" a="1"/>
  <c r="F1384" i="18" a="1"/>
  <c r="F1382" i="18" a="1"/>
  <c r="F1380" i="18" a="1"/>
  <c r="F2541" i="18" a="1"/>
  <c r="F1304" i="18" a="1"/>
  <c r="F1279" i="18" a="1"/>
  <c r="F1228" i="18" a="1"/>
  <c r="F1200" i="18" a="1"/>
  <c r="F1184" i="18" a="1"/>
  <c r="F1175" i="18" a="1"/>
  <c r="F1168" i="18" a="1"/>
  <c r="F1070" i="18" a="1"/>
  <c r="F1050" i="18" a="1"/>
  <c r="F981" i="18" a="1"/>
  <c r="F965" i="18" a="1"/>
  <c r="F946" i="18" a="1"/>
  <c r="F929" i="18" a="1"/>
  <c r="F919" i="18" a="1"/>
  <c r="F908" i="18" a="1"/>
  <c r="F803" i="18" a="1"/>
  <c r="F801" i="18" a="1"/>
  <c r="F799" i="18" a="1"/>
  <c r="F797" i="18" a="1"/>
  <c r="F795" i="18" a="1"/>
  <c r="F793" i="18" a="1"/>
  <c r="F791" i="18" a="1"/>
  <c r="F789" i="18" a="1"/>
  <c r="F787" i="18" a="1"/>
  <c r="F785" i="18" a="1"/>
  <c r="F783" i="18" a="1"/>
  <c r="F781" i="18" a="1"/>
  <c r="F779" i="18" a="1"/>
  <c r="F777" i="18" a="1"/>
  <c r="F751" i="18" a="1"/>
  <c r="F749" i="18" a="1"/>
  <c r="F747" i="18" a="1"/>
  <c r="F695" i="18" a="1"/>
  <c r="F649" i="18" a="1"/>
  <c r="F269" i="18" a="1"/>
  <c r="F267" i="18" a="1"/>
  <c r="F159" i="18" a="1"/>
  <c r="F157" i="18" a="1"/>
  <c r="F155" i="18" a="1"/>
  <c r="F153" i="18" a="1"/>
  <c r="F151" i="18" a="1"/>
  <c r="F149" i="18" a="1"/>
  <c r="F147" i="18" a="1"/>
  <c r="F23" i="18" a="1"/>
  <c r="F2" i="18" a="1"/>
  <c r="F2707" i="18" a="1"/>
  <c r="F1499" i="18" a="1"/>
  <c r="F1469" i="18" a="1"/>
  <c r="F1455" i="18" a="1"/>
  <c r="F1388" i="18" a="1"/>
  <c r="F1363" i="18" a="1"/>
  <c r="F1357" i="18" a="1"/>
  <c r="F1351" i="18" a="1"/>
  <c r="F1269" i="18" a="1"/>
  <c r="F1251" i="18" a="1"/>
  <c r="F1195" i="18" a="1"/>
  <c r="F1181" i="18" a="1"/>
  <c r="F1179" i="18" a="1"/>
  <c r="F1163" i="18" a="1"/>
  <c r="F1091" i="18" a="1"/>
  <c r="F1072" i="18" a="1"/>
  <c r="F1061" i="18" a="1"/>
  <c r="F997" i="18" a="1"/>
  <c r="F992" i="18" a="1"/>
  <c r="F990" i="18" a="1"/>
  <c r="F988" i="18" a="1"/>
  <c r="F983" i="18" a="1"/>
  <c r="F967" i="18" a="1"/>
  <c r="F910" i="18" a="1"/>
  <c r="F830" i="18" a="1"/>
  <c r="F824" i="18" a="1"/>
  <c r="F816" i="18" a="1"/>
  <c r="F814" i="18" a="1"/>
  <c r="F686" i="18" a="1"/>
  <c r="F684" i="18" a="1"/>
  <c r="F682" i="18" a="1"/>
  <c r="F680" i="18" a="1"/>
  <c r="F678" i="18" a="1"/>
  <c r="F676" i="18" a="1"/>
  <c r="F674" i="18" a="1"/>
  <c r="F672" i="18" a="1"/>
  <c r="F670" i="18" a="1"/>
  <c r="F668" i="18" a="1"/>
  <c r="F666" i="18" a="1"/>
  <c r="F664" i="18" a="1"/>
  <c r="F662" i="18" a="1"/>
  <c r="F660" i="18" a="1"/>
  <c r="F444" i="18" a="1"/>
  <c r="F2740" i="18" a="1"/>
  <c r="F1375" i="18" a="1"/>
  <c r="F1369" i="18" a="1"/>
  <c r="F1327" i="18" a="1"/>
  <c r="F1319" i="18" a="1"/>
  <c r="F1307" i="18" a="1"/>
  <c r="F1216" i="18" a="1"/>
  <c r="F1209" i="18" a="1"/>
  <c r="F1204" i="18" a="1"/>
  <c r="F1197" i="18" a="1"/>
  <c r="F1188" i="18" a="1"/>
  <c r="F1172" i="18" a="1"/>
  <c r="F1165" i="18" a="1"/>
  <c r="F1079" i="18" a="1"/>
  <c r="F1074" i="18" a="1"/>
  <c r="F1054" i="18" a="1"/>
  <c r="F1038" i="18" a="1"/>
  <c r="F969" i="18" a="1"/>
  <c r="F921" i="18" a="1"/>
  <c r="F912" i="18" a="1"/>
  <c r="F861" i="18" a="1"/>
  <c r="F859" i="18" a="1"/>
  <c r="F857" i="18" a="1"/>
  <c r="F855" i="18" a="1"/>
  <c r="F853" i="18" a="1"/>
  <c r="F851" i="18" a="1"/>
  <c r="F849" i="18" a="1"/>
  <c r="F847" i="18" a="1"/>
  <c r="F845" i="18" a="1"/>
  <c r="F843" i="18" a="1"/>
  <c r="F841" i="18" a="1"/>
  <c r="F839" i="18" a="1"/>
  <c r="F837" i="18" a="1"/>
  <c r="F835" i="18" a="1"/>
  <c r="F809" i="18" a="1"/>
  <c r="F807" i="18" a="1"/>
  <c r="F805" i="18" a="1"/>
  <c r="F753" i="18" a="1"/>
  <c r="F707" i="18" a="1"/>
  <c r="F697" i="18" a="1"/>
  <c r="F1479" i="18" a="1"/>
  <c r="F1396" i="18" a="1"/>
  <c r="F1383" i="18" a="1"/>
  <c r="F1289" i="18" a="1"/>
  <c r="F1257" i="18" a="1"/>
  <c r="F1218" i="18" a="1"/>
  <c r="F1211" i="18" a="1"/>
  <c r="F1206" i="18" a="1"/>
  <c r="F1093" i="18" a="1"/>
  <c r="F1081" i="18" a="1"/>
  <c r="F1065" i="18" a="1"/>
  <c r="F1056" i="18" a="1"/>
  <c r="F1044" i="18" a="1"/>
  <c r="F971" i="18" a="1"/>
  <c r="F951" i="18" a="1"/>
  <c r="F939" i="18" a="1"/>
  <c r="F923" i="18" a="1"/>
  <c r="F914" i="18" a="1"/>
  <c r="F888" i="18" a="1"/>
  <c r="F882" i="18" a="1"/>
  <c r="F874" i="18" a="1"/>
  <c r="F872" i="18" a="1"/>
  <c r="F744" i="18" a="1"/>
  <c r="F742" i="18" a="1"/>
  <c r="F740" i="18" a="1"/>
  <c r="F738" i="18" a="1"/>
  <c r="F736" i="18" a="1"/>
  <c r="F734" i="18" a="1"/>
  <c r="F732" i="18" a="1"/>
  <c r="F730" i="18" a="1"/>
  <c r="F728" i="18" a="1"/>
  <c r="F726" i="18" a="1"/>
  <c r="F724" i="18" a="1"/>
  <c r="F722" i="18" a="1"/>
  <c r="F720" i="18" a="1"/>
  <c r="F718" i="18" a="1"/>
  <c r="F692" i="18" a="1"/>
  <c r="F690" i="18" a="1"/>
  <c r="F596" i="18" a="1"/>
  <c r="F564" i="18" a="1"/>
  <c r="F562" i="18" a="1"/>
  <c r="F1497" i="18" a="1"/>
  <c r="F1472" i="18" a="1"/>
  <c r="F1448" i="18" a="1"/>
  <c r="F1359" i="18" a="1"/>
  <c r="F1353" i="18" a="1"/>
  <c r="F1227" i="18" a="1"/>
  <c r="F1220" i="18" a="1"/>
  <c r="F1213" i="18" a="1"/>
  <c r="F1183" i="18" a="1"/>
  <c r="F1086" i="18" a="1"/>
  <c r="F1067" i="18" a="1"/>
  <c r="F1058" i="18" a="1"/>
  <c r="F985" i="18" a="1"/>
  <c r="F980" i="18" a="1"/>
  <c r="F973" i="18" a="1"/>
  <c r="F953" i="18" a="1"/>
  <c r="F925" i="18" a="1"/>
  <c r="F916" i="18" a="1"/>
  <c r="F907" i="18" a="1"/>
  <c r="F905" i="18" a="1"/>
  <c r="F903" i="18" a="1"/>
  <c r="F901" i="18" a="1"/>
  <c r="F899" i="18" a="1"/>
  <c r="F897" i="18" a="1"/>
  <c r="F895" i="18" a="1"/>
  <c r="F893" i="18" a="1"/>
  <c r="F867" i="18" a="1"/>
  <c r="F865" i="18" a="1"/>
  <c r="F863" i="18" a="1"/>
  <c r="F811" i="18" a="1"/>
  <c r="F765" i="18" a="1"/>
  <c r="F755" i="18" a="1"/>
  <c r="F1502" i="18" a="1"/>
  <c r="F1486" i="18" a="1"/>
  <c r="F1453" i="18" a="1"/>
  <c r="F1365" i="18" a="1"/>
  <c r="F1271" i="18" a="1"/>
  <c r="F1253" i="18" a="1"/>
  <c r="F1229" i="18" a="1"/>
  <c r="F1176" i="18" a="1"/>
  <c r="F1167" i="18" a="1"/>
  <c r="F1088" i="18" a="1"/>
  <c r="F1083" i="18" a="1"/>
  <c r="F1069" i="18" a="1"/>
  <c r="F1060" i="18" a="1"/>
  <c r="F1049" i="18" a="1"/>
  <c r="F982" i="18" a="1"/>
  <c r="F975" i="18" a="1"/>
  <c r="F955" i="18" a="1"/>
  <c r="F930" i="18" a="1"/>
  <c r="F918" i="18" a="1"/>
  <c r="F909" i="18" a="1"/>
  <c r="F802" i="18" a="1"/>
  <c r="F800" i="18" a="1"/>
  <c r="F798" i="18" a="1"/>
  <c r="F796" i="18" a="1"/>
  <c r="F794" i="18" a="1"/>
  <c r="F792" i="18" a="1"/>
  <c r="F790" i="18" a="1"/>
  <c r="F788" i="18" a="1"/>
  <c r="F786" i="18" a="1"/>
  <c r="F784" i="18" a="1"/>
  <c r="F782" i="18" a="1"/>
  <c r="F780" i="18" a="1"/>
  <c r="F778" i="18" a="1"/>
  <c r="F776" i="18" a="1"/>
  <c r="F750" i="18" a="1"/>
  <c r="F748" i="18" a="1"/>
  <c r="F656" i="18" a="1"/>
  <c r="F650" i="18" a="1"/>
  <c r="F268" i="18" a="1"/>
  <c r="F158" i="18" a="1"/>
  <c r="F1490" i="18" a="1"/>
  <c r="F1377" i="18" a="1"/>
  <c r="F1371" i="18" a="1"/>
  <c r="F1208" i="18" a="1"/>
  <c r="F1201" i="18" a="1"/>
  <c r="F1187" i="18" a="1"/>
  <c r="F1180" i="18" a="1"/>
  <c r="F1164" i="18" a="1"/>
  <c r="F1090" i="18" a="1"/>
  <c r="F1078" i="18" a="1"/>
  <c r="F1071" i="18" a="1"/>
  <c r="F1062" i="18" a="1"/>
  <c r="F1051" i="18" a="1"/>
  <c r="F1037" i="18" a="1"/>
  <c r="F993" i="18" a="1"/>
  <c r="F991" i="18" a="1"/>
  <c r="F987" i="18" a="1"/>
  <c r="F977" i="18" a="1"/>
  <c r="F957" i="18" a="1"/>
  <c r="F932" i="18" a="1"/>
  <c r="F911" i="18" a="1"/>
  <c r="F869" i="18" a="1"/>
  <c r="F823" i="18" a="1"/>
  <c r="F813" i="18" a="1"/>
  <c r="F687" i="18" a="1"/>
  <c r="F685" i="18" a="1"/>
  <c r="F683" i="18" a="1"/>
  <c r="F681" i="18" a="1"/>
  <c r="F679" i="18" a="1"/>
  <c r="F677" i="18" a="1"/>
  <c r="F675" i="18" a="1"/>
  <c r="F673" i="18" a="1"/>
  <c r="F671" i="18" a="1"/>
  <c r="F669" i="18" a="1"/>
  <c r="F667" i="18" a="1"/>
  <c r="F665" i="18" a="1"/>
  <c r="F663" i="18" a="1"/>
  <c r="F661" i="18" a="1"/>
  <c r="F445" i="18" a="1"/>
  <c r="F143" i="18" a="1"/>
  <c r="F2771" i="18" a="1"/>
  <c r="F1484" i="18" a="1"/>
  <c r="F1446" i="18" a="1"/>
  <c r="F1381" i="18" a="1"/>
  <c r="F1367" i="18" a="1"/>
  <c r="F1361" i="18" a="1"/>
  <c r="F1355" i="18" a="1"/>
  <c r="F1224" i="18" a="1"/>
  <c r="F1219" i="18" a="1"/>
  <c r="F1212" i="18" a="1"/>
  <c r="F1205" i="18" a="1"/>
  <c r="F1173" i="18" a="1"/>
  <c r="F1075" i="18" a="1"/>
  <c r="F1055" i="18" a="1"/>
  <c r="F961" i="18" a="1"/>
  <c r="F940" i="18" a="1"/>
  <c r="F915" i="18" a="1"/>
  <c r="F881" i="18" a="1"/>
  <c r="F871" i="18" a="1"/>
  <c r="F745" i="18" a="1"/>
  <c r="F743" i="18" a="1"/>
  <c r="F741" i="18" a="1"/>
  <c r="F739" i="18" a="1"/>
  <c r="F737" i="18" a="1"/>
  <c r="F735" i="18" a="1"/>
  <c r="F733" i="18" a="1"/>
  <c r="F731" i="18" a="1"/>
  <c r="F729" i="18" a="1"/>
  <c r="F727" i="18" a="1"/>
  <c r="F725" i="18" a="1"/>
  <c r="F723" i="18" a="1"/>
  <c r="F721" i="18" a="1"/>
  <c r="F719" i="18" a="1"/>
  <c r="F693" i="18" a="1"/>
  <c r="F691" i="18" a="1"/>
  <c r="F689" i="18" a="1"/>
  <c r="F597" i="18" a="1"/>
  <c r="F595" i="18" a="1"/>
  <c r="F563" i="18" a="1"/>
  <c r="F1291" i="18" a="1"/>
  <c r="F995" i="18" a="1"/>
  <c r="F852" i="18" a="1"/>
  <c r="F842" i="18" a="1"/>
  <c r="F838" i="18" a="1"/>
  <c r="F156" i="18" a="1"/>
  <c r="F146" i="18" a="1"/>
  <c r="F70" i="18" a="1"/>
  <c r="F39" i="18" a="1"/>
  <c r="F20" i="18" a="1"/>
  <c r="F9" i="18" a="1"/>
  <c r="F1373" i="18" a="1"/>
  <c r="F1298" i="18" a="1"/>
  <c r="F1191" i="18" a="1"/>
  <c r="F1073" i="18" a="1"/>
  <c r="F900" i="18" a="1"/>
  <c r="F896" i="18" a="1"/>
  <c r="F756" i="18" a="1"/>
  <c r="F700" i="18" a="1"/>
  <c r="F108" i="18" a="1"/>
  <c r="F99" i="18" a="1"/>
  <c r="F63" i="18" a="1"/>
  <c r="F32" i="18" a="1"/>
  <c r="F11" i="18" a="1"/>
  <c r="F1481" i="18" a="1"/>
  <c r="F1329" i="18" a="1"/>
  <c r="F904" i="18" a="1"/>
  <c r="F866" i="18" a="1"/>
  <c r="F860" i="18" a="1"/>
  <c r="F856" i="18" a="1"/>
  <c r="F846" i="18" a="1"/>
  <c r="F148" i="18" a="1"/>
  <c r="F126" i="18" a="1"/>
  <c r="F44" i="18" a="1"/>
  <c r="F22" i="18" a="1"/>
  <c r="F1394" i="18" a="1"/>
  <c r="F1214" i="18" a="1"/>
  <c r="F806" i="18" a="1"/>
  <c r="F110" i="18" a="1"/>
  <c r="F103" i="18" a="1"/>
  <c r="F75" i="18" a="1"/>
  <c r="F67" i="18" a="1"/>
  <c r="F58" i="18" a="1"/>
  <c r="F36" i="18" a="1"/>
  <c r="F27" i="18" a="1"/>
  <c r="F15" i="18" a="1"/>
  <c r="F6" i="18" a="1"/>
  <c r="F1" i="18" a="1"/>
  <c r="F1295" i="18" a="1"/>
  <c r="F1273" i="18" a="1"/>
  <c r="F1189" i="18" a="1"/>
  <c r="F1080" i="18" a="1"/>
  <c r="F1048" i="18" a="1"/>
  <c r="F959" i="18" a="1"/>
  <c r="F894" i="18" a="1"/>
  <c r="F850" i="18" a="1"/>
  <c r="F836" i="18" a="1"/>
  <c r="F772" i="18" a="1"/>
  <c r="F714" i="18" a="1"/>
  <c r="F698" i="18" a="1"/>
  <c r="F265" i="18" a="1"/>
  <c r="F150" i="18" a="1"/>
  <c r="F130" i="18" a="1"/>
  <c r="F89" i="18" a="1"/>
  <c r="F48" i="18" a="1"/>
  <c r="F8" i="18" a="1"/>
  <c r="F1561" i="18" a="1"/>
  <c r="F1302" i="18" a="1"/>
  <c r="F1294" i="18" a="1"/>
  <c r="F1255" i="18" a="1"/>
  <c r="F913" i="18" a="1"/>
  <c r="F854" i="18" a="1"/>
  <c r="F844" i="18" a="1"/>
  <c r="F840" i="18" a="1"/>
  <c r="F766" i="18" a="1"/>
  <c r="F376" i="18" a="1"/>
  <c r="F79" i="18" a="1"/>
  <c r="F62" i="18" a="1"/>
  <c r="F55" i="18" a="1"/>
  <c r="F31" i="18" a="1"/>
  <c r="F19" i="18" a="1"/>
  <c r="F10" i="18" a="1"/>
  <c r="F3" i="18" a="1"/>
  <c r="F1301" i="18" a="1"/>
  <c r="F1221" i="18" a="1"/>
  <c r="F1171" i="18" a="1"/>
  <c r="F1068" i="18" a="1"/>
  <c r="F1057" i="18" a="1"/>
  <c r="F902" i="18" a="1"/>
  <c r="F898" i="18" a="1"/>
  <c r="F864" i="18" a="1"/>
  <c r="F152" i="18" a="1"/>
  <c r="F93" i="18" a="1"/>
  <c r="F83" i="18" a="1"/>
  <c r="F52" i="18" a="1"/>
  <c r="F43" i="18" a="1"/>
  <c r="F12" i="18" a="1"/>
  <c r="F963" i="18" a="1"/>
  <c r="F917" i="18" a="1"/>
  <c r="F906" i="18" a="1"/>
  <c r="F858" i="18" a="1"/>
  <c r="F848" i="18" a="1"/>
  <c r="F708" i="18" a="1"/>
  <c r="F135" i="18" a="1"/>
  <c r="F132" i="18" a="1"/>
  <c r="F74" i="18" a="1"/>
  <c r="F14" i="18" a="1"/>
  <c r="F1457" i="18" a="1"/>
  <c r="F1259" i="18" a="1"/>
  <c r="F927" i="18" a="1"/>
  <c r="F808" i="18" a="1"/>
  <c r="F758" i="18" a="1"/>
  <c r="F264" i="18" a="1"/>
  <c r="F154" i="18" a="1"/>
  <c r="F97" i="18" a="1"/>
  <c r="F68" i="18" a="1"/>
  <c r="F57" i="18" a="1"/>
  <c r="F37" i="18" a="1"/>
  <c r="F26" i="18" a="1"/>
  <c r="F7810" i="18" a="1"/>
  <c r="F1321" i="18" a="1"/>
  <c r="F1064" i="18" a="1"/>
  <c r="F1053" i="18" a="1"/>
  <c r="F979" i="18" a="1"/>
  <c r="F892" i="18" a="1"/>
  <c r="F834" i="18" a="1"/>
  <c r="F104" i="18" a="1"/>
  <c r="F88" i="18" a="1"/>
  <c r="F85" i="18" a="1"/>
  <c r="F7" i="18" a="1"/>
  <c r="F7" i="18" l="1"/>
  <c r="E7" i="18" s="1"/>
  <c r="F85" i="18"/>
  <c r="E85" i="18" s="1"/>
  <c r="F88" i="18"/>
  <c r="E88" i="18" s="1"/>
  <c r="F104" i="18"/>
  <c r="E104" i="18" s="1"/>
  <c r="F834" i="18"/>
  <c r="E834" i="18" s="1"/>
  <c r="F892" i="18"/>
  <c r="E892" i="18" s="1"/>
  <c r="F979" i="18"/>
  <c r="E979" i="18" s="1"/>
  <c r="F1053" i="18"/>
  <c r="E1053" i="18" s="1"/>
  <c r="F1064" i="18"/>
  <c r="E1064" i="18" s="1"/>
  <c r="F1321" i="18"/>
  <c r="E1321" i="18" s="1"/>
  <c r="F7810" i="18"/>
  <c r="E7810" i="18" s="1"/>
  <c r="F26" i="18"/>
  <c r="E26" i="18" s="1"/>
  <c r="F37" i="18"/>
  <c r="E37" i="18" s="1"/>
  <c r="F57" i="18"/>
  <c r="E57" i="18" s="1"/>
  <c r="F68" i="18"/>
  <c r="E68" i="18" s="1"/>
  <c r="F97" i="18"/>
  <c r="E97" i="18" s="1"/>
  <c r="F154" i="18"/>
  <c r="E154" i="18" s="1"/>
  <c r="F264" i="18"/>
  <c r="E264" i="18" s="1"/>
  <c r="F758" i="18"/>
  <c r="E758" i="18" s="1"/>
  <c r="F808" i="18"/>
  <c r="E808" i="18" s="1"/>
  <c r="F927" i="18"/>
  <c r="E927" i="18" s="1"/>
  <c r="F1259" i="18"/>
  <c r="E1259" i="18" s="1"/>
  <c r="F1457" i="18"/>
  <c r="E1457" i="18" s="1"/>
  <c r="F14" i="18"/>
  <c r="E14" i="18" s="1"/>
  <c r="F74" i="18"/>
  <c r="E74" i="18" s="1"/>
  <c r="F132" i="18"/>
  <c r="E132" i="18" s="1"/>
  <c r="F135" i="18"/>
  <c r="E135" i="18" s="1"/>
  <c r="F708" i="18"/>
  <c r="E708" i="18" s="1"/>
  <c r="F848" i="18"/>
  <c r="E848" i="18" s="1"/>
  <c r="F858" i="18"/>
  <c r="E858" i="18" s="1"/>
  <c r="F906" i="18"/>
  <c r="E906" i="18" s="1"/>
  <c r="F917" i="18"/>
  <c r="E917" i="18" s="1"/>
  <c r="F963" i="18"/>
  <c r="E963" i="18" s="1"/>
  <c r="F12" i="18"/>
  <c r="E12" i="18" s="1"/>
  <c r="F43" i="18"/>
  <c r="E43" i="18" s="1"/>
  <c r="F52" i="18"/>
  <c r="E52" i="18" s="1"/>
  <c r="F83" i="18"/>
  <c r="E83" i="18" s="1"/>
  <c r="F93" i="18"/>
  <c r="E93" i="18" s="1"/>
  <c r="F152" i="18"/>
  <c r="E152" i="18" s="1"/>
  <c r="F864" i="18"/>
  <c r="E864" i="18" s="1"/>
  <c r="F898" i="18"/>
  <c r="E898" i="18" s="1"/>
  <c r="F902" i="18"/>
  <c r="E902" i="18" s="1"/>
  <c r="F1057" i="18"/>
  <c r="E1057" i="18" s="1"/>
  <c r="F1068" i="18"/>
  <c r="E1068" i="18" s="1"/>
  <c r="F1171" i="18"/>
  <c r="E1171" i="18" s="1"/>
  <c r="F1221" i="18"/>
  <c r="E1221" i="18" s="1"/>
  <c r="F1301" i="18"/>
  <c r="E1301" i="18" s="1"/>
  <c r="F3" i="18"/>
  <c r="E3" i="18" s="1"/>
  <c r="F10" i="18"/>
  <c r="F19" i="18"/>
  <c r="E19" i="18" s="1"/>
  <c r="F31" i="18"/>
  <c r="E31" i="18" s="1"/>
  <c r="F55" i="18"/>
  <c r="E55" i="18" s="1"/>
  <c r="F62" i="18"/>
  <c r="E62" i="18" s="1"/>
  <c r="F79" i="18"/>
  <c r="E79" i="18" s="1"/>
  <c r="F376" i="18"/>
  <c r="E376" i="18" s="1"/>
  <c r="F766" i="18"/>
  <c r="E766" i="18" s="1"/>
  <c r="F840" i="18"/>
  <c r="E840" i="18" s="1"/>
  <c r="F844" i="18"/>
  <c r="E844" i="18" s="1"/>
  <c r="F854" i="18"/>
  <c r="E854" i="18" s="1"/>
  <c r="F913" i="18"/>
  <c r="E913" i="18" s="1"/>
  <c r="F1255" i="18"/>
  <c r="E1255" i="18" s="1"/>
  <c r="F1294" i="18"/>
  <c r="E1294" i="18" s="1"/>
  <c r="F1302" i="18"/>
  <c r="E1302" i="18" s="1"/>
  <c r="F1561" i="18"/>
  <c r="E1561" i="18" s="1"/>
  <c r="F8" i="18"/>
  <c r="F48" i="18"/>
  <c r="E48" i="18" s="1"/>
  <c r="F89" i="18"/>
  <c r="E89" i="18" s="1"/>
  <c r="F130" i="18"/>
  <c r="E130" i="18" s="1"/>
  <c r="F150" i="18"/>
  <c r="E150" i="18" s="1"/>
  <c r="F265" i="18"/>
  <c r="E265" i="18" s="1"/>
  <c r="F698" i="18"/>
  <c r="E698" i="18" s="1"/>
  <c r="F714" i="18"/>
  <c r="E714" i="18" s="1"/>
  <c r="F772" i="18"/>
  <c r="E772" i="18" s="1"/>
  <c r="F836" i="18"/>
  <c r="E836" i="18" s="1"/>
  <c r="F850" i="18"/>
  <c r="E850" i="18" s="1"/>
  <c r="F894" i="18"/>
  <c r="E894" i="18" s="1"/>
  <c r="F959" i="18"/>
  <c r="E959" i="18" s="1"/>
  <c r="F1048" i="18"/>
  <c r="E1048" i="18" s="1"/>
  <c r="F1080" i="18"/>
  <c r="E1080" i="18" s="1"/>
  <c r="F1189" i="18"/>
  <c r="E1189" i="18" s="1"/>
  <c r="F1273" i="18"/>
  <c r="E1273" i="18" s="1"/>
  <c r="F1295" i="18"/>
  <c r="E1295" i="18" s="1"/>
  <c r="F1" i="18"/>
  <c r="E1" i="18" s="1"/>
  <c r="F6" i="18"/>
  <c r="F15" i="18"/>
  <c r="E15" i="18" s="1"/>
  <c r="F27" i="18"/>
  <c r="F36" i="18"/>
  <c r="E36" i="18" s="1"/>
  <c r="F58" i="18"/>
  <c r="F67" i="18"/>
  <c r="E67" i="18" s="1"/>
  <c r="F75" i="18"/>
  <c r="E75" i="18" s="1"/>
  <c r="F103" i="18"/>
  <c r="E103" i="18" s="1"/>
  <c r="F110" i="18"/>
  <c r="E110" i="18" s="1"/>
  <c r="F806" i="18"/>
  <c r="E806" i="18" s="1"/>
  <c r="F1214" i="18"/>
  <c r="E1214" i="18" s="1"/>
  <c r="F1394" i="18"/>
  <c r="E1394" i="18" s="1"/>
  <c r="F22" i="18"/>
  <c r="E22" i="18" s="1"/>
  <c r="F44" i="18"/>
  <c r="E44" i="18" s="1"/>
  <c r="F126" i="18"/>
  <c r="F148" i="18"/>
  <c r="E148" i="18" s="1"/>
  <c r="F846" i="18"/>
  <c r="E846" i="18" s="1"/>
  <c r="F856" i="18"/>
  <c r="E856" i="18" s="1"/>
  <c r="F860" i="18"/>
  <c r="E860" i="18" s="1"/>
  <c r="F866" i="18"/>
  <c r="E866" i="18" s="1"/>
  <c r="F904" i="18"/>
  <c r="E904" i="18" s="1"/>
  <c r="F1329" i="18"/>
  <c r="E1329" i="18" s="1"/>
  <c r="F1481" i="18"/>
  <c r="E1481" i="18" s="1"/>
  <c r="F11" i="18"/>
  <c r="E11" i="18" s="1"/>
  <c r="F32" i="18"/>
  <c r="E32" i="18" s="1"/>
  <c r="F63" i="18"/>
  <c r="E63" i="18" s="1"/>
  <c r="F99" i="18"/>
  <c r="E99" i="18" s="1"/>
  <c r="F108" i="18"/>
  <c r="E108" i="18" s="1"/>
  <c r="F700" i="18"/>
  <c r="E700" i="18" s="1"/>
  <c r="F756" i="18"/>
  <c r="E756" i="18" s="1"/>
  <c r="F896" i="18"/>
  <c r="E896" i="18" s="1"/>
  <c r="F900" i="18"/>
  <c r="E900" i="18" s="1"/>
  <c r="F1073" i="18"/>
  <c r="E1073" i="18" s="1"/>
  <c r="F1191" i="18"/>
  <c r="E1191" i="18" s="1"/>
  <c r="F1298" i="18"/>
  <c r="E1298" i="18" s="1"/>
  <c r="F1373" i="18"/>
  <c r="E1373" i="18" s="1"/>
  <c r="F9" i="18"/>
  <c r="F20" i="18"/>
  <c r="E20" i="18" s="1"/>
  <c r="F39" i="18"/>
  <c r="E39" i="18" s="1"/>
  <c r="F70" i="18"/>
  <c r="E70" i="18" s="1"/>
  <c r="F146" i="18"/>
  <c r="E146" i="18" s="1"/>
  <c r="F156" i="18"/>
  <c r="E156" i="18" s="1"/>
  <c r="F838" i="18"/>
  <c r="E838" i="18" s="1"/>
  <c r="F842" i="18"/>
  <c r="E842" i="18" s="1"/>
  <c r="F852" i="18"/>
  <c r="E852" i="18" s="1"/>
  <c r="F995" i="18"/>
  <c r="E995" i="18" s="1"/>
  <c r="F1291" i="18"/>
  <c r="E1291" i="18" s="1"/>
  <c r="F563" i="18"/>
  <c r="E563" i="18" s="1"/>
  <c r="F595" i="18"/>
  <c r="E595" i="18" s="1"/>
  <c r="F597" i="18"/>
  <c r="E597" i="18" s="1"/>
  <c r="F689" i="18"/>
  <c r="E689" i="18" s="1"/>
  <c r="F691" i="18"/>
  <c r="E691" i="18" s="1"/>
  <c r="F693" i="18"/>
  <c r="E693" i="18" s="1"/>
  <c r="F719" i="18"/>
  <c r="E719" i="18" s="1"/>
  <c r="F721" i="18"/>
  <c r="E721" i="18" s="1"/>
  <c r="F723" i="18"/>
  <c r="E723" i="18" s="1"/>
  <c r="F725" i="18"/>
  <c r="E725" i="18" s="1"/>
  <c r="F727" i="18"/>
  <c r="E727" i="18" s="1"/>
  <c r="F729" i="18"/>
  <c r="E729" i="18" s="1"/>
  <c r="F731" i="18"/>
  <c r="E731" i="18" s="1"/>
  <c r="F733" i="18"/>
  <c r="E733" i="18" s="1"/>
  <c r="F735" i="18"/>
  <c r="E735" i="18" s="1"/>
  <c r="F737" i="18"/>
  <c r="E737" i="18" s="1"/>
  <c r="F739" i="18"/>
  <c r="E739" i="18" s="1"/>
  <c r="F741" i="18"/>
  <c r="E741" i="18" s="1"/>
  <c r="F743" i="18"/>
  <c r="E743" i="18" s="1"/>
  <c r="F745" i="18"/>
  <c r="E745" i="18" s="1"/>
  <c r="F871" i="18"/>
  <c r="E871" i="18" s="1"/>
  <c r="F881" i="18"/>
  <c r="E881" i="18" s="1"/>
  <c r="F915" i="18"/>
  <c r="E915" i="18" s="1"/>
  <c r="F940" i="18"/>
  <c r="E940" i="18" s="1"/>
  <c r="F961" i="18"/>
  <c r="E961" i="18" s="1"/>
  <c r="F1055" i="18"/>
  <c r="E1055" i="18" s="1"/>
  <c r="F1075" i="18"/>
  <c r="E1075" i="18" s="1"/>
  <c r="F1173" i="18"/>
  <c r="E1173" i="18" s="1"/>
  <c r="F1205" i="18"/>
  <c r="E1205" i="18" s="1"/>
  <c r="F1212" i="18"/>
  <c r="E1212" i="18" s="1"/>
  <c r="F1219" i="18"/>
  <c r="E1219" i="18" s="1"/>
  <c r="F1224" i="18"/>
  <c r="E1224" i="18" s="1"/>
  <c r="F1355" i="18"/>
  <c r="E1355" i="18" s="1"/>
  <c r="F1361" i="18"/>
  <c r="E1361" i="18" s="1"/>
  <c r="F1367" i="18"/>
  <c r="E1367" i="18" s="1"/>
  <c r="F1381" i="18"/>
  <c r="E1381" i="18" s="1"/>
  <c r="F1446" i="18"/>
  <c r="E1446" i="18" s="1"/>
  <c r="F1484" i="18"/>
  <c r="E1484" i="18" s="1"/>
  <c r="F2771" i="18"/>
  <c r="E2771" i="18" s="1"/>
  <c r="F143" i="18"/>
  <c r="E143" i="18" s="1"/>
  <c r="F445" i="18"/>
  <c r="E445" i="18" s="1"/>
  <c r="F661" i="18"/>
  <c r="E661" i="18" s="1"/>
  <c r="F663" i="18"/>
  <c r="E663" i="18" s="1"/>
  <c r="F665" i="18"/>
  <c r="E665" i="18" s="1"/>
  <c r="F667" i="18"/>
  <c r="E667" i="18" s="1"/>
  <c r="F669" i="18"/>
  <c r="E669" i="18" s="1"/>
  <c r="F671" i="18"/>
  <c r="E671" i="18" s="1"/>
  <c r="F673" i="18"/>
  <c r="E673" i="18" s="1"/>
  <c r="F675" i="18"/>
  <c r="E675" i="18" s="1"/>
  <c r="F677" i="18"/>
  <c r="E677" i="18" s="1"/>
  <c r="F679" i="18"/>
  <c r="E679" i="18" s="1"/>
  <c r="F681" i="18"/>
  <c r="E681" i="18" s="1"/>
  <c r="F683" i="18"/>
  <c r="E683" i="18" s="1"/>
  <c r="F685" i="18"/>
  <c r="E685" i="18" s="1"/>
  <c r="F687" i="18"/>
  <c r="E687" i="18" s="1"/>
  <c r="F813" i="18"/>
  <c r="E813" i="18" s="1"/>
  <c r="F823" i="18"/>
  <c r="E823" i="18" s="1"/>
  <c r="F869" i="18"/>
  <c r="E869" i="18" s="1"/>
  <c r="F911" i="18"/>
  <c r="E911" i="18" s="1"/>
  <c r="F932" i="18"/>
  <c r="E932" i="18" s="1"/>
  <c r="F957" i="18"/>
  <c r="E957" i="18" s="1"/>
  <c r="F977" i="18"/>
  <c r="E977" i="18" s="1"/>
  <c r="F987" i="18"/>
  <c r="E987" i="18" s="1"/>
  <c r="F991" i="18"/>
  <c r="E991" i="18" s="1"/>
  <c r="F993" i="18"/>
  <c r="E993" i="18" s="1"/>
  <c r="F1037" i="18"/>
  <c r="E1037" i="18" s="1"/>
  <c r="F1051" i="18"/>
  <c r="E1051" i="18" s="1"/>
  <c r="F1062" i="18"/>
  <c r="E1062" i="18" s="1"/>
  <c r="F1071" i="18"/>
  <c r="E1071" i="18" s="1"/>
  <c r="F1078" i="18"/>
  <c r="E1078" i="18" s="1"/>
  <c r="F1090" i="18"/>
  <c r="E1090" i="18" s="1"/>
  <c r="F1164" i="18"/>
  <c r="E1164" i="18" s="1"/>
  <c r="F1180" i="18"/>
  <c r="E1180" i="18" s="1"/>
  <c r="F1187" i="18"/>
  <c r="E1187" i="18" s="1"/>
  <c r="F1201" i="18"/>
  <c r="E1201" i="18" s="1"/>
  <c r="F1208" i="18"/>
  <c r="E1208" i="18" s="1"/>
  <c r="F1371" i="18"/>
  <c r="E1371" i="18" s="1"/>
  <c r="F1377" i="18"/>
  <c r="E1377" i="18" s="1"/>
  <c r="F1490" i="18"/>
  <c r="E1490" i="18" s="1"/>
  <c r="F158" i="18"/>
  <c r="E158" i="18" s="1"/>
  <c r="F268" i="18"/>
  <c r="E268" i="18" s="1"/>
  <c r="F650" i="18"/>
  <c r="E650" i="18" s="1"/>
  <c r="F656" i="18"/>
  <c r="E656" i="18" s="1"/>
  <c r="F748" i="18"/>
  <c r="E748" i="18" s="1"/>
  <c r="F750" i="18"/>
  <c r="E750" i="18" s="1"/>
  <c r="F776" i="18"/>
  <c r="E776" i="18" s="1"/>
  <c r="F778" i="18"/>
  <c r="E778" i="18" s="1"/>
  <c r="F780" i="18"/>
  <c r="F782" i="18"/>
  <c r="E782" i="18" s="1"/>
  <c r="F784" i="18"/>
  <c r="E784" i="18" s="1"/>
  <c r="F786" i="18"/>
  <c r="E786" i="18" s="1"/>
  <c r="F788" i="18"/>
  <c r="E788" i="18" s="1"/>
  <c r="F790" i="18"/>
  <c r="E790" i="18" s="1"/>
  <c r="F792" i="18"/>
  <c r="E792" i="18" s="1"/>
  <c r="F794" i="18"/>
  <c r="E794" i="18" s="1"/>
  <c r="F796" i="18"/>
  <c r="E796" i="18" s="1"/>
  <c r="F798" i="18"/>
  <c r="E798" i="18" s="1"/>
  <c r="F800" i="18"/>
  <c r="E800" i="18" s="1"/>
  <c r="F802" i="18"/>
  <c r="E802" i="18" s="1"/>
  <c r="F909" i="18"/>
  <c r="E909" i="18" s="1"/>
  <c r="F918" i="18"/>
  <c r="E918" i="18" s="1"/>
  <c r="F930" i="18"/>
  <c r="E930" i="18" s="1"/>
  <c r="F955" i="18"/>
  <c r="E955" i="18" s="1"/>
  <c r="F975" i="18"/>
  <c r="E975" i="18" s="1"/>
  <c r="F982" i="18"/>
  <c r="E982" i="18" s="1"/>
  <c r="F1049" i="18"/>
  <c r="E1049" i="18" s="1"/>
  <c r="F1060" i="18"/>
  <c r="E1060" i="18" s="1"/>
  <c r="F1069" i="18"/>
  <c r="E1069" i="18" s="1"/>
  <c r="F1083" i="18"/>
  <c r="E1083" i="18" s="1"/>
  <c r="F1088" i="18"/>
  <c r="E1088" i="18" s="1"/>
  <c r="F1167" i="18"/>
  <c r="E1167" i="18" s="1"/>
  <c r="F1176" i="18"/>
  <c r="E1176" i="18" s="1"/>
  <c r="F1229" i="18"/>
  <c r="E1229" i="18" s="1"/>
  <c r="F1253" i="18"/>
  <c r="E1253" i="18" s="1"/>
  <c r="F1271" i="18"/>
  <c r="E1271" i="18" s="1"/>
  <c r="F1365" i="18"/>
  <c r="E1365" i="18" s="1"/>
  <c r="F1453" i="18"/>
  <c r="E1453" i="18" s="1"/>
  <c r="F1486" i="18"/>
  <c r="E1486" i="18" s="1"/>
  <c r="F1502" i="18"/>
  <c r="E1502" i="18" s="1"/>
  <c r="F755" i="18"/>
  <c r="E755" i="18" s="1"/>
  <c r="F765" i="18"/>
  <c r="E765" i="18" s="1"/>
  <c r="F811" i="18"/>
  <c r="E811" i="18" s="1"/>
  <c r="F863" i="18"/>
  <c r="E863" i="18" s="1"/>
  <c r="F865" i="18"/>
  <c r="E865" i="18" s="1"/>
  <c r="F867" i="18"/>
  <c r="E867" i="18" s="1"/>
  <c r="F893" i="18"/>
  <c r="E893" i="18" s="1"/>
  <c r="F895" i="18"/>
  <c r="E895" i="18" s="1"/>
  <c r="F897" i="18"/>
  <c r="E897" i="18" s="1"/>
  <c r="F899" i="18"/>
  <c r="E899" i="18" s="1"/>
  <c r="F901" i="18"/>
  <c r="E901" i="18" s="1"/>
  <c r="F903" i="18"/>
  <c r="E903" i="18" s="1"/>
  <c r="F905" i="18"/>
  <c r="E905" i="18" s="1"/>
  <c r="F907" i="18"/>
  <c r="E907" i="18" s="1"/>
  <c r="F916" i="18"/>
  <c r="E916" i="18" s="1"/>
  <c r="F925" i="18"/>
  <c r="E925" i="18" s="1"/>
  <c r="F953" i="18"/>
  <c r="E953" i="18" s="1"/>
  <c r="F973" i="18"/>
  <c r="E973" i="18" s="1"/>
  <c r="F980" i="18"/>
  <c r="E980" i="18" s="1"/>
  <c r="F985" i="18"/>
  <c r="E985" i="18" s="1"/>
  <c r="F1058" i="18"/>
  <c r="E1058" i="18" s="1"/>
  <c r="F1067" i="18"/>
  <c r="F1086" i="18"/>
  <c r="E1086" i="18" s="1"/>
  <c r="F1183" i="18"/>
  <c r="E1183" i="18" s="1"/>
  <c r="F1213" i="18"/>
  <c r="E1213" i="18" s="1"/>
  <c r="F1220" i="18"/>
  <c r="E1220" i="18" s="1"/>
  <c r="F1227" i="18"/>
  <c r="E1227" i="18" s="1"/>
  <c r="F1353" i="18"/>
  <c r="E1353" i="18" s="1"/>
  <c r="F1359" i="18"/>
  <c r="E1359" i="18" s="1"/>
  <c r="F1448" i="18"/>
  <c r="E1448" i="18" s="1"/>
  <c r="F1472" i="18"/>
  <c r="E1472" i="18" s="1"/>
  <c r="F1497" i="18"/>
  <c r="E1497" i="18" s="1"/>
  <c r="F562" i="18"/>
  <c r="E562" i="18" s="1"/>
  <c r="F564" i="18"/>
  <c r="E564" i="18" s="1"/>
  <c r="F596" i="18"/>
  <c r="E596" i="18" s="1"/>
  <c r="F690" i="18"/>
  <c r="E690" i="18" s="1"/>
  <c r="F692" i="18"/>
  <c r="E692" i="18" s="1"/>
  <c r="F718" i="18"/>
  <c r="E718" i="18" s="1"/>
  <c r="F720" i="18"/>
  <c r="E720" i="18" s="1"/>
  <c r="F722" i="18"/>
  <c r="E722" i="18" s="1"/>
  <c r="F724" i="18"/>
  <c r="E724" i="18" s="1"/>
  <c r="F726" i="18"/>
  <c r="E726" i="18" s="1"/>
  <c r="F728" i="18"/>
  <c r="E728" i="18" s="1"/>
  <c r="F730" i="18"/>
  <c r="E730" i="18" s="1"/>
  <c r="F732" i="18"/>
  <c r="E732" i="18" s="1"/>
  <c r="F734" i="18"/>
  <c r="E734" i="18" s="1"/>
  <c r="F736" i="18"/>
  <c r="E736" i="18" s="1"/>
  <c r="F738" i="18"/>
  <c r="E738" i="18" s="1"/>
  <c r="F740" i="18"/>
  <c r="E740" i="18" s="1"/>
  <c r="F742" i="18"/>
  <c r="E742" i="18" s="1"/>
  <c r="F744" i="18"/>
  <c r="E744" i="18" s="1"/>
  <c r="F872" i="18"/>
  <c r="E872" i="18" s="1"/>
  <c r="F874" i="18"/>
  <c r="E874" i="18" s="1"/>
  <c r="F882" i="18"/>
  <c r="E882" i="18" s="1"/>
  <c r="F888" i="18"/>
  <c r="E888" i="18" s="1"/>
  <c r="F914" i="18"/>
  <c r="E914" i="18" s="1"/>
  <c r="F923" i="18"/>
  <c r="E923" i="18" s="1"/>
  <c r="F939" i="18"/>
  <c r="E939" i="18" s="1"/>
  <c r="F951" i="18"/>
  <c r="E951" i="18" s="1"/>
  <c r="F971" i="18"/>
  <c r="E971" i="18" s="1"/>
  <c r="F1044" i="18"/>
  <c r="E1044" i="18" s="1"/>
  <c r="F1056" i="18"/>
  <c r="E1056" i="18" s="1"/>
  <c r="F1065" i="18"/>
  <c r="E1065" i="18" s="1"/>
  <c r="F1081" i="18"/>
  <c r="E1081" i="18" s="1"/>
  <c r="F1093" i="18"/>
  <c r="E1093" i="18" s="1"/>
  <c r="F1206" i="18"/>
  <c r="E1206" i="18" s="1"/>
  <c r="F1211" i="18"/>
  <c r="E1211" i="18" s="1"/>
  <c r="F1218" i="18"/>
  <c r="E1218" i="18" s="1"/>
  <c r="F1257" i="18"/>
  <c r="E1257" i="18" s="1"/>
  <c r="F1289" i="18"/>
  <c r="E1289" i="18" s="1"/>
  <c r="F1383" i="18"/>
  <c r="E1383" i="18" s="1"/>
  <c r="F1396" i="18"/>
  <c r="E1396" i="18" s="1"/>
  <c r="F1479" i="18"/>
  <c r="E1479" i="18" s="1"/>
  <c r="F697" i="18"/>
  <c r="E697" i="18" s="1"/>
  <c r="F707" i="18"/>
  <c r="E707" i="18" s="1"/>
  <c r="F753" i="18"/>
  <c r="E753" i="18" s="1"/>
  <c r="F805" i="18"/>
  <c r="E805" i="18" s="1"/>
  <c r="F807" i="18"/>
  <c r="E807" i="18" s="1"/>
  <c r="F809" i="18"/>
  <c r="E809" i="18" s="1"/>
  <c r="F835" i="18"/>
  <c r="E835" i="18" s="1"/>
  <c r="F837" i="18"/>
  <c r="E837" i="18" s="1"/>
  <c r="F839" i="18"/>
  <c r="E839" i="18" s="1"/>
  <c r="F841" i="18"/>
  <c r="E841" i="18" s="1"/>
  <c r="F843" i="18"/>
  <c r="E843" i="18" s="1"/>
  <c r="F845" i="18"/>
  <c r="E845" i="18" s="1"/>
  <c r="F847" i="18"/>
  <c r="E847" i="18" s="1"/>
  <c r="F849" i="18"/>
  <c r="E849" i="18" s="1"/>
  <c r="F851" i="18"/>
  <c r="E851" i="18" s="1"/>
  <c r="F853" i="18"/>
  <c r="E853" i="18" s="1"/>
  <c r="F855" i="18"/>
  <c r="E855" i="18" s="1"/>
  <c r="F857" i="18"/>
  <c r="E857" i="18" s="1"/>
  <c r="F859" i="18"/>
  <c r="E859" i="18" s="1"/>
  <c r="F861" i="18"/>
  <c r="E861" i="18" s="1"/>
  <c r="F912" i="18"/>
  <c r="E912" i="18" s="1"/>
  <c r="F921" i="18"/>
  <c r="E921" i="18" s="1"/>
  <c r="F969" i="18"/>
  <c r="E969" i="18" s="1"/>
  <c r="F1038" i="18"/>
  <c r="E1038" i="18" s="1"/>
  <c r="F1054" i="18"/>
  <c r="E1054" i="18" s="1"/>
  <c r="F1074" i="18"/>
  <c r="E1074" i="18" s="1"/>
  <c r="F1079" i="18"/>
  <c r="E1079" i="18" s="1"/>
  <c r="F1165" i="18"/>
  <c r="E1165" i="18" s="1"/>
  <c r="F1172" i="18"/>
  <c r="E1172" i="18" s="1"/>
  <c r="F1188" i="18"/>
  <c r="E1188" i="18" s="1"/>
  <c r="F1197" i="18"/>
  <c r="E1197" i="18" s="1"/>
  <c r="F1204" i="18"/>
  <c r="E1204" i="18" s="1"/>
  <c r="F1209" i="18"/>
  <c r="E1209" i="18" s="1"/>
  <c r="F1216" i="18"/>
  <c r="E1216" i="18" s="1"/>
  <c r="F1307" i="18"/>
  <c r="E1307" i="18" s="1"/>
  <c r="F1319" i="18"/>
  <c r="E1319" i="18" s="1"/>
  <c r="F1327" i="18"/>
  <c r="E1327" i="18" s="1"/>
  <c r="F1369" i="18"/>
  <c r="E1369" i="18" s="1"/>
  <c r="F1375" i="18"/>
  <c r="E1375" i="18" s="1"/>
  <c r="F2740" i="18"/>
  <c r="E2740" i="18" s="1"/>
  <c r="F444" i="18"/>
  <c r="E444" i="18" s="1"/>
  <c r="F660" i="18"/>
  <c r="E660" i="18" s="1"/>
  <c r="F662" i="18"/>
  <c r="E662" i="18" s="1"/>
  <c r="F664" i="18"/>
  <c r="E664" i="18" s="1"/>
  <c r="F666" i="18"/>
  <c r="E666" i="18" s="1"/>
  <c r="F668" i="18"/>
  <c r="E668" i="18" s="1"/>
  <c r="F670" i="18"/>
  <c r="E670" i="18" s="1"/>
  <c r="F672" i="18"/>
  <c r="E672" i="18" s="1"/>
  <c r="F674" i="18"/>
  <c r="E674" i="18" s="1"/>
  <c r="F676" i="18"/>
  <c r="E676" i="18" s="1"/>
  <c r="F678" i="18"/>
  <c r="E678" i="18" s="1"/>
  <c r="F680" i="18"/>
  <c r="E680" i="18" s="1"/>
  <c r="F682" i="18"/>
  <c r="E682" i="18" s="1"/>
  <c r="F684" i="18"/>
  <c r="E684" i="18" s="1"/>
  <c r="F686" i="18"/>
  <c r="E686" i="18" s="1"/>
  <c r="F814" i="18"/>
  <c r="E814" i="18" s="1"/>
  <c r="F816" i="18"/>
  <c r="E816" i="18" s="1"/>
  <c r="F824" i="18"/>
  <c r="E824" i="18" s="1"/>
  <c r="F830" i="18"/>
  <c r="E830" i="18" s="1"/>
  <c r="F910" i="18"/>
  <c r="E910" i="18" s="1"/>
  <c r="F967" i="18"/>
  <c r="E967" i="18" s="1"/>
  <c r="F983" i="18"/>
  <c r="E983" i="18" s="1"/>
  <c r="F988" i="18"/>
  <c r="E988" i="18" s="1"/>
  <c r="F990" i="18"/>
  <c r="E990" i="18" s="1"/>
  <c r="F992" i="18"/>
  <c r="E992" i="18" s="1"/>
  <c r="F997" i="18"/>
  <c r="E997" i="18" s="1"/>
  <c r="F1061" i="18"/>
  <c r="E1061" i="18" s="1"/>
  <c r="F1072" i="18"/>
  <c r="E1072" i="18" s="1"/>
  <c r="F1091" i="18"/>
  <c r="E1091" i="18" s="1"/>
  <c r="F1163" i="18"/>
  <c r="E1163" i="18" s="1"/>
  <c r="F1179" i="18"/>
  <c r="E1179" i="18" s="1"/>
  <c r="F1181" i="18"/>
  <c r="E1181" i="18" s="1"/>
  <c r="F1195" i="18"/>
  <c r="E1195" i="18" s="1"/>
  <c r="F1251" i="18"/>
  <c r="E1251" i="18" s="1"/>
  <c r="F1269" i="18"/>
  <c r="E1269" i="18" s="1"/>
  <c r="F1351" i="18"/>
  <c r="E1351" i="18" s="1"/>
  <c r="F1357" i="18"/>
  <c r="E1357" i="18" s="1"/>
  <c r="F1363" i="18"/>
  <c r="E1363" i="18" s="1"/>
  <c r="F1388" i="18"/>
  <c r="E1388" i="18" s="1"/>
  <c r="F1455" i="18"/>
  <c r="E1455" i="18" s="1"/>
  <c r="F1469" i="18"/>
  <c r="E1469" i="18" s="1"/>
  <c r="F1499" i="18"/>
  <c r="E1499" i="18" s="1"/>
  <c r="F2707" i="18"/>
  <c r="E2707" i="18" s="1"/>
  <c r="F2" i="18"/>
  <c r="E2" i="18" s="1"/>
  <c r="F23" i="18"/>
  <c r="E23" i="18" s="1"/>
  <c r="F147" i="18"/>
  <c r="E147" i="18" s="1"/>
  <c r="F149" i="18"/>
  <c r="E149" i="18" s="1"/>
  <c r="F151" i="18"/>
  <c r="E151" i="18" s="1"/>
  <c r="F153" i="18"/>
  <c r="E153" i="18" s="1"/>
  <c r="F155" i="18"/>
  <c r="E155" i="18" s="1"/>
  <c r="F157" i="18"/>
  <c r="E157" i="18" s="1"/>
  <c r="F159" i="18"/>
  <c r="E159" i="18" s="1"/>
  <c r="F267" i="18"/>
  <c r="E267" i="18" s="1"/>
  <c r="F269" i="18"/>
  <c r="E269" i="18" s="1"/>
  <c r="F649" i="18"/>
  <c r="E649" i="18" s="1"/>
  <c r="F695" i="18"/>
  <c r="E695" i="18" s="1"/>
  <c r="F747" i="18"/>
  <c r="E747" i="18" s="1"/>
  <c r="F749" i="18"/>
  <c r="E749" i="18" s="1"/>
  <c r="F751" i="18"/>
  <c r="E751" i="18" s="1"/>
  <c r="F777" i="18"/>
  <c r="E777" i="18" s="1"/>
  <c r="F779" i="18"/>
  <c r="E779" i="18" s="1"/>
  <c r="F781" i="18"/>
  <c r="E781" i="18" s="1"/>
  <c r="F783" i="18"/>
  <c r="E783" i="18" s="1"/>
  <c r="F785" i="18"/>
  <c r="E785" i="18" s="1"/>
  <c r="F787" i="18"/>
  <c r="E787" i="18" s="1"/>
  <c r="F789" i="18"/>
  <c r="E789" i="18" s="1"/>
  <c r="F791" i="18"/>
  <c r="E791" i="18" s="1"/>
  <c r="F793" i="18"/>
  <c r="E793" i="18" s="1"/>
  <c r="F795" i="18"/>
  <c r="E795" i="18" s="1"/>
  <c r="F797" i="18"/>
  <c r="E797" i="18" s="1"/>
  <c r="F799" i="18"/>
  <c r="E799" i="18" s="1"/>
  <c r="F801" i="18"/>
  <c r="E801" i="18" s="1"/>
  <c r="F803" i="18"/>
  <c r="E803" i="18" s="1"/>
  <c r="F908" i="18"/>
  <c r="E908" i="18" s="1"/>
  <c r="F919" i="18"/>
  <c r="E919" i="18" s="1"/>
  <c r="F929" i="18"/>
  <c r="E929" i="18" s="1"/>
  <c r="F946" i="18"/>
  <c r="E946" i="18" s="1"/>
  <c r="F965" i="18"/>
  <c r="E965" i="18" s="1"/>
  <c r="F981" i="18"/>
  <c r="E981" i="18" s="1"/>
  <c r="F1050" i="18"/>
  <c r="E1050" i="18" s="1"/>
  <c r="F1070" i="18"/>
  <c r="E1070" i="18" s="1"/>
  <c r="F1168" i="18"/>
  <c r="E1168" i="18" s="1"/>
  <c r="F1175" i="18"/>
  <c r="E1175" i="18" s="1"/>
  <c r="F1184" i="18"/>
  <c r="E1184" i="18" s="1"/>
  <c r="F1200" i="18"/>
  <c r="E1200" i="18" s="1"/>
  <c r="F1228" i="18"/>
  <c r="E1228" i="18" s="1"/>
  <c r="F1279" i="18"/>
  <c r="E1279" i="18" s="1"/>
  <c r="F1304" i="18"/>
  <c r="E1304" i="18" s="1"/>
  <c r="F2541" i="18"/>
  <c r="F1380" i="18"/>
  <c r="E1380" i="18" s="1"/>
  <c r="F1382" i="18"/>
  <c r="E1382" i="18" s="1"/>
  <c r="F1384" i="18"/>
  <c r="E1384" i="18" s="1"/>
  <c r="F1617" i="18"/>
  <c r="E1617" i="18" s="1"/>
  <c r="F2702" i="18"/>
  <c r="E2702" i="18" s="1"/>
  <c r="F3008" i="18"/>
  <c r="E3008" i="18" s="1"/>
  <c r="F1389" i="18"/>
  <c r="E1389" i="18" s="1"/>
  <c r="F1391" i="18"/>
  <c r="E1391" i="18" s="1"/>
  <c r="F1393" i="18"/>
  <c r="E1393" i="18" s="1"/>
  <c r="F1395" i="18"/>
  <c r="E1395" i="18" s="1"/>
  <c r="F1445" i="18"/>
  <c r="E1445" i="18" s="1"/>
  <c r="F1447" i="18"/>
  <c r="E1447" i="18" s="1"/>
  <c r="F1475" i="18"/>
  <c r="E1475" i="18" s="1"/>
  <c r="F1478" i="18"/>
  <c r="E1478" i="18" s="1"/>
  <c r="F2773" i="18"/>
  <c r="E2773" i="18" s="1"/>
  <c r="F2786" i="18"/>
  <c r="E2786" i="18" s="1"/>
  <c r="F1308" i="18"/>
  <c r="E1308" i="18" s="1"/>
  <c r="F1310" i="18"/>
  <c r="E1310" i="18" s="1"/>
  <c r="F1324" i="18"/>
  <c r="E1324" i="18" s="1"/>
  <c r="F1328" i="18"/>
  <c r="E1328" i="18" s="1"/>
  <c r="F1350" i="18"/>
  <c r="E1350" i="18" s="1"/>
  <c r="F1352" i="18"/>
  <c r="E1352" i="18" s="1"/>
  <c r="F1354" i="18"/>
  <c r="E1354" i="18" s="1"/>
  <c r="F1356" i="18"/>
  <c r="E1356" i="18" s="1"/>
  <c r="F1358" i="18"/>
  <c r="E1358" i="18" s="1"/>
  <c r="F1360" i="18"/>
  <c r="E1360" i="18" s="1"/>
  <c r="F1362" i="18"/>
  <c r="E1362" i="18" s="1"/>
  <c r="F1364" i="18"/>
  <c r="E1364" i="18" s="1"/>
  <c r="F1366" i="18"/>
  <c r="E1366" i="18" s="1"/>
  <c r="F1368" i="18"/>
  <c r="E1368" i="18" s="1"/>
  <c r="F1370" i="18"/>
  <c r="E1370" i="18" s="1"/>
  <c r="F1372" i="18"/>
  <c r="E1372" i="18" s="1"/>
  <c r="F1374" i="18"/>
  <c r="E1374" i="18" s="1"/>
  <c r="F1376" i="18"/>
  <c r="E1376" i="18" s="1"/>
  <c r="F1378" i="18"/>
  <c r="E1378" i="18" s="1"/>
  <c r="F1456" i="18"/>
  <c r="E1456" i="18" s="1"/>
  <c r="F1458" i="18"/>
  <c r="E1458" i="18" s="1"/>
  <c r="F1473" i="18"/>
  <c r="E1473" i="18" s="1"/>
  <c r="F1498" i="18"/>
  <c r="E1498" i="18" s="1"/>
  <c r="F1575" i="18"/>
  <c r="E1575" i="18" s="1"/>
  <c r="F2031" i="18"/>
  <c r="E2031" i="18" s="1"/>
  <c r="F2049" i="18"/>
  <c r="E2049" i="18" s="1"/>
  <c r="F2664" i="18"/>
  <c r="E2664" i="18" s="1"/>
  <c r="F2713" i="18"/>
  <c r="E2713" i="18" s="1"/>
  <c r="F1283" i="18"/>
  <c r="E1283" i="18" s="1"/>
  <c r="F1285" i="18"/>
  <c r="E1285" i="18" s="1"/>
  <c r="F1313" i="18"/>
  <c r="E1313" i="18" s="1"/>
  <c r="F1315" i="18"/>
  <c r="E1315" i="18" s="1"/>
  <c r="F1317" i="18"/>
  <c r="E1317" i="18" s="1"/>
  <c r="F1415" i="18"/>
  <c r="E1415" i="18" s="1"/>
  <c r="F1417" i="18"/>
  <c r="E1417" i="18" s="1"/>
  <c r="F1419" i="18"/>
  <c r="E1419" i="18" s="1"/>
  <c r="F1421" i="18"/>
  <c r="E1421" i="18" s="1"/>
  <c r="F1423" i="18"/>
  <c r="E1423" i="18" s="1"/>
  <c r="F1427" i="18"/>
  <c r="E1427" i="18" s="1"/>
  <c r="F1431" i="18"/>
  <c r="E1431" i="18" s="1"/>
  <c r="F1433" i="18"/>
  <c r="E1433" i="18" s="1"/>
  <c r="F1437" i="18"/>
  <c r="E1437" i="18" s="1"/>
  <c r="F1439" i="18"/>
  <c r="E1439" i="18" s="1"/>
  <c r="F1441" i="18"/>
  <c r="E1441" i="18" s="1"/>
  <c r="F1468" i="18"/>
  <c r="E1468" i="18" s="1"/>
  <c r="F1493" i="18"/>
  <c r="E1493" i="18" s="1"/>
  <c r="F1496" i="18"/>
  <c r="E1496" i="18" s="1"/>
  <c r="F1631" i="18"/>
  <c r="E1631" i="18" s="1"/>
  <c r="F2025" i="18"/>
  <c r="E2025" i="18" s="1"/>
  <c r="F2750" i="18"/>
  <c r="E2750" i="18" s="1"/>
  <c r="F2781" i="18"/>
  <c r="E2781" i="18" s="1"/>
  <c r="F2942" i="18"/>
  <c r="E2942" i="18" s="1"/>
  <c r="F3196" i="18"/>
  <c r="F3318" i="18"/>
  <c r="E3318" i="18" s="1"/>
  <c r="F3325" i="18"/>
  <c r="E3325" i="18" s="1"/>
  <c r="F3366" i="18"/>
  <c r="E3366" i="18" s="1"/>
  <c r="F1252" i="18"/>
  <c r="E1252" i="18" s="1"/>
  <c r="F1254" i="18"/>
  <c r="E1254" i="18" s="1"/>
  <c r="F1256" i="18"/>
  <c r="E1256" i="18" s="1"/>
  <c r="F1258" i="18"/>
  <c r="E1258" i="18" s="1"/>
  <c r="F1260" i="18"/>
  <c r="E1260" i="18" s="1"/>
  <c r="F1268" i="18"/>
  <c r="E1268" i="18" s="1"/>
  <c r="F1270" i="18"/>
  <c r="E1270" i="18" s="1"/>
  <c r="F1274" i="18"/>
  <c r="E1274" i="18" s="1"/>
  <c r="F1288" i="18"/>
  <c r="E1288" i="18" s="1"/>
  <c r="F1404" i="18"/>
  <c r="E1404" i="18" s="1"/>
  <c r="F1410" i="18"/>
  <c r="E1410" i="18" s="1"/>
  <c r="F1450" i="18"/>
  <c r="E1450" i="18" s="1"/>
  <c r="F1463" i="18"/>
  <c r="E1463" i="18" s="1"/>
  <c r="F1466" i="18"/>
  <c r="E1466" i="18" s="1"/>
  <c r="F1491" i="18"/>
  <c r="E1491" i="18" s="1"/>
  <c r="F2762" i="18"/>
  <c r="E2762" i="18" s="1"/>
  <c r="F2788" i="18"/>
  <c r="E2788" i="18" s="1"/>
  <c r="F2920" i="18"/>
  <c r="E2920" i="18" s="1"/>
  <c r="F2050" i="18"/>
  <c r="E2050" i="18" s="1"/>
  <c r="F2666" i="18"/>
  <c r="E2666" i="18" s="1"/>
  <c r="F2710" i="18"/>
  <c r="E2710" i="18" s="1"/>
  <c r="F3114" i="18"/>
  <c r="E3114" i="18" s="1"/>
  <c r="F3180" i="18"/>
  <c r="E3180" i="18" s="1"/>
  <c r="F2037" i="18"/>
  <c r="E2037" i="18" s="1"/>
  <c r="F2738" i="18"/>
  <c r="E2738" i="18" s="1"/>
  <c r="F2752" i="18"/>
  <c r="E2752" i="18" s="1"/>
  <c r="F3437" i="18"/>
  <c r="E3437" i="18" s="1"/>
  <c r="F922" i="18"/>
  <c r="E922" i="18" s="1"/>
  <c r="F924" i="18"/>
  <c r="E924" i="18" s="1"/>
  <c r="F950" i="18"/>
  <c r="E950" i="18" s="1"/>
  <c r="F952" i="18"/>
  <c r="E952" i="18" s="1"/>
  <c r="F954" i="18"/>
  <c r="E954" i="18" s="1"/>
  <c r="F956" i="18"/>
  <c r="E956" i="18" s="1"/>
  <c r="F958" i="18"/>
  <c r="E958" i="18" s="1"/>
  <c r="F960" i="18"/>
  <c r="E960" i="18" s="1"/>
  <c r="F962" i="18"/>
  <c r="E962" i="18" s="1"/>
  <c r="F964" i="18"/>
  <c r="E964" i="18" s="1"/>
  <c r="F966" i="18"/>
  <c r="E966" i="18" s="1"/>
  <c r="F968" i="18"/>
  <c r="E968" i="18" s="1"/>
  <c r="F970" i="18"/>
  <c r="E970" i="18" s="1"/>
  <c r="F972" i="18"/>
  <c r="E972" i="18" s="1"/>
  <c r="F974" i="18"/>
  <c r="E974" i="18" s="1"/>
  <c r="F976" i="18"/>
  <c r="E976" i="18" s="1"/>
  <c r="F1192" i="18"/>
  <c r="E1192" i="18" s="1"/>
  <c r="F1196" i="18"/>
  <c r="E1196" i="18" s="1"/>
  <c r="F1198" i="18"/>
  <c r="E1198" i="18" s="1"/>
  <c r="F1282" i="18"/>
  <c r="E1282" i="18" s="1"/>
  <c r="F1284" i="18"/>
  <c r="E1284" i="18" s="1"/>
  <c r="F1314" i="18"/>
  <c r="E1314" i="18" s="1"/>
  <c r="F1316" i="18"/>
  <c r="E1316" i="18" s="1"/>
  <c r="F1340" i="18"/>
  <c r="E1340" i="18" s="1"/>
  <c r="F1346" i="18"/>
  <c r="E1346" i="18" s="1"/>
  <c r="F1386" i="18"/>
  <c r="E1386" i="18" s="1"/>
  <c r="F1414" i="18"/>
  <c r="E1414" i="18" s="1"/>
  <c r="F1416" i="18"/>
  <c r="E1416" i="18" s="1"/>
  <c r="F1420" i="18"/>
  <c r="E1420" i="18" s="1"/>
  <c r="F1422" i="18"/>
  <c r="E1422" i="18" s="1"/>
  <c r="F1424" i="18"/>
  <c r="E1424" i="18" s="1"/>
  <c r="F1426" i="18"/>
  <c r="E1426" i="18" s="1"/>
  <c r="F1428" i="18"/>
  <c r="E1428" i="18" s="1"/>
  <c r="F1430" i="18"/>
  <c r="E1430" i="18" s="1"/>
  <c r="F1434" i="18"/>
  <c r="E1434" i="18" s="1"/>
  <c r="F1436" i="18"/>
  <c r="E1436" i="18" s="1"/>
  <c r="F1438" i="18"/>
  <c r="E1438" i="18" s="1"/>
  <c r="F1440" i="18"/>
  <c r="E1440" i="18" s="1"/>
  <c r="F1442" i="18"/>
  <c r="E1442" i="18" s="1"/>
  <c r="F1467" i="18"/>
  <c r="E1467" i="18" s="1"/>
  <c r="F1603" i="18"/>
  <c r="E1603" i="18" s="1"/>
  <c r="F2035" i="18"/>
  <c r="E2035" i="18" s="1"/>
  <c r="F2716" i="18"/>
  <c r="E2716" i="18" s="1"/>
  <c r="F2931" i="18"/>
  <c r="E2931" i="18" s="1"/>
  <c r="F3426" i="18"/>
  <c r="E3426" i="18" s="1"/>
  <c r="F2662" i="18"/>
  <c r="E2662" i="18" s="1"/>
  <c r="F2755" i="18"/>
  <c r="E2755" i="18" s="1"/>
  <c r="F2757" i="18"/>
  <c r="E2757" i="18" s="1"/>
  <c r="F2769" i="18"/>
  <c r="E2769" i="18" s="1"/>
  <c r="F2784" i="18"/>
  <c r="E2784" i="18" s="1"/>
  <c r="F2934" i="18"/>
  <c r="E2934" i="18" s="1"/>
  <c r="F2937" i="18"/>
  <c r="E2937" i="18" s="1"/>
  <c r="F2954" i="18"/>
  <c r="E2954" i="18" s="1"/>
  <c r="F3203" i="18"/>
  <c r="E3203" i="18" s="1"/>
  <c r="F3220" i="18"/>
  <c r="F3524" i="18"/>
  <c r="E3524" i="18" s="1"/>
  <c r="F2736" i="18"/>
  <c r="E2736" i="18" s="1"/>
  <c r="F2767" i="18"/>
  <c r="E2767" i="18" s="1"/>
  <c r="F2776" i="18"/>
  <c r="E2776" i="18" s="1"/>
  <c r="F2924" i="18"/>
  <c r="E2924" i="18" s="1"/>
  <c r="F2940" i="18"/>
  <c r="E2940" i="18" s="1"/>
  <c r="F2943" i="18"/>
  <c r="E2943" i="18" s="1"/>
  <c r="F3261" i="18"/>
  <c r="E3261" i="18" s="1"/>
  <c r="F3602" i="18"/>
  <c r="E3602" i="18" s="1"/>
  <c r="F2765" i="18"/>
  <c r="E2765" i="18" s="1"/>
  <c r="F2774" i="18"/>
  <c r="E2774" i="18" s="1"/>
  <c r="F3332" i="18"/>
  <c r="E3332" i="18" s="1"/>
  <c r="F3570" i="18"/>
  <c r="E3570" i="18" s="1"/>
  <c r="F3578" i="18"/>
  <c r="E3578" i="18" s="1"/>
  <c r="F2706" i="18"/>
  <c r="E2706" i="18" s="1"/>
  <c r="F2763" i="18"/>
  <c r="E2763" i="18" s="1"/>
  <c r="F2772" i="18"/>
  <c r="E2772" i="18" s="1"/>
  <c r="F2918" i="18"/>
  <c r="E2918" i="18" s="1"/>
  <c r="F2932" i="18"/>
  <c r="E2932" i="18" s="1"/>
  <c r="F2935" i="18"/>
  <c r="E2935" i="18" s="1"/>
  <c r="F3428" i="18"/>
  <c r="E3428" i="18" s="1"/>
  <c r="F2751" i="18"/>
  <c r="E2751" i="18" s="1"/>
  <c r="F2761" i="18"/>
  <c r="E2761" i="18" s="1"/>
  <c r="F2770" i="18"/>
  <c r="E2770" i="18" s="1"/>
  <c r="F2780" i="18"/>
  <c r="E2780" i="18" s="1"/>
  <c r="F2792" i="18"/>
  <c r="E2792" i="18" s="1"/>
  <c r="F2938" i="18"/>
  <c r="E2938" i="18" s="1"/>
  <c r="F2941" i="18"/>
  <c r="E2941" i="18" s="1"/>
  <c r="F2952" i="18"/>
  <c r="E2952" i="18" s="1"/>
  <c r="F3242" i="18"/>
  <c r="E3242" i="18" s="1"/>
  <c r="F3363" i="18"/>
  <c r="E3363" i="18" s="1"/>
  <c r="F2746" i="18"/>
  <c r="E2746" i="18" s="1"/>
  <c r="F2749" i="18"/>
  <c r="E2749" i="18" s="1"/>
  <c r="F2756" i="18"/>
  <c r="E2756" i="18" s="1"/>
  <c r="F2768" i="18"/>
  <c r="E2768" i="18" s="1"/>
  <c r="F2891" i="18"/>
  <c r="E2891" i="18" s="1"/>
  <c r="F2922" i="18"/>
  <c r="E2922" i="18" s="1"/>
  <c r="F2944" i="18"/>
  <c r="E2944" i="18" s="1"/>
  <c r="F3642" i="18"/>
  <c r="F2036" i="18"/>
  <c r="E2036" i="18" s="1"/>
  <c r="F2038" i="18"/>
  <c r="E2038" i="18" s="1"/>
  <c r="F2502" i="18"/>
  <c r="E2502" i="18" s="1"/>
  <c r="F2514" i="18"/>
  <c r="E2514" i="18" s="1"/>
  <c r="F2670" i="18"/>
  <c r="E2670" i="18" s="1"/>
  <c r="F2704" i="18"/>
  <c r="E2704" i="18" s="1"/>
  <c r="F2735" i="18"/>
  <c r="E2735" i="18" s="1"/>
  <c r="F2744" i="18"/>
  <c r="E2744" i="18" s="1"/>
  <c r="F2754" i="18"/>
  <c r="E2754" i="18" s="1"/>
  <c r="F2766" i="18"/>
  <c r="E2766" i="18" s="1"/>
  <c r="F2933" i="18"/>
  <c r="E2933" i="18" s="1"/>
  <c r="F2956" i="18"/>
  <c r="E2956" i="18" s="1"/>
  <c r="F3173" i="18"/>
  <c r="E3173" i="18" s="1"/>
  <c r="F3522" i="18"/>
  <c r="E3522" i="18" s="1"/>
  <c r="F1485" i="18"/>
  <c r="E1485" i="18" s="1"/>
  <c r="F1487" i="18"/>
  <c r="E1487" i="18" s="1"/>
  <c r="F1589" i="18"/>
  <c r="E1589" i="18" s="1"/>
  <c r="F2668" i="18"/>
  <c r="E2668" i="18" s="1"/>
  <c r="F2733" i="18"/>
  <c r="E2733" i="18" s="1"/>
  <c r="F2742" i="18"/>
  <c r="E2742" i="18" s="1"/>
  <c r="F2764" i="18"/>
  <c r="E2764" i="18" s="1"/>
  <c r="F2775" i="18"/>
  <c r="E2775" i="18" s="1"/>
  <c r="F2790" i="18"/>
  <c r="E2790" i="18" s="1"/>
  <c r="F2930" i="18"/>
  <c r="E2930" i="18" s="1"/>
  <c r="F2936" i="18"/>
  <c r="E2936" i="18" s="1"/>
  <c r="F2939" i="18"/>
  <c r="E2939" i="18" s="1"/>
  <c r="F3336" i="18"/>
  <c r="E3336" i="18" s="1"/>
  <c r="F3476" i="18"/>
  <c r="E3476" i="18" s="1"/>
  <c r="F3598" i="18"/>
  <c r="E3598" i="18" s="1"/>
  <c r="F2999" i="18"/>
  <c r="E2999" i="18" s="1"/>
  <c r="F3001" i="18"/>
  <c r="E3001" i="18" s="1"/>
  <c r="F3003" i="18"/>
  <c r="E3003" i="18" s="1"/>
  <c r="F3027" i="18"/>
  <c r="E3027" i="18" s="1"/>
  <c r="F3029" i="18"/>
  <c r="E3029" i="18" s="1"/>
  <c r="F3105" i="18"/>
  <c r="E3105" i="18" s="1"/>
  <c r="F3178" i="18"/>
  <c r="E3178" i="18" s="1"/>
  <c r="F3198" i="18"/>
  <c r="E3198" i="18" s="1"/>
  <c r="F3320" i="18"/>
  <c r="E3320" i="18" s="1"/>
  <c r="F3334" i="18"/>
  <c r="E3334" i="18" s="1"/>
  <c r="F3352" i="18"/>
  <c r="F3434" i="18"/>
  <c r="E3434" i="18" s="1"/>
  <c r="F3474" i="18"/>
  <c r="E3474" i="18" s="1"/>
  <c r="F4391" i="18"/>
  <c r="E4391" i="18" s="1"/>
  <c r="F3023" i="18"/>
  <c r="E3023" i="18" s="1"/>
  <c r="F3201" i="18"/>
  <c r="E3201" i="18" s="1"/>
  <c r="F3240" i="18"/>
  <c r="F3316" i="18"/>
  <c r="E3316" i="18" s="1"/>
  <c r="F3355" i="18"/>
  <c r="E3355" i="18" s="1"/>
  <c r="F3358" i="18"/>
  <c r="E3358" i="18" s="1"/>
  <c r="F3527" i="18"/>
  <c r="E3527" i="18" s="1"/>
  <c r="F3564" i="18"/>
  <c r="E3564" i="18" s="1"/>
  <c r="F3643" i="18"/>
  <c r="E3643" i="18" s="1"/>
  <c r="F3661" i="18"/>
  <c r="E3661" i="18" s="1"/>
  <c r="F2894" i="18"/>
  <c r="E2894" i="18" s="1"/>
  <c r="F2896" i="18"/>
  <c r="E2896" i="18" s="1"/>
  <c r="F2898" i="18"/>
  <c r="E2898" i="18" s="1"/>
  <c r="F2900" i="18"/>
  <c r="E2900" i="18" s="1"/>
  <c r="F2902" i="18"/>
  <c r="E2902" i="18" s="1"/>
  <c r="F2904" i="18"/>
  <c r="E2904" i="18" s="1"/>
  <c r="F3006" i="18"/>
  <c r="E3006" i="18" s="1"/>
  <c r="F3181" i="18"/>
  <c r="E3181" i="18" s="1"/>
  <c r="F3314" i="18"/>
  <c r="E3314" i="18" s="1"/>
  <c r="F3561" i="18"/>
  <c r="E3561" i="18" s="1"/>
  <c r="F3583" i="18"/>
  <c r="E3583" i="18" s="1"/>
  <c r="F3599" i="18"/>
  <c r="E3599" i="18" s="1"/>
  <c r="F2917" i="18"/>
  <c r="E2917" i="18" s="1"/>
  <c r="F2919" i="18"/>
  <c r="E2919" i="18" s="1"/>
  <c r="F2921" i="18"/>
  <c r="E2921" i="18" s="1"/>
  <c r="F2923" i="18"/>
  <c r="E2923" i="18" s="1"/>
  <c r="F2925" i="18"/>
  <c r="E2925" i="18" s="1"/>
  <c r="F2951" i="18"/>
  <c r="E2951" i="18" s="1"/>
  <c r="F2953" i="18"/>
  <c r="E2953" i="18" s="1"/>
  <c r="F2955" i="18"/>
  <c r="E2955" i="18" s="1"/>
  <c r="F3174" i="18"/>
  <c r="E3174" i="18" s="1"/>
  <c r="F3260" i="18"/>
  <c r="E3260" i="18" s="1"/>
  <c r="F3312" i="18"/>
  <c r="E3312" i="18" s="1"/>
  <c r="F3324" i="18"/>
  <c r="E3324" i="18" s="1"/>
  <c r="F3432" i="18"/>
  <c r="E3432" i="18" s="1"/>
  <c r="F3525" i="18"/>
  <c r="E3525" i="18" s="1"/>
  <c r="F3528" i="18"/>
  <c r="E3528" i="18" s="1"/>
  <c r="F3568" i="18"/>
  <c r="E3568" i="18" s="1"/>
  <c r="F3572" i="18"/>
  <c r="E3572" i="18" s="1"/>
  <c r="F4146" i="18"/>
  <c r="E4146" i="18" s="1"/>
  <c r="F3000" i="18"/>
  <c r="E3000" i="18" s="1"/>
  <c r="F3002" i="18"/>
  <c r="E3002" i="18" s="1"/>
  <c r="F3004" i="18"/>
  <c r="E3004" i="18" s="1"/>
  <c r="F3026" i="18"/>
  <c r="E3026" i="18" s="1"/>
  <c r="F3028" i="18"/>
  <c r="E3028" i="18" s="1"/>
  <c r="F3172" i="18"/>
  <c r="E3172" i="18" s="1"/>
  <c r="F3199" i="18"/>
  <c r="F3204" i="18"/>
  <c r="F3265" i="18"/>
  <c r="E3265" i="18" s="1"/>
  <c r="F3310" i="18"/>
  <c r="E3310" i="18" s="1"/>
  <c r="F3335" i="18"/>
  <c r="E3335" i="18" s="1"/>
  <c r="F3576" i="18"/>
  <c r="E3576" i="18" s="1"/>
  <c r="F5002" i="18"/>
  <c r="E5002" i="18" s="1"/>
  <c r="F3009" i="18"/>
  <c r="E3009" i="18" s="1"/>
  <c r="F3197" i="18"/>
  <c r="E3197" i="18" s="1"/>
  <c r="F3202" i="18"/>
  <c r="E3202" i="18" s="1"/>
  <c r="F3217" i="18"/>
  <c r="E3217" i="18" s="1"/>
  <c r="F3219" i="18"/>
  <c r="E3219" i="18" s="1"/>
  <c r="F3333" i="18"/>
  <c r="E3333" i="18" s="1"/>
  <c r="F3371" i="18"/>
  <c r="E3371" i="18" s="1"/>
  <c r="F3523" i="18"/>
  <c r="E3523" i="18" s="1"/>
  <c r="F3580" i="18"/>
  <c r="E3580" i="18" s="1"/>
  <c r="F3596" i="18"/>
  <c r="E3596" i="18" s="1"/>
  <c r="F3600" i="18"/>
  <c r="E3600" i="18" s="1"/>
  <c r="F3612" i="18"/>
  <c r="E3612" i="18" s="1"/>
  <c r="F4076" i="18"/>
  <c r="E4076" i="18" s="1"/>
  <c r="F3022" i="18"/>
  <c r="E3022" i="18" s="1"/>
  <c r="F3024" i="18"/>
  <c r="E3024" i="18" s="1"/>
  <c r="F3195" i="18"/>
  <c r="E3195" i="18" s="1"/>
  <c r="F3331" i="18"/>
  <c r="E3331" i="18" s="1"/>
  <c r="F3349" i="18"/>
  <c r="E3349" i="18" s="1"/>
  <c r="F3430" i="18"/>
  <c r="E3430" i="18" s="1"/>
  <c r="F3490" i="18"/>
  <c r="E3490" i="18" s="1"/>
  <c r="F3526" i="18"/>
  <c r="E3526" i="18" s="1"/>
  <c r="F3562" i="18"/>
  <c r="E3562" i="18" s="1"/>
  <c r="F4124" i="18"/>
  <c r="E4124" i="18" s="1"/>
  <c r="F4134" i="18"/>
  <c r="E4134" i="18" s="1"/>
  <c r="F4360" i="18"/>
  <c r="E4360" i="18" s="1"/>
  <c r="F2553" i="18"/>
  <c r="E2553" i="18" s="1"/>
  <c r="F2601" i="18"/>
  <c r="E2601" i="18" s="1"/>
  <c r="F2663" i="18"/>
  <c r="E2663" i="18" s="1"/>
  <c r="F2665" i="18"/>
  <c r="E2665" i="18" s="1"/>
  <c r="F2667" i="18"/>
  <c r="E2667" i="18" s="1"/>
  <c r="F2669" i="18"/>
  <c r="E2669" i="18" s="1"/>
  <c r="F2701" i="18"/>
  <c r="E2701" i="18" s="1"/>
  <c r="F2739" i="18"/>
  <c r="E2739" i="18" s="1"/>
  <c r="F2741" i="18"/>
  <c r="E2741" i="18" s="1"/>
  <c r="F2743" i="18"/>
  <c r="E2743" i="18" s="1"/>
  <c r="F2745" i="18"/>
  <c r="E2745" i="18" s="1"/>
  <c r="F2783" i="18"/>
  <c r="E2783" i="18" s="1"/>
  <c r="F2785" i="18"/>
  <c r="E2785" i="18" s="1"/>
  <c r="F2787" i="18"/>
  <c r="E2787" i="18" s="1"/>
  <c r="F2789" i="18"/>
  <c r="E2789" i="18" s="1"/>
  <c r="F2893" i="18"/>
  <c r="E2893" i="18" s="1"/>
  <c r="F2895" i="18"/>
  <c r="E2895" i="18" s="1"/>
  <c r="F2897" i="18"/>
  <c r="E2897" i="18" s="1"/>
  <c r="F2899" i="18"/>
  <c r="E2899" i="18" s="1"/>
  <c r="F2901" i="18"/>
  <c r="E2901" i="18" s="1"/>
  <c r="F2903" i="18"/>
  <c r="E2903" i="18" s="1"/>
  <c r="F3175" i="18"/>
  <c r="E3175" i="18" s="1"/>
  <c r="F3478" i="18"/>
  <c r="E3478" i="18" s="1"/>
  <c r="F3521" i="18"/>
  <c r="E3521" i="18" s="1"/>
  <c r="F3563" i="18"/>
  <c r="E3563" i="18" s="1"/>
  <c r="F3585" i="18"/>
  <c r="E3585" i="18" s="1"/>
  <c r="F3597" i="18"/>
  <c r="E3597" i="18" s="1"/>
  <c r="F3601" i="18"/>
  <c r="E3601" i="18" s="1"/>
  <c r="F4024" i="18"/>
  <c r="E4024" i="18" s="1"/>
  <c r="F4058" i="18"/>
  <c r="E4058" i="18" s="1"/>
  <c r="F4120" i="18"/>
  <c r="E4120" i="18" s="1"/>
  <c r="F4044" i="18"/>
  <c r="E4044" i="18" s="1"/>
  <c r="F4061" i="18"/>
  <c r="E4061" i="18" s="1"/>
  <c r="F4110" i="18"/>
  <c r="E4110" i="18" s="1"/>
  <c r="F4321" i="18"/>
  <c r="E4321" i="18" s="1"/>
  <c r="F4736" i="18"/>
  <c r="E4736" i="18" s="1"/>
  <c r="F5023" i="18"/>
  <c r="E5023" i="18" s="1"/>
  <c r="F3575" i="18"/>
  <c r="E3575" i="18" s="1"/>
  <c r="F3577" i="18"/>
  <c r="E3577" i="18" s="1"/>
  <c r="F3579" i="18"/>
  <c r="E3579" i="18" s="1"/>
  <c r="F3607" i="18"/>
  <c r="E3607" i="18" s="1"/>
  <c r="F3647" i="18"/>
  <c r="E3647" i="18" s="1"/>
  <c r="F3665" i="18"/>
  <c r="E3665" i="18" s="1"/>
  <c r="F3667" i="18"/>
  <c r="E3667" i="18" s="1"/>
  <c r="F4144" i="18"/>
  <c r="E4144" i="18" s="1"/>
  <c r="F4160" i="18"/>
  <c r="E4160" i="18" s="1"/>
  <c r="F4174" i="18"/>
  <c r="E4174" i="18" s="1"/>
  <c r="F4355" i="18"/>
  <c r="E4355" i="18" s="1"/>
  <c r="F5018" i="18"/>
  <c r="E5018" i="18" s="1"/>
  <c r="F5046" i="18"/>
  <c r="E5046" i="18" s="1"/>
  <c r="F3590" i="18"/>
  <c r="E3590" i="18" s="1"/>
  <c r="F3592" i="18"/>
  <c r="E3592" i="18" s="1"/>
  <c r="F4022" i="18"/>
  <c r="E4022" i="18" s="1"/>
  <c r="F4059" i="18"/>
  <c r="E4059" i="18" s="1"/>
  <c r="F4100" i="18"/>
  <c r="E4100" i="18" s="1"/>
  <c r="F4171" i="18"/>
  <c r="E4171" i="18" s="1"/>
  <c r="F4305" i="18"/>
  <c r="E4305" i="18" s="1"/>
  <c r="F3239" i="18"/>
  <c r="E3239" i="18" s="1"/>
  <c r="F3241" i="18"/>
  <c r="E3241" i="18" s="1"/>
  <c r="F3311" i="18"/>
  <c r="E3311" i="18" s="1"/>
  <c r="F3313" i="18"/>
  <c r="E3313" i="18" s="1"/>
  <c r="F3315" i="18"/>
  <c r="E3315" i="18" s="1"/>
  <c r="F3317" i="18"/>
  <c r="E3317" i="18" s="1"/>
  <c r="F3319" i="18"/>
  <c r="E3319" i="18" s="1"/>
  <c r="F3321" i="18"/>
  <c r="E3321" i="18" s="1"/>
  <c r="F3353" i="18"/>
  <c r="E3353" i="18" s="1"/>
  <c r="F3361" i="18"/>
  <c r="E3361" i="18" s="1"/>
  <c r="F3369" i="18"/>
  <c r="E3369" i="18" s="1"/>
  <c r="F3427" i="18"/>
  <c r="E3427" i="18" s="1"/>
  <c r="F3429" i="18"/>
  <c r="E3429" i="18" s="1"/>
  <c r="F3431" i="18"/>
  <c r="E3431" i="18" s="1"/>
  <c r="F3569" i="18"/>
  <c r="E3569" i="18" s="1"/>
  <c r="F3571" i="18"/>
  <c r="E3571" i="18" s="1"/>
  <c r="F3613" i="18"/>
  <c r="E3613" i="18" s="1"/>
  <c r="F3615" i="18"/>
  <c r="E3615" i="18" s="1"/>
  <c r="F3617" i="18"/>
  <c r="E3617" i="18" s="1"/>
  <c r="F3619" i="18"/>
  <c r="E3619" i="18" s="1"/>
  <c r="F4030" i="18"/>
  <c r="E4030" i="18" s="1"/>
  <c r="F4119" i="18"/>
  <c r="E4119" i="18" s="1"/>
  <c r="F4135" i="18"/>
  <c r="E4135" i="18" s="1"/>
  <c r="F4154" i="18"/>
  <c r="E4154" i="18" s="1"/>
  <c r="F4255" i="18"/>
  <c r="E4255" i="18" s="1"/>
  <c r="F4259" i="18"/>
  <c r="E4259" i="18" s="1"/>
  <c r="F5041" i="18"/>
  <c r="E5041" i="18" s="1"/>
  <c r="F3436" i="18"/>
  <c r="E3436" i="18" s="1"/>
  <c r="F3530" i="18"/>
  <c r="E3530" i="18" s="1"/>
  <c r="F3582" i="18"/>
  <c r="E3582" i="18" s="1"/>
  <c r="F3584" i="18"/>
  <c r="E3584" i="18" s="1"/>
  <c r="F4020" i="18"/>
  <c r="E4020" i="18" s="1"/>
  <c r="F4057" i="18"/>
  <c r="E4057" i="18" s="1"/>
  <c r="F4062" i="18"/>
  <c r="E4062" i="18" s="1"/>
  <c r="F4145" i="18"/>
  <c r="E4145" i="18" s="1"/>
  <c r="F5083" i="18"/>
  <c r="E5083" i="18" s="1"/>
  <c r="F5469" i="18"/>
  <c r="E5469" i="18" s="1"/>
  <c r="F4028" i="18"/>
  <c r="E4028" i="18" s="1"/>
  <c r="F4133" i="18"/>
  <c r="E4133" i="18" s="1"/>
  <c r="F4161" i="18"/>
  <c r="E4161" i="18" s="1"/>
  <c r="F4745" i="18"/>
  <c r="E4745" i="18" s="1"/>
  <c r="F5007" i="18"/>
  <c r="E5007" i="18" s="1"/>
  <c r="F3606" i="18"/>
  <c r="E3606" i="18" s="1"/>
  <c r="F3646" i="18"/>
  <c r="E3646" i="18" s="1"/>
  <c r="F3666" i="18"/>
  <c r="E3666" i="18" s="1"/>
  <c r="F4018" i="18"/>
  <c r="E4018" i="18" s="1"/>
  <c r="F4060" i="18"/>
  <c r="E4060" i="18" s="1"/>
  <c r="F4078" i="18"/>
  <c r="E4078" i="18" s="1"/>
  <c r="F4143" i="18"/>
  <c r="E4143" i="18" s="1"/>
  <c r="F4260" i="18"/>
  <c r="E4260" i="18" s="1"/>
  <c r="F4296" i="18"/>
  <c r="E4296" i="18" s="1"/>
  <c r="F4831" i="18"/>
  <c r="E4831" i="18" s="1"/>
  <c r="F3475" i="18"/>
  <c r="E3475" i="18" s="1"/>
  <c r="F3477" i="18"/>
  <c r="E3477" i="18" s="1"/>
  <c r="F3533" i="18"/>
  <c r="E3533" i="18" s="1"/>
  <c r="F3589" i="18"/>
  <c r="E3589" i="18" s="1"/>
  <c r="F3591" i="18"/>
  <c r="E3591" i="18" s="1"/>
  <c r="F3593" i="18"/>
  <c r="E3593" i="18" s="1"/>
  <c r="F4026" i="18"/>
  <c r="E4026" i="18" s="1"/>
  <c r="F4136" i="18"/>
  <c r="E4136" i="18" s="1"/>
  <c r="F4159" i="18"/>
  <c r="E4159" i="18" s="1"/>
  <c r="F4256" i="18"/>
  <c r="E4256" i="18" s="1"/>
  <c r="F4302" i="18"/>
  <c r="E4302" i="18" s="1"/>
  <c r="F4740" i="18"/>
  <c r="E4740" i="18" s="1"/>
  <c r="F4019" i="18"/>
  <c r="E4019" i="18" s="1"/>
  <c r="F4021" i="18"/>
  <c r="E4021" i="18" s="1"/>
  <c r="F4023" i="18"/>
  <c r="E4023" i="18" s="1"/>
  <c r="F4025" i="18"/>
  <c r="E4025" i="18" s="1"/>
  <c r="F4027" i="18"/>
  <c r="E4027" i="18" s="1"/>
  <c r="F4029" i="18"/>
  <c r="E4029" i="18" s="1"/>
  <c r="F4031" i="18"/>
  <c r="E4031" i="18" s="1"/>
  <c r="F4065" i="18"/>
  <c r="E4065" i="18" s="1"/>
  <c r="F4155" i="18"/>
  <c r="E4155" i="18" s="1"/>
  <c r="F4254" i="18"/>
  <c r="E4254" i="18" s="1"/>
  <c r="F4266" i="18"/>
  <c r="E4266" i="18" s="1"/>
  <c r="F4300" i="18"/>
  <c r="E4300" i="18" s="1"/>
  <c r="F4309" i="18"/>
  <c r="E4309" i="18" s="1"/>
  <c r="F4316" i="18"/>
  <c r="E4316" i="18" s="1"/>
  <c r="F4325" i="18"/>
  <c r="E4325" i="18" s="1"/>
  <c r="F4341" i="18"/>
  <c r="E4341" i="18" s="1"/>
  <c r="F4353" i="18"/>
  <c r="E4353" i="18" s="1"/>
  <c r="F4364" i="18"/>
  <c r="E4364" i="18" s="1"/>
  <c r="F5051" i="18"/>
  <c r="E5051" i="18" s="1"/>
  <c r="F5121" i="18"/>
  <c r="E5121" i="18" s="1"/>
  <c r="F5375" i="18"/>
  <c r="E5375" i="18" s="1"/>
  <c r="F5507" i="18"/>
  <c r="E5507" i="18" s="1"/>
  <c r="F4172" i="18"/>
  <c r="E4172" i="18" s="1"/>
  <c r="F4261" i="18"/>
  <c r="E4261" i="18" s="1"/>
  <c r="F4272" i="18"/>
  <c r="E4272" i="18" s="1"/>
  <c r="F4274" i="18"/>
  <c r="E4274" i="18" s="1"/>
  <c r="F4276" i="18"/>
  <c r="E4276" i="18" s="1"/>
  <c r="F4278" i="18"/>
  <c r="E4278" i="18" s="1"/>
  <c r="F4280" i="18"/>
  <c r="E4280" i="18" s="1"/>
  <c r="F4282" i="18"/>
  <c r="E4282" i="18" s="1"/>
  <c r="F4284" i="18"/>
  <c r="E4284" i="18" s="1"/>
  <c r="F4286" i="18"/>
  <c r="E4286" i="18" s="1"/>
  <c r="F4288" i="18"/>
  <c r="E4288" i="18" s="1"/>
  <c r="F4290" i="18"/>
  <c r="E4290" i="18" s="1"/>
  <c r="F4298" i="18"/>
  <c r="E4298" i="18" s="1"/>
  <c r="F4307" i="18"/>
  <c r="E4307" i="18" s="1"/>
  <c r="F4323" i="18"/>
  <c r="E4323" i="18" s="1"/>
  <c r="F4335" i="18"/>
  <c r="E4335" i="18" s="1"/>
  <c r="F4337" i="18"/>
  <c r="E4337" i="18" s="1"/>
  <c r="F4339" i="18"/>
  <c r="E4339" i="18" s="1"/>
  <c r="F4351" i="18"/>
  <c r="E4351" i="18" s="1"/>
  <c r="F4362" i="18"/>
  <c r="E4362" i="18" s="1"/>
  <c r="F5140" i="18"/>
  <c r="E5140" i="18" s="1"/>
  <c r="F4257" i="18"/>
  <c r="E4257" i="18" s="1"/>
  <c r="F4303" i="18"/>
  <c r="E4303" i="18" s="1"/>
  <c r="F4312" i="18"/>
  <c r="E4312" i="18" s="1"/>
  <c r="F4314" i="18"/>
  <c r="E4314" i="18" s="1"/>
  <c r="F4319" i="18"/>
  <c r="E4319" i="18" s="1"/>
  <c r="F4358" i="18"/>
  <c r="E4358" i="18" s="1"/>
  <c r="F4392" i="18"/>
  <c r="E4392" i="18" s="1"/>
  <c r="F5014" i="18"/>
  <c r="E5014" i="18" s="1"/>
  <c r="F5043" i="18"/>
  <c r="E5043" i="18" s="1"/>
  <c r="F5048" i="18"/>
  <c r="E5048" i="18" s="1"/>
  <c r="F5105" i="18"/>
  <c r="E5105" i="18" s="1"/>
  <c r="F5111" i="18"/>
  <c r="E5111" i="18" s="1"/>
  <c r="F4301" i="18"/>
  <c r="E4301" i="18" s="1"/>
  <c r="F4342" i="18"/>
  <c r="E4342" i="18" s="1"/>
  <c r="F4356" i="18"/>
  <c r="E4356" i="18" s="1"/>
  <c r="F4365" i="18"/>
  <c r="E4365" i="18" s="1"/>
  <c r="F5038" i="18"/>
  <c r="E5038" i="18" s="1"/>
  <c r="F5053" i="18"/>
  <c r="E5053" i="18" s="1"/>
  <c r="F4253" i="18"/>
  <c r="E4253" i="18" s="1"/>
  <c r="F4299" i="18"/>
  <c r="E4299" i="18" s="1"/>
  <c r="F4310" i="18"/>
  <c r="E4310" i="18" s="1"/>
  <c r="F4317" i="18"/>
  <c r="E4317" i="18" s="1"/>
  <c r="F4340" i="18"/>
  <c r="E4340" i="18" s="1"/>
  <c r="F4354" i="18"/>
  <c r="E4354" i="18" s="1"/>
  <c r="F4363" i="18"/>
  <c r="E4363" i="18" s="1"/>
  <c r="F4385" i="18"/>
  <c r="E4385" i="18" s="1"/>
  <c r="F4390" i="18"/>
  <c r="E4390" i="18" s="1"/>
  <c r="F4752" i="18"/>
  <c r="E4752" i="18" s="1"/>
  <c r="F4827" i="18"/>
  <c r="E4827" i="18" s="1"/>
  <c r="F4861" i="18"/>
  <c r="E4861" i="18" s="1"/>
  <c r="F4262" i="18"/>
  <c r="E4262" i="18" s="1"/>
  <c r="F4265" i="18"/>
  <c r="E4265" i="18" s="1"/>
  <c r="F4271" i="18"/>
  <c r="E4271" i="18" s="1"/>
  <c r="F4273" i="18"/>
  <c r="E4273" i="18" s="1"/>
  <c r="F4275" i="18"/>
  <c r="E4275" i="18" s="1"/>
  <c r="F4277" i="18"/>
  <c r="E4277" i="18" s="1"/>
  <c r="F4279" i="18"/>
  <c r="E4279" i="18" s="1"/>
  <c r="F4281" i="18"/>
  <c r="E4281" i="18" s="1"/>
  <c r="F4283" i="18"/>
  <c r="E4283" i="18" s="1"/>
  <c r="F4285" i="18"/>
  <c r="E4285" i="18" s="1"/>
  <c r="F4287" i="18"/>
  <c r="E4287" i="18" s="1"/>
  <c r="F4289" i="18"/>
  <c r="E4289" i="18" s="1"/>
  <c r="F4297" i="18"/>
  <c r="E4297" i="18" s="1"/>
  <c r="F4308" i="18"/>
  <c r="E4308" i="18" s="1"/>
  <c r="F4336" i="18"/>
  <c r="E4336" i="18" s="1"/>
  <c r="F4338" i="18"/>
  <c r="E4338" i="18" s="1"/>
  <c r="F4352" i="18"/>
  <c r="E4352" i="18" s="1"/>
  <c r="F4361" i="18"/>
  <c r="E4361" i="18" s="1"/>
  <c r="F4757" i="18"/>
  <c r="E4757" i="18" s="1"/>
  <c r="F5027" i="18"/>
  <c r="E5027" i="18" s="1"/>
  <c r="F5068" i="18"/>
  <c r="E5068" i="18" s="1"/>
  <c r="F4295" i="18"/>
  <c r="E4295" i="18" s="1"/>
  <c r="F4306" i="18"/>
  <c r="E4306" i="18" s="1"/>
  <c r="F4359" i="18"/>
  <c r="E4359" i="18" s="1"/>
  <c r="F4379" i="18"/>
  <c r="E4379" i="18" s="1"/>
  <c r="F4738" i="18"/>
  <c r="E4738" i="18" s="1"/>
  <c r="F4889" i="18"/>
  <c r="E4889" i="18" s="1"/>
  <c r="F4967" i="18"/>
  <c r="E4967" i="18" s="1"/>
  <c r="F5034" i="18"/>
  <c r="E5034" i="18" s="1"/>
  <c r="F5091" i="18"/>
  <c r="E5091" i="18" s="1"/>
  <c r="F5097" i="18"/>
  <c r="E5097" i="18" s="1"/>
  <c r="F5457" i="18"/>
  <c r="E5457" i="18" s="1"/>
  <c r="F5683" i="18"/>
  <c r="E5683" i="18" s="1"/>
  <c r="F4043" i="18"/>
  <c r="E4043" i="18" s="1"/>
  <c r="F4075" i="18"/>
  <c r="E4075" i="18" s="1"/>
  <c r="F4077" i="18"/>
  <c r="E4077" i="18" s="1"/>
  <c r="F4079" i="18"/>
  <c r="E4079" i="18" s="1"/>
  <c r="F4109" i="18"/>
  <c r="E4109" i="18" s="1"/>
  <c r="F4123" i="18"/>
  <c r="E4123" i="18" s="1"/>
  <c r="F4125" i="18"/>
  <c r="E4125" i="18" s="1"/>
  <c r="F4258" i="18"/>
  <c r="E4258" i="18" s="1"/>
  <c r="F4304" i="18"/>
  <c r="E4304" i="18" s="1"/>
  <c r="F4313" i="18"/>
  <c r="E4313" i="18" s="1"/>
  <c r="F4357" i="18"/>
  <c r="E4357" i="18" s="1"/>
  <c r="F4388" i="18"/>
  <c r="E4388" i="18" s="1"/>
  <c r="F5056" i="18"/>
  <c r="E5056" i="18" s="1"/>
  <c r="F5519" i="18"/>
  <c r="E5519" i="18" s="1"/>
  <c r="F4705" i="18"/>
  <c r="E4705" i="18" s="1"/>
  <c r="F4715" i="18"/>
  <c r="E4715" i="18" s="1"/>
  <c r="F4808" i="18"/>
  <c r="E4808" i="18" s="1"/>
  <c r="F4829" i="18"/>
  <c r="E4829" i="18" s="1"/>
  <c r="F4863" i="18"/>
  <c r="E4863" i="18" s="1"/>
  <c r="F5000" i="18"/>
  <c r="E5000" i="18" s="1"/>
  <c r="F5016" i="18"/>
  <c r="E5016" i="18" s="1"/>
  <c r="F5025" i="18"/>
  <c r="E5025" i="18" s="1"/>
  <c r="F5036" i="18"/>
  <c r="E5036" i="18" s="1"/>
  <c r="F5059" i="18"/>
  <c r="E5059" i="18" s="1"/>
  <c r="F5062" i="18"/>
  <c r="E5062" i="18" s="1"/>
  <c r="F5077" i="18"/>
  <c r="E5077" i="18" s="1"/>
  <c r="F5125" i="18"/>
  <c r="E5125" i="18" s="1"/>
  <c r="F5463" i="18"/>
  <c r="E5463" i="18" s="1"/>
  <c r="F5499" i="18"/>
  <c r="E5499" i="18" s="1"/>
  <c r="F5543" i="18"/>
  <c r="E5543" i="18" s="1"/>
  <c r="F5668" i="18"/>
  <c r="E5668" i="18" s="1"/>
  <c r="F5675" i="18"/>
  <c r="E5675" i="18" s="1"/>
  <c r="F5692" i="18"/>
  <c r="E5692" i="18" s="1"/>
  <c r="F4750" i="18"/>
  <c r="E4750" i="18" s="1"/>
  <c r="F4755" i="18"/>
  <c r="E4755" i="18" s="1"/>
  <c r="F4859" i="18"/>
  <c r="E4859" i="18" s="1"/>
  <c r="F4866" i="18"/>
  <c r="E4866" i="18" s="1"/>
  <c r="F4894" i="18"/>
  <c r="E4894" i="18" s="1"/>
  <c r="F4970" i="18"/>
  <c r="E4970" i="18" s="1"/>
  <c r="F5005" i="18"/>
  <c r="E5005" i="18" s="1"/>
  <c r="F5012" i="18"/>
  <c r="E5012" i="18" s="1"/>
  <c r="F5021" i="18"/>
  <c r="E5021" i="18" s="1"/>
  <c r="F5032" i="18"/>
  <c r="E5032" i="18" s="1"/>
  <c r="F5054" i="18"/>
  <c r="E5054" i="18" s="1"/>
  <c r="F5071" i="18"/>
  <c r="E5071" i="18" s="1"/>
  <c r="F5122" i="18"/>
  <c r="E5122" i="18" s="1"/>
  <c r="F5527" i="18"/>
  <c r="E5527" i="18" s="1"/>
  <c r="F5825" i="18"/>
  <c r="E5825" i="18" s="1"/>
  <c r="F4743" i="18"/>
  <c r="E4743" i="18" s="1"/>
  <c r="F4748" i="18"/>
  <c r="E4748" i="18" s="1"/>
  <c r="F4758" i="18"/>
  <c r="E4758" i="18" s="1"/>
  <c r="F4892" i="18"/>
  <c r="E4892" i="18" s="1"/>
  <c r="F5003" i="18"/>
  <c r="E5003" i="18" s="1"/>
  <c r="F5019" i="18"/>
  <c r="E5019" i="18" s="1"/>
  <c r="F5030" i="18"/>
  <c r="E5030" i="18" s="1"/>
  <c r="F5039" i="18"/>
  <c r="E5039" i="18" s="1"/>
  <c r="F5044" i="18"/>
  <c r="E5044" i="18" s="1"/>
  <c r="F5049" i="18"/>
  <c r="E5049" i="18" s="1"/>
  <c r="F5057" i="18"/>
  <c r="E5057" i="18" s="1"/>
  <c r="F5060" i="18"/>
  <c r="E5060" i="18" s="1"/>
  <c r="F5081" i="18"/>
  <c r="E5081" i="18" s="1"/>
  <c r="F5112" i="18"/>
  <c r="E5112" i="18" s="1"/>
  <c r="F5115" i="18"/>
  <c r="E5115" i="18" s="1"/>
  <c r="F5169" i="18"/>
  <c r="E5169" i="18" s="1"/>
  <c r="F5459" i="18"/>
  <c r="E5459" i="18" s="1"/>
  <c r="F5465" i="18"/>
  <c r="E5465" i="18" s="1"/>
  <c r="F4799" i="18"/>
  <c r="E4799" i="18" s="1"/>
  <c r="F4830" i="18"/>
  <c r="E4830" i="18" s="1"/>
  <c r="F4890" i="18"/>
  <c r="E4890" i="18" s="1"/>
  <c r="F4968" i="18"/>
  <c r="E4968" i="18" s="1"/>
  <c r="F5001" i="18"/>
  <c r="E5001" i="18" s="1"/>
  <c r="F5008" i="18"/>
  <c r="E5008" i="18" s="1"/>
  <c r="F5017" i="18"/>
  <c r="E5017" i="18" s="1"/>
  <c r="F5028" i="18"/>
  <c r="E5028" i="18" s="1"/>
  <c r="F5037" i="18"/>
  <c r="E5037" i="18" s="1"/>
  <c r="F5063" i="18"/>
  <c r="E5063" i="18" s="1"/>
  <c r="F5066" i="18"/>
  <c r="E5066" i="18" s="1"/>
  <c r="F5078" i="18"/>
  <c r="E5078" i="18" s="1"/>
  <c r="F5119" i="18"/>
  <c r="E5119" i="18" s="1"/>
  <c r="F5191" i="18"/>
  <c r="E5191" i="18" s="1"/>
  <c r="F5319" i="18"/>
  <c r="E5319" i="18" s="1"/>
  <c r="F4809" i="18"/>
  <c r="E4809" i="18" s="1"/>
  <c r="F4828" i="18"/>
  <c r="E4828" i="18" s="1"/>
  <c r="F4888" i="18"/>
  <c r="E4888" i="18" s="1"/>
  <c r="F4966" i="18"/>
  <c r="E4966" i="18" s="1"/>
  <c r="F5015" i="18"/>
  <c r="E5015" i="18" s="1"/>
  <c r="F5026" i="18"/>
  <c r="E5026" i="18" s="1"/>
  <c r="F5035" i="18"/>
  <c r="E5035" i="18" s="1"/>
  <c r="F5042" i="18"/>
  <c r="E5042" i="18" s="1"/>
  <c r="F5047" i="18"/>
  <c r="E5047" i="18" s="1"/>
  <c r="F5052" i="18"/>
  <c r="E5052" i="18" s="1"/>
  <c r="F5069" i="18"/>
  <c r="E5069" i="18" s="1"/>
  <c r="F5092" i="18"/>
  <c r="E5092" i="18" s="1"/>
  <c r="F5096" i="18"/>
  <c r="E5096" i="18" s="1"/>
  <c r="F5131" i="18"/>
  <c r="E5131" i="18" s="1"/>
  <c r="F5261" i="18"/>
  <c r="E5261" i="18" s="1"/>
  <c r="F5367" i="18"/>
  <c r="E5367" i="18" s="1"/>
  <c r="F5536" i="18"/>
  <c r="E5536" i="18" s="1"/>
  <c r="F5617" i="18"/>
  <c r="E5617" i="18" s="1"/>
  <c r="F4737" i="18"/>
  <c r="E4737" i="18" s="1"/>
  <c r="F4739" i="18"/>
  <c r="E4739" i="18" s="1"/>
  <c r="F4741" i="18"/>
  <c r="E4741" i="18" s="1"/>
  <c r="F4812" i="18"/>
  <c r="E4812" i="18" s="1"/>
  <c r="F4826" i="18"/>
  <c r="E4826" i="18" s="1"/>
  <c r="F4895" i="18"/>
  <c r="E4895" i="18" s="1"/>
  <c r="F5013" i="18"/>
  <c r="E5013" i="18" s="1"/>
  <c r="F5024" i="18"/>
  <c r="E5024" i="18" s="1"/>
  <c r="F5033" i="18"/>
  <c r="E5033" i="18" s="1"/>
  <c r="F5055" i="18"/>
  <c r="E5055" i="18" s="1"/>
  <c r="F5058" i="18"/>
  <c r="E5058" i="18" s="1"/>
  <c r="F5076" i="18"/>
  <c r="E5076" i="18" s="1"/>
  <c r="F5223" i="18"/>
  <c r="E5223" i="18" s="1"/>
  <c r="F5383" i="18"/>
  <c r="E5383" i="18" s="1"/>
  <c r="F5455" i="18"/>
  <c r="E5455" i="18" s="1"/>
  <c r="F5516" i="18"/>
  <c r="E5516" i="18" s="1"/>
  <c r="F4749" i="18"/>
  <c r="E4749" i="18" s="1"/>
  <c r="F4754" i="18"/>
  <c r="E4754" i="18" s="1"/>
  <c r="F4797" i="18"/>
  <c r="E4797" i="18" s="1"/>
  <c r="F4833" i="18"/>
  <c r="E4833" i="18" s="1"/>
  <c r="F4893" i="18"/>
  <c r="E4893" i="18" s="1"/>
  <c r="F4957" i="18"/>
  <c r="E4957" i="18" s="1"/>
  <c r="F4971" i="18"/>
  <c r="E4971" i="18" s="1"/>
  <c r="F5011" i="18"/>
  <c r="E5011" i="18" s="1"/>
  <c r="F5022" i="18"/>
  <c r="E5022" i="18" s="1"/>
  <c r="F5031" i="18"/>
  <c r="E5031" i="18" s="1"/>
  <c r="F5040" i="18"/>
  <c r="E5040" i="18" s="1"/>
  <c r="F5045" i="18"/>
  <c r="E5045" i="18" s="1"/>
  <c r="F5050" i="18"/>
  <c r="E5050" i="18" s="1"/>
  <c r="F5061" i="18"/>
  <c r="E5061" i="18" s="1"/>
  <c r="F5064" i="18"/>
  <c r="E5064" i="18" s="1"/>
  <c r="F5461" i="18"/>
  <c r="E5461" i="18" s="1"/>
  <c r="F5467" i="18"/>
  <c r="E5467" i="18" s="1"/>
  <c r="F5473" i="18"/>
  <c r="E5473" i="18" s="1"/>
  <c r="F5504" i="18"/>
  <c r="E5504" i="18" s="1"/>
  <c r="F4320" i="18"/>
  <c r="E4320" i="18" s="1"/>
  <c r="F4322" i="18"/>
  <c r="E4322" i="18" s="1"/>
  <c r="F4324" i="18"/>
  <c r="E4324" i="18" s="1"/>
  <c r="F4326" i="18"/>
  <c r="E4326" i="18" s="1"/>
  <c r="F4891" i="18"/>
  <c r="E4891" i="18" s="1"/>
  <c r="F5004" i="18"/>
  <c r="E5004" i="18" s="1"/>
  <c r="F5009" i="18"/>
  <c r="E5009" i="18" s="1"/>
  <c r="F5020" i="18"/>
  <c r="E5020" i="18" s="1"/>
  <c r="F5029" i="18"/>
  <c r="E5029" i="18" s="1"/>
  <c r="F5067" i="18"/>
  <c r="E5067" i="18" s="1"/>
  <c r="F5070" i="18"/>
  <c r="E5070" i="18" s="1"/>
  <c r="F5079" i="18"/>
  <c r="E5079" i="18" s="1"/>
  <c r="F5369" i="18"/>
  <c r="E5369" i="18" s="1"/>
  <c r="F5524" i="18"/>
  <c r="E5524" i="18" s="1"/>
  <c r="F5218" i="18"/>
  <c r="E5218" i="18" s="1"/>
  <c r="F5274" i="18"/>
  <c r="E5274" i="18" s="1"/>
  <c r="F5276" i="18"/>
  <c r="E5276" i="18" s="1"/>
  <c r="F5278" i="18"/>
  <c r="E5278" i="18" s="1"/>
  <c r="F5280" i="18"/>
  <c r="E5280" i="18" s="1"/>
  <c r="F5282" i="18"/>
  <c r="E5282" i="18" s="1"/>
  <c r="F5284" i="18"/>
  <c r="E5284" i="18" s="1"/>
  <c r="F5286" i="18"/>
  <c r="E5286" i="18" s="1"/>
  <c r="F5288" i="18"/>
  <c r="E5288" i="18" s="1"/>
  <c r="F5290" i="18"/>
  <c r="E5290" i="18" s="1"/>
  <c r="F5292" i="18"/>
  <c r="E5292" i="18" s="1"/>
  <c r="F5294" i="18"/>
  <c r="E5294" i="18" s="1"/>
  <c r="F5296" i="18"/>
  <c r="E5296" i="18" s="1"/>
  <c r="F5298" i="18"/>
  <c r="E5298" i="18" s="1"/>
  <c r="F5302" i="18"/>
  <c r="E5302" i="18" s="1"/>
  <c r="F5304" i="18"/>
  <c r="E5304" i="18" s="1"/>
  <c r="F5306" i="18"/>
  <c r="E5306" i="18" s="1"/>
  <c r="F5338" i="18"/>
  <c r="E5338" i="18" s="1"/>
  <c r="F5510" i="18"/>
  <c r="E5510" i="18" s="1"/>
  <c r="F5513" i="18"/>
  <c r="E5513" i="18" s="1"/>
  <c r="F5530" i="18"/>
  <c r="E5530" i="18" s="1"/>
  <c r="F5533" i="18"/>
  <c r="E5533" i="18" s="1"/>
  <c r="F5545" i="18"/>
  <c r="E5545" i="18" s="1"/>
  <c r="F5548" i="18"/>
  <c r="E5548" i="18" s="1"/>
  <c r="F5558" i="18"/>
  <c r="E5558" i="18" s="1"/>
  <c r="F5561" i="18"/>
  <c r="E5561" i="18" s="1"/>
  <c r="F5696" i="18"/>
  <c r="E5696" i="18" s="1"/>
  <c r="F5858" i="18"/>
  <c r="E5858" i="18" s="1"/>
  <c r="F6017" i="18"/>
  <c r="E6017" i="18" s="1"/>
  <c r="F5602" i="18"/>
  <c r="E5602" i="18" s="1"/>
  <c r="F5621" i="18"/>
  <c r="E5621" i="18" s="1"/>
  <c r="F5676" i="18"/>
  <c r="E5676" i="18" s="1"/>
  <c r="F5767" i="18"/>
  <c r="E5767" i="18" s="1"/>
  <c r="F5773" i="18"/>
  <c r="E5773" i="18" s="1"/>
  <c r="F5940" i="18"/>
  <c r="E5940" i="18" s="1"/>
  <c r="F6046" i="18"/>
  <c r="E6046" i="18" s="1"/>
  <c r="F5200" i="18"/>
  <c r="E5200" i="18" s="1"/>
  <c r="F5256" i="18"/>
  <c r="E5256" i="18" s="1"/>
  <c r="F5264" i="18"/>
  <c r="E5264" i="18" s="1"/>
  <c r="F5272" i="18"/>
  <c r="E5272" i="18" s="1"/>
  <c r="F5312" i="18"/>
  <c r="E5312" i="18" s="1"/>
  <c r="F5314" i="18"/>
  <c r="E5314" i="18" s="1"/>
  <c r="F5328" i="18"/>
  <c r="E5328" i="18" s="1"/>
  <c r="F5402" i="18"/>
  <c r="E5402" i="18" s="1"/>
  <c r="F5442" i="18"/>
  <c r="E5442" i="18" s="1"/>
  <c r="F5502" i="18"/>
  <c r="E5502" i="18" s="1"/>
  <c r="F5505" i="18"/>
  <c r="E5505" i="18" s="1"/>
  <c r="F5522" i="18"/>
  <c r="E5522" i="18" s="1"/>
  <c r="F5525" i="18"/>
  <c r="E5525" i="18" s="1"/>
  <c r="F5569" i="18"/>
  <c r="E5569" i="18" s="1"/>
  <c r="F5641" i="18"/>
  <c r="E5641" i="18" s="1"/>
  <c r="F5665" i="18"/>
  <c r="E5665" i="18" s="1"/>
  <c r="F5693" i="18"/>
  <c r="E5693" i="18" s="1"/>
  <c r="F6073" i="18"/>
  <c r="E6073" i="18" s="1"/>
  <c r="F5107" i="18"/>
  <c r="E5107" i="18" s="1"/>
  <c r="F5109" i="18"/>
  <c r="E5109" i="18" s="1"/>
  <c r="F5175" i="18"/>
  <c r="E5175" i="18" s="1"/>
  <c r="F5177" i="18"/>
  <c r="E5177" i="18" s="1"/>
  <c r="F5183" i="18"/>
  <c r="E5183" i="18" s="1"/>
  <c r="F5185" i="18"/>
  <c r="E5185" i="18" s="1"/>
  <c r="F5187" i="18"/>
  <c r="E5187" i="18" s="1"/>
  <c r="F5245" i="18"/>
  <c r="E5245" i="18" s="1"/>
  <c r="F5259" i="18"/>
  <c r="E5259" i="18" s="1"/>
  <c r="F5331" i="18"/>
  <c r="E5331" i="18" s="1"/>
  <c r="F5407" i="18"/>
  <c r="E5407" i="18" s="1"/>
  <c r="F5453" i="18"/>
  <c r="E5453" i="18" s="1"/>
  <c r="F5508" i="18"/>
  <c r="E5508" i="18" s="1"/>
  <c r="F5511" i="18"/>
  <c r="E5511" i="18" s="1"/>
  <c r="F5528" i="18"/>
  <c r="E5528" i="18" s="1"/>
  <c r="F5531" i="18"/>
  <c r="E5531" i="18" s="1"/>
  <c r="F5603" i="18"/>
  <c r="E5603" i="18" s="1"/>
  <c r="F5677" i="18"/>
  <c r="E5677" i="18" s="1"/>
  <c r="F5684" i="18"/>
  <c r="E5684" i="18" s="1"/>
  <c r="F5874" i="18"/>
  <c r="E5874" i="18" s="1"/>
  <c r="F6027" i="18"/>
  <c r="E6027" i="18" s="1"/>
  <c r="F6527" i="18"/>
  <c r="E6527" i="18" s="1"/>
  <c r="F5190" i="18"/>
  <c r="E5190" i="18" s="1"/>
  <c r="F5192" i="18"/>
  <c r="E5192" i="18" s="1"/>
  <c r="F5248" i="18"/>
  <c r="E5248" i="18" s="1"/>
  <c r="F5254" i="18"/>
  <c r="E5254" i="18" s="1"/>
  <c r="F5366" i="18"/>
  <c r="E5366" i="18" s="1"/>
  <c r="F5368" i="18"/>
  <c r="E5368" i="18" s="1"/>
  <c r="F5370" i="18"/>
  <c r="E5370" i="18" s="1"/>
  <c r="F5384" i="18"/>
  <c r="E5384" i="18" s="1"/>
  <c r="F5440" i="18"/>
  <c r="E5440" i="18" s="1"/>
  <c r="F5514" i="18"/>
  <c r="E5514" i="18" s="1"/>
  <c r="F5517" i="18"/>
  <c r="E5517" i="18" s="1"/>
  <c r="F5534" i="18"/>
  <c r="E5534" i="18" s="1"/>
  <c r="F5537" i="18"/>
  <c r="E5537" i="18" s="1"/>
  <c r="F5559" i="18"/>
  <c r="E5559" i="18" s="1"/>
  <c r="F5599" i="18"/>
  <c r="E5599" i="18" s="1"/>
  <c r="F5673" i="18"/>
  <c r="E5673" i="18" s="1"/>
  <c r="F5685" i="18"/>
  <c r="E5685" i="18" s="1"/>
  <c r="F5707" i="18"/>
  <c r="E5707" i="18" s="1"/>
  <c r="F5862" i="18"/>
  <c r="E5862" i="18" s="1"/>
  <c r="F5219" i="18"/>
  <c r="E5219" i="18" s="1"/>
  <c r="F5275" i="18"/>
  <c r="E5275" i="18" s="1"/>
  <c r="F5277" i="18"/>
  <c r="E5277" i="18" s="1"/>
  <c r="F5279" i="18"/>
  <c r="E5279" i="18" s="1"/>
  <c r="F5281" i="18"/>
  <c r="E5281" i="18" s="1"/>
  <c r="F5283" i="18"/>
  <c r="E5283" i="18" s="1"/>
  <c r="F5285" i="18"/>
  <c r="E5285" i="18" s="1"/>
  <c r="F5287" i="18"/>
  <c r="E5287" i="18" s="1"/>
  <c r="F5289" i="18"/>
  <c r="E5289" i="18" s="1"/>
  <c r="F5291" i="18"/>
  <c r="E5291" i="18" s="1"/>
  <c r="F5293" i="18"/>
  <c r="E5293" i="18" s="1"/>
  <c r="F5295" i="18"/>
  <c r="E5295" i="18" s="1"/>
  <c r="F5297" i="18"/>
  <c r="E5297" i="18" s="1"/>
  <c r="F5299" i="18"/>
  <c r="E5299" i="18" s="1"/>
  <c r="F5301" i="18"/>
  <c r="E5301" i="18" s="1"/>
  <c r="F5303" i="18"/>
  <c r="E5303" i="18" s="1"/>
  <c r="F5305" i="18"/>
  <c r="E5305" i="18" s="1"/>
  <c r="F5337" i="18"/>
  <c r="E5337" i="18" s="1"/>
  <c r="F5339" i="18"/>
  <c r="E5339" i="18" s="1"/>
  <c r="F5345" i="18"/>
  <c r="E5345" i="18" s="1"/>
  <c r="F5429" i="18"/>
  <c r="E5429" i="18" s="1"/>
  <c r="F5500" i="18"/>
  <c r="E5500" i="18" s="1"/>
  <c r="F5503" i="18"/>
  <c r="E5503" i="18" s="1"/>
  <c r="F5520" i="18"/>
  <c r="E5520" i="18" s="1"/>
  <c r="F5523" i="18"/>
  <c r="E5523" i="18" s="1"/>
  <c r="F5546" i="18"/>
  <c r="E5546" i="18" s="1"/>
  <c r="F5666" i="18"/>
  <c r="E5666" i="18" s="1"/>
  <c r="F5729" i="18"/>
  <c r="E5729" i="18" s="1"/>
  <c r="F5821" i="18"/>
  <c r="E5821" i="18" s="1"/>
  <c r="F5936" i="18"/>
  <c r="E5936" i="18" s="1"/>
  <c r="F5168" i="18"/>
  <c r="E5168" i="18" s="1"/>
  <c r="F5204" i="18"/>
  <c r="E5204" i="18" s="1"/>
  <c r="F5222" i="18"/>
  <c r="E5222" i="18" s="1"/>
  <c r="F5224" i="18"/>
  <c r="E5224" i="18" s="1"/>
  <c r="F5230" i="18"/>
  <c r="E5230" i="18" s="1"/>
  <c r="F5318" i="18"/>
  <c r="E5318" i="18" s="1"/>
  <c r="F5376" i="18"/>
  <c r="E5376" i="18" s="1"/>
  <c r="F5432" i="18"/>
  <c r="E5432" i="18" s="1"/>
  <c r="F5438" i="18"/>
  <c r="E5438" i="18" s="1"/>
  <c r="F5456" i="18"/>
  <c r="E5456" i="18" s="1"/>
  <c r="F5458" i="18"/>
  <c r="E5458" i="18" s="1"/>
  <c r="F5460" i="18"/>
  <c r="E5460" i="18" s="1"/>
  <c r="F5462" i="18"/>
  <c r="E5462" i="18" s="1"/>
  <c r="F5464" i="18"/>
  <c r="E5464" i="18" s="1"/>
  <c r="F5466" i="18"/>
  <c r="E5466" i="18" s="1"/>
  <c r="F5468" i="18"/>
  <c r="E5468" i="18" s="1"/>
  <c r="F5470" i="18"/>
  <c r="E5470" i="18" s="1"/>
  <c r="F5472" i="18"/>
  <c r="E5472" i="18" s="1"/>
  <c r="F5497" i="18"/>
  <c r="E5497" i="18" s="1"/>
  <c r="F5506" i="18"/>
  <c r="E5506" i="18" s="1"/>
  <c r="F5509" i="18"/>
  <c r="E5509" i="18" s="1"/>
  <c r="F5526" i="18"/>
  <c r="E5526" i="18" s="1"/>
  <c r="F5529" i="18"/>
  <c r="E5529" i="18" s="1"/>
  <c r="F5544" i="18"/>
  <c r="E5544" i="18" s="1"/>
  <c r="F5563" i="18"/>
  <c r="E5563" i="18" s="1"/>
  <c r="F5674" i="18"/>
  <c r="E5674" i="18" s="1"/>
  <c r="F5869" i="18"/>
  <c r="E5869" i="18" s="1"/>
  <c r="F6003" i="18"/>
  <c r="F5199" i="18"/>
  <c r="E5199" i="18" s="1"/>
  <c r="F5311" i="18"/>
  <c r="E5311" i="18" s="1"/>
  <c r="F5313" i="18"/>
  <c r="E5313" i="18" s="1"/>
  <c r="F5327" i="18"/>
  <c r="E5327" i="18" s="1"/>
  <c r="F5335" i="18"/>
  <c r="E5335" i="18" s="1"/>
  <c r="F5403" i="18"/>
  <c r="E5403" i="18" s="1"/>
  <c r="F5512" i="18"/>
  <c r="E5512" i="18" s="1"/>
  <c r="F5515" i="18"/>
  <c r="E5515" i="18" s="1"/>
  <c r="F5535" i="18"/>
  <c r="E5535" i="18" s="1"/>
  <c r="F5553" i="18"/>
  <c r="E5553" i="18" s="1"/>
  <c r="F5616" i="18"/>
  <c r="E5616" i="18" s="1"/>
  <c r="F5639" i="18"/>
  <c r="E5639" i="18" s="1"/>
  <c r="F5686" i="18"/>
  <c r="E5686" i="18" s="1"/>
  <c r="F5851" i="18"/>
  <c r="E5851" i="18" s="1"/>
  <c r="F6069" i="18"/>
  <c r="E6069" i="18" s="1"/>
  <c r="F6176" i="18"/>
  <c r="E6176" i="18" s="1"/>
  <c r="F4746" i="18"/>
  <c r="E4746" i="18" s="1"/>
  <c r="F4760" i="18"/>
  <c r="E4760" i="18" s="1"/>
  <c r="F4796" i="18"/>
  <c r="E4796" i="18" s="1"/>
  <c r="F4860" i="18"/>
  <c r="E4860" i="18" s="1"/>
  <c r="F4862" i="18"/>
  <c r="E4862" i="18" s="1"/>
  <c r="F4864" i="18"/>
  <c r="E4864" i="18" s="1"/>
  <c r="F4944" i="18"/>
  <c r="E4944" i="18" s="1"/>
  <c r="F4956" i="18"/>
  <c r="E4956" i="18" s="1"/>
  <c r="F4958" i="18"/>
  <c r="E4958" i="18" s="1"/>
  <c r="F5086" i="18"/>
  <c r="E5086" i="18" s="1"/>
  <c r="F5108" i="18"/>
  <c r="E5108" i="18" s="1"/>
  <c r="F5138" i="18"/>
  <c r="E5138" i="18" s="1"/>
  <c r="F5174" i="18"/>
  <c r="E5174" i="18" s="1"/>
  <c r="F5176" i="18"/>
  <c r="E5176" i="18" s="1"/>
  <c r="F5184" i="18"/>
  <c r="E5184" i="18" s="1"/>
  <c r="F5186" i="18"/>
  <c r="E5186" i="18" s="1"/>
  <c r="F5388" i="18"/>
  <c r="E5388" i="18" s="1"/>
  <c r="F5406" i="18"/>
  <c r="E5406" i="18" s="1"/>
  <c r="F5408" i="18"/>
  <c r="E5408" i="18" s="1"/>
  <c r="F5414" i="18"/>
  <c r="E5414" i="18" s="1"/>
  <c r="F5478" i="18"/>
  <c r="E5478" i="18" s="1"/>
  <c r="F5481" i="18"/>
  <c r="E5481" i="18" s="1"/>
  <c r="F5501" i="18"/>
  <c r="E5501" i="18" s="1"/>
  <c r="F5518" i="18"/>
  <c r="E5518" i="18" s="1"/>
  <c r="F5521" i="18"/>
  <c r="E5521" i="18" s="1"/>
  <c r="F5538" i="18"/>
  <c r="E5538" i="18" s="1"/>
  <c r="F5647" i="18"/>
  <c r="E5647" i="18" s="1"/>
  <c r="F5654" i="18"/>
  <c r="E5654" i="18" s="1"/>
  <c r="F5830" i="18"/>
  <c r="E5830" i="18" s="1"/>
  <c r="F6035" i="18"/>
  <c r="E6035" i="18" s="1"/>
  <c r="F5742" i="18"/>
  <c r="E5742" i="18" s="1"/>
  <c r="F5823" i="18"/>
  <c r="E5823" i="18" s="1"/>
  <c r="F5832" i="18"/>
  <c r="E5832" i="18" s="1"/>
  <c r="F5860" i="18"/>
  <c r="E5860" i="18" s="1"/>
  <c r="F5871" i="18"/>
  <c r="E5871" i="18" s="1"/>
  <c r="F5938" i="18"/>
  <c r="E5938" i="18" s="1"/>
  <c r="F6001" i="18"/>
  <c r="E6001" i="18" s="1"/>
  <c r="F6010" i="18"/>
  <c r="E6010" i="18" s="1"/>
  <c r="F6020" i="18"/>
  <c r="E6020" i="18" s="1"/>
  <c r="F6038" i="18"/>
  <c r="E6038" i="18" s="1"/>
  <c r="F6142" i="18"/>
  <c r="E6142" i="18" s="1"/>
  <c r="F6164" i="18"/>
  <c r="E6164" i="18" s="1"/>
  <c r="F6273" i="18"/>
  <c r="E6273" i="18" s="1"/>
  <c r="F5999" i="18"/>
  <c r="E5999" i="18" s="1"/>
  <c r="F6008" i="18"/>
  <c r="E6008" i="18" s="1"/>
  <c r="F6015" i="18"/>
  <c r="E6015" i="18" s="1"/>
  <c r="F6025" i="18"/>
  <c r="E6025" i="18" s="1"/>
  <c r="F6033" i="18"/>
  <c r="E6033" i="18" s="1"/>
  <c r="F6044" i="18"/>
  <c r="E6044" i="18" s="1"/>
  <c r="F6131" i="18"/>
  <c r="E6131" i="18" s="1"/>
  <c r="F6257" i="18"/>
  <c r="E6257" i="18" s="1"/>
  <c r="F6643" i="18"/>
  <c r="E6643" i="18" s="1"/>
  <c r="F5608" i="18"/>
  <c r="E5608" i="18" s="1"/>
  <c r="F5671" i="18"/>
  <c r="E5671" i="18" s="1"/>
  <c r="F5682" i="18"/>
  <c r="E5682" i="18" s="1"/>
  <c r="F5700" i="18"/>
  <c r="E5700" i="18" s="1"/>
  <c r="F5724" i="18"/>
  <c r="E5724" i="18" s="1"/>
  <c r="F5762" i="18"/>
  <c r="E5762" i="18" s="1"/>
  <c r="F5765" i="18"/>
  <c r="E5765" i="18" s="1"/>
  <c r="F5819" i="18"/>
  <c r="E5819" i="18" s="1"/>
  <c r="F5828" i="18"/>
  <c r="E5828" i="18" s="1"/>
  <c r="F5867" i="18"/>
  <c r="E5867" i="18" s="1"/>
  <c r="F5934" i="18"/>
  <c r="E5934" i="18" s="1"/>
  <c r="F5990" i="18"/>
  <c r="E5990" i="18" s="1"/>
  <c r="F5997" i="18"/>
  <c r="E5997" i="18" s="1"/>
  <c r="F6006" i="18"/>
  <c r="E6006" i="18" s="1"/>
  <c r="F6018" i="18"/>
  <c r="E6018" i="18" s="1"/>
  <c r="F6036" i="18"/>
  <c r="E6036" i="18" s="1"/>
  <c r="F6049" i="18"/>
  <c r="E6049" i="18" s="1"/>
  <c r="F6067" i="18"/>
  <c r="E6067" i="18" s="1"/>
  <c r="F6119" i="18"/>
  <c r="E6119" i="18" s="1"/>
  <c r="F6267" i="18"/>
  <c r="E6267" i="18" s="1"/>
  <c r="F6325" i="18"/>
  <c r="E6325" i="18" s="1"/>
  <c r="F6345" i="18"/>
  <c r="E6345" i="18" s="1"/>
  <c r="F5635" i="18"/>
  <c r="E5635" i="18" s="1"/>
  <c r="F5669" i="18"/>
  <c r="E5669" i="18" s="1"/>
  <c r="F5680" i="18"/>
  <c r="E5680" i="18" s="1"/>
  <c r="F5698" i="18"/>
  <c r="E5698" i="18" s="1"/>
  <c r="F5709" i="18"/>
  <c r="E5709" i="18" s="1"/>
  <c r="F5788" i="18"/>
  <c r="E5788" i="18" s="1"/>
  <c r="F5817" i="18"/>
  <c r="E5817" i="18" s="1"/>
  <c r="F5826" i="18"/>
  <c r="E5826" i="18" s="1"/>
  <c r="F5852" i="18"/>
  <c r="E5852" i="18" s="1"/>
  <c r="F5865" i="18"/>
  <c r="E5865" i="18" s="1"/>
  <c r="F5932" i="18"/>
  <c r="E5932" i="18" s="1"/>
  <c r="F6004" i="18"/>
  <c r="E6004" i="18" s="1"/>
  <c r="F6013" i="18"/>
  <c r="E6013" i="18" s="1"/>
  <c r="F6023" i="18"/>
  <c r="E6023" i="18" s="1"/>
  <c r="F6031" i="18"/>
  <c r="E6031" i="18" s="1"/>
  <c r="F6093" i="18"/>
  <c r="E6093" i="18" s="1"/>
  <c r="F6231" i="18"/>
  <c r="E6231" i="18" s="1"/>
  <c r="F6243" i="18"/>
  <c r="E6243" i="18" s="1"/>
  <c r="F5562" i="18"/>
  <c r="E5562" i="18" s="1"/>
  <c r="F5598" i="18"/>
  <c r="E5598" i="18" s="1"/>
  <c r="F5640" i="18"/>
  <c r="E5640" i="18" s="1"/>
  <c r="F5667" i="18"/>
  <c r="E5667" i="18" s="1"/>
  <c r="F5678" i="18"/>
  <c r="E5678" i="18" s="1"/>
  <c r="F5687" i="18"/>
  <c r="E5687" i="18" s="1"/>
  <c r="F5728" i="18"/>
  <c r="E5728" i="18" s="1"/>
  <c r="F5815" i="18"/>
  <c r="E5815" i="18" s="1"/>
  <c r="F5824" i="18"/>
  <c r="E5824" i="18" s="1"/>
  <c r="F5863" i="18"/>
  <c r="E5863" i="18" s="1"/>
  <c r="F5930" i="18"/>
  <c r="E5930" i="18" s="1"/>
  <c r="F6002" i="18"/>
  <c r="E6002" i="18" s="1"/>
  <c r="F6016" i="18"/>
  <c r="E6016" i="18" s="1"/>
  <c r="F6026" i="18"/>
  <c r="E6026" i="18" s="1"/>
  <c r="F6034" i="18"/>
  <c r="E6034" i="18" s="1"/>
  <c r="F6039" i="18"/>
  <c r="E6039" i="18" s="1"/>
  <c r="F6042" i="18"/>
  <c r="E6042" i="18" s="1"/>
  <c r="F6047" i="18"/>
  <c r="E6047" i="18" s="1"/>
  <c r="F6059" i="18"/>
  <c r="E6059" i="18" s="1"/>
  <c r="F6071" i="18"/>
  <c r="E6071" i="18" s="1"/>
  <c r="F6075" i="18"/>
  <c r="E6075" i="18" s="1"/>
  <c r="F6179" i="18"/>
  <c r="E6179" i="18" s="1"/>
  <c r="F6197" i="18"/>
  <c r="E6197" i="18" s="1"/>
  <c r="F6275" i="18"/>
  <c r="E6275" i="18" s="1"/>
  <c r="F5734" i="18"/>
  <c r="E5734" i="18" s="1"/>
  <c r="F5743" i="18"/>
  <c r="E5743" i="18" s="1"/>
  <c r="F5804" i="18"/>
  <c r="E5804" i="18" s="1"/>
  <c r="F5822" i="18"/>
  <c r="E5822" i="18" s="1"/>
  <c r="F5861" i="18"/>
  <c r="E5861" i="18" s="1"/>
  <c r="F5870" i="18"/>
  <c r="E5870" i="18" s="1"/>
  <c r="F5984" i="18"/>
  <c r="E5984" i="18" s="1"/>
  <c r="F6000" i="18"/>
  <c r="E6000" i="18" s="1"/>
  <c r="F6011" i="18"/>
  <c r="E6011" i="18" s="1"/>
  <c r="F6021" i="18"/>
  <c r="E6021" i="18" s="1"/>
  <c r="F6029" i="18"/>
  <c r="E6029" i="18" s="1"/>
  <c r="F6053" i="18"/>
  <c r="E6053" i="18" s="1"/>
  <c r="F6065" i="18"/>
  <c r="E6065" i="18" s="1"/>
  <c r="F6079" i="18"/>
  <c r="E6079" i="18" s="1"/>
  <c r="F6151" i="18"/>
  <c r="E6151" i="18" s="1"/>
  <c r="F6281" i="18"/>
  <c r="E6281" i="18" s="1"/>
  <c r="F5820" i="18"/>
  <c r="E5820" i="18" s="1"/>
  <c r="F5831" i="18"/>
  <c r="E5831" i="18" s="1"/>
  <c r="F5868" i="18"/>
  <c r="E5868" i="18" s="1"/>
  <c r="F5998" i="18"/>
  <c r="E5998" i="18" s="1"/>
  <c r="F6009" i="18"/>
  <c r="E6009" i="18" s="1"/>
  <c r="F6014" i="18"/>
  <c r="E6014" i="18" s="1"/>
  <c r="F6024" i="18"/>
  <c r="E6024" i="18" s="1"/>
  <c r="F6032" i="18"/>
  <c r="E6032" i="18" s="1"/>
  <c r="F6045" i="18"/>
  <c r="E6045" i="18" s="1"/>
  <c r="F6099" i="18"/>
  <c r="E6099" i="18" s="1"/>
  <c r="F6115" i="18"/>
  <c r="E6115" i="18" s="1"/>
  <c r="F6146" i="18"/>
  <c r="E6146" i="18" s="1"/>
  <c r="F6162" i="18"/>
  <c r="E6162" i="18" s="1"/>
  <c r="F6305" i="18"/>
  <c r="E6305" i="18" s="1"/>
  <c r="F5571" i="18"/>
  <c r="E5571" i="18" s="1"/>
  <c r="F5609" i="18"/>
  <c r="E5609" i="18" s="1"/>
  <c r="F5649" i="18"/>
  <c r="E5649" i="18" s="1"/>
  <c r="F5672" i="18"/>
  <c r="E5672" i="18" s="1"/>
  <c r="F5681" i="18"/>
  <c r="E5681" i="18" s="1"/>
  <c r="F5701" i="18"/>
  <c r="E5701" i="18" s="1"/>
  <c r="F5723" i="18"/>
  <c r="E5723" i="18" s="1"/>
  <c r="F5747" i="18"/>
  <c r="E5747" i="18" s="1"/>
  <c r="F5766" i="18"/>
  <c r="E5766" i="18" s="1"/>
  <c r="F5818" i="18"/>
  <c r="E5818" i="18" s="1"/>
  <c r="F5829" i="18"/>
  <c r="E5829" i="18" s="1"/>
  <c r="F5866" i="18"/>
  <c r="E5866" i="18" s="1"/>
  <c r="F5873" i="18"/>
  <c r="E5873" i="18" s="1"/>
  <c r="F5944" i="18"/>
  <c r="E5944" i="18" s="1"/>
  <c r="F5950" i="18"/>
  <c r="E5950" i="18" s="1"/>
  <c r="F6007" i="18"/>
  <c r="E6007" i="18" s="1"/>
  <c r="F6019" i="18"/>
  <c r="E6019" i="18" s="1"/>
  <c r="F6037" i="18"/>
  <c r="E6037" i="18" s="1"/>
  <c r="F6048" i="18"/>
  <c r="E6048" i="18" s="1"/>
  <c r="F6095" i="18"/>
  <c r="E6095" i="18" s="1"/>
  <c r="F6135" i="18"/>
  <c r="E6135" i="18" s="1"/>
  <c r="F6181" i="18"/>
  <c r="E6181" i="18" s="1"/>
  <c r="F6199" i="18"/>
  <c r="E6199" i="18" s="1"/>
  <c r="F6364" i="18"/>
  <c r="E6364" i="18" s="1"/>
  <c r="F6380" i="18"/>
  <c r="E6380" i="18" s="1"/>
  <c r="F5550" i="18"/>
  <c r="E5550" i="18" s="1"/>
  <c r="F5636" i="18"/>
  <c r="E5636" i="18" s="1"/>
  <c r="F5652" i="18"/>
  <c r="E5652" i="18" s="1"/>
  <c r="F5670" i="18"/>
  <c r="E5670" i="18" s="1"/>
  <c r="F5679" i="18"/>
  <c r="E5679" i="18" s="1"/>
  <c r="F5699" i="18"/>
  <c r="E5699" i="18" s="1"/>
  <c r="F5761" i="18"/>
  <c r="E5761" i="18" s="1"/>
  <c r="F5799" i="18"/>
  <c r="E5799" i="18" s="1"/>
  <c r="F5802" i="18"/>
  <c r="E5802" i="18" s="1"/>
  <c r="F5816" i="18"/>
  <c r="E5816" i="18" s="1"/>
  <c r="F5827" i="18"/>
  <c r="E5827" i="18" s="1"/>
  <c r="F5864" i="18"/>
  <c r="E5864" i="18" s="1"/>
  <c r="F5942" i="18"/>
  <c r="E5942" i="18" s="1"/>
  <c r="F5960" i="18"/>
  <c r="E5960" i="18" s="1"/>
  <c r="F5994" i="18"/>
  <c r="E5994" i="18" s="1"/>
  <c r="F6005" i="18"/>
  <c r="E6005" i="18" s="1"/>
  <c r="F6012" i="18"/>
  <c r="E6012" i="18" s="1"/>
  <c r="F6022" i="18"/>
  <c r="E6022" i="18" s="1"/>
  <c r="F6030" i="18"/>
  <c r="E6030" i="18" s="1"/>
  <c r="F6051" i="18"/>
  <c r="E6051" i="18" s="1"/>
  <c r="F6091" i="18"/>
  <c r="E6091" i="18" s="1"/>
  <c r="F6255" i="18"/>
  <c r="E6255" i="18" s="1"/>
  <c r="F6077" i="18"/>
  <c r="E6077" i="18" s="1"/>
  <c r="F6097" i="18"/>
  <c r="E6097" i="18" s="1"/>
  <c r="F6117" i="18"/>
  <c r="E6117" i="18" s="1"/>
  <c r="F6133" i="18"/>
  <c r="E6133" i="18" s="1"/>
  <c r="F6144" i="18"/>
  <c r="E6144" i="18" s="1"/>
  <c r="F6153" i="18"/>
  <c r="E6153" i="18" s="1"/>
  <c r="F6169" i="18"/>
  <c r="E6169" i="18" s="1"/>
  <c r="F6209" i="18"/>
  <c r="E6209" i="18" s="1"/>
  <c r="F6221" i="18"/>
  <c r="E6221" i="18" s="1"/>
  <c r="F6245" i="18"/>
  <c r="E6245" i="18" s="1"/>
  <c r="F6297" i="18"/>
  <c r="E6297" i="18" s="1"/>
  <c r="F6320" i="18"/>
  <c r="E6320" i="18" s="1"/>
  <c r="F6329" i="18"/>
  <c r="E6329" i="18" s="1"/>
  <c r="F6333" i="18"/>
  <c r="E6333" i="18" s="1"/>
  <c r="F6337" i="18"/>
  <c r="E6337" i="18" s="1"/>
  <c r="F6311" i="18"/>
  <c r="E6311" i="18" s="1"/>
  <c r="F6326" i="18"/>
  <c r="E6326" i="18" s="1"/>
  <c r="F6372" i="18"/>
  <c r="E6372" i="18" s="1"/>
  <c r="F6385" i="18"/>
  <c r="E6385" i="18" s="1"/>
  <c r="F6403" i="18"/>
  <c r="E6403" i="18" s="1"/>
  <c r="F6408" i="18"/>
  <c r="E6408" i="18" s="1"/>
  <c r="F6427" i="18"/>
  <c r="E6427" i="18" s="1"/>
  <c r="F6438" i="18"/>
  <c r="E6438" i="18" s="1"/>
  <c r="F6479" i="18"/>
  <c r="E6479" i="18" s="1"/>
  <c r="F6113" i="18"/>
  <c r="E6113" i="18" s="1"/>
  <c r="F6129" i="18"/>
  <c r="E6129" i="18" s="1"/>
  <c r="F6140" i="18"/>
  <c r="E6140" i="18" s="1"/>
  <c r="F6149" i="18"/>
  <c r="E6149" i="18" s="1"/>
  <c r="F6167" i="18"/>
  <c r="E6167" i="18" s="1"/>
  <c r="F6172" i="18"/>
  <c r="E6172" i="18" s="1"/>
  <c r="F6195" i="18"/>
  <c r="E6195" i="18" s="1"/>
  <c r="F6207" i="18"/>
  <c r="E6207" i="18" s="1"/>
  <c r="F6219" i="18"/>
  <c r="E6219" i="18" s="1"/>
  <c r="F6265" i="18"/>
  <c r="E6265" i="18" s="1"/>
  <c r="F6303" i="18"/>
  <c r="E6303" i="18" s="1"/>
  <c r="F6342" i="18"/>
  <c r="E6342" i="18" s="1"/>
  <c r="F6352" i="18"/>
  <c r="E6352" i="18" s="1"/>
  <c r="F6377" i="18"/>
  <c r="E6377" i="18" s="1"/>
  <c r="F6382" i="18"/>
  <c r="E6382" i="18" s="1"/>
  <c r="F6399" i="18"/>
  <c r="E6399" i="18" s="1"/>
  <c r="F6486" i="18"/>
  <c r="E6486" i="18" s="1"/>
  <c r="F6111" i="18"/>
  <c r="E6111" i="18" s="1"/>
  <c r="F6138" i="18"/>
  <c r="E6138" i="18" s="1"/>
  <c r="F6147" i="18"/>
  <c r="E6147" i="18" s="1"/>
  <c r="F6165" i="18"/>
  <c r="E6165" i="18" s="1"/>
  <c r="F6177" i="18"/>
  <c r="E6177" i="18" s="1"/>
  <c r="F6229" i="18"/>
  <c r="E6229" i="18" s="1"/>
  <c r="F6241" i="18"/>
  <c r="E6241" i="18" s="1"/>
  <c r="F6263" i="18"/>
  <c r="E6263" i="18" s="1"/>
  <c r="F6287" i="18"/>
  <c r="E6287" i="18" s="1"/>
  <c r="F6295" i="18"/>
  <c r="E6295" i="18" s="1"/>
  <c r="F6323" i="18"/>
  <c r="E6323" i="18" s="1"/>
  <c r="F6356" i="18"/>
  <c r="E6356" i="18" s="1"/>
  <c r="F6366" i="18"/>
  <c r="E6366" i="18" s="1"/>
  <c r="F6413" i="18"/>
  <c r="E6413" i="18" s="1"/>
  <c r="F6418" i="18"/>
  <c r="E6418" i="18" s="1"/>
  <c r="F6605" i="18"/>
  <c r="E6605" i="18" s="1"/>
  <c r="F6687" i="18"/>
  <c r="E6687" i="18" s="1"/>
  <c r="F6089" i="18"/>
  <c r="E6089" i="18" s="1"/>
  <c r="F6109" i="18"/>
  <c r="E6109" i="18" s="1"/>
  <c r="F6136" i="18"/>
  <c r="E6136" i="18" s="1"/>
  <c r="F6145" i="18"/>
  <c r="E6145" i="18" s="1"/>
  <c r="F6175" i="18"/>
  <c r="E6175" i="18" s="1"/>
  <c r="F6182" i="18"/>
  <c r="E6182" i="18" s="1"/>
  <c r="F6205" i="18"/>
  <c r="E6205" i="18" s="1"/>
  <c r="F6217" i="18"/>
  <c r="E6217" i="18" s="1"/>
  <c r="F6251" i="18"/>
  <c r="E6251" i="18" s="1"/>
  <c r="F6271" i="18"/>
  <c r="E6271" i="18" s="1"/>
  <c r="F6312" i="18"/>
  <c r="E6312" i="18" s="1"/>
  <c r="F6315" i="18"/>
  <c r="E6315" i="18" s="1"/>
  <c r="F6318" i="18"/>
  <c r="E6318" i="18" s="1"/>
  <c r="F6334" i="18"/>
  <c r="E6334" i="18" s="1"/>
  <c r="F6087" i="18"/>
  <c r="E6087" i="18" s="1"/>
  <c r="F6107" i="18"/>
  <c r="E6107" i="18" s="1"/>
  <c r="F6134" i="18"/>
  <c r="E6134" i="18" s="1"/>
  <c r="F6143" i="18"/>
  <c r="E6143" i="18" s="1"/>
  <c r="F6154" i="18"/>
  <c r="E6154" i="18" s="1"/>
  <c r="F6191" i="18"/>
  <c r="E6191" i="18" s="1"/>
  <c r="F6203" i="18"/>
  <c r="E6203" i="18" s="1"/>
  <c r="F6215" i="18"/>
  <c r="E6215" i="18" s="1"/>
  <c r="F6227" i="18"/>
  <c r="E6227" i="18" s="1"/>
  <c r="F6239" i="18"/>
  <c r="E6239" i="18" s="1"/>
  <c r="F6261" i="18"/>
  <c r="E6261" i="18" s="1"/>
  <c r="F6293" i="18"/>
  <c r="E6293" i="18" s="1"/>
  <c r="F6301" i="18"/>
  <c r="E6301" i="18" s="1"/>
  <c r="F6331" i="18"/>
  <c r="E6331" i="18" s="1"/>
  <c r="F6374" i="18"/>
  <c r="E6374" i="18" s="1"/>
  <c r="F6717" i="18"/>
  <c r="E6717" i="18" s="1"/>
  <c r="F6085" i="18"/>
  <c r="E6085" i="18" s="1"/>
  <c r="F6105" i="18"/>
  <c r="E6105" i="18" s="1"/>
  <c r="F6132" i="18"/>
  <c r="E6132" i="18" s="1"/>
  <c r="F6141" i="18"/>
  <c r="E6141" i="18" s="1"/>
  <c r="F6152" i="18"/>
  <c r="E6152" i="18" s="1"/>
  <c r="F6161" i="18"/>
  <c r="E6161" i="18" s="1"/>
  <c r="F6168" i="18"/>
  <c r="E6168" i="18" s="1"/>
  <c r="F6173" i="18"/>
  <c r="E6173" i="18" s="1"/>
  <c r="F6180" i="18"/>
  <c r="E6180" i="18" s="1"/>
  <c r="F6249" i="18"/>
  <c r="E6249" i="18" s="1"/>
  <c r="F6277" i="18"/>
  <c r="E6277" i="18" s="1"/>
  <c r="F6285" i="18"/>
  <c r="E6285" i="18" s="1"/>
  <c r="F6307" i="18"/>
  <c r="E6307" i="18" s="1"/>
  <c r="F6353" i="18"/>
  <c r="E6353" i="18" s="1"/>
  <c r="F6383" i="18"/>
  <c r="E6383" i="18" s="1"/>
  <c r="F6400" i="18"/>
  <c r="E6400" i="18" s="1"/>
  <c r="F6415" i="18"/>
  <c r="E6415" i="18" s="1"/>
  <c r="F6476" i="18"/>
  <c r="E6476" i="18" s="1"/>
  <c r="F6575" i="18"/>
  <c r="E6575" i="18" s="1"/>
  <c r="F6597" i="18"/>
  <c r="E6597" i="18" s="1"/>
  <c r="F6702" i="18"/>
  <c r="E6702" i="18" s="1"/>
  <c r="F6063" i="18"/>
  <c r="E6063" i="18" s="1"/>
  <c r="F6083" i="18"/>
  <c r="E6083" i="18" s="1"/>
  <c r="F6103" i="18"/>
  <c r="E6103" i="18" s="1"/>
  <c r="F6123" i="18"/>
  <c r="E6123" i="18" s="1"/>
  <c r="F6130" i="18"/>
  <c r="E6130" i="18" s="1"/>
  <c r="F6139" i="18"/>
  <c r="E6139" i="18" s="1"/>
  <c r="F6150" i="18"/>
  <c r="E6150" i="18" s="1"/>
  <c r="F6189" i="18"/>
  <c r="E6189" i="18" s="1"/>
  <c r="F6201" i="18"/>
  <c r="E6201" i="18" s="1"/>
  <c r="F6225" i="18"/>
  <c r="E6225" i="18" s="1"/>
  <c r="F6237" i="18"/>
  <c r="E6237" i="18" s="1"/>
  <c r="F6259" i="18"/>
  <c r="E6259" i="18" s="1"/>
  <c r="F6358" i="18"/>
  <c r="E6358" i="18" s="1"/>
  <c r="F6367" i="18"/>
  <c r="E6367" i="18" s="1"/>
  <c r="F6371" i="18"/>
  <c r="E6371" i="18" s="1"/>
  <c r="F6397" i="18"/>
  <c r="E6397" i="18" s="1"/>
  <c r="F6569" i="18"/>
  <c r="E6569" i="18" s="1"/>
  <c r="F6576" i="18"/>
  <c r="E6576" i="18" s="1"/>
  <c r="F6814" i="18"/>
  <c r="E6814" i="18" s="1"/>
  <c r="F5735" i="18"/>
  <c r="E5735" i="18" s="1"/>
  <c r="F5791" i="18"/>
  <c r="E5791" i="18" s="1"/>
  <c r="F5797" i="18"/>
  <c r="E5797" i="18" s="1"/>
  <c r="F5837" i="18"/>
  <c r="E5837" i="18" s="1"/>
  <c r="F5843" i="18"/>
  <c r="E5843" i="18" s="1"/>
  <c r="F5929" i="18"/>
  <c r="E5929" i="18" s="1"/>
  <c r="F5931" i="18"/>
  <c r="E5931" i="18" s="1"/>
  <c r="F5933" i="18"/>
  <c r="E5933" i="18" s="1"/>
  <c r="F5935" i="18"/>
  <c r="E5935" i="18" s="1"/>
  <c r="F5937" i="18"/>
  <c r="E5937" i="18" s="1"/>
  <c r="F5939" i="18"/>
  <c r="E5939" i="18" s="1"/>
  <c r="F5941" i="18"/>
  <c r="E5941" i="18" s="1"/>
  <c r="F5943" i="18"/>
  <c r="E5943" i="18" s="1"/>
  <c r="F5945" i="18"/>
  <c r="E5945" i="18" s="1"/>
  <c r="F5975" i="18"/>
  <c r="E5975" i="18" s="1"/>
  <c r="F5983" i="18"/>
  <c r="E5983" i="18" s="1"/>
  <c r="F5985" i="18"/>
  <c r="E5985" i="18" s="1"/>
  <c r="F6081" i="18"/>
  <c r="E6081" i="18" s="1"/>
  <c r="F6101" i="18"/>
  <c r="E6101" i="18" s="1"/>
  <c r="F6121" i="18"/>
  <c r="E6121" i="18" s="1"/>
  <c r="F6128" i="18"/>
  <c r="E6128" i="18" s="1"/>
  <c r="F6137" i="18"/>
  <c r="E6137" i="18" s="1"/>
  <c r="F6148" i="18"/>
  <c r="E6148" i="18" s="1"/>
  <c r="F6166" i="18"/>
  <c r="E6166" i="18" s="1"/>
  <c r="F6171" i="18"/>
  <c r="E6171" i="18" s="1"/>
  <c r="F6178" i="18"/>
  <c r="E6178" i="18" s="1"/>
  <c r="F6211" i="18"/>
  <c r="E6211" i="18" s="1"/>
  <c r="F6223" i="18"/>
  <c r="E6223" i="18" s="1"/>
  <c r="F6235" i="18"/>
  <c r="E6235" i="18" s="1"/>
  <c r="F6247" i="18"/>
  <c r="E6247" i="18" s="1"/>
  <c r="F6283" i="18"/>
  <c r="E6283" i="18" s="1"/>
  <c r="F6291" i="18"/>
  <c r="E6291" i="18" s="1"/>
  <c r="F6313" i="18"/>
  <c r="E6313" i="18" s="1"/>
  <c r="F6316" i="18"/>
  <c r="E6316" i="18" s="1"/>
  <c r="F6322" i="18"/>
  <c r="E6322" i="18" s="1"/>
  <c r="F6340" i="18"/>
  <c r="E6340" i="18" s="1"/>
  <c r="F6375" i="18"/>
  <c r="E6375" i="18" s="1"/>
  <c r="F6426" i="18"/>
  <c r="E6426" i="18" s="1"/>
  <c r="F6678" i="18"/>
  <c r="E6678" i="18" s="1"/>
  <c r="F6347" i="18"/>
  <c r="E6347" i="18" s="1"/>
  <c r="F6355" i="18"/>
  <c r="E6355" i="18" s="1"/>
  <c r="F6363" i="18"/>
  <c r="E6363" i="18" s="1"/>
  <c r="F6402" i="18"/>
  <c r="E6402" i="18" s="1"/>
  <c r="F6410" i="18"/>
  <c r="E6410" i="18" s="1"/>
  <c r="F6437" i="18"/>
  <c r="E6437" i="18" s="1"/>
  <c r="F6484" i="18"/>
  <c r="E6484" i="18" s="1"/>
  <c r="F6524" i="18"/>
  <c r="E6524" i="18" s="1"/>
  <c r="F6639" i="18"/>
  <c r="E6639" i="18" s="1"/>
  <c r="F6673" i="18"/>
  <c r="E6673" i="18" s="1"/>
  <c r="F6684" i="18"/>
  <c r="E6684" i="18" s="1"/>
  <c r="F6693" i="18"/>
  <c r="E6693" i="18" s="1"/>
  <c r="F6809" i="18"/>
  <c r="E6809" i="18" s="1"/>
  <c r="F6670" i="18"/>
  <c r="E6670" i="18" s="1"/>
  <c r="F6679" i="18"/>
  <c r="E6679" i="18" s="1"/>
  <c r="F6690" i="18"/>
  <c r="E6690" i="18" s="1"/>
  <c r="F6848" i="18"/>
  <c r="E6848" i="18" s="1"/>
  <c r="F6866" i="18"/>
  <c r="E6866" i="18" s="1"/>
  <c r="F6489" i="18"/>
  <c r="E6489" i="18" s="1"/>
  <c r="F6522" i="18"/>
  <c r="E6522" i="18" s="1"/>
  <c r="F6622" i="18"/>
  <c r="E6622" i="18" s="1"/>
  <c r="F6676" i="18"/>
  <c r="E6676" i="18" s="1"/>
  <c r="F6685" i="18"/>
  <c r="E6685" i="18" s="1"/>
  <c r="F6696" i="18"/>
  <c r="E6696" i="18" s="1"/>
  <c r="F6722" i="18"/>
  <c r="E6722" i="18" s="1"/>
  <c r="F6733" i="18"/>
  <c r="E6733" i="18" s="1"/>
  <c r="F6752" i="18"/>
  <c r="E6752" i="18" s="1"/>
  <c r="F6945" i="18"/>
  <c r="E6945" i="18" s="1"/>
  <c r="F6487" i="18"/>
  <c r="E6487" i="18" s="1"/>
  <c r="F6567" i="18"/>
  <c r="E6567" i="18" s="1"/>
  <c r="F6573" i="18"/>
  <c r="E6573" i="18" s="1"/>
  <c r="F6609" i="18"/>
  <c r="E6609" i="18" s="1"/>
  <c r="F6619" i="18"/>
  <c r="E6619" i="18" s="1"/>
  <c r="F6671" i="18"/>
  <c r="E6671" i="18" s="1"/>
  <c r="F6682" i="18"/>
  <c r="E6682" i="18" s="1"/>
  <c r="F6691" i="18"/>
  <c r="E6691" i="18" s="1"/>
  <c r="F6700" i="18"/>
  <c r="E6700" i="18" s="1"/>
  <c r="F6707" i="18"/>
  <c r="E6707" i="18" s="1"/>
  <c r="F6711" i="18"/>
  <c r="E6711" i="18" s="1"/>
  <c r="F6718" i="18"/>
  <c r="E6718" i="18" s="1"/>
  <c r="F6726" i="18"/>
  <c r="E6726" i="18" s="1"/>
  <c r="F6729" i="18"/>
  <c r="E6729" i="18" s="1"/>
  <c r="F6765" i="18"/>
  <c r="E6765" i="18" s="1"/>
  <c r="F6474" i="18"/>
  <c r="E6474" i="18" s="1"/>
  <c r="F6485" i="18"/>
  <c r="E6485" i="18" s="1"/>
  <c r="F6520" i="18"/>
  <c r="E6520" i="18" s="1"/>
  <c r="F6570" i="18"/>
  <c r="E6570" i="18" s="1"/>
  <c r="F6589" i="18"/>
  <c r="E6589" i="18" s="1"/>
  <c r="F6627" i="18"/>
  <c r="E6627" i="18" s="1"/>
  <c r="F6668" i="18"/>
  <c r="E6668" i="18" s="1"/>
  <c r="F6677" i="18"/>
  <c r="E6677" i="18" s="1"/>
  <c r="F6688" i="18"/>
  <c r="E6688" i="18" s="1"/>
  <c r="F6697" i="18"/>
  <c r="E6697" i="18" s="1"/>
  <c r="F6805" i="18"/>
  <c r="E6805" i="18" s="1"/>
  <c r="F6324" i="18"/>
  <c r="E6324" i="18" s="1"/>
  <c r="F6332" i="18"/>
  <c r="E6332" i="18" s="1"/>
  <c r="F6346" i="18"/>
  <c r="E6346" i="18" s="1"/>
  <c r="F6351" i="18"/>
  <c r="E6351" i="18" s="1"/>
  <c r="F6362" i="18"/>
  <c r="E6362" i="18" s="1"/>
  <c r="F6378" i="18"/>
  <c r="E6378" i="18" s="1"/>
  <c r="F6398" i="18"/>
  <c r="E6398" i="18" s="1"/>
  <c r="F6411" i="18"/>
  <c r="E6411" i="18" s="1"/>
  <c r="F6436" i="18"/>
  <c r="E6436" i="18" s="1"/>
  <c r="F6462" i="18"/>
  <c r="E6462" i="18" s="1"/>
  <c r="F6483" i="18"/>
  <c r="E6483" i="18" s="1"/>
  <c r="F6525" i="18"/>
  <c r="E6525" i="18" s="1"/>
  <c r="F6574" i="18"/>
  <c r="E6574" i="18" s="1"/>
  <c r="F6587" i="18"/>
  <c r="E6587" i="18" s="1"/>
  <c r="F6665" i="18"/>
  <c r="E6665" i="18" s="1"/>
  <c r="F6674" i="18"/>
  <c r="E6674" i="18" s="1"/>
  <c r="F6683" i="18"/>
  <c r="E6683" i="18" s="1"/>
  <c r="F6694" i="18"/>
  <c r="E6694" i="18" s="1"/>
  <c r="F6818" i="18"/>
  <c r="E6818" i="18" s="1"/>
  <c r="F7010" i="18"/>
  <c r="E7010" i="18" s="1"/>
  <c r="F6343" i="18"/>
  <c r="E6343" i="18" s="1"/>
  <c r="F6389" i="18"/>
  <c r="E6389" i="18" s="1"/>
  <c r="F6401" i="18"/>
  <c r="E6401" i="18" s="1"/>
  <c r="F6607" i="18"/>
  <c r="E6607" i="18" s="1"/>
  <c r="F6631" i="18"/>
  <c r="E6631" i="18" s="1"/>
  <c r="F6641" i="18"/>
  <c r="E6641" i="18" s="1"/>
  <c r="F6669" i="18"/>
  <c r="E6669" i="18" s="1"/>
  <c r="F6680" i="18"/>
  <c r="E6680" i="18" s="1"/>
  <c r="F6689" i="18"/>
  <c r="E6689" i="18" s="1"/>
  <c r="F6845" i="18"/>
  <c r="E6845" i="18" s="1"/>
  <c r="F6869" i="18"/>
  <c r="E6869" i="18" s="1"/>
  <c r="F6327" i="18"/>
  <c r="E6327" i="18" s="1"/>
  <c r="F6338" i="18"/>
  <c r="E6338" i="18" s="1"/>
  <c r="F6349" i="18"/>
  <c r="E6349" i="18" s="1"/>
  <c r="F6354" i="18"/>
  <c r="E6354" i="18" s="1"/>
  <c r="F6357" i="18"/>
  <c r="E6357" i="18" s="1"/>
  <c r="F6365" i="18"/>
  <c r="E6365" i="18" s="1"/>
  <c r="F6373" i="18"/>
  <c r="E6373" i="18" s="1"/>
  <c r="F6384" i="18"/>
  <c r="E6384" i="18" s="1"/>
  <c r="F6404" i="18"/>
  <c r="E6404" i="18" s="1"/>
  <c r="F6409" i="18"/>
  <c r="E6409" i="18" s="1"/>
  <c r="F6412" i="18"/>
  <c r="E6412" i="18" s="1"/>
  <c r="F6439" i="18"/>
  <c r="E6439" i="18" s="1"/>
  <c r="F6472" i="18"/>
  <c r="E6472" i="18" s="1"/>
  <c r="F6523" i="18"/>
  <c r="E6523" i="18" s="1"/>
  <c r="F6565" i="18"/>
  <c r="E6565" i="18" s="1"/>
  <c r="F6594" i="18"/>
  <c r="E6594" i="18" s="1"/>
  <c r="F6645" i="18"/>
  <c r="E6645" i="18" s="1"/>
  <c r="F6675" i="18"/>
  <c r="E6675" i="18" s="1"/>
  <c r="F6686" i="18"/>
  <c r="E6686" i="18" s="1"/>
  <c r="F6695" i="18"/>
  <c r="E6695" i="18" s="1"/>
  <c r="F6698" i="18"/>
  <c r="E6698" i="18" s="1"/>
  <c r="F6716" i="18"/>
  <c r="E6716" i="18" s="1"/>
  <c r="F6720" i="18"/>
  <c r="E6720" i="18" s="1"/>
  <c r="F6745" i="18"/>
  <c r="E6745" i="18" s="1"/>
  <c r="F6761" i="18"/>
  <c r="E6761" i="18" s="1"/>
  <c r="F6840" i="18"/>
  <c r="E6840" i="18" s="1"/>
  <c r="F6050" i="18"/>
  <c r="E6050" i="18" s="1"/>
  <c r="F6052" i="18"/>
  <c r="E6052" i="18" s="1"/>
  <c r="F6054" i="18"/>
  <c r="E6054" i="18" s="1"/>
  <c r="F6058" i="18"/>
  <c r="E6058" i="18" s="1"/>
  <c r="F6060" i="18"/>
  <c r="E6060" i="18" s="1"/>
  <c r="F6064" i="18"/>
  <c r="E6064" i="18" s="1"/>
  <c r="F6066" i="18"/>
  <c r="E6066" i="18" s="1"/>
  <c r="F6068" i="18"/>
  <c r="E6068" i="18" s="1"/>
  <c r="F6070" i="18"/>
  <c r="E6070" i="18" s="1"/>
  <c r="F6072" i="18"/>
  <c r="E6072" i="18" s="1"/>
  <c r="F6074" i="18"/>
  <c r="E6074" i="18" s="1"/>
  <c r="F6076" i="18"/>
  <c r="E6076" i="18" s="1"/>
  <c r="F6078" i="18"/>
  <c r="E6078" i="18" s="1"/>
  <c r="F6080" i="18"/>
  <c r="E6080" i="18" s="1"/>
  <c r="F6082" i="18"/>
  <c r="E6082" i="18" s="1"/>
  <c r="F6084" i="18"/>
  <c r="E6084" i="18" s="1"/>
  <c r="F6086" i="18"/>
  <c r="E6086" i="18" s="1"/>
  <c r="F6088" i="18"/>
  <c r="E6088" i="18" s="1"/>
  <c r="F6090" i="18"/>
  <c r="E6090" i="18" s="1"/>
  <c r="F6092" i="18"/>
  <c r="E6092" i="18" s="1"/>
  <c r="F6094" i="18"/>
  <c r="E6094" i="18" s="1"/>
  <c r="F6096" i="18"/>
  <c r="E6096" i="18" s="1"/>
  <c r="F6098" i="18"/>
  <c r="E6098" i="18" s="1"/>
  <c r="F6100" i="18"/>
  <c r="E6100" i="18" s="1"/>
  <c r="F6102" i="18"/>
  <c r="E6102" i="18" s="1"/>
  <c r="F6104" i="18"/>
  <c r="E6104" i="18" s="1"/>
  <c r="F6106" i="18"/>
  <c r="E6106" i="18" s="1"/>
  <c r="F6108" i="18"/>
  <c r="E6108" i="18" s="1"/>
  <c r="F6110" i="18"/>
  <c r="E6110" i="18" s="1"/>
  <c r="F6112" i="18"/>
  <c r="E6112" i="18" s="1"/>
  <c r="F6114" i="18"/>
  <c r="E6114" i="18" s="1"/>
  <c r="F6116" i="18"/>
  <c r="E6116" i="18" s="1"/>
  <c r="F6118" i="18"/>
  <c r="E6118" i="18" s="1"/>
  <c r="F6120" i="18"/>
  <c r="E6120" i="18" s="1"/>
  <c r="F6122" i="18"/>
  <c r="E6122" i="18" s="1"/>
  <c r="F6124" i="18"/>
  <c r="E6124" i="18" s="1"/>
  <c r="F6126" i="18"/>
  <c r="E6126" i="18" s="1"/>
  <c r="F6163" i="18"/>
  <c r="E6163" i="18" s="1"/>
  <c r="F6174" i="18"/>
  <c r="E6174" i="18" s="1"/>
  <c r="F6193" i="18"/>
  <c r="E6193" i="18" s="1"/>
  <c r="F6213" i="18"/>
  <c r="E6213" i="18" s="1"/>
  <c r="F6233" i="18"/>
  <c r="E6233" i="18" s="1"/>
  <c r="F6253" i="18"/>
  <c r="E6253" i="18" s="1"/>
  <c r="F6269" i="18"/>
  <c r="E6269" i="18" s="1"/>
  <c r="F6279" i="18"/>
  <c r="E6279" i="18" s="1"/>
  <c r="F6289" i="18"/>
  <c r="E6289" i="18" s="1"/>
  <c r="F6299" i="18"/>
  <c r="E6299" i="18" s="1"/>
  <c r="F6309" i="18"/>
  <c r="E6309" i="18" s="1"/>
  <c r="F6314" i="18"/>
  <c r="E6314" i="18" s="1"/>
  <c r="F6317" i="18"/>
  <c r="E6317" i="18" s="1"/>
  <c r="F6344" i="18"/>
  <c r="E6344" i="18" s="1"/>
  <c r="F6360" i="18"/>
  <c r="E6360" i="18" s="1"/>
  <c r="F6376" i="18"/>
  <c r="E6376" i="18" s="1"/>
  <c r="F6466" i="18"/>
  <c r="E6466" i="18" s="1"/>
  <c r="F6488" i="18"/>
  <c r="E6488" i="18" s="1"/>
  <c r="F6568" i="18"/>
  <c r="E6568" i="18" s="1"/>
  <c r="F6611" i="18"/>
  <c r="E6611" i="18" s="1"/>
  <c r="F6672" i="18"/>
  <c r="E6672" i="18" s="1"/>
  <c r="F6681" i="18"/>
  <c r="E6681" i="18" s="1"/>
  <c r="F6692" i="18"/>
  <c r="E6692" i="18" s="1"/>
  <c r="F6706" i="18"/>
  <c r="E6706" i="18" s="1"/>
  <c r="F6709" i="18"/>
  <c r="E6709" i="18" s="1"/>
  <c r="F6713" i="18"/>
  <c r="E6713" i="18" s="1"/>
  <c r="F6727" i="18"/>
  <c r="E6727" i="18" s="1"/>
  <c r="F6756" i="18"/>
  <c r="E6756" i="18" s="1"/>
  <c r="F6928" i="18"/>
  <c r="E6928" i="18" s="1"/>
  <c r="F6629" i="18"/>
  <c r="E6629" i="18" s="1"/>
  <c r="F6667" i="18"/>
  <c r="E6667" i="18" s="1"/>
  <c r="F6715" i="18"/>
  <c r="E6715" i="18" s="1"/>
  <c r="F6724" i="18"/>
  <c r="E6724" i="18" s="1"/>
  <c r="F6743" i="18"/>
  <c r="E6743" i="18" s="1"/>
  <c r="F6754" i="18"/>
  <c r="E6754" i="18" s="1"/>
  <c r="F6763" i="18"/>
  <c r="E6763" i="18" s="1"/>
  <c r="F6772" i="18"/>
  <c r="E6772" i="18" s="1"/>
  <c r="F6774" i="18"/>
  <c r="E6774" i="18" s="1"/>
  <c r="F6776" i="18"/>
  <c r="E6776" i="18" s="1"/>
  <c r="F6778" i="18"/>
  <c r="E6778" i="18" s="1"/>
  <c r="F6780" i="18"/>
  <c r="E6780" i="18" s="1"/>
  <c r="F6782" i="18"/>
  <c r="E6782" i="18" s="1"/>
  <c r="F6784" i="18"/>
  <c r="E6784" i="18" s="1"/>
  <c r="F6786" i="18"/>
  <c r="E6786" i="18" s="1"/>
  <c r="F6788" i="18"/>
  <c r="E6788" i="18" s="1"/>
  <c r="F6790" i="18"/>
  <c r="E6790" i="18" s="1"/>
  <c r="F6792" i="18"/>
  <c r="E6792" i="18" s="1"/>
  <c r="F6794" i="18"/>
  <c r="E6794" i="18" s="1"/>
  <c r="F6796" i="18"/>
  <c r="E6796" i="18" s="1"/>
  <c r="F6798" i="18"/>
  <c r="E6798" i="18" s="1"/>
  <c r="F6800" i="18"/>
  <c r="E6800" i="18" s="1"/>
  <c r="F6807" i="18"/>
  <c r="E6807" i="18" s="1"/>
  <c r="F6816" i="18"/>
  <c r="E6816" i="18" s="1"/>
  <c r="F6826" i="18"/>
  <c r="E6826" i="18" s="1"/>
  <c r="F6854" i="18"/>
  <c r="E6854" i="18" s="1"/>
  <c r="F6873" i="18"/>
  <c r="E6873" i="18" s="1"/>
  <c r="F6940" i="18"/>
  <c r="E6940" i="18" s="1"/>
  <c r="F6978" i="18"/>
  <c r="E6978" i="18" s="1"/>
  <c r="F6835" i="18"/>
  <c r="E6835" i="18" s="1"/>
  <c r="F6858" i="18"/>
  <c r="E6858" i="18" s="1"/>
  <c r="F6864" i="18"/>
  <c r="E6864" i="18" s="1"/>
  <c r="F7012" i="18"/>
  <c r="E7012" i="18" s="1"/>
  <c r="F6750" i="18"/>
  <c r="E6750" i="18" s="1"/>
  <c r="F6759" i="18"/>
  <c r="E6759" i="18" s="1"/>
  <c r="F6770" i="18"/>
  <c r="E6770" i="18" s="1"/>
  <c r="F6803" i="18"/>
  <c r="E6803" i="18" s="1"/>
  <c r="F6812" i="18"/>
  <c r="E6812" i="18" s="1"/>
  <c r="F6824" i="18"/>
  <c r="E6824" i="18" s="1"/>
  <c r="F6838" i="18"/>
  <c r="E6838" i="18" s="1"/>
  <c r="F6846" i="18"/>
  <c r="E6846" i="18" s="1"/>
  <c r="F6855" i="18"/>
  <c r="E6855" i="18" s="1"/>
  <c r="F6898" i="18"/>
  <c r="E6898" i="18" s="1"/>
  <c r="F7027" i="18"/>
  <c r="E7027" i="18" s="1"/>
  <c r="F7032" i="18"/>
  <c r="E7032" i="18" s="1"/>
  <c r="F7051" i="18"/>
  <c r="F6748" i="18"/>
  <c r="E6748" i="18" s="1"/>
  <c r="F6757" i="18"/>
  <c r="E6757" i="18" s="1"/>
  <c r="F6768" i="18"/>
  <c r="E6768" i="18" s="1"/>
  <c r="F6810" i="18"/>
  <c r="E6810" i="18" s="1"/>
  <c r="F6819" i="18"/>
  <c r="E6819" i="18" s="1"/>
  <c r="F6833" i="18"/>
  <c r="E6833" i="18" s="1"/>
  <c r="F6852" i="18"/>
  <c r="E6852" i="18" s="1"/>
  <c r="F6867" i="18"/>
  <c r="E6867" i="18" s="1"/>
  <c r="F6952" i="18"/>
  <c r="E6952" i="18" s="1"/>
  <c r="F6957" i="18"/>
  <c r="E6957" i="18" s="1"/>
  <c r="F7183" i="18"/>
  <c r="E7183" i="18" s="1"/>
  <c r="F6746" i="18"/>
  <c r="E6746" i="18" s="1"/>
  <c r="F6755" i="18"/>
  <c r="E6755" i="18" s="1"/>
  <c r="F6766" i="18"/>
  <c r="E6766" i="18" s="1"/>
  <c r="F6808" i="18"/>
  <c r="E6808" i="18" s="1"/>
  <c r="F6822" i="18"/>
  <c r="E6822" i="18" s="1"/>
  <c r="F6844" i="18"/>
  <c r="E6844" i="18" s="1"/>
  <c r="F6849" i="18"/>
  <c r="E6849" i="18" s="1"/>
  <c r="F6899" i="18"/>
  <c r="E6899" i="18" s="1"/>
  <c r="F6903" i="18"/>
  <c r="E6903" i="18" s="1"/>
  <c r="F6705" i="18"/>
  <c r="E6705" i="18" s="1"/>
  <c r="F6714" i="18"/>
  <c r="E6714" i="18" s="1"/>
  <c r="F6725" i="18"/>
  <c r="E6725" i="18" s="1"/>
  <c r="F6744" i="18"/>
  <c r="E6744" i="18" s="1"/>
  <c r="F6753" i="18"/>
  <c r="E6753" i="18" s="1"/>
  <c r="F6764" i="18"/>
  <c r="E6764" i="18" s="1"/>
  <c r="F6773" i="18"/>
  <c r="E6773" i="18" s="1"/>
  <c r="F6775" i="18"/>
  <c r="E6775" i="18" s="1"/>
  <c r="F6777" i="18"/>
  <c r="E6777" i="18" s="1"/>
  <c r="F6779" i="18"/>
  <c r="E6779" i="18" s="1"/>
  <c r="F6781" i="18"/>
  <c r="E6781" i="18" s="1"/>
  <c r="F6783" i="18"/>
  <c r="E6783" i="18" s="1"/>
  <c r="F6785" i="18"/>
  <c r="E6785" i="18" s="1"/>
  <c r="F6787" i="18"/>
  <c r="E6787" i="18" s="1"/>
  <c r="F6789" i="18"/>
  <c r="E6789" i="18" s="1"/>
  <c r="F6791" i="18"/>
  <c r="E6791" i="18" s="1"/>
  <c r="F6793" i="18"/>
  <c r="E6793" i="18" s="1"/>
  <c r="F6795" i="18"/>
  <c r="E6795" i="18" s="1"/>
  <c r="F6797" i="18"/>
  <c r="E6797" i="18" s="1"/>
  <c r="F6799" i="18"/>
  <c r="E6799" i="18" s="1"/>
  <c r="F6806" i="18"/>
  <c r="E6806" i="18" s="1"/>
  <c r="F6817" i="18"/>
  <c r="E6817" i="18" s="1"/>
  <c r="F6825" i="18"/>
  <c r="E6825" i="18" s="1"/>
  <c r="F6836" i="18"/>
  <c r="E6836" i="18" s="1"/>
  <c r="F6839" i="18"/>
  <c r="E6839" i="18" s="1"/>
  <c r="F6856" i="18"/>
  <c r="E6856" i="18" s="1"/>
  <c r="F6862" i="18"/>
  <c r="E6862" i="18" s="1"/>
  <c r="F6868" i="18"/>
  <c r="E6868" i="18" s="1"/>
  <c r="F6871" i="18"/>
  <c r="E6871" i="18" s="1"/>
  <c r="F6916" i="18"/>
  <c r="E6916" i="18" s="1"/>
  <c r="F6992" i="18"/>
  <c r="E6992" i="18" s="1"/>
  <c r="F7007" i="18"/>
  <c r="E7007" i="18" s="1"/>
  <c r="F6566" i="18"/>
  <c r="E6566" i="18" s="1"/>
  <c r="F6585" i="18"/>
  <c r="E6585" i="18" s="1"/>
  <c r="F6593" i="18"/>
  <c r="E6593" i="18" s="1"/>
  <c r="F6610" i="18"/>
  <c r="E6610" i="18" s="1"/>
  <c r="F6637" i="18"/>
  <c r="E6637" i="18" s="1"/>
  <c r="F6712" i="18"/>
  <c r="E6712" i="18" s="1"/>
  <c r="F6723" i="18"/>
  <c r="E6723" i="18" s="1"/>
  <c r="F6739" i="18"/>
  <c r="E6739" i="18" s="1"/>
  <c r="F6742" i="18"/>
  <c r="E6742" i="18" s="1"/>
  <c r="F6751" i="18"/>
  <c r="E6751" i="18" s="1"/>
  <c r="F6762" i="18"/>
  <c r="E6762" i="18" s="1"/>
  <c r="F6804" i="18"/>
  <c r="E6804" i="18" s="1"/>
  <c r="F6815" i="18"/>
  <c r="E6815" i="18" s="1"/>
  <c r="F6842" i="18"/>
  <c r="E6842" i="18" s="1"/>
  <c r="F6853" i="18"/>
  <c r="E6853" i="18" s="1"/>
  <c r="F6859" i="18"/>
  <c r="E6859" i="18" s="1"/>
  <c r="F6878" i="18"/>
  <c r="E6878" i="18" s="1"/>
  <c r="F6892" i="18"/>
  <c r="E6892" i="18" s="1"/>
  <c r="F6896" i="18"/>
  <c r="E6896" i="18" s="1"/>
  <c r="F6954" i="18"/>
  <c r="E6954" i="18" s="1"/>
  <c r="F6959" i="18"/>
  <c r="E6959" i="18" s="1"/>
  <c r="F6981" i="18"/>
  <c r="E6981" i="18" s="1"/>
  <c r="F6310" i="18"/>
  <c r="E6310" i="18" s="1"/>
  <c r="F6321" i="18"/>
  <c r="E6321" i="18" s="1"/>
  <c r="F6330" i="18"/>
  <c r="E6330" i="18" s="1"/>
  <c r="F6341" i="18"/>
  <c r="E6341" i="18" s="1"/>
  <c r="F6350" i="18"/>
  <c r="E6350" i="18" s="1"/>
  <c r="F6361" i="18"/>
  <c r="E6361" i="18" s="1"/>
  <c r="F6381" i="18"/>
  <c r="E6381" i="18" s="1"/>
  <c r="F6396" i="18"/>
  <c r="E6396" i="18" s="1"/>
  <c r="F6407" i="18"/>
  <c r="E6407" i="18" s="1"/>
  <c r="F6419" i="18"/>
  <c r="E6419" i="18" s="1"/>
  <c r="F6480" i="18"/>
  <c r="E6480" i="18" s="1"/>
  <c r="F6491" i="18"/>
  <c r="E6491" i="18" s="1"/>
  <c r="F6521" i="18"/>
  <c r="E6521" i="18" s="1"/>
  <c r="F6564" i="18"/>
  <c r="E6564" i="18" s="1"/>
  <c r="F6598" i="18"/>
  <c r="E6598" i="18" s="1"/>
  <c r="F6604" i="18"/>
  <c r="E6604" i="18" s="1"/>
  <c r="F6606" i="18"/>
  <c r="E6606" i="18" s="1"/>
  <c r="F6608" i="18"/>
  <c r="E6608" i="18" s="1"/>
  <c r="F6635" i="18"/>
  <c r="E6635" i="18" s="1"/>
  <c r="F6710" i="18"/>
  <c r="E6710" i="18" s="1"/>
  <c r="F6721" i="18"/>
  <c r="E6721" i="18" s="1"/>
  <c r="F6730" i="18"/>
  <c r="E6730" i="18" s="1"/>
  <c r="F6737" i="18"/>
  <c r="E6737" i="18" s="1"/>
  <c r="F6749" i="18"/>
  <c r="E6749" i="18" s="1"/>
  <c r="F6760" i="18"/>
  <c r="E6760" i="18" s="1"/>
  <c r="F6769" i="18"/>
  <c r="E6769" i="18" s="1"/>
  <c r="F6802" i="18"/>
  <c r="E6802" i="18" s="1"/>
  <c r="F6813" i="18"/>
  <c r="E6813" i="18" s="1"/>
  <c r="F6820" i="18"/>
  <c r="E6820" i="18" s="1"/>
  <c r="F6823" i="18"/>
  <c r="E6823" i="18" s="1"/>
  <c r="F6828" i="18"/>
  <c r="E6828" i="18" s="1"/>
  <c r="F6834" i="18"/>
  <c r="E6834" i="18" s="1"/>
  <c r="F6847" i="18"/>
  <c r="E6847" i="18" s="1"/>
  <c r="F6994" i="18"/>
  <c r="E6994" i="18" s="1"/>
  <c r="F6188" i="18"/>
  <c r="E6188" i="18" s="1"/>
  <c r="F6190" i="18"/>
  <c r="E6190" i="18" s="1"/>
  <c r="F6192" i="18"/>
  <c r="E6192" i="18" s="1"/>
  <c r="F6194" i="18"/>
  <c r="E6194" i="18" s="1"/>
  <c r="F6196" i="18"/>
  <c r="E6196" i="18" s="1"/>
  <c r="F6198" i="18"/>
  <c r="E6198" i="18" s="1"/>
  <c r="F6200" i="18"/>
  <c r="E6200" i="18" s="1"/>
  <c r="F6202" i="18"/>
  <c r="E6202" i="18" s="1"/>
  <c r="F6204" i="18"/>
  <c r="E6204" i="18" s="1"/>
  <c r="F6206" i="18"/>
  <c r="E6206" i="18" s="1"/>
  <c r="F6208" i="18"/>
  <c r="E6208" i="18" s="1"/>
  <c r="F6210" i="18"/>
  <c r="E6210" i="18" s="1"/>
  <c r="F6212" i="18"/>
  <c r="E6212" i="18" s="1"/>
  <c r="F6214" i="18"/>
  <c r="E6214" i="18" s="1"/>
  <c r="F6216" i="18"/>
  <c r="E6216" i="18" s="1"/>
  <c r="F6218" i="18"/>
  <c r="E6218" i="18" s="1"/>
  <c r="F6220" i="18"/>
  <c r="E6220" i="18" s="1"/>
  <c r="F6222" i="18"/>
  <c r="E6222" i="18" s="1"/>
  <c r="F6224" i="18"/>
  <c r="E6224" i="18" s="1"/>
  <c r="F6226" i="18"/>
  <c r="E6226" i="18" s="1"/>
  <c r="F6228" i="18"/>
  <c r="E6228" i="18" s="1"/>
  <c r="F6230" i="18"/>
  <c r="E6230" i="18" s="1"/>
  <c r="F6232" i="18"/>
  <c r="E6232" i="18" s="1"/>
  <c r="F6234" i="18"/>
  <c r="E6234" i="18" s="1"/>
  <c r="F6236" i="18"/>
  <c r="E6236" i="18" s="1"/>
  <c r="F6238" i="18"/>
  <c r="E6238" i="18" s="1"/>
  <c r="F6240" i="18"/>
  <c r="E6240" i="18" s="1"/>
  <c r="F6242" i="18"/>
  <c r="E6242" i="18" s="1"/>
  <c r="F6244" i="18"/>
  <c r="E6244" i="18" s="1"/>
  <c r="F6246" i="18"/>
  <c r="E6246" i="18" s="1"/>
  <c r="F6248" i="18"/>
  <c r="E6248" i="18" s="1"/>
  <c r="F6250" i="18"/>
  <c r="E6250" i="18" s="1"/>
  <c r="F6252" i="18"/>
  <c r="E6252" i="18" s="1"/>
  <c r="F6254" i="18"/>
  <c r="E6254" i="18" s="1"/>
  <c r="F6256" i="18"/>
  <c r="E6256" i="18" s="1"/>
  <c r="F6258" i="18"/>
  <c r="E6258" i="18" s="1"/>
  <c r="F6260" i="18"/>
  <c r="E6260" i="18" s="1"/>
  <c r="F6262" i="18"/>
  <c r="E6262" i="18" s="1"/>
  <c r="F6264" i="18"/>
  <c r="E6264" i="18" s="1"/>
  <c r="F6266" i="18"/>
  <c r="E6266" i="18" s="1"/>
  <c r="F6268" i="18"/>
  <c r="E6268" i="18" s="1"/>
  <c r="F6270" i="18"/>
  <c r="E6270" i="18" s="1"/>
  <c r="F6272" i="18"/>
  <c r="E6272" i="18" s="1"/>
  <c r="F6274" i="18"/>
  <c r="E6274" i="18" s="1"/>
  <c r="F6276" i="18"/>
  <c r="E6276" i="18" s="1"/>
  <c r="F6278" i="18"/>
  <c r="E6278" i="18" s="1"/>
  <c r="F6280" i="18"/>
  <c r="E6280" i="18" s="1"/>
  <c r="F6282" i="18"/>
  <c r="E6282" i="18" s="1"/>
  <c r="F6284" i="18"/>
  <c r="E6284" i="18" s="1"/>
  <c r="F6286" i="18"/>
  <c r="E6286" i="18" s="1"/>
  <c r="F6288" i="18"/>
  <c r="E6288" i="18" s="1"/>
  <c r="F6290" i="18"/>
  <c r="E6290" i="18" s="1"/>
  <c r="F6292" i="18"/>
  <c r="E6292" i="18" s="1"/>
  <c r="F6294" i="18"/>
  <c r="E6294" i="18" s="1"/>
  <c r="F6296" i="18"/>
  <c r="E6296" i="18" s="1"/>
  <c r="F6298" i="18"/>
  <c r="E6298" i="18" s="1"/>
  <c r="F6300" i="18"/>
  <c r="E6300" i="18" s="1"/>
  <c r="F6302" i="18"/>
  <c r="E6302" i="18" s="1"/>
  <c r="F6304" i="18"/>
  <c r="E6304" i="18" s="1"/>
  <c r="F6306" i="18"/>
  <c r="E6306" i="18" s="1"/>
  <c r="F6308" i="18"/>
  <c r="E6308" i="18" s="1"/>
  <c r="F6319" i="18"/>
  <c r="E6319" i="18" s="1"/>
  <c r="F6328" i="18"/>
  <c r="E6328" i="18" s="1"/>
  <c r="F6339" i="18"/>
  <c r="E6339" i="18" s="1"/>
  <c r="F6348" i="18"/>
  <c r="E6348" i="18" s="1"/>
  <c r="F6359" i="18"/>
  <c r="E6359" i="18" s="1"/>
  <c r="F6368" i="18"/>
  <c r="E6368" i="18" s="1"/>
  <c r="F6379" i="18"/>
  <c r="E6379" i="18" s="1"/>
  <c r="F6388" i="18"/>
  <c r="E6388" i="18" s="1"/>
  <c r="F6405" i="18"/>
  <c r="E6405" i="18" s="1"/>
  <c r="F6414" i="18"/>
  <c r="E6414" i="18" s="1"/>
  <c r="F6464" i="18"/>
  <c r="E6464" i="18" s="1"/>
  <c r="F6519" i="18"/>
  <c r="E6519" i="18" s="1"/>
  <c r="F6633" i="18"/>
  <c r="E6633" i="18" s="1"/>
  <c r="F6699" i="18"/>
  <c r="E6699" i="18" s="1"/>
  <c r="F6701" i="18"/>
  <c r="E6701" i="18" s="1"/>
  <c r="F6703" i="18"/>
  <c r="E6703" i="18" s="1"/>
  <c r="F6708" i="18"/>
  <c r="E6708" i="18" s="1"/>
  <c r="F6719" i="18"/>
  <c r="E6719" i="18" s="1"/>
  <c r="F6728" i="18"/>
  <c r="E6728" i="18" s="1"/>
  <c r="F6735" i="18"/>
  <c r="E6735" i="18" s="1"/>
  <c r="F6747" i="18"/>
  <c r="E6747" i="18" s="1"/>
  <c r="F6758" i="18"/>
  <c r="E6758" i="18" s="1"/>
  <c r="F6767" i="18"/>
  <c r="E6767" i="18" s="1"/>
  <c r="F6811" i="18"/>
  <c r="E6811" i="18" s="1"/>
  <c r="F6837" i="18"/>
  <c r="E6837" i="18" s="1"/>
  <c r="F6872" i="18"/>
  <c r="E6872" i="18" s="1"/>
  <c r="F6880" i="18"/>
  <c r="E6880" i="18" s="1"/>
  <c r="F6893" i="18"/>
  <c r="E6893" i="18" s="1"/>
  <c r="F6905" i="18"/>
  <c r="E6905" i="18" s="1"/>
  <c r="F6983" i="18"/>
  <c r="E6983" i="18" s="1"/>
  <c r="F7073" i="18"/>
  <c r="E7073" i="18" s="1"/>
  <c r="F6910" i="18"/>
  <c r="E6910" i="18" s="1"/>
  <c r="F6923" i="18"/>
  <c r="E6923" i="18" s="1"/>
  <c r="F6930" i="18"/>
  <c r="E6930" i="18" s="1"/>
  <c r="F6935" i="18"/>
  <c r="E6935" i="18" s="1"/>
  <c r="F6942" i="18"/>
  <c r="E6942" i="18" s="1"/>
  <c r="F6971" i="18"/>
  <c r="E6971" i="18" s="1"/>
  <c r="F6976" i="18"/>
  <c r="E6976" i="18" s="1"/>
  <c r="F7017" i="18"/>
  <c r="E7017" i="18" s="1"/>
  <c r="F7022" i="18"/>
  <c r="E7022" i="18" s="1"/>
  <c r="F7029" i="18"/>
  <c r="E7029" i="18" s="1"/>
  <c r="F7039" i="18"/>
  <c r="E7039" i="18" s="1"/>
  <c r="F7257" i="18"/>
  <c r="E7257" i="18" s="1"/>
  <c r="F7106" i="18"/>
  <c r="E7106" i="18" s="1"/>
  <c r="F6876" i="18"/>
  <c r="E6876" i="18" s="1"/>
  <c r="F6888" i="18"/>
  <c r="E6888" i="18" s="1"/>
  <c r="F6908" i="18"/>
  <c r="E6908" i="18" s="1"/>
  <c r="F6921" i="18"/>
  <c r="E6921" i="18" s="1"/>
  <c r="F6933" i="18"/>
  <c r="E6933" i="18" s="1"/>
  <c r="F7003" i="18"/>
  <c r="E7003" i="18" s="1"/>
  <c r="F7063" i="18"/>
  <c r="E7063" i="18" s="1"/>
  <c r="F6894" i="18"/>
  <c r="E6894" i="18" s="1"/>
  <c r="F6901" i="18"/>
  <c r="E6901" i="18" s="1"/>
  <c r="F6906" i="18"/>
  <c r="E6906" i="18" s="1"/>
  <c r="F6919" i="18"/>
  <c r="E6919" i="18" s="1"/>
  <c r="F6926" i="18"/>
  <c r="E6926" i="18" s="1"/>
  <c r="F6943" i="18"/>
  <c r="E6943" i="18" s="1"/>
  <c r="F6950" i="18"/>
  <c r="E6950" i="18" s="1"/>
  <c r="F6955" i="18"/>
  <c r="E6955" i="18" s="1"/>
  <c r="F6972" i="18"/>
  <c r="E6972" i="18" s="1"/>
  <c r="F6979" i="18"/>
  <c r="E6979" i="18" s="1"/>
  <c r="F6984" i="18"/>
  <c r="E6984" i="18" s="1"/>
  <c r="F7008" i="18"/>
  <c r="E7008" i="18" s="1"/>
  <c r="F7030" i="18"/>
  <c r="E7030" i="18" s="1"/>
  <c r="F7047" i="18"/>
  <c r="E7047" i="18" s="1"/>
  <c r="F6879" i="18"/>
  <c r="E6879" i="18" s="1"/>
  <c r="F6886" i="18"/>
  <c r="E6886" i="18" s="1"/>
  <c r="F6911" i="18"/>
  <c r="E6911" i="18" s="1"/>
  <c r="F6931" i="18"/>
  <c r="E6931" i="18" s="1"/>
  <c r="F6936" i="18"/>
  <c r="E6936" i="18" s="1"/>
  <c r="F6948" i="18"/>
  <c r="E6948" i="18" s="1"/>
  <c r="F6960" i="18"/>
  <c r="E6960" i="18" s="1"/>
  <c r="F6987" i="18"/>
  <c r="E6987" i="18" s="1"/>
  <c r="F7001" i="18"/>
  <c r="E7001" i="18" s="1"/>
  <c r="F7006" i="18"/>
  <c r="E7006" i="18" s="1"/>
  <c r="F7013" i="18"/>
  <c r="E7013" i="18" s="1"/>
  <c r="F7018" i="18"/>
  <c r="E7018" i="18" s="1"/>
  <c r="F7023" i="18"/>
  <c r="E7023" i="18" s="1"/>
  <c r="F7035" i="18"/>
  <c r="E7035" i="18" s="1"/>
  <c r="F7040" i="18"/>
  <c r="E7040" i="18" s="1"/>
  <c r="F7341" i="18"/>
  <c r="E7341" i="18" s="1"/>
  <c r="F6917" i="18"/>
  <c r="E6917" i="18" s="1"/>
  <c r="F6924" i="18"/>
  <c r="E6924" i="18" s="1"/>
  <c r="F6929" i="18"/>
  <c r="E6929" i="18" s="1"/>
  <c r="F6941" i="18"/>
  <c r="E6941" i="18" s="1"/>
  <c r="F6953" i="18"/>
  <c r="E6953" i="18" s="1"/>
  <c r="F6970" i="18"/>
  <c r="E6970" i="18" s="1"/>
  <c r="F6977" i="18"/>
  <c r="E6977" i="18" s="1"/>
  <c r="F6982" i="18"/>
  <c r="E6982" i="18" s="1"/>
  <c r="F6998" i="18"/>
  <c r="E6998" i="18" s="1"/>
  <c r="F7028" i="18"/>
  <c r="E7028" i="18" s="1"/>
  <c r="F7058" i="18"/>
  <c r="E7058" i="18" s="1"/>
  <c r="F7230" i="18"/>
  <c r="E7230" i="18" s="1"/>
  <c r="F7305" i="18"/>
  <c r="E7305" i="18" s="1"/>
  <c r="F6865" i="18"/>
  <c r="E6865" i="18" s="1"/>
  <c r="F6877" i="18"/>
  <c r="E6877" i="18" s="1"/>
  <c r="F6884" i="18"/>
  <c r="E6884" i="18" s="1"/>
  <c r="F6897" i="18"/>
  <c r="E6897" i="18" s="1"/>
  <c r="F6902" i="18"/>
  <c r="E6902" i="18" s="1"/>
  <c r="F6909" i="18"/>
  <c r="E6909" i="18" s="1"/>
  <c r="F6934" i="18"/>
  <c r="E6934" i="18" s="1"/>
  <c r="F6939" i="18"/>
  <c r="E6939" i="18" s="1"/>
  <c r="F6946" i="18"/>
  <c r="E6946" i="18" s="1"/>
  <c r="F6975" i="18"/>
  <c r="E6975" i="18" s="1"/>
  <c r="F7011" i="18"/>
  <c r="E7011" i="18" s="1"/>
  <c r="F7016" i="18"/>
  <c r="E7016" i="18" s="1"/>
  <c r="F7021" i="18"/>
  <c r="E7021" i="18" s="1"/>
  <c r="F7026" i="18"/>
  <c r="E7026" i="18" s="1"/>
  <c r="F7033" i="18"/>
  <c r="E7033" i="18" s="1"/>
  <c r="F7038" i="18"/>
  <c r="F7137" i="18"/>
  <c r="E7137" i="18" s="1"/>
  <c r="F7190" i="18"/>
  <c r="E7190" i="18" s="1"/>
  <c r="F7336" i="18"/>
  <c r="E7336" i="18" s="1"/>
  <c r="F6829" i="18"/>
  <c r="E6829" i="18" s="1"/>
  <c r="F6832" i="18"/>
  <c r="E6832" i="18" s="1"/>
  <c r="F6843" i="18"/>
  <c r="E6843" i="18" s="1"/>
  <c r="F6857" i="18"/>
  <c r="E6857" i="18" s="1"/>
  <c r="F6870" i="18"/>
  <c r="E6870" i="18" s="1"/>
  <c r="F6875" i="18"/>
  <c r="E6875" i="18" s="1"/>
  <c r="F6882" i="18"/>
  <c r="E6882" i="18" s="1"/>
  <c r="F6915" i="18"/>
  <c r="E6915" i="18" s="1"/>
  <c r="F6922" i="18"/>
  <c r="E6922" i="18" s="1"/>
  <c r="F6951" i="18"/>
  <c r="E6951" i="18" s="1"/>
  <c r="F6956" i="18"/>
  <c r="E6956" i="18" s="1"/>
  <c r="F6980" i="18"/>
  <c r="E6980" i="18" s="1"/>
  <c r="F6988" i="18"/>
  <c r="E6988" i="18" s="1"/>
  <c r="F6996" i="18"/>
  <c r="E6996" i="18" s="1"/>
  <c r="F7093" i="18"/>
  <c r="E7093" i="18" s="1"/>
  <c r="F7112" i="18"/>
  <c r="E7112" i="18" s="1"/>
  <c r="F7124" i="18"/>
  <c r="E7124" i="18" s="1"/>
  <c r="F7275" i="18"/>
  <c r="E7275" i="18" s="1"/>
  <c r="F6471" i="18"/>
  <c r="E6471" i="18" s="1"/>
  <c r="F6473" i="18"/>
  <c r="E6473" i="18" s="1"/>
  <c r="F6475" i="18"/>
  <c r="E6475" i="18" s="1"/>
  <c r="F6583" i="18"/>
  <c r="E6583" i="18" s="1"/>
  <c r="F6626" i="18"/>
  <c r="E6626" i="18" s="1"/>
  <c r="F6628" i="18"/>
  <c r="E6628" i="18" s="1"/>
  <c r="F6630" i="18"/>
  <c r="E6630" i="18" s="1"/>
  <c r="F6632" i="18"/>
  <c r="E6632" i="18" s="1"/>
  <c r="F6634" i="18"/>
  <c r="E6634" i="18" s="1"/>
  <c r="F6638" i="18"/>
  <c r="E6638" i="18" s="1"/>
  <c r="F6642" i="18"/>
  <c r="E6642" i="18" s="1"/>
  <c r="F6644" i="18"/>
  <c r="E6644" i="18" s="1"/>
  <c r="F6646" i="18"/>
  <c r="E6646" i="18" s="1"/>
  <c r="F6732" i="18"/>
  <c r="E6732" i="18" s="1"/>
  <c r="F6734" i="18"/>
  <c r="E6734" i="18" s="1"/>
  <c r="F6736" i="18"/>
  <c r="E6736" i="18" s="1"/>
  <c r="F6738" i="18"/>
  <c r="E6738" i="18" s="1"/>
  <c r="F6827" i="18"/>
  <c r="E6827" i="18" s="1"/>
  <c r="F6841" i="18"/>
  <c r="E6841" i="18" s="1"/>
  <c r="F6850" i="18"/>
  <c r="E6850" i="18" s="1"/>
  <c r="F6900" i="18"/>
  <c r="E6900" i="18" s="1"/>
  <c r="F6907" i="18"/>
  <c r="E6907" i="18" s="1"/>
  <c r="F6912" i="18"/>
  <c r="E6912" i="18" s="1"/>
  <c r="F6920" i="18"/>
  <c r="E6920" i="18" s="1"/>
  <c r="F6925" i="18"/>
  <c r="E6925" i="18" s="1"/>
  <c r="F6932" i="18"/>
  <c r="E6932" i="18" s="1"/>
  <c r="F6937" i="18"/>
  <c r="E6937" i="18" s="1"/>
  <c r="F6944" i="18"/>
  <c r="E6944" i="18" s="1"/>
  <c r="F6949" i="18"/>
  <c r="E6949" i="18" s="1"/>
  <c r="F6961" i="18"/>
  <c r="E6961" i="18" s="1"/>
  <c r="F6973" i="18"/>
  <c r="E6973" i="18" s="1"/>
  <c r="F7002" i="18"/>
  <c r="E7002" i="18" s="1"/>
  <c r="F7009" i="18"/>
  <c r="E7009" i="18" s="1"/>
  <c r="F7019" i="18"/>
  <c r="E7019" i="18" s="1"/>
  <c r="F7024" i="18"/>
  <c r="E7024" i="18" s="1"/>
  <c r="F7031" i="18"/>
  <c r="E7031" i="18" s="1"/>
  <c r="F7036" i="18"/>
  <c r="E7036" i="18" s="1"/>
  <c r="F7041" i="18"/>
  <c r="E7041" i="18" s="1"/>
  <c r="F7133" i="18"/>
  <c r="E7133" i="18" s="1"/>
  <c r="F7170" i="18"/>
  <c r="E7170" i="18" s="1"/>
  <c r="F7372" i="18"/>
  <c r="E7372" i="18" s="1"/>
  <c r="F7079" i="18"/>
  <c r="E7079" i="18" s="1"/>
  <c r="F7088" i="18"/>
  <c r="E7088" i="18" s="1"/>
  <c r="F7099" i="18"/>
  <c r="E7099" i="18" s="1"/>
  <c r="F7209" i="18"/>
  <c r="E7209" i="18" s="1"/>
  <c r="F7266" i="18"/>
  <c r="E7266" i="18" s="1"/>
  <c r="F7382" i="18"/>
  <c r="E7382" i="18" s="1"/>
  <c r="F7221" i="18"/>
  <c r="E7221" i="18" s="1"/>
  <c r="F7398" i="18"/>
  <c r="E7398" i="18" s="1"/>
  <c r="F7481" i="18"/>
  <c r="E7481" i="18" s="1"/>
  <c r="F7521" i="18"/>
  <c r="E7521" i="18" s="1"/>
  <c r="F7193" i="18"/>
  <c r="E7193" i="18" s="1"/>
  <c r="F7239" i="18"/>
  <c r="E7239" i="18" s="1"/>
  <c r="F7332" i="18"/>
  <c r="E7332" i="18" s="1"/>
  <c r="F7356" i="18"/>
  <c r="E7356" i="18" s="1"/>
  <c r="F7361" i="18"/>
  <c r="E7361" i="18" s="1"/>
  <c r="F7454" i="18"/>
  <c r="E7454" i="18" s="1"/>
  <c r="F7236" i="18"/>
  <c r="E7236" i="18" s="1"/>
  <c r="F7259" i="18"/>
  <c r="E7259" i="18" s="1"/>
  <c r="F7160" i="18"/>
  <c r="E7160" i="18" s="1"/>
  <c r="F7268" i="18"/>
  <c r="E7268" i="18" s="1"/>
  <c r="F7374" i="18"/>
  <c r="E7374" i="18" s="1"/>
  <c r="F7406" i="18"/>
  <c r="E7406" i="18" s="1"/>
  <c r="F7118" i="18"/>
  <c r="E7118" i="18" s="1"/>
  <c r="F7149" i="18"/>
  <c r="E7149" i="18" s="1"/>
  <c r="F7178" i="18"/>
  <c r="E7178" i="18" s="1"/>
  <c r="F7202" i="18"/>
  <c r="E7202" i="18" s="1"/>
  <c r="F7216" i="18"/>
  <c r="E7216" i="18" s="1"/>
  <c r="F7219" i="18"/>
  <c r="E7219" i="18" s="1"/>
  <c r="F7281" i="18"/>
  <c r="E7281" i="18" s="1"/>
  <c r="F7312" i="18"/>
  <c r="E7312" i="18" s="1"/>
  <c r="F7345" i="18"/>
  <c r="E7345" i="18" s="1"/>
  <c r="F7427" i="18"/>
  <c r="E7427" i="18" s="1"/>
  <c r="F7462" i="18"/>
  <c r="E7462" i="18" s="1"/>
  <c r="F7067" i="18"/>
  <c r="E7067" i="18" s="1"/>
  <c r="F7076" i="18"/>
  <c r="E7076" i="18" s="1"/>
  <c r="F7127" i="18"/>
  <c r="E7127" i="18" s="1"/>
  <c r="F7167" i="18"/>
  <c r="E7167" i="18" s="1"/>
  <c r="F7380" i="18"/>
  <c r="E7380" i="18" s="1"/>
  <c r="F7499" i="18"/>
  <c r="E7499" i="18" s="1"/>
  <c r="F7606" i="18"/>
  <c r="E7606" i="18" s="1"/>
  <c r="F6863" i="18"/>
  <c r="E6863" i="18" s="1"/>
  <c r="F6874" i="18"/>
  <c r="E6874" i="18" s="1"/>
  <c r="F6895" i="18"/>
  <c r="E6895" i="18" s="1"/>
  <c r="F6904" i="18"/>
  <c r="E6904" i="18" s="1"/>
  <c r="F6918" i="18"/>
  <c r="E6918" i="18" s="1"/>
  <c r="F6927" i="18"/>
  <c r="E6927" i="18" s="1"/>
  <c r="F6938" i="18"/>
  <c r="E6938" i="18" s="1"/>
  <c r="F6947" i="18"/>
  <c r="E6947" i="18" s="1"/>
  <c r="F6958" i="18"/>
  <c r="E6958" i="18" s="1"/>
  <c r="F6974" i="18"/>
  <c r="E6974" i="18" s="1"/>
  <c r="F6985" i="18"/>
  <c r="E6985" i="18" s="1"/>
  <c r="F7005" i="18"/>
  <c r="E7005" i="18" s="1"/>
  <c r="F7014" i="18"/>
  <c r="E7014" i="18" s="1"/>
  <c r="F7025" i="18"/>
  <c r="E7025" i="18" s="1"/>
  <c r="F7034" i="18"/>
  <c r="E7034" i="18" s="1"/>
  <c r="F7045" i="18"/>
  <c r="E7045" i="18" s="1"/>
  <c r="F7085" i="18"/>
  <c r="E7085" i="18" s="1"/>
  <c r="F7154" i="18"/>
  <c r="E7154" i="18" s="1"/>
  <c r="F7197" i="18"/>
  <c r="E7197" i="18" s="1"/>
  <c r="F7223" i="18"/>
  <c r="E7223" i="18" s="1"/>
  <c r="F7241" i="18"/>
  <c r="E7241" i="18" s="1"/>
  <c r="F7248" i="18"/>
  <c r="E7248" i="18" s="1"/>
  <c r="F7325" i="18"/>
  <c r="E7325" i="18" s="1"/>
  <c r="F7352" i="18"/>
  <c r="E7352" i="18" s="1"/>
  <c r="F7365" i="18"/>
  <c r="E7365" i="18" s="1"/>
  <c r="F7435" i="18"/>
  <c r="E7435" i="18" s="1"/>
  <c r="F7443" i="18"/>
  <c r="E7443" i="18" s="1"/>
  <c r="F7484" i="18"/>
  <c r="E7484" i="18" s="1"/>
  <c r="F7254" i="18"/>
  <c r="E7254" i="18" s="1"/>
  <c r="F7263" i="18"/>
  <c r="E7263" i="18" s="1"/>
  <c r="F7303" i="18"/>
  <c r="E7303" i="18" s="1"/>
  <c r="F7334" i="18"/>
  <c r="E7334" i="18" s="1"/>
  <c r="F7343" i="18"/>
  <c r="E7343" i="18" s="1"/>
  <c r="F7354" i="18"/>
  <c r="E7354" i="18" s="1"/>
  <c r="F7363" i="18"/>
  <c r="E7363" i="18" s="1"/>
  <c r="F7377" i="18"/>
  <c r="E7377" i="18" s="1"/>
  <c r="F7385" i="18"/>
  <c r="E7385" i="18" s="1"/>
  <c r="F7401" i="18"/>
  <c r="E7401" i="18" s="1"/>
  <c r="F7409" i="18"/>
  <c r="E7409" i="18" s="1"/>
  <c r="F7414" i="18"/>
  <c r="E7414" i="18" s="1"/>
  <c r="F7422" i="18"/>
  <c r="E7422" i="18" s="1"/>
  <c r="F7438" i="18"/>
  <c r="E7438" i="18" s="1"/>
  <c r="F7446" i="18"/>
  <c r="E7446" i="18" s="1"/>
  <c r="F7449" i="18"/>
  <c r="E7449" i="18" s="1"/>
  <c r="F7457" i="18"/>
  <c r="E7457" i="18" s="1"/>
  <c r="F7465" i="18"/>
  <c r="E7465" i="18" s="1"/>
  <c r="F7509" i="18"/>
  <c r="E7509" i="18" s="1"/>
  <c r="F7513" i="18"/>
  <c r="E7513" i="18" s="1"/>
  <c r="F7526" i="18"/>
  <c r="E7526" i="18" s="1"/>
  <c r="F7534" i="18"/>
  <c r="E7534" i="18" s="1"/>
  <c r="F7598" i="18"/>
  <c r="E7598" i="18" s="1"/>
  <c r="F7615" i="18"/>
  <c r="E7615" i="18" s="1"/>
  <c r="F7736" i="18"/>
  <c r="E7736" i="18" s="1"/>
  <c r="F7388" i="18"/>
  <c r="E7388" i="18" s="1"/>
  <c r="F7391" i="18"/>
  <c r="E7391" i="18" s="1"/>
  <c r="F7417" i="18"/>
  <c r="E7417" i="18" s="1"/>
  <c r="F7425" i="18"/>
  <c r="E7425" i="18" s="1"/>
  <c r="F7441" i="18"/>
  <c r="E7441" i="18" s="1"/>
  <c r="F7460" i="18"/>
  <c r="E7460" i="18" s="1"/>
  <c r="F7549" i="18"/>
  <c r="E7549" i="18" s="1"/>
  <c r="F7607" i="18"/>
  <c r="E7607" i="18" s="1"/>
  <c r="F7644" i="18"/>
  <c r="E7644" i="18" s="1"/>
  <c r="F7299" i="18"/>
  <c r="E7299" i="18" s="1"/>
  <c r="F7310" i="18"/>
  <c r="E7310" i="18" s="1"/>
  <c r="F7330" i="18"/>
  <c r="E7330" i="18" s="1"/>
  <c r="F7339" i="18"/>
  <c r="E7339" i="18" s="1"/>
  <c r="F7350" i="18"/>
  <c r="E7350" i="18" s="1"/>
  <c r="F7359" i="18"/>
  <c r="E7359" i="18" s="1"/>
  <c r="F7370" i="18"/>
  <c r="E7370" i="18" s="1"/>
  <c r="F7375" i="18"/>
  <c r="E7375" i="18" s="1"/>
  <c r="F7396" i="18"/>
  <c r="E7396" i="18" s="1"/>
  <c r="F7412" i="18"/>
  <c r="E7412" i="18" s="1"/>
  <c r="F7420" i="18"/>
  <c r="E7420" i="18" s="1"/>
  <c r="F7452" i="18"/>
  <c r="E7452" i="18" s="1"/>
  <c r="F7455" i="18"/>
  <c r="E7455" i="18" s="1"/>
  <c r="F7471" i="18"/>
  <c r="E7471" i="18" s="1"/>
  <c r="F7476" i="18"/>
  <c r="E7476" i="18" s="1"/>
  <c r="F7479" i="18"/>
  <c r="E7479" i="18" s="1"/>
  <c r="F7492" i="18"/>
  <c r="E7492" i="18" s="1"/>
  <c r="F7518" i="18"/>
  <c r="E7518" i="18" s="1"/>
  <c r="F7539" i="18"/>
  <c r="E7539" i="18" s="1"/>
  <c r="F7544" i="18"/>
  <c r="E7544" i="18" s="1"/>
  <c r="F7557" i="18"/>
  <c r="E7557" i="18" s="1"/>
  <c r="F7656" i="18"/>
  <c r="E7656" i="18" s="1"/>
  <c r="F7308" i="18"/>
  <c r="E7308" i="18" s="1"/>
  <c r="F7328" i="18"/>
  <c r="E7328" i="18" s="1"/>
  <c r="F7337" i="18"/>
  <c r="E7337" i="18" s="1"/>
  <c r="F7348" i="18"/>
  <c r="E7348" i="18" s="1"/>
  <c r="F7357" i="18"/>
  <c r="E7357" i="18" s="1"/>
  <c r="F7368" i="18"/>
  <c r="E7368" i="18" s="1"/>
  <c r="F7383" i="18"/>
  <c r="E7383" i="18" s="1"/>
  <c r="F7407" i="18"/>
  <c r="E7407" i="18" s="1"/>
  <c r="F7415" i="18"/>
  <c r="E7415" i="18" s="1"/>
  <c r="F7428" i="18"/>
  <c r="E7428" i="18" s="1"/>
  <c r="F7431" i="18"/>
  <c r="E7431" i="18" s="1"/>
  <c r="F7436" i="18"/>
  <c r="E7436" i="18" s="1"/>
  <c r="F7447" i="18"/>
  <c r="E7447" i="18" s="1"/>
  <c r="F7463" i="18"/>
  <c r="E7463" i="18" s="1"/>
  <c r="F7510" i="18"/>
  <c r="E7510" i="18" s="1"/>
  <c r="F7523" i="18"/>
  <c r="E7523" i="18" s="1"/>
  <c r="F7286" i="18"/>
  <c r="E7286" i="18" s="1"/>
  <c r="F7306" i="18"/>
  <c r="E7306" i="18" s="1"/>
  <c r="F7326" i="18"/>
  <c r="E7326" i="18" s="1"/>
  <c r="F7335" i="18"/>
  <c r="E7335" i="18" s="1"/>
  <c r="F7346" i="18"/>
  <c r="E7346" i="18" s="1"/>
  <c r="F7355" i="18"/>
  <c r="E7355" i="18" s="1"/>
  <c r="F7366" i="18"/>
  <c r="E7366" i="18" s="1"/>
  <c r="F7378" i="18"/>
  <c r="E7378" i="18" s="1"/>
  <c r="F7386" i="18"/>
  <c r="E7386" i="18" s="1"/>
  <c r="F7389" i="18"/>
  <c r="E7389" i="18" s="1"/>
  <c r="F7394" i="18"/>
  <c r="E7394" i="18" s="1"/>
  <c r="F7402" i="18"/>
  <c r="E7402" i="18" s="1"/>
  <c r="F7423" i="18"/>
  <c r="E7423" i="18" s="1"/>
  <c r="F7458" i="18"/>
  <c r="E7458" i="18" s="1"/>
  <c r="F7466" i="18"/>
  <c r="E7466" i="18" s="1"/>
  <c r="F7483" i="18"/>
  <c r="E7483" i="18" s="1"/>
  <c r="F7489" i="18"/>
  <c r="E7489" i="18" s="1"/>
  <c r="F7580" i="18"/>
  <c r="E7580" i="18" s="1"/>
  <c r="F7602" i="18"/>
  <c r="E7602" i="18" s="1"/>
  <c r="F7712" i="18"/>
  <c r="E7712" i="18" s="1"/>
  <c r="F7213" i="18"/>
  <c r="E7213" i="18" s="1"/>
  <c r="F7284" i="18"/>
  <c r="E7284" i="18" s="1"/>
  <c r="F7293" i="18"/>
  <c r="E7293" i="18" s="1"/>
  <c r="F7313" i="18"/>
  <c r="E7313" i="18" s="1"/>
  <c r="F7333" i="18"/>
  <c r="E7333" i="18" s="1"/>
  <c r="F7344" i="18"/>
  <c r="E7344" i="18" s="1"/>
  <c r="F7353" i="18"/>
  <c r="E7353" i="18" s="1"/>
  <c r="F7364" i="18"/>
  <c r="E7364" i="18" s="1"/>
  <c r="F7381" i="18"/>
  <c r="E7381" i="18" s="1"/>
  <c r="F7397" i="18"/>
  <c r="E7397" i="18" s="1"/>
  <c r="F7405" i="18"/>
  <c r="E7405" i="18" s="1"/>
  <c r="F7418" i="18"/>
  <c r="E7418" i="18" s="1"/>
  <c r="F7426" i="18"/>
  <c r="E7426" i="18" s="1"/>
  <c r="F7442" i="18"/>
  <c r="E7442" i="18" s="1"/>
  <c r="F7461" i="18"/>
  <c r="E7461" i="18" s="1"/>
  <c r="F7469" i="18"/>
  <c r="E7469" i="18" s="1"/>
  <c r="F7474" i="18"/>
  <c r="E7474" i="18" s="1"/>
  <c r="F7477" i="18"/>
  <c r="E7477" i="18" s="1"/>
  <c r="F7497" i="18"/>
  <c r="E7497" i="18" s="1"/>
  <c r="F7507" i="18"/>
  <c r="E7507" i="18" s="1"/>
  <c r="F7515" i="18"/>
  <c r="E7515" i="18" s="1"/>
  <c r="F7528" i="18"/>
  <c r="E7528" i="18" s="1"/>
  <c r="F7541" i="18"/>
  <c r="E7541" i="18" s="1"/>
  <c r="F7629" i="18"/>
  <c r="E7629" i="18" s="1"/>
  <c r="F7302" i="18"/>
  <c r="E7302" i="18" s="1"/>
  <c r="F7311" i="18"/>
  <c r="E7311" i="18" s="1"/>
  <c r="F7331" i="18"/>
  <c r="E7331" i="18" s="1"/>
  <c r="F7342" i="18"/>
  <c r="E7342" i="18" s="1"/>
  <c r="F7351" i="18"/>
  <c r="E7351" i="18" s="1"/>
  <c r="F7362" i="18"/>
  <c r="E7362" i="18" s="1"/>
  <c r="F7392" i="18"/>
  <c r="E7392" i="18" s="1"/>
  <c r="F7400" i="18"/>
  <c r="E7400" i="18" s="1"/>
  <c r="F7421" i="18"/>
  <c r="E7421" i="18" s="1"/>
  <c r="F7429" i="18"/>
  <c r="E7429" i="18" s="1"/>
  <c r="F7434" i="18"/>
  <c r="E7434" i="18" s="1"/>
  <c r="F7437" i="18"/>
  <c r="E7437" i="18" s="1"/>
  <c r="F7445" i="18"/>
  <c r="E7445" i="18" s="1"/>
  <c r="F7486" i="18"/>
  <c r="E7486" i="18" s="1"/>
  <c r="F7520" i="18"/>
  <c r="E7520" i="18" s="1"/>
  <c r="F7533" i="18"/>
  <c r="E7533" i="18" s="1"/>
  <c r="F7581" i="18"/>
  <c r="E7581" i="18" s="1"/>
  <c r="F7708" i="18"/>
  <c r="E7708" i="18" s="1"/>
  <c r="F7309" i="18"/>
  <c r="E7309" i="18" s="1"/>
  <c r="F7329" i="18"/>
  <c r="E7329" i="18" s="1"/>
  <c r="F7340" i="18"/>
  <c r="E7340" i="18" s="1"/>
  <c r="F7349" i="18"/>
  <c r="E7349" i="18" s="1"/>
  <c r="F7360" i="18"/>
  <c r="E7360" i="18" s="1"/>
  <c r="F7369" i="18"/>
  <c r="E7369" i="18" s="1"/>
  <c r="F7376" i="18"/>
  <c r="E7376" i="18" s="1"/>
  <c r="F7387" i="18"/>
  <c r="E7387" i="18" s="1"/>
  <c r="F7395" i="18"/>
  <c r="E7395" i="18" s="1"/>
  <c r="F7408" i="18"/>
  <c r="E7408" i="18" s="1"/>
  <c r="F7411" i="18"/>
  <c r="E7411" i="18" s="1"/>
  <c r="F7440" i="18"/>
  <c r="E7440" i="18" s="1"/>
  <c r="F7448" i="18"/>
  <c r="E7448" i="18" s="1"/>
  <c r="F7451" i="18"/>
  <c r="E7451" i="18" s="1"/>
  <c r="F7456" i="18"/>
  <c r="E7456" i="18" s="1"/>
  <c r="F7472" i="18"/>
  <c r="E7472" i="18" s="1"/>
  <c r="F7494" i="18"/>
  <c r="E7494" i="18" s="1"/>
  <c r="F7537" i="18"/>
  <c r="E7537" i="18" s="1"/>
  <c r="F7546" i="18"/>
  <c r="E7546" i="18" s="1"/>
  <c r="F7566" i="18"/>
  <c r="E7566" i="18" s="1"/>
  <c r="F6883" i="18"/>
  <c r="E6883" i="18" s="1"/>
  <c r="F6885" i="18"/>
  <c r="E6885" i="18" s="1"/>
  <c r="F6887" i="18"/>
  <c r="E6887" i="18" s="1"/>
  <c r="F6889" i="18"/>
  <c r="E6889" i="18" s="1"/>
  <c r="F6993" i="18"/>
  <c r="E6993" i="18" s="1"/>
  <c r="F6995" i="18"/>
  <c r="E6995" i="18" s="1"/>
  <c r="F6997" i="18"/>
  <c r="E6997" i="18" s="1"/>
  <c r="F7227" i="18"/>
  <c r="E7227" i="18" s="1"/>
  <c r="F7307" i="18"/>
  <c r="E7307" i="18" s="1"/>
  <c r="F7327" i="18"/>
  <c r="E7327" i="18" s="1"/>
  <c r="F7338" i="18"/>
  <c r="E7338" i="18" s="1"/>
  <c r="F7347" i="18"/>
  <c r="E7347" i="18" s="1"/>
  <c r="F7358" i="18"/>
  <c r="E7358" i="18" s="1"/>
  <c r="F7367" i="18"/>
  <c r="E7367" i="18" s="1"/>
  <c r="F7403" i="18"/>
  <c r="E7403" i="18" s="1"/>
  <c r="F7416" i="18"/>
  <c r="E7416" i="18" s="1"/>
  <c r="F7432" i="18"/>
  <c r="E7432" i="18" s="1"/>
  <c r="F7467" i="18"/>
  <c r="E7467" i="18" s="1"/>
  <c r="F7475" i="18"/>
  <c r="E7475" i="18" s="1"/>
  <c r="F7517" i="18"/>
  <c r="E7517" i="18" s="1"/>
  <c r="F7529" i="18"/>
  <c r="E7529" i="18" s="1"/>
  <c r="F7560" i="18"/>
  <c r="E7560" i="18" s="1"/>
  <c r="F7488" i="18"/>
  <c r="E7488" i="18" s="1"/>
  <c r="F7504" i="18"/>
  <c r="E7504" i="18" s="1"/>
  <c r="F7512" i="18"/>
  <c r="E7512" i="18" s="1"/>
  <c r="F7552" i="18"/>
  <c r="E7552" i="18" s="1"/>
  <c r="F7595" i="18"/>
  <c r="E7595" i="18" s="1"/>
  <c r="F7611" i="18"/>
  <c r="E7611" i="18" s="1"/>
  <c r="F7620" i="18"/>
  <c r="E7620" i="18" s="1"/>
  <c r="F7625" i="18"/>
  <c r="E7625" i="18" s="1"/>
  <c r="F7648" i="18"/>
  <c r="E7648" i="18" s="1"/>
  <c r="F7670" i="18"/>
  <c r="E7670" i="18" s="1"/>
  <c r="F7688" i="18"/>
  <c r="E7688" i="18" s="1"/>
  <c r="F7743" i="18"/>
  <c r="E7743" i="18" s="1"/>
  <c r="F7839" i="18"/>
  <c r="E7839" i="18" s="1"/>
  <c r="F7547" i="18"/>
  <c r="E7547" i="18" s="1"/>
  <c r="F7555" i="18"/>
  <c r="E7555" i="18" s="1"/>
  <c r="F7585" i="18"/>
  <c r="E7585" i="18" s="1"/>
  <c r="F7616" i="18"/>
  <c r="E7616" i="18" s="1"/>
  <c r="F7621" i="18"/>
  <c r="E7621" i="18" s="1"/>
  <c r="F7638" i="18"/>
  <c r="E7638" i="18" s="1"/>
  <c r="F7700" i="18"/>
  <c r="E7700" i="18" s="1"/>
  <c r="F7550" i="18"/>
  <c r="E7550" i="18" s="1"/>
  <c r="F7558" i="18"/>
  <c r="E7558" i="18" s="1"/>
  <c r="F7567" i="18"/>
  <c r="E7567" i="18" s="1"/>
  <c r="F7574" i="18"/>
  <c r="E7574" i="18" s="1"/>
  <c r="F7589" i="18"/>
  <c r="E7589" i="18" s="1"/>
  <c r="F7592" i="18"/>
  <c r="E7592" i="18" s="1"/>
  <c r="F7596" i="18"/>
  <c r="E7596" i="18" s="1"/>
  <c r="F7612" i="18"/>
  <c r="E7612" i="18" s="1"/>
  <c r="F7626" i="18"/>
  <c r="E7626" i="18" s="1"/>
  <c r="F7635" i="18"/>
  <c r="E7635" i="18" s="1"/>
  <c r="F7725" i="18"/>
  <c r="E7725" i="18" s="1"/>
  <c r="F7785" i="18"/>
  <c r="E7785" i="18" s="1"/>
  <c r="F7553" i="18"/>
  <c r="E7553" i="18" s="1"/>
  <c r="F7561" i="18"/>
  <c r="E7561" i="18" s="1"/>
  <c r="F7571" i="18"/>
  <c r="E7571" i="18" s="1"/>
  <c r="F7578" i="18"/>
  <c r="E7578" i="18" s="1"/>
  <c r="F7582" i="18"/>
  <c r="E7582" i="18" s="1"/>
  <c r="F7600" i="18"/>
  <c r="E7600" i="18" s="1"/>
  <c r="F7650" i="18"/>
  <c r="E7650" i="18" s="1"/>
  <c r="F7662" i="18"/>
  <c r="E7662" i="18" s="1"/>
  <c r="F7732" i="18"/>
  <c r="E7732" i="18" s="1"/>
  <c r="F7379" i="18"/>
  <c r="E7379" i="18" s="1"/>
  <c r="F7390" i="18"/>
  <c r="E7390" i="18" s="1"/>
  <c r="F7399" i="18"/>
  <c r="E7399" i="18" s="1"/>
  <c r="F7410" i="18"/>
  <c r="E7410" i="18" s="1"/>
  <c r="F7430" i="18"/>
  <c r="E7430" i="18" s="1"/>
  <c r="F7439" i="18"/>
  <c r="E7439" i="18" s="1"/>
  <c r="F7450" i="18"/>
  <c r="E7450" i="18" s="1"/>
  <c r="F7459" i="18"/>
  <c r="E7459" i="18" s="1"/>
  <c r="F7470" i="18"/>
  <c r="E7470" i="18" s="1"/>
  <c r="F7487" i="18"/>
  <c r="E7487" i="18" s="1"/>
  <c r="F7500" i="18"/>
  <c r="E7500" i="18" s="1"/>
  <c r="F7503" i="18"/>
  <c r="E7503" i="18" s="1"/>
  <c r="F7532" i="18"/>
  <c r="E7532" i="18" s="1"/>
  <c r="F7564" i="18"/>
  <c r="E7564" i="18" s="1"/>
  <c r="F7575" i="18"/>
  <c r="E7575" i="18" s="1"/>
  <c r="F7609" i="18"/>
  <c r="E7609" i="18" s="1"/>
  <c r="F7627" i="18"/>
  <c r="E7627" i="18" s="1"/>
  <c r="F7706" i="18"/>
  <c r="E7706" i="18" s="1"/>
  <c r="F7495" i="18"/>
  <c r="E7495" i="18" s="1"/>
  <c r="F7508" i="18"/>
  <c r="E7508" i="18" s="1"/>
  <c r="F7524" i="18"/>
  <c r="E7524" i="18" s="1"/>
  <c r="F7527" i="18"/>
  <c r="E7527" i="18" s="1"/>
  <c r="F7540" i="18"/>
  <c r="E7540" i="18" s="1"/>
  <c r="F7543" i="18"/>
  <c r="E7543" i="18" s="1"/>
  <c r="F7548" i="18"/>
  <c r="E7548" i="18" s="1"/>
  <c r="F7583" i="18"/>
  <c r="E7583" i="18" s="1"/>
  <c r="F7586" i="18"/>
  <c r="E7586" i="18" s="1"/>
  <c r="F7601" i="18"/>
  <c r="E7601" i="18" s="1"/>
  <c r="F7605" i="18"/>
  <c r="E7605" i="18" s="1"/>
  <c r="F7636" i="18"/>
  <c r="E7636" i="18" s="1"/>
  <c r="F7721" i="18"/>
  <c r="E7721" i="18" s="1"/>
  <c r="F7739" i="18"/>
  <c r="E7739" i="18" s="1"/>
  <c r="F7490" i="18"/>
  <c r="E7490" i="18" s="1"/>
  <c r="F7498" i="18"/>
  <c r="E7498" i="18" s="1"/>
  <c r="F7519" i="18"/>
  <c r="E7519" i="18" s="1"/>
  <c r="F7535" i="18"/>
  <c r="E7535" i="18" s="1"/>
  <c r="F7559" i="18"/>
  <c r="E7559" i="18" s="1"/>
  <c r="F7565" i="18"/>
  <c r="E7565" i="18" s="1"/>
  <c r="F7618" i="18"/>
  <c r="E7618" i="18" s="1"/>
  <c r="F7640" i="18"/>
  <c r="E7640" i="18" s="1"/>
  <c r="F7668" i="18"/>
  <c r="E7668" i="18" s="1"/>
  <c r="F7676" i="18"/>
  <c r="E7676" i="18" s="1"/>
  <c r="F7694" i="18"/>
  <c r="E7694" i="18" s="1"/>
  <c r="F7764" i="18"/>
  <c r="E7764" i="18" s="1"/>
  <c r="F7373" i="18"/>
  <c r="E7373" i="18" s="1"/>
  <c r="F7384" i="18"/>
  <c r="E7384" i="18" s="1"/>
  <c r="F7393" i="18"/>
  <c r="E7393" i="18" s="1"/>
  <c r="F7404" i="18"/>
  <c r="E7404" i="18" s="1"/>
  <c r="F7413" i="18"/>
  <c r="E7413" i="18" s="1"/>
  <c r="F7424" i="18"/>
  <c r="E7424" i="18" s="1"/>
  <c r="F7433" i="18"/>
  <c r="E7433" i="18" s="1"/>
  <c r="F7444" i="18"/>
  <c r="E7444" i="18" s="1"/>
  <c r="F7453" i="18"/>
  <c r="E7453" i="18" s="1"/>
  <c r="F7464" i="18"/>
  <c r="E7464" i="18" s="1"/>
  <c r="F7473" i="18"/>
  <c r="E7473" i="18" s="1"/>
  <c r="F7493" i="18"/>
  <c r="E7493" i="18" s="1"/>
  <c r="F7501" i="18"/>
  <c r="E7501" i="18" s="1"/>
  <c r="F7506" i="18"/>
  <c r="E7506" i="18" s="1"/>
  <c r="F7514" i="18"/>
  <c r="E7514" i="18" s="1"/>
  <c r="F7530" i="18"/>
  <c r="E7530" i="18" s="1"/>
  <c r="F7538" i="18"/>
  <c r="E7538" i="18" s="1"/>
  <c r="F7554" i="18"/>
  <c r="E7554" i="18" s="1"/>
  <c r="F7569" i="18"/>
  <c r="E7569" i="18" s="1"/>
  <c r="F7576" i="18"/>
  <c r="E7576" i="18" s="1"/>
  <c r="F7587" i="18"/>
  <c r="E7587" i="18" s="1"/>
  <c r="F7591" i="18"/>
  <c r="E7591" i="18" s="1"/>
  <c r="F7594" i="18"/>
  <c r="E7594" i="18" s="1"/>
  <c r="F7632" i="18"/>
  <c r="E7632" i="18" s="1"/>
  <c r="F7682" i="18"/>
  <c r="E7682" i="18" s="1"/>
  <c r="F7728" i="18"/>
  <c r="E7728" i="18" s="1"/>
  <c r="F7603" i="18"/>
  <c r="E7603" i="18" s="1"/>
  <c r="F7614" i="18"/>
  <c r="E7614" i="18" s="1"/>
  <c r="F7623" i="18"/>
  <c r="E7623" i="18" s="1"/>
  <c r="F7634" i="18"/>
  <c r="E7634" i="18" s="1"/>
  <c r="F7664" i="18"/>
  <c r="E7664" i="18" s="1"/>
  <c r="F7702" i="18"/>
  <c r="E7702" i="18" s="1"/>
  <c r="F7714" i="18"/>
  <c r="E7714" i="18" s="1"/>
  <c r="F7752" i="18"/>
  <c r="E7752" i="18" s="1"/>
  <c r="F7771" i="18"/>
  <c r="E7771" i="18" s="1"/>
  <c r="F7777" i="18"/>
  <c r="E7777" i="18" s="1"/>
  <c r="F7823" i="18"/>
  <c r="E7823" i="18" s="1"/>
  <c r="F7754" i="18"/>
  <c r="E7754" i="18" s="1"/>
  <c r="F7759" i="18"/>
  <c r="E7759" i="18" s="1"/>
  <c r="F7766" i="18"/>
  <c r="E7766" i="18" s="1"/>
  <c r="F7814" i="18"/>
  <c r="E7814" i="18" s="1"/>
  <c r="F7852" i="18"/>
  <c r="E7852" i="18" s="1"/>
  <c r="F7866" i="18"/>
  <c r="E7866" i="18" s="1"/>
  <c r="F7780" i="18"/>
  <c r="E7780" i="18" s="1"/>
  <c r="F7848" i="18"/>
  <c r="E7848" i="18" s="1"/>
  <c r="F7573" i="18"/>
  <c r="E7573" i="18" s="1"/>
  <c r="F7584" i="18"/>
  <c r="E7584" i="18" s="1"/>
  <c r="F7593" i="18"/>
  <c r="E7593" i="18" s="1"/>
  <c r="F7604" i="18"/>
  <c r="E7604" i="18" s="1"/>
  <c r="F7613" i="18"/>
  <c r="E7613" i="18" s="1"/>
  <c r="F7624" i="18"/>
  <c r="E7624" i="18" s="1"/>
  <c r="F7646" i="18"/>
  <c r="E7646" i="18" s="1"/>
  <c r="F7654" i="18"/>
  <c r="E7654" i="18" s="1"/>
  <c r="F7674" i="18"/>
  <c r="E7674" i="18" s="1"/>
  <c r="F7680" i="18"/>
  <c r="E7680" i="18" s="1"/>
  <c r="F7686" i="18"/>
  <c r="E7686" i="18" s="1"/>
  <c r="F7692" i="18"/>
  <c r="E7692" i="18" s="1"/>
  <c r="F7745" i="18"/>
  <c r="E7745" i="18" s="1"/>
  <c r="F7761" i="18"/>
  <c r="E7761" i="18" s="1"/>
  <c r="F7774" i="18"/>
  <c r="E7774" i="18" s="1"/>
  <c r="F7480" i="18"/>
  <c r="E7480" i="18" s="1"/>
  <c r="F7482" i="18"/>
  <c r="E7482" i="18" s="1"/>
  <c r="F7491" i="18"/>
  <c r="E7491" i="18" s="1"/>
  <c r="F7502" i="18"/>
  <c r="E7502" i="18" s="1"/>
  <c r="F7511" i="18"/>
  <c r="E7511" i="18" s="1"/>
  <c r="F7522" i="18"/>
  <c r="E7522" i="18" s="1"/>
  <c r="F7531" i="18"/>
  <c r="E7531" i="18" s="1"/>
  <c r="F7542" i="18"/>
  <c r="E7542" i="18" s="1"/>
  <c r="F7551" i="18"/>
  <c r="E7551" i="18" s="1"/>
  <c r="F7562" i="18"/>
  <c r="E7562" i="18" s="1"/>
  <c r="F7570" i="18"/>
  <c r="E7570" i="18" s="1"/>
  <c r="F7579" i="18"/>
  <c r="E7579" i="18" s="1"/>
  <c r="F7590" i="18"/>
  <c r="E7590" i="18" s="1"/>
  <c r="F7599" i="18"/>
  <c r="E7599" i="18" s="1"/>
  <c r="F7610" i="18"/>
  <c r="E7610" i="18" s="1"/>
  <c r="F7619" i="18"/>
  <c r="E7619" i="18" s="1"/>
  <c r="F7630" i="18"/>
  <c r="E7630" i="18" s="1"/>
  <c r="F7660" i="18"/>
  <c r="E7660" i="18" s="1"/>
  <c r="F7698" i="18"/>
  <c r="E7698" i="18" s="1"/>
  <c r="F7716" i="18"/>
  <c r="E7716" i="18" s="1"/>
  <c r="F7719" i="18"/>
  <c r="E7719" i="18" s="1"/>
  <c r="F7750" i="18"/>
  <c r="E7750" i="18" s="1"/>
  <c r="F7756" i="18"/>
  <c r="E7756" i="18" s="1"/>
  <c r="F7806" i="18"/>
  <c r="E7806" i="18" s="1"/>
  <c r="F7828" i="18"/>
  <c r="E7828" i="18" s="1"/>
  <c r="F7837" i="18"/>
  <c r="E7837" i="18" s="1"/>
  <c r="F7874" i="18"/>
  <c r="E7874" i="18" s="1"/>
  <c r="F7666" i="18"/>
  <c r="E7666" i="18" s="1"/>
  <c r="F7704" i="18"/>
  <c r="E7704" i="18" s="1"/>
  <c r="F7730" i="18"/>
  <c r="E7730" i="18" s="1"/>
  <c r="F7734" i="18"/>
  <c r="E7734" i="18" s="1"/>
  <c r="F7741" i="18"/>
  <c r="E7741" i="18" s="1"/>
  <c r="F7789" i="18"/>
  <c r="E7789" i="18" s="1"/>
  <c r="F7845" i="18"/>
  <c r="E7845" i="18" s="1"/>
  <c r="F7622" i="18"/>
  <c r="E7622" i="18" s="1"/>
  <c r="F7631" i="18"/>
  <c r="E7631" i="18" s="1"/>
  <c r="F7652" i="18"/>
  <c r="E7652" i="18" s="1"/>
  <c r="F7672" i="18"/>
  <c r="E7672" i="18" s="1"/>
  <c r="F7678" i="18"/>
  <c r="E7678" i="18" s="1"/>
  <c r="F7684" i="18"/>
  <c r="E7684" i="18" s="1"/>
  <c r="F7690" i="18"/>
  <c r="E7690" i="18" s="1"/>
  <c r="F7710" i="18"/>
  <c r="E7710" i="18" s="1"/>
  <c r="F7723" i="18"/>
  <c r="E7723" i="18" s="1"/>
  <c r="F7727" i="18"/>
  <c r="E7727" i="18" s="1"/>
  <c r="F7832" i="18"/>
  <c r="E7832" i="18" s="1"/>
  <c r="F7485" i="18"/>
  <c r="E7485" i="18" s="1"/>
  <c r="F7496" i="18"/>
  <c r="E7496" i="18" s="1"/>
  <c r="F7505" i="18"/>
  <c r="E7505" i="18" s="1"/>
  <c r="F7516" i="18"/>
  <c r="E7516" i="18" s="1"/>
  <c r="F7536" i="18"/>
  <c r="E7536" i="18" s="1"/>
  <c r="F7545" i="18"/>
  <c r="E7545" i="18" s="1"/>
  <c r="F7556" i="18"/>
  <c r="E7556" i="18" s="1"/>
  <c r="F7563" i="18"/>
  <c r="E7563" i="18" s="1"/>
  <c r="F7568" i="18"/>
  <c r="E7568" i="18" s="1"/>
  <c r="F7577" i="18"/>
  <c r="E7577" i="18" s="1"/>
  <c r="F7588" i="18"/>
  <c r="E7588" i="18" s="1"/>
  <c r="F7597" i="18"/>
  <c r="E7597" i="18" s="1"/>
  <c r="F7608" i="18"/>
  <c r="E7608" i="18" s="1"/>
  <c r="F7617" i="18"/>
  <c r="E7617" i="18" s="1"/>
  <c r="F7628" i="18"/>
  <c r="E7628" i="18" s="1"/>
  <c r="F7637" i="18"/>
  <c r="E7637" i="18" s="1"/>
  <c r="F7642" i="18"/>
  <c r="E7642" i="18" s="1"/>
  <c r="F7658" i="18"/>
  <c r="E7658" i="18" s="1"/>
  <c r="F7696" i="18"/>
  <c r="E7696" i="18" s="1"/>
  <c r="F7747" i="18"/>
  <c r="E7747" i="18" s="1"/>
  <c r="F7769" i="18"/>
  <c r="E7769" i="18" s="1"/>
  <c r="F7863" i="18"/>
  <c r="E7863" i="18" s="1"/>
  <c r="F7870" i="18"/>
  <c r="E7870" i="18" s="1"/>
  <c r="F7718" i="18"/>
  <c r="E7718" i="18" s="1"/>
  <c r="F7729" i="18"/>
  <c r="E7729" i="18" s="1"/>
  <c r="F7738" i="18"/>
  <c r="E7738" i="18" s="1"/>
  <c r="F7749" i="18"/>
  <c r="E7749" i="18" s="1"/>
  <c r="F7763" i="18"/>
  <c r="E7763" i="18" s="1"/>
  <c r="F7768" i="18"/>
  <c r="E7768" i="18" s="1"/>
  <c r="F7794" i="18"/>
  <c r="E7794" i="18" s="1"/>
  <c r="F7801" i="18"/>
  <c r="E7801" i="18" s="1"/>
  <c r="F7809" i="18"/>
  <c r="E7809" i="18" s="1"/>
  <c r="F7818" i="18"/>
  <c r="E7818" i="18" s="1"/>
  <c r="F7748" i="18"/>
  <c r="E7748" i="18" s="1"/>
  <c r="F7772" i="18"/>
  <c r="E7772" i="18" s="1"/>
  <c r="F7783" i="18"/>
  <c r="E7783" i="18" s="1"/>
  <c r="F7786" i="18"/>
  <c r="E7786" i="18" s="1"/>
  <c r="F7796" i="18"/>
  <c r="E7796" i="18" s="1"/>
  <c r="F7803" i="18"/>
  <c r="E7803" i="18" s="1"/>
  <c r="F7807" i="18"/>
  <c r="E7807" i="18" s="1"/>
  <c r="F7825" i="18"/>
  <c r="E7825" i="18" s="1"/>
  <c r="F7834" i="18"/>
  <c r="E7834" i="18" s="1"/>
  <c r="F7859" i="18"/>
  <c r="E7859" i="18" s="1"/>
  <c r="F7717" i="18"/>
  <c r="E7717" i="18" s="1"/>
  <c r="F7726" i="18"/>
  <c r="E7726" i="18" s="1"/>
  <c r="F7737" i="18"/>
  <c r="E7737" i="18" s="1"/>
  <c r="F7746" i="18"/>
  <c r="E7746" i="18" s="1"/>
  <c r="F7757" i="18"/>
  <c r="E7757" i="18" s="1"/>
  <c r="F7767" i="18"/>
  <c r="E7767" i="18" s="1"/>
  <c r="F7775" i="18"/>
  <c r="E7775" i="18" s="1"/>
  <c r="F7778" i="18"/>
  <c r="E7778" i="18" s="1"/>
  <c r="F7816" i="18"/>
  <c r="E7816" i="18" s="1"/>
  <c r="F7868" i="18"/>
  <c r="E7868" i="18" s="1"/>
  <c r="F7715" i="18"/>
  <c r="E7715" i="18" s="1"/>
  <c r="F7724" i="18"/>
  <c r="E7724" i="18" s="1"/>
  <c r="F7735" i="18"/>
  <c r="E7735" i="18" s="1"/>
  <c r="F7744" i="18"/>
  <c r="E7744" i="18" s="1"/>
  <c r="F7755" i="18"/>
  <c r="E7755" i="18" s="1"/>
  <c r="F7760" i="18"/>
  <c r="E7760" i="18" s="1"/>
  <c r="F7821" i="18"/>
  <c r="E7821" i="18" s="1"/>
  <c r="F7830" i="18"/>
  <c r="E7830" i="18" s="1"/>
  <c r="F7846" i="18"/>
  <c r="E7846" i="18" s="1"/>
  <c r="F7872" i="18"/>
  <c r="E7872" i="18" s="1"/>
  <c r="F7713" i="18"/>
  <c r="E7713" i="18" s="1"/>
  <c r="F7722" i="18"/>
  <c r="E7722" i="18" s="1"/>
  <c r="F7733" i="18"/>
  <c r="E7733" i="18" s="1"/>
  <c r="F7742" i="18"/>
  <c r="E7742" i="18" s="1"/>
  <c r="F7753" i="18"/>
  <c r="E7753" i="18" s="1"/>
  <c r="F7765" i="18"/>
  <c r="E7765" i="18" s="1"/>
  <c r="F7770" i="18"/>
  <c r="E7770" i="18" s="1"/>
  <c r="F7784" i="18"/>
  <c r="E7784" i="18" s="1"/>
  <c r="F7787" i="18"/>
  <c r="E7787" i="18" s="1"/>
  <c r="F7790" i="18"/>
  <c r="E7790" i="18" s="1"/>
  <c r="F7812" i="18"/>
  <c r="E7812" i="18" s="1"/>
  <c r="F7850" i="18"/>
  <c r="E7850" i="18" s="1"/>
  <c r="F7865" i="18"/>
  <c r="E7865" i="18" s="1"/>
  <c r="F7641" i="18"/>
  <c r="E7641" i="18" s="1"/>
  <c r="F7643" i="18"/>
  <c r="E7643" i="18" s="1"/>
  <c r="F7645" i="18"/>
  <c r="E7645" i="18" s="1"/>
  <c r="F7647" i="18"/>
  <c r="E7647" i="18" s="1"/>
  <c r="F7649" i="18"/>
  <c r="E7649" i="18" s="1"/>
  <c r="F7651" i="18"/>
  <c r="E7651" i="18" s="1"/>
  <c r="F7653" i="18"/>
  <c r="E7653" i="18" s="1"/>
  <c r="F7655" i="18"/>
  <c r="E7655" i="18" s="1"/>
  <c r="F7657" i="18"/>
  <c r="E7657" i="18" s="1"/>
  <c r="F7659" i="18"/>
  <c r="E7659" i="18" s="1"/>
  <c r="F7661" i="18"/>
  <c r="E7661" i="18" s="1"/>
  <c r="F7663" i="18"/>
  <c r="E7663" i="18" s="1"/>
  <c r="F7665" i="18"/>
  <c r="E7665" i="18" s="1"/>
  <c r="F7667" i="18"/>
  <c r="E7667" i="18" s="1"/>
  <c r="F7669" i="18"/>
  <c r="E7669" i="18" s="1"/>
  <c r="F7671" i="18"/>
  <c r="E7671" i="18" s="1"/>
  <c r="F7673" i="18"/>
  <c r="E7673" i="18" s="1"/>
  <c r="F7675" i="18"/>
  <c r="E7675" i="18" s="1"/>
  <c r="F7677" i="18"/>
  <c r="E7677" i="18" s="1"/>
  <c r="F7679" i="18"/>
  <c r="E7679" i="18" s="1"/>
  <c r="F7681" i="18"/>
  <c r="E7681" i="18" s="1"/>
  <c r="F7683" i="18"/>
  <c r="E7683" i="18" s="1"/>
  <c r="F7685" i="18"/>
  <c r="E7685" i="18" s="1"/>
  <c r="F7687" i="18"/>
  <c r="E7687" i="18" s="1"/>
  <c r="F7689" i="18"/>
  <c r="E7689" i="18" s="1"/>
  <c r="F7691" i="18"/>
  <c r="E7691" i="18" s="1"/>
  <c r="F7693" i="18"/>
  <c r="E7693" i="18" s="1"/>
  <c r="F7695" i="18"/>
  <c r="E7695" i="18" s="1"/>
  <c r="F7697" i="18"/>
  <c r="E7697" i="18" s="1"/>
  <c r="F7699" i="18"/>
  <c r="E7699" i="18" s="1"/>
  <c r="F7701" i="18"/>
  <c r="E7701" i="18" s="1"/>
  <c r="F7705" i="18"/>
  <c r="E7705" i="18" s="1"/>
  <c r="F7707" i="18"/>
  <c r="E7707" i="18" s="1"/>
  <c r="F7709" i="18"/>
  <c r="E7709" i="18" s="1"/>
  <c r="F7711" i="18"/>
  <c r="E7711" i="18" s="1"/>
  <c r="F7720" i="18"/>
  <c r="E7720" i="18" s="1"/>
  <c r="F7731" i="18"/>
  <c r="E7731" i="18" s="1"/>
  <c r="F7740" i="18"/>
  <c r="E7740" i="18" s="1"/>
  <c r="F7758" i="18"/>
  <c r="E7758" i="18" s="1"/>
  <c r="F7776" i="18"/>
  <c r="E7776" i="18" s="1"/>
  <c r="F7797" i="18"/>
  <c r="E7797" i="18" s="1"/>
  <c r="F7826" i="18"/>
  <c r="E7826" i="18" s="1"/>
  <c r="F7854" i="18"/>
  <c r="E7854" i="18" s="1"/>
  <c r="F7857" i="18"/>
  <c r="E7857" i="18" s="1"/>
  <c r="F7861" i="18"/>
  <c r="E7861" i="18" s="1"/>
  <c r="F7791" i="18"/>
  <c r="E7791" i="18" s="1"/>
  <c r="F7800" i="18"/>
  <c r="E7800" i="18" s="1"/>
  <c r="F7836" i="18"/>
  <c r="E7836" i="18" s="1"/>
  <c r="F7847" i="18"/>
  <c r="E7847" i="18" s="1"/>
  <c r="F7856" i="18"/>
  <c r="E7856" i="18" s="1"/>
  <c r="F7867" i="18"/>
  <c r="E7867" i="18" s="1"/>
  <c r="F7779" i="18"/>
  <c r="E7779" i="18" s="1"/>
  <c r="F7799" i="18"/>
  <c r="E7799" i="18" s="1"/>
  <c r="F7808" i="18"/>
  <c r="E7808" i="18" s="1"/>
  <c r="F7824" i="18"/>
  <c r="E7824" i="18" s="1"/>
  <c r="F7855" i="18"/>
  <c r="E7855" i="18" s="1"/>
  <c r="F7864" i="18"/>
  <c r="E7864" i="18" s="1"/>
  <c r="F7875" i="18"/>
  <c r="E7875" i="18" s="1"/>
  <c r="F7817" i="18"/>
  <c r="E7817" i="18" s="1"/>
  <c r="F7822" i="18"/>
  <c r="E7822" i="18" s="1"/>
  <c r="F7833" i="18"/>
  <c r="E7833" i="18" s="1"/>
  <c r="F7842" i="18"/>
  <c r="E7842" i="18" s="1"/>
  <c r="F7853" i="18"/>
  <c r="E7853" i="18" s="1"/>
  <c r="F7862" i="18"/>
  <c r="E7862" i="18" s="1"/>
  <c r="F7873" i="18"/>
  <c r="E7873" i="18" s="1"/>
  <c r="F7795" i="18"/>
  <c r="E7795" i="18" s="1"/>
  <c r="F7804" i="18"/>
  <c r="E7804" i="18" s="1"/>
  <c r="F7815" i="18"/>
  <c r="E7815" i="18" s="1"/>
  <c r="F7820" i="18"/>
  <c r="E7820" i="18" s="1"/>
  <c r="F7831" i="18"/>
  <c r="E7831" i="18" s="1"/>
  <c r="F7840" i="18"/>
  <c r="E7840" i="18" s="1"/>
  <c r="F7851" i="18"/>
  <c r="E7851" i="18" s="1"/>
  <c r="F7860" i="18"/>
  <c r="E7860" i="18" s="1"/>
  <c r="F7871" i="18"/>
  <c r="E7871" i="18" s="1"/>
  <c r="F7762" i="18"/>
  <c r="E7762" i="18" s="1"/>
  <c r="F7773" i="18"/>
  <c r="E7773" i="18" s="1"/>
  <c r="F7782" i="18"/>
  <c r="E7782" i="18" s="1"/>
  <c r="F7793" i="18"/>
  <c r="E7793" i="18" s="1"/>
  <c r="F7802" i="18"/>
  <c r="E7802" i="18" s="1"/>
  <c r="F7829" i="18"/>
  <c r="E7829" i="18" s="1"/>
  <c r="F7838" i="18"/>
  <c r="E7838" i="18" s="1"/>
  <c r="F7849" i="18"/>
  <c r="E7849" i="18" s="1"/>
  <c r="F7858" i="18"/>
  <c r="E7858" i="18" s="1"/>
  <c r="F7869" i="18"/>
  <c r="E7869" i="18" s="1"/>
  <c r="K31" i="3"/>
  <c r="B126" i="18"/>
  <c r="C126" i="18" s="1"/>
  <c r="Q22" i="8"/>
  <c r="Y22" i="8" s="1"/>
  <c r="E106" i="2"/>
  <c r="B8" i="18"/>
  <c r="C8" i="18" s="1"/>
  <c r="B3642" i="18"/>
  <c r="C3642" i="18" s="1"/>
  <c r="D46" i="2"/>
  <c r="B3240" i="18"/>
  <c r="C3240" i="18" s="1"/>
  <c r="H113" i="2"/>
  <c r="B3204" i="18"/>
  <c r="C3204" i="18" s="1"/>
  <c r="G116" i="2"/>
  <c r="Q4" i="18"/>
  <c r="B10" i="18"/>
  <c r="C10" i="18" s="1"/>
  <c r="G106" i="2"/>
  <c r="B6003" i="18"/>
  <c r="C6003" i="18" s="1"/>
  <c r="C18" i="14"/>
  <c r="F18" i="14" s="1"/>
  <c r="B7051" i="18"/>
  <c r="C7051" i="18" s="1"/>
  <c r="C108" i="2"/>
  <c r="C3" i="6"/>
  <c r="C53" i="14" s="1"/>
  <c r="E146" i="10"/>
  <c r="H80" i="2"/>
  <c r="E35" i="3"/>
  <c r="B58" i="18"/>
  <c r="C58" i="18" s="1"/>
  <c r="B7038" i="18"/>
  <c r="C7038" i="18" s="1"/>
  <c r="J103" i="2"/>
  <c r="B7284" i="18"/>
  <c r="C7284" i="18" s="1"/>
  <c r="B2541" i="18"/>
  <c r="C2541" i="18" s="1"/>
  <c r="F103" i="2"/>
  <c r="E17" i="8"/>
  <c r="B3199" i="18"/>
  <c r="C3199" i="18" s="1"/>
  <c r="F117" i="2"/>
  <c r="B3352" i="18"/>
  <c r="C3352" i="18" s="1"/>
  <c r="E10" i="8"/>
  <c r="F94" i="2"/>
  <c r="B3196" i="18"/>
  <c r="C3196" i="18" s="1"/>
  <c r="E24" i="8"/>
  <c r="F113" i="2"/>
  <c r="B3220" i="18"/>
  <c r="C3220" i="18" s="1"/>
  <c r="E116" i="2"/>
  <c r="D76" i="5"/>
  <c r="E133" i="5"/>
  <c r="K247" i="5"/>
  <c r="K267" i="5"/>
  <c r="K378" i="5"/>
  <c r="G387" i="5"/>
  <c r="C24" i="8"/>
  <c r="J20" i="11"/>
  <c r="J24" i="11" s="1"/>
  <c r="C22" i="14"/>
  <c r="F22" i="14" s="1"/>
  <c r="B780" i="18"/>
  <c r="C780" i="18" s="1"/>
  <c r="E111" i="4"/>
  <c r="I79" i="2"/>
  <c r="J80" i="2"/>
  <c r="G94" i="2"/>
  <c r="H106" i="2"/>
  <c r="G113" i="2"/>
  <c r="H116" i="2"/>
  <c r="D31" i="3"/>
  <c r="H35" i="3"/>
  <c r="F111" i="4"/>
  <c r="K270" i="4"/>
  <c r="E76" i="5"/>
  <c r="F133" i="5"/>
  <c r="K172" i="5"/>
  <c r="K258" i="5"/>
  <c r="G309" i="5"/>
  <c r="H387" i="5"/>
  <c r="D428" i="5"/>
  <c r="C438" i="5"/>
  <c r="G7" i="8"/>
  <c r="H22" i="8"/>
  <c r="L22" i="8" s="1"/>
  <c r="X22" i="8" s="1"/>
  <c r="R22" i="8"/>
  <c r="V22" i="8" s="1"/>
  <c r="Z22" i="8" s="1"/>
  <c r="I18" i="11"/>
  <c r="K20" i="11"/>
  <c r="G111" i="4"/>
  <c r="C171" i="4"/>
  <c r="C172" i="4" s="1"/>
  <c r="C271" i="4"/>
  <c r="K44" i="5"/>
  <c r="F76" i="5"/>
  <c r="G133" i="5"/>
  <c r="K344" i="5"/>
  <c r="I387" i="5"/>
  <c r="Q13" i="8"/>
  <c r="Y13" i="8" s="1"/>
  <c r="C17" i="8"/>
  <c r="C25" i="8"/>
  <c r="K18" i="11"/>
  <c r="B6" i="18"/>
  <c r="C6" i="18" s="1"/>
  <c r="B27" i="18"/>
  <c r="C27" i="18" s="1"/>
  <c r="B1067" i="18"/>
  <c r="C1067" i="18" s="1"/>
  <c r="K106" i="2"/>
  <c r="D108" i="2"/>
  <c r="I113" i="2"/>
  <c r="J116" i="2"/>
  <c r="F31" i="3"/>
  <c r="J35" i="3"/>
  <c r="H111" i="4"/>
  <c r="D171" i="4"/>
  <c r="E172" i="4"/>
  <c r="K67" i="5"/>
  <c r="G76" i="5"/>
  <c r="G117" i="5" s="1"/>
  <c r="H133" i="5"/>
  <c r="D214" i="5"/>
  <c r="K290" i="5"/>
  <c r="I309" i="5"/>
  <c r="K365" i="5"/>
  <c r="J387" i="5"/>
  <c r="K405" i="5"/>
  <c r="K413" i="5"/>
  <c r="K443" i="5"/>
  <c r="C10" i="8"/>
  <c r="D17" i="8"/>
  <c r="F24" i="8"/>
  <c r="D25" i="8"/>
  <c r="N137" i="10"/>
  <c r="E166" i="10" s="1"/>
  <c r="J12" i="11"/>
  <c r="K80" i="2"/>
  <c r="I111" i="4"/>
  <c r="K49" i="5"/>
  <c r="H76" i="5"/>
  <c r="F117" i="5"/>
  <c r="I133" i="5"/>
  <c r="K164" i="5"/>
  <c r="K188" i="5"/>
  <c r="K369" i="5"/>
  <c r="K385" i="5"/>
  <c r="K397" i="5"/>
  <c r="G428" i="5"/>
  <c r="F438" i="5"/>
  <c r="D453" i="5"/>
  <c r="E25" i="8"/>
  <c r="B5" i="9"/>
  <c r="I21" i="11"/>
  <c r="L21" i="11" s="1"/>
  <c r="C19" i="14"/>
  <c r="F19" i="14" s="1"/>
  <c r="B2" i="1"/>
  <c r="Q3" i="18" s="1"/>
  <c r="I7" i="2"/>
  <c r="F108" i="2"/>
  <c r="K113" i="2"/>
  <c r="C12" i="4"/>
  <c r="J111" i="4"/>
  <c r="F171" i="4"/>
  <c r="G172" i="4"/>
  <c r="D270" i="4"/>
  <c r="I76" i="5"/>
  <c r="F116" i="5"/>
  <c r="J133" i="5"/>
  <c r="K151" i="5"/>
  <c r="K208" i="5"/>
  <c r="F214" i="5"/>
  <c r="K242" i="5"/>
  <c r="K307" i="5"/>
  <c r="E415" i="5"/>
  <c r="C20" i="8"/>
  <c r="O1" i="10"/>
  <c r="I19" i="11"/>
  <c r="C80" i="2"/>
  <c r="D6" i="2"/>
  <c r="E46" i="2"/>
  <c r="C88" i="2"/>
  <c r="H96" i="2"/>
  <c r="C103" i="2"/>
  <c r="G108" i="2"/>
  <c r="C116" i="2"/>
  <c r="C24" i="3"/>
  <c r="I31" i="3"/>
  <c r="K111" i="4"/>
  <c r="G171" i="4"/>
  <c r="H172" i="4"/>
  <c r="E270" i="4"/>
  <c r="J76" i="5"/>
  <c r="K94" i="5"/>
  <c r="K102" i="5"/>
  <c r="G116" i="5"/>
  <c r="H117" i="5"/>
  <c r="K131" i="5"/>
  <c r="K133" i="5"/>
  <c r="E143" i="5"/>
  <c r="H176" i="5"/>
  <c r="E200" i="5"/>
  <c r="G214" i="5"/>
  <c r="K282" i="5"/>
  <c r="H292" i="5"/>
  <c r="C387" i="5"/>
  <c r="H415" i="5"/>
  <c r="I428" i="5"/>
  <c r="D20" i="8"/>
  <c r="K19" i="11"/>
  <c r="J8" i="14"/>
  <c r="C20" i="14"/>
  <c r="F20" i="14" s="1"/>
  <c r="B9" i="18"/>
  <c r="C9" i="18" s="1"/>
  <c r="F270" i="4"/>
  <c r="K35" i="5"/>
  <c r="K55" i="5"/>
  <c r="K74" i="5"/>
  <c r="K86" i="5"/>
  <c r="K112" i="5"/>
  <c r="H214" i="5"/>
  <c r="K233" i="5"/>
  <c r="K254" i="5"/>
  <c r="K274" i="5"/>
  <c r="K353" i="5"/>
  <c r="D387" i="5"/>
  <c r="J428" i="5"/>
  <c r="I438" i="5"/>
  <c r="K448" i="5"/>
  <c r="G453" i="5"/>
  <c r="A3" i="8"/>
  <c r="Q21" i="8"/>
  <c r="Y21" i="8" s="1"/>
  <c r="I17" i="11"/>
  <c r="G80" i="2"/>
  <c r="J172" i="4"/>
  <c r="G270" i="4"/>
  <c r="K34" i="5"/>
  <c r="E104" i="5"/>
  <c r="C133" i="5"/>
  <c r="K143" i="5"/>
  <c r="K200" i="5"/>
  <c r="I214" i="5"/>
  <c r="K300" i="5"/>
  <c r="D309" i="5"/>
  <c r="E387" i="5"/>
  <c r="K426" i="5"/>
  <c r="H453" i="5"/>
  <c r="K17" i="11"/>
  <c r="I22" i="11"/>
  <c r="L22" i="11" s="1"/>
  <c r="C21" i="14"/>
  <c r="F21" i="14" s="1"/>
  <c r="D111" i="4"/>
  <c r="K172" i="4"/>
  <c r="J271" i="4"/>
  <c r="C76" i="5"/>
  <c r="J116" i="5"/>
  <c r="D133" i="5"/>
  <c r="D276" i="5"/>
  <c r="E309" i="5"/>
  <c r="K358" i="5"/>
  <c r="F387" i="5"/>
  <c r="K436" i="5"/>
  <c r="F12" i="8"/>
  <c r="I20" i="11"/>
  <c r="K22" i="11"/>
  <c r="F7146" i="18" a="1"/>
  <c r="F7060" i="18" a="1"/>
  <c r="F7108" i="18" a="1"/>
  <c r="F1429" i="18" a="1"/>
  <c r="F6040" i="18" a="1"/>
  <c r="F4386" i="18" a="1"/>
  <c r="F5356" i="18" a="1"/>
  <c r="F7751" i="18" a="1"/>
  <c r="F7798" i="18" a="1"/>
  <c r="F7478" i="18" a="1"/>
  <c r="F7055" i="18" a="1"/>
  <c r="F1296" i="18" a="1"/>
  <c r="F1432" i="18" a="1"/>
  <c r="F6406" i="18" a="1"/>
  <c r="F5958" i="18" a="1"/>
  <c r="F7835" i="18" a="1"/>
  <c r="F4955" i="18" a="1"/>
  <c r="F7145" i="18" a="1"/>
  <c r="F1066" i="18" a="1"/>
  <c r="F7232" i="18" a="1"/>
  <c r="F1435" i="18" a="1"/>
  <c r="F5158" i="18" a="1"/>
  <c r="F5270" i="18" a="1"/>
  <c r="F5714" i="18" a="1"/>
  <c r="F6636" i="18" a="1"/>
  <c r="F1059" i="18" a="1"/>
  <c r="F6481" i="18" a="1"/>
  <c r="F1425" i="18" a="1"/>
  <c r="F5850" i="18" a="1"/>
  <c r="F1320" i="18" a="1"/>
  <c r="F1444" i="18" a="1"/>
  <c r="F7129" i="18" a="1"/>
  <c r="F815" i="18" a="1"/>
  <c r="F5488" i="18" a="1"/>
  <c r="F7827" i="18" a="1"/>
  <c r="F7811" i="18" a="1"/>
  <c r="F6335" i="18" a="1"/>
  <c r="F7142" i="18" a="1"/>
  <c r="F6336" i="18" a="1"/>
  <c r="F1309" i="18" a="1"/>
  <c r="F1452" i="18" a="1"/>
  <c r="F3205" i="18" a="1"/>
  <c r="F1503" i="18" a="1"/>
  <c r="F6186" i="18" a="1"/>
  <c r="F7158" i="18" a="1"/>
  <c r="F3531" i="18" a="1"/>
  <c r="F875" i="18" a="1"/>
  <c r="F2033" i="18" a="1"/>
  <c r="F3668" i="18" a="1"/>
  <c r="F5657" i="18" a="1"/>
  <c r="F1474" i="18" a="1"/>
  <c r="F1398" i="18" a="1"/>
  <c r="F4101" i="18" a="1"/>
  <c r="F7805" i="18" a="1"/>
  <c r="F1202" i="18" a="1"/>
  <c r="F7207" i="18" a="1"/>
  <c r="F7015" i="18" a="1"/>
  <c r="F7064" i="18" a="1"/>
  <c r="F7788" i="18" a="1"/>
  <c r="F699" i="18" a="1"/>
  <c r="F7123" i="18" a="1"/>
  <c r="F5970" i="18" a="1"/>
  <c r="F7314" i="18" a="1"/>
  <c r="F7468" i="18" a="1"/>
  <c r="F7115" i="18" a="1"/>
  <c r="F1272" i="18" a="1"/>
  <c r="F7703" i="18" a="1"/>
  <c r="F7174" i="18" a="1"/>
  <c r="F931" i="18" a="1"/>
  <c r="F3618" i="18" a="1"/>
  <c r="F1063" i="18" a="1"/>
  <c r="F3586" i="18" a="1"/>
  <c r="F7212" i="18" a="1"/>
  <c r="F933" i="18" a="1"/>
  <c r="F6612" i="18" a="1"/>
  <c r="F1177" i="18" a="1"/>
  <c r="F3243" i="18" a="1"/>
  <c r="F5968" i="18" a="1"/>
  <c r="F7194" i="18" a="1"/>
  <c r="F1210" i="18" a="1"/>
  <c r="F3573" i="18" a="1"/>
  <c r="F5010" i="18" a="1"/>
  <c r="F3176" i="18" a="1"/>
  <c r="F7320" i="18" a="1"/>
  <c r="F1085" i="18" a="1"/>
  <c r="F6591" i="18" a="1"/>
  <c r="F3604" i="18" a="1"/>
  <c r="F1225" i="18" a="1"/>
  <c r="F3594" i="18" a="1"/>
  <c r="F1169" i="18" a="1"/>
  <c r="F989" i="18" a="1"/>
  <c r="F6640" i="18" a="1"/>
  <c r="F1052" i="18" a="1"/>
  <c r="F1390" i="18" a="1"/>
  <c r="F1492" i="18" a="1"/>
  <c r="F7318" i="18" a="1"/>
  <c r="F6125" i="18" a="1"/>
  <c r="F3350" i="18" a="1"/>
  <c r="F5972" i="18" a="1"/>
  <c r="F1223" i="18" a="1"/>
  <c r="F6581" i="18" a="1"/>
  <c r="F2032" i="18" a="1"/>
  <c r="F6666" i="18" a="1"/>
  <c r="F2734" i="18" a="1"/>
  <c r="F7633" i="18" a="1"/>
  <c r="F1459" i="18" a="1"/>
  <c r="F3218" i="18" a="1"/>
  <c r="F7792" i="18" a="1"/>
  <c r="F757" i="18" a="1"/>
  <c r="F5532" i="18" a="1"/>
  <c r="F7164" i="18" a="1"/>
  <c r="F6386" i="18" a="1"/>
  <c r="F7103" i="18" a="1"/>
  <c r="F7295" i="18" a="1"/>
  <c r="F4147" i="18" a="1"/>
  <c r="F7525" i="18" a="1"/>
  <c r="F3179" i="18" a="1"/>
  <c r="F7140" i="18" a="1"/>
  <c r="F7245" i="18" a="1"/>
  <c r="F7250" i="18" a="1"/>
  <c r="F1290" i="18" a="1"/>
  <c r="F7125" i="18" a="1"/>
  <c r="F5471" i="18" a="1"/>
  <c r="F6578" i="18" a="1"/>
  <c r="F7290" i="18" a="1"/>
  <c r="F1303" i="18" a="1"/>
  <c r="F7004" i="18" a="1"/>
  <c r="F5722" i="18" a="1"/>
  <c r="F7042" i="18" a="1"/>
  <c r="F1226" i="18" a="1"/>
  <c r="F7163" i="18" a="1"/>
  <c r="F7187" i="18" a="1"/>
  <c r="F1185" i="18" a="1"/>
  <c r="F3262" i="18" a="1"/>
  <c r="F3565" i="18" a="1"/>
  <c r="F873" i="18" a="1"/>
  <c r="F5969" i="18" a="1"/>
  <c r="F6572" i="18" a="1"/>
  <c r="F1325" i="18" a="1"/>
  <c r="F5445" i="18" a="1"/>
  <c r="F2046" i="18" a="1"/>
  <c r="F7152" i="18" a="1"/>
  <c r="F6969" i="18" a="1"/>
  <c r="F1261" i="18" a="1"/>
  <c r="F1418" i="18" a="1"/>
  <c r="F1326" i="18" a="1"/>
  <c r="F5300" i="18" a="1"/>
  <c r="F3614" i="18" a="1"/>
  <c r="F7097" i="18" a="1"/>
  <c r="F7572" i="18" a="1"/>
  <c r="F1193" i="18" a="1"/>
  <c r="F7781" i="18" a="1"/>
  <c r="F7081" i="18" a="1"/>
  <c r="F1077" i="18" a="1"/>
  <c r="F6580" i="18" a="1"/>
  <c r="F7120" i="18" a="1"/>
  <c r="F7217" i="18" a="1"/>
  <c r="F2034" i="18" a="1"/>
  <c r="F7419" i="18" a="1"/>
  <c r="F6170" i="18" a="1"/>
  <c r="F6370" i="18" a="1"/>
  <c r="F6387" i="18" a="1"/>
  <c r="F7277" i="18" a="1"/>
  <c r="F7371" i="18" a="1"/>
  <c r="F7841" i="18" a="1"/>
  <c r="F5807" i="18" a="1"/>
  <c r="F1480" i="18" a="1"/>
  <c r="F7272" i="18" a="1"/>
  <c r="F5588" i="18" a="1"/>
  <c r="F5167" i="18" a="1"/>
  <c r="F7319" i="18" a="1"/>
  <c r="F7319" i="18" l="1"/>
  <c r="F5167" i="18"/>
  <c r="F5588" i="18"/>
  <c r="F7272" i="18"/>
  <c r="F1480" i="18"/>
  <c r="F5807" i="18"/>
  <c r="E5807" i="18" s="1"/>
  <c r="F7841" i="18"/>
  <c r="E7841" i="18" s="1"/>
  <c r="F7371" i="18"/>
  <c r="E7371" i="18" s="1"/>
  <c r="F7277" i="18"/>
  <c r="E7277" i="18" s="1"/>
  <c r="F6387" i="18"/>
  <c r="F6370" i="18"/>
  <c r="F6170" i="18"/>
  <c r="F7419" i="18"/>
  <c r="F2034" i="18"/>
  <c r="F7217" i="18"/>
  <c r="F7120" i="18"/>
  <c r="F6580" i="18"/>
  <c r="E6580" i="18" s="1"/>
  <c r="F1077" i="18"/>
  <c r="E1077" i="18" s="1"/>
  <c r="F7081" i="18"/>
  <c r="E7081" i="18" s="1"/>
  <c r="F7781" i="18"/>
  <c r="F1193" i="18"/>
  <c r="F7572" i="18"/>
  <c r="E7572" i="18" s="1"/>
  <c r="F7097" i="18"/>
  <c r="E7097" i="18" s="1"/>
  <c r="F3614" i="18"/>
  <c r="F5300" i="18"/>
  <c r="F1326" i="18"/>
  <c r="F1418" i="18"/>
  <c r="F1261" i="18"/>
  <c r="E1261" i="18" s="1"/>
  <c r="F6969" i="18"/>
  <c r="F7152" i="18"/>
  <c r="F2046" i="18"/>
  <c r="F5445" i="18"/>
  <c r="F1325" i="18"/>
  <c r="F6572" i="18"/>
  <c r="F5969" i="18"/>
  <c r="F873" i="18"/>
  <c r="F3565" i="18"/>
  <c r="F3262" i="18"/>
  <c r="F1185" i="18"/>
  <c r="E1185" i="18" s="1"/>
  <c r="F7187" i="18"/>
  <c r="F7163" i="18"/>
  <c r="F1226" i="18"/>
  <c r="F7042" i="18"/>
  <c r="F5722" i="18"/>
  <c r="F7004" i="18"/>
  <c r="F1303" i="18"/>
  <c r="E1303" i="18" s="1"/>
  <c r="F7290" i="18"/>
  <c r="F6578" i="18"/>
  <c r="F5471" i="18"/>
  <c r="F7125" i="18"/>
  <c r="F1290" i="18"/>
  <c r="F7250" i="18"/>
  <c r="F7245" i="18"/>
  <c r="F7140" i="18"/>
  <c r="F3179" i="18"/>
  <c r="F7525" i="18"/>
  <c r="F4147" i="18"/>
  <c r="F7295" i="18"/>
  <c r="F7103" i="18"/>
  <c r="E7103" i="18" s="1"/>
  <c r="F6386" i="18"/>
  <c r="F7164" i="18"/>
  <c r="F5532" i="18"/>
  <c r="F757" i="18"/>
  <c r="F7792" i="18"/>
  <c r="F3218" i="18"/>
  <c r="E3218" i="18" s="1"/>
  <c r="F1459" i="18"/>
  <c r="F7633" i="18"/>
  <c r="F2734" i="18"/>
  <c r="F6666" i="18"/>
  <c r="F2032" i="18"/>
  <c r="F6581" i="18"/>
  <c r="F1223" i="18"/>
  <c r="F5972" i="18"/>
  <c r="F3350" i="18"/>
  <c r="F6125" i="18"/>
  <c r="F7318" i="18"/>
  <c r="F1492" i="18"/>
  <c r="F1390" i="18"/>
  <c r="F1052" i="18"/>
  <c r="E1052" i="18" s="1"/>
  <c r="F6640" i="18"/>
  <c r="F989" i="18"/>
  <c r="F1169" i="18"/>
  <c r="F3594" i="18"/>
  <c r="F1225" i="18"/>
  <c r="F3604" i="18"/>
  <c r="F6591" i="18"/>
  <c r="F1085" i="18"/>
  <c r="F7320" i="18"/>
  <c r="E7320" i="18" s="1"/>
  <c r="F3176" i="18"/>
  <c r="F5010" i="18"/>
  <c r="F3573" i="18"/>
  <c r="F1210" i="18"/>
  <c r="F7194" i="18"/>
  <c r="F5968" i="18"/>
  <c r="F3243" i="18"/>
  <c r="F1177" i="18"/>
  <c r="F6612" i="18"/>
  <c r="F933" i="18"/>
  <c r="E933" i="18" s="1"/>
  <c r="F7212" i="18"/>
  <c r="F3586" i="18"/>
  <c r="F1063" i="18"/>
  <c r="F3618" i="18"/>
  <c r="F931" i="18"/>
  <c r="F7174" i="18"/>
  <c r="F7703" i="18"/>
  <c r="F1272" i="18"/>
  <c r="F7115" i="18"/>
  <c r="F7468" i="18"/>
  <c r="E7468" i="18" s="1"/>
  <c r="F7314" i="18"/>
  <c r="F5970" i="18"/>
  <c r="F7123" i="18"/>
  <c r="F699" i="18"/>
  <c r="F7788" i="18"/>
  <c r="F7064" i="18"/>
  <c r="F7015" i="18"/>
  <c r="F7207" i="18"/>
  <c r="F1202" i="18"/>
  <c r="F7805" i="18"/>
  <c r="F4101" i="18"/>
  <c r="F1398" i="18"/>
  <c r="F1474" i="18"/>
  <c r="F5657" i="18"/>
  <c r="F3668" i="18"/>
  <c r="F2033" i="18"/>
  <c r="F875" i="18"/>
  <c r="F3531" i="18"/>
  <c r="F7158" i="18"/>
  <c r="F6186" i="18"/>
  <c r="F1503" i="18"/>
  <c r="F3205" i="18"/>
  <c r="F1452" i="18"/>
  <c r="F1309" i="18"/>
  <c r="F6336" i="18"/>
  <c r="F7142" i="18"/>
  <c r="F6335" i="18"/>
  <c r="F7811" i="18"/>
  <c r="F7827" i="18"/>
  <c r="F5488" i="18"/>
  <c r="F815" i="18"/>
  <c r="F7129" i="18"/>
  <c r="F1444" i="18"/>
  <c r="F1320" i="18"/>
  <c r="F5850" i="18"/>
  <c r="F1425" i="18"/>
  <c r="F6481" i="18"/>
  <c r="F1059" i="18"/>
  <c r="F6636" i="18"/>
  <c r="F5714" i="18"/>
  <c r="F5270" i="18"/>
  <c r="F5158" i="18"/>
  <c r="F1435" i="18"/>
  <c r="F7232" i="18"/>
  <c r="F1066" i="18"/>
  <c r="F7145" i="18"/>
  <c r="F4955" i="18"/>
  <c r="F7835" i="18"/>
  <c r="F5958" i="18"/>
  <c r="F6406" i="18"/>
  <c r="F1432" i="18"/>
  <c r="F1296" i="18"/>
  <c r="F7055" i="18"/>
  <c r="F7478" i="18"/>
  <c r="F7798" i="18"/>
  <c r="F7751" i="18"/>
  <c r="F5356" i="18"/>
  <c r="F4386" i="18"/>
  <c r="F6040" i="18"/>
  <c r="F1429" i="18"/>
  <c r="F7108" i="18"/>
  <c r="F7060" i="18"/>
  <c r="F7146" i="18"/>
  <c r="B7319" i="18"/>
  <c r="C7319" i="18" s="1"/>
  <c r="B5167" i="18"/>
  <c r="C5167" i="18" s="1"/>
  <c r="C7" i="2"/>
  <c r="B5588" i="18"/>
  <c r="C5588" i="18" s="1"/>
  <c r="F172" i="4"/>
  <c r="B7272" i="18"/>
  <c r="C7272" i="18" s="1"/>
  <c r="B1480" i="18"/>
  <c r="C1480" i="18" s="1"/>
  <c r="H126" i="2"/>
  <c r="B5807" i="18"/>
  <c r="C5807" i="18" s="1"/>
  <c r="B7841" i="18"/>
  <c r="C7841" i="18" s="1"/>
  <c r="J131" i="2"/>
  <c r="B7371" i="18"/>
  <c r="C7371" i="18" s="1"/>
  <c r="K387" i="5"/>
  <c r="C428" i="5"/>
  <c r="B7277" i="18"/>
  <c r="C7277" i="18" s="1"/>
  <c r="B6387" i="18"/>
  <c r="C6387" i="18" s="1"/>
  <c r="J155" i="5"/>
  <c r="C26" i="8"/>
  <c r="B6370" i="18"/>
  <c r="C6370" i="18" s="1"/>
  <c r="C131" i="2"/>
  <c r="B6170" i="18"/>
  <c r="C6170" i="18" s="1"/>
  <c r="J7" i="2"/>
  <c r="B7419" i="18"/>
  <c r="C7419" i="18" s="1"/>
  <c r="B2034" i="18"/>
  <c r="C2034" i="18" s="1"/>
  <c r="B7217" i="18"/>
  <c r="C7217" i="18" s="1"/>
  <c r="C25" i="3"/>
  <c r="B7120" i="18"/>
  <c r="C7120" i="18" s="1"/>
  <c r="B6580" i="18"/>
  <c r="C6580" i="18" s="1"/>
  <c r="J128" i="2"/>
  <c r="B1077" i="18"/>
  <c r="C1077" i="18" s="1"/>
  <c r="B7081" i="18"/>
  <c r="C7081" i="18" s="1"/>
  <c r="B7781" i="18"/>
  <c r="C7781" i="18" s="1"/>
  <c r="J13" i="2"/>
  <c r="L18" i="11"/>
  <c r="B1193" i="18"/>
  <c r="C1193" i="18" s="1"/>
  <c r="F155" i="5"/>
  <c r="B7572" i="18"/>
  <c r="C7572" i="18" s="1"/>
  <c r="B7097" i="18"/>
  <c r="C7097" i="18" s="1"/>
  <c r="B3614" i="18"/>
  <c r="C3614" i="18" s="1"/>
  <c r="K438" i="5"/>
  <c r="B5300" i="18"/>
  <c r="C5300" i="18" s="1"/>
  <c r="D5" i="2"/>
  <c r="B1326" i="18"/>
  <c r="C1326" i="18" s="1"/>
  <c r="F16" i="2"/>
  <c r="B1418" i="18"/>
  <c r="C1418" i="18" s="1"/>
  <c r="G13" i="2"/>
  <c r="B1261" i="18"/>
  <c r="C1261" i="18" s="1"/>
  <c r="H178" i="5"/>
  <c r="B6969" i="18"/>
  <c r="C6969" i="18" s="1"/>
  <c r="B7152" i="18"/>
  <c r="C7152" i="18" s="1"/>
  <c r="B2046" i="18"/>
  <c r="C2046" i="18" s="1"/>
  <c r="H16" i="2"/>
  <c r="B5445" i="18"/>
  <c r="C5445" i="18" s="1"/>
  <c r="B1325" i="18"/>
  <c r="C1325" i="18" s="1"/>
  <c r="F14" i="2"/>
  <c r="B6572" i="18"/>
  <c r="C6572" i="18" s="1"/>
  <c r="B5969" i="18"/>
  <c r="C5969" i="18" s="1"/>
  <c r="H272" i="4"/>
  <c r="H5" i="2"/>
  <c r="B873" i="18"/>
  <c r="C873" i="18" s="1"/>
  <c r="B3565" i="18"/>
  <c r="C3565" i="18" s="1"/>
  <c r="C453" i="5"/>
  <c r="B3262" i="18"/>
  <c r="C3262" i="18" s="1"/>
  <c r="I13" i="3"/>
  <c r="I116" i="2"/>
  <c r="F25" i="8"/>
  <c r="B1185" i="18"/>
  <c r="C1185" i="18" s="1"/>
  <c r="E155" i="5"/>
  <c r="B7187" i="18"/>
  <c r="C7187" i="18" s="1"/>
  <c r="E3240" i="18"/>
  <c r="E3196" i="18"/>
  <c r="E9" i="18"/>
  <c r="B7163" i="18"/>
  <c r="C7163" i="18" s="1"/>
  <c r="E10" i="18"/>
  <c r="B1226" i="18"/>
  <c r="C1226" i="18" s="1"/>
  <c r="D16" i="2"/>
  <c r="B7042" i="18"/>
  <c r="C7042" i="18" s="1"/>
  <c r="C89" i="2"/>
  <c r="B5722" i="18"/>
  <c r="C5722" i="18" s="1"/>
  <c r="G7" i="2"/>
  <c r="B7004" i="18"/>
  <c r="C7004" i="18" s="1"/>
  <c r="E16" i="2"/>
  <c r="K178" i="5"/>
  <c r="B1303" i="18"/>
  <c r="C1303" i="18" s="1"/>
  <c r="F127" i="2"/>
  <c r="G25" i="8"/>
  <c r="W25" i="8" s="1"/>
  <c r="E780" i="18"/>
  <c r="E126" i="18"/>
  <c r="E58" i="18"/>
  <c r="B7290" i="18"/>
  <c r="C7290" i="18" s="1"/>
  <c r="B6578" i="18"/>
  <c r="C6578" i="18" s="1"/>
  <c r="J125" i="2"/>
  <c r="B5471" i="18"/>
  <c r="C5471" i="18" s="1"/>
  <c r="E5" i="2"/>
  <c r="B7125" i="18"/>
  <c r="C7125" i="18" s="1"/>
  <c r="B1290" i="18"/>
  <c r="C1290" i="18" s="1"/>
  <c r="F125" i="2"/>
  <c r="B7250" i="18"/>
  <c r="C7250" i="18" s="1"/>
  <c r="B7245" i="18"/>
  <c r="C7245" i="18" s="1"/>
  <c r="B7140" i="18"/>
  <c r="C7140" i="18" s="1"/>
  <c r="B3179" i="18"/>
  <c r="C3179" i="18" s="1"/>
  <c r="D113" i="2"/>
  <c r="D80" i="2"/>
  <c r="D24" i="8"/>
  <c r="D26" i="8" s="1"/>
  <c r="B7525" i="18"/>
  <c r="C7525" i="18" s="1"/>
  <c r="B4147" i="18"/>
  <c r="C4147" i="18" s="1"/>
  <c r="B7295" i="18"/>
  <c r="C7295" i="18" s="1"/>
  <c r="B7103" i="18"/>
  <c r="C7103" i="18" s="1"/>
  <c r="E27" i="18"/>
  <c r="B6386" i="18"/>
  <c r="C6386" i="18" s="1"/>
  <c r="I155" i="5"/>
  <c r="G10" i="8"/>
  <c r="W10" i="8" s="1"/>
  <c r="B7164" i="18"/>
  <c r="C7164" i="18" s="1"/>
  <c r="E3204" i="18"/>
  <c r="E3220" i="18"/>
  <c r="E8" i="18"/>
  <c r="B5532" i="18"/>
  <c r="C5532" i="18" s="1"/>
  <c r="F5" i="2"/>
  <c r="B757" i="18"/>
  <c r="C757" i="18" s="1"/>
  <c r="D116" i="5"/>
  <c r="B7792" i="18"/>
  <c r="C7792" i="18" s="1"/>
  <c r="B3218" i="18"/>
  <c r="C3218" i="18" s="1"/>
  <c r="E80" i="2"/>
  <c r="E113" i="2"/>
  <c r="F26" i="8"/>
  <c r="B1459" i="18"/>
  <c r="C1459" i="18" s="1"/>
  <c r="G17" i="2"/>
  <c r="B7633" i="18"/>
  <c r="C7633" i="18" s="1"/>
  <c r="K24" i="11"/>
  <c r="B2734" i="18"/>
  <c r="C2734" i="18" s="1"/>
  <c r="B6666" i="18"/>
  <c r="C6666" i="18" s="1"/>
  <c r="K451" i="5"/>
  <c r="B2032" i="18"/>
  <c r="C2032" i="18" s="1"/>
  <c r="K104" i="5"/>
  <c r="B6581" i="18"/>
  <c r="C6581" i="18" s="1"/>
  <c r="J130" i="2"/>
  <c r="B1223" i="18"/>
  <c r="C1223" i="18" s="1"/>
  <c r="B5972" i="18"/>
  <c r="C5972" i="18" s="1"/>
  <c r="K5" i="2"/>
  <c r="B3350" i="18"/>
  <c r="C3350" i="18" s="1"/>
  <c r="D10" i="8"/>
  <c r="D94" i="2"/>
  <c r="B6125" i="18"/>
  <c r="C6125" i="18" s="1"/>
  <c r="J272" i="4"/>
  <c r="J5" i="2"/>
  <c r="B7318" i="18"/>
  <c r="C7318" i="18" s="1"/>
  <c r="G17" i="8"/>
  <c r="W17" i="8" s="1"/>
  <c r="B1492" i="18"/>
  <c r="C1492" i="18" s="1"/>
  <c r="H128" i="2"/>
  <c r="B1390" i="18"/>
  <c r="C1390" i="18" s="1"/>
  <c r="D292" i="5"/>
  <c r="B1052" i="18"/>
  <c r="C1052" i="18" s="1"/>
  <c r="C13" i="2"/>
  <c r="B6640" i="18"/>
  <c r="C6640" i="18" s="1"/>
  <c r="K153" i="5"/>
  <c r="B989" i="18"/>
  <c r="C989" i="18" s="1"/>
  <c r="H116" i="5"/>
  <c r="F428" i="5"/>
  <c r="E3199" i="18"/>
  <c r="E3352" i="18"/>
  <c r="E3642" i="18"/>
  <c r="E6" i="18"/>
  <c r="B1169" i="18"/>
  <c r="C1169" i="18" s="1"/>
  <c r="C155" i="5"/>
  <c r="B3594" i="18"/>
  <c r="C3594" i="18" s="1"/>
  <c r="K128" i="2"/>
  <c r="K155" i="5"/>
  <c r="B1225" i="18"/>
  <c r="C1225" i="18" s="1"/>
  <c r="D14" i="2"/>
  <c r="B3604" i="18"/>
  <c r="C3604" i="18" s="1"/>
  <c r="K129" i="2"/>
  <c r="B6591" i="18"/>
  <c r="C6591" i="18" s="1"/>
  <c r="I453" i="5"/>
  <c r="B1085" i="18"/>
  <c r="C1085" i="18" s="1"/>
  <c r="B7320" i="18"/>
  <c r="C7320" i="18" s="1"/>
  <c r="B3176" i="18"/>
  <c r="C3176" i="18" s="1"/>
  <c r="C117" i="2"/>
  <c r="B5010" i="18"/>
  <c r="C5010" i="18" s="1"/>
  <c r="C111" i="4"/>
  <c r="C112" i="4"/>
  <c r="B3573" i="18"/>
  <c r="C3573" i="18" s="1"/>
  <c r="K125" i="2"/>
  <c r="B1210" i="18"/>
  <c r="C1210" i="18" s="1"/>
  <c r="H155" i="5"/>
  <c r="B7194" i="18"/>
  <c r="C7194" i="18" s="1"/>
  <c r="B5968" i="18"/>
  <c r="C5968" i="18" s="1"/>
  <c r="G5" i="2"/>
  <c r="B3243" i="18"/>
  <c r="C3243" i="18" s="1"/>
  <c r="H117" i="2"/>
  <c r="B1177" i="18"/>
  <c r="C1177" i="18" s="1"/>
  <c r="D155" i="5"/>
  <c r="B6612" i="18"/>
  <c r="C6612" i="18" s="1"/>
  <c r="J17" i="2"/>
  <c r="J105" i="2" s="1"/>
  <c r="B933" i="18"/>
  <c r="C933" i="18" s="1"/>
  <c r="C128" i="2"/>
  <c r="L19" i="11"/>
  <c r="B7212" i="18"/>
  <c r="C7212" i="18" s="1"/>
  <c r="B3586" i="18"/>
  <c r="C3586" i="18" s="1"/>
  <c r="F453" i="5"/>
  <c r="B1063" i="18"/>
  <c r="C1063" i="18" s="1"/>
  <c r="B3618" i="18"/>
  <c r="C3618" i="18" s="1"/>
  <c r="K16" i="2"/>
  <c r="B931" i="18"/>
  <c r="C931" i="18" s="1"/>
  <c r="B7174" i="18"/>
  <c r="C7174" i="18" s="1"/>
  <c r="B7703" i="18"/>
  <c r="C7703" i="18" s="1"/>
  <c r="B1272" i="18"/>
  <c r="C1272" i="18" s="1"/>
  <c r="K176" i="5"/>
  <c r="B7115" i="18"/>
  <c r="C7115" i="18" s="1"/>
  <c r="B7468" i="18"/>
  <c r="C7468" i="18" s="1"/>
  <c r="E428" i="5"/>
  <c r="B7314" i="18"/>
  <c r="C7314" i="18" s="1"/>
  <c r="B112" i="10"/>
  <c r="N111" i="10" s="1"/>
  <c r="E159" i="10" s="1"/>
  <c r="F87" i="10"/>
  <c r="B79" i="16" s="1"/>
  <c r="F77" i="10"/>
  <c r="B69" i="16" s="1"/>
  <c r="F69" i="10"/>
  <c r="B61" i="16" s="1"/>
  <c r="F61" i="10"/>
  <c r="B53" i="16" s="1"/>
  <c r="J24" i="10"/>
  <c r="B18" i="16" s="1"/>
  <c r="F86" i="10"/>
  <c r="B78" i="16" s="1"/>
  <c r="F76" i="10"/>
  <c r="B68" i="16" s="1"/>
  <c r="F68" i="10"/>
  <c r="B60" i="16" s="1"/>
  <c r="F60" i="10"/>
  <c r="B52" i="16" s="1"/>
  <c r="G24" i="10"/>
  <c r="B16" i="16" s="1"/>
  <c r="F85" i="10"/>
  <c r="B77" i="16" s="1"/>
  <c r="F67" i="10"/>
  <c r="B59" i="16" s="1"/>
  <c r="F59" i="10"/>
  <c r="B51" i="16" s="1"/>
  <c r="J22" i="10"/>
  <c r="B17" i="16" s="1"/>
  <c r="F84" i="10"/>
  <c r="B76" i="16" s="1"/>
  <c r="F66" i="10"/>
  <c r="B58" i="16" s="1"/>
  <c r="F58" i="10"/>
  <c r="B50" i="16" s="1"/>
  <c r="G22" i="10"/>
  <c r="B15" i="16" s="1"/>
  <c r="A2" i="10"/>
  <c r="B4" i="16" s="1"/>
  <c r="B105" i="10"/>
  <c r="N104" i="10" s="1"/>
  <c r="F83" i="10"/>
  <c r="B75" i="16" s="1"/>
  <c r="F75" i="10"/>
  <c r="B67" i="16" s="1"/>
  <c r="F57" i="10"/>
  <c r="B49" i="16" s="1"/>
  <c r="J20" i="10"/>
  <c r="B14" i="16" s="1"/>
  <c r="F90" i="10"/>
  <c r="B81" i="16" s="1"/>
  <c r="F82" i="10"/>
  <c r="B74" i="16" s="1"/>
  <c r="F74" i="10"/>
  <c r="B66" i="16" s="1"/>
  <c r="F56" i="10"/>
  <c r="B48" i="16" s="1"/>
  <c r="G20" i="10"/>
  <c r="B13" i="16" s="1"/>
  <c r="B119" i="10"/>
  <c r="N118" i="10" s="1"/>
  <c r="E161" i="10" s="1"/>
  <c r="F81" i="10"/>
  <c r="B73" i="16" s="1"/>
  <c r="F73" i="10"/>
  <c r="B65" i="16" s="1"/>
  <c r="F65" i="10"/>
  <c r="B57" i="16" s="1"/>
  <c r="F55" i="10"/>
  <c r="B47" i="16" s="1"/>
  <c r="J18" i="10"/>
  <c r="B12" i="16" s="1"/>
  <c r="F80" i="10"/>
  <c r="B72" i="16" s="1"/>
  <c r="F72" i="10"/>
  <c r="B64" i="16" s="1"/>
  <c r="F64" i="10"/>
  <c r="B56" i="16" s="1"/>
  <c r="F54" i="10"/>
  <c r="B46" i="16" s="1"/>
  <c r="G28" i="10"/>
  <c r="B21" i="16" s="1"/>
  <c r="G18" i="10"/>
  <c r="B11" i="16" s="1"/>
  <c r="F79" i="10"/>
  <c r="B71" i="16" s="1"/>
  <c r="F71" i="10"/>
  <c r="B63" i="16" s="1"/>
  <c r="F63" i="10"/>
  <c r="B55" i="16" s="1"/>
  <c r="F53" i="10"/>
  <c r="B45" i="16" s="1"/>
  <c r="G27" i="10"/>
  <c r="B20" i="16" s="1"/>
  <c r="B5" i="16"/>
  <c r="F88" i="10"/>
  <c r="B80" i="16" s="1"/>
  <c r="F78" i="10"/>
  <c r="B70" i="16" s="1"/>
  <c r="F70" i="10"/>
  <c r="B62" i="16" s="1"/>
  <c r="F62" i="10"/>
  <c r="B54" i="16" s="1"/>
  <c r="F52" i="10"/>
  <c r="B44" i="16" s="1"/>
  <c r="G26" i="10"/>
  <c r="B19" i="16" s="1"/>
  <c r="B5970" i="18"/>
  <c r="C5970" i="18" s="1"/>
  <c r="I272" i="4"/>
  <c r="I5" i="2"/>
  <c r="B7123" i="18"/>
  <c r="C7123" i="18" s="1"/>
  <c r="B699" i="18"/>
  <c r="C699" i="18" s="1"/>
  <c r="K76" i="5"/>
  <c r="K116" i="5" s="1"/>
  <c r="B7788" i="18"/>
  <c r="C7788" i="18" s="1"/>
  <c r="B7064" i="18"/>
  <c r="C7064" i="18" s="1"/>
  <c r="B7015" i="18"/>
  <c r="C7015" i="18" s="1"/>
  <c r="K415" i="5"/>
  <c r="J16" i="2" s="1"/>
  <c r="B7207" i="18"/>
  <c r="C7207" i="18" s="1"/>
  <c r="B1202" i="18"/>
  <c r="C1202" i="18" s="1"/>
  <c r="G155" i="5"/>
  <c r="C117" i="5"/>
  <c r="B7805" i="18"/>
  <c r="C7805" i="18" s="1"/>
  <c r="E6003" i="18"/>
  <c r="B4101" i="18"/>
  <c r="C4101" i="18" s="1"/>
  <c r="K212" i="5"/>
  <c r="B1398" i="18"/>
  <c r="C1398" i="18" s="1"/>
  <c r="G129" i="2"/>
  <c r="B1474" i="18"/>
  <c r="C1474" i="18" s="1"/>
  <c r="H125" i="2"/>
  <c r="B5657" i="18"/>
  <c r="C5657" i="18" s="1"/>
  <c r="B3668" i="18"/>
  <c r="C3668" i="18" s="1"/>
  <c r="G16" i="2"/>
  <c r="B2033" i="18"/>
  <c r="C2033" i="18" s="1"/>
  <c r="B875" i="18"/>
  <c r="C875" i="18" s="1"/>
  <c r="C127" i="2"/>
  <c r="B3531" i="18"/>
  <c r="C3531" i="18" s="1"/>
  <c r="K117" i="2"/>
  <c r="D271" i="4"/>
  <c r="B7158" i="18"/>
  <c r="C7158" i="18" s="1"/>
  <c r="E26" i="8"/>
  <c r="L20" i="11"/>
  <c r="B6186" i="18"/>
  <c r="C6186" i="18" s="1"/>
  <c r="J8" i="2"/>
  <c r="B1503" i="18"/>
  <c r="C1503" i="18" s="1"/>
  <c r="H14" i="2"/>
  <c r="K309" i="5"/>
  <c r="B3205" i="18"/>
  <c r="C3205" i="18" s="1"/>
  <c r="G117" i="2"/>
  <c r="B1452" i="18"/>
  <c r="C1452" i="18" s="1"/>
  <c r="B1309" i="18"/>
  <c r="C1309" i="18" s="1"/>
  <c r="F128" i="2"/>
  <c r="B6336" i="18"/>
  <c r="C6336" i="18" s="1"/>
  <c r="J117" i="5"/>
  <c r="B7142" i="18"/>
  <c r="C7142" i="18" s="1"/>
  <c r="H428" i="5"/>
  <c r="B6335" i="18"/>
  <c r="C6335" i="18" s="1"/>
  <c r="I116" i="5"/>
  <c r="I117" i="5"/>
  <c r="F4" i="18"/>
  <c r="E4" i="18" s="1"/>
  <c r="B4" i="18"/>
  <c r="B7811" i="18"/>
  <c r="C7811" i="18" s="1"/>
  <c r="I80" i="2"/>
  <c r="B7827" i="18"/>
  <c r="C7827" i="18" s="1"/>
  <c r="B5488" i="18"/>
  <c r="C5488" i="18" s="1"/>
  <c r="E7" i="2"/>
  <c r="D117" i="5"/>
  <c r="B815" i="18"/>
  <c r="C815" i="18" s="1"/>
  <c r="E117" i="5"/>
  <c r="B7129" i="18"/>
  <c r="C7129" i="18" s="1"/>
  <c r="B1444" i="18"/>
  <c r="C1444" i="18" s="1"/>
  <c r="B5" i="18"/>
  <c r="F5" i="18"/>
  <c r="E5" i="18" s="1"/>
  <c r="E7051" i="18"/>
  <c r="B1320" i="18"/>
  <c r="C1320" i="18" s="1"/>
  <c r="F129" i="2"/>
  <c r="B5850" i="18"/>
  <c r="C5850" i="18" s="1"/>
  <c r="H7" i="2"/>
  <c r="B1425" i="18"/>
  <c r="C1425" i="18" s="1"/>
  <c r="K276" i="5"/>
  <c r="B6481" i="18"/>
  <c r="C6481" i="18" s="1"/>
  <c r="H130" i="2"/>
  <c r="B1059" i="18"/>
  <c r="C1059" i="18" s="1"/>
  <c r="B6636" i="18"/>
  <c r="C6636" i="18" s="1"/>
  <c r="K114" i="5"/>
  <c r="B5714" i="18"/>
  <c r="C5714" i="18" s="1"/>
  <c r="B5270" i="18"/>
  <c r="C5270" i="18" s="1"/>
  <c r="C8" i="2"/>
  <c r="B5158" i="18"/>
  <c r="C5158" i="18" s="1"/>
  <c r="B1435" i="18"/>
  <c r="C1435" i="18" s="1"/>
  <c r="B7232" i="18"/>
  <c r="C7232" i="18" s="1"/>
  <c r="B1066" i="18"/>
  <c r="C1066" i="18" s="1"/>
  <c r="B7145" i="18"/>
  <c r="C7145" i="18" s="1"/>
  <c r="G20" i="8"/>
  <c r="W20" i="8" s="1"/>
  <c r="B4955" i="18"/>
  <c r="C4955" i="18" s="1"/>
  <c r="I95" i="2"/>
  <c r="F11" i="8"/>
  <c r="B7835" i="18"/>
  <c r="C7835" i="18" s="1"/>
  <c r="E116" i="5"/>
  <c r="B5958" i="18"/>
  <c r="C5958" i="18" s="1"/>
  <c r="K7" i="2"/>
  <c r="B6406" i="18"/>
  <c r="C6406" i="18" s="1"/>
  <c r="F130" i="2"/>
  <c r="L17" i="11"/>
  <c r="L24" i="11" s="1"/>
  <c r="L25" i="11" s="1"/>
  <c r="I24" i="11"/>
  <c r="B1432" i="18"/>
  <c r="C1432" i="18" s="1"/>
  <c r="B1296" i="18"/>
  <c r="C1296" i="18" s="1"/>
  <c r="E214" i="5"/>
  <c r="G271" i="4"/>
  <c r="B7055" i="18"/>
  <c r="C7055" i="18" s="1"/>
  <c r="B7478" i="18"/>
  <c r="C7478" i="18" s="1"/>
  <c r="F271" i="4"/>
  <c r="F272" i="4" s="1"/>
  <c r="E271" i="4"/>
  <c r="B7798" i="18"/>
  <c r="C7798" i="18" s="1"/>
  <c r="B7751" i="18"/>
  <c r="C7751" i="18" s="1"/>
  <c r="B5356" i="18"/>
  <c r="C5356" i="18" s="1"/>
  <c r="D172" i="4"/>
  <c r="D272" i="4" s="1"/>
  <c r="C116" i="5"/>
  <c r="W7" i="8"/>
  <c r="B4386" i="18"/>
  <c r="C4386" i="18" s="1"/>
  <c r="K271" i="4"/>
  <c r="K272" i="4" s="1"/>
  <c r="B6040" i="18"/>
  <c r="C6040" i="18" s="1"/>
  <c r="J117" i="2"/>
  <c r="B1429" i="18"/>
  <c r="C1429" i="18" s="1"/>
  <c r="B7108" i="18"/>
  <c r="C7108" i="18" s="1"/>
  <c r="B7060" i="18"/>
  <c r="C7060" i="18" s="1"/>
  <c r="B7146" i="18"/>
  <c r="C7146" i="18" s="1"/>
  <c r="E7038" i="18"/>
  <c r="E2541" i="18"/>
  <c r="E1067" i="18"/>
  <c r="F107" i="18" a="1"/>
  <c r="F2574" i="18" a="1"/>
  <c r="F3182" i="18" a="1"/>
  <c r="F3620" i="18" a="1"/>
  <c r="F1392" i="18" a="1"/>
  <c r="F7304" i="18" a="1"/>
  <c r="F7165" i="18" a="1"/>
  <c r="F3587" i="18" a="1"/>
  <c r="F3169" i="18" a="1"/>
  <c r="F1203" i="18" a="1"/>
  <c r="F1454" i="18" a="1"/>
  <c r="F1087" i="18" a="1"/>
  <c r="F2551" i="18" a="1"/>
  <c r="F2540" i="18" a="1"/>
  <c r="F7175" i="18" a="1"/>
  <c r="F3221" i="18" a="1"/>
  <c r="F7069" i="18" a="1"/>
  <c r="F6613" i="18" a="1"/>
  <c r="F7315" i="18" a="1"/>
  <c r="F3514" i="18" a="1"/>
  <c r="F3263" i="18" a="1"/>
  <c r="F7044" i="18" a="1"/>
  <c r="F2515" i="18" a="1"/>
  <c r="F7102" i="18" a="1"/>
  <c r="F1089" i="18" a="1"/>
  <c r="F2500" i="18" a="1"/>
  <c r="F1178" i="18" a="1"/>
  <c r="F5663" i="18" a="1"/>
  <c r="F5966" i="18" a="1"/>
  <c r="F5976" i="18" a="1"/>
  <c r="F4378" i="18" a="1"/>
  <c r="F3616" i="18" a="1"/>
  <c r="F1262" i="18" a="1"/>
  <c r="F6187" i="18" a="1"/>
  <c r="F6595" i="18" a="1"/>
  <c r="F3517" i="18" a="1"/>
  <c r="F2497" i="18" a="1"/>
  <c r="F7813" i="18" a="1"/>
  <c r="F5987" i="18" a="1"/>
  <c r="F5859" i="18" a="1"/>
  <c r="F1186" i="18" a="1"/>
  <c r="F7043" i="18" a="1"/>
  <c r="F5986" i="18" a="1"/>
  <c r="F1170" i="18" a="1"/>
  <c r="F1217" i="18" a="1"/>
  <c r="F7844" i="18" a="1"/>
  <c r="F5988" i="18" a="1"/>
  <c r="F7322" i="18" a="1"/>
  <c r="F7195" i="18" a="1"/>
  <c r="F1095" i="18" a="1"/>
  <c r="F2603" i="18" a="1"/>
  <c r="F6614" i="18" a="1"/>
  <c r="F2575" i="18" a="1"/>
  <c r="F5365" i="18" a="1"/>
  <c r="F7214" i="18" a="1"/>
  <c r="F6369" i="18" a="1"/>
  <c r="F2600" i="18" a="1"/>
  <c r="F2498" i="18" a="1"/>
  <c r="F1297" i="18" a="1"/>
  <c r="F701" i="18" a="1"/>
  <c r="F7321" i="18" a="1"/>
  <c r="F6577" i="18" a="1"/>
  <c r="F2599" i="18" a="1"/>
  <c r="F2555" i="18" a="1"/>
  <c r="F1231" i="18" a="1"/>
  <c r="F817" i="18" a="1"/>
  <c r="F5597" i="18" a="1"/>
  <c r="F7037" i="18" a="1"/>
  <c r="F2508" i="18" a="1"/>
  <c r="F2548" i="18" a="1"/>
  <c r="F2535" i="18" a="1"/>
  <c r="F1331" i="18" a="1"/>
  <c r="F7169" i="18" a="1"/>
  <c r="F7317" i="18" a="1"/>
  <c r="F2604" i="18" a="1"/>
  <c r="F998" i="18" a="1"/>
  <c r="F1232" i="18" a="1"/>
  <c r="F7065" i="18" a="1"/>
  <c r="F7020" i="18" a="1"/>
  <c r="F1504" i="18" a="1"/>
  <c r="F7316" i="18" a="1"/>
  <c r="F5813" i="18" a="1"/>
  <c r="F6391" i="18" a="1"/>
  <c r="F7218" i="18" a="1"/>
  <c r="F2542" i="18" a="1"/>
  <c r="F3566" i="18" a="1"/>
  <c r="F2577" i="18" a="1"/>
  <c r="F6390" i="18" a="1"/>
  <c r="F759" i="18" a="1"/>
  <c r="F3513" i="18" a="1"/>
  <c r="F6579" i="18" a="1"/>
  <c r="F2547" i="18" a="1"/>
  <c r="F1275" i="18" a="1"/>
  <c r="F1194" i="18" a="1"/>
  <c r="F1276" i="18" a="1"/>
  <c r="F7084" i="18" a="1"/>
  <c r="F2513" i="18" a="1"/>
  <c r="F5065" i="18" a="1"/>
  <c r="F5890" i="18" a="1"/>
  <c r="F5451" i="18" a="1"/>
  <c r="F7147" i="18" a="1"/>
  <c r="F1096" i="18" a="1"/>
  <c r="F5967" i="18" a="1"/>
  <c r="F5664" i="18" a="1"/>
  <c r="F5452" i="18" a="1"/>
  <c r="F5452" i="18" l="1"/>
  <c r="F5664" i="18"/>
  <c r="F5967" i="18"/>
  <c r="F1096" i="18"/>
  <c r="E1096" i="18" s="1"/>
  <c r="F7147" i="18"/>
  <c r="F5451" i="18"/>
  <c r="E5451" i="18" s="1"/>
  <c r="F5890" i="18"/>
  <c r="F5065" i="18"/>
  <c r="F2513" i="18"/>
  <c r="F7084" i="18"/>
  <c r="E7084" i="18" s="1"/>
  <c r="F1276" i="18"/>
  <c r="F1194" i="18"/>
  <c r="F1275" i="18"/>
  <c r="F2547" i="18"/>
  <c r="F6579" i="18"/>
  <c r="F3513" i="18"/>
  <c r="F759" i="18"/>
  <c r="F6390" i="18"/>
  <c r="F2577" i="18"/>
  <c r="F3566" i="18"/>
  <c r="E3566" i="18" s="1"/>
  <c r="F2542" i="18"/>
  <c r="F7218" i="18"/>
  <c r="F6391" i="18"/>
  <c r="F5813" i="18"/>
  <c r="F7316" i="18"/>
  <c r="F1504" i="18"/>
  <c r="F7020" i="18"/>
  <c r="F7065" i="18"/>
  <c r="F1232" i="18"/>
  <c r="E1232" i="18" s="1"/>
  <c r="F998" i="18"/>
  <c r="E998" i="18" s="1"/>
  <c r="F2604" i="18"/>
  <c r="F7317" i="18"/>
  <c r="F7169" i="18"/>
  <c r="F1331" i="18"/>
  <c r="F2535" i="18"/>
  <c r="F2548" i="18"/>
  <c r="F2508" i="18"/>
  <c r="F7037" i="18"/>
  <c r="E7037" i="18" s="1"/>
  <c r="F5597" i="18"/>
  <c r="F817" i="18"/>
  <c r="E817" i="18" s="1"/>
  <c r="F1231" i="18"/>
  <c r="F2555" i="18"/>
  <c r="F2599" i="18"/>
  <c r="F6577" i="18"/>
  <c r="F7321" i="18"/>
  <c r="F701" i="18"/>
  <c r="E701" i="18" s="1"/>
  <c r="F1297" i="18"/>
  <c r="E1297" i="18" s="1"/>
  <c r="F2498" i="18"/>
  <c r="F2600" i="18"/>
  <c r="F6369" i="18"/>
  <c r="F7214" i="18"/>
  <c r="F5365" i="18"/>
  <c r="F2575" i="18"/>
  <c r="F6614" i="18"/>
  <c r="F2603" i="18"/>
  <c r="F1095" i="18"/>
  <c r="E1095" i="18" s="1"/>
  <c r="F7195" i="18"/>
  <c r="F7322" i="18"/>
  <c r="F5988" i="18"/>
  <c r="F7844" i="18"/>
  <c r="F1217" i="18"/>
  <c r="E1217" i="18" s="1"/>
  <c r="F1170" i="18"/>
  <c r="F5986" i="18"/>
  <c r="F7043" i="18"/>
  <c r="F1186" i="18"/>
  <c r="F5859" i="18"/>
  <c r="F5987" i="18"/>
  <c r="F7813" i="18"/>
  <c r="F2497" i="18"/>
  <c r="F3517" i="18"/>
  <c r="F6595" i="18"/>
  <c r="F6187" i="18"/>
  <c r="F1262" i="18"/>
  <c r="F3616" i="18"/>
  <c r="F4378" i="18"/>
  <c r="F5976" i="18"/>
  <c r="F5966" i="18"/>
  <c r="F5663" i="18"/>
  <c r="E5663" i="18" s="1"/>
  <c r="F1178" i="18"/>
  <c r="F2500" i="18"/>
  <c r="F1089" i="18"/>
  <c r="F7102" i="18"/>
  <c r="F2515" i="18"/>
  <c r="F7044" i="18"/>
  <c r="F3263" i="18"/>
  <c r="F3514" i="18"/>
  <c r="F7315" i="18"/>
  <c r="F6613" i="18"/>
  <c r="F7069" i="18"/>
  <c r="E7069" i="18" s="1"/>
  <c r="F3221" i="18"/>
  <c r="F7175" i="18"/>
  <c r="F2540" i="18"/>
  <c r="F2551" i="18"/>
  <c r="F1087" i="18"/>
  <c r="F1454" i="18"/>
  <c r="F1203" i="18"/>
  <c r="F3169" i="18"/>
  <c r="F3587" i="18"/>
  <c r="F7165" i="18"/>
  <c r="E7165" i="18" s="1"/>
  <c r="F7304" i="18"/>
  <c r="F1392" i="18"/>
  <c r="F3620" i="18"/>
  <c r="F3182" i="18"/>
  <c r="F2574" i="18"/>
  <c r="F107" i="18"/>
  <c r="B5452" i="18"/>
  <c r="C5452" i="18" s="1"/>
  <c r="K156" i="5"/>
  <c r="B5664" i="18"/>
  <c r="C5664" i="18" s="1"/>
  <c r="B5967" i="18"/>
  <c r="C5967" i="18" s="1"/>
  <c r="B1096" i="18"/>
  <c r="C1096" i="18" s="1"/>
  <c r="B7147" i="18"/>
  <c r="C7147" i="18" s="1"/>
  <c r="B5451" i="18"/>
  <c r="C5451" i="18" s="1"/>
  <c r="D8" i="2"/>
  <c r="B5890" i="18"/>
  <c r="C5890" i="18" s="1"/>
  <c r="B5065" i="18"/>
  <c r="C5065" i="18" s="1"/>
  <c r="C5" i="2"/>
  <c r="C272" i="4"/>
  <c r="B2513" i="18"/>
  <c r="C2513" i="18" s="1"/>
  <c r="D16" i="8"/>
  <c r="D102" i="2"/>
  <c r="B7084" i="18"/>
  <c r="C7084" i="18" s="1"/>
  <c r="B1276" i="18"/>
  <c r="C1276" i="18" s="1"/>
  <c r="D127" i="2"/>
  <c r="L127" i="2" s="1"/>
  <c r="B1194" i="18"/>
  <c r="C1194" i="18" s="1"/>
  <c r="E7060" i="18"/>
  <c r="E1296" i="18"/>
  <c r="E5158" i="18"/>
  <c r="E7129" i="18"/>
  <c r="E3205" i="18"/>
  <c r="E1398" i="18"/>
  <c r="E5970" i="18"/>
  <c r="E3586" i="18"/>
  <c r="E5010" i="18"/>
  <c r="E6640" i="18"/>
  <c r="E2032" i="18"/>
  <c r="E6386" i="18"/>
  <c r="E7125" i="18"/>
  <c r="E7187" i="18"/>
  <c r="E7152" i="18"/>
  <c r="E7781" i="18"/>
  <c r="E6387" i="18"/>
  <c r="B1275" i="18"/>
  <c r="C1275" i="18" s="1"/>
  <c r="E17" i="2"/>
  <c r="B2547" i="18"/>
  <c r="C2547" i="18" s="1"/>
  <c r="G93" i="2"/>
  <c r="B6579" i="18"/>
  <c r="C6579" i="18" s="1"/>
  <c r="J127" i="2"/>
  <c r="B3513" i="18"/>
  <c r="C3513" i="18" s="1"/>
  <c r="K9" i="2"/>
  <c r="K93" i="2"/>
  <c r="B759" i="18"/>
  <c r="C759" i="18" s="1"/>
  <c r="C125" i="2"/>
  <c r="B6390" i="18"/>
  <c r="C6390" i="18" s="1"/>
  <c r="D130" i="2"/>
  <c r="B2577" i="18"/>
  <c r="C2577" i="18" s="1"/>
  <c r="E19" i="2"/>
  <c r="E104" i="2"/>
  <c r="B3566" i="18"/>
  <c r="C3566" i="18" s="1"/>
  <c r="K124" i="2"/>
  <c r="B2542" i="18"/>
  <c r="C2542" i="18" s="1"/>
  <c r="E18" i="8"/>
  <c r="F104" i="2"/>
  <c r="B7218" i="18"/>
  <c r="C7218" i="18" s="1"/>
  <c r="C27" i="3"/>
  <c r="B6391" i="18"/>
  <c r="C6391" i="18" s="1"/>
  <c r="D131" i="2"/>
  <c r="E7108" i="18"/>
  <c r="E1432" i="18"/>
  <c r="E5270" i="18"/>
  <c r="E815" i="18"/>
  <c r="E1503" i="18"/>
  <c r="E4101" i="18"/>
  <c r="E7314" i="18"/>
  <c r="E7212" i="18"/>
  <c r="E3176" i="18"/>
  <c r="E6666" i="18"/>
  <c r="E5471" i="18"/>
  <c r="E6969" i="18"/>
  <c r="B5813" i="18"/>
  <c r="C5813" i="18" s="1"/>
  <c r="G8" i="2"/>
  <c r="G9" i="2" s="1"/>
  <c r="B7316" i="18"/>
  <c r="C7316" i="18" s="1"/>
  <c r="B1504" i="18"/>
  <c r="C1504" i="18" s="1"/>
  <c r="B7020" i="18"/>
  <c r="C7020" i="18" s="1"/>
  <c r="J104" i="2"/>
  <c r="G272" i="4"/>
  <c r="B7065" i="18"/>
  <c r="C7065" i="18" s="1"/>
  <c r="B1232" i="18"/>
  <c r="C1232" i="18" s="1"/>
  <c r="B998" i="18"/>
  <c r="C998" i="18" s="1"/>
  <c r="C129" i="2"/>
  <c r="B2604" i="18"/>
  <c r="C2604" i="18" s="1"/>
  <c r="H104" i="2"/>
  <c r="E1429" i="18"/>
  <c r="E6406" i="18"/>
  <c r="E5714" i="18"/>
  <c r="E5488" i="18"/>
  <c r="E6186" i="18"/>
  <c r="E7805" i="18"/>
  <c r="E1390" i="18"/>
  <c r="E2734" i="18"/>
  <c r="E7295" i="18"/>
  <c r="E6578" i="18"/>
  <c r="E3262" i="18"/>
  <c r="B7317" i="18"/>
  <c r="C7317" i="18" s="1"/>
  <c r="B7169" i="18"/>
  <c r="C7169" i="18" s="1"/>
  <c r="B1331" i="18"/>
  <c r="C1331" i="18" s="1"/>
  <c r="F17" i="2"/>
  <c r="B2535" i="18"/>
  <c r="C2535" i="18" s="1"/>
  <c r="F93" i="2"/>
  <c r="E9" i="8"/>
  <c r="B2548" i="18"/>
  <c r="C2548" i="18" s="1"/>
  <c r="G95" i="2"/>
  <c r="B2508" i="18"/>
  <c r="C2508" i="18" s="1"/>
  <c r="D9" i="2"/>
  <c r="D9" i="8"/>
  <c r="D93" i="2"/>
  <c r="B7037" i="18"/>
  <c r="C7037" i="18" s="1"/>
  <c r="J101" i="2"/>
  <c r="J19" i="2"/>
  <c r="B5597" i="18"/>
  <c r="C5597" i="18" s="1"/>
  <c r="F7" i="2"/>
  <c r="E6040" i="18"/>
  <c r="E5958" i="18"/>
  <c r="E6636" i="18"/>
  <c r="E7827" i="18"/>
  <c r="E7158" i="18"/>
  <c r="E1202" i="18"/>
  <c r="E7115" i="18"/>
  <c r="E6612" i="18"/>
  <c r="E1085" i="18"/>
  <c r="E1492" i="18"/>
  <c r="E7633" i="18"/>
  <c r="E4147" i="18"/>
  <c r="E7290" i="18"/>
  <c r="E3565" i="18"/>
  <c r="E1418" i="18"/>
  <c r="B817" i="18"/>
  <c r="C817" i="18" s="1"/>
  <c r="C126" i="2"/>
  <c r="B1231" i="18"/>
  <c r="C1231" i="18" s="1"/>
  <c r="D17" i="2"/>
  <c r="B2555" i="18"/>
  <c r="C2555" i="18" s="1"/>
  <c r="G105" i="2"/>
  <c r="B2599" i="18"/>
  <c r="C2599" i="18" s="1"/>
  <c r="H93" i="2"/>
  <c r="H9" i="2"/>
  <c r="K428" i="5"/>
  <c r="B6577" i="18"/>
  <c r="C6577" i="18" s="1"/>
  <c r="J124" i="2"/>
  <c r="E4386" i="18"/>
  <c r="E7835" i="18"/>
  <c r="E1059" i="18"/>
  <c r="E7811" i="18"/>
  <c r="E3531" i="18"/>
  <c r="E7207" i="18"/>
  <c r="E1272" i="18"/>
  <c r="E1177" i="18"/>
  <c r="E6591" i="18"/>
  <c r="E7318" i="18"/>
  <c r="E1459" i="18"/>
  <c r="E7525" i="18"/>
  <c r="E873" i="18"/>
  <c r="E1326" i="18"/>
  <c r="E7120" i="18"/>
  <c r="B7321" i="18"/>
  <c r="C7321" i="18" s="1"/>
  <c r="B701" i="18"/>
  <c r="C701" i="18" s="1"/>
  <c r="C124" i="2"/>
  <c r="B1297" i="18"/>
  <c r="C1297" i="18" s="1"/>
  <c r="F126" i="2"/>
  <c r="B2498" i="18"/>
  <c r="C2498" i="18" s="1"/>
  <c r="C12" i="8"/>
  <c r="C96" i="2"/>
  <c r="B2600" i="18"/>
  <c r="C2600" i="18" s="1"/>
  <c r="H95" i="2"/>
  <c r="B6369" i="18"/>
  <c r="C6369" i="18" s="1"/>
  <c r="C130" i="2"/>
  <c r="B7214" i="18"/>
  <c r="C7214" i="18" s="1"/>
  <c r="B5365" i="18"/>
  <c r="C5365" i="18" s="1"/>
  <c r="D7" i="2"/>
  <c r="B2575" i="18"/>
  <c r="C2575" i="18" s="1"/>
  <c r="E95" i="2"/>
  <c r="B6614" i="18"/>
  <c r="C6614" i="18" s="1"/>
  <c r="J129" i="2"/>
  <c r="B2603" i="18"/>
  <c r="C2603" i="18" s="1"/>
  <c r="H19" i="2"/>
  <c r="H102" i="2"/>
  <c r="C17" i="2"/>
  <c r="B1095" i="18"/>
  <c r="C1095" i="18" s="1"/>
  <c r="B7195" i="18"/>
  <c r="C7195" i="18" s="1"/>
  <c r="B7322" i="18"/>
  <c r="C7322" i="18" s="1"/>
  <c r="B5988" i="18"/>
  <c r="C5988" i="18" s="1"/>
  <c r="J96" i="2"/>
  <c r="E157" i="10"/>
  <c r="N140" i="10"/>
  <c r="C55" i="14" s="1"/>
  <c r="B7844" i="18"/>
  <c r="C7844" i="18" s="1"/>
  <c r="B1217" i="18"/>
  <c r="C1217" i="18" s="1"/>
  <c r="D129" i="2"/>
  <c r="B1170" i="18"/>
  <c r="C1170" i="18" s="1"/>
  <c r="D124" i="2"/>
  <c r="B5986" i="18"/>
  <c r="C5986" i="18" s="1"/>
  <c r="J93" i="2"/>
  <c r="J9" i="2"/>
  <c r="F132" i="2"/>
  <c r="B7043" i="18"/>
  <c r="C7043" i="18" s="1"/>
  <c r="B1186" i="18"/>
  <c r="C1186" i="18" s="1"/>
  <c r="D126" i="2"/>
  <c r="B5859" i="18"/>
  <c r="C5859" i="18" s="1"/>
  <c r="K310" i="5"/>
  <c r="B5987" i="18"/>
  <c r="C5987" i="18" s="1"/>
  <c r="J95" i="2"/>
  <c r="B7813" i="18"/>
  <c r="C7813" i="18" s="1"/>
  <c r="J14" i="2"/>
  <c r="B2497" i="18"/>
  <c r="C2497" i="18" s="1"/>
  <c r="C95" i="2"/>
  <c r="C11" i="8"/>
  <c r="E5356" i="18"/>
  <c r="E4955" i="18"/>
  <c r="E6481" i="18"/>
  <c r="E6335" i="18"/>
  <c r="E875" i="18"/>
  <c r="E7015" i="18"/>
  <c r="E7703" i="18"/>
  <c r="E3243" i="18"/>
  <c r="E3604" i="18"/>
  <c r="E6125" i="18"/>
  <c r="E3179" i="18"/>
  <c r="E7004" i="18"/>
  <c r="E5969" i="18"/>
  <c r="E5300" i="18"/>
  <c r="E7217" i="18"/>
  <c r="E1480" i="18"/>
  <c r="K117" i="5"/>
  <c r="B3517" i="18"/>
  <c r="C3517" i="18" s="1"/>
  <c r="K104" i="2"/>
  <c r="B6595" i="18"/>
  <c r="C6595" i="18" s="1"/>
  <c r="K130" i="2"/>
  <c r="B6187" i="18"/>
  <c r="C6187" i="18" s="1"/>
  <c r="K429" i="5"/>
  <c r="B1262" i="18"/>
  <c r="C1262" i="18" s="1"/>
  <c r="E129" i="2"/>
  <c r="E132" i="2" s="1"/>
  <c r="B3616" i="18"/>
  <c r="C3616" i="18" s="1"/>
  <c r="K14" i="2"/>
  <c r="K453" i="5"/>
  <c r="E7751" i="18"/>
  <c r="E7145" i="18"/>
  <c r="E1425" i="18"/>
  <c r="E7142" i="18"/>
  <c r="E2033" i="18"/>
  <c r="E7064" i="18"/>
  <c r="E7174" i="18"/>
  <c r="E5968" i="18"/>
  <c r="E1225" i="18"/>
  <c r="E3350" i="18"/>
  <c r="E7792" i="18"/>
  <c r="E7140" i="18"/>
  <c r="E5722" i="18"/>
  <c r="E6572" i="18"/>
  <c r="E3614" i="18"/>
  <c r="E2034" i="18"/>
  <c r="E7272" i="18"/>
  <c r="B4378" i="18"/>
  <c r="C4378" i="18" s="1"/>
  <c r="E8" i="2"/>
  <c r="B5976" i="18"/>
  <c r="C5976" i="18" s="1"/>
  <c r="G104" i="2"/>
  <c r="B5966" i="18"/>
  <c r="C5966" i="18" s="1"/>
  <c r="K8" i="2"/>
  <c r="B5663" i="18"/>
  <c r="C5663" i="18" s="1"/>
  <c r="F8" i="2"/>
  <c r="B1178" i="18"/>
  <c r="C1178" i="18" s="1"/>
  <c r="D125" i="2"/>
  <c r="B2500" i="18"/>
  <c r="C2500" i="18" s="1"/>
  <c r="C101" i="2"/>
  <c r="C19" i="2"/>
  <c r="C15" i="8"/>
  <c r="B1089" i="18"/>
  <c r="C1089" i="18" s="1"/>
  <c r="C16" i="2"/>
  <c r="B7102" i="18"/>
  <c r="C7102" i="18" s="1"/>
  <c r="B2515" i="18"/>
  <c r="C2515" i="18" s="1"/>
  <c r="D104" i="2"/>
  <c r="D18" i="8"/>
  <c r="L131" i="2"/>
  <c r="B7044" i="18"/>
  <c r="C7044" i="18" s="1"/>
  <c r="E7798" i="18"/>
  <c r="E1066" i="18"/>
  <c r="E5850" i="18"/>
  <c r="E6336" i="18"/>
  <c r="E3668" i="18"/>
  <c r="E7788" i="18"/>
  <c r="E931" i="18"/>
  <c r="E7194" i="18"/>
  <c r="E3594" i="18"/>
  <c r="E5972" i="18"/>
  <c r="E757" i="18"/>
  <c r="E7245" i="18"/>
  <c r="E7042" i="18"/>
  <c r="E1325" i="18"/>
  <c r="E7419" i="18"/>
  <c r="E5588" i="18"/>
  <c r="B3263" i="18"/>
  <c r="C3263" i="18" s="1"/>
  <c r="I117" i="2"/>
  <c r="B3514" i="18"/>
  <c r="C3514" i="18" s="1"/>
  <c r="K95" i="2"/>
  <c r="B7315" i="18"/>
  <c r="C7315" i="18" s="1"/>
  <c r="B6613" i="18"/>
  <c r="C6613" i="18" s="1"/>
  <c r="J126" i="2"/>
  <c r="B7069" i="18"/>
  <c r="C7069" i="18" s="1"/>
  <c r="B3221" i="18"/>
  <c r="C3221" i="18" s="1"/>
  <c r="E117" i="2"/>
  <c r="E272" i="4"/>
  <c r="B7175" i="18"/>
  <c r="C7175" i="18" s="1"/>
  <c r="B2540" i="18"/>
  <c r="C2540" i="18" s="1"/>
  <c r="F19" i="2"/>
  <c r="E16" i="8"/>
  <c r="F102" i="2"/>
  <c r="B2551" i="18"/>
  <c r="C2551" i="18" s="1"/>
  <c r="G101" i="2"/>
  <c r="E7478" i="18"/>
  <c r="E7232" i="18"/>
  <c r="E1320" i="18"/>
  <c r="E1309" i="18"/>
  <c r="E5657" i="18"/>
  <c r="E699" i="18"/>
  <c r="E3618" i="18"/>
  <c r="E1210" i="18"/>
  <c r="E1169" i="18"/>
  <c r="E1223" i="18"/>
  <c r="E5532" i="18"/>
  <c r="E7250" i="18"/>
  <c r="E1226" i="18"/>
  <c r="E5445" i="18"/>
  <c r="E6170" i="18"/>
  <c r="E5167" i="18"/>
  <c r="B1087" i="18"/>
  <c r="C1087" i="18" s="1"/>
  <c r="C14" i="2"/>
  <c r="B1454" i="18"/>
  <c r="C1454" i="18" s="1"/>
  <c r="G14" i="2"/>
  <c r="H132" i="2"/>
  <c r="B1203" i="18"/>
  <c r="C1203" i="18" s="1"/>
  <c r="D128" i="2"/>
  <c r="L128" i="2" s="1"/>
  <c r="B3169" i="18"/>
  <c r="C3169" i="18" s="1"/>
  <c r="I93" i="2"/>
  <c r="F9" i="8"/>
  <c r="F13" i="8" s="1"/>
  <c r="F22" i="8" s="1"/>
  <c r="F27" i="8" s="1"/>
  <c r="K7" i="8" s="1"/>
  <c r="K27" i="8" s="1"/>
  <c r="P7" i="8" s="1"/>
  <c r="P27" i="8" s="1"/>
  <c r="U7" i="8" s="1"/>
  <c r="U27" i="8" s="1"/>
  <c r="I9" i="2"/>
  <c r="B3587" i="18"/>
  <c r="C3587" i="18" s="1"/>
  <c r="K127" i="2"/>
  <c r="B7165" i="18"/>
  <c r="C7165" i="18" s="1"/>
  <c r="B7304" i="18"/>
  <c r="C7304" i="18" s="1"/>
  <c r="C273" i="4"/>
  <c r="B1392" i="18"/>
  <c r="C1392" i="18" s="1"/>
  <c r="G125" i="2"/>
  <c r="G132" i="2" s="1"/>
  <c r="B3620" i="18"/>
  <c r="C3620" i="18" s="1"/>
  <c r="K17" i="2"/>
  <c r="B3182" i="18"/>
  <c r="C3182" i="18" s="1"/>
  <c r="D117" i="2"/>
  <c r="B2574" i="18"/>
  <c r="C2574" i="18" s="1"/>
  <c r="E93" i="2"/>
  <c r="I20" i="3"/>
  <c r="I34" i="3"/>
  <c r="B107" i="18"/>
  <c r="C107" i="18" s="1"/>
  <c r="K214" i="5"/>
  <c r="K215" i="5" s="1"/>
  <c r="K292" i="5"/>
  <c r="G24" i="8"/>
  <c r="E7146" i="18"/>
  <c r="E7055" i="18"/>
  <c r="E1435" i="18"/>
  <c r="E1444" i="18"/>
  <c r="E1452" i="18"/>
  <c r="E1474" i="18"/>
  <c r="E7123" i="18"/>
  <c r="E1063" i="18"/>
  <c r="E3573" i="18"/>
  <c r="E989" i="18"/>
  <c r="E6581" i="18"/>
  <c r="E7164" i="18"/>
  <c r="E1290" i="18"/>
  <c r="E7163" i="18"/>
  <c r="E2046" i="18"/>
  <c r="E1193" i="18"/>
  <c r="E6370" i="18"/>
  <c r="E7319" i="18"/>
  <c r="F2579" i="18" a="1"/>
  <c r="F2512" i="18" a="1"/>
  <c r="F7150" i="18" a="1"/>
  <c r="F7095" i="18" a="1"/>
  <c r="F2543" i="18" a="1"/>
  <c r="F2602" i="18" a="1"/>
  <c r="F7156" i="18" a="1"/>
  <c r="F3662" i="18" a="1"/>
  <c r="F2503" i="18" a="1"/>
  <c r="F7068" i="18" a="1"/>
  <c r="F6615" i="18" a="1"/>
  <c r="F2504" i="18" a="1"/>
  <c r="F7135" i="18" a="1"/>
  <c r="F7089" i="18" a="1"/>
  <c r="F7185" i="18" a="1"/>
  <c r="F7077" i="18" a="1"/>
  <c r="F111" i="18" a="1"/>
  <c r="F2552" i="18" a="1"/>
  <c r="F7104" i="18" a="1"/>
  <c r="F7107" i="18" a="1"/>
  <c r="F7176" i="18" a="1"/>
  <c r="F7280" i="18" a="1"/>
  <c r="F7323" i="18" a="1"/>
  <c r="F3516" i="18" a="1"/>
  <c r="F7053" i="18" a="1"/>
  <c r="F7075" i="18" a="1"/>
  <c r="F3515" i="18" a="1"/>
  <c r="F1505" i="18" a="1"/>
  <c r="F6616" i="18" a="1"/>
  <c r="F2538" i="18" a="1"/>
  <c r="F2510" i="18" a="1"/>
  <c r="F5496" i="18" a="1"/>
  <c r="F7843" i="18" a="1"/>
  <c r="F7198" i="18" a="1"/>
  <c r="F2549" i="18" a="1"/>
  <c r="F2511" i="18" a="1"/>
  <c r="F7157" i="18" a="1"/>
  <c r="F5993" i="18" a="1"/>
  <c r="F7180" i="18" a="1"/>
  <c r="F4387" i="18" a="1"/>
  <c r="F2544" i="18" a="1"/>
  <c r="F7168" i="18" a="1"/>
  <c r="F1461" i="18" a="1"/>
  <c r="F1233" i="18" a="1"/>
  <c r="F2578" i="18" a="1"/>
  <c r="F7116" i="18" a="1"/>
  <c r="F2516" i="18" a="1"/>
  <c r="F7090" i="18" a="1"/>
  <c r="F7179" i="18" a="1"/>
  <c r="F1332" i="18" a="1"/>
  <c r="F2537" i="18" a="1"/>
  <c r="F7049" i="18" a="1"/>
  <c r="F7181" i="18" a="1"/>
  <c r="F5989" i="18" a="1"/>
  <c r="F5982" i="18" a="1"/>
  <c r="F7199" i="18" a="1"/>
  <c r="F3518" i="18" a="1"/>
  <c r="F2501" i="18" a="1"/>
  <c r="F7086" i="18" a="1"/>
  <c r="F2495" i="18" a="1"/>
  <c r="F7128" i="18" a="1"/>
  <c r="F7220" i="18" a="1"/>
  <c r="F7188" i="18" a="1"/>
  <c r="F7130" i="18" a="1"/>
  <c r="F7139" i="18" a="1"/>
  <c r="F3622" i="18" a="1"/>
  <c r="F2505" i="18" a="1"/>
  <c r="F5271" i="18" a="1"/>
  <c r="F5814" i="18" a="1"/>
  <c r="F7151" i="18" a="1"/>
  <c r="F7048" i="18" a="1"/>
  <c r="F7205" i="18" a="1"/>
  <c r="F7138" i="18" a="1"/>
  <c r="F7114" i="18" a="1"/>
  <c r="F3170" i="18" a="1"/>
  <c r="F2605" i="18" a="1"/>
  <c r="F1333" i="18" a="1"/>
  <c r="F2550" i="18" a="1"/>
  <c r="F2550" i="18" l="1"/>
  <c r="F1333" i="18"/>
  <c r="E1333" i="18" s="1"/>
  <c r="F2605" i="18"/>
  <c r="E2605" i="18" s="1"/>
  <c r="F3170" i="18"/>
  <c r="F7114" i="18"/>
  <c r="E7114" i="18" s="1"/>
  <c r="F7138" i="18"/>
  <c r="E7138" i="18" s="1"/>
  <c r="F7205" i="18"/>
  <c r="F7048" i="18"/>
  <c r="F7151" i="18"/>
  <c r="E7151" i="18" s="1"/>
  <c r="F5814" i="18"/>
  <c r="F5271" i="18"/>
  <c r="F2505" i="18"/>
  <c r="F3622" i="18"/>
  <c r="F7139" i="18"/>
  <c r="F7130" i="18"/>
  <c r="F7188" i="18"/>
  <c r="E7188" i="18" s="1"/>
  <c r="F7220" i="18"/>
  <c r="E7220" i="18" s="1"/>
  <c r="F7128" i="18"/>
  <c r="F2495" i="18"/>
  <c r="E2495" i="18" s="1"/>
  <c r="F7086" i="18"/>
  <c r="F2501" i="18"/>
  <c r="F3518" i="18"/>
  <c r="F7199" i="18"/>
  <c r="E7199" i="18" s="1"/>
  <c r="F5982" i="18"/>
  <c r="F5989" i="18"/>
  <c r="E5989" i="18" s="1"/>
  <c r="F7181" i="18"/>
  <c r="E7181" i="18" s="1"/>
  <c r="F7049" i="18"/>
  <c r="F2537" i="18"/>
  <c r="F1332" i="18"/>
  <c r="E1332" i="18" s="1"/>
  <c r="F7179" i="18"/>
  <c r="F7090" i="18"/>
  <c r="F2516" i="18"/>
  <c r="F7116" i="18"/>
  <c r="F2578" i="18"/>
  <c r="F1233" i="18"/>
  <c r="E1233" i="18" s="1"/>
  <c r="F1461" i="18"/>
  <c r="E1461" i="18" s="1"/>
  <c r="F7168" i="18"/>
  <c r="F2544" i="18"/>
  <c r="F4387" i="18"/>
  <c r="E4387" i="18" s="1"/>
  <c r="F7180" i="18"/>
  <c r="F5993" i="18"/>
  <c r="F7157" i="18"/>
  <c r="E7157" i="18" s="1"/>
  <c r="F2511" i="18"/>
  <c r="F2549" i="18"/>
  <c r="F7198" i="18"/>
  <c r="F7843" i="18"/>
  <c r="F5496" i="18"/>
  <c r="F2510" i="18"/>
  <c r="F2538" i="18"/>
  <c r="F6616" i="18"/>
  <c r="F1505" i="18"/>
  <c r="F3515" i="18"/>
  <c r="F7075" i="18"/>
  <c r="F7053" i="18"/>
  <c r="F3516" i="18"/>
  <c r="F7323" i="18"/>
  <c r="F7280" i="18"/>
  <c r="F7176" i="18"/>
  <c r="F7107" i="18"/>
  <c r="F7104" i="18"/>
  <c r="F2552" i="18"/>
  <c r="F111" i="18"/>
  <c r="E111" i="18" s="1"/>
  <c r="F7077" i="18"/>
  <c r="F7185" i="18"/>
  <c r="F7089" i="18"/>
  <c r="F7135" i="18"/>
  <c r="F2504" i="18"/>
  <c r="F6615" i="18"/>
  <c r="F7068" i="18"/>
  <c r="F2503" i="18"/>
  <c r="F3662" i="18"/>
  <c r="F7156" i="18"/>
  <c r="F2602" i="18"/>
  <c r="F2543" i="18"/>
  <c r="F7095" i="18"/>
  <c r="F7150" i="18"/>
  <c r="F2512" i="18"/>
  <c r="F2579" i="18"/>
  <c r="B2550" i="18"/>
  <c r="C2550" i="18" s="1"/>
  <c r="G4" i="3"/>
  <c r="G11" i="2"/>
  <c r="B1333" i="18"/>
  <c r="C1333" i="18" s="1"/>
  <c r="B2605" i="18"/>
  <c r="C2605" i="18" s="1"/>
  <c r="H21" i="2"/>
  <c r="H13" i="3"/>
  <c r="G26" i="8"/>
  <c r="W26" i="8" s="1"/>
  <c r="W24" i="8"/>
  <c r="B3170" i="18"/>
  <c r="C3170" i="18" s="1"/>
  <c r="I4" i="3"/>
  <c r="F3" i="7"/>
  <c r="F5" i="7" s="1"/>
  <c r="I11" i="2"/>
  <c r="I22" i="2"/>
  <c r="B7114" i="18"/>
  <c r="C7114" i="18" s="1"/>
  <c r="G15" i="8"/>
  <c r="W15" i="8" s="1"/>
  <c r="B7138" i="18"/>
  <c r="C7138" i="18" s="1"/>
  <c r="B7205" i="18"/>
  <c r="C7205" i="18" s="1"/>
  <c r="B7048" i="18"/>
  <c r="C7048" i="18" s="1"/>
  <c r="B7151" i="18"/>
  <c r="C7151" i="18" s="1"/>
  <c r="B5814" i="18"/>
  <c r="C5814" i="18" s="1"/>
  <c r="K293" i="5"/>
  <c r="B5271" i="18"/>
  <c r="C5271" i="18" s="1"/>
  <c r="K118" i="5"/>
  <c r="E7304" i="18"/>
  <c r="E3221" i="18"/>
  <c r="E2500" i="18"/>
  <c r="E3517" i="18"/>
  <c r="E7844" i="18"/>
  <c r="E6369" i="18"/>
  <c r="B2505" i="18"/>
  <c r="C2505" i="18" s="1"/>
  <c r="C4" i="7"/>
  <c r="C13" i="3"/>
  <c r="C21" i="2"/>
  <c r="B3622" i="18"/>
  <c r="C3622" i="18" s="1"/>
  <c r="B7139" i="18"/>
  <c r="C7139" i="18" s="1"/>
  <c r="B7130" i="18"/>
  <c r="C7130" i="18" s="1"/>
  <c r="B7188" i="18"/>
  <c r="C7188" i="18" s="1"/>
  <c r="B7220" i="18"/>
  <c r="C7220" i="18" s="1"/>
  <c r="B7128" i="18"/>
  <c r="C7128" i="18" s="1"/>
  <c r="B2495" i="18"/>
  <c r="C2495" i="18" s="1"/>
  <c r="C9" i="8"/>
  <c r="C9" i="2"/>
  <c r="C93" i="2"/>
  <c r="E1178" i="18"/>
  <c r="E2497" i="18"/>
  <c r="E5988" i="18"/>
  <c r="E2600" i="18"/>
  <c r="E5597" i="18"/>
  <c r="E2577" i="18"/>
  <c r="E2513" i="18"/>
  <c r="B7086" i="18"/>
  <c r="C7086" i="18" s="1"/>
  <c r="B2501" i="18"/>
  <c r="C2501" i="18" s="1"/>
  <c r="C16" i="8"/>
  <c r="G16" i="8" s="1"/>
  <c r="W16" i="8" s="1"/>
  <c r="C102" i="2"/>
  <c r="B3518" i="18"/>
  <c r="C3518" i="18" s="1"/>
  <c r="K105" i="2"/>
  <c r="B7199" i="18"/>
  <c r="C7199" i="18" s="1"/>
  <c r="B5982" i="18"/>
  <c r="C5982" i="18" s="1"/>
  <c r="J102" i="2"/>
  <c r="J107" i="2" s="1"/>
  <c r="B5989" i="18"/>
  <c r="C5989" i="18" s="1"/>
  <c r="J22" i="2"/>
  <c r="J11" i="2"/>
  <c r="J4" i="3"/>
  <c r="B7181" i="18"/>
  <c r="C7181" i="18" s="1"/>
  <c r="B7049" i="18"/>
  <c r="C7049" i="18" s="1"/>
  <c r="B2537" i="18"/>
  <c r="C2537" i="18" s="1"/>
  <c r="E11" i="8"/>
  <c r="F95" i="2"/>
  <c r="F97" i="2" s="1"/>
  <c r="E3587" i="18"/>
  <c r="E6613" i="18"/>
  <c r="E7813" i="18"/>
  <c r="E7322" i="18"/>
  <c r="E2498" i="18"/>
  <c r="E7065" i="18"/>
  <c r="E6390" i="18"/>
  <c r="E5065" i="18"/>
  <c r="B1332" i="18"/>
  <c r="C1332" i="18" s="1"/>
  <c r="B7179" i="18"/>
  <c r="C7179" i="18" s="1"/>
  <c r="J97" i="2"/>
  <c r="B7090" i="18"/>
  <c r="C7090" i="18" s="1"/>
  <c r="B2516" i="18"/>
  <c r="C2516" i="18" s="1"/>
  <c r="D19" i="8"/>
  <c r="D105" i="2"/>
  <c r="F9" i="2"/>
  <c r="B7116" i="18"/>
  <c r="C7116" i="18" s="1"/>
  <c r="L125" i="2"/>
  <c r="B2578" i="18"/>
  <c r="C2578" i="18" s="1"/>
  <c r="E105" i="2"/>
  <c r="E107" i="2" s="1"/>
  <c r="B1233" i="18"/>
  <c r="C1233" i="18" s="1"/>
  <c r="E3169" i="18"/>
  <c r="E7315" i="18"/>
  <c r="E5966" i="18"/>
  <c r="E5987" i="18"/>
  <c r="E7195" i="18"/>
  <c r="E2508" i="18"/>
  <c r="E7020" i="18"/>
  <c r="E759" i="18"/>
  <c r="E5890" i="18"/>
  <c r="B1461" i="18"/>
  <c r="C1461" i="18" s="1"/>
  <c r="B7168" i="18"/>
  <c r="C7168" i="18" s="1"/>
  <c r="I97" i="2"/>
  <c r="B2544" i="18"/>
  <c r="C2544" i="18" s="1"/>
  <c r="F21" i="2"/>
  <c r="E4" i="7"/>
  <c r="F13" i="3"/>
  <c r="B4387" i="18"/>
  <c r="C4387" i="18" s="1"/>
  <c r="E96" i="2"/>
  <c r="B7180" i="18"/>
  <c r="C7180" i="18" s="1"/>
  <c r="B5993" i="18"/>
  <c r="C5993" i="18" s="1"/>
  <c r="J13" i="3"/>
  <c r="J21" i="2"/>
  <c r="B7157" i="18"/>
  <c r="C7157" i="18" s="1"/>
  <c r="D12" i="8"/>
  <c r="D13" i="8" s="1"/>
  <c r="D22" i="8" s="1"/>
  <c r="D27" i="8" s="1"/>
  <c r="I7" i="8" s="1"/>
  <c r="I27" i="8" s="1"/>
  <c r="N7" i="8" s="1"/>
  <c r="N27" i="8" s="1"/>
  <c r="S7" i="8" s="1"/>
  <c r="S27" i="8" s="1"/>
  <c r="D96" i="2"/>
  <c r="B2511" i="18"/>
  <c r="C2511" i="18" s="1"/>
  <c r="E1203" i="18"/>
  <c r="E3514" i="18"/>
  <c r="E5976" i="18"/>
  <c r="E5859" i="18"/>
  <c r="E2548" i="18"/>
  <c r="E1504" i="18"/>
  <c r="E3513" i="18"/>
  <c r="B2549" i="18"/>
  <c r="C2549" i="18" s="1"/>
  <c r="G96" i="2"/>
  <c r="G97" i="2" s="1"/>
  <c r="B7198" i="18"/>
  <c r="C7198" i="18" s="1"/>
  <c r="E107" i="18"/>
  <c r="E1454" i="18"/>
  <c r="E3263" i="18"/>
  <c r="E4378" i="18"/>
  <c r="E1186" i="18"/>
  <c r="E2603" i="18"/>
  <c r="E7321" i="18"/>
  <c r="E2535" i="18"/>
  <c r="E7316" i="18"/>
  <c r="E6579" i="18"/>
  <c r="E7147" i="18"/>
  <c r="B7843" i="18"/>
  <c r="C7843" i="18" s="1"/>
  <c r="K119" i="5"/>
  <c r="B5496" i="18"/>
  <c r="C5496" i="18" s="1"/>
  <c r="K179" i="5"/>
  <c r="D132" i="2"/>
  <c r="B2510" i="18"/>
  <c r="C2510" i="18" s="1"/>
  <c r="D11" i="8"/>
  <c r="D95" i="2"/>
  <c r="L126" i="2"/>
  <c r="E9" i="2"/>
  <c r="B2538" i="18"/>
  <c r="C2538" i="18" s="1"/>
  <c r="E12" i="8"/>
  <c r="E13" i="8" s="1"/>
  <c r="F96" i="2"/>
  <c r="B6616" i="18"/>
  <c r="C6616" i="18" s="1"/>
  <c r="B1505" i="18"/>
  <c r="C1505" i="18" s="1"/>
  <c r="L129" i="2"/>
  <c r="K132" i="2"/>
  <c r="B3515" i="18"/>
  <c r="C3515" i="18" s="1"/>
  <c r="K11" i="2"/>
  <c r="K4" i="3"/>
  <c r="B7075" i="18"/>
  <c r="C7075" i="18" s="1"/>
  <c r="D107" i="2"/>
  <c r="E2574" i="18"/>
  <c r="E1087" i="18"/>
  <c r="E7044" i="18"/>
  <c r="E3616" i="18"/>
  <c r="E7043" i="18"/>
  <c r="E6614" i="18"/>
  <c r="E6577" i="18"/>
  <c r="E1331" i="18"/>
  <c r="E5813" i="18"/>
  <c r="E2547" i="18"/>
  <c r="B7053" i="18"/>
  <c r="C7053" i="18" s="1"/>
  <c r="B3516" i="18"/>
  <c r="C3516" i="18" s="1"/>
  <c r="K102" i="2"/>
  <c r="K19" i="2"/>
  <c r="K22" i="2" s="1"/>
  <c r="B7323" i="18"/>
  <c r="C7323" i="18" s="1"/>
  <c r="B7280" i="18"/>
  <c r="C7280" i="18" s="1"/>
  <c r="I36" i="3"/>
  <c r="B7176" i="18"/>
  <c r="C7176" i="18" s="1"/>
  <c r="B7107" i="18"/>
  <c r="C7107" i="18" s="1"/>
  <c r="B7104" i="18"/>
  <c r="C7104" i="18" s="1"/>
  <c r="B2552" i="18"/>
  <c r="C2552" i="18" s="1"/>
  <c r="G102" i="2"/>
  <c r="D21" i="8"/>
  <c r="E3182" i="18"/>
  <c r="E2551" i="18"/>
  <c r="E2515" i="18"/>
  <c r="E1262" i="18"/>
  <c r="E5986" i="18"/>
  <c r="E2575" i="18"/>
  <c r="E2599" i="18"/>
  <c r="E7169" i="18"/>
  <c r="E6391" i="18"/>
  <c r="E1275" i="18"/>
  <c r="E5967" i="18"/>
  <c r="B111" i="18"/>
  <c r="C111" i="18" s="1"/>
  <c r="B7077" i="18"/>
  <c r="C7077" i="18" s="1"/>
  <c r="J132" i="2"/>
  <c r="B7185" i="18"/>
  <c r="C7185" i="18" s="1"/>
  <c r="B7089" i="18"/>
  <c r="C7089" i="18" s="1"/>
  <c r="E97" i="2"/>
  <c r="B7135" i="18"/>
  <c r="C7135" i="18" s="1"/>
  <c r="G107" i="2"/>
  <c r="B2504" i="18"/>
  <c r="C2504" i="18" s="1"/>
  <c r="C19" i="8"/>
  <c r="C105" i="2"/>
  <c r="C107" i="2" s="1"/>
  <c r="C132" i="2"/>
  <c r="L132" i="2" s="1"/>
  <c r="L124" i="2"/>
  <c r="B6615" i="18"/>
  <c r="C6615" i="18" s="1"/>
  <c r="B7068" i="18"/>
  <c r="C7068" i="18" s="1"/>
  <c r="D97" i="2"/>
  <c r="G19" i="2"/>
  <c r="B2503" i="18"/>
  <c r="C2503" i="18" s="1"/>
  <c r="C18" i="8"/>
  <c r="G18" i="8" s="1"/>
  <c r="W18" i="8" s="1"/>
  <c r="C104" i="2"/>
  <c r="B3662" i="18"/>
  <c r="C3662" i="18" s="1"/>
  <c r="K96" i="2"/>
  <c r="K97" i="2" s="1"/>
  <c r="B7156" i="18"/>
  <c r="C7156" i="18" s="1"/>
  <c r="H107" i="2"/>
  <c r="L130" i="2"/>
  <c r="B2602" i="18"/>
  <c r="C2602" i="18" s="1"/>
  <c r="H4" i="3"/>
  <c r="H22" i="2"/>
  <c r="H11" i="2"/>
  <c r="B2543" i="18"/>
  <c r="C2543" i="18" s="1"/>
  <c r="E19" i="8"/>
  <c r="E21" i="8" s="1"/>
  <c r="F105" i="2"/>
  <c r="B7095" i="18"/>
  <c r="C7095" i="18" s="1"/>
  <c r="D19" i="2"/>
  <c r="E3620" i="18"/>
  <c r="E2540" i="18"/>
  <c r="E7102" i="18"/>
  <c r="E6187" i="18"/>
  <c r="E1170" i="18"/>
  <c r="E5365" i="18"/>
  <c r="E2555" i="18"/>
  <c r="E7317" i="18"/>
  <c r="E7218" i="18"/>
  <c r="E1194" i="18"/>
  <c r="E5664" i="18"/>
  <c r="G11" i="8"/>
  <c r="W11" i="8" s="1"/>
  <c r="B7150" i="18"/>
  <c r="C7150" i="18" s="1"/>
  <c r="H97" i="2"/>
  <c r="B2512" i="18"/>
  <c r="C2512" i="18" s="1"/>
  <c r="D22" i="2"/>
  <c r="D3" i="7"/>
  <c r="D4" i="3"/>
  <c r="D11" i="2"/>
  <c r="B2579" i="18"/>
  <c r="C2579" i="18" s="1"/>
  <c r="E21" i="2"/>
  <c r="E13" i="3"/>
  <c r="K454" i="5"/>
  <c r="E1392" i="18"/>
  <c r="E7175" i="18"/>
  <c r="E1089" i="18"/>
  <c r="E6595" i="18"/>
  <c r="E7214" i="18"/>
  <c r="E1231" i="18"/>
  <c r="E2604" i="18"/>
  <c r="E2542" i="18"/>
  <c r="E1276" i="18"/>
  <c r="E5452" i="18"/>
  <c r="F7131" i="18" a="1"/>
  <c r="F7204" i="18" a="1"/>
  <c r="F7136" i="18" a="1"/>
  <c r="F2556" i="18" a="1"/>
  <c r="F92" i="18" a="1"/>
  <c r="F4082" i="18" a="1"/>
  <c r="F7141" i="18" a="1"/>
  <c r="F4070" i="18" a="1"/>
  <c r="F4072" i="18" a="1"/>
  <c r="F7109" i="18" a="1"/>
  <c r="F7091" i="18" a="1"/>
  <c r="F7070" i="18" a="1"/>
  <c r="F3519" i="18" a="1"/>
  <c r="F2606" i="18" a="1"/>
  <c r="F7182" i="18" a="1"/>
  <c r="F3171" i="18" a="1"/>
  <c r="F1462" i="18" a="1"/>
  <c r="F7186" i="18" a="1"/>
  <c r="F18" i="18" a="1"/>
  <c r="F2576" i="18" a="1"/>
  <c r="F7056" i="18" a="1"/>
  <c r="F7153" i="18" a="1"/>
  <c r="F4085" i="18" a="1"/>
  <c r="F1097" i="18" a="1"/>
  <c r="F5996" i="18" a="1"/>
  <c r="F6057" i="18" a="1"/>
  <c r="F125" i="18" a="1"/>
  <c r="F7282" i="18" a="1"/>
  <c r="F7057" i="18" a="1"/>
  <c r="F96" i="18" a="1"/>
  <c r="F4080" i="18" a="1"/>
  <c r="F2499" i="18" a="1"/>
  <c r="F5991" i="18" a="1"/>
  <c r="F7171" i="18" a="1"/>
  <c r="F5995" i="18" a="1"/>
  <c r="F7324" i="18" a="1"/>
  <c r="F7200" i="18" a="1"/>
  <c r="F2518" i="18" a="1"/>
  <c r="F7046" i="18" a="1"/>
  <c r="F6043" i="18" a="1"/>
  <c r="F7110" i="18" a="1"/>
  <c r="F7080" i="18" a="1"/>
  <c r="F7117" i="18" a="1"/>
  <c r="F3625" i="18" a="1"/>
  <c r="F7054" i="18" a="1"/>
  <c r="F7078" i="18" a="1"/>
  <c r="F4083" i="18" a="1"/>
  <c r="F1277" i="18" a="1"/>
  <c r="F7159" i="18" a="1"/>
  <c r="F30" i="18" a="1"/>
  <c r="F4067" i="18" a="1"/>
  <c r="F7071" i="18" a="1"/>
  <c r="F7092" i="18" a="1"/>
  <c r="F7096" i="18" a="1"/>
  <c r="F4074" i="18" a="1"/>
  <c r="F4071" i="18" a="1"/>
  <c r="F2539" i="18" a="1"/>
  <c r="F7072" i="18" a="1"/>
  <c r="F2517" i="18" a="1"/>
  <c r="F51" i="18" a="1"/>
  <c r="F78" i="18" a="1"/>
  <c r="F102" i="18" a="1"/>
  <c r="F7206" i="18" a="1"/>
  <c r="F66" i="18" a="1"/>
  <c r="F3520" i="18" a="1"/>
  <c r="F7059" i="18" a="1"/>
  <c r="F7132" i="18" a="1"/>
  <c r="F7111" i="18" a="1"/>
  <c r="F7098" i="18" a="1"/>
  <c r="F7189" i="18" a="1"/>
  <c r="F7201" i="18" a="1"/>
  <c r="F7201" i="18" l="1"/>
  <c r="F7189" i="18"/>
  <c r="F7098" i="18"/>
  <c r="F7111" i="18"/>
  <c r="F7132" i="18"/>
  <c r="E7132" i="18" s="1"/>
  <c r="F7059" i="18"/>
  <c r="F3520" i="18"/>
  <c r="F66" i="18"/>
  <c r="F7206" i="18"/>
  <c r="E7206" i="18" s="1"/>
  <c r="F102" i="18"/>
  <c r="E102" i="18" s="1"/>
  <c r="F78" i="18"/>
  <c r="F51" i="18"/>
  <c r="F2517" i="18"/>
  <c r="F7072" i="18"/>
  <c r="F2539" i="18"/>
  <c r="F4071" i="18"/>
  <c r="F4074" i="18"/>
  <c r="F7096" i="18"/>
  <c r="F7092" i="18"/>
  <c r="F7071" i="18"/>
  <c r="F4067" i="18"/>
  <c r="F30" i="18"/>
  <c r="F7159" i="18"/>
  <c r="F1277" i="18"/>
  <c r="F4083" i="18"/>
  <c r="F7078" i="18"/>
  <c r="F7054" i="18"/>
  <c r="F3625" i="18"/>
  <c r="F7117" i="18"/>
  <c r="E7117" i="18" s="1"/>
  <c r="F7080" i="18"/>
  <c r="F7110" i="18"/>
  <c r="F6043" i="18"/>
  <c r="F7046" i="18"/>
  <c r="F2518" i="18"/>
  <c r="F7200" i="18"/>
  <c r="F7324" i="18"/>
  <c r="F5995" i="18"/>
  <c r="E5995" i="18" s="1"/>
  <c r="F7171" i="18"/>
  <c r="F5991" i="18"/>
  <c r="F2499" i="18"/>
  <c r="F4080" i="18"/>
  <c r="F96" i="18"/>
  <c r="F7057" i="18"/>
  <c r="E7057" i="18" s="1"/>
  <c r="F7282" i="18"/>
  <c r="F125" i="18"/>
  <c r="F6057" i="18"/>
  <c r="F5996" i="18"/>
  <c r="F1097" i="18"/>
  <c r="F4085" i="18"/>
  <c r="F7153" i="18"/>
  <c r="F7056" i="18"/>
  <c r="F2576" i="18"/>
  <c r="F18" i="18"/>
  <c r="F7186" i="18"/>
  <c r="F1462" i="18"/>
  <c r="F3171" i="18"/>
  <c r="F7182" i="18"/>
  <c r="F2606" i="18"/>
  <c r="F3519" i="18"/>
  <c r="F7070" i="18"/>
  <c r="F7091" i="18"/>
  <c r="F7109" i="18"/>
  <c r="F4072" i="18"/>
  <c r="F4070" i="18"/>
  <c r="F7141" i="18"/>
  <c r="E7141" i="18" s="1"/>
  <c r="F4082" i="18"/>
  <c r="F92" i="18"/>
  <c r="F2556" i="18"/>
  <c r="F7136" i="18"/>
  <c r="E7136" i="18" s="1"/>
  <c r="F7204" i="18"/>
  <c r="F7131" i="18"/>
  <c r="B7201" i="18"/>
  <c r="C7201" i="18" s="1"/>
  <c r="K99" i="2"/>
  <c r="B7189" i="18"/>
  <c r="C7189" i="18" s="1"/>
  <c r="J109" i="2"/>
  <c r="E22" i="8"/>
  <c r="E27" i="8" s="1"/>
  <c r="J7" i="8" s="1"/>
  <c r="J27" i="8" s="1"/>
  <c r="O7" i="8" s="1"/>
  <c r="O27" i="8" s="1"/>
  <c r="T7" i="8" s="1"/>
  <c r="T27" i="8" s="1"/>
  <c r="B7098" i="18"/>
  <c r="C7098" i="18" s="1"/>
  <c r="E109" i="2"/>
  <c r="B7111" i="18"/>
  <c r="C7111" i="18" s="1"/>
  <c r="F99" i="2"/>
  <c r="B7132" i="18"/>
  <c r="C7132" i="18" s="1"/>
  <c r="G110" i="2"/>
  <c r="G99" i="2"/>
  <c r="B7059" i="18"/>
  <c r="C7059" i="18" s="1"/>
  <c r="C109" i="2"/>
  <c r="B3520" i="18"/>
  <c r="C3520" i="18" s="1"/>
  <c r="K81" i="2"/>
  <c r="B66" i="18"/>
  <c r="C66" i="18" s="1"/>
  <c r="F34" i="3"/>
  <c r="F20" i="3"/>
  <c r="B7206" i="18"/>
  <c r="C7206" i="18" s="1"/>
  <c r="B102" i="18"/>
  <c r="C102" i="18" s="1"/>
  <c r="I30" i="3"/>
  <c r="I11" i="3"/>
  <c r="B78" i="18"/>
  <c r="C78" i="18" s="1"/>
  <c r="G11" i="3"/>
  <c r="G30" i="3"/>
  <c r="E2503" i="18"/>
  <c r="E7104" i="18"/>
  <c r="E6616" i="18"/>
  <c r="E7180" i="18"/>
  <c r="E7179" i="18"/>
  <c r="E7086" i="18"/>
  <c r="E5814" i="18"/>
  <c r="E34" i="3"/>
  <c r="E20" i="3"/>
  <c r="B51" i="18"/>
  <c r="C51" i="18" s="1"/>
  <c r="B2517" i="18"/>
  <c r="C2517" i="18" s="1"/>
  <c r="D21" i="2"/>
  <c r="D4" i="7"/>
  <c r="D13" i="3"/>
  <c r="B7072" i="18"/>
  <c r="C7072" i="18" s="1"/>
  <c r="D99" i="2"/>
  <c r="D110" i="2"/>
  <c r="B2539" i="18"/>
  <c r="C2539" i="18" s="1"/>
  <c r="E3" i="7"/>
  <c r="E5" i="7" s="1"/>
  <c r="F4" i="3"/>
  <c r="F22" i="2"/>
  <c r="F11" i="2"/>
  <c r="E7068" i="18"/>
  <c r="E7107" i="18"/>
  <c r="E2538" i="18"/>
  <c r="B4071" i="18"/>
  <c r="C4071" i="18" s="1"/>
  <c r="B4074" i="18"/>
  <c r="C4074" i="18" s="1"/>
  <c r="B7096" i="18"/>
  <c r="C7096" i="18" s="1"/>
  <c r="B7092" i="18"/>
  <c r="C7092" i="18" s="1"/>
  <c r="E110" i="2"/>
  <c r="E99" i="2"/>
  <c r="B7071" i="18"/>
  <c r="C7071" i="18" s="1"/>
  <c r="B4067" i="18"/>
  <c r="C4067" i="18" s="1"/>
  <c r="B30" i="18"/>
  <c r="C30" i="18" s="1"/>
  <c r="D30" i="3"/>
  <c r="D11" i="3"/>
  <c r="B7159" i="18"/>
  <c r="C7159" i="18" s="1"/>
  <c r="H109" i="2"/>
  <c r="B1277" i="18"/>
  <c r="C1277" i="18" s="1"/>
  <c r="B4083" i="18"/>
  <c r="C4083" i="18" s="1"/>
  <c r="B7078" i="18"/>
  <c r="C7078" i="18" s="1"/>
  <c r="B7054" i="18"/>
  <c r="C7054" i="18" s="1"/>
  <c r="E2579" i="18"/>
  <c r="E6615" i="18"/>
  <c r="E7176" i="18"/>
  <c r="E2510" i="18"/>
  <c r="E2544" i="18"/>
  <c r="E2537" i="18"/>
  <c r="E7128" i="18"/>
  <c r="E7048" i="18"/>
  <c r="B3625" i="18"/>
  <c r="C3625" i="18" s="1"/>
  <c r="D5" i="7"/>
  <c r="B7117" i="18"/>
  <c r="C7117" i="18" s="1"/>
  <c r="B7080" i="18"/>
  <c r="C7080" i="18" s="1"/>
  <c r="D109" i="2"/>
  <c r="B7110" i="18"/>
  <c r="C7110" i="18" s="1"/>
  <c r="B6043" i="18"/>
  <c r="C6043" i="18" s="1"/>
  <c r="J30" i="3"/>
  <c r="J11" i="3"/>
  <c r="B7046" i="18"/>
  <c r="C7046" i="18" s="1"/>
  <c r="C97" i="2"/>
  <c r="E2512" i="18"/>
  <c r="E2504" i="18"/>
  <c r="E7280" i="18"/>
  <c r="E5496" i="18"/>
  <c r="E7168" i="18"/>
  <c r="E7049" i="18"/>
  <c r="E7205" i="18"/>
  <c r="B2518" i="18"/>
  <c r="C2518" i="18" s="1"/>
  <c r="D81" i="2"/>
  <c r="B7200" i="18"/>
  <c r="C7200" i="18" s="1"/>
  <c r="B7324" i="18"/>
  <c r="C7324" i="18" s="1"/>
  <c r="B5995" i="18"/>
  <c r="C5995" i="18" s="1"/>
  <c r="B7171" i="18"/>
  <c r="C7171" i="18" s="1"/>
  <c r="I110" i="2"/>
  <c r="I99" i="2"/>
  <c r="B5991" i="18"/>
  <c r="C5991" i="18" s="1"/>
  <c r="B2499" i="18"/>
  <c r="C2499" i="18" s="1"/>
  <c r="C48" i="14"/>
  <c r="F48" i="14" s="1"/>
  <c r="C11" i="2"/>
  <c r="C4" i="3"/>
  <c r="C3" i="7"/>
  <c r="C22" i="2"/>
  <c r="B4080" i="18"/>
  <c r="C4080" i="18" s="1"/>
  <c r="C21" i="8"/>
  <c r="G21" i="8" s="1"/>
  <c r="W21" i="8" s="1"/>
  <c r="B96" i="18"/>
  <c r="C96" i="18" s="1"/>
  <c r="H34" i="3"/>
  <c r="H20" i="3"/>
  <c r="E7150" i="18"/>
  <c r="E7135" i="18"/>
  <c r="E7323" i="18"/>
  <c r="E7843" i="18"/>
  <c r="B7057" i="18"/>
  <c r="C7057" i="18" s="1"/>
  <c r="B7282" i="18"/>
  <c r="C7282" i="18" s="1"/>
  <c r="B125" i="18"/>
  <c r="C125" i="18" s="1"/>
  <c r="K11" i="3"/>
  <c r="K30" i="3"/>
  <c r="B6057" i="18"/>
  <c r="C6057" i="18" s="1"/>
  <c r="J34" i="3"/>
  <c r="J20" i="3"/>
  <c r="G12" i="8"/>
  <c r="W12" i="8" s="1"/>
  <c r="B5996" i="18"/>
  <c r="C5996" i="18" s="1"/>
  <c r="J81" i="2"/>
  <c r="C13" i="8"/>
  <c r="G9" i="8"/>
  <c r="W9" i="8" s="1"/>
  <c r="C50" i="14"/>
  <c r="F50" i="14" s="1"/>
  <c r="B1097" i="18"/>
  <c r="C1097" i="18" s="1"/>
  <c r="F107" i="2"/>
  <c r="B4085" i="18"/>
  <c r="C4085" i="18" s="1"/>
  <c r="E7095" i="18"/>
  <c r="E7089" i="18"/>
  <c r="E3516" i="18"/>
  <c r="E7198" i="18"/>
  <c r="E7130" i="18"/>
  <c r="B7153" i="18"/>
  <c r="C7153" i="18" s="1"/>
  <c r="H99" i="2"/>
  <c r="H110" i="2"/>
  <c r="B7056" i="18"/>
  <c r="C7056" i="18" s="1"/>
  <c r="G19" i="8"/>
  <c r="W19" i="8" s="1"/>
  <c r="B2576" i="18"/>
  <c r="C2576" i="18" s="1"/>
  <c r="E11" i="2"/>
  <c r="E4" i="3"/>
  <c r="E22" i="2"/>
  <c r="C34" i="3"/>
  <c r="B18" i="18"/>
  <c r="C18" i="18" s="1"/>
  <c r="C20" i="3"/>
  <c r="E2543" i="18"/>
  <c r="E7185" i="18"/>
  <c r="E7053" i="18"/>
  <c r="E2549" i="18"/>
  <c r="E2578" i="18"/>
  <c r="E5982" i="18"/>
  <c r="E7139" i="18"/>
  <c r="E3170" i="18"/>
  <c r="B7186" i="18"/>
  <c r="C7186" i="18" s="1"/>
  <c r="G4" i="7"/>
  <c r="B1462" i="18"/>
  <c r="C1462" i="18" s="1"/>
  <c r="B3171" i="18"/>
  <c r="C3171" i="18" s="1"/>
  <c r="I81" i="2"/>
  <c r="E2602" i="18"/>
  <c r="E7077" i="18"/>
  <c r="E7075" i="18"/>
  <c r="E2511" i="18"/>
  <c r="E7116" i="18"/>
  <c r="E3622" i="18"/>
  <c r="B7182" i="18"/>
  <c r="C7182" i="18" s="1"/>
  <c r="J99" i="2"/>
  <c r="J110" i="2"/>
  <c r="B2606" i="18"/>
  <c r="C2606" i="18" s="1"/>
  <c r="H81" i="2"/>
  <c r="B3519" i="18"/>
  <c r="C3519" i="18" s="1"/>
  <c r="K13" i="3"/>
  <c r="K21" i="2"/>
  <c r="B7070" i="18"/>
  <c r="C7070" i="18" s="1"/>
  <c r="B7091" i="18"/>
  <c r="C7091" i="18" s="1"/>
  <c r="B7109" i="18"/>
  <c r="C7109" i="18" s="1"/>
  <c r="B4072" i="18"/>
  <c r="C4072" i="18" s="1"/>
  <c r="B4070" i="18"/>
  <c r="C4070" i="18" s="1"/>
  <c r="E7156" i="18"/>
  <c r="E3515" i="18"/>
  <c r="E2516" i="18"/>
  <c r="E3518" i="18"/>
  <c r="E2505" i="18"/>
  <c r="B7141" i="18"/>
  <c r="C7141" i="18" s="1"/>
  <c r="G109" i="2"/>
  <c r="B4082" i="18"/>
  <c r="C4082" i="18" s="1"/>
  <c r="H30" i="3"/>
  <c r="B92" i="18"/>
  <c r="C92" i="18" s="1"/>
  <c r="H11" i="3"/>
  <c r="B2556" i="18"/>
  <c r="C2556" i="18" s="1"/>
  <c r="G13" i="3"/>
  <c r="G21" i="2"/>
  <c r="B7136" i="18"/>
  <c r="C7136" i="18" s="1"/>
  <c r="B7204" i="18"/>
  <c r="C7204" i="18" s="1"/>
  <c r="K107" i="2"/>
  <c r="B7131" i="18"/>
  <c r="C7131" i="18" s="1"/>
  <c r="G22" i="2"/>
  <c r="E3662" i="18"/>
  <c r="E2552" i="18"/>
  <c r="E1505" i="18"/>
  <c r="E5993" i="18"/>
  <c r="E7090" i="18"/>
  <c r="E2501" i="18"/>
  <c r="E5271" i="18"/>
  <c r="E2550" i="18"/>
  <c r="F7253" i="18" a="1"/>
  <c r="F4081" i="18" a="1"/>
  <c r="F4069" i="18" a="1"/>
  <c r="F7113" i="18" a="1"/>
  <c r="F76" i="18" a="1"/>
  <c r="F2506" i="18" a="1"/>
  <c r="F6041" i="18" a="1"/>
  <c r="F2580" i="18" a="1"/>
  <c r="F4088" i="18" a="1"/>
  <c r="F35" i="18" a="1"/>
  <c r="F7226" i="18" a="1"/>
  <c r="F7173" i="18" a="1"/>
  <c r="F94" i="18" a="1"/>
  <c r="F2557" i="18" a="1"/>
  <c r="F6055" i="18" a="1"/>
  <c r="F7203" i="18" a="1"/>
  <c r="F7144" i="18" a="1"/>
  <c r="F7231" i="18" a="1"/>
  <c r="F7082" i="18" a="1"/>
  <c r="F7143" i="18" a="1"/>
  <c r="F7208" i="18" a="1"/>
  <c r="F7083" i="18" a="1"/>
  <c r="F7119" i="18" a="1"/>
  <c r="F7192" i="18" a="1"/>
  <c r="F7289" i="18" a="1"/>
  <c r="F3267" i="18" a="1"/>
  <c r="F7134" i="18" a="1"/>
  <c r="F7276" i="18" a="1"/>
  <c r="F7074" i="18" a="1"/>
  <c r="F33" i="18" a="1"/>
  <c r="F7172" i="18" a="1"/>
  <c r="F127" i="18" a="1"/>
  <c r="F7155" i="18" a="1"/>
  <c r="F28" i="18" a="1"/>
  <c r="F7191" i="18" a="1"/>
  <c r="F105" i="18" a="1"/>
  <c r="F7271" i="18" a="1"/>
  <c r="F7294" i="18" a="1"/>
  <c r="F7162" i="18" a="1"/>
  <c r="F7184" i="18" a="1"/>
  <c r="F7267" i="18" a="1"/>
  <c r="F7061" i="18" a="1"/>
  <c r="F7244" i="18" a="1"/>
  <c r="F7161" i="18" a="1"/>
  <c r="F7285" i="18" a="1"/>
  <c r="F100" i="18" a="1"/>
  <c r="F80" i="18" a="1"/>
  <c r="F59" i="18" a="1"/>
  <c r="F7100" i="18" a="1"/>
  <c r="F3535" i="18" a="1"/>
  <c r="F7258" i="18" a="1"/>
  <c r="F61" i="18" a="1"/>
  <c r="F7101" i="18" a="1"/>
  <c r="F1588" i="18" a="1"/>
  <c r="F4066" i="18" a="1"/>
  <c r="F6061" i="18" a="1"/>
  <c r="F1644" i="18" a="1"/>
  <c r="F2545" i="18" a="1"/>
  <c r="F7094" i="18" a="1"/>
  <c r="F7050" i="18" a="1"/>
  <c r="F13" i="18" a="1"/>
  <c r="F4068" i="18" a="1"/>
  <c r="F82" i="18" a="1"/>
  <c r="F47" i="18" a="1"/>
  <c r="F129" i="18" a="1"/>
  <c r="F4084" i="18" a="1"/>
  <c r="F4084" i="18" l="1"/>
  <c r="F129" i="18"/>
  <c r="F47" i="18"/>
  <c r="E47" i="18" s="1"/>
  <c r="F82" i="18"/>
  <c r="F4068" i="18"/>
  <c r="F13" i="18"/>
  <c r="E13" i="18" s="1"/>
  <c r="F7050" i="18"/>
  <c r="E7050" i="18" s="1"/>
  <c r="F7094" i="18"/>
  <c r="F2545" i="18"/>
  <c r="E2545" i="18" s="1"/>
  <c r="F1644" i="18"/>
  <c r="F6061" i="18"/>
  <c r="F4066" i="18"/>
  <c r="F1588" i="18"/>
  <c r="F7101" i="18"/>
  <c r="F61" i="18"/>
  <c r="F7258" i="18"/>
  <c r="E7258" i="18" s="1"/>
  <c r="F3535" i="18"/>
  <c r="F7100" i="18"/>
  <c r="F59" i="18"/>
  <c r="E59" i="18" s="1"/>
  <c r="F80" i="18"/>
  <c r="F100" i="18"/>
  <c r="F7285" i="18"/>
  <c r="F7161" i="18"/>
  <c r="F7244" i="18"/>
  <c r="F7061" i="18"/>
  <c r="E7061" i="18" s="1"/>
  <c r="F7267" i="18"/>
  <c r="F7184" i="18"/>
  <c r="F7162" i="18"/>
  <c r="E7162" i="18" s="1"/>
  <c r="F7294" i="18"/>
  <c r="E7294" i="18" s="1"/>
  <c r="F7271" i="18"/>
  <c r="F105" i="18"/>
  <c r="F7191" i="18"/>
  <c r="F28" i="18"/>
  <c r="F7155" i="18"/>
  <c r="F127" i="18"/>
  <c r="F7172" i="18"/>
  <c r="F33" i="18"/>
  <c r="E33" i="18" s="1"/>
  <c r="F7074" i="18"/>
  <c r="F7276" i="18"/>
  <c r="E7276" i="18" s="1"/>
  <c r="F7134" i="18"/>
  <c r="F3267" i="18"/>
  <c r="F7289" i="18"/>
  <c r="F7192" i="18"/>
  <c r="F7119" i="18"/>
  <c r="F7083" i="18"/>
  <c r="F7208" i="18"/>
  <c r="E7208" i="18" s="1"/>
  <c r="F7143" i="18"/>
  <c r="E7143" i="18" s="1"/>
  <c r="F7082" i="18"/>
  <c r="E7082" i="18" s="1"/>
  <c r="F7231" i="18"/>
  <c r="E7231" i="18" s="1"/>
  <c r="F7144" i="18"/>
  <c r="F7203" i="18"/>
  <c r="F6055" i="18"/>
  <c r="F2557" i="18"/>
  <c r="F94" i="18"/>
  <c r="F7173" i="18"/>
  <c r="F7226" i="18"/>
  <c r="F35" i="18"/>
  <c r="F4088" i="18"/>
  <c r="F2580" i="18"/>
  <c r="F6041" i="18"/>
  <c r="F2506" i="18"/>
  <c r="F76" i="18"/>
  <c r="F7113" i="18"/>
  <c r="F4069" i="18"/>
  <c r="F4081" i="18"/>
  <c r="F7253" i="18"/>
  <c r="E7253" i="18" s="1"/>
  <c r="B4084" i="18"/>
  <c r="C4084" i="18" s="1"/>
  <c r="B129" i="18"/>
  <c r="C129" i="18" s="1"/>
  <c r="K34" i="3"/>
  <c r="K20" i="3"/>
  <c r="B47" i="18"/>
  <c r="C47" i="18" s="1"/>
  <c r="E11" i="3"/>
  <c r="E30" i="3"/>
  <c r="G3" i="7"/>
  <c r="G5" i="7" s="1"/>
  <c r="C5" i="7"/>
  <c r="B82" i="18"/>
  <c r="C82" i="18" s="1"/>
  <c r="G34" i="3"/>
  <c r="G20" i="3"/>
  <c r="B4068" i="18"/>
  <c r="C4068" i="18" s="1"/>
  <c r="B13" i="18"/>
  <c r="C13" i="18" s="1"/>
  <c r="C30" i="3"/>
  <c r="C11" i="3"/>
  <c r="B7050" i="18"/>
  <c r="C7050" i="18" s="1"/>
  <c r="C110" i="2"/>
  <c r="C99" i="2"/>
  <c r="B7094" i="18"/>
  <c r="C7094" i="18" s="1"/>
  <c r="B2545" i="18"/>
  <c r="C2545" i="18" s="1"/>
  <c r="F81" i="2"/>
  <c r="E7204" i="18"/>
  <c r="E7070" i="18"/>
  <c r="E7153" i="18"/>
  <c r="E2499" i="18"/>
  <c r="E7080" i="18"/>
  <c r="E7071" i="18"/>
  <c r="B1644" i="18"/>
  <c r="C1644" i="18" s="1"/>
  <c r="H118" i="2"/>
  <c r="B6061" i="18"/>
  <c r="C6061" i="18" s="1"/>
  <c r="B4066" i="18"/>
  <c r="C4066" i="18" s="1"/>
  <c r="B1588" i="18"/>
  <c r="C1588" i="18" s="1"/>
  <c r="D118" i="2"/>
  <c r="D6" i="7"/>
  <c r="B7101" i="18"/>
  <c r="C7101" i="18" s="1"/>
  <c r="B61" i="18"/>
  <c r="C61" i="18" s="1"/>
  <c r="F30" i="3"/>
  <c r="F11" i="3"/>
  <c r="B7258" i="18"/>
  <c r="C7258" i="18" s="1"/>
  <c r="G32" i="3"/>
  <c r="B3535" i="18"/>
  <c r="C3535" i="18" s="1"/>
  <c r="K118" i="2"/>
  <c r="B7100" i="18"/>
  <c r="C7100" i="18" s="1"/>
  <c r="E3519" i="18"/>
  <c r="E4085" i="18"/>
  <c r="E5991" i="18"/>
  <c r="E7092" i="18"/>
  <c r="B59" i="18"/>
  <c r="C59" i="18" s="1"/>
  <c r="B80" i="18"/>
  <c r="C80" i="18" s="1"/>
  <c r="G12" i="3"/>
  <c r="E2556" i="18"/>
  <c r="E2606" i="18"/>
  <c r="E1097" i="18"/>
  <c r="E7171" i="18"/>
  <c r="E3625" i="18"/>
  <c r="E7096" i="18"/>
  <c r="E66" i="18"/>
  <c r="B100" i="18"/>
  <c r="C100" i="18" s="1"/>
  <c r="B7285" i="18"/>
  <c r="C7285" i="18" s="1"/>
  <c r="J32" i="3"/>
  <c r="B7161" i="18"/>
  <c r="C7161" i="18" s="1"/>
  <c r="B7244" i="18"/>
  <c r="C7244" i="18" s="1"/>
  <c r="E36" i="3"/>
  <c r="B7061" i="18"/>
  <c r="C7061" i="18" s="1"/>
  <c r="E92" i="18"/>
  <c r="E7182" i="18"/>
  <c r="E5996" i="18"/>
  <c r="E7054" i="18"/>
  <c r="E4074" i="18"/>
  <c r="E3520" i="18"/>
  <c r="B7267" i="18"/>
  <c r="C7267" i="18" s="1"/>
  <c r="H32" i="3"/>
  <c r="B7184" i="18"/>
  <c r="C7184" i="18" s="1"/>
  <c r="B7162" i="18"/>
  <c r="C7162" i="18" s="1"/>
  <c r="B7294" i="18"/>
  <c r="C7294" i="18" s="1"/>
  <c r="K32" i="3"/>
  <c r="B7271" i="18"/>
  <c r="C7271" i="18" s="1"/>
  <c r="H36" i="3"/>
  <c r="I12" i="3"/>
  <c r="B105" i="18"/>
  <c r="C105" i="18" s="1"/>
  <c r="B7191" i="18"/>
  <c r="C7191" i="18" s="1"/>
  <c r="E4082" i="18"/>
  <c r="E3171" i="18"/>
  <c r="E6057" i="18"/>
  <c r="E7324" i="18"/>
  <c r="E7078" i="18"/>
  <c r="E4071" i="18"/>
  <c r="E7059" i="18"/>
  <c r="B28" i="18"/>
  <c r="C28" i="18" s="1"/>
  <c r="B7155" i="18"/>
  <c r="C7155" i="18" s="1"/>
  <c r="B127" i="18"/>
  <c r="C127" i="18" s="1"/>
  <c r="K12" i="3"/>
  <c r="B7172" i="18"/>
  <c r="C7172" i="18" s="1"/>
  <c r="B33" i="18"/>
  <c r="C33" i="18" s="1"/>
  <c r="D12" i="3"/>
  <c r="B7074" i="18"/>
  <c r="C7074" i="18" s="1"/>
  <c r="B7276" i="18"/>
  <c r="C7276" i="18" s="1"/>
  <c r="I32" i="3"/>
  <c r="B7134" i="18"/>
  <c r="C7134" i="18" s="1"/>
  <c r="E1462" i="18"/>
  <c r="E125" i="18"/>
  <c r="E7200" i="18"/>
  <c r="E4083" i="18"/>
  <c r="E2539" i="18"/>
  <c r="B3267" i="18"/>
  <c r="C3267" i="18" s="1"/>
  <c r="F6" i="7"/>
  <c r="I118" i="2"/>
  <c r="B7289" i="18"/>
  <c r="C7289" i="18" s="1"/>
  <c r="J36" i="3"/>
  <c r="B7192" i="18"/>
  <c r="C7192" i="18" s="1"/>
  <c r="B7119" i="18"/>
  <c r="C7119" i="18" s="1"/>
  <c r="F109" i="2"/>
  <c r="B7083" i="18"/>
  <c r="C7083" i="18" s="1"/>
  <c r="B7208" i="18"/>
  <c r="C7208" i="18" s="1"/>
  <c r="K109" i="2"/>
  <c r="B7143" i="18"/>
  <c r="C7143" i="18" s="1"/>
  <c r="B7082" i="18"/>
  <c r="C7082" i="18" s="1"/>
  <c r="B7231" i="18"/>
  <c r="C7231" i="18" s="1"/>
  <c r="D32" i="3"/>
  <c r="B7144" i="18"/>
  <c r="C7144" i="18" s="1"/>
  <c r="B7203" i="18"/>
  <c r="C7203" i="18" s="1"/>
  <c r="E4070" i="18"/>
  <c r="E7186" i="18"/>
  <c r="E7282" i="18"/>
  <c r="E2518" i="18"/>
  <c r="E1277" i="18"/>
  <c r="E7072" i="18"/>
  <c r="E7111" i="18"/>
  <c r="B6055" i="18"/>
  <c r="C6055" i="18" s="1"/>
  <c r="J12" i="3"/>
  <c r="B2557" i="18"/>
  <c r="C2557" i="18" s="1"/>
  <c r="G81" i="2"/>
  <c r="K110" i="2"/>
  <c r="E4072" i="18"/>
  <c r="E18" i="18"/>
  <c r="E7046" i="18"/>
  <c r="E7159" i="18"/>
  <c r="E2517" i="18"/>
  <c r="E7098" i="18"/>
  <c r="H12" i="3"/>
  <c r="B94" i="18"/>
  <c r="C94" i="18" s="1"/>
  <c r="B7173" i="18"/>
  <c r="C7173" i="18" s="1"/>
  <c r="B7226" i="18"/>
  <c r="C7226" i="18" s="1"/>
  <c r="C36" i="3"/>
  <c r="C22" i="8"/>
  <c r="C27" i="8" s="1"/>
  <c r="H7" i="8" s="1"/>
  <c r="G13" i="8"/>
  <c r="B35" i="18"/>
  <c r="C35" i="18" s="1"/>
  <c r="D34" i="3"/>
  <c r="D20" i="3"/>
  <c r="B4088" i="18"/>
  <c r="C4088" i="18" s="1"/>
  <c r="B2580" i="18"/>
  <c r="C2580" i="18" s="1"/>
  <c r="E81" i="2"/>
  <c r="B6041" i="18"/>
  <c r="C6041" i="18" s="1"/>
  <c r="J118" i="2"/>
  <c r="B2506" i="18"/>
  <c r="C2506" i="18" s="1"/>
  <c r="C81" i="2"/>
  <c r="B76" i="18"/>
  <c r="C76" i="18" s="1"/>
  <c r="B7113" i="18"/>
  <c r="C7113" i="18" s="1"/>
  <c r="E7109" i="18"/>
  <c r="E2576" i="18"/>
  <c r="E96" i="18"/>
  <c r="E6043" i="18"/>
  <c r="E30" i="18"/>
  <c r="E51" i="18"/>
  <c r="E7189" i="18"/>
  <c r="B4069" i="18"/>
  <c r="C4069" i="18" s="1"/>
  <c r="B4081" i="18"/>
  <c r="C4081" i="18" s="1"/>
  <c r="B7253" i="18"/>
  <c r="C7253" i="18" s="1"/>
  <c r="F36" i="3"/>
  <c r="F110" i="2"/>
  <c r="E7131" i="18"/>
  <c r="E7091" i="18"/>
  <c r="E7056" i="18"/>
  <c r="E4080" i="18"/>
  <c r="E7110" i="18"/>
  <c r="E4067" i="18"/>
  <c r="E78" i="18"/>
  <c r="E7201" i="18"/>
  <c r="F7222" i="18" a="1"/>
  <c r="F7228" i="18" a="1"/>
  <c r="F7196" i="18" a="1"/>
  <c r="F49" i="18" a="1"/>
  <c r="F16" i="18" a="1"/>
  <c r="F7235" i="18" a="1"/>
  <c r="F7255" i="18" a="1"/>
  <c r="F7122" i="18" a="1"/>
  <c r="F7121" i="18" a="1"/>
  <c r="F1602" i="18" a="1"/>
  <c r="F34" i="18" a="1"/>
  <c r="F7210" i="18" a="1"/>
  <c r="F106" i="18" a="1"/>
  <c r="F7240" i="18" a="1"/>
  <c r="F7296" i="18" a="1"/>
  <c r="F1574" i="18" a="1"/>
  <c r="F7177" i="18" a="1"/>
  <c r="F7062" i="18" a="1"/>
  <c r="F7249" i="18" a="1"/>
  <c r="F7052" i="18" a="1"/>
  <c r="F64" i="18" a="1"/>
  <c r="F7273" i="18" a="1"/>
  <c r="F7278" i="18" a="1"/>
  <c r="F7166" i="18" a="1"/>
  <c r="F7291" i="18" a="1"/>
  <c r="F7233" i="18" a="1"/>
  <c r="F45" i="18" a="1"/>
  <c r="F128" i="18" a="1"/>
  <c r="F95" i="18" a="1"/>
  <c r="F7262" i="18" a="1"/>
  <c r="F7260" i="18" a="1"/>
  <c r="F81" i="18" a="1"/>
  <c r="F7287" i="18" a="1"/>
  <c r="F6056" i="18" a="1"/>
  <c r="F1630" i="18" a="1"/>
  <c r="F90" i="18" a="1"/>
  <c r="F1616" i="18" a="1"/>
  <c r="F7298" i="18" a="1"/>
  <c r="F7215" i="18" a="1"/>
  <c r="F7269" i="18" a="1"/>
  <c r="F136" i="18" a="1"/>
  <c r="F7087" i="18" a="1"/>
  <c r="F7246" i="18" a="1"/>
  <c r="F7211" i="18" a="1"/>
  <c r="F7211" i="18" l="1"/>
  <c r="F7246" i="18"/>
  <c r="F7087" i="18"/>
  <c r="F136" i="18"/>
  <c r="F7269" i="18"/>
  <c r="F7215" i="18"/>
  <c r="F7298" i="18"/>
  <c r="F1616" i="18"/>
  <c r="E1616" i="18" s="1"/>
  <c r="F90" i="18"/>
  <c r="E90" i="18" s="1"/>
  <c r="F1630" i="18"/>
  <c r="E1630" i="18" s="1"/>
  <c r="F6056" i="18"/>
  <c r="F7287" i="18"/>
  <c r="F81" i="18"/>
  <c r="F7260" i="18"/>
  <c r="F7262" i="18"/>
  <c r="F95" i="18"/>
  <c r="E95" i="18" s="1"/>
  <c r="F128" i="18"/>
  <c r="F45" i="18"/>
  <c r="F7233" i="18"/>
  <c r="F7291" i="18"/>
  <c r="E7291" i="18" s="1"/>
  <c r="F7166" i="18"/>
  <c r="F7278" i="18"/>
  <c r="F7273" i="18"/>
  <c r="F64" i="18"/>
  <c r="F7052" i="18"/>
  <c r="F7249" i="18"/>
  <c r="F7062" i="18"/>
  <c r="F7177" i="18"/>
  <c r="F1574" i="18"/>
  <c r="F7296" i="18"/>
  <c r="E7296" i="18" s="1"/>
  <c r="F7240" i="18"/>
  <c r="F106" i="18"/>
  <c r="F7210" i="18"/>
  <c r="F34" i="18"/>
  <c r="F1602" i="18"/>
  <c r="E1602" i="18" s="1"/>
  <c r="F7121" i="18"/>
  <c r="E7121" i="18" s="1"/>
  <c r="F7122" i="18"/>
  <c r="F7255" i="18"/>
  <c r="E7255" i="18" s="1"/>
  <c r="F7235" i="18"/>
  <c r="E7235" i="18" s="1"/>
  <c r="F16" i="18"/>
  <c r="E16" i="18" s="1"/>
  <c r="F49" i="18"/>
  <c r="F7196" i="18"/>
  <c r="F7228" i="18"/>
  <c r="F7222" i="18"/>
  <c r="B7211" i="18"/>
  <c r="C7211" i="18" s="1"/>
  <c r="B7246" i="18"/>
  <c r="C7246" i="18" s="1"/>
  <c r="B7087" i="18"/>
  <c r="C7087" i="18" s="1"/>
  <c r="B136" i="18"/>
  <c r="C136" i="18" s="1"/>
  <c r="E6041" i="18"/>
  <c r="E7144" i="18"/>
  <c r="E7134" i="18"/>
  <c r="E7271" i="18"/>
  <c r="E80" i="18"/>
  <c r="E1644" i="18"/>
  <c r="B7269" i="18"/>
  <c r="C7269" i="18" s="1"/>
  <c r="H33" i="3"/>
  <c r="B7215" i="18"/>
  <c r="C7215" i="18" s="1"/>
  <c r="B7298" i="18"/>
  <c r="C7298" i="18" s="1"/>
  <c r="K36" i="3"/>
  <c r="E2580" i="18"/>
  <c r="B1616" i="18"/>
  <c r="C1616" i="18" s="1"/>
  <c r="F118" i="2"/>
  <c r="E6" i="7"/>
  <c r="B90" i="18"/>
  <c r="C90" i="18" s="1"/>
  <c r="E4088" i="18"/>
  <c r="E7074" i="18"/>
  <c r="E7100" i="18"/>
  <c r="E7094" i="18"/>
  <c r="B1630" i="18"/>
  <c r="C1630" i="18" s="1"/>
  <c r="G118" i="2"/>
  <c r="B6056" i="18"/>
  <c r="C6056" i="18" s="1"/>
  <c r="J21" i="3"/>
  <c r="B7287" i="18"/>
  <c r="C7287" i="18" s="1"/>
  <c r="J33" i="3"/>
  <c r="B81" i="18"/>
  <c r="C81" i="18" s="1"/>
  <c r="G21" i="3"/>
  <c r="B7260" i="18"/>
  <c r="C7260" i="18" s="1"/>
  <c r="G33" i="3"/>
  <c r="B7262" i="18"/>
  <c r="C7262" i="18" s="1"/>
  <c r="G36" i="3"/>
  <c r="E35" i="18"/>
  <c r="E7184" i="18"/>
  <c r="E3535" i="18"/>
  <c r="B95" i="18"/>
  <c r="C95" i="18" s="1"/>
  <c r="H21" i="3"/>
  <c r="K21" i="3"/>
  <c r="B128" i="18"/>
  <c r="C128" i="18" s="1"/>
  <c r="B45" i="18"/>
  <c r="C45" i="18" s="1"/>
  <c r="B7233" i="18"/>
  <c r="C7233" i="18" s="1"/>
  <c r="D33" i="3"/>
  <c r="B7291" i="18"/>
  <c r="C7291" i="18" s="1"/>
  <c r="B7166" i="18"/>
  <c r="C7166" i="18" s="1"/>
  <c r="E7172" i="18"/>
  <c r="B7278" i="18"/>
  <c r="C7278" i="18" s="1"/>
  <c r="I33" i="3"/>
  <c r="B7273" i="18"/>
  <c r="C7273" i="18" s="1"/>
  <c r="B64" i="18"/>
  <c r="C64" i="18" s="1"/>
  <c r="F12" i="3"/>
  <c r="B7052" i="18"/>
  <c r="C7052" i="18" s="1"/>
  <c r="E4081" i="18"/>
  <c r="E7173" i="18"/>
  <c r="E7083" i="18"/>
  <c r="E127" i="18"/>
  <c r="E61" i="18"/>
  <c r="E4068" i="18"/>
  <c r="B7249" i="18"/>
  <c r="C7249" i="18" s="1"/>
  <c r="F32" i="3"/>
  <c r="B7062" i="18"/>
  <c r="C7062" i="18" s="1"/>
  <c r="E4069" i="18"/>
  <c r="E94" i="18"/>
  <c r="E7119" i="18"/>
  <c r="E7155" i="18"/>
  <c r="E7244" i="18"/>
  <c r="E7101" i="18"/>
  <c r="E82" i="18"/>
  <c r="B7177" i="18"/>
  <c r="C7177" i="18" s="1"/>
  <c r="B1574" i="18"/>
  <c r="C1574" i="18" s="1"/>
  <c r="C6" i="7"/>
  <c r="C118" i="2"/>
  <c r="W13" i="8"/>
  <c r="G22" i="8"/>
  <c r="B7296" i="18"/>
  <c r="C7296" i="18" s="1"/>
  <c r="K33" i="3"/>
  <c r="B7240" i="18"/>
  <c r="C7240" i="18" s="1"/>
  <c r="E32" i="3"/>
  <c r="E7113" i="18"/>
  <c r="E2557" i="18"/>
  <c r="E7192" i="18"/>
  <c r="E28" i="18"/>
  <c r="E7161" i="18"/>
  <c r="E1588" i="18"/>
  <c r="B106" i="18"/>
  <c r="C106" i="18" s="1"/>
  <c r="I21" i="3"/>
  <c r="E7226" i="18"/>
  <c r="E7267" i="18"/>
  <c r="B7210" i="18"/>
  <c r="C7210" i="18" s="1"/>
  <c r="D21" i="3"/>
  <c r="B34" i="18"/>
  <c r="C34" i="18" s="1"/>
  <c r="E7289" i="18"/>
  <c r="B1602" i="18"/>
  <c r="C1602" i="18" s="1"/>
  <c r="E118" i="2"/>
  <c r="B7121" i="18"/>
  <c r="C7121" i="18" s="1"/>
  <c r="B7122" i="18"/>
  <c r="C7122" i="18" s="1"/>
  <c r="B7255" i="18"/>
  <c r="C7255" i="18" s="1"/>
  <c r="B7235" i="18"/>
  <c r="C7235" i="18" s="1"/>
  <c r="D36" i="3"/>
  <c r="L7" i="8"/>
  <c r="X7" i="8" s="1"/>
  <c r="H27" i="8"/>
  <c r="B16" i="18"/>
  <c r="C16" i="18" s="1"/>
  <c r="C12" i="3"/>
  <c r="B49" i="18"/>
  <c r="C49" i="18" s="1"/>
  <c r="E12" i="3"/>
  <c r="E76" i="18"/>
  <c r="E6055" i="18"/>
  <c r="E7191" i="18"/>
  <c r="E7285" i="18"/>
  <c r="E4066" i="18"/>
  <c r="E129" i="18"/>
  <c r="B7196" i="18"/>
  <c r="C7196" i="18" s="1"/>
  <c r="B7228" i="18"/>
  <c r="C7228" i="18" s="1"/>
  <c r="B7222" i="18"/>
  <c r="C7222" i="18" s="1"/>
  <c r="C32" i="3"/>
  <c r="E2506" i="18"/>
  <c r="E7203" i="18"/>
  <c r="E3267" i="18"/>
  <c r="E105" i="18"/>
  <c r="E100" i="18"/>
  <c r="E6061" i="18"/>
  <c r="E4084" i="18"/>
  <c r="F7234" i="18" a="1"/>
  <c r="F7126" i="18" a="1"/>
  <c r="F6062" i="18" a="1"/>
  <c r="F7066" i="18" a="1"/>
  <c r="F101" i="18" a="1"/>
  <c r="F50" i="18" a="1"/>
  <c r="F91" i="18" a="1"/>
  <c r="F7279" i="18" a="1"/>
  <c r="F7300" i="18" a="1"/>
  <c r="F7237" i="18" a="1"/>
  <c r="F17" i="18" a="1"/>
  <c r="F7224" i="18" a="1"/>
  <c r="F7297" i="18" a="1"/>
  <c r="F7251" i="18" a="1"/>
  <c r="F65" i="18" a="1"/>
  <c r="F7264" i="18" a="1"/>
  <c r="F7288" i="18" a="1"/>
  <c r="F7105" i="18" a="1"/>
  <c r="F7270" i="18" a="1"/>
  <c r="F112" i="18" a="1"/>
  <c r="F137" i="18" a="1"/>
  <c r="F7261" i="18" a="1"/>
  <c r="F7242" i="18" a="1"/>
  <c r="F7148" i="18" a="1"/>
  <c r="F46" i="18" a="1"/>
  <c r="F46" i="18" l="1"/>
  <c r="F7148" i="18"/>
  <c r="F7242" i="18"/>
  <c r="F7261" i="18"/>
  <c r="F137" i="18"/>
  <c r="F112" i="18"/>
  <c r="E112" i="18" s="1"/>
  <c r="F7270" i="18"/>
  <c r="E7270" i="18" s="1"/>
  <c r="F7105" i="18"/>
  <c r="F7288" i="18"/>
  <c r="E7288" i="18" s="1"/>
  <c r="F7264" i="18"/>
  <c r="F65" i="18"/>
  <c r="F7251" i="18"/>
  <c r="F7297" i="18"/>
  <c r="E7297" i="18" s="1"/>
  <c r="F7224" i="18"/>
  <c r="F17" i="18"/>
  <c r="F7237" i="18"/>
  <c r="E7237" i="18" s="1"/>
  <c r="F7300" i="18"/>
  <c r="E7300" i="18" s="1"/>
  <c r="F7279" i="18"/>
  <c r="E7279" i="18" s="1"/>
  <c r="F91" i="18"/>
  <c r="E91" i="18" s="1"/>
  <c r="F50" i="18"/>
  <c r="F101" i="18"/>
  <c r="F7066" i="18"/>
  <c r="F6062" i="18"/>
  <c r="F7126" i="18"/>
  <c r="F7234" i="18"/>
  <c r="C36" i="14"/>
  <c r="F36" i="14" s="1"/>
  <c r="B46" i="18"/>
  <c r="C46" i="18" s="1"/>
  <c r="B7148" i="18"/>
  <c r="C7148" i="18" s="1"/>
  <c r="B7242" i="18"/>
  <c r="C7242" i="18" s="1"/>
  <c r="E33" i="3"/>
  <c r="B7261" i="18"/>
  <c r="C7261" i="18" s="1"/>
  <c r="G37" i="3"/>
  <c r="E7177" i="18"/>
  <c r="E45" i="18"/>
  <c r="B137" i="18"/>
  <c r="C137" i="18" s="1"/>
  <c r="C43" i="14"/>
  <c r="F43" i="14" s="1"/>
  <c r="E7122" i="18"/>
  <c r="E7062" i="18"/>
  <c r="E128" i="18"/>
  <c r="E7298" i="18"/>
  <c r="C41" i="14"/>
  <c r="F41" i="14" s="1"/>
  <c r="B112" i="18"/>
  <c r="C112" i="18" s="1"/>
  <c r="B7270" i="18"/>
  <c r="C7270" i="18" s="1"/>
  <c r="H37" i="3"/>
  <c r="E7249" i="18"/>
  <c r="E7262" i="18"/>
  <c r="E7269" i="18"/>
  <c r="B7105" i="18"/>
  <c r="C7105" i="18" s="1"/>
  <c r="W22" i="8"/>
  <c r="G27" i="8"/>
  <c r="W27" i="8" s="1"/>
  <c r="B7288" i="18"/>
  <c r="C7288" i="18" s="1"/>
  <c r="J37" i="3"/>
  <c r="E7222" i="18"/>
  <c r="E34" i="18"/>
  <c r="E64" i="18"/>
  <c r="E7260" i="18"/>
  <c r="E136" i="18"/>
  <c r="B7264" i="18"/>
  <c r="C7264" i="18" s="1"/>
  <c r="B65" i="18"/>
  <c r="C65" i="18" s="1"/>
  <c r="F21" i="3"/>
  <c r="E7233" i="18"/>
  <c r="B7251" i="18"/>
  <c r="C7251" i="18" s="1"/>
  <c r="F33" i="3"/>
  <c r="B7297" i="18"/>
  <c r="C7297" i="18" s="1"/>
  <c r="K37" i="3"/>
  <c r="B7224" i="18"/>
  <c r="C7224" i="18" s="1"/>
  <c r="C33" i="3"/>
  <c r="C21" i="3"/>
  <c r="B17" i="18"/>
  <c r="C17" i="18" s="1"/>
  <c r="E81" i="18"/>
  <c r="B7237" i="18"/>
  <c r="C7237" i="18" s="1"/>
  <c r="B7300" i="18"/>
  <c r="C7300" i="18" s="1"/>
  <c r="E1574" i="18"/>
  <c r="B7279" i="18"/>
  <c r="C7279" i="18" s="1"/>
  <c r="I37" i="3"/>
  <c r="C39" i="14"/>
  <c r="F39" i="14" s="1"/>
  <c r="B91" i="18"/>
  <c r="C91" i="18" s="1"/>
  <c r="E7215" i="18"/>
  <c r="E21" i="3"/>
  <c r="B50" i="18"/>
  <c r="C50" i="18" s="1"/>
  <c r="C40" i="14"/>
  <c r="F40" i="14" s="1"/>
  <c r="B101" i="18"/>
  <c r="C101" i="18" s="1"/>
  <c r="E7052" i="18"/>
  <c r="E7228" i="18"/>
  <c r="E7210" i="18"/>
  <c r="E7273" i="18"/>
  <c r="E7087" i="18"/>
  <c r="B7066" i="18"/>
  <c r="C7066" i="18" s="1"/>
  <c r="B6062" i="18"/>
  <c r="C6062" i="18" s="1"/>
  <c r="C42" i="14"/>
  <c r="F42" i="14" s="1"/>
  <c r="B7126" i="18"/>
  <c r="C7126" i="18" s="1"/>
  <c r="E7196" i="18"/>
  <c r="E106" i="18"/>
  <c r="E7278" i="18"/>
  <c r="E7287" i="18"/>
  <c r="E7246" i="18"/>
  <c r="L27" i="8"/>
  <c r="X27" i="8" s="1"/>
  <c r="M7" i="8"/>
  <c r="G6" i="7"/>
  <c r="B7234" i="18"/>
  <c r="C7234" i="18" s="1"/>
  <c r="D37" i="3"/>
  <c r="E49" i="18"/>
  <c r="E7240" i="18"/>
  <c r="E7166" i="18"/>
  <c r="E6056" i="18"/>
  <c r="E7211" i="18"/>
  <c r="F7238" i="18" a="1"/>
  <c r="F7265" i="18" a="1"/>
  <c r="F7252" i="18" a="1"/>
  <c r="F7292" i="18" a="1"/>
  <c r="F7225" i="18" a="1"/>
  <c r="F7274" i="18" a="1"/>
  <c r="F7301" i="18" a="1"/>
  <c r="F7283" i="18" a="1"/>
  <c r="F60" i="18" a="1"/>
  <c r="F77" i="18" a="1"/>
  <c r="F29" i="18" a="1"/>
  <c r="F7243" i="18" a="1"/>
  <c r="F7243" i="18" l="1"/>
  <c r="F29" i="18"/>
  <c r="E29" i="18" s="1"/>
  <c r="F77" i="18"/>
  <c r="E77" i="18" s="1"/>
  <c r="F60" i="18"/>
  <c r="F7283" i="18"/>
  <c r="F7301" i="18"/>
  <c r="F7274" i="18"/>
  <c r="E7274" i="18" s="1"/>
  <c r="F7225" i="18"/>
  <c r="E7225" i="18" s="1"/>
  <c r="F7292" i="18"/>
  <c r="F7252" i="18"/>
  <c r="F7265" i="18"/>
  <c r="F7238" i="18"/>
  <c r="B7243" i="18"/>
  <c r="C7243" i="18" s="1"/>
  <c r="E37" i="3"/>
  <c r="E50" i="18"/>
  <c r="E7264" i="18"/>
  <c r="E7105" i="18"/>
  <c r="M27" i="8"/>
  <c r="R7" i="8" s="1"/>
  <c r="Q7" i="8"/>
  <c r="C35" i="14"/>
  <c r="F35" i="14" s="1"/>
  <c r="F53" i="14" s="1"/>
  <c r="B29" i="18"/>
  <c r="C29" i="18" s="1"/>
  <c r="B77" i="18"/>
  <c r="C77" i="18" s="1"/>
  <c r="C38" i="14"/>
  <c r="F38" i="14" s="1"/>
  <c r="C37" i="14"/>
  <c r="F37" i="14" s="1"/>
  <c r="B60" i="18"/>
  <c r="C60" i="18" s="1"/>
  <c r="D7" i="7"/>
  <c r="P3" i="1" s="1"/>
  <c r="C6" i="14"/>
  <c r="C7" i="14" s="1"/>
  <c r="B7283" i="18"/>
  <c r="C7283" i="18" s="1"/>
  <c r="B7301" i="18"/>
  <c r="C7301" i="18" s="1"/>
  <c r="E7234" i="18"/>
  <c r="E17" i="18"/>
  <c r="E137" i="18"/>
  <c r="B7274" i="18"/>
  <c r="C7274" i="18" s="1"/>
  <c r="E7126" i="18"/>
  <c r="E7224" i="18"/>
  <c r="E7261" i="18"/>
  <c r="B7225" i="18"/>
  <c r="C7225" i="18" s="1"/>
  <c r="C37" i="3"/>
  <c r="B7292" i="18"/>
  <c r="C7292" i="18" s="1"/>
  <c r="B7252" i="18"/>
  <c r="C7252" i="18" s="1"/>
  <c r="F37" i="3"/>
  <c r="E6062" i="18"/>
  <c r="E7242" i="18"/>
  <c r="B7265" i="18"/>
  <c r="C7265" i="18" s="1"/>
  <c r="E7066" i="18"/>
  <c r="E7251" i="18"/>
  <c r="E7148" i="18"/>
  <c r="B7238" i="18"/>
  <c r="C7238" i="18" s="1"/>
  <c r="E101" i="18"/>
  <c r="E65" i="18"/>
  <c r="E46" i="18"/>
  <c r="F7256" i="18" a="1"/>
  <c r="F7229" i="18" a="1"/>
  <c r="F7247" i="18" a="1"/>
  <c r="F7247" i="18" l="1"/>
  <c r="F7229" i="18"/>
  <c r="F7256" i="18"/>
  <c r="B7247" i="18"/>
  <c r="C7247" i="18" s="1"/>
  <c r="E60" i="18"/>
  <c r="E7252" i="18"/>
  <c r="Y7" i="8"/>
  <c r="Q27" i="8"/>
  <c r="Y27" i="8" s="1"/>
  <c r="E7292" i="18"/>
  <c r="B7229" i="18"/>
  <c r="C7229" i="18" s="1"/>
  <c r="V7" i="8"/>
  <c r="R27" i="8"/>
  <c r="E7301" i="18"/>
  <c r="E7283" i="18"/>
  <c r="E7238" i="18"/>
  <c r="B7256" i="18"/>
  <c r="C7256" i="18" s="1"/>
  <c r="E7265" i="18"/>
  <c r="E7243" i="18"/>
  <c r="J1" i="18" l="1"/>
  <c r="E7256" i="18"/>
  <c r="E7229" i="18"/>
  <c r="V27" i="8"/>
  <c r="Z27" i="8" s="1"/>
  <c r="Z7" i="8"/>
  <c r="E724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100-000007000000}">
      <text>
        <r>
          <rPr>
            <sz val="10"/>
            <color rgb="FF000000"/>
            <rFont val="Arial"/>
            <scheme val="minor"/>
          </rPr>
          <t>======
ID#AAAA3j98sK0
dhemberg    (2023-08-22 14:38:35)
1 Each fund balance should correspond to the fund balance reflected on the books as of June 30th - Balance Sheet Accounts #720 and #730 (audit figures, if available).</t>
        </r>
      </text>
    </comment>
    <comment ref="A10" authorId="0" shapeId="0" xr:uid="{00000000-0006-0000-0100-000001000000}">
      <text>
        <r>
          <rPr>
            <sz val="10"/>
            <color rgb="FF000000"/>
            <rFont val="Arial"/>
            <scheme val="minor"/>
          </rPr>
          <t>======
ID#AAAA3j98sLw
dhemberg    (2023-08-22 14:38:35)
2 Accounting and Financial Reporting for Certain Grants and Other Financial Assistance.   The "On-Behalf" Payments should only be reflected on this page (Budget Summary.  Line 10 and 20).</t>
        </r>
      </text>
    </comment>
    <comment ref="A20" authorId="0" shapeId="0" xr:uid="{00000000-0006-0000-0100-000003000000}">
      <text>
        <r>
          <rPr>
            <sz val="10"/>
            <color rgb="FF000000"/>
            <rFont val="Arial"/>
            <scheme val="minor"/>
          </rPr>
          <t>======
ID#AAAA3j98sLM
dhemberg    (2023-08-22 14:38:35)
2 Accounting and Financial Reporting for Certain Grants and Other Financial Assistance.   The "On-Behalf" Payments should only be reflected on this page (Budget Summary.  Line 10 and 20).</t>
        </r>
      </text>
    </comment>
    <comment ref="A32" authorId="0" shapeId="0" xr:uid="{00000000-0006-0000-0100-000004000000}">
      <text>
        <r>
          <rPr>
            <sz val="10"/>
            <color rgb="FF000000"/>
            <rFont val="Arial"/>
            <scheme val="minor"/>
          </rPr>
          <t>======
ID#AAAA3j98sLI
dhemberg    (2023-08-22 14:38:35)
3 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sz val="10"/>
            <color rgb="FF000000"/>
            <rFont val="Arial"/>
            <scheme val="minor"/>
          </rPr>
          <t>======
ID#AAAA3j98sLE
dhemberg    (2023-08-22 14:38:35)
3 Requires the secretary of the school board to notify the county clerk (within 30 days of the transfer approval) to abate an equal amount of taxes to be next extended.  See Sec. 10-22.14 &amp; 17-2.11.
.</t>
        </r>
      </text>
    </comment>
    <comment ref="A35" authorId="0" shapeId="0" xr:uid="{00000000-0006-0000-0100-00000A000000}">
      <text>
        <r>
          <rPr>
            <sz val="10"/>
            <color rgb="FF000000"/>
            <rFont val="Arial"/>
            <scheme val="minor"/>
          </rPr>
          <t>======
ID#AAAA3j98sKM
4 Principal on Bonds Sold    (2023-08-22 14:38:35)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B000000}">
      <text>
        <r>
          <rPr>
            <sz val="10"/>
            <color rgb="FF000000"/>
            <rFont val="Arial"/>
            <scheme val="minor"/>
          </rPr>
          <t>======
ID#AAAA3j98sKE
dhemberg    (2023-08-22 14:38:35)
5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0" shapeId="0" xr:uid="{00000000-0006-0000-0100-000002000000}">
      <text>
        <r>
          <rPr>
            <sz val="10"/>
            <color rgb="FF000000"/>
            <rFont val="Arial"/>
            <scheme val="minor"/>
          </rPr>
          <t>======
ID#AAAA3j98sLs
rturek    (2023-08-22 14:38:35)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sz val="10"/>
            <color rgb="FF000000"/>
            <rFont val="Arial"/>
            <scheme val="minor"/>
          </rPr>
          <t>======
ID#AAAA3j98sKg
dhemberg    (2023-08-22 14:38:35)
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D000000}">
      <text>
        <r>
          <rPr>
            <sz val="10"/>
            <color rgb="FF000000"/>
            <rFont val="Arial"/>
            <scheme val="minor"/>
          </rPr>
          <t>======
ID#AAAA3j98sJs
dhemberg    (2023-08-22 14:38:35)
3 Requires the secretary of the school board to notify the county clerk (within 30 days of the transfer approval) to abate an equal amount of taxes to be next extended.  See Sec. 10-22.14 &amp; 17-2.11.</t>
        </r>
      </text>
    </comment>
    <comment ref="A56" authorId="0" shapeId="0" xr:uid="{00000000-0006-0000-0100-00000E000000}">
      <text>
        <r>
          <rPr>
            <sz val="10"/>
            <color rgb="FF000000"/>
            <rFont val="Arial"/>
            <scheme val="minor"/>
          </rPr>
          <t>======
ID#AAAA3j98sJo
dhemberg    (2023-08-22 14:38:35)
3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sz val="10"/>
            <color rgb="FF000000"/>
            <rFont val="Arial"/>
            <scheme val="minor"/>
          </rPr>
          <t>======
ID#AAAA3j98sJ0
dhemberg    (2023-08-22 14:38:35)
A Each fund balance should correspond to the fund balance reflected on the books as of June 30th - Balance Sheet Accounts #720 and #730 (audit figures, if available).</t>
        </r>
      </text>
    </comment>
    <comment ref="A91" authorId="0" shapeId="0" xr:uid="{00000000-0006-0000-0100-000006000000}">
      <text>
        <r>
          <rPr>
            <sz val="10"/>
            <color rgb="FF000000"/>
            <rFont val="Arial"/>
            <scheme val="minor"/>
          </rPr>
          <t>======
ID#AAAA3j98sK4
dhemberg    (2023-08-22 14:38:35)
1 Each fund balance should correspond to the fund balance reflected on the books as of June 30th - Balance Sheet Accounts #720 and #730 (audit figures, if available).</t>
        </r>
      </text>
    </comment>
    <comment ref="A98" authorId="0" shapeId="0" xr:uid="{00000000-0006-0000-0100-000008000000}">
      <text>
        <r>
          <rPr>
            <sz val="10"/>
            <color rgb="FF000000"/>
            <rFont val="Arial"/>
            <scheme val="minor"/>
          </rPr>
          <t>======
ID#AAAA3j98sKo
dhemberg    (2023-08-22 14:38:35)
2 Accounting and Financial Reporting for Certain Grants and Other Financial Assistance.   The "On-Behalf" Payments should only be reflected on this page (Budget Summary.  Line 10 and 20).</t>
        </r>
      </text>
    </comment>
    <comment ref="A108" authorId="0" shapeId="0" xr:uid="{00000000-0006-0000-0100-00000F000000}">
      <text>
        <r>
          <rPr>
            <sz val="10"/>
            <color rgb="FF000000"/>
            <rFont val="Arial"/>
            <scheme val="minor"/>
          </rPr>
          <t>======
ID#AAAA3j98sJk
dhemberg    (2023-08-22 14:38:35)
2 Accounting and Financial Reporting for Certain Grants and Other Financial Assistance.   The "On-Behalf" Payments should only be reflected on this page (Budget Summary.  Line 10 and 20).</t>
        </r>
      </text>
    </comment>
  </commentList>
  <extLst>
    <ext xmlns:r="http://schemas.openxmlformats.org/officeDocument/2006/relationships" uri="GoogleSheetsCustomDataVersion2">
      <go:sheetsCustomData xmlns:go="http://customooxmlschemas.google.com/" r:id="rId1" roundtripDataSignature="AMtx7miTMLJWWgFZxYd7HRDW+t7Kc4v0l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200-000005000000}">
      <text>
        <r>
          <rPr>
            <sz val="10"/>
            <color rgb="FF000000"/>
            <rFont val="Arial"/>
            <scheme val="minor"/>
          </rPr>
          <t>======
ID#AAAA3j98sLc
dhemberg    (2023-08-22 14:38:35)
7 Cash plus investments must be greater than or equal to zero.</t>
        </r>
      </text>
    </comment>
    <comment ref="A4" authorId="0" shapeId="0" xr:uid="{00000000-0006-0000-0200-000003000000}">
      <text>
        <r>
          <rPr>
            <sz val="10"/>
            <color rgb="FF000000"/>
            <rFont val="Arial"/>
            <scheme val="minor"/>
          </rPr>
          <t>======
ID#AAAA3j98sLg
dhemberg    (2023-08-22 14:38:35)
8  For cash basis budgets, this total will equal the Budget Summary - Total Direct Receipts/Revenue (Line 9) and Other Financing Sources (Line 45).</t>
        </r>
      </text>
    </comment>
    <comment ref="A13" authorId="0" shapeId="0" xr:uid="{00000000-0006-0000-0200-000002000000}">
      <text>
        <r>
          <rPr>
            <sz val="10"/>
            <color rgb="FF000000"/>
            <rFont val="Arial"/>
            <scheme val="minor"/>
          </rPr>
          <t>======
ID#AAAA3j98sLk
dhemberg    (2023-08-22 14:38:35)
9 For cash basis budgets, this total will equal the Budget Summary - Total Direct Disbursements/Expenditures (Line 19) plus Total Other Financing Uses (Lines 63).</t>
        </r>
      </text>
    </comment>
    <comment ref="A15" authorId="0" shapeId="0" xr:uid="{00000000-0006-0000-0200-000004000000}">
      <text>
        <r>
          <rPr>
            <sz val="10"/>
            <color rgb="FF000000"/>
            <rFont val="Arial"/>
            <scheme val="minor"/>
          </rPr>
          <t>======
ID#AAAA3j98sLY
dhemberg    (2023-08-22 14:38:35)
10 Working Cash Fund loans may be made to any district fund for which taxes are levied (Section 20-5 of the School Code).</t>
        </r>
      </text>
    </comment>
    <comment ref="A21" authorId="0" shapeId="0" xr:uid="{00000000-0006-0000-0200-000001000000}">
      <text>
        <r>
          <rPr>
            <sz val="10"/>
            <color rgb="FF000000"/>
            <rFont val="Arial"/>
            <scheme val="minor"/>
          </rPr>
          <t>======
ID#AAAA3j98sL4
dhemberg    (2023-08-22 14:38:35)
7 Cash plus Investments must be greater than or equal to zero.</t>
        </r>
      </text>
    </comment>
    <comment ref="A23" authorId="0" shapeId="0" xr:uid="{00000000-0006-0000-0200-00000C000000}">
      <text>
        <r>
          <rPr>
            <sz val="10"/>
            <color rgb="FF000000"/>
            <rFont val="Arial"/>
            <scheme val="minor"/>
          </rPr>
          <t>======
ID#AAAA3j98sJ4
dhemberg    (2023-08-22 14:38:35)
7 Cash plus investments must be greater than or equal to zero.</t>
        </r>
      </text>
    </comment>
    <comment ref="A24" authorId="0" shapeId="0" xr:uid="{00000000-0006-0000-0200-00000D000000}">
      <text>
        <r>
          <rPr>
            <sz val="10"/>
            <color rgb="FF000000"/>
            <rFont val="Arial"/>
            <scheme val="minor"/>
          </rPr>
          <t>======
ID#AAAA3j98sJw
dhemberg    (2023-08-22 14:38:35)
8  For cash basis budgets, this total will equal the Budget Summary - Total Direct Receipts/Revenue (Line 9) and Other Financing Sources (Line 45).</t>
        </r>
      </text>
    </comment>
    <comment ref="A26" authorId="0" shapeId="0" xr:uid="{00000000-0006-0000-0200-00000A000000}">
      <text>
        <r>
          <rPr>
            <sz val="10"/>
            <color rgb="FF000000"/>
            <rFont val="Arial"/>
            <scheme val="minor"/>
          </rPr>
          <t>======
ID#AAAA3j98sKc
dhemberg    (2023-08-22 14:38:35)
9 For cash basis budgets, this total will equal the Budget Summary - Total Direct Disbursements/Expenditures (Line 19) plus Total Other Financing Uses (Lines 63).</t>
        </r>
      </text>
    </comment>
    <comment ref="A27" authorId="0" shapeId="0" xr:uid="{00000000-0006-0000-0200-000008000000}">
      <text>
        <r>
          <rPr>
            <sz val="10"/>
            <color rgb="FF000000"/>
            <rFont val="Arial"/>
            <scheme val="minor"/>
          </rPr>
          <t>======
ID#AAAA3j98sK8
dhemberg    (2023-08-22 14:38:35)
7 Cash plus Investments must be greater than or equal to zero.</t>
        </r>
      </text>
    </comment>
    <comment ref="A29" authorId="0" shapeId="0" xr:uid="{00000000-0006-0000-0200-000006000000}">
      <text>
        <r>
          <rPr>
            <sz val="10"/>
            <color rgb="FF000000"/>
            <rFont val="Arial"/>
            <scheme val="minor"/>
          </rPr>
          <t>======
ID#AAAA3j98sLQ
dhemberg    (2023-08-22 14:38:35)
7 Cash plus investments must be greater than or equal to zero.</t>
        </r>
      </text>
    </comment>
    <comment ref="A30" authorId="0" shapeId="0" xr:uid="{00000000-0006-0000-0200-000009000000}">
      <text>
        <r>
          <rPr>
            <sz val="10"/>
            <color rgb="FF000000"/>
            <rFont val="Arial"/>
            <scheme val="minor"/>
          </rPr>
          <t>======
ID#AAAA3j98sKs
dhemberg    (2023-08-22 14:38:35)
8  For cash basis budgets, this total will equal the Budget Summary - Total Direct Receipts/Revenue (Line 9) and Other Financing Sources (Line 45).</t>
        </r>
      </text>
    </comment>
    <comment ref="A34" authorId="0" shapeId="0" xr:uid="{00000000-0006-0000-0200-00000B000000}">
      <text>
        <r>
          <rPr>
            <sz val="10"/>
            <color rgb="FF000000"/>
            <rFont val="Arial"/>
            <scheme val="minor"/>
          </rPr>
          <t>======
ID#AAAA3j98sKQ
dhemberg    (2023-08-22 14:38:35)
9 For cash basis budgets, this total will equal the Budget Summary - Total Direct Disbursements/Expenditures (Line 19) plus Total Other Financing Uses (Lines 63).</t>
        </r>
      </text>
    </comment>
    <comment ref="A37" authorId="0" shapeId="0" xr:uid="{00000000-0006-0000-0200-000007000000}">
      <text>
        <r>
          <rPr>
            <sz val="10"/>
            <color rgb="FF000000"/>
            <rFont val="Arial"/>
            <scheme val="minor"/>
          </rPr>
          <t>======
ID#AAAA3j98sLA
dhemberg    (2023-08-22 14:38:35)
7 Cash plus Investments must be greater than or equal to zero.</t>
        </r>
      </text>
    </comment>
  </commentList>
  <extLst>
    <ext xmlns:r="http://schemas.openxmlformats.org/officeDocument/2006/relationships" uri="GoogleSheetsCustomDataVersion2">
      <go:sheetsCustomData xmlns:go="http://customooxmlschemas.google.com/" r:id="rId1" roundtripDataSignature="AMtx7mgqZnMzxKfGgSuG4XiADeLk+CMim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300-000004000000}">
      <text>
        <r>
          <rPr>
            <sz val="10"/>
            <color rgb="FF000000"/>
            <rFont val="Arial"/>
            <scheme val="minor"/>
          </rPr>
          <t>======
ID#AAAA3j98sKI
dhemberg    (2023-08-22 14:38:35)
11 Include revenue accounts 1110 through 1115, 1117,
   1118 &amp; 1120.</t>
        </r>
      </text>
    </comment>
    <comment ref="A6" authorId="0" shapeId="0" xr:uid="{00000000-0006-0000-0300-000001000000}">
      <text>
        <r>
          <rPr>
            <sz val="10"/>
            <color rgb="FF000000"/>
            <rFont val="Arial"/>
            <scheme val="minor"/>
          </rPr>
          <t>======
ID#AAAA3j98sKw
dhemberg    (2023-08-22 14:38:35)
12 The School Code Section 17-2.2c.  Tax for leasing educational facilities or computer technology or both, and for temporary relocation expense purposes.</t>
        </r>
      </text>
    </comment>
    <comment ref="A16" authorId="0" shapeId="0" xr:uid="{00000000-0006-0000-0300-000003000000}">
      <text>
        <r>
          <rPr>
            <sz val="10"/>
            <color rgb="FF000000"/>
            <rFont val="Arial"/>
            <scheme val="minor"/>
          </rPr>
          <t>======
ID#AAAA3j98sKU
dhemberg    (2023-08-22 14:38:35)
13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0" shapeId="0" xr:uid="{00000000-0006-0000-0300-000002000000}">
      <text>
        <r>
          <rPr>
            <sz val="10"/>
            <color rgb="FF000000"/>
            <rFont val="Arial"/>
            <scheme val="minor"/>
          </rPr>
          <t>======
ID#AAAA3j98sKk
DHemberger    (2023-08-22 14:38:35)
14  Only tuition payments made to private facilities.  See Function 4100 for estimated public facility disbursements/expenditures.</t>
        </r>
      </text>
    </comment>
  </commentList>
  <extLst>
    <ext xmlns:r="http://schemas.openxmlformats.org/officeDocument/2006/relationships" uri="GoogleSheetsCustomDataVersion2">
      <go:sheetsCustomData xmlns:go="http://customooxmlschemas.google.com/" r:id="rId1" roundtripDataSignature="AMtx7mggihUJC2/zlkxZuOZVg8Gb/JL2p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34" authorId="0" shapeId="0" xr:uid="{00000000-0006-0000-0400-000006000000}">
      <text>
        <r>
          <rPr>
            <sz val="10"/>
            <color rgb="FF000000"/>
            <rFont val="Arial"/>
            <scheme val="minor"/>
          </rPr>
          <t>======
ID#AAAA3j98sJ8
dhemberg    (2023-08-22 14:38:35)
14 Include only tuition payments made to private facilities.  See Function 4100 for estimated public facility disbursements/expenditures.</t>
        </r>
      </text>
    </comment>
    <comment ref="A174" authorId="0" shapeId="0" xr:uid="{00000000-0006-0000-0400-000002000000}">
      <text>
        <r>
          <rPr>
            <sz val="10"/>
            <color rgb="FF000000"/>
            <rFont val="Arial"/>
            <scheme val="minor"/>
          </rPr>
          <t>======
ID#AAAA3j98sLo
dhemberg    (2023-08-22 14:38:35)
15 Payment towards the retirement of lease/purchase agreements or bonded/other indebtedness (principal only) otherwise reported within the fund - e.g. alternate revenue bonds.  (Describe &amp; Itemize)</t>
        </r>
      </text>
    </comment>
    <comment ref="A210" authorId="0" shapeId="0" xr:uid="{00000000-0006-0000-0400-000001000000}">
      <text>
        <r>
          <rPr>
            <sz val="10"/>
            <color rgb="FF000000"/>
            <rFont val="Arial"/>
            <scheme val="minor"/>
          </rPr>
          <t>======
ID#AAAA3j98sL0
dhemberg    (2023-08-22 14:38:35)
15 Payment towards the retirement of lease/purchase agreements or bonded/other indebtedness (principal only) otherwise reported within the fund - e.g. alternate revenue bonds.  (Describe &amp; Itemize)</t>
        </r>
      </text>
    </comment>
    <comment ref="A344" authorId="0" shapeId="0" xr:uid="{00000000-0006-0000-0400-000005000000}">
      <text>
        <r>
          <rPr>
            <sz val="10"/>
            <color rgb="FF000000"/>
            <rFont val="Arial"/>
            <scheme val="minor"/>
          </rPr>
          <t>======
ID#AAAA3j98sKA
dhemberg    (2023-08-22 14:38:35)
14 Include only tuition payments made to private facilities.  See Function 4100 for estimated public facility disbursements/expenditures.</t>
        </r>
      </text>
    </comment>
    <comment ref="A424" authorId="0" shapeId="0" xr:uid="{00000000-0006-0000-0400-000003000000}">
      <text>
        <r>
          <rPr>
            <sz val="10"/>
            <color rgb="FF000000"/>
            <rFont val="Arial"/>
            <scheme val="minor"/>
          </rPr>
          <t>======
ID#AAAA3j98sLU
dhemberg    (2023-08-22 14:38:35)
15 Payment towards the retirement of lease/purchase agreements or bonded/other indebtedness (principal only) otherwise reported within the fund - e.g. alternate revenue bonds.  (Describe &amp; Itemize)</t>
        </r>
      </text>
    </comment>
    <comment ref="A450" authorId="0" shapeId="0" xr:uid="{00000000-0006-0000-0400-000004000000}">
      <text>
        <r>
          <rPr>
            <sz val="10"/>
            <color rgb="FF000000"/>
            <rFont val="Arial"/>
            <scheme val="minor"/>
          </rPr>
          <t>======
ID#AAAA3j98sKY
dhemberg    (2023-08-22 14:38:35)
15 Payment towards the retirement of lease/purchase agreements or bonded/other indebtedness (principal only) otherwise reported within the fund - e.g. alternate revenue bonds.  (Describe &amp; Itemize)</t>
        </r>
      </text>
    </comment>
  </commentList>
  <extLst>
    <ext xmlns:r="http://schemas.openxmlformats.org/officeDocument/2006/relationships" uri="GoogleSheetsCustomDataVersion2">
      <go:sheetsCustomData xmlns:go="http://customooxmlschemas.google.com/" r:id="rId1" roundtripDataSignature="AMtx7miMrWkz06JSvIatrt9ymJmqRzG6Kw=="/>
    </ext>
  </extLst>
</comments>
</file>

<file path=xl/sharedStrings.xml><?xml version="1.0" encoding="utf-8"?>
<sst xmlns="http://schemas.openxmlformats.org/spreadsheetml/2006/main" count="18079" uniqueCount="7289">
  <si>
    <t>District Type:</t>
  </si>
  <si>
    <t>ILLINOIS STATE BOARD OF EDUCATION</t>
  </si>
  <si>
    <t>School District</t>
  </si>
  <si>
    <t>School Business Services Division</t>
  </si>
  <si>
    <t>Joint Agreement</t>
  </si>
  <si>
    <t>SCHOOL DISTRICT/JOINT AGREEMENT BUDGET FORM *</t>
  </si>
  <si>
    <t>Accounting Basis:</t>
  </si>
  <si>
    <t>X</t>
  </si>
  <si>
    <t>Cash</t>
  </si>
  <si>
    <t>Accrual</t>
  </si>
  <si>
    <t>Is this an amended budget?</t>
  </si>
  <si>
    <t>No</t>
  </si>
  <si>
    <t>Date of Amended Budget:</t>
  </si>
  <si>
    <t>(MM/DD/YY)</t>
  </si>
  <si>
    <t>District Name:</t>
  </si>
  <si>
    <t>Gower SD 62</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</si>
  <si>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</si>
  <si>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</si>
  <si>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</si>
  <si>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</si>
  <si>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</si>
  <si>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</si>
  <si>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</si>
  <si>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</si>
  <si>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</si>
  <si>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</si>
  <si>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</si>
  <si>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rPr>
        <i/>
        <sz val="9"/>
        <color rgb="FF000000"/>
        <rFont val="Arial"/>
        <family val="2"/>
      </rP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</si>
  <si>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</si>
  <si>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</si>
  <si>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</si>
  <si>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t>September</t>
  </si>
  <si>
    <r>
      <rPr>
        <i/>
        <sz val="9"/>
        <color theme="1"/>
        <rFont val="Calibri"/>
        <family val="2"/>
      </rPr>
      <t xml:space="preserve">,     </t>
    </r>
    <r>
      <rPr>
        <i/>
        <sz val="10"/>
        <color theme="1"/>
        <rFont val="Calibri"/>
        <family val="2"/>
      </rPr>
      <t>20</t>
    </r>
  </si>
  <si>
    <t>23</t>
  </si>
  <si>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</si>
  <si>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</si>
  <si>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</si>
  <si>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</si>
  <si>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</si>
  <si>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</si>
  <si>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</si>
  <si>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</si>
  <si>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</si>
  <si>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</si>
  <si>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</si>
  <si>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</si>
  <si>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</si>
  <si>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color theme="1"/>
        <rFont val="Calibri"/>
        <family val="2"/>
      </rPr>
      <t xml:space="preserve">** </t>
    </r>
    <r>
      <rPr>
        <sz val="9"/>
        <color theme="1"/>
        <rFont val="Calibri"/>
        <family val="2"/>
      </rPr>
      <t>MEMBERS VOTING YEA:</t>
    </r>
  </si>
  <si>
    <r>
      <rPr>
        <sz val="10"/>
        <color theme="1"/>
        <rFont val="Calibri"/>
        <family val="2"/>
      </rPr>
      <t xml:space="preserve">** </t>
    </r>
    <r>
      <rPr>
        <sz val="9"/>
        <color theme="1"/>
        <rFont val="Calibri"/>
        <family val="2"/>
      </rPr>
      <t>MEMBERS VOTING NAY:</t>
    </r>
  </si>
  <si>
    <t>Ryan Asmus</t>
  </si>
  <si>
    <t>Nagla Fetouh</t>
  </si>
  <si>
    <t>Sarah Smith</t>
  </si>
  <si>
    <t>Gena Lupo</t>
  </si>
  <si>
    <t>Melissa Pitsoulakis</t>
  </si>
  <si>
    <t>Evan Williams</t>
  </si>
  <si>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</si>
  <si>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</si>
  <si>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</si>
  <si>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</si>
  <si>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</si>
  <si>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</si>
  <si>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</si>
  <si>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</si>
  <si>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</si>
  <si>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</si>
  <si>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</si>
  <si>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</si>
  <si>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</si>
  <si>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2/23</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</si>
  <si>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</si>
  <si>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</si>
  <si>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</si>
  <si>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</si>
  <si>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</si>
  <si>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</si>
  <si>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</si>
  <si>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</si>
  <si>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</si>
  <si>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</si>
  <si>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</si>
  <si>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</si>
  <si>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</si>
  <si>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</si>
  <si>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</si>
  <si>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</si>
  <si>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</si>
  <si>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</si>
  <si>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</si>
  <si>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</si>
  <si>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</si>
  <si>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</si>
  <si>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</si>
  <si>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</si>
  <si>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</si>
  <si>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</si>
  <si>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rPr>
        <b/>
        <sz val="8"/>
        <color theme="1"/>
        <rFont val="Calibri"/>
        <family val="2"/>
      </rPr>
      <t xml:space="preserve">Total Direct Receipts/Revenues </t>
    </r>
    <r>
      <rPr>
        <b/>
        <vertAlign val="superscript"/>
        <sz val="8"/>
        <color theme="1"/>
        <rFont val="Calibri"/>
        <family val="2"/>
      </rPr>
      <t>8</t>
    </r>
  </si>
  <si>
    <r>
      <rPr>
        <sz val="8"/>
        <color theme="1"/>
        <rFont val="Calibri"/>
        <family val="2"/>
      </rPr>
      <t>Receipts/Revenues for "On Behalf" Payments</t>
    </r>
    <r>
      <rPr>
        <sz val="9"/>
        <color theme="1"/>
        <rFont val="Calibri"/>
        <family val="2"/>
      </rPr>
      <t xml:space="preserve"> </t>
    </r>
    <r>
      <rPr>
        <vertAlign val="superscript"/>
        <sz val="10"/>
        <color theme="1"/>
        <rFont val="Calibri"/>
        <family val="2"/>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</si>
  <si>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</si>
  <si>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</si>
  <si>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</si>
  <si>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</si>
  <si>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</si>
  <si>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</si>
  <si>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</si>
  <si>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</si>
  <si>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</si>
  <si>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rPr>
        <b/>
        <sz val="8"/>
        <color theme="1"/>
        <rFont val="Calibri"/>
        <family val="2"/>
      </rPr>
      <t xml:space="preserve">Total Direct Disbursements/Expenditures </t>
    </r>
    <r>
      <rPr>
        <b/>
        <vertAlign val="superscript"/>
        <sz val="10"/>
        <color theme="1"/>
        <rFont val="Calibri"/>
        <family val="2"/>
      </rPr>
      <t>9</t>
    </r>
  </si>
  <si>
    <r>
      <rPr>
        <sz val="8"/>
        <color theme="1"/>
        <rFont val="Calibri"/>
        <family val="2"/>
      </rPr>
      <t xml:space="preserve">Disbursements/Expenditures for "On Behalf" Payments </t>
    </r>
    <r>
      <rPr>
        <vertAlign val="superscript"/>
        <sz val="10"/>
        <color theme="1"/>
        <rFont val="Calibri"/>
        <family val="2"/>
      </rPr>
      <t>2</t>
    </r>
  </si>
  <si>
    <t>Total Disbursements/Expenditures</t>
  </si>
  <si>
    <t>Excess of Direct Receipts/Revenues Over (Under) Direct Disbursements/Expenditures</t>
  </si>
  <si>
    <t>OTHER SOURCES/USES OF FUNDS</t>
  </si>
  <si>
    <t>OTHER SOURCES OF FUNDS (7000)</t>
  </si>
  <si>
    <t>PERMANENT TRANSFER FROM VARIOUS FUNDS</t>
  </si>
  <si>
    <r>
      <rPr>
        <sz val="8"/>
        <color theme="1"/>
        <rFont val="Calibri"/>
        <family val="2"/>
      </rPr>
      <t xml:space="preserve">Abolishment the Working Cash Fund </t>
    </r>
    <r>
      <rPr>
        <vertAlign val="superscript"/>
        <sz val="10"/>
        <color theme="1"/>
        <rFont val="Calibri"/>
        <family val="2"/>
      </rPr>
      <t>16</t>
    </r>
  </si>
  <si>
    <r>
      <rPr>
        <sz val="8"/>
        <color theme="1"/>
        <rFont val="Calibri"/>
        <family val="2"/>
      </rPr>
      <t xml:space="preserve">Abatement of the Working Cash Fund </t>
    </r>
    <r>
      <rPr>
        <vertAlign val="superscript"/>
        <sz val="10"/>
        <color theme="1"/>
        <rFont val="Calibri"/>
        <family val="2"/>
      </rPr>
      <t>16</t>
    </r>
  </si>
  <si>
    <t>7110</t>
  </si>
  <si>
    <t>Transfer of Working Cash Fund Interest</t>
  </si>
  <si>
    <t>Transfer Among Funds</t>
  </si>
  <si>
    <t>Transfer of Interest</t>
  </si>
  <si>
    <t>Transfer from Capital Projects Fund to O&amp;M Fund</t>
  </si>
  <si>
    <r>
      <rPr>
        <sz val="8"/>
        <color theme="1"/>
        <rFont val="Calibri"/>
        <family val="2"/>
      </rPr>
      <t xml:space="preserve">Transfer of Excess Fire Prev &amp; Safety Tax &amp; Interest </t>
    </r>
    <r>
      <rPr>
        <vertAlign val="superscript"/>
        <sz val="10"/>
        <color theme="1"/>
        <rFont val="Calibri"/>
        <family val="2"/>
      </rPr>
      <t xml:space="preserve">3 </t>
    </r>
    <r>
      <rPr>
        <sz val="8"/>
        <color theme="1"/>
        <rFont val="Calibri"/>
        <family val="2"/>
      </rPr>
      <t>Proceeds to O&amp;M Fund</t>
    </r>
  </si>
  <si>
    <r>
      <rPr>
        <sz val="8"/>
        <color theme="1"/>
        <rFont val="Calibri"/>
        <family val="2"/>
      </rPr>
      <t xml:space="preserve">Transfer of Excess Accumulated Fire Prev &amp; Safety Bond and Int </t>
    </r>
    <r>
      <rPr>
        <vertAlign val="superscript"/>
        <sz val="10"/>
        <color theme="1"/>
        <rFont val="Calibri"/>
        <family val="2"/>
      </rPr>
      <t>3a</t>
    </r>
    <r>
      <rPr>
        <sz val="8"/>
        <color theme="1"/>
        <rFont val="Calibri"/>
        <family val="2"/>
      </rPr>
      <t xml:space="preserve"> Proceeds to Debt Service Fund                             </t>
    </r>
  </si>
  <si>
    <t>SALE OF BONDS (7200)</t>
  </si>
  <si>
    <r>
      <rPr>
        <sz val="8"/>
        <color theme="1"/>
        <rFont val="Calibri"/>
        <family val="2"/>
      </rPr>
      <t>Principal on Bonds Sold</t>
    </r>
    <r>
      <rPr>
        <sz val="10"/>
        <color theme="1"/>
        <rFont val="Calibri"/>
        <family val="2"/>
      </rPr>
      <t xml:space="preserve"> </t>
    </r>
    <r>
      <rPr>
        <vertAlign val="superscript"/>
        <sz val="10"/>
        <color theme="1"/>
        <rFont val="Calibri"/>
        <family val="2"/>
      </rPr>
      <t>4</t>
    </r>
  </si>
  <si>
    <t>Premium on Bonds Sold</t>
  </si>
  <si>
    <t>Accrued Interest on Bonds Sold</t>
  </si>
  <si>
    <r>
      <rPr>
        <sz val="8"/>
        <color theme="1"/>
        <rFont val="Calibri"/>
        <family val="2"/>
      </rPr>
      <t>Sale or Compensation for Fixed Assets</t>
    </r>
    <r>
      <rPr>
        <sz val="9"/>
        <color theme="1"/>
        <rFont val="Calibri"/>
        <family val="2"/>
      </rPr>
      <t xml:space="preserve"> </t>
    </r>
    <r>
      <rPr>
        <vertAlign val="superscript"/>
        <sz val="10"/>
        <color theme="1"/>
        <rFont val="Calibri"/>
        <family val="2"/>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</si>
  <si>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</si>
  <si>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</si>
  <si>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</si>
  <si>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</si>
  <si>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</si>
  <si>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</si>
  <si>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</si>
  <si>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rPr>
        <b/>
        <sz val="8"/>
        <color theme="1"/>
        <rFont val="Calibri"/>
        <family val="2"/>
      </rPr>
      <t xml:space="preserve">Total Other Sources of Funds </t>
    </r>
    <r>
      <rPr>
        <b/>
        <vertAlign val="superscript"/>
        <sz val="10"/>
        <color theme="1"/>
        <rFont val="Calibri"/>
        <family val="2"/>
      </rPr>
      <t>8</t>
    </r>
  </si>
  <si>
    <t>OTHER USES OF FUNDS (8000)</t>
  </si>
  <si>
    <t>TRANSFER TO VARIOUS OTHER FUNDS (8100)</t>
  </si>
  <si>
    <r>
      <rPr>
        <sz val="8"/>
        <color theme="1"/>
        <rFont val="Calibri"/>
        <family val="2"/>
      </rPr>
      <t xml:space="preserve">Abolishment or Abatement of the Working Cash Fund </t>
    </r>
    <r>
      <rPr>
        <vertAlign val="superscript"/>
        <sz val="10"/>
        <color theme="1"/>
        <rFont val="Calibri"/>
        <family val="2"/>
      </rPr>
      <t>16</t>
    </r>
  </si>
  <si>
    <t>8110</t>
  </si>
  <si>
    <t>8120</t>
  </si>
  <si>
    <t>8130</t>
  </si>
  <si>
    <r>
      <rPr>
        <sz val="8"/>
        <color theme="1"/>
        <rFont val="Calibri"/>
        <family val="2"/>
      </rPr>
      <t xml:space="preserve">Transfer of Interest </t>
    </r>
    <r>
      <rPr>
        <vertAlign val="superscript"/>
        <sz val="10"/>
        <color theme="1"/>
        <rFont val="Calibri"/>
        <family val="2"/>
      </rPr>
      <t>6</t>
    </r>
  </si>
  <si>
    <t>8140</t>
  </si>
  <si>
    <t>8150</t>
  </si>
  <si>
    <r>
      <rPr>
        <sz val="8"/>
        <color theme="1"/>
        <rFont val="Calibri"/>
        <family val="2"/>
      </rPr>
      <t xml:space="preserve">Transfer of Excess Fire Prev &amp; Safety Tax &amp; Interest </t>
    </r>
    <r>
      <rPr>
        <vertAlign val="superscript"/>
        <sz val="10"/>
        <color theme="1"/>
        <rFont val="Calibri"/>
        <family val="2"/>
      </rPr>
      <t>3</t>
    </r>
    <r>
      <rPr>
        <sz val="8"/>
        <color theme="1"/>
        <rFont val="Calibri"/>
        <family val="2"/>
      </rPr>
      <t xml:space="preserve"> Proceeds to O&amp;M Fund</t>
    </r>
  </si>
  <si>
    <t>8160</t>
  </si>
  <si>
    <r>
      <rPr>
        <sz val="8"/>
        <color theme="1"/>
        <rFont val="Calibri"/>
        <family val="2"/>
      </rPr>
      <t xml:space="preserve">Transfer of Excess Accumulated Fire Prev &amp; Safety Bond </t>
    </r>
    <r>
      <rPr>
        <vertAlign val="superscript"/>
        <sz val="10"/>
        <color theme="1"/>
        <rFont val="Calibri"/>
        <family val="2"/>
      </rPr>
      <t>3a</t>
    </r>
    <r>
      <rPr>
        <sz val="8"/>
        <color theme="1"/>
        <rFont val="Calibri"/>
        <family val="2"/>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</si>
  <si>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</si>
  <si>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</si>
  <si>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</si>
  <si>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</si>
  <si>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</si>
  <si>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</si>
  <si>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</si>
  <si>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</si>
  <si>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</si>
  <si>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</si>
  <si>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</si>
  <si>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</si>
  <si>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</si>
  <si>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</si>
  <si>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</si>
  <si>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</si>
  <si>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</si>
  <si>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</si>
  <si>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</si>
  <si>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</si>
  <si>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</si>
  <si>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</si>
  <si>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</si>
  <si>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</si>
  <si>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</si>
  <si>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</si>
  <si>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</si>
  <si>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</si>
  <si>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</si>
  <si>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</si>
  <si>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</si>
  <si>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</si>
  <si>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</si>
  <si>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</si>
  <si>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</si>
  <si>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</si>
  <si>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</si>
  <si>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</si>
  <si>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</si>
  <si>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</si>
  <si>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</si>
  <si>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</si>
  <si>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</si>
  <si>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</si>
  <si>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</si>
  <si>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rPr>
        <b/>
        <sz val="8"/>
        <color theme="1"/>
        <rFont val="Calibri"/>
        <family val="2"/>
      </rPr>
      <t xml:space="preserve">Total Other Uses of Funds </t>
    </r>
    <r>
      <rPr>
        <b/>
        <vertAlign val="superscript"/>
        <sz val="10"/>
        <color theme="1"/>
        <rFont val="Calibri"/>
        <family val="2"/>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</si>
  <si>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</si>
  <si>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</si>
  <si>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</si>
  <si>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</si>
  <si>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</si>
  <si>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</si>
  <si>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r>
      <rPr>
        <b/>
        <sz val="8"/>
        <color theme="1"/>
        <rFont val="Calibri"/>
        <family val="2"/>
      </rPr>
      <t xml:space="preserve">Total Direct Receipts/Revenues </t>
    </r>
    <r>
      <rPr>
        <b/>
        <vertAlign val="superscript"/>
        <sz val="8"/>
        <color theme="1"/>
        <rFont val="Calibri"/>
        <family val="2"/>
      </rPr>
      <t>8</t>
    </r>
  </si>
  <si>
    <r>
      <rPr>
        <sz val="8"/>
        <color theme="1"/>
        <rFont val="Calibri"/>
        <family val="2"/>
      </rPr>
      <t>Receipts/Revenues for "On Behalf" Payments</t>
    </r>
    <r>
      <rPr>
        <sz val="9"/>
        <color theme="1"/>
        <rFont val="Calibri"/>
        <family val="2"/>
      </rPr>
      <t xml:space="preserve"> </t>
    </r>
    <r>
      <rPr>
        <vertAlign val="superscript"/>
        <sz val="10"/>
        <color theme="1"/>
        <rFont val="Calibri"/>
        <family val="2"/>
      </rPr>
      <t>2</t>
    </r>
  </si>
  <si>
    <t>DISBURSEMENTS/EXPENDITURES (All Sources with Student Activity Funds)</t>
  </si>
  <si>
    <r>
      <rPr>
        <b/>
        <sz val="8"/>
        <color theme="1"/>
        <rFont val="Calibri"/>
        <family val="2"/>
      </rPr>
      <t xml:space="preserve">Total Direct Disbursements/Expenditures </t>
    </r>
    <r>
      <rPr>
        <b/>
        <vertAlign val="superscript"/>
        <sz val="10"/>
        <color theme="1"/>
        <rFont val="Calibri"/>
        <family val="2"/>
      </rPr>
      <t>9</t>
    </r>
  </si>
  <si>
    <r>
      <rPr>
        <sz val="8"/>
        <color theme="1"/>
        <rFont val="Calibri"/>
        <family val="2"/>
      </rPr>
      <t xml:space="preserve">Disbursements/Expenditures for "On Behalf" Payments </t>
    </r>
    <r>
      <rPr>
        <vertAlign val="superscript"/>
        <sz val="10"/>
        <color theme="1"/>
        <rFont val="Calibri"/>
        <family val="2"/>
      </rPr>
      <t>2</t>
    </r>
  </si>
  <si>
    <r>
      <rPr>
        <b/>
        <sz val="8"/>
        <color theme="1"/>
        <rFont val="Calibri"/>
        <family val="2"/>
      </rPr>
      <t xml:space="preserve">Total Other Sources of Funds </t>
    </r>
    <r>
      <rPr>
        <b/>
        <vertAlign val="superscript"/>
        <sz val="10"/>
        <color theme="1"/>
        <rFont val="Calibri"/>
        <family val="2"/>
      </rPr>
      <t>8</t>
    </r>
  </si>
  <si>
    <r>
      <rPr>
        <b/>
        <sz val="8"/>
        <color theme="1"/>
        <rFont val="Calibri"/>
        <family val="2"/>
      </rPr>
      <t xml:space="preserve">Total Other Uses of Funds </t>
    </r>
    <r>
      <rPr>
        <b/>
        <vertAlign val="superscript"/>
        <sz val="10"/>
        <color theme="1"/>
        <rFont val="Calibri"/>
        <family val="2"/>
      </rPr>
      <t>9</t>
    </r>
  </si>
  <si>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</si>
  <si>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</si>
  <si>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</si>
  <si>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</si>
  <si>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</si>
  <si>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</si>
  <si>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</si>
  <si>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</si>
  <si>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</si>
  <si>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</si>
  <si>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</si>
  <si>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</si>
  <si>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</si>
  <si>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</si>
  <si>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</si>
  <si>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rPr>
        <b/>
        <sz val="8"/>
        <color theme="1"/>
        <rFont val="Calibri"/>
        <family val="2"/>
      </rPr>
      <t xml:space="preserve">Total Direct Receipts &amp; Other Sources </t>
    </r>
    <r>
      <rPr>
        <b/>
        <vertAlign val="superscript"/>
        <sz val="10"/>
        <color theme="1"/>
        <rFont val="Calibri"/>
        <family val="2"/>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</si>
  <si>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</si>
  <si>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</si>
  <si>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</si>
  <si>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</si>
  <si>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</si>
  <si>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</si>
  <si>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</si>
  <si>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</si>
  <si>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rPr>
        <b/>
        <sz val="8"/>
        <color theme="1"/>
        <rFont val="Calibri"/>
        <family val="2"/>
      </rPr>
      <t xml:space="preserve">Total Direct Disbursements &amp; Other Uses </t>
    </r>
    <r>
      <rPr>
        <vertAlign val="superscript"/>
        <sz val="10"/>
        <color theme="1"/>
        <rFont val="Calibri"/>
        <family val="2"/>
      </rPr>
      <t>9</t>
    </r>
  </si>
  <si>
    <t>OTHER DISBURSEMENTS</t>
  </si>
  <si>
    <r>
      <rPr>
        <sz val="8"/>
        <color theme="1"/>
        <rFont val="Calibri"/>
        <family val="2"/>
      </rPr>
      <t xml:space="preserve">Interfund Loans Receivable (Loans to Other Funds) </t>
    </r>
    <r>
      <rPr>
        <vertAlign val="superscript"/>
        <sz val="10"/>
        <color theme="1"/>
        <rFont val="Calibri"/>
        <family val="2"/>
      </rPr>
      <t>10</t>
    </r>
  </si>
  <si>
    <t>Interfund Loans Payable (Repayment of Loans)</t>
  </si>
  <si>
    <t>Other Current Liabilities</t>
  </si>
  <si>
    <t>Total Other Disbursements</t>
  </si>
  <si>
    <t>Total Direct Disbursements, Other Uses, &amp; Other Disbursements</t>
  </si>
  <si>
    <r>
      <rPr>
        <b/>
        <sz val="8"/>
        <color theme="1"/>
        <rFont val="Calibri"/>
        <family val="2"/>
      </rPr>
      <t xml:space="preserve">Total Direct Receipts &amp; Other Sources </t>
    </r>
    <r>
      <rPr>
        <b/>
        <vertAlign val="superscript"/>
        <sz val="10"/>
        <color theme="1"/>
        <rFont val="Calibri"/>
        <family val="2"/>
      </rPr>
      <t>8</t>
    </r>
  </si>
  <si>
    <r>
      <rPr>
        <b/>
        <sz val="8"/>
        <color theme="1"/>
        <rFont val="Calibri"/>
        <family val="2"/>
      </rPr>
      <t xml:space="preserve">Total Direct Disbursements &amp; Other Uses </t>
    </r>
    <r>
      <rPr>
        <vertAlign val="superscript"/>
        <sz val="10"/>
        <color theme="1"/>
        <rFont val="Calibri"/>
        <family val="2"/>
      </rPr>
      <t>9</t>
    </r>
  </si>
  <si>
    <r>
      <rPr>
        <b/>
        <sz val="8"/>
        <color theme="1"/>
        <rFont val="Calibri"/>
        <family val="2"/>
      </rPr>
      <t xml:space="preserve">Total Direct Receipts &amp; Other Sources </t>
    </r>
    <r>
      <rPr>
        <b/>
        <vertAlign val="superscript"/>
        <sz val="10"/>
        <color theme="1"/>
        <rFont val="Calibri"/>
        <family val="2"/>
      </rPr>
      <t>8</t>
    </r>
  </si>
  <si>
    <r>
      <rPr>
        <b/>
        <sz val="8"/>
        <color theme="1"/>
        <rFont val="Calibri"/>
        <family val="2"/>
      </rPr>
      <t xml:space="preserve">Total Direct Disbursements &amp; Other Uses </t>
    </r>
    <r>
      <rPr>
        <vertAlign val="superscript"/>
        <sz val="10"/>
        <color theme="1"/>
        <rFont val="Calibri"/>
        <family val="2"/>
      </rPr>
      <t>9</t>
    </r>
  </si>
  <si>
    <t>Acct      #</t>
  </si>
  <si>
    <t xml:space="preserve">Educational     </t>
  </si>
  <si>
    <t>RECEIPTS/REVENUES FROM LOCAL SOURCES (1000)</t>
  </si>
  <si>
    <t>AD VALOREM TAXES LEVIED BY LOCAL EDUCATION AGENCY</t>
  </si>
  <si>
    <r>
      <rPr>
        <sz val="9"/>
        <color theme="1"/>
        <rFont val="Calibri"/>
        <family val="2"/>
      </rPr>
      <t xml:space="preserve">Designated Purposes Levies  </t>
    </r>
    <r>
      <rPr>
        <vertAlign val="superscript"/>
        <sz val="9"/>
        <color theme="1"/>
        <rFont val="Calibri"/>
        <family val="2"/>
      </rPr>
      <t xml:space="preserve"> 11  (1110-1120)</t>
    </r>
  </si>
  <si>
    <t>­</t>
  </si>
  <si>
    <r>
      <rPr>
        <sz val="9"/>
        <color theme="1"/>
        <rFont val="Calibri"/>
        <family val="2"/>
      </rPr>
      <t xml:space="preserve">Leasing Purposes Levy </t>
    </r>
    <r>
      <rPr>
        <vertAlign val="superscript"/>
        <sz val="9"/>
        <color theme="1"/>
        <rFont val="Calibri"/>
        <family val="2"/>
      </rPr>
      <t xml:space="preserve">12 </t>
    </r>
  </si>
  <si>
    <t>Special Education Purposes Levy</t>
  </si>
  <si>
    <t>FICA and Medicare Only Levies</t>
  </si>
  <si>
    <t>Area Vocational Construction Purposes Levy</t>
  </si>
  <si>
    <t>Summer School Purposes Levy</t>
  </si>
  <si>
    <r>
      <rPr>
        <sz val="9"/>
        <color theme="1"/>
        <rFont val="Calibri"/>
        <family val="2"/>
      </rPr>
      <t xml:space="preserve">Other Tax Levies </t>
    </r>
    <r>
      <rPr>
        <i/>
        <sz val="9"/>
        <color theme="1"/>
        <rFont val="Calibri"/>
        <family val="2"/>
      </rPr>
      <t>(Describe &amp; Itemize)</t>
    </r>
  </si>
  <si>
    <t>Total Ad Valorem Taxes Levied by District</t>
  </si>
  <si>
    <t>PAYMENTS IN LIEU OF TAXES</t>
  </si>
  <si>
    <t>Mobile Home Privilege Tax</t>
  </si>
  <si>
    <t>Payments from Local Housing Authority</t>
  </si>
  <si>
    <r>
      <rPr>
        <sz val="9"/>
        <color theme="1"/>
        <rFont val="Calibri"/>
        <family val="2"/>
      </rPr>
      <t>Corporate Personal Property Replacement Taxes</t>
    </r>
    <r>
      <rPr>
        <vertAlign val="superscript"/>
        <sz val="9"/>
        <color theme="1"/>
        <rFont val="Calibri"/>
        <family val="2"/>
      </rPr>
      <t>13</t>
    </r>
  </si>
  <si>
    <r>
      <rPr>
        <sz val="9"/>
        <color theme="1"/>
        <rFont val="Calibri"/>
        <family val="2"/>
      </rPr>
      <t>Other Payments in Lieu of Taxes</t>
    </r>
    <r>
      <rPr>
        <i/>
        <sz val="9"/>
        <color theme="1"/>
        <rFont val="Calibri"/>
        <family val="2"/>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</si>
  <si>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</si>
  <si>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</si>
  <si>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</si>
  <si>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</si>
  <si>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</si>
  <si>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</si>
  <si>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</si>
  <si>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</si>
  <si>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</si>
  <si>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</si>
  <si>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</si>
  <si>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</si>
  <si>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</si>
  <si>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</si>
  <si>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</si>
  <si>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</si>
  <si>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</si>
  <si>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</si>
  <si>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</si>
  <si>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</si>
  <si>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</si>
  <si>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</si>
  <si>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</si>
  <si>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</si>
  <si>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</si>
  <si>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</si>
  <si>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</si>
  <si>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</si>
  <si>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</si>
  <si>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</si>
  <si>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</si>
  <si>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</si>
  <si>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</si>
  <si>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</si>
  <si>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</si>
  <si>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</si>
  <si>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</si>
  <si>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</si>
  <si>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</si>
  <si>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</si>
  <si>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</si>
  <si>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</si>
  <si>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</si>
  <si>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</si>
  <si>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</si>
  <si>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</si>
  <si>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</si>
  <si>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</si>
  <si>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</si>
  <si>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</si>
  <si>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</si>
  <si>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</si>
  <si>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</si>
  <si>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</si>
  <si>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</si>
  <si>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</si>
  <si>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</si>
  <si>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</si>
  <si>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</si>
  <si>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</si>
  <si>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</si>
  <si>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rPr>
        <sz val="8"/>
        <color theme="1"/>
        <rFont val="Calibri"/>
        <family val="2"/>
      </rPr>
      <t xml:space="preserve">Sales to Pupils - Other </t>
    </r>
    <r>
      <rPr>
        <i/>
        <sz val="8"/>
        <color theme="1"/>
        <rFont val="Calibri"/>
        <family val="2"/>
      </rPr>
      <t>(Describe &amp; Itemize)</t>
    </r>
  </si>
  <si>
    <t>Sales to Adults</t>
  </si>
  <si>
    <r>
      <rPr>
        <sz val="8"/>
        <color theme="1"/>
        <rFont val="Calibri"/>
        <family val="2"/>
      </rPr>
      <t>Other Food Service</t>
    </r>
    <r>
      <rPr>
        <i/>
        <sz val="8"/>
        <color theme="1"/>
        <rFont val="Calibri"/>
        <family val="2"/>
      </rPr>
      <t xml:space="preserve"> (Describe &amp; Itemize)</t>
    </r>
  </si>
  <si>
    <t>Total Food Service</t>
  </si>
  <si>
    <t>DISTRICT/SCHOOL ACTIVITY INCOME</t>
  </si>
  <si>
    <t>1700</t>
  </si>
  <si>
    <t>Admissions - Athletic</t>
  </si>
  <si>
    <t>Admissions - Other</t>
  </si>
  <si>
    <t>Fees</t>
  </si>
  <si>
    <t>Book Store Sales</t>
  </si>
  <si>
    <r>
      <rPr>
        <sz val="8"/>
        <color theme="1"/>
        <rFont val="Calibri"/>
        <family val="2"/>
      </rPr>
      <t>Other District/School Activity Revenue</t>
    </r>
    <r>
      <rPr>
        <i/>
        <sz val="8"/>
        <color theme="1"/>
        <rFont val="Calibri"/>
        <family val="2"/>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</si>
  <si>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</si>
  <si>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</si>
  <si>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</si>
  <si>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</si>
  <si>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</si>
  <si>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</si>
  <si>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</si>
  <si>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</si>
  <si>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</si>
  <si>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rPr>
        <sz val="8"/>
        <color theme="1"/>
        <rFont val="Calibri"/>
        <family val="2"/>
      </rPr>
      <t>Textbook Rentals - Other</t>
    </r>
    <r>
      <rPr>
        <i/>
        <sz val="8"/>
        <color theme="1"/>
        <rFont val="Calibri"/>
        <family val="2"/>
      </rPr>
      <t xml:space="preserve"> (Describe &amp; Itemize)</t>
    </r>
  </si>
  <si>
    <t>Textbook Sales - Regular Textbooks</t>
  </si>
  <si>
    <t>Textbook Sales - Summer School</t>
  </si>
  <si>
    <t>Textbook Sales - Adult/Continuing Education</t>
  </si>
  <si>
    <r>
      <rPr>
        <sz val="8"/>
        <color theme="1"/>
        <rFont val="Calibri"/>
        <family val="2"/>
      </rPr>
      <t xml:space="preserve">Textbook Sales - Other </t>
    </r>
    <r>
      <rPr>
        <i/>
        <sz val="8"/>
        <color theme="1"/>
        <rFont val="Calibri"/>
        <family val="2"/>
      </rPr>
      <t>(Describe &amp; Itemize)</t>
    </r>
  </si>
  <si>
    <r>
      <rPr>
        <sz val="8"/>
        <color theme="1"/>
        <rFont val="Calibri"/>
        <family val="2"/>
      </rPr>
      <t>Other Textbook Income</t>
    </r>
    <r>
      <rPr>
        <i/>
        <sz val="8"/>
        <color theme="1"/>
        <rFont val="Calibri"/>
        <family val="2"/>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</si>
  <si>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</si>
  <si>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</si>
  <si>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</si>
  <si>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</si>
  <si>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</si>
  <si>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</si>
  <si>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</si>
  <si>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</si>
  <si>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</si>
  <si>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</si>
  <si>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</si>
  <si>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</si>
  <si>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</si>
  <si>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</si>
  <si>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rPr>
        <sz val="8"/>
        <color theme="1"/>
        <rFont val="Calibri"/>
        <family val="2"/>
      </rPr>
      <t xml:space="preserve">Other Local Fees </t>
    </r>
    <r>
      <rPr>
        <i/>
        <sz val="8"/>
        <color theme="1"/>
        <rFont val="Calibri"/>
        <family val="2"/>
      </rPr>
      <t>(Describe &amp; Itemize)</t>
    </r>
  </si>
  <si>
    <r>
      <rPr>
        <sz val="8"/>
        <color theme="1"/>
        <rFont val="Calibri"/>
        <family val="2"/>
      </rPr>
      <t>Other Local Revenues</t>
    </r>
    <r>
      <rPr>
        <i/>
        <sz val="8"/>
        <color theme="1"/>
        <rFont val="Calibri"/>
        <family val="2"/>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</si>
  <si>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</si>
  <si>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</si>
  <si>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</si>
  <si>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</si>
  <si>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</si>
  <si>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</si>
  <si>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rPr>
        <sz val="8"/>
        <color theme="1"/>
        <rFont val="Calibri"/>
        <family val="2"/>
      </rPr>
      <t xml:space="preserve">Other Flow-Through Revenue </t>
    </r>
    <r>
      <rPr>
        <i/>
        <sz val="8"/>
        <color theme="1"/>
        <rFont val="Calibri"/>
        <family val="2"/>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</si>
  <si>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</si>
  <si>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</si>
  <si>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</si>
  <si>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</si>
  <si>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</si>
  <si>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</si>
  <si>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</si>
  <si>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</si>
  <si>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rPr>
        <sz val="8"/>
        <color theme="1"/>
        <rFont val="Calibri"/>
        <family val="2"/>
      </rPr>
      <t xml:space="preserve">Other Unrestricted Grants-In-Aid From State Sources </t>
    </r>
    <r>
      <rPr>
        <i/>
        <sz val="8"/>
        <color theme="1"/>
        <rFont val="Calibri"/>
        <family val="2"/>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</si>
  <si>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</si>
  <si>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</si>
  <si>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</si>
  <si>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</si>
  <si>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</si>
  <si>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</si>
  <si>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</si>
  <si>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</si>
  <si>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</si>
  <si>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rPr>
        <sz val="8"/>
        <color theme="1"/>
        <rFont val="Calibri"/>
        <family val="2"/>
      </rPr>
      <t xml:space="preserve">Special Education - Other </t>
    </r>
    <r>
      <rPr>
        <i/>
        <sz val="8"/>
        <color theme="1"/>
        <rFont val="Calibri"/>
        <family val="2"/>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</si>
  <si>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</si>
  <si>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</si>
  <si>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</si>
  <si>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</si>
  <si>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</si>
  <si>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</si>
  <si>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</si>
  <si>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</si>
  <si>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rPr>
        <sz val="8"/>
        <color theme="1"/>
        <rFont val="Calibri"/>
        <family val="2"/>
      </rPr>
      <t>CTE - Other</t>
    </r>
    <r>
      <rPr>
        <i/>
        <sz val="8"/>
        <color theme="1"/>
        <rFont val="Calibri"/>
        <family val="2"/>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</si>
  <si>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</si>
  <si>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</si>
  <si>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</si>
  <si>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</si>
  <si>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</si>
  <si>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</si>
  <si>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</si>
  <si>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</si>
  <si>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</si>
  <si>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rPr>
        <sz val="8"/>
        <color theme="1"/>
        <rFont val="Calibri"/>
        <family val="2"/>
      </rPr>
      <t>Adult Education - Other</t>
    </r>
    <r>
      <rPr>
        <i/>
        <sz val="8"/>
        <color theme="1"/>
        <rFont val="Calibri"/>
        <family val="2"/>
      </rPr>
      <t xml:space="preserve"> (Describe &amp; Itemize)</t>
    </r>
  </si>
  <si>
    <t>TRANSPORTATION</t>
  </si>
  <si>
    <t>Transportation - Regular and Vocational</t>
  </si>
  <si>
    <t>Transportation - Special Education</t>
  </si>
  <si>
    <r>
      <rPr>
        <sz val="8"/>
        <color theme="1"/>
        <rFont val="Calibri"/>
        <family val="2"/>
      </rPr>
      <t xml:space="preserve">Transportation - Other </t>
    </r>
    <r>
      <rPr>
        <i/>
        <sz val="8"/>
        <color theme="1"/>
        <rFont val="Calibri"/>
        <family val="2"/>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</si>
  <si>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</si>
  <si>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</si>
  <si>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</si>
  <si>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</si>
  <si>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</si>
  <si>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</si>
  <si>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</si>
  <si>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</si>
  <si>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</si>
  <si>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</si>
  <si>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</si>
  <si>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</si>
  <si>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</si>
  <si>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rPr>
        <sz val="8"/>
        <color theme="1"/>
        <rFont val="Calibri"/>
        <family val="2"/>
      </rPr>
      <t xml:space="preserve">Other Restricted Revenue from State Sources </t>
    </r>
    <r>
      <rPr>
        <i/>
        <sz val="8"/>
        <color theme="1"/>
        <rFont val="Calibri"/>
        <family val="2"/>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</si>
  <si>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</si>
  <si>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</si>
  <si>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</si>
  <si>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</si>
  <si>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</si>
  <si>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rPr>
        <sz val="8"/>
        <color theme="1"/>
        <rFont val="Calibri"/>
        <family val="2"/>
      </rPr>
      <t xml:space="preserve">Other Unrestricted Grants-In-Aid Received from Fed. Govt. </t>
    </r>
    <r>
      <rPr>
        <i/>
        <sz val="8"/>
        <color theme="1"/>
        <rFont val="Calibri"/>
        <family val="2"/>
      </rPr>
      <t>(Describe &amp; Itemize)</t>
    </r>
  </si>
  <si>
    <t>Total Unrestricted Grants-In-Aid Received Directly from Fed Govt</t>
  </si>
  <si>
    <t>RESTRICTED GRANTS-IN-AID RECEIVED DIRECTLY FROM FEDERAL GOVT                     (4045-4090)</t>
  </si>
  <si>
    <t>Head Start</t>
  </si>
  <si>
    <t>Construction (Impact Aid)</t>
  </si>
  <si>
    <t>MAGNET</t>
  </si>
  <si>
    <r>
      <rPr>
        <sz val="8"/>
        <color theme="1"/>
        <rFont val="Calibri"/>
        <family val="2"/>
      </rPr>
      <t xml:space="preserve">Other Restricted Grants-In-Aid Received from Fed. Govt. </t>
    </r>
    <r>
      <rPr>
        <i/>
        <sz val="8"/>
        <color theme="1"/>
        <rFont val="Calibri"/>
        <family val="2"/>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</si>
  <si>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</si>
  <si>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</si>
  <si>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</si>
  <si>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</si>
  <si>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</si>
  <si>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</si>
  <si>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</si>
  <si>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</si>
  <si>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rPr>
        <sz val="8"/>
        <color theme="1"/>
        <rFont val="Calibri"/>
        <family val="2"/>
      </rPr>
      <t>Title V - Other</t>
    </r>
    <r>
      <rPr>
        <i/>
        <sz val="8"/>
        <color theme="1"/>
        <rFont val="Calibri"/>
        <family val="2"/>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</si>
  <si>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</si>
  <si>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</si>
  <si>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</si>
  <si>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</si>
  <si>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</si>
  <si>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</si>
  <si>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</si>
  <si>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</si>
  <si>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</si>
  <si>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</si>
  <si>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rPr>
        <sz val="8"/>
        <color theme="1"/>
        <rFont val="Calibri"/>
        <family val="2"/>
      </rPr>
      <t xml:space="preserve">Food Service - Other </t>
    </r>
    <r>
      <rPr>
        <i/>
        <sz val="8"/>
        <color theme="1"/>
        <rFont val="Calibri"/>
        <family val="2"/>
      </rPr>
      <t>(Describe &amp; Itemize)</t>
    </r>
  </si>
  <si>
    <t>TITLE I</t>
  </si>
  <si>
    <t>Title I - Low Income</t>
  </si>
  <si>
    <t>Title I - Low Income - Neglected, Private</t>
  </si>
  <si>
    <t>Title I - Migrant Education</t>
  </si>
  <si>
    <r>
      <rPr>
        <sz val="8"/>
        <color theme="1"/>
        <rFont val="Calibri"/>
        <family val="2"/>
      </rPr>
      <t>Title I - Other</t>
    </r>
    <r>
      <rPr>
        <i/>
        <sz val="8"/>
        <color theme="1"/>
        <rFont val="Calibri"/>
        <family val="2"/>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</si>
  <si>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</si>
  <si>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</si>
  <si>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</si>
  <si>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</si>
  <si>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</si>
  <si>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rPr>
        <sz val="8"/>
        <color theme="1"/>
        <rFont val="Calibri"/>
        <family val="2"/>
      </rPr>
      <t xml:space="preserve">Title IV - Other </t>
    </r>
    <r>
      <rPr>
        <i/>
        <sz val="8"/>
        <color theme="1"/>
        <rFont val="Calibri"/>
        <family val="2"/>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</si>
  <si>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</si>
  <si>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</si>
  <si>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</si>
  <si>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</si>
  <si>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</si>
  <si>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</si>
  <si>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</si>
  <si>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</si>
  <si>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rPr>
        <sz val="8"/>
        <color theme="1"/>
        <rFont val="Calibri"/>
        <family val="2"/>
      </rPr>
      <t xml:space="preserve">Federal Special Education - IDEA - Other </t>
    </r>
    <r>
      <rPr>
        <i/>
        <sz val="8"/>
        <color theme="1"/>
        <rFont val="Calibri"/>
        <family val="2"/>
      </rPr>
      <t>(Describe &amp; Itemize)</t>
    </r>
  </si>
  <si>
    <t>Total Federal Special Education</t>
  </si>
  <si>
    <t>CTE - PERKINS</t>
  </si>
  <si>
    <t>CTE - Perkins-Title IIIE Tech Prep</t>
  </si>
  <si>
    <r>
      <rPr>
        <sz val="8"/>
        <color theme="1"/>
        <rFont val="Calibri"/>
        <family val="2"/>
      </rPr>
      <t xml:space="preserve">CTE - Other </t>
    </r>
    <r>
      <rPr>
        <i/>
        <sz val="8"/>
        <color theme="1"/>
        <rFont val="Calibri"/>
        <family val="2"/>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</si>
  <si>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</si>
  <si>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</si>
  <si>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</si>
  <si>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</si>
  <si>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</si>
  <si>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</si>
  <si>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</si>
  <si>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</si>
  <si>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</si>
  <si>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</si>
  <si>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</si>
  <si>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</si>
  <si>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</si>
  <si>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</si>
  <si>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</si>
  <si>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</si>
  <si>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</si>
  <si>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</si>
  <si>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</si>
  <si>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</si>
  <si>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</si>
  <si>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</si>
  <si>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</si>
  <si>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</si>
  <si>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</si>
  <si>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</si>
  <si>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</si>
  <si>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</si>
  <si>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</si>
  <si>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</si>
  <si>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</si>
  <si>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</si>
  <si>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</si>
  <si>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</si>
  <si>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</si>
  <si>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</si>
  <si>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</si>
  <si>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</si>
  <si>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</si>
  <si>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</si>
  <si>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</si>
  <si>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</si>
  <si>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</si>
  <si>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</si>
  <si>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</si>
  <si>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rPr>
        <sz val="8"/>
        <color theme="1"/>
        <rFont val="Calibri"/>
        <family val="2"/>
      </rPr>
      <t xml:space="preserve">Other Restricted Grants Received from Fed. Govt. thru State </t>
    </r>
    <r>
      <rPr>
        <i/>
        <sz val="8"/>
        <color theme="1"/>
        <rFont val="Calibri"/>
        <family val="2"/>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</si>
  <si>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</si>
  <si>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</si>
  <si>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</si>
  <si>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</si>
  <si>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</si>
  <si>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</si>
  <si>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</si>
  <si>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</si>
  <si>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</si>
  <si>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</si>
  <si>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</si>
  <si>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</si>
  <si>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</si>
  <si>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</si>
  <si>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</si>
  <si>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</si>
  <si>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</si>
  <si>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</si>
  <si>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</si>
  <si>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</si>
  <si>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</si>
  <si>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</si>
  <si>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</si>
  <si>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</si>
  <si>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</si>
  <si>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</si>
  <si>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</si>
  <si>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</si>
  <si>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</si>
  <si>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</si>
  <si>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</si>
  <si>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</si>
  <si>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</si>
  <si>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</si>
  <si>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</si>
  <si>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</si>
  <si>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</si>
  <si>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</si>
  <si>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</si>
  <si>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</si>
  <si>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</si>
  <si>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</si>
  <si>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</si>
  <si>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</si>
  <si>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</si>
  <si>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</si>
  <si>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</si>
  <si>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rPr>
        <b/>
        <sz val="8"/>
        <color theme="1"/>
        <rFont val="Calibri"/>
        <family val="2"/>
      </rPr>
      <t>Total Instruction</t>
    </r>
    <r>
      <rPr>
        <b/>
        <vertAlign val="superscript"/>
        <sz val="9"/>
        <color theme="1"/>
        <rFont val="Calibri"/>
        <family val="2"/>
      </rPr>
      <t>14</t>
    </r>
    <r>
      <rPr>
        <b/>
        <sz val="8"/>
        <color theme="1"/>
        <rFont val="Calibri"/>
        <family val="2"/>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</si>
  <si>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</si>
  <si>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</si>
  <si>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</si>
  <si>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</si>
  <si>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</si>
  <si>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</si>
  <si>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</si>
  <si>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</si>
  <si>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rPr>
        <sz val="8"/>
        <color theme="1"/>
        <rFont val="Calibri"/>
        <family val="2"/>
      </rPr>
      <t xml:space="preserve">Other Support Services - Pupils </t>
    </r>
    <r>
      <rPr>
        <i/>
        <sz val="8"/>
        <color theme="1"/>
        <rFont val="Calibri"/>
        <family val="2"/>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</si>
  <si>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</si>
  <si>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</si>
  <si>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</si>
  <si>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</si>
  <si>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</si>
  <si>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</si>
  <si>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</si>
  <si>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</si>
  <si>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</si>
  <si>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</si>
  <si>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</si>
  <si>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</si>
  <si>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</si>
  <si>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</si>
  <si>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</si>
  <si>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rPr>
        <sz val="8"/>
        <color theme="1"/>
        <rFont val="Calibri"/>
        <family val="2"/>
      </rPr>
      <t xml:space="preserve">Other Support Services - School Administration </t>
    </r>
    <r>
      <rPr>
        <i/>
        <sz val="8"/>
        <color theme="1"/>
        <rFont val="Calibri"/>
        <family val="2"/>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</si>
  <si>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</si>
  <si>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</si>
  <si>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</si>
  <si>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</si>
  <si>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</si>
  <si>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</si>
  <si>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</si>
  <si>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</si>
  <si>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</si>
  <si>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</si>
  <si>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</si>
  <si>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</si>
  <si>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</si>
  <si>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</si>
  <si>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</si>
  <si>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</si>
  <si>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</si>
  <si>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rPr>
        <b/>
        <sz val="9"/>
        <color theme="1"/>
        <rFont val="Calibri"/>
        <family val="2"/>
      </rPr>
      <t>Other Support Services - Misc.</t>
    </r>
    <r>
      <rPr>
        <b/>
        <i/>
        <sz val="9"/>
        <color theme="1"/>
        <rFont val="Calibri"/>
        <family val="2"/>
      </rPr>
      <t xml:space="preserve"> </t>
    </r>
    <r>
      <rPr>
        <i/>
        <sz val="9"/>
        <color theme="1"/>
        <rFont val="Calibri"/>
        <family val="2"/>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</si>
  <si>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</si>
  <si>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</si>
  <si>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</si>
  <si>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</si>
  <si>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</si>
  <si>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</si>
  <si>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</si>
  <si>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</si>
  <si>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</si>
  <si>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rPr>
        <sz val="8"/>
        <color theme="1"/>
        <rFont val="Calibri"/>
        <family val="2"/>
      </rPr>
      <t xml:space="preserve">Other Payments to In-State Govt Units - Programs </t>
    </r>
    <r>
      <rPr>
        <i/>
        <sz val="8"/>
        <color theme="1"/>
        <rFont val="Calibri"/>
        <family val="2"/>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</si>
  <si>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</si>
  <si>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</si>
  <si>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</si>
  <si>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</si>
  <si>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</si>
  <si>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</si>
  <si>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</si>
  <si>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rPr>
        <sz val="8"/>
        <color theme="1"/>
        <rFont val="Calibri"/>
        <family val="2"/>
      </rPr>
      <t>Other Payments to In-State Govt Units - Tuition</t>
    </r>
    <r>
      <rPr>
        <i/>
        <sz val="8"/>
        <color theme="1"/>
        <rFont val="Calibri"/>
        <family val="2"/>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</si>
  <si>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</si>
  <si>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</si>
  <si>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</si>
  <si>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</si>
  <si>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</si>
  <si>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</si>
  <si>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</si>
  <si>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rPr>
        <sz val="8"/>
        <color theme="1"/>
        <rFont val="Calibri"/>
        <family val="2"/>
      </rPr>
      <t>Other Payments to In-State Govt Units - Transfers</t>
    </r>
    <r>
      <rPr>
        <i/>
        <sz val="8"/>
        <color theme="1"/>
        <rFont val="Calibri"/>
        <family val="2"/>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</si>
  <si>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</si>
  <si>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</si>
  <si>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</si>
  <si>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</si>
  <si>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</si>
  <si>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</si>
  <si>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</si>
  <si>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</si>
  <si>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</si>
  <si>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rPr>
        <sz val="8"/>
        <color theme="1"/>
        <rFont val="Calibri"/>
        <family val="2"/>
      </rPr>
      <t xml:space="preserve">Other Interest on Short-Term Debt </t>
    </r>
    <r>
      <rPr>
        <i/>
        <sz val="8"/>
        <color theme="1"/>
        <rFont val="Calibri"/>
        <family val="2"/>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</si>
  <si>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</si>
  <si>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</si>
  <si>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</si>
  <si>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</si>
  <si>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</si>
  <si>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</si>
  <si>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</si>
  <si>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</si>
  <si>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</si>
  <si>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</si>
  <si>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rPr>
        <sz val="8"/>
        <color theme="1"/>
        <rFont val="Calibri"/>
        <family val="2"/>
      </rPr>
      <t>Other Support Services - Pupils</t>
    </r>
    <r>
      <rPr>
        <i/>
        <sz val="8"/>
        <color theme="1"/>
        <rFont val="Calibri"/>
        <family val="2"/>
      </rPr>
      <t xml:space="preserve"> (Describe &amp; Itemize)</t>
    </r>
  </si>
  <si>
    <t>Facilities Acquisition &amp; Construction Services</t>
  </si>
  <si>
    <r>
      <rPr>
        <b/>
        <sz val="9"/>
        <color theme="1"/>
        <rFont val="Calibri"/>
        <family val="2"/>
      </rPr>
      <t xml:space="preserve">Other Support Services - Misc. </t>
    </r>
    <r>
      <rPr>
        <i/>
        <sz val="9"/>
        <color theme="1"/>
        <rFont val="Calibri"/>
        <family val="2"/>
      </rPr>
      <t>(Describe &amp; Itemize)</t>
    </r>
  </si>
  <si>
    <t>COMMUNITY SERVICES (O&amp;M)</t>
  </si>
  <si>
    <t>PAYMENTS TO OTHER DIST &amp; GOVT UNITS (O&amp;M)</t>
  </si>
  <si>
    <t>Payments for CTE Program</t>
  </si>
  <si>
    <r>
      <rPr>
        <sz val="8"/>
        <color theme="1"/>
        <rFont val="Calibri"/>
        <family val="2"/>
      </rPr>
      <t>Other Payments to In-State Govt Units - Programs</t>
    </r>
    <r>
      <rPr>
        <i/>
        <sz val="8"/>
        <color theme="1"/>
        <rFont val="Calibri"/>
        <family val="2"/>
      </rPr>
      <t xml:space="preserve"> (Describe &amp; Itemize)</t>
    </r>
  </si>
  <si>
    <r>
      <rPr>
        <sz val="8"/>
        <color theme="1"/>
        <rFont val="Calibri"/>
        <family val="2"/>
      </rPr>
      <t xml:space="preserve">Payments to Other Dist &amp; Govt Units (Out of State) </t>
    </r>
    <r>
      <rPr>
        <vertAlign val="superscript"/>
        <sz val="10"/>
        <color theme="1"/>
        <rFont val="Calibri"/>
        <family val="2"/>
      </rPr>
      <t>14</t>
    </r>
  </si>
  <si>
    <t>Total Payments to Other Dist &amp; Govt Unit</t>
  </si>
  <si>
    <t>DEBT SERVICE (O&amp;M)</t>
  </si>
  <si>
    <t>Corporate Personal Prop Repl Tax Anticipated Notes</t>
  </si>
  <si>
    <r>
      <rPr>
        <sz val="8"/>
        <color theme="1"/>
        <rFont val="Calibri"/>
        <family val="2"/>
      </rPr>
      <t>Other Interest on Short-Term Debt</t>
    </r>
    <r>
      <rPr>
        <i/>
        <sz val="8"/>
        <color theme="1"/>
        <rFont val="Calibri"/>
        <family val="2"/>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</si>
  <si>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</si>
  <si>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</si>
  <si>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</si>
  <si>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</si>
  <si>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</si>
  <si>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</si>
  <si>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</si>
  <si>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</si>
  <si>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</si>
  <si>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r>
      <rPr>
        <sz val="8"/>
        <color theme="1"/>
        <rFont val="Calibri"/>
        <family val="2"/>
      </rPr>
      <t xml:space="preserve">Other Payments to In-State Govt Units - Programs </t>
    </r>
    <r>
      <rPr>
        <i/>
        <sz val="8"/>
        <color theme="1"/>
        <rFont val="Calibri"/>
        <family val="2"/>
      </rPr>
      <t>(Describe &amp; Itemize)</t>
    </r>
  </si>
  <si>
    <t>4190</t>
  </si>
  <si>
    <t>4000</t>
  </si>
  <si>
    <t>DEBT SERVICE (DS)</t>
  </si>
  <si>
    <t>Corporate Personal Prop Repl Tax Anticipation Notes</t>
  </si>
  <si>
    <r>
      <rPr>
        <sz val="8"/>
        <color theme="1"/>
        <rFont val="Calibri"/>
        <family val="2"/>
      </rPr>
      <t>Other Interest on Short-Term Debt</t>
    </r>
    <r>
      <rPr>
        <i/>
        <sz val="8"/>
        <color theme="1"/>
        <rFont val="Calibri"/>
        <family val="2"/>
      </rPr>
      <t xml:space="preserve"> (Describe &amp; Itemize)</t>
    </r>
  </si>
  <si>
    <t>Total Debt Service - Interest On Short-Term Debt</t>
  </si>
  <si>
    <r>
      <rPr>
        <b/>
        <sz val="9"/>
        <color theme="1"/>
        <rFont val="Calibri"/>
        <family val="2"/>
      </rPr>
      <t xml:space="preserve">Debt Service - Payments of Principal on Long-Term Debt </t>
    </r>
    <r>
      <rPr>
        <b/>
        <vertAlign val="superscript"/>
        <sz val="9"/>
        <color theme="1"/>
        <rFont val="Calibri"/>
        <family val="2"/>
      </rPr>
      <t>15</t>
    </r>
    <r>
      <rPr>
        <b/>
        <sz val="9"/>
        <color theme="1"/>
        <rFont val="Calibri"/>
        <family val="2"/>
      </rPr>
      <t xml:space="preserve"> (Lease/Purchase Principal Retired) </t>
    </r>
    <r>
      <rPr>
        <i/>
        <sz val="9"/>
        <color theme="1"/>
        <rFont val="Calibri"/>
        <family val="2"/>
      </rPr>
      <t>(Describe &amp; Itemize)</t>
    </r>
  </si>
  <si>
    <r>
      <rPr>
        <b/>
        <sz val="8"/>
        <color theme="1"/>
        <rFont val="Calibri"/>
        <family val="2"/>
      </rPr>
      <t>Debt Service - Other</t>
    </r>
    <r>
      <rPr>
        <i/>
        <sz val="8"/>
        <color theme="1"/>
        <rFont val="Calibri"/>
        <family val="2"/>
      </rPr>
      <t xml:space="preserve"> (Describe &amp; Itemize)</t>
    </r>
  </si>
  <si>
    <t>PROVISION FOR CONTINGENCIES (DS)</t>
  </si>
  <si>
    <t>40 - TRANSPORTATION FUND (TR)</t>
  </si>
  <si>
    <t>SUPPORT SERVICES (TR)</t>
  </si>
  <si>
    <t>Support Services - Pupils</t>
  </si>
  <si>
    <t>2100</t>
  </si>
  <si>
    <r>
      <rPr>
        <sz val="8"/>
        <color theme="1"/>
        <rFont val="Calibri"/>
        <family val="2"/>
      </rPr>
      <t xml:space="preserve">Other Support Services - Pupils </t>
    </r>
    <r>
      <rPr>
        <i/>
        <sz val="8"/>
        <color theme="1"/>
        <rFont val="Calibri"/>
        <family val="2"/>
      </rPr>
      <t>(Describe &amp; Itemize)</t>
    </r>
  </si>
  <si>
    <r>
      <rPr>
        <sz val="8"/>
        <color theme="1"/>
        <rFont val="Calibri"/>
        <family val="2"/>
      </rPr>
      <t>Other Support Services - Business</t>
    </r>
    <r>
      <rPr>
        <i/>
        <sz val="8"/>
        <color theme="1"/>
        <rFont val="Calibri"/>
        <family val="2"/>
      </rPr>
      <t xml:space="preserve"> (Describe &amp; Itemize)</t>
    </r>
  </si>
  <si>
    <t>COMMUNITY SERVICES (TR)</t>
  </si>
  <si>
    <t>PAYMENTS TO OTHER DIST &amp; GOVT UNITS (TR)</t>
  </si>
  <si>
    <t>Payments for Regular Program</t>
  </si>
  <si>
    <r>
      <rPr>
        <sz val="8"/>
        <color theme="1"/>
        <rFont val="Calibri"/>
        <family val="2"/>
      </rPr>
      <t>Other Payments to In-State Govt Units - Programs</t>
    </r>
    <r>
      <rPr>
        <i/>
        <sz val="8"/>
        <color theme="1"/>
        <rFont val="Calibri"/>
        <family val="2"/>
      </rPr>
      <t xml:space="preserve"> (Describe &amp; Itemize)</t>
    </r>
  </si>
  <si>
    <r>
      <rPr>
        <b/>
        <sz val="9"/>
        <color theme="1"/>
        <rFont val="Calibri"/>
        <family val="2"/>
      </rPr>
      <t xml:space="preserve">Payments to Other Dist &amp; Govt Units (Out-of-State) </t>
    </r>
    <r>
      <rPr>
        <i/>
        <sz val="9"/>
        <color theme="1"/>
        <rFont val="Calibri"/>
        <family val="2"/>
      </rPr>
      <t>(Describe &amp; Itemize)</t>
    </r>
  </si>
  <si>
    <t>DEBT SERVICE (TR)</t>
  </si>
  <si>
    <t>5100</t>
  </si>
  <si>
    <r>
      <rPr>
        <sz val="8"/>
        <color theme="1"/>
        <rFont val="Calibri"/>
        <family val="2"/>
      </rPr>
      <t xml:space="preserve">Other Interest on Short-Term Debt </t>
    </r>
    <r>
      <rPr>
        <i/>
        <sz val="8"/>
        <color theme="1"/>
        <rFont val="Calibri"/>
        <family val="2"/>
      </rPr>
      <t>(Describe &amp; Itemize)</t>
    </r>
  </si>
  <si>
    <r>
      <rPr>
        <b/>
        <sz val="9"/>
        <color theme="1"/>
        <rFont val="Calibri"/>
        <family val="2"/>
      </rPr>
      <t xml:space="preserve">Debt Service - Payments of Principal on Long-Term Debt </t>
    </r>
    <r>
      <rPr>
        <b/>
        <vertAlign val="superscript"/>
        <sz val="9"/>
        <color theme="1"/>
        <rFont val="Calibri"/>
        <family val="2"/>
      </rPr>
      <t>15</t>
    </r>
    <r>
      <rPr>
        <b/>
        <sz val="9"/>
        <color theme="1"/>
        <rFont val="Calibri"/>
        <family val="2"/>
      </rPr>
      <t xml:space="preserve"> (Lease/Purchase Principal Retired) </t>
    </r>
    <r>
      <rPr>
        <i/>
        <sz val="9"/>
        <color theme="1"/>
        <rFont val="Calibri"/>
        <family val="2"/>
      </rPr>
      <t>(Describe &amp; Itemize)</t>
    </r>
  </si>
  <si>
    <r>
      <rPr>
        <b/>
        <sz val="9"/>
        <color theme="1"/>
        <rFont val="Calibri"/>
        <family val="2"/>
      </rPr>
      <t>Debt Service - Other</t>
    </r>
    <r>
      <rPr>
        <i/>
        <sz val="9"/>
        <color theme="1"/>
        <rFont val="Calibri"/>
        <family val="2"/>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</si>
  <si>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</si>
  <si>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</si>
  <si>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</si>
  <si>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</si>
  <si>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</si>
  <si>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</si>
  <si>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</si>
  <si>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r>
      <rPr>
        <sz val="8"/>
        <color theme="1"/>
        <rFont val="Calibri"/>
        <family val="2"/>
      </rPr>
      <t>Other Support Services - Pupils</t>
    </r>
    <r>
      <rPr>
        <i/>
        <sz val="8"/>
        <color theme="1"/>
        <rFont val="Calibri"/>
        <family val="2"/>
      </rPr>
      <t xml:space="preserve"> (Describe &amp; Itemize)</t>
    </r>
  </si>
  <si>
    <t>2200</t>
  </si>
  <si>
    <t>Special Area Administrative Services</t>
  </si>
  <si>
    <t>Claims Paid from Self Insurance Fund</t>
  </si>
  <si>
    <t>Risk Management and Claims Services Payments</t>
  </si>
  <si>
    <r>
      <rPr>
        <sz val="8"/>
        <color theme="1"/>
        <rFont val="Calibri"/>
        <family val="2"/>
      </rPr>
      <t xml:space="preserve">Other Support Services - School Administration </t>
    </r>
    <r>
      <rPr>
        <i/>
        <sz val="8"/>
        <color theme="1"/>
        <rFont val="Calibri"/>
        <family val="2"/>
      </rPr>
      <t>(Describe &amp; Itemize)</t>
    </r>
  </si>
  <si>
    <t>2530</t>
  </si>
  <si>
    <t>Operation &amp; Maintenance of Plant Service</t>
  </si>
  <si>
    <r>
      <rPr>
        <b/>
        <sz val="9"/>
        <color theme="1"/>
        <rFont val="Calibri"/>
        <family val="2"/>
      </rPr>
      <t>Other Support Services - Misc.</t>
    </r>
    <r>
      <rPr>
        <sz val="9"/>
        <color theme="1"/>
        <rFont val="Calibri"/>
        <family val="2"/>
      </rPr>
      <t xml:space="preserve"> </t>
    </r>
    <r>
      <rPr>
        <i/>
        <sz val="9"/>
        <color theme="1"/>
        <rFont val="Calibri"/>
        <family val="2"/>
      </rPr>
      <t>(Describe &amp; Itemize)</t>
    </r>
  </si>
  <si>
    <t>COMMUNITY SERVICES (MR/SS)</t>
  </si>
  <si>
    <t>PAYMENTS TO OTHER DIST &amp; GOVT UNITS (MR/SS)</t>
  </si>
  <si>
    <t>DEBT SERVICE (MR/SS)</t>
  </si>
  <si>
    <r>
      <rPr>
        <sz val="8"/>
        <color theme="1"/>
        <rFont val="Calibri"/>
        <family val="2"/>
      </rPr>
      <t>Other Interest on Short-Term Debt</t>
    </r>
    <r>
      <rPr>
        <i/>
        <sz val="8"/>
        <color theme="1"/>
        <rFont val="Calibri"/>
        <family val="2"/>
      </rPr>
      <t xml:space="preserve"> (Describe &amp; Itemize)</t>
    </r>
  </si>
  <si>
    <t>PROVISION FOR CONTINGENCIES (MR/SS)</t>
  </si>
  <si>
    <t>60 - CAPITAL PROJECTS (CP)</t>
  </si>
  <si>
    <t>SUPPORT SERVICES (CP)</t>
  </si>
  <si>
    <r>
      <rPr>
        <sz val="8"/>
        <color theme="1"/>
        <rFont val="Calibri"/>
        <family val="2"/>
      </rPr>
      <t>Other Support Services - Business</t>
    </r>
    <r>
      <rPr>
        <i/>
        <sz val="8"/>
        <color theme="1"/>
        <rFont val="Calibri"/>
        <family val="2"/>
      </rPr>
      <t xml:space="preserve"> (Describe &amp; Itemize)</t>
    </r>
  </si>
  <si>
    <t>PAYMENTS TO OTHER DIST &amp; GOVT UNITS (CP)</t>
  </si>
  <si>
    <t>Payments to Regular Programs</t>
  </si>
  <si>
    <t>Payment for Special Education Programs</t>
  </si>
  <si>
    <t>Payment for CTE Programs</t>
  </si>
  <si>
    <r>
      <rPr>
        <sz val="8"/>
        <color theme="1"/>
        <rFont val="Calibri"/>
        <family val="2"/>
      </rPr>
      <t xml:space="preserve">Payments to Other Govt Units - Programs (In-State) </t>
    </r>
    <r>
      <rPr>
        <i/>
        <sz val="8"/>
        <color theme="1"/>
        <rFont val="Calibri"/>
        <family val="2"/>
      </rPr>
      <t>(Describe &amp; Itemize)</t>
    </r>
  </si>
  <si>
    <t>Total Payments to Other Districts &amp; Govt Units</t>
  </si>
  <si>
    <t>PROVISION FOR CONTINGENCIES (CP)</t>
  </si>
  <si>
    <t>70 WORKING CASH FUND (WC)</t>
  </si>
  <si>
    <t>80 - TORT FUND (TF)</t>
  </si>
  <si>
    <t>INSTRUCTION (TF)</t>
  </si>
  <si>
    <r>
      <rPr>
        <b/>
        <sz val="8"/>
        <color theme="1"/>
        <rFont val="Calibri"/>
        <family val="2"/>
      </rPr>
      <t>Total Instruction</t>
    </r>
    <r>
      <rPr>
        <b/>
        <vertAlign val="superscript"/>
        <sz val="9"/>
        <color theme="1"/>
        <rFont val="Calibri"/>
        <family val="2"/>
      </rPr>
      <t>14</t>
    </r>
  </si>
  <si>
    <t>SUPPORT SERVICES (TF)</t>
  </si>
  <si>
    <r>
      <rPr>
        <sz val="8"/>
        <color theme="1"/>
        <rFont val="Calibri"/>
        <family val="2"/>
      </rPr>
      <t xml:space="preserve">Other Support Services - Pupils </t>
    </r>
    <r>
      <rPr>
        <i/>
        <sz val="8"/>
        <color theme="1"/>
        <rFont val="Calibri"/>
        <family val="2"/>
      </rPr>
      <t>(Describe &amp; Itemize)</t>
    </r>
  </si>
  <si>
    <r>
      <rPr>
        <sz val="8"/>
        <color theme="1"/>
        <rFont val="Calibri"/>
        <family val="2"/>
      </rPr>
      <t xml:space="preserve">Other Support Services - School Administration </t>
    </r>
    <r>
      <rPr>
        <i/>
        <sz val="8"/>
        <color theme="1"/>
        <rFont val="Calibri"/>
        <family val="2"/>
      </rPr>
      <t>(Describe &amp; Itemize)</t>
    </r>
  </si>
  <si>
    <r>
      <rPr>
        <b/>
        <sz val="9"/>
        <color theme="1"/>
        <rFont val="Calibri"/>
        <family val="2"/>
      </rPr>
      <t>Other Support Services - Misc.</t>
    </r>
    <r>
      <rPr>
        <b/>
        <i/>
        <sz val="9"/>
        <color theme="1"/>
        <rFont val="Calibri"/>
        <family val="2"/>
      </rPr>
      <t xml:space="preserve"> </t>
    </r>
    <r>
      <rPr>
        <i/>
        <sz val="9"/>
        <color theme="1"/>
        <rFont val="Calibri"/>
        <family val="2"/>
      </rPr>
      <t>(Describe &amp; Itemize)</t>
    </r>
  </si>
  <si>
    <t>COMMUNITY SERVICES (TF)</t>
  </si>
  <si>
    <t>PAYMENTS TO OTHER DIST &amp; GOVT UNITS (TF)</t>
  </si>
  <si>
    <r>
      <rPr>
        <sz val="8"/>
        <color theme="1"/>
        <rFont val="Calibri"/>
        <family val="2"/>
      </rPr>
      <t xml:space="preserve">Other Payments to In-State Govt Units - Programs </t>
    </r>
    <r>
      <rPr>
        <i/>
        <sz val="8"/>
        <color theme="1"/>
        <rFont val="Calibri"/>
        <family val="2"/>
      </rPr>
      <t>(Describe &amp; Itemize)</t>
    </r>
  </si>
  <si>
    <r>
      <rPr>
        <sz val="8"/>
        <color theme="1"/>
        <rFont val="Calibri"/>
        <family val="2"/>
      </rPr>
      <t>Other Payments to In-State Govt Units - Tuition</t>
    </r>
    <r>
      <rPr>
        <i/>
        <sz val="8"/>
        <color theme="1"/>
        <rFont val="Calibri"/>
        <family val="2"/>
      </rPr>
      <t xml:space="preserve"> (Describe &amp; Itemize)</t>
    </r>
  </si>
  <si>
    <r>
      <rPr>
        <sz val="8"/>
        <color theme="1"/>
        <rFont val="Calibri"/>
        <family val="2"/>
      </rPr>
      <t>Other Payments to In-State Govt Units - Transfers</t>
    </r>
    <r>
      <rPr>
        <i/>
        <sz val="8"/>
        <color theme="1"/>
        <rFont val="Calibri"/>
        <family val="2"/>
      </rPr>
      <t xml:space="preserve"> (Describe &amp; Itemize)</t>
    </r>
  </si>
  <si>
    <t>DEBT SERVICE (TF)</t>
  </si>
  <si>
    <t>Corporate Personal Property Replacement Tax Anticipation Notes</t>
  </si>
  <si>
    <r>
      <rPr>
        <sz val="8"/>
        <color theme="1"/>
        <rFont val="Calibri"/>
        <family val="2"/>
      </rPr>
      <t>Other Interest or Short-Term Debt</t>
    </r>
    <r>
      <rPr>
        <i/>
        <sz val="8"/>
        <color theme="1"/>
        <rFont val="Calibri"/>
        <family val="2"/>
      </rPr>
      <t xml:space="preserve"> (Describe &amp; Itemize)</t>
    </r>
  </si>
  <si>
    <r>
      <rPr>
        <b/>
        <sz val="9"/>
        <color theme="1"/>
        <rFont val="Calibri"/>
        <family val="2"/>
      </rPr>
      <t xml:space="preserve">Debt Service - Payments of Principal on Long-Term Debt </t>
    </r>
    <r>
      <rPr>
        <b/>
        <vertAlign val="superscript"/>
        <sz val="9"/>
        <color theme="1"/>
        <rFont val="Calibri"/>
        <family val="2"/>
      </rPr>
      <t>15</t>
    </r>
    <r>
      <rPr>
        <b/>
        <sz val="9"/>
        <color theme="1"/>
        <rFont val="Calibri"/>
        <family val="2"/>
      </rPr>
      <t xml:space="preserve"> (Lease/Purchase Principal Retired) </t>
    </r>
    <r>
      <rPr>
        <i/>
        <sz val="9"/>
        <color theme="1"/>
        <rFont val="Calibri"/>
        <family val="2"/>
      </rPr>
      <t>(Describe &amp; Itemize)</t>
    </r>
  </si>
  <si>
    <r>
      <rPr>
        <b/>
        <sz val="9"/>
        <color theme="1"/>
        <rFont val="Calibri"/>
        <family val="2"/>
      </rPr>
      <t>Debt Service - Other</t>
    </r>
    <r>
      <rPr>
        <i/>
        <sz val="9"/>
        <color theme="1"/>
        <rFont val="Calibri"/>
        <family val="2"/>
      </rPr>
      <t xml:space="preserve"> (Describe &amp; Itemize)</t>
    </r>
  </si>
  <si>
    <t>PROVISION FOR CONTINGENCIES (TF)</t>
  </si>
  <si>
    <t>90 - FIRE PREVENTION &amp; SAFETY FUND (FP&amp;S)</t>
  </si>
  <si>
    <t>SUPPORT SERVICES (FP&amp;S)</t>
  </si>
  <si>
    <r>
      <rPr>
        <b/>
        <sz val="9"/>
        <color theme="1"/>
        <rFont val="Calibri"/>
        <family val="2"/>
      </rPr>
      <t>Other Support Services - Misc.</t>
    </r>
    <r>
      <rPr>
        <sz val="9"/>
        <color theme="1"/>
        <rFont val="Calibri"/>
        <family val="2"/>
      </rPr>
      <t xml:space="preserve"> </t>
    </r>
    <r>
      <rPr>
        <i/>
        <sz val="9"/>
        <color theme="1"/>
        <rFont val="Calibri"/>
        <family val="2"/>
      </rPr>
      <t>(Describe &amp; Itemize)</t>
    </r>
  </si>
  <si>
    <t>PAYMENTS TO OTHER DISTRICTS &amp; GOVT UNITS (FP&amp;S)</t>
  </si>
  <si>
    <t>Payments to Special Education Programs</t>
  </si>
  <si>
    <r>
      <rPr>
        <sz val="8"/>
        <color theme="1"/>
        <rFont val="Calibri"/>
        <family val="2"/>
      </rPr>
      <t>Other Payments to In-State Govt Units - Programs</t>
    </r>
    <r>
      <rPr>
        <i/>
        <sz val="8"/>
        <color theme="1"/>
        <rFont val="Calibri"/>
        <family val="2"/>
      </rPr>
      <t xml:space="preserve"> (Describe &amp; Itemize)</t>
    </r>
  </si>
  <si>
    <t>Total Payments to Other Districts &amp; Govt Units (FPS)</t>
  </si>
  <si>
    <t>DEBT SERVICE (FP&amp;S)</t>
  </si>
  <si>
    <r>
      <rPr>
        <sz val="8"/>
        <color theme="1"/>
        <rFont val="Calibri"/>
        <family val="2"/>
      </rPr>
      <t>Other Interest on Short-Term Debt</t>
    </r>
    <r>
      <rPr>
        <i/>
        <sz val="8"/>
        <color theme="1"/>
        <rFont val="Calibri"/>
        <family val="2"/>
      </rPr>
      <t xml:space="preserve"> (Describe &amp; Itemize)</t>
    </r>
  </si>
  <si>
    <r>
      <rPr>
        <b/>
        <sz val="9"/>
        <color theme="1"/>
        <rFont val="Calibri"/>
        <family val="2"/>
      </rPr>
      <t xml:space="preserve">Debt Service - Payments of Principal on Long-Term Debt </t>
    </r>
    <r>
      <rPr>
        <b/>
        <vertAlign val="superscript"/>
        <sz val="9"/>
        <color theme="1"/>
        <rFont val="Calibri"/>
        <family val="2"/>
      </rPr>
      <t>15</t>
    </r>
    <r>
      <rPr>
        <b/>
        <sz val="9"/>
        <color theme="1"/>
        <rFont val="Calibri"/>
        <family val="2"/>
      </rPr>
      <t xml:space="preserve"> (Lease/Purchase Principal Retired) </t>
    </r>
    <r>
      <rPr>
        <i/>
        <sz val="9"/>
        <color theme="1"/>
        <rFont val="Calibri"/>
        <family val="2"/>
      </rPr>
      <t>(Describe &amp; Itemize)</t>
    </r>
  </si>
  <si>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</si>
  <si>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</si>
  <si>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</si>
  <si>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</si>
  <si>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</si>
  <si>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</si>
  <si>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</si>
  <si>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</si>
  <si>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</si>
  <si>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</si>
  <si>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</si>
  <si>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</si>
  <si>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</si>
  <si>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</si>
  <si>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</si>
  <si>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</si>
  <si>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</si>
  <si>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</si>
  <si>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</si>
  <si>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</si>
  <si>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E-Rate</t>
  </si>
  <si>
    <t>20-2900</t>
  </si>
  <si>
    <t>20-4190</t>
  </si>
  <si>
    <t>20-4400</t>
  </si>
  <si>
    <t>20-5150</t>
  </si>
  <si>
    <t>30-4190</t>
  </si>
  <si>
    <t>30-5150</t>
  </si>
  <si>
    <t>30-5300</t>
  </si>
  <si>
    <t>30-5400</t>
  </si>
  <si>
    <t>40-2190</t>
  </si>
  <si>
    <t>40-2900</t>
  </si>
  <si>
    <t>40-4190</t>
  </si>
  <si>
    <t>40-4400</t>
  </si>
  <si>
    <t>40-5150</t>
  </si>
  <si>
    <t>40-5300</t>
  </si>
  <si>
    <t>40-5400</t>
  </si>
  <si>
    <t>50-2190</t>
  </si>
  <si>
    <t>50-2490</t>
  </si>
  <si>
    <t>50-2900</t>
  </si>
  <si>
    <t>Title I</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</si>
  <si>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</si>
  <si>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</si>
  <si>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</si>
  <si>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</si>
  <si>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</si>
  <si>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</si>
  <si>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</si>
  <si>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</si>
  <si>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</si>
  <si>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</si>
  <si>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</si>
  <si>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</si>
  <si>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</si>
  <si>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</si>
  <si>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</si>
  <si>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</si>
  <si>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</si>
  <si>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</si>
  <si>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</si>
  <si>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</si>
  <si>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</si>
  <si>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</si>
  <si>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</si>
  <si>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</si>
  <si>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</si>
  <si>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</si>
  <si>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</si>
  <si>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</si>
  <si>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</si>
  <si>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rPr>
        <b/>
        <i/>
        <sz val="8"/>
        <color theme="1"/>
        <rFont val="Calibri"/>
        <family val="2"/>
      </rPr>
      <t xml:space="preserve">Note:  </t>
    </r>
    <r>
      <rPr>
        <i/>
        <sz val="8"/>
        <color theme="1"/>
        <rFont val="Calibri"/>
        <family val="2"/>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</si>
  <si>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</si>
  <si>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</si>
  <si>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</si>
  <si>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rPr>
        <sz val="10"/>
        <color theme="1"/>
        <rFont val="Calibri"/>
        <family val="2"/>
      </rP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color theme="1"/>
        <rFont val="Calibri"/>
        <family val="2"/>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</si>
  <si>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</si>
  <si>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</si>
  <si>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</si>
  <si>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</si>
  <si>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</si>
  <si>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</si>
  <si>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</si>
  <si>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</si>
  <si>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</si>
  <si>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</si>
  <si>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</si>
  <si>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</si>
  <si>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</si>
  <si>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</si>
  <si>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</si>
  <si>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</si>
  <si>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</si>
  <si>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</si>
  <si>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</si>
  <si>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rPr>
        <b/>
        <sz val="9"/>
        <color theme="1"/>
        <rFont val="Calibri"/>
        <family val="2"/>
      </rPr>
      <t xml:space="preserve">ESTIMATED BEGINNING FUND BALANCE                                                             </t>
    </r>
    <r>
      <rPr>
        <b/>
        <i/>
        <sz val="9"/>
        <color theme="1"/>
        <rFont val="Calibri"/>
        <family val="2"/>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</si>
  <si>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</si>
  <si>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</si>
  <si>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</si>
  <si>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</si>
  <si>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</si>
  <si>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</si>
  <si>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</si>
  <si>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</si>
  <si>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</si>
  <si>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</si>
  <si>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</si>
  <si>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</si>
  <si>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</si>
  <si>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</si>
  <si>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</si>
  <si>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</si>
  <si>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</si>
  <si>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</si>
  <si>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2024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</si>
  <si>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</si>
  <si>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</si>
  <si>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</si>
  <si>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</si>
  <si>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</si>
  <si>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</si>
  <si>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</si>
  <si>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</si>
  <si>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</si>
  <si>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</si>
  <si>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</si>
  <si>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</si>
  <si>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</si>
  <si>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</si>
  <si>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</si>
  <si>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</si>
  <si>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</si>
  <si>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</si>
  <si>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</si>
  <si>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</si>
  <si>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</si>
  <si>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</si>
  <si>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</si>
  <si>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</si>
  <si>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</si>
  <si>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</si>
  <si>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</si>
  <si>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</si>
  <si>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</si>
  <si>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</si>
  <si>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rPr>
        <b/>
        <sz val="11"/>
        <color theme="1"/>
        <rFont val="Calibri"/>
        <family val="2"/>
      </rPr>
      <t>What are the Organizational Unit's strategic goals for student success for the 2023-24 school year? What measures will be used to evaluate progress? (</t>
    </r>
    <r>
      <rPr>
        <b/>
        <i/>
        <sz val="11"/>
        <color theme="1"/>
        <rFont val="Calibri"/>
        <family val="2"/>
      </rPr>
      <t>No more than 2000 characters, including spaces.</t>
    </r>
    <r>
      <rPr>
        <b/>
        <sz val="11"/>
        <color theme="1"/>
        <rFont val="Calibri"/>
        <family val="2"/>
      </rPr>
      <t>)</t>
    </r>
  </si>
  <si>
    <t>Maintain or decrease class sizes</t>
  </si>
  <si>
    <t>Student discipline and behavior data</t>
  </si>
  <si>
    <t>Substitute Teacher</t>
  </si>
  <si>
    <t>Gower has a District goal to have at least 80% of students be at or above the 50th percentile in Reading and Math for the EOY MAP assessment.  Gower will use the NWEA MAP assessment during the Fall, Winter, and Spring to measure progress toward this goal.</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</si>
  <si>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</si>
  <si>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</si>
  <si>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</si>
  <si>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</si>
  <si>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</si>
  <si>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</si>
  <si>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</si>
  <si>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</si>
  <si>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</si>
  <si>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</si>
  <si>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</si>
  <si>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</si>
  <si>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</si>
  <si>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</si>
  <si>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</si>
  <si>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</si>
  <si>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</si>
  <si>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</si>
  <si>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</si>
  <si>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</si>
  <si>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rPr>
        <sz val="11"/>
        <color theme="1"/>
        <rFont val="Calibri"/>
        <family val="2"/>
      </rPr>
      <t>If "Other" was selected in question 2, please describe. (</t>
    </r>
    <r>
      <rPr>
        <i/>
        <sz val="11"/>
        <color theme="1"/>
        <rFont val="Calibri"/>
        <family val="2"/>
      </rPr>
      <t>No more than 1000 characters, including spaces.</t>
    </r>
    <r>
      <rPr>
        <sz val="10"/>
        <color theme="1"/>
        <rFont val="Arial"/>
        <family val="2"/>
      </rPr>
      <t>)</t>
    </r>
  </si>
  <si>
    <t>NA</t>
  </si>
  <si>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</si>
  <si>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</si>
  <si>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</si>
  <si>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</si>
  <si>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</si>
  <si>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</si>
  <si>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</si>
  <si>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</si>
  <si>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</si>
  <si>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</si>
  <si>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</si>
  <si>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</si>
  <si>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2024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</si>
  <si>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</si>
  <si>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</si>
  <si>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color theme="1"/>
        <rFont val="Calibri"/>
        <family val="2"/>
      </rPr>
      <t>Collaboration Opportunity</t>
    </r>
    <r>
      <rPr>
        <i/>
        <sz val="11"/>
        <color theme="1"/>
        <rFont val="Calibri"/>
        <family val="2"/>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</si>
  <si>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</si>
  <si>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2023)</t>
  </si>
  <si>
    <r>
      <rPr>
        <i/>
        <sz val="11"/>
        <color theme="1"/>
        <rFont val="Calibri"/>
        <family val="2"/>
      </rPr>
      <t xml:space="preserve">Final Resources / Adequacy Target =
</t>
    </r>
    <r>
      <rPr>
        <b/>
        <i/>
        <sz val="11"/>
        <color theme="1"/>
        <rFont val="Calibri"/>
        <family val="2"/>
      </rPr>
      <t>Percent of Adequacy</t>
    </r>
  </si>
  <si>
    <t>Average Student Enrollment</t>
  </si>
  <si>
    <t>Adequacy Target</t>
  </si>
  <si>
    <t>Assessments</t>
  </si>
  <si>
    <t>Computer &amp; Tech Equip</t>
  </si>
  <si>
    <t>Final Resources</t>
  </si>
  <si>
    <t>Percent of Adequacy</t>
  </si>
  <si>
    <t>Student Activities</t>
  </si>
  <si>
    <t>Maintenance &amp; Operations</t>
  </si>
  <si>
    <r>
      <rPr>
        <i/>
        <sz val="11"/>
        <color theme="1"/>
        <rFont val="Calibri"/>
        <family val="2"/>
      </rPr>
      <t xml:space="preserve">Base Funding Minimum
+
Tier Funding = 
</t>
    </r>
    <r>
      <rPr>
        <b/>
        <i/>
        <sz val="11"/>
        <color theme="1"/>
        <rFont val="Calibri"/>
        <family val="2"/>
      </rPr>
      <t>Gross State Contribution</t>
    </r>
  </si>
  <si>
    <t>Tier Assignment</t>
  </si>
  <si>
    <t>Gross State Contribution</t>
  </si>
  <si>
    <t>Central Office</t>
  </si>
  <si>
    <t>FY23 Base Funding Minimum</t>
  </si>
  <si>
    <t>FY 2023 Tier Funding</t>
  </si>
  <si>
    <t>Low-Income Intervention Teacher</t>
  </si>
  <si>
    <t>Low-Income Pupil Support Staff</t>
  </si>
  <si>
    <r>
      <rPr>
        <i/>
        <sz val="11"/>
        <color theme="1"/>
        <rFont val="Calibri"/>
        <family val="2"/>
      </rPr>
      <t xml:space="preserve">Within FY 2023 Gross State Contribution, Resources Attributable to 
</t>
    </r>
    <r>
      <rPr>
        <b/>
        <i/>
        <sz val="11"/>
        <color theme="1"/>
        <rFont val="Calibri"/>
        <family val="2"/>
      </rPr>
      <t>Specific Populations</t>
    </r>
  </si>
  <si>
    <t>Low-Income Students</t>
  </si>
  <si>
    <t>Low-Income Extended Day Teacher</t>
  </si>
  <si>
    <t>English Learners (Els)</t>
  </si>
  <si>
    <t>Low-Income Summer School Teacher</t>
  </si>
  <si>
    <t>Special Education</t>
  </si>
  <si>
    <t>EL Intervention Teacher</t>
  </si>
  <si>
    <t>EL Pupil Support Staff</t>
  </si>
  <si>
    <t>FY 2024 Tier Funding</t>
  </si>
  <si>
    <t>Funding Type (Select)</t>
  </si>
  <si>
    <t>*Note: Tier Funding allocations are published annually at https://www.isbe.net/Pages/ebfdistribution.aspx . Amounts are available in early August. Districts are encouraged to use actual funding amounts if they are available before transmitting the budget to ISBE.</t>
  </si>
  <si>
    <t>EL Extended Day Teacher</t>
  </si>
  <si>
    <t xml:space="preserve">FY 2024 Tier Funding Allocation*: Enter the dollar amount of Tier Funding allocated to the Organizational Unit within the FY 2024 Gross State Contribution. Enter "0" if current-year appropriations did not include Tier Funding. Select whether the amount is estimated or actual funding. </t>
  </si>
  <si>
    <t>EL Summer School Teacher</t>
  </si>
  <si>
    <t>EL Core Teacher</t>
  </si>
  <si>
    <t>Sp Ed Teacher</t>
  </si>
  <si>
    <t>Data Source 1</t>
  </si>
  <si>
    <t>Data Source 2</t>
  </si>
  <si>
    <t>Data Source 3</t>
  </si>
  <si>
    <t>Sp Ed Instructional Assistant</t>
  </si>
  <si>
    <r>
      <rPr>
        <b/>
        <sz val="11"/>
        <color theme="1"/>
        <rFont val="Calibri"/>
        <family val="2"/>
      </rPr>
      <t xml:space="preserve">Select the </t>
    </r>
    <r>
      <rPr>
        <b/>
        <u/>
        <sz val="11"/>
        <color theme="1"/>
        <rFont val="Calibri"/>
        <family val="2"/>
      </rPr>
      <t>top three</t>
    </r>
    <r>
      <rPr>
        <b/>
        <sz val="11"/>
        <color theme="1"/>
        <rFont val="Calibri"/>
        <family val="2"/>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</si>
  <si>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</si>
  <si>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</si>
  <si>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</si>
  <si>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</si>
  <si>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</si>
  <si>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</si>
  <si>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</si>
  <si>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</si>
  <si>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</si>
  <si>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</si>
  <si>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</si>
  <si>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</si>
  <si>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</si>
  <si>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</si>
  <si>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rPr>
        <sz val="11"/>
        <color theme="1"/>
        <rFont val="Calibri"/>
        <family val="2"/>
      </rPr>
      <t>[Optional] Provide a brief description of the Organizational Unit's process for consulting with internal and external stakeholders in determining the allocation of EBF dollars. (</t>
    </r>
    <r>
      <rPr>
        <i/>
        <sz val="11"/>
        <color theme="1"/>
        <rFont val="Calibri"/>
        <family val="2"/>
      </rPr>
      <t>No more than 1000 characters, including spaces.</t>
    </r>
    <r>
      <rPr>
        <sz val="10"/>
        <color theme="1"/>
        <rFont val="Arial"/>
        <family val="2"/>
      </rPr>
      <t>)</t>
    </r>
  </si>
  <si>
    <t>Gower uses 5Essentials survey data, a principal survey, student data, input from School Leadership Teams, input from the Board of Education, the Gower Foundation, the Gower staff, and the Gower PTO to determine needs and the allocation of resources.</t>
  </si>
  <si>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</si>
  <si>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</si>
  <si>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</si>
  <si>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</si>
  <si>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2024 Base Funding Minimum (e.g., excluding Tier Funding). Choose "Other" if investments do not match the provided list. (Select three different responses. "Other" may be selected more than once if needed.)</t>
  </si>
  <si>
    <r>
      <rPr>
        <sz val="11"/>
        <color theme="1"/>
        <rFont val="Calibri"/>
        <family val="2"/>
      </rPr>
      <t>If "Other" was selected in question 4, please describe. (</t>
    </r>
    <r>
      <rPr>
        <i/>
        <sz val="11"/>
        <color theme="1"/>
        <rFont val="Calibri"/>
        <family val="2"/>
      </rPr>
      <t>No more than 1000 characters, including spaces.</t>
    </r>
    <r>
      <rPr>
        <sz val="10"/>
        <color theme="1"/>
        <rFont val="Arial"/>
        <family val="2"/>
      </rPr>
      <t>)</t>
    </r>
  </si>
  <si>
    <t>Cost Factor Table</t>
  </si>
  <si>
    <t>5)</t>
  </si>
  <si>
    <r>
      <rPr>
        <sz val="11"/>
        <color theme="1"/>
        <rFont val="Calibri"/>
        <family val="2"/>
      </rPr>
      <t xml:space="preserve">The table below presents the regionally adjusted amount embedded in the Organizational Unit's FY 2023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color theme="1"/>
        <rFont val="Calibri"/>
        <family val="2"/>
      </rPr>
      <t>Column G:</t>
    </r>
    <r>
      <rPr>
        <sz val="11"/>
        <color theme="1"/>
        <rFont val="Calibri"/>
        <family val="2"/>
      </rPr>
      <t xml:space="preserve"> If the Organizational Unit will receive at least $5,000 in FY 2024 Tier Funding (as entered in Q2.1/cell G31), column G is required. Please indicate the Organizational Unit's planned expenditures in FY 2024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color theme="1"/>
        <rFont val="Calibri"/>
        <family val="2"/>
      </rPr>
      <t>Column H:</t>
    </r>
    <r>
      <rPr>
        <sz val="11"/>
        <color theme="1"/>
        <rFont val="Calibri"/>
        <family val="2"/>
      </rPr>
      <t xml:space="preserve"> Optionally, Organizational Units may populate column H with total planned expenditures in FY 2024 for each cost factor from all revenue sources (e.g., not just from EBF). By comparing the figures in column F to the figures entered in column H, the Organizational Unit may engage local stakeholders in productive dialogue about resource allocation decisions.   </t>
    </r>
    <r>
      <rPr>
        <b/>
        <sz val="11"/>
        <color theme="1"/>
        <rFont val="Calibri"/>
        <family val="2"/>
      </rPr>
      <t xml:space="preserve">
</t>
    </r>
  </si>
  <si>
    <t>Cost Factors</t>
  </si>
  <si>
    <t xml:space="preserve">Amount in FY 2023 Adjusted Adequacy Target </t>
  </si>
  <si>
    <t>Budgeted FY 2024 Investments with New Tier Funding</t>
  </si>
  <si>
    <t>Budgeted FY 2024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</si>
  <si>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</si>
  <si>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</si>
  <si>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</si>
  <si>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</si>
  <si>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</si>
  <si>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</si>
  <si>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</si>
  <si>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</si>
  <si>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</si>
  <si>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</si>
  <si>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</si>
  <si>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</si>
  <si>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</si>
  <si>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</si>
  <si>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</si>
  <si>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</si>
  <si>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2023 EBF Calculation file. Due to differences in rounding, this figure may vary slightly from the sum of the subtotals in this table. </t>
  </si>
  <si>
    <r>
      <rPr>
        <sz val="11"/>
        <color theme="1"/>
        <rFont val="Calibri"/>
        <family val="2"/>
      </rPr>
      <t>If some or all Tier Funding was invested outside of the cost factors, please describe. (</t>
    </r>
    <r>
      <rPr>
        <i/>
        <sz val="11"/>
        <color theme="1"/>
        <rFont val="Calibri"/>
        <family val="2"/>
      </rPr>
      <t>No more than 1000 characters, including spaces.</t>
    </r>
    <r>
      <rPr>
        <sz val="10"/>
        <color theme="1"/>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</si>
  <si>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</si>
  <si>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</si>
  <si>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b/>
        <i/>
        <sz val="11"/>
        <color theme="1"/>
        <rFont val="Calibri"/>
        <family val="2"/>
      </rPr>
      <t>Collaboration Opportunity</t>
    </r>
    <r>
      <rPr>
        <i/>
        <sz val="11"/>
        <color theme="1"/>
        <rFont val="Calibri"/>
        <family val="2"/>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</si>
  <si>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</si>
  <si>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</si>
  <si>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are encouraged to use actual amounts if they are available before transmitting the budget to ISBE.</t>
  </si>
  <si>
    <t>FY 2024 Student Population Allocations*: Enter the dollar amount of resources attributable to Specific Populations within the FY24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</si>
  <si>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</si>
  <si>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</si>
  <si>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</si>
  <si>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rPr>
        <sz val="11"/>
        <color theme="1"/>
        <rFont val="Calibri"/>
        <family val="2"/>
      </rPr>
      <t>Additional context for the Organizational Unit's planned use of  dollars attributable to low-income students in FY 2024. (</t>
    </r>
    <r>
      <rPr>
        <i/>
        <sz val="11"/>
        <color theme="1"/>
        <rFont val="Calibri"/>
        <family val="2"/>
      </rPr>
      <t>Required if "Other Investments" selected above.</t>
    </r>
    <r>
      <rPr>
        <sz val="10"/>
        <color theme="1"/>
        <rFont val="Arial"/>
        <family val="2"/>
      </rPr>
      <t xml:space="preserve"> </t>
    </r>
    <r>
      <rPr>
        <i/>
        <sz val="11"/>
        <color theme="1"/>
        <rFont val="Calibri"/>
        <family val="2"/>
      </rPr>
      <t>No more than 500 characters, including spaces.</t>
    </r>
    <r>
      <rPr>
        <sz val="10"/>
        <color theme="1"/>
        <rFont val="Arial"/>
        <family val="2"/>
      </rPr>
      <t>)</t>
    </r>
  </si>
  <si>
    <t>Gower provides Title I services in Math and Reading as well as a Summer School Program for targeted students.</t>
  </si>
  <si>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</si>
  <si>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</si>
  <si>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</si>
  <si>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</si>
  <si>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</si>
  <si>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</si>
  <si>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rPr>
        <sz val="11"/>
        <color theme="1"/>
        <rFont val="Calibri"/>
        <family val="2"/>
      </rPr>
      <t>Additional context for the Organizational Unit's planned use of  dollars attributable to English learners in FY 2024. (</t>
    </r>
    <r>
      <rPr>
        <i/>
        <sz val="11"/>
        <color theme="1"/>
        <rFont val="Calibri"/>
        <family val="2"/>
      </rPr>
      <t>Required if "Other Investments" selected above. No more than 500 characters, including spaces.</t>
    </r>
    <r>
      <rPr>
        <sz val="10"/>
        <color theme="1"/>
        <rFont val="Arial"/>
        <family val="2"/>
      </rPr>
      <t>)</t>
    </r>
  </si>
  <si>
    <t>Gower hired an additional ESL/Special Education teacher to work with students that are identified as both English Learners and have an IEP.</t>
  </si>
  <si>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</si>
  <si>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</si>
  <si>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</si>
  <si>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</si>
  <si>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rPr>
        <sz val="11"/>
        <color theme="1"/>
        <rFont val="Calibri"/>
        <family val="2"/>
      </rPr>
      <t>Additional context for the Organizational Unit's planned use of dollars attributable to Special Education  students in FY 2024. (</t>
    </r>
    <r>
      <rPr>
        <i/>
        <sz val="11"/>
        <color theme="1"/>
        <rFont val="Calibri"/>
        <family val="2"/>
      </rPr>
      <t>Required if "Other Investments" selected above. No more than 500 characters, including spaces.</t>
    </r>
    <r>
      <rPr>
        <sz val="10"/>
        <color theme="1"/>
        <rFont val="Arial"/>
        <family val="2"/>
      </rPr>
      <t>)</t>
    </r>
  </si>
  <si>
    <t>Funds will be used to support the needs of a special education student in the area of transcribing services through Intellitext.</t>
  </si>
  <si>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</si>
  <si>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</si>
  <si>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color theme="1"/>
        <rFont val="Calibri"/>
        <family val="2"/>
      </rPr>
      <t>Collaboration Opportunity</t>
    </r>
    <r>
      <rPr>
        <i/>
        <sz val="11"/>
        <color theme="1"/>
        <rFont val="Calibri"/>
        <family val="2"/>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</si>
  <si>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</si>
  <si>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</si>
  <si>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2023."</t>
  </si>
  <si>
    <t xml:space="preserve">4). Enter the anticipated date on which the BPAC review will take place and the name of the BPAC chair for SY 2023-24. </t>
  </si>
  <si>
    <t>BPAC Meeting (MM/DD/YYYY)</t>
  </si>
  <si>
    <t>Name of Chair</t>
  </si>
  <si>
    <t>Spending Plan Completion Tracker</t>
  </si>
  <si>
    <r>
      <rPr>
        <b/>
        <sz val="11"/>
        <color theme="1"/>
        <rFont val="Calibri"/>
        <family val="2"/>
      </rPr>
      <t xml:space="preserve">Use the information below to confirm completion of all required questions. Note that the "status" column adjusts to responses, so the tracker is most helpful to consult </t>
    </r>
    <r>
      <rPr>
        <b/>
        <u/>
        <sz val="11"/>
        <color theme="1"/>
        <rFont val="Calibri"/>
        <family val="2"/>
      </rPr>
      <t>after</t>
    </r>
    <r>
      <rPr>
        <b/>
        <sz val="11"/>
        <color theme="1"/>
        <rFont val="Calibri"/>
        <family val="2"/>
      </rPr>
      <t xml:space="preserve"> you have completed the spending plan. </t>
    </r>
  </si>
  <si>
    <t>Question</t>
  </si>
  <si>
    <t>Status</t>
  </si>
  <si>
    <t>Acceptance Criteria</t>
  </si>
  <si>
    <t>Part 1, Q1</t>
  </si>
  <si>
    <t>Character length of response must be &gt;10 and &lt;=2000, including spaces.</t>
  </si>
  <si>
    <t>Part 1, Q2</t>
  </si>
  <si>
    <r>
      <rPr>
        <sz val="11"/>
        <color theme="1"/>
        <rFont val="Calibri"/>
        <family val="2"/>
      </rPr>
      <t xml:space="preserve">A </t>
    </r>
    <r>
      <rPr>
        <u/>
        <sz val="11"/>
        <color theme="1"/>
        <rFont val="Calibri"/>
        <family val="2"/>
      </rPr>
      <t>different</t>
    </r>
    <r>
      <rPr>
        <i/>
        <sz val="11"/>
        <color theme="1"/>
        <rFont val="Calibri"/>
        <family val="2"/>
      </rPr>
      <t xml:space="preserve"> </t>
    </r>
    <r>
      <rPr>
        <sz val="11"/>
        <color theme="1"/>
        <rFont val="Calibri"/>
        <family val="2"/>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</si>
  <si>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</si>
  <si>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</si>
  <si>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</si>
  <si>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</si>
  <si>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</si>
  <si>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rPr>
        <sz val="11"/>
        <color theme="1"/>
        <rFont val="Calibri"/>
        <family val="2"/>
      </rPr>
      <t xml:space="preserve">A </t>
    </r>
    <r>
      <rPr>
        <u/>
        <sz val="11"/>
        <color theme="1"/>
        <rFont val="Calibri"/>
        <family val="2"/>
      </rPr>
      <t>different</t>
    </r>
    <r>
      <rPr>
        <i/>
        <sz val="11"/>
        <color theme="1"/>
        <rFont val="Calibri"/>
        <family val="2"/>
      </rPr>
      <t xml:space="preserve"> </t>
    </r>
    <r>
      <rPr>
        <sz val="11"/>
        <color theme="1"/>
        <rFont val="Calibri"/>
        <family val="2"/>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</si>
  <si>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</si>
  <si>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</si>
  <si>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</si>
  <si>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</si>
  <si>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</si>
  <si>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</si>
  <si>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</si>
  <si>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</si>
  <si>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</si>
  <si>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</si>
  <si>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</si>
  <si>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which may be "0" if the organizational unit received no funding for the specified student group.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</si>
  <si>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</si>
  <si>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</si>
  <si>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</si>
  <si>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which may be "0" if the organizational unit received no funding for the specified student group.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</si>
  <si>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</si>
  <si>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</si>
  <si>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</si>
  <si>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</si>
  <si>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</si>
  <si>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</si>
  <si>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</si>
  <si>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</si>
  <si>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</si>
  <si>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</si>
  <si>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</si>
  <si>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</si>
  <si>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</si>
  <si>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</si>
  <si>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</si>
  <si>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</si>
  <si>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</si>
  <si>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rPr>
        <b/>
        <i/>
        <sz val="10"/>
        <color theme="1"/>
        <rFont val="Calibri"/>
        <family val="2"/>
      </rPr>
      <t xml:space="preserve">This is an estimated Limitation of Administrative Costs Worksheet only and </t>
    </r>
    <r>
      <rPr>
        <b/>
        <i/>
        <u/>
        <sz val="10"/>
        <color theme="1"/>
        <rFont val="Calibri"/>
        <family val="2"/>
      </rPr>
      <t xml:space="preserve">will not be accepted for Official Submission of the Limitation of Administrative Costs Worksheet.   </t>
    </r>
    <r>
      <rPr>
        <b/>
        <i/>
        <sz val="10"/>
        <color theme="1"/>
        <rFont val="Calibri"/>
        <family val="2"/>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</si>
  <si>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</si>
  <si>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</si>
  <si>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</si>
  <si>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</si>
  <si>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</si>
  <si>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</si>
  <si>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</si>
  <si>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</si>
  <si>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</si>
  <si>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</si>
  <si>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</si>
  <si>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</si>
  <si>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</si>
  <si>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</si>
  <si>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</si>
  <si>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rPr>
        <i/>
        <sz val="8"/>
        <color theme="1"/>
        <rFont val="Calibri"/>
        <family val="2"/>
      </rPr>
      <t xml:space="preserve">In accordance with the School Code, Section 10-20.21, all </t>
    </r>
    <r>
      <rPr>
        <b/>
        <i/>
        <u/>
        <sz val="8"/>
        <color theme="1"/>
        <rFont val="Calibri"/>
        <family val="2"/>
      </rPr>
      <t>school districts</t>
    </r>
    <r>
      <rPr>
        <i/>
        <sz val="8"/>
        <color theme="1"/>
        <rFont val="Calibri"/>
        <family val="2"/>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color theme="1"/>
        <rFont val="Calibri"/>
        <family val="2"/>
      </rPr>
      <t>school district</t>
    </r>
    <r>
      <rPr>
        <i/>
        <sz val="8"/>
        <color theme="1"/>
        <rFont val="Calibri"/>
        <family val="2"/>
      </rPr>
      <t xml:space="preserve"> in excess of $1,000, including without limitation vending machine contracts, sports and other attire, class rings, and photographic services.  </t>
    </r>
    <r>
      <rPr>
        <b/>
        <i/>
        <sz val="8"/>
        <color theme="1"/>
        <rFont val="Calibri"/>
        <family val="2"/>
      </rPr>
      <t xml:space="preserve">The report is to list information regarding such contracts for the fiscal year immediately preceding the fiscal year of the budget.  </t>
    </r>
    <r>
      <rPr>
        <i/>
        <sz val="8"/>
        <color theme="1"/>
        <rFont val="Calibri"/>
        <family val="2"/>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</si>
  <si>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</si>
  <si>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</si>
  <si>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</si>
  <si>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</si>
  <si>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</si>
  <si>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</si>
  <si>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</si>
  <si>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</si>
  <si>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</si>
  <si>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</si>
  <si>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</si>
  <si>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</si>
  <si>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</si>
  <si>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</si>
  <si>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</si>
  <si>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</si>
  <si>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</si>
  <si>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</si>
  <si>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</si>
  <si>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</si>
  <si>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</si>
  <si>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</si>
  <si>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</si>
  <si>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</si>
  <si>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</si>
  <si>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</si>
  <si>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</si>
  <si>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</si>
  <si>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</si>
  <si>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rPr>
        <sz val="8"/>
        <color theme="1"/>
        <rFont val="Calibri"/>
        <family val="2"/>
      </rPr>
      <t xml:space="preserve">Only tuition payments made to </t>
    </r>
    <r>
      <rPr>
        <u/>
        <sz val="8"/>
        <color theme="1"/>
        <rFont val="Calibri"/>
        <family val="2"/>
      </rPr>
      <t>private facilities</t>
    </r>
    <r>
      <rPr>
        <sz val="8"/>
        <color theme="1"/>
        <rFont val="Calibri"/>
        <family val="2"/>
      </rPr>
      <t>.  See Functions 4200 or 4400 for estimated public facility disbursements/expenditures.</t>
    </r>
  </si>
  <si>
    <r>
      <rPr>
        <sz val="8"/>
        <color theme="1"/>
        <rFont val="Calibri"/>
        <family val="2"/>
      </rPr>
      <t>Payment towards the retirement of lease/purchase agreements or bonded/other indebtedness (</t>
    </r>
    <r>
      <rPr>
        <u/>
        <sz val="8"/>
        <color theme="1"/>
        <rFont val="Calibri"/>
        <family val="2"/>
      </rPr>
      <t>principal only</t>
    </r>
    <r>
      <rPr>
        <sz val="8"/>
        <color theme="1"/>
        <rFont val="Calibri"/>
        <family val="2"/>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</si>
  <si>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</si>
  <si>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</si>
  <si>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</si>
  <si>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</si>
  <si>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</si>
  <si>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</si>
  <si>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</si>
  <si>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</si>
  <si>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</si>
  <si>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rPr>
        <b/>
        <sz val="9"/>
        <color theme="1"/>
        <rFont val="Calibri"/>
        <family val="2"/>
      </rPr>
      <t xml:space="preserve">Deficit Reduction Plan </t>
    </r>
    <r>
      <rPr>
        <b/>
        <sz val="9"/>
        <color rgb="FF800000"/>
        <rFont val="Calibri"/>
        <family val="2"/>
      </rPr>
      <t>(DefReductPlan 23-27 tab)</t>
    </r>
  </si>
  <si>
    <r>
      <rPr>
        <sz val="9"/>
        <color theme="1"/>
        <rFont val="Calibri"/>
        <family val="2"/>
      </rPr>
      <t>Is Deficit Reduction Plan Required?</t>
    </r>
    <r>
      <rPr>
        <b/>
        <sz val="9"/>
        <color theme="1"/>
        <rFont val="Calibri"/>
        <family val="2"/>
      </rPr>
      <t xml:space="preserve"> (Joint Agreements do not complete Deficit Reduction Plan.)</t>
    </r>
  </si>
  <si>
    <r>
      <rPr>
        <sz val="9"/>
        <color theme="1"/>
        <rFont val="Calibri"/>
        <family val="2"/>
      </rPr>
      <t>If required, is Deficit Reduction Plan completed?</t>
    </r>
    <r>
      <rPr>
        <b/>
        <sz val="9"/>
        <color theme="1"/>
        <rFont val="Calibri"/>
        <family val="2"/>
      </rPr>
      <t xml:space="preserve"> </t>
    </r>
    <r>
      <rPr>
        <b/>
        <sz val="9"/>
        <color rgb="FF800000"/>
        <rFont val="Calibri"/>
        <family val="2"/>
      </rPr>
      <t>(DefReductPlan 23-27 tab)</t>
    </r>
  </si>
  <si>
    <t>For ISBE Use Only</t>
  </si>
  <si>
    <r>
      <rPr>
        <b/>
        <sz val="9"/>
        <color theme="1"/>
        <rFont val="Calibri"/>
        <family val="2"/>
      </rPr>
      <t xml:space="preserve">Cover Page </t>
    </r>
    <r>
      <rPr>
        <b/>
        <sz val="9"/>
        <color rgb="FF800000"/>
        <rFont val="Calibri"/>
        <family val="2"/>
      </rPr>
      <t>(Cover tab)</t>
    </r>
  </si>
  <si>
    <t>Type</t>
  </si>
  <si>
    <r>
      <rPr>
        <b/>
        <sz val="9"/>
        <color theme="1"/>
        <rFont val="Calibri"/>
        <family val="2"/>
      </rPr>
      <t>District Name</t>
    </r>
    <r>
      <rPr>
        <sz val="9"/>
        <color theme="1"/>
        <rFont val="Calibri"/>
        <family val="2"/>
      </rPr>
      <t xml:space="preserve"> must be selected from </t>
    </r>
    <r>
      <rPr>
        <b/>
        <sz val="9"/>
        <color theme="1"/>
        <rFont val="Calibri"/>
        <family val="2"/>
      </rPr>
      <t>drop-down</t>
    </r>
    <r>
      <rPr>
        <sz val="9"/>
        <color theme="1"/>
        <rFont val="Calibri"/>
        <family val="2"/>
      </rPr>
      <t xml:space="preserve">. </t>
    </r>
    <r>
      <rPr>
        <b/>
        <sz val="9"/>
        <color rgb="FF800000"/>
        <rFont val="Calibri"/>
        <family val="2"/>
      </rPr>
      <t xml:space="preserve">(Cell H13)
</t>
    </r>
  </si>
  <si>
    <t>Tier Funding</t>
  </si>
  <si>
    <t>Accounting Basis must be selected on Cover sheet.</t>
  </si>
  <si>
    <t>Low-Income</t>
  </si>
  <si>
    <r>
      <rPr>
        <sz val="9"/>
        <color theme="1"/>
        <rFont val="Calibri"/>
        <family val="2"/>
      </rPr>
      <t xml:space="preserve">Dates </t>
    </r>
    <r>
      <rPr>
        <b/>
        <sz val="9"/>
        <color theme="1"/>
        <rFont val="Calibri"/>
        <family val="2"/>
      </rPr>
      <t>(Day, Month, Year)</t>
    </r>
    <r>
      <rPr>
        <sz val="9"/>
        <color theme="1"/>
        <rFont val="Calibri"/>
        <family val="2"/>
      </rPr>
      <t xml:space="preserve"> must be input on Cover sheet.</t>
    </r>
  </si>
  <si>
    <t>EL</t>
  </si>
  <si>
    <t>Board Names must be typed on Cover sheet.</t>
  </si>
  <si>
    <t>SpEd</t>
  </si>
  <si>
    <r>
      <rPr>
        <b/>
        <sz val="9"/>
        <color theme="1"/>
        <rFont val="Calibri"/>
        <family val="2"/>
      </rPr>
      <t xml:space="preserve">Budget Summary:  Other Sources </t>
    </r>
    <r>
      <rPr>
        <b/>
        <sz val="9"/>
        <color rgb="FF800000"/>
        <rFont val="Calibri"/>
        <family val="2"/>
      </rPr>
      <t>(BudgetSum 2-4 tab - Acct 7000)</t>
    </r>
    <r>
      <rPr>
        <b/>
        <sz val="9"/>
        <color theme="1"/>
        <rFont val="Calibri"/>
        <family val="2"/>
      </rPr>
      <t xml:space="preserve"> must equal Other Uses </t>
    </r>
    <r>
      <rPr>
        <b/>
        <sz val="9"/>
        <color rgb="FF800000"/>
        <rFont val="Calibri"/>
        <family val="2"/>
      </rPr>
      <t>(BudgetSum 2-4 tab - Acct 8000)</t>
    </r>
    <r>
      <rPr>
        <b/>
        <sz val="9"/>
        <color theme="1"/>
        <rFont val="Calibri"/>
        <family val="2"/>
      </rPr>
      <t>.</t>
    </r>
  </si>
  <si>
    <r>
      <rPr>
        <sz val="9"/>
        <color theme="1"/>
        <rFont val="Calibri"/>
        <family val="2"/>
      </rPr>
      <t xml:space="preserve">Estimated Beginning Fund Balance July, 1 2023 for all Funds </t>
    </r>
    <r>
      <rPr>
        <b/>
        <sz val="9"/>
        <color rgb="FF953734"/>
        <rFont val="Calibri"/>
        <family val="2"/>
      </rPr>
      <t xml:space="preserve">(Cells C3 - K3)
</t>
    </r>
    <r>
      <rPr>
        <b/>
        <sz val="9"/>
        <color rgb="FFFF0000"/>
        <rFont val="Calibri"/>
        <family val="2"/>
      </rPr>
      <t>(Line must have a number or zero.  Do not leave blank.)</t>
    </r>
  </si>
  <si>
    <r>
      <rPr>
        <sz val="9"/>
        <color theme="1"/>
        <rFont val="Calibri"/>
        <family val="2"/>
      </rPr>
      <t xml:space="preserve">Estimated Activity Fund Beginning Fund Balance July, 1 2023 </t>
    </r>
    <r>
      <rPr>
        <b/>
        <sz val="9"/>
        <color rgb="FF953734"/>
        <rFont val="Calibri"/>
        <family val="2"/>
      </rPr>
      <t xml:space="preserve">(Cell C83)
</t>
    </r>
    <r>
      <rPr>
        <b/>
        <sz val="9"/>
        <color rgb="FFFF0000"/>
        <rFont val="Calibri"/>
        <family val="2"/>
      </rPr>
      <t>(Cell must have a number or zero.  Do not leave blank.)</t>
    </r>
  </si>
  <si>
    <r>
      <rPr>
        <sz val="9"/>
        <color theme="1"/>
        <rFont val="Calibri"/>
        <family val="2"/>
      </rPr>
      <t xml:space="preserve">Transfer Among Funds </t>
    </r>
    <r>
      <rPr>
        <b/>
        <sz val="9"/>
        <color rgb="FF800000"/>
        <rFont val="Calibri"/>
        <family val="2"/>
      </rPr>
      <t>(Funds 10, 20, 40 - Acct 7130 - Cells C29, D29, F29)</t>
    </r>
    <r>
      <rPr>
        <sz val="9"/>
        <color theme="1"/>
        <rFont val="Calibri"/>
        <family val="2"/>
      </rPr>
      <t xml:space="preserve">, must equal </t>
    </r>
    <r>
      <rPr>
        <b/>
        <sz val="9"/>
        <color rgb="FF800000"/>
        <rFont val="Calibri"/>
        <family val="2"/>
      </rPr>
      <t>(Funds 10, 20 &amp; 40 - Acct 8130 - Cells C52, D52, F52)</t>
    </r>
    <r>
      <rPr>
        <sz val="9"/>
        <color theme="1"/>
        <rFont val="Calibri"/>
        <family val="2"/>
      </rPr>
      <t>.</t>
    </r>
  </si>
  <si>
    <r>
      <rPr>
        <sz val="9"/>
        <color theme="1"/>
        <rFont val="Calibri"/>
        <family val="2"/>
      </rPr>
      <t xml:space="preserve">Transfer of Interest </t>
    </r>
    <r>
      <rPr>
        <b/>
        <sz val="9"/>
        <color rgb="FF800000"/>
        <rFont val="Calibri"/>
        <family val="2"/>
      </rPr>
      <t>(Funds 10 thru 90 - Acct 7140 - Cells C30:K30)</t>
    </r>
    <r>
      <rPr>
        <sz val="9"/>
        <color theme="1"/>
        <rFont val="Calibri"/>
        <family val="2"/>
      </rPr>
      <t xml:space="preserve">, must equal </t>
    </r>
    <r>
      <rPr>
        <b/>
        <sz val="9"/>
        <color rgb="FF800000"/>
        <rFont val="Calibri"/>
        <family val="2"/>
      </rPr>
      <t>(Funds 10 thru 60, &amp; 80 - Acct 8140 - Cells C53:H53, J53)</t>
    </r>
    <r>
      <rPr>
        <sz val="9"/>
        <color theme="1"/>
        <rFont val="Calibri"/>
        <family val="2"/>
      </rPr>
      <t>.</t>
    </r>
  </si>
  <si>
    <r>
      <rPr>
        <sz val="9"/>
        <color theme="1"/>
        <rFont val="Calibri"/>
        <family val="2"/>
      </rPr>
      <t xml:space="preserve">Transfer to Debt Service to Pay Principal on GASB 87 Leases </t>
    </r>
    <r>
      <rPr>
        <b/>
        <sz val="9"/>
        <color rgb="FF800000"/>
        <rFont val="Calibri"/>
        <family val="2"/>
      </rPr>
      <t>(Fund 30 - Acct 7400 - Cell E39)</t>
    </r>
    <r>
      <rPr>
        <sz val="9"/>
        <color theme="1"/>
        <rFont val="Calibri"/>
        <family val="2"/>
      </rPr>
      <t xml:space="preserve"> must equal </t>
    </r>
    <r>
      <rPr>
        <b/>
        <sz val="9"/>
        <color rgb="FF800000"/>
        <rFont val="Calibri"/>
        <family val="2"/>
      </rPr>
      <t>(Funds 10, 20 &amp; 60 - Acct 8400 Cells C57:H60)</t>
    </r>
    <r>
      <rPr>
        <sz val="9"/>
        <color theme="1"/>
        <rFont val="Calibri"/>
        <family val="2"/>
      </rPr>
      <t>.</t>
    </r>
  </si>
  <si>
    <r>
      <rPr>
        <sz val="9"/>
        <color theme="1"/>
        <rFont val="Calibri"/>
        <family val="2"/>
      </rPr>
      <t xml:space="preserve">Transfer to Debt Service to Pay Interest on GASB 87 Leases </t>
    </r>
    <r>
      <rPr>
        <b/>
        <sz val="9"/>
        <color rgb="FF800000"/>
        <rFont val="Calibri"/>
        <family val="2"/>
      </rPr>
      <t>(Fund 30 - Acct 7500 - Cell E40)</t>
    </r>
    <r>
      <rPr>
        <sz val="9"/>
        <color theme="1"/>
        <rFont val="Calibri"/>
        <family val="2"/>
      </rPr>
      <t xml:space="preserve"> must equal </t>
    </r>
    <r>
      <rPr>
        <b/>
        <sz val="9"/>
        <color rgb="FF800000"/>
        <rFont val="Calibri"/>
        <family val="2"/>
      </rPr>
      <t>(Funds 10, 20 &amp; 60 - Acct 8500 - Cells C61:H64)</t>
    </r>
    <r>
      <rPr>
        <sz val="9"/>
        <color theme="1"/>
        <rFont val="Calibri"/>
        <family val="2"/>
      </rPr>
      <t>.</t>
    </r>
  </si>
  <si>
    <r>
      <rPr>
        <sz val="9"/>
        <color theme="1"/>
        <rFont val="Calibri"/>
        <family val="2"/>
      </rPr>
      <t xml:space="preserve">Transfer to Debt Service Fund to Pay Principal on Revenue Bonds </t>
    </r>
    <r>
      <rPr>
        <b/>
        <sz val="9"/>
        <color rgb="FF800000"/>
        <rFont val="Calibri"/>
        <family val="2"/>
      </rPr>
      <t>(Fund 30 - Acct 7600 - Cell E41)</t>
    </r>
    <r>
      <rPr>
        <sz val="9"/>
        <color theme="1"/>
        <rFont val="Calibri"/>
        <family val="2"/>
      </rPr>
      <t xml:space="preserve"> must equal </t>
    </r>
    <r>
      <rPr>
        <b/>
        <sz val="9"/>
        <color rgb="FF800000"/>
        <rFont val="Calibri"/>
        <family val="2"/>
      </rPr>
      <t>(Funds 10 &amp; 20 - Acct 8600 - Cells C65:D68)</t>
    </r>
    <r>
      <rPr>
        <sz val="9"/>
        <color theme="1"/>
        <rFont val="Calibri"/>
        <family val="2"/>
      </rPr>
      <t>.</t>
    </r>
  </si>
  <si>
    <r>
      <rPr>
        <sz val="9"/>
        <color theme="1"/>
        <rFont val="Calibri"/>
        <family val="2"/>
      </rPr>
      <t xml:space="preserve">Transfer to Debt Service to Pay Interest on Revenue Bonds </t>
    </r>
    <r>
      <rPr>
        <b/>
        <sz val="9"/>
        <color rgb="FF800000"/>
        <rFont val="Calibri"/>
        <family val="2"/>
      </rPr>
      <t>(Fund 30 - Acct 7700 - Cell E42)</t>
    </r>
    <r>
      <rPr>
        <sz val="9"/>
        <color theme="1"/>
        <rFont val="Calibri"/>
        <family val="2"/>
      </rPr>
      <t xml:space="preserve"> must equal </t>
    </r>
    <r>
      <rPr>
        <b/>
        <sz val="9"/>
        <color rgb="FF800000"/>
        <rFont val="Calibri"/>
        <family val="2"/>
      </rPr>
      <t>(Funds 10 &amp; 20 - Acct 8700 - Cells C69:D72)</t>
    </r>
    <r>
      <rPr>
        <sz val="9"/>
        <color theme="1"/>
        <rFont val="Calibri"/>
        <family val="2"/>
      </rPr>
      <t>.</t>
    </r>
  </si>
  <si>
    <r>
      <rPr>
        <sz val="9"/>
        <color theme="1"/>
        <rFont val="Calibri"/>
        <family val="2"/>
      </rPr>
      <t xml:space="preserve">Transfer to Capital Projects Fund </t>
    </r>
    <r>
      <rPr>
        <b/>
        <sz val="9"/>
        <color rgb="FF800000"/>
        <rFont val="Calibri"/>
        <family val="2"/>
      </rPr>
      <t>(Fund 60 - Acct 7800 - Cell H43)</t>
    </r>
    <r>
      <rPr>
        <sz val="9"/>
        <color theme="1"/>
        <rFont val="Calibri"/>
        <family val="2"/>
      </rPr>
      <t xml:space="preserve"> must equal </t>
    </r>
    <r>
      <rPr>
        <b/>
        <sz val="9"/>
        <color rgb="FF800000"/>
        <rFont val="Calibri"/>
        <family val="2"/>
      </rPr>
      <t>(Fund 10 &amp; 20, Acct 8800 - Cells C73:D76)</t>
    </r>
    <r>
      <rPr>
        <sz val="9"/>
        <color theme="1"/>
        <rFont val="Calibri"/>
        <family val="2"/>
      </rPr>
      <t>.</t>
    </r>
  </si>
  <si>
    <r>
      <rPr>
        <b/>
        <sz val="9"/>
        <color theme="1"/>
        <rFont val="Calibri"/>
        <family val="2"/>
      </rPr>
      <t xml:space="preserve">Summary of Cash Transactions:  Beginning Cash Balance on Hand July 1, 2023 </t>
    </r>
    <r>
      <rPr>
        <b/>
        <sz val="9"/>
        <color rgb="FF800000"/>
        <rFont val="Calibri"/>
        <family val="2"/>
      </rPr>
      <t>(CashSum 5 tab, All Funds)</t>
    </r>
    <r>
      <rPr>
        <b/>
        <sz val="9"/>
        <color theme="1"/>
        <rFont val="Calibri"/>
        <family val="2"/>
      </rPr>
      <t xml:space="preserve"> cannot be negative.</t>
    </r>
  </si>
  <si>
    <r>
      <rPr>
        <sz val="9"/>
        <color theme="1"/>
        <rFont val="Calibri"/>
        <family val="2"/>
      </rPr>
      <t xml:space="preserve"> Educational </t>
    </r>
    <r>
      <rPr>
        <b/>
        <sz val="9"/>
        <color rgb="FF800000"/>
        <rFont val="Calibri"/>
        <family val="2"/>
      </rPr>
      <t>(Fund 10 - Cell C3)</t>
    </r>
  </si>
  <si>
    <r>
      <rPr>
        <sz val="9"/>
        <color theme="1"/>
        <rFont val="Calibri"/>
        <family val="2"/>
      </rPr>
      <t xml:space="preserve">Operations &amp; Maintenance </t>
    </r>
    <r>
      <rPr>
        <b/>
        <sz val="9"/>
        <color rgb="FF800000"/>
        <rFont val="Calibri"/>
        <family val="2"/>
      </rPr>
      <t>(Fund 20 - Cell D3)</t>
    </r>
  </si>
  <si>
    <r>
      <rPr>
        <sz val="9"/>
        <color theme="1"/>
        <rFont val="Calibri"/>
        <family val="2"/>
      </rPr>
      <t xml:space="preserve">Debt Service </t>
    </r>
    <r>
      <rPr>
        <b/>
        <sz val="9"/>
        <color rgb="FF800000"/>
        <rFont val="Calibri"/>
        <family val="2"/>
      </rPr>
      <t>(Fund 30 - Cell E3)</t>
    </r>
  </si>
  <si>
    <r>
      <rPr>
        <sz val="9"/>
        <color theme="1"/>
        <rFont val="Calibri"/>
        <family val="2"/>
      </rPr>
      <t xml:space="preserve">Transportation </t>
    </r>
    <r>
      <rPr>
        <b/>
        <sz val="9"/>
        <color rgb="FF800000"/>
        <rFont val="Calibri"/>
        <family val="2"/>
      </rPr>
      <t>(Fund 40 - Cell F3)</t>
    </r>
  </si>
  <si>
    <r>
      <rPr>
        <sz val="9"/>
        <color theme="1"/>
        <rFont val="Calibri"/>
        <family val="2"/>
      </rPr>
      <t xml:space="preserve">Municipal Retirement/Social Security </t>
    </r>
    <r>
      <rPr>
        <b/>
        <sz val="9"/>
        <color rgb="FF800000"/>
        <rFont val="Calibri"/>
        <family val="2"/>
      </rPr>
      <t>(Fund 50 - Cell G3)</t>
    </r>
  </si>
  <si>
    <r>
      <rPr>
        <sz val="9"/>
        <color theme="1"/>
        <rFont val="Calibri"/>
        <family val="2"/>
      </rPr>
      <t xml:space="preserve">Capital Projects </t>
    </r>
    <r>
      <rPr>
        <b/>
        <sz val="9"/>
        <color rgb="FF800000"/>
        <rFont val="Calibri"/>
        <family val="2"/>
      </rPr>
      <t>(Fund 60 - Cell H3)</t>
    </r>
  </si>
  <si>
    <r>
      <rPr>
        <sz val="9"/>
        <color theme="1"/>
        <rFont val="Calibri"/>
        <family val="2"/>
      </rPr>
      <t xml:space="preserve">Working Cash </t>
    </r>
    <r>
      <rPr>
        <b/>
        <sz val="9"/>
        <color rgb="FF800000"/>
        <rFont val="Calibri"/>
        <family val="2"/>
      </rPr>
      <t>(Fund 70 - Cell I3)</t>
    </r>
  </si>
  <si>
    <r>
      <rPr>
        <sz val="9"/>
        <color theme="1"/>
        <rFont val="Calibri"/>
        <family val="2"/>
      </rPr>
      <t xml:space="preserve">Tort </t>
    </r>
    <r>
      <rPr>
        <b/>
        <sz val="9"/>
        <color rgb="FF800000"/>
        <rFont val="Calibri"/>
        <family val="2"/>
      </rPr>
      <t>(Fund 80 - Cell J3)</t>
    </r>
  </si>
  <si>
    <r>
      <rPr>
        <sz val="9"/>
        <color theme="1"/>
        <rFont val="Calibri"/>
        <family val="2"/>
      </rPr>
      <t xml:space="preserve">Fire Prevention &amp; Safety </t>
    </r>
    <r>
      <rPr>
        <b/>
        <sz val="9"/>
        <color rgb="FF800000"/>
        <rFont val="Calibri"/>
        <family val="2"/>
      </rPr>
      <t>(Fund 90 - Cell K3)</t>
    </r>
  </si>
  <si>
    <r>
      <rPr>
        <sz val="9"/>
        <color theme="1"/>
        <rFont val="Calibri"/>
        <family val="2"/>
      </rPr>
      <t xml:space="preserve">Activity Funds </t>
    </r>
    <r>
      <rPr>
        <b/>
        <sz val="9"/>
        <color rgb="FF800000"/>
        <rFont val="Calibri"/>
        <family val="2"/>
      </rPr>
      <t>(Cell C23)</t>
    </r>
  </si>
  <si>
    <r>
      <rPr>
        <b/>
        <sz val="9"/>
        <color theme="1"/>
        <rFont val="Calibri"/>
        <family val="2"/>
      </rPr>
      <t xml:space="preserve">Summary of Cash Transactions:  Ending Cash Balance on Hand June 30, 2024 </t>
    </r>
    <r>
      <rPr>
        <b/>
        <sz val="9"/>
        <color rgb="FF800000"/>
        <rFont val="Calibri"/>
        <family val="2"/>
      </rPr>
      <t>(CashSum 5 tab - All Funds)</t>
    </r>
    <r>
      <rPr>
        <b/>
        <sz val="9"/>
        <color theme="1"/>
        <rFont val="Calibri"/>
        <family val="2"/>
      </rPr>
      <t xml:space="preserve"> cannot be negative.</t>
    </r>
  </si>
  <si>
    <r>
      <rPr>
        <sz val="9"/>
        <color theme="1"/>
        <rFont val="Calibri"/>
        <family val="2"/>
      </rPr>
      <t xml:space="preserve">Educational </t>
    </r>
    <r>
      <rPr>
        <b/>
        <sz val="9"/>
        <color rgb="FF800000"/>
        <rFont val="Calibri"/>
        <family val="2"/>
      </rPr>
      <t>(Fund 10 - Cell C21)</t>
    </r>
  </si>
  <si>
    <r>
      <rPr>
        <sz val="9"/>
        <color theme="1"/>
        <rFont val="Calibri"/>
        <family val="2"/>
      </rPr>
      <t xml:space="preserve">Operations &amp; Maintenance </t>
    </r>
    <r>
      <rPr>
        <b/>
        <sz val="9"/>
        <color rgb="FF800000"/>
        <rFont val="Calibri"/>
        <family val="2"/>
      </rPr>
      <t>(Fund 20 - Cell D21)</t>
    </r>
  </si>
  <si>
    <r>
      <rPr>
        <sz val="9"/>
        <color theme="1"/>
        <rFont val="Calibri"/>
        <family val="2"/>
      </rPr>
      <t xml:space="preserve">Debt Service </t>
    </r>
    <r>
      <rPr>
        <b/>
        <sz val="9"/>
        <color rgb="FF800000"/>
        <rFont val="Calibri"/>
        <family val="2"/>
      </rPr>
      <t>(Fund 30 - Cell E21)</t>
    </r>
  </si>
  <si>
    <r>
      <rPr>
        <sz val="9"/>
        <color theme="1"/>
        <rFont val="Calibri"/>
        <family val="2"/>
      </rPr>
      <t xml:space="preserve">Transportation </t>
    </r>
    <r>
      <rPr>
        <b/>
        <sz val="9"/>
        <color rgb="FF800000"/>
        <rFont val="Calibri"/>
        <family val="2"/>
      </rPr>
      <t>(Fund 40 - Cell F21)</t>
    </r>
  </si>
  <si>
    <r>
      <rPr>
        <sz val="9"/>
        <color theme="1"/>
        <rFont val="Calibri"/>
        <family val="2"/>
      </rPr>
      <t xml:space="preserve">Municipal Retirement/Social Security </t>
    </r>
    <r>
      <rPr>
        <b/>
        <sz val="9"/>
        <color rgb="FF800000"/>
        <rFont val="Calibri"/>
        <family val="2"/>
      </rPr>
      <t>(Fund 50 - Cell G21)</t>
    </r>
  </si>
  <si>
    <r>
      <rPr>
        <sz val="9"/>
        <color theme="1"/>
        <rFont val="Calibri"/>
        <family val="2"/>
      </rPr>
      <t>Capital Projects</t>
    </r>
    <r>
      <rPr>
        <b/>
        <sz val="9"/>
        <color rgb="FF800000"/>
        <rFont val="Calibri"/>
        <family val="2"/>
      </rPr>
      <t xml:space="preserve"> (Fund 60 - Cell H21)</t>
    </r>
  </si>
  <si>
    <r>
      <rPr>
        <sz val="9"/>
        <color theme="1"/>
        <rFont val="Calibri"/>
        <family val="2"/>
      </rPr>
      <t xml:space="preserve">Working Cash </t>
    </r>
    <r>
      <rPr>
        <b/>
        <sz val="9"/>
        <color rgb="FF800000"/>
        <rFont val="Calibri"/>
        <family val="2"/>
      </rPr>
      <t>(Fund 70 - Cell I21)</t>
    </r>
  </si>
  <si>
    <r>
      <rPr>
        <sz val="9"/>
        <color theme="1"/>
        <rFont val="Calibri"/>
        <family val="2"/>
      </rPr>
      <t xml:space="preserve">Tort </t>
    </r>
    <r>
      <rPr>
        <b/>
        <sz val="9"/>
        <color rgb="FF800000"/>
        <rFont val="Calibri"/>
        <family val="2"/>
      </rPr>
      <t>(Fund 80 - Cell J21)</t>
    </r>
  </si>
  <si>
    <r>
      <rPr>
        <sz val="9"/>
        <color theme="1"/>
        <rFont val="Calibri"/>
        <family val="2"/>
      </rPr>
      <t xml:space="preserve">Fire Prevention &amp; Safety </t>
    </r>
    <r>
      <rPr>
        <b/>
        <sz val="9"/>
        <color rgb="FF800000"/>
        <rFont val="Calibri"/>
        <family val="2"/>
      </rPr>
      <t>(Fund 90 - Cell K21)</t>
    </r>
  </si>
  <si>
    <r>
      <rPr>
        <b/>
        <sz val="9"/>
        <color theme="1"/>
        <rFont val="Calibri"/>
        <family val="2"/>
      </rPr>
      <t xml:space="preserve">Summary of Cash Transactions:  Other Receipts </t>
    </r>
    <r>
      <rPr>
        <b/>
        <sz val="9"/>
        <color rgb="FF800000"/>
        <rFont val="Calibri"/>
        <family val="2"/>
      </rPr>
      <t>(CashSum 5 tab)</t>
    </r>
    <r>
      <rPr>
        <b/>
        <sz val="9"/>
        <color theme="1"/>
        <rFont val="Calibri"/>
        <family val="2"/>
      </rPr>
      <t xml:space="preserve"> must equal Other Disbursements </t>
    </r>
    <r>
      <rPr>
        <b/>
        <sz val="9"/>
        <color rgb="FF800000"/>
        <rFont val="Calibri"/>
        <family val="2"/>
      </rPr>
      <t>(CashSum 5 tab)</t>
    </r>
    <r>
      <rPr>
        <b/>
        <sz val="9"/>
        <color theme="1"/>
        <rFont val="Calibri"/>
        <family val="2"/>
      </rPr>
      <t>.</t>
    </r>
  </si>
  <si>
    <r>
      <rPr>
        <sz val="9"/>
        <color theme="1"/>
        <rFont val="Calibri"/>
        <family val="2"/>
      </rPr>
      <t xml:space="preserve">Interfund Loans Payable </t>
    </r>
    <r>
      <rPr>
        <b/>
        <sz val="9"/>
        <color rgb="FF800000"/>
        <rFont val="Calibri"/>
        <family val="2"/>
      </rPr>
      <t>(Funds 10:60, 80, 90 - Acct 411 - Cells C6:H6, J6:K6)</t>
    </r>
    <r>
      <rPr>
        <sz val="9"/>
        <color theme="1"/>
        <rFont val="Calibri"/>
        <family val="2"/>
      </rPr>
      <t xml:space="preserve"> must equal Interfund Loans Receivable </t>
    </r>
    <r>
      <rPr>
        <b/>
        <sz val="9"/>
        <color rgb="FF800000"/>
        <rFont val="Calibri"/>
        <family val="2"/>
      </rPr>
      <t>(Funds 10:20, 40, 70 - Acct 141 - C</t>
    </r>
    <r>
      <rPr>
        <b/>
        <sz val="9"/>
        <color rgb="FF800000"/>
        <rFont val="Calibri"/>
        <family val="2"/>
      </rPr>
      <t>ells C15:D</t>
    </r>
    <r>
      <rPr>
        <b/>
        <sz val="9"/>
        <color rgb="FF800000"/>
        <rFont val="Calibri"/>
        <family val="2"/>
      </rPr>
      <t>15, F15, I15)</t>
    </r>
    <r>
      <rPr>
        <sz val="9"/>
        <color theme="1"/>
        <rFont val="Calibri"/>
        <family val="2"/>
      </rPr>
      <t>.</t>
    </r>
  </si>
  <si>
    <r>
      <rPr>
        <sz val="9"/>
        <color theme="1"/>
        <rFont val="Calibri"/>
        <family val="2"/>
      </rPr>
      <t xml:space="preserve">Interfund Loans Receivable </t>
    </r>
    <r>
      <rPr>
        <b/>
        <sz val="9"/>
        <color rgb="FF800000"/>
        <rFont val="Calibri"/>
        <family val="2"/>
      </rPr>
      <t>(Funds 10, 20, 40, 70 - Acct 141 - Cells C7:D7, F7, I7)</t>
    </r>
    <r>
      <rPr>
        <sz val="9"/>
        <color theme="1"/>
        <rFont val="Calibri"/>
        <family val="2"/>
      </rPr>
      <t xml:space="preserve"> must equal Interfund Loans Payable </t>
    </r>
    <r>
      <rPr>
        <b/>
        <sz val="9"/>
        <color rgb="FF800000"/>
        <rFont val="Calibri"/>
        <family val="2"/>
      </rPr>
      <t>(Funds 10:60, 80, 90 - Acct 411 - Cells C16:H16, J16, K16)</t>
    </r>
    <r>
      <rPr>
        <sz val="9"/>
        <color theme="1"/>
        <rFont val="Calibri"/>
        <family val="2"/>
      </rPr>
      <t>.</t>
    </r>
  </si>
  <si>
    <r>
      <rPr>
        <b/>
        <sz val="9"/>
        <color theme="1"/>
        <rFont val="Calibri"/>
        <family val="2"/>
      </rPr>
      <t xml:space="preserve">Estimated Revenue </t>
    </r>
    <r>
      <rPr>
        <b/>
        <sz val="9"/>
        <color rgb="FF800000"/>
        <rFont val="Calibri"/>
        <family val="2"/>
      </rPr>
      <t>(EstRev 6-11 tab)</t>
    </r>
  </si>
  <si>
    <t>Amounts must be input for revenue.</t>
  </si>
  <si>
    <r>
      <rPr>
        <b/>
        <sz val="9"/>
        <color theme="1"/>
        <rFont val="Calibri"/>
        <family val="2"/>
      </rPr>
      <t xml:space="preserve">Estimated Expenditures </t>
    </r>
    <r>
      <rPr>
        <b/>
        <sz val="9"/>
        <color rgb="FF800000"/>
        <rFont val="Calibri"/>
        <family val="2"/>
      </rPr>
      <t>(EstExp 12-20 tab)</t>
    </r>
  </si>
  <si>
    <t>Amounts must be input for expenditures.</t>
  </si>
  <si>
    <r>
      <rPr>
        <b/>
        <sz val="9"/>
        <color theme="1"/>
        <rFont val="Calibri"/>
        <family val="2"/>
      </rPr>
      <t xml:space="preserve">Itemization Notes:  Revenues/Expenditures reported that require note on </t>
    </r>
    <r>
      <rPr>
        <b/>
        <sz val="9"/>
        <color rgb="FF800000"/>
        <rFont val="Calibri"/>
        <family val="2"/>
      </rPr>
      <t>Itemize 21 tab</t>
    </r>
    <r>
      <rPr>
        <sz val="9"/>
        <color theme="1"/>
        <rFont val="Calibri"/>
        <family val="2"/>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</si>
  <si>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</si>
  <si>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</si>
  <si>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</si>
  <si>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</si>
  <si>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</si>
  <si>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</si>
  <si>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</si>
  <si>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</si>
  <si>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</si>
  <si>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23 Funding
(Tier Funding)</t>
  </si>
  <si>
    <t>Gross Base Funding Minimum</t>
  </si>
  <si>
    <t>Total Gross FY 23 State Contribution</t>
  </si>
  <si>
    <t>Regionalization Factor
(CWI)</t>
  </si>
  <si>
    <t>Specialist Teacher</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</si>
  <si>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</si>
  <si>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</si>
  <si>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</si>
  <si>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</si>
  <si>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</si>
  <si>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</si>
  <si>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</si>
  <si>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</si>
  <si>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</si>
  <si>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</si>
  <si>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</si>
  <si>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</si>
  <si>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</si>
  <si>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ALT SCH-ADAMS/PIKE ROE   (Was 46)</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</si>
  <si>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</si>
  <si>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</si>
  <si>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</si>
  <si>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</si>
  <si>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</si>
  <si>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</si>
  <si>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</si>
  <si>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</si>
  <si>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</si>
  <si>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</si>
  <si>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</si>
  <si>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</si>
  <si>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</si>
  <si>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</si>
  <si>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</si>
  <si>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</si>
  <si>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</si>
  <si>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</si>
  <si>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</si>
  <si>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</si>
  <si>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</si>
  <si>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</si>
  <si>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</si>
  <si>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</si>
  <si>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</si>
  <si>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</si>
  <si>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</si>
  <si>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</si>
  <si>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</si>
  <si>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</si>
  <si>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</si>
  <si>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</si>
  <si>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</si>
  <si>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</si>
  <si>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</si>
  <si>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</si>
  <si>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</si>
  <si>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</si>
  <si>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</si>
  <si>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</si>
  <si>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</si>
  <si>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</si>
  <si>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</si>
  <si>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</si>
  <si>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</si>
  <si>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</si>
  <si>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</si>
  <si>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</si>
  <si>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</si>
  <si>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</si>
  <si>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</si>
  <si>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</si>
  <si>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</si>
  <si>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</si>
  <si>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</si>
  <si>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</si>
  <si>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</si>
  <si>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</si>
  <si>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</si>
  <si>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</si>
  <si>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</si>
  <si>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</si>
  <si>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</si>
  <si>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</si>
  <si>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</si>
  <si>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</si>
  <si>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</si>
  <si>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</si>
  <si>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</si>
  <si>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</si>
  <si>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</si>
  <si>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</si>
  <si>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</si>
  <si>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</si>
  <si>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</si>
  <si>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</si>
  <si>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</si>
  <si>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</si>
  <si>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</si>
  <si>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</si>
  <si>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</si>
  <si>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</si>
  <si>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</si>
  <si>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</si>
  <si>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</si>
  <si>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</si>
  <si>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</si>
  <si>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</si>
  <si>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</si>
  <si>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</si>
  <si>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</si>
  <si>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</si>
  <si>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</si>
  <si>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</si>
  <si>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</si>
  <si>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</si>
  <si>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</si>
  <si>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</si>
  <si>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</si>
  <si>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</si>
  <si>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</si>
  <si>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</si>
  <si>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</si>
  <si>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</si>
  <si>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</si>
  <si>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</si>
  <si>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</si>
  <si>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</si>
  <si>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</si>
  <si>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</si>
  <si>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</si>
  <si>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</si>
  <si>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</si>
  <si>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</si>
  <si>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</si>
  <si>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</si>
  <si>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</si>
  <si>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</si>
  <si>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</si>
  <si>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</si>
  <si>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</si>
  <si>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</si>
  <si>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</si>
  <si>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</si>
  <si>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</si>
  <si>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</si>
  <si>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</si>
  <si>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</si>
  <si>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</si>
  <si>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</si>
  <si>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</si>
  <si>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</si>
  <si>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</si>
  <si>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</si>
  <si>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</si>
  <si>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</si>
  <si>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</si>
  <si>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</si>
  <si>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</si>
  <si>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</si>
  <si>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</si>
  <si>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</si>
  <si>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</si>
  <si>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</si>
  <si>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</si>
  <si>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</si>
  <si>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</si>
  <si>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</si>
  <si>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</si>
  <si>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</si>
  <si>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</si>
  <si>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</si>
  <si>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</si>
  <si>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</si>
  <si>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</si>
  <si>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</si>
  <si>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</si>
  <si>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</si>
  <si>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</si>
  <si>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</si>
  <si>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</si>
  <si>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</si>
  <si>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</si>
  <si>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</si>
  <si>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</si>
  <si>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</si>
  <si>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</si>
  <si>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</si>
  <si>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</si>
  <si>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</si>
  <si>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</si>
  <si>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</si>
  <si>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</si>
  <si>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</si>
  <si>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</si>
  <si>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</si>
  <si>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</si>
  <si>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</si>
  <si>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</si>
  <si>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</si>
  <si>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</si>
  <si>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</si>
  <si>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</si>
  <si>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</si>
  <si>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</si>
  <si>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</si>
  <si>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</si>
  <si>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</si>
  <si>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</si>
  <si>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</si>
  <si>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</si>
  <si>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NORTHFIELD TWP HIGH SCH DIST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</si>
  <si>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</si>
  <si>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</si>
  <si>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</si>
  <si>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</si>
  <si>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</si>
  <si>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</si>
  <si>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</si>
  <si>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</si>
  <si>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</si>
  <si>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</si>
  <si>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</si>
  <si>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</si>
  <si>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</si>
  <si>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</si>
  <si>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</si>
  <si>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</si>
  <si>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</si>
  <si>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</si>
  <si>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</si>
  <si>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</si>
  <si>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</si>
  <si>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</si>
  <si>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</si>
  <si>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</si>
  <si>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</si>
  <si>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</si>
  <si>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</si>
  <si>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</si>
  <si>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</si>
  <si>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</si>
  <si>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</si>
  <si>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</si>
  <si>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</si>
  <si>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</si>
  <si>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</si>
  <si>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</si>
  <si>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</si>
  <si>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</si>
  <si>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</si>
  <si>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</si>
  <si>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</si>
  <si>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</si>
  <si>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</si>
  <si>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</si>
  <si>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</si>
  <si>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</si>
  <si>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</si>
  <si>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</si>
  <si>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</si>
  <si>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</si>
  <si>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</si>
  <si>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</si>
  <si>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</si>
  <si>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</si>
  <si>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</si>
  <si>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</si>
  <si>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</si>
  <si>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</si>
  <si>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</si>
  <si>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</si>
  <si>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</si>
  <si>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</si>
  <si>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</si>
  <si>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</si>
  <si>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</si>
  <si>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</si>
  <si>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</si>
  <si>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</si>
  <si>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</si>
  <si>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</si>
  <si>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</si>
  <si>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</si>
  <si>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</si>
  <si>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</si>
  <si>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</si>
  <si>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</si>
  <si>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</si>
  <si>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</si>
  <si>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</si>
  <si>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</si>
  <si>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</si>
  <si>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</si>
  <si>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</si>
  <si>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</si>
  <si>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</si>
  <si>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</si>
  <si>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</si>
  <si>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</si>
  <si>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</si>
  <si>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</si>
  <si>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</si>
  <si>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</si>
  <si>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</si>
  <si>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</si>
  <si>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</si>
  <si>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</si>
  <si>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</si>
  <si>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</si>
  <si>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</si>
  <si>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</si>
  <si>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</si>
  <si>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</si>
  <si>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</si>
  <si>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</si>
  <si>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</si>
  <si>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</si>
  <si>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</si>
  <si>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</si>
  <si>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</si>
  <si>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</si>
  <si>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</si>
  <si>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</si>
  <si>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</si>
  <si>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</si>
  <si>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</si>
  <si>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</si>
  <si>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</si>
  <si>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</si>
  <si>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</si>
  <si>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</si>
  <si>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</si>
  <si>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</si>
  <si>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</si>
  <si>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</si>
  <si>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</si>
  <si>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</si>
  <si>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</si>
  <si>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</si>
  <si>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</si>
  <si>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</si>
  <si>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</si>
  <si>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</si>
  <si>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</si>
  <si>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</si>
  <si>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</si>
  <si>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</si>
  <si>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</si>
  <si>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</si>
  <si>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</si>
  <si>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</si>
  <si>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</si>
  <si>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</si>
  <si>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</si>
  <si>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</si>
  <si>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</si>
  <si>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</si>
  <si>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</si>
  <si>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</si>
  <si>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</si>
  <si>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</si>
  <si>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</si>
  <si>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</si>
  <si>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</si>
  <si>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</si>
  <si>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</si>
  <si>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</si>
  <si>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</si>
  <si>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</si>
  <si>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</si>
  <si>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</si>
  <si>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</si>
  <si>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</si>
  <si>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</si>
  <si>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</si>
  <si>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</si>
  <si>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</si>
  <si>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</si>
  <si>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</si>
  <si>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</si>
  <si>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</si>
  <si>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</si>
  <si>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</si>
  <si>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</si>
  <si>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</si>
  <si>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</si>
  <si>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</si>
  <si>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</si>
  <si>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</si>
  <si>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</si>
  <si>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</si>
  <si>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</si>
  <si>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</si>
  <si>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</si>
  <si>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</si>
  <si>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</si>
  <si>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</si>
  <si>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</si>
  <si>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</si>
  <si>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</si>
  <si>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</si>
  <si>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</si>
  <si>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</si>
  <si>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</si>
  <si>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</si>
  <si>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</si>
  <si>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</si>
  <si>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</si>
  <si>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</si>
  <si>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</si>
  <si>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</si>
  <si>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</si>
  <si>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</si>
  <si>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</si>
  <si>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</si>
  <si>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</si>
  <si>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</si>
  <si>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</si>
  <si>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</si>
  <si>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</si>
  <si>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</si>
  <si>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</si>
  <si>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</si>
  <si>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</si>
  <si>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</si>
  <si>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</si>
  <si>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</si>
  <si>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</si>
  <si>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</si>
  <si>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</si>
  <si>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</si>
  <si>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</si>
  <si>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</si>
  <si>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</si>
  <si>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</si>
  <si>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</si>
  <si>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</si>
  <si>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</si>
  <si>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</si>
  <si>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</si>
  <si>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</si>
  <si>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</si>
  <si>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</si>
  <si>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</si>
  <si>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</si>
  <si>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</si>
  <si>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</si>
  <si>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</si>
  <si>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</si>
  <si>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</si>
  <si>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</si>
  <si>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</si>
  <si>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</si>
  <si>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</si>
  <si>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</si>
  <si>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</si>
  <si>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</si>
  <si>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</si>
  <si>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</si>
  <si>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</si>
  <si>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</si>
  <si>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</si>
  <si>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</si>
  <si>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</si>
  <si>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</si>
  <si>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</si>
  <si>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</si>
  <si>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</si>
  <si>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</si>
  <si>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</si>
  <si>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</si>
  <si>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</si>
  <si>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</si>
  <si>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</si>
  <si>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</si>
  <si>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</si>
  <si>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</si>
  <si>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</si>
  <si>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</si>
  <si>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</si>
  <si>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</si>
  <si>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</si>
  <si>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</si>
  <si>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</si>
  <si>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</si>
  <si>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</si>
  <si>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</si>
  <si>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</si>
  <si>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</si>
  <si>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</si>
  <si>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</si>
  <si>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</si>
  <si>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</si>
  <si>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</si>
  <si>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</si>
  <si>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</si>
  <si>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</si>
  <si>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</si>
  <si>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</si>
  <si>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</si>
  <si>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</si>
  <si>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</si>
  <si>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</si>
  <si>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</si>
  <si>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</si>
  <si>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</si>
  <si>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</si>
  <si>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</si>
  <si>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</si>
  <si>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</si>
  <si>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</si>
  <si>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</si>
  <si>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</si>
  <si>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</si>
  <si>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</si>
  <si>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</si>
  <si>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</si>
  <si>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</si>
  <si>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</si>
  <si>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</si>
  <si>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</si>
  <si>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</si>
  <si>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</si>
  <si>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</si>
  <si>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</si>
  <si>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</si>
  <si>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</si>
  <si>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</si>
  <si>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</si>
  <si>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</si>
  <si>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</si>
  <si>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</si>
  <si>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</si>
  <si>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</si>
  <si>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</si>
  <si>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</si>
  <si>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</si>
  <si>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</si>
  <si>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</si>
  <si>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</si>
  <si>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</si>
  <si>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</si>
  <si>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</si>
  <si>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</si>
  <si>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</si>
  <si>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</si>
  <si>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</si>
  <si>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</si>
  <si>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</si>
  <si>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</si>
  <si>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</si>
  <si>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</si>
  <si>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</si>
  <si>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</si>
  <si>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</si>
  <si>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</si>
  <si>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</si>
  <si>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</si>
  <si>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</si>
  <si>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</si>
  <si>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</si>
  <si>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</si>
  <si>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</si>
  <si>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</si>
  <si>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</si>
  <si>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</si>
  <si>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</si>
  <si>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</si>
  <si>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</si>
  <si>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</si>
  <si>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</si>
  <si>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</si>
  <si>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</si>
  <si>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</si>
  <si>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</si>
  <si>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</si>
  <si>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</si>
  <si>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</si>
  <si>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</si>
  <si>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</si>
  <si>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</si>
  <si>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</si>
  <si>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</si>
  <si>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</si>
  <si>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</si>
  <si>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</si>
  <si>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</si>
  <si>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</si>
  <si>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</si>
  <si>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</si>
  <si>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</si>
  <si>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</si>
  <si>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</si>
  <si>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</si>
  <si>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</si>
  <si>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</si>
  <si>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</si>
  <si>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</si>
  <si>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</si>
  <si>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</si>
  <si>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</si>
  <si>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</si>
  <si>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</si>
  <si>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</si>
  <si>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</si>
  <si>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</si>
  <si>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</si>
  <si>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</si>
  <si>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</si>
  <si>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</si>
  <si>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</si>
  <si>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</si>
  <si>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</si>
  <si>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</si>
  <si>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</si>
  <si>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</si>
  <si>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</si>
  <si>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</si>
  <si>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</si>
  <si>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</si>
  <si>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</si>
  <si>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</si>
  <si>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</si>
  <si>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</si>
  <si>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</si>
  <si>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</si>
  <si>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</si>
  <si>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</si>
  <si>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</si>
  <si>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</si>
  <si>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</si>
  <si>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</si>
  <si>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</si>
  <si>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</si>
  <si>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</si>
  <si>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</si>
  <si>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</si>
  <si>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</si>
  <si>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</si>
  <si>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</si>
  <si>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</si>
  <si>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</si>
  <si>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</si>
  <si>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</si>
  <si>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</si>
  <si>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</si>
  <si>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</si>
  <si>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</si>
  <si>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</si>
  <si>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</si>
  <si>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</si>
  <si>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</si>
  <si>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</si>
  <si>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</si>
  <si>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</si>
  <si>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</si>
  <si>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</si>
  <si>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</si>
  <si>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</si>
  <si>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</si>
  <si>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</si>
  <si>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</si>
  <si>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</si>
  <si>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</si>
  <si>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</si>
  <si>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</si>
  <si>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</si>
  <si>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</si>
  <si>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</si>
  <si>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</si>
  <si>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</si>
  <si>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</si>
  <si>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</si>
  <si>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</si>
  <si>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</si>
  <si>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</si>
  <si>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</si>
  <si>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</si>
  <si>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</si>
  <si>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</si>
  <si>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</si>
  <si>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</si>
  <si>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</si>
  <si>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</si>
  <si>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</si>
  <si>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</si>
  <si>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</si>
  <si>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</si>
  <si>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</si>
  <si>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</si>
  <si>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</si>
  <si>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</si>
  <si>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</si>
  <si>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</si>
  <si>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</si>
  <si>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</si>
  <si>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</si>
  <si>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</si>
  <si>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</si>
  <si>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</si>
  <si>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</si>
  <si>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</si>
  <si>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</si>
  <si>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</si>
  <si>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</si>
  <si>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</si>
  <si>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</si>
  <si>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</si>
  <si>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</si>
  <si>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</si>
  <si>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</si>
  <si>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</si>
  <si>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</si>
  <si>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</si>
  <si>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</si>
  <si>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</si>
  <si>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</si>
  <si>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</si>
  <si>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</si>
  <si>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</si>
  <si>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</si>
  <si>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</si>
  <si>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</si>
  <si>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</si>
  <si>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</si>
  <si>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</si>
  <si>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</si>
  <si>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</si>
  <si>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</si>
  <si>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</si>
  <si>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</si>
  <si>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</si>
  <si>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</si>
  <si>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</si>
  <si>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</si>
  <si>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</si>
  <si>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</si>
  <si>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</si>
  <si>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</si>
  <si>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</si>
  <si>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</si>
  <si>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</si>
  <si>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</si>
  <si>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</si>
  <si>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</si>
  <si>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</si>
  <si>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</si>
  <si>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</si>
  <si>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</si>
  <si>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</si>
  <si>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</si>
  <si>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</si>
  <si>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</si>
  <si>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</si>
  <si>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</si>
  <si>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</si>
  <si>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</si>
  <si>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</si>
  <si>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</si>
  <si>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</si>
  <si>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</si>
  <si>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</si>
  <si>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</si>
  <si>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</si>
  <si>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</si>
  <si>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</si>
  <si>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</si>
  <si>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</si>
  <si>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</si>
  <si>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</si>
  <si>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</si>
  <si>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</si>
  <si>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</si>
  <si>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</si>
  <si>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</si>
  <si>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</si>
  <si>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</si>
  <si>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</si>
  <si>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</si>
  <si>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</si>
  <si>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</si>
  <si>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</si>
  <si>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</si>
  <si>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</si>
  <si>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</si>
  <si>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</si>
  <si>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</si>
  <si>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</si>
  <si>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</si>
  <si>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</si>
  <si>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</si>
  <si>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</si>
  <si>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</si>
  <si>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</si>
  <si>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</si>
  <si>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</si>
  <si>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</si>
  <si>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</si>
  <si>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</si>
  <si>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</si>
  <si>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</si>
  <si>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</si>
  <si>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</si>
  <si>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</si>
  <si>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</si>
  <si>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</si>
  <si>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</si>
  <si>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</si>
  <si>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</si>
  <si>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</si>
  <si>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</si>
  <si>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</si>
  <si>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</si>
  <si>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</si>
  <si>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</si>
  <si>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</si>
  <si>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</si>
  <si>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</si>
  <si>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</si>
  <si>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</si>
  <si>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</si>
  <si>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</si>
  <si>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</si>
  <si>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</si>
  <si>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</si>
  <si>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</si>
  <si>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</si>
  <si>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</si>
  <si>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</si>
  <si>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</si>
  <si>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</si>
  <si>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</si>
  <si>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</si>
  <si>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</si>
  <si>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</si>
  <si>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</si>
  <si>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</si>
  <si>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</si>
  <si>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</si>
  <si>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</si>
  <si>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</si>
  <si>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</si>
  <si>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</si>
  <si>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</si>
  <si>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</si>
  <si>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</si>
  <si>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</si>
  <si>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</si>
  <si>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</si>
  <si>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</si>
  <si>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</si>
  <si>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</si>
  <si>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</si>
  <si>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</si>
  <si>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</si>
  <si>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</si>
  <si>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</si>
  <si>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</si>
  <si>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</si>
  <si>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</si>
  <si>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</si>
  <si>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</si>
  <si>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</si>
  <si>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</si>
  <si>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</si>
  <si>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</si>
  <si>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</si>
  <si>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</si>
  <si>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</si>
  <si>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</si>
  <si>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</si>
  <si>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</si>
  <si>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</si>
  <si>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</si>
  <si>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</si>
  <si>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</si>
  <si>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</si>
  <si>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</si>
  <si>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</si>
  <si>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</si>
  <si>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</si>
  <si>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</si>
  <si>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</si>
  <si>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</si>
  <si>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</si>
  <si>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</si>
  <si>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</si>
  <si>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</si>
  <si>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</si>
  <si>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</si>
  <si>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</si>
  <si>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</si>
  <si>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</si>
  <si>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</si>
  <si>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</si>
  <si>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</si>
  <si>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</si>
  <si>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</si>
  <si>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</si>
  <si>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</si>
  <si>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</si>
  <si>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</si>
  <si>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</si>
  <si>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</si>
  <si>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</si>
  <si>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</si>
  <si>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</si>
  <si>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</si>
  <si>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</si>
  <si>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</si>
  <si>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</si>
  <si>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</si>
  <si>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</si>
  <si>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</si>
  <si>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</si>
  <si>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</si>
  <si>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</si>
  <si>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</si>
  <si>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</si>
  <si>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</si>
  <si>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</si>
  <si>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</si>
  <si>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</si>
  <si>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</si>
  <si>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</si>
  <si>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</si>
  <si>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</si>
  <si>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</si>
  <si>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</si>
  <si>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</si>
  <si>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</si>
  <si>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</si>
  <si>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</si>
  <si>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</si>
  <si>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</si>
  <si>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</si>
  <si>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</si>
  <si>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</si>
  <si>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</si>
  <si>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</si>
  <si>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</si>
  <si>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</si>
  <si>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</si>
  <si>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</si>
  <si>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</si>
  <si>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</si>
  <si>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</si>
  <si>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</si>
  <si>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</si>
  <si>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</si>
  <si>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</si>
  <si>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</si>
  <si>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</si>
  <si>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</si>
  <si>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</si>
  <si>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</si>
  <si>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</si>
  <si>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</si>
  <si>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</si>
  <si>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</si>
  <si>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</si>
  <si>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</si>
  <si>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</si>
  <si>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</si>
  <si>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</si>
  <si>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</si>
  <si>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</si>
  <si>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</si>
  <si>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</si>
  <si>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</si>
  <si>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</si>
  <si>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</si>
  <si>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</si>
  <si>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</si>
  <si>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</si>
  <si>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</si>
  <si>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</si>
  <si>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</si>
  <si>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</si>
  <si>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</si>
  <si>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</si>
  <si>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</si>
  <si>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</si>
  <si>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</si>
  <si>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</si>
  <si>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</si>
  <si>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</si>
  <si>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</si>
  <si>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</si>
  <si>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</si>
  <si>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</si>
  <si>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</si>
  <si>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</si>
  <si>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</si>
  <si>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</si>
  <si>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</si>
  <si>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</si>
  <si>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</si>
  <si>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</si>
  <si>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</si>
  <si>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</si>
  <si>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</si>
  <si>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</si>
  <si>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</si>
  <si>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</si>
  <si>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</si>
  <si>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</si>
  <si>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</si>
  <si>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</si>
  <si>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</si>
  <si>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</si>
  <si>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</si>
  <si>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</si>
  <si>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</si>
  <si>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</si>
  <si>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</si>
  <si>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</si>
  <si>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</si>
  <si>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</si>
  <si>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</si>
  <si>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</si>
  <si>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</si>
  <si>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</si>
  <si>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</si>
  <si>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</si>
  <si>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</si>
  <si>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</si>
  <si>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</si>
  <si>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</si>
  <si>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</si>
  <si>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</si>
  <si>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</si>
  <si>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</si>
  <si>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</si>
  <si>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</si>
  <si>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</si>
  <si>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</si>
  <si>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</si>
  <si>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</si>
  <si>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</si>
  <si>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</si>
  <si>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</si>
  <si>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</si>
  <si>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</si>
  <si>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</si>
  <si>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</si>
  <si>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</si>
  <si>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</si>
  <si>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</si>
  <si>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</si>
  <si>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</si>
  <si>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</si>
  <si>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</si>
  <si>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</si>
  <si>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</si>
  <si>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</si>
  <si>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</si>
  <si>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</si>
  <si>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</si>
  <si>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</si>
  <si>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</si>
  <si>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</si>
  <si>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</si>
  <si>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</si>
  <si>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</si>
  <si>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</si>
  <si>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</si>
  <si>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</si>
  <si>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</si>
  <si>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</si>
  <si>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</si>
  <si>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</si>
  <si>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</si>
  <si>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</si>
  <si>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</si>
  <si>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</si>
  <si>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</si>
  <si>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</si>
  <si>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</si>
  <si>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</si>
  <si>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</si>
  <si>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</si>
  <si>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</si>
  <si>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</si>
  <si>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</si>
  <si>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</si>
  <si>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</si>
  <si>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</si>
  <si>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</si>
  <si>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</si>
  <si>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</si>
  <si>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</si>
  <si>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</si>
  <si>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</si>
  <si>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</si>
  <si>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</si>
  <si>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</si>
  <si>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</si>
  <si>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</si>
  <si>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</si>
  <si>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</si>
  <si>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</si>
  <si>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</si>
  <si>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</si>
  <si>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</si>
  <si>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</si>
  <si>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</si>
  <si>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</si>
  <si>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</si>
  <si>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</si>
  <si>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</si>
  <si>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</si>
  <si>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</si>
  <si>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</si>
  <si>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</si>
  <si>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</si>
  <si>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</si>
  <si>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</si>
  <si>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</si>
  <si>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</si>
  <si>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</si>
  <si>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</si>
  <si>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</si>
  <si>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</si>
  <si>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</si>
  <si>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</si>
  <si>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</si>
  <si>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</si>
  <si>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</si>
  <si>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</si>
  <si>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</si>
  <si>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</si>
  <si>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</si>
  <si>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</si>
  <si>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</si>
  <si>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</si>
  <si>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</si>
  <si>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</si>
  <si>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</si>
  <si>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</si>
  <si>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</si>
  <si>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</si>
  <si>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</si>
  <si>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</si>
  <si>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</si>
  <si>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</si>
  <si>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</si>
  <si>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</si>
  <si>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</si>
  <si>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</si>
  <si>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</si>
  <si>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</si>
  <si>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</si>
  <si>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</si>
  <si>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</si>
  <si>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</si>
  <si>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</si>
  <si>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</si>
  <si>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</si>
  <si>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</si>
  <si>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</si>
  <si>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</si>
  <si>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</si>
  <si>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</si>
  <si>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</si>
  <si>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</si>
  <si>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</si>
  <si>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</si>
  <si>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</si>
  <si>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</si>
  <si>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</si>
  <si>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</si>
  <si>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</si>
  <si>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</si>
  <si>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</si>
  <si>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</si>
  <si>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</si>
  <si>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</si>
  <si>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</si>
  <si>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</si>
  <si>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</si>
  <si>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</si>
  <si>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</si>
  <si>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</si>
  <si>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</si>
  <si>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</si>
  <si>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</si>
  <si>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</si>
  <si>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</si>
  <si>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</si>
  <si>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</si>
  <si>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</si>
  <si>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</si>
  <si>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</si>
  <si>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</si>
  <si>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</si>
  <si>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</si>
  <si>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</si>
  <si>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</si>
  <si>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</si>
  <si>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</si>
  <si>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</si>
  <si>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</si>
  <si>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</si>
  <si>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</si>
  <si>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</si>
  <si>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</si>
  <si>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</si>
  <si>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</si>
  <si>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</si>
  <si>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</si>
  <si>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</si>
  <si>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</si>
  <si>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</si>
  <si>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</si>
  <si>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</si>
  <si>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</si>
  <si>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</si>
  <si>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</si>
  <si>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</si>
  <si>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</si>
  <si>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</si>
  <si>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</si>
  <si>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</si>
  <si>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</si>
  <si>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</si>
  <si>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</si>
  <si>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</si>
  <si>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</si>
  <si>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</si>
  <si>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</si>
  <si>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</si>
  <si>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</si>
  <si>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</si>
  <si>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</si>
  <si>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</si>
  <si>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</si>
  <si>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</si>
  <si>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</si>
  <si>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</si>
  <si>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</si>
  <si>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</si>
  <si>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</si>
  <si>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</si>
  <si>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</si>
  <si>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</si>
  <si>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</si>
  <si>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</si>
  <si>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</si>
  <si>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</si>
  <si>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</si>
  <si>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</si>
  <si>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</si>
  <si>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</si>
  <si>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</si>
  <si>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</si>
  <si>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</si>
  <si>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</si>
  <si>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</si>
  <si>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</si>
  <si>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</si>
  <si>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</si>
  <si>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</si>
  <si>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</si>
  <si>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</si>
  <si>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</si>
  <si>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</si>
  <si>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</si>
  <si>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</si>
  <si>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</si>
  <si>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</si>
  <si>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</si>
  <si>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</si>
  <si>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</si>
  <si>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</si>
  <si>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</si>
  <si>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</si>
  <si>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</si>
  <si>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</si>
  <si>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</si>
  <si>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</si>
  <si>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</si>
  <si>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</si>
  <si>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</si>
  <si>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</si>
  <si>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</si>
  <si>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</si>
  <si>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</si>
  <si>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</si>
  <si>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</si>
  <si>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</si>
  <si>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</si>
  <si>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</si>
  <si>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</si>
  <si>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</si>
  <si>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</si>
  <si>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</si>
  <si>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</si>
  <si>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</si>
  <si>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</si>
  <si>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</si>
  <si>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</si>
  <si>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</si>
  <si>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</si>
  <si>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</si>
  <si>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</si>
  <si>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</si>
  <si>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</si>
  <si>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</si>
  <si>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</si>
  <si>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</si>
  <si>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</si>
  <si>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</si>
  <si>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</si>
  <si>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</si>
  <si>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</si>
  <si>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</si>
  <si>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</si>
  <si>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</si>
  <si>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</si>
  <si>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</si>
  <si>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</si>
  <si>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</si>
  <si>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</si>
  <si>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</si>
  <si>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</si>
  <si>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</si>
  <si>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</si>
  <si>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</si>
  <si>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</si>
  <si>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</si>
  <si>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</si>
  <si>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</si>
  <si>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</si>
  <si>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</si>
  <si>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</si>
  <si>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</si>
  <si>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</si>
  <si>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</si>
  <si>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</si>
  <si>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</si>
  <si>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</si>
  <si>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</si>
  <si>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</si>
  <si>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</si>
  <si>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</si>
  <si>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</si>
  <si>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</si>
  <si>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</si>
  <si>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</si>
  <si>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</si>
  <si>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</si>
  <si>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</si>
  <si>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</si>
  <si>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</si>
  <si>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</si>
  <si>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</si>
  <si>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</si>
  <si>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</si>
  <si>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</si>
  <si>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</si>
  <si>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</si>
  <si>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</si>
  <si>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</si>
  <si>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</si>
  <si>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</si>
  <si>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</si>
  <si>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</si>
  <si>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</si>
  <si>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</si>
  <si>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</si>
  <si>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</si>
  <si>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</si>
  <si>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</si>
  <si>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</si>
  <si>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</si>
  <si>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</si>
  <si>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</si>
  <si>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</si>
  <si>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</si>
  <si>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</si>
  <si>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</si>
  <si>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</si>
  <si>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</si>
  <si>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</si>
  <si>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</si>
  <si>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</si>
  <si>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</si>
  <si>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</si>
  <si>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</si>
  <si>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</si>
  <si>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</si>
  <si>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</si>
  <si>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</si>
  <si>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</si>
  <si>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</si>
  <si>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</si>
  <si>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</si>
  <si>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</si>
  <si>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</si>
  <si>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</si>
  <si>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</si>
  <si>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</si>
  <si>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</si>
  <si>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</si>
  <si>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</si>
  <si>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</si>
  <si>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</si>
  <si>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</si>
  <si>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</si>
  <si>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</si>
  <si>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</si>
  <si>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</si>
  <si>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</si>
  <si>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</si>
  <si>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</si>
  <si>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</si>
  <si>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</si>
  <si>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</si>
  <si>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</si>
  <si>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</si>
  <si>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</si>
  <si>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</si>
  <si>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</si>
  <si>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</si>
  <si>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</si>
  <si>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</si>
  <si>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</si>
  <si>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</si>
  <si>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</si>
  <si>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</si>
  <si>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</si>
  <si>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</si>
  <si>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</si>
  <si>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</si>
  <si>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</si>
  <si>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</si>
  <si>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</si>
  <si>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</si>
  <si>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</si>
  <si>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</si>
  <si>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</si>
  <si>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</si>
  <si>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</si>
  <si>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</si>
  <si>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</si>
  <si>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</si>
  <si>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</si>
  <si>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</si>
  <si>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</si>
  <si>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</si>
  <si>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</si>
  <si>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</si>
  <si>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</si>
  <si>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</si>
  <si>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</si>
  <si>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</si>
  <si>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</si>
  <si>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</si>
  <si>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</si>
  <si>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</si>
  <si>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</si>
  <si>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</si>
  <si>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</si>
  <si>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</si>
  <si>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</si>
  <si>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</si>
  <si>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</si>
  <si>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</si>
  <si>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</si>
  <si>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</si>
  <si>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</si>
  <si>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</si>
  <si>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</si>
  <si>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</si>
  <si>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</si>
  <si>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</si>
  <si>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</si>
  <si>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</si>
  <si>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</si>
  <si>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</si>
  <si>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</si>
  <si>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</si>
  <si>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</si>
  <si>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</si>
  <si>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</si>
  <si>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</si>
  <si>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</si>
  <si>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</si>
  <si>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</si>
  <si>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</si>
  <si>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</si>
  <si>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</si>
  <si>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</si>
  <si>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</si>
  <si>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</si>
  <si>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</si>
  <si>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</si>
  <si>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</si>
  <si>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</si>
  <si>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</si>
  <si>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</si>
  <si>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</si>
  <si>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</si>
  <si>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</si>
  <si>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</si>
  <si>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</si>
  <si>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</si>
  <si>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</si>
  <si>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</si>
  <si>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</si>
  <si>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</si>
  <si>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</si>
  <si>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</si>
  <si>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</si>
  <si>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</si>
  <si>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</si>
  <si>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</si>
  <si>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</si>
  <si>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</si>
  <si>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</si>
  <si>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</si>
  <si>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</si>
  <si>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</si>
  <si>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</si>
  <si>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</si>
  <si>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</si>
  <si>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</si>
  <si>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</si>
  <si>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</si>
  <si>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</si>
  <si>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</si>
  <si>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</si>
  <si>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</si>
  <si>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</si>
  <si>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</si>
  <si>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</si>
  <si>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</si>
  <si>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</si>
  <si>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</si>
  <si>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</si>
  <si>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</si>
  <si>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</si>
  <si>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</si>
  <si>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</si>
  <si>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</si>
  <si>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</si>
  <si>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</si>
  <si>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</si>
  <si>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</si>
  <si>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</si>
  <si>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</si>
  <si>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</si>
  <si>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</si>
  <si>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</si>
  <si>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</si>
  <si>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</si>
  <si>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</si>
  <si>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</si>
  <si>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</si>
  <si>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</si>
  <si>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</si>
  <si>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</si>
  <si>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</si>
  <si>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</si>
  <si>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</si>
  <si>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</si>
  <si>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</si>
  <si>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</si>
  <si>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</si>
  <si>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</si>
  <si>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</si>
  <si>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</si>
  <si>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</si>
  <si>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</si>
  <si>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</si>
  <si>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</si>
  <si>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</si>
  <si>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</si>
  <si>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</si>
  <si>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</si>
  <si>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</si>
  <si>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</si>
  <si>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</si>
  <si>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</si>
  <si>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</si>
  <si>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</si>
  <si>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</si>
  <si>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</si>
  <si>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</si>
  <si>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</si>
  <si>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</si>
  <si>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</si>
  <si>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</si>
  <si>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</si>
  <si>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</si>
  <si>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</si>
  <si>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</si>
  <si>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</si>
  <si>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</si>
  <si>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</si>
  <si>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</si>
  <si>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</si>
  <si>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</si>
  <si>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</si>
  <si>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</si>
  <si>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</si>
  <si>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</si>
  <si>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</si>
  <si>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</si>
  <si>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</si>
  <si>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</si>
  <si>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</si>
  <si>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</si>
  <si>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</si>
  <si>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</si>
  <si>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</si>
  <si>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</si>
  <si>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</si>
  <si>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</si>
  <si>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</si>
  <si>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</si>
  <si>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</si>
  <si>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</si>
  <si>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</si>
  <si>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</si>
  <si>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</si>
  <si>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</si>
  <si>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</si>
  <si>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</si>
  <si>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</si>
  <si>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</si>
  <si>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</si>
  <si>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</si>
  <si>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</si>
  <si>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</si>
  <si>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</si>
  <si>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</si>
  <si>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</si>
  <si>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</si>
  <si>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</si>
  <si>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</si>
  <si>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</si>
  <si>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</si>
  <si>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</si>
  <si>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</si>
  <si>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</si>
  <si>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</si>
  <si>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</si>
  <si>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</si>
  <si>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</si>
  <si>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</si>
  <si>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</si>
  <si>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</si>
  <si>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</si>
  <si>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</si>
  <si>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</si>
  <si>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</si>
  <si>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</si>
  <si>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</si>
  <si>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</si>
  <si>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</si>
  <si>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</si>
  <si>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</si>
  <si>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</si>
  <si>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</si>
  <si>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</si>
  <si>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</si>
  <si>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</si>
  <si>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</si>
  <si>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</si>
  <si>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</si>
  <si>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</si>
  <si>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</si>
  <si>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</si>
  <si>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</si>
  <si>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</si>
  <si>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</si>
  <si>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</si>
  <si>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</si>
  <si>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</si>
  <si>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</si>
  <si>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</si>
  <si>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</si>
  <si>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</si>
  <si>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</si>
  <si>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</si>
  <si>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</si>
  <si>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</si>
  <si>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</si>
  <si>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</si>
  <si>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</si>
  <si>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</si>
  <si>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</si>
  <si>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</si>
  <si>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</si>
  <si>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</si>
  <si>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</si>
  <si>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</si>
  <si>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</si>
  <si>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</si>
  <si>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</si>
  <si>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</si>
  <si>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</si>
  <si>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</si>
  <si>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</si>
  <si>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</si>
  <si>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</si>
  <si>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</si>
  <si>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</si>
  <si>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</si>
  <si>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</si>
  <si>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</si>
  <si>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</si>
  <si>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</si>
  <si>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</si>
  <si>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</si>
  <si>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</si>
  <si>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</si>
  <si>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</si>
  <si>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</si>
  <si>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</si>
  <si>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</si>
  <si>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</si>
  <si>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</si>
  <si>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</si>
  <si>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</si>
  <si>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</si>
  <si>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</si>
  <si>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</si>
  <si>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</si>
  <si>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</si>
  <si>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</si>
  <si>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</si>
  <si>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</si>
  <si>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</si>
  <si>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</si>
  <si>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</si>
  <si>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</si>
  <si>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</si>
  <si>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</si>
  <si>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</si>
  <si>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</si>
  <si>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</si>
  <si>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</si>
  <si>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</si>
  <si>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</si>
  <si>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</si>
  <si>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</si>
  <si>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</si>
  <si>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</si>
  <si>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</si>
  <si>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</si>
  <si>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</si>
  <si>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</si>
  <si>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</si>
  <si>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</si>
  <si>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</si>
  <si>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</si>
  <si>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</si>
  <si>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</si>
  <si>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</si>
  <si>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</si>
  <si>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</si>
  <si>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</si>
  <si>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</si>
  <si>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</si>
  <si>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</si>
  <si>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</si>
  <si>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</si>
  <si>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</si>
  <si>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</si>
  <si>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</si>
  <si>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</si>
  <si>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</si>
  <si>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</si>
  <si>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</si>
  <si>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</si>
  <si>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</si>
  <si>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</si>
  <si>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</si>
  <si>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</si>
  <si>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</si>
  <si>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</si>
  <si>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</si>
  <si>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</si>
  <si>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</si>
  <si>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</si>
  <si>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</si>
  <si>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</si>
  <si>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</si>
  <si>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</si>
  <si>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</si>
  <si>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</si>
  <si>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 xml:space="preserve">Totals from Student Population File </t>
  </si>
  <si>
    <t>Column Totals Full Calc</t>
  </si>
  <si>
    <t>Low Income</t>
  </si>
  <si>
    <t>SPED</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</si>
  <si>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</si>
  <si>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</si>
  <si>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</si>
  <si>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</si>
  <si>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</si>
  <si>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</si>
  <si>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</si>
  <si>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</si>
  <si>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</si>
  <si>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</si>
  <si>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</si>
  <si>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</si>
  <si>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</si>
  <si>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</si>
  <si>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</si>
  <si>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</si>
  <si>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</si>
  <si>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</si>
  <si>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</si>
  <si>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</si>
  <si>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</si>
  <si>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</si>
  <si>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</si>
  <si>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</si>
  <si>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</si>
  <si>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</si>
  <si>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</si>
  <si>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</si>
  <si>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</si>
  <si>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</si>
  <si>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</si>
  <si>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</si>
  <si>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</si>
  <si>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</si>
  <si>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</si>
  <si>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</si>
  <si>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</si>
  <si>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</si>
  <si>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</si>
  <si>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</si>
  <si>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</si>
  <si>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</si>
  <si>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</si>
  <si>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</si>
  <si>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</si>
  <si>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</si>
  <si>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</si>
  <si>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</si>
  <si>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</si>
  <si>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</si>
  <si>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</si>
  <si>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</si>
  <si>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</si>
  <si>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</si>
  <si>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</si>
  <si>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</si>
  <si>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</si>
  <si>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</si>
  <si>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</si>
  <si>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</si>
  <si>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</si>
  <si>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</si>
  <si>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</si>
  <si>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</si>
  <si>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</si>
  <si>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</si>
  <si>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</si>
  <si>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</si>
  <si>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</si>
  <si>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</si>
  <si>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</si>
  <si>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</si>
  <si>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</si>
  <si>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</si>
  <si>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</si>
  <si>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</si>
  <si>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</si>
  <si>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</si>
  <si>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</si>
  <si>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</si>
  <si>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</si>
  <si>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</si>
  <si>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</si>
  <si>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</si>
  <si>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</si>
  <si>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</si>
  <si>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</si>
  <si>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</si>
  <si>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</si>
  <si>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</si>
  <si>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</si>
  <si>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</si>
  <si>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</si>
  <si>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</si>
  <si>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</si>
  <si>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</si>
  <si>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</si>
  <si>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</si>
  <si>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</si>
  <si>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</si>
  <si>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</si>
  <si>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</si>
  <si>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</si>
  <si>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</si>
  <si>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</si>
  <si>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</si>
  <si>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</si>
  <si>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</si>
  <si>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</si>
  <si>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</si>
  <si>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</si>
  <si>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</si>
  <si>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</si>
  <si>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</si>
  <si>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</si>
  <si>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</si>
  <si>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</si>
  <si>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</si>
  <si>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</si>
  <si>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</si>
  <si>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</si>
  <si>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</si>
  <si>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</si>
  <si>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</si>
  <si>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</si>
  <si>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</si>
  <si>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</si>
  <si>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</si>
  <si>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</si>
  <si>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</si>
  <si>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</si>
  <si>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</si>
  <si>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</si>
  <si>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</si>
  <si>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</si>
  <si>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</si>
  <si>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</si>
  <si>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</si>
  <si>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</si>
  <si>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</si>
  <si>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</si>
  <si>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</si>
  <si>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</si>
  <si>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</si>
  <si>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</si>
  <si>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</si>
  <si>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</si>
  <si>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</si>
  <si>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</si>
  <si>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</si>
  <si>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</si>
  <si>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</si>
  <si>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</si>
  <si>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</si>
  <si>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</si>
  <si>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</si>
  <si>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</si>
  <si>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</si>
  <si>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</si>
  <si>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</si>
  <si>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</si>
  <si>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</si>
  <si>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</si>
  <si>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</si>
  <si>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</si>
  <si>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</si>
  <si>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</si>
  <si>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</si>
  <si>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</si>
  <si>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</si>
  <si>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</si>
  <si>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</si>
  <si>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</si>
  <si>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</si>
  <si>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</si>
  <si>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</si>
  <si>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</si>
  <si>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</si>
  <si>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</si>
  <si>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</si>
  <si>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</si>
  <si>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</si>
  <si>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</si>
  <si>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</si>
  <si>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</si>
  <si>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</si>
  <si>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</si>
  <si>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</si>
  <si>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</si>
  <si>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</si>
  <si>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</si>
  <si>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</si>
  <si>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</si>
  <si>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</si>
  <si>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</si>
  <si>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</si>
  <si>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</si>
  <si>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</si>
  <si>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</si>
  <si>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</si>
  <si>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</si>
  <si>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</si>
  <si>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</si>
  <si>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</si>
  <si>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</si>
  <si>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</si>
  <si>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</si>
  <si>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</si>
  <si>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</si>
  <si>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</si>
  <si>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</si>
  <si>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</si>
  <si>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</si>
  <si>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</si>
  <si>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</si>
  <si>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</si>
  <si>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</si>
  <si>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</si>
  <si>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A E R O  Spec Educ Coop</t>
  </si>
  <si>
    <t>Cook</t>
  </si>
  <si>
    <t>JA</t>
  </si>
  <si>
    <t>Abingdon-Avon CUSD 276</t>
  </si>
  <si>
    <t>Knox</t>
  </si>
  <si>
    <t>SD</t>
  </si>
  <si>
    <t>A-C Central CUSD 262</t>
  </si>
  <si>
    <t>Cass/Sang/Men/Mor</t>
  </si>
  <si>
    <t>Addison SD 4</t>
  </si>
  <si>
    <t>DuPage</t>
  </si>
  <si>
    <t>Adlai E Stevenson HSD 125</t>
  </si>
  <si>
    <t>Lake</t>
  </si>
  <si>
    <t>Akin CCSD 91</t>
  </si>
  <si>
    <t>Franklin</t>
  </si>
  <si>
    <t>Albers SD 63</t>
  </si>
  <si>
    <t>Clinton</t>
  </si>
  <si>
    <t>Alden Hebron SD 19</t>
  </si>
  <si>
    <t>McHenry</t>
  </si>
  <si>
    <t>Allendale CCSD 17</t>
  </si>
  <si>
    <t>Wabash</t>
  </si>
  <si>
    <t>Allen-Otter Creek CCSD 65</t>
  </si>
  <si>
    <t>LaSalle/Livingston</t>
  </si>
  <si>
    <t>Alsip-Hazlgrn-Oaklwn SD 126</t>
  </si>
  <si>
    <t>Altamont CUSD 10</t>
  </si>
  <si>
    <t>Effingham/Fayette</t>
  </si>
  <si>
    <t>Alton CUSD 11</t>
  </si>
  <si>
    <t>Madison/Jersey</t>
  </si>
  <si>
    <t>AlWood CUSD 225</t>
  </si>
  <si>
    <t>Henry</t>
  </si>
  <si>
    <t>Amboy CUSD 272</t>
  </si>
  <si>
    <t>Lee</t>
  </si>
  <si>
    <t>Anna CCSD 37</t>
  </si>
  <si>
    <t>Union</t>
  </si>
  <si>
    <t>Anna Jonesboro CHSD 81</t>
  </si>
  <si>
    <t>Annawan CUSD 226</t>
  </si>
  <si>
    <t>Henry/Bureau</t>
  </si>
  <si>
    <t>Antioch CCSD 34</t>
  </si>
  <si>
    <t>Aptakisic-Tripp CCSD 102</t>
  </si>
  <si>
    <t>Arbor Park SD 145</t>
  </si>
  <si>
    <t>Arcola CUSD 306</t>
  </si>
  <si>
    <t>Douglas</t>
  </si>
  <si>
    <t>Argenta-Oreana CUSD 1</t>
  </si>
  <si>
    <t>Macon/DeWitt</t>
  </si>
  <si>
    <t>Argo CHSD 217</t>
  </si>
  <si>
    <t>Arlington Heights SD 25</t>
  </si>
  <si>
    <t>Armstrong Twp HSD 225</t>
  </si>
  <si>
    <t>Vermilion/Champaign</t>
  </si>
  <si>
    <t>Armstrong-Ellis Cons SD 61</t>
  </si>
  <si>
    <t>Vermilion</t>
  </si>
  <si>
    <t>Arthur CUSD 305</t>
  </si>
  <si>
    <t>Ashley CCSD 15</t>
  </si>
  <si>
    <t>Washington</t>
  </si>
  <si>
    <t>Ashton-Franklin Center CUSD 275</t>
  </si>
  <si>
    <t>Astoria CUSD 1</t>
  </si>
  <si>
    <t>Fulton</t>
  </si>
  <si>
    <t>Athens CUSD 213</t>
  </si>
  <si>
    <t>Menard</t>
  </si>
  <si>
    <t>Atwood Heights SD 125</t>
  </si>
  <si>
    <t>Auburn CUSD 10</t>
  </si>
  <si>
    <t>Sangamon</t>
  </si>
  <si>
    <t>Aurora East USD 131</t>
  </si>
  <si>
    <t>Kane</t>
  </si>
  <si>
    <t>Aurora West USD 129</t>
  </si>
  <si>
    <t>Aviston SD 21</t>
  </si>
  <si>
    <t>Avoca SD 37</t>
  </si>
  <si>
    <t>Ball Chatham CUSD 5</t>
  </si>
  <si>
    <t>Bannockburn SD 106</t>
  </si>
  <si>
    <t>Barrington CUSD 220</t>
  </si>
  <si>
    <t>Cook/Lake/Kane/McHenry</t>
  </si>
  <si>
    <t>Bartelso SD 57</t>
  </si>
  <si>
    <t>Bartonville SD 66</t>
  </si>
  <si>
    <t>Peoria</t>
  </si>
  <si>
    <t>Batavia USD 101</t>
  </si>
  <si>
    <t>Beach Park CCSD 3</t>
  </si>
  <si>
    <t>Beardstown CUSD 15</t>
  </si>
  <si>
    <t>Cass</t>
  </si>
  <si>
    <t>Beecher City CUSD 20</t>
  </si>
  <si>
    <t>Effingham/Fayette/Shelby</t>
  </si>
  <si>
    <t>Beecher CUSD 200U</t>
  </si>
  <si>
    <t>Will</t>
  </si>
  <si>
    <t>28006000000</t>
  </si>
  <si>
    <t>Behavior Disorder Program</t>
  </si>
  <si>
    <t>Bureau</t>
  </si>
  <si>
    <t>Belle Valley SD 119</t>
  </si>
  <si>
    <t>St. Clair</t>
  </si>
  <si>
    <t>50082801060</t>
  </si>
  <si>
    <t>Belleville Area Special Services</t>
  </si>
  <si>
    <t>Belleville SD 118</t>
  </si>
  <si>
    <t>Belleville Twp HSD 201</t>
  </si>
  <si>
    <t>Bellwood SD 88</t>
  </si>
  <si>
    <t>Belvidere CUSD 100</t>
  </si>
  <si>
    <t>Boone/McHenry/DeKalb</t>
  </si>
  <si>
    <t>Bement CUSD 5</t>
  </si>
  <si>
    <t>Piatt</t>
  </si>
  <si>
    <t>Benjamin SD 25</t>
  </si>
  <si>
    <t>Bensenville SD 2</t>
  </si>
  <si>
    <t>Dupage</t>
  </si>
  <si>
    <t>Benton CCSD 47</t>
  </si>
  <si>
    <t>Benton Cons HSD 103</t>
  </si>
  <si>
    <t>Berkeley SD 87</t>
  </si>
  <si>
    <t>Berwyn North SD 98</t>
  </si>
  <si>
    <t>Berwyn South SD 100</t>
  </si>
  <si>
    <t>Bethalto CUSD 8</t>
  </si>
  <si>
    <t>Madison</t>
  </si>
  <si>
    <t>Bethel SD 82</t>
  </si>
  <si>
    <t>Jefferson</t>
  </si>
  <si>
    <t>47098000061</t>
  </si>
  <si>
    <t>Bi-County Special Educ Coop</t>
  </si>
  <si>
    <t>Whiteside</t>
  </si>
  <si>
    <t>Big Hollow SD 38</t>
  </si>
  <si>
    <t>Bismarck Henning CUSD</t>
  </si>
  <si>
    <t>54092800080</t>
  </si>
  <si>
    <t>Bismarck Henning Rossville Alvin Cooperative High School</t>
  </si>
  <si>
    <t>49081865060</t>
  </si>
  <si>
    <t>Black Hawk Area Sp Ed District</t>
  </si>
  <si>
    <t>Rock Island</t>
  </si>
  <si>
    <t>Bloom Twp HSD 206</t>
  </si>
  <si>
    <t>Cook/Will</t>
  </si>
  <si>
    <t>Bloomingdale SD 13</t>
  </si>
  <si>
    <t>17064087041</t>
  </si>
  <si>
    <t>Bloomington Area Career Center</t>
  </si>
  <si>
    <t>McLean</t>
  </si>
  <si>
    <t>Bloomington SD 87</t>
  </si>
  <si>
    <t>Blue Ridge CUSD 18</t>
  </si>
  <si>
    <t>DeWitt</t>
  </si>
  <si>
    <t>Bluford Unit School District 318</t>
  </si>
  <si>
    <t>35059005061</t>
  </si>
  <si>
    <t>BMP Tri County Special Ed Coop</t>
  </si>
  <si>
    <t>Bond County CUSD 2</t>
  </si>
  <si>
    <t>Bond/Montgomery</t>
  </si>
  <si>
    <t>03026741045</t>
  </si>
  <si>
    <t>Bond Fayette Effingham EFE 410</t>
  </si>
  <si>
    <t>Bond/Chr/Eff/Fay/Mont</t>
  </si>
  <si>
    <t>04004000051</t>
  </si>
  <si>
    <t>Boone Winnebago Regional Alternative School</t>
  </si>
  <si>
    <t>Boone-Winnebago</t>
  </si>
  <si>
    <t>Bourbonnais SD 53</t>
  </si>
  <si>
    <t>Kankakee</t>
  </si>
  <si>
    <t>Braceville SD 75</t>
  </si>
  <si>
    <t>Grundy</t>
  </si>
  <si>
    <t>Bradford CUSD 1</t>
  </si>
  <si>
    <t>Stark/Bureau/Marshall</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</si>
  <si>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</si>
  <si>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</si>
  <si>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</si>
  <si>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</si>
  <si>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</si>
  <si>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</si>
  <si>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</si>
  <si>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</si>
  <si>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</si>
  <si>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</si>
  <si>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</si>
  <si>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Fayette</t>
  </si>
  <si>
    <t>Brussels CUSD 42</t>
  </si>
  <si>
    <t>Calhoun</t>
  </si>
  <si>
    <t>Buncombe Cons SD 43</t>
  </si>
  <si>
    <t>Johnson</t>
  </si>
  <si>
    <t>Bunker Hill CUSD 8</t>
  </si>
  <si>
    <t>Macoupin/Madison</t>
  </si>
  <si>
    <t>Burbank SD 111</t>
  </si>
  <si>
    <t>Bureau Valley CUSD 340</t>
  </si>
  <si>
    <t>Burnham SD 154-5</t>
  </si>
  <si>
    <t>Bushnell Prairie City CUSD 170</t>
  </si>
  <si>
    <t>McDonough</t>
  </si>
  <si>
    <t>Butler SD 53</t>
  </si>
  <si>
    <t>Byron CUSD 226</t>
  </si>
  <si>
    <t>Ogle</t>
  </si>
  <si>
    <t>Cahokia CUSD 187</t>
  </si>
  <si>
    <t>Saint Clair</t>
  </si>
  <si>
    <t>Cairo USD 1</t>
  </si>
  <si>
    <t>Alexander</t>
  </si>
  <si>
    <t>Calhoun CUSD 40</t>
  </si>
  <si>
    <t>Calhoun/Greene</t>
  </si>
  <si>
    <t>Calumet City SD 155</t>
  </si>
  <si>
    <t>Calumet Public SD 132</t>
  </si>
  <si>
    <t>Cambridge CUSD 227</t>
  </si>
  <si>
    <t>Canton Union SD 66</t>
  </si>
  <si>
    <t>51084790040</t>
  </si>
  <si>
    <t>Capital Area Career Center</t>
  </si>
  <si>
    <t>Carbon Cliff-Barstow SD 36</t>
  </si>
  <si>
    <t>Carbondale CHSD 165</t>
  </si>
  <si>
    <t>Jackson/Williamson</t>
  </si>
  <si>
    <t>Carbondale ESD 95</t>
  </si>
  <si>
    <t>Jackson</t>
  </si>
  <si>
    <t>08089723045</t>
  </si>
  <si>
    <t>Career &amp; Tech Educ Consortium</t>
  </si>
  <si>
    <t>Stephenson</t>
  </si>
  <si>
    <t>45000000040</t>
  </si>
  <si>
    <t>Career Center of Southern IL</t>
  </si>
  <si>
    <t>Monroe</t>
  </si>
  <si>
    <t>07016228046</t>
  </si>
  <si>
    <t>Career Development System</t>
  </si>
  <si>
    <t>04000000046</t>
  </si>
  <si>
    <t>Career Educ Assoc of N Central IL</t>
  </si>
  <si>
    <t>Winnebago/Boone/Ogle</t>
  </si>
  <si>
    <t>07016790045</t>
  </si>
  <si>
    <t>Career Preparation Network</t>
  </si>
  <si>
    <t>Carlinville CUSD 1</t>
  </si>
  <si>
    <t>Macoupin</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</si>
  <si>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</si>
  <si>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</si>
  <si>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</si>
  <si>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</si>
  <si>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</si>
  <si>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</si>
  <si>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</si>
  <si>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</si>
  <si>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</si>
  <si>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</si>
  <si>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</si>
  <si>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</si>
  <si>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McHenry/Lake</t>
  </si>
  <si>
    <t>Casey-Westfield CUSD 4C</t>
  </si>
  <si>
    <t>Clark</t>
  </si>
  <si>
    <t>Cass SD 63</t>
  </si>
  <si>
    <t>CCSD 146</t>
  </si>
  <si>
    <t>CCSD 168</t>
  </si>
  <si>
    <t>CCSD 180</t>
  </si>
  <si>
    <t>CCSD 204</t>
  </si>
  <si>
    <t>Perry</t>
  </si>
  <si>
    <t>CCSD 62</t>
  </si>
  <si>
    <t>CCSD 89</t>
  </si>
  <si>
    <t>CCSD 93</t>
  </si>
  <si>
    <t>Center Cass SD 66</t>
  </si>
  <si>
    <t>Central A &amp; M CUD 21</t>
  </si>
  <si>
    <t>Shelby/Christian/Macon</t>
  </si>
  <si>
    <t>Central CHSD 71</t>
  </si>
  <si>
    <t>Central City SD 133</t>
  </si>
  <si>
    <t>Marion</t>
  </si>
  <si>
    <t>Central CUSD 3</t>
  </si>
  <si>
    <t>Adams</t>
  </si>
  <si>
    <t>Central CUSD 301</t>
  </si>
  <si>
    <t>Kane/DeKalb</t>
  </si>
  <si>
    <t>Central CUSD 4</t>
  </si>
  <si>
    <t>Iroquois/Kankakee</t>
  </si>
  <si>
    <t>53102721045</t>
  </si>
  <si>
    <t>Central IL Voc Ed Coop</t>
  </si>
  <si>
    <t>Woodford/Marshall</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</si>
  <si>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</si>
  <si>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</si>
  <si>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</si>
  <si>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</si>
  <si>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</si>
  <si>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</si>
  <si>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</si>
  <si>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</si>
  <si>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</si>
  <si>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</si>
  <si>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</si>
  <si>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</si>
  <si>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Piatt/Macon/Moultrie</t>
  </si>
  <si>
    <t>Chadwick-Milledgeville CUSD 399</t>
  </si>
  <si>
    <t>Carroll</t>
  </si>
  <si>
    <t>Champaign CUSD 4</t>
  </si>
  <si>
    <t>Champaign</t>
  </si>
  <si>
    <t>Chaney-Monge SD 88</t>
  </si>
  <si>
    <t>Channahon SD 17</t>
  </si>
  <si>
    <t>Charleston CUSD 1</t>
  </si>
  <si>
    <t>Coles</t>
  </si>
  <si>
    <t>Chester CUSD 139</t>
  </si>
  <si>
    <t>Randolph</t>
  </si>
  <si>
    <t>Chester N HSD 122</t>
  </si>
  <si>
    <t>Chester-East Lincoln CCSD 61</t>
  </si>
  <si>
    <t>Logan</t>
  </si>
  <si>
    <t>Chicago Heights SD 170</t>
  </si>
  <si>
    <t>Chicago Ridge SD 127-5</t>
  </si>
  <si>
    <t>Christopher USD 99</t>
  </si>
  <si>
    <t>CHSD 117</t>
  </si>
  <si>
    <t>CHSD 128</t>
  </si>
  <si>
    <t>CHSD 155</t>
  </si>
  <si>
    <t>CHSD 218</t>
  </si>
  <si>
    <t>CHSD 94</t>
  </si>
  <si>
    <t>CHSD 99</t>
  </si>
  <si>
    <t>Cicero SD 99</t>
  </si>
  <si>
    <t>Cissna Park CUSD 6</t>
  </si>
  <si>
    <t>Iroquois</t>
  </si>
  <si>
    <t>City of Chicago SD 299</t>
  </si>
  <si>
    <t>Clay City CUSD 10</t>
  </si>
  <si>
    <t>Clay/Wayne/Richland</t>
  </si>
  <si>
    <t>12013035046</t>
  </si>
  <si>
    <t>Clay/Jasper/Richland/N Wayne RDS</t>
  </si>
  <si>
    <t>Clay/Jasper/Richland/Wayne</t>
  </si>
  <si>
    <t>Clinton CUSD 15</t>
  </si>
  <si>
    <t>Dewitt</t>
  </si>
  <si>
    <t>Coal City CUSD 1</t>
  </si>
  <si>
    <t>Grundy/Will</t>
  </si>
  <si>
    <t>Cobden SUD 17</t>
  </si>
  <si>
    <t>41057010041</t>
  </si>
  <si>
    <t>Collinsville Area Career Ctr</t>
  </si>
  <si>
    <t>Madison/St. Clair</t>
  </si>
  <si>
    <t>Collinsville CUSD 10</t>
  </si>
  <si>
    <t>Maditon/St. Clair</t>
  </si>
  <si>
    <t>Colona SD 190</t>
  </si>
  <si>
    <t>Columbia CUSD 4</t>
  </si>
  <si>
    <t>Monroe/St. Clair</t>
  </si>
  <si>
    <t>Comm Cons SD 59</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</si>
  <si>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</si>
  <si>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</si>
  <si>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</si>
  <si>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</si>
  <si>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</si>
  <si>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</si>
  <si>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</si>
  <si>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</si>
  <si>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</si>
  <si>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</si>
  <si>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</si>
  <si>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</si>
  <si>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Woodford</t>
  </si>
  <si>
    <t>Cowden-Herrick CUSD 3A</t>
  </si>
  <si>
    <t>Shelby</t>
  </si>
  <si>
    <t>Crab Orchard CUSD 3</t>
  </si>
  <si>
    <t>Crescent Iroquois CUSD 249</t>
  </si>
  <si>
    <t>Creston CCSD 161</t>
  </si>
  <si>
    <t>Crete Monee CUSD 201U</t>
  </si>
  <si>
    <t>Creve Coeur SD 76</t>
  </si>
  <si>
    <t>Crystal Lake CCSD 47</t>
  </si>
  <si>
    <t>Cumberland CUSD 77</t>
  </si>
  <si>
    <t>Cumberland/Jasper</t>
  </si>
  <si>
    <t>CUSD 200</t>
  </si>
  <si>
    <t>CUSD 201</t>
  </si>
  <si>
    <t>CUSD 3 Fulton County</t>
  </si>
  <si>
    <t>CUSD 300</t>
  </si>
  <si>
    <t>Kane/McHenry/Cook/DeKalb</t>
  </si>
  <si>
    <t>CUSD 308</t>
  </si>
  <si>
    <t>Kendall</t>
  </si>
  <si>
    <t>CUSD 4</t>
  </si>
  <si>
    <t>Adams/Hancock</t>
  </si>
  <si>
    <t>Cypress SD 64</t>
  </si>
  <si>
    <t>Dakota CUSD 201</t>
  </si>
  <si>
    <t>Dallas ESD 327</t>
  </si>
  <si>
    <t>Hancock/Henderson</t>
  </si>
  <si>
    <t>Dalzell SD 98</t>
  </si>
  <si>
    <t>Damiansville SD 62</t>
  </si>
  <si>
    <t>Danville CCSD 118</t>
  </si>
  <si>
    <t>Darien SD 61</t>
  </si>
  <si>
    <t>Decatur SD 61</t>
  </si>
  <si>
    <t>Macon</t>
  </si>
  <si>
    <t>Deer Creek-Mackinaw CUSD 701</t>
  </si>
  <si>
    <t>Tazewell/Woodford</t>
  </si>
  <si>
    <t>Deer Park CCSD 82</t>
  </si>
  <si>
    <t>LaSalle</t>
  </si>
  <si>
    <t>Deerfield SD 109</t>
  </si>
  <si>
    <t>DeKalb CUSD 428</t>
  </si>
  <si>
    <t>DeKalb</t>
  </si>
  <si>
    <t>33094729045</t>
  </si>
  <si>
    <t>Delabar CTE System</t>
  </si>
  <si>
    <t>Deland-Weldon CUSD 57</t>
  </si>
  <si>
    <t>Delavan CUSD 703</t>
  </si>
  <si>
    <t>DePue USD 103</t>
  </si>
  <si>
    <t>06016212046</t>
  </si>
  <si>
    <t>Des Plaines Valley EFE</t>
  </si>
  <si>
    <t>DeSoto Cons SD 86</t>
  </si>
  <si>
    <t>Diamond Lake SD 76</t>
  </si>
  <si>
    <t>Dieterich CUSD 30</t>
  </si>
  <si>
    <t>Effingham</t>
  </si>
  <si>
    <t>Dimmick Community Consolidated SD #175</t>
  </si>
  <si>
    <t>LaSalle/Bureau</t>
  </si>
  <si>
    <t>District 50 Schools</t>
  </si>
  <si>
    <t>Dixon USD 170</t>
  </si>
  <si>
    <t>Lee/Ogle</t>
  </si>
  <si>
    <t>Dolton SD 148</t>
  </si>
  <si>
    <t>Dolton SD 149</t>
  </si>
  <si>
    <t>Dongola USD 66</t>
  </si>
  <si>
    <t>Union/Alexander/Pulaski</t>
  </si>
  <si>
    <t>Donovan CUSD 3</t>
  </si>
  <si>
    <t>Downers Grove GSD 58</t>
  </si>
  <si>
    <t>Du Quoin CUSD 300</t>
  </si>
  <si>
    <t>Dunlap CUSD 323</t>
  </si>
  <si>
    <t>19022502046</t>
  </si>
  <si>
    <t>DuPage Area Occup Educ Sys</t>
  </si>
  <si>
    <t>DuPage HSD 88</t>
  </si>
  <si>
    <t>Dupo CUSD 196</t>
  </si>
  <si>
    <t>Durand CUSD 322</t>
  </si>
  <si>
    <t>Winnebago/Stephenson</t>
  </si>
  <si>
    <t>Dwight Common SD 232</t>
  </si>
  <si>
    <t>Dwight Twp HSD 230</t>
  </si>
  <si>
    <t>50082189061</t>
  </si>
  <si>
    <t>E St Louis Area Joint Agreement</t>
  </si>
  <si>
    <t>08000000046</t>
  </si>
  <si>
    <t>Eagle Ridge Vocational Del Sys</t>
  </si>
  <si>
    <t>Jo Daviess</t>
  </si>
  <si>
    <t>Earlville CUSD 9</t>
  </si>
  <si>
    <t>LaSalle/DeKalb/Lee</t>
  </si>
  <si>
    <t>East Alton SD 13</t>
  </si>
  <si>
    <t>East Alton-Wood River CHSD 14</t>
  </si>
  <si>
    <t>East Coloma - Nelson CESD 20</t>
  </si>
  <si>
    <t>Lee/Whiteside</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</si>
  <si>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</si>
  <si>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</si>
  <si>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</si>
  <si>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</si>
  <si>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</si>
  <si>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</si>
  <si>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</si>
  <si>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</si>
  <si>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</si>
  <si>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</si>
  <si>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</si>
  <si>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</si>
  <si>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Carroll/Ogle/Stephenson</t>
  </si>
  <si>
    <t>Edgar County CUD 6</t>
  </si>
  <si>
    <t>Edgar</t>
  </si>
  <si>
    <t>Edinburg CUSD 4</t>
  </si>
  <si>
    <t>Christian/Sangamon</t>
  </si>
  <si>
    <t>09010008046</t>
  </si>
  <si>
    <t>Educ for Employment Sys 330</t>
  </si>
  <si>
    <t>Edwards County CUSD 1</t>
  </si>
  <si>
    <t>Edwards</t>
  </si>
  <si>
    <t>Edwardsville CUSD 7</t>
  </si>
  <si>
    <t>Effingham CUSD 40</t>
  </si>
  <si>
    <t>Egyptian CUSD 5</t>
  </si>
  <si>
    <t>07016127561</t>
  </si>
  <si>
    <t>Eisenhower Cooperative</t>
  </si>
  <si>
    <t>El Paso-Gridley CUSD 11</t>
  </si>
  <si>
    <t>Woodford/McLean/Livingston</t>
  </si>
  <si>
    <t>Eldorado CUSD 4</t>
  </si>
  <si>
    <t>Elmhurst SD 205</t>
  </si>
  <si>
    <t>DuPage/Cook</t>
  </si>
  <si>
    <t>Elmwood CUSD 322</t>
  </si>
  <si>
    <t>Peoria/Knox</t>
  </si>
  <si>
    <t>Elmwood Park CUSD 401</t>
  </si>
  <si>
    <t>Elverado CUSD 196</t>
  </si>
  <si>
    <t>Elwood CCSD 203</t>
  </si>
  <si>
    <t>Emmons SD 33</t>
  </si>
  <si>
    <t>Erie CUSD 1</t>
  </si>
  <si>
    <t>Whiteside/Rock Island/Henry</t>
  </si>
  <si>
    <t>ESD 159</t>
  </si>
  <si>
    <t>50082747045</t>
  </si>
  <si>
    <t>ESL Regional Vocational System</t>
  </si>
  <si>
    <t>Eswood CCSD 269</t>
  </si>
  <si>
    <t>Ogle/DeKalb</t>
  </si>
  <si>
    <t>Eureka CUD 140</t>
  </si>
  <si>
    <t>Woodford/McLean/Tazewell</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</si>
  <si>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</si>
  <si>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</si>
  <si>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</si>
  <si>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</si>
  <si>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</si>
  <si>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</si>
  <si>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</si>
  <si>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</si>
  <si>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</si>
  <si>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</si>
  <si>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</si>
  <si>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</si>
  <si>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</si>
  <si>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</si>
  <si>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</si>
  <si>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</si>
  <si>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</si>
  <si>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</si>
  <si>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</si>
  <si>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</si>
  <si>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</si>
  <si>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</si>
  <si>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</si>
  <si>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</si>
  <si>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</si>
  <si>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</si>
  <si>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</si>
  <si>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</si>
  <si>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Clay</t>
  </si>
  <si>
    <t>Flossmoor SD 161</t>
  </si>
  <si>
    <t>Ford Heights SD 169</t>
  </si>
  <si>
    <t>09027005061</t>
  </si>
  <si>
    <t>Ford Special Education Coop</t>
  </si>
  <si>
    <t>Ford</t>
  </si>
  <si>
    <t>Forest Park SD 91</t>
  </si>
  <si>
    <t>Forest Ridge SD 142</t>
  </si>
  <si>
    <t>Forrestville Valley CUSD 221</t>
  </si>
  <si>
    <t>01069801060</t>
  </si>
  <si>
    <t>Four Rivers Spec Educ Dist</t>
  </si>
  <si>
    <t>Bro/Cal/Cas/Gre/Mac/Mor/Pik/Sco</t>
  </si>
  <si>
    <t>Fox Lake GSD 114</t>
  </si>
  <si>
    <t>Fox River Grove Cons SD 3</t>
  </si>
  <si>
    <t>31045302041</t>
  </si>
  <si>
    <t>Fox Valley Career Center</t>
  </si>
  <si>
    <t>Frankfort CCSD 157C</t>
  </si>
  <si>
    <t>Will/Cook</t>
  </si>
  <si>
    <t>Frankfort CUSD 168</t>
  </si>
  <si>
    <t>Franklin/Williamson</t>
  </si>
  <si>
    <t>21000000046</t>
  </si>
  <si>
    <t>Franklin County Reg Del System</t>
  </si>
  <si>
    <t>Franklin CUSD 1</t>
  </si>
  <si>
    <t>Morgan</t>
  </si>
  <si>
    <t>Franklin Park SD 84</t>
  </si>
  <si>
    <t>13041801060</t>
  </si>
  <si>
    <t>Franklin-Jefferson Co Sp Ed Dist</t>
  </si>
  <si>
    <t>Freeburg CCSD 70</t>
  </si>
  <si>
    <t>Freeburg CHSD 77</t>
  </si>
  <si>
    <t>Freeport SD 145</t>
  </si>
  <si>
    <t>Fremont SD 79</t>
  </si>
  <si>
    <t>Galatia CUSD 1</t>
  </si>
  <si>
    <t>Galena USD 120</t>
  </si>
  <si>
    <t>33048205041</t>
  </si>
  <si>
    <t>Galesburg Area Voc Ctr</t>
  </si>
  <si>
    <t>Knox/Warren</t>
  </si>
  <si>
    <t>Galesburg CUSD 205</t>
  </si>
  <si>
    <t>Gallatin CUSD 7</t>
  </si>
  <si>
    <t>Gallatin</t>
  </si>
  <si>
    <t>Galva CUSD 224</t>
  </si>
  <si>
    <t>Henry/Knox</t>
  </si>
  <si>
    <t>Gardner CCSD 72C</t>
  </si>
  <si>
    <t>Gardner S Wilmington Twp HSD 73</t>
  </si>
  <si>
    <t>Grundy/Kankakee</t>
  </si>
  <si>
    <t>Gavin SD 37</t>
  </si>
  <si>
    <t>Geff CCSD 14</t>
  </si>
  <si>
    <t>Gen George Patton SD 133</t>
  </si>
  <si>
    <t>Geneseo CUSD 228</t>
  </si>
  <si>
    <t>Henry/Whiteside</t>
  </si>
  <si>
    <t>Geneva CUSD 304</t>
  </si>
  <si>
    <t>Genoa Kingston CUSD 424</t>
  </si>
  <si>
    <t>Dekalb</t>
  </si>
  <si>
    <t>Georgetown-Ridge Farm CUD 4</t>
  </si>
  <si>
    <t>Germantown Hills SD 69</t>
  </si>
  <si>
    <t>Germantown SD 60</t>
  </si>
  <si>
    <t>Giant City CCSD 130</t>
  </si>
  <si>
    <t>Gibson City-Melvin-Sibley CUSD 5</t>
  </si>
  <si>
    <t>Gifford CCSD 188</t>
  </si>
  <si>
    <t>Gillespie CUSD 7</t>
  </si>
  <si>
    <t>Glen Ellyn SD 41</t>
  </si>
  <si>
    <t>Glenbard Twp HSD 87</t>
  </si>
  <si>
    <t>Glencoe SD 35</t>
  </si>
  <si>
    <t>Glenview CCSD 34</t>
  </si>
  <si>
    <t>Golf ESD 67</t>
  </si>
  <si>
    <t>Goreville CUD 1</t>
  </si>
  <si>
    <t>Grand Prairie CCSD 6</t>
  </si>
  <si>
    <t>Grand Ridge CCSD 95</t>
  </si>
  <si>
    <t>Granite City CUSD 9</t>
  </si>
  <si>
    <t>Grant CCSD 110</t>
  </si>
  <si>
    <t>Grant CHSD 124</t>
  </si>
  <si>
    <t>Grant Park CUSD 6</t>
  </si>
  <si>
    <t>Grass Lake SD 36</t>
  </si>
  <si>
    <t>Grayslake CCSD 46</t>
  </si>
  <si>
    <t>Grayslake CHSD 127</t>
  </si>
  <si>
    <t>Grayville CUSD 1</t>
  </si>
  <si>
    <t>White/Edwards/Wayne/Wabash</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</si>
  <si>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</si>
  <si>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</si>
  <si>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</si>
  <si>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</si>
  <si>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</si>
  <si>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</si>
  <si>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</si>
  <si>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</si>
  <si>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</si>
  <si>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</si>
  <si>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</si>
  <si>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</si>
  <si>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</si>
  <si>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</si>
  <si>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</si>
  <si>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Hardin/Gallatin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</si>
  <si>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</si>
  <si>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</si>
  <si>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</si>
  <si>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</si>
  <si>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</si>
  <si>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</si>
  <si>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</si>
  <si>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</si>
  <si>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</si>
  <si>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</si>
  <si>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</si>
  <si>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</si>
  <si>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Heart of IL Low Incidence  Hilia</t>
  </si>
  <si>
    <t>DeWitt/Livingston/Logan/McLean</t>
  </si>
  <si>
    <t>39000000046</t>
  </si>
  <si>
    <t>Heartland Region</t>
  </si>
  <si>
    <t>Macon/Piatt</t>
  </si>
  <si>
    <t>39055061041</t>
  </si>
  <si>
    <t>Heartland Technical Academy</t>
  </si>
  <si>
    <t>Henry-Senachwine CUSD 5</t>
  </si>
  <si>
    <t>Marshall</t>
  </si>
  <si>
    <t>28037801060</t>
  </si>
  <si>
    <t>Henry-Stark County Spec Ed Dist</t>
  </si>
  <si>
    <t>Heritage CUSD 8</t>
  </si>
  <si>
    <t>Champaign/Douglas/Ford/Vermilion</t>
  </si>
  <si>
    <t>Herrin CUSD 4</t>
  </si>
  <si>
    <t>Herscher CUSD 2</t>
  </si>
  <si>
    <t>Heyworth CUSD 4</t>
  </si>
  <si>
    <t>Hiawatha CUSD 426</t>
  </si>
  <si>
    <t>DeKalb/Ogle/Boone/Winnebago</t>
  </si>
  <si>
    <t>High Mount SD 116</t>
  </si>
  <si>
    <t>Highland CUSD 5</t>
  </si>
  <si>
    <t>Bond/Madison/Montgemery</t>
  </si>
  <si>
    <t>Hillsboro CUSD 3</t>
  </si>
  <si>
    <t>Montgomery</t>
  </si>
  <si>
    <t>Hillside SD 93</t>
  </si>
  <si>
    <t>Hinckley Big Rock CUSD 429</t>
  </si>
  <si>
    <t>DeKalb/Kane/Kendall</t>
  </si>
  <si>
    <t>Hinsdale CCSD 181</t>
  </si>
  <si>
    <t>Hinsdale Twp HSD 86</t>
  </si>
  <si>
    <t>Hollis Cons SD 328</t>
  </si>
  <si>
    <t>Homer CCSD 33C</t>
  </si>
  <si>
    <t>Homewood Flossmoor CHSD 233</t>
  </si>
  <si>
    <t>Homewood SD 153</t>
  </si>
  <si>
    <t>Hononegah CHD 207</t>
  </si>
  <si>
    <t>Winnebago/Boone</t>
  </si>
  <si>
    <t>Hoopeston Area CUSD 11</t>
  </si>
  <si>
    <t>Hoover-Schrum Memorial SD 157</t>
  </si>
  <si>
    <t>31045129061</t>
  </si>
  <si>
    <t>Hope Wall Joint Agreement</t>
  </si>
  <si>
    <t>Huntley Community School District 158</t>
  </si>
  <si>
    <t>McHenry/Kane</t>
  </si>
  <si>
    <t>Hutsonville CUSD 1</t>
  </si>
  <si>
    <t>Crawford</t>
  </si>
  <si>
    <t>15016225061</t>
  </si>
  <si>
    <t>IL Spec Ed Charter Coop</t>
  </si>
  <si>
    <t>Il Valley Central USD 321</t>
  </si>
  <si>
    <t>Peoria/Marshall</t>
  </si>
  <si>
    <t>Illini Bluffs CUSD 327</t>
  </si>
  <si>
    <t>Peoria/Fulton</t>
  </si>
  <si>
    <t>Illini Central CUSD 189</t>
  </si>
  <si>
    <t>Illini West H S Dist 307</t>
  </si>
  <si>
    <t>Indian Creek CUSD 425</t>
  </si>
  <si>
    <t>Indian Prairie CUSD 204</t>
  </si>
  <si>
    <t>Indian Springs SD 109</t>
  </si>
  <si>
    <t>16019430040</t>
  </si>
  <si>
    <t>Indian Valley Area Voc Ctr</t>
  </si>
  <si>
    <t>32000000047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</si>
  <si>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</si>
  <si>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</si>
  <si>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</si>
  <si>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</si>
  <si>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</si>
  <si>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</si>
  <si>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</si>
  <si>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</si>
  <si>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</si>
  <si>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</si>
  <si>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</si>
  <si>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</si>
  <si>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</si>
  <si>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Morgan/Greene</t>
  </si>
  <si>
    <t>30077801060</t>
  </si>
  <si>
    <t>Jamp Spec Educ Services</t>
  </si>
  <si>
    <t>Jasper CCSD 17</t>
  </si>
  <si>
    <t>Jasper County CUD 1</t>
  </si>
  <si>
    <t>Jasper</t>
  </si>
  <si>
    <t>Jersey CUSD 100</t>
  </si>
  <si>
    <t>Jersey</t>
  </si>
  <si>
    <t>08043790040</t>
  </si>
  <si>
    <t>Jo Daviess Carroll CTE Academy</t>
  </si>
  <si>
    <t>Johnsburg CUSD 12</t>
  </si>
  <si>
    <t>Johnston City CUSD 1</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</si>
  <si>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</si>
  <si>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</si>
  <si>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</si>
  <si>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</si>
  <si>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</si>
  <si>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</si>
  <si>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</si>
  <si>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</si>
  <si>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</si>
  <si>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</si>
  <si>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</si>
  <si>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</si>
  <si>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</si>
  <si>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</si>
  <si>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</si>
  <si>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</si>
  <si>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</si>
  <si>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</si>
  <si>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</si>
  <si>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</si>
  <si>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</si>
  <si>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</si>
  <si>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</si>
  <si>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</si>
  <si>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Boone/Winnebago</t>
  </si>
  <si>
    <t>Kirby SD 140</t>
  </si>
  <si>
    <t>16000000046</t>
  </si>
  <si>
    <t>Kishwaukee Educ Consortium</t>
  </si>
  <si>
    <t>33048801060</t>
  </si>
  <si>
    <t>Knox Warren Special Education Districts</t>
  </si>
  <si>
    <t>Knoxville CUSD 202</t>
  </si>
  <si>
    <t>Komarek SD 94</t>
  </si>
  <si>
    <t>La Grange SD 102</t>
  </si>
  <si>
    <t>La Grange SD 105 South</t>
  </si>
  <si>
    <t>La Harpe CSD 347</t>
  </si>
  <si>
    <t>Hancock/Henderson/McDonough</t>
  </si>
  <si>
    <t>La Moille CUSD 303</t>
  </si>
  <si>
    <t>Bureau/Lee</t>
  </si>
  <si>
    <t>La Salle ESD 122</t>
  </si>
  <si>
    <t>La Salle</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</si>
  <si>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</si>
  <si>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</si>
  <si>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</si>
  <si>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</si>
  <si>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</si>
  <si>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</si>
  <si>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</si>
  <si>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</si>
  <si>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</si>
  <si>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</si>
  <si>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</si>
  <si>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</si>
  <si>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</si>
  <si>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</si>
  <si>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</si>
  <si>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</si>
  <si>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</si>
  <si>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</si>
  <si>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</si>
  <si>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</si>
  <si>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</si>
  <si>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</si>
  <si>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Lawrence/Crawford</t>
  </si>
  <si>
    <t>Lebanon CUSD 9</t>
  </si>
  <si>
    <t>47052170061</t>
  </si>
  <si>
    <t>Lee County Spec Educ Assoc</t>
  </si>
  <si>
    <t>Leland CUSD 1</t>
  </si>
  <si>
    <t>LaSalle/DeKalb</t>
  </si>
  <si>
    <t>Lemont Twp HSD 210</t>
  </si>
  <si>
    <t>Lemont-Bromberek CSD 113A</t>
  </si>
  <si>
    <t>Cook/DuPage</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</si>
  <si>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</si>
  <si>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</si>
  <si>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</si>
  <si>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</si>
  <si>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</si>
  <si>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</si>
  <si>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</si>
  <si>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</si>
  <si>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</si>
  <si>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</si>
  <si>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</si>
  <si>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</si>
  <si>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</si>
  <si>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</si>
  <si>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</si>
  <si>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</si>
  <si>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</si>
  <si>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</si>
  <si>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Logan/Menard/Macon/Sangamon</t>
  </si>
  <si>
    <t>17054404041</t>
  </si>
  <si>
    <t>Lincolnland Technical Ed Ctr</t>
  </si>
  <si>
    <t>Logan/Menard/Mason/Sangamon</t>
  </si>
  <si>
    <t>Lincolnshire-Prairieview SD 103</t>
  </si>
  <si>
    <t>56099843060</t>
  </si>
  <si>
    <t>Lincoln-Way Area Spec Ed JA Dist</t>
  </si>
  <si>
    <t>Lincolnwood SD 74</t>
  </si>
  <si>
    <t>Lindop SD 92</t>
  </si>
  <si>
    <t>Lisbon CCSD 90</t>
  </si>
  <si>
    <t>Kendall/Grundy</t>
  </si>
  <si>
    <t>Lisle CUSD 202</t>
  </si>
  <si>
    <t>Litchfield CUSD 12</t>
  </si>
  <si>
    <t>Montgomery/Macoupin</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</si>
  <si>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</si>
  <si>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</si>
  <si>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</si>
  <si>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</si>
  <si>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</si>
  <si>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</si>
  <si>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</si>
  <si>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</si>
  <si>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</si>
  <si>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</si>
  <si>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</si>
  <si>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</si>
  <si>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</si>
  <si>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</si>
  <si>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</si>
  <si>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</si>
  <si>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</si>
  <si>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</si>
  <si>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</si>
  <si>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</si>
  <si>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</si>
  <si>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</si>
  <si>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</si>
  <si>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</si>
  <si>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</si>
  <si>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</si>
  <si>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</si>
  <si>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</si>
  <si>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</si>
  <si>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</si>
  <si>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</si>
  <si>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</si>
  <si>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</si>
  <si>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Kankakee/Will</t>
  </si>
  <si>
    <t>Marengo CHSD 154</t>
  </si>
  <si>
    <t>Marengo-Union E Cons D 165</t>
  </si>
  <si>
    <t>Marion CUSD 2</t>
  </si>
  <si>
    <t>Williamson/Johnson</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</si>
  <si>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</si>
  <si>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</si>
  <si>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</si>
  <si>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</si>
  <si>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</si>
  <si>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</si>
  <si>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</si>
  <si>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</si>
  <si>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</si>
  <si>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</si>
  <si>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</si>
  <si>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</si>
  <si>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Coles/Cumberland/Moultrie/Shelby</t>
  </si>
  <si>
    <t>Maywood-Melrose Park-Broadview 89</t>
  </si>
  <si>
    <t>Mazon-Verona-Kinsman ESD 2C</t>
  </si>
  <si>
    <t>McClellan CCSD 12</t>
  </si>
  <si>
    <t>McHenry CCSD 15</t>
  </si>
  <si>
    <t>McHenry CHSD 156</t>
  </si>
  <si>
    <t>44000000046</t>
  </si>
  <si>
    <t>McHenry Co Coop for Employ Educ</t>
  </si>
  <si>
    <t>McLean County USD 5</t>
  </si>
  <si>
    <t>McLean/Woodford</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</si>
  <si>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</si>
  <si>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</si>
  <si>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</si>
  <si>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</si>
  <si>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</si>
  <si>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</si>
  <si>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</si>
  <si>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</si>
  <si>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</si>
  <si>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</si>
  <si>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</si>
  <si>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</si>
  <si>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</si>
  <si>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</si>
  <si>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</si>
  <si>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</si>
  <si>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Christian</t>
  </si>
  <si>
    <t>31045303061</t>
  </si>
  <si>
    <t>Mid-Valley Special Ed Coop</t>
  </si>
  <si>
    <t>Midwest Central CUSD 191</t>
  </si>
  <si>
    <t>Mason/Tazewell</t>
  </si>
  <si>
    <t>Milford Area Public Schools District 124</t>
  </si>
  <si>
    <t>Millburn CCSD 24</t>
  </si>
  <si>
    <t>Miller Twp CCSD 210</t>
  </si>
  <si>
    <t>LaSalle/Grundy</t>
  </si>
  <si>
    <t>Millstadt CCSD 160</t>
  </si>
  <si>
    <t>Minooka CCSD 201</t>
  </si>
  <si>
    <t>Grundy/Kendall/Will</t>
  </si>
  <si>
    <t>Minooka CHSD 111</t>
  </si>
  <si>
    <t>Mokena SD 159</t>
  </si>
  <si>
    <t>Moline-Coal Valley CUSD 40</t>
  </si>
  <si>
    <t>Momence CUSD 1</t>
  </si>
  <si>
    <t>Monmouth-Roseville CUSD 238</t>
  </si>
  <si>
    <t>Warren</t>
  </si>
  <si>
    <t>Monroe SD 70</t>
  </si>
  <si>
    <t>Monticello CUSD 25</t>
  </si>
  <si>
    <t>Montmorency CCSD 145</t>
  </si>
  <si>
    <t>07016218046</t>
  </si>
  <si>
    <t>Moraine Area Career System</t>
  </si>
  <si>
    <t>Morris CHSD 101</t>
  </si>
  <si>
    <t>Morris SD 54</t>
  </si>
  <si>
    <t>Morrison CUSD 6</t>
  </si>
  <si>
    <t>Morrisonville CUSD 1</t>
  </si>
  <si>
    <t>Christian/Montgomery</t>
  </si>
  <si>
    <t>Morton CUSD 709</t>
  </si>
  <si>
    <t>Morton Grove SD 70</t>
  </si>
  <si>
    <t>06016201046</t>
  </si>
  <si>
    <t>Morton Regional Del Sys</t>
  </si>
  <si>
    <t>Mount Olive CUSD 5</t>
  </si>
  <si>
    <t>Macoupin/Montgomery</t>
  </si>
  <si>
    <t>Mount Prospect SD 57</t>
  </si>
  <si>
    <t>Mount Vernon SD 80</t>
  </si>
  <si>
    <t>Mt Pulaski CUSD 23</t>
  </si>
  <si>
    <t>13000000041</t>
  </si>
  <si>
    <t>Mt Vernon Area Voc Center</t>
  </si>
  <si>
    <t>Mt Vernon Twp HSD 201</t>
  </si>
  <si>
    <t>Mt Zion CUSD 3</t>
  </si>
  <si>
    <t>Mulberry Grove CUSD 1</t>
  </si>
  <si>
    <t>Bond</t>
  </si>
  <si>
    <t>Mundelein Cons HSD 120</t>
  </si>
  <si>
    <t>Mundelein ESD 75</t>
  </si>
  <si>
    <t>Murphysboro CUSD 186</t>
  </si>
  <si>
    <t>N Pekin &amp; Marquette Hght SD 102</t>
  </si>
  <si>
    <t>Naperville CUSD 203</t>
  </si>
  <si>
    <t>DuPage/Will</t>
  </si>
  <si>
    <t>Nashville CCSD 49</t>
  </si>
  <si>
    <t>Nashville CHSD 99</t>
  </si>
  <si>
    <t>Washington/Jefferson/Perry</t>
  </si>
  <si>
    <t>Nauvoo-Colusa CUSD 325</t>
  </si>
  <si>
    <t>Neoga CUSD 3</t>
  </si>
  <si>
    <t>Cumberland</t>
  </si>
  <si>
    <t>Nettle Creek CCSD 24C</t>
  </si>
  <si>
    <t>New Athens CUSD 60</t>
  </si>
  <si>
    <t>New Berlin CUSD 16</t>
  </si>
  <si>
    <t>Sangamon/Morgan</t>
  </si>
  <si>
    <t>New Holland-Middletown ED 88</t>
  </si>
  <si>
    <t>Logan/Mason/Menard</t>
  </si>
  <si>
    <t>New Hope CCSD 6</t>
  </si>
  <si>
    <t>Wayne/White</t>
  </si>
  <si>
    <t>New Lenox SD 122</t>
  </si>
  <si>
    <t>New Simpson Hill SD 32</t>
  </si>
  <si>
    <t>Johnson/Williamson</t>
  </si>
  <si>
    <t>New Trier Twp HSD 203</t>
  </si>
  <si>
    <t>Newark CCSD 66</t>
  </si>
  <si>
    <t>Kendall/LaSalle</t>
  </si>
  <si>
    <t>Newark CHSD 18</t>
  </si>
  <si>
    <t>Kendall/Grundy/LaSalle</t>
  </si>
  <si>
    <t>Niles ESD 71</t>
  </si>
  <si>
    <t>05016807060</t>
  </si>
  <si>
    <t>Niles Twp District for Spec Educ</t>
  </si>
  <si>
    <t>Niles Twp HSD 219</t>
  </si>
  <si>
    <t>Nippersink SD 2</t>
  </si>
  <si>
    <t>Nokomis CUSD 22</t>
  </si>
  <si>
    <t>Montgomery/Christian/Fayette</t>
  </si>
  <si>
    <t>Norridge SD 80</t>
  </si>
  <si>
    <t>Norris City-Omaha-Enfield CUSD 3</t>
  </si>
  <si>
    <t>White/Hamilton/Gallatin</t>
  </si>
  <si>
    <t>North Boone CUSD 200</t>
  </si>
  <si>
    <t>Boone</t>
  </si>
  <si>
    <t>North Chicago SD 187</t>
  </si>
  <si>
    <t>North Clay CUSD 25</t>
  </si>
  <si>
    <t>19022802060</t>
  </si>
  <si>
    <t>North DuPage Sp Ed Cooperative</t>
  </si>
  <si>
    <t>North Greene CUSD 3</t>
  </si>
  <si>
    <t>Greene/Scott</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</si>
  <si>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</si>
  <si>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</si>
  <si>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</si>
  <si>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</si>
  <si>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</si>
  <si>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</si>
  <si>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</si>
  <si>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</si>
  <si>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</si>
  <si>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</si>
  <si>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</si>
  <si>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</si>
  <si>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34049804060</t>
  </si>
  <si>
    <t>Northern Suburban Spec Ed Dist</t>
  </si>
  <si>
    <t>Northfield Twp HSD 225</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</si>
  <si>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</si>
  <si>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</si>
  <si>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</si>
  <si>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</si>
  <si>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</si>
  <si>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</si>
  <si>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</si>
  <si>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</si>
  <si>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</si>
  <si>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</si>
  <si>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</si>
  <si>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</si>
  <si>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</si>
  <si>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</si>
  <si>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</si>
  <si>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</si>
  <si>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</si>
  <si>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</si>
  <si>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</si>
  <si>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</si>
  <si>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</si>
  <si>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</si>
  <si>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Cole</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</si>
  <si>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</si>
  <si>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</si>
  <si>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</si>
  <si>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</si>
  <si>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</si>
  <si>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</si>
  <si>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</si>
  <si>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</si>
  <si>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</si>
  <si>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</si>
  <si>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</si>
  <si>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</si>
  <si>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</si>
  <si>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</si>
  <si>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Fayette/Montgomery</t>
  </si>
  <si>
    <t>45000000046</t>
  </si>
  <si>
    <t>Okaw Regional Voc System</t>
  </si>
  <si>
    <t>Monroe/Randolph/St. Clair</t>
  </si>
  <si>
    <t>Okaw Valley CUSD 302</t>
  </si>
  <si>
    <t>Macon/Moultrie/Shelby</t>
  </si>
  <si>
    <t>Olympia CUSD 16</t>
  </si>
  <si>
    <t>McLean/Tazewell/Logan/DeWitt</t>
  </si>
  <si>
    <t>Opdyke-Belle-Rive CCSD 5</t>
  </si>
  <si>
    <t>Orangeville CUSD 203</t>
  </si>
  <si>
    <t>Oregon CUSD 220</t>
  </si>
  <si>
    <t>Orion CUSD 223</t>
  </si>
  <si>
    <t>Henry/Rock Island</t>
  </si>
  <si>
    <t>Orland SD 135</t>
  </si>
  <si>
    <t>Ottawa ESD 141</t>
  </si>
  <si>
    <t>Ottawa Twp HSD 140</t>
  </si>
  <si>
    <t>Palatine CCSD 15</t>
  </si>
  <si>
    <t>Palestine CUSD 3</t>
  </si>
  <si>
    <t>Palos CCSD 118</t>
  </si>
  <si>
    <t>Palos Heights SD 128</t>
  </si>
  <si>
    <t>Pana CUSD 8</t>
  </si>
  <si>
    <t>Christian/Shelby/Montgomery</t>
  </si>
  <si>
    <t>Panhandle CUSD 2</t>
  </si>
  <si>
    <t>Montgomery/Macoupin/Christian</t>
  </si>
  <si>
    <t>11023800080</t>
  </si>
  <si>
    <t>Paris Cooperative High School</t>
  </si>
  <si>
    <t>Paris CUSD 4</t>
  </si>
  <si>
    <t>Paris-Union SD 95</t>
  </si>
  <si>
    <t>Park Forest SD 163</t>
  </si>
  <si>
    <t>Park Ridge CCSD 64</t>
  </si>
  <si>
    <t>Patoka CUSD 100</t>
  </si>
  <si>
    <t>Marion/Fayette/Clinton</t>
  </si>
  <si>
    <t>Paw Paw CUSD 271</t>
  </si>
  <si>
    <t>Pawnee CUSD 11</t>
  </si>
  <si>
    <t>Sangamon/Christian/Mont.</t>
  </si>
  <si>
    <t>Paxton-Buckley-Loda CUD 10</t>
  </si>
  <si>
    <t>Payson CUSD 1</t>
  </si>
  <si>
    <t>Pearl City CUSD 200</t>
  </si>
  <si>
    <t>Stephenson/Jo Daviess/Carroll</t>
  </si>
  <si>
    <t>Pecatonica CUSD 321</t>
  </si>
  <si>
    <t>Pekin CSD 303</t>
  </si>
  <si>
    <t>Pekin PSD 108</t>
  </si>
  <si>
    <t>Pembroke CCSD 259</t>
  </si>
  <si>
    <t>Pennoyer SD 79</t>
  </si>
  <si>
    <t>48000000046</t>
  </si>
  <si>
    <t>Peoria Educ Reg for Empl Traing</t>
  </si>
  <si>
    <t>Peoria Heights CUSD 325</t>
  </si>
  <si>
    <t>Peoria SD 150</t>
  </si>
  <si>
    <t>Peotone CUSD 207U</t>
  </si>
  <si>
    <t>Will/Kankakee</t>
  </si>
  <si>
    <t>45079132061</t>
  </si>
  <si>
    <t>Perandoe Spec Educ District</t>
  </si>
  <si>
    <t>Peru ESD 124</t>
  </si>
  <si>
    <t>Pikeland CUSD 10</t>
  </si>
  <si>
    <t>Pike/Calhoun</t>
  </si>
  <si>
    <t>Pinckneyville CHSD 101</t>
  </si>
  <si>
    <t>Pinckneyville SD 50</t>
  </si>
  <si>
    <t>Perry/Washington</t>
  </si>
  <si>
    <t>Plainfield SD 202</t>
  </si>
  <si>
    <t>Will/Kendall</t>
  </si>
  <si>
    <t>24047088061</t>
  </si>
  <si>
    <t>Plano Area Special Ed Coop</t>
  </si>
  <si>
    <t>Plano CUSD 88</t>
  </si>
  <si>
    <t>Pleasant Hill CUSD 3</t>
  </si>
  <si>
    <t>Pleasant Hill SD 69</t>
  </si>
  <si>
    <t>Pleasant Plains CUSD 8</t>
  </si>
  <si>
    <t>Pleasant Valley SD 62</t>
  </si>
  <si>
    <t>Pleasantdale SD 107</t>
  </si>
  <si>
    <t>Polo CUSD 222</t>
  </si>
  <si>
    <t>Lee/Ogle/Whiteside</t>
  </si>
  <si>
    <t>Pontiac CCSD 429</t>
  </si>
  <si>
    <t>Pontiac Twp HSD 90</t>
  </si>
  <si>
    <t>Pontiac-W Holliday SD 105</t>
  </si>
  <si>
    <t>Pope Co CUD 1</t>
  </si>
  <si>
    <t>Pope</t>
  </si>
  <si>
    <t>Porta CUSD 202</t>
  </si>
  <si>
    <t>Menard/Cass/Sangamon</t>
  </si>
  <si>
    <t>Posen-Robbins ESD 143-5</t>
  </si>
  <si>
    <t>Potomac CUSD 10</t>
  </si>
  <si>
    <t>Prairie Central CUSD 8</t>
  </si>
  <si>
    <t>Livingston/McLean/Ford</t>
  </si>
  <si>
    <t>Prairie Du Rocher CCSD 134</t>
  </si>
  <si>
    <t>Prairie Grove CSD 46</t>
  </si>
  <si>
    <t>Prairie Hill CCSD 133</t>
  </si>
  <si>
    <t>Prairie-Hills ESD 144</t>
  </si>
  <si>
    <t>Prairieview-Ogden CCSD 197</t>
  </si>
  <si>
    <t>Champaign/Vermilion</t>
  </si>
  <si>
    <t>Princeton ESD 115</t>
  </si>
  <si>
    <t>Princeton HSD 500</t>
  </si>
  <si>
    <t>Princeville CUSD 326</t>
  </si>
  <si>
    <t>Peoria/Stark/Marshall</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</si>
  <si>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</si>
  <si>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</si>
  <si>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</si>
  <si>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</si>
  <si>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</si>
  <si>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</si>
  <si>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</si>
  <si>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</si>
  <si>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</si>
  <si>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</si>
  <si>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</si>
  <si>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</si>
  <si>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</si>
  <si>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</si>
  <si>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</si>
  <si>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</si>
  <si>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</si>
  <si>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</si>
  <si>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</si>
  <si>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</si>
  <si>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</si>
  <si>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</si>
  <si>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</si>
  <si>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</si>
  <si>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</si>
  <si>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</si>
  <si>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</si>
  <si>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</si>
  <si>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</si>
  <si>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</si>
  <si>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</si>
  <si>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</si>
  <si>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</si>
  <si>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Richland/Jasper/Wayne/Clay/Lawrence</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</si>
  <si>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</si>
  <si>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</si>
  <si>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</si>
  <si>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</si>
  <si>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</si>
  <si>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</si>
  <si>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</si>
  <si>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</si>
  <si>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</si>
  <si>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</si>
  <si>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</si>
  <si>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</si>
  <si>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</si>
  <si>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</si>
  <si>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</si>
  <si>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</si>
  <si>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</si>
  <si>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</si>
  <si>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</si>
  <si>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</si>
  <si>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Ogle/Lee</t>
  </si>
  <si>
    <t>Rochelle Twp HSD 212</t>
  </si>
  <si>
    <t>Ogle/DeKalb/Lee</t>
  </si>
  <si>
    <t>Rochester CUSD 3A</t>
  </si>
  <si>
    <t>Sangamon/Christian</t>
  </si>
  <si>
    <t>Rock Falls ESD 13</t>
  </si>
  <si>
    <t>Rock Falls Twp HSD 301</t>
  </si>
  <si>
    <t>Rock Island SD 41</t>
  </si>
  <si>
    <t>Rockdale SD 84</t>
  </si>
  <si>
    <t>Rockford SD 205</t>
  </si>
  <si>
    <t>Rockridge CUSD 300</t>
  </si>
  <si>
    <t>Rock Island/Mercer</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</si>
  <si>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</si>
  <si>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</si>
  <si>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</si>
  <si>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</si>
  <si>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</si>
  <si>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</si>
  <si>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</si>
  <si>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</si>
  <si>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</si>
  <si>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</si>
  <si>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</si>
  <si>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</si>
  <si>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</si>
  <si>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</si>
  <si>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</si>
  <si>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</si>
  <si>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</si>
  <si>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</si>
  <si>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</si>
  <si>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</si>
  <si>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</si>
  <si>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DeKalb/LaSalle/Kendall</t>
  </si>
  <si>
    <t>51084010061</t>
  </si>
  <si>
    <t>Sangamon Area Spec Ed Dist</t>
  </si>
  <si>
    <t>Sangamon Valley CUSD 9</t>
  </si>
  <si>
    <t>Christian/Macon/Sangamon</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</si>
  <si>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</si>
  <si>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</si>
  <si>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</si>
  <si>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</si>
  <si>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</si>
  <si>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</si>
  <si>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</si>
  <si>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</si>
  <si>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</si>
  <si>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</si>
  <si>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Scott/Morgan</t>
  </si>
  <si>
    <t>SD 45 DuPage County</t>
  </si>
  <si>
    <t>SD U-46</t>
  </si>
  <si>
    <t>Kane/Cook/DuPage</t>
  </si>
  <si>
    <t>Selmaville CCSD 10</t>
  </si>
  <si>
    <t>Seneca CCSD 170</t>
  </si>
  <si>
    <t>Seneca Twp HSD 160</t>
  </si>
  <si>
    <t>Serena CUSD 2</t>
  </si>
  <si>
    <t>Sesser-Valier CUSD 196</t>
  </si>
  <si>
    <t>Shawnee CUSD 84</t>
  </si>
  <si>
    <t>Alexander/Jackson/Union</t>
  </si>
  <si>
    <t>Shelbyville CUSD 4</t>
  </si>
  <si>
    <t>Sherrard CUSD 200</t>
  </si>
  <si>
    <t>Mercer/ Rock Island</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</si>
  <si>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</si>
  <si>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</si>
  <si>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</si>
  <si>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</si>
  <si>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</si>
  <si>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</si>
  <si>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</si>
  <si>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</si>
  <si>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</si>
  <si>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</si>
  <si>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</si>
  <si>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</si>
  <si>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</si>
  <si>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</si>
  <si>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</si>
  <si>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</si>
  <si>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</si>
  <si>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</si>
  <si>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</si>
  <si>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</si>
  <si>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</si>
  <si>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Adams/Hancock/McDonough/Schuyler</t>
  </si>
  <si>
    <t>07016142061</t>
  </si>
  <si>
    <t>Southwest Cook Coop Spec Ed</t>
  </si>
  <si>
    <t>Southwestern CUSD 9</t>
  </si>
  <si>
    <t>Macoupin/Jersey/Greene</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</si>
  <si>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</si>
  <si>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</si>
  <si>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</si>
  <si>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</si>
  <si>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</si>
  <si>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</si>
  <si>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</si>
  <si>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</si>
  <si>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</si>
  <si>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</si>
  <si>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</si>
  <si>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</si>
  <si>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</si>
  <si>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</si>
  <si>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Fulton/Knox</t>
  </si>
  <si>
    <t>Spring Garden Community Consolidated School District 178</t>
  </si>
  <si>
    <t>Spring Lake CCSD 606</t>
  </si>
  <si>
    <t>Spring Valley CCSD 99</t>
  </si>
  <si>
    <t>Springfield SD 186</t>
  </si>
  <si>
    <t>St Anne CCSD 256</t>
  </si>
  <si>
    <t>St Anne CHSD 302</t>
  </si>
  <si>
    <t>St Charles CUSD 303</t>
  </si>
  <si>
    <t>50082000061</t>
  </si>
  <si>
    <t>St Clair ROE Special Education</t>
  </si>
  <si>
    <t>St Elmo CUSD 202</t>
  </si>
  <si>
    <t>St George CCSD 258</t>
  </si>
  <si>
    <t>St Joseph CCSD 169</t>
  </si>
  <si>
    <t>St Joseph Ogden CHSD 305</t>
  </si>
  <si>
    <t>St Libory Cons SD 30</t>
  </si>
  <si>
    <t>St Rose SD 14-15</t>
  </si>
  <si>
    <t>Stark County CUSD 100</t>
  </si>
  <si>
    <t>Stark/Knox/Marshall/Henry/Peoria</t>
  </si>
  <si>
    <t>35050720045</t>
  </si>
  <si>
    <t>Starved Rock for Voc Tech Ed</t>
  </si>
  <si>
    <t>Staunton CUSD 6</t>
  </si>
  <si>
    <t>Madison/Macoupin</t>
  </si>
  <si>
    <t>Steeleville CUSD 138</t>
  </si>
  <si>
    <t>Steger SD 194</t>
  </si>
  <si>
    <t>Sterling CUSD 5</t>
  </si>
  <si>
    <t>Steward ESD 220</t>
  </si>
  <si>
    <t>Lee/DeKalb</t>
  </si>
  <si>
    <t>Stewardson-Strasburg CUD 5A</t>
  </si>
  <si>
    <t>Stockton CUSD 206</t>
  </si>
  <si>
    <t>Streator ESD 44</t>
  </si>
  <si>
    <t>Streator Twp HSD 40</t>
  </si>
  <si>
    <t>Sullivan CUSD 300</t>
  </si>
  <si>
    <t>Moultrie/Coles/Shelby</t>
  </si>
  <si>
    <t>Summersville SD 79</t>
  </si>
  <si>
    <t>Summit Hill SD 161</t>
  </si>
  <si>
    <t>Summit SD 104</t>
  </si>
  <si>
    <t>Sunnybrook SD 171</t>
  </si>
  <si>
    <t>Sunset Ridge SD 29</t>
  </si>
  <si>
    <t>Sycamore CUSD 427</t>
  </si>
  <si>
    <t>DeKalb/Kane</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</si>
  <si>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</si>
  <si>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</si>
  <si>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</si>
  <si>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</si>
  <si>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</si>
  <si>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</si>
  <si>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</si>
  <si>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</si>
  <si>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</si>
  <si>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</si>
  <si>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Effingham/Shelby/Cumberland</t>
  </si>
  <si>
    <t>Thomasboro CCSD 130</t>
  </si>
  <si>
    <t>Thompsonville CUSD 174</t>
  </si>
  <si>
    <t>Franklin/Hamilton/Williamson</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</si>
  <si>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</si>
  <si>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</si>
  <si>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</si>
  <si>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</si>
  <si>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</si>
  <si>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</si>
  <si>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</si>
  <si>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</si>
  <si>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</si>
  <si>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</si>
  <si>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</si>
  <si>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</si>
  <si>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Ford/Iroquois/Livingston/Kankakee</t>
  </si>
  <si>
    <t>Tri Valley CUSD 3</t>
  </si>
  <si>
    <t>Triad CUSD 2</t>
  </si>
  <si>
    <t>Trico CUSD 176</t>
  </si>
  <si>
    <t>30039186061</t>
  </si>
  <si>
    <t>Tri-County Sp Ed Jnt Agreement</t>
  </si>
  <si>
    <t>Jackson/Perry/Union</t>
  </si>
  <si>
    <t>17064007061</t>
  </si>
  <si>
    <t>Tri-County Spec Educ Assoc</t>
  </si>
  <si>
    <t>Triopia CUSD 27</t>
  </si>
  <si>
    <t>Morgan/Cass/Scott</t>
  </si>
  <si>
    <t>Troy CCSD 30C</t>
  </si>
  <si>
    <t>Tuscola CUSD 301</t>
  </si>
  <si>
    <t>Douglas/Champaign</t>
  </si>
  <si>
    <t>12000000046</t>
  </si>
  <si>
    <t>Twin Rivers Career &amp; Tech Ed Sys</t>
  </si>
  <si>
    <t>01009700045</t>
  </si>
  <si>
    <t>Two Rivers Career Educ System</t>
  </si>
  <si>
    <t>Brown Scott Morgan Cass</t>
  </si>
  <si>
    <t>Twp HSD 113</t>
  </si>
  <si>
    <t>Union Ridge SD 86</t>
  </si>
  <si>
    <t>Union SD 81</t>
  </si>
  <si>
    <t>United CUSD 304</t>
  </si>
  <si>
    <t>49081030041</t>
  </si>
  <si>
    <t>United Twp Area Career Ctr</t>
  </si>
  <si>
    <t>United Twp HSD 30</t>
  </si>
  <si>
    <t>Rock Island/Henry</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</si>
  <si>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</si>
  <si>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</si>
  <si>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</si>
  <si>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</si>
  <si>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</si>
  <si>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</si>
  <si>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</si>
  <si>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</si>
  <si>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</si>
  <si>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</si>
  <si>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</si>
  <si>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</si>
  <si>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</si>
  <si>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</si>
  <si>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Johnson/Massac/Williamson/Union</t>
  </si>
  <si>
    <t>Vienna SD 55</t>
  </si>
  <si>
    <t>Villa Grove CUSD 302</t>
  </si>
  <si>
    <t>Virginia CUSD 64</t>
  </si>
  <si>
    <t>Cass/Morgan</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</si>
  <si>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</si>
  <si>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</si>
  <si>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</si>
  <si>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</si>
  <si>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</si>
  <si>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</si>
  <si>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</si>
  <si>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</si>
  <si>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</si>
  <si>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</si>
  <si>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Macon/Logan</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</si>
  <si>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</si>
  <si>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</si>
  <si>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</si>
  <si>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</si>
  <si>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</si>
  <si>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</si>
  <si>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</si>
  <si>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</si>
  <si>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</si>
  <si>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</si>
  <si>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</si>
  <si>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</si>
  <si>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</si>
  <si>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</si>
  <si>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</si>
  <si>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</si>
  <si>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</si>
  <si>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</si>
  <si>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</si>
  <si>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</si>
  <si>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McDonough/Hancock/Henderson</t>
  </si>
  <si>
    <t>West Washington Co CUD 10</t>
  </si>
  <si>
    <t>Westchester SD 92-5</t>
  </si>
  <si>
    <t>26000000046</t>
  </si>
  <si>
    <t>Western Area Career System 265</t>
  </si>
  <si>
    <t>McD/Ful/Han/Sch/Mas</t>
  </si>
  <si>
    <t>Western CUSD 12</t>
  </si>
  <si>
    <t>Western Springs SD 101</t>
  </si>
  <si>
    <t>Westville CUSD 2</t>
  </si>
  <si>
    <t>Wethersfield CUSD 230</t>
  </si>
  <si>
    <t>Henry/Bureau/Stark</t>
  </si>
  <si>
    <t>Wheeling CCSD 21</t>
  </si>
  <si>
    <t>47098005040</t>
  </si>
  <si>
    <t>Whiteside Area Career</t>
  </si>
  <si>
    <t>47098005046</t>
  </si>
  <si>
    <t>Whiteside Regional Voc System</t>
  </si>
  <si>
    <t>Whiteside SD 115</t>
  </si>
  <si>
    <t>56000000040</t>
  </si>
  <si>
    <t>Wilco Area Career Center</t>
  </si>
  <si>
    <t>Will County SD 92</t>
  </si>
  <si>
    <t>Williamsfield CUSD 210</t>
  </si>
  <si>
    <t>Knox/Peoria/Stark</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</si>
  <si>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</si>
  <si>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</si>
  <si>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</si>
  <si>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</si>
  <si>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</si>
  <si>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</si>
  <si>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</si>
  <si>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</si>
  <si>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</si>
  <si>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</si>
  <si>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</si>
  <si>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</si>
  <si>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Scott/Morgan/Greene</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</si>
  <si>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</si>
  <si>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</si>
  <si>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</si>
  <si>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</si>
  <si>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</si>
  <si>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</si>
  <si>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</si>
  <si>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</si>
  <si>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</si>
  <si>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</si>
  <si>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</si>
  <si>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</si>
  <si>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</si>
  <si>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</si>
  <si>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</si>
  <si>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</si>
  <si>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</si>
  <si>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</si>
  <si>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</si>
  <si>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Kane/Kendall</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</si>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</sst>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409]mmmm\ d\,\ yyyy"/>
    <numFmt numFmtId="165" formatCode="##\-###\-####\-##"/>
    <numFmt numFmtId="166" formatCode="0#\-###\-####\-##"/>
    <numFmt numFmtId="167" formatCode="#"/>
    <numFmt numFmtId="168" formatCode="0_);[Red]\(0\)"/>
    <numFmt numFmtId="169" formatCode="0."/>
    <numFmt numFmtId="170" formatCode="_(&quot;$&quot;* #,##0_);_(&quot;$&quot;* \(#,##0\);_(&quot;$&quot;* &quot;-&quot;??_);_(@_)"/>
    <numFmt numFmtId="171" formatCode="mm/dd/yy"/>
    <numFmt numFmtId="172" formatCode="##."/>
    <numFmt numFmtId="173" formatCode="&quot;$&quot;#,##0.00"/>
    <numFmt numFmtId="174" formatCode="00\-000\-0000\-00"/>
    <numFmt numFmtId="175" formatCode="[$-409]d\-mmm"/>
  </numFmts>
  <fonts count="89" x14ac:knownFonts="1">
    <font>
      <sz val="10"/>
      <color rgb="FF000000"/>
      <name val="Arial"/>
      <scheme val="minor"/>
    </font>
    <font>
      <b/>
      <u/>
      <sz val="9"/>
      <color theme="1"/>
      <name val="Calibri"/>
      <family val="2"/>
    </font>
    <font>
      <sz val="9"/>
      <color theme="1"/>
      <name val="Calibri"/>
      <family val="2"/>
    </font>
    <font>
      <b/>
      <sz val="9"/>
      <color theme="1"/>
      <name val="Calibri"/>
      <family val="2"/>
    </font>
    <font>
      <sz val="9"/>
      <color theme="0"/>
      <name val="Calibri"/>
      <family val="2"/>
    </font>
    <font>
      <b/>
      <sz val="10"/>
      <color theme="1"/>
      <name val="Calibri"/>
      <family val="2"/>
    </font>
    <font>
      <sz val="8"/>
      <color theme="1"/>
      <name val="Calibri"/>
      <family val="2"/>
    </font>
    <font>
      <b/>
      <sz val="8"/>
      <color rgb="FF0000FF"/>
      <name val="Calibri"/>
      <family val="2"/>
    </font>
    <font>
      <sz val="10"/>
      <name val="Arial"/>
      <family val="2"/>
    </font>
    <font>
      <b/>
      <sz val="11"/>
      <color theme="1"/>
      <name val="Calibri"/>
      <family val="2"/>
    </font>
    <font>
      <sz val="11"/>
      <color theme="1"/>
      <name val="Calibri"/>
      <family val="2"/>
    </font>
    <font>
      <sz val="10"/>
      <color rgb="FF0000FF"/>
      <name val="Calibri"/>
      <family val="2"/>
    </font>
    <font>
      <b/>
      <i/>
      <sz val="9"/>
      <color theme="1"/>
      <name val="Calibri"/>
      <family val="2"/>
    </font>
    <font>
      <sz val="10"/>
      <color theme="1"/>
      <name val="Calibri"/>
      <family val="2"/>
    </font>
    <font>
      <sz val="11"/>
      <color theme="0"/>
      <name val="Calibri"/>
      <family val="2"/>
    </font>
    <font>
      <b/>
      <sz val="12"/>
      <color theme="1"/>
      <name val="Calibri"/>
      <family val="2"/>
    </font>
    <font>
      <i/>
      <sz val="8"/>
      <color theme="1"/>
      <name val="Calibri"/>
      <family val="2"/>
    </font>
    <font>
      <sz val="10"/>
      <color theme="0"/>
      <name val="Calibri"/>
      <family val="2"/>
    </font>
    <font>
      <sz val="8"/>
      <color theme="0"/>
      <name val="Calibri"/>
      <family val="2"/>
    </font>
    <font>
      <b/>
      <i/>
      <sz val="10"/>
      <color rgb="FFFF0000"/>
      <name val="Calibri"/>
      <family val="2"/>
    </font>
    <font>
      <i/>
      <sz val="9"/>
      <color theme="1"/>
      <name val="Calibri"/>
      <family val="2"/>
    </font>
    <font>
      <i/>
      <sz val="9"/>
      <color rgb="FF000000"/>
      <name val="Calibri"/>
      <family val="2"/>
    </font>
    <font>
      <i/>
      <sz val="9"/>
      <color rgb="FF000000"/>
      <name val="Arial"/>
      <family val="2"/>
    </font>
    <font>
      <sz val="12"/>
      <color theme="1"/>
      <name val="Calibri"/>
      <family val="2"/>
    </font>
    <font>
      <b/>
      <i/>
      <sz val="9"/>
      <color rgb="FF000000"/>
      <name val="Calibri"/>
      <family val="2"/>
    </font>
    <font>
      <i/>
      <sz val="10"/>
      <color theme="1"/>
      <name val="Calibri"/>
      <family val="2"/>
    </font>
    <font>
      <i/>
      <sz val="9"/>
      <color rgb="FFFF0000"/>
      <name val="Calibri"/>
      <family val="2"/>
    </font>
    <font>
      <u/>
      <sz val="7"/>
      <color rgb="FF0000FF"/>
      <name val="Arial"/>
      <family val="2"/>
    </font>
    <font>
      <b/>
      <i/>
      <sz val="9"/>
      <color rgb="FFFF0000"/>
      <name val="Calibri"/>
      <family val="2"/>
    </font>
    <font>
      <b/>
      <sz val="8"/>
      <color theme="1"/>
      <name val="Calibri"/>
      <family val="2"/>
    </font>
    <font>
      <sz val="7"/>
      <color theme="1"/>
      <name val="Calibri"/>
      <family val="2"/>
    </font>
    <font>
      <strike/>
      <sz val="9"/>
      <color theme="1"/>
      <name val="Calibri"/>
      <family val="2"/>
    </font>
    <font>
      <b/>
      <sz val="11"/>
      <color rgb="FFFF0000"/>
      <name val="Calibri"/>
      <family val="2"/>
    </font>
    <font>
      <sz val="11"/>
      <color theme="1"/>
      <name val="Arial"/>
      <family val="2"/>
    </font>
    <font>
      <b/>
      <sz val="11"/>
      <color theme="1"/>
      <name val="Arial"/>
      <family val="2"/>
    </font>
    <font>
      <b/>
      <sz val="10"/>
      <color theme="1"/>
      <name val="Arial"/>
      <family val="2"/>
    </font>
    <font>
      <b/>
      <sz val="12"/>
      <color theme="1"/>
      <name val="Arial"/>
      <family val="2"/>
    </font>
    <font>
      <sz val="10"/>
      <color theme="1"/>
      <name val="Arial"/>
      <family val="2"/>
    </font>
    <font>
      <sz val="10"/>
      <color theme="1"/>
      <name val="Times New Roman"/>
      <family val="1"/>
    </font>
    <font>
      <b/>
      <sz val="10"/>
      <color rgb="FF0000FF"/>
      <name val="Calibri"/>
      <family val="2"/>
    </font>
    <font>
      <b/>
      <i/>
      <sz val="8"/>
      <color theme="1"/>
      <name val="Calibri"/>
      <family val="2"/>
    </font>
    <font>
      <b/>
      <i/>
      <sz val="10"/>
      <color theme="1"/>
      <name val="Calibri"/>
      <family val="2"/>
    </font>
    <font>
      <b/>
      <i/>
      <sz val="11"/>
      <color theme="1"/>
      <name val="Calibri"/>
      <family val="2"/>
    </font>
    <font>
      <b/>
      <i/>
      <sz val="12"/>
      <color theme="1"/>
      <name val="Calibri"/>
      <family val="2"/>
    </font>
    <font>
      <u/>
      <sz val="7"/>
      <color rgb="FF0000FF"/>
      <name val="Calibri"/>
      <family val="2"/>
    </font>
    <font>
      <b/>
      <u/>
      <sz val="9"/>
      <color theme="1"/>
      <name val="Calibri"/>
      <family val="2"/>
    </font>
    <font>
      <b/>
      <sz val="18"/>
      <color theme="0"/>
      <name val="Calibri"/>
      <family val="2"/>
    </font>
    <font>
      <b/>
      <u/>
      <sz val="12"/>
      <color theme="1"/>
      <name val="Calibri"/>
      <family val="2"/>
    </font>
    <font>
      <b/>
      <sz val="11"/>
      <color theme="0"/>
      <name val="Calibri"/>
      <family val="2"/>
    </font>
    <font>
      <sz val="11"/>
      <color rgb="FFFF0000"/>
      <name val="Calibri"/>
      <family val="2"/>
    </font>
    <font>
      <b/>
      <sz val="12"/>
      <color theme="0"/>
      <name val="Calibri"/>
      <family val="2"/>
    </font>
    <font>
      <sz val="11"/>
      <color rgb="FF1F497D"/>
      <name val="Calibri"/>
      <family val="2"/>
    </font>
    <font>
      <i/>
      <sz val="11"/>
      <color theme="1"/>
      <name val="Calibri"/>
      <family val="2"/>
    </font>
    <font>
      <b/>
      <u/>
      <sz val="12"/>
      <color theme="1"/>
      <name val="Calibri"/>
      <family val="2"/>
    </font>
    <font>
      <b/>
      <sz val="10"/>
      <color rgb="FFFF0000"/>
      <name val="Arial"/>
      <family val="2"/>
    </font>
    <font>
      <u/>
      <sz val="10"/>
      <color rgb="FF0000FF"/>
      <name val="Arial"/>
      <family val="2"/>
    </font>
    <font>
      <i/>
      <u/>
      <sz val="8"/>
      <color rgb="FF0000FF"/>
      <name val="Calibri"/>
      <family val="2"/>
    </font>
    <font>
      <vertAlign val="superscript"/>
      <sz val="10"/>
      <color theme="1"/>
      <name val="Calibri"/>
      <family val="2"/>
    </font>
    <font>
      <b/>
      <vertAlign val="superscript"/>
      <sz val="10"/>
      <color theme="1"/>
      <name val="Calibri"/>
      <family val="2"/>
    </font>
    <font>
      <b/>
      <vertAlign val="superscript"/>
      <sz val="10"/>
      <color theme="1"/>
      <name val="Calibri"/>
      <family val="2"/>
    </font>
    <font>
      <b/>
      <vertAlign val="superscript"/>
      <sz val="10"/>
      <color theme="1"/>
      <name val="Calibri"/>
      <family val="2"/>
    </font>
    <font>
      <b/>
      <vertAlign val="superscript"/>
      <sz val="10"/>
      <color theme="1"/>
      <name val="Calibri"/>
      <family val="2"/>
    </font>
    <font>
      <b/>
      <vertAlign val="superscript"/>
      <sz val="10"/>
      <color theme="1"/>
      <name val="Calibri"/>
      <family val="2"/>
    </font>
    <font>
      <vertAlign val="superscript"/>
      <sz val="10"/>
      <color theme="1"/>
      <name val="Calibri"/>
      <family val="2"/>
    </font>
    <font>
      <vertAlign val="superscript"/>
      <sz val="10"/>
      <color theme="1"/>
      <name val="Calibri"/>
      <family val="2"/>
    </font>
    <font>
      <vertAlign val="superscript"/>
      <sz val="10"/>
      <color theme="1"/>
      <name val="Calibri"/>
      <family val="2"/>
    </font>
    <font>
      <vertAlign val="superscript"/>
      <sz val="10"/>
      <color theme="1"/>
      <name val="Calibri"/>
      <family val="2"/>
    </font>
    <font>
      <vertAlign val="superscript"/>
      <sz val="10"/>
      <color theme="1"/>
      <name val="Calibri"/>
      <family val="2"/>
    </font>
    <font>
      <vertAlign val="superscript"/>
      <sz val="10"/>
      <color theme="1"/>
      <name val="Calibri"/>
      <family val="2"/>
    </font>
    <font>
      <b/>
      <sz val="9"/>
      <color rgb="FFFF0000"/>
      <name val="Calibri"/>
      <family val="2"/>
    </font>
    <font>
      <i/>
      <sz val="12"/>
      <color theme="1"/>
      <name val="Calibri"/>
      <family val="2"/>
    </font>
    <font>
      <b/>
      <sz val="16"/>
      <color theme="0"/>
      <name val="Calibri"/>
      <family val="2"/>
    </font>
    <font>
      <sz val="10"/>
      <color theme="1"/>
      <name val="Arial"/>
      <family val="2"/>
      <scheme val="minor"/>
    </font>
    <font>
      <sz val="8"/>
      <color theme="1"/>
      <name val="Arial"/>
      <family val="2"/>
    </font>
    <font>
      <b/>
      <u/>
      <sz val="12"/>
      <color theme="1"/>
      <name val="Arial"/>
      <family val="2"/>
    </font>
    <font>
      <b/>
      <u/>
      <sz val="10"/>
      <color theme="1"/>
      <name val="Arial"/>
      <family val="2"/>
    </font>
    <font>
      <strike/>
      <sz val="8"/>
      <color theme="1"/>
      <name val="Arial"/>
      <family val="2"/>
    </font>
    <font>
      <b/>
      <sz val="8"/>
      <color theme="1"/>
      <name val="Arial"/>
      <family val="2"/>
    </font>
    <font>
      <strike/>
      <sz val="10"/>
      <color theme="1"/>
      <name val="Arial"/>
      <family val="2"/>
    </font>
    <font>
      <b/>
      <vertAlign val="superscript"/>
      <sz val="8"/>
      <color theme="1"/>
      <name val="Calibri"/>
      <family val="2"/>
    </font>
    <font>
      <vertAlign val="superscript"/>
      <sz val="9"/>
      <color theme="1"/>
      <name val="Calibri"/>
      <family val="2"/>
    </font>
    <font>
      <b/>
      <vertAlign val="superscript"/>
      <sz val="9"/>
      <color theme="1"/>
      <name val="Calibri"/>
      <family val="2"/>
    </font>
    <font>
      <b/>
      <u/>
      <sz val="11"/>
      <color theme="1"/>
      <name val="Calibri"/>
      <family val="2"/>
    </font>
    <font>
      <u/>
      <sz val="11"/>
      <color theme="1"/>
      <name val="Calibri"/>
      <family val="2"/>
    </font>
    <font>
      <b/>
      <i/>
      <u/>
      <sz val="10"/>
      <color theme="1"/>
      <name val="Calibri"/>
      <family val="2"/>
    </font>
    <font>
      <b/>
      <i/>
      <u/>
      <sz val="8"/>
      <color theme="1"/>
      <name val="Calibri"/>
      <family val="2"/>
    </font>
    <font>
      <u/>
      <sz val="8"/>
      <color theme="1"/>
      <name val="Calibri"/>
      <family val="2"/>
    </font>
    <font>
      <b/>
      <sz val="9"/>
      <color rgb="FF800000"/>
      <name val="Calibri"/>
      <family val="2"/>
    </font>
    <font>
      <b/>
      <sz val="9"/>
      <color rgb="FF953734"/>
      <name val="Calibri"/>
      <family val="2"/>
    </font>
  </fonts>
  <fills count="33">
    <fill>
      <patternFill patternType="none"/>
    </fill>
    <fill>
      <patternFill patternType="gray125"/>
    </fill>
    <fill>
      <patternFill patternType="solid">
        <fgColor rgb="FFFFFFC0"/>
        <bgColor rgb="FFFFFFC0"/>
      </patternFill>
    </fill>
    <fill>
      <patternFill patternType="solid">
        <fgColor rgb="FFFFFFCC"/>
        <bgColor rgb="FFFFFFCC"/>
      </patternFill>
    </fill>
    <fill>
      <patternFill patternType="solid">
        <fgColor rgb="FFFBD4B4"/>
        <bgColor rgb="FFFBD4B4"/>
      </patternFill>
    </fill>
    <fill>
      <patternFill patternType="solid">
        <fgColor rgb="FFA6CAF0"/>
        <bgColor rgb="FFA6CAF0"/>
      </patternFill>
    </fill>
    <fill>
      <patternFill patternType="solid">
        <fgColor rgb="FFE3E3E3"/>
        <bgColor rgb="FFE3E3E3"/>
      </patternFill>
    </fill>
    <fill>
      <patternFill patternType="solid">
        <fgColor theme="1"/>
        <bgColor theme="1"/>
      </patternFill>
    </fill>
    <fill>
      <patternFill patternType="solid">
        <fgColor rgb="FF8DB3E2"/>
        <bgColor rgb="FF8DB3E2"/>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BFBFBF"/>
        <bgColor rgb="FFBFBFBF"/>
      </patternFill>
    </fill>
    <fill>
      <patternFill patternType="solid">
        <fgColor rgb="FFFCD8BA"/>
        <bgColor rgb="FFFCD8BA"/>
      </patternFill>
    </fill>
    <fill>
      <patternFill patternType="solid">
        <fgColor rgb="FF44546A"/>
        <bgColor rgb="FF44546A"/>
      </patternFill>
    </fill>
    <fill>
      <patternFill patternType="solid">
        <fgColor rgb="FFFFFF00"/>
        <bgColor rgb="FFFFFF00"/>
      </patternFill>
    </fill>
    <fill>
      <patternFill patternType="solid">
        <fgColor rgb="FFBDD7EE"/>
        <bgColor rgb="FFBDD7EE"/>
      </patternFill>
    </fill>
    <fill>
      <patternFill patternType="solid">
        <fgColor rgb="FFE7E6E6"/>
        <bgColor rgb="FFE7E6E6"/>
      </patternFill>
    </fill>
    <fill>
      <patternFill patternType="solid">
        <fgColor rgb="FFFFFDA9"/>
        <bgColor rgb="FFFFFDA9"/>
      </patternFill>
    </fill>
    <fill>
      <patternFill patternType="solid">
        <fgColor rgb="FF632423"/>
        <bgColor rgb="FF632423"/>
      </patternFill>
    </fill>
    <fill>
      <patternFill patternType="solid">
        <fgColor rgb="FFFCE4D6"/>
        <bgColor rgb="FFFCE4D6"/>
      </patternFill>
    </fill>
    <fill>
      <patternFill patternType="solid">
        <fgColor rgb="FFFFF2CC"/>
        <bgColor rgb="FFFFF2CC"/>
      </patternFill>
    </fill>
    <fill>
      <patternFill patternType="solid">
        <fgColor rgb="FFFFC000"/>
        <bgColor rgb="FFFFC000"/>
      </patternFill>
    </fill>
    <fill>
      <patternFill patternType="solid">
        <fgColor rgb="FFFFDF79"/>
        <bgColor rgb="FFFFDF79"/>
      </patternFill>
    </fill>
    <fill>
      <patternFill patternType="solid">
        <fgColor rgb="FF4BACC6"/>
        <bgColor rgb="FF4BACC6"/>
      </patternFill>
    </fill>
    <fill>
      <patternFill patternType="solid">
        <fgColor rgb="FFB3DCE7"/>
        <bgColor rgb="FFB3DCE7"/>
      </patternFill>
    </fill>
    <fill>
      <patternFill patternType="solid">
        <fgColor rgb="FFCCC0DA"/>
        <bgColor rgb="FFCCC0DA"/>
      </patternFill>
    </fill>
    <fill>
      <patternFill patternType="solid">
        <fgColor rgb="FFE5E0EC"/>
        <bgColor rgb="FFE5E0EC"/>
      </patternFill>
    </fill>
    <fill>
      <patternFill patternType="solid">
        <fgColor rgb="FFE7E2EE"/>
        <bgColor rgb="FFE7E2EE"/>
      </patternFill>
    </fill>
    <fill>
      <patternFill patternType="solid">
        <fgColor rgb="FFFFCC99"/>
        <bgColor rgb="FFFFCC99"/>
      </patternFill>
    </fill>
    <fill>
      <patternFill patternType="solid">
        <fgColor rgb="FFFFC285"/>
        <bgColor rgb="FFFFC285"/>
      </patternFill>
    </fill>
    <fill>
      <patternFill patternType="solid">
        <fgColor rgb="FF1F497D"/>
        <bgColor rgb="FF1F497D"/>
      </patternFill>
    </fill>
  </fills>
  <borders count="280">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80"/>
      </bottom>
      <diagonal/>
    </border>
    <border>
      <left style="medium">
        <color rgb="FF000000"/>
      </left>
      <right style="medium">
        <color rgb="FF000000"/>
      </right>
      <top/>
      <bottom style="medium">
        <color rgb="FF000000"/>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medium">
        <color rgb="FF000000"/>
      </left>
      <right style="medium">
        <color rgb="FF000000"/>
      </right>
      <top/>
      <bottom style="medium">
        <color rgb="FF000000"/>
      </bottom>
      <diagonal/>
    </border>
    <border>
      <left/>
      <right/>
      <top/>
      <bottom style="thin">
        <color rgb="FF808080"/>
      </bottom>
      <diagonal/>
    </border>
    <border>
      <left/>
      <right/>
      <top style="thin">
        <color rgb="FF80808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80"/>
      </left>
      <right/>
      <top/>
      <bottom style="thin">
        <color rgb="FF000080"/>
      </bottom>
      <diagonal/>
    </border>
    <border>
      <left/>
      <right style="thin">
        <color rgb="FF000080"/>
      </right>
      <top/>
      <bottom style="thin">
        <color rgb="FF000080"/>
      </bottom>
      <diagonal/>
    </border>
    <border>
      <left/>
      <right/>
      <top style="thin">
        <color rgb="FF808080"/>
      </top>
      <bottom style="thin">
        <color rgb="FF808080"/>
      </bottom>
      <diagonal/>
    </border>
    <border>
      <left/>
      <right/>
      <top style="thin">
        <color rgb="FF808080"/>
      </top>
      <bottom style="thin">
        <color rgb="FF808080"/>
      </bottom>
      <diagonal/>
    </border>
    <border>
      <left/>
      <right/>
      <top style="thin">
        <color rgb="FF808080"/>
      </top>
      <bottom style="thin">
        <color rgb="FF808080"/>
      </bottom>
      <diagonal/>
    </border>
    <border>
      <left/>
      <right/>
      <top style="medium">
        <color rgb="FF969696"/>
      </top>
      <bottom style="double">
        <color rgb="FF969696"/>
      </bottom>
      <diagonal/>
    </border>
    <border>
      <left/>
      <right/>
      <top style="medium">
        <color rgb="FF808080"/>
      </top>
      <bottom style="double">
        <color rgb="FF808080"/>
      </bottom>
      <diagonal/>
    </border>
    <border>
      <left/>
      <right/>
      <top style="double">
        <color rgb="FF969696"/>
      </top>
      <bottom/>
      <diagonal/>
    </border>
    <border>
      <left/>
      <right/>
      <top/>
      <bottom style="thin">
        <color rgb="FF808080"/>
      </bottom>
      <diagonal/>
    </border>
    <border>
      <left/>
      <right/>
      <top/>
      <bottom style="thin">
        <color rgb="FF808080"/>
      </bottom>
      <diagonal/>
    </border>
    <border>
      <left/>
      <right/>
      <top/>
      <bottom style="thin">
        <color rgb="FF80808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969696"/>
      </bottom>
      <diagonal/>
    </border>
    <border>
      <left/>
      <right/>
      <top/>
      <bottom style="thin">
        <color rgb="FF969696"/>
      </bottom>
      <diagonal/>
    </border>
    <border>
      <left/>
      <right/>
      <top/>
      <bottom style="thin">
        <color rgb="FF969696"/>
      </bottom>
      <diagonal/>
    </border>
    <border>
      <left/>
      <right/>
      <top style="thin">
        <color rgb="FF969696"/>
      </top>
      <bottom/>
      <diagonal/>
    </border>
    <border>
      <left/>
      <right/>
      <top/>
      <bottom style="thin">
        <color rgb="FF7F7F7F"/>
      </bottom>
      <diagonal/>
    </border>
    <border>
      <left/>
      <right/>
      <top/>
      <bottom style="thin">
        <color rgb="FF7F7F7F"/>
      </bottom>
      <diagonal/>
    </border>
    <border>
      <left/>
      <right/>
      <top/>
      <bottom style="thin">
        <color rgb="FF7F7F7F"/>
      </bottom>
      <diagonal/>
    </border>
    <border>
      <left/>
      <right/>
      <top/>
      <bottom style="thin">
        <color rgb="FF969696"/>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right/>
      <top/>
      <bottom style="thick">
        <color rgb="FFA5A5A5"/>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top/>
      <bottom style="thin">
        <color rgb="FF969696"/>
      </bottom>
      <diagonal/>
    </border>
    <border>
      <left style="thin">
        <color rgb="FF969696"/>
      </left>
      <right style="thin">
        <color rgb="FF969696"/>
      </right>
      <top/>
      <bottom style="thin">
        <color rgb="FF969696"/>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style="thin">
        <color rgb="FF969696"/>
      </top>
      <bottom style="double">
        <color rgb="FF969696"/>
      </bottom>
      <diagonal/>
    </border>
    <border>
      <left/>
      <right style="thin">
        <color rgb="FF969696"/>
      </right>
      <top style="thin">
        <color rgb="FF969696"/>
      </top>
      <bottom style="double">
        <color rgb="FF969696"/>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double">
        <color rgb="FF969696"/>
      </top>
      <bottom style="thin">
        <color rgb="FF969696"/>
      </bottom>
      <diagonal/>
    </border>
    <border>
      <left style="thin">
        <color rgb="FF969696"/>
      </left>
      <right style="thin">
        <color rgb="FF969696"/>
      </right>
      <top/>
      <bottom style="double">
        <color rgb="FF969696"/>
      </bottom>
      <diagonal/>
    </border>
    <border>
      <left style="thin">
        <color rgb="FF969696"/>
      </left>
      <right/>
      <top style="double">
        <color rgb="FF969696"/>
      </top>
      <bottom style="thin">
        <color rgb="FF969696"/>
      </bottom>
      <diagonal/>
    </border>
    <border>
      <left/>
      <right/>
      <top style="double">
        <color rgb="FF969696"/>
      </top>
      <bottom style="thin">
        <color rgb="FF969696"/>
      </bottom>
      <diagonal/>
    </border>
    <border>
      <left/>
      <right style="thin">
        <color rgb="FF969696"/>
      </right>
      <top style="double">
        <color rgb="FF969696"/>
      </top>
      <bottom style="thin">
        <color rgb="FF969696"/>
      </bottom>
      <diagonal/>
    </border>
    <border>
      <left style="thin">
        <color rgb="FF969696"/>
      </left>
      <right/>
      <top/>
      <bottom style="thin">
        <color rgb="FF969696"/>
      </bottom>
      <diagonal/>
    </border>
    <border>
      <left style="thin">
        <color rgb="FF969696"/>
      </left>
      <right style="thin">
        <color rgb="FF969696"/>
      </right>
      <top/>
      <bottom style="thin">
        <color rgb="FF969696"/>
      </bottom>
      <diagonal/>
    </border>
    <border>
      <left/>
      <right/>
      <top/>
      <bottom/>
      <diagonal/>
    </border>
    <border>
      <left style="thin">
        <color rgb="FF969696"/>
      </left>
      <right style="thin">
        <color rgb="FF969696"/>
      </right>
      <top/>
      <bottom/>
      <diagonal/>
    </border>
    <border>
      <left/>
      <right style="thin">
        <color rgb="FF969696"/>
      </right>
      <top/>
      <bottom/>
      <diagonal/>
    </border>
    <border>
      <left style="thin">
        <color rgb="FF969696"/>
      </left>
      <right style="thin">
        <color rgb="FF969696"/>
      </right>
      <top style="double">
        <color rgb="FF969696"/>
      </top>
      <bottom style="double">
        <color rgb="FF969696"/>
      </bottom>
      <diagonal/>
    </border>
    <border>
      <left style="thin">
        <color rgb="FF969696"/>
      </left>
      <right/>
      <top style="double">
        <color rgb="FF969696"/>
      </top>
      <bottom/>
      <diagonal/>
    </border>
    <border>
      <left/>
      <right style="thin">
        <color rgb="FF969696"/>
      </right>
      <top style="double">
        <color rgb="FF969696"/>
      </top>
      <bottom/>
      <diagonal/>
    </border>
    <border>
      <left style="thin">
        <color rgb="FF969696"/>
      </left>
      <right style="thin">
        <color rgb="FF969696"/>
      </right>
      <top style="double">
        <color rgb="FF969696"/>
      </top>
      <bottom/>
      <diagonal/>
    </border>
    <border>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969696"/>
      </left>
      <right/>
      <top style="thin">
        <color rgb="FF969696"/>
      </top>
      <bottom/>
      <diagonal/>
    </border>
    <border>
      <left/>
      <right style="thin">
        <color rgb="FF969696"/>
      </right>
      <top/>
      <bottom style="thin">
        <color rgb="FF969696"/>
      </bottom>
      <diagonal/>
    </border>
    <border>
      <left style="thin">
        <color rgb="FFC0C0C0"/>
      </left>
      <right style="thin">
        <color rgb="FFC0C0C0"/>
      </right>
      <top style="thin">
        <color rgb="FFC0C0C0"/>
      </top>
      <bottom style="thin">
        <color rgb="FFC0C0C0"/>
      </bottom>
      <diagonal/>
    </border>
    <border>
      <left style="thin">
        <color rgb="FF969696"/>
      </left>
      <right/>
      <top style="double">
        <color rgb="FF969696"/>
      </top>
      <bottom style="double">
        <color rgb="FF969696"/>
      </bottom>
      <diagonal/>
    </border>
    <border>
      <left/>
      <right style="thin">
        <color rgb="FF969696"/>
      </right>
      <top style="double">
        <color rgb="FF969696"/>
      </top>
      <bottom style="double">
        <color rgb="FF969696"/>
      </bottom>
      <diagonal/>
    </border>
    <border>
      <left style="thin">
        <color rgb="FF969696"/>
      </left>
      <right/>
      <top/>
      <bottom/>
      <diagonal/>
    </border>
    <border>
      <left/>
      <right style="thin">
        <color rgb="FF969696"/>
      </right>
      <top style="thin">
        <color rgb="FF969696"/>
      </top>
      <bottom/>
      <diagonal/>
    </border>
    <border>
      <left/>
      <right/>
      <top style="thin">
        <color rgb="FF969696"/>
      </top>
      <bottom/>
      <diagonal/>
    </border>
    <border>
      <left style="thin">
        <color rgb="FF969696"/>
      </left>
      <right/>
      <top style="double">
        <color rgb="FF969696"/>
      </top>
      <bottom/>
      <diagonal/>
    </border>
    <border>
      <left/>
      <right style="thin">
        <color rgb="FF969696"/>
      </right>
      <top style="double">
        <color rgb="FF969696"/>
      </top>
      <bottom/>
      <diagonal/>
    </border>
    <border>
      <left style="thin">
        <color rgb="FF808080"/>
      </left>
      <right/>
      <top style="thin">
        <color rgb="FF808080"/>
      </top>
      <bottom/>
      <diagonal/>
    </border>
    <border>
      <left style="thin">
        <color rgb="FF808080"/>
      </left>
      <right style="thin">
        <color rgb="FF808080"/>
      </right>
      <top style="thin">
        <color rgb="FF808080"/>
      </top>
      <bottom/>
      <diagonal/>
    </border>
    <border>
      <left style="thin">
        <color rgb="FF808080"/>
      </left>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969696"/>
      </right>
      <top style="thin">
        <color rgb="FF808080"/>
      </top>
      <bottom style="thin">
        <color rgb="FF969696"/>
      </bottom>
      <diagonal/>
    </border>
    <border>
      <left style="thin">
        <color rgb="FF969696"/>
      </left>
      <right/>
      <top style="thin">
        <color rgb="FF969696"/>
      </top>
      <bottom style="double">
        <color rgb="FF969696"/>
      </bottom>
      <diagonal/>
    </border>
    <border>
      <left/>
      <right style="thin">
        <color rgb="FF969696"/>
      </right>
      <top style="thin">
        <color rgb="FF969696"/>
      </top>
      <bottom style="double">
        <color rgb="FF969696"/>
      </bottom>
      <diagonal/>
    </border>
    <border>
      <left style="thin">
        <color rgb="FF969696"/>
      </left>
      <right/>
      <top style="double">
        <color rgb="FF969696"/>
      </top>
      <bottom style="double">
        <color rgb="FF969696"/>
      </bottom>
      <diagonal/>
    </border>
    <border>
      <left/>
      <right style="thin">
        <color rgb="FF969696"/>
      </right>
      <top style="double">
        <color rgb="FF969696"/>
      </top>
      <bottom style="double">
        <color rgb="FF969696"/>
      </bottom>
      <diagonal/>
    </border>
    <border>
      <left style="thin">
        <color rgb="FF969696"/>
      </left>
      <right/>
      <top/>
      <bottom style="thin">
        <color rgb="FF969696"/>
      </bottom>
      <diagonal/>
    </border>
    <border>
      <left/>
      <right style="thin">
        <color rgb="FF969696"/>
      </right>
      <top/>
      <bottom style="thin">
        <color rgb="FF969696"/>
      </bottom>
      <diagonal/>
    </border>
    <border>
      <left style="thin">
        <color rgb="FF969696"/>
      </left>
      <right/>
      <top/>
      <bottom style="double">
        <color rgb="FF969696"/>
      </bottom>
      <diagonal/>
    </border>
    <border>
      <left/>
      <right style="thin">
        <color rgb="FF969696"/>
      </right>
      <top/>
      <bottom style="double">
        <color rgb="FF969696"/>
      </bottom>
      <diagonal/>
    </border>
    <border>
      <left style="thin">
        <color rgb="FF969696"/>
      </left>
      <right/>
      <top style="double">
        <color rgb="FF969696"/>
      </top>
      <bottom style="thin">
        <color rgb="FF969696"/>
      </bottom>
      <diagonal/>
    </border>
    <border>
      <left/>
      <right style="thin">
        <color rgb="FF969696"/>
      </right>
      <top style="double">
        <color rgb="FF969696"/>
      </top>
      <bottom style="thin">
        <color rgb="FF969696"/>
      </bottom>
      <diagonal/>
    </border>
    <border>
      <left style="thin">
        <color rgb="FF969696"/>
      </left>
      <right/>
      <top/>
      <bottom/>
      <diagonal/>
    </border>
    <border>
      <left style="thin">
        <color rgb="FF969696"/>
      </left>
      <right style="thin">
        <color rgb="FF969696"/>
      </right>
      <top/>
      <bottom/>
      <diagonal/>
    </border>
    <border>
      <left/>
      <right/>
      <top style="double">
        <color rgb="FF969696"/>
      </top>
      <bottom/>
      <diagonal/>
    </border>
    <border>
      <left/>
      <right/>
      <top/>
      <bottom style="thin">
        <color rgb="FF969696"/>
      </bottom>
      <diagonal/>
    </border>
    <border>
      <left/>
      <right style="thin">
        <color rgb="FF969696"/>
      </right>
      <top/>
      <bottom/>
      <diagonal/>
    </border>
    <border>
      <left/>
      <right/>
      <top style="thin">
        <color rgb="FFC0C0C0"/>
      </top>
      <bottom style="thin">
        <color rgb="FFC0C0C0"/>
      </bottom>
      <diagonal/>
    </border>
    <border>
      <left style="thin">
        <color rgb="FF969696"/>
      </left>
      <right style="thin">
        <color rgb="FF969696"/>
      </right>
      <top style="double">
        <color rgb="FF969696"/>
      </top>
      <bottom/>
      <diagonal/>
    </border>
    <border>
      <left style="thin">
        <color rgb="FF969696"/>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969696"/>
      </left>
      <right style="thin">
        <color rgb="FF808080"/>
      </right>
      <top style="thin">
        <color rgb="FF808080"/>
      </top>
      <bottom/>
      <diagonal/>
    </border>
    <border>
      <left/>
      <right style="thin">
        <color rgb="FF808080"/>
      </right>
      <top style="thin">
        <color rgb="FF808080"/>
      </top>
      <bottom/>
      <diagonal/>
    </border>
    <border>
      <left/>
      <right style="thin">
        <color rgb="FF808080"/>
      </right>
      <top style="thin">
        <color rgb="FF808080"/>
      </top>
      <bottom style="thin">
        <color rgb="FF969696"/>
      </bottom>
      <diagonal/>
    </border>
    <border>
      <left style="thin">
        <color rgb="FF808080"/>
      </left>
      <right style="thin">
        <color rgb="FF808080"/>
      </right>
      <top style="thin">
        <color rgb="FF808080"/>
      </top>
      <bottom/>
      <diagonal/>
    </border>
    <border>
      <left style="thin">
        <color rgb="FF969696"/>
      </left>
      <right style="thin">
        <color rgb="FF808080"/>
      </right>
      <top/>
      <bottom/>
      <diagonal/>
    </border>
    <border>
      <left/>
      <right style="thin">
        <color rgb="FF808080"/>
      </right>
      <top/>
      <bottom/>
      <diagonal/>
    </border>
    <border>
      <left style="thin">
        <color rgb="FF808080"/>
      </left>
      <right style="thin">
        <color rgb="FF808080"/>
      </right>
      <top/>
      <bottom/>
      <diagonal/>
    </border>
    <border>
      <left style="thin">
        <color rgb="FF808080"/>
      </left>
      <right style="thin">
        <color rgb="FF969696"/>
      </right>
      <top style="thin">
        <color rgb="FF808080"/>
      </top>
      <bottom style="thin">
        <color rgb="FF808080"/>
      </bottom>
      <diagonal/>
    </border>
    <border>
      <left/>
      <right style="thin">
        <color rgb="FF808080"/>
      </right>
      <top style="thin">
        <color rgb="FF808080"/>
      </top>
      <bottom/>
      <diagonal/>
    </border>
    <border>
      <left/>
      <right/>
      <top style="thin">
        <color rgb="FF969696"/>
      </top>
      <bottom style="double">
        <color rgb="FF969696"/>
      </bottom>
      <diagonal/>
    </border>
    <border>
      <left/>
      <right/>
      <top/>
      <bottom style="thin">
        <color rgb="FF808080"/>
      </bottom>
      <diagonal/>
    </border>
    <border>
      <left style="thin">
        <color rgb="FF969696"/>
      </left>
      <right style="thin">
        <color rgb="FF969696"/>
      </right>
      <top style="double">
        <color rgb="FF969696"/>
      </top>
      <bottom style="thin">
        <color rgb="FF808080"/>
      </bottom>
      <diagonal/>
    </border>
    <border>
      <left/>
      <right/>
      <top style="thin">
        <color rgb="FF808080"/>
      </top>
      <bottom style="thin">
        <color rgb="FF808080"/>
      </bottom>
      <diagonal/>
    </border>
    <border>
      <left/>
      <right style="thin">
        <color rgb="FF969696"/>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969696"/>
      </bottom>
      <diagonal/>
    </border>
    <border>
      <left/>
      <right/>
      <top style="double">
        <color rgb="FF969696"/>
      </top>
      <bottom style="thin">
        <color rgb="FF969696"/>
      </bottom>
      <diagonal/>
    </border>
    <border>
      <left style="thin">
        <color rgb="FF969696"/>
      </left>
      <right style="thin">
        <color rgb="FF969696"/>
      </right>
      <top/>
      <bottom style="double">
        <color rgb="FF969696"/>
      </bottom>
      <diagonal/>
    </border>
    <border>
      <left/>
      <right/>
      <top/>
      <bottom style="double">
        <color rgb="FF969696"/>
      </bottom>
      <diagonal/>
    </border>
    <border>
      <left style="thin">
        <color rgb="FF969696"/>
      </left>
      <right/>
      <top/>
      <bottom style="double">
        <color rgb="FF969696"/>
      </bottom>
      <diagonal/>
    </border>
    <border>
      <left/>
      <right/>
      <top style="double">
        <color rgb="FF969696"/>
      </top>
      <bottom style="thin">
        <color rgb="FFC0C0C0"/>
      </bottom>
      <diagonal/>
    </border>
    <border>
      <left/>
      <right style="thin">
        <color rgb="FFC0C0C0"/>
      </right>
      <top style="double">
        <color rgb="FF969696"/>
      </top>
      <bottom style="thin">
        <color rgb="FFC0C0C0"/>
      </bottom>
      <diagonal/>
    </border>
    <border>
      <left style="thin">
        <color rgb="FFC0C0C0"/>
      </left>
      <right/>
      <top style="double">
        <color rgb="FF969696"/>
      </top>
      <bottom style="thin">
        <color rgb="FF969696"/>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top style="double">
        <color rgb="FFC0C0C0"/>
      </top>
      <bottom style="thin">
        <color rgb="FFC0C0C0"/>
      </bottom>
      <diagonal/>
    </border>
    <border>
      <left/>
      <right style="thin">
        <color rgb="FFC0C0C0"/>
      </right>
      <top/>
      <bottom style="thin">
        <color rgb="FFC0C0C0"/>
      </bottom>
      <diagonal/>
    </border>
    <border>
      <left style="thin">
        <color rgb="FFC0C0C0"/>
      </left>
      <right style="thin">
        <color rgb="FFC0C0C0"/>
      </right>
      <top style="double">
        <color rgb="FF969696"/>
      </top>
      <bottom style="double">
        <color rgb="FFC0C0C0"/>
      </bottom>
      <diagonal/>
    </border>
    <border>
      <left style="thin">
        <color rgb="FF000000"/>
      </left>
      <right style="thin">
        <color rgb="FF000000"/>
      </right>
      <top style="thin">
        <color rgb="FF000000"/>
      </top>
      <bottom style="thin">
        <color rgb="FF000000"/>
      </bottom>
      <diagonal/>
    </border>
    <border>
      <left style="dotted">
        <color rgb="FF3366FF"/>
      </left>
      <right/>
      <top style="double">
        <color rgb="FF969696"/>
      </top>
      <bottom style="dotted">
        <color rgb="FF3366FF"/>
      </bottom>
      <diagonal/>
    </border>
    <border>
      <left/>
      <right/>
      <top style="double">
        <color rgb="FF969696"/>
      </top>
      <bottom style="dotted">
        <color rgb="FF3366FF"/>
      </bottom>
      <diagonal/>
    </border>
    <border>
      <left/>
      <right style="dotted">
        <color rgb="FF3366FF"/>
      </right>
      <top style="double">
        <color rgb="FF969696"/>
      </top>
      <bottom style="dotted">
        <color rgb="FF3366FF"/>
      </bottom>
      <diagonal/>
    </border>
    <border>
      <left/>
      <right/>
      <top style="dotted">
        <color rgb="FF3366FF"/>
      </top>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right/>
      <top/>
      <bottom/>
      <diagonal/>
    </border>
    <border>
      <left/>
      <right/>
      <top/>
      <bottom/>
      <diagonal/>
    </border>
    <border>
      <left/>
      <right/>
      <top/>
      <bottom/>
      <diagonal/>
    </border>
    <border>
      <left style="thin">
        <color rgb="FF969696"/>
      </left>
      <right/>
      <top/>
      <bottom/>
      <diagonal/>
    </border>
    <border>
      <left/>
      <right style="thin">
        <color rgb="FF969696"/>
      </right>
      <top/>
      <bottom/>
      <diagonal/>
    </border>
    <border>
      <left style="medium">
        <color theme="1"/>
      </left>
      <right style="medium">
        <color theme="1"/>
      </right>
      <top style="medium">
        <color theme="1"/>
      </top>
      <bottom style="medium">
        <color theme="1"/>
      </bottom>
      <diagonal/>
    </border>
    <border>
      <left/>
      <right/>
      <top style="double">
        <color rgb="FF808080"/>
      </top>
      <bottom style="thin">
        <color rgb="FF80808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top/>
      <bottom/>
      <diagonal/>
    </border>
    <border>
      <left/>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right style="medium">
        <color rgb="FF000000"/>
      </right>
      <top style="thin">
        <color rgb="FF000000"/>
      </top>
      <bottom/>
      <diagonal/>
    </border>
    <border>
      <left style="thin">
        <color rgb="FF000000"/>
      </left>
      <right/>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style="double">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style="medium">
        <color rgb="FF000000"/>
      </left>
      <right/>
      <top/>
      <bottom style="thin">
        <color rgb="FF000000"/>
      </bottom>
      <diagonal/>
    </border>
    <border>
      <left/>
      <right/>
      <top/>
      <bottom/>
      <diagonal/>
    </border>
    <border>
      <left/>
      <right style="medium">
        <color rgb="FF000000"/>
      </right>
      <top/>
      <bottom/>
      <diagonal/>
    </border>
    <border>
      <left/>
      <right style="thin">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top/>
      <bottom style="thin">
        <color rgb="FFC0C0C0"/>
      </bottom>
      <diagonal/>
    </border>
    <border>
      <left/>
      <right style="thin">
        <color rgb="FFBFBFBF"/>
      </right>
      <top/>
      <bottom style="thin">
        <color rgb="FFC0C0C0"/>
      </bottom>
      <diagonal/>
    </border>
    <border>
      <left style="thin">
        <color rgb="FFC0C0C0"/>
      </left>
      <right style="thin">
        <color rgb="FFC0C0C0"/>
      </right>
      <top style="thin">
        <color rgb="FFC0C0C0"/>
      </top>
      <bottom style="medium">
        <color rgb="FF808080"/>
      </bottom>
      <diagonal/>
    </border>
    <border>
      <left style="thin">
        <color rgb="FFC0C0C0"/>
      </left>
      <right style="thin">
        <color rgb="FFC0C0C0"/>
      </right>
      <top/>
      <bottom style="thin">
        <color rgb="FFC0C0C0"/>
      </bottom>
      <diagonal/>
    </border>
    <border>
      <left/>
      <right style="thin">
        <color rgb="FFA5A5A5"/>
      </right>
      <top style="medium">
        <color rgb="FF000000"/>
      </top>
      <bottom/>
      <diagonal/>
    </border>
    <border>
      <left/>
      <right style="thin">
        <color rgb="FFA5A5A5"/>
      </right>
      <top/>
      <bottom/>
      <diagonal/>
    </border>
    <border>
      <left/>
      <right/>
      <top style="double">
        <color rgb="FF969696"/>
      </top>
      <bottom style="double">
        <color rgb="FF969696"/>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969696"/>
      </top>
      <bottom style="thin">
        <color rgb="FF969696"/>
      </bottom>
      <diagonal/>
    </border>
    <border>
      <left/>
      <right/>
      <top style="thin">
        <color rgb="FF969696"/>
      </top>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1220">
    <xf numFmtId="0" fontId="0" fillId="0" borderId="0" xfId="0"/>
    <xf numFmtId="0" fontId="1" fillId="0" borderId="0" xfId="0" applyFont="1" applyAlignment="1">
      <alignment horizontal="left" vertical="center"/>
    </xf>
    <xf numFmtId="0" fontId="2" fillId="0" borderId="0" xfId="0" applyFont="1"/>
    <xf numFmtId="0" fontId="3" fillId="0" borderId="0" xfId="0" applyFont="1" applyAlignment="1">
      <alignment horizontal="center" vertical="center"/>
    </xf>
    <xf numFmtId="0" fontId="4" fillId="0" borderId="0" xfId="0" applyFont="1"/>
    <xf numFmtId="0" fontId="5" fillId="2" borderId="1" xfId="0" applyFont="1" applyFill="1" applyBorder="1" applyAlignment="1">
      <alignment horizontal="center"/>
    </xf>
    <xf numFmtId="0" fontId="2" fillId="0" borderId="0" xfId="0" applyFont="1" applyAlignment="1">
      <alignment horizontal="left"/>
    </xf>
    <xf numFmtId="0" fontId="6" fillId="0" borderId="2" xfId="0" applyFont="1" applyBorder="1" applyAlignment="1">
      <alignment horizontal="left" vertical="center"/>
    </xf>
    <xf numFmtId="0" fontId="5" fillId="2" borderId="3" xfId="0" applyFont="1" applyFill="1" applyBorder="1" applyAlignment="1">
      <alignment horizontal="center"/>
    </xf>
    <xf numFmtId="164" fontId="2" fillId="0" borderId="0" xfId="0" applyNumberFormat="1" applyFont="1"/>
    <xf numFmtId="0" fontId="9" fillId="0" borderId="0" xfId="0" applyFont="1" applyAlignment="1">
      <alignment vertical="center"/>
    </xf>
    <xf numFmtId="49" fontId="10" fillId="0" borderId="0" xfId="0" applyNumberFormat="1" applyFont="1" applyAlignment="1">
      <alignment vertical="center"/>
    </xf>
    <xf numFmtId="0" fontId="5" fillId="0" borderId="1" xfId="0" applyFont="1" applyBorder="1" applyAlignment="1">
      <alignment horizontal="center" vertical="center"/>
    </xf>
    <xf numFmtId="0" fontId="2" fillId="0" borderId="0" xfId="0" applyFont="1" applyAlignment="1">
      <alignment vertical="center"/>
    </xf>
    <xf numFmtId="0" fontId="11" fillId="0" borderId="0" xfId="0" applyFont="1" applyAlignment="1">
      <alignment horizontal="left" vertical="top"/>
    </xf>
    <xf numFmtId="0" fontId="5" fillId="0" borderId="9"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left"/>
    </xf>
    <xf numFmtId="0" fontId="13" fillId="0" borderId="0" xfId="0" applyFont="1"/>
    <xf numFmtId="0" fontId="13" fillId="0" borderId="10" xfId="0" applyFont="1" applyBorder="1"/>
    <xf numFmtId="0" fontId="10" fillId="0" borderId="0" xfId="0" applyFont="1" applyAlignment="1">
      <alignment horizontal="left" vertical="center"/>
    </xf>
    <xf numFmtId="0" fontId="14" fillId="0" borderId="0" xfId="0" applyFont="1" applyAlignment="1">
      <alignment horizontal="left" vertical="center"/>
    </xf>
    <xf numFmtId="49" fontId="2" fillId="0" borderId="0" xfId="0" applyNumberFormat="1" applyFont="1" applyAlignment="1">
      <alignment horizontal="center"/>
    </xf>
    <xf numFmtId="0" fontId="13" fillId="0" borderId="0" xfId="0" applyFont="1" applyAlignment="1">
      <alignment horizontal="center" vertical="center"/>
    </xf>
    <xf numFmtId="49" fontId="15" fillId="0" borderId="0" xfId="0" applyNumberFormat="1" applyFont="1" applyAlignment="1">
      <alignment horizontal="center" vertical="center"/>
    </xf>
    <xf numFmtId="49" fontId="13" fillId="0" borderId="0" xfId="0" applyNumberFormat="1" applyFont="1" applyAlignment="1">
      <alignment horizontal="center" vertical="center"/>
    </xf>
    <xf numFmtId="49" fontId="16" fillId="0" borderId="0" xfId="0" applyNumberFormat="1" applyFont="1" applyAlignment="1">
      <alignment horizontal="center" vertical="top"/>
    </xf>
    <xf numFmtId="0" fontId="3" fillId="0" borderId="0" xfId="0" applyFont="1"/>
    <xf numFmtId="0" fontId="13" fillId="0" borderId="0" xfId="0" applyFont="1" applyAlignment="1">
      <alignment horizontal="left"/>
    </xf>
    <xf numFmtId="0" fontId="17" fillId="0" borderId="0" xfId="0" applyFont="1" applyAlignment="1">
      <alignment horizontal="left"/>
    </xf>
    <xf numFmtId="49" fontId="12" fillId="0" borderId="0" xfId="0" applyNumberFormat="1" applyFont="1" applyAlignment="1">
      <alignment horizontal="left"/>
    </xf>
    <xf numFmtId="49" fontId="12" fillId="0" borderId="0" xfId="0" applyNumberFormat="1" applyFont="1" applyAlignment="1">
      <alignment horizontal="left" vertical="center"/>
    </xf>
    <xf numFmtId="165" fontId="13" fillId="0" borderId="0" xfId="0" applyNumberFormat="1" applyFont="1" applyAlignment="1">
      <alignment horizontal="left"/>
    </xf>
    <xf numFmtId="0" fontId="18" fillId="0" borderId="5" xfId="0" applyFont="1" applyBorder="1" applyAlignment="1">
      <alignment horizontal="left" vertical="center"/>
    </xf>
    <xf numFmtId="0" fontId="6" fillId="0" borderId="5" xfId="0" applyFont="1" applyBorder="1" applyAlignment="1">
      <alignment horizontal="left" vertical="center"/>
    </xf>
    <xf numFmtId="166" fontId="2" fillId="0" borderId="0" xfId="0" applyNumberFormat="1" applyFont="1" applyAlignment="1">
      <alignment horizontal="left" vertical="center"/>
    </xf>
    <xf numFmtId="0" fontId="19" fillId="0" borderId="0" xfId="0" applyFont="1" applyAlignment="1">
      <alignment horizontal="left" vertical="center"/>
    </xf>
    <xf numFmtId="38" fontId="19" fillId="0" borderId="0" xfId="0" applyNumberFormat="1" applyFont="1" applyAlignment="1">
      <alignment horizontal="left" vertical="center"/>
    </xf>
    <xf numFmtId="38" fontId="19" fillId="0" borderId="0" xfId="0" applyNumberFormat="1" applyFont="1" applyAlignment="1">
      <alignment horizontal="center" vertical="center" wrapText="1"/>
    </xf>
    <xf numFmtId="49" fontId="12" fillId="0" borderId="0" xfId="0" applyNumberFormat="1" applyFont="1" applyAlignment="1">
      <alignment horizontal="left" vertical="center" wrapText="1"/>
    </xf>
    <xf numFmtId="166" fontId="2" fillId="0" borderId="0" xfId="0" applyNumberFormat="1" applyFont="1" applyAlignment="1">
      <alignment horizontal="left" vertical="center" wrapText="1"/>
    </xf>
    <xf numFmtId="0" fontId="2" fillId="0" borderId="0" xfId="0" applyFont="1" applyAlignment="1">
      <alignment wrapText="1"/>
    </xf>
    <xf numFmtId="49" fontId="12" fillId="0" borderId="20" xfId="0" applyNumberFormat="1" applyFont="1" applyBorder="1" applyAlignment="1">
      <alignment horizontal="left" vertical="center"/>
    </xf>
    <xf numFmtId="166" fontId="2" fillId="0" borderId="20" xfId="0" applyNumberFormat="1" applyFont="1" applyBorder="1" applyAlignment="1">
      <alignment horizontal="left" vertical="center"/>
    </xf>
    <xf numFmtId="0" fontId="2" fillId="0" borderId="20" xfId="0" applyFont="1" applyBorder="1"/>
    <xf numFmtId="0" fontId="2" fillId="0" borderId="21" xfId="0" applyFont="1" applyBorder="1"/>
    <xf numFmtId="0" fontId="2" fillId="0" borderId="22" xfId="0" applyFont="1" applyBorder="1"/>
    <xf numFmtId="166" fontId="2" fillId="0" borderId="22" xfId="0" applyNumberFormat="1" applyFont="1" applyBorder="1" applyAlignment="1">
      <alignment horizontal="left" vertical="center"/>
    </xf>
    <xf numFmtId="0" fontId="20" fillId="0" borderId="0" xfId="0" applyFont="1"/>
    <xf numFmtId="0" fontId="20" fillId="0" borderId="0" xfId="0" applyFont="1" applyAlignment="1">
      <alignment horizontal="left"/>
    </xf>
    <xf numFmtId="0" fontId="13" fillId="0" borderId="0" xfId="0" applyFont="1" applyAlignment="1">
      <alignment horizontal="center"/>
    </xf>
    <xf numFmtId="0" fontId="21" fillId="0" borderId="0" xfId="0" applyFont="1" applyAlignment="1">
      <alignment horizontal="left" vertical="center" readingOrder="1"/>
    </xf>
    <xf numFmtId="49" fontId="10" fillId="0" borderId="0" xfId="0" applyNumberFormat="1" applyFont="1" applyAlignment="1">
      <alignment horizontal="left"/>
    </xf>
    <xf numFmtId="164" fontId="13" fillId="0" borderId="32" xfId="0" applyNumberFormat="1" applyFont="1" applyBorder="1" applyAlignment="1">
      <alignment horizontal="center"/>
    </xf>
    <xf numFmtId="164" fontId="13" fillId="0" borderId="0" xfId="0" applyNumberFormat="1" applyFont="1" applyAlignment="1">
      <alignment horizontal="center"/>
    </xf>
    <xf numFmtId="0" fontId="21" fillId="0" borderId="0" xfId="0" applyFont="1" applyAlignment="1">
      <alignment horizontal="left" readingOrder="1"/>
    </xf>
    <xf numFmtId="0" fontId="21" fillId="0" borderId="0" xfId="0" applyFont="1"/>
    <xf numFmtId="0" fontId="22" fillId="0" borderId="0" xfId="0" applyFont="1" applyAlignment="1">
      <alignment horizontal="left" readingOrder="1"/>
    </xf>
    <xf numFmtId="0" fontId="13" fillId="0" borderId="36" xfId="0" applyFont="1" applyBorder="1" applyAlignment="1">
      <alignment horizontal="center"/>
    </xf>
    <xf numFmtId="49" fontId="13" fillId="0" borderId="36" xfId="0" applyNumberFormat="1" applyFont="1" applyBorder="1" applyAlignment="1">
      <alignment horizontal="center"/>
    </xf>
    <xf numFmtId="0" fontId="23" fillId="0" borderId="0" xfId="0" applyFont="1" applyAlignment="1">
      <alignment horizontal="left"/>
    </xf>
    <xf numFmtId="0" fontId="13" fillId="0" borderId="36" xfId="0" applyFont="1" applyBorder="1" applyAlignment="1">
      <alignment horizontal="center" vertical="center"/>
    </xf>
    <xf numFmtId="0" fontId="25" fillId="0" borderId="0" xfId="0" applyFont="1"/>
    <xf numFmtId="0" fontId="13" fillId="0" borderId="0" xfId="0" applyFont="1" applyAlignment="1">
      <alignment horizontal="right"/>
    </xf>
    <xf numFmtId="0" fontId="2" fillId="0" borderId="0" xfId="0" applyFont="1" applyAlignment="1">
      <alignment horizontal="right"/>
    </xf>
    <xf numFmtId="49" fontId="13" fillId="0" borderId="0" xfId="0" applyNumberFormat="1" applyFont="1" applyAlignment="1">
      <alignment horizontal="center"/>
    </xf>
    <xf numFmtId="0" fontId="26" fillId="0" borderId="0" xfId="0" applyFont="1"/>
    <xf numFmtId="0" fontId="3" fillId="0" borderId="0" xfId="0" applyFont="1" applyAlignment="1">
      <alignment horizontal="center"/>
    </xf>
    <xf numFmtId="0" fontId="13"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vertical="center"/>
    </xf>
    <xf numFmtId="49" fontId="6"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xf numFmtId="0" fontId="2" fillId="0" borderId="0" xfId="0" applyFont="1" applyAlignment="1">
      <alignment horizontal="right" vertical="top"/>
    </xf>
    <xf numFmtId="49" fontId="6" fillId="0" borderId="0" xfId="0" applyNumberFormat="1" applyFont="1" applyAlignment="1">
      <alignment horizontal="right"/>
    </xf>
    <xf numFmtId="0" fontId="27" fillId="0" borderId="0" xfId="0" applyFont="1"/>
    <xf numFmtId="0" fontId="28" fillId="0" borderId="0" xfId="0" applyFont="1" applyAlignment="1">
      <alignment horizontal="left"/>
    </xf>
    <xf numFmtId="0" fontId="29" fillId="0" borderId="0" xfId="0" applyFont="1"/>
    <xf numFmtId="0" fontId="2" fillId="0" borderId="40" xfId="0" applyFont="1" applyBorder="1"/>
    <xf numFmtId="49" fontId="6"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0" fontId="16" fillId="0" borderId="0" xfId="0" applyFont="1" applyAlignment="1">
      <alignment horizontal="left"/>
    </xf>
    <xf numFmtId="0" fontId="28" fillId="0" borderId="41" xfId="0" applyFont="1" applyBorder="1" applyAlignment="1">
      <alignment horizontal="center"/>
    </xf>
    <xf numFmtId="0" fontId="3" fillId="0" borderId="42" xfId="0" applyFont="1" applyBorder="1"/>
    <xf numFmtId="168" fontId="3" fillId="0" borderId="42" xfId="0" applyNumberFormat="1" applyFont="1" applyBorder="1" applyAlignment="1">
      <alignment horizontal="center" vertical="center"/>
    </xf>
    <xf numFmtId="1" fontId="3" fillId="0" borderId="42" xfId="0" applyNumberFormat="1" applyFont="1" applyBorder="1" applyAlignment="1">
      <alignment horizontal="center" vertical="center"/>
    </xf>
    <xf numFmtId="0" fontId="30" fillId="0" borderId="0" xfId="0" applyFont="1"/>
    <xf numFmtId="49" fontId="3" fillId="0" borderId="43" xfId="0" applyNumberFormat="1" applyFont="1" applyBorder="1" applyAlignment="1">
      <alignment horizontal="center" vertical="center" wrapText="1"/>
    </xf>
    <xf numFmtId="0" fontId="3" fillId="0" borderId="44" xfId="0" applyFont="1" applyBorder="1" applyAlignment="1">
      <alignment horizontal="center" vertical="top" wrapText="1"/>
    </xf>
    <xf numFmtId="168" fontId="3" fillId="0" borderId="44" xfId="0" applyNumberFormat="1" applyFont="1" applyBorder="1" applyAlignment="1">
      <alignment horizontal="center" vertical="top" wrapText="1"/>
    </xf>
    <xf numFmtId="1" fontId="3" fillId="0" borderId="44" xfId="0" applyNumberFormat="1" applyFont="1" applyBorder="1" applyAlignment="1">
      <alignment horizontal="center" vertical="top" wrapText="1"/>
    </xf>
    <xf numFmtId="0" fontId="3" fillId="0" borderId="45" xfId="0" applyFont="1" applyBorder="1" applyAlignment="1">
      <alignment horizontal="left" vertical="center" wrapText="1"/>
    </xf>
    <xf numFmtId="0" fontId="3" fillId="0" borderId="46" xfId="0" applyFont="1" applyBorder="1" applyAlignment="1">
      <alignment horizontal="left" vertical="top"/>
    </xf>
    <xf numFmtId="38" fontId="2" fillId="0" borderId="42" xfId="0" applyNumberFormat="1" applyFont="1" applyBorder="1" applyAlignment="1">
      <alignment horizontal="right"/>
    </xf>
    <xf numFmtId="49" fontId="3" fillId="4" borderId="47" xfId="0" applyNumberFormat="1" applyFont="1" applyFill="1" applyBorder="1" applyAlignment="1">
      <alignment horizontal="left" vertical="center"/>
    </xf>
    <xf numFmtId="0" fontId="2" fillId="4" borderId="48" xfId="0" applyFont="1" applyFill="1" applyBorder="1" applyAlignment="1">
      <alignment vertical="top"/>
    </xf>
    <xf numFmtId="38" fontId="2" fillId="4" borderId="48" xfId="0" applyNumberFormat="1" applyFont="1" applyFill="1" applyBorder="1" applyAlignment="1">
      <alignment horizontal="right"/>
    </xf>
    <xf numFmtId="38" fontId="2" fillId="4" borderId="49" xfId="0" applyNumberFormat="1" applyFont="1" applyFill="1" applyBorder="1" applyAlignment="1">
      <alignment horizontal="right"/>
    </xf>
    <xf numFmtId="0" fontId="30" fillId="0" borderId="0" xfId="0" applyFont="1" applyAlignment="1">
      <alignment vertical="top"/>
    </xf>
    <xf numFmtId="49" fontId="3" fillId="5" borderId="47" xfId="0" applyNumberFormat="1" applyFont="1" applyFill="1" applyBorder="1" applyAlignment="1">
      <alignment horizontal="left" vertical="center"/>
    </xf>
    <xf numFmtId="0" fontId="3" fillId="5" borderId="41" xfId="0" applyFont="1" applyFill="1" applyBorder="1" applyAlignment="1">
      <alignment horizontal="center"/>
    </xf>
    <xf numFmtId="38" fontId="2" fillId="2" borderId="41" xfId="0" applyNumberFormat="1" applyFont="1" applyFill="1" applyBorder="1" applyAlignment="1">
      <alignment horizontal="right"/>
    </xf>
    <xf numFmtId="49" fontId="3" fillId="5" borderId="47" xfId="0" applyNumberFormat="1" applyFont="1" applyFill="1" applyBorder="1" applyAlignment="1">
      <alignment horizontal="left" vertical="center" wrapText="1"/>
    </xf>
    <xf numFmtId="0" fontId="3" fillId="5" borderId="41" xfId="0" applyFont="1" applyFill="1" applyBorder="1" applyAlignment="1">
      <alignment horizontal="center" vertical="top"/>
    </xf>
    <xf numFmtId="38" fontId="2" fillId="6" borderId="41" xfId="0" applyNumberFormat="1" applyFont="1" applyFill="1" applyBorder="1" applyAlignment="1">
      <alignment horizontal="right"/>
    </xf>
    <xf numFmtId="0" fontId="30" fillId="0" borderId="0" xfId="0" applyFont="1" applyAlignment="1">
      <alignment vertical="top" wrapText="1"/>
    </xf>
    <xf numFmtId="49" fontId="29" fillId="2" borderId="50" xfId="0" applyNumberFormat="1" applyFont="1" applyFill="1" applyBorder="1" applyAlignment="1">
      <alignment horizontal="left" vertical="center"/>
    </xf>
    <xf numFmtId="0" fontId="6" fillId="2" borderId="51" xfId="0" applyFont="1" applyFill="1" applyBorder="1" applyAlignment="1">
      <alignment horizontal="center" vertical="top"/>
    </xf>
    <xf numFmtId="38" fontId="2" fillId="2" borderId="52" xfId="0" applyNumberFormat="1" applyFont="1" applyFill="1" applyBorder="1" applyAlignment="1">
      <alignment horizontal="right"/>
    </xf>
    <xf numFmtId="49" fontId="6" fillId="0" borderId="43" xfId="0" applyNumberFormat="1" applyFont="1" applyBorder="1" applyAlignment="1">
      <alignment horizontal="left" vertical="center"/>
    </xf>
    <xf numFmtId="0" fontId="6" fillId="0" borderId="44" xfId="0" applyFont="1" applyBorder="1" applyAlignment="1">
      <alignment horizontal="center" vertical="center"/>
    </xf>
    <xf numFmtId="38" fontId="2" fillId="0" borderId="53" xfId="0" applyNumberFormat="1" applyFont="1" applyBorder="1" applyAlignment="1">
      <alignment horizontal="right"/>
    </xf>
    <xf numFmtId="38" fontId="2" fillId="6" borderId="53" xfId="0" applyNumberFormat="1" applyFont="1" applyFill="1" applyBorder="1" applyAlignment="1">
      <alignment horizontal="right"/>
    </xf>
    <xf numFmtId="0" fontId="6" fillId="2" borderId="51" xfId="0" applyFont="1" applyFill="1" applyBorder="1" applyAlignment="1">
      <alignment horizontal="left" vertical="center"/>
    </xf>
    <xf numFmtId="38" fontId="2" fillId="2" borderId="54" xfId="0" applyNumberFormat="1" applyFont="1" applyFill="1" applyBorder="1" applyAlignment="1">
      <alignment horizontal="right"/>
    </xf>
    <xf numFmtId="49" fontId="3" fillId="4" borderId="55" xfId="0" applyNumberFormat="1" applyFont="1" applyFill="1" applyBorder="1" applyAlignment="1">
      <alignment horizontal="left" vertical="center"/>
    </xf>
    <xf numFmtId="49" fontId="2" fillId="4" borderId="56" xfId="0" applyNumberFormat="1" applyFont="1" applyFill="1" applyBorder="1" applyAlignment="1">
      <alignment horizontal="center" vertical="center"/>
    </xf>
    <xf numFmtId="38" fontId="2" fillId="4" borderId="56" xfId="0" applyNumberFormat="1" applyFont="1" applyFill="1" applyBorder="1" applyAlignment="1">
      <alignment horizontal="right"/>
    </xf>
    <xf numFmtId="38" fontId="2" fillId="4" borderId="57" xfId="0" applyNumberFormat="1" applyFont="1" applyFill="1" applyBorder="1" applyAlignment="1">
      <alignment horizontal="right"/>
    </xf>
    <xf numFmtId="0" fontId="3" fillId="5" borderId="58" xfId="0" applyFont="1" applyFill="1" applyBorder="1" applyAlignment="1">
      <alignment horizontal="left" vertical="center"/>
    </xf>
    <xf numFmtId="49" fontId="3" fillId="5" borderId="59" xfId="0" applyNumberFormat="1" applyFont="1" applyFill="1" applyBorder="1" applyAlignment="1">
      <alignment horizontal="center" vertical="center"/>
    </xf>
    <xf numFmtId="38" fontId="2" fillId="2" borderId="60" xfId="0" applyNumberFormat="1" applyFont="1" applyFill="1" applyBorder="1" applyAlignment="1">
      <alignment horizontal="right"/>
    </xf>
    <xf numFmtId="38" fontId="2" fillId="6" borderId="61" xfId="0" applyNumberFormat="1" applyFont="1" applyFill="1" applyBorder="1" applyAlignment="1">
      <alignment horizontal="right"/>
    </xf>
    <xf numFmtId="38" fontId="2" fillId="2" borderId="59" xfId="0" applyNumberFormat="1" applyFont="1" applyFill="1" applyBorder="1" applyAlignment="1">
      <alignment horizontal="right"/>
    </xf>
    <xf numFmtId="38" fontId="2" fillId="6" borderId="62" xfId="0" applyNumberFormat="1" applyFont="1" applyFill="1" applyBorder="1" applyAlignment="1">
      <alignment horizontal="right"/>
    </xf>
    <xf numFmtId="49" fontId="3" fillId="5" borderId="41" xfId="0" applyNumberFormat="1" applyFont="1" applyFill="1" applyBorder="1" applyAlignment="1">
      <alignment horizontal="center" vertical="center"/>
    </xf>
    <xf numFmtId="38" fontId="2" fillId="2" borderId="47" xfId="0" applyNumberFormat="1" applyFont="1" applyFill="1" applyBorder="1" applyAlignment="1">
      <alignment horizontal="right"/>
    </xf>
    <xf numFmtId="38" fontId="2" fillId="6" borderId="60" xfId="0" applyNumberFormat="1" applyFont="1" applyFill="1" applyBorder="1" applyAlignment="1">
      <alignment horizontal="right"/>
    </xf>
    <xf numFmtId="38" fontId="2" fillId="3" borderId="41" xfId="0" applyNumberFormat="1" applyFont="1" applyFill="1" applyBorder="1" applyAlignment="1">
      <alignment horizontal="right"/>
    </xf>
    <xf numFmtId="0" fontId="3" fillId="5" borderId="41" xfId="0" applyFont="1" applyFill="1" applyBorder="1" applyAlignment="1">
      <alignment horizontal="center" vertical="center"/>
    </xf>
    <xf numFmtId="0" fontId="6" fillId="2" borderId="51" xfId="0" applyFont="1" applyFill="1" applyBorder="1"/>
    <xf numFmtId="38" fontId="2" fillId="2" borderId="51" xfId="0" applyNumberFormat="1" applyFont="1" applyFill="1" applyBorder="1" applyAlignment="1">
      <alignment horizontal="right"/>
    </xf>
    <xf numFmtId="49" fontId="6" fillId="0" borderId="43" xfId="0" applyNumberFormat="1" applyFont="1" applyBorder="1" applyAlignment="1">
      <alignment horizontal="left" vertical="top" wrapText="1"/>
    </xf>
    <xf numFmtId="0" fontId="6" fillId="0" borderId="44" xfId="0" applyFont="1" applyBorder="1" applyAlignment="1">
      <alignment horizontal="center"/>
    </xf>
    <xf numFmtId="38" fontId="2" fillId="2" borderId="63" xfId="0" applyNumberFormat="1" applyFont="1" applyFill="1" applyBorder="1" applyAlignment="1">
      <alignment horizontal="right"/>
    </xf>
    <xf numFmtId="0" fontId="6" fillId="2" borderId="51" xfId="0" applyFont="1" applyFill="1" applyBorder="1" applyAlignment="1">
      <alignment horizontal="left"/>
    </xf>
    <xf numFmtId="49" fontId="29" fillId="0" borderId="64" xfId="0" applyNumberFormat="1" applyFont="1" applyBorder="1" applyAlignment="1">
      <alignment horizontal="left" vertical="center" wrapText="1"/>
    </xf>
    <xf numFmtId="0" fontId="13" fillId="0" borderId="65" xfId="0" applyFont="1" applyBorder="1"/>
    <xf numFmtId="38" fontId="2" fillId="2" borderId="66" xfId="0" applyNumberFormat="1" applyFont="1" applyFill="1" applyBorder="1" applyAlignment="1">
      <alignment horizontal="right"/>
    </xf>
    <xf numFmtId="0" fontId="3" fillId="4" borderId="47" xfId="0" applyFont="1" applyFill="1" applyBorder="1" applyAlignment="1">
      <alignment horizontal="left" vertical="center"/>
    </xf>
    <xf numFmtId="0" fontId="2" fillId="4" borderId="48" xfId="0" applyFont="1" applyFill="1" applyBorder="1" applyAlignment="1">
      <alignment horizontal="center" vertical="center"/>
    </xf>
    <xf numFmtId="49" fontId="3" fillId="5" borderId="67" xfId="0" applyNumberFormat="1" applyFont="1" applyFill="1" applyBorder="1" applyAlignment="1">
      <alignment horizontal="center" vertical="center"/>
    </xf>
    <xf numFmtId="169" fontId="3" fillId="6" borderId="47" xfId="0" applyNumberFormat="1" applyFont="1" applyFill="1" applyBorder="1" applyAlignment="1">
      <alignment horizontal="left" vertical="center"/>
    </xf>
    <xf numFmtId="49" fontId="3" fillId="6" borderId="49" xfId="0" applyNumberFormat="1" applyFont="1" applyFill="1" applyBorder="1" applyAlignment="1">
      <alignment horizontal="center" vertical="center"/>
    </xf>
    <xf numFmtId="49" fontId="6" fillId="0" borderId="37" xfId="0" applyNumberFormat="1" applyFont="1" applyBorder="1" applyAlignment="1">
      <alignment horizontal="left" vertical="center" wrapText="1"/>
    </xf>
    <xf numFmtId="49" fontId="6" fillId="0" borderId="41" xfId="0" applyNumberFormat="1" applyFont="1" applyBorder="1" applyAlignment="1">
      <alignment horizontal="center" vertical="top"/>
    </xf>
    <xf numFmtId="38" fontId="2" fillId="0" borderId="41" xfId="0" applyNumberFormat="1" applyFont="1" applyBorder="1" applyAlignment="1">
      <alignment horizontal="right"/>
    </xf>
    <xf numFmtId="49" fontId="6" fillId="0" borderId="41" xfId="0" applyNumberFormat="1" applyFont="1" applyBorder="1" applyAlignment="1">
      <alignment horizontal="center" vertical="center"/>
    </xf>
    <xf numFmtId="38" fontId="2" fillId="6" borderId="68" xfId="0" applyNumberFormat="1" applyFont="1" applyFill="1" applyBorder="1" applyAlignment="1">
      <alignment horizontal="right"/>
    </xf>
    <xf numFmtId="0" fontId="6" fillId="0" borderId="41" xfId="0" applyFont="1" applyBorder="1" applyAlignment="1">
      <alignment horizontal="center" vertical="center"/>
    </xf>
    <xf numFmtId="38" fontId="2" fillId="6" borderId="59" xfId="0" applyNumberFormat="1" applyFont="1" applyFill="1" applyBorder="1" applyAlignment="1">
      <alignment horizontal="right"/>
    </xf>
    <xf numFmtId="0" fontId="6" fillId="0" borderId="37" xfId="0" applyFont="1" applyBorder="1" applyAlignment="1">
      <alignment horizontal="left" vertical="center" wrapText="1"/>
    </xf>
    <xf numFmtId="0" fontId="29" fillId="6" borderId="47" xfId="0" applyFont="1" applyFill="1" applyBorder="1" applyAlignment="1">
      <alignment vertical="center"/>
    </xf>
    <xf numFmtId="0" fontId="6" fillId="6" borderId="49" xfId="0" applyFont="1" applyFill="1" applyBorder="1" applyAlignment="1">
      <alignment horizontal="center" vertical="center"/>
    </xf>
    <xf numFmtId="0" fontId="6" fillId="0" borderId="41" xfId="0" applyFont="1" applyBorder="1" applyAlignment="1">
      <alignment horizontal="center" vertical="top"/>
    </xf>
    <xf numFmtId="38" fontId="2" fillId="6" borderId="69" xfId="0" applyNumberFormat="1" applyFont="1" applyFill="1" applyBorder="1" applyAlignment="1">
      <alignment horizontal="right"/>
    </xf>
    <xf numFmtId="38" fontId="31" fillId="6" borderId="61" xfId="0" applyNumberFormat="1" applyFont="1" applyFill="1" applyBorder="1" applyAlignment="1">
      <alignment horizontal="right"/>
    </xf>
    <xf numFmtId="49" fontId="6" fillId="0" borderId="41" xfId="0" applyNumberFormat="1" applyFont="1" applyBorder="1" applyAlignment="1">
      <alignment horizontal="left" vertical="top" wrapText="1"/>
    </xf>
    <xf numFmtId="0" fontId="29" fillId="2" borderId="50" xfId="0" applyFont="1" applyFill="1" applyBorder="1" applyAlignment="1">
      <alignment horizontal="left" vertical="top" wrapText="1"/>
    </xf>
    <xf numFmtId="0" fontId="13" fillId="2" borderId="51" xfId="0" applyFont="1" applyFill="1" applyBorder="1" applyAlignment="1">
      <alignment horizontal="center"/>
    </xf>
    <xf numFmtId="38" fontId="2" fillId="6" borderId="66" xfId="0" applyNumberFormat="1" applyFont="1" applyFill="1" applyBorder="1" applyAlignment="1">
      <alignment horizontal="right"/>
    </xf>
    <xf numFmtId="169" fontId="29" fillId="0" borderId="43" xfId="0" applyNumberFormat="1" applyFont="1" applyBorder="1" applyAlignment="1">
      <alignment horizontal="left" vertical="center"/>
    </xf>
    <xf numFmtId="49" fontId="3" fillId="0" borderId="70" xfId="0" applyNumberFormat="1" applyFont="1" applyBorder="1" applyAlignment="1">
      <alignment horizontal="left" vertical="center"/>
    </xf>
    <xf numFmtId="49" fontId="29" fillId="6" borderId="49" xfId="0" applyNumberFormat="1" applyFont="1" applyFill="1" applyBorder="1" applyAlignment="1">
      <alignment horizontal="center" vertical="center"/>
    </xf>
    <xf numFmtId="38" fontId="2" fillId="6" borderId="61" xfId="0" applyNumberFormat="1" applyFont="1" applyFill="1" applyBorder="1" applyAlignment="1">
      <alignment horizontal="left"/>
    </xf>
    <xf numFmtId="0" fontId="6" fillId="0" borderId="37" xfId="0" applyFont="1" applyBorder="1" applyAlignment="1">
      <alignment horizontal="left" vertical="center"/>
    </xf>
    <xf numFmtId="38" fontId="2" fillId="3" borderId="59" xfId="0" applyNumberFormat="1" applyFont="1" applyFill="1" applyBorder="1" applyAlignment="1">
      <alignment horizontal="right"/>
    </xf>
    <xf numFmtId="49" fontId="6" fillId="0" borderId="41" xfId="0" applyNumberFormat="1" applyFont="1" applyBorder="1" applyAlignment="1">
      <alignment horizontal="left" vertical="center"/>
    </xf>
    <xf numFmtId="49" fontId="6" fillId="0" borderId="41" xfId="0" applyNumberFormat="1" applyFont="1" applyBorder="1" applyAlignment="1">
      <alignment horizontal="center"/>
    </xf>
    <xf numFmtId="38" fontId="2" fillId="0" borderId="44" xfId="0" applyNumberFormat="1" applyFont="1" applyBorder="1" applyAlignment="1">
      <alignment horizontal="right"/>
    </xf>
    <xf numFmtId="169" fontId="6" fillId="0" borderId="71" xfId="0" applyNumberFormat="1" applyFont="1" applyBorder="1" applyAlignment="1">
      <alignment horizontal="left" vertical="center" readingOrder="1"/>
    </xf>
    <xf numFmtId="169" fontId="6" fillId="0" borderId="71" xfId="0" applyNumberFormat="1" applyFont="1" applyBorder="1" applyAlignment="1">
      <alignment horizontal="left" vertical="center"/>
    </xf>
    <xf numFmtId="169" fontId="6" fillId="0" borderId="71" xfId="0" applyNumberFormat="1" applyFont="1" applyBorder="1" applyAlignment="1">
      <alignment horizontal="left" vertical="center" wrapText="1"/>
    </xf>
    <xf numFmtId="49" fontId="29" fillId="2" borderId="50" xfId="0" applyNumberFormat="1" applyFont="1" applyFill="1" applyBorder="1" applyAlignment="1">
      <alignment horizontal="left" vertical="center" wrapText="1"/>
    </xf>
    <xf numFmtId="0" fontId="13" fillId="2" borderId="51" xfId="0" applyFont="1" applyFill="1" applyBorder="1" applyAlignment="1">
      <alignment horizontal="left" vertical="center"/>
    </xf>
    <xf numFmtId="0" fontId="29" fillId="2" borderId="72" xfId="0" applyFont="1" applyFill="1" applyBorder="1" applyAlignment="1">
      <alignment horizontal="left" vertical="center"/>
    </xf>
    <xf numFmtId="0" fontId="13" fillId="2" borderId="73" xfId="0" applyFont="1" applyFill="1" applyBorder="1" applyAlignment="1">
      <alignment horizontal="left" vertical="center"/>
    </xf>
    <xf numFmtId="0" fontId="29" fillId="2" borderId="72" xfId="0" applyFont="1" applyFill="1" applyBorder="1" applyAlignment="1">
      <alignment horizontal="left" vertical="top" wrapText="1"/>
    </xf>
    <xf numFmtId="0" fontId="6" fillId="2" borderId="73" xfId="0" applyFont="1" applyFill="1" applyBorder="1" applyAlignment="1">
      <alignment horizontal="left" vertical="top"/>
    </xf>
    <xf numFmtId="0" fontId="29" fillId="7" borderId="74" xfId="0" applyFont="1" applyFill="1" applyBorder="1" applyAlignment="1">
      <alignment horizontal="left" vertical="top" wrapText="1"/>
    </xf>
    <xf numFmtId="0" fontId="6" fillId="7" borderId="62" xfId="0" applyFont="1" applyFill="1" applyBorder="1" applyAlignment="1">
      <alignment horizontal="left" vertical="top"/>
    </xf>
    <xf numFmtId="38" fontId="2" fillId="7" borderId="61" xfId="0" applyNumberFormat="1" applyFont="1" applyFill="1" applyBorder="1" applyAlignment="1">
      <alignment horizontal="right"/>
    </xf>
    <xf numFmtId="0" fontId="13" fillId="0" borderId="46" xfId="0" applyFont="1" applyBorder="1" applyAlignment="1">
      <alignment vertical="center"/>
    </xf>
    <xf numFmtId="49" fontId="29" fillId="8" borderId="50" xfId="0" applyNumberFormat="1" applyFont="1" applyFill="1" applyBorder="1" applyAlignment="1">
      <alignment horizontal="left" vertical="center"/>
    </xf>
    <xf numFmtId="0" fontId="6" fillId="8" borderId="52" xfId="0" applyFont="1" applyFill="1" applyBorder="1" applyAlignment="1">
      <alignment horizontal="center" vertical="top"/>
    </xf>
    <xf numFmtId="38" fontId="2" fillId="9" borderId="52" xfId="0" applyNumberFormat="1" applyFont="1" applyFill="1" applyBorder="1" applyAlignment="1">
      <alignment horizontal="right"/>
    </xf>
    <xf numFmtId="0" fontId="6" fillId="8" borderId="52" xfId="0" applyFont="1" applyFill="1" applyBorder="1"/>
    <xf numFmtId="38" fontId="2" fillId="2" borderId="53" xfId="0" applyNumberFormat="1" applyFont="1" applyFill="1" applyBorder="1" applyAlignment="1">
      <alignment horizontal="right"/>
    </xf>
    <xf numFmtId="38" fontId="2" fillId="9" borderId="53" xfId="0" applyNumberFormat="1" applyFont="1" applyFill="1" applyBorder="1" applyAlignment="1">
      <alignment horizontal="right"/>
    </xf>
    <xf numFmtId="0" fontId="29" fillId="2" borderId="72" xfId="0" applyFont="1" applyFill="1" applyBorder="1" applyAlignment="1">
      <alignment horizontal="left" vertical="center" wrapText="1"/>
    </xf>
    <xf numFmtId="38" fontId="2" fillId="9" borderId="54" xfId="0" applyNumberFormat="1" applyFont="1" applyFill="1" applyBorder="1" applyAlignment="1">
      <alignment horizontal="right"/>
    </xf>
    <xf numFmtId="38" fontId="2" fillId="7" borderId="68" xfId="0" applyNumberFormat="1" applyFont="1" applyFill="1" applyBorder="1" applyAlignment="1">
      <alignment horizontal="right"/>
    </xf>
    <xf numFmtId="0" fontId="3" fillId="2" borderId="69" xfId="0" applyFont="1" applyFill="1" applyBorder="1" applyAlignment="1">
      <alignment horizontal="left" vertical="center" wrapText="1"/>
    </xf>
    <xf numFmtId="0" fontId="13" fillId="2" borderId="75" xfId="0" applyFont="1" applyFill="1" applyBorder="1" applyAlignment="1">
      <alignment vertical="center"/>
    </xf>
    <xf numFmtId="38" fontId="2" fillId="2" borderId="68" xfId="0" applyNumberFormat="1" applyFont="1" applyFill="1" applyBorder="1" applyAlignment="1">
      <alignment horizontal="right"/>
    </xf>
    <xf numFmtId="38" fontId="2" fillId="4" borderId="76" xfId="0" applyNumberFormat="1" applyFont="1" applyFill="1" applyBorder="1" applyAlignment="1">
      <alignment horizontal="right"/>
    </xf>
    <xf numFmtId="38" fontId="2" fillId="4" borderId="75" xfId="0" applyNumberFormat="1" applyFont="1" applyFill="1" applyBorder="1" applyAlignment="1">
      <alignment horizontal="right"/>
    </xf>
    <xf numFmtId="38" fontId="2" fillId="6" borderId="48" xfId="0" applyNumberFormat="1" applyFont="1" applyFill="1" applyBorder="1" applyAlignment="1">
      <alignment horizontal="right"/>
    </xf>
    <xf numFmtId="169" fontId="3" fillId="5" borderId="58" xfId="0" applyNumberFormat="1" applyFont="1" applyFill="1" applyBorder="1" applyAlignment="1">
      <alignment horizontal="left" vertical="center"/>
    </xf>
    <xf numFmtId="0" fontId="29" fillId="2" borderId="77" xfId="0" applyFont="1" applyFill="1" applyBorder="1" applyAlignment="1">
      <alignment horizontal="left" vertical="top" wrapText="1"/>
    </xf>
    <xf numFmtId="0" fontId="6" fillId="2" borderId="78" xfId="0" applyFont="1" applyFill="1" applyBorder="1" applyAlignment="1">
      <alignment horizontal="left" vertical="top"/>
    </xf>
    <xf numFmtId="38" fontId="2" fillId="2" borderId="61" xfId="0" applyNumberFormat="1" applyFont="1" applyFill="1" applyBorder="1" applyAlignment="1">
      <alignment horizontal="right"/>
    </xf>
    <xf numFmtId="0" fontId="3" fillId="7" borderId="60" xfId="0" applyFont="1" applyFill="1" applyBorder="1" applyAlignment="1">
      <alignment horizontal="left" vertical="center"/>
    </xf>
    <xf numFmtId="49" fontId="3" fillId="7" borderId="60" xfId="0" applyNumberFormat="1" applyFont="1" applyFill="1" applyBorder="1" applyAlignment="1">
      <alignment horizontal="center" vertical="center"/>
    </xf>
    <xf numFmtId="38" fontId="2" fillId="7" borderId="60" xfId="0" applyNumberFormat="1" applyFont="1" applyFill="1" applyBorder="1" applyAlignment="1">
      <alignment horizontal="right"/>
    </xf>
    <xf numFmtId="0" fontId="30" fillId="7" borderId="60" xfId="0" applyFont="1" applyFill="1" applyBorder="1"/>
    <xf numFmtId="3" fontId="30" fillId="0" borderId="0" xfId="0" applyNumberFormat="1" applyFont="1"/>
    <xf numFmtId="0" fontId="29" fillId="0" borderId="79" xfId="0" applyFont="1" applyBorder="1" applyAlignment="1">
      <alignment horizontal="center" vertical="top" wrapText="1"/>
    </xf>
    <xf numFmtId="0" fontId="3" fillId="0" borderId="80" xfId="0" applyFont="1" applyBorder="1" applyAlignment="1">
      <alignment horizontal="center" vertical="center"/>
    </xf>
    <xf numFmtId="49" fontId="29" fillId="0" borderId="80" xfId="0" applyNumberFormat="1" applyFont="1" applyBorder="1" applyAlignment="1">
      <alignment horizontal="center" vertical="top"/>
    </xf>
    <xf numFmtId="0" fontId="3" fillId="0" borderId="81" xfId="0" applyFont="1" applyBorder="1" applyAlignment="1">
      <alignment horizontal="center" vertical="top" wrapText="1"/>
    </xf>
    <xf numFmtId="0" fontId="5" fillId="0" borderId="82" xfId="0" applyFont="1" applyBorder="1" applyAlignment="1">
      <alignment horizontal="center" vertical="top" wrapText="1"/>
    </xf>
    <xf numFmtId="49" fontId="3" fillId="0" borderId="82" xfId="0" applyNumberFormat="1" applyFont="1" applyBorder="1" applyAlignment="1">
      <alignment horizontal="center" vertical="top" wrapText="1"/>
    </xf>
    <xf numFmtId="49" fontId="3" fillId="4" borderId="58" xfId="0" applyNumberFormat="1" applyFont="1" applyFill="1" applyBorder="1" applyAlignment="1">
      <alignment horizontal="left" vertical="center"/>
    </xf>
    <xf numFmtId="49" fontId="5" fillId="4" borderId="83" xfId="0" applyNumberFormat="1" applyFont="1" applyFill="1" applyBorder="1" applyAlignment="1">
      <alignment horizontal="center" vertical="center"/>
    </xf>
    <xf numFmtId="49" fontId="13" fillId="6" borderId="59" xfId="0" applyNumberFormat="1" applyFont="1" applyFill="1" applyBorder="1"/>
    <xf numFmtId="49" fontId="13" fillId="6" borderId="61" xfId="0" applyNumberFormat="1" applyFont="1" applyFill="1" applyBorder="1"/>
    <xf numFmtId="0" fontId="6" fillId="2" borderId="41" xfId="0" applyFont="1" applyFill="1" applyBorder="1" applyAlignment="1">
      <alignment horizontal="left" vertical="center"/>
    </xf>
    <xf numFmtId="0" fontId="6" fillId="2" borderId="41" xfId="0" applyFont="1" applyFill="1" applyBorder="1" applyAlignment="1">
      <alignment horizontal="center" vertical="center"/>
    </xf>
    <xf numFmtId="38" fontId="2" fillId="2" borderId="41" xfId="0" applyNumberFormat="1" applyFont="1" applyFill="1" applyBorder="1" applyAlignment="1">
      <alignment vertical="center"/>
    </xf>
    <xf numFmtId="0" fontId="2" fillId="6" borderId="61" xfId="0" applyFont="1" applyFill="1" applyBorder="1" applyAlignment="1">
      <alignment vertical="center"/>
    </xf>
    <xf numFmtId="0" fontId="2" fillId="6" borderId="59" xfId="0" applyFont="1" applyFill="1" applyBorder="1" applyAlignment="1">
      <alignment vertical="center"/>
    </xf>
    <xf numFmtId="38" fontId="6" fillId="2" borderId="41" xfId="0" applyNumberFormat="1" applyFont="1" applyFill="1" applyBorder="1" applyAlignment="1">
      <alignment vertical="center"/>
    </xf>
    <xf numFmtId="0" fontId="2" fillId="6" borderId="68" xfId="0" applyFont="1" applyFill="1" applyBorder="1" applyAlignment="1">
      <alignment vertical="center"/>
    </xf>
    <xf numFmtId="38" fontId="2" fillId="6" borderId="68" xfId="0" applyNumberFormat="1" applyFont="1" applyFill="1" applyBorder="1" applyAlignment="1">
      <alignment vertical="center"/>
    </xf>
    <xf numFmtId="38" fontId="2" fillId="6" borderId="41" xfId="0" applyNumberFormat="1" applyFont="1" applyFill="1" applyBorder="1" applyAlignment="1">
      <alignment vertical="center"/>
    </xf>
    <xf numFmtId="0" fontId="29" fillId="2" borderId="50" xfId="0" applyFont="1" applyFill="1" applyBorder="1" applyAlignment="1">
      <alignment horizontal="left" vertical="center"/>
    </xf>
    <xf numFmtId="0" fontId="6" fillId="2" borderId="51" xfId="0" applyFont="1" applyFill="1" applyBorder="1" applyAlignment="1">
      <alignment horizontal="center" vertical="center"/>
    </xf>
    <xf numFmtId="38" fontId="2" fillId="2" borderId="52" xfId="0" applyNumberFormat="1" applyFont="1" applyFill="1" applyBorder="1" applyAlignment="1">
      <alignment vertical="center"/>
    </xf>
    <xf numFmtId="0" fontId="2" fillId="6" borderId="54" xfId="0" applyFont="1" applyFill="1" applyBorder="1" applyAlignment="1">
      <alignment vertical="center"/>
    </xf>
    <xf numFmtId="38" fontId="6" fillId="2" borderId="52" xfId="0" applyNumberFormat="1" applyFont="1" applyFill="1" applyBorder="1" applyAlignment="1">
      <alignment vertical="center"/>
    </xf>
    <xf numFmtId="0" fontId="3" fillId="0" borderId="42" xfId="0" applyFont="1" applyBorder="1" applyAlignment="1">
      <alignment vertical="center" wrapText="1"/>
    </xf>
    <xf numFmtId="49" fontId="3" fillId="0" borderId="42" xfId="0" applyNumberFormat="1" applyFont="1" applyBorder="1" applyAlignment="1">
      <alignment horizontal="center" vertical="center"/>
    </xf>
    <xf numFmtId="0" fontId="3" fillId="0" borderId="44" xfId="0" applyFont="1" applyBorder="1" applyAlignment="1">
      <alignment horizontal="center" vertical="center" wrapText="1"/>
    </xf>
    <xf numFmtId="49" fontId="3" fillId="0" borderId="44" xfId="0" applyNumberFormat="1" applyFont="1" applyBorder="1" applyAlignment="1">
      <alignment horizontal="center" vertical="center" wrapText="1"/>
    </xf>
    <xf numFmtId="0" fontId="3" fillId="0" borderId="37" xfId="0" applyFont="1" applyBorder="1" applyAlignment="1">
      <alignment vertical="center" wrapText="1"/>
    </xf>
    <xf numFmtId="0" fontId="13" fillId="0" borderId="39" xfId="0" applyFont="1" applyBorder="1" applyAlignment="1">
      <alignment horizontal="center" vertical="center" wrapText="1"/>
    </xf>
    <xf numFmtId="0" fontId="3" fillId="4" borderId="55" xfId="0" applyFont="1" applyFill="1" applyBorder="1" applyAlignment="1">
      <alignment vertical="center"/>
    </xf>
    <xf numFmtId="0" fontId="6" fillId="4" borderId="56" xfId="0" applyFont="1" applyFill="1" applyBorder="1" applyAlignment="1">
      <alignment horizontal="left" vertical="center"/>
    </xf>
    <xf numFmtId="0" fontId="6" fillId="0" borderId="43" xfId="0" applyFont="1" applyBorder="1" applyAlignment="1">
      <alignment horizontal="left"/>
    </xf>
    <xf numFmtId="38" fontId="2" fillId="9" borderId="61" xfId="0" applyNumberFormat="1" applyFont="1" applyFill="1" applyBorder="1" applyAlignment="1">
      <alignment horizontal="right"/>
    </xf>
    <xf numFmtId="0" fontId="6" fillId="0" borderId="37" xfId="0" applyFont="1" applyBorder="1" applyAlignment="1">
      <alignment horizontal="left"/>
    </xf>
    <xf numFmtId="0" fontId="6" fillId="0" borderId="41" xfId="0" applyFont="1" applyBorder="1" applyAlignment="1">
      <alignment horizontal="center"/>
    </xf>
    <xf numFmtId="38" fontId="2" fillId="9" borderId="41" xfId="0" applyNumberFormat="1" applyFont="1" applyFill="1" applyBorder="1" applyAlignment="1">
      <alignment horizontal="right"/>
    </xf>
    <xf numFmtId="0" fontId="6" fillId="0" borderId="37" xfId="0" applyFont="1" applyBorder="1" applyAlignment="1">
      <alignment horizontal="left" wrapText="1"/>
    </xf>
    <xf numFmtId="0" fontId="6" fillId="0" borderId="41" xfId="0" applyFont="1" applyBorder="1" applyAlignment="1">
      <alignment horizontal="center" vertical="top" wrapText="1"/>
    </xf>
    <xf numFmtId="0" fontId="6" fillId="0" borderId="41" xfId="0" applyFont="1" applyBorder="1" applyAlignment="1">
      <alignment horizontal="center" vertical="center" wrapText="1"/>
    </xf>
    <xf numFmtId="0" fontId="6" fillId="2" borderId="73" xfId="0" applyFont="1" applyFill="1" applyBorder="1" applyAlignment="1">
      <alignment horizontal="left" vertical="center"/>
    </xf>
    <xf numFmtId="0" fontId="6" fillId="4" borderId="56" xfId="0" applyFont="1" applyFill="1" applyBorder="1" applyAlignment="1">
      <alignment horizontal="left" vertical="center" wrapText="1"/>
    </xf>
    <xf numFmtId="38" fontId="6" fillId="4" borderId="56" xfId="0" applyNumberFormat="1" applyFont="1" applyFill="1" applyBorder="1" applyAlignment="1">
      <alignment horizontal="right" vertical="center"/>
    </xf>
    <xf numFmtId="38" fontId="6" fillId="4" borderId="57" xfId="0" applyNumberFormat="1" applyFont="1" applyFill="1" applyBorder="1" applyAlignment="1">
      <alignment horizontal="right" vertical="center"/>
    </xf>
    <xf numFmtId="0" fontId="30" fillId="0" borderId="0" xfId="0" applyFont="1" applyAlignment="1">
      <alignment vertical="center"/>
    </xf>
    <xf numFmtId="0" fontId="6" fillId="0" borderId="43" xfId="0" applyFont="1" applyBorder="1" applyAlignment="1">
      <alignment horizontal="left" vertical="center"/>
    </xf>
    <xf numFmtId="0" fontId="13" fillId="2" borderId="73" xfId="0" applyFont="1" applyFill="1" applyBorder="1"/>
    <xf numFmtId="38" fontId="2" fillId="0" borderId="52" xfId="0" applyNumberFormat="1" applyFont="1" applyBorder="1" applyAlignment="1">
      <alignment horizontal="right"/>
    </xf>
    <xf numFmtId="0" fontId="3" fillId="0" borderId="84" xfId="0" applyFont="1" applyBorder="1" applyAlignment="1">
      <alignment vertical="center" wrapText="1"/>
    </xf>
    <xf numFmtId="0" fontId="13" fillId="0" borderId="85" xfId="0" applyFont="1" applyBorder="1" applyAlignment="1">
      <alignment horizontal="center" vertical="center" wrapText="1"/>
    </xf>
    <xf numFmtId="0" fontId="29" fillId="2" borderId="47" xfId="0" applyFont="1" applyFill="1" applyBorder="1" applyAlignment="1">
      <alignment horizontal="left" vertical="center"/>
    </xf>
    <xf numFmtId="0" fontId="6" fillId="2" borderId="49" xfId="0" applyFont="1" applyFill="1" applyBorder="1" applyAlignment="1">
      <alignment horizontal="left" vertical="center"/>
    </xf>
    <xf numFmtId="0" fontId="29" fillId="4" borderId="90" xfId="0" applyFont="1" applyFill="1" applyBorder="1" applyAlignment="1">
      <alignment horizontal="left" vertical="center" wrapText="1"/>
    </xf>
    <xf numFmtId="0" fontId="6" fillId="4" borderId="91" xfId="0" applyFont="1" applyFill="1" applyBorder="1" applyAlignment="1">
      <alignment horizontal="left" vertical="center"/>
    </xf>
    <xf numFmtId="38" fontId="2" fillId="4" borderId="54" xfId="0" applyNumberFormat="1" applyFont="1" applyFill="1" applyBorder="1" applyAlignment="1">
      <alignment horizontal="right"/>
    </xf>
    <xf numFmtId="0" fontId="29" fillId="4" borderId="90" xfId="0" applyFont="1" applyFill="1" applyBorder="1" applyAlignment="1">
      <alignment horizontal="left" vertical="center"/>
    </xf>
    <xf numFmtId="0" fontId="13" fillId="4" borderId="91" xfId="0" applyFont="1" applyFill="1" applyBorder="1"/>
    <xf numFmtId="0" fontId="6" fillId="0" borderId="32" xfId="0" applyFont="1" applyBorder="1" applyAlignment="1">
      <alignment horizontal="left" vertical="top"/>
    </xf>
    <xf numFmtId="0" fontId="6" fillId="0" borderId="42" xfId="0" applyFont="1" applyBorder="1" applyAlignment="1">
      <alignment vertical="top"/>
    </xf>
    <xf numFmtId="49" fontId="3" fillId="0" borderId="42" xfId="0" applyNumberFormat="1" applyFont="1" applyBorder="1" applyAlignment="1">
      <alignment horizontal="center"/>
    </xf>
    <xf numFmtId="0" fontId="3" fillId="0" borderId="43" xfId="0" applyFont="1" applyBorder="1" applyAlignment="1">
      <alignment horizontal="center" vertical="top" wrapText="1"/>
    </xf>
    <xf numFmtId="49" fontId="3" fillId="0" borderId="44" xfId="0" applyNumberFormat="1" applyFont="1" applyBorder="1" applyAlignment="1">
      <alignment horizontal="center" vertical="top" wrapText="1"/>
    </xf>
    <xf numFmtId="49" fontId="3" fillId="4" borderId="47" xfId="0" applyNumberFormat="1" applyFont="1" applyFill="1" applyBorder="1" applyAlignment="1">
      <alignment horizontal="center" vertical="center"/>
    </xf>
    <xf numFmtId="49" fontId="29" fillId="4" borderId="48" xfId="0" applyNumberFormat="1" applyFont="1" applyFill="1" applyBorder="1" applyAlignment="1">
      <alignment horizontal="center" vertical="center"/>
    </xf>
    <xf numFmtId="49" fontId="3" fillId="5" borderId="58" xfId="0" applyNumberFormat="1" applyFont="1" applyFill="1" applyBorder="1" applyAlignment="1">
      <alignment horizontal="left" vertical="center" wrapText="1"/>
    </xf>
    <xf numFmtId="0" fontId="29" fillId="5" borderId="41" xfId="0" applyFont="1" applyFill="1" applyBorder="1" applyAlignment="1">
      <alignment horizontal="center" vertical="center" wrapText="1"/>
    </xf>
    <xf numFmtId="38" fontId="2" fillId="6" borderId="47" xfId="0" applyNumberFormat="1" applyFont="1" applyFill="1" applyBorder="1" applyAlignment="1">
      <alignment horizontal="right"/>
    </xf>
    <xf numFmtId="38" fontId="2" fillId="6" borderId="49" xfId="0" applyNumberFormat="1" applyFont="1" applyFill="1" applyBorder="1" applyAlignment="1">
      <alignment horizontal="right"/>
    </xf>
    <xf numFmtId="49" fontId="2" fillId="0" borderId="37" xfId="0" applyNumberFormat="1" applyFont="1" applyBorder="1" applyAlignment="1">
      <alignment horizontal="left"/>
    </xf>
    <xf numFmtId="49" fontId="2" fillId="0" borderId="43" xfId="0" applyNumberFormat="1" applyFont="1" applyBorder="1" applyAlignment="1">
      <alignment horizontal="left"/>
    </xf>
    <xf numFmtId="49" fontId="2" fillId="0" borderId="94" xfId="0" applyNumberFormat="1" applyFont="1" applyBorder="1" applyAlignment="1">
      <alignment horizontal="left" vertical="center"/>
    </xf>
    <xf numFmtId="0" fontId="6" fillId="0" borderId="95" xfId="0" applyFont="1" applyBorder="1" applyAlignment="1">
      <alignment horizontal="center" vertical="center"/>
    </xf>
    <xf numFmtId="49" fontId="2" fillId="0" borderId="37" xfId="0" applyNumberFormat="1" applyFont="1" applyBorder="1" applyAlignment="1">
      <alignment horizontal="left" vertical="center"/>
    </xf>
    <xf numFmtId="0" fontId="29" fillId="2" borderId="51" xfId="0" applyFont="1" applyFill="1" applyBorder="1" applyAlignment="1">
      <alignment horizontal="center" vertical="center"/>
    </xf>
    <xf numFmtId="49" fontId="3" fillId="5" borderId="58" xfId="0" applyNumberFormat="1" applyFont="1" applyFill="1" applyBorder="1" applyAlignment="1">
      <alignment horizontal="left" vertical="center"/>
    </xf>
    <xf numFmtId="0" fontId="29" fillId="5" borderId="53" xfId="0" applyFont="1" applyFill="1" applyBorder="1" applyAlignment="1">
      <alignment horizontal="center" vertical="center"/>
    </xf>
    <xf numFmtId="0" fontId="29" fillId="2" borderId="51" xfId="0" applyFont="1" applyFill="1" applyBorder="1" applyAlignment="1">
      <alignment horizontal="center" vertical="top"/>
    </xf>
    <xf numFmtId="49" fontId="3" fillId="5" borderId="74" xfId="0" applyNumberFormat="1" applyFont="1" applyFill="1" applyBorder="1" applyAlignment="1">
      <alignment horizontal="left" vertical="center"/>
    </xf>
    <xf numFmtId="0" fontId="29" fillId="5" borderId="67" xfId="0" applyFont="1" applyFill="1" applyBorder="1" applyAlignment="1">
      <alignment horizontal="center" vertical="center"/>
    </xf>
    <xf numFmtId="49" fontId="2" fillId="0" borderId="45" xfId="0" applyNumberFormat="1" applyFont="1" applyBorder="1" applyAlignment="1">
      <alignment horizontal="left" vertical="center"/>
    </xf>
    <xf numFmtId="0" fontId="6" fillId="0" borderId="42" xfId="0" applyFont="1" applyBorder="1" applyAlignment="1">
      <alignment horizontal="center" vertical="center"/>
    </xf>
    <xf numFmtId="49" fontId="6" fillId="0" borderId="41" xfId="0" applyNumberFormat="1" applyFont="1" applyBorder="1" applyAlignment="1">
      <alignment horizontal="left" vertical="center" wrapText="1"/>
    </xf>
    <xf numFmtId="49" fontId="6" fillId="0" borderId="42" xfId="0" applyNumberFormat="1" applyFont="1" applyBorder="1" applyAlignment="1">
      <alignment horizontal="left" vertical="center" wrapText="1"/>
    </xf>
    <xf numFmtId="0" fontId="6" fillId="0" borderId="42" xfId="0" applyFont="1" applyBorder="1" applyAlignment="1">
      <alignment horizontal="center" vertical="top"/>
    </xf>
    <xf numFmtId="49" fontId="6" fillId="0" borderId="42" xfId="0" applyNumberFormat="1" applyFont="1" applyBorder="1" applyAlignment="1">
      <alignment horizontal="center" vertical="center"/>
    </xf>
    <xf numFmtId="49" fontId="6" fillId="0" borderId="37" xfId="0" applyNumberFormat="1" applyFont="1" applyBorder="1" applyAlignment="1">
      <alignment horizontal="left" vertical="center"/>
    </xf>
    <xf numFmtId="49" fontId="6" fillId="0" borderId="39" xfId="0" applyNumberFormat="1" applyFont="1" applyBorder="1" applyAlignment="1">
      <alignment horizontal="center" vertical="center"/>
    </xf>
    <xf numFmtId="49" fontId="29" fillId="2" borderId="51" xfId="0" applyNumberFormat="1" applyFont="1" applyFill="1" applyBorder="1" applyAlignment="1">
      <alignment horizontal="center" vertical="center"/>
    </xf>
    <xf numFmtId="49" fontId="29" fillId="5" borderId="67" xfId="0" applyNumberFormat="1" applyFont="1" applyFill="1" applyBorder="1" applyAlignment="1">
      <alignment horizontal="center" vertical="center"/>
    </xf>
    <xf numFmtId="38" fontId="3" fillId="6" borderId="61" xfId="0" applyNumberFormat="1" applyFont="1" applyFill="1" applyBorder="1" applyAlignment="1">
      <alignment horizontal="right"/>
    </xf>
    <xf numFmtId="38" fontId="2" fillId="0" borderId="37" xfId="0" applyNumberFormat="1" applyFont="1" applyBorder="1" applyAlignment="1">
      <alignment horizontal="right"/>
    </xf>
    <xf numFmtId="49" fontId="29" fillId="2" borderId="72" xfId="0" applyNumberFormat="1" applyFont="1" applyFill="1" applyBorder="1" applyAlignment="1">
      <alignment horizontal="left" vertical="center" wrapText="1"/>
    </xf>
    <xf numFmtId="49" fontId="29" fillId="2" borderId="63" xfId="0" applyNumberFormat="1" applyFont="1" applyFill="1" applyBorder="1" applyAlignment="1">
      <alignment horizontal="center" vertical="center"/>
    </xf>
    <xf numFmtId="49" fontId="29" fillId="2" borderId="77" xfId="0" applyNumberFormat="1" applyFont="1" applyFill="1" applyBorder="1" applyAlignment="1">
      <alignment horizontal="left" vertical="center" wrapText="1"/>
    </xf>
    <xf numFmtId="49" fontId="29" fillId="2" borderId="96" xfId="0" applyNumberFormat="1" applyFont="1" applyFill="1" applyBorder="1" applyAlignment="1">
      <alignment horizontal="center" vertical="center"/>
    </xf>
    <xf numFmtId="49" fontId="3" fillId="4" borderId="55" xfId="0" applyNumberFormat="1" applyFont="1" applyFill="1" applyBorder="1" applyAlignment="1">
      <alignment horizontal="left" vertical="center" wrapText="1"/>
    </xf>
    <xf numFmtId="0" fontId="29" fillId="4" borderId="56" xfId="0" applyFont="1" applyFill="1" applyBorder="1" applyAlignment="1">
      <alignment horizontal="center" vertical="top"/>
    </xf>
    <xf numFmtId="49" fontId="29" fillId="2" borderId="52" xfId="0" applyNumberFormat="1" applyFont="1" applyFill="1" applyBorder="1" applyAlignment="1">
      <alignment horizontal="center" vertical="center"/>
    </xf>
    <xf numFmtId="0" fontId="29" fillId="4" borderId="57" xfId="0" applyFont="1" applyFill="1" applyBorder="1" applyAlignment="1">
      <alignment horizontal="center" vertical="center"/>
    </xf>
    <xf numFmtId="38" fontId="2" fillId="4" borderId="58" xfId="0" applyNumberFormat="1" applyFont="1" applyFill="1" applyBorder="1" applyAlignment="1">
      <alignment horizontal="right"/>
    </xf>
    <xf numFmtId="38" fontId="2" fillId="4" borderId="97" xfId="0" applyNumberFormat="1" applyFont="1" applyFill="1" applyBorder="1" applyAlignment="1">
      <alignment horizontal="right"/>
    </xf>
    <xf numFmtId="49" fontId="29" fillId="5" borderId="49" xfId="0" applyNumberFormat="1" applyFont="1" applyFill="1" applyBorder="1" applyAlignment="1">
      <alignment horizontal="center" vertical="center"/>
    </xf>
    <xf numFmtId="0" fontId="29" fillId="5" borderId="57" xfId="0" applyFont="1" applyFill="1" applyBorder="1" applyAlignment="1">
      <alignment horizontal="center" vertical="center"/>
    </xf>
    <xf numFmtId="49" fontId="3" fillId="6" borderId="47" xfId="0" applyNumberFormat="1" applyFont="1" applyFill="1" applyBorder="1" applyAlignment="1">
      <alignment horizontal="left" vertical="center"/>
    </xf>
    <xf numFmtId="0" fontId="29" fillId="6" borderId="49" xfId="0" applyFont="1" applyFill="1" applyBorder="1"/>
    <xf numFmtId="169" fontId="3" fillId="6" borderId="58" xfId="0" applyNumberFormat="1" applyFont="1" applyFill="1" applyBorder="1" applyAlignment="1">
      <alignment horizontal="left" vertical="center"/>
    </xf>
    <xf numFmtId="0" fontId="29" fillId="6" borderId="67" xfId="0" applyFont="1" applyFill="1" applyBorder="1" applyAlignment="1">
      <alignment horizontal="center" vertical="center"/>
    </xf>
    <xf numFmtId="38" fontId="2" fillId="0" borderId="95" xfId="0" applyNumberFormat="1" applyFont="1" applyBorder="1" applyAlignment="1">
      <alignment horizontal="right"/>
    </xf>
    <xf numFmtId="49" fontId="6" fillId="0" borderId="44" xfId="0" applyNumberFormat="1" applyFont="1" applyBorder="1" applyAlignment="1">
      <alignment horizontal="left" vertical="center"/>
    </xf>
    <xf numFmtId="0" fontId="6" fillId="0" borderId="41" xfId="0" applyFont="1" applyBorder="1" applyAlignment="1">
      <alignment horizontal="left" vertical="center"/>
    </xf>
    <xf numFmtId="0" fontId="29" fillId="6" borderId="49" xfId="0" applyFont="1" applyFill="1" applyBorder="1" applyAlignment="1">
      <alignment horizontal="center" vertical="center"/>
    </xf>
    <xf numFmtId="49" fontId="29" fillId="2" borderId="51" xfId="0" applyNumberFormat="1" applyFont="1" applyFill="1" applyBorder="1" applyAlignment="1">
      <alignment horizontal="left" vertical="center"/>
    </xf>
    <xf numFmtId="0" fontId="6" fillId="0" borderId="98" xfId="0" applyFont="1" applyBorder="1" applyAlignment="1">
      <alignment horizontal="center" vertical="center"/>
    </xf>
    <xf numFmtId="0" fontId="6" fillId="2" borderId="51" xfId="0" applyFont="1" applyFill="1" applyBorder="1" applyAlignment="1">
      <alignment horizontal="left" vertical="center" wrapText="1"/>
    </xf>
    <xf numFmtId="0" fontId="29" fillId="2" borderId="63" xfId="0" applyFont="1" applyFill="1" applyBorder="1" applyAlignment="1">
      <alignment horizontal="center" wrapText="1"/>
    </xf>
    <xf numFmtId="0" fontId="29" fillId="2" borderId="51" xfId="0" applyFont="1" applyFill="1" applyBorder="1" applyAlignment="1">
      <alignment horizontal="center" vertical="top" wrapText="1"/>
    </xf>
    <xf numFmtId="49" fontId="3" fillId="6" borderId="69" xfId="0" applyNumberFormat="1" applyFont="1" applyFill="1" applyBorder="1" applyAlignment="1">
      <alignment horizontal="left" vertical="center"/>
    </xf>
    <xf numFmtId="0" fontId="29" fillId="6" borderId="49" xfId="0" applyFont="1" applyFill="1" applyBorder="1" applyAlignment="1">
      <alignment horizontal="center" vertical="center" wrapText="1"/>
    </xf>
    <xf numFmtId="49" fontId="29" fillId="6" borderId="67" xfId="0" applyNumberFormat="1" applyFont="1" applyFill="1" applyBorder="1" applyAlignment="1">
      <alignment horizontal="center" vertical="center"/>
    </xf>
    <xf numFmtId="0" fontId="29" fillId="2" borderId="51" xfId="0" applyFont="1" applyFill="1" applyBorder="1" applyAlignment="1">
      <alignment horizontal="center"/>
    </xf>
    <xf numFmtId="0" fontId="6" fillId="2" borderId="51" xfId="0" applyFont="1" applyFill="1" applyBorder="1" applyAlignment="1">
      <alignment horizontal="right"/>
    </xf>
    <xf numFmtId="0" fontId="6" fillId="0" borderId="99" xfId="0" applyFont="1" applyBorder="1" applyAlignment="1">
      <alignment horizontal="left" vertical="center" wrapText="1"/>
    </xf>
    <xf numFmtId="0" fontId="6" fillId="0" borderId="71" xfId="0" applyFont="1" applyBorder="1" applyAlignment="1">
      <alignment horizontal="center" vertical="center"/>
    </xf>
    <xf numFmtId="5" fontId="6" fillId="2" borderId="51" xfId="0" applyNumberFormat="1" applyFont="1" applyFill="1" applyBorder="1" applyAlignment="1">
      <alignment horizontal="right"/>
    </xf>
    <xf numFmtId="0" fontId="3" fillId="6" borderId="58" xfId="0" applyFont="1" applyFill="1" applyBorder="1" applyAlignment="1">
      <alignment vertical="center"/>
    </xf>
    <xf numFmtId="49" fontId="29" fillId="6" borderId="67" xfId="0" applyNumberFormat="1" applyFont="1" applyFill="1" applyBorder="1" applyAlignment="1">
      <alignment horizontal="left" vertical="center"/>
    </xf>
    <xf numFmtId="38" fontId="2" fillId="0" borderId="100" xfId="0" applyNumberFormat="1" applyFont="1" applyBorder="1" applyAlignment="1">
      <alignment horizontal="right"/>
    </xf>
    <xf numFmtId="0" fontId="6" fillId="2" borderId="52" xfId="0" applyFont="1" applyFill="1" applyBorder="1" applyAlignment="1">
      <alignment horizontal="center" vertical="center"/>
    </xf>
    <xf numFmtId="49" fontId="6" fillId="0" borderId="53" xfId="0" applyNumberFormat="1" applyFont="1" applyBorder="1" applyAlignment="1">
      <alignment vertical="center"/>
    </xf>
    <xf numFmtId="0" fontId="6" fillId="0" borderId="53" xfId="0" applyFont="1" applyBorder="1" applyAlignment="1">
      <alignment horizontal="center" vertical="center"/>
    </xf>
    <xf numFmtId="0" fontId="6" fillId="0" borderId="99" xfId="0" applyFont="1" applyBorder="1" applyAlignment="1">
      <alignment horizontal="left" vertical="center"/>
    </xf>
    <xf numFmtId="49" fontId="3" fillId="2" borderId="50" xfId="0" applyNumberFormat="1" applyFont="1" applyFill="1" applyBorder="1" applyAlignment="1">
      <alignment horizontal="left" vertical="center" wrapText="1"/>
    </xf>
    <xf numFmtId="49" fontId="3" fillId="2" borderId="72" xfId="0" applyNumberFormat="1" applyFont="1" applyFill="1" applyBorder="1" applyAlignment="1">
      <alignment horizontal="left" vertical="center" wrapText="1"/>
    </xf>
    <xf numFmtId="0" fontId="29" fillId="2" borderId="63" xfId="0" applyFont="1" applyFill="1" applyBorder="1" applyAlignment="1">
      <alignment horizontal="center" vertical="center" wrapText="1"/>
    </xf>
    <xf numFmtId="0" fontId="6" fillId="2" borderId="73" xfId="0" applyFont="1" applyFill="1" applyBorder="1" applyAlignment="1">
      <alignment horizontal="left" vertical="center" wrapText="1"/>
    </xf>
    <xf numFmtId="38" fontId="2" fillId="6" borderId="63" xfId="0" applyNumberFormat="1" applyFont="1" applyFill="1" applyBorder="1" applyAlignment="1">
      <alignment horizontal="right"/>
    </xf>
    <xf numFmtId="0" fontId="3" fillId="0" borderId="42" xfId="0" applyFont="1" applyBorder="1" applyAlignment="1">
      <alignment horizontal="center" vertical="center"/>
    </xf>
    <xf numFmtId="49" fontId="3" fillId="0" borderId="95" xfId="0" applyNumberFormat="1" applyFont="1" applyBorder="1" applyAlignment="1">
      <alignment horizontal="center" vertical="center" wrapText="1"/>
    </xf>
    <xf numFmtId="0" fontId="2" fillId="4" borderId="48" xfId="0" applyFont="1" applyFill="1" applyBorder="1" applyAlignment="1">
      <alignment vertical="center" wrapText="1"/>
    </xf>
    <xf numFmtId="38" fontId="2" fillId="5" borderId="47" xfId="0" applyNumberFormat="1" applyFont="1" applyFill="1" applyBorder="1" applyAlignment="1">
      <alignment horizontal="right"/>
    </xf>
    <xf numFmtId="38" fontId="2" fillId="5" borderId="48" xfId="0" applyNumberFormat="1" applyFont="1" applyFill="1" applyBorder="1" applyAlignment="1">
      <alignment horizontal="right"/>
    </xf>
    <xf numFmtId="38" fontId="2" fillId="5" borderId="49" xfId="0" applyNumberFormat="1" applyFont="1" applyFill="1" applyBorder="1" applyAlignment="1">
      <alignment horizontal="right"/>
    </xf>
    <xf numFmtId="49" fontId="6" fillId="0" borderId="10" xfId="0" applyNumberFormat="1" applyFont="1" applyBorder="1" applyAlignment="1">
      <alignment horizontal="left" vertical="center" wrapText="1"/>
    </xf>
    <xf numFmtId="0" fontId="6" fillId="0" borderId="81" xfId="0" applyFont="1" applyBorder="1" applyAlignment="1">
      <alignment horizontal="center" vertical="center"/>
    </xf>
    <xf numFmtId="38" fontId="2" fillId="0" borderId="101" xfId="0" applyNumberFormat="1" applyFont="1" applyBorder="1" applyAlignment="1">
      <alignment horizontal="right"/>
    </xf>
    <xf numFmtId="49" fontId="6" fillId="0" borderId="18" xfId="0" applyNumberFormat="1" applyFont="1" applyBorder="1" applyAlignment="1">
      <alignment horizontal="left" vertical="center" wrapText="1"/>
    </xf>
    <xf numFmtId="0" fontId="6" fillId="0" borderId="102" xfId="0" applyFont="1" applyBorder="1" applyAlignment="1">
      <alignment horizontal="center" vertical="center"/>
    </xf>
    <xf numFmtId="38" fontId="2" fillId="6" borderId="58" xfId="0" applyNumberFormat="1" applyFont="1" applyFill="1" applyBorder="1" applyAlignment="1">
      <alignment horizontal="right"/>
    </xf>
    <xf numFmtId="38" fontId="2" fillId="6" borderId="103" xfId="0" applyNumberFormat="1" applyFont="1" applyFill="1" applyBorder="1" applyAlignment="1">
      <alignment horizontal="right"/>
    </xf>
    <xf numFmtId="38" fontId="2" fillId="6" borderId="104" xfId="0" applyNumberFormat="1" applyFont="1" applyFill="1" applyBorder="1" applyAlignment="1">
      <alignment horizontal="right"/>
    </xf>
    <xf numFmtId="38" fontId="2" fillId="0" borderId="105" xfId="0" applyNumberFormat="1" applyFont="1" applyBorder="1" applyAlignment="1">
      <alignment horizontal="right"/>
    </xf>
    <xf numFmtId="38" fontId="2" fillId="6" borderId="106" xfId="0" applyNumberFormat="1" applyFont="1" applyFill="1" applyBorder="1" applyAlignment="1">
      <alignment horizontal="right"/>
    </xf>
    <xf numFmtId="38" fontId="2" fillId="6" borderId="107" xfId="0" applyNumberFormat="1" applyFont="1" applyFill="1" applyBorder="1" applyAlignment="1">
      <alignment horizontal="right"/>
    </xf>
    <xf numFmtId="38" fontId="2" fillId="6" borderId="108" xfId="0" applyNumberFormat="1" applyFont="1" applyFill="1" applyBorder="1" applyAlignment="1">
      <alignment horizontal="right"/>
    </xf>
    <xf numFmtId="38" fontId="2" fillId="6" borderId="109" xfId="0" applyNumberFormat="1" applyFont="1" applyFill="1" applyBorder="1" applyAlignment="1">
      <alignment horizontal="right"/>
    </xf>
    <xf numFmtId="0" fontId="6" fillId="0" borderId="110" xfId="0" applyFont="1" applyBorder="1" applyAlignment="1">
      <alignment horizontal="center" vertical="center"/>
    </xf>
    <xf numFmtId="49" fontId="6" fillId="0" borderId="111" xfId="0" applyNumberFormat="1" applyFont="1" applyBorder="1" applyAlignment="1">
      <alignment horizontal="left" vertical="center" wrapText="1"/>
    </xf>
    <xf numFmtId="0" fontId="6" fillId="0" borderId="11" xfId="0" applyFont="1" applyBorder="1" applyAlignment="1">
      <alignment horizontal="center" vertical="center"/>
    </xf>
    <xf numFmtId="38" fontId="2" fillId="0" borderId="111" xfId="0" applyNumberFormat="1" applyFont="1" applyBorder="1" applyAlignment="1">
      <alignment horizontal="right"/>
    </xf>
    <xf numFmtId="38" fontId="2" fillId="2" borderId="49" xfId="0" applyNumberFormat="1" applyFont="1" applyFill="1" applyBorder="1" applyAlignment="1">
      <alignment horizontal="right"/>
    </xf>
    <xf numFmtId="49" fontId="29" fillId="2" borderId="112" xfId="0" applyNumberFormat="1" applyFont="1" applyFill="1" applyBorder="1" applyAlignment="1">
      <alignment horizontal="left" vertical="center" wrapText="1"/>
    </xf>
    <xf numFmtId="0" fontId="29" fillId="2" borderId="52" xfId="0" applyFont="1" applyFill="1" applyBorder="1" applyAlignment="1">
      <alignment horizontal="center" vertical="center"/>
    </xf>
    <xf numFmtId="38" fontId="30" fillId="0" borderId="0" xfId="0" applyNumberFormat="1" applyFont="1"/>
    <xf numFmtId="49" fontId="29" fillId="2" borderId="60" xfId="0" applyNumberFormat="1" applyFont="1" applyFill="1" applyBorder="1" applyAlignment="1">
      <alignment horizontal="left" vertical="center" wrapText="1"/>
    </xf>
    <xf numFmtId="49" fontId="3" fillId="5" borderId="113" xfId="0" applyNumberFormat="1" applyFont="1" applyFill="1" applyBorder="1" applyAlignment="1">
      <alignment horizontal="left" vertical="center"/>
    </xf>
    <xf numFmtId="0" fontId="3" fillId="5" borderId="114" xfId="0" applyFont="1" applyFill="1" applyBorder="1" applyAlignment="1">
      <alignment horizontal="center" vertical="center"/>
    </xf>
    <xf numFmtId="38" fontId="2" fillId="5" borderId="55" xfId="0" applyNumberFormat="1" applyFont="1" applyFill="1" applyBorder="1" applyAlignment="1">
      <alignment horizontal="right"/>
    </xf>
    <xf numFmtId="38" fontId="2" fillId="5" borderId="56" xfId="0" applyNumberFormat="1" applyFont="1" applyFill="1" applyBorder="1" applyAlignment="1">
      <alignment horizontal="right"/>
    </xf>
    <xf numFmtId="38" fontId="2" fillId="5" borderId="57" xfId="0" applyNumberFormat="1" applyFont="1" applyFill="1" applyBorder="1" applyAlignment="1">
      <alignment horizontal="right"/>
    </xf>
    <xf numFmtId="49" fontId="3" fillId="6" borderId="115" xfId="0" applyNumberFormat="1" applyFont="1" applyFill="1" applyBorder="1" applyAlignment="1">
      <alignment horizontal="left" vertical="center"/>
    </xf>
    <xf numFmtId="0" fontId="3" fillId="6" borderId="116" xfId="0" applyFont="1" applyFill="1" applyBorder="1" applyAlignment="1">
      <alignment horizontal="center" vertical="center"/>
    </xf>
    <xf numFmtId="38" fontId="2" fillId="6" borderId="97" xfId="0" applyNumberFormat="1" applyFont="1" applyFill="1" applyBorder="1" applyAlignment="1">
      <alignment horizontal="right"/>
    </xf>
    <xf numFmtId="38" fontId="2" fillId="6" borderId="67" xfId="0" applyNumberFormat="1" applyFont="1" applyFill="1" applyBorder="1" applyAlignment="1">
      <alignment horizontal="right"/>
    </xf>
    <xf numFmtId="49" fontId="6" fillId="0" borderId="10" xfId="0" applyNumberFormat="1" applyFont="1" applyBorder="1" applyAlignment="1">
      <alignment horizontal="left" vertical="center"/>
    </xf>
    <xf numFmtId="49" fontId="6" fillId="0" borderId="18" xfId="0" applyNumberFormat="1" applyFont="1" applyBorder="1" applyAlignment="1">
      <alignment horizontal="left" vertical="center"/>
    </xf>
    <xf numFmtId="49" fontId="6" fillId="0" borderId="117" xfId="0" applyNumberFormat="1" applyFont="1" applyBorder="1" applyAlignment="1">
      <alignment horizontal="left" vertical="center"/>
    </xf>
    <xf numFmtId="0" fontId="6" fillId="0" borderId="102" xfId="0" applyFont="1" applyBorder="1" applyAlignment="1">
      <alignment horizontal="center" vertical="center" wrapText="1"/>
    </xf>
    <xf numFmtId="49" fontId="6" fillId="0" borderId="0" xfId="0" applyNumberFormat="1" applyFont="1" applyAlignment="1">
      <alignment horizontal="left" vertical="center"/>
    </xf>
    <xf numFmtId="0" fontId="6" fillId="0" borderId="118" xfId="0" applyFont="1" applyBorder="1" applyAlignment="1">
      <alignment horizontal="center" vertical="center"/>
    </xf>
    <xf numFmtId="49" fontId="29" fillId="2" borderId="112" xfId="0" applyNumberFormat="1" applyFont="1" applyFill="1" applyBorder="1" applyAlignment="1">
      <alignment horizontal="left" vertical="center"/>
    </xf>
    <xf numFmtId="49" fontId="3" fillId="6" borderId="97" xfId="0" applyNumberFormat="1" applyFont="1" applyFill="1" applyBorder="1" applyAlignment="1">
      <alignment horizontal="left" vertical="center"/>
    </xf>
    <xf numFmtId="0" fontId="3" fillId="6" borderId="57" xfId="0" applyFont="1" applyFill="1" applyBorder="1" applyAlignment="1">
      <alignment horizontal="center" vertical="center"/>
    </xf>
    <xf numFmtId="38" fontId="2" fillId="6" borderId="55" xfId="0" applyNumberFormat="1" applyFont="1" applyFill="1" applyBorder="1" applyAlignment="1">
      <alignment horizontal="right"/>
    </xf>
    <xf numFmtId="38" fontId="2" fillId="6" borderId="56" xfId="0" applyNumberFormat="1" applyFont="1" applyFill="1" applyBorder="1" applyAlignment="1">
      <alignment horizontal="right"/>
    </xf>
    <xf numFmtId="49" fontId="6" fillId="0" borderId="38" xfId="0" applyNumberFormat="1" applyFont="1" applyBorder="1" applyAlignment="1">
      <alignment horizontal="left" vertical="center"/>
    </xf>
    <xf numFmtId="0" fontId="6" fillId="0" borderId="37" xfId="0" applyFont="1" applyBorder="1" applyAlignment="1">
      <alignment horizontal="center" vertical="center"/>
    </xf>
    <xf numFmtId="0" fontId="3" fillId="6" borderId="60" xfId="0" applyFont="1" applyFill="1" applyBorder="1" applyAlignment="1">
      <alignment horizontal="left" vertical="center"/>
    </xf>
    <xf numFmtId="0" fontId="3" fillId="6" borderId="67" xfId="0" applyFont="1" applyFill="1" applyBorder="1" applyAlignment="1">
      <alignment horizontal="center" vertical="center"/>
    </xf>
    <xf numFmtId="38" fontId="2" fillId="6" borderId="57" xfId="0" applyNumberFormat="1" applyFont="1" applyFill="1" applyBorder="1" applyAlignment="1">
      <alignment horizontal="right"/>
    </xf>
    <xf numFmtId="49" fontId="6" fillId="0" borderId="32" xfId="0" applyNumberFormat="1" applyFont="1" applyBorder="1" applyAlignment="1">
      <alignment horizontal="left" vertical="center"/>
    </xf>
    <xf numFmtId="0" fontId="6" fillId="0" borderId="45" xfId="0" applyFont="1" applyBorder="1" applyAlignment="1">
      <alignment horizontal="center" vertical="center" wrapText="1"/>
    </xf>
    <xf numFmtId="49" fontId="6" fillId="0" borderId="38" xfId="0" applyNumberFormat="1" applyFont="1" applyBorder="1" applyAlignment="1">
      <alignment horizontal="left" vertical="top"/>
    </xf>
    <xf numFmtId="0" fontId="3" fillId="6" borderId="97" xfId="0" applyFont="1" applyFill="1" applyBorder="1" applyAlignment="1">
      <alignment horizontal="center" vertical="center"/>
    </xf>
    <xf numFmtId="49" fontId="3" fillId="6" borderId="57" xfId="0" applyNumberFormat="1" applyFont="1" applyFill="1" applyBorder="1" applyAlignment="1">
      <alignment horizontal="center" vertical="center"/>
    </xf>
    <xf numFmtId="0" fontId="3" fillId="6" borderId="58" xfId="0" applyFont="1" applyFill="1" applyBorder="1" applyAlignment="1">
      <alignment horizontal="center" vertical="center"/>
    </xf>
    <xf numFmtId="169" fontId="3" fillId="5" borderId="97" xfId="0" applyNumberFormat="1" applyFont="1" applyFill="1" applyBorder="1" applyAlignment="1">
      <alignment horizontal="left" vertical="center"/>
    </xf>
    <xf numFmtId="0" fontId="3" fillId="5" borderId="58" xfId="0" applyFont="1" applyFill="1" applyBorder="1" applyAlignment="1">
      <alignment horizontal="center" vertical="center"/>
    </xf>
    <xf numFmtId="0" fontId="29" fillId="5" borderId="60" xfId="0" applyFont="1" applyFill="1" applyBorder="1" applyAlignment="1">
      <alignment horizontal="left" vertical="center"/>
    </xf>
    <xf numFmtId="0" fontId="29" fillId="5" borderId="47" xfId="0" applyFont="1" applyFill="1" applyBorder="1" applyAlignment="1">
      <alignment horizontal="center" vertical="center"/>
    </xf>
    <xf numFmtId="49" fontId="3" fillId="6" borderId="48" xfId="0" applyNumberFormat="1" applyFont="1" applyFill="1" applyBorder="1" applyAlignment="1">
      <alignment horizontal="left" vertical="center"/>
    </xf>
    <xf numFmtId="0" fontId="3" fillId="6" borderId="49" xfId="0" applyFont="1" applyFill="1" applyBorder="1" applyAlignment="1">
      <alignment horizontal="center" vertical="center"/>
    </xf>
    <xf numFmtId="38" fontId="2" fillId="6" borderId="74" xfId="0" applyNumberFormat="1" applyFont="1" applyFill="1" applyBorder="1" applyAlignment="1">
      <alignment horizontal="right"/>
    </xf>
    <xf numFmtId="0" fontId="6" fillId="0" borderId="37" xfId="0" applyFont="1" applyBorder="1" applyAlignment="1">
      <alignment horizontal="center" vertical="center" wrapText="1"/>
    </xf>
    <xf numFmtId="0" fontId="29" fillId="2" borderId="52" xfId="0" applyFont="1" applyFill="1" applyBorder="1" applyAlignment="1">
      <alignment horizontal="center" vertical="center" wrapText="1"/>
    </xf>
    <xf numFmtId="38" fontId="2" fillId="2" borderId="112" xfId="0" applyNumberFormat="1" applyFont="1" applyFill="1" applyBorder="1" applyAlignment="1">
      <alignment horizontal="right"/>
    </xf>
    <xf numFmtId="49" fontId="6" fillId="0" borderId="0" xfId="0" applyNumberFormat="1" applyFont="1" applyAlignment="1">
      <alignment horizontal="left" vertical="center" wrapText="1"/>
    </xf>
    <xf numFmtId="0" fontId="6" fillId="0" borderId="94" xfId="0" applyFont="1" applyBorder="1" applyAlignment="1">
      <alignment horizontal="center" vertical="center"/>
    </xf>
    <xf numFmtId="49" fontId="6" fillId="0" borderId="32" xfId="0" applyNumberFormat="1" applyFont="1" applyBorder="1" applyAlignment="1">
      <alignment horizontal="left" vertical="center" wrapText="1"/>
    </xf>
    <xf numFmtId="49" fontId="6" fillId="0" borderId="36" xfId="0" applyNumberFormat="1" applyFont="1" applyBorder="1" applyAlignment="1">
      <alignment horizontal="left" vertical="center"/>
    </xf>
    <xf numFmtId="0" fontId="6" fillId="0" borderId="36" xfId="0" applyFont="1" applyBorder="1" applyAlignment="1">
      <alignment horizontal="left" vertical="center"/>
    </xf>
    <xf numFmtId="0" fontId="6" fillId="0" borderId="53" xfId="0" applyFont="1" applyBorder="1" applyAlignment="1">
      <alignment horizontal="center" vertical="center" wrapText="1"/>
    </xf>
    <xf numFmtId="0" fontId="3" fillId="5" borderId="53" xfId="0" applyFont="1" applyFill="1" applyBorder="1" applyAlignment="1">
      <alignment horizontal="center" vertical="center"/>
    </xf>
    <xf numFmtId="38" fontId="2" fillId="5" borderId="97" xfId="0" applyNumberFormat="1" applyFont="1" applyFill="1" applyBorder="1" applyAlignment="1">
      <alignment horizontal="right"/>
    </xf>
    <xf numFmtId="38" fontId="2" fillId="5" borderId="67" xfId="0" applyNumberFormat="1" applyFont="1" applyFill="1" applyBorder="1" applyAlignment="1">
      <alignment horizontal="right"/>
    </xf>
    <xf numFmtId="49" fontId="6" fillId="0" borderId="38" xfId="0" applyNumberFormat="1" applyFont="1" applyBorder="1" applyAlignment="1">
      <alignment horizontal="left" vertical="center" wrapText="1"/>
    </xf>
    <xf numFmtId="49" fontId="29" fillId="2" borderId="52" xfId="0" applyNumberFormat="1" applyFont="1" applyFill="1" applyBorder="1" applyAlignment="1">
      <alignment horizontal="left" vertical="center"/>
    </xf>
    <xf numFmtId="49" fontId="3" fillId="6" borderId="60" xfId="0" applyNumberFormat="1" applyFont="1" applyFill="1" applyBorder="1" applyAlignment="1">
      <alignment horizontal="left" vertical="center"/>
    </xf>
    <xf numFmtId="0" fontId="3" fillId="6" borderId="74" xfId="0" applyFont="1" applyFill="1" applyBorder="1" applyAlignment="1">
      <alignment horizontal="center" vertical="center"/>
    </xf>
    <xf numFmtId="49" fontId="3" fillId="5" borderId="67" xfId="0" applyNumberFormat="1" applyFont="1" applyFill="1" applyBorder="1" applyAlignment="1">
      <alignment horizontal="left" vertical="center"/>
    </xf>
    <xf numFmtId="0" fontId="3" fillId="5" borderId="60" xfId="0" applyFont="1" applyFill="1" applyBorder="1" applyAlignment="1">
      <alignment horizontal="center" vertical="center"/>
    </xf>
    <xf numFmtId="0" fontId="23" fillId="2" borderId="51" xfId="0" applyFont="1" applyFill="1" applyBorder="1" applyAlignment="1">
      <alignment vertical="center"/>
    </xf>
    <xf numFmtId="0" fontId="23" fillId="2" borderId="62" xfId="0" applyFont="1" applyFill="1" applyBorder="1" applyAlignment="1">
      <alignment vertical="center"/>
    </xf>
    <xf numFmtId="49" fontId="29" fillId="0" borderId="92" xfId="0" applyNumberFormat="1" applyFont="1" applyBorder="1" applyAlignment="1">
      <alignment horizontal="left" vertical="center" wrapText="1"/>
    </xf>
    <xf numFmtId="49" fontId="29" fillId="0" borderId="119" xfId="0" applyNumberFormat="1" applyFont="1" applyBorder="1" applyAlignment="1">
      <alignment horizontal="left" vertical="center"/>
    </xf>
    <xf numFmtId="38" fontId="2" fillId="6" borderId="96" xfId="0" applyNumberFormat="1" applyFont="1" applyFill="1" applyBorder="1" applyAlignment="1">
      <alignment horizontal="right"/>
    </xf>
    <xf numFmtId="49" fontId="29" fillId="0" borderId="37" xfId="0" applyNumberFormat="1" applyFont="1" applyBorder="1" applyAlignment="1">
      <alignment horizontal="left" vertical="center" wrapText="1"/>
    </xf>
    <xf numFmtId="49" fontId="29" fillId="0" borderId="38" xfId="0" applyNumberFormat="1" applyFont="1" applyBorder="1" applyAlignment="1">
      <alignment horizontal="left" vertical="center"/>
    </xf>
    <xf numFmtId="49" fontId="29" fillId="0" borderId="0" xfId="0" applyNumberFormat="1" applyFont="1" applyAlignment="1">
      <alignment horizontal="left" vertical="center" wrapText="1"/>
    </xf>
    <xf numFmtId="0" fontId="13" fillId="0" borderId="0" xfId="0" applyFont="1" applyAlignment="1">
      <alignment horizontal="left" vertical="center" wrapText="1"/>
    </xf>
    <xf numFmtId="38" fontId="2" fillId="0" borderId="0" xfId="0" applyNumberFormat="1" applyFont="1" applyAlignment="1">
      <alignment horizontal="right"/>
    </xf>
    <xf numFmtId="0" fontId="3" fillId="6" borderId="47" xfId="0" applyFont="1" applyFill="1" applyBorder="1" applyAlignment="1">
      <alignment horizontal="center" vertical="center"/>
    </xf>
    <xf numFmtId="38" fontId="2" fillId="0" borderId="43" xfId="0" applyNumberFormat="1" applyFont="1" applyBorder="1" applyAlignment="1">
      <alignment horizontal="right"/>
    </xf>
    <xf numFmtId="49" fontId="3" fillId="6" borderId="49" xfId="0" applyNumberFormat="1" applyFont="1" applyFill="1" applyBorder="1" applyAlignment="1">
      <alignment horizontal="left" vertical="center"/>
    </xf>
    <xf numFmtId="49" fontId="2" fillId="6" borderId="97" xfId="0" applyNumberFormat="1" applyFont="1" applyFill="1" applyBorder="1" applyAlignment="1">
      <alignment horizontal="left" vertical="center"/>
    </xf>
    <xf numFmtId="49" fontId="3" fillId="5" borderId="97" xfId="0" applyNumberFormat="1" applyFont="1" applyFill="1" applyBorder="1" applyAlignment="1">
      <alignment horizontal="left" vertical="center"/>
    </xf>
    <xf numFmtId="38" fontId="2" fillId="0" borderId="63" xfId="0" applyNumberFormat="1" applyFont="1" applyBorder="1" applyAlignment="1">
      <alignment horizontal="right"/>
    </xf>
    <xf numFmtId="38" fontId="2" fillId="0" borderId="86" xfId="0" applyNumberFormat="1" applyFont="1" applyBorder="1" applyAlignment="1">
      <alignment horizontal="right"/>
    </xf>
    <xf numFmtId="38" fontId="2" fillId="0" borderId="120" xfId="0" applyNumberFormat="1" applyFont="1" applyBorder="1" applyAlignment="1">
      <alignment horizontal="right"/>
    </xf>
    <xf numFmtId="49" fontId="3" fillId="5" borderId="48" xfId="0" applyNumberFormat="1" applyFont="1" applyFill="1" applyBorder="1" applyAlignment="1">
      <alignment horizontal="left" vertical="center"/>
    </xf>
    <xf numFmtId="0" fontId="3" fillId="5" borderId="47" xfId="0" applyFont="1" applyFill="1" applyBorder="1" applyAlignment="1">
      <alignment horizontal="center" vertical="center"/>
    </xf>
    <xf numFmtId="0" fontId="29" fillId="6" borderId="47" xfId="0" applyFont="1" applyFill="1" applyBorder="1" applyAlignment="1">
      <alignment horizontal="center" vertical="center"/>
    </xf>
    <xf numFmtId="49" fontId="6" fillId="0" borderId="37" xfId="0" applyNumberFormat="1" applyFont="1" applyBorder="1" applyAlignment="1">
      <alignment horizontal="center" vertical="center"/>
    </xf>
    <xf numFmtId="49" fontId="6" fillId="0" borderId="53" xfId="0" applyNumberFormat="1" applyFont="1" applyBorder="1" applyAlignment="1">
      <alignment horizontal="left" vertical="center"/>
    </xf>
    <xf numFmtId="49" fontId="29" fillId="2" borderId="63" xfId="0" applyNumberFormat="1" applyFont="1" applyFill="1" applyBorder="1" applyAlignment="1">
      <alignment horizontal="left" vertical="center" wrapText="1"/>
    </xf>
    <xf numFmtId="0" fontId="3" fillId="5" borderId="97" xfId="0" applyFont="1" applyFill="1" applyBorder="1" applyAlignment="1">
      <alignment horizontal="left" vertical="center"/>
    </xf>
    <xf numFmtId="49" fontId="6" fillId="0" borderId="39" xfId="0" applyNumberFormat="1" applyFont="1" applyBorder="1" applyAlignment="1">
      <alignment horizontal="left" vertical="center" wrapText="1"/>
    </xf>
    <xf numFmtId="49" fontId="6" fillId="0" borderId="39" xfId="0" applyNumberFormat="1" applyFont="1" applyBorder="1" applyAlignment="1">
      <alignment horizontal="left" vertical="center"/>
    </xf>
    <xf numFmtId="0" fontId="3" fillId="6" borderId="41" xfId="0" applyFont="1" applyFill="1" applyBorder="1" applyAlignment="1">
      <alignment horizontal="center" vertical="center"/>
    </xf>
    <xf numFmtId="49" fontId="29" fillId="2" borderId="90" xfId="0" applyNumberFormat="1" applyFont="1" applyFill="1" applyBorder="1" applyAlignment="1">
      <alignment horizontal="left" vertical="center"/>
    </xf>
    <xf numFmtId="0" fontId="29" fillId="2" borderId="54" xfId="0" applyFont="1" applyFill="1" applyBorder="1" applyAlignment="1">
      <alignment horizontal="center" vertical="center"/>
    </xf>
    <xf numFmtId="0" fontId="13" fillId="2" borderId="51" xfId="0" applyFont="1" applyFill="1" applyBorder="1" applyAlignment="1">
      <alignment vertical="center" wrapText="1"/>
    </xf>
    <xf numFmtId="49" fontId="29" fillId="0" borderId="92" xfId="0" applyNumberFormat="1" applyFont="1" applyBorder="1" applyAlignment="1">
      <alignment horizontal="left" vertical="center"/>
    </xf>
    <xf numFmtId="0" fontId="13" fillId="0" borderId="119" xfId="0" applyFont="1" applyBorder="1" applyAlignment="1">
      <alignment horizontal="center" vertical="center"/>
    </xf>
    <xf numFmtId="49" fontId="3" fillId="4" borderId="48" xfId="0" applyNumberFormat="1" applyFont="1" applyFill="1" applyBorder="1" applyAlignment="1">
      <alignment horizontal="left" vertical="center"/>
    </xf>
    <xf numFmtId="38" fontId="2" fillId="4" borderId="47" xfId="0" applyNumberFormat="1" applyFont="1" applyFill="1" applyBorder="1" applyAlignment="1">
      <alignment horizontal="right"/>
    </xf>
    <xf numFmtId="0" fontId="3" fillId="9" borderId="97" xfId="0" applyFont="1" applyFill="1" applyBorder="1" applyAlignment="1">
      <alignment horizontal="left" vertical="center"/>
    </xf>
    <xf numFmtId="49" fontId="3" fillId="9" borderId="59" xfId="0" applyNumberFormat="1" applyFont="1" applyFill="1" applyBorder="1" applyAlignment="1">
      <alignment horizontal="center" vertical="center"/>
    </xf>
    <xf numFmtId="49" fontId="6" fillId="0" borderId="44" xfId="0" applyNumberFormat="1" applyFont="1" applyBorder="1" applyAlignment="1">
      <alignment horizontal="center" vertical="center"/>
    </xf>
    <xf numFmtId="49" fontId="6" fillId="0" borderId="95" xfId="0" applyNumberFormat="1" applyFont="1" applyBorder="1" applyAlignment="1">
      <alignment horizontal="center" vertical="center"/>
    </xf>
    <xf numFmtId="38" fontId="2" fillId="0" borderId="94" xfId="0" applyNumberFormat="1" applyFont="1" applyBorder="1" applyAlignment="1">
      <alignment horizontal="right"/>
    </xf>
    <xf numFmtId="38" fontId="2" fillId="3" borderId="61" xfId="0" applyNumberFormat="1" applyFont="1" applyFill="1" applyBorder="1" applyAlignment="1">
      <alignment horizontal="right"/>
    </xf>
    <xf numFmtId="0" fontId="29" fillId="3" borderId="52" xfId="0" applyFont="1" applyFill="1" applyBorder="1" applyAlignment="1">
      <alignment horizontal="left" vertical="center"/>
    </xf>
    <xf numFmtId="49" fontId="29" fillId="3" borderId="52" xfId="0" applyNumberFormat="1" applyFont="1" applyFill="1" applyBorder="1" applyAlignment="1">
      <alignment horizontal="center" vertical="center"/>
    </xf>
    <xf numFmtId="38" fontId="2" fillId="3" borderId="52" xfId="0" applyNumberFormat="1" applyFont="1" applyFill="1" applyBorder="1" applyAlignment="1">
      <alignment horizontal="right"/>
    </xf>
    <xf numFmtId="0" fontId="3" fillId="5" borderId="59" xfId="0" applyFont="1" applyFill="1" applyBorder="1" applyAlignment="1">
      <alignment horizontal="center" vertical="center"/>
    </xf>
    <xf numFmtId="49" fontId="3" fillId="6" borderId="97" xfId="0" applyNumberFormat="1" applyFont="1" applyFill="1" applyBorder="1" applyAlignment="1">
      <alignment horizontal="left" vertical="center" wrapText="1"/>
    </xf>
    <xf numFmtId="49" fontId="29" fillId="6" borderId="48" xfId="0" applyNumberFormat="1" applyFont="1" applyFill="1" applyBorder="1" applyAlignment="1">
      <alignment horizontal="left" vertical="center" wrapText="1"/>
    </xf>
    <xf numFmtId="38" fontId="2" fillId="2" borderId="90" xfId="0" applyNumberFormat="1" applyFont="1" applyFill="1" applyBorder="1" applyAlignment="1">
      <alignment horizontal="right"/>
    </xf>
    <xf numFmtId="38" fontId="2" fillId="0" borderId="121" xfId="0" applyNumberFormat="1" applyFont="1" applyBorder="1" applyAlignment="1">
      <alignment horizontal="right"/>
    </xf>
    <xf numFmtId="0" fontId="13" fillId="2" borderId="51" xfId="0" applyFont="1" applyFill="1" applyBorder="1" applyAlignment="1">
      <alignment horizontal="left" vertical="center" wrapText="1"/>
    </xf>
    <xf numFmtId="49" fontId="29" fillId="0" borderId="0" xfId="0" applyNumberFormat="1" applyFont="1" applyAlignment="1">
      <alignment horizontal="left" vertical="top" wrapText="1"/>
    </xf>
    <xf numFmtId="38" fontId="2" fillId="0" borderId="98" xfId="0" applyNumberFormat="1" applyFont="1" applyBorder="1" applyAlignment="1">
      <alignment horizontal="right"/>
    </xf>
    <xf numFmtId="49" fontId="3" fillId="5" borderId="58" xfId="0" applyNumberFormat="1" applyFont="1" applyFill="1" applyBorder="1" applyAlignment="1">
      <alignment horizontal="center" vertical="center"/>
    </xf>
    <xf numFmtId="0" fontId="2" fillId="6" borderId="49" xfId="0" applyFont="1" applyFill="1" applyBorder="1" applyAlignment="1">
      <alignment horizontal="center" vertical="center"/>
    </xf>
    <xf numFmtId="0" fontId="3" fillId="6" borderId="47" xfId="0" applyFont="1" applyFill="1" applyBorder="1" applyAlignment="1">
      <alignment horizontal="left" vertical="center"/>
    </xf>
    <xf numFmtId="49" fontId="6" fillId="0" borderId="0" xfId="0" applyNumberFormat="1" applyFont="1" applyAlignment="1">
      <alignment horizontal="left" vertical="top" wrapText="1"/>
    </xf>
    <xf numFmtId="49" fontId="3" fillId="6" borderId="67" xfId="0" applyNumberFormat="1"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1" xfId="0" applyFont="1" applyFill="1" applyBorder="1" applyAlignment="1">
      <alignment horizontal="center" vertical="center" wrapText="1"/>
    </xf>
    <xf numFmtId="49" fontId="3" fillId="6" borderId="47" xfId="0" applyNumberFormat="1" applyFont="1" applyFill="1" applyBorder="1" applyAlignment="1">
      <alignment horizontal="center" vertical="center"/>
    </xf>
    <xf numFmtId="49" fontId="3" fillId="6" borderId="56" xfId="0" applyNumberFormat="1" applyFont="1" applyFill="1" applyBorder="1" applyAlignment="1">
      <alignment horizontal="left" vertical="center" wrapText="1"/>
    </xf>
    <xf numFmtId="0" fontId="3" fillId="6" borderId="53" xfId="0" applyFont="1" applyFill="1" applyBorder="1" applyAlignment="1">
      <alignment horizontal="center" vertical="center" wrapText="1"/>
    </xf>
    <xf numFmtId="49" fontId="3" fillId="6" borderId="60" xfId="0" applyNumberFormat="1" applyFont="1" applyFill="1" applyBorder="1" applyAlignment="1">
      <alignment horizontal="left" vertical="center" wrapText="1"/>
    </xf>
    <xf numFmtId="0" fontId="13" fillId="0" borderId="119" xfId="0" applyFont="1" applyBorder="1" applyAlignment="1">
      <alignment horizontal="left" vertical="center" wrapText="1"/>
    </xf>
    <xf numFmtId="49" fontId="2" fillId="4" borderId="48" xfId="0" applyNumberFormat="1" applyFont="1" applyFill="1" applyBorder="1" applyAlignment="1">
      <alignment vertical="center"/>
    </xf>
    <xf numFmtId="0" fontId="3" fillId="5" borderId="55" xfId="0" applyFont="1" applyFill="1" applyBorder="1" applyAlignment="1">
      <alignment horizontal="center" vertical="center"/>
    </xf>
    <xf numFmtId="49" fontId="3" fillId="6" borderId="58" xfId="0" applyNumberFormat="1" applyFont="1" applyFill="1" applyBorder="1" applyAlignment="1">
      <alignment horizontal="center" vertical="center"/>
    </xf>
    <xf numFmtId="0" fontId="6" fillId="0" borderId="38" xfId="0" applyFont="1" applyBorder="1" applyAlignment="1">
      <alignment horizontal="left" vertical="center"/>
    </xf>
    <xf numFmtId="38" fontId="2" fillId="2" borderId="50" xfId="0" applyNumberFormat="1" applyFont="1" applyFill="1" applyBorder="1" applyAlignment="1">
      <alignment horizontal="right"/>
    </xf>
    <xf numFmtId="0" fontId="3" fillId="6" borderId="97" xfId="0" applyFont="1" applyFill="1" applyBorder="1" applyAlignment="1">
      <alignment horizontal="left" vertical="center"/>
    </xf>
    <xf numFmtId="49" fontId="29" fillId="2" borderId="52" xfId="0" applyNumberFormat="1" applyFont="1" applyFill="1" applyBorder="1" applyAlignment="1">
      <alignment horizontal="left" vertical="center" wrapText="1"/>
    </xf>
    <xf numFmtId="38" fontId="2" fillId="5" borderId="41" xfId="0" applyNumberFormat="1" applyFont="1" applyFill="1" applyBorder="1" applyAlignment="1">
      <alignment horizontal="right"/>
    </xf>
    <xf numFmtId="3" fontId="29" fillId="0" borderId="0" xfId="0" applyNumberFormat="1" applyFont="1" applyAlignment="1">
      <alignment horizontal="left" vertical="top" wrapText="1"/>
    </xf>
    <xf numFmtId="0" fontId="2" fillId="4" borderId="48" xfId="0" applyFont="1" applyFill="1" applyBorder="1" applyAlignment="1">
      <alignment vertical="center"/>
    </xf>
    <xf numFmtId="38" fontId="2" fillId="5" borderId="58" xfId="0" applyNumberFormat="1" applyFont="1" applyFill="1" applyBorder="1" applyAlignment="1">
      <alignment horizontal="right"/>
    </xf>
    <xf numFmtId="0" fontId="29" fillId="6" borderId="47" xfId="0" applyFont="1" applyFill="1" applyBorder="1" applyAlignment="1">
      <alignment horizontal="left" vertical="center"/>
    </xf>
    <xf numFmtId="38" fontId="2" fillId="3" borderId="68" xfId="0" applyNumberFormat="1" applyFont="1" applyFill="1" applyBorder="1" applyAlignment="1">
      <alignment horizontal="right"/>
    </xf>
    <xf numFmtId="49" fontId="29" fillId="2" borderId="72" xfId="0" applyNumberFormat="1" applyFont="1" applyFill="1" applyBorder="1" applyAlignment="1">
      <alignment horizontal="left" vertical="center"/>
    </xf>
    <xf numFmtId="0" fontId="29" fillId="2" borderId="63" xfId="0" applyFont="1" applyFill="1" applyBorder="1" applyAlignment="1">
      <alignment horizontal="center" vertical="center"/>
    </xf>
    <xf numFmtId="0" fontId="32" fillId="0" borderId="0" xfId="0" applyFont="1"/>
    <xf numFmtId="38" fontId="2" fillId="0" borderId="122" xfId="0" applyNumberFormat="1" applyFont="1" applyBorder="1" applyAlignment="1">
      <alignment horizontal="right"/>
    </xf>
    <xf numFmtId="3" fontId="29" fillId="0" borderId="43" xfId="0" applyNumberFormat="1" applyFont="1" applyBorder="1" applyAlignment="1">
      <alignment horizontal="left" vertical="top"/>
    </xf>
    <xf numFmtId="0" fontId="13" fillId="0" borderId="70" xfId="0" applyFont="1" applyBorder="1" applyAlignment="1">
      <alignment horizontal="left" vertical="center" wrapText="1"/>
    </xf>
    <xf numFmtId="3" fontId="3" fillId="4" borderId="47" xfId="0" applyNumberFormat="1" applyFont="1" applyFill="1" applyBorder="1" applyAlignment="1">
      <alignment horizontal="left" vertical="center" wrapText="1"/>
    </xf>
    <xf numFmtId="0" fontId="2" fillId="4" borderId="48" xfId="0" applyFont="1" applyFill="1" applyBorder="1" applyAlignment="1">
      <alignment horizontal="left" vertical="center" wrapText="1"/>
    </xf>
    <xf numFmtId="38" fontId="2" fillId="4" borderId="48" xfId="0" applyNumberFormat="1" applyFont="1" applyFill="1" applyBorder="1" applyAlignment="1">
      <alignment horizontal="left" vertical="center"/>
    </xf>
    <xf numFmtId="3" fontId="3" fillId="4" borderId="47" xfId="0" applyNumberFormat="1" applyFont="1" applyFill="1" applyBorder="1" applyAlignment="1">
      <alignment vertical="center" wrapText="1"/>
    </xf>
    <xf numFmtId="0" fontId="2" fillId="4" borderId="49" xfId="0" applyFont="1" applyFill="1" applyBorder="1" applyAlignment="1">
      <alignment horizontal="left" vertical="center" wrapText="1"/>
    </xf>
    <xf numFmtId="38" fontId="2" fillId="0" borderId="117" xfId="0" applyNumberFormat="1" applyFont="1" applyBorder="1" applyAlignment="1">
      <alignment horizontal="right"/>
    </xf>
    <xf numFmtId="0" fontId="6" fillId="0" borderId="46" xfId="0" applyFont="1" applyBorder="1" applyAlignment="1">
      <alignment horizontal="left" vertical="top"/>
    </xf>
    <xf numFmtId="38" fontId="2" fillId="2" borderId="67" xfId="0" applyNumberFormat="1" applyFont="1" applyFill="1" applyBorder="1" applyAlignment="1">
      <alignment horizontal="right"/>
    </xf>
    <xf numFmtId="49" fontId="3" fillId="6" borderId="76" xfId="0" applyNumberFormat="1" applyFont="1" applyFill="1" applyBorder="1" applyAlignment="1">
      <alignment horizontal="left" vertical="center"/>
    </xf>
    <xf numFmtId="0" fontId="3" fillId="6" borderId="69" xfId="0" applyFont="1" applyFill="1" applyBorder="1" applyAlignment="1">
      <alignment horizontal="center" vertical="center"/>
    </xf>
    <xf numFmtId="49" fontId="3" fillId="6" borderId="49" xfId="0" applyNumberFormat="1" applyFont="1" applyFill="1" applyBorder="1" applyAlignment="1">
      <alignment horizontal="left" vertical="center" wrapText="1"/>
    </xf>
    <xf numFmtId="49" fontId="3" fillId="5" borderId="90" xfId="0" applyNumberFormat="1" applyFont="1" applyFill="1" applyBorder="1" applyAlignment="1">
      <alignment horizontal="left" vertical="center"/>
    </xf>
    <xf numFmtId="0" fontId="3" fillId="5" borderId="63" xfId="0" applyFont="1" applyFill="1" applyBorder="1" applyAlignment="1">
      <alignment horizontal="center" vertical="center"/>
    </xf>
    <xf numFmtId="38" fontId="2" fillId="10" borderId="53" xfId="0" applyNumberFormat="1" applyFont="1" applyFill="1" applyBorder="1" applyAlignment="1">
      <alignment horizontal="right"/>
    </xf>
    <xf numFmtId="0" fontId="30" fillId="11" borderId="60" xfId="0" applyFont="1" applyFill="1" applyBorder="1"/>
    <xf numFmtId="38" fontId="13" fillId="6" borderId="125" xfId="0" applyNumberFormat="1" applyFont="1" applyFill="1" applyBorder="1" applyAlignment="1">
      <alignment horizontal="right" vertical="center"/>
    </xf>
    <xf numFmtId="38" fontId="13" fillId="6" borderId="56" xfId="0" applyNumberFormat="1" applyFont="1" applyFill="1" applyBorder="1" applyAlignment="1">
      <alignment horizontal="right" vertical="center"/>
    </xf>
    <xf numFmtId="38" fontId="13" fillId="6" borderId="57" xfId="0" applyNumberFormat="1" applyFont="1" applyFill="1" applyBorder="1" applyAlignment="1">
      <alignment horizontal="right" vertical="center"/>
    </xf>
    <xf numFmtId="0" fontId="29" fillId="11" borderId="69" xfId="0" applyFont="1" applyFill="1" applyBorder="1" applyAlignment="1">
      <alignment horizontal="left" vertical="center"/>
    </xf>
    <xf numFmtId="0" fontId="29" fillId="11" borderId="76" xfId="0" applyFont="1" applyFill="1" applyBorder="1" applyAlignment="1">
      <alignment horizontal="center" vertical="center"/>
    </xf>
    <xf numFmtId="38" fontId="2" fillId="11" borderId="69" xfId="0" applyNumberFormat="1" applyFont="1" applyFill="1" applyBorder="1" applyAlignment="1">
      <alignment horizontal="right"/>
    </xf>
    <xf numFmtId="38" fontId="2" fillId="11" borderId="76" xfId="0" applyNumberFormat="1" applyFont="1" applyFill="1" applyBorder="1" applyAlignment="1">
      <alignment horizontal="right"/>
    </xf>
    <xf numFmtId="38" fontId="2" fillId="11" borderId="75" xfId="0" applyNumberFormat="1" applyFont="1" applyFill="1" applyBorder="1" applyAlignment="1">
      <alignment horizontal="right"/>
    </xf>
    <xf numFmtId="0" fontId="3" fillId="5" borderId="57" xfId="0" applyFont="1" applyFill="1" applyBorder="1" applyAlignment="1">
      <alignment horizontal="center" vertical="center"/>
    </xf>
    <xf numFmtId="0" fontId="30" fillId="6" borderId="60" xfId="0" applyFont="1" applyFill="1" applyBorder="1"/>
    <xf numFmtId="0" fontId="6" fillId="0" borderId="45" xfId="0" applyFont="1" applyBorder="1" applyAlignment="1">
      <alignment horizontal="center" vertical="center"/>
    </xf>
    <xf numFmtId="49" fontId="29" fillId="2" borderId="76" xfId="0" applyNumberFormat="1" applyFont="1" applyFill="1" applyBorder="1" applyAlignment="1">
      <alignment horizontal="left" vertical="center"/>
    </xf>
    <xf numFmtId="0" fontId="29" fillId="2" borderId="69" xfId="0" applyFont="1" applyFill="1" applyBorder="1" applyAlignment="1">
      <alignment horizontal="center" vertical="center"/>
    </xf>
    <xf numFmtId="0" fontId="3" fillId="5" borderId="60" xfId="0" applyFont="1" applyFill="1" applyBorder="1" applyAlignment="1">
      <alignment horizontal="left" vertical="center"/>
    </xf>
    <xf numFmtId="38" fontId="13" fillId="6" borderId="126" xfId="0" applyNumberFormat="1" applyFont="1" applyFill="1" applyBorder="1" applyAlignment="1">
      <alignment horizontal="right" vertical="center"/>
    </xf>
    <xf numFmtId="38" fontId="13" fillId="6" borderId="127" xfId="0" applyNumberFormat="1" applyFont="1" applyFill="1" applyBorder="1" applyAlignment="1">
      <alignment horizontal="right" vertical="center"/>
    </xf>
    <xf numFmtId="38" fontId="13" fillId="6" borderId="128" xfId="0" applyNumberFormat="1" applyFont="1" applyFill="1" applyBorder="1" applyAlignment="1">
      <alignment horizontal="right" vertical="center"/>
    </xf>
    <xf numFmtId="38" fontId="13" fillId="6" borderId="129" xfId="0" applyNumberFormat="1" applyFont="1" applyFill="1" applyBorder="1" applyAlignment="1">
      <alignment horizontal="right" vertical="center"/>
    </xf>
    <xf numFmtId="38" fontId="2" fillId="2" borderId="130" xfId="0" applyNumberFormat="1" applyFont="1" applyFill="1" applyBorder="1" applyAlignment="1">
      <alignment horizontal="right"/>
    </xf>
    <xf numFmtId="0" fontId="33" fillId="0" borderId="0" xfId="0" applyFont="1"/>
    <xf numFmtId="0" fontId="34" fillId="0" borderId="0" xfId="0" applyFont="1"/>
    <xf numFmtId="0" fontId="35" fillId="0" borderId="0" xfId="0" applyFont="1"/>
    <xf numFmtId="0" fontId="36" fillId="0" borderId="131" xfId="0" applyFont="1" applyBorder="1" applyAlignment="1">
      <alignment horizontal="right"/>
    </xf>
    <xf numFmtId="0" fontId="35" fillId="0" borderId="131" xfId="0" applyFont="1" applyBorder="1"/>
    <xf numFmtId="0" fontId="35" fillId="3" borderId="131" xfId="0" applyFont="1" applyFill="1" applyBorder="1" applyAlignment="1">
      <alignment horizontal="center"/>
    </xf>
    <xf numFmtId="0" fontId="35" fillId="3" borderId="131" xfId="0" applyFont="1" applyFill="1" applyBorder="1" applyAlignment="1">
      <alignment horizontal="center" wrapText="1"/>
    </xf>
    <xf numFmtId="0" fontId="35" fillId="12" borderId="131" xfId="0" applyFont="1" applyFill="1" applyBorder="1" applyAlignment="1">
      <alignment horizontal="center"/>
    </xf>
    <xf numFmtId="0" fontId="37" fillId="7" borderId="60" xfId="0" applyFont="1" applyFill="1" applyBorder="1"/>
    <xf numFmtId="0" fontId="37" fillId="3" borderId="131" xfId="0" applyFont="1" applyFill="1" applyBorder="1"/>
    <xf numFmtId="170" fontId="9" fillId="3" borderId="131" xfId="0" applyNumberFormat="1" applyFont="1" applyFill="1" applyBorder="1" applyAlignment="1">
      <alignment vertical="center"/>
    </xf>
    <xf numFmtId="0" fontId="37" fillId="0" borderId="131" xfId="0" applyFont="1" applyBorder="1"/>
    <xf numFmtId="49" fontId="35" fillId="3" borderId="131" xfId="0" applyNumberFormat="1" applyFont="1" applyFill="1" applyBorder="1" applyAlignment="1">
      <alignment horizontal="center"/>
    </xf>
    <xf numFmtId="0" fontId="38" fillId="0" borderId="0" xfId="0" applyFont="1"/>
    <xf numFmtId="0" fontId="13" fillId="0" borderId="0" xfId="0" applyFont="1" applyAlignment="1">
      <alignment vertical="center"/>
    </xf>
    <xf numFmtId="0" fontId="29" fillId="0" borderId="41" xfId="0" applyFont="1" applyBorder="1" applyAlignment="1">
      <alignment horizontal="center" vertical="center" wrapText="1"/>
    </xf>
    <xf numFmtId="0" fontId="13" fillId="0" borderId="0" xfId="0" applyFont="1" applyAlignment="1">
      <alignment horizontal="left" vertical="center"/>
    </xf>
    <xf numFmtId="0" fontId="3" fillId="0" borderId="41" xfId="0" applyFont="1" applyBorder="1" applyAlignment="1">
      <alignment horizontal="left" vertical="center" wrapText="1"/>
    </xf>
    <xf numFmtId="38" fontId="2" fillId="2" borderId="41" xfId="0" applyNumberFormat="1" applyFont="1" applyFill="1" applyBorder="1" applyAlignment="1">
      <alignment horizontal="right" vertical="center"/>
    </xf>
    <xf numFmtId="38" fontId="3" fillId="2" borderId="41" xfId="0" applyNumberFormat="1" applyFont="1" applyFill="1" applyBorder="1" applyAlignment="1">
      <alignment horizontal="right" vertical="center"/>
    </xf>
    <xf numFmtId="38" fontId="2" fillId="2" borderId="52" xfId="0" applyNumberFormat="1" applyFont="1" applyFill="1" applyBorder="1" applyAlignment="1">
      <alignment horizontal="right" vertical="center"/>
    </xf>
    <xf numFmtId="38" fontId="2" fillId="6" borderId="41" xfId="0" applyNumberFormat="1" applyFont="1" applyFill="1" applyBorder="1" applyAlignment="1">
      <alignment horizontal="right" vertical="center"/>
    </xf>
    <xf numFmtId="38" fontId="3" fillId="2" borderId="52" xfId="0" applyNumberFormat="1" applyFont="1" applyFill="1" applyBorder="1" applyAlignment="1">
      <alignment horizontal="right" vertical="center"/>
    </xf>
    <xf numFmtId="0" fontId="29" fillId="0" borderId="42" xfId="0" applyFont="1" applyBorder="1" applyAlignment="1">
      <alignment horizontal="left" vertical="center" wrapText="1"/>
    </xf>
    <xf numFmtId="38" fontId="2" fillId="2" borderId="54" xfId="0" applyNumberFormat="1" applyFont="1" applyFill="1" applyBorder="1" applyAlignment="1">
      <alignment horizontal="right" vertical="center"/>
    </xf>
    <xf numFmtId="38" fontId="3" fillId="2" borderId="54" xfId="0" applyNumberFormat="1" applyFont="1" applyFill="1" applyBorder="1" applyAlignment="1">
      <alignment horizontal="right" vertical="center"/>
    </xf>
    <xf numFmtId="0" fontId="29" fillId="0" borderId="41" xfId="0" applyFont="1" applyBorder="1" applyAlignment="1">
      <alignment horizontal="left" vertical="center"/>
    </xf>
    <xf numFmtId="38" fontId="2" fillId="2" borderId="63" xfId="0" applyNumberFormat="1" applyFont="1" applyFill="1" applyBorder="1" applyAlignment="1">
      <alignment horizontal="right" vertical="center"/>
    </xf>
    <xf numFmtId="0" fontId="16" fillId="0" borderId="0" xfId="0" applyFont="1" applyAlignment="1">
      <alignment horizontal="left" vertical="top" wrapText="1"/>
    </xf>
    <xf numFmtId="0" fontId="25" fillId="0" borderId="0" xfId="0" applyFont="1" applyAlignment="1">
      <alignment horizontal="left" wrapText="1"/>
    </xf>
    <xf numFmtId="0" fontId="40"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wrapText="1"/>
    </xf>
    <xf numFmtId="0" fontId="12" fillId="0" borderId="32" xfId="0" applyFont="1" applyBorder="1" applyAlignment="1">
      <alignment horizontal="left"/>
    </xf>
    <xf numFmtId="0" fontId="6" fillId="0" borderId="46" xfId="0" applyFont="1" applyBorder="1" applyAlignment="1">
      <alignment vertical="top"/>
    </xf>
    <xf numFmtId="0" fontId="5" fillId="9" borderId="69" xfId="0" applyFont="1" applyFill="1" applyBorder="1" applyAlignment="1">
      <alignment horizontal="center" vertical="center"/>
    </xf>
    <xf numFmtId="0" fontId="5" fillId="9" borderId="76" xfId="0" applyFont="1" applyFill="1" applyBorder="1" applyAlignment="1">
      <alignment horizontal="center" vertical="center"/>
    </xf>
    <xf numFmtId="0" fontId="5" fillId="9" borderId="75" xfId="0" applyFont="1" applyFill="1" applyBorder="1" applyAlignment="1">
      <alignment horizontal="center" vertical="center"/>
    </xf>
    <xf numFmtId="0" fontId="5" fillId="13" borderId="76" xfId="0" applyFont="1" applyFill="1" applyBorder="1" applyAlignment="1">
      <alignment horizontal="center" vertical="center"/>
    </xf>
    <xf numFmtId="0" fontId="16" fillId="0" borderId="0" xfId="0" applyFont="1" applyAlignment="1">
      <alignment vertical="top"/>
    </xf>
    <xf numFmtId="0" fontId="6" fillId="0" borderId="98" xfId="0" applyFont="1" applyBorder="1" applyAlignment="1">
      <alignment vertical="top"/>
    </xf>
    <xf numFmtId="165" fontId="12" fillId="0" borderId="36" xfId="0" applyNumberFormat="1" applyFont="1" applyBorder="1" applyAlignment="1">
      <alignment horizontal="left"/>
    </xf>
    <xf numFmtId="0" fontId="5" fillId="0" borderId="70" xfId="0" applyFont="1" applyBorder="1"/>
    <xf numFmtId="0" fontId="16" fillId="0" borderId="0" xfId="0" applyFont="1" applyAlignment="1">
      <alignment horizontal="left" vertical="top"/>
    </xf>
    <xf numFmtId="0" fontId="5" fillId="0" borderId="98" xfId="0" applyFont="1" applyBorder="1"/>
    <xf numFmtId="0" fontId="13" fillId="13" borderId="60" xfId="0" applyFont="1" applyFill="1" applyBorder="1"/>
    <xf numFmtId="0" fontId="5" fillId="9" borderId="74" xfId="0" applyFont="1" applyFill="1" applyBorder="1" applyAlignment="1">
      <alignment horizontal="center" vertical="center"/>
    </xf>
    <xf numFmtId="0" fontId="5" fillId="9" borderId="60" xfId="0" applyFont="1" applyFill="1" applyBorder="1" applyAlignment="1">
      <alignment horizontal="center" vertical="center"/>
    </xf>
    <xf numFmtId="0" fontId="5" fillId="9" borderId="62" xfId="0" applyFont="1" applyFill="1" applyBorder="1" applyAlignment="1">
      <alignment horizontal="center" vertical="center"/>
    </xf>
    <xf numFmtId="0" fontId="5" fillId="13" borderId="60" xfId="0" applyFont="1" applyFill="1" applyBorder="1" applyAlignment="1">
      <alignment horizontal="center" vertical="center"/>
    </xf>
    <xf numFmtId="171" fontId="5" fillId="0" borderId="144" xfId="0" applyNumberFormat="1" applyFont="1" applyBorder="1" applyAlignment="1">
      <alignment horizontal="center" vertical="center"/>
    </xf>
    <xf numFmtId="164" fontId="13" fillId="13" borderId="62" xfId="0" applyNumberFormat="1" applyFont="1" applyFill="1" applyBorder="1" applyAlignment="1">
      <alignment horizontal="left" vertical="center"/>
    </xf>
    <xf numFmtId="0" fontId="41" fillId="0" borderId="36" xfId="0" applyFont="1" applyBorder="1" applyAlignment="1">
      <alignment horizontal="left"/>
    </xf>
    <xf numFmtId="0" fontId="13" fillId="0" borderId="70" xfId="0" applyFont="1" applyBorder="1" applyAlignment="1">
      <alignment horizontal="center" vertical="center"/>
    </xf>
    <xf numFmtId="0" fontId="13" fillId="13" borderId="60" xfId="0" applyFont="1" applyFill="1" applyBorder="1" applyAlignment="1">
      <alignment horizontal="center" vertical="center"/>
    </xf>
    <xf numFmtId="0" fontId="13" fillId="9" borderId="58" xfId="0" applyFont="1" applyFill="1" applyBorder="1" applyAlignment="1">
      <alignment horizontal="center" vertical="center"/>
    </xf>
    <xf numFmtId="0" fontId="13" fillId="9" borderId="97" xfId="0" applyFont="1" applyFill="1" applyBorder="1" applyAlignment="1">
      <alignment horizontal="center" vertical="center"/>
    </xf>
    <xf numFmtId="0" fontId="13" fillId="9" borderId="67" xfId="0" applyFont="1" applyFill="1" applyBorder="1" applyAlignment="1">
      <alignment horizontal="center" vertical="center"/>
    </xf>
    <xf numFmtId="0" fontId="13" fillId="13" borderId="97" xfId="0" applyFont="1" applyFill="1" applyBorder="1"/>
    <xf numFmtId="0" fontId="16" fillId="13" borderId="97" xfId="0" applyFont="1" applyFill="1" applyBorder="1" applyAlignment="1">
      <alignment horizontal="center" vertical="top"/>
    </xf>
    <xf numFmtId="0" fontId="13" fillId="13" borderId="67" xfId="0" applyFont="1" applyFill="1" applyBorder="1"/>
    <xf numFmtId="0" fontId="16" fillId="0" borderId="36" xfId="0" applyFont="1" applyBorder="1" applyAlignment="1">
      <alignment vertical="top"/>
    </xf>
    <xf numFmtId="0" fontId="13" fillId="0" borderId="70" xfId="0" applyFont="1" applyBorder="1" applyAlignment="1">
      <alignment vertical="center" wrapText="1"/>
    </xf>
    <xf numFmtId="0" fontId="3" fillId="0" borderId="41" xfId="0" applyFont="1" applyBorder="1" applyAlignment="1">
      <alignment horizontal="center" vertical="center" wrapText="1"/>
    </xf>
    <xf numFmtId="38" fontId="2" fillId="2" borderId="41" xfId="0" applyNumberFormat="1" applyFont="1" applyFill="1" applyBorder="1"/>
    <xf numFmtId="0" fontId="3" fillId="14" borderId="47" xfId="0" applyFont="1" applyFill="1" applyBorder="1" applyAlignment="1">
      <alignment horizontal="left" vertical="center"/>
    </xf>
    <xf numFmtId="0" fontId="29" fillId="14" borderId="41" xfId="0" applyFont="1" applyFill="1" applyBorder="1" applyAlignment="1">
      <alignment horizontal="center" vertical="center" wrapText="1"/>
    </xf>
    <xf numFmtId="38" fontId="29" fillId="14" borderId="41" xfId="0" applyNumberFormat="1" applyFont="1" applyFill="1" applyBorder="1" applyAlignment="1">
      <alignment vertical="center"/>
    </xf>
    <xf numFmtId="38" fontId="29" fillId="14" borderId="61" xfId="0" applyNumberFormat="1" applyFont="1" applyFill="1" applyBorder="1" applyAlignment="1">
      <alignment vertical="center"/>
    </xf>
    <xf numFmtId="38" fontId="2" fillId="14" borderId="61" xfId="0" applyNumberFormat="1" applyFont="1" applyFill="1" applyBorder="1" applyAlignment="1">
      <alignment vertical="center"/>
    </xf>
    <xf numFmtId="0" fontId="3" fillId="5" borderId="47" xfId="0" applyFont="1" applyFill="1" applyBorder="1" applyAlignment="1">
      <alignment vertical="center" wrapText="1"/>
    </xf>
    <xf numFmtId="38" fontId="2" fillId="2" borderId="61" xfId="0" applyNumberFormat="1" applyFont="1" applyFill="1" applyBorder="1" applyAlignment="1">
      <alignment vertical="center"/>
    </xf>
    <xf numFmtId="38" fontId="2" fillId="0" borderId="41" xfId="0" applyNumberFormat="1" applyFont="1" applyBorder="1" applyAlignment="1">
      <alignment vertical="center"/>
    </xf>
    <xf numFmtId="38" fontId="2" fillId="6" borderId="41" xfId="0" applyNumberFormat="1" applyFont="1" applyFill="1" applyBorder="1"/>
    <xf numFmtId="38" fontId="2" fillId="0" borderId="41" xfId="0" applyNumberFormat="1" applyFont="1" applyBorder="1"/>
    <xf numFmtId="38" fontId="2" fillId="2" borderId="68" xfId="0" applyNumberFormat="1" applyFont="1" applyFill="1" applyBorder="1" applyAlignment="1">
      <alignment vertical="center"/>
    </xf>
    <xf numFmtId="0" fontId="3" fillId="14" borderId="58" xfId="0" applyFont="1" applyFill="1" applyBorder="1" applyAlignment="1">
      <alignment horizontal="left" vertical="center"/>
    </xf>
    <xf numFmtId="0" fontId="29" fillId="14" borderId="59" xfId="0" applyFont="1" applyFill="1" applyBorder="1" applyAlignment="1">
      <alignment horizontal="center" vertical="center" wrapText="1"/>
    </xf>
    <xf numFmtId="38" fontId="6" fillId="14" borderId="61" xfId="0" applyNumberFormat="1" applyFont="1" applyFill="1" applyBorder="1" applyAlignment="1">
      <alignment vertical="center"/>
    </xf>
    <xf numFmtId="38" fontId="29" fillId="6" borderId="61" xfId="0" applyNumberFormat="1" applyFont="1" applyFill="1" applyBorder="1" applyAlignment="1">
      <alignment vertical="center"/>
    </xf>
    <xf numFmtId="38" fontId="2" fillId="6" borderId="61" xfId="0" applyNumberFormat="1" applyFont="1" applyFill="1" applyBorder="1" applyAlignment="1">
      <alignment vertical="center"/>
    </xf>
    <xf numFmtId="38" fontId="2" fillId="2" borderId="63" xfId="0" applyNumberFormat="1" applyFont="1" applyFill="1" applyBorder="1"/>
    <xf numFmtId="38" fontId="2" fillId="2" borderId="52" xfId="0" applyNumberFormat="1" applyFont="1" applyFill="1" applyBorder="1"/>
    <xf numFmtId="0" fontId="5" fillId="14" borderId="49" xfId="0" applyFont="1" applyFill="1" applyBorder="1" applyAlignment="1">
      <alignment horizontal="left" vertical="center"/>
    </xf>
    <xf numFmtId="38" fontId="2" fillId="14" borderId="61" xfId="0" applyNumberFormat="1" applyFont="1" applyFill="1" applyBorder="1"/>
    <xf numFmtId="0" fontId="3" fillId="5" borderId="47" xfId="0" applyFont="1" applyFill="1" applyBorder="1" applyAlignment="1">
      <alignment horizontal="left" vertical="center"/>
    </xf>
    <xf numFmtId="0" fontId="3" fillId="5" borderId="49" xfId="0" applyFont="1" applyFill="1" applyBorder="1" applyAlignment="1">
      <alignment vertical="center"/>
    </xf>
    <xf numFmtId="38" fontId="2" fillId="0" borderId="52" xfId="0" applyNumberFormat="1" applyFont="1" applyBorder="1" applyAlignment="1">
      <alignment vertical="center"/>
    </xf>
    <xf numFmtId="172" fontId="3" fillId="5" borderId="47" xfId="0" applyNumberFormat="1" applyFont="1" applyFill="1" applyBorder="1" applyAlignment="1">
      <alignment horizontal="left" vertical="center"/>
    </xf>
    <xf numFmtId="38" fontId="2" fillId="2" borderId="63" xfId="0" applyNumberFormat="1" applyFont="1" applyFill="1" applyBorder="1" applyAlignment="1">
      <alignment vertical="center"/>
    </xf>
    <xf numFmtId="38" fontId="2" fillId="0" borderId="63" xfId="0" applyNumberFormat="1" applyFont="1" applyBorder="1" applyAlignment="1">
      <alignment vertical="center"/>
    </xf>
    <xf numFmtId="38" fontId="2" fillId="2" borderId="54" xfId="0" applyNumberFormat="1" applyFont="1" applyFill="1" applyBorder="1" applyAlignment="1">
      <alignment vertical="center"/>
    </xf>
    <xf numFmtId="38" fontId="2" fillId="2" borderId="54" xfId="0" applyNumberFormat="1" applyFont="1" applyFill="1" applyBorder="1"/>
    <xf numFmtId="0" fontId="13" fillId="0" borderId="0" xfId="0" applyFont="1" applyAlignment="1">
      <alignment vertical="top"/>
    </xf>
    <xf numFmtId="38" fontId="13" fillId="0" borderId="0" xfId="0" applyNumberFormat="1" applyFont="1" applyAlignment="1">
      <alignment vertical="center"/>
    </xf>
    <xf numFmtId="0" fontId="42" fillId="0" borderId="0" xfId="0" applyFont="1" applyAlignment="1">
      <alignment horizontal="center" vertical="center"/>
    </xf>
    <xf numFmtId="0" fontId="23"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43" fillId="0" borderId="0" xfId="0" applyFont="1" applyAlignment="1">
      <alignment horizontal="center" vertical="center"/>
    </xf>
    <xf numFmtId="169" fontId="5" fillId="0" borderId="145" xfId="0" applyNumberFormat="1" applyFont="1" applyBorder="1" applyAlignment="1">
      <alignment horizontal="center" vertical="center"/>
    </xf>
    <xf numFmtId="0" fontId="12" fillId="0" borderId="145" xfId="0" applyFont="1" applyBorder="1" applyAlignment="1">
      <alignment horizontal="left" vertical="center"/>
    </xf>
    <xf numFmtId="0" fontId="16" fillId="0" borderId="0" xfId="0" applyFont="1" applyAlignment="1">
      <alignment horizontal="left" vertical="center" wrapText="1"/>
    </xf>
    <xf numFmtId="169" fontId="6" fillId="0" borderId="0" xfId="0" applyNumberFormat="1" applyFont="1"/>
    <xf numFmtId="0" fontId="44" fillId="0" borderId="36" xfId="0" applyFont="1" applyBorder="1" applyAlignment="1">
      <alignment horizontal="center" vertical="top"/>
    </xf>
    <xf numFmtId="169" fontId="6" fillId="0" borderId="11" xfId="0" applyNumberFormat="1" applyFont="1" applyBorder="1"/>
    <xf numFmtId="0" fontId="13" fillId="0" borderId="32" xfId="0" applyFont="1" applyBorder="1"/>
    <xf numFmtId="169" fontId="29" fillId="0" borderId="0" xfId="0" applyNumberFormat="1" applyFont="1"/>
    <xf numFmtId="0" fontId="45"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49" fontId="3" fillId="0" borderId="0" xfId="0" applyNumberFormat="1" applyFont="1" applyAlignment="1">
      <alignment horizontal="left"/>
    </xf>
    <xf numFmtId="38" fontId="13" fillId="0" borderId="0" xfId="0" applyNumberFormat="1" applyFont="1"/>
    <xf numFmtId="0" fontId="9" fillId="11" borderId="149" xfId="0" applyFont="1" applyFill="1" applyBorder="1"/>
    <xf numFmtId="165" fontId="9" fillId="16" borderId="1" xfId="0" applyNumberFormat="1" applyFont="1" applyFill="1" applyBorder="1" applyAlignment="1">
      <alignment horizontal="center"/>
    </xf>
    <xf numFmtId="0" fontId="10" fillId="11" borderId="60" xfId="0" applyFont="1" applyFill="1" applyBorder="1"/>
    <xf numFmtId="0" fontId="48" fillId="7" borderId="60" xfId="0" applyFont="1" applyFill="1" applyBorder="1" applyAlignment="1">
      <alignment horizontal="center" vertical="center"/>
    </xf>
    <xf numFmtId="0" fontId="13" fillId="11" borderId="1" xfId="0" applyFont="1" applyFill="1" applyBorder="1" applyAlignment="1">
      <alignment vertical="top" wrapText="1"/>
    </xf>
    <xf numFmtId="0" fontId="13" fillId="18" borderId="1" xfId="0" applyFont="1" applyFill="1" applyBorder="1" applyAlignment="1">
      <alignment wrapText="1"/>
    </xf>
    <xf numFmtId="0" fontId="49" fillId="11" borderId="60" xfId="0" applyFont="1" applyFill="1" applyBorder="1"/>
    <xf numFmtId="0" fontId="13" fillId="19" borderId="3" xfId="0" applyFont="1" applyFill="1" applyBorder="1" applyAlignment="1">
      <alignment vertical="top" wrapText="1"/>
    </xf>
    <xf numFmtId="0" fontId="50" fillId="20" borderId="152" xfId="0" applyFont="1" applyFill="1" applyBorder="1" applyAlignment="1">
      <alignment horizontal="center" vertical="center"/>
    </xf>
    <xf numFmtId="0" fontId="14" fillId="11" borderId="60" xfId="0" applyFont="1" applyFill="1" applyBorder="1"/>
    <xf numFmtId="0" fontId="10" fillId="15" borderId="167" xfId="0" applyFont="1" applyFill="1" applyBorder="1"/>
    <xf numFmtId="0" fontId="10" fillId="15" borderId="168" xfId="0" applyFont="1" applyFill="1" applyBorder="1"/>
    <xf numFmtId="0" fontId="10" fillId="15" borderId="170" xfId="0" applyFont="1" applyFill="1" applyBorder="1"/>
    <xf numFmtId="0" fontId="51" fillId="15" borderId="170" xfId="0" applyFont="1" applyFill="1" applyBorder="1"/>
    <xf numFmtId="0" fontId="9" fillId="17" borderId="131" xfId="0" applyFont="1" applyFill="1" applyBorder="1" applyAlignment="1">
      <alignment horizontal="left" vertical="top"/>
    </xf>
    <xf numFmtId="4" fontId="52" fillId="19" borderId="131" xfId="0" applyNumberFormat="1" applyFont="1" applyFill="1" applyBorder="1" applyAlignment="1">
      <alignment horizontal="center" vertical="top"/>
    </xf>
    <xf numFmtId="173" fontId="52" fillId="7" borderId="183" xfId="0" applyNumberFormat="1" applyFont="1" applyFill="1" applyBorder="1" applyAlignment="1">
      <alignment horizontal="center" vertical="top"/>
    </xf>
    <xf numFmtId="0" fontId="10" fillId="7" borderId="183" xfId="0" applyFont="1" applyFill="1" applyBorder="1" applyAlignment="1">
      <alignment horizontal="center" vertical="top"/>
    </xf>
    <xf numFmtId="173" fontId="52" fillId="19" borderId="131" xfId="0" applyNumberFormat="1" applyFont="1" applyFill="1" applyBorder="1" applyAlignment="1">
      <alignment horizontal="center" vertical="top"/>
    </xf>
    <xf numFmtId="9" fontId="52" fillId="7" borderId="183" xfId="0" applyNumberFormat="1" applyFont="1" applyFill="1" applyBorder="1" applyAlignment="1">
      <alignment horizontal="center" vertical="top"/>
    </xf>
    <xf numFmtId="0" fontId="10" fillId="7" borderId="60" xfId="0" applyFont="1" applyFill="1" applyBorder="1" applyAlignment="1">
      <alignment horizontal="left" vertical="top"/>
    </xf>
    <xf numFmtId="0" fontId="10" fillId="7" borderId="183" xfId="0" applyFont="1" applyFill="1" applyBorder="1" applyAlignment="1">
      <alignment horizontal="left" vertical="top"/>
    </xf>
    <xf numFmtId="0" fontId="52" fillId="19" borderId="131" xfId="0" applyFont="1" applyFill="1" applyBorder="1" applyAlignment="1">
      <alignment horizontal="center" vertical="top"/>
    </xf>
    <xf numFmtId="0" fontId="9" fillId="7" borderId="183" xfId="0" applyFont="1" applyFill="1" applyBorder="1" applyAlignment="1">
      <alignment horizontal="left" vertical="top"/>
    </xf>
    <xf numFmtId="0" fontId="10" fillId="7" borderId="183" xfId="0" applyFont="1" applyFill="1" applyBorder="1"/>
    <xf numFmtId="0" fontId="10" fillId="7" borderId="192" xfId="0" applyFont="1" applyFill="1" applyBorder="1" applyAlignment="1">
      <alignment horizontal="center" vertical="top"/>
    </xf>
    <xf numFmtId="0" fontId="10" fillId="7" borderId="60" xfId="0" applyFont="1" applyFill="1" applyBorder="1" applyAlignment="1">
      <alignment horizontal="center" vertical="top"/>
    </xf>
    <xf numFmtId="0" fontId="48" fillId="15" borderId="131" xfId="0" applyFont="1" applyFill="1" applyBorder="1" applyAlignment="1">
      <alignment horizontal="center" vertical="center"/>
    </xf>
    <xf numFmtId="0" fontId="37" fillId="11" borderId="60" xfId="0" applyFont="1" applyFill="1" applyBorder="1"/>
    <xf numFmtId="0" fontId="10" fillId="17" borderId="210" xfId="0" applyFont="1" applyFill="1" applyBorder="1" applyAlignment="1">
      <alignment horizontal="left" vertical="top" wrapText="1"/>
    </xf>
    <xf numFmtId="0" fontId="10" fillId="18" borderId="210" xfId="0" applyFont="1" applyFill="1" applyBorder="1" applyAlignment="1">
      <alignment horizontal="center" vertical="center"/>
    </xf>
    <xf numFmtId="0" fontId="10" fillId="18" borderId="211" xfId="0" applyFont="1" applyFill="1" applyBorder="1" applyAlignment="1">
      <alignment horizontal="center" vertical="center"/>
    </xf>
    <xf numFmtId="0" fontId="10" fillId="17" borderId="210" xfId="0" applyFont="1" applyFill="1" applyBorder="1" applyAlignment="1">
      <alignment horizontal="left" vertical="top"/>
    </xf>
    <xf numFmtId="0" fontId="10" fillId="15" borderId="152" xfId="0" applyFont="1" applyFill="1" applyBorder="1"/>
    <xf numFmtId="0" fontId="50" fillId="20" borderId="167" xfId="0" applyFont="1" applyFill="1" applyBorder="1" applyAlignment="1">
      <alignment horizontal="center" vertical="center"/>
    </xf>
    <xf numFmtId="0" fontId="10" fillId="15" borderId="213" xfId="0" applyFont="1" applyFill="1" applyBorder="1" applyAlignment="1">
      <alignment horizontal="center"/>
    </xf>
    <xf numFmtId="0" fontId="9" fillId="17" borderId="218" xfId="0" applyFont="1" applyFill="1" applyBorder="1" applyAlignment="1">
      <alignment horizontal="center" vertical="center" wrapText="1"/>
    </xf>
    <xf numFmtId="0" fontId="32" fillId="17" borderId="218" xfId="0" applyFont="1" applyFill="1" applyBorder="1" applyAlignment="1">
      <alignment horizontal="center" vertical="center" wrapText="1"/>
    </xf>
    <xf numFmtId="0" fontId="10" fillId="24" borderId="222" xfId="0" applyFont="1" applyFill="1" applyBorder="1"/>
    <xf numFmtId="173" fontId="10" fillId="19" borderId="131" xfId="0" applyNumberFormat="1" applyFont="1" applyFill="1" applyBorder="1" applyAlignment="1">
      <alignment horizontal="center" vertical="top"/>
    </xf>
    <xf numFmtId="173" fontId="10" fillId="0" borderId="131" xfId="0" applyNumberFormat="1" applyFont="1" applyBorder="1" applyAlignment="1">
      <alignment horizontal="center" vertical="center"/>
    </xf>
    <xf numFmtId="0" fontId="10" fillId="24" borderId="226" xfId="0" applyFont="1" applyFill="1" applyBorder="1"/>
    <xf numFmtId="0" fontId="10" fillId="15" borderId="60" xfId="0" applyFont="1" applyFill="1" applyBorder="1"/>
    <xf numFmtId="0" fontId="9" fillId="24" borderId="227" xfId="0" applyFont="1" applyFill="1" applyBorder="1" applyAlignment="1">
      <alignment horizontal="right"/>
    </xf>
    <xf numFmtId="173" fontId="9" fillId="19" borderId="227" xfId="0" applyNumberFormat="1" applyFont="1" applyFill="1" applyBorder="1" applyAlignment="1">
      <alignment horizontal="center"/>
    </xf>
    <xf numFmtId="173" fontId="9" fillId="19" borderId="227" xfId="0" applyNumberFormat="1" applyFont="1" applyFill="1" applyBorder="1" applyAlignment="1">
      <alignment horizontal="center" vertical="center"/>
    </xf>
    <xf numFmtId="0" fontId="10" fillId="26" borderId="228" xfId="0" applyFont="1" applyFill="1" applyBorder="1"/>
    <xf numFmtId="173" fontId="10" fillId="19" borderId="218" xfId="0" applyNumberFormat="1" applyFont="1" applyFill="1" applyBorder="1" applyAlignment="1">
      <alignment horizontal="center"/>
    </xf>
    <xf numFmtId="173" fontId="10" fillId="0" borderId="204" xfId="0" applyNumberFormat="1" applyFont="1" applyBorder="1" applyAlignment="1">
      <alignment horizontal="center" vertical="center"/>
    </xf>
    <xf numFmtId="0" fontId="10" fillId="26" borderId="222" xfId="0" applyFont="1" applyFill="1" applyBorder="1"/>
    <xf numFmtId="0" fontId="9" fillId="26" borderId="227" xfId="0" applyFont="1" applyFill="1" applyBorder="1" applyAlignment="1">
      <alignment horizontal="right"/>
    </xf>
    <xf numFmtId="0" fontId="10" fillId="28" borderId="131" xfId="0" applyFont="1" applyFill="1" applyBorder="1"/>
    <xf numFmtId="173" fontId="10" fillId="11" borderId="60" xfId="0" applyNumberFormat="1" applyFont="1" applyFill="1" applyBorder="1"/>
    <xf numFmtId="0" fontId="9" fillId="29" borderId="227" xfId="0" applyFont="1" applyFill="1" applyBorder="1" applyAlignment="1">
      <alignment horizontal="right"/>
    </xf>
    <xf numFmtId="0" fontId="9" fillId="11" borderId="227" xfId="0" applyFont="1" applyFill="1" applyBorder="1" applyAlignment="1">
      <alignment horizontal="right"/>
    </xf>
    <xf numFmtId="173" fontId="10" fillId="7" borderId="229" xfId="0" applyNumberFormat="1" applyFont="1" applyFill="1" applyBorder="1" applyAlignment="1">
      <alignment horizontal="center"/>
    </xf>
    <xf numFmtId="173" fontId="10" fillId="11" borderId="229" xfId="0" applyNumberFormat="1" applyFont="1" applyFill="1" applyBorder="1" applyAlignment="1">
      <alignment horizontal="center" vertical="center"/>
    </xf>
    <xf numFmtId="173" fontId="10" fillId="11" borderId="230" xfId="0" applyNumberFormat="1" applyFont="1" applyFill="1" applyBorder="1" applyAlignment="1">
      <alignment horizontal="center" vertical="center"/>
    </xf>
    <xf numFmtId="173" fontId="51" fillId="15" borderId="192" xfId="0" applyNumberFormat="1" applyFont="1" applyFill="1" applyBorder="1" applyAlignment="1">
      <alignment horizontal="center"/>
    </xf>
    <xf numFmtId="0" fontId="10" fillId="15" borderId="60" xfId="0" applyFont="1" applyFill="1" applyBorder="1" applyAlignment="1">
      <alignment horizontal="center"/>
    </xf>
    <xf numFmtId="0" fontId="10" fillId="15" borderId="183" xfId="0" applyFont="1" applyFill="1" applyBorder="1" applyAlignment="1">
      <alignment horizontal="center"/>
    </xf>
    <xf numFmtId="173" fontId="14" fillId="11" borderId="60" xfId="0" applyNumberFormat="1" applyFont="1" applyFill="1" applyBorder="1"/>
    <xf numFmtId="0" fontId="10" fillId="15" borderId="231" xfId="0" applyFont="1" applyFill="1" applyBorder="1"/>
    <xf numFmtId="0" fontId="10" fillId="15" borderId="232" xfId="0" applyFont="1" applyFill="1" applyBorder="1"/>
    <xf numFmtId="0" fontId="9" fillId="19" borderId="210" xfId="0" applyFont="1" applyFill="1" applyBorder="1" applyAlignment="1">
      <alignment horizontal="right" vertical="top" wrapText="1"/>
    </xf>
    <xf numFmtId="173" fontId="9" fillId="19" borderId="233" xfId="0" applyNumberFormat="1" applyFont="1" applyFill="1" applyBorder="1" applyAlignment="1">
      <alignment horizontal="center"/>
    </xf>
    <xf numFmtId="173" fontId="9" fillId="19" borderId="233" xfId="0" applyNumberFormat="1" applyFont="1" applyFill="1" applyBorder="1" applyAlignment="1">
      <alignment horizontal="center" vertical="center"/>
    </xf>
    <xf numFmtId="173" fontId="9" fillId="19" borderId="210" xfId="0" applyNumberFormat="1" applyFont="1" applyFill="1" applyBorder="1" applyAlignment="1">
      <alignment horizontal="center" vertical="center"/>
    </xf>
    <xf numFmtId="0" fontId="48" fillId="15" borderId="167" xfId="0" applyFont="1" applyFill="1" applyBorder="1" applyAlignment="1">
      <alignment horizontal="center" vertical="center"/>
    </xf>
    <xf numFmtId="0" fontId="48" fillId="15" borderId="168" xfId="0" applyFont="1" applyFill="1" applyBorder="1" applyAlignment="1">
      <alignment horizontal="center" vertical="center"/>
    </xf>
    <xf numFmtId="173" fontId="52" fillId="11" borderId="131" xfId="0" applyNumberFormat="1" applyFont="1" applyFill="1" applyBorder="1" applyAlignment="1">
      <alignment horizontal="center" vertical="center"/>
    </xf>
    <xf numFmtId="0" fontId="10" fillId="18" borderId="240" xfId="0" applyFont="1" applyFill="1" applyBorder="1" applyAlignment="1">
      <alignment vertical="center"/>
    </xf>
    <xf numFmtId="0" fontId="10" fillId="18" borderId="131" xfId="0" applyFont="1" applyFill="1" applyBorder="1" applyAlignment="1">
      <alignment vertical="center"/>
    </xf>
    <xf numFmtId="0" fontId="10" fillId="7" borderId="60" xfId="0" applyFont="1" applyFill="1" applyBorder="1" applyAlignment="1">
      <alignment vertical="center" wrapText="1"/>
    </xf>
    <xf numFmtId="0" fontId="10" fillId="7" borderId="183" xfId="0" applyFont="1" applyFill="1" applyBorder="1" applyAlignment="1">
      <alignment vertical="center" wrapText="1"/>
    </xf>
    <xf numFmtId="0" fontId="10" fillId="17" borderId="222" xfId="0" applyFont="1" applyFill="1" applyBorder="1" applyAlignment="1">
      <alignment vertical="top" wrapText="1"/>
    </xf>
    <xf numFmtId="0" fontId="10" fillId="18" borderId="131" xfId="0" applyFont="1" applyFill="1" applyBorder="1" applyAlignment="1">
      <alignment horizontal="center" vertical="center"/>
    </xf>
    <xf numFmtId="0" fontId="10" fillId="17" borderId="131" xfId="0" applyFont="1" applyFill="1" applyBorder="1" applyAlignment="1">
      <alignment vertical="top"/>
    </xf>
    <xf numFmtId="0" fontId="10" fillId="17" borderId="131" xfId="0" applyFont="1" applyFill="1" applyBorder="1" applyAlignment="1">
      <alignment horizontal="left" vertical="top" wrapText="1"/>
    </xf>
    <xf numFmtId="0" fontId="10" fillId="7" borderId="131" xfId="0" applyFont="1" applyFill="1" applyBorder="1" applyAlignment="1">
      <alignment vertical="top"/>
    </xf>
    <xf numFmtId="0" fontId="10" fillId="7" borderId="211" xfId="0" applyFont="1" applyFill="1" applyBorder="1" applyAlignment="1">
      <alignment vertical="top"/>
    </xf>
    <xf numFmtId="0" fontId="10" fillId="7" borderId="245" xfId="0" applyFont="1" applyFill="1" applyBorder="1" applyAlignment="1">
      <alignment vertical="top"/>
    </xf>
    <xf numFmtId="0" fontId="10" fillId="7" borderId="246" xfId="0" applyFont="1" applyFill="1" applyBorder="1" applyAlignment="1">
      <alignment vertical="top"/>
    </xf>
    <xf numFmtId="0" fontId="10" fillId="17" borderId="131" xfId="0" applyFont="1" applyFill="1" applyBorder="1" applyAlignment="1">
      <alignment vertical="top" wrapText="1"/>
    </xf>
    <xf numFmtId="0" fontId="10" fillId="18" borderId="131" xfId="0" applyFont="1" applyFill="1" applyBorder="1" applyAlignment="1">
      <alignment horizontal="center" vertical="center" wrapText="1"/>
    </xf>
    <xf numFmtId="0" fontId="13" fillId="7" borderId="131" xfId="0" applyFont="1" applyFill="1" applyBorder="1" applyAlignment="1">
      <alignment horizontal="left" vertical="top" wrapText="1"/>
    </xf>
    <xf numFmtId="0" fontId="13" fillId="7" borderId="211" xfId="0" applyFont="1" applyFill="1" applyBorder="1" applyAlignment="1">
      <alignment horizontal="left" vertical="top" wrapText="1"/>
    </xf>
    <xf numFmtId="0" fontId="13" fillId="7" borderId="245" xfId="0" applyFont="1" applyFill="1" applyBorder="1" applyAlignment="1">
      <alignment horizontal="left" vertical="top" wrapText="1"/>
    </xf>
    <xf numFmtId="0" fontId="13" fillId="7" borderId="246" xfId="0" applyFont="1" applyFill="1" applyBorder="1" applyAlignment="1">
      <alignment horizontal="left" vertical="top" wrapText="1"/>
    </xf>
    <xf numFmtId="0" fontId="10" fillId="11" borderId="170" xfId="0" applyFont="1" applyFill="1" applyBorder="1"/>
    <xf numFmtId="0" fontId="10" fillId="11" borderId="60" xfId="0" applyFont="1" applyFill="1" applyBorder="1" applyAlignment="1">
      <alignment vertical="top" wrapText="1"/>
    </xf>
    <xf numFmtId="0" fontId="10" fillId="11" borderId="60" xfId="0" applyFont="1" applyFill="1" applyBorder="1" applyAlignment="1">
      <alignment horizontal="left" vertical="top" wrapText="1"/>
    </xf>
    <xf numFmtId="0" fontId="32" fillId="11" borderId="60" xfId="0" applyFont="1" applyFill="1" applyBorder="1" applyAlignment="1">
      <alignment horizontal="right" vertical="center"/>
    </xf>
    <xf numFmtId="0" fontId="10" fillId="11" borderId="183" xfId="0" applyFont="1" applyFill="1" applyBorder="1" applyAlignment="1">
      <alignment horizontal="left" vertical="top" wrapText="1"/>
    </xf>
    <xf numFmtId="0" fontId="10" fillId="11" borderId="60" xfId="0" applyFont="1" applyFill="1" applyBorder="1" applyAlignment="1">
      <alignment horizontal="right" vertical="top" wrapText="1"/>
    </xf>
    <xf numFmtId="0" fontId="10" fillId="11" borderId="183" xfId="0" applyFont="1" applyFill="1" applyBorder="1"/>
    <xf numFmtId="0" fontId="10" fillId="11" borderId="60" xfId="0" applyFont="1" applyFill="1" applyBorder="1" applyAlignment="1">
      <alignment vertical="top"/>
    </xf>
    <xf numFmtId="0" fontId="9" fillId="17" borderId="131" xfId="0" applyFont="1" applyFill="1" applyBorder="1" applyAlignment="1">
      <alignment horizontal="center"/>
    </xf>
    <xf numFmtId="0" fontId="10" fillId="11" borderId="231" xfId="0" applyFont="1" applyFill="1" applyBorder="1"/>
    <xf numFmtId="0" fontId="10" fillId="11" borderId="232" xfId="0" applyFont="1" applyFill="1" applyBorder="1"/>
    <xf numFmtId="0" fontId="10" fillId="11" borderId="252" xfId="0" applyFont="1" applyFill="1" applyBorder="1"/>
    <xf numFmtId="0" fontId="10" fillId="15" borderId="253" xfId="0" applyFont="1" applyFill="1" applyBorder="1"/>
    <xf numFmtId="0" fontId="9" fillId="17" borderId="218" xfId="0" applyFont="1" applyFill="1" applyBorder="1" applyAlignment="1">
      <alignment horizontal="center"/>
    </xf>
    <xf numFmtId="0" fontId="10" fillId="11" borderId="131" xfId="0" applyFont="1" applyFill="1" applyBorder="1" applyAlignment="1">
      <alignment horizontal="center"/>
    </xf>
    <xf numFmtId="0" fontId="10" fillId="11" borderId="257" xfId="0" applyFont="1" applyFill="1" applyBorder="1" applyAlignment="1">
      <alignment horizontal="center"/>
    </xf>
    <xf numFmtId="0" fontId="6" fillId="0" borderId="221" xfId="0" applyFont="1" applyBorder="1" applyAlignment="1">
      <alignment horizontal="left" vertical="center"/>
    </xf>
    <xf numFmtId="0" fontId="6" fillId="0" borderId="162" xfId="0" applyFont="1" applyBorder="1" applyAlignment="1">
      <alignment vertical="center"/>
    </xf>
    <xf numFmtId="0" fontId="41" fillId="0" borderId="184" xfId="0" applyFont="1" applyBorder="1" applyAlignment="1">
      <alignment vertical="center"/>
    </xf>
    <xf numFmtId="0" fontId="12" fillId="0" borderId="184" xfId="0" applyFont="1" applyBorder="1" applyAlignment="1">
      <alignment vertical="center"/>
    </xf>
    <xf numFmtId="0" fontId="13" fillId="0" borderId="184" xfId="0" applyFont="1" applyBorder="1" applyAlignment="1">
      <alignment vertical="center"/>
    </xf>
    <xf numFmtId="0" fontId="13" fillId="0" borderId="162" xfId="0" applyFont="1" applyBorder="1" applyAlignment="1">
      <alignment vertical="center"/>
    </xf>
    <xf numFmtId="0" fontId="13" fillId="0" borderId="0" xfId="0" applyFont="1" applyAlignment="1">
      <alignment vertical="center" wrapText="1"/>
    </xf>
    <xf numFmtId="0" fontId="13" fillId="0" borderId="184" xfId="0" applyFont="1" applyBorder="1" applyAlignment="1">
      <alignment vertical="top"/>
    </xf>
    <xf numFmtId="0" fontId="13" fillId="0" borderId="162" xfId="0" applyFont="1" applyBorder="1" applyAlignment="1">
      <alignment vertical="center" wrapText="1"/>
    </xf>
    <xf numFmtId="0" fontId="2" fillId="0" borderId="184" xfId="0" applyFont="1" applyBorder="1" applyAlignment="1">
      <alignment horizontal="left" vertical="center" wrapText="1"/>
    </xf>
    <xf numFmtId="0" fontId="2" fillId="0" borderId="162" xfId="0" applyFont="1" applyBorder="1" applyAlignment="1">
      <alignment horizontal="left" vertical="center" wrapText="1"/>
    </xf>
    <xf numFmtId="0" fontId="13" fillId="0" borderId="184" xfId="0" applyFont="1" applyBorder="1" applyAlignment="1">
      <alignment horizontal="left" vertical="center"/>
    </xf>
    <xf numFmtId="0" fontId="55" fillId="0" borderId="0" xfId="0" applyFont="1" applyAlignment="1">
      <alignment vertical="center"/>
    </xf>
    <xf numFmtId="0" fontId="2" fillId="0" borderId="184" xfId="0" applyFont="1" applyBorder="1" applyAlignment="1">
      <alignment vertical="center"/>
    </xf>
    <xf numFmtId="0" fontId="5" fillId="30" borderId="170" xfId="0" applyFont="1" applyFill="1" applyBorder="1" applyAlignment="1">
      <alignment horizontal="left"/>
    </xf>
    <xf numFmtId="0" fontId="13" fillId="30" borderId="60" xfId="0" applyFont="1" applyFill="1" applyBorder="1" applyAlignment="1">
      <alignment horizontal="left" vertical="center"/>
    </xf>
    <xf numFmtId="0" fontId="13" fillId="30" borderId="170" xfId="0" applyFont="1" applyFill="1" applyBorder="1" applyAlignment="1">
      <alignment vertical="center"/>
    </xf>
    <xf numFmtId="0" fontId="13" fillId="30" borderId="60" xfId="0" applyFont="1" applyFill="1" applyBorder="1" applyAlignment="1">
      <alignment vertical="center"/>
    </xf>
    <xf numFmtId="0" fontId="5" fillId="0" borderId="131" xfId="0" applyFont="1" applyBorder="1" applyAlignment="1">
      <alignment horizontal="center" vertical="center"/>
    </xf>
    <xf numFmtId="0" fontId="5" fillId="0" borderId="131" xfId="0" quotePrefix="1" applyFont="1" applyBorder="1" applyAlignment="1">
      <alignment horizontal="center" vertical="center"/>
    </xf>
    <xf numFmtId="0" fontId="13" fillId="0" borderId="131" xfId="0" applyFont="1" applyBorder="1" applyAlignment="1">
      <alignment horizontal="center" vertical="center"/>
    </xf>
    <xf numFmtId="0" fontId="5" fillId="0" borderId="211" xfId="0" applyFont="1" applyBorder="1" applyAlignment="1">
      <alignment horizontal="center" vertical="center"/>
    </xf>
    <xf numFmtId="0" fontId="5" fillId="0" borderId="131" xfId="0" applyFont="1" applyBorder="1" applyAlignment="1">
      <alignment horizontal="center" vertical="center" wrapText="1"/>
    </xf>
    <xf numFmtId="169" fontId="5" fillId="0" borderId="152" xfId="0" applyNumberFormat="1" applyFont="1" applyBorder="1" applyAlignment="1">
      <alignment horizontal="right" vertical="center"/>
    </xf>
    <xf numFmtId="0" fontId="13" fillId="0" borderId="131" xfId="0" applyFont="1" applyBorder="1" applyAlignment="1">
      <alignment horizontal="left" vertical="center"/>
    </xf>
    <xf numFmtId="38" fontId="13" fillId="0" borderId="131" xfId="0" applyNumberFormat="1" applyFont="1" applyBorder="1" applyAlignment="1">
      <alignment vertical="center" shrinkToFit="1"/>
    </xf>
    <xf numFmtId="0" fontId="13" fillId="9" borderId="131" xfId="0" applyFont="1" applyFill="1" applyBorder="1" applyAlignment="1">
      <alignment vertical="center" shrinkToFit="1"/>
    </xf>
    <xf numFmtId="38" fontId="13" fillId="3" borderId="131" xfId="0" applyNumberFormat="1" applyFont="1" applyFill="1" applyBorder="1" applyAlignment="1">
      <alignment vertical="center" shrinkToFit="1"/>
    </xf>
    <xf numFmtId="38" fontId="13" fillId="3" borderId="211" xfId="0" applyNumberFormat="1" applyFont="1" applyFill="1" applyBorder="1" applyAlignment="1">
      <alignment vertical="center" shrinkToFit="1"/>
    </xf>
    <xf numFmtId="0" fontId="13" fillId="0" borderId="131" xfId="0" applyFont="1" applyBorder="1" applyAlignment="1">
      <alignment horizontal="center" vertical="top"/>
    </xf>
    <xf numFmtId="169" fontId="5" fillId="0" borderId="152" xfId="0" applyNumberFormat="1" applyFont="1" applyBorder="1" applyAlignment="1">
      <alignment vertical="top"/>
    </xf>
    <xf numFmtId="169" fontId="5" fillId="0" borderId="179" xfId="0" applyNumberFormat="1" applyFont="1" applyBorder="1" applyAlignment="1">
      <alignment horizontal="right" vertical="center"/>
    </xf>
    <xf numFmtId="0" fontId="5" fillId="0" borderId="153" xfId="0" applyFont="1" applyBorder="1" applyAlignment="1">
      <alignment horizontal="left" vertical="center"/>
    </xf>
    <xf numFmtId="0" fontId="13" fillId="0" borderId="154" xfId="0" applyFont="1" applyBorder="1" applyAlignment="1">
      <alignment vertical="center"/>
    </xf>
    <xf numFmtId="0" fontId="13" fillId="0" borderId="169" xfId="0" applyFont="1" applyBorder="1" applyAlignment="1">
      <alignment horizontal="center" vertical="center"/>
    </xf>
    <xf numFmtId="38" fontId="13" fillId="3" borderId="226" xfId="0" applyNumberFormat="1" applyFont="1" applyFill="1" applyBorder="1" applyAlignment="1">
      <alignment vertical="center" shrinkToFit="1"/>
    </xf>
    <xf numFmtId="38" fontId="13" fillId="3" borderId="233" xfId="0" applyNumberFormat="1" applyFont="1" applyFill="1" applyBorder="1" applyAlignment="1">
      <alignment vertical="center" shrinkToFit="1"/>
    </xf>
    <xf numFmtId="38" fontId="13" fillId="3" borderId="258" xfId="0" applyNumberFormat="1" applyFont="1" applyFill="1" applyBorder="1" applyAlignment="1">
      <alignment vertical="center" shrinkToFit="1"/>
    </xf>
    <xf numFmtId="169" fontId="5" fillId="0" borderId="179" xfId="0" applyNumberFormat="1" applyFont="1" applyBorder="1" applyAlignment="1">
      <alignment horizontal="right"/>
    </xf>
    <xf numFmtId="0" fontId="5" fillId="0" borderId="0" xfId="0" applyFont="1" applyAlignment="1">
      <alignment wrapText="1"/>
    </xf>
    <xf numFmtId="0" fontId="13" fillId="9" borderId="245" xfId="0" applyFont="1" applyFill="1" applyBorder="1" applyAlignment="1">
      <alignment vertical="center" shrinkToFit="1"/>
    </xf>
    <xf numFmtId="169" fontId="5" fillId="0" borderId="223" xfId="0" applyNumberFormat="1" applyFont="1" applyBorder="1" applyAlignment="1">
      <alignment horizontal="right" vertical="center"/>
    </xf>
    <xf numFmtId="0" fontId="5" fillId="0" borderId="224" xfId="0" applyFont="1" applyBorder="1" applyAlignment="1">
      <alignment vertical="top" wrapText="1"/>
    </xf>
    <xf numFmtId="0" fontId="13" fillId="9" borderId="232" xfId="0" applyFont="1" applyFill="1" applyBorder="1" applyAlignment="1">
      <alignment vertical="center" shrinkToFit="1"/>
    </xf>
    <xf numFmtId="0" fontId="9"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horizontal="center"/>
    </xf>
    <xf numFmtId="0" fontId="5" fillId="0" borderId="0" xfId="0" applyFont="1" applyAlignment="1">
      <alignment horizontal="right"/>
    </xf>
    <xf numFmtId="0" fontId="13" fillId="0" borderId="0" xfId="0" applyFont="1" applyAlignment="1">
      <alignment horizontal="center" wrapText="1"/>
    </xf>
    <xf numFmtId="0" fontId="41" fillId="0" borderId="0" xfId="0" applyFont="1" applyAlignment="1">
      <alignment vertical="center"/>
    </xf>
    <xf numFmtId="0" fontId="5" fillId="0" borderId="0" xfId="0" applyFont="1" applyAlignment="1">
      <alignment vertical="center"/>
    </xf>
    <xf numFmtId="0" fontId="13" fillId="0" borderId="0" xfId="0" applyFont="1" applyAlignment="1">
      <alignment horizontal="left" vertical="top" wrapText="1"/>
    </xf>
    <xf numFmtId="0" fontId="56" fillId="0" borderId="0" xfId="0" applyFont="1" applyAlignment="1">
      <alignment horizontal="left" vertical="top"/>
    </xf>
    <xf numFmtId="0" fontId="16" fillId="0" borderId="264" xfId="0" applyFont="1" applyBorder="1" applyAlignment="1">
      <alignment horizontal="left" vertical="top"/>
    </xf>
    <xf numFmtId="0" fontId="2" fillId="0" borderId="266" xfId="0" applyFont="1" applyBorder="1"/>
    <xf numFmtId="0" fontId="3" fillId="0" borderId="267"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xf numFmtId="0" fontId="2" fillId="0" borderId="268" xfId="0" applyFont="1" applyBorder="1" applyAlignment="1">
      <alignment horizontal="left" vertical="center" wrapText="1"/>
    </xf>
    <xf numFmtId="38" fontId="2" fillId="0" borderId="268" xfId="0" applyNumberFormat="1" applyFont="1" applyBorder="1" applyAlignment="1">
      <alignment horizontal="right" vertical="center"/>
    </xf>
    <xf numFmtId="0" fontId="2" fillId="0" borderId="71" xfId="0" applyFont="1" applyBorder="1" applyAlignment="1">
      <alignment horizontal="left" vertical="center" wrapText="1"/>
    </xf>
    <xf numFmtId="38" fontId="2" fillId="0" borderId="71" xfId="0" applyNumberFormat="1" applyFont="1" applyBorder="1" applyAlignment="1">
      <alignment horizontal="right" vertical="center"/>
    </xf>
    <xf numFmtId="0" fontId="2" fillId="0" borderId="71" xfId="0" applyFont="1" applyBorder="1" applyAlignment="1">
      <alignment horizontal="left" vertical="top" wrapText="1"/>
    </xf>
    <xf numFmtId="38" fontId="2" fillId="0" borderId="0" xfId="0" applyNumberFormat="1" applyFont="1"/>
    <xf numFmtId="0" fontId="57" fillId="0" borderId="0" xfId="0" applyFont="1" applyAlignment="1">
      <alignment horizontal="right" vertical="top"/>
    </xf>
    <xf numFmtId="0" fontId="6" fillId="0" borderId="0" xfId="0" applyFont="1" applyAlignment="1">
      <alignment wrapText="1"/>
    </xf>
    <xf numFmtId="0" fontId="6" fillId="0" borderId="0" xfId="0" applyFont="1" applyAlignment="1">
      <alignment horizontal="left" wrapText="1"/>
    </xf>
    <xf numFmtId="169" fontId="58" fillId="0" borderId="0" xfId="0" applyNumberFormat="1" applyFont="1" applyAlignment="1">
      <alignment horizontal="right" vertical="top"/>
    </xf>
    <xf numFmtId="169" fontId="59" fillId="0" borderId="0" xfId="0" applyNumberFormat="1" applyFont="1" applyAlignment="1">
      <alignment horizontal="right" vertical="center"/>
    </xf>
    <xf numFmtId="0" fontId="60" fillId="0" borderId="0" xfId="0" applyFont="1" applyAlignment="1">
      <alignment horizontal="right" vertical="top"/>
    </xf>
    <xf numFmtId="38" fontId="6" fillId="0" borderId="0" xfId="0" applyNumberFormat="1" applyFont="1"/>
    <xf numFmtId="0" fontId="61" fillId="0" borderId="0" xfId="0" applyFont="1" applyAlignment="1">
      <alignment horizontal="right" vertical="center"/>
    </xf>
    <xf numFmtId="0" fontId="62" fillId="0" borderId="0" xfId="0" applyFont="1" applyAlignment="1">
      <alignment horizontal="right" vertical="top" shrinkToFit="1"/>
    </xf>
    <xf numFmtId="0" fontId="63" fillId="0" borderId="0" xfId="0" applyFont="1" applyAlignment="1">
      <alignment horizontal="right"/>
    </xf>
    <xf numFmtId="0" fontId="64" fillId="0" borderId="0" xfId="0" applyFont="1"/>
    <xf numFmtId="49" fontId="65" fillId="0" borderId="0" xfId="0" applyNumberFormat="1" applyFont="1" applyAlignment="1">
      <alignment horizontal="right" vertical="top"/>
    </xf>
    <xf numFmtId="0" fontId="6" fillId="0" borderId="0" xfId="0" applyFont="1" applyAlignment="1">
      <alignment vertical="center" wrapText="1"/>
    </xf>
    <xf numFmtId="49" fontId="66" fillId="0" borderId="0" xfId="0" applyNumberFormat="1" applyFont="1" applyAlignment="1">
      <alignment vertical="top"/>
    </xf>
    <xf numFmtId="0" fontId="67" fillId="0" borderId="0" xfId="0" applyFont="1" applyAlignment="1">
      <alignment vertical="top"/>
    </xf>
    <xf numFmtId="0" fontId="68" fillId="0" borderId="0" xfId="0" applyFont="1" applyAlignment="1">
      <alignment vertical="center"/>
    </xf>
    <xf numFmtId="0" fontId="6" fillId="0" borderId="0" xfId="0" applyFont="1" applyAlignment="1">
      <alignment horizontal="left" vertical="top" wrapText="1"/>
    </xf>
    <xf numFmtId="0" fontId="17" fillId="0" borderId="0" xfId="0" applyFont="1" applyAlignment="1">
      <alignment vertical="center"/>
    </xf>
    <xf numFmtId="169" fontId="2" fillId="5" borderId="72" xfId="0" applyNumberFormat="1" applyFont="1" applyFill="1" applyBorder="1" applyAlignment="1">
      <alignment horizontal="left" vertical="center"/>
    </xf>
    <xf numFmtId="0" fontId="3" fillId="5" borderId="271" xfId="0" applyFont="1" applyFill="1" applyBorder="1" applyAlignment="1">
      <alignment horizontal="center" vertical="center"/>
    </xf>
    <xf numFmtId="0" fontId="4" fillId="0" borderId="0" xfId="0" applyFont="1" applyAlignment="1">
      <alignment vertical="center"/>
    </xf>
    <xf numFmtId="169" fontId="5" fillId="31" borderId="47" xfId="0" applyNumberFormat="1" applyFont="1" applyFill="1" applyBorder="1" applyAlignment="1">
      <alignment horizontal="right" vertical="center"/>
    </xf>
    <xf numFmtId="0" fontId="3" fillId="31" borderId="48" xfId="0" applyFont="1" applyFill="1" applyBorder="1" applyAlignment="1">
      <alignment vertical="center"/>
    </xf>
    <xf numFmtId="0" fontId="2" fillId="31" borderId="41" xfId="0" applyFont="1" applyFill="1" applyBorder="1" applyAlignment="1">
      <alignment vertical="center"/>
    </xf>
    <xf numFmtId="169" fontId="13" fillId="0" borderId="43" xfId="0" applyNumberFormat="1" applyFont="1" applyBorder="1" applyAlignment="1">
      <alignment horizontal="left" vertical="center"/>
    </xf>
    <xf numFmtId="0" fontId="3" fillId="0" borderId="36" xfId="0" applyFont="1" applyBorder="1" applyAlignment="1">
      <alignment horizontal="left" vertical="center"/>
    </xf>
    <xf numFmtId="0" fontId="69" fillId="0" borderId="44" xfId="0" applyFont="1" applyBorder="1" applyAlignment="1">
      <alignment horizontal="center" vertical="center" wrapText="1"/>
    </xf>
    <xf numFmtId="169" fontId="13" fillId="0" borderId="37" xfId="0" applyNumberFormat="1" applyFont="1" applyBorder="1" applyAlignment="1">
      <alignment horizontal="left" vertical="center"/>
    </xf>
    <xf numFmtId="0" fontId="69" fillId="0" borderId="41" xfId="0" applyFont="1" applyBorder="1" applyAlignment="1">
      <alignment horizontal="center" vertical="center" wrapText="1"/>
    </xf>
    <xf numFmtId="0" fontId="13" fillId="0" borderId="152" xfId="0" applyFont="1" applyBorder="1" applyAlignment="1">
      <alignment vertical="center"/>
    </xf>
    <xf numFmtId="165" fontId="13" fillId="0" borderId="131" xfId="0" applyNumberFormat="1" applyFont="1" applyBorder="1" applyAlignment="1">
      <alignment vertical="center"/>
    </xf>
    <xf numFmtId="0" fontId="13" fillId="0" borderId="211" xfId="0" applyFont="1" applyBorder="1" applyAlignment="1">
      <alignment vertical="center"/>
    </xf>
    <xf numFmtId="169" fontId="2" fillId="0" borderId="45" xfId="0" applyNumberFormat="1" applyFont="1" applyBorder="1" applyAlignment="1">
      <alignment horizontal="left" vertical="center"/>
    </xf>
    <xf numFmtId="0" fontId="2" fillId="0" borderId="32" xfId="0" applyFont="1" applyBorder="1" applyAlignment="1">
      <alignment horizontal="left" vertical="top" wrapText="1"/>
    </xf>
    <xf numFmtId="0" fontId="69" fillId="0" borderId="41" xfId="0" applyFont="1" applyBorder="1" applyAlignment="1">
      <alignment horizontal="center" vertical="center"/>
    </xf>
    <xf numFmtId="173" fontId="13" fillId="0" borderId="131" xfId="0" applyNumberFormat="1" applyFont="1" applyBorder="1" applyAlignment="1">
      <alignment vertical="center"/>
    </xf>
    <xf numFmtId="0" fontId="2" fillId="0" borderId="32" xfId="0" applyFont="1" applyBorder="1" applyAlignment="1">
      <alignment horizontal="left" vertical="center"/>
    </xf>
    <xf numFmtId="169" fontId="2" fillId="0" borderId="37" xfId="0" applyNumberFormat="1" applyFont="1" applyBorder="1" applyAlignment="1">
      <alignment horizontal="left" vertical="center"/>
    </xf>
    <xf numFmtId="169" fontId="2" fillId="0" borderId="43" xfId="0" applyNumberFormat="1" applyFont="1" applyBorder="1" applyAlignment="1">
      <alignment horizontal="left" vertical="center"/>
    </xf>
    <xf numFmtId="0" fontId="13" fillId="0" borderId="275" xfId="0" applyFont="1" applyBorder="1" applyAlignment="1">
      <alignment vertical="center"/>
    </xf>
    <xf numFmtId="173" fontId="13" fillId="0" borderId="257" xfId="0" applyNumberFormat="1" applyFont="1" applyBorder="1" applyAlignment="1">
      <alignment vertical="center"/>
    </xf>
    <xf numFmtId="0" fontId="13" fillId="0" borderId="276" xfId="0" applyFont="1" applyBorder="1" applyAlignment="1">
      <alignment vertical="center"/>
    </xf>
    <xf numFmtId="169" fontId="5" fillId="31" borderId="58" xfId="0" applyNumberFormat="1" applyFont="1" applyFill="1" applyBorder="1" applyAlignment="1">
      <alignment horizontal="right" vertical="top"/>
    </xf>
    <xf numFmtId="0" fontId="2" fillId="0" borderId="38" xfId="0" applyFont="1" applyBorder="1" applyAlignment="1">
      <alignment horizontal="left" vertical="center" wrapText="1"/>
    </xf>
    <xf numFmtId="0" fontId="2" fillId="0" borderId="36" xfId="0" applyFont="1" applyBorder="1" applyAlignment="1">
      <alignment horizontal="left" vertical="center" wrapText="1"/>
    </xf>
    <xf numFmtId="169" fontId="2" fillId="0" borderId="37" xfId="0" applyNumberFormat="1" applyFont="1" applyBorder="1" applyAlignment="1">
      <alignment horizontal="right" vertical="center" readingOrder="1"/>
    </xf>
    <xf numFmtId="169" fontId="5" fillId="31" borderId="58" xfId="0" applyNumberFormat="1" applyFont="1" applyFill="1" applyBorder="1" applyAlignment="1">
      <alignment horizontal="right" vertical="center"/>
    </xf>
    <xf numFmtId="0" fontId="2" fillId="0" borderId="38" xfId="0" applyFont="1" applyBorder="1" applyAlignment="1">
      <alignment horizontal="left" vertical="center"/>
    </xf>
    <xf numFmtId="169" fontId="5" fillId="31" borderId="74" xfId="0" applyNumberFormat="1" applyFont="1" applyFill="1" applyBorder="1" applyAlignment="1">
      <alignment horizontal="right" vertical="center"/>
    </xf>
    <xf numFmtId="169" fontId="2" fillId="0" borderId="153" xfId="0" applyNumberFormat="1" applyFont="1" applyBorder="1" applyAlignment="1">
      <alignment horizontal="left" vertical="center"/>
    </xf>
    <xf numFmtId="0" fontId="2" fillId="0" borderId="169" xfId="0" applyFont="1" applyBorder="1" applyAlignment="1">
      <alignment horizontal="left" vertical="center" wrapText="1"/>
    </xf>
    <xf numFmtId="0" fontId="69" fillId="0" borderId="169" xfId="0" applyFont="1" applyBorder="1" applyAlignment="1">
      <alignment horizontal="center" vertical="center"/>
    </xf>
    <xf numFmtId="169" fontId="13" fillId="0" borderId="0" xfId="0" applyNumberFormat="1" applyFont="1" applyAlignment="1">
      <alignment horizontal="left" vertical="center"/>
    </xf>
    <xf numFmtId="0" fontId="70" fillId="0" borderId="0" xfId="0" applyFont="1" applyAlignment="1">
      <alignment horizontal="left" vertical="center"/>
    </xf>
    <xf numFmtId="1" fontId="32" fillId="0" borderId="0" xfId="0" applyNumberFormat="1" applyFont="1" applyAlignment="1">
      <alignment horizontal="center"/>
    </xf>
    <xf numFmtId="0" fontId="9" fillId="0" borderId="0" xfId="0" applyFont="1"/>
    <xf numFmtId="0" fontId="9" fillId="0" borderId="0" xfId="0" applyFont="1" applyAlignment="1">
      <alignment wrapText="1"/>
    </xf>
    <xf numFmtId="0" fontId="9" fillId="0" borderId="279" xfId="0" applyFont="1" applyBorder="1" applyAlignment="1">
      <alignment horizontal="center" vertical="center" wrapText="1"/>
    </xf>
    <xf numFmtId="0" fontId="10" fillId="0" borderId="204" xfId="0" applyFont="1" applyBorder="1" applyAlignment="1">
      <alignment horizontal="left"/>
    </xf>
    <xf numFmtId="44" fontId="37" fillId="0" borderId="0" xfId="0" applyNumberFormat="1" applyFont="1"/>
    <xf numFmtId="9" fontId="37" fillId="0" borderId="0" xfId="0" applyNumberFormat="1" applyFont="1"/>
    <xf numFmtId="0" fontId="37" fillId="0" borderId="0" xfId="0" applyFont="1"/>
    <xf numFmtId="44" fontId="10" fillId="0" borderId="0" xfId="0" applyNumberFormat="1" applyFont="1"/>
    <xf numFmtId="0" fontId="10" fillId="0" borderId="131" xfId="0" applyFont="1" applyBorder="1" applyAlignment="1">
      <alignment horizontal="left"/>
    </xf>
    <xf numFmtId="0" fontId="10" fillId="0" borderId="131" xfId="0" applyFont="1" applyBorder="1"/>
    <xf numFmtId="44" fontId="9" fillId="0" borderId="0" xfId="0" applyNumberFormat="1" applyFont="1"/>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wrapText="1"/>
    </xf>
    <xf numFmtId="0" fontId="14" fillId="32" borderId="60" xfId="0" applyFont="1" applyFill="1" applyBorder="1"/>
    <xf numFmtId="0" fontId="10" fillId="0" borderId="0" xfId="0" applyFont="1" applyAlignment="1">
      <alignment horizontal="left"/>
    </xf>
    <xf numFmtId="4" fontId="10" fillId="0" borderId="0" xfId="0" applyNumberFormat="1" applyFont="1"/>
    <xf numFmtId="173" fontId="10" fillId="0" borderId="0" xfId="0" applyNumberFormat="1" applyFont="1"/>
    <xf numFmtId="9" fontId="10" fillId="0" borderId="0" xfId="0" applyNumberFormat="1" applyFont="1"/>
    <xf numFmtId="14" fontId="10" fillId="0" borderId="0" xfId="0" applyNumberFormat="1" applyFont="1"/>
    <xf numFmtId="165" fontId="9" fillId="16" borderId="1" xfId="0" applyNumberFormat="1" applyFont="1" applyFill="1" applyBorder="1" applyAlignment="1">
      <alignment horizontal="left"/>
    </xf>
    <xf numFmtId="0" fontId="9" fillId="16" borderId="1" xfId="0" applyFont="1" applyFill="1" applyBorder="1"/>
    <xf numFmtId="0" fontId="35" fillId="16" borderId="1" xfId="0" applyFont="1" applyFill="1" applyBorder="1"/>
    <xf numFmtId="0" fontId="35" fillId="16" borderId="1" xfId="0" applyFont="1" applyFill="1" applyBorder="1" applyAlignment="1">
      <alignment wrapText="1"/>
    </xf>
    <xf numFmtId="49" fontId="37" fillId="0" borderId="0" xfId="0" applyNumberFormat="1" applyFont="1" applyAlignment="1">
      <alignment horizontal="left" vertical="center"/>
    </xf>
    <xf numFmtId="174" fontId="37" fillId="0" borderId="0" xfId="0" applyNumberFormat="1" applyFont="1" applyAlignment="1">
      <alignment horizontal="left"/>
    </xf>
    <xf numFmtId="0" fontId="37" fillId="0" borderId="0" xfId="0" applyFont="1" applyAlignment="1">
      <alignment vertical="top"/>
    </xf>
    <xf numFmtId="0" fontId="72" fillId="0" borderId="0" xfId="0" applyFont="1"/>
    <xf numFmtId="0" fontId="37" fillId="0" borderId="0" xfId="0" applyFont="1" applyAlignment="1">
      <alignment horizontal="left"/>
    </xf>
    <xf numFmtId="49" fontId="37" fillId="0" borderId="0" xfId="0" applyNumberFormat="1" applyFont="1" applyAlignment="1">
      <alignment horizontal="left"/>
    </xf>
    <xf numFmtId="49" fontId="37" fillId="0" borderId="0" xfId="0" applyNumberFormat="1" applyFont="1"/>
    <xf numFmtId="0" fontId="10" fillId="0" borderId="0" xfId="0" applyFont="1" applyAlignment="1">
      <alignment vertical="top"/>
    </xf>
    <xf numFmtId="0" fontId="37" fillId="0" borderId="0" xfId="0" applyFont="1" applyAlignment="1">
      <alignment horizontal="right"/>
    </xf>
    <xf numFmtId="0" fontId="73" fillId="0" borderId="0" xfId="0" applyFont="1"/>
    <xf numFmtId="0" fontId="74" fillId="0" borderId="0" xfId="0" applyFont="1" applyAlignment="1">
      <alignment horizontal="center"/>
    </xf>
    <xf numFmtId="165" fontId="37" fillId="0" borderId="0" xfId="0" applyNumberFormat="1" applyFont="1" applyAlignment="1">
      <alignment horizontal="right"/>
    </xf>
    <xf numFmtId="165" fontId="37" fillId="0" borderId="0" xfId="0" applyNumberFormat="1" applyFont="1"/>
    <xf numFmtId="0" fontId="36" fillId="0" borderId="0" xfId="0" applyFont="1" applyAlignment="1">
      <alignment horizontal="center"/>
    </xf>
    <xf numFmtId="0" fontId="75" fillId="0" borderId="0" xfId="0" applyFont="1"/>
    <xf numFmtId="0" fontId="10" fillId="0" borderId="0" xfId="0" applyFont="1" applyAlignment="1">
      <alignment vertical="center"/>
    </xf>
    <xf numFmtId="175" fontId="73" fillId="0" borderId="0" xfId="0" applyNumberFormat="1" applyFont="1"/>
    <xf numFmtId="0" fontId="73" fillId="0" borderId="0" xfId="0" applyFont="1" applyAlignment="1">
      <alignment horizontal="left"/>
    </xf>
    <xf numFmtId="38" fontId="37" fillId="0" borderId="0" xfId="0" applyNumberFormat="1" applyFont="1" applyAlignment="1">
      <alignment horizontal="right"/>
    </xf>
    <xf numFmtId="38" fontId="73" fillId="0" borderId="0" xfId="0" applyNumberFormat="1" applyFont="1"/>
    <xf numFmtId="0" fontId="76" fillId="0" borderId="0" xfId="0" applyFont="1"/>
    <xf numFmtId="38" fontId="37" fillId="0" borderId="0" xfId="0" applyNumberFormat="1" applyFont="1"/>
    <xf numFmtId="0" fontId="73" fillId="0" borderId="0" xfId="0" applyFont="1" applyAlignment="1">
      <alignment vertical="top" wrapText="1"/>
    </xf>
    <xf numFmtId="0" fontId="77" fillId="0" borderId="0" xfId="0" applyFont="1"/>
    <xf numFmtId="0" fontId="78" fillId="0" borderId="0" xfId="0" applyFont="1"/>
    <xf numFmtId="0" fontId="3" fillId="0" borderId="0" xfId="0" applyFont="1" applyAlignment="1">
      <alignment horizontal="center" vertical="center"/>
    </xf>
    <xf numFmtId="0" fontId="0" fillId="0" borderId="0" xfId="0"/>
    <xf numFmtId="0" fontId="2" fillId="0" borderId="0" xfId="0" applyFont="1" applyAlignment="1">
      <alignment horizontal="center" vertical="center"/>
    </xf>
    <xf numFmtId="38" fontId="7" fillId="0" borderId="4" xfId="0" applyNumberFormat="1" applyFont="1" applyBorder="1" applyAlignment="1">
      <alignment horizontal="left" vertical="center" wrapText="1"/>
    </xf>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15" xfId="0" applyFont="1" applyBorder="1"/>
    <xf numFmtId="0" fontId="8" fillId="0" borderId="2" xfId="0" applyFont="1" applyBorder="1"/>
    <xf numFmtId="0" fontId="8" fillId="0" borderId="16" xfId="0" applyFont="1" applyBorder="1"/>
    <xf numFmtId="0" fontId="9" fillId="0" borderId="0" xfId="0" applyFont="1" applyAlignment="1">
      <alignment horizontal="center" vertical="center"/>
    </xf>
    <xf numFmtId="0" fontId="9" fillId="0" borderId="0" xfId="0" applyFont="1" applyAlignment="1">
      <alignment horizontal="right" vertical="center"/>
    </xf>
    <xf numFmtId="49" fontId="2" fillId="0" borderId="10" xfId="0" applyNumberFormat="1" applyFont="1" applyBorder="1" applyAlignment="1">
      <alignment horizontal="center"/>
    </xf>
    <xf numFmtId="0" fontId="8" fillId="0" borderId="10" xfId="0" applyFont="1" applyBorder="1"/>
    <xf numFmtId="49" fontId="16" fillId="0" borderId="11" xfId="0" applyNumberFormat="1" applyFont="1" applyBorder="1" applyAlignment="1">
      <alignment horizontal="center" vertical="top"/>
    </xf>
    <xf numFmtId="0" fontId="8" fillId="0" borderId="11" xfId="0" applyFont="1" applyBorder="1"/>
    <xf numFmtId="0" fontId="3" fillId="0" borderId="12" xfId="0" applyFont="1" applyBorder="1" applyAlignment="1">
      <alignment horizontal="center" vertical="center"/>
    </xf>
    <xf numFmtId="0" fontId="8" fillId="0" borderId="13" xfId="0" applyFont="1" applyBorder="1"/>
    <xf numFmtId="0" fontId="8" fillId="0" borderId="14" xfId="0" applyFont="1" applyBorder="1"/>
    <xf numFmtId="165" fontId="3" fillId="2" borderId="17" xfId="0" applyNumberFormat="1" applyFont="1" applyFill="1" applyBorder="1" applyAlignment="1">
      <alignment horizontal="center"/>
    </xf>
    <xf numFmtId="0" fontId="8" fillId="0" borderId="18" xfId="0" applyFont="1" applyBorder="1"/>
    <xf numFmtId="0" fontId="8" fillId="0" borderId="19" xfId="0" applyFont="1" applyBorder="1"/>
    <xf numFmtId="0" fontId="13" fillId="2" borderId="23" xfId="0" applyFont="1" applyFill="1" applyBorder="1" applyAlignment="1">
      <alignment horizontal="center"/>
    </xf>
    <xf numFmtId="0" fontId="8" fillId="0" borderId="24" xfId="0" applyFont="1" applyBorder="1"/>
    <xf numFmtId="0" fontId="8" fillId="0" borderId="25" xfId="0" applyFont="1" applyBorder="1"/>
    <xf numFmtId="0" fontId="13" fillId="3" borderId="26" xfId="0" applyFont="1" applyFill="1" applyBorder="1" applyAlignment="1">
      <alignment horizontal="center"/>
    </xf>
    <xf numFmtId="0" fontId="8" fillId="0" borderId="27" xfId="0" applyFont="1" applyBorder="1"/>
    <xf numFmtId="0" fontId="8" fillId="0" borderId="28" xfId="0" applyFont="1" applyBorder="1"/>
    <xf numFmtId="164" fontId="13" fillId="2" borderId="29" xfId="0" applyNumberFormat="1" applyFont="1" applyFill="1" applyBorder="1" applyAlignment="1">
      <alignment horizontal="center"/>
    </xf>
    <xf numFmtId="0" fontId="8" fillId="0" borderId="30" xfId="0" applyFont="1" applyBorder="1"/>
    <xf numFmtId="0" fontId="8" fillId="0" borderId="31" xfId="0" applyFont="1" applyBorder="1"/>
    <xf numFmtId="49" fontId="20" fillId="0" borderId="0" xfId="0" applyNumberFormat="1" applyFont="1" applyAlignment="1">
      <alignment horizontal="center"/>
    </xf>
    <xf numFmtId="164" fontId="13" fillId="2" borderId="23" xfId="0" applyNumberFormat="1" applyFont="1" applyFill="1" applyBorder="1" applyAlignment="1">
      <alignment horizontal="center"/>
    </xf>
    <xf numFmtId="0" fontId="13" fillId="2" borderId="33" xfId="0" applyFont="1" applyFill="1" applyBorder="1" applyAlignment="1">
      <alignment horizontal="center"/>
    </xf>
    <xf numFmtId="0" fontId="8" fillId="0" borderId="34" xfId="0" applyFont="1" applyBorder="1"/>
    <xf numFmtId="0" fontId="8" fillId="0" borderId="35" xfId="0" applyFont="1" applyBorder="1"/>
    <xf numFmtId="167" fontId="13" fillId="3" borderId="26" xfId="0" applyNumberFormat="1" applyFont="1" applyFill="1" applyBorder="1" applyAlignment="1">
      <alignment horizontal="center"/>
    </xf>
    <xf numFmtId="0" fontId="13" fillId="0" borderId="36" xfId="0" applyFont="1" applyBorder="1" applyAlignment="1">
      <alignment horizontal="center"/>
    </xf>
    <xf numFmtId="0" fontId="8" fillId="0" borderId="36" xfId="0" applyFont="1" applyBorder="1"/>
    <xf numFmtId="0" fontId="21" fillId="0" borderId="0" xfId="0" applyFont="1" applyAlignment="1">
      <alignment horizontal="center" vertical="center" readingOrder="1"/>
    </xf>
    <xf numFmtId="0" fontId="24" fillId="0" borderId="0" xfId="0" applyFont="1" applyAlignment="1">
      <alignment horizontal="center" readingOrder="1"/>
    </xf>
    <xf numFmtId="0" fontId="13" fillId="0" borderId="36" xfId="0" applyFont="1" applyBorder="1" applyAlignment="1">
      <alignment horizontal="center" vertical="center"/>
    </xf>
    <xf numFmtId="49" fontId="13" fillId="0" borderId="36" xfId="0" applyNumberFormat="1" applyFont="1" applyBorder="1" applyAlignment="1">
      <alignment horizontal="center"/>
    </xf>
    <xf numFmtId="0" fontId="2" fillId="0" borderId="37" xfId="0" applyFont="1" applyBorder="1" applyAlignment="1">
      <alignment horizontal="center" vertical="center"/>
    </xf>
    <xf numFmtId="0" fontId="8" fillId="0" borderId="38" xfId="0" applyFont="1" applyBorder="1"/>
    <xf numFmtId="0" fontId="8" fillId="0" borderId="39" xfId="0" applyFont="1" applyBorder="1"/>
    <xf numFmtId="0" fontId="13" fillId="0" borderId="37" xfId="0" applyFont="1" applyBorder="1" applyAlignment="1">
      <alignment horizontal="left" vertical="center"/>
    </xf>
    <xf numFmtId="0" fontId="2" fillId="0" borderId="37" xfId="0" applyFont="1" applyBorder="1"/>
    <xf numFmtId="0" fontId="16" fillId="0" borderId="0" xfId="0" applyFont="1" applyAlignment="1">
      <alignment horizontal="left"/>
    </xf>
    <xf numFmtId="166" fontId="16" fillId="0" borderId="0" xfId="0" applyNumberFormat="1" applyFont="1" applyAlignment="1">
      <alignment horizontal="left"/>
    </xf>
    <xf numFmtId="0" fontId="6" fillId="0" borderId="0" xfId="0" applyFont="1" applyAlignment="1">
      <alignment horizontal="left" vertical="center" wrapText="1"/>
    </xf>
    <xf numFmtId="0" fontId="3" fillId="2" borderId="86" xfId="0" applyFont="1" applyFill="1" applyBorder="1" applyAlignment="1">
      <alignment horizontal="left" vertical="center" wrapText="1"/>
    </xf>
    <xf numFmtId="0" fontId="8" fillId="0" borderId="87" xfId="0" applyFont="1" applyBorder="1"/>
    <xf numFmtId="0" fontId="29" fillId="2" borderId="88" xfId="0" applyFont="1" applyFill="1" applyBorder="1" applyAlignment="1">
      <alignment horizontal="left" vertical="center" wrapText="1"/>
    </xf>
    <xf numFmtId="0" fontId="8" fillId="0" borderId="89" xfId="0" applyFont="1" applyBorder="1"/>
    <xf numFmtId="0" fontId="29" fillId="2" borderId="84" xfId="0" applyFont="1" applyFill="1" applyBorder="1" applyAlignment="1">
      <alignment horizontal="left" vertical="top" wrapText="1"/>
    </xf>
    <xf numFmtId="0" fontId="8" fillId="0" borderId="85" xfId="0" applyFont="1" applyBorder="1"/>
    <xf numFmtId="0" fontId="29" fillId="2" borderId="92" xfId="0" applyFont="1" applyFill="1" applyBorder="1" applyAlignment="1">
      <alignment horizontal="left" vertical="center" wrapText="1"/>
    </xf>
    <xf numFmtId="0" fontId="8" fillId="0" borderId="93" xfId="0" applyFont="1" applyBorder="1"/>
    <xf numFmtId="0" fontId="29" fillId="2" borderId="84" xfId="0" applyFont="1" applyFill="1" applyBorder="1" applyAlignment="1">
      <alignment horizontal="left" vertical="center" wrapText="1"/>
    </xf>
    <xf numFmtId="0" fontId="29" fillId="2" borderId="86" xfId="0" applyFont="1" applyFill="1" applyBorder="1" applyAlignment="1">
      <alignment horizontal="left" vertical="top" wrapText="1"/>
    </xf>
    <xf numFmtId="0" fontId="29" fillId="2" borderId="86" xfId="0" applyFont="1" applyFill="1" applyBorder="1" applyAlignment="1">
      <alignment horizontal="left" vertical="center" wrapText="1"/>
    </xf>
    <xf numFmtId="49" fontId="3" fillId="5" borderId="88" xfId="0" applyNumberFormat="1" applyFont="1" applyFill="1" applyBorder="1" applyAlignment="1">
      <alignment horizontal="left" vertical="center" wrapText="1"/>
    </xf>
    <xf numFmtId="49" fontId="29" fillId="2" borderId="84" xfId="0" applyNumberFormat="1" applyFont="1" applyFill="1" applyBorder="1" applyAlignment="1">
      <alignment horizontal="left" vertical="center" wrapText="1"/>
    </xf>
    <xf numFmtId="0" fontId="3" fillId="5" borderId="88" xfId="0" applyFont="1" applyFill="1" applyBorder="1" applyAlignment="1">
      <alignment vertical="center" wrapText="1"/>
    </xf>
    <xf numFmtId="3" fontId="29" fillId="0" borderId="123" xfId="0" applyNumberFormat="1" applyFont="1" applyBorder="1" applyAlignment="1">
      <alignment horizontal="left" vertical="top"/>
    </xf>
    <xf numFmtId="0" fontId="8" fillId="0" borderId="124" xfId="0" applyFont="1" applyBorder="1"/>
    <xf numFmtId="49" fontId="3" fillId="0" borderId="42" xfId="0" applyNumberFormat="1" applyFont="1" applyBorder="1" applyAlignment="1">
      <alignment horizontal="center" vertical="center" wrapText="1"/>
    </xf>
    <xf numFmtId="0" fontId="8" fillId="0" borderId="44" xfId="0" applyFont="1" applyBorder="1"/>
    <xf numFmtId="49" fontId="29" fillId="0" borderId="92" xfId="0" applyNumberFormat="1" applyFont="1" applyBorder="1" applyAlignment="1">
      <alignment horizontal="left" vertical="top"/>
    </xf>
    <xf numFmtId="49" fontId="29" fillId="2" borderId="84" xfId="0" applyNumberFormat="1" applyFont="1" applyFill="1" applyBorder="1" applyAlignment="1">
      <alignment horizontal="left" vertical="top" wrapText="1"/>
    </xf>
    <xf numFmtId="3" fontId="29" fillId="0" borderId="92" xfId="0" applyNumberFormat="1" applyFont="1" applyBorder="1" applyAlignment="1">
      <alignment horizontal="left" vertical="top"/>
    </xf>
    <xf numFmtId="0" fontId="16" fillId="0" borderId="0" xfId="0" applyFont="1"/>
    <xf numFmtId="0" fontId="16" fillId="0" borderId="0" xfId="0" applyFont="1" applyAlignment="1">
      <alignment horizontal="left" vertical="top" wrapText="1"/>
    </xf>
    <xf numFmtId="0" fontId="13" fillId="0" borderId="0" xfId="0" applyFont="1" applyAlignment="1">
      <alignment wrapText="1"/>
    </xf>
    <xf numFmtId="0" fontId="5" fillId="4" borderId="37" xfId="0" applyFont="1" applyFill="1" applyBorder="1" applyAlignment="1">
      <alignment horizontal="center" vertical="center"/>
    </xf>
    <xf numFmtId="0" fontId="39" fillId="0" borderId="132" xfId="0" applyFont="1" applyBorder="1" applyAlignment="1">
      <alignment horizontal="left" vertical="center" wrapText="1"/>
    </xf>
    <xf numFmtId="0" fontId="8" fillId="0" borderId="133" xfId="0" applyFont="1" applyBorder="1"/>
    <xf numFmtId="0" fontId="8" fillId="0" borderId="134" xfId="0" applyFont="1" applyBorder="1"/>
    <xf numFmtId="0" fontId="16" fillId="0" borderId="135" xfId="0" applyFont="1" applyBorder="1" applyAlignment="1">
      <alignment wrapText="1"/>
    </xf>
    <xf numFmtId="0" fontId="8" fillId="0" borderId="135" xfId="0" applyFont="1" applyBorder="1"/>
    <xf numFmtId="0" fontId="16" fillId="0" borderId="0" xfId="0" applyFont="1" applyAlignment="1">
      <alignment vertical="top" wrapText="1"/>
    </xf>
    <xf numFmtId="0" fontId="40" fillId="0" borderId="0" xfId="0" applyFont="1" applyAlignment="1">
      <alignment horizontal="left" vertical="center" wrapText="1"/>
    </xf>
    <xf numFmtId="0" fontId="5" fillId="13" borderId="136" xfId="0" applyFont="1" applyFill="1" applyBorder="1" applyAlignment="1">
      <alignment horizontal="center" vertical="center"/>
    </xf>
    <xf numFmtId="0" fontId="8" fillId="0" borderId="137" xfId="0" applyFont="1" applyBorder="1"/>
    <xf numFmtId="0" fontId="8" fillId="0" borderId="138" xfId="0" applyFont="1" applyBorder="1"/>
    <xf numFmtId="0" fontId="5" fillId="13" borderId="139" xfId="0" applyFont="1" applyFill="1" applyBorder="1" applyAlignment="1">
      <alignment horizontal="center" vertical="center"/>
    </xf>
    <xf numFmtId="0" fontId="8" fillId="0" borderId="140" xfId="0" applyFont="1" applyBorder="1"/>
    <xf numFmtId="0" fontId="8" fillId="0" borderId="141" xfId="0" applyFont="1" applyBorder="1"/>
    <xf numFmtId="0" fontId="5" fillId="9" borderId="142" xfId="0" applyFont="1" applyFill="1" applyBorder="1" applyAlignment="1">
      <alignment horizontal="center" vertical="center"/>
    </xf>
    <xf numFmtId="0" fontId="8" fillId="0" borderId="143" xfId="0" applyFont="1" applyBorder="1"/>
    <xf numFmtId="0" fontId="5" fillId="13" borderId="142" xfId="0" applyFont="1" applyFill="1" applyBorder="1" applyAlignment="1">
      <alignment horizontal="center" vertical="center"/>
    </xf>
    <xf numFmtId="0" fontId="5" fillId="9" borderId="139" xfId="0" applyFont="1" applyFill="1" applyBorder="1" applyAlignment="1">
      <alignment horizontal="center" vertical="center"/>
    </xf>
    <xf numFmtId="0" fontId="25" fillId="13" borderId="142" xfId="0" applyFont="1" applyFill="1" applyBorder="1" applyAlignment="1">
      <alignment horizontal="right" vertical="center"/>
    </xf>
    <xf numFmtId="0" fontId="3" fillId="3" borderId="37" xfId="0" applyFont="1" applyFill="1" applyBorder="1" applyAlignment="1">
      <alignment horizontal="left" vertical="center" wrapText="1"/>
    </xf>
    <xf numFmtId="0" fontId="29" fillId="0" borderId="43" xfId="0" applyFont="1" applyBorder="1" applyAlignment="1">
      <alignment horizontal="left" vertical="center" wrapText="1"/>
    </xf>
    <xf numFmtId="0" fontId="8" fillId="0" borderId="70" xfId="0" applyFont="1" applyBorder="1"/>
    <xf numFmtId="0" fontId="5" fillId="13" borderId="142" xfId="0" applyFont="1" applyFill="1" applyBorder="1" applyAlignment="1">
      <alignment horizontal="center" vertical="center" wrapText="1"/>
    </xf>
    <xf numFmtId="0" fontId="5" fillId="9" borderId="142" xfId="0" applyFont="1" applyFill="1" applyBorder="1" applyAlignment="1">
      <alignment horizontal="center" vertical="center" wrapText="1"/>
    </xf>
    <xf numFmtId="0" fontId="5" fillId="13" borderId="139" xfId="0" applyFont="1" applyFill="1" applyBorder="1" applyAlignment="1">
      <alignment horizontal="center" vertical="center" wrapText="1"/>
    </xf>
    <xf numFmtId="0" fontId="10" fillId="22" borderId="197" xfId="0" applyFont="1" applyFill="1" applyBorder="1" applyAlignment="1">
      <alignment horizontal="left"/>
    </xf>
    <xf numFmtId="0" fontId="8" fillId="0" borderId="154" xfId="0" applyFont="1" applyBorder="1"/>
    <xf numFmtId="0" fontId="8" fillId="0" borderId="169" xfId="0" applyFont="1" applyBorder="1"/>
    <xf numFmtId="0" fontId="10" fillId="22" borderId="255" xfId="0" applyFont="1" applyFill="1" applyBorder="1" applyAlignment="1">
      <alignment horizontal="left"/>
    </xf>
    <xf numFmtId="0" fontId="8" fillId="0" borderId="256" xfId="0" applyFont="1" applyBorder="1"/>
    <xf numFmtId="0" fontId="47" fillId="17" borderId="150" xfId="0" applyFont="1" applyFill="1" applyBorder="1" applyAlignment="1">
      <alignment horizontal="center" vertical="center"/>
    </xf>
    <xf numFmtId="0" fontId="8" fillId="0" borderId="151" xfId="0" applyFont="1" applyBorder="1"/>
    <xf numFmtId="0" fontId="10" fillId="17" borderId="150" xfId="0" applyFont="1" applyFill="1" applyBorder="1" applyAlignment="1">
      <alignment horizontal="left" vertical="top" wrapText="1"/>
    </xf>
    <xf numFmtId="0" fontId="52" fillId="17" borderId="195" xfId="0" applyFont="1" applyFill="1" applyBorder="1" applyAlignment="1">
      <alignment horizontal="center" vertical="center" wrapText="1"/>
    </xf>
    <xf numFmtId="0" fontId="8" fillId="0" borderId="196" xfId="0" applyFont="1" applyBorder="1"/>
    <xf numFmtId="0" fontId="10" fillId="11" borderId="249" xfId="0" applyFont="1" applyFill="1" applyBorder="1" applyAlignment="1">
      <alignment horizontal="left" vertical="top" wrapText="1"/>
    </xf>
    <xf numFmtId="0" fontId="8" fillId="0" borderId="242" xfId="0" applyFont="1" applyBorder="1"/>
    <xf numFmtId="0" fontId="8" fillId="0" borderId="250" xfId="0" applyFont="1" applyBorder="1"/>
    <xf numFmtId="0" fontId="8" fillId="0" borderId="176" xfId="0" applyFont="1" applyBorder="1"/>
    <xf numFmtId="0" fontId="8" fillId="0" borderId="177" xfId="0" applyFont="1" applyBorder="1"/>
    <xf numFmtId="0" fontId="8" fillId="0" borderId="178" xfId="0" applyFont="1" applyBorder="1"/>
    <xf numFmtId="0" fontId="32" fillId="11" borderId="251" xfId="0" applyFont="1" applyFill="1" applyBorder="1" applyAlignment="1">
      <alignment horizontal="right" vertical="center"/>
    </xf>
    <xf numFmtId="0" fontId="8" fillId="0" borderId="216" xfId="0" applyFont="1" applyBorder="1"/>
    <xf numFmtId="14" fontId="10" fillId="11" borderId="153" xfId="0" applyNumberFormat="1" applyFont="1" applyFill="1" applyBorder="1" applyAlignment="1">
      <alignment horizontal="center" vertical="center"/>
    </xf>
    <xf numFmtId="0" fontId="10" fillId="11" borderId="153" xfId="0" applyFont="1" applyFill="1" applyBorder="1" applyAlignment="1">
      <alignment horizontal="left"/>
    </xf>
    <xf numFmtId="0" fontId="8" fillId="0" borderId="155" xfId="0" applyFont="1" applyBorder="1"/>
    <xf numFmtId="0" fontId="10" fillId="11" borderId="153" xfId="0" applyFont="1" applyFill="1" applyBorder="1" applyAlignment="1">
      <alignment horizontal="center" vertical="center"/>
    </xf>
    <xf numFmtId="0" fontId="50" fillId="15" borderId="254" xfId="0" applyFont="1" applyFill="1" applyBorder="1" applyAlignment="1">
      <alignment horizontal="center"/>
    </xf>
    <xf numFmtId="0" fontId="8" fillId="0" borderId="147" xfId="0" applyFont="1" applyBorder="1"/>
    <xf numFmtId="0" fontId="8" fillId="0" borderId="148" xfId="0" applyFont="1" applyBorder="1"/>
    <xf numFmtId="0" fontId="9" fillId="21" borderId="197" xfId="0" applyFont="1" applyFill="1" applyBorder="1" applyAlignment="1">
      <alignment horizontal="left" vertical="top"/>
    </xf>
    <xf numFmtId="0" fontId="9" fillId="17" borderId="195" xfId="0" applyFont="1" applyFill="1" applyBorder="1" applyAlignment="1">
      <alignment horizontal="center"/>
    </xf>
    <xf numFmtId="0" fontId="8" fillId="0" borderId="175" xfId="0" applyFont="1" applyBorder="1"/>
    <xf numFmtId="0" fontId="9" fillId="17" borderId="190" xfId="0" applyFont="1" applyFill="1" applyBorder="1" applyAlignment="1">
      <alignment horizontal="center"/>
    </xf>
    <xf numFmtId="0" fontId="10" fillId="11" borderId="12" xfId="0" applyFont="1" applyFill="1" applyBorder="1" applyAlignment="1">
      <alignment horizontal="left"/>
    </xf>
    <xf numFmtId="173" fontId="52" fillId="11" borderId="200" xfId="0" applyNumberFormat="1" applyFont="1" applyFill="1" applyBorder="1" applyAlignment="1">
      <alignment horizontal="center" vertical="center"/>
    </xf>
    <xf numFmtId="0" fontId="8" fillId="0" borderId="204" xfId="0" applyFont="1" applyBorder="1"/>
    <xf numFmtId="0" fontId="10" fillId="18" borderId="200" xfId="0" applyFont="1" applyFill="1" applyBorder="1" applyAlignment="1">
      <alignment horizontal="center" vertical="center"/>
    </xf>
    <xf numFmtId="0" fontId="8" fillId="0" borderId="205" xfId="0" applyFont="1" applyBorder="1"/>
    <xf numFmtId="0" fontId="48" fillId="15" borderId="153" xfId="0" applyFont="1" applyFill="1" applyBorder="1" applyAlignment="1">
      <alignment horizontal="center" vertical="center"/>
    </xf>
    <xf numFmtId="0" fontId="48" fillId="15" borderId="190" xfId="0" applyFont="1" applyFill="1" applyBorder="1" applyAlignment="1">
      <alignment horizontal="center" vertical="center"/>
    </xf>
    <xf numFmtId="0" fontId="10" fillId="18" borderId="153" xfId="0" applyFont="1" applyFill="1" applyBorder="1" applyAlignment="1">
      <alignment horizontal="center" vertical="center" wrapText="1"/>
    </xf>
    <xf numFmtId="0" fontId="9" fillId="17" borderId="190" xfId="0" applyFont="1" applyFill="1" applyBorder="1" applyAlignment="1">
      <alignment horizontal="left" vertical="top"/>
    </xf>
    <xf numFmtId="0" fontId="9" fillId="7" borderId="182" xfId="0" applyFont="1" applyFill="1" applyBorder="1" applyAlignment="1">
      <alignment horizontal="left" vertical="top"/>
    </xf>
    <xf numFmtId="0" fontId="8" fillId="0" borderId="173" xfId="0" applyFont="1" applyBorder="1"/>
    <xf numFmtId="173" fontId="52" fillId="7" borderId="182" xfId="0" applyNumberFormat="1" applyFont="1" applyFill="1" applyBorder="1" applyAlignment="1">
      <alignment horizontal="center" vertical="top"/>
    </xf>
    <xf numFmtId="0" fontId="8" fillId="0" borderId="191" xfId="0" applyFont="1" applyBorder="1"/>
    <xf numFmtId="0" fontId="48" fillId="7" borderId="195" xfId="0" applyFont="1" applyFill="1" applyBorder="1" applyAlignment="1">
      <alignment horizontal="center" vertical="center" wrapText="1"/>
    </xf>
    <xf numFmtId="0" fontId="52" fillId="21" borderId="157" xfId="0" applyFont="1" applyFill="1" applyBorder="1" applyAlignment="1">
      <alignment horizontal="left" vertical="top" wrapText="1"/>
    </xf>
    <xf numFmtId="0" fontId="8" fillId="0" borderId="158" xfId="0" applyFont="1" applyBorder="1"/>
    <xf numFmtId="0" fontId="8" fillId="0" borderId="159" xfId="0" applyFont="1" applyBorder="1"/>
    <xf numFmtId="0" fontId="8" fillId="0" borderId="161" xfId="0" applyFont="1" applyBorder="1"/>
    <xf numFmtId="0" fontId="8" fillId="0" borderId="162" xfId="0" applyFont="1" applyBorder="1"/>
    <xf numFmtId="0" fontId="8" fillId="0" borderId="206" xfId="0" applyFont="1" applyBorder="1"/>
    <xf numFmtId="0" fontId="50" fillId="20" borderId="198" xfId="0" applyFont="1" applyFill="1" applyBorder="1" applyAlignment="1">
      <alignment horizontal="center" vertical="center" wrapText="1"/>
    </xf>
    <xf numFmtId="0" fontId="8" fillId="0" borderId="201" xfId="0" applyFont="1" applyBorder="1"/>
    <xf numFmtId="0" fontId="8" fillId="0" borderId="207" xfId="0" applyFont="1" applyBorder="1"/>
    <xf numFmtId="173" fontId="52" fillId="7" borderId="187" xfId="0" applyNumberFormat="1" applyFont="1" applyFill="1" applyBorder="1" applyAlignment="1">
      <alignment horizontal="center" vertical="center"/>
    </xf>
    <xf numFmtId="0" fontId="10" fillId="15" borderId="197" xfId="0" applyFont="1" applyFill="1" applyBorder="1" applyAlignment="1">
      <alignment horizontal="center"/>
    </xf>
    <xf numFmtId="0" fontId="10" fillId="17" borderId="153" xfId="0" applyFont="1" applyFill="1" applyBorder="1" applyAlignment="1">
      <alignment horizontal="left" vertical="top" wrapText="1"/>
    </xf>
    <xf numFmtId="0" fontId="10" fillId="11" borderId="153" xfId="0" applyFont="1" applyFill="1" applyBorder="1" applyAlignment="1">
      <alignment horizontal="left" vertical="top" wrapText="1"/>
    </xf>
    <xf numFmtId="0" fontId="10" fillId="0" borderId="0" xfId="0" applyFont="1" applyAlignment="1">
      <alignment horizontal="left" vertical="top" wrapText="1"/>
    </xf>
    <xf numFmtId="0" fontId="8" fillId="0" borderId="165" xfId="0" applyFont="1" applyBorder="1"/>
    <xf numFmtId="0" fontId="8" fillId="0" borderId="166" xfId="0" applyFont="1" applyBorder="1"/>
    <xf numFmtId="0" fontId="10" fillId="15" borderId="212" xfId="0" applyFont="1" applyFill="1" applyBorder="1" applyAlignment="1">
      <alignment horizontal="center"/>
    </xf>
    <xf numFmtId="0" fontId="8" fillId="0" borderId="172" xfId="0" applyFont="1" applyBorder="1"/>
    <xf numFmtId="0" fontId="9" fillId="21" borderId="153" xfId="0" applyFont="1" applyFill="1" applyBorder="1" applyAlignment="1">
      <alignment horizontal="left" vertical="top" wrapText="1"/>
    </xf>
    <xf numFmtId="0" fontId="10" fillId="22" borderId="171" xfId="0" applyFont="1" applyFill="1" applyBorder="1" applyAlignment="1">
      <alignment horizontal="left" vertical="center" wrapText="1"/>
    </xf>
    <xf numFmtId="0" fontId="48" fillId="15" borderId="179" xfId="0" applyFont="1" applyFill="1" applyBorder="1" applyAlignment="1">
      <alignment horizontal="center" vertical="center" wrapText="1"/>
    </xf>
    <xf numFmtId="0" fontId="8" fillId="0" borderId="180" xfId="0" applyFont="1" applyBorder="1"/>
    <xf numFmtId="0" fontId="8" fillId="0" borderId="184" xfId="0" applyFont="1" applyBorder="1"/>
    <xf numFmtId="0" fontId="8" fillId="0" borderId="185" xfId="0" applyFont="1" applyBorder="1"/>
    <xf numFmtId="0" fontId="8" fillId="0" borderId="193" xfId="0" applyFont="1" applyBorder="1"/>
    <xf numFmtId="0" fontId="8" fillId="0" borderId="194" xfId="0" applyFont="1" applyBorder="1"/>
    <xf numFmtId="0" fontId="52" fillId="21" borderId="181" xfId="0" applyFont="1" applyFill="1" applyBorder="1" applyAlignment="1">
      <alignment horizontal="center" vertical="center" wrapText="1"/>
    </xf>
    <xf numFmtId="0" fontId="8" fillId="0" borderId="186" xfId="0" applyFont="1" applyBorder="1"/>
    <xf numFmtId="0" fontId="8" fillId="0" borderId="189" xfId="0" applyFont="1" applyBorder="1"/>
    <xf numFmtId="0" fontId="9" fillId="21" borderId="174" xfId="0" applyFont="1" applyFill="1" applyBorder="1" applyAlignment="1">
      <alignment horizontal="left" vertical="top" wrapText="1"/>
    </xf>
    <xf numFmtId="0" fontId="8" fillId="0" borderId="199" xfId="0" applyFont="1" applyBorder="1"/>
    <xf numFmtId="0" fontId="8" fillId="0" borderId="202" xfId="0" applyFont="1" applyBorder="1"/>
    <xf numFmtId="0" fontId="8" fillId="0" borderId="203" xfId="0" applyFont="1" applyBorder="1"/>
    <xf numFmtId="0" fontId="8" fillId="0" borderId="208" xfId="0" applyFont="1" applyBorder="1"/>
    <xf numFmtId="0" fontId="8" fillId="0" borderId="209" xfId="0" applyFont="1" applyBorder="1"/>
    <xf numFmtId="0" fontId="50" fillId="20" borderId="156" xfId="0" applyFont="1" applyFill="1" applyBorder="1" applyAlignment="1">
      <alignment horizontal="center" vertical="center"/>
    </xf>
    <xf numFmtId="0" fontId="8" fillId="0" borderId="160" xfId="0" applyFont="1" applyBorder="1"/>
    <xf numFmtId="0" fontId="8" fillId="0" borderId="163" xfId="0" applyFont="1" applyBorder="1"/>
    <xf numFmtId="0" fontId="9" fillId="21" borderId="157" xfId="0" applyFont="1" applyFill="1" applyBorder="1" applyAlignment="1">
      <alignment horizontal="left" vertical="top" wrapText="1"/>
    </xf>
    <xf numFmtId="0" fontId="8" fillId="0" borderId="164" xfId="0" applyFont="1" applyBorder="1"/>
    <xf numFmtId="0" fontId="10" fillId="22" borderId="153" xfId="0" applyFont="1" applyFill="1" applyBorder="1" applyAlignment="1">
      <alignment horizontal="left" vertical="top" wrapText="1"/>
    </xf>
    <xf numFmtId="0" fontId="9" fillId="21" borderId="187" xfId="0" applyFont="1" applyFill="1" applyBorder="1" applyAlignment="1">
      <alignment horizontal="left" vertical="top" wrapText="1"/>
    </xf>
    <xf numFmtId="0" fontId="8" fillId="0" borderId="188" xfId="0" applyFont="1" applyBorder="1"/>
    <xf numFmtId="0" fontId="10" fillId="22" borderId="212" xfId="0" applyFont="1" applyFill="1" applyBorder="1" applyAlignment="1">
      <alignment horizontal="left" vertical="top" wrapText="1"/>
    </xf>
    <xf numFmtId="0" fontId="46" fillId="15" borderId="146" xfId="0" applyFont="1" applyFill="1" applyBorder="1" applyAlignment="1">
      <alignment horizontal="center" vertical="center"/>
    </xf>
    <xf numFmtId="0" fontId="46" fillId="15" borderId="150" xfId="0" applyFont="1" applyFill="1" applyBorder="1" applyAlignment="1">
      <alignment horizontal="center" vertical="center"/>
    </xf>
    <xf numFmtId="0" fontId="10" fillId="17" borderId="150" xfId="0" applyFont="1" applyFill="1" applyBorder="1" applyAlignment="1">
      <alignment horizontal="left" vertical="center" wrapText="1"/>
    </xf>
    <xf numFmtId="0" fontId="42" fillId="17" borderId="150" xfId="0" applyFont="1" applyFill="1" applyBorder="1" applyAlignment="1">
      <alignment horizontal="center" vertical="center" wrapText="1"/>
    </xf>
    <xf numFmtId="0" fontId="9" fillId="21" borderId="153" xfId="0" applyFont="1" applyFill="1" applyBorder="1" applyAlignment="1">
      <alignment horizontal="left" vertical="center" wrapText="1"/>
    </xf>
    <xf numFmtId="0" fontId="10" fillId="15" borderId="156" xfId="0" applyFont="1" applyFill="1" applyBorder="1" applyAlignment="1">
      <alignment horizontal="center"/>
    </xf>
    <xf numFmtId="0" fontId="10" fillId="11" borderId="157" xfId="0" applyFont="1" applyFill="1" applyBorder="1" applyAlignment="1">
      <alignment horizontal="left" vertical="top" wrapText="1"/>
    </xf>
    <xf numFmtId="0" fontId="10" fillId="11" borderId="174" xfId="0" applyFont="1" applyFill="1" applyBorder="1" applyAlignment="1">
      <alignment horizontal="left" vertical="top" wrapText="1"/>
    </xf>
    <xf numFmtId="0" fontId="32" fillId="22" borderId="26" xfId="0" applyFont="1" applyFill="1" applyBorder="1" applyAlignment="1">
      <alignment horizontal="left" vertical="top" wrapText="1"/>
    </xf>
    <xf numFmtId="0" fontId="10" fillId="15" borderId="150" xfId="0" applyFont="1" applyFill="1" applyBorder="1" applyAlignment="1">
      <alignment horizontal="center"/>
    </xf>
    <xf numFmtId="0" fontId="52" fillId="17" borderId="150" xfId="0" applyFont="1" applyFill="1" applyBorder="1" applyAlignment="1">
      <alignment horizontal="center" vertical="center" wrapText="1"/>
    </xf>
    <xf numFmtId="0" fontId="9" fillId="17" borderId="182" xfId="0" applyFont="1" applyFill="1" applyBorder="1" applyAlignment="1">
      <alignment horizontal="left" vertical="top"/>
    </xf>
    <xf numFmtId="173" fontId="52" fillId="19" borderId="153" xfId="0" applyNumberFormat="1" applyFont="1" applyFill="1" applyBorder="1" applyAlignment="1">
      <alignment horizontal="center" vertical="top"/>
    </xf>
    <xf numFmtId="0" fontId="10" fillId="7" borderId="139" xfId="0" applyFont="1" applyFill="1" applyBorder="1" applyAlignment="1">
      <alignment horizontal="center" vertical="top"/>
    </xf>
    <xf numFmtId="0" fontId="9" fillId="17" borderId="187" xfId="0" applyFont="1" applyFill="1" applyBorder="1" applyAlignment="1">
      <alignment horizontal="left" vertical="top"/>
    </xf>
    <xf numFmtId="9" fontId="52" fillId="19" borderId="153" xfId="0" applyNumberFormat="1" applyFont="1" applyFill="1" applyBorder="1" applyAlignment="1">
      <alignment horizontal="center" vertical="top"/>
    </xf>
    <xf numFmtId="0" fontId="53" fillId="21" borderId="139" xfId="0" applyFont="1" applyFill="1" applyBorder="1" applyAlignment="1">
      <alignment horizontal="center"/>
    </xf>
    <xf numFmtId="0" fontId="9" fillId="23" borderId="219" xfId="0" applyFont="1" applyFill="1" applyBorder="1" applyAlignment="1">
      <alignment horizontal="center" vertical="center"/>
    </xf>
    <xf numFmtId="0" fontId="8" fillId="0" borderId="220" xfId="0" applyFont="1" applyBorder="1"/>
    <xf numFmtId="0" fontId="8" fillId="0" borderId="221" xfId="0" applyFont="1" applyBorder="1"/>
    <xf numFmtId="0" fontId="8" fillId="0" borderId="223" xfId="0" applyFont="1" applyBorder="1"/>
    <xf numFmtId="0" fontId="8" fillId="0" borderId="224" xfId="0" applyFont="1" applyBorder="1"/>
    <xf numFmtId="0" fontId="8" fillId="0" borderId="225" xfId="0" applyFont="1" applyBorder="1"/>
    <xf numFmtId="0" fontId="9" fillId="25" borderId="219" xfId="0" applyFont="1" applyFill="1" applyBorder="1" applyAlignment="1">
      <alignment horizontal="center" vertical="center"/>
    </xf>
    <xf numFmtId="0" fontId="9" fillId="27" borderId="219" xfId="0" applyFont="1" applyFill="1" applyBorder="1" applyAlignment="1">
      <alignment horizontal="center" vertical="center"/>
    </xf>
    <xf numFmtId="0" fontId="32" fillId="22" borderId="190" xfId="0" applyFont="1" applyFill="1" applyBorder="1" applyAlignment="1">
      <alignment horizontal="left" vertical="top" wrapText="1"/>
    </xf>
    <xf numFmtId="0" fontId="50" fillId="15" borderId="179" xfId="0" applyFont="1" applyFill="1" applyBorder="1" applyAlignment="1">
      <alignment horizontal="center" vertical="center"/>
    </xf>
    <xf numFmtId="0" fontId="8" fillId="0" borderId="217" xfId="0" applyFont="1" applyBorder="1"/>
    <xf numFmtId="0" fontId="9" fillId="17" borderId="181" xfId="0" applyFont="1" applyFill="1" applyBorder="1" applyAlignment="1">
      <alignment horizontal="center" vertical="center" wrapText="1"/>
    </xf>
    <xf numFmtId="0" fontId="8" fillId="0" borderId="215" xfId="0" applyFont="1" applyBorder="1"/>
    <xf numFmtId="0" fontId="9" fillId="17" borderId="200" xfId="0" applyFont="1" applyFill="1" applyBorder="1" applyAlignment="1">
      <alignment horizontal="center" vertical="center" wrapText="1"/>
    </xf>
    <xf numFmtId="0" fontId="9" fillId="17" borderId="214" xfId="0" applyFont="1" applyFill="1" applyBorder="1" applyAlignment="1">
      <alignment horizontal="center" vertical="center" wrapText="1"/>
    </xf>
    <xf numFmtId="0" fontId="9" fillId="17" borderId="157" xfId="0" applyFont="1" applyFill="1" applyBorder="1" applyAlignment="1">
      <alignment horizontal="center" vertical="center" wrapText="1"/>
    </xf>
    <xf numFmtId="0" fontId="52" fillId="0" borderId="161" xfId="0" applyFont="1" applyBorder="1" applyAlignment="1">
      <alignment horizontal="left" vertical="top" wrapText="1"/>
    </xf>
    <xf numFmtId="0" fontId="54" fillId="21" borderId="241" xfId="0" applyFont="1" applyFill="1" applyBorder="1" applyAlignment="1">
      <alignment horizontal="left" vertical="top" wrapText="1"/>
    </xf>
    <xf numFmtId="0" fontId="8" fillId="0" borderId="243" xfId="0" applyFont="1" applyBorder="1"/>
    <xf numFmtId="173" fontId="52" fillId="11" borderId="153" xfId="0" applyNumberFormat="1" applyFont="1" applyFill="1" applyBorder="1" applyAlignment="1">
      <alignment horizontal="center" vertical="center" wrapText="1"/>
    </xf>
    <xf numFmtId="0" fontId="8" fillId="0" borderId="244" xfId="0" applyFont="1" applyBorder="1"/>
    <xf numFmtId="0" fontId="10" fillId="15" borderId="247" xfId="0" applyFont="1" applyFill="1" applyBorder="1" applyAlignment="1">
      <alignment horizontal="center"/>
    </xf>
    <xf numFmtId="0" fontId="8" fillId="0" borderId="248" xfId="0" applyFont="1" applyBorder="1"/>
    <xf numFmtId="0" fontId="10" fillId="22" borderId="182" xfId="0" applyFont="1" applyFill="1" applyBorder="1" applyAlignment="1">
      <alignment horizontal="left" vertical="top" wrapText="1"/>
    </xf>
    <xf numFmtId="0" fontId="9" fillId="21" borderId="182" xfId="0" applyFont="1" applyFill="1" applyBorder="1" applyAlignment="1">
      <alignment horizontal="left" vertical="top" wrapText="1"/>
    </xf>
    <xf numFmtId="0" fontId="32" fillId="21" borderId="241" xfId="0" applyFont="1" applyFill="1" applyBorder="1" applyAlignment="1">
      <alignment horizontal="left" vertical="top" wrapText="1"/>
    </xf>
    <xf numFmtId="0" fontId="10" fillId="15" borderId="153" xfId="0" applyFont="1" applyFill="1" applyBorder="1" applyAlignment="1">
      <alignment horizontal="center" vertical="top"/>
    </xf>
    <xf numFmtId="0" fontId="52" fillId="0" borderId="157" xfId="0" applyFont="1" applyBorder="1" applyAlignment="1">
      <alignment horizontal="left" vertical="top" wrapText="1"/>
    </xf>
    <xf numFmtId="0" fontId="10" fillId="15" borderId="182" xfId="0" applyFont="1" applyFill="1" applyBorder="1" applyAlignment="1">
      <alignment horizontal="center"/>
    </xf>
    <xf numFmtId="0" fontId="15" fillId="17" borderId="234" xfId="0" applyFont="1" applyFill="1" applyBorder="1" applyAlignment="1">
      <alignment horizontal="right"/>
    </xf>
    <xf numFmtId="0" fontId="8" fillId="0" borderId="235" xfId="0" applyFont="1" applyBorder="1"/>
    <xf numFmtId="0" fontId="8" fillId="0" borderId="236" xfId="0" applyFont="1" applyBorder="1"/>
    <xf numFmtId="0" fontId="50" fillId="15" borderId="234" xfId="0" applyFont="1" applyFill="1" applyBorder="1" applyAlignment="1">
      <alignment horizontal="center"/>
    </xf>
    <xf numFmtId="0" fontId="8" fillId="0" borderId="237" xfId="0" applyFont="1" applyBorder="1"/>
    <xf numFmtId="0" fontId="8" fillId="0" borderId="238" xfId="0" applyFont="1" applyBorder="1"/>
    <xf numFmtId="173" fontId="10" fillId="0" borderId="157" xfId="0" applyNumberFormat="1" applyFont="1" applyBorder="1" applyAlignment="1">
      <alignment horizontal="left" vertical="top" wrapText="1"/>
    </xf>
    <xf numFmtId="0" fontId="32" fillId="22" borderId="190" xfId="0" applyFont="1" applyFill="1" applyBorder="1" applyAlignment="1">
      <alignment horizontal="left" vertical="top"/>
    </xf>
    <xf numFmtId="0" fontId="9" fillId="21" borderId="182" xfId="0" applyFont="1" applyFill="1" applyBorder="1" applyAlignment="1">
      <alignment horizontal="left" wrapText="1"/>
    </xf>
    <xf numFmtId="0" fontId="10" fillId="15" borderId="239" xfId="0" applyFont="1" applyFill="1" applyBorder="1" applyAlignment="1">
      <alignment horizontal="center"/>
    </xf>
    <xf numFmtId="0" fontId="15" fillId="0" borderId="219" xfId="0" applyFont="1" applyBorder="1" applyAlignment="1">
      <alignment horizontal="center" vertical="center" wrapText="1"/>
    </xf>
    <xf numFmtId="0" fontId="19" fillId="0" borderId="184" xfId="0" applyFont="1" applyBorder="1" applyAlignment="1">
      <alignment horizontal="center" vertical="center" wrapText="1"/>
    </xf>
    <xf numFmtId="0" fontId="13" fillId="0" borderId="184" xfId="0" applyFont="1" applyBorder="1" applyAlignment="1">
      <alignment vertical="center"/>
    </xf>
    <xf numFmtId="0" fontId="13" fillId="0" borderId="0" xfId="0" applyFont="1" applyAlignment="1">
      <alignment vertical="center"/>
    </xf>
    <xf numFmtId="0" fontId="5" fillId="0" borderId="0" xfId="0" applyFont="1" applyAlignment="1">
      <alignment horizontal="left" vertical="center"/>
    </xf>
    <xf numFmtId="0" fontId="13" fillId="30" borderId="150" xfId="0" applyFont="1" applyFill="1" applyBorder="1" applyAlignment="1">
      <alignment horizontal="left" vertical="top" wrapText="1"/>
    </xf>
    <xf numFmtId="165" fontId="5" fillId="0" borderId="0" xfId="0" applyNumberFormat="1" applyFont="1" applyAlignment="1">
      <alignment horizontal="left" vertical="center"/>
    </xf>
    <xf numFmtId="0" fontId="13" fillId="0" borderId="0" xfId="0" applyFont="1" applyAlignment="1">
      <alignment horizontal="center" vertical="center"/>
    </xf>
    <xf numFmtId="164" fontId="13" fillId="0" borderId="0" xfId="0" applyNumberFormat="1" applyFont="1" applyAlignment="1">
      <alignment horizontal="center"/>
    </xf>
    <xf numFmtId="0" fontId="25" fillId="0" borderId="0" xfId="0" applyFont="1" applyAlignment="1">
      <alignment horizontal="center" vertical="center" wrapText="1"/>
    </xf>
    <xf numFmtId="0" fontId="13" fillId="0" borderId="0" xfId="0" applyFont="1" applyAlignment="1">
      <alignment horizontal="center"/>
    </xf>
    <xf numFmtId="0" fontId="25" fillId="0" borderId="0" xfId="0" applyFont="1" applyAlignment="1">
      <alignment horizontal="center"/>
    </xf>
    <xf numFmtId="0" fontId="13" fillId="0" borderId="0" xfId="0" applyFont="1" applyAlignment="1">
      <alignment horizontal="left" vertical="top" wrapText="1"/>
    </xf>
    <xf numFmtId="0" fontId="5" fillId="0" borderId="153" xfId="0" applyFont="1" applyBorder="1" applyAlignment="1">
      <alignment horizontal="center" vertical="center"/>
    </xf>
    <xf numFmtId="0" fontId="5" fillId="0" borderId="197" xfId="0" applyFont="1" applyBorder="1" applyAlignment="1">
      <alignment horizontal="center" vertical="center"/>
    </xf>
    <xf numFmtId="0" fontId="13" fillId="0" borderId="157" xfId="0" applyFont="1" applyBorder="1" applyAlignment="1">
      <alignment horizontal="left" vertical="center" wrapText="1"/>
    </xf>
    <xf numFmtId="0" fontId="5" fillId="0" borderId="0" xfId="0" applyFont="1" applyAlignment="1">
      <alignment wrapText="1"/>
    </xf>
    <xf numFmtId="9" fontId="13" fillId="3" borderId="259" xfId="0" applyNumberFormat="1" applyFont="1" applyFill="1" applyBorder="1" applyAlignment="1">
      <alignment horizontal="center" vertical="center" shrinkToFit="1"/>
    </xf>
    <xf numFmtId="0" fontId="8" fillId="0" borderId="260" xfId="0" applyFont="1" applyBorder="1"/>
    <xf numFmtId="0" fontId="5" fillId="0" borderId="224" xfId="0" applyFont="1" applyBorder="1" applyAlignment="1">
      <alignment vertical="top" wrapText="1"/>
    </xf>
    <xf numFmtId="0" fontId="9" fillId="4" borderId="261" xfId="0" applyFont="1" applyFill="1" applyBorder="1" applyAlignment="1">
      <alignment horizontal="center" vertical="center"/>
    </xf>
    <xf numFmtId="0" fontId="8" fillId="0" borderId="262" xfId="0" applyFont="1" applyBorder="1"/>
    <xf numFmtId="0" fontId="8" fillId="0" borderId="263" xfId="0" applyFont="1" applyBorder="1"/>
    <xf numFmtId="0" fontId="16" fillId="0" borderId="261" xfId="0" applyFont="1" applyBorder="1" applyAlignment="1">
      <alignment horizontal="left" vertical="top" wrapText="1"/>
    </xf>
    <xf numFmtId="0" fontId="28" fillId="0" borderId="265" xfId="0" applyFont="1" applyBorder="1" applyAlignment="1">
      <alignment horizontal="left" vertical="center" wrapText="1"/>
    </xf>
    <xf numFmtId="0" fontId="8" fillId="0" borderId="265" xfId="0" applyFont="1" applyBorder="1"/>
    <xf numFmtId="0" fontId="3" fillId="31" borderId="277" xfId="0" applyFont="1" applyFill="1" applyBorder="1" applyAlignment="1">
      <alignment horizontal="left" vertical="center" wrapText="1"/>
    </xf>
    <xf numFmtId="0" fontId="3" fillId="31" borderId="278" xfId="0" applyFont="1" applyFill="1" applyBorder="1" applyAlignment="1">
      <alignment horizontal="left" vertical="center" wrapText="1"/>
    </xf>
    <xf numFmtId="0" fontId="5" fillId="0" borderId="219" xfId="0" applyFont="1" applyBorder="1" applyAlignment="1">
      <alignment horizontal="center" vertical="center"/>
    </xf>
    <xf numFmtId="0" fontId="8" fillId="0" borderId="269" xfId="0" applyFont="1" applyBorder="1"/>
    <xf numFmtId="0" fontId="5" fillId="0" borderId="184" xfId="0" applyFont="1" applyBorder="1" applyAlignment="1">
      <alignment horizontal="center" vertical="center"/>
    </xf>
    <xf numFmtId="0" fontId="8" fillId="0" borderId="270" xfId="0" applyFont="1" applyBorder="1"/>
    <xf numFmtId="0" fontId="41" fillId="8" borderId="272" xfId="0" applyFont="1" applyFill="1" applyBorder="1" applyAlignment="1">
      <alignment horizontal="center" vertical="center"/>
    </xf>
    <xf numFmtId="0" fontId="8" fillId="0" borderId="273" xfId="0" applyFont="1" applyBorder="1"/>
    <xf numFmtId="0" fontId="8" fillId="0" borderId="274" xfId="0" applyFont="1" applyBorder="1"/>
    <xf numFmtId="0" fontId="3" fillId="31" borderId="277" xfId="0" applyFont="1" applyFill="1" applyBorder="1" applyAlignment="1">
      <alignment vertical="center" wrapText="1"/>
    </xf>
    <xf numFmtId="0" fontId="3" fillId="31" borderId="29" xfId="0" applyFont="1" applyFill="1" applyBorder="1" applyAlignment="1">
      <alignment horizontal="left" vertical="center" wrapText="1"/>
    </xf>
    <xf numFmtId="0" fontId="3" fillId="31" borderId="29" xfId="0" applyFont="1" applyFill="1" applyBorder="1" applyAlignment="1">
      <alignment vertical="center" wrapText="1"/>
    </xf>
    <xf numFmtId="0" fontId="9" fillId="16" borderId="139" xfId="0" applyFont="1" applyFill="1" applyBorder="1" applyAlignment="1">
      <alignment horizontal="center"/>
    </xf>
    <xf numFmtId="0" fontId="71" fillId="32" borderId="139" xfId="0" applyFont="1" applyFill="1" applyBorder="1" applyAlignment="1">
      <alignment horizontal="center"/>
    </xf>
  </cellXfs>
  <cellStyles count="1">
    <cellStyle name="Normal" xfId="0" builtinId="0"/>
  </cellStyles>
  <dxfs count="39">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theme="1"/>
      </font>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theme="1"/>
      </font>
      <fill>
        <patternFill patternType="none"/>
      </fill>
    </dxf>
    <dxf>
      <font>
        <color rgb="FF006100"/>
      </font>
      <fill>
        <patternFill patternType="solid">
          <fgColor rgb="FFC6EFCE"/>
          <bgColor rgb="FFC6EFCE"/>
        </patternFill>
      </fill>
    </dxf>
    <dxf>
      <font>
        <b/>
        <color rgb="FF00B050"/>
      </font>
      <fill>
        <patternFill patternType="none"/>
      </fill>
    </dxf>
    <dxf>
      <font>
        <b/>
        <color rgb="FF00B050"/>
      </font>
      <fill>
        <patternFill patternType="none"/>
      </fill>
    </dxf>
    <dxf>
      <font>
        <b/>
        <color rgb="FF00B050"/>
      </font>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FFFFCC"/>
      </font>
      <fill>
        <patternFill patternType="none"/>
      </fill>
    </dxf>
    <dxf>
      <font>
        <b/>
        <i/>
        <color rgb="FFFF0000"/>
      </font>
      <fill>
        <patternFill patternType="none"/>
      </fill>
    </dxf>
    <dxf>
      <font>
        <i/>
        <color rgb="FF7F7F7F"/>
      </font>
      <fill>
        <patternFill patternType="solid">
          <fgColor rgb="FFF2F2F2"/>
          <bgColor rgb="FFF2F2F2"/>
        </patternFill>
      </fill>
    </dxf>
    <dxf>
      <font>
        <color rgb="FFFFFFCC"/>
      </font>
      <fill>
        <patternFill patternType="none"/>
      </fill>
    </dxf>
    <dxf>
      <font>
        <i/>
        <color rgb="FF7F7F7F"/>
      </font>
      <fill>
        <patternFill patternType="solid">
          <fgColor rgb="FFF2F2F2"/>
          <bgColor rgb="FFF2F2F2"/>
        </patternFill>
      </fill>
    </dxf>
    <dxf>
      <font>
        <color rgb="FFFFFFCC"/>
      </font>
      <fill>
        <patternFill patternType="none"/>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EBF Spending Plan Data Table-style" pivot="0" count="3" xr9:uid="{00000000-0011-0000-FFFF-FFFF00000000}">
      <tableStyleElement type="headerRow" dxfId="38"/>
      <tableStyleElement type="firstRowStripe"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-19050</xdr:colOff>
      <xdr:row>6</xdr:row>
      <xdr:rowOff>0</xdr:rowOff>
    </xdr:from>
    <xdr:ext cx="38100" cy="1619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5346000" y="3699038"/>
          <a:ext cx="0" cy="161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9525</xdr:colOff>
      <xdr:row>9</xdr:row>
      <xdr:rowOff>104775</xdr:rowOff>
    </xdr:from>
    <xdr:ext cx="2066925" cy="38100"/>
    <xdr:sp macro="" textlink="">
      <xdr:nvSpPr>
        <xdr:cNvPr id="4" name="Shape 4">
          <a:extLst>
            <a:ext uri="{FF2B5EF4-FFF2-40B4-BE49-F238E27FC236}">
              <a16:creationId xmlns:a16="http://schemas.microsoft.com/office/drawing/2014/main" id="{00000000-0008-0000-0300-000004000000}"/>
            </a:ext>
          </a:extLst>
        </xdr:cNvPr>
        <xdr:cNvSpPr txBox="1"/>
      </xdr:nvSpPr>
      <xdr:spPr>
        <a:xfrm>
          <a:off x="4312538" y="3780000"/>
          <a:ext cx="2066925" cy="0"/>
        </a:xfrm>
        <a:prstGeom prst="rect">
          <a:avLst/>
        </a:prstGeom>
        <a:solidFill>
          <a:srgbClr val="C0C0C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C204">
  <tableColumns count="3">
    <tableColumn id="1" xr3:uid="{00000000-0010-0000-0000-000001000000}" name="FieldName"/>
    <tableColumn id="2" xr3:uid="{00000000-0010-0000-0000-000002000000}" name="FieldValue"/>
    <tableColumn id="3" xr3:uid="{00000000-0010-0000-0000-000003000000}" name="Item Tag"/>
  </tableColumns>
  <tableStyleInfo name="EBF Spending Plan Data Tabl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0"/>
  <sheetViews>
    <sheetView showGridLines="0" workbookViewId="0"/>
  </sheetViews>
  <sheetFormatPr baseColWidth="10" defaultColWidth="12.6640625" defaultRowHeight="15" customHeight="1" x14ac:dyDescent="0.15"/>
  <cols>
    <col min="1" max="1" width="3.6640625" customWidth="1"/>
    <col min="2" max="2" width="2.33203125" customWidth="1"/>
    <col min="3" max="3" width="6.5" customWidth="1"/>
    <col min="4" max="4" width="5.1640625" customWidth="1"/>
    <col min="5" max="5" width="5.6640625" customWidth="1"/>
    <col min="6" max="6" width="4.5" customWidth="1"/>
    <col min="7" max="7" width="7.1640625" customWidth="1"/>
    <col min="8" max="8" width="10.83203125" customWidth="1"/>
    <col min="9" max="9" width="6.1640625" customWidth="1"/>
    <col min="10" max="10" width="5.5" customWidth="1"/>
    <col min="11" max="11" width="6.83203125" customWidth="1"/>
    <col min="12" max="12" width="5.5" customWidth="1"/>
    <col min="13" max="13" width="3.83203125" customWidth="1"/>
    <col min="14" max="14" width="7" customWidth="1"/>
    <col min="15" max="15" width="7.33203125" customWidth="1"/>
    <col min="16" max="16" width="5" customWidth="1"/>
    <col min="17" max="17" width="5.6640625" customWidth="1"/>
    <col min="18" max="18" width="6.1640625" customWidth="1"/>
    <col min="19" max="19" width="3.5" customWidth="1"/>
    <col min="20" max="20" width="7" customWidth="1"/>
    <col min="21" max="21" width="2" customWidth="1"/>
    <col min="22" max="22" width="4.6640625" customWidth="1"/>
    <col min="23" max="23" width="3.5" customWidth="1"/>
    <col min="24" max="24" width="5.6640625" customWidth="1"/>
    <col min="25" max="29" width="9.1640625" customWidth="1"/>
  </cols>
  <sheetData>
    <row r="1" spans="1:29" ht="12" customHeight="1" x14ac:dyDescent="0.15">
      <c r="A1" s="1" t="s">
        <v>0</v>
      </c>
      <c r="B1" s="2"/>
      <c r="C1" s="2"/>
      <c r="D1" s="2"/>
      <c r="E1" s="2"/>
      <c r="F1" s="2"/>
      <c r="G1" s="936" t="s">
        <v>1</v>
      </c>
      <c r="H1" s="937"/>
      <c r="I1" s="937"/>
      <c r="J1" s="937"/>
      <c r="K1" s="937"/>
      <c r="L1" s="937"/>
      <c r="M1" s="937"/>
      <c r="N1" s="937"/>
      <c r="O1" s="937"/>
      <c r="P1" s="2"/>
      <c r="Q1" s="2"/>
      <c r="R1" s="2"/>
      <c r="S1" s="2"/>
      <c r="T1" s="2"/>
      <c r="U1" s="2"/>
      <c r="V1" s="2"/>
      <c r="W1" s="2"/>
      <c r="X1" s="2"/>
      <c r="Y1" s="4"/>
      <c r="Z1" s="2"/>
      <c r="AA1" s="2"/>
      <c r="AB1" s="2"/>
      <c r="AC1" s="2"/>
    </row>
    <row r="2" spans="1:29" ht="12" customHeight="1" x14ac:dyDescent="0.2">
      <c r="A2" s="2"/>
      <c r="B2" s="5" t="str">
        <f>IF(N14="SD","x","")</f>
        <v>x</v>
      </c>
      <c r="C2" s="6" t="s">
        <v>2</v>
      </c>
      <c r="D2" s="6"/>
      <c r="E2" s="2"/>
      <c r="F2" s="2"/>
      <c r="G2" s="938" t="s">
        <v>3</v>
      </c>
      <c r="H2" s="937"/>
      <c r="I2" s="937"/>
      <c r="J2" s="937"/>
      <c r="K2" s="937"/>
      <c r="L2" s="937"/>
      <c r="M2" s="937"/>
      <c r="N2" s="937"/>
      <c r="O2" s="937"/>
      <c r="P2" s="2"/>
      <c r="Q2" s="7"/>
      <c r="R2" s="7"/>
      <c r="S2" s="7"/>
      <c r="T2" s="7"/>
      <c r="U2" s="2"/>
      <c r="V2" s="2"/>
      <c r="W2" s="2"/>
      <c r="X2" s="2"/>
      <c r="Y2" s="4"/>
      <c r="Z2" s="2"/>
      <c r="AA2" s="2"/>
      <c r="AB2" s="2"/>
      <c r="AC2" s="2"/>
    </row>
    <row r="3" spans="1:29" ht="12" customHeight="1" x14ac:dyDescent="0.2">
      <c r="A3" s="2"/>
      <c r="B3" s="8" t="str">
        <f>IF(N14="JA","x","")</f>
        <v/>
      </c>
      <c r="C3" s="6" t="s">
        <v>4</v>
      </c>
      <c r="D3" s="6"/>
      <c r="E3" s="2"/>
      <c r="F3" s="2"/>
      <c r="G3" s="938"/>
      <c r="H3" s="937"/>
      <c r="I3" s="937"/>
      <c r="J3" s="937"/>
      <c r="K3" s="937"/>
      <c r="L3" s="937"/>
      <c r="M3" s="937"/>
      <c r="N3" s="937"/>
      <c r="O3" s="937"/>
      <c r="P3" s="939" t="str">
        <f>'DeficitBudgetSum Calc 22'!D7 &amp; " "</f>
        <v xml:space="preserve">Unbalanced budget; however, a Deficit Reduction Plan is not required at this time. </v>
      </c>
      <c r="Q3" s="940"/>
      <c r="R3" s="940"/>
      <c r="S3" s="940"/>
      <c r="T3" s="941"/>
      <c r="U3" s="9"/>
      <c r="V3" s="2"/>
      <c r="W3" s="2"/>
      <c r="X3" s="2"/>
      <c r="Y3" s="4"/>
      <c r="Z3" s="2"/>
      <c r="AA3" s="2"/>
      <c r="AB3" s="2"/>
      <c r="AC3" s="2"/>
    </row>
    <row r="4" spans="1:29" ht="12" customHeight="1" x14ac:dyDescent="0.15">
      <c r="A4" s="2"/>
      <c r="B4" s="2"/>
      <c r="C4" s="2"/>
      <c r="D4" s="2"/>
      <c r="E4" s="2"/>
      <c r="F4" s="2"/>
      <c r="G4" s="947" t="s">
        <v>5</v>
      </c>
      <c r="H4" s="937"/>
      <c r="I4" s="937"/>
      <c r="J4" s="937"/>
      <c r="K4" s="937"/>
      <c r="L4" s="937"/>
      <c r="M4" s="937"/>
      <c r="N4" s="937"/>
      <c r="O4" s="937"/>
      <c r="P4" s="942"/>
      <c r="Q4" s="937"/>
      <c r="R4" s="937"/>
      <c r="S4" s="937"/>
      <c r="T4" s="943"/>
      <c r="U4" s="2"/>
      <c r="V4" s="2"/>
      <c r="W4" s="2"/>
      <c r="X4" s="2"/>
      <c r="Y4" s="4"/>
      <c r="Z4" s="2"/>
      <c r="AA4" s="2"/>
      <c r="AB4" s="2"/>
      <c r="AC4" s="2"/>
    </row>
    <row r="5" spans="1:29" ht="12.75" customHeight="1" x14ac:dyDescent="0.15">
      <c r="A5" s="1" t="s">
        <v>6</v>
      </c>
      <c r="B5" s="3"/>
      <c r="C5" s="6"/>
      <c r="D5" s="6"/>
      <c r="E5" s="2"/>
      <c r="F5" s="2"/>
      <c r="G5" s="948" t="str">
        <f>"July 1, "&amp;'B24'!L2-1</f>
        <v>July 1, 2023</v>
      </c>
      <c r="H5" s="937"/>
      <c r="I5" s="937"/>
      <c r="J5" s="937"/>
      <c r="K5" s="10" t="str">
        <f>"- June 30, "&amp;'B24'!L2</f>
        <v>- June 30, 2024</v>
      </c>
      <c r="L5" s="11"/>
      <c r="M5" s="11"/>
      <c r="N5" s="11"/>
      <c r="O5" s="11"/>
      <c r="P5" s="942"/>
      <c r="Q5" s="937"/>
      <c r="R5" s="937"/>
      <c r="S5" s="937"/>
      <c r="T5" s="943"/>
      <c r="U5" s="2"/>
      <c r="V5" s="2"/>
      <c r="W5" s="2"/>
      <c r="X5" s="2"/>
      <c r="Y5" s="4"/>
      <c r="Z5" s="2"/>
      <c r="AA5" s="2"/>
      <c r="AB5" s="2"/>
      <c r="AC5" s="2"/>
    </row>
    <row r="6" spans="1:29" ht="12.75" customHeight="1" x14ac:dyDescent="0.15">
      <c r="A6" s="2"/>
      <c r="B6" s="12" t="s">
        <v>7</v>
      </c>
      <c r="C6" s="2" t="s">
        <v>8</v>
      </c>
      <c r="D6" s="13"/>
      <c r="E6" s="13"/>
      <c r="F6" s="13"/>
      <c r="G6" s="13"/>
      <c r="H6" s="2"/>
      <c r="I6" s="2"/>
      <c r="J6" s="2"/>
      <c r="K6" s="2"/>
      <c r="L6" s="2"/>
      <c r="M6" s="2"/>
      <c r="N6" s="2"/>
      <c r="O6" s="14"/>
      <c r="P6" s="942"/>
      <c r="Q6" s="937"/>
      <c r="R6" s="937"/>
      <c r="S6" s="937"/>
      <c r="T6" s="943"/>
      <c r="U6" s="2"/>
      <c r="V6" s="2"/>
      <c r="W6" s="2"/>
      <c r="X6" s="2"/>
      <c r="Y6" s="4"/>
      <c r="Z6" s="2"/>
      <c r="AA6" s="2"/>
      <c r="AB6" s="2"/>
      <c r="AC6" s="2"/>
    </row>
    <row r="7" spans="1:29" ht="12" customHeight="1" x14ac:dyDescent="0.15">
      <c r="A7" s="2"/>
      <c r="B7" s="15"/>
      <c r="C7" s="2" t="s">
        <v>9</v>
      </c>
      <c r="D7" s="6"/>
      <c r="E7" s="2"/>
      <c r="F7" s="2"/>
      <c r="G7" s="2"/>
      <c r="H7" s="2"/>
      <c r="I7" s="2"/>
      <c r="J7" s="2"/>
      <c r="K7" s="2"/>
      <c r="L7" s="2"/>
      <c r="M7" s="2"/>
      <c r="N7" s="2"/>
      <c r="O7" s="14"/>
      <c r="P7" s="942"/>
      <c r="Q7" s="937"/>
      <c r="R7" s="937"/>
      <c r="S7" s="937"/>
      <c r="T7" s="943"/>
      <c r="U7" s="2"/>
      <c r="V7" s="2"/>
      <c r="W7" s="2"/>
      <c r="X7" s="2"/>
      <c r="Y7" s="4"/>
      <c r="Z7" s="2"/>
      <c r="AA7" s="2"/>
      <c r="AB7" s="2"/>
      <c r="AC7" s="2"/>
    </row>
    <row r="8" spans="1:29" ht="9.75" customHeight="1" x14ac:dyDescent="0.2">
      <c r="A8" s="2"/>
      <c r="B8" s="16"/>
      <c r="C8" s="17" t="s">
        <v>10</v>
      </c>
      <c r="D8" s="18"/>
      <c r="E8" s="18"/>
      <c r="F8" s="18"/>
      <c r="G8" s="18"/>
      <c r="H8" s="19" t="s">
        <v>11</v>
      </c>
      <c r="I8" s="18"/>
      <c r="J8" s="18"/>
      <c r="K8" s="2"/>
      <c r="L8" s="2"/>
      <c r="M8" s="2"/>
      <c r="N8" s="2"/>
      <c r="O8" s="14"/>
      <c r="P8" s="942"/>
      <c r="Q8" s="937"/>
      <c r="R8" s="937"/>
      <c r="S8" s="937"/>
      <c r="T8" s="943"/>
      <c r="U8" s="2"/>
      <c r="V8" s="2"/>
      <c r="W8" s="2"/>
      <c r="X8" s="2"/>
      <c r="Y8" s="4"/>
      <c r="Z8" s="2"/>
      <c r="AA8" s="2"/>
      <c r="AB8" s="2"/>
      <c r="AC8" s="2"/>
    </row>
    <row r="9" spans="1:29" ht="6.75" customHeight="1" x14ac:dyDescent="0.2">
      <c r="A9" s="2"/>
      <c r="B9" s="3"/>
      <c r="C9" s="18"/>
      <c r="D9" s="18"/>
      <c r="E9" s="18"/>
      <c r="F9" s="18"/>
      <c r="G9" s="18"/>
      <c r="H9" s="18"/>
      <c r="I9" s="18"/>
      <c r="J9" s="18"/>
      <c r="K9" s="2"/>
      <c r="L9" s="2"/>
      <c r="M9" s="14"/>
      <c r="N9" s="14"/>
      <c r="O9" s="14"/>
      <c r="P9" s="942"/>
      <c r="Q9" s="937"/>
      <c r="R9" s="937"/>
      <c r="S9" s="937"/>
      <c r="T9" s="943"/>
      <c r="U9" s="20"/>
      <c r="V9" s="20"/>
      <c r="W9" s="20"/>
      <c r="X9" s="20"/>
      <c r="Y9" s="21"/>
      <c r="Z9" s="20"/>
      <c r="AA9" s="20"/>
      <c r="AB9" s="20"/>
      <c r="AC9" s="20"/>
    </row>
    <row r="10" spans="1:29" ht="13.5" customHeight="1" x14ac:dyDescent="0.15">
      <c r="A10" s="2"/>
      <c r="B10" s="16"/>
      <c r="C10" s="17" t="s">
        <v>12</v>
      </c>
      <c r="D10" s="17"/>
      <c r="E10" s="2"/>
      <c r="F10" s="2"/>
      <c r="G10" s="22"/>
      <c r="H10" s="949"/>
      <c r="I10" s="950"/>
      <c r="J10" s="950"/>
      <c r="K10" s="23"/>
      <c r="L10" s="23"/>
      <c r="M10" s="23"/>
      <c r="N10" s="23"/>
      <c r="O10" s="14"/>
      <c r="P10" s="942"/>
      <c r="Q10" s="937"/>
      <c r="R10" s="937"/>
      <c r="S10" s="937"/>
      <c r="T10" s="943"/>
      <c r="U10" s="2"/>
      <c r="V10" s="2"/>
      <c r="W10" s="2"/>
      <c r="X10" s="2"/>
      <c r="Y10" s="4"/>
      <c r="Z10" s="2"/>
      <c r="AA10" s="2"/>
      <c r="AB10" s="2"/>
      <c r="AC10" s="2"/>
    </row>
    <row r="11" spans="1:29" ht="9.75" customHeight="1" x14ac:dyDescent="0.15">
      <c r="A11" s="2"/>
      <c r="B11" s="2"/>
      <c r="C11" s="2"/>
      <c r="D11" s="2"/>
      <c r="E11" s="2"/>
      <c r="F11" s="2"/>
      <c r="G11" s="24"/>
      <c r="H11" s="951" t="s">
        <v>13</v>
      </c>
      <c r="I11" s="952"/>
      <c r="J11" s="952"/>
      <c r="K11" s="25"/>
      <c r="L11" s="25"/>
      <c r="M11" s="14"/>
      <c r="N11" s="14"/>
      <c r="O11" s="14"/>
      <c r="P11" s="942"/>
      <c r="Q11" s="937"/>
      <c r="R11" s="937"/>
      <c r="S11" s="937"/>
      <c r="T11" s="943"/>
      <c r="U11" s="2"/>
      <c r="V11" s="2"/>
      <c r="W11" s="2"/>
      <c r="X11" s="2"/>
      <c r="Y11" s="4"/>
      <c r="Z11" s="2"/>
      <c r="AA11" s="2"/>
      <c r="AB11" s="2"/>
      <c r="AC11" s="2"/>
    </row>
    <row r="12" spans="1:29" ht="7.5" customHeight="1" x14ac:dyDescent="0.15">
      <c r="A12" s="2"/>
      <c r="B12" s="2"/>
      <c r="C12" s="2"/>
      <c r="D12" s="2"/>
      <c r="E12" s="2"/>
      <c r="F12" s="2"/>
      <c r="G12" s="24"/>
      <c r="H12" s="26"/>
      <c r="I12" s="26"/>
      <c r="J12" s="26"/>
      <c r="K12" s="25"/>
      <c r="L12" s="25"/>
      <c r="M12" s="14"/>
      <c r="N12" s="14"/>
      <c r="O12" s="14"/>
      <c r="P12" s="942"/>
      <c r="Q12" s="937"/>
      <c r="R12" s="937"/>
      <c r="S12" s="937"/>
      <c r="T12" s="943"/>
      <c r="U12" s="2"/>
      <c r="V12" s="2"/>
      <c r="W12" s="2"/>
      <c r="X12" s="2"/>
      <c r="Y12" s="4"/>
      <c r="Z12" s="2"/>
      <c r="AA12" s="2"/>
      <c r="AB12" s="2"/>
      <c r="AC12" s="2"/>
    </row>
    <row r="13" spans="1:29" ht="13.5" customHeight="1" x14ac:dyDescent="0.2">
      <c r="A13" s="2"/>
      <c r="B13" s="2"/>
      <c r="C13" s="17" t="s">
        <v>14</v>
      </c>
      <c r="D13" s="17"/>
      <c r="E13" s="27"/>
      <c r="F13" s="28"/>
      <c r="G13" s="2"/>
      <c r="H13" s="953" t="s">
        <v>15</v>
      </c>
      <c r="I13" s="954"/>
      <c r="J13" s="954"/>
      <c r="K13" s="954"/>
      <c r="L13" s="954"/>
      <c r="M13" s="955"/>
      <c r="N13" s="23"/>
      <c r="O13" s="14"/>
      <c r="P13" s="944"/>
      <c r="Q13" s="945"/>
      <c r="R13" s="945"/>
      <c r="S13" s="945"/>
      <c r="T13" s="946"/>
      <c r="U13" s="2"/>
      <c r="V13" s="2"/>
      <c r="W13" s="2"/>
      <c r="X13" s="2"/>
      <c r="Y13" s="29">
        <f>IF(H14&lt;&gt;"Select dist name from drop-down on line above",1,0)</f>
        <v>1</v>
      </c>
      <c r="Z13" s="2"/>
      <c r="AA13" s="2"/>
      <c r="AB13" s="2"/>
      <c r="AC13" s="2"/>
    </row>
    <row r="14" spans="1:29" ht="13.5" customHeight="1" x14ac:dyDescent="0.2">
      <c r="A14" s="2"/>
      <c r="B14" s="2"/>
      <c r="C14" s="30" t="s">
        <v>16</v>
      </c>
      <c r="D14" s="30"/>
      <c r="E14" s="31"/>
      <c r="F14" s="32"/>
      <c r="G14" s="32"/>
      <c r="H14" s="956" t="str">
        <f>IFERROR(VLOOKUP(H13,'District Drop-down'!$C$2:$D$1004,2,FALSE),"Please select district from drop-down list on line 13.")</f>
        <v>19022062002</v>
      </c>
      <c r="I14" s="957"/>
      <c r="J14" s="957"/>
      <c r="K14" s="957"/>
      <c r="L14" s="957"/>
      <c r="M14" s="958"/>
      <c r="N14" s="4" t="str">
        <f>IFERROR(VLOOKUP(H14,'District Drop-down'!$D$2:$F$1004,3,FALSE),"")</f>
        <v>SD</v>
      </c>
      <c r="O14" s="14"/>
      <c r="P14" s="33" t="e">
        <f ca="1">_xludf.IFNA(VLOOKUP(H13,#REF!,6),"")</f>
        <v>#NAME?</v>
      </c>
      <c r="Q14" s="34"/>
      <c r="R14" s="34"/>
      <c r="S14" s="34"/>
      <c r="T14" s="34"/>
      <c r="U14" s="2"/>
      <c r="V14" s="2"/>
      <c r="W14" s="2"/>
      <c r="X14" s="2"/>
      <c r="Y14" s="4"/>
      <c r="Z14" s="2"/>
      <c r="AA14" s="2"/>
      <c r="AB14" s="2"/>
      <c r="AC14" s="2"/>
    </row>
    <row r="15" spans="1:29" ht="9.75" customHeight="1" x14ac:dyDescent="0.15">
      <c r="A15" s="31"/>
      <c r="B15" s="31"/>
      <c r="C15" s="31"/>
      <c r="D15" s="31"/>
      <c r="E15" s="31"/>
      <c r="F15" s="35"/>
      <c r="G15" s="35"/>
      <c r="H15" s="35"/>
      <c r="I15" s="2"/>
      <c r="J15" s="2"/>
      <c r="K15" s="2"/>
      <c r="L15" s="2"/>
      <c r="M15" s="2"/>
      <c r="N15" s="2"/>
      <c r="O15" s="2"/>
      <c r="P15" s="2"/>
      <c r="Q15" s="2"/>
      <c r="R15" s="2"/>
      <c r="S15" s="2"/>
      <c r="T15" s="2"/>
      <c r="U15" s="2"/>
      <c r="V15" s="2"/>
      <c r="W15" s="2"/>
      <c r="X15" s="2"/>
      <c r="Y15" s="4"/>
      <c r="Z15" s="2"/>
      <c r="AA15" s="2"/>
      <c r="AB15" s="2"/>
      <c r="AC15" s="2"/>
    </row>
    <row r="16" spans="1:29" ht="16.5" customHeight="1" x14ac:dyDescent="0.15">
      <c r="A16" s="2"/>
      <c r="B16" s="2"/>
      <c r="C16" s="36" t="str">
        <f>"If your FY"&amp;'B24'!L2-1&amp;" AFR states that you need to do a deficit reduction plan and your FY"&amp;'B24'!L2&amp;" budget is balanced, please state the"</f>
        <v>If your FY2023 AFR states that you need to do a deficit reduction plan and your FY2024 budget is balanced, please state the</v>
      </c>
      <c r="D16" s="36"/>
      <c r="E16" s="37"/>
      <c r="F16" s="38"/>
      <c r="G16" s="38"/>
      <c r="H16" s="38"/>
      <c r="I16" s="38"/>
      <c r="J16" s="38"/>
      <c r="K16" s="38"/>
      <c r="L16" s="38"/>
      <c r="M16" s="38"/>
      <c r="N16" s="37"/>
      <c r="O16" s="37"/>
      <c r="P16" s="38"/>
      <c r="Q16" s="38"/>
      <c r="R16" s="38"/>
      <c r="S16" s="38"/>
      <c r="T16" s="38"/>
      <c r="U16" s="2"/>
      <c r="V16" s="2"/>
      <c r="W16" s="2"/>
      <c r="X16" s="2"/>
      <c r="Y16" s="4"/>
      <c r="Z16" s="2"/>
      <c r="AA16" s="2"/>
      <c r="AB16" s="2"/>
      <c r="AC16" s="2"/>
    </row>
    <row r="17" spans="1:29" ht="12.75" customHeight="1" x14ac:dyDescent="0.15">
      <c r="A17" s="38"/>
      <c r="B17" s="2"/>
      <c r="C17" s="2"/>
      <c r="D17" s="2"/>
      <c r="E17" s="37" t="s">
        <v>17</v>
      </c>
      <c r="F17" s="38"/>
      <c r="G17" s="38"/>
      <c r="H17" s="38"/>
      <c r="I17" s="38"/>
      <c r="J17" s="38"/>
      <c r="K17" s="38"/>
      <c r="L17" s="38"/>
      <c r="M17" s="38"/>
      <c r="N17" s="38"/>
      <c r="O17" s="38"/>
      <c r="P17" s="38"/>
      <c r="Q17" s="38"/>
      <c r="R17" s="38"/>
      <c r="S17" s="38"/>
      <c r="T17" s="38"/>
      <c r="U17" s="2"/>
      <c r="V17" s="2"/>
      <c r="W17" s="2"/>
      <c r="X17" s="2"/>
      <c r="Y17" s="4"/>
      <c r="Z17" s="2"/>
      <c r="AA17" s="2"/>
      <c r="AB17" s="2"/>
      <c r="AC17" s="2"/>
    </row>
    <row r="18" spans="1:29" ht="2.25" hidden="1" customHeight="1" x14ac:dyDescent="0.15">
      <c r="A18" s="38"/>
      <c r="B18" s="38"/>
      <c r="C18" s="38"/>
      <c r="D18" s="38"/>
      <c r="E18" s="38"/>
      <c r="F18" s="38"/>
      <c r="G18" s="38"/>
      <c r="H18" s="38"/>
      <c r="I18" s="38"/>
      <c r="J18" s="38"/>
      <c r="K18" s="38"/>
      <c r="L18" s="38"/>
      <c r="M18" s="38"/>
      <c r="N18" s="38"/>
      <c r="O18" s="38"/>
      <c r="P18" s="38"/>
      <c r="Q18" s="38"/>
      <c r="R18" s="38"/>
      <c r="S18" s="38"/>
      <c r="T18" s="38"/>
      <c r="U18" s="2"/>
      <c r="V18" s="2"/>
      <c r="W18" s="2"/>
      <c r="X18" s="2"/>
      <c r="Y18" s="4"/>
      <c r="Z18" s="2"/>
      <c r="AA18" s="2"/>
      <c r="AB18" s="2"/>
      <c r="AC18" s="2"/>
    </row>
    <row r="19" spans="1:29" ht="16.5" hidden="1" customHeight="1" x14ac:dyDescent="0.15">
      <c r="A19" s="39"/>
      <c r="B19" s="39"/>
      <c r="C19" s="39"/>
      <c r="D19" s="39"/>
      <c r="E19" s="39"/>
      <c r="F19" s="40"/>
      <c r="G19" s="40"/>
      <c r="H19" s="40"/>
      <c r="I19" s="41"/>
      <c r="J19" s="41"/>
      <c r="K19" s="41"/>
      <c r="L19" s="41"/>
      <c r="M19" s="41"/>
      <c r="N19" s="41"/>
      <c r="O19" s="41"/>
      <c r="P19" s="41"/>
      <c r="Q19" s="41"/>
      <c r="R19" s="41"/>
      <c r="S19" s="41"/>
      <c r="T19" s="41"/>
      <c r="U19" s="2"/>
      <c r="V19" s="2"/>
      <c r="W19" s="2"/>
      <c r="X19" s="2"/>
      <c r="Y19" s="4"/>
      <c r="Z19" s="2"/>
      <c r="AA19" s="2"/>
      <c r="AB19" s="2"/>
      <c r="AC19" s="2"/>
    </row>
    <row r="20" spans="1:29" ht="16.5" hidden="1" customHeight="1" x14ac:dyDescent="0.15">
      <c r="A20" s="31"/>
      <c r="B20" s="31"/>
      <c r="C20" s="31"/>
      <c r="D20" s="31"/>
      <c r="E20" s="31"/>
      <c r="F20" s="35"/>
      <c r="G20" s="35"/>
      <c r="H20" s="35"/>
      <c r="I20" s="2"/>
      <c r="J20" s="2"/>
      <c r="K20" s="2"/>
      <c r="L20" s="2"/>
      <c r="M20" s="2"/>
      <c r="N20" s="2"/>
      <c r="O20" s="2"/>
      <c r="P20" s="2"/>
      <c r="Q20" s="2"/>
      <c r="R20" s="2"/>
      <c r="S20" s="2"/>
      <c r="T20" s="2"/>
      <c r="U20" s="2"/>
      <c r="V20" s="2"/>
      <c r="W20" s="2"/>
      <c r="X20" s="2"/>
      <c r="Y20" s="4"/>
      <c r="Z20" s="2"/>
      <c r="AA20" s="2"/>
      <c r="AB20" s="2"/>
      <c r="AC20" s="2"/>
    </row>
    <row r="21" spans="1:29" ht="6.75" customHeight="1" x14ac:dyDescent="0.15">
      <c r="A21" s="31"/>
      <c r="B21" s="31"/>
      <c r="C21" s="31"/>
      <c r="D21" s="31"/>
      <c r="E21" s="31"/>
      <c r="F21" s="35"/>
      <c r="G21" s="35"/>
      <c r="H21" s="35"/>
      <c r="I21" s="2"/>
      <c r="J21" s="2"/>
      <c r="K21" s="2"/>
      <c r="L21" s="2"/>
      <c r="M21" s="2"/>
      <c r="N21" s="2"/>
      <c r="O21" s="2"/>
      <c r="P21" s="2"/>
      <c r="Q21" s="2"/>
      <c r="R21" s="2"/>
      <c r="S21" s="2"/>
      <c r="T21" s="2"/>
      <c r="U21" s="2"/>
      <c r="V21" s="2"/>
      <c r="W21" s="2"/>
      <c r="X21" s="2"/>
      <c r="Y21" s="4"/>
      <c r="Z21" s="2"/>
      <c r="AA21" s="2"/>
      <c r="AB21" s="2"/>
      <c r="AC21" s="2"/>
    </row>
    <row r="22" spans="1:29" ht="16.5" hidden="1" customHeight="1" x14ac:dyDescent="0.15">
      <c r="A22" s="42"/>
      <c r="B22" s="42"/>
      <c r="C22" s="42"/>
      <c r="D22" s="42"/>
      <c r="E22" s="42"/>
      <c r="F22" s="43"/>
      <c r="G22" s="43"/>
      <c r="H22" s="43"/>
      <c r="I22" s="44"/>
      <c r="J22" s="44"/>
      <c r="K22" s="44"/>
      <c r="L22" s="44"/>
      <c r="M22" s="44"/>
      <c r="N22" s="44"/>
      <c r="O22" s="44"/>
      <c r="P22" s="44"/>
      <c r="Q22" s="44"/>
      <c r="R22" s="44"/>
      <c r="S22" s="44"/>
      <c r="T22" s="45"/>
      <c r="U22" s="2"/>
      <c r="V22" s="2"/>
      <c r="W22" s="2"/>
      <c r="X22" s="2"/>
      <c r="Y22" s="4"/>
      <c r="Z22" s="2"/>
      <c r="AA22" s="2"/>
      <c r="AB22" s="2"/>
      <c r="AC22" s="2"/>
    </row>
    <row r="23" spans="1:29" ht="2.25" customHeight="1" x14ac:dyDescent="0.15">
      <c r="A23" s="46"/>
      <c r="B23" s="46"/>
      <c r="C23" s="46"/>
      <c r="D23" s="46"/>
      <c r="E23" s="46"/>
      <c r="F23" s="46"/>
      <c r="G23" s="46"/>
      <c r="H23" s="46"/>
      <c r="I23" s="47"/>
      <c r="J23" s="47"/>
      <c r="K23" s="46"/>
      <c r="L23" s="46"/>
      <c r="M23" s="46"/>
      <c r="N23" s="46"/>
      <c r="O23" s="46"/>
      <c r="P23" s="46"/>
      <c r="Q23" s="46"/>
      <c r="R23" s="46"/>
      <c r="S23" s="46"/>
      <c r="T23" s="2"/>
      <c r="U23" s="2"/>
      <c r="V23" s="2"/>
      <c r="W23" s="2"/>
      <c r="X23" s="2"/>
      <c r="Y23" s="4"/>
      <c r="Z23" s="2"/>
      <c r="AA23" s="2"/>
      <c r="AB23" s="2"/>
      <c r="AC23" s="2"/>
    </row>
    <row r="24" spans="1:29" ht="15" customHeight="1" x14ac:dyDescent="0.2">
      <c r="A24" s="2"/>
      <c r="B24" s="2"/>
      <c r="C24" s="48" t="s">
        <v>18</v>
      </c>
      <c r="D24" s="48"/>
      <c r="E24" s="959" t="str">
        <f>IF(H13="","",H13)</f>
        <v>Gower SD 62</v>
      </c>
      <c r="F24" s="960"/>
      <c r="G24" s="960"/>
      <c r="H24" s="960"/>
      <c r="I24" s="960"/>
      <c r="J24" s="960"/>
      <c r="K24" s="961"/>
      <c r="L24" s="49" t="s">
        <v>19</v>
      </c>
      <c r="M24" s="50"/>
      <c r="N24" s="962" t="str">
        <f>IFERROR(VLOOKUP($H$13,'District Drop-down'!$C$2:$E$1004,3,FALSE),"")</f>
        <v>DuPage</v>
      </c>
      <c r="O24" s="963"/>
      <c r="P24" s="963"/>
      <c r="Q24" s="963"/>
      <c r="R24" s="964"/>
      <c r="S24" s="2" t="s">
        <v>20</v>
      </c>
      <c r="T24" s="2"/>
      <c r="U24" s="2"/>
      <c r="V24" s="2"/>
      <c r="W24" s="2"/>
      <c r="X24" s="2"/>
      <c r="Y24" s="4"/>
      <c r="Z24" s="2"/>
      <c r="AA24" s="2"/>
      <c r="AB24" s="2"/>
      <c r="AC24" s="2"/>
    </row>
    <row r="25" spans="1:29" ht="15" customHeight="1" x14ac:dyDescent="0.2">
      <c r="A25" s="2"/>
      <c r="B25" s="51" t="s">
        <v>21</v>
      </c>
      <c r="C25" s="2"/>
      <c r="D25" s="2"/>
      <c r="E25" s="2"/>
      <c r="F25" s="2"/>
      <c r="G25" s="2"/>
      <c r="H25" s="52"/>
      <c r="I25" s="965" t="str">
        <f>"July 1, "&amp;'B24'!L2-1</f>
        <v>July 1, 2023</v>
      </c>
      <c r="J25" s="966"/>
      <c r="K25" s="967"/>
      <c r="L25" s="968" t="s">
        <v>22</v>
      </c>
      <c r="M25" s="937"/>
      <c r="N25" s="969" t="str">
        <f>"June 30, "&amp;'B24'!L2</f>
        <v>June 30, 2024</v>
      </c>
      <c r="O25" s="960"/>
      <c r="P25" s="960"/>
      <c r="Q25" s="961"/>
      <c r="R25" s="2" t="s">
        <v>23</v>
      </c>
      <c r="S25" s="2"/>
      <c r="T25" s="2"/>
      <c r="U25" s="2"/>
      <c r="V25" s="2"/>
      <c r="W25" s="2"/>
      <c r="X25" s="2"/>
      <c r="Y25" s="4"/>
      <c r="Z25" s="2"/>
      <c r="AA25" s="2"/>
      <c r="AB25" s="2"/>
      <c r="AC25" s="2"/>
    </row>
    <row r="26" spans="1:29" ht="9" customHeight="1" x14ac:dyDescent="0.2">
      <c r="A26" s="2"/>
      <c r="B26" s="2"/>
      <c r="C26" s="2"/>
      <c r="D26" s="2"/>
      <c r="E26" s="2"/>
      <c r="F26" s="2"/>
      <c r="G26" s="2"/>
      <c r="H26" s="52"/>
      <c r="I26" s="53"/>
      <c r="J26" s="53"/>
      <c r="K26" s="53"/>
      <c r="L26" s="52"/>
      <c r="M26" s="2"/>
      <c r="N26" s="2"/>
      <c r="O26" s="54"/>
      <c r="P26" s="54"/>
      <c r="Q26" s="54"/>
      <c r="R26" s="18"/>
      <c r="S26" s="2"/>
      <c r="T26" s="2"/>
      <c r="U26" s="2"/>
      <c r="V26" s="2"/>
      <c r="W26" s="2"/>
      <c r="X26" s="2"/>
      <c r="Y26" s="4"/>
      <c r="Z26" s="2"/>
      <c r="AA26" s="2"/>
      <c r="AB26" s="2"/>
      <c r="AC26" s="2"/>
    </row>
    <row r="27" spans="1:29" ht="15" customHeight="1" x14ac:dyDescent="0.2">
      <c r="A27" s="2"/>
      <c r="B27" s="2"/>
      <c r="C27" s="55" t="s">
        <v>24</v>
      </c>
      <c r="D27" s="55"/>
      <c r="E27" s="2"/>
      <c r="F27" s="2"/>
      <c r="G27" s="2"/>
      <c r="H27" s="970" t="str">
        <f>IF(H13=" Click here to choose your district from drop-down list","",H13)</f>
        <v>Gower SD 62</v>
      </c>
      <c r="I27" s="971"/>
      <c r="J27" s="971"/>
      <c r="K27" s="971"/>
      <c r="L27" s="971"/>
      <c r="M27" s="971"/>
      <c r="N27" s="971"/>
      <c r="O27" s="971"/>
      <c r="P27" s="971"/>
      <c r="Q27" s="971"/>
      <c r="R27" s="972"/>
      <c r="S27" s="2" t="s">
        <v>25</v>
      </c>
      <c r="T27" s="2"/>
      <c r="U27" s="2"/>
      <c r="V27" s="2"/>
      <c r="W27" s="2"/>
      <c r="X27" s="2"/>
      <c r="Y27" s="4"/>
      <c r="Z27" s="2"/>
      <c r="AA27" s="2"/>
      <c r="AB27" s="2"/>
      <c r="AC27" s="2"/>
    </row>
    <row r="28" spans="1:29" ht="15" customHeight="1" x14ac:dyDescent="0.2">
      <c r="A28" s="56" t="s">
        <v>26</v>
      </c>
      <c r="B28" s="2"/>
      <c r="C28" s="2"/>
      <c r="D28" s="973" t="str">
        <f>N24</f>
        <v>DuPage</v>
      </c>
      <c r="E28" s="963"/>
      <c r="F28" s="963"/>
      <c r="G28" s="963"/>
      <c r="H28" s="964"/>
      <c r="I28" s="57" t="s">
        <v>27</v>
      </c>
      <c r="J28" s="2"/>
      <c r="K28" s="2"/>
      <c r="L28" s="2"/>
      <c r="M28" s="2"/>
      <c r="N28" s="2"/>
      <c r="O28" s="2"/>
      <c r="P28" s="2"/>
      <c r="Q28" s="2"/>
      <c r="R28" s="2"/>
      <c r="S28" s="2"/>
      <c r="T28" s="2"/>
      <c r="U28" s="2"/>
      <c r="V28" s="2"/>
      <c r="W28" s="2"/>
      <c r="X28" s="2"/>
      <c r="Y28" s="4"/>
      <c r="Z28" s="2"/>
      <c r="AA28" s="2"/>
      <c r="AB28" s="2"/>
      <c r="AC28" s="2"/>
    </row>
    <row r="29" spans="1:29" ht="15" customHeight="1" x14ac:dyDescent="0.15">
      <c r="A29" s="55" t="s">
        <v>28</v>
      </c>
      <c r="B29" s="2"/>
      <c r="C29" s="2"/>
      <c r="D29" s="2"/>
      <c r="E29" s="2"/>
      <c r="F29" s="2"/>
      <c r="G29" s="2"/>
      <c r="H29" s="2"/>
      <c r="I29" s="2"/>
      <c r="J29" s="2"/>
      <c r="K29" s="2"/>
      <c r="L29" s="2"/>
      <c r="M29" s="2"/>
      <c r="N29" s="2"/>
      <c r="O29" s="2"/>
      <c r="P29" s="2"/>
      <c r="Q29" s="2"/>
      <c r="R29" s="2"/>
      <c r="S29" s="2"/>
      <c r="T29" s="2"/>
      <c r="U29" s="2"/>
      <c r="V29" s="2"/>
      <c r="W29" s="2"/>
      <c r="X29" s="2"/>
      <c r="Y29" s="4"/>
      <c r="Z29" s="2"/>
      <c r="AA29" s="2"/>
      <c r="AB29" s="2"/>
      <c r="AC29" s="2"/>
    </row>
    <row r="30" spans="1:29" ht="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4"/>
      <c r="Z30" s="2"/>
      <c r="AA30" s="2"/>
      <c r="AB30" s="2"/>
      <c r="AC30" s="2"/>
    </row>
    <row r="31" spans="1:29" ht="15" customHeight="1" x14ac:dyDescent="0.2">
      <c r="A31" s="2"/>
      <c r="B31" s="2"/>
      <c r="C31" s="56" t="s">
        <v>29</v>
      </c>
      <c r="D31" s="56"/>
      <c r="E31" s="2"/>
      <c r="F31" s="2"/>
      <c r="G31" s="2"/>
      <c r="H31" s="2"/>
      <c r="I31" s="2"/>
      <c r="J31" s="2"/>
      <c r="K31" s="58">
        <v>19</v>
      </c>
      <c r="L31" s="49" t="s">
        <v>30</v>
      </c>
      <c r="M31" s="974" t="s">
        <v>31</v>
      </c>
      <c r="N31" s="975"/>
      <c r="O31" s="975"/>
      <c r="P31" s="48" t="s">
        <v>32</v>
      </c>
      <c r="Q31" s="59" t="s">
        <v>33</v>
      </c>
      <c r="R31" s="2" t="s">
        <v>20</v>
      </c>
      <c r="S31" s="2"/>
      <c r="T31" s="2"/>
      <c r="U31" s="2"/>
      <c r="V31" s="2"/>
      <c r="W31" s="2"/>
      <c r="X31" s="2"/>
      <c r="Y31" s="4"/>
      <c r="Z31" s="2"/>
      <c r="AA31" s="2"/>
      <c r="AB31" s="2"/>
      <c r="AC31" s="2"/>
    </row>
    <row r="32" spans="1:29" ht="15" customHeight="1" x14ac:dyDescent="0.15">
      <c r="A32" s="51" t="s">
        <v>34</v>
      </c>
      <c r="B32" s="2"/>
      <c r="C32" s="2"/>
      <c r="D32" s="2"/>
      <c r="E32" s="2"/>
      <c r="F32" s="2"/>
      <c r="G32" s="2"/>
      <c r="H32" s="2"/>
      <c r="I32" s="2"/>
      <c r="J32" s="2"/>
      <c r="K32" s="2"/>
      <c r="L32" s="2"/>
      <c r="M32" s="2"/>
      <c r="N32" s="2"/>
      <c r="O32" s="2"/>
      <c r="P32" s="2"/>
      <c r="Q32" s="2"/>
      <c r="R32" s="2"/>
      <c r="S32" s="2"/>
      <c r="T32" s="2"/>
      <c r="U32" s="2"/>
      <c r="V32" s="2"/>
      <c r="W32" s="2"/>
      <c r="X32" s="2"/>
      <c r="Y32" s="4"/>
      <c r="Z32" s="2"/>
      <c r="AA32" s="2"/>
      <c r="AB32" s="2"/>
      <c r="AC32" s="2"/>
    </row>
    <row r="33" spans="1:29" ht="9" customHeight="1" x14ac:dyDescent="0.15">
      <c r="A33" s="51"/>
      <c r="B33" s="2"/>
      <c r="C33" s="2"/>
      <c r="D33" s="2"/>
      <c r="E33" s="2"/>
      <c r="F33" s="2"/>
      <c r="G33" s="2"/>
      <c r="H33" s="2"/>
      <c r="I33" s="2"/>
      <c r="J33" s="2"/>
      <c r="K33" s="2"/>
      <c r="L33" s="2"/>
      <c r="M33" s="2"/>
      <c r="N33" s="2"/>
      <c r="O33" s="2"/>
      <c r="P33" s="2"/>
      <c r="Q33" s="2"/>
      <c r="R33" s="2"/>
      <c r="S33" s="2"/>
      <c r="T33" s="2"/>
      <c r="U33" s="2"/>
      <c r="V33" s="2"/>
      <c r="W33" s="2"/>
      <c r="X33" s="2"/>
      <c r="Y33" s="4"/>
      <c r="Z33" s="2"/>
      <c r="AA33" s="2"/>
      <c r="AB33" s="2"/>
      <c r="AC33" s="2"/>
    </row>
    <row r="34" spans="1:29" ht="15" customHeight="1" x14ac:dyDescent="0.15">
      <c r="A34" s="2"/>
      <c r="B34" s="2"/>
      <c r="C34" s="51" t="s">
        <v>35</v>
      </c>
      <c r="D34" s="51"/>
      <c r="E34" s="2"/>
      <c r="F34" s="2"/>
      <c r="G34" s="2"/>
      <c r="H34" s="2"/>
      <c r="I34" s="2"/>
      <c r="J34" s="2"/>
      <c r="K34" s="2"/>
      <c r="L34" s="2"/>
      <c r="M34" s="2"/>
      <c r="N34" s="2"/>
      <c r="O34" s="2"/>
      <c r="P34" s="2"/>
      <c r="Q34" s="2"/>
      <c r="R34" s="2"/>
      <c r="S34" s="2"/>
      <c r="T34" s="2"/>
      <c r="U34" s="2"/>
      <c r="V34" s="2"/>
      <c r="W34" s="2"/>
      <c r="X34" s="2"/>
      <c r="Y34" s="4"/>
      <c r="Z34" s="2"/>
      <c r="AA34" s="2"/>
      <c r="AB34" s="2"/>
      <c r="AC34" s="2"/>
    </row>
    <row r="35" spans="1:29" ht="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4"/>
      <c r="Z35" s="2"/>
      <c r="AA35" s="2"/>
      <c r="AB35" s="2"/>
      <c r="AC35" s="2"/>
    </row>
    <row r="36" spans="1:29" ht="15" customHeight="1" x14ac:dyDescent="0.15">
      <c r="A36" s="2"/>
      <c r="B36" s="2"/>
      <c r="C36" s="51" t="s">
        <v>36</v>
      </c>
      <c r="D36" s="51"/>
      <c r="E36" s="2"/>
      <c r="F36" s="2"/>
      <c r="G36" s="2"/>
      <c r="H36" s="2"/>
      <c r="I36" s="2"/>
      <c r="J36" s="2"/>
      <c r="K36" s="2"/>
      <c r="L36" s="2"/>
      <c r="M36" s="2"/>
      <c r="N36" s="2"/>
      <c r="O36" s="2"/>
      <c r="P36" s="2"/>
      <c r="Q36" s="2"/>
      <c r="R36" s="2"/>
      <c r="S36" s="2"/>
      <c r="T36" s="2"/>
      <c r="U36" s="2"/>
      <c r="V36" s="2"/>
      <c r="W36" s="2"/>
      <c r="X36" s="2"/>
      <c r="Y36" s="4"/>
      <c r="Z36" s="2"/>
      <c r="AA36" s="2"/>
      <c r="AB36" s="2"/>
      <c r="AC36" s="2"/>
    </row>
    <row r="37" spans="1:29" ht="15" customHeight="1" x14ac:dyDescent="0.2">
      <c r="A37" s="51" t="s">
        <v>37</v>
      </c>
      <c r="B37" s="2"/>
      <c r="C37" s="2"/>
      <c r="D37" s="2"/>
      <c r="E37" s="965" t="str">
        <f>I25</f>
        <v>July 1, 2023</v>
      </c>
      <c r="F37" s="966"/>
      <c r="G37" s="967"/>
      <c r="H37" s="976" t="s">
        <v>22</v>
      </c>
      <c r="I37" s="937"/>
      <c r="J37" s="965" t="str">
        <f>N25</f>
        <v>June 30, 2024</v>
      </c>
      <c r="K37" s="966"/>
      <c r="L37" s="967"/>
      <c r="M37" s="2" t="s">
        <v>23</v>
      </c>
      <c r="N37" s="2"/>
      <c r="O37" s="60"/>
      <c r="P37" s="2"/>
      <c r="Q37" s="2"/>
      <c r="R37" s="2"/>
      <c r="S37" s="2"/>
      <c r="T37" s="2"/>
      <c r="U37" s="2"/>
      <c r="V37" s="2"/>
      <c r="W37" s="2"/>
      <c r="X37" s="2"/>
      <c r="Y37" s="4"/>
      <c r="Z37" s="2"/>
      <c r="AA37" s="2"/>
      <c r="AB37" s="2"/>
      <c r="AC37" s="2"/>
    </row>
    <row r="38" spans="1:29" ht="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4"/>
      <c r="Z38" s="2"/>
      <c r="AA38" s="2"/>
      <c r="AB38" s="2"/>
      <c r="AC38" s="2"/>
    </row>
    <row r="39" spans="1:29" ht="15" customHeight="1" x14ac:dyDescent="0.15">
      <c r="A39" s="2"/>
      <c r="B39" s="2"/>
      <c r="C39" s="51" t="s">
        <v>38</v>
      </c>
      <c r="D39" s="51"/>
      <c r="E39" s="2"/>
      <c r="F39" s="2"/>
      <c r="G39" s="2"/>
      <c r="H39" s="2"/>
      <c r="I39" s="2"/>
      <c r="J39" s="2"/>
      <c r="K39" s="2"/>
      <c r="L39" s="2"/>
      <c r="M39" s="2"/>
      <c r="N39" s="2"/>
      <c r="O39" s="2"/>
      <c r="P39" s="2"/>
      <c r="Q39" s="2"/>
      <c r="R39" s="2"/>
      <c r="S39" s="2"/>
      <c r="T39" s="2"/>
      <c r="U39" s="2"/>
      <c r="V39" s="2"/>
      <c r="W39" s="2"/>
      <c r="X39" s="2"/>
      <c r="Y39" s="4"/>
      <c r="Z39" s="2"/>
      <c r="AA39" s="2"/>
      <c r="AB39" s="2"/>
      <c r="AC39" s="2"/>
    </row>
    <row r="40" spans="1:29" ht="15" customHeight="1" x14ac:dyDescent="0.15">
      <c r="A40" s="48" t="s">
        <v>39</v>
      </c>
      <c r="B40" s="2"/>
      <c r="C40" s="2"/>
      <c r="D40" s="2"/>
      <c r="E40" s="2"/>
      <c r="F40" s="2"/>
      <c r="G40" s="2"/>
      <c r="H40" s="2"/>
      <c r="I40" s="2"/>
      <c r="J40" s="2"/>
      <c r="K40" s="2"/>
      <c r="L40" s="2"/>
      <c r="M40" s="2"/>
      <c r="N40" s="2"/>
      <c r="O40" s="2"/>
      <c r="P40" s="2"/>
      <c r="Q40" s="2"/>
      <c r="R40" s="2"/>
      <c r="S40" s="2"/>
      <c r="T40" s="2"/>
      <c r="U40" s="2"/>
      <c r="V40" s="2"/>
      <c r="W40" s="2"/>
      <c r="X40" s="2"/>
      <c r="Y40" s="4"/>
      <c r="Z40" s="2"/>
      <c r="AA40" s="2"/>
      <c r="AB40" s="2"/>
      <c r="AC40" s="2"/>
    </row>
    <row r="41" spans="1:29" ht="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4"/>
      <c r="Z41" s="2"/>
      <c r="AA41" s="2"/>
      <c r="AB41" s="2"/>
      <c r="AC41" s="2"/>
    </row>
    <row r="42" spans="1:29" ht="15" customHeight="1" x14ac:dyDescent="0.15">
      <c r="A42" s="977" t="s">
        <v>40</v>
      </c>
      <c r="B42" s="937"/>
      <c r="C42" s="937"/>
      <c r="D42" s="937"/>
      <c r="E42" s="937"/>
      <c r="F42" s="937"/>
      <c r="G42" s="937"/>
      <c r="H42" s="937"/>
      <c r="I42" s="937"/>
      <c r="J42" s="937"/>
      <c r="K42" s="937"/>
      <c r="L42" s="937"/>
      <c r="M42" s="937"/>
      <c r="N42" s="937"/>
      <c r="O42" s="937"/>
      <c r="P42" s="937"/>
      <c r="Q42" s="937"/>
      <c r="R42" s="937"/>
      <c r="S42" s="2"/>
      <c r="T42" s="2"/>
      <c r="U42" s="2"/>
      <c r="V42" s="2"/>
      <c r="W42" s="2"/>
      <c r="X42" s="2"/>
      <c r="Y42" s="4"/>
      <c r="Z42" s="2"/>
      <c r="AA42" s="2"/>
      <c r="AB42" s="2"/>
      <c r="AC42" s="2"/>
    </row>
    <row r="43" spans="1:29" ht="13.5" customHeight="1" x14ac:dyDescent="0.2">
      <c r="A43" s="2"/>
      <c r="B43" s="2"/>
      <c r="C43" s="56" t="s">
        <v>41</v>
      </c>
      <c r="D43" s="56"/>
      <c r="E43" s="2"/>
      <c r="F43" s="2"/>
      <c r="G43" s="2"/>
      <c r="H43" s="2"/>
      <c r="I43" s="2"/>
      <c r="J43" s="2"/>
      <c r="K43" s="2"/>
      <c r="L43" s="2"/>
      <c r="M43" s="2"/>
      <c r="N43" s="61">
        <v>19</v>
      </c>
      <c r="O43" s="49" t="s">
        <v>42</v>
      </c>
      <c r="P43" s="978" t="s">
        <v>31</v>
      </c>
      <c r="Q43" s="975"/>
      <c r="R43" s="975"/>
      <c r="S43" s="62" t="s">
        <v>43</v>
      </c>
      <c r="T43" s="59" t="s">
        <v>33</v>
      </c>
      <c r="U43" s="2"/>
      <c r="V43" s="2"/>
      <c r="W43" s="2"/>
      <c r="X43" s="4"/>
      <c r="Y43" s="2"/>
      <c r="Z43" s="2"/>
      <c r="AA43" s="2"/>
      <c r="AB43" s="2"/>
      <c r="AC43" s="2"/>
    </row>
    <row r="44" spans="1:29" ht="15" customHeight="1" x14ac:dyDescent="0.2">
      <c r="A44" s="55" t="s">
        <v>44</v>
      </c>
      <c r="B44" s="2"/>
      <c r="C44" s="55"/>
      <c r="D44" s="55"/>
      <c r="E44" s="979"/>
      <c r="F44" s="975"/>
      <c r="G44" s="55" t="s">
        <v>45</v>
      </c>
      <c r="H44" s="58"/>
      <c r="I44" s="55" t="s">
        <v>46</v>
      </c>
      <c r="J44" s="2"/>
      <c r="K44" s="2"/>
      <c r="L44" s="2"/>
      <c r="M44" s="2"/>
      <c r="N44" s="2"/>
      <c r="O44" s="2"/>
      <c r="P44" s="2"/>
      <c r="Q44" s="2"/>
      <c r="R44" s="2"/>
      <c r="S44" s="2"/>
      <c r="T44" s="2"/>
      <c r="U44" s="2"/>
      <c r="V44" s="2"/>
      <c r="W44" s="2"/>
      <c r="X44" s="2"/>
      <c r="Y44" s="4"/>
      <c r="Z44" s="2"/>
      <c r="AA44" s="2"/>
      <c r="AB44" s="2"/>
      <c r="AC44" s="2"/>
    </row>
    <row r="45" spans="1:29" ht="6" customHeight="1" x14ac:dyDescent="0.2">
      <c r="A45" s="2"/>
      <c r="B45" s="2"/>
      <c r="C45" s="2"/>
      <c r="D45" s="2"/>
      <c r="E45" s="63"/>
      <c r="F45" s="64"/>
      <c r="G45" s="28"/>
      <c r="H45" s="65"/>
      <c r="I45" s="2"/>
      <c r="J45" s="2"/>
      <c r="K45" s="50"/>
      <c r="L45" s="18"/>
      <c r="M45" s="28"/>
      <c r="N45" s="28"/>
      <c r="O45" s="18"/>
      <c r="P45" s="2"/>
      <c r="Q45" s="2"/>
      <c r="R45" s="2"/>
      <c r="S45" s="2"/>
      <c r="T45" s="2"/>
      <c r="U45" s="2"/>
      <c r="V45" s="2"/>
      <c r="W45" s="2"/>
      <c r="X45" s="2"/>
      <c r="Y45" s="4"/>
      <c r="Z45" s="2"/>
      <c r="AA45" s="2"/>
      <c r="AB45" s="2"/>
      <c r="AC45" s="2"/>
    </row>
    <row r="46" spans="1:29" ht="9.75" hidden="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4"/>
      <c r="Z46" s="2"/>
      <c r="AA46" s="2"/>
      <c r="AB46" s="2"/>
      <c r="AC46" s="2"/>
    </row>
    <row r="47" spans="1:29" ht="9.75" customHeight="1" x14ac:dyDescent="0.15">
      <c r="A47" s="2"/>
      <c r="B47" s="2"/>
      <c r="C47" s="2"/>
      <c r="D47" s="2"/>
      <c r="E47" s="2"/>
      <c r="F47" s="66"/>
      <c r="G47" s="2"/>
      <c r="H47" s="2"/>
      <c r="I47" s="2"/>
      <c r="J47" s="2"/>
      <c r="K47" s="2"/>
      <c r="L47" s="2"/>
      <c r="M47" s="2"/>
      <c r="N47" s="2"/>
      <c r="O47" s="2"/>
      <c r="P47" s="2"/>
      <c r="Q47" s="2"/>
      <c r="R47" s="2"/>
      <c r="S47" s="2"/>
      <c r="T47" s="2"/>
      <c r="U47" s="2"/>
      <c r="V47" s="2"/>
      <c r="W47" s="2"/>
      <c r="X47" s="2"/>
      <c r="Y47" s="4"/>
      <c r="Z47" s="2"/>
      <c r="AA47" s="2"/>
      <c r="AB47" s="2"/>
      <c r="AC47" s="2"/>
    </row>
    <row r="48" spans="1:29" ht="12" customHeight="1" x14ac:dyDescent="0.15">
      <c r="A48" s="2"/>
      <c r="B48" s="2"/>
      <c r="C48" s="2"/>
      <c r="D48" s="2"/>
      <c r="E48" s="980" t="s">
        <v>47</v>
      </c>
      <c r="F48" s="981"/>
      <c r="G48" s="981"/>
      <c r="H48" s="981"/>
      <c r="I48" s="981"/>
      <c r="J48" s="982"/>
      <c r="K48" s="980" t="s">
        <v>48</v>
      </c>
      <c r="L48" s="981"/>
      <c r="M48" s="981"/>
      <c r="N48" s="981"/>
      <c r="O48" s="981"/>
      <c r="P48" s="981"/>
      <c r="Q48" s="982"/>
      <c r="R48" s="2"/>
      <c r="S48" s="2"/>
      <c r="T48" s="2"/>
      <c r="U48" s="2"/>
      <c r="V48" s="2"/>
      <c r="W48" s="2"/>
      <c r="X48" s="2"/>
      <c r="Y48" s="4"/>
      <c r="Z48" s="2"/>
      <c r="AA48" s="2"/>
      <c r="AB48" s="2"/>
      <c r="AC48" s="2"/>
    </row>
    <row r="49" spans="1:29" ht="18" customHeight="1" x14ac:dyDescent="0.15">
      <c r="A49" s="2"/>
      <c r="B49" s="2"/>
      <c r="C49" s="2"/>
      <c r="D49" s="2"/>
      <c r="E49" s="983" t="s">
        <v>49</v>
      </c>
      <c r="F49" s="981"/>
      <c r="G49" s="981"/>
      <c r="H49" s="981"/>
      <c r="I49" s="981"/>
      <c r="J49" s="982"/>
      <c r="K49" s="983"/>
      <c r="L49" s="981"/>
      <c r="M49" s="981"/>
      <c r="N49" s="981"/>
      <c r="O49" s="981"/>
      <c r="P49" s="981"/>
      <c r="Q49" s="982"/>
      <c r="R49" s="2"/>
      <c r="S49" s="2"/>
      <c r="T49" s="2"/>
      <c r="U49" s="2"/>
      <c r="V49" s="2"/>
      <c r="W49" s="2"/>
      <c r="X49" s="2"/>
      <c r="Y49" s="4"/>
      <c r="Z49" s="2"/>
      <c r="AA49" s="2"/>
      <c r="AB49" s="2"/>
      <c r="AC49" s="2"/>
    </row>
    <row r="50" spans="1:29" ht="18" customHeight="1" x14ac:dyDescent="0.15">
      <c r="A50" s="2"/>
      <c r="B50" s="2"/>
      <c r="C50" s="2"/>
      <c r="D50" s="2"/>
      <c r="E50" s="983" t="s">
        <v>50</v>
      </c>
      <c r="F50" s="981"/>
      <c r="G50" s="981"/>
      <c r="H50" s="981"/>
      <c r="I50" s="981"/>
      <c r="J50" s="982"/>
      <c r="K50" s="983"/>
      <c r="L50" s="981"/>
      <c r="M50" s="981"/>
      <c r="N50" s="981"/>
      <c r="O50" s="981"/>
      <c r="P50" s="981"/>
      <c r="Q50" s="982"/>
      <c r="R50" s="2"/>
      <c r="S50" s="2"/>
      <c r="T50" s="2"/>
      <c r="U50" s="2"/>
      <c r="V50" s="2"/>
      <c r="W50" s="2"/>
      <c r="X50" s="2"/>
      <c r="Y50" s="4"/>
      <c r="Z50" s="2"/>
      <c r="AA50" s="2"/>
      <c r="AB50" s="2"/>
      <c r="AC50" s="2"/>
    </row>
    <row r="51" spans="1:29" ht="18" customHeight="1" x14ac:dyDescent="0.15">
      <c r="A51" s="2"/>
      <c r="B51" s="2"/>
      <c r="C51" s="2"/>
      <c r="D51" s="2"/>
      <c r="E51" s="983" t="s">
        <v>51</v>
      </c>
      <c r="F51" s="981"/>
      <c r="G51" s="981"/>
      <c r="H51" s="981"/>
      <c r="I51" s="981"/>
      <c r="J51" s="982"/>
      <c r="K51" s="983"/>
      <c r="L51" s="981"/>
      <c r="M51" s="981"/>
      <c r="N51" s="981"/>
      <c r="O51" s="981"/>
      <c r="P51" s="981"/>
      <c r="Q51" s="982"/>
      <c r="R51" s="2"/>
      <c r="S51" s="2"/>
      <c r="T51" s="2"/>
      <c r="U51" s="2"/>
      <c r="V51" s="2"/>
      <c r="W51" s="2"/>
      <c r="X51" s="2"/>
      <c r="Y51" s="4"/>
      <c r="Z51" s="2"/>
      <c r="AA51" s="2"/>
      <c r="AB51" s="2"/>
      <c r="AC51" s="2"/>
    </row>
    <row r="52" spans="1:29" ht="18" customHeight="1" x14ac:dyDescent="0.15">
      <c r="A52" s="2"/>
      <c r="B52" s="2"/>
      <c r="C52" s="2"/>
      <c r="D52" s="2"/>
      <c r="E52" s="983" t="s">
        <v>52</v>
      </c>
      <c r="F52" s="981"/>
      <c r="G52" s="981"/>
      <c r="H52" s="981"/>
      <c r="I52" s="981"/>
      <c r="J52" s="982"/>
      <c r="K52" s="983"/>
      <c r="L52" s="981"/>
      <c r="M52" s="981"/>
      <c r="N52" s="981"/>
      <c r="O52" s="981"/>
      <c r="P52" s="981"/>
      <c r="Q52" s="982"/>
      <c r="R52" s="2"/>
      <c r="S52" s="2"/>
      <c r="T52" s="2"/>
      <c r="U52" s="2"/>
      <c r="V52" s="2"/>
      <c r="W52" s="2"/>
      <c r="X52" s="2"/>
      <c r="Y52" s="4"/>
      <c r="Z52" s="2"/>
      <c r="AA52" s="2"/>
      <c r="AB52" s="2"/>
      <c r="AC52" s="2"/>
    </row>
    <row r="53" spans="1:29" ht="18" customHeight="1" x14ac:dyDescent="0.15">
      <c r="A53" s="2"/>
      <c r="B53" s="2"/>
      <c r="C53" s="2"/>
      <c r="D53" s="2"/>
      <c r="E53" s="983" t="s">
        <v>53</v>
      </c>
      <c r="F53" s="981"/>
      <c r="G53" s="981"/>
      <c r="H53" s="981"/>
      <c r="I53" s="981"/>
      <c r="J53" s="982"/>
      <c r="K53" s="983"/>
      <c r="L53" s="981"/>
      <c r="M53" s="981"/>
      <c r="N53" s="981"/>
      <c r="O53" s="981"/>
      <c r="P53" s="981"/>
      <c r="Q53" s="982"/>
      <c r="R53" s="2"/>
      <c r="S53" s="2"/>
      <c r="T53" s="2"/>
      <c r="U53" s="2"/>
      <c r="V53" s="2"/>
      <c r="W53" s="2"/>
      <c r="X53" s="2"/>
      <c r="Y53" s="4"/>
      <c r="Z53" s="2"/>
      <c r="AA53" s="2"/>
      <c r="AB53" s="2"/>
      <c r="AC53" s="2"/>
    </row>
    <row r="54" spans="1:29" ht="18" customHeight="1" x14ac:dyDescent="0.15">
      <c r="A54" s="2"/>
      <c r="B54" s="2"/>
      <c r="C54" s="2"/>
      <c r="D54" s="2"/>
      <c r="E54" s="983" t="s">
        <v>54</v>
      </c>
      <c r="F54" s="981"/>
      <c r="G54" s="981"/>
      <c r="H54" s="981"/>
      <c r="I54" s="981"/>
      <c r="J54" s="982"/>
      <c r="K54" s="983"/>
      <c r="L54" s="981"/>
      <c r="M54" s="981"/>
      <c r="N54" s="981"/>
      <c r="O54" s="981"/>
      <c r="P54" s="981"/>
      <c r="Q54" s="982"/>
      <c r="R54" s="2"/>
      <c r="S54" s="2"/>
      <c r="T54" s="2"/>
      <c r="U54" s="2"/>
      <c r="V54" s="2"/>
      <c r="W54" s="2"/>
      <c r="X54" s="2"/>
      <c r="Y54" s="4"/>
      <c r="Z54" s="2"/>
      <c r="AA54" s="2"/>
      <c r="AB54" s="2"/>
      <c r="AC54" s="2"/>
    </row>
    <row r="55" spans="1:29" ht="18" customHeight="1" x14ac:dyDescent="0.15">
      <c r="A55" s="2"/>
      <c r="B55" s="2"/>
      <c r="C55" s="2"/>
      <c r="D55" s="2"/>
      <c r="E55" s="983"/>
      <c r="F55" s="981"/>
      <c r="G55" s="981"/>
      <c r="H55" s="981"/>
      <c r="I55" s="981"/>
      <c r="J55" s="982"/>
      <c r="K55" s="983"/>
      <c r="L55" s="981"/>
      <c r="M55" s="981"/>
      <c r="N55" s="981"/>
      <c r="O55" s="981"/>
      <c r="P55" s="981"/>
      <c r="Q55" s="982"/>
      <c r="R55" s="2"/>
      <c r="S55" s="2"/>
      <c r="T55" s="2"/>
      <c r="U55" s="2"/>
      <c r="V55" s="2"/>
      <c r="W55" s="2"/>
      <c r="X55" s="2"/>
      <c r="Y55" s="4"/>
      <c r="Z55" s="2"/>
      <c r="AA55" s="2"/>
      <c r="AB55" s="2"/>
      <c r="AC55" s="2"/>
    </row>
    <row r="56" spans="1:29" ht="18" customHeight="1" x14ac:dyDescent="0.15">
      <c r="A56" s="2"/>
      <c r="B56" s="2"/>
      <c r="C56" s="2"/>
      <c r="D56" s="2"/>
      <c r="E56" s="983"/>
      <c r="F56" s="981"/>
      <c r="G56" s="981"/>
      <c r="H56" s="981"/>
      <c r="I56" s="981"/>
      <c r="J56" s="982"/>
      <c r="K56" s="983"/>
      <c r="L56" s="981"/>
      <c r="M56" s="981"/>
      <c r="N56" s="981"/>
      <c r="O56" s="981"/>
      <c r="P56" s="981"/>
      <c r="Q56" s="982"/>
      <c r="R56" s="2"/>
      <c r="S56" s="2"/>
      <c r="T56" s="2"/>
      <c r="U56" s="2"/>
      <c r="V56" s="2"/>
      <c r="W56" s="2"/>
      <c r="X56" s="2"/>
      <c r="Y56" s="4"/>
      <c r="Z56" s="2"/>
      <c r="AA56" s="2"/>
      <c r="AB56" s="2"/>
      <c r="AC56" s="2"/>
    </row>
    <row r="57" spans="1:29" ht="18" customHeight="1" x14ac:dyDescent="0.15">
      <c r="A57" s="2"/>
      <c r="B57" s="2"/>
      <c r="C57" s="2"/>
      <c r="D57" s="2"/>
      <c r="E57" s="983"/>
      <c r="F57" s="981"/>
      <c r="G57" s="981"/>
      <c r="H57" s="981"/>
      <c r="I57" s="981"/>
      <c r="J57" s="982"/>
      <c r="K57" s="983"/>
      <c r="L57" s="981"/>
      <c r="M57" s="981"/>
      <c r="N57" s="981"/>
      <c r="O57" s="981"/>
      <c r="P57" s="981"/>
      <c r="Q57" s="982"/>
      <c r="R57" s="2"/>
      <c r="S57" s="2"/>
      <c r="T57" s="2"/>
      <c r="U57" s="2"/>
      <c r="V57" s="2"/>
      <c r="W57" s="2"/>
      <c r="X57" s="2"/>
      <c r="Y57" s="4"/>
      <c r="Z57" s="2"/>
      <c r="AA57" s="2"/>
      <c r="AB57" s="2"/>
      <c r="AC57" s="2"/>
    </row>
    <row r="58" spans="1:29" ht="18" customHeight="1" x14ac:dyDescent="0.15">
      <c r="A58" s="2"/>
      <c r="B58" s="2"/>
      <c r="C58" s="2"/>
      <c r="D58" s="2"/>
      <c r="E58" s="984"/>
      <c r="F58" s="981"/>
      <c r="G58" s="981"/>
      <c r="H58" s="981"/>
      <c r="I58" s="981"/>
      <c r="J58" s="982"/>
      <c r="K58" s="984"/>
      <c r="L58" s="981"/>
      <c r="M58" s="981"/>
      <c r="N58" s="981"/>
      <c r="O58" s="981"/>
      <c r="P58" s="981"/>
      <c r="Q58" s="982"/>
      <c r="R58" s="2"/>
      <c r="S58" s="2"/>
      <c r="T58" s="2"/>
      <c r="U58" s="2"/>
      <c r="V58" s="2"/>
      <c r="W58" s="2"/>
      <c r="X58" s="2"/>
      <c r="Y58" s="4"/>
      <c r="Z58" s="2"/>
      <c r="AA58" s="2"/>
      <c r="AB58" s="2"/>
      <c r="AC58" s="2"/>
    </row>
    <row r="59" spans="1:29" ht="6"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4"/>
      <c r="Z59" s="2"/>
      <c r="AA59" s="2"/>
      <c r="AB59" s="2"/>
      <c r="AC59" s="2"/>
    </row>
    <row r="60" spans="1:29" ht="9.75" customHeight="1" x14ac:dyDescent="0.15">
      <c r="A60" s="2"/>
      <c r="B60" s="67"/>
      <c r="C60" s="68"/>
      <c r="D60" s="68" t="s">
        <v>55</v>
      </c>
      <c r="E60" s="987" t="s">
        <v>56</v>
      </c>
      <c r="F60" s="937"/>
      <c r="G60" s="937"/>
      <c r="H60" s="937"/>
      <c r="I60" s="937"/>
      <c r="J60" s="937"/>
      <c r="K60" s="937"/>
      <c r="L60" s="937"/>
      <c r="M60" s="937"/>
      <c r="N60" s="937"/>
      <c r="O60" s="937"/>
      <c r="P60" s="937"/>
      <c r="Q60" s="937"/>
      <c r="R60" s="2"/>
      <c r="S60" s="2"/>
      <c r="T60" s="2"/>
      <c r="U60" s="2"/>
      <c r="V60" s="2"/>
      <c r="W60" s="2"/>
      <c r="X60" s="2"/>
      <c r="Y60" s="4"/>
      <c r="Z60" s="2"/>
      <c r="AA60" s="2"/>
      <c r="AB60" s="2"/>
      <c r="AC60" s="2"/>
    </row>
    <row r="61" spans="1:29" ht="9.75" customHeight="1" x14ac:dyDescent="0.15">
      <c r="A61" s="2"/>
      <c r="B61" s="67"/>
      <c r="C61" s="68"/>
      <c r="D61" s="68" t="s">
        <v>57</v>
      </c>
      <c r="E61" s="70" t="s">
        <v>58</v>
      </c>
      <c r="F61" s="2"/>
      <c r="G61" s="2"/>
      <c r="H61" s="2"/>
      <c r="I61" s="2"/>
      <c r="J61" s="2"/>
      <c r="K61" s="2"/>
      <c r="L61" s="2"/>
      <c r="M61" s="2"/>
      <c r="N61" s="2"/>
      <c r="O61" s="2"/>
      <c r="P61" s="2"/>
      <c r="Q61" s="2"/>
      <c r="R61" s="2"/>
      <c r="S61" s="2"/>
      <c r="T61" s="2"/>
      <c r="U61" s="2"/>
      <c r="V61" s="2"/>
      <c r="W61" s="2"/>
      <c r="X61" s="2"/>
      <c r="Y61" s="4"/>
      <c r="Z61" s="2"/>
      <c r="AA61" s="2"/>
      <c r="AB61" s="2"/>
      <c r="AC61" s="2"/>
    </row>
    <row r="62" spans="1:29" ht="6"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4"/>
      <c r="Z62" s="2"/>
      <c r="AA62" s="2"/>
      <c r="AB62" s="2"/>
      <c r="AC62" s="2"/>
    </row>
    <row r="63" spans="1:29" ht="9.75" customHeight="1" x14ac:dyDescent="0.15">
      <c r="A63" s="2"/>
      <c r="B63" s="2"/>
      <c r="C63" s="71"/>
      <c r="D63" s="71" t="s">
        <v>59</v>
      </c>
      <c r="E63" s="72" t="s">
        <v>60</v>
      </c>
      <c r="F63" s="73"/>
      <c r="G63" s="73"/>
      <c r="H63" s="72"/>
      <c r="I63" s="72"/>
      <c r="J63" s="72"/>
      <c r="K63" s="72"/>
      <c r="L63" s="72"/>
      <c r="M63" s="72"/>
      <c r="N63" s="72"/>
      <c r="O63" s="72"/>
      <c r="P63" s="72"/>
      <c r="Q63" s="72"/>
      <c r="R63" s="2"/>
      <c r="S63" s="2"/>
      <c r="T63" s="2"/>
      <c r="U63" s="2"/>
      <c r="V63" s="2"/>
      <c r="W63" s="2"/>
      <c r="X63" s="2"/>
      <c r="Y63" s="4"/>
      <c r="Z63" s="2"/>
      <c r="AA63" s="2"/>
      <c r="AB63" s="2"/>
      <c r="AC63" s="2"/>
    </row>
    <row r="64" spans="1:29" ht="9.75" customHeight="1" x14ac:dyDescent="0.15">
      <c r="A64" s="74"/>
      <c r="B64" s="2"/>
      <c r="C64" s="73"/>
      <c r="D64" s="73"/>
      <c r="E64" s="72" t="s">
        <v>61</v>
      </c>
      <c r="F64" s="73"/>
      <c r="G64" s="72"/>
      <c r="H64" s="72"/>
      <c r="I64" s="72"/>
      <c r="J64" s="72"/>
      <c r="K64" s="72"/>
      <c r="L64" s="72"/>
      <c r="M64" s="72"/>
      <c r="N64" s="72"/>
      <c r="O64" s="72"/>
      <c r="P64" s="72"/>
      <c r="Q64" s="72"/>
      <c r="R64" s="2"/>
      <c r="S64" s="2"/>
      <c r="T64" s="2"/>
      <c r="U64" s="2"/>
      <c r="V64" s="2"/>
      <c r="W64" s="2"/>
      <c r="X64" s="2"/>
      <c r="Y64" s="4"/>
      <c r="Z64" s="2"/>
      <c r="AA64" s="2"/>
      <c r="AB64" s="2"/>
      <c r="AC64" s="2"/>
    </row>
    <row r="65" spans="1:29" ht="9.75" customHeight="1" x14ac:dyDescent="0.15">
      <c r="A65" s="2"/>
      <c r="B65" s="2"/>
      <c r="C65" s="75"/>
      <c r="D65" s="75" t="s">
        <v>62</v>
      </c>
      <c r="E65" s="73" t="s">
        <v>63</v>
      </c>
      <c r="F65" s="73"/>
      <c r="G65" s="73"/>
      <c r="H65" s="73"/>
      <c r="I65" s="73"/>
      <c r="J65" s="73"/>
      <c r="K65" s="73"/>
      <c r="L65" s="73"/>
      <c r="M65" s="73"/>
      <c r="N65" s="73"/>
      <c r="O65" s="73"/>
      <c r="P65" s="73"/>
      <c r="Q65" s="73"/>
      <c r="R65" s="2"/>
      <c r="S65" s="2"/>
      <c r="T65" s="2"/>
      <c r="U65" s="2"/>
      <c r="V65" s="2"/>
      <c r="W65" s="2"/>
      <c r="X65" s="2"/>
      <c r="Y65" s="4"/>
      <c r="Z65" s="2"/>
      <c r="AA65" s="2"/>
      <c r="AB65" s="2"/>
      <c r="AC65" s="2"/>
    </row>
    <row r="66" spans="1:29" ht="9.75" customHeight="1" x14ac:dyDescent="0.15">
      <c r="A66" s="2"/>
      <c r="B66" s="2"/>
      <c r="C66" s="73"/>
      <c r="D66" s="73"/>
      <c r="E66" s="73" t="s">
        <v>64</v>
      </c>
      <c r="F66" s="73"/>
      <c r="G66" s="73"/>
      <c r="H66" s="73"/>
      <c r="I66" s="73"/>
      <c r="J66" s="73"/>
      <c r="K66" s="2"/>
      <c r="L66" s="2"/>
      <c r="M66" s="76" t="s">
        <v>65</v>
      </c>
      <c r="N66" s="76"/>
      <c r="O66" s="76"/>
      <c r="P66" s="76"/>
      <c r="Q66" s="76"/>
      <c r="R66" s="76"/>
      <c r="S66" s="2"/>
      <c r="T66" s="2"/>
      <c r="U66" s="2"/>
      <c r="V66" s="2"/>
      <c r="W66" s="2"/>
      <c r="X66" s="2"/>
      <c r="Y66" s="4"/>
      <c r="Z66" s="2"/>
      <c r="AA66" s="2"/>
      <c r="AB66" s="2"/>
      <c r="AC66" s="2"/>
    </row>
    <row r="67" spans="1:29" ht="9.75" customHeight="1" x14ac:dyDescent="0.15">
      <c r="A67" s="2"/>
      <c r="B67" s="77"/>
      <c r="C67" s="73"/>
      <c r="D67" s="73"/>
      <c r="E67" s="78" t="s">
        <v>66</v>
      </c>
      <c r="F67" s="73"/>
      <c r="G67" s="73"/>
      <c r="H67" s="73"/>
      <c r="I67" s="73"/>
      <c r="J67" s="73"/>
      <c r="K67" s="73"/>
      <c r="L67" s="73"/>
      <c r="M67" s="73"/>
      <c r="N67" s="73"/>
      <c r="O67" s="73"/>
      <c r="P67" s="73"/>
      <c r="Q67" s="73"/>
      <c r="R67" s="2"/>
      <c r="S67" s="2"/>
      <c r="T67" s="2"/>
      <c r="U67" s="2"/>
      <c r="V67" s="2"/>
      <c r="W67" s="2"/>
      <c r="X67" s="2"/>
      <c r="Y67" s="4"/>
      <c r="Z67" s="2"/>
      <c r="AA67" s="2"/>
      <c r="AB67" s="2"/>
      <c r="AC67" s="2"/>
    </row>
    <row r="68" spans="1:29" ht="4.5" customHeight="1" x14ac:dyDescent="0.15">
      <c r="A68" s="79"/>
      <c r="B68" s="79"/>
      <c r="C68" s="79"/>
      <c r="D68" s="79"/>
      <c r="E68" s="79"/>
      <c r="F68" s="79"/>
      <c r="G68" s="79"/>
      <c r="H68" s="79"/>
      <c r="I68" s="79"/>
      <c r="J68" s="79"/>
      <c r="K68" s="79"/>
      <c r="L68" s="79"/>
      <c r="M68" s="79"/>
      <c r="N68" s="79"/>
      <c r="O68" s="79"/>
      <c r="P68" s="79"/>
      <c r="Q68" s="79"/>
      <c r="R68" s="79"/>
      <c r="S68" s="79"/>
      <c r="T68" s="2"/>
      <c r="U68" s="2"/>
      <c r="V68" s="2"/>
      <c r="W68" s="2"/>
      <c r="X68" s="2"/>
      <c r="Y68" s="4"/>
      <c r="Z68" s="2"/>
      <c r="AA68" s="2"/>
      <c r="AB68" s="2"/>
      <c r="AC68" s="2"/>
    </row>
    <row r="69" spans="1:29" ht="4.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4"/>
      <c r="Z69" s="2"/>
      <c r="AA69" s="2"/>
      <c r="AB69" s="2"/>
      <c r="AC69" s="2"/>
    </row>
    <row r="70" spans="1:29" ht="9.75" customHeight="1" x14ac:dyDescent="0.15">
      <c r="A70" s="2"/>
      <c r="B70" s="2"/>
      <c r="C70" s="73" t="s">
        <v>67</v>
      </c>
      <c r="D70" s="73"/>
      <c r="E70" s="80" t="s">
        <v>68</v>
      </c>
      <c r="F70" s="81"/>
      <c r="G70" s="82"/>
      <c r="H70" s="2"/>
      <c r="I70" s="2"/>
      <c r="J70" s="2"/>
      <c r="K70" s="2"/>
      <c r="L70" s="2"/>
      <c r="M70" s="2"/>
      <c r="N70" s="2"/>
      <c r="O70" s="2"/>
      <c r="P70" s="2"/>
      <c r="Q70" s="2"/>
      <c r="R70" s="2"/>
      <c r="S70" s="2"/>
      <c r="T70" s="2"/>
      <c r="U70" s="2"/>
      <c r="V70" s="2"/>
      <c r="W70" s="2"/>
      <c r="X70" s="2"/>
      <c r="Y70" s="4"/>
      <c r="Z70" s="2"/>
      <c r="AA70" s="2"/>
      <c r="AB70" s="2"/>
      <c r="AC70" s="2"/>
    </row>
    <row r="71" spans="1:29" ht="9.75" customHeight="1" x14ac:dyDescent="0.15">
      <c r="A71" s="2"/>
      <c r="B71" s="2"/>
      <c r="C71" s="985" t="str">
        <f t="shared" ref="C71:C72" si="0">H13</f>
        <v>Gower SD 62</v>
      </c>
      <c r="D71" s="937"/>
      <c r="E71" s="937"/>
      <c r="F71" s="937"/>
      <c r="G71" s="937"/>
      <c r="H71" s="2"/>
      <c r="I71" s="2"/>
      <c r="J71" s="2"/>
      <c r="K71" s="2"/>
      <c r="L71" s="2"/>
      <c r="M71" s="2"/>
      <c r="N71" s="2"/>
      <c r="O71" s="2"/>
      <c r="P71" s="2"/>
      <c r="Q71" s="2"/>
      <c r="R71" s="2"/>
      <c r="S71" s="2"/>
      <c r="T71" s="2"/>
      <c r="U71" s="2"/>
      <c r="V71" s="2"/>
      <c r="W71" s="2"/>
      <c r="X71" s="2"/>
      <c r="Y71" s="4"/>
      <c r="Z71" s="2"/>
      <c r="AA71" s="2"/>
      <c r="AB71" s="2"/>
      <c r="AC71" s="2"/>
    </row>
    <row r="72" spans="1:29" ht="9.75" customHeight="1" x14ac:dyDescent="0.15">
      <c r="A72" s="2"/>
      <c r="B72" s="2"/>
      <c r="C72" s="986" t="str">
        <f t="shared" si="0"/>
        <v>19022062002</v>
      </c>
      <c r="D72" s="937"/>
      <c r="E72" s="2"/>
      <c r="F72" s="2"/>
      <c r="G72" s="2"/>
      <c r="H72" s="2"/>
      <c r="I72" s="2"/>
      <c r="J72" s="2"/>
      <c r="K72" s="2"/>
      <c r="L72" s="2"/>
      <c r="M72" s="2"/>
      <c r="N72" s="2"/>
      <c r="O72" s="2"/>
      <c r="P72" s="2"/>
      <c r="Q72" s="2"/>
      <c r="R72" s="2"/>
      <c r="S72" s="2"/>
      <c r="T72" s="2"/>
      <c r="U72" s="2"/>
      <c r="V72" s="2"/>
      <c r="W72" s="2"/>
      <c r="X72" s="2"/>
      <c r="Y72" s="4"/>
      <c r="Z72" s="2"/>
      <c r="AA72" s="2"/>
      <c r="AB72" s="2"/>
      <c r="AC72" s="2"/>
    </row>
    <row r="73" spans="1:29"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4"/>
      <c r="Z73" s="2"/>
      <c r="AA73" s="2"/>
      <c r="AB73" s="2"/>
      <c r="AC73" s="2"/>
    </row>
    <row r="74" spans="1:29"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4"/>
      <c r="Z74" s="2"/>
      <c r="AA74" s="2"/>
      <c r="AB74" s="2"/>
      <c r="AC74" s="2"/>
    </row>
    <row r="75" spans="1:29" ht="9.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4"/>
      <c r="Z75" s="2"/>
      <c r="AA75" s="2"/>
      <c r="AB75" s="2"/>
      <c r="AC75" s="2"/>
    </row>
    <row r="76" spans="1:29" ht="9.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4"/>
      <c r="Z76" s="2"/>
      <c r="AA76" s="2"/>
      <c r="AB76" s="2"/>
      <c r="AC76" s="2"/>
    </row>
    <row r="77" spans="1:29" ht="9.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4"/>
      <c r="Z77" s="2"/>
      <c r="AA77" s="2"/>
      <c r="AB77" s="2"/>
      <c r="AC77" s="2"/>
    </row>
    <row r="78" spans="1:29" ht="9.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4"/>
      <c r="Z78" s="2"/>
      <c r="AA78" s="2"/>
      <c r="AB78" s="2"/>
      <c r="AC78" s="2"/>
    </row>
    <row r="79" spans="1:29" ht="9.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4"/>
      <c r="Z79" s="2"/>
      <c r="AA79" s="2"/>
      <c r="AB79" s="2"/>
      <c r="AC79" s="2"/>
    </row>
    <row r="80" spans="1:29" ht="9.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4"/>
      <c r="Z80" s="2"/>
      <c r="AA80" s="2"/>
      <c r="AB80" s="2"/>
      <c r="AC80" s="2"/>
    </row>
    <row r="81" spans="1:29" ht="9.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4"/>
      <c r="Z81" s="2"/>
      <c r="AA81" s="2"/>
      <c r="AB81" s="2"/>
      <c r="AC81" s="2"/>
    </row>
    <row r="82" spans="1:29" ht="9.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4"/>
      <c r="Z82" s="2"/>
      <c r="AA82" s="2"/>
      <c r="AB82" s="2"/>
      <c r="AC82" s="2"/>
    </row>
    <row r="83" spans="1:29" ht="9.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4"/>
      <c r="Z83" s="2"/>
      <c r="AA83" s="2"/>
      <c r="AB83" s="2"/>
      <c r="AC83" s="2"/>
    </row>
    <row r="84" spans="1:29" ht="9.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4"/>
      <c r="Z84" s="2"/>
      <c r="AA84" s="2"/>
      <c r="AB84" s="2"/>
      <c r="AC84" s="2"/>
    </row>
    <row r="85" spans="1:29" ht="9.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4"/>
      <c r="Z85" s="2"/>
      <c r="AA85" s="2"/>
      <c r="AB85" s="2"/>
      <c r="AC85" s="2"/>
    </row>
    <row r="86" spans="1:29" ht="9.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4"/>
      <c r="Z86" s="2"/>
      <c r="AA86" s="2"/>
      <c r="AB86" s="2"/>
      <c r="AC86" s="2"/>
    </row>
    <row r="87" spans="1:29" ht="9.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4"/>
      <c r="Z87" s="2"/>
      <c r="AA87" s="2"/>
      <c r="AB87" s="2"/>
      <c r="AC87" s="2"/>
    </row>
    <row r="88" spans="1:29" ht="9.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4"/>
      <c r="Z88" s="2"/>
      <c r="AA88" s="2"/>
      <c r="AB88" s="2"/>
      <c r="AC88" s="2"/>
    </row>
    <row r="89" spans="1:29" ht="9.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4"/>
      <c r="Z89" s="2"/>
      <c r="AA89" s="2"/>
      <c r="AB89" s="2"/>
      <c r="AC89" s="2"/>
    </row>
    <row r="90" spans="1:29" ht="9.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4"/>
      <c r="Z90" s="2"/>
      <c r="AA90" s="2"/>
      <c r="AB90" s="2"/>
      <c r="AC90" s="2"/>
    </row>
    <row r="91" spans="1:29" ht="9.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4"/>
      <c r="Z91" s="2"/>
      <c r="AA91" s="2"/>
      <c r="AB91" s="2"/>
      <c r="AC91" s="2"/>
    </row>
    <row r="92" spans="1:29" ht="9.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4"/>
      <c r="Z92" s="2"/>
      <c r="AA92" s="2"/>
      <c r="AB92" s="2"/>
      <c r="AC92" s="2"/>
    </row>
    <row r="93" spans="1:29" ht="9.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4"/>
      <c r="Z93" s="2"/>
      <c r="AA93" s="2"/>
      <c r="AB93" s="2"/>
      <c r="AC93" s="2"/>
    </row>
    <row r="94" spans="1:29" ht="9.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4"/>
      <c r="Z94" s="2"/>
      <c r="AA94" s="2"/>
      <c r="AB94" s="2"/>
      <c r="AC94" s="2"/>
    </row>
    <row r="95" spans="1:29" ht="9.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4"/>
      <c r="Z95" s="2"/>
      <c r="AA95" s="2"/>
      <c r="AB95" s="2"/>
      <c r="AC95" s="2"/>
    </row>
    <row r="96" spans="1:29" ht="9.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4"/>
      <c r="Z96" s="2"/>
      <c r="AA96" s="2"/>
      <c r="AB96" s="2"/>
      <c r="AC96" s="2"/>
    </row>
    <row r="97" spans="1:29" ht="9.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4"/>
      <c r="Z97" s="2"/>
      <c r="AA97" s="2"/>
      <c r="AB97" s="2"/>
      <c r="AC97" s="2"/>
    </row>
    <row r="98" spans="1:29" ht="9.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4"/>
      <c r="Z98" s="2"/>
      <c r="AA98" s="2"/>
      <c r="AB98" s="2"/>
      <c r="AC98" s="2"/>
    </row>
    <row r="99" spans="1:29" ht="9.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4"/>
      <c r="Z99" s="2"/>
      <c r="AA99" s="2"/>
      <c r="AB99" s="2"/>
      <c r="AC99" s="2"/>
    </row>
    <row r="100" spans="1:29" ht="9.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4"/>
      <c r="Z100" s="2"/>
      <c r="AA100" s="2"/>
      <c r="AB100" s="2"/>
      <c r="AC100" s="2"/>
    </row>
    <row r="101" spans="1:29" ht="9.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4"/>
      <c r="Z101" s="2"/>
      <c r="AA101" s="2"/>
      <c r="AB101" s="2"/>
      <c r="AC101" s="2"/>
    </row>
    <row r="102" spans="1:29" ht="9.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4"/>
      <c r="Z102" s="2"/>
      <c r="AA102" s="2"/>
      <c r="AB102" s="2"/>
      <c r="AC102" s="2"/>
    </row>
    <row r="103" spans="1:29" ht="9.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4"/>
      <c r="Z103" s="2"/>
      <c r="AA103" s="2"/>
      <c r="AB103" s="2"/>
      <c r="AC103" s="2"/>
    </row>
    <row r="104" spans="1:29" ht="9.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4"/>
      <c r="Z104" s="2"/>
      <c r="AA104" s="2"/>
      <c r="AB104" s="2"/>
      <c r="AC104" s="2"/>
    </row>
    <row r="105" spans="1:29" ht="9.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4"/>
      <c r="Z105" s="2"/>
      <c r="AA105" s="2"/>
      <c r="AB105" s="2"/>
      <c r="AC105" s="2"/>
    </row>
    <row r="106" spans="1:29" ht="9.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4"/>
      <c r="Z106" s="2"/>
      <c r="AA106" s="2"/>
      <c r="AB106" s="2"/>
      <c r="AC106" s="2"/>
    </row>
    <row r="107" spans="1:29" ht="9.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4"/>
      <c r="Z107" s="2"/>
      <c r="AA107" s="2"/>
      <c r="AB107" s="2"/>
      <c r="AC107" s="2"/>
    </row>
    <row r="108" spans="1:29" ht="9.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4"/>
      <c r="Z108" s="2"/>
      <c r="AA108" s="2"/>
      <c r="AB108" s="2"/>
      <c r="AC108" s="2"/>
    </row>
    <row r="109" spans="1:29" ht="9.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4"/>
      <c r="Z109" s="2"/>
      <c r="AA109" s="2"/>
      <c r="AB109" s="2"/>
      <c r="AC109" s="2"/>
    </row>
    <row r="110" spans="1:29" ht="9.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4"/>
      <c r="Z110" s="2"/>
      <c r="AA110" s="2"/>
      <c r="AB110" s="2"/>
      <c r="AC110" s="2"/>
    </row>
    <row r="111" spans="1:29" ht="9.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4"/>
      <c r="Z111" s="2"/>
      <c r="AA111" s="2"/>
      <c r="AB111" s="2"/>
      <c r="AC111" s="2"/>
    </row>
    <row r="112" spans="1:29" ht="9.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4"/>
      <c r="Z112" s="2"/>
      <c r="AA112" s="2"/>
      <c r="AB112" s="2"/>
      <c r="AC112" s="2"/>
    </row>
    <row r="113" spans="1:29" ht="9.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4"/>
      <c r="Z113" s="2"/>
      <c r="AA113" s="2"/>
      <c r="AB113" s="2"/>
      <c r="AC113" s="2"/>
    </row>
    <row r="114" spans="1:29" ht="9.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4"/>
      <c r="Z114" s="2"/>
      <c r="AA114" s="2"/>
      <c r="AB114" s="2"/>
      <c r="AC114" s="2"/>
    </row>
    <row r="115" spans="1:29" ht="9.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4"/>
      <c r="Z115" s="2"/>
      <c r="AA115" s="2"/>
      <c r="AB115" s="2"/>
      <c r="AC115" s="2"/>
    </row>
    <row r="116" spans="1:29" ht="9.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4"/>
      <c r="Z116" s="2"/>
      <c r="AA116" s="2"/>
      <c r="AB116" s="2"/>
      <c r="AC116" s="2"/>
    </row>
    <row r="117" spans="1:29" ht="9.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4"/>
      <c r="Z117" s="2"/>
      <c r="AA117" s="2"/>
      <c r="AB117" s="2"/>
      <c r="AC117" s="2"/>
    </row>
    <row r="118" spans="1:29" ht="9.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4"/>
      <c r="Z118" s="2"/>
      <c r="AA118" s="2"/>
      <c r="AB118" s="2"/>
      <c r="AC118" s="2"/>
    </row>
    <row r="119" spans="1:29" ht="9.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4"/>
      <c r="Z119" s="2"/>
      <c r="AA119" s="2"/>
      <c r="AB119" s="2"/>
      <c r="AC119" s="2"/>
    </row>
    <row r="120" spans="1:29" ht="9.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4"/>
      <c r="Z120" s="2"/>
      <c r="AA120" s="2"/>
      <c r="AB120" s="2"/>
      <c r="AC120" s="2"/>
    </row>
    <row r="121" spans="1:29" ht="9.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4"/>
      <c r="Z121" s="2"/>
      <c r="AA121" s="2"/>
      <c r="AB121" s="2"/>
      <c r="AC121" s="2"/>
    </row>
    <row r="122" spans="1:29" ht="9.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4"/>
      <c r="Z122" s="2"/>
      <c r="AA122" s="2"/>
      <c r="AB122" s="2"/>
      <c r="AC122" s="2"/>
    </row>
    <row r="123" spans="1:29" ht="9.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4"/>
      <c r="Z123" s="2"/>
      <c r="AA123" s="2"/>
      <c r="AB123" s="2"/>
      <c r="AC123" s="2"/>
    </row>
    <row r="124" spans="1:29" ht="9.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4"/>
      <c r="Z124" s="2"/>
      <c r="AA124" s="2"/>
      <c r="AB124" s="2"/>
      <c r="AC124" s="2"/>
    </row>
    <row r="125" spans="1:29" ht="9.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4"/>
      <c r="Z125" s="2"/>
      <c r="AA125" s="2"/>
      <c r="AB125" s="2"/>
      <c r="AC125" s="2"/>
    </row>
    <row r="126" spans="1:29" ht="9.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4"/>
      <c r="Z126" s="2"/>
      <c r="AA126" s="2"/>
      <c r="AB126" s="2"/>
      <c r="AC126" s="2"/>
    </row>
    <row r="127" spans="1:29" ht="9.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4"/>
      <c r="Z127" s="2"/>
      <c r="AA127" s="2"/>
      <c r="AB127" s="2"/>
      <c r="AC127" s="2"/>
    </row>
    <row r="128" spans="1:29" ht="9.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4"/>
      <c r="Z128" s="2"/>
      <c r="AA128" s="2"/>
      <c r="AB128" s="2"/>
      <c r="AC128" s="2"/>
    </row>
    <row r="129" spans="1:29" ht="9.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4"/>
      <c r="Z129" s="2"/>
      <c r="AA129" s="2"/>
      <c r="AB129" s="2"/>
      <c r="AC129" s="2"/>
    </row>
    <row r="130" spans="1:29" ht="9.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4"/>
      <c r="Z130" s="2"/>
      <c r="AA130" s="2"/>
      <c r="AB130" s="2"/>
      <c r="AC130" s="2"/>
    </row>
    <row r="131" spans="1:29" ht="9.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4"/>
      <c r="Z131" s="2"/>
      <c r="AA131" s="2"/>
      <c r="AB131" s="2"/>
      <c r="AC131" s="2"/>
    </row>
    <row r="132" spans="1:29" ht="9.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4"/>
      <c r="Z132" s="2"/>
      <c r="AA132" s="2"/>
      <c r="AB132" s="2"/>
      <c r="AC132" s="2"/>
    </row>
    <row r="133" spans="1:29" ht="9.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4"/>
      <c r="Z133" s="2"/>
      <c r="AA133" s="2"/>
      <c r="AB133" s="2"/>
      <c r="AC133" s="2"/>
    </row>
    <row r="134" spans="1:29" ht="9.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4"/>
      <c r="Z134" s="2"/>
      <c r="AA134" s="2"/>
      <c r="AB134" s="2"/>
      <c r="AC134" s="2"/>
    </row>
    <row r="135" spans="1:29" ht="9.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4"/>
      <c r="Z135" s="2"/>
      <c r="AA135" s="2"/>
      <c r="AB135" s="2"/>
      <c r="AC135" s="2"/>
    </row>
    <row r="136" spans="1:29" ht="9.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4"/>
      <c r="Z136" s="2"/>
      <c r="AA136" s="2"/>
      <c r="AB136" s="2"/>
      <c r="AC136" s="2"/>
    </row>
    <row r="137" spans="1:29" ht="9.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4"/>
      <c r="Z137" s="2"/>
      <c r="AA137" s="2"/>
      <c r="AB137" s="2"/>
      <c r="AC137" s="2"/>
    </row>
    <row r="138" spans="1:29" ht="9.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4"/>
      <c r="Z138" s="2"/>
      <c r="AA138" s="2"/>
      <c r="AB138" s="2"/>
      <c r="AC138" s="2"/>
    </row>
    <row r="139" spans="1:29" ht="9.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4"/>
      <c r="Z139" s="2"/>
      <c r="AA139" s="2"/>
      <c r="AB139" s="2"/>
      <c r="AC139" s="2"/>
    </row>
    <row r="140" spans="1:29" ht="9.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4"/>
      <c r="Z140" s="2"/>
      <c r="AA140" s="2"/>
      <c r="AB140" s="2"/>
      <c r="AC140" s="2"/>
    </row>
    <row r="141" spans="1:29" ht="9.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4"/>
      <c r="Z141" s="2"/>
      <c r="AA141" s="2"/>
      <c r="AB141" s="2"/>
      <c r="AC141" s="2"/>
    </row>
    <row r="142" spans="1:29" ht="9.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4"/>
      <c r="Z142" s="2"/>
      <c r="AA142" s="2"/>
      <c r="AB142" s="2"/>
      <c r="AC142" s="2"/>
    </row>
    <row r="143" spans="1:29" ht="9.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4"/>
      <c r="Z143" s="2"/>
      <c r="AA143" s="2"/>
      <c r="AB143" s="2"/>
      <c r="AC143" s="2"/>
    </row>
    <row r="144" spans="1:29" ht="9.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4"/>
      <c r="Z144" s="2"/>
      <c r="AA144" s="2"/>
      <c r="AB144" s="2"/>
      <c r="AC144" s="2"/>
    </row>
    <row r="145" spans="1:29" ht="9.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4"/>
      <c r="Z145" s="2"/>
      <c r="AA145" s="2"/>
      <c r="AB145" s="2"/>
      <c r="AC145" s="2"/>
    </row>
    <row r="146" spans="1:29" ht="9.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4"/>
      <c r="Z146" s="2"/>
      <c r="AA146" s="2"/>
      <c r="AB146" s="2"/>
      <c r="AC146" s="2"/>
    </row>
    <row r="147" spans="1:29" ht="9.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4"/>
      <c r="Z147" s="2"/>
      <c r="AA147" s="2"/>
      <c r="AB147" s="2"/>
      <c r="AC147" s="2"/>
    </row>
    <row r="148" spans="1:29" ht="9.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4"/>
      <c r="Z148" s="2"/>
      <c r="AA148" s="2"/>
      <c r="AB148" s="2"/>
      <c r="AC148" s="2"/>
    </row>
    <row r="149" spans="1:29" ht="9.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4"/>
      <c r="Z149" s="2"/>
      <c r="AA149" s="2"/>
      <c r="AB149" s="2"/>
      <c r="AC149" s="2"/>
    </row>
    <row r="150" spans="1:29" ht="9.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4"/>
      <c r="Z150" s="2"/>
      <c r="AA150" s="2"/>
      <c r="AB150" s="2"/>
      <c r="AC150" s="2"/>
    </row>
    <row r="151" spans="1:29" ht="9.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4"/>
      <c r="Z151" s="2"/>
      <c r="AA151" s="2"/>
      <c r="AB151" s="2"/>
      <c r="AC151" s="2"/>
    </row>
    <row r="152" spans="1:29" ht="9.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4"/>
      <c r="Z152" s="2"/>
      <c r="AA152" s="2"/>
      <c r="AB152" s="2"/>
      <c r="AC152" s="2"/>
    </row>
    <row r="153" spans="1:29" ht="9.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4"/>
      <c r="Z153" s="2"/>
      <c r="AA153" s="2"/>
      <c r="AB153" s="2"/>
      <c r="AC153" s="2"/>
    </row>
    <row r="154" spans="1:29" ht="9.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4"/>
      <c r="Z154" s="2"/>
      <c r="AA154" s="2"/>
      <c r="AB154" s="2"/>
      <c r="AC154" s="2"/>
    </row>
    <row r="155" spans="1:29" ht="9.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4"/>
      <c r="Z155" s="2"/>
      <c r="AA155" s="2"/>
      <c r="AB155" s="2"/>
      <c r="AC155" s="2"/>
    </row>
    <row r="156" spans="1:29" ht="9.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4"/>
      <c r="Z156" s="2"/>
      <c r="AA156" s="2"/>
      <c r="AB156" s="2"/>
      <c r="AC156" s="2"/>
    </row>
    <row r="157" spans="1:29" ht="9.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4"/>
      <c r="Z157" s="2"/>
      <c r="AA157" s="2"/>
      <c r="AB157" s="2"/>
      <c r="AC157" s="2"/>
    </row>
    <row r="158" spans="1:29" ht="9.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4"/>
      <c r="Z158" s="2"/>
      <c r="AA158" s="2"/>
      <c r="AB158" s="2"/>
      <c r="AC158" s="2"/>
    </row>
    <row r="159" spans="1:29" ht="9.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4"/>
      <c r="Z159" s="2"/>
      <c r="AA159" s="2"/>
      <c r="AB159" s="2"/>
      <c r="AC159" s="2"/>
    </row>
    <row r="160" spans="1:29" ht="9.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4"/>
      <c r="Z160" s="2"/>
      <c r="AA160" s="2"/>
      <c r="AB160" s="2"/>
      <c r="AC160" s="2"/>
    </row>
    <row r="161" spans="1:29" ht="9.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4"/>
      <c r="Z161" s="2"/>
      <c r="AA161" s="2"/>
      <c r="AB161" s="2"/>
      <c r="AC161" s="2"/>
    </row>
    <row r="162" spans="1:29" ht="9.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4"/>
      <c r="Z162" s="2"/>
      <c r="AA162" s="2"/>
      <c r="AB162" s="2"/>
      <c r="AC162" s="2"/>
    </row>
    <row r="163" spans="1:29" ht="9.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4"/>
      <c r="Z163" s="2"/>
      <c r="AA163" s="2"/>
      <c r="AB163" s="2"/>
      <c r="AC163" s="2"/>
    </row>
    <row r="164" spans="1:29" ht="9.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4"/>
      <c r="Z164" s="2"/>
      <c r="AA164" s="2"/>
      <c r="AB164" s="2"/>
      <c r="AC164" s="2"/>
    </row>
    <row r="165" spans="1:29" ht="9.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4"/>
      <c r="Z165" s="2"/>
      <c r="AA165" s="2"/>
      <c r="AB165" s="2"/>
      <c r="AC165" s="2"/>
    </row>
    <row r="166" spans="1:29" ht="9.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4"/>
      <c r="Z166" s="2"/>
      <c r="AA166" s="2"/>
      <c r="AB166" s="2"/>
      <c r="AC166" s="2"/>
    </row>
    <row r="167" spans="1:29" ht="9.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4"/>
      <c r="Z167" s="2"/>
      <c r="AA167" s="2"/>
      <c r="AB167" s="2"/>
      <c r="AC167" s="2"/>
    </row>
    <row r="168" spans="1:29" ht="9.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4"/>
      <c r="Z168" s="2"/>
      <c r="AA168" s="2"/>
      <c r="AB168" s="2"/>
      <c r="AC168" s="2"/>
    </row>
    <row r="169" spans="1:29" ht="9.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4"/>
      <c r="Z169" s="2"/>
      <c r="AA169" s="2"/>
      <c r="AB169" s="2"/>
      <c r="AC169" s="2"/>
    </row>
    <row r="170" spans="1:29" ht="9.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4"/>
      <c r="Z170" s="2"/>
      <c r="AA170" s="2"/>
      <c r="AB170" s="2"/>
      <c r="AC170" s="2"/>
    </row>
    <row r="171" spans="1:29" ht="9.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4"/>
      <c r="Z171" s="2"/>
      <c r="AA171" s="2"/>
      <c r="AB171" s="2"/>
      <c r="AC171" s="2"/>
    </row>
    <row r="172" spans="1:29" ht="9.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4"/>
      <c r="Z172" s="2"/>
      <c r="AA172" s="2"/>
      <c r="AB172" s="2"/>
      <c r="AC172" s="2"/>
    </row>
    <row r="173" spans="1:29" ht="9.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4"/>
      <c r="Z173" s="2"/>
      <c r="AA173" s="2"/>
      <c r="AB173" s="2"/>
      <c r="AC173" s="2"/>
    </row>
    <row r="174" spans="1:29" ht="9.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4"/>
      <c r="Z174" s="2"/>
      <c r="AA174" s="2"/>
      <c r="AB174" s="2"/>
      <c r="AC174" s="2"/>
    </row>
    <row r="175" spans="1:29" ht="9.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4"/>
      <c r="Z175" s="2"/>
      <c r="AA175" s="2"/>
      <c r="AB175" s="2"/>
      <c r="AC175" s="2"/>
    </row>
    <row r="176" spans="1:29" ht="9.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4"/>
      <c r="Z176" s="2"/>
      <c r="AA176" s="2"/>
      <c r="AB176" s="2"/>
      <c r="AC176" s="2"/>
    </row>
    <row r="177" spans="1:29" ht="9.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4"/>
      <c r="Z177" s="2"/>
      <c r="AA177" s="2"/>
      <c r="AB177" s="2"/>
      <c r="AC177" s="2"/>
    </row>
    <row r="178" spans="1:29" ht="9.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4"/>
      <c r="Z178" s="2"/>
      <c r="AA178" s="2"/>
      <c r="AB178" s="2"/>
      <c r="AC178" s="2"/>
    </row>
    <row r="179" spans="1:29" ht="9.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4"/>
      <c r="Z179" s="2"/>
      <c r="AA179" s="2"/>
      <c r="AB179" s="2"/>
      <c r="AC179" s="2"/>
    </row>
    <row r="180" spans="1:29" ht="9.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4"/>
      <c r="Z180" s="2"/>
      <c r="AA180" s="2"/>
      <c r="AB180" s="2"/>
      <c r="AC180" s="2"/>
    </row>
    <row r="181" spans="1:29" ht="9.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4"/>
      <c r="Z181" s="2"/>
      <c r="AA181" s="2"/>
      <c r="AB181" s="2"/>
      <c r="AC181" s="2"/>
    </row>
    <row r="182" spans="1:29" ht="9.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4"/>
      <c r="Z182" s="2"/>
      <c r="AA182" s="2"/>
      <c r="AB182" s="2"/>
      <c r="AC182" s="2"/>
    </row>
    <row r="183" spans="1:29" ht="9.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4"/>
      <c r="Z183" s="2"/>
      <c r="AA183" s="2"/>
      <c r="AB183" s="2"/>
      <c r="AC183" s="2"/>
    </row>
    <row r="184" spans="1:29" ht="9.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4"/>
      <c r="Z184" s="2"/>
      <c r="AA184" s="2"/>
      <c r="AB184" s="2"/>
      <c r="AC184" s="2"/>
    </row>
    <row r="185" spans="1:29" ht="9.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4"/>
      <c r="Z185" s="2"/>
      <c r="AA185" s="2"/>
      <c r="AB185" s="2"/>
      <c r="AC185" s="2"/>
    </row>
    <row r="186" spans="1:29" ht="9.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4"/>
      <c r="Z186" s="2"/>
      <c r="AA186" s="2"/>
      <c r="AB186" s="2"/>
      <c r="AC186" s="2"/>
    </row>
    <row r="187" spans="1:29" ht="9.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4"/>
      <c r="Z187" s="2"/>
      <c r="AA187" s="2"/>
      <c r="AB187" s="2"/>
      <c r="AC187" s="2"/>
    </row>
    <row r="188" spans="1:29" ht="9.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4"/>
      <c r="Z188" s="2"/>
      <c r="AA188" s="2"/>
      <c r="AB188" s="2"/>
      <c r="AC188" s="2"/>
    </row>
    <row r="189" spans="1:29" ht="9.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4"/>
      <c r="Z189" s="2"/>
      <c r="AA189" s="2"/>
      <c r="AB189" s="2"/>
      <c r="AC189" s="2"/>
    </row>
    <row r="190" spans="1:29" ht="9.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4"/>
      <c r="Z190" s="2"/>
      <c r="AA190" s="2"/>
      <c r="AB190" s="2"/>
      <c r="AC190" s="2"/>
    </row>
    <row r="191" spans="1:29" ht="9.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4"/>
      <c r="Z191" s="2"/>
      <c r="AA191" s="2"/>
      <c r="AB191" s="2"/>
      <c r="AC191" s="2"/>
    </row>
    <row r="192" spans="1:29" ht="9.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4"/>
      <c r="Z192" s="2"/>
      <c r="AA192" s="2"/>
      <c r="AB192" s="2"/>
      <c r="AC192" s="2"/>
    </row>
    <row r="193" spans="1:29" ht="9.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4"/>
      <c r="Z193" s="2"/>
      <c r="AA193" s="2"/>
      <c r="AB193" s="2"/>
      <c r="AC193" s="2"/>
    </row>
    <row r="194" spans="1:29" ht="9.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4"/>
      <c r="Z194" s="2"/>
      <c r="AA194" s="2"/>
      <c r="AB194" s="2"/>
      <c r="AC194" s="2"/>
    </row>
    <row r="195" spans="1:29" ht="9.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4"/>
      <c r="Z195" s="2"/>
      <c r="AA195" s="2"/>
      <c r="AB195" s="2"/>
      <c r="AC195" s="2"/>
    </row>
    <row r="196" spans="1:29" ht="9.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4"/>
      <c r="Z196" s="2"/>
      <c r="AA196" s="2"/>
      <c r="AB196" s="2"/>
      <c r="AC196" s="2"/>
    </row>
    <row r="197" spans="1:29" ht="9.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4"/>
      <c r="Z197" s="2"/>
      <c r="AA197" s="2"/>
      <c r="AB197" s="2"/>
      <c r="AC197" s="2"/>
    </row>
    <row r="198" spans="1:29" ht="9.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4"/>
      <c r="Z198" s="2"/>
      <c r="AA198" s="2"/>
      <c r="AB198" s="2"/>
      <c r="AC198" s="2"/>
    </row>
    <row r="199" spans="1:29" ht="9.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4"/>
      <c r="Z199" s="2"/>
      <c r="AA199" s="2"/>
      <c r="AB199" s="2"/>
      <c r="AC199" s="2"/>
    </row>
    <row r="200" spans="1:29" ht="9.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4"/>
      <c r="Z200" s="2"/>
      <c r="AA200" s="2"/>
      <c r="AB200" s="2"/>
      <c r="AC200" s="2"/>
    </row>
    <row r="201" spans="1:29" ht="9.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4"/>
      <c r="Z201" s="2"/>
      <c r="AA201" s="2"/>
      <c r="AB201" s="2"/>
      <c r="AC201" s="2"/>
    </row>
    <row r="202" spans="1:29" ht="9.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4"/>
      <c r="Z202" s="2"/>
      <c r="AA202" s="2"/>
      <c r="AB202" s="2"/>
      <c r="AC202" s="2"/>
    </row>
    <row r="203" spans="1:29" ht="9.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4"/>
      <c r="Z203" s="2"/>
      <c r="AA203" s="2"/>
      <c r="AB203" s="2"/>
      <c r="AC203" s="2"/>
    </row>
    <row r="204" spans="1:29" ht="9.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4"/>
      <c r="Z204" s="2"/>
      <c r="AA204" s="2"/>
      <c r="AB204" s="2"/>
      <c r="AC204" s="2"/>
    </row>
    <row r="205" spans="1:29" ht="9.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4"/>
      <c r="Z205" s="2"/>
      <c r="AA205" s="2"/>
      <c r="AB205" s="2"/>
      <c r="AC205" s="2"/>
    </row>
    <row r="206" spans="1:29" ht="9.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4"/>
      <c r="Z206" s="2"/>
      <c r="AA206" s="2"/>
      <c r="AB206" s="2"/>
      <c r="AC206" s="2"/>
    </row>
    <row r="207" spans="1:29" ht="9.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4"/>
      <c r="Z207" s="2"/>
      <c r="AA207" s="2"/>
      <c r="AB207" s="2"/>
      <c r="AC207" s="2"/>
    </row>
    <row r="208" spans="1:29" ht="9.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4"/>
      <c r="Z208" s="2"/>
      <c r="AA208" s="2"/>
      <c r="AB208" s="2"/>
      <c r="AC208" s="2"/>
    </row>
    <row r="209" spans="1:29" ht="9.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4"/>
      <c r="Z209" s="2"/>
      <c r="AA209" s="2"/>
      <c r="AB209" s="2"/>
      <c r="AC209" s="2"/>
    </row>
    <row r="210" spans="1:29" ht="9.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4"/>
      <c r="Z210" s="2"/>
      <c r="AA210" s="2"/>
      <c r="AB210" s="2"/>
      <c r="AC210" s="2"/>
    </row>
    <row r="211" spans="1:29" ht="9.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4"/>
      <c r="Z211" s="2"/>
      <c r="AA211" s="2"/>
      <c r="AB211" s="2"/>
      <c r="AC211" s="2"/>
    </row>
    <row r="212" spans="1:29" ht="9.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4"/>
      <c r="Z212" s="2"/>
      <c r="AA212" s="2"/>
      <c r="AB212" s="2"/>
      <c r="AC212" s="2"/>
    </row>
    <row r="213" spans="1:29" ht="9.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4"/>
      <c r="Z213" s="2"/>
      <c r="AA213" s="2"/>
      <c r="AB213" s="2"/>
      <c r="AC213" s="2"/>
    </row>
    <row r="214" spans="1:29" ht="9.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4"/>
      <c r="Z214" s="2"/>
      <c r="AA214" s="2"/>
      <c r="AB214" s="2"/>
      <c r="AC214" s="2"/>
    </row>
    <row r="215" spans="1:29" ht="9.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4"/>
      <c r="Z215" s="2"/>
      <c r="AA215" s="2"/>
      <c r="AB215" s="2"/>
      <c r="AC215" s="2"/>
    </row>
    <row r="216" spans="1:29" ht="9.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4"/>
      <c r="Z216" s="2"/>
      <c r="AA216" s="2"/>
      <c r="AB216" s="2"/>
      <c r="AC216" s="2"/>
    </row>
    <row r="217" spans="1:29" ht="9.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4"/>
      <c r="Z217" s="2"/>
      <c r="AA217" s="2"/>
      <c r="AB217" s="2"/>
      <c r="AC217" s="2"/>
    </row>
    <row r="218" spans="1:29" ht="9.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4"/>
      <c r="Z218" s="2"/>
      <c r="AA218" s="2"/>
      <c r="AB218" s="2"/>
      <c r="AC218" s="2"/>
    </row>
    <row r="219" spans="1:29" ht="9.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4"/>
      <c r="Z219" s="2"/>
      <c r="AA219" s="2"/>
      <c r="AB219" s="2"/>
      <c r="AC219" s="2"/>
    </row>
    <row r="220" spans="1:29" ht="9.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4"/>
      <c r="Z220" s="2"/>
      <c r="AA220" s="2"/>
      <c r="AB220" s="2"/>
      <c r="AC220" s="2"/>
    </row>
    <row r="221" spans="1:29" ht="9.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4"/>
      <c r="Z221" s="2"/>
      <c r="AA221" s="2"/>
      <c r="AB221" s="2"/>
      <c r="AC221" s="2"/>
    </row>
    <row r="222" spans="1:29" ht="9.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4"/>
      <c r="Z222" s="2"/>
      <c r="AA222" s="2"/>
      <c r="AB222" s="2"/>
      <c r="AC222" s="2"/>
    </row>
    <row r="223" spans="1:29" ht="9.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4"/>
      <c r="Z223" s="2"/>
      <c r="AA223" s="2"/>
      <c r="AB223" s="2"/>
      <c r="AC223" s="2"/>
    </row>
    <row r="224" spans="1:29" ht="9.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4"/>
      <c r="Z224" s="2"/>
      <c r="AA224" s="2"/>
      <c r="AB224" s="2"/>
      <c r="AC224" s="2"/>
    </row>
    <row r="225" spans="1:29" ht="9.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4"/>
      <c r="Z225" s="2"/>
      <c r="AA225" s="2"/>
      <c r="AB225" s="2"/>
      <c r="AC225" s="2"/>
    </row>
    <row r="226" spans="1:29" ht="9.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4"/>
      <c r="Z226" s="2"/>
      <c r="AA226" s="2"/>
      <c r="AB226" s="2"/>
      <c r="AC226" s="2"/>
    </row>
    <row r="227" spans="1:29" ht="9.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4"/>
      <c r="Z227" s="2"/>
      <c r="AA227" s="2"/>
      <c r="AB227" s="2"/>
      <c r="AC227" s="2"/>
    </row>
    <row r="228" spans="1:29" ht="9.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4"/>
      <c r="Z228" s="2"/>
      <c r="AA228" s="2"/>
      <c r="AB228" s="2"/>
      <c r="AC228" s="2"/>
    </row>
    <row r="229" spans="1:29" ht="9.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4"/>
      <c r="Z229" s="2"/>
      <c r="AA229" s="2"/>
      <c r="AB229" s="2"/>
      <c r="AC229" s="2"/>
    </row>
    <row r="230" spans="1:29" ht="9.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4"/>
      <c r="Z230" s="2"/>
      <c r="AA230" s="2"/>
      <c r="AB230" s="2"/>
      <c r="AC230" s="2"/>
    </row>
    <row r="231" spans="1:29" ht="9.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4"/>
      <c r="Z231" s="2"/>
      <c r="AA231" s="2"/>
      <c r="AB231" s="2"/>
      <c r="AC231" s="2"/>
    </row>
    <row r="232" spans="1:29" ht="9.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4"/>
      <c r="Z232" s="2"/>
      <c r="AA232" s="2"/>
      <c r="AB232" s="2"/>
      <c r="AC232" s="2"/>
    </row>
    <row r="233" spans="1:29" ht="9.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4"/>
      <c r="Z233" s="2"/>
      <c r="AA233" s="2"/>
      <c r="AB233" s="2"/>
      <c r="AC233" s="2"/>
    </row>
    <row r="234" spans="1:29" ht="9.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4"/>
      <c r="Z234" s="2"/>
      <c r="AA234" s="2"/>
      <c r="AB234" s="2"/>
      <c r="AC234" s="2"/>
    </row>
    <row r="235" spans="1:29" ht="9.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4"/>
      <c r="Z235" s="2"/>
      <c r="AA235" s="2"/>
      <c r="AB235" s="2"/>
      <c r="AC235" s="2"/>
    </row>
    <row r="236" spans="1:29" ht="9.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4"/>
      <c r="Z236" s="2"/>
      <c r="AA236" s="2"/>
      <c r="AB236" s="2"/>
      <c r="AC236" s="2"/>
    </row>
    <row r="237" spans="1:29" ht="9.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4"/>
      <c r="Z237" s="2"/>
      <c r="AA237" s="2"/>
      <c r="AB237" s="2"/>
      <c r="AC237" s="2"/>
    </row>
    <row r="238" spans="1:29" ht="9.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4"/>
      <c r="Z238" s="2"/>
      <c r="AA238" s="2"/>
      <c r="AB238" s="2"/>
      <c r="AC238" s="2"/>
    </row>
    <row r="239" spans="1:29" ht="9.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4"/>
      <c r="Z239" s="2"/>
      <c r="AA239" s="2"/>
      <c r="AB239" s="2"/>
      <c r="AC239" s="2"/>
    </row>
    <row r="240" spans="1:29" ht="9.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4"/>
      <c r="Z240" s="2"/>
      <c r="AA240" s="2"/>
      <c r="AB240" s="2"/>
      <c r="AC240" s="2"/>
    </row>
    <row r="241" spans="1:29" ht="9.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4"/>
      <c r="Z241" s="2"/>
      <c r="AA241" s="2"/>
      <c r="AB241" s="2"/>
      <c r="AC241" s="2"/>
    </row>
    <row r="242" spans="1:29" ht="9.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4"/>
      <c r="Z242" s="2"/>
      <c r="AA242" s="2"/>
      <c r="AB242" s="2"/>
      <c r="AC242" s="2"/>
    </row>
    <row r="243" spans="1:29" ht="9.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4"/>
      <c r="Z243" s="2"/>
      <c r="AA243" s="2"/>
      <c r="AB243" s="2"/>
      <c r="AC243" s="2"/>
    </row>
    <row r="244" spans="1:29" ht="9.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4"/>
      <c r="Z244" s="2"/>
      <c r="AA244" s="2"/>
      <c r="AB244" s="2"/>
      <c r="AC244" s="2"/>
    </row>
    <row r="245" spans="1:29" ht="9.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4"/>
      <c r="Z245" s="2"/>
      <c r="AA245" s="2"/>
      <c r="AB245" s="2"/>
      <c r="AC245" s="2"/>
    </row>
    <row r="246" spans="1:29" ht="9.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4"/>
      <c r="Z246" s="2"/>
      <c r="AA246" s="2"/>
      <c r="AB246" s="2"/>
      <c r="AC246" s="2"/>
    </row>
    <row r="247" spans="1:29" ht="9.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4"/>
      <c r="Z247" s="2"/>
      <c r="AA247" s="2"/>
      <c r="AB247" s="2"/>
      <c r="AC247" s="2"/>
    </row>
    <row r="248" spans="1:29" ht="9.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4"/>
      <c r="Z248" s="2"/>
      <c r="AA248" s="2"/>
      <c r="AB248" s="2"/>
      <c r="AC248" s="2"/>
    </row>
    <row r="249" spans="1:29" ht="9.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4"/>
      <c r="Z249" s="2"/>
      <c r="AA249" s="2"/>
      <c r="AB249" s="2"/>
      <c r="AC249" s="2"/>
    </row>
    <row r="250" spans="1:29" ht="9.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4"/>
      <c r="Z250" s="2"/>
      <c r="AA250" s="2"/>
      <c r="AB250" s="2"/>
      <c r="AC250" s="2"/>
    </row>
    <row r="251" spans="1:29" ht="9.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4"/>
      <c r="Z251" s="2"/>
      <c r="AA251" s="2"/>
      <c r="AB251" s="2"/>
      <c r="AC251" s="2"/>
    </row>
    <row r="252" spans="1:29" ht="9.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4"/>
      <c r="Z252" s="2"/>
      <c r="AA252" s="2"/>
      <c r="AB252" s="2"/>
      <c r="AC252" s="2"/>
    </row>
    <row r="253" spans="1:29" ht="9.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4"/>
      <c r="Z253" s="2"/>
      <c r="AA253" s="2"/>
      <c r="AB253" s="2"/>
      <c r="AC253" s="2"/>
    </row>
    <row r="254" spans="1:29" ht="9.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4"/>
      <c r="Z254" s="2"/>
      <c r="AA254" s="2"/>
      <c r="AB254" s="2"/>
      <c r="AC254" s="2"/>
    </row>
    <row r="255" spans="1:29" ht="9.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4"/>
      <c r="Z255" s="2"/>
      <c r="AA255" s="2"/>
      <c r="AB255" s="2"/>
      <c r="AC255" s="2"/>
    </row>
    <row r="256" spans="1:29" ht="9.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4"/>
      <c r="Z256" s="2"/>
      <c r="AA256" s="2"/>
      <c r="AB256" s="2"/>
      <c r="AC256" s="2"/>
    </row>
    <row r="257" spans="1:29" ht="9.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4"/>
      <c r="Z257" s="2"/>
      <c r="AA257" s="2"/>
      <c r="AB257" s="2"/>
      <c r="AC257" s="2"/>
    </row>
    <row r="258" spans="1:29" ht="9.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4"/>
      <c r="Z258" s="2"/>
      <c r="AA258" s="2"/>
      <c r="AB258" s="2"/>
      <c r="AC258" s="2"/>
    </row>
    <row r="259" spans="1:29" ht="9.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4"/>
      <c r="Z259" s="2"/>
      <c r="AA259" s="2"/>
      <c r="AB259" s="2"/>
      <c r="AC259" s="2"/>
    </row>
    <row r="260" spans="1:29" ht="9.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4"/>
      <c r="Z260" s="2"/>
      <c r="AA260" s="2"/>
      <c r="AB260" s="2"/>
      <c r="AC260" s="2"/>
    </row>
    <row r="261" spans="1:29" ht="9.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4"/>
      <c r="Z261" s="2"/>
      <c r="AA261" s="2"/>
      <c r="AB261" s="2"/>
      <c r="AC261" s="2"/>
    </row>
    <row r="262" spans="1:29" ht="9.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4"/>
      <c r="Z262" s="2"/>
      <c r="AA262" s="2"/>
      <c r="AB262" s="2"/>
      <c r="AC262" s="2"/>
    </row>
    <row r="263" spans="1:29" ht="9.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4"/>
      <c r="Z263" s="2"/>
      <c r="AA263" s="2"/>
      <c r="AB263" s="2"/>
      <c r="AC263" s="2"/>
    </row>
    <row r="264" spans="1:29" ht="9.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4"/>
      <c r="Z264" s="2"/>
      <c r="AA264" s="2"/>
      <c r="AB264" s="2"/>
      <c r="AC264" s="2"/>
    </row>
    <row r="265" spans="1:29" ht="9.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4"/>
      <c r="Z265" s="2"/>
      <c r="AA265" s="2"/>
      <c r="AB265" s="2"/>
      <c r="AC265" s="2"/>
    </row>
    <row r="266" spans="1:29" ht="9.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4"/>
      <c r="Z266" s="2"/>
      <c r="AA266" s="2"/>
      <c r="AB266" s="2"/>
      <c r="AC266" s="2"/>
    </row>
    <row r="267" spans="1:29" ht="9.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4"/>
      <c r="Z267" s="2"/>
      <c r="AA267" s="2"/>
      <c r="AB267" s="2"/>
      <c r="AC267" s="2"/>
    </row>
    <row r="268" spans="1:29" ht="9.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4"/>
      <c r="Z268" s="2"/>
      <c r="AA268" s="2"/>
      <c r="AB268" s="2"/>
      <c r="AC268" s="2"/>
    </row>
    <row r="269" spans="1:29" ht="9.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4"/>
      <c r="Z269" s="2"/>
      <c r="AA269" s="2"/>
      <c r="AB269" s="2"/>
      <c r="AC269" s="2"/>
    </row>
    <row r="270" spans="1:29" ht="9.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4"/>
      <c r="Z270" s="2"/>
      <c r="AA270" s="2"/>
      <c r="AB270" s="2"/>
      <c r="AC270" s="2"/>
    </row>
    <row r="271" spans="1:29" ht="9.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4"/>
      <c r="Z271" s="2"/>
      <c r="AA271" s="2"/>
      <c r="AB271" s="2"/>
      <c r="AC271" s="2"/>
    </row>
    <row r="272" spans="1:29" ht="9.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4"/>
      <c r="Z272" s="2"/>
      <c r="AA272" s="2"/>
      <c r="AB272" s="2"/>
      <c r="AC272" s="2"/>
    </row>
    <row r="273" spans="1:29" ht="9.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4"/>
      <c r="Z273" s="2"/>
      <c r="AA273" s="2"/>
      <c r="AB273" s="2"/>
      <c r="AC273" s="2"/>
    </row>
    <row r="274" spans="1:29" ht="9.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4"/>
      <c r="Z274" s="2"/>
      <c r="AA274" s="2"/>
      <c r="AB274" s="2"/>
      <c r="AC274" s="2"/>
    </row>
    <row r="275" spans="1:29" ht="9.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4"/>
      <c r="Z275" s="2"/>
      <c r="AA275" s="2"/>
      <c r="AB275" s="2"/>
      <c r="AC275" s="2"/>
    </row>
    <row r="276" spans="1:29" ht="9.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4"/>
      <c r="Z276" s="2"/>
      <c r="AA276" s="2"/>
      <c r="AB276" s="2"/>
      <c r="AC276" s="2"/>
    </row>
    <row r="277" spans="1:29" ht="9.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4"/>
      <c r="Z277" s="2"/>
      <c r="AA277" s="2"/>
      <c r="AB277" s="2"/>
      <c r="AC277" s="2"/>
    </row>
    <row r="278" spans="1:29" ht="9.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4"/>
      <c r="Z278" s="2"/>
      <c r="AA278" s="2"/>
      <c r="AB278" s="2"/>
      <c r="AC278" s="2"/>
    </row>
    <row r="279" spans="1:29" ht="9.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4"/>
      <c r="Z279" s="2"/>
      <c r="AA279" s="2"/>
      <c r="AB279" s="2"/>
      <c r="AC279" s="2"/>
    </row>
    <row r="280" spans="1:29" ht="9.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4"/>
      <c r="Z280" s="2"/>
      <c r="AA280" s="2"/>
      <c r="AB280" s="2"/>
      <c r="AC280" s="2"/>
    </row>
    <row r="281" spans="1:29" ht="9.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4"/>
      <c r="Z281" s="2"/>
      <c r="AA281" s="2"/>
      <c r="AB281" s="2"/>
      <c r="AC281" s="2"/>
    </row>
    <row r="282" spans="1:29" ht="9.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4"/>
      <c r="Z282" s="2"/>
      <c r="AA282" s="2"/>
      <c r="AB282" s="2"/>
      <c r="AC282" s="2"/>
    </row>
    <row r="283" spans="1:29" ht="9.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4"/>
      <c r="Z283" s="2"/>
      <c r="AA283" s="2"/>
      <c r="AB283" s="2"/>
      <c r="AC283" s="2"/>
    </row>
    <row r="284" spans="1:29" ht="9.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4"/>
      <c r="Z284" s="2"/>
      <c r="AA284" s="2"/>
      <c r="AB284" s="2"/>
      <c r="AC284" s="2"/>
    </row>
    <row r="285" spans="1:29" ht="9.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4"/>
      <c r="Z285" s="2"/>
      <c r="AA285" s="2"/>
      <c r="AB285" s="2"/>
      <c r="AC285" s="2"/>
    </row>
    <row r="286" spans="1:29" ht="9.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4"/>
      <c r="Z286" s="2"/>
      <c r="AA286" s="2"/>
      <c r="AB286" s="2"/>
      <c r="AC286" s="2"/>
    </row>
    <row r="287" spans="1:29" ht="9.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4"/>
      <c r="Z287" s="2"/>
      <c r="AA287" s="2"/>
      <c r="AB287" s="2"/>
      <c r="AC287" s="2"/>
    </row>
    <row r="288" spans="1:29" ht="9.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4"/>
      <c r="Z288" s="2"/>
      <c r="AA288" s="2"/>
      <c r="AB288" s="2"/>
      <c r="AC288" s="2"/>
    </row>
    <row r="289" spans="1:29" ht="9.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4"/>
      <c r="Z289" s="2"/>
      <c r="AA289" s="2"/>
      <c r="AB289" s="2"/>
      <c r="AC289" s="2"/>
    </row>
    <row r="290" spans="1:29" ht="9.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4"/>
      <c r="Z290" s="2"/>
      <c r="AA290" s="2"/>
      <c r="AB290" s="2"/>
      <c r="AC290" s="2"/>
    </row>
    <row r="291" spans="1:29" ht="9.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4"/>
      <c r="Z291" s="2"/>
      <c r="AA291" s="2"/>
      <c r="AB291" s="2"/>
      <c r="AC291" s="2"/>
    </row>
    <row r="292" spans="1:29" ht="9.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4"/>
      <c r="Z292" s="2"/>
      <c r="AA292" s="2"/>
      <c r="AB292" s="2"/>
      <c r="AC292" s="2"/>
    </row>
    <row r="293" spans="1:29" ht="9.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4"/>
      <c r="Z293" s="2"/>
      <c r="AA293" s="2"/>
      <c r="AB293" s="2"/>
      <c r="AC293" s="2"/>
    </row>
    <row r="294" spans="1:29" ht="9.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4"/>
      <c r="Z294" s="2"/>
      <c r="AA294" s="2"/>
      <c r="AB294" s="2"/>
      <c r="AC294" s="2"/>
    </row>
    <row r="295" spans="1:29" ht="9.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4"/>
      <c r="Z295" s="2"/>
      <c r="AA295" s="2"/>
      <c r="AB295" s="2"/>
      <c r="AC295" s="2"/>
    </row>
    <row r="296" spans="1:29" ht="9.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4"/>
      <c r="Z296" s="2"/>
      <c r="AA296" s="2"/>
      <c r="AB296" s="2"/>
      <c r="AC296" s="2"/>
    </row>
    <row r="297" spans="1:29" ht="9.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4"/>
      <c r="Z297" s="2"/>
      <c r="AA297" s="2"/>
      <c r="AB297" s="2"/>
      <c r="AC297" s="2"/>
    </row>
    <row r="298" spans="1:29" ht="9.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4"/>
      <c r="Z298" s="2"/>
      <c r="AA298" s="2"/>
      <c r="AB298" s="2"/>
      <c r="AC298" s="2"/>
    </row>
    <row r="299" spans="1:29" ht="9.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4"/>
      <c r="Z299" s="2"/>
      <c r="AA299" s="2"/>
      <c r="AB299" s="2"/>
      <c r="AC299" s="2"/>
    </row>
    <row r="300" spans="1:29" ht="9.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4"/>
      <c r="Z300" s="2"/>
      <c r="AA300" s="2"/>
      <c r="AB300" s="2"/>
      <c r="AC300" s="2"/>
    </row>
    <row r="301" spans="1:29" ht="9.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4"/>
      <c r="Z301" s="2"/>
      <c r="AA301" s="2"/>
      <c r="AB301" s="2"/>
      <c r="AC301" s="2"/>
    </row>
    <row r="302" spans="1:29" ht="9.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4"/>
      <c r="Z302" s="2"/>
      <c r="AA302" s="2"/>
      <c r="AB302" s="2"/>
      <c r="AC302" s="2"/>
    </row>
    <row r="303" spans="1:29" ht="9.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4"/>
      <c r="Z303" s="2"/>
      <c r="AA303" s="2"/>
      <c r="AB303" s="2"/>
      <c r="AC303" s="2"/>
    </row>
    <row r="304" spans="1:29" ht="9.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4"/>
      <c r="Z304" s="2"/>
      <c r="AA304" s="2"/>
      <c r="AB304" s="2"/>
      <c r="AC304" s="2"/>
    </row>
    <row r="305" spans="1:29" ht="9.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4"/>
      <c r="Z305" s="2"/>
      <c r="AA305" s="2"/>
      <c r="AB305" s="2"/>
      <c r="AC305" s="2"/>
    </row>
    <row r="306" spans="1:29" ht="9.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4"/>
      <c r="Z306" s="2"/>
      <c r="AA306" s="2"/>
      <c r="AB306" s="2"/>
      <c r="AC306" s="2"/>
    </row>
    <row r="307" spans="1:29" ht="9.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4"/>
      <c r="Z307" s="2"/>
      <c r="AA307" s="2"/>
      <c r="AB307" s="2"/>
      <c r="AC307" s="2"/>
    </row>
    <row r="308" spans="1:29" ht="9.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4"/>
      <c r="Z308" s="2"/>
      <c r="AA308" s="2"/>
      <c r="AB308" s="2"/>
      <c r="AC308" s="2"/>
    </row>
    <row r="309" spans="1:29" ht="9.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4"/>
      <c r="Z309" s="2"/>
      <c r="AA309" s="2"/>
      <c r="AB309" s="2"/>
      <c r="AC309" s="2"/>
    </row>
    <row r="310" spans="1:29" ht="9.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4"/>
      <c r="Z310" s="2"/>
      <c r="AA310" s="2"/>
      <c r="AB310" s="2"/>
      <c r="AC310" s="2"/>
    </row>
    <row r="311" spans="1:29" ht="9.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4"/>
      <c r="Z311" s="2"/>
      <c r="AA311" s="2"/>
      <c r="AB311" s="2"/>
      <c r="AC311" s="2"/>
    </row>
    <row r="312" spans="1:29" ht="9.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4"/>
      <c r="Z312" s="2"/>
      <c r="AA312" s="2"/>
      <c r="AB312" s="2"/>
      <c r="AC312" s="2"/>
    </row>
    <row r="313" spans="1:29" ht="9.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4"/>
      <c r="Z313" s="2"/>
      <c r="AA313" s="2"/>
      <c r="AB313" s="2"/>
      <c r="AC313" s="2"/>
    </row>
    <row r="314" spans="1:29" ht="9.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4"/>
      <c r="Z314" s="2"/>
      <c r="AA314" s="2"/>
      <c r="AB314" s="2"/>
      <c r="AC314" s="2"/>
    </row>
    <row r="315" spans="1:29" ht="9.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4"/>
      <c r="Z315" s="2"/>
      <c r="AA315" s="2"/>
      <c r="AB315" s="2"/>
      <c r="AC315" s="2"/>
    </row>
    <row r="316" spans="1:29" ht="9.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4"/>
      <c r="Z316" s="2"/>
      <c r="AA316" s="2"/>
      <c r="AB316" s="2"/>
      <c r="AC316" s="2"/>
    </row>
    <row r="317" spans="1:29" ht="9.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4"/>
      <c r="Z317" s="2"/>
      <c r="AA317" s="2"/>
      <c r="AB317" s="2"/>
      <c r="AC317" s="2"/>
    </row>
    <row r="318" spans="1:29" ht="9.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4"/>
      <c r="Z318" s="2"/>
      <c r="AA318" s="2"/>
      <c r="AB318" s="2"/>
      <c r="AC318" s="2"/>
    </row>
    <row r="319" spans="1:29" ht="9.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4"/>
      <c r="Z319" s="2"/>
      <c r="AA319" s="2"/>
      <c r="AB319" s="2"/>
      <c r="AC319" s="2"/>
    </row>
    <row r="320" spans="1:29" ht="9.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4"/>
      <c r="Z320" s="2"/>
      <c r="AA320" s="2"/>
      <c r="AB320" s="2"/>
      <c r="AC320" s="2"/>
    </row>
    <row r="321" spans="1:29" ht="9.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4"/>
      <c r="Z321" s="2"/>
      <c r="AA321" s="2"/>
      <c r="AB321" s="2"/>
      <c r="AC321" s="2"/>
    </row>
    <row r="322" spans="1:29" ht="9.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4"/>
      <c r="Z322" s="2"/>
      <c r="AA322" s="2"/>
      <c r="AB322" s="2"/>
      <c r="AC322" s="2"/>
    </row>
    <row r="323" spans="1:29" ht="9.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4"/>
      <c r="Z323" s="2"/>
      <c r="AA323" s="2"/>
      <c r="AB323" s="2"/>
      <c r="AC323" s="2"/>
    </row>
    <row r="324" spans="1:29" ht="9.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4"/>
      <c r="Z324" s="2"/>
      <c r="AA324" s="2"/>
      <c r="AB324" s="2"/>
      <c r="AC324" s="2"/>
    </row>
    <row r="325" spans="1:29" ht="9.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4"/>
      <c r="Z325" s="2"/>
      <c r="AA325" s="2"/>
      <c r="AB325" s="2"/>
      <c r="AC325" s="2"/>
    </row>
    <row r="326" spans="1:29" ht="9.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4"/>
      <c r="Z326" s="2"/>
      <c r="AA326" s="2"/>
      <c r="AB326" s="2"/>
      <c r="AC326" s="2"/>
    </row>
    <row r="327" spans="1:29" ht="9.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4"/>
      <c r="Z327" s="2"/>
      <c r="AA327" s="2"/>
      <c r="AB327" s="2"/>
      <c r="AC327" s="2"/>
    </row>
    <row r="328" spans="1:29" ht="9.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4"/>
      <c r="Z328" s="2"/>
      <c r="AA328" s="2"/>
      <c r="AB328" s="2"/>
      <c r="AC328" s="2"/>
    </row>
    <row r="329" spans="1:29" ht="9.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4"/>
      <c r="Z329" s="2"/>
      <c r="AA329" s="2"/>
      <c r="AB329" s="2"/>
      <c r="AC329" s="2"/>
    </row>
    <row r="330" spans="1:29" ht="9.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4"/>
      <c r="Z330" s="2"/>
      <c r="AA330" s="2"/>
      <c r="AB330" s="2"/>
      <c r="AC330" s="2"/>
    </row>
    <row r="331" spans="1:29" ht="9.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4"/>
      <c r="Z331" s="2"/>
      <c r="AA331" s="2"/>
      <c r="AB331" s="2"/>
      <c r="AC331" s="2"/>
    </row>
    <row r="332" spans="1:29" ht="9.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4"/>
      <c r="Z332" s="2"/>
      <c r="AA332" s="2"/>
      <c r="AB332" s="2"/>
      <c r="AC332" s="2"/>
    </row>
    <row r="333" spans="1:29" ht="9.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4"/>
      <c r="Z333" s="2"/>
      <c r="AA333" s="2"/>
      <c r="AB333" s="2"/>
      <c r="AC333" s="2"/>
    </row>
    <row r="334" spans="1:29" ht="9.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4"/>
      <c r="Z334" s="2"/>
      <c r="AA334" s="2"/>
      <c r="AB334" s="2"/>
      <c r="AC334" s="2"/>
    </row>
    <row r="335" spans="1:29" ht="9.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4"/>
      <c r="Z335" s="2"/>
      <c r="AA335" s="2"/>
      <c r="AB335" s="2"/>
      <c r="AC335" s="2"/>
    </row>
    <row r="336" spans="1:29" ht="9.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4"/>
      <c r="Z336" s="2"/>
      <c r="AA336" s="2"/>
      <c r="AB336" s="2"/>
      <c r="AC336" s="2"/>
    </row>
    <row r="337" spans="1:29" ht="9.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4"/>
      <c r="Z337" s="2"/>
      <c r="AA337" s="2"/>
      <c r="AB337" s="2"/>
      <c r="AC337" s="2"/>
    </row>
    <row r="338" spans="1:29" ht="9.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4"/>
      <c r="Z338" s="2"/>
      <c r="AA338" s="2"/>
      <c r="AB338" s="2"/>
      <c r="AC338" s="2"/>
    </row>
    <row r="339" spans="1:29" ht="9.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4"/>
      <c r="Z339" s="2"/>
      <c r="AA339" s="2"/>
      <c r="AB339" s="2"/>
      <c r="AC339" s="2"/>
    </row>
    <row r="340" spans="1:29" ht="9.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4"/>
      <c r="Z340" s="2"/>
      <c r="AA340" s="2"/>
      <c r="AB340" s="2"/>
      <c r="AC340" s="2"/>
    </row>
    <row r="341" spans="1:29" ht="9.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4"/>
      <c r="Z341" s="2"/>
      <c r="AA341" s="2"/>
      <c r="AB341" s="2"/>
      <c r="AC341" s="2"/>
    </row>
    <row r="342" spans="1:29" ht="9.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4"/>
      <c r="Z342" s="2"/>
      <c r="AA342" s="2"/>
      <c r="AB342" s="2"/>
      <c r="AC342" s="2"/>
    </row>
    <row r="343" spans="1:29" ht="9.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4"/>
      <c r="Z343" s="2"/>
      <c r="AA343" s="2"/>
      <c r="AB343" s="2"/>
      <c r="AC343" s="2"/>
    </row>
    <row r="344" spans="1:29" ht="9.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4"/>
      <c r="Z344" s="2"/>
      <c r="AA344" s="2"/>
      <c r="AB344" s="2"/>
      <c r="AC344" s="2"/>
    </row>
    <row r="345" spans="1:29" ht="9.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4"/>
      <c r="Z345" s="2"/>
      <c r="AA345" s="2"/>
      <c r="AB345" s="2"/>
      <c r="AC345" s="2"/>
    </row>
    <row r="346" spans="1:29" ht="9.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4"/>
      <c r="Z346" s="2"/>
      <c r="AA346" s="2"/>
      <c r="AB346" s="2"/>
      <c r="AC346" s="2"/>
    </row>
    <row r="347" spans="1:29" ht="9.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4"/>
      <c r="Z347" s="2"/>
      <c r="AA347" s="2"/>
      <c r="AB347" s="2"/>
      <c r="AC347" s="2"/>
    </row>
    <row r="348" spans="1:29" ht="9.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4"/>
      <c r="Z348" s="2"/>
      <c r="AA348" s="2"/>
      <c r="AB348" s="2"/>
      <c r="AC348" s="2"/>
    </row>
    <row r="349" spans="1:29" ht="9.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4"/>
      <c r="Z349" s="2"/>
      <c r="AA349" s="2"/>
      <c r="AB349" s="2"/>
      <c r="AC349" s="2"/>
    </row>
    <row r="350" spans="1:29" ht="9.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4"/>
      <c r="Z350" s="2"/>
      <c r="AA350" s="2"/>
      <c r="AB350" s="2"/>
      <c r="AC350" s="2"/>
    </row>
    <row r="351" spans="1:29" ht="9.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4"/>
      <c r="Z351" s="2"/>
      <c r="AA351" s="2"/>
      <c r="AB351" s="2"/>
      <c r="AC351" s="2"/>
    </row>
    <row r="352" spans="1:29" ht="9.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4"/>
      <c r="Z352" s="2"/>
      <c r="AA352" s="2"/>
      <c r="AB352" s="2"/>
      <c r="AC352" s="2"/>
    </row>
    <row r="353" spans="1:29" ht="9.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4"/>
      <c r="Z353" s="2"/>
      <c r="AA353" s="2"/>
      <c r="AB353" s="2"/>
      <c r="AC353" s="2"/>
    </row>
    <row r="354" spans="1:29" ht="9.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4"/>
      <c r="Z354" s="2"/>
      <c r="AA354" s="2"/>
      <c r="AB354" s="2"/>
      <c r="AC354" s="2"/>
    </row>
    <row r="355" spans="1:29" ht="9.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4"/>
      <c r="Z355" s="2"/>
      <c r="AA355" s="2"/>
      <c r="AB355" s="2"/>
      <c r="AC355" s="2"/>
    </row>
    <row r="356" spans="1:29" ht="9.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4"/>
      <c r="Z356" s="2"/>
      <c r="AA356" s="2"/>
      <c r="AB356" s="2"/>
      <c r="AC356" s="2"/>
    </row>
    <row r="357" spans="1:29" ht="9.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4"/>
      <c r="Z357" s="2"/>
      <c r="AA357" s="2"/>
      <c r="AB357" s="2"/>
      <c r="AC357" s="2"/>
    </row>
    <row r="358" spans="1:29" ht="9.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4"/>
      <c r="Z358" s="2"/>
      <c r="AA358" s="2"/>
      <c r="AB358" s="2"/>
      <c r="AC358" s="2"/>
    </row>
    <row r="359" spans="1:29" ht="9.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4"/>
      <c r="Z359" s="2"/>
      <c r="AA359" s="2"/>
      <c r="AB359" s="2"/>
      <c r="AC359" s="2"/>
    </row>
    <row r="360" spans="1:29" ht="9.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4"/>
      <c r="Z360" s="2"/>
      <c r="AA360" s="2"/>
      <c r="AB360" s="2"/>
      <c r="AC360" s="2"/>
    </row>
    <row r="361" spans="1:29" ht="9.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4"/>
      <c r="Z361" s="2"/>
      <c r="AA361" s="2"/>
      <c r="AB361" s="2"/>
      <c r="AC361" s="2"/>
    </row>
    <row r="362" spans="1:29" ht="9.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4"/>
      <c r="Z362" s="2"/>
      <c r="AA362" s="2"/>
      <c r="AB362" s="2"/>
      <c r="AC362" s="2"/>
    </row>
    <row r="363" spans="1:29" ht="9.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4"/>
      <c r="Z363" s="2"/>
      <c r="AA363" s="2"/>
      <c r="AB363" s="2"/>
      <c r="AC363" s="2"/>
    </row>
    <row r="364" spans="1:29" ht="9.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4"/>
      <c r="Z364" s="2"/>
      <c r="AA364" s="2"/>
      <c r="AB364" s="2"/>
      <c r="AC364" s="2"/>
    </row>
    <row r="365" spans="1:29" ht="9.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4"/>
      <c r="Z365" s="2"/>
      <c r="AA365" s="2"/>
      <c r="AB365" s="2"/>
      <c r="AC365" s="2"/>
    </row>
    <row r="366" spans="1:29" ht="9.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4"/>
      <c r="Z366" s="2"/>
      <c r="AA366" s="2"/>
      <c r="AB366" s="2"/>
      <c r="AC366" s="2"/>
    </row>
    <row r="367" spans="1:29" ht="9.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4"/>
      <c r="Z367" s="2"/>
      <c r="AA367" s="2"/>
      <c r="AB367" s="2"/>
      <c r="AC367" s="2"/>
    </row>
    <row r="368" spans="1:29" ht="9.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4"/>
      <c r="Z368" s="2"/>
      <c r="AA368" s="2"/>
      <c r="AB368" s="2"/>
      <c r="AC368" s="2"/>
    </row>
    <row r="369" spans="1:29" ht="9.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4"/>
      <c r="Z369" s="2"/>
      <c r="AA369" s="2"/>
      <c r="AB369" s="2"/>
      <c r="AC369" s="2"/>
    </row>
    <row r="370" spans="1:29" ht="9.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4"/>
      <c r="Z370" s="2"/>
      <c r="AA370" s="2"/>
      <c r="AB370" s="2"/>
      <c r="AC370" s="2"/>
    </row>
    <row r="371" spans="1:29" ht="9.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4"/>
      <c r="Z371" s="2"/>
      <c r="AA371" s="2"/>
      <c r="AB371" s="2"/>
      <c r="AC371" s="2"/>
    </row>
    <row r="372" spans="1:29" ht="9.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4"/>
      <c r="Z372" s="2"/>
      <c r="AA372" s="2"/>
      <c r="AB372" s="2"/>
      <c r="AC372" s="2"/>
    </row>
    <row r="373" spans="1:29" ht="9.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4"/>
      <c r="Z373" s="2"/>
      <c r="AA373" s="2"/>
      <c r="AB373" s="2"/>
      <c r="AC373" s="2"/>
    </row>
    <row r="374" spans="1:29" ht="9.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4"/>
      <c r="Z374" s="2"/>
      <c r="AA374" s="2"/>
      <c r="AB374" s="2"/>
      <c r="AC374" s="2"/>
    </row>
    <row r="375" spans="1:29" ht="9.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4"/>
      <c r="Z375" s="2"/>
      <c r="AA375" s="2"/>
      <c r="AB375" s="2"/>
      <c r="AC375" s="2"/>
    </row>
    <row r="376" spans="1:29" ht="9.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4"/>
      <c r="Z376" s="2"/>
      <c r="AA376" s="2"/>
      <c r="AB376" s="2"/>
      <c r="AC376" s="2"/>
    </row>
    <row r="377" spans="1:29" ht="9.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4"/>
      <c r="Z377" s="2"/>
      <c r="AA377" s="2"/>
      <c r="AB377" s="2"/>
      <c r="AC377" s="2"/>
    </row>
    <row r="378" spans="1:29" ht="9.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4"/>
      <c r="Z378" s="2"/>
      <c r="AA378" s="2"/>
      <c r="AB378" s="2"/>
      <c r="AC378" s="2"/>
    </row>
    <row r="379" spans="1:29" ht="9.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4"/>
      <c r="Z379" s="2"/>
      <c r="AA379" s="2"/>
      <c r="AB379" s="2"/>
      <c r="AC379" s="2"/>
    </row>
    <row r="380" spans="1:29" ht="9.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4"/>
      <c r="Z380" s="2"/>
      <c r="AA380" s="2"/>
      <c r="AB380" s="2"/>
      <c r="AC380" s="2"/>
    </row>
    <row r="381" spans="1:29" ht="9.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4"/>
      <c r="Z381" s="2"/>
      <c r="AA381" s="2"/>
      <c r="AB381" s="2"/>
      <c r="AC381" s="2"/>
    </row>
    <row r="382" spans="1:29" ht="9.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4"/>
      <c r="Z382" s="2"/>
      <c r="AA382" s="2"/>
      <c r="AB382" s="2"/>
      <c r="AC382" s="2"/>
    </row>
    <row r="383" spans="1:29" ht="9.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4"/>
      <c r="Z383" s="2"/>
      <c r="AA383" s="2"/>
      <c r="AB383" s="2"/>
      <c r="AC383" s="2"/>
    </row>
    <row r="384" spans="1:29" ht="9.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4"/>
      <c r="Z384" s="2"/>
      <c r="AA384" s="2"/>
      <c r="AB384" s="2"/>
      <c r="AC384" s="2"/>
    </row>
    <row r="385" spans="1:29" ht="9.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4"/>
      <c r="Z385" s="2"/>
      <c r="AA385" s="2"/>
      <c r="AB385" s="2"/>
      <c r="AC385" s="2"/>
    </row>
    <row r="386" spans="1:29" ht="9.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4"/>
      <c r="Z386" s="2"/>
      <c r="AA386" s="2"/>
      <c r="AB386" s="2"/>
      <c r="AC386" s="2"/>
    </row>
    <row r="387" spans="1:29" ht="9.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4"/>
      <c r="Z387" s="2"/>
      <c r="AA387" s="2"/>
      <c r="AB387" s="2"/>
      <c r="AC387" s="2"/>
    </row>
    <row r="388" spans="1:29" ht="9.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4"/>
      <c r="Z388" s="2"/>
      <c r="AA388" s="2"/>
      <c r="AB388" s="2"/>
      <c r="AC388" s="2"/>
    </row>
    <row r="389" spans="1:29" ht="9.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4"/>
      <c r="Z389" s="2"/>
      <c r="AA389" s="2"/>
      <c r="AB389" s="2"/>
      <c r="AC389" s="2"/>
    </row>
    <row r="390" spans="1:29" ht="9.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4"/>
      <c r="Z390" s="2"/>
      <c r="AA390" s="2"/>
      <c r="AB390" s="2"/>
      <c r="AC390" s="2"/>
    </row>
    <row r="391" spans="1:29" ht="9.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4"/>
      <c r="Z391" s="2"/>
      <c r="AA391" s="2"/>
      <c r="AB391" s="2"/>
      <c r="AC391" s="2"/>
    </row>
    <row r="392" spans="1:29" ht="9.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4"/>
      <c r="Z392" s="2"/>
      <c r="AA392" s="2"/>
      <c r="AB392" s="2"/>
      <c r="AC392" s="2"/>
    </row>
    <row r="393" spans="1:29" ht="9.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4"/>
      <c r="Z393" s="2"/>
      <c r="AA393" s="2"/>
      <c r="AB393" s="2"/>
      <c r="AC393" s="2"/>
    </row>
    <row r="394" spans="1:29" ht="9.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4"/>
      <c r="Z394" s="2"/>
      <c r="AA394" s="2"/>
      <c r="AB394" s="2"/>
      <c r="AC394" s="2"/>
    </row>
    <row r="395" spans="1:29" ht="9.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4"/>
      <c r="Z395" s="2"/>
      <c r="AA395" s="2"/>
      <c r="AB395" s="2"/>
      <c r="AC395" s="2"/>
    </row>
    <row r="396" spans="1:29" ht="9.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4"/>
      <c r="Z396" s="2"/>
      <c r="AA396" s="2"/>
      <c r="AB396" s="2"/>
      <c r="AC396" s="2"/>
    </row>
    <row r="397" spans="1:29" ht="9.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4"/>
      <c r="Z397" s="2"/>
      <c r="AA397" s="2"/>
      <c r="AB397" s="2"/>
      <c r="AC397" s="2"/>
    </row>
    <row r="398" spans="1:29" ht="9.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4"/>
      <c r="Z398" s="2"/>
      <c r="AA398" s="2"/>
      <c r="AB398" s="2"/>
      <c r="AC398" s="2"/>
    </row>
    <row r="399" spans="1:29" ht="9.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4"/>
      <c r="Z399" s="2"/>
      <c r="AA399" s="2"/>
      <c r="AB399" s="2"/>
      <c r="AC399" s="2"/>
    </row>
    <row r="400" spans="1:29" ht="9.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4"/>
      <c r="Z400" s="2"/>
      <c r="AA400" s="2"/>
      <c r="AB400" s="2"/>
      <c r="AC400" s="2"/>
    </row>
    <row r="401" spans="1:29" ht="9.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4"/>
      <c r="Z401" s="2"/>
      <c r="AA401" s="2"/>
      <c r="AB401" s="2"/>
      <c r="AC401" s="2"/>
    </row>
    <row r="402" spans="1:29" ht="9.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4"/>
      <c r="Z402" s="2"/>
      <c r="AA402" s="2"/>
      <c r="AB402" s="2"/>
      <c r="AC402" s="2"/>
    </row>
    <row r="403" spans="1:29" ht="9.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4"/>
      <c r="Z403" s="2"/>
      <c r="AA403" s="2"/>
      <c r="AB403" s="2"/>
      <c r="AC403" s="2"/>
    </row>
    <row r="404" spans="1:29" ht="9.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4"/>
      <c r="Z404" s="2"/>
      <c r="AA404" s="2"/>
      <c r="AB404" s="2"/>
      <c r="AC404" s="2"/>
    </row>
    <row r="405" spans="1:29" ht="9.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4"/>
      <c r="Z405" s="2"/>
      <c r="AA405" s="2"/>
      <c r="AB405" s="2"/>
      <c r="AC405" s="2"/>
    </row>
    <row r="406" spans="1:29" ht="9.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4"/>
      <c r="Z406" s="2"/>
      <c r="AA406" s="2"/>
      <c r="AB406" s="2"/>
      <c r="AC406" s="2"/>
    </row>
    <row r="407" spans="1:29" ht="9.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4"/>
      <c r="Z407" s="2"/>
      <c r="AA407" s="2"/>
      <c r="AB407" s="2"/>
      <c r="AC407" s="2"/>
    </row>
    <row r="408" spans="1:29" ht="9.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4"/>
      <c r="Z408" s="2"/>
      <c r="AA408" s="2"/>
      <c r="AB408" s="2"/>
      <c r="AC408" s="2"/>
    </row>
    <row r="409" spans="1:29" ht="9.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4"/>
      <c r="Z409" s="2"/>
      <c r="AA409" s="2"/>
      <c r="AB409" s="2"/>
      <c r="AC409" s="2"/>
    </row>
    <row r="410" spans="1:29" ht="9.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4"/>
      <c r="Z410" s="2"/>
      <c r="AA410" s="2"/>
      <c r="AB410" s="2"/>
      <c r="AC410" s="2"/>
    </row>
    <row r="411" spans="1:29" ht="9.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4"/>
      <c r="Z411" s="2"/>
      <c r="AA411" s="2"/>
      <c r="AB411" s="2"/>
      <c r="AC411" s="2"/>
    </row>
    <row r="412" spans="1:29" ht="9.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4"/>
      <c r="Z412" s="2"/>
      <c r="AA412" s="2"/>
      <c r="AB412" s="2"/>
      <c r="AC412" s="2"/>
    </row>
    <row r="413" spans="1:29" ht="9.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4"/>
      <c r="Z413" s="2"/>
      <c r="AA413" s="2"/>
      <c r="AB413" s="2"/>
      <c r="AC413" s="2"/>
    </row>
    <row r="414" spans="1:29" ht="9.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4"/>
      <c r="Z414" s="2"/>
      <c r="AA414" s="2"/>
      <c r="AB414" s="2"/>
      <c r="AC414" s="2"/>
    </row>
    <row r="415" spans="1:29" ht="9.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4"/>
      <c r="Z415" s="2"/>
      <c r="AA415" s="2"/>
      <c r="AB415" s="2"/>
      <c r="AC415" s="2"/>
    </row>
    <row r="416" spans="1:29" ht="9.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4"/>
      <c r="Z416" s="2"/>
      <c r="AA416" s="2"/>
      <c r="AB416" s="2"/>
      <c r="AC416" s="2"/>
    </row>
    <row r="417" spans="1:29" ht="9.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4"/>
      <c r="Z417" s="2"/>
      <c r="AA417" s="2"/>
      <c r="AB417" s="2"/>
      <c r="AC417" s="2"/>
    </row>
    <row r="418" spans="1:29" ht="9.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4"/>
      <c r="Z418" s="2"/>
      <c r="AA418" s="2"/>
      <c r="AB418" s="2"/>
      <c r="AC418" s="2"/>
    </row>
    <row r="419" spans="1:29" ht="9.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4"/>
      <c r="Z419" s="2"/>
      <c r="AA419" s="2"/>
      <c r="AB419" s="2"/>
      <c r="AC419" s="2"/>
    </row>
    <row r="420" spans="1:29" ht="9.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4"/>
      <c r="Z420" s="2"/>
      <c r="AA420" s="2"/>
      <c r="AB420" s="2"/>
      <c r="AC420" s="2"/>
    </row>
    <row r="421" spans="1:29" ht="9.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4"/>
      <c r="Z421" s="2"/>
      <c r="AA421" s="2"/>
      <c r="AB421" s="2"/>
      <c r="AC421" s="2"/>
    </row>
    <row r="422" spans="1:29" ht="9.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4"/>
      <c r="Z422" s="2"/>
      <c r="AA422" s="2"/>
      <c r="AB422" s="2"/>
      <c r="AC422" s="2"/>
    </row>
    <row r="423" spans="1:29" ht="9.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4"/>
      <c r="Z423" s="2"/>
      <c r="AA423" s="2"/>
      <c r="AB423" s="2"/>
      <c r="AC423" s="2"/>
    </row>
    <row r="424" spans="1:29" ht="9.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4"/>
      <c r="Z424" s="2"/>
      <c r="AA424" s="2"/>
      <c r="AB424" s="2"/>
      <c r="AC424" s="2"/>
    </row>
    <row r="425" spans="1:29" ht="9.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4"/>
      <c r="Z425" s="2"/>
      <c r="AA425" s="2"/>
      <c r="AB425" s="2"/>
      <c r="AC425" s="2"/>
    </row>
    <row r="426" spans="1:29" ht="9.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4"/>
      <c r="Z426" s="2"/>
      <c r="AA426" s="2"/>
      <c r="AB426" s="2"/>
      <c r="AC426" s="2"/>
    </row>
    <row r="427" spans="1:29" ht="9.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4"/>
      <c r="Z427" s="2"/>
      <c r="AA427" s="2"/>
      <c r="AB427" s="2"/>
      <c r="AC427" s="2"/>
    </row>
    <row r="428" spans="1:29" ht="9.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4"/>
      <c r="Z428" s="2"/>
      <c r="AA428" s="2"/>
      <c r="AB428" s="2"/>
      <c r="AC428" s="2"/>
    </row>
    <row r="429" spans="1:29" ht="9.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4"/>
      <c r="Z429" s="2"/>
      <c r="AA429" s="2"/>
      <c r="AB429" s="2"/>
      <c r="AC429" s="2"/>
    </row>
    <row r="430" spans="1:29" ht="9.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4"/>
      <c r="Z430" s="2"/>
      <c r="AA430" s="2"/>
      <c r="AB430" s="2"/>
      <c r="AC430" s="2"/>
    </row>
    <row r="431" spans="1:29" ht="9.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4"/>
      <c r="Z431" s="2"/>
      <c r="AA431" s="2"/>
      <c r="AB431" s="2"/>
      <c r="AC431" s="2"/>
    </row>
    <row r="432" spans="1:29" ht="9.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4"/>
      <c r="Z432" s="2"/>
      <c r="AA432" s="2"/>
      <c r="AB432" s="2"/>
      <c r="AC432" s="2"/>
    </row>
    <row r="433" spans="1:29" ht="9.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4"/>
      <c r="Z433" s="2"/>
      <c r="AA433" s="2"/>
      <c r="AB433" s="2"/>
      <c r="AC433" s="2"/>
    </row>
    <row r="434" spans="1:29" ht="9.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4"/>
      <c r="Z434" s="2"/>
      <c r="AA434" s="2"/>
      <c r="AB434" s="2"/>
      <c r="AC434" s="2"/>
    </row>
    <row r="435" spans="1:29" ht="9.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4"/>
      <c r="Z435" s="2"/>
      <c r="AA435" s="2"/>
      <c r="AB435" s="2"/>
      <c r="AC435" s="2"/>
    </row>
    <row r="436" spans="1:29" ht="9.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4"/>
      <c r="Z436" s="2"/>
      <c r="AA436" s="2"/>
      <c r="AB436" s="2"/>
      <c r="AC436" s="2"/>
    </row>
    <row r="437" spans="1:29" ht="9.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4"/>
      <c r="Z437" s="2"/>
      <c r="AA437" s="2"/>
      <c r="AB437" s="2"/>
      <c r="AC437" s="2"/>
    </row>
    <row r="438" spans="1:29" ht="9.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4"/>
      <c r="Z438" s="2"/>
      <c r="AA438" s="2"/>
      <c r="AB438" s="2"/>
      <c r="AC438" s="2"/>
    </row>
    <row r="439" spans="1:29" ht="9.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4"/>
      <c r="Z439" s="2"/>
      <c r="AA439" s="2"/>
      <c r="AB439" s="2"/>
      <c r="AC439" s="2"/>
    </row>
    <row r="440" spans="1:29" ht="9.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4"/>
      <c r="Z440" s="2"/>
      <c r="AA440" s="2"/>
      <c r="AB440" s="2"/>
      <c r="AC440" s="2"/>
    </row>
    <row r="441" spans="1:29" ht="9.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4"/>
      <c r="Z441" s="2"/>
      <c r="AA441" s="2"/>
      <c r="AB441" s="2"/>
      <c r="AC441" s="2"/>
    </row>
    <row r="442" spans="1:29" ht="9.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4"/>
      <c r="Z442" s="2"/>
      <c r="AA442" s="2"/>
      <c r="AB442" s="2"/>
      <c r="AC442" s="2"/>
    </row>
    <row r="443" spans="1:29" ht="9.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4"/>
      <c r="Z443" s="2"/>
      <c r="AA443" s="2"/>
      <c r="AB443" s="2"/>
      <c r="AC443" s="2"/>
    </row>
    <row r="444" spans="1:29" ht="9.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4"/>
      <c r="Z444" s="2"/>
      <c r="AA444" s="2"/>
      <c r="AB444" s="2"/>
      <c r="AC444" s="2"/>
    </row>
    <row r="445" spans="1:29" ht="9.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4"/>
      <c r="Z445" s="2"/>
      <c r="AA445" s="2"/>
      <c r="AB445" s="2"/>
      <c r="AC445" s="2"/>
    </row>
    <row r="446" spans="1:29" ht="9.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4"/>
      <c r="Z446" s="2"/>
      <c r="AA446" s="2"/>
      <c r="AB446" s="2"/>
      <c r="AC446" s="2"/>
    </row>
    <row r="447" spans="1:29" ht="9.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4"/>
      <c r="Z447" s="2"/>
      <c r="AA447" s="2"/>
      <c r="AB447" s="2"/>
      <c r="AC447" s="2"/>
    </row>
    <row r="448" spans="1:29" ht="9.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4"/>
      <c r="Z448" s="2"/>
      <c r="AA448" s="2"/>
      <c r="AB448" s="2"/>
      <c r="AC448" s="2"/>
    </row>
    <row r="449" spans="1:29" ht="9.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4"/>
      <c r="Z449" s="2"/>
      <c r="AA449" s="2"/>
      <c r="AB449" s="2"/>
      <c r="AC449" s="2"/>
    </row>
    <row r="450" spans="1:29" ht="9.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4"/>
      <c r="Z450" s="2"/>
      <c r="AA450" s="2"/>
      <c r="AB450" s="2"/>
      <c r="AC450" s="2"/>
    </row>
    <row r="451" spans="1:29" ht="9.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4"/>
      <c r="Z451" s="2"/>
      <c r="AA451" s="2"/>
      <c r="AB451" s="2"/>
      <c r="AC451" s="2"/>
    </row>
    <row r="452" spans="1:29" ht="9.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4"/>
      <c r="Z452" s="2"/>
      <c r="AA452" s="2"/>
      <c r="AB452" s="2"/>
      <c r="AC452" s="2"/>
    </row>
    <row r="453" spans="1:29" ht="9.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4"/>
      <c r="Z453" s="2"/>
      <c r="AA453" s="2"/>
      <c r="AB453" s="2"/>
      <c r="AC453" s="2"/>
    </row>
    <row r="454" spans="1:29" ht="9.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4"/>
      <c r="Z454" s="2"/>
      <c r="AA454" s="2"/>
      <c r="AB454" s="2"/>
      <c r="AC454" s="2"/>
    </row>
    <row r="455" spans="1:29" ht="9.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4"/>
      <c r="Z455" s="2"/>
      <c r="AA455" s="2"/>
      <c r="AB455" s="2"/>
      <c r="AC455" s="2"/>
    </row>
    <row r="456" spans="1:29" ht="9.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4"/>
      <c r="Z456" s="2"/>
      <c r="AA456" s="2"/>
      <c r="AB456" s="2"/>
      <c r="AC456" s="2"/>
    </row>
    <row r="457" spans="1:29" ht="9.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4"/>
      <c r="Z457" s="2"/>
      <c r="AA457" s="2"/>
      <c r="AB457" s="2"/>
      <c r="AC457" s="2"/>
    </row>
    <row r="458" spans="1:29" ht="9.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4"/>
      <c r="Z458" s="2"/>
      <c r="AA458" s="2"/>
      <c r="AB458" s="2"/>
      <c r="AC458" s="2"/>
    </row>
    <row r="459" spans="1:29" ht="9.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4"/>
      <c r="Z459" s="2"/>
      <c r="AA459" s="2"/>
      <c r="AB459" s="2"/>
      <c r="AC459" s="2"/>
    </row>
    <row r="460" spans="1:29" ht="9.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4"/>
      <c r="Z460" s="2"/>
      <c r="AA460" s="2"/>
      <c r="AB460" s="2"/>
      <c r="AC460" s="2"/>
    </row>
    <row r="461" spans="1:29" ht="9.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4"/>
      <c r="Z461" s="2"/>
      <c r="AA461" s="2"/>
      <c r="AB461" s="2"/>
      <c r="AC461" s="2"/>
    </row>
    <row r="462" spans="1:29" ht="9.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4"/>
      <c r="Z462" s="2"/>
      <c r="AA462" s="2"/>
      <c r="AB462" s="2"/>
      <c r="AC462" s="2"/>
    </row>
    <row r="463" spans="1:29" ht="9.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4"/>
      <c r="Z463" s="2"/>
      <c r="AA463" s="2"/>
      <c r="AB463" s="2"/>
      <c r="AC463" s="2"/>
    </row>
    <row r="464" spans="1:29" ht="9.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4"/>
      <c r="Z464" s="2"/>
      <c r="AA464" s="2"/>
      <c r="AB464" s="2"/>
      <c r="AC464" s="2"/>
    </row>
    <row r="465" spans="1:29" ht="9.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4"/>
      <c r="Z465" s="2"/>
      <c r="AA465" s="2"/>
      <c r="AB465" s="2"/>
      <c r="AC465" s="2"/>
    </row>
    <row r="466" spans="1:29" ht="9.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4"/>
      <c r="Z466" s="2"/>
      <c r="AA466" s="2"/>
      <c r="AB466" s="2"/>
      <c r="AC466" s="2"/>
    </row>
    <row r="467" spans="1:29" ht="9.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4"/>
      <c r="Z467" s="2"/>
      <c r="AA467" s="2"/>
      <c r="AB467" s="2"/>
      <c r="AC467" s="2"/>
    </row>
    <row r="468" spans="1:29" ht="9.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4"/>
      <c r="Z468" s="2"/>
      <c r="AA468" s="2"/>
      <c r="AB468" s="2"/>
      <c r="AC468" s="2"/>
    </row>
    <row r="469" spans="1:29" ht="9.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4"/>
      <c r="Z469" s="2"/>
      <c r="AA469" s="2"/>
      <c r="AB469" s="2"/>
      <c r="AC469" s="2"/>
    </row>
    <row r="470" spans="1:29" ht="9.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4"/>
      <c r="Z470" s="2"/>
      <c r="AA470" s="2"/>
      <c r="AB470" s="2"/>
      <c r="AC470" s="2"/>
    </row>
    <row r="471" spans="1:29" ht="9.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4"/>
      <c r="Z471" s="2"/>
      <c r="AA471" s="2"/>
      <c r="AB471" s="2"/>
      <c r="AC471" s="2"/>
    </row>
    <row r="472" spans="1:29" ht="9.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4"/>
      <c r="Z472" s="2"/>
      <c r="AA472" s="2"/>
      <c r="AB472" s="2"/>
      <c r="AC472" s="2"/>
    </row>
    <row r="473" spans="1:29" ht="9.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4"/>
      <c r="Z473" s="2"/>
      <c r="AA473" s="2"/>
      <c r="AB473" s="2"/>
      <c r="AC473" s="2"/>
    </row>
    <row r="474" spans="1:29" ht="9.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4"/>
      <c r="Z474" s="2"/>
      <c r="AA474" s="2"/>
      <c r="AB474" s="2"/>
      <c r="AC474" s="2"/>
    </row>
    <row r="475" spans="1:29" ht="9.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4"/>
      <c r="Z475" s="2"/>
      <c r="AA475" s="2"/>
      <c r="AB475" s="2"/>
      <c r="AC475" s="2"/>
    </row>
    <row r="476" spans="1:29" ht="9.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4"/>
      <c r="Z476" s="2"/>
      <c r="AA476" s="2"/>
      <c r="AB476" s="2"/>
      <c r="AC476" s="2"/>
    </row>
    <row r="477" spans="1:29" ht="9.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4"/>
      <c r="Z477" s="2"/>
      <c r="AA477" s="2"/>
      <c r="AB477" s="2"/>
      <c r="AC477" s="2"/>
    </row>
    <row r="478" spans="1:29" ht="9.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4"/>
      <c r="Z478" s="2"/>
      <c r="AA478" s="2"/>
      <c r="AB478" s="2"/>
      <c r="AC478" s="2"/>
    </row>
    <row r="479" spans="1:29" ht="9.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4"/>
      <c r="Z479" s="2"/>
      <c r="AA479" s="2"/>
      <c r="AB479" s="2"/>
      <c r="AC479" s="2"/>
    </row>
    <row r="480" spans="1:29" ht="9.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4"/>
      <c r="Z480" s="2"/>
      <c r="AA480" s="2"/>
      <c r="AB480" s="2"/>
      <c r="AC480" s="2"/>
    </row>
    <row r="481" spans="1:29" ht="9.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4"/>
      <c r="Z481" s="2"/>
      <c r="AA481" s="2"/>
      <c r="AB481" s="2"/>
      <c r="AC481" s="2"/>
    </row>
    <row r="482" spans="1:29" ht="9.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4"/>
      <c r="Z482" s="2"/>
      <c r="AA482" s="2"/>
      <c r="AB482" s="2"/>
      <c r="AC482" s="2"/>
    </row>
    <row r="483" spans="1:29" ht="9.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4"/>
      <c r="Z483" s="2"/>
      <c r="AA483" s="2"/>
      <c r="AB483" s="2"/>
      <c r="AC483" s="2"/>
    </row>
    <row r="484" spans="1:29" ht="9.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4"/>
      <c r="Z484" s="2"/>
      <c r="AA484" s="2"/>
      <c r="AB484" s="2"/>
      <c r="AC484" s="2"/>
    </row>
    <row r="485" spans="1:29" ht="9.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4"/>
      <c r="Z485" s="2"/>
      <c r="AA485" s="2"/>
      <c r="AB485" s="2"/>
      <c r="AC485" s="2"/>
    </row>
    <row r="486" spans="1:29" ht="9.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4"/>
      <c r="Z486" s="2"/>
      <c r="AA486" s="2"/>
      <c r="AB486" s="2"/>
      <c r="AC486" s="2"/>
    </row>
    <row r="487" spans="1:29" ht="9.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4"/>
      <c r="Z487" s="2"/>
      <c r="AA487" s="2"/>
      <c r="AB487" s="2"/>
      <c r="AC487" s="2"/>
    </row>
    <row r="488" spans="1:29" ht="9.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4"/>
      <c r="Z488" s="2"/>
      <c r="AA488" s="2"/>
      <c r="AB488" s="2"/>
      <c r="AC488" s="2"/>
    </row>
    <row r="489" spans="1:29" ht="9.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4"/>
      <c r="Z489" s="2"/>
      <c r="AA489" s="2"/>
      <c r="AB489" s="2"/>
      <c r="AC489" s="2"/>
    </row>
    <row r="490" spans="1:29" ht="9.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4"/>
      <c r="Z490" s="2"/>
      <c r="AA490" s="2"/>
      <c r="AB490" s="2"/>
      <c r="AC490" s="2"/>
    </row>
    <row r="491" spans="1:29" ht="9.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4"/>
      <c r="Z491" s="2"/>
      <c r="AA491" s="2"/>
      <c r="AB491" s="2"/>
      <c r="AC491" s="2"/>
    </row>
    <row r="492" spans="1:29" ht="9.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4"/>
      <c r="Z492" s="2"/>
      <c r="AA492" s="2"/>
      <c r="AB492" s="2"/>
      <c r="AC492" s="2"/>
    </row>
    <row r="493" spans="1:29" ht="9.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4"/>
      <c r="Z493" s="2"/>
      <c r="AA493" s="2"/>
      <c r="AB493" s="2"/>
      <c r="AC493" s="2"/>
    </row>
    <row r="494" spans="1:29" ht="9.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4"/>
      <c r="Z494" s="2"/>
      <c r="AA494" s="2"/>
      <c r="AB494" s="2"/>
      <c r="AC494" s="2"/>
    </row>
    <row r="495" spans="1:29" ht="9.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4"/>
      <c r="Z495" s="2"/>
      <c r="AA495" s="2"/>
      <c r="AB495" s="2"/>
      <c r="AC495" s="2"/>
    </row>
    <row r="496" spans="1:29" ht="9.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4"/>
      <c r="Z496" s="2"/>
      <c r="AA496" s="2"/>
      <c r="AB496" s="2"/>
      <c r="AC496" s="2"/>
    </row>
    <row r="497" spans="1:29" ht="9.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4"/>
      <c r="Z497" s="2"/>
      <c r="AA497" s="2"/>
      <c r="AB497" s="2"/>
      <c r="AC497" s="2"/>
    </row>
    <row r="498" spans="1:29" ht="9.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4"/>
      <c r="Z498" s="2"/>
      <c r="AA498" s="2"/>
      <c r="AB498" s="2"/>
      <c r="AC498" s="2"/>
    </row>
    <row r="499" spans="1:29" ht="9.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4"/>
      <c r="Z499" s="2"/>
      <c r="AA499" s="2"/>
      <c r="AB499" s="2"/>
      <c r="AC499" s="2"/>
    </row>
    <row r="500" spans="1:29" ht="9.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4"/>
      <c r="Z500" s="2"/>
      <c r="AA500" s="2"/>
      <c r="AB500" s="2"/>
      <c r="AC500" s="2"/>
    </row>
    <row r="501" spans="1:29" ht="9.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4"/>
      <c r="Z501" s="2"/>
      <c r="AA501" s="2"/>
      <c r="AB501" s="2"/>
      <c r="AC501" s="2"/>
    </row>
    <row r="502" spans="1:29" ht="9.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4"/>
      <c r="Z502" s="2"/>
      <c r="AA502" s="2"/>
      <c r="AB502" s="2"/>
      <c r="AC502" s="2"/>
    </row>
    <row r="503" spans="1:29" ht="9.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4"/>
      <c r="Z503" s="2"/>
      <c r="AA503" s="2"/>
      <c r="AB503" s="2"/>
      <c r="AC503" s="2"/>
    </row>
    <row r="504" spans="1:29" ht="9.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4"/>
      <c r="Z504" s="2"/>
      <c r="AA504" s="2"/>
      <c r="AB504" s="2"/>
      <c r="AC504" s="2"/>
    </row>
    <row r="505" spans="1:29" ht="9.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4"/>
      <c r="Z505" s="2"/>
      <c r="AA505" s="2"/>
      <c r="AB505" s="2"/>
      <c r="AC505" s="2"/>
    </row>
    <row r="506" spans="1:29" ht="9.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4"/>
      <c r="Z506" s="2"/>
      <c r="AA506" s="2"/>
      <c r="AB506" s="2"/>
      <c r="AC506" s="2"/>
    </row>
    <row r="507" spans="1:29" ht="9.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4"/>
      <c r="Z507" s="2"/>
      <c r="AA507" s="2"/>
      <c r="AB507" s="2"/>
      <c r="AC507" s="2"/>
    </row>
    <row r="508" spans="1:29" ht="9.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4"/>
      <c r="Z508" s="2"/>
      <c r="AA508" s="2"/>
      <c r="AB508" s="2"/>
      <c r="AC508" s="2"/>
    </row>
    <row r="509" spans="1:29" ht="9.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4"/>
      <c r="Z509" s="2"/>
      <c r="AA509" s="2"/>
      <c r="AB509" s="2"/>
      <c r="AC509" s="2"/>
    </row>
    <row r="510" spans="1:29" ht="9.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4"/>
      <c r="Z510" s="2"/>
      <c r="AA510" s="2"/>
      <c r="AB510" s="2"/>
      <c r="AC510" s="2"/>
    </row>
    <row r="511" spans="1:29" ht="9.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4"/>
      <c r="Z511" s="2"/>
      <c r="AA511" s="2"/>
      <c r="AB511" s="2"/>
      <c r="AC511" s="2"/>
    </row>
    <row r="512" spans="1:29" ht="9.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4"/>
      <c r="Z512" s="2"/>
      <c r="AA512" s="2"/>
      <c r="AB512" s="2"/>
      <c r="AC512" s="2"/>
    </row>
    <row r="513" spans="1:29" ht="9.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4"/>
      <c r="Z513" s="2"/>
      <c r="AA513" s="2"/>
      <c r="AB513" s="2"/>
      <c r="AC513" s="2"/>
    </row>
    <row r="514" spans="1:29" ht="9.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4"/>
      <c r="Z514" s="2"/>
      <c r="AA514" s="2"/>
      <c r="AB514" s="2"/>
      <c r="AC514" s="2"/>
    </row>
    <row r="515" spans="1:29" ht="9.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4"/>
      <c r="Z515" s="2"/>
      <c r="AA515" s="2"/>
      <c r="AB515" s="2"/>
      <c r="AC515" s="2"/>
    </row>
    <row r="516" spans="1:29" ht="9.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4"/>
      <c r="Z516" s="2"/>
      <c r="AA516" s="2"/>
      <c r="AB516" s="2"/>
      <c r="AC516" s="2"/>
    </row>
    <row r="517" spans="1:29" ht="9.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4"/>
      <c r="Z517" s="2"/>
      <c r="AA517" s="2"/>
      <c r="AB517" s="2"/>
      <c r="AC517" s="2"/>
    </row>
    <row r="518" spans="1:29" ht="9.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4"/>
      <c r="Z518" s="2"/>
      <c r="AA518" s="2"/>
      <c r="AB518" s="2"/>
      <c r="AC518" s="2"/>
    </row>
    <row r="519" spans="1:29" ht="9.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4"/>
      <c r="Z519" s="2"/>
      <c r="AA519" s="2"/>
      <c r="AB519" s="2"/>
      <c r="AC519" s="2"/>
    </row>
    <row r="520" spans="1:29" ht="9.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4"/>
      <c r="Z520" s="2"/>
      <c r="AA520" s="2"/>
      <c r="AB520" s="2"/>
      <c r="AC520" s="2"/>
    </row>
    <row r="521" spans="1:29" ht="9.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4"/>
      <c r="Z521" s="2"/>
      <c r="AA521" s="2"/>
      <c r="AB521" s="2"/>
      <c r="AC521" s="2"/>
    </row>
    <row r="522" spans="1:29" ht="9.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4"/>
      <c r="Z522" s="2"/>
      <c r="AA522" s="2"/>
      <c r="AB522" s="2"/>
      <c r="AC522" s="2"/>
    </row>
    <row r="523" spans="1:29" ht="9.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4"/>
      <c r="Z523" s="2"/>
      <c r="AA523" s="2"/>
      <c r="AB523" s="2"/>
      <c r="AC523" s="2"/>
    </row>
    <row r="524" spans="1:29" ht="9.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4"/>
      <c r="Z524" s="2"/>
      <c r="AA524" s="2"/>
      <c r="AB524" s="2"/>
      <c r="AC524" s="2"/>
    </row>
    <row r="525" spans="1:29" ht="9.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4"/>
      <c r="Z525" s="2"/>
      <c r="AA525" s="2"/>
      <c r="AB525" s="2"/>
      <c r="AC525" s="2"/>
    </row>
    <row r="526" spans="1:29" ht="9.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4"/>
      <c r="Z526" s="2"/>
      <c r="AA526" s="2"/>
      <c r="AB526" s="2"/>
      <c r="AC526" s="2"/>
    </row>
    <row r="527" spans="1:29" ht="9.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4"/>
      <c r="Z527" s="2"/>
      <c r="AA527" s="2"/>
      <c r="AB527" s="2"/>
      <c r="AC527" s="2"/>
    </row>
    <row r="528" spans="1:29" ht="9.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4"/>
      <c r="Z528" s="2"/>
      <c r="AA528" s="2"/>
      <c r="AB528" s="2"/>
      <c r="AC528" s="2"/>
    </row>
    <row r="529" spans="1:29" ht="9.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4"/>
      <c r="Z529" s="2"/>
      <c r="AA529" s="2"/>
      <c r="AB529" s="2"/>
      <c r="AC529" s="2"/>
    </row>
    <row r="530" spans="1:29" ht="9.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4"/>
      <c r="Z530" s="2"/>
      <c r="AA530" s="2"/>
      <c r="AB530" s="2"/>
      <c r="AC530" s="2"/>
    </row>
    <row r="531" spans="1:29" ht="9.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4"/>
      <c r="Z531" s="2"/>
      <c r="AA531" s="2"/>
      <c r="AB531" s="2"/>
      <c r="AC531" s="2"/>
    </row>
    <row r="532" spans="1:29" ht="9.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4"/>
      <c r="Z532" s="2"/>
      <c r="AA532" s="2"/>
      <c r="AB532" s="2"/>
      <c r="AC532" s="2"/>
    </row>
    <row r="533" spans="1:29" ht="9.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4"/>
      <c r="Z533" s="2"/>
      <c r="AA533" s="2"/>
      <c r="AB533" s="2"/>
      <c r="AC533" s="2"/>
    </row>
    <row r="534" spans="1:29" ht="9.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4"/>
      <c r="Z534" s="2"/>
      <c r="AA534" s="2"/>
      <c r="AB534" s="2"/>
      <c r="AC534" s="2"/>
    </row>
    <row r="535" spans="1:29" ht="9.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4"/>
      <c r="Z535" s="2"/>
      <c r="AA535" s="2"/>
      <c r="AB535" s="2"/>
      <c r="AC535" s="2"/>
    </row>
    <row r="536" spans="1:29" ht="9.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4"/>
      <c r="Z536" s="2"/>
      <c r="AA536" s="2"/>
      <c r="AB536" s="2"/>
      <c r="AC536" s="2"/>
    </row>
    <row r="537" spans="1:29" ht="9.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4"/>
      <c r="Z537" s="2"/>
      <c r="AA537" s="2"/>
      <c r="AB537" s="2"/>
      <c r="AC537" s="2"/>
    </row>
    <row r="538" spans="1:29" ht="9.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4"/>
      <c r="Z538" s="2"/>
      <c r="AA538" s="2"/>
      <c r="AB538" s="2"/>
      <c r="AC538" s="2"/>
    </row>
    <row r="539" spans="1:29" ht="9.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4"/>
      <c r="Z539" s="2"/>
      <c r="AA539" s="2"/>
      <c r="AB539" s="2"/>
      <c r="AC539" s="2"/>
    </row>
    <row r="540" spans="1:29" ht="9.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4"/>
      <c r="Z540" s="2"/>
      <c r="AA540" s="2"/>
      <c r="AB540" s="2"/>
      <c r="AC540" s="2"/>
    </row>
    <row r="541" spans="1:29" ht="9.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4"/>
      <c r="Z541" s="2"/>
      <c r="AA541" s="2"/>
      <c r="AB541" s="2"/>
      <c r="AC541" s="2"/>
    </row>
    <row r="542" spans="1:29" ht="9.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4"/>
      <c r="Z542" s="2"/>
      <c r="AA542" s="2"/>
      <c r="AB542" s="2"/>
      <c r="AC542" s="2"/>
    </row>
    <row r="543" spans="1:29" ht="9.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4"/>
      <c r="Z543" s="2"/>
      <c r="AA543" s="2"/>
      <c r="AB543" s="2"/>
      <c r="AC543" s="2"/>
    </row>
    <row r="544" spans="1:29" ht="9.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4"/>
      <c r="Z544" s="2"/>
      <c r="AA544" s="2"/>
      <c r="AB544" s="2"/>
      <c r="AC544" s="2"/>
    </row>
    <row r="545" spans="1:29" ht="9.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4"/>
      <c r="Z545" s="2"/>
      <c r="AA545" s="2"/>
      <c r="AB545" s="2"/>
      <c r="AC545" s="2"/>
    </row>
    <row r="546" spans="1:29" ht="9.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4"/>
      <c r="Z546" s="2"/>
      <c r="AA546" s="2"/>
      <c r="AB546" s="2"/>
      <c r="AC546" s="2"/>
    </row>
    <row r="547" spans="1:29" ht="9.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4"/>
      <c r="Z547" s="2"/>
      <c r="AA547" s="2"/>
      <c r="AB547" s="2"/>
      <c r="AC547" s="2"/>
    </row>
    <row r="548" spans="1:29" ht="9.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4"/>
      <c r="Z548" s="2"/>
      <c r="AA548" s="2"/>
      <c r="AB548" s="2"/>
      <c r="AC548" s="2"/>
    </row>
    <row r="549" spans="1:29" ht="9.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4"/>
      <c r="Z549" s="2"/>
      <c r="AA549" s="2"/>
      <c r="AB549" s="2"/>
      <c r="AC549" s="2"/>
    </row>
    <row r="550" spans="1:29" ht="9.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4"/>
      <c r="Z550" s="2"/>
      <c r="AA550" s="2"/>
      <c r="AB550" s="2"/>
      <c r="AC550" s="2"/>
    </row>
    <row r="551" spans="1:29" ht="9.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4"/>
      <c r="Z551" s="2"/>
      <c r="AA551" s="2"/>
      <c r="AB551" s="2"/>
      <c r="AC551" s="2"/>
    </row>
    <row r="552" spans="1:29" ht="9.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4"/>
      <c r="Z552" s="2"/>
      <c r="AA552" s="2"/>
      <c r="AB552" s="2"/>
      <c r="AC552" s="2"/>
    </row>
    <row r="553" spans="1:29" ht="9.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4"/>
      <c r="Z553" s="2"/>
      <c r="AA553" s="2"/>
      <c r="AB553" s="2"/>
      <c r="AC553" s="2"/>
    </row>
    <row r="554" spans="1:29" ht="9.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4"/>
      <c r="Z554" s="2"/>
      <c r="AA554" s="2"/>
      <c r="AB554" s="2"/>
      <c r="AC554" s="2"/>
    </row>
    <row r="555" spans="1:29" ht="9.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4"/>
      <c r="Z555" s="2"/>
      <c r="AA555" s="2"/>
      <c r="AB555" s="2"/>
      <c r="AC555" s="2"/>
    </row>
    <row r="556" spans="1:29" ht="9.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4"/>
      <c r="Z556" s="2"/>
      <c r="AA556" s="2"/>
      <c r="AB556" s="2"/>
      <c r="AC556" s="2"/>
    </row>
    <row r="557" spans="1:29" ht="9.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4"/>
      <c r="Z557" s="2"/>
      <c r="AA557" s="2"/>
      <c r="AB557" s="2"/>
      <c r="AC557" s="2"/>
    </row>
    <row r="558" spans="1:29" ht="9.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4"/>
      <c r="Z558" s="2"/>
      <c r="AA558" s="2"/>
      <c r="AB558" s="2"/>
      <c r="AC558" s="2"/>
    </row>
    <row r="559" spans="1:29" ht="9.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4"/>
      <c r="Z559" s="2"/>
      <c r="AA559" s="2"/>
      <c r="AB559" s="2"/>
      <c r="AC559" s="2"/>
    </row>
    <row r="560" spans="1:29" ht="9.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4"/>
      <c r="Z560" s="2"/>
      <c r="AA560" s="2"/>
      <c r="AB560" s="2"/>
      <c r="AC560" s="2"/>
    </row>
    <row r="561" spans="1:29" ht="9.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4"/>
      <c r="Z561" s="2"/>
      <c r="AA561" s="2"/>
      <c r="AB561" s="2"/>
      <c r="AC561" s="2"/>
    </row>
    <row r="562" spans="1:29" ht="9.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4"/>
      <c r="Z562" s="2"/>
      <c r="AA562" s="2"/>
      <c r="AB562" s="2"/>
      <c r="AC562" s="2"/>
    </row>
    <row r="563" spans="1:29" ht="9.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4"/>
      <c r="Z563" s="2"/>
      <c r="AA563" s="2"/>
      <c r="AB563" s="2"/>
      <c r="AC563" s="2"/>
    </row>
    <row r="564" spans="1:29" ht="9.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4"/>
      <c r="Z564" s="2"/>
      <c r="AA564" s="2"/>
      <c r="AB564" s="2"/>
      <c r="AC564" s="2"/>
    </row>
    <row r="565" spans="1:29" ht="9.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4"/>
      <c r="Z565" s="2"/>
      <c r="AA565" s="2"/>
      <c r="AB565" s="2"/>
      <c r="AC565" s="2"/>
    </row>
    <row r="566" spans="1:29" ht="9.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4"/>
      <c r="Z566" s="2"/>
      <c r="AA566" s="2"/>
      <c r="AB566" s="2"/>
      <c r="AC566" s="2"/>
    </row>
    <row r="567" spans="1:29" ht="9.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4"/>
      <c r="Z567" s="2"/>
      <c r="AA567" s="2"/>
      <c r="AB567" s="2"/>
      <c r="AC567" s="2"/>
    </row>
    <row r="568" spans="1:29" ht="9.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4"/>
      <c r="Z568" s="2"/>
      <c r="AA568" s="2"/>
      <c r="AB568" s="2"/>
      <c r="AC568" s="2"/>
    </row>
    <row r="569" spans="1:29" ht="9.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4"/>
      <c r="Z569" s="2"/>
      <c r="AA569" s="2"/>
      <c r="AB569" s="2"/>
      <c r="AC569" s="2"/>
    </row>
    <row r="570" spans="1:29" ht="9.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4"/>
      <c r="Z570" s="2"/>
      <c r="AA570" s="2"/>
      <c r="AB570" s="2"/>
      <c r="AC570" s="2"/>
    </row>
    <row r="571" spans="1:29" ht="9.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4"/>
      <c r="Z571" s="2"/>
      <c r="AA571" s="2"/>
      <c r="AB571" s="2"/>
      <c r="AC571" s="2"/>
    </row>
    <row r="572" spans="1:29" ht="9.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4"/>
      <c r="Z572" s="2"/>
      <c r="AA572" s="2"/>
      <c r="AB572" s="2"/>
      <c r="AC572" s="2"/>
    </row>
    <row r="573" spans="1:29" ht="9.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4"/>
      <c r="Z573" s="2"/>
      <c r="AA573" s="2"/>
      <c r="AB573" s="2"/>
      <c r="AC573" s="2"/>
    </row>
    <row r="574" spans="1:29" ht="9.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4"/>
      <c r="Z574" s="2"/>
      <c r="AA574" s="2"/>
      <c r="AB574" s="2"/>
      <c r="AC574" s="2"/>
    </row>
    <row r="575" spans="1:29" ht="9.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4"/>
      <c r="Z575" s="2"/>
      <c r="AA575" s="2"/>
      <c r="AB575" s="2"/>
      <c r="AC575" s="2"/>
    </row>
    <row r="576" spans="1:29" ht="9.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4"/>
      <c r="Z576" s="2"/>
      <c r="AA576" s="2"/>
      <c r="AB576" s="2"/>
      <c r="AC576" s="2"/>
    </row>
    <row r="577" spans="1:29" ht="9.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4"/>
      <c r="Z577" s="2"/>
      <c r="AA577" s="2"/>
      <c r="AB577" s="2"/>
      <c r="AC577" s="2"/>
    </row>
    <row r="578" spans="1:29" ht="9.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4"/>
      <c r="Z578" s="2"/>
      <c r="AA578" s="2"/>
      <c r="AB578" s="2"/>
      <c r="AC578" s="2"/>
    </row>
    <row r="579" spans="1:29" ht="9.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4"/>
      <c r="Z579" s="2"/>
      <c r="AA579" s="2"/>
      <c r="AB579" s="2"/>
      <c r="AC579" s="2"/>
    </row>
    <row r="580" spans="1:29" ht="9.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4"/>
      <c r="Z580" s="2"/>
      <c r="AA580" s="2"/>
      <c r="AB580" s="2"/>
      <c r="AC580" s="2"/>
    </row>
    <row r="581" spans="1:29" ht="9.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4"/>
      <c r="Z581" s="2"/>
      <c r="AA581" s="2"/>
      <c r="AB581" s="2"/>
      <c r="AC581" s="2"/>
    </row>
    <row r="582" spans="1:29" ht="9.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4"/>
      <c r="Z582" s="2"/>
      <c r="AA582" s="2"/>
      <c r="AB582" s="2"/>
      <c r="AC582" s="2"/>
    </row>
    <row r="583" spans="1:29" ht="9.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4"/>
      <c r="Z583" s="2"/>
      <c r="AA583" s="2"/>
      <c r="AB583" s="2"/>
      <c r="AC583" s="2"/>
    </row>
    <row r="584" spans="1:29" ht="9.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4"/>
      <c r="Z584" s="2"/>
      <c r="AA584" s="2"/>
      <c r="AB584" s="2"/>
      <c r="AC584" s="2"/>
    </row>
    <row r="585" spans="1:29" ht="9.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4"/>
      <c r="Z585" s="2"/>
      <c r="AA585" s="2"/>
      <c r="AB585" s="2"/>
      <c r="AC585" s="2"/>
    </row>
    <row r="586" spans="1:29" ht="9.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4"/>
      <c r="Z586" s="2"/>
      <c r="AA586" s="2"/>
      <c r="AB586" s="2"/>
      <c r="AC586" s="2"/>
    </row>
    <row r="587" spans="1:29" ht="9.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4"/>
      <c r="Z587" s="2"/>
      <c r="AA587" s="2"/>
      <c r="AB587" s="2"/>
      <c r="AC587" s="2"/>
    </row>
    <row r="588" spans="1:29" ht="9.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4"/>
      <c r="Z588" s="2"/>
      <c r="AA588" s="2"/>
      <c r="AB588" s="2"/>
      <c r="AC588" s="2"/>
    </row>
    <row r="589" spans="1:29" ht="9.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4"/>
      <c r="Z589" s="2"/>
      <c r="AA589" s="2"/>
      <c r="AB589" s="2"/>
      <c r="AC589" s="2"/>
    </row>
    <row r="590" spans="1:29" ht="9.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4"/>
      <c r="Z590" s="2"/>
      <c r="AA590" s="2"/>
      <c r="AB590" s="2"/>
      <c r="AC590" s="2"/>
    </row>
    <row r="591" spans="1:29" ht="9.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4"/>
      <c r="Z591" s="2"/>
      <c r="AA591" s="2"/>
      <c r="AB591" s="2"/>
      <c r="AC591" s="2"/>
    </row>
    <row r="592" spans="1:29" ht="9.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4"/>
      <c r="Z592" s="2"/>
      <c r="AA592" s="2"/>
      <c r="AB592" s="2"/>
      <c r="AC592" s="2"/>
    </row>
    <row r="593" spans="1:29" ht="9.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4"/>
      <c r="Z593" s="2"/>
      <c r="AA593" s="2"/>
      <c r="AB593" s="2"/>
      <c r="AC593" s="2"/>
    </row>
    <row r="594" spans="1:29" ht="9.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4"/>
      <c r="Z594" s="2"/>
      <c r="AA594" s="2"/>
      <c r="AB594" s="2"/>
      <c r="AC594" s="2"/>
    </row>
    <row r="595" spans="1:29" ht="9.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4"/>
      <c r="Z595" s="2"/>
      <c r="AA595" s="2"/>
      <c r="AB595" s="2"/>
      <c r="AC595" s="2"/>
    </row>
    <row r="596" spans="1:29" ht="9.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4"/>
      <c r="Z596" s="2"/>
      <c r="AA596" s="2"/>
      <c r="AB596" s="2"/>
      <c r="AC596" s="2"/>
    </row>
    <row r="597" spans="1:29" ht="9.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4"/>
      <c r="Z597" s="2"/>
      <c r="AA597" s="2"/>
      <c r="AB597" s="2"/>
      <c r="AC597" s="2"/>
    </row>
    <row r="598" spans="1:29" ht="9.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4"/>
      <c r="Z598" s="2"/>
      <c r="AA598" s="2"/>
      <c r="AB598" s="2"/>
      <c r="AC598" s="2"/>
    </row>
    <row r="599" spans="1:29" ht="9.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4"/>
      <c r="Z599" s="2"/>
      <c r="AA599" s="2"/>
      <c r="AB599" s="2"/>
      <c r="AC599" s="2"/>
    </row>
    <row r="600" spans="1:29" ht="9.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4"/>
      <c r="Z600" s="2"/>
      <c r="AA600" s="2"/>
      <c r="AB600" s="2"/>
      <c r="AC600" s="2"/>
    </row>
    <row r="601" spans="1:29" ht="9.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4"/>
      <c r="Z601" s="2"/>
      <c r="AA601" s="2"/>
      <c r="AB601" s="2"/>
      <c r="AC601" s="2"/>
    </row>
    <row r="602" spans="1:29" ht="9.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4"/>
      <c r="Z602" s="2"/>
      <c r="AA602" s="2"/>
      <c r="AB602" s="2"/>
      <c r="AC602" s="2"/>
    </row>
    <row r="603" spans="1:29" ht="9.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4"/>
      <c r="Z603" s="2"/>
      <c r="AA603" s="2"/>
      <c r="AB603" s="2"/>
      <c r="AC603" s="2"/>
    </row>
    <row r="604" spans="1:29" ht="9.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4"/>
      <c r="Z604" s="2"/>
      <c r="AA604" s="2"/>
      <c r="AB604" s="2"/>
      <c r="AC604" s="2"/>
    </row>
    <row r="605" spans="1:29" ht="9.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4"/>
      <c r="Z605" s="2"/>
      <c r="AA605" s="2"/>
      <c r="AB605" s="2"/>
      <c r="AC605" s="2"/>
    </row>
    <row r="606" spans="1:29" ht="9.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4"/>
      <c r="Z606" s="2"/>
      <c r="AA606" s="2"/>
      <c r="AB606" s="2"/>
      <c r="AC606" s="2"/>
    </row>
    <row r="607" spans="1:29" ht="9.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4"/>
      <c r="Z607" s="2"/>
      <c r="AA607" s="2"/>
      <c r="AB607" s="2"/>
      <c r="AC607" s="2"/>
    </row>
    <row r="608" spans="1:29" ht="9.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4"/>
      <c r="Z608" s="2"/>
      <c r="AA608" s="2"/>
      <c r="AB608" s="2"/>
      <c r="AC608" s="2"/>
    </row>
    <row r="609" spans="1:29" ht="9.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4"/>
      <c r="Z609" s="2"/>
      <c r="AA609" s="2"/>
      <c r="AB609" s="2"/>
      <c r="AC609" s="2"/>
    </row>
    <row r="610" spans="1:29" ht="9.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4"/>
      <c r="Z610" s="2"/>
      <c r="AA610" s="2"/>
      <c r="AB610" s="2"/>
      <c r="AC610" s="2"/>
    </row>
    <row r="611" spans="1:29" ht="9.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4"/>
      <c r="Z611" s="2"/>
      <c r="AA611" s="2"/>
      <c r="AB611" s="2"/>
      <c r="AC611" s="2"/>
    </row>
    <row r="612" spans="1:29" ht="9.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4"/>
      <c r="Z612" s="2"/>
      <c r="AA612" s="2"/>
      <c r="AB612" s="2"/>
      <c r="AC612" s="2"/>
    </row>
    <row r="613" spans="1:29" ht="9.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4"/>
      <c r="Z613" s="2"/>
      <c r="AA613" s="2"/>
      <c r="AB613" s="2"/>
      <c r="AC613" s="2"/>
    </row>
    <row r="614" spans="1:29" ht="9.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4"/>
      <c r="Z614" s="2"/>
      <c r="AA614" s="2"/>
      <c r="AB614" s="2"/>
      <c r="AC614" s="2"/>
    </row>
    <row r="615" spans="1:29" ht="9.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4"/>
      <c r="Z615" s="2"/>
      <c r="AA615" s="2"/>
      <c r="AB615" s="2"/>
      <c r="AC615" s="2"/>
    </row>
    <row r="616" spans="1:29" ht="9.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4"/>
      <c r="Z616" s="2"/>
      <c r="AA616" s="2"/>
      <c r="AB616" s="2"/>
      <c r="AC616" s="2"/>
    </row>
    <row r="617" spans="1:29" ht="9.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4"/>
      <c r="Z617" s="2"/>
      <c r="AA617" s="2"/>
      <c r="AB617" s="2"/>
      <c r="AC617" s="2"/>
    </row>
    <row r="618" spans="1:29" ht="9.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4"/>
      <c r="Z618" s="2"/>
      <c r="AA618" s="2"/>
      <c r="AB618" s="2"/>
      <c r="AC618" s="2"/>
    </row>
    <row r="619" spans="1:29" ht="9.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4"/>
      <c r="Z619" s="2"/>
      <c r="AA619" s="2"/>
      <c r="AB619" s="2"/>
      <c r="AC619" s="2"/>
    </row>
    <row r="620" spans="1:29" ht="9.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4"/>
      <c r="Z620" s="2"/>
      <c r="AA620" s="2"/>
      <c r="AB620" s="2"/>
      <c r="AC620" s="2"/>
    </row>
    <row r="621" spans="1:29" ht="9.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4"/>
      <c r="Z621" s="2"/>
      <c r="AA621" s="2"/>
      <c r="AB621" s="2"/>
      <c r="AC621" s="2"/>
    </row>
    <row r="622" spans="1:29" ht="9.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4"/>
      <c r="Z622" s="2"/>
      <c r="AA622" s="2"/>
      <c r="AB622" s="2"/>
      <c r="AC622" s="2"/>
    </row>
    <row r="623" spans="1:29" ht="9.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4"/>
      <c r="Z623" s="2"/>
      <c r="AA623" s="2"/>
      <c r="AB623" s="2"/>
      <c r="AC623" s="2"/>
    </row>
    <row r="624" spans="1:29" ht="9.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4"/>
      <c r="Z624" s="2"/>
      <c r="AA624" s="2"/>
      <c r="AB624" s="2"/>
      <c r="AC624" s="2"/>
    </row>
    <row r="625" spans="1:29" ht="9.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4"/>
      <c r="Z625" s="2"/>
      <c r="AA625" s="2"/>
      <c r="AB625" s="2"/>
      <c r="AC625" s="2"/>
    </row>
    <row r="626" spans="1:29" ht="9.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4"/>
      <c r="Z626" s="2"/>
      <c r="AA626" s="2"/>
      <c r="AB626" s="2"/>
      <c r="AC626" s="2"/>
    </row>
    <row r="627" spans="1:29" ht="9.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4"/>
      <c r="Z627" s="2"/>
      <c r="AA627" s="2"/>
      <c r="AB627" s="2"/>
      <c r="AC627" s="2"/>
    </row>
    <row r="628" spans="1:29" ht="9.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4"/>
      <c r="Z628" s="2"/>
      <c r="AA628" s="2"/>
      <c r="AB628" s="2"/>
      <c r="AC628" s="2"/>
    </row>
    <row r="629" spans="1:29" ht="9.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4"/>
      <c r="Z629" s="2"/>
      <c r="AA629" s="2"/>
      <c r="AB629" s="2"/>
      <c r="AC629" s="2"/>
    </row>
    <row r="630" spans="1:29" ht="9.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4"/>
      <c r="Z630" s="2"/>
      <c r="AA630" s="2"/>
      <c r="AB630" s="2"/>
      <c r="AC630" s="2"/>
    </row>
    <row r="631" spans="1:29" ht="9.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4"/>
      <c r="Z631" s="2"/>
      <c r="AA631" s="2"/>
      <c r="AB631" s="2"/>
      <c r="AC631" s="2"/>
    </row>
    <row r="632" spans="1:29" ht="9.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4"/>
      <c r="Z632" s="2"/>
      <c r="AA632" s="2"/>
      <c r="AB632" s="2"/>
      <c r="AC632" s="2"/>
    </row>
    <row r="633" spans="1:29" ht="9.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4"/>
      <c r="Z633" s="2"/>
      <c r="AA633" s="2"/>
      <c r="AB633" s="2"/>
      <c r="AC633" s="2"/>
    </row>
    <row r="634" spans="1:29" ht="9.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4"/>
      <c r="Z634" s="2"/>
      <c r="AA634" s="2"/>
      <c r="AB634" s="2"/>
      <c r="AC634" s="2"/>
    </row>
    <row r="635" spans="1:29" ht="9.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4"/>
      <c r="Z635" s="2"/>
      <c r="AA635" s="2"/>
      <c r="AB635" s="2"/>
      <c r="AC635" s="2"/>
    </row>
    <row r="636" spans="1:29" ht="9.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4"/>
      <c r="Z636" s="2"/>
      <c r="AA636" s="2"/>
      <c r="AB636" s="2"/>
      <c r="AC636" s="2"/>
    </row>
    <row r="637" spans="1:29" ht="9.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4"/>
      <c r="Z637" s="2"/>
      <c r="AA637" s="2"/>
      <c r="AB637" s="2"/>
      <c r="AC637" s="2"/>
    </row>
    <row r="638" spans="1:29" ht="9.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4"/>
      <c r="Z638" s="2"/>
      <c r="AA638" s="2"/>
      <c r="AB638" s="2"/>
      <c r="AC638" s="2"/>
    </row>
    <row r="639" spans="1:29" ht="9.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4"/>
      <c r="Z639" s="2"/>
      <c r="AA639" s="2"/>
      <c r="AB639" s="2"/>
      <c r="AC639" s="2"/>
    </row>
    <row r="640" spans="1:29" ht="9.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4"/>
      <c r="Z640" s="2"/>
      <c r="AA640" s="2"/>
      <c r="AB640" s="2"/>
      <c r="AC640" s="2"/>
    </row>
    <row r="641" spans="1:29" ht="9.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4"/>
      <c r="Z641" s="2"/>
      <c r="AA641" s="2"/>
      <c r="AB641" s="2"/>
      <c r="AC641" s="2"/>
    </row>
    <row r="642" spans="1:29" ht="9.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4"/>
      <c r="Z642" s="2"/>
      <c r="AA642" s="2"/>
      <c r="AB642" s="2"/>
      <c r="AC642" s="2"/>
    </row>
    <row r="643" spans="1:29" ht="9.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4"/>
      <c r="Z643" s="2"/>
      <c r="AA643" s="2"/>
      <c r="AB643" s="2"/>
      <c r="AC643" s="2"/>
    </row>
    <row r="644" spans="1:29" ht="9.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4"/>
      <c r="Z644" s="2"/>
      <c r="AA644" s="2"/>
      <c r="AB644" s="2"/>
      <c r="AC644" s="2"/>
    </row>
    <row r="645" spans="1:29" ht="9.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4"/>
      <c r="Z645" s="2"/>
      <c r="AA645" s="2"/>
      <c r="AB645" s="2"/>
      <c r="AC645" s="2"/>
    </row>
    <row r="646" spans="1:29" ht="9.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4"/>
      <c r="Z646" s="2"/>
      <c r="AA646" s="2"/>
      <c r="AB646" s="2"/>
      <c r="AC646" s="2"/>
    </row>
    <row r="647" spans="1:29" ht="9.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4"/>
      <c r="Z647" s="2"/>
      <c r="AA647" s="2"/>
      <c r="AB647" s="2"/>
      <c r="AC647" s="2"/>
    </row>
    <row r="648" spans="1:29" ht="9.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4"/>
      <c r="Z648" s="2"/>
      <c r="AA648" s="2"/>
      <c r="AB648" s="2"/>
      <c r="AC648" s="2"/>
    </row>
    <row r="649" spans="1:29" ht="9.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4"/>
      <c r="Z649" s="2"/>
      <c r="AA649" s="2"/>
      <c r="AB649" s="2"/>
      <c r="AC649" s="2"/>
    </row>
    <row r="650" spans="1:29" ht="9.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4"/>
      <c r="Z650" s="2"/>
      <c r="AA650" s="2"/>
      <c r="AB650" s="2"/>
      <c r="AC650" s="2"/>
    </row>
    <row r="651" spans="1:29" ht="9.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4"/>
      <c r="Z651" s="2"/>
      <c r="AA651" s="2"/>
      <c r="AB651" s="2"/>
      <c r="AC651" s="2"/>
    </row>
    <row r="652" spans="1:29" ht="9.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4"/>
      <c r="Z652" s="2"/>
      <c r="AA652" s="2"/>
      <c r="AB652" s="2"/>
      <c r="AC652" s="2"/>
    </row>
    <row r="653" spans="1:29" ht="9.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4"/>
      <c r="Z653" s="2"/>
      <c r="AA653" s="2"/>
      <c r="AB653" s="2"/>
      <c r="AC653" s="2"/>
    </row>
    <row r="654" spans="1:29" ht="9.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4"/>
      <c r="Z654" s="2"/>
      <c r="AA654" s="2"/>
      <c r="AB654" s="2"/>
      <c r="AC654" s="2"/>
    </row>
    <row r="655" spans="1:29" ht="9.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4"/>
      <c r="Z655" s="2"/>
      <c r="AA655" s="2"/>
      <c r="AB655" s="2"/>
      <c r="AC655" s="2"/>
    </row>
    <row r="656" spans="1:29" ht="9.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4"/>
      <c r="Z656" s="2"/>
      <c r="AA656" s="2"/>
      <c r="AB656" s="2"/>
      <c r="AC656" s="2"/>
    </row>
    <row r="657" spans="1:29" ht="9.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4"/>
      <c r="Z657" s="2"/>
      <c r="AA657" s="2"/>
      <c r="AB657" s="2"/>
      <c r="AC657" s="2"/>
    </row>
    <row r="658" spans="1:29" ht="9.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4"/>
      <c r="Z658" s="2"/>
      <c r="AA658" s="2"/>
      <c r="AB658" s="2"/>
      <c r="AC658" s="2"/>
    </row>
    <row r="659" spans="1:29" ht="9.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4"/>
      <c r="Z659" s="2"/>
      <c r="AA659" s="2"/>
      <c r="AB659" s="2"/>
      <c r="AC659" s="2"/>
    </row>
    <row r="660" spans="1:29" ht="9.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4"/>
      <c r="Z660" s="2"/>
      <c r="AA660" s="2"/>
      <c r="AB660" s="2"/>
      <c r="AC660" s="2"/>
    </row>
    <row r="661" spans="1:29" ht="9.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4"/>
      <c r="Z661" s="2"/>
      <c r="AA661" s="2"/>
      <c r="AB661" s="2"/>
      <c r="AC661" s="2"/>
    </row>
    <row r="662" spans="1:29" ht="9.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4"/>
      <c r="Z662" s="2"/>
      <c r="AA662" s="2"/>
      <c r="AB662" s="2"/>
      <c r="AC662" s="2"/>
    </row>
    <row r="663" spans="1:29" ht="9.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4"/>
      <c r="Z663" s="2"/>
      <c r="AA663" s="2"/>
      <c r="AB663" s="2"/>
      <c r="AC663" s="2"/>
    </row>
    <row r="664" spans="1:29" ht="9.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4"/>
      <c r="Z664" s="2"/>
      <c r="AA664" s="2"/>
      <c r="AB664" s="2"/>
      <c r="AC664" s="2"/>
    </row>
    <row r="665" spans="1:29" ht="9.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4"/>
      <c r="Z665" s="2"/>
      <c r="AA665" s="2"/>
      <c r="AB665" s="2"/>
      <c r="AC665" s="2"/>
    </row>
    <row r="666" spans="1:29" ht="9.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4"/>
      <c r="Z666" s="2"/>
      <c r="AA666" s="2"/>
      <c r="AB666" s="2"/>
      <c r="AC666" s="2"/>
    </row>
    <row r="667" spans="1:29" ht="9.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4"/>
      <c r="Z667" s="2"/>
      <c r="AA667" s="2"/>
      <c r="AB667" s="2"/>
      <c r="AC667" s="2"/>
    </row>
    <row r="668" spans="1:29" ht="9.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4"/>
      <c r="Z668" s="2"/>
      <c r="AA668" s="2"/>
      <c r="AB668" s="2"/>
      <c r="AC668" s="2"/>
    </row>
    <row r="669" spans="1:29" ht="9.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4"/>
      <c r="Z669" s="2"/>
      <c r="AA669" s="2"/>
      <c r="AB669" s="2"/>
      <c r="AC669" s="2"/>
    </row>
    <row r="670" spans="1:29" ht="9.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4"/>
      <c r="Z670" s="2"/>
      <c r="AA670" s="2"/>
      <c r="AB670" s="2"/>
      <c r="AC670" s="2"/>
    </row>
    <row r="671" spans="1:29" ht="9.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4"/>
      <c r="Z671" s="2"/>
      <c r="AA671" s="2"/>
      <c r="AB671" s="2"/>
      <c r="AC671" s="2"/>
    </row>
    <row r="672" spans="1:29" ht="9.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4"/>
      <c r="Z672" s="2"/>
      <c r="AA672" s="2"/>
      <c r="AB672" s="2"/>
      <c r="AC672" s="2"/>
    </row>
    <row r="673" spans="1:29" ht="9.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4"/>
      <c r="Z673" s="2"/>
      <c r="AA673" s="2"/>
      <c r="AB673" s="2"/>
      <c r="AC673" s="2"/>
    </row>
    <row r="674" spans="1:29" ht="9.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4"/>
      <c r="Z674" s="2"/>
      <c r="AA674" s="2"/>
      <c r="AB674" s="2"/>
      <c r="AC674" s="2"/>
    </row>
    <row r="675" spans="1:29" ht="9.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4"/>
      <c r="Z675" s="2"/>
      <c r="AA675" s="2"/>
      <c r="AB675" s="2"/>
      <c r="AC675" s="2"/>
    </row>
    <row r="676" spans="1:29" ht="9.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4"/>
      <c r="Z676" s="2"/>
      <c r="AA676" s="2"/>
      <c r="AB676" s="2"/>
      <c r="AC676" s="2"/>
    </row>
    <row r="677" spans="1:29" ht="9.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4"/>
      <c r="Z677" s="2"/>
      <c r="AA677" s="2"/>
      <c r="AB677" s="2"/>
      <c r="AC677" s="2"/>
    </row>
    <row r="678" spans="1:29" ht="9.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4"/>
      <c r="Z678" s="2"/>
      <c r="AA678" s="2"/>
      <c r="AB678" s="2"/>
      <c r="AC678" s="2"/>
    </row>
    <row r="679" spans="1:29" ht="9.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4"/>
      <c r="Z679" s="2"/>
      <c r="AA679" s="2"/>
      <c r="AB679" s="2"/>
      <c r="AC679" s="2"/>
    </row>
    <row r="680" spans="1:29" ht="9.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4"/>
      <c r="Z680" s="2"/>
      <c r="AA680" s="2"/>
      <c r="AB680" s="2"/>
      <c r="AC680" s="2"/>
    </row>
    <row r="681" spans="1:29" ht="9.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4"/>
      <c r="Z681" s="2"/>
      <c r="AA681" s="2"/>
      <c r="AB681" s="2"/>
      <c r="AC681" s="2"/>
    </row>
    <row r="682" spans="1:29" ht="9.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4"/>
      <c r="Z682" s="2"/>
      <c r="AA682" s="2"/>
      <c r="AB682" s="2"/>
      <c r="AC682" s="2"/>
    </row>
    <row r="683" spans="1:29" ht="9.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4"/>
      <c r="Z683" s="2"/>
      <c r="AA683" s="2"/>
      <c r="AB683" s="2"/>
      <c r="AC683" s="2"/>
    </row>
    <row r="684" spans="1:29" ht="9.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4"/>
      <c r="Z684" s="2"/>
      <c r="AA684" s="2"/>
      <c r="AB684" s="2"/>
      <c r="AC684" s="2"/>
    </row>
    <row r="685" spans="1:29" ht="9.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4"/>
      <c r="Z685" s="2"/>
      <c r="AA685" s="2"/>
      <c r="AB685" s="2"/>
      <c r="AC685" s="2"/>
    </row>
    <row r="686" spans="1:29" ht="9.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4"/>
      <c r="Z686" s="2"/>
      <c r="AA686" s="2"/>
      <c r="AB686" s="2"/>
      <c r="AC686" s="2"/>
    </row>
    <row r="687" spans="1:29" ht="9.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4"/>
      <c r="Z687" s="2"/>
      <c r="AA687" s="2"/>
      <c r="AB687" s="2"/>
      <c r="AC687" s="2"/>
    </row>
    <row r="688" spans="1:29" ht="9.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4"/>
      <c r="Z688" s="2"/>
      <c r="AA688" s="2"/>
      <c r="AB688" s="2"/>
      <c r="AC688" s="2"/>
    </row>
    <row r="689" spans="1:29" ht="9.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4"/>
      <c r="Z689" s="2"/>
      <c r="AA689" s="2"/>
      <c r="AB689" s="2"/>
      <c r="AC689" s="2"/>
    </row>
    <row r="690" spans="1:29" ht="9.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4"/>
      <c r="Z690" s="2"/>
      <c r="AA690" s="2"/>
      <c r="AB690" s="2"/>
      <c r="AC690" s="2"/>
    </row>
    <row r="691" spans="1:29" ht="9.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4"/>
      <c r="Z691" s="2"/>
      <c r="AA691" s="2"/>
      <c r="AB691" s="2"/>
      <c r="AC691" s="2"/>
    </row>
    <row r="692" spans="1:29" ht="9.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4"/>
      <c r="Z692" s="2"/>
      <c r="AA692" s="2"/>
      <c r="AB692" s="2"/>
      <c r="AC692" s="2"/>
    </row>
    <row r="693" spans="1:29" ht="9.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4"/>
      <c r="Z693" s="2"/>
      <c r="AA693" s="2"/>
      <c r="AB693" s="2"/>
      <c r="AC693" s="2"/>
    </row>
    <row r="694" spans="1:29" ht="9.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4"/>
      <c r="Z694" s="2"/>
      <c r="AA694" s="2"/>
      <c r="AB694" s="2"/>
      <c r="AC694" s="2"/>
    </row>
    <row r="695" spans="1:29" ht="9.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4"/>
      <c r="Z695" s="2"/>
      <c r="AA695" s="2"/>
      <c r="AB695" s="2"/>
      <c r="AC695" s="2"/>
    </row>
    <row r="696" spans="1:29" ht="9.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4"/>
      <c r="Z696" s="2"/>
      <c r="AA696" s="2"/>
      <c r="AB696" s="2"/>
      <c r="AC696" s="2"/>
    </row>
    <row r="697" spans="1:29" ht="9.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4"/>
      <c r="Z697" s="2"/>
      <c r="AA697" s="2"/>
      <c r="AB697" s="2"/>
      <c r="AC697" s="2"/>
    </row>
    <row r="698" spans="1:29" ht="9.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4"/>
      <c r="Z698" s="2"/>
      <c r="AA698" s="2"/>
      <c r="AB698" s="2"/>
      <c r="AC698" s="2"/>
    </row>
    <row r="699" spans="1:29" ht="9.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4"/>
      <c r="Z699" s="2"/>
      <c r="AA699" s="2"/>
      <c r="AB699" s="2"/>
      <c r="AC699" s="2"/>
    </row>
    <row r="700" spans="1:29" ht="9.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4"/>
      <c r="Z700" s="2"/>
      <c r="AA700" s="2"/>
      <c r="AB700" s="2"/>
      <c r="AC700" s="2"/>
    </row>
    <row r="701" spans="1:29" ht="9.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4"/>
      <c r="Z701" s="2"/>
      <c r="AA701" s="2"/>
      <c r="AB701" s="2"/>
      <c r="AC701" s="2"/>
    </row>
    <row r="702" spans="1:29" ht="9.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4"/>
      <c r="Z702" s="2"/>
      <c r="AA702" s="2"/>
      <c r="AB702" s="2"/>
      <c r="AC702" s="2"/>
    </row>
    <row r="703" spans="1:29" ht="9.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4"/>
      <c r="Z703" s="2"/>
      <c r="AA703" s="2"/>
      <c r="AB703" s="2"/>
      <c r="AC703" s="2"/>
    </row>
    <row r="704" spans="1:29" ht="9.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4"/>
      <c r="Z704" s="2"/>
      <c r="AA704" s="2"/>
      <c r="AB704" s="2"/>
      <c r="AC704" s="2"/>
    </row>
    <row r="705" spans="1:29" ht="9.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4"/>
      <c r="Z705" s="2"/>
      <c r="AA705" s="2"/>
      <c r="AB705" s="2"/>
      <c r="AC705" s="2"/>
    </row>
    <row r="706" spans="1:29" ht="9.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4"/>
      <c r="Z706" s="2"/>
      <c r="AA706" s="2"/>
      <c r="AB706" s="2"/>
      <c r="AC706" s="2"/>
    </row>
    <row r="707" spans="1:29" ht="9.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4"/>
      <c r="Z707" s="2"/>
      <c r="AA707" s="2"/>
      <c r="AB707" s="2"/>
      <c r="AC707" s="2"/>
    </row>
    <row r="708" spans="1:29" ht="9.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4"/>
      <c r="Z708" s="2"/>
      <c r="AA708" s="2"/>
      <c r="AB708" s="2"/>
      <c r="AC708" s="2"/>
    </row>
    <row r="709" spans="1:29" ht="9.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4"/>
      <c r="Z709" s="2"/>
      <c r="AA709" s="2"/>
      <c r="AB709" s="2"/>
      <c r="AC709" s="2"/>
    </row>
    <row r="710" spans="1:29" ht="9.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4"/>
      <c r="Z710" s="2"/>
      <c r="AA710" s="2"/>
      <c r="AB710" s="2"/>
      <c r="AC710" s="2"/>
    </row>
    <row r="711" spans="1:29" ht="9.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4"/>
      <c r="Z711" s="2"/>
      <c r="AA711" s="2"/>
      <c r="AB711" s="2"/>
      <c r="AC711" s="2"/>
    </row>
    <row r="712" spans="1:29" ht="9.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4"/>
      <c r="Z712" s="2"/>
      <c r="AA712" s="2"/>
      <c r="AB712" s="2"/>
      <c r="AC712" s="2"/>
    </row>
    <row r="713" spans="1:29" ht="9.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4"/>
      <c r="Z713" s="2"/>
      <c r="AA713" s="2"/>
      <c r="AB713" s="2"/>
      <c r="AC713" s="2"/>
    </row>
    <row r="714" spans="1:29" ht="9.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4"/>
      <c r="Z714" s="2"/>
      <c r="AA714" s="2"/>
      <c r="AB714" s="2"/>
      <c r="AC714" s="2"/>
    </row>
    <row r="715" spans="1:29" ht="9.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4"/>
      <c r="Z715" s="2"/>
      <c r="AA715" s="2"/>
      <c r="AB715" s="2"/>
      <c r="AC715" s="2"/>
    </row>
    <row r="716" spans="1:29" ht="9.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4"/>
      <c r="Z716" s="2"/>
      <c r="AA716" s="2"/>
      <c r="AB716" s="2"/>
      <c r="AC716" s="2"/>
    </row>
    <row r="717" spans="1:29" ht="9.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4"/>
      <c r="Z717" s="2"/>
      <c r="AA717" s="2"/>
      <c r="AB717" s="2"/>
      <c r="AC717" s="2"/>
    </row>
    <row r="718" spans="1:29" ht="9.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4"/>
      <c r="Z718" s="2"/>
      <c r="AA718" s="2"/>
      <c r="AB718" s="2"/>
      <c r="AC718" s="2"/>
    </row>
    <row r="719" spans="1:29" ht="9.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4"/>
      <c r="Z719" s="2"/>
      <c r="AA719" s="2"/>
      <c r="AB719" s="2"/>
      <c r="AC719" s="2"/>
    </row>
    <row r="720" spans="1:29" ht="9.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4"/>
      <c r="Z720" s="2"/>
      <c r="AA720" s="2"/>
      <c r="AB720" s="2"/>
      <c r="AC720" s="2"/>
    </row>
    <row r="721" spans="1:29" ht="9.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4"/>
      <c r="Z721" s="2"/>
      <c r="AA721" s="2"/>
      <c r="AB721" s="2"/>
      <c r="AC721" s="2"/>
    </row>
    <row r="722" spans="1:29" ht="9.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4"/>
      <c r="Z722" s="2"/>
      <c r="AA722" s="2"/>
      <c r="AB722" s="2"/>
      <c r="AC722" s="2"/>
    </row>
    <row r="723" spans="1:29" ht="9.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4"/>
      <c r="Z723" s="2"/>
      <c r="AA723" s="2"/>
      <c r="AB723" s="2"/>
      <c r="AC723" s="2"/>
    </row>
    <row r="724" spans="1:29" ht="9.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4"/>
      <c r="Z724" s="2"/>
      <c r="AA724" s="2"/>
      <c r="AB724" s="2"/>
      <c r="AC724" s="2"/>
    </row>
    <row r="725" spans="1:29" ht="9.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4"/>
      <c r="Z725" s="2"/>
      <c r="AA725" s="2"/>
      <c r="AB725" s="2"/>
      <c r="AC725" s="2"/>
    </row>
    <row r="726" spans="1:29" ht="9.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4"/>
      <c r="Z726" s="2"/>
      <c r="AA726" s="2"/>
      <c r="AB726" s="2"/>
      <c r="AC726" s="2"/>
    </row>
    <row r="727" spans="1:29" ht="9.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4"/>
      <c r="Z727" s="2"/>
      <c r="AA727" s="2"/>
      <c r="AB727" s="2"/>
      <c r="AC727" s="2"/>
    </row>
    <row r="728" spans="1:29" ht="9.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4"/>
      <c r="Z728" s="2"/>
      <c r="AA728" s="2"/>
      <c r="AB728" s="2"/>
      <c r="AC728" s="2"/>
    </row>
    <row r="729" spans="1:29" ht="9.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4"/>
      <c r="Z729" s="2"/>
      <c r="AA729" s="2"/>
      <c r="AB729" s="2"/>
      <c r="AC729" s="2"/>
    </row>
    <row r="730" spans="1:29" ht="9.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4"/>
      <c r="Z730" s="2"/>
      <c r="AA730" s="2"/>
      <c r="AB730" s="2"/>
      <c r="AC730" s="2"/>
    </row>
    <row r="731" spans="1:29" ht="9.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4"/>
      <c r="Z731" s="2"/>
      <c r="AA731" s="2"/>
      <c r="AB731" s="2"/>
      <c r="AC731" s="2"/>
    </row>
    <row r="732" spans="1:29" ht="9.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4"/>
      <c r="Z732" s="2"/>
      <c r="AA732" s="2"/>
      <c r="AB732" s="2"/>
      <c r="AC732" s="2"/>
    </row>
    <row r="733" spans="1:29" ht="9.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4"/>
      <c r="Z733" s="2"/>
      <c r="AA733" s="2"/>
      <c r="AB733" s="2"/>
      <c r="AC733" s="2"/>
    </row>
    <row r="734" spans="1:29" ht="9.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4"/>
      <c r="Z734" s="2"/>
      <c r="AA734" s="2"/>
      <c r="AB734" s="2"/>
      <c r="AC734" s="2"/>
    </row>
    <row r="735" spans="1:29" ht="9.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4"/>
      <c r="Z735" s="2"/>
      <c r="AA735" s="2"/>
      <c r="AB735" s="2"/>
      <c r="AC735" s="2"/>
    </row>
    <row r="736" spans="1:29" ht="9.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4"/>
      <c r="Z736" s="2"/>
      <c r="AA736" s="2"/>
      <c r="AB736" s="2"/>
      <c r="AC736" s="2"/>
    </row>
    <row r="737" spans="1:29" ht="9.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4"/>
      <c r="Z737" s="2"/>
      <c r="AA737" s="2"/>
      <c r="AB737" s="2"/>
      <c r="AC737" s="2"/>
    </row>
    <row r="738" spans="1:29" ht="9.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4"/>
      <c r="Z738" s="2"/>
      <c r="AA738" s="2"/>
      <c r="AB738" s="2"/>
      <c r="AC738" s="2"/>
    </row>
    <row r="739" spans="1:29" ht="9.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4"/>
      <c r="Z739" s="2"/>
      <c r="AA739" s="2"/>
      <c r="AB739" s="2"/>
      <c r="AC739" s="2"/>
    </row>
    <row r="740" spans="1:29" ht="9.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4"/>
      <c r="Z740" s="2"/>
      <c r="AA740" s="2"/>
      <c r="AB740" s="2"/>
      <c r="AC740" s="2"/>
    </row>
    <row r="741" spans="1:29" ht="9.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4"/>
      <c r="Z741" s="2"/>
      <c r="AA741" s="2"/>
      <c r="AB741" s="2"/>
      <c r="AC741" s="2"/>
    </row>
    <row r="742" spans="1:29" ht="9.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4"/>
      <c r="Z742" s="2"/>
      <c r="AA742" s="2"/>
      <c r="AB742" s="2"/>
      <c r="AC742" s="2"/>
    </row>
    <row r="743" spans="1:29" ht="9.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4"/>
      <c r="Z743" s="2"/>
      <c r="AA743" s="2"/>
      <c r="AB743" s="2"/>
      <c r="AC743" s="2"/>
    </row>
    <row r="744" spans="1:29" ht="9.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4"/>
      <c r="Z744" s="2"/>
      <c r="AA744" s="2"/>
      <c r="AB744" s="2"/>
      <c r="AC744" s="2"/>
    </row>
    <row r="745" spans="1:29" ht="9.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4"/>
      <c r="Z745" s="2"/>
      <c r="AA745" s="2"/>
      <c r="AB745" s="2"/>
      <c r="AC745" s="2"/>
    </row>
    <row r="746" spans="1:29" ht="9.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4"/>
      <c r="Z746" s="2"/>
      <c r="AA746" s="2"/>
      <c r="AB746" s="2"/>
      <c r="AC746" s="2"/>
    </row>
    <row r="747" spans="1:29" ht="9.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4"/>
      <c r="Z747" s="2"/>
      <c r="AA747" s="2"/>
      <c r="AB747" s="2"/>
      <c r="AC747" s="2"/>
    </row>
    <row r="748" spans="1:29" ht="9.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4"/>
      <c r="Z748" s="2"/>
      <c r="AA748" s="2"/>
      <c r="AB748" s="2"/>
      <c r="AC748" s="2"/>
    </row>
    <row r="749" spans="1:29" ht="9.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4"/>
      <c r="Z749" s="2"/>
      <c r="AA749" s="2"/>
      <c r="AB749" s="2"/>
      <c r="AC749" s="2"/>
    </row>
    <row r="750" spans="1:29" ht="9.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4"/>
      <c r="Z750" s="2"/>
      <c r="AA750" s="2"/>
      <c r="AB750" s="2"/>
      <c r="AC750" s="2"/>
    </row>
    <row r="751" spans="1:29" ht="9.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4"/>
      <c r="Z751" s="2"/>
      <c r="AA751" s="2"/>
      <c r="AB751" s="2"/>
      <c r="AC751" s="2"/>
    </row>
    <row r="752" spans="1:29" ht="9.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4"/>
      <c r="Z752" s="2"/>
      <c r="AA752" s="2"/>
      <c r="AB752" s="2"/>
      <c r="AC752" s="2"/>
    </row>
    <row r="753" spans="1:29" ht="9.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4"/>
      <c r="Z753" s="2"/>
      <c r="AA753" s="2"/>
      <c r="AB753" s="2"/>
      <c r="AC753" s="2"/>
    </row>
    <row r="754" spans="1:29" ht="9.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4"/>
      <c r="Z754" s="2"/>
      <c r="AA754" s="2"/>
      <c r="AB754" s="2"/>
      <c r="AC754" s="2"/>
    </row>
    <row r="755" spans="1:29" ht="9.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4"/>
      <c r="Z755" s="2"/>
      <c r="AA755" s="2"/>
      <c r="AB755" s="2"/>
      <c r="AC755" s="2"/>
    </row>
    <row r="756" spans="1:29" ht="9.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4"/>
      <c r="Z756" s="2"/>
      <c r="AA756" s="2"/>
      <c r="AB756" s="2"/>
      <c r="AC756" s="2"/>
    </row>
    <row r="757" spans="1:29" ht="9.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4"/>
      <c r="Z757" s="2"/>
      <c r="AA757" s="2"/>
      <c r="AB757" s="2"/>
      <c r="AC757" s="2"/>
    </row>
    <row r="758" spans="1:29" ht="9.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4"/>
      <c r="Z758" s="2"/>
      <c r="AA758" s="2"/>
      <c r="AB758" s="2"/>
      <c r="AC758" s="2"/>
    </row>
    <row r="759" spans="1:29" ht="9.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4"/>
      <c r="Z759" s="2"/>
      <c r="AA759" s="2"/>
      <c r="AB759" s="2"/>
      <c r="AC759" s="2"/>
    </row>
    <row r="760" spans="1:29" ht="9.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4"/>
      <c r="Z760" s="2"/>
      <c r="AA760" s="2"/>
      <c r="AB760" s="2"/>
      <c r="AC760" s="2"/>
    </row>
    <row r="761" spans="1:29" ht="9.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4"/>
      <c r="Z761" s="2"/>
      <c r="AA761" s="2"/>
      <c r="AB761" s="2"/>
      <c r="AC761" s="2"/>
    </row>
    <row r="762" spans="1:29" ht="9.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4"/>
      <c r="Z762" s="2"/>
      <c r="AA762" s="2"/>
      <c r="AB762" s="2"/>
      <c r="AC762" s="2"/>
    </row>
    <row r="763" spans="1:29" ht="9.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4"/>
      <c r="Z763" s="2"/>
      <c r="AA763" s="2"/>
      <c r="AB763" s="2"/>
      <c r="AC763" s="2"/>
    </row>
    <row r="764" spans="1:29" ht="9.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4"/>
      <c r="Z764" s="2"/>
      <c r="AA764" s="2"/>
      <c r="AB764" s="2"/>
      <c r="AC764" s="2"/>
    </row>
    <row r="765" spans="1:29" ht="9.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4"/>
      <c r="Z765" s="2"/>
      <c r="AA765" s="2"/>
      <c r="AB765" s="2"/>
      <c r="AC765" s="2"/>
    </row>
    <row r="766" spans="1:29" ht="9.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4"/>
      <c r="Z766" s="2"/>
      <c r="AA766" s="2"/>
      <c r="AB766" s="2"/>
      <c r="AC766" s="2"/>
    </row>
    <row r="767" spans="1:29" ht="9.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4"/>
      <c r="Z767" s="2"/>
      <c r="AA767" s="2"/>
      <c r="AB767" s="2"/>
      <c r="AC767" s="2"/>
    </row>
    <row r="768" spans="1:29" ht="9.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4"/>
      <c r="Z768" s="2"/>
      <c r="AA768" s="2"/>
      <c r="AB768" s="2"/>
      <c r="AC768" s="2"/>
    </row>
    <row r="769" spans="1:29" ht="9.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4"/>
      <c r="Z769" s="2"/>
      <c r="AA769" s="2"/>
      <c r="AB769" s="2"/>
      <c r="AC769" s="2"/>
    </row>
    <row r="770" spans="1:29" ht="9.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4"/>
      <c r="Z770" s="2"/>
      <c r="AA770" s="2"/>
      <c r="AB770" s="2"/>
      <c r="AC770" s="2"/>
    </row>
    <row r="771" spans="1:29" ht="9.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4"/>
      <c r="Z771" s="2"/>
      <c r="AA771" s="2"/>
      <c r="AB771" s="2"/>
      <c r="AC771" s="2"/>
    </row>
    <row r="772" spans="1:29" ht="9.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4"/>
      <c r="Z772" s="2"/>
      <c r="AA772" s="2"/>
      <c r="AB772" s="2"/>
      <c r="AC772" s="2"/>
    </row>
    <row r="773" spans="1:29" ht="9.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4"/>
      <c r="Z773" s="2"/>
      <c r="AA773" s="2"/>
      <c r="AB773" s="2"/>
      <c r="AC773" s="2"/>
    </row>
    <row r="774" spans="1:29" ht="9.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4"/>
      <c r="Z774" s="2"/>
      <c r="AA774" s="2"/>
      <c r="AB774" s="2"/>
      <c r="AC774" s="2"/>
    </row>
    <row r="775" spans="1:29" ht="9.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4"/>
      <c r="Z775" s="2"/>
      <c r="AA775" s="2"/>
      <c r="AB775" s="2"/>
      <c r="AC775" s="2"/>
    </row>
    <row r="776" spans="1:29" ht="9.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4"/>
      <c r="Z776" s="2"/>
      <c r="AA776" s="2"/>
      <c r="AB776" s="2"/>
      <c r="AC776" s="2"/>
    </row>
    <row r="777" spans="1:29" ht="9.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4"/>
      <c r="Z777" s="2"/>
      <c r="AA777" s="2"/>
      <c r="AB777" s="2"/>
      <c r="AC777" s="2"/>
    </row>
    <row r="778" spans="1:29" ht="9.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4"/>
      <c r="Z778" s="2"/>
      <c r="AA778" s="2"/>
      <c r="AB778" s="2"/>
      <c r="AC778" s="2"/>
    </row>
    <row r="779" spans="1:29" ht="9.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4"/>
      <c r="Z779" s="2"/>
      <c r="AA779" s="2"/>
      <c r="AB779" s="2"/>
      <c r="AC779" s="2"/>
    </row>
    <row r="780" spans="1:29" ht="9.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4"/>
      <c r="Z780" s="2"/>
      <c r="AA780" s="2"/>
      <c r="AB780" s="2"/>
      <c r="AC780" s="2"/>
    </row>
    <row r="781" spans="1:29" ht="9.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4"/>
      <c r="Z781" s="2"/>
      <c r="AA781" s="2"/>
      <c r="AB781" s="2"/>
      <c r="AC781" s="2"/>
    </row>
    <row r="782" spans="1:29" ht="9.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4"/>
      <c r="Z782" s="2"/>
      <c r="AA782" s="2"/>
      <c r="AB782" s="2"/>
      <c r="AC782" s="2"/>
    </row>
    <row r="783" spans="1:29" ht="9.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4"/>
      <c r="Z783" s="2"/>
      <c r="AA783" s="2"/>
      <c r="AB783" s="2"/>
      <c r="AC783" s="2"/>
    </row>
    <row r="784" spans="1:29" ht="9.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4"/>
      <c r="Z784" s="2"/>
      <c r="AA784" s="2"/>
      <c r="AB784" s="2"/>
      <c r="AC784" s="2"/>
    </row>
    <row r="785" spans="1:29" ht="9.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4"/>
      <c r="Z785" s="2"/>
      <c r="AA785" s="2"/>
      <c r="AB785" s="2"/>
      <c r="AC785" s="2"/>
    </row>
    <row r="786" spans="1:29" ht="9.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4"/>
      <c r="Z786" s="2"/>
      <c r="AA786" s="2"/>
      <c r="AB786" s="2"/>
      <c r="AC786" s="2"/>
    </row>
    <row r="787" spans="1:29" ht="9.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4"/>
      <c r="Z787" s="2"/>
      <c r="AA787" s="2"/>
      <c r="AB787" s="2"/>
      <c r="AC787" s="2"/>
    </row>
    <row r="788" spans="1:29" ht="9.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4"/>
      <c r="Z788" s="2"/>
      <c r="AA788" s="2"/>
      <c r="AB788" s="2"/>
      <c r="AC788" s="2"/>
    </row>
    <row r="789" spans="1:29" ht="9.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4"/>
      <c r="Z789" s="2"/>
      <c r="AA789" s="2"/>
      <c r="AB789" s="2"/>
      <c r="AC789" s="2"/>
    </row>
    <row r="790" spans="1:29" ht="9.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4"/>
      <c r="Z790" s="2"/>
      <c r="AA790" s="2"/>
      <c r="AB790" s="2"/>
      <c r="AC790" s="2"/>
    </row>
    <row r="791" spans="1:29" ht="9.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4"/>
      <c r="Z791" s="2"/>
      <c r="AA791" s="2"/>
      <c r="AB791" s="2"/>
      <c r="AC791" s="2"/>
    </row>
    <row r="792" spans="1:29" ht="9.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4"/>
      <c r="Z792" s="2"/>
      <c r="AA792" s="2"/>
      <c r="AB792" s="2"/>
      <c r="AC792" s="2"/>
    </row>
    <row r="793" spans="1:29" ht="9.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4"/>
      <c r="Z793" s="2"/>
      <c r="AA793" s="2"/>
      <c r="AB793" s="2"/>
      <c r="AC793" s="2"/>
    </row>
    <row r="794" spans="1:29" ht="9.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4"/>
      <c r="Z794" s="2"/>
      <c r="AA794" s="2"/>
      <c r="AB794" s="2"/>
      <c r="AC794" s="2"/>
    </row>
    <row r="795" spans="1:29" ht="9.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4"/>
      <c r="Z795" s="2"/>
      <c r="AA795" s="2"/>
      <c r="AB795" s="2"/>
      <c r="AC795" s="2"/>
    </row>
    <row r="796" spans="1:29" ht="9.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4"/>
      <c r="Z796" s="2"/>
      <c r="AA796" s="2"/>
      <c r="AB796" s="2"/>
      <c r="AC796" s="2"/>
    </row>
    <row r="797" spans="1:29" ht="9.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4"/>
      <c r="Z797" s="2"/>
      <c r="AA797" s="2"/>
      <c r="AB797" s="2"/>
      <c r="AC797" s="2"/>
    </row>
    <row r="798" spans="1:29" ht="9.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4"/>
      <c r="Z798" s="2"/>
      <c r="AA798" s="2"/>
      <c r="AB798" s="2"/>
      <c r="AC798" s="2"/>
    </row>
    <row r="799" spans="1:29" ht="9.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4"/>
      <c r="Z799" s="2"/>
      <c r="AA799" s="2"/>
      <c r="AB799" s="2"/>
      <c r="AC799" s="2"/>
    </row>
    <row r="800" spans="1:29" ht="9.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4"/>
      <c r="Z800" s="2"/>
      <c r="AA800" s="2"/>
      <c r="AB800" s="2"/>
      <c r="AC800" s="2"/>
    </row>
    <row r="801" spans="1:29" ht="9.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4"/>
      <c r="Z801" s="2"/>
      <c r="AA801" s="2"/>
      <c r="AB801" s="2"/>
      <c r="AC801" s="2"/>
    </row>
    <row r="802" spans="1:29" ht="9.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4"/>
      <c r="Z802" s="2"/>
      <c r="AA802" s="2"/>
      <c r="AB802" s="2"/>
      <c r="AC802" s="2"/>
    </row>
    <row r="803" spans="1:29" ht="9.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4"/>
      <c r="Z803" s="2"/>
      <c r="AA803" s="2"/>
      <c r="AB803" s="2"/>
      <c r="AC803" s="2"/>
    </row>
    <row r="804" spans="1:29" ht="9.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4"/>
      <c r="Z804" s="2"/>
      <c r="AA804" s="2"/>
      <c r="AB804" s="2"/>
      <c r="AC804" s="2"/>
    </row>
    <row r="805" spans="1:29" ht="9.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4"/>
      <c r="Z805" s="2"/>
      <c r="AA805" s="2"/>
      <c r="AB805" s="2"/>
      <c r="AC805" s="2"/>
    </row>
    <row r="806" spans="1:29" ht="9.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4"/>
      <c r="Z806" s="2"/>
      <c r="AA806" s="2"/>
      <c r="AB806" s="2"/>
      <c r="AC806" s="2"/>
    </row>
    <row r="807" spans="1:29" ht="9.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4"/>
      <c r="Z807" s="2"/>
      <c r="AA807" s="2"/>
      <c r="AB807" s="2"/>
      <c r="AC807" s="2"/>
    </row>
    <row r="808" spans="1:29" ht="9.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4"/>
      <c r="Z808" s="2"/>
      <c r="AA808" s="2"/>
      <c r="AB808" s="2"/>
      <c r="AC808" s="2"/>
    </row>
    <row r="809" spans="1:29" ht="9.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4"/>
      <c r="Z809" s="2"/>
      <c r="AA809" s="2"/>
      <c r="AB809" s="2"/>
      <c r="AC809" s="2"/>
    </row>
    <row r="810" spans="1:29" ht="9.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4"/>
      <c r="Z810" s="2"/>
      <c r="AA810" s="2"/>
      <c r="AB810" s="2"/>
      <c r="AC810" s="2"/>
    </row>
    <row r="811" spans="1:29" ht="9.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4"/>
      <c r="Z811" s="2"/>
      <c r="AA811" s="2"/>
      <c r="AB811" s="2"/>
      <c r="AC811" s="2"/>
    </row>
    <row r="812" spans="1:29" ht="9.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4"/>
      <c r="Z812" s="2"/>
      <c r="AA812" s="2"/>
      <c r="AB812" s="2"/>
      <c r="AC812" s="2"/>
    </row>
    <row r="813" spans="1:29" ht="9.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4"/>
      <c r="Z813" s="2"/>
      <c r="AA813" s="2"/>
      <c r="AB813" s="2"/>
      <c r="AC813" s="2"/>
    </row>
    <row r="814" spans="1:29" ht="9.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4"/>
      <c r="Z814" s="2"/>
      <c r="AA814" s="2"/>
      <c r="AB814" s="2"/>
      <c r="AC814" s="2"/>
    </row>
    <row r="815" spans="1:29" ht="9.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4"/>
      <c r="Z815" s="2"/>
      <c r="AA815" s="2"/>
      <c r="AB815" s="2"/>
      <c r="AC815" s="2"/>
    </row>
    <row r="816" spans="1:29" ht="9.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4"/>
      <c r="Z816" s="2"/>
      <c r="AA816" s="2"/>
      <c r="AB816" s="2"/>
      <c r="AC816" s="2"/>
    </row>
    <row r="817" spans="1:29" ht="9.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4"/>
      <c r="Z817" s="2"/>
      <c r="AA817" s="2"/>
      <c r="AB817" s="2"/>
      <c r="AC817" s="2"/>
    </row>
    <row r="818" spans="1:29" ht="9.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4"/>
      <c r="Z818" s="2"/>
      <c r="AA818" s="2"/>
      <c r="AB818" s="2"/>
      <c r="AC818" s="2"/>
    </row>
    <row r="819" spans="1:29" ht="9.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4"/>
      <c r="Z819" s="2"/>
      <c r="AA819" s="2"/>
      <c r="AB819" s="2"/>
      <c r="AC819" s="2"/>
    </row>
    <row r="820" spans="1:29" ht="9.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4"/>
      <c r="Z820" s="2"/>
      <c r="AA820" s="2"/>
      <c r="AB820" s="2"/>
      <c r="AC820" s="2"/>
    </row>
    <row r="821" spans="1:29" ht="9.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4"/>
      <c r="Z821" s="2"/>
      <c r="AA821" s="2"/>
      <c r="AB821" s="2"/>
      <c r="AC821" s="2"/>
    </row>
    <row r="822" spans="1:29" ht="9.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4"/>
      <c r="Z822" s="2"/>
      <c r="AA822" s="2"/>
      <c r="AB822" s="2"/>
      <c r="AC822" s="2"/>
    </row>
    <row r="823" spans="1:29" ht="9.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4"/>
      <c r="Z823" s="2"/>
      <c r="AA823" s="2"/>
      <c r="AB823" s="2"/>
      <c r="AC823" s="2"/>
    </row>
    <row r="824" spans="1:29" ht="9.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4"/>
      <c r="Z824" s="2"/>
      <c r="AA824" s="2"/>
      <c r="AB824" s="2"/>
      <c r="AC824" s="2"/>
    </row>
    <row r="825" spans="1:29" ht="9.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4"/>
      <c r="Z825" s="2"/>
      <c r="AA825" s="2"/>
      <c r="AB825" s="2"/>
      <c r="AC825" s="2"/>
    </row>
    <row r="826" spans="1:29" ht="9.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4"/>
      <c r="Z826" s="2"/>
      <c r="AA826" s="2"/>
      <c r="AB826" s="2"/>
      <c r="AC826" s="2"/>
    </row>
    <row r="827" spans="1:29" ht="9.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4"/>
      <c r="Z827" s="2"/>
      <c r="AA827" s="2"/>
      <c r="AB827" s="2"/>
      <c r="AC827" s="2"/>
    </row>
    <row r="828" spans="1:29" ht="9.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4"/>
      <c r="Z828" s="2"/>
      <c r="AA828" s="2"/>
      <c r="AB828" s="2"/>
      <c r="AC828" s="2"/>
    </row>
    <row r="829" spans="1:29" ht="9.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4"/>
      <c r="Z829" s="2"/>
      <c r="AA829" s="2"/>
      <c r="AB829" s="2"/>
      <c r="AC829" s="2"/>
    </row>
    <row r="830" spans="1:29" ht="9.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4"/>
      <c r="Z830" s="2"/>
      <c r="AA830" s="2"/>
      <c r="AB830" s="2"/>
      <c r="AC830" s="2"/>
    </row>
    <row r="831" spans="1:29" ht="9.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4"/>
      <c r="Z831" s="2"/>
      <c r="AA831" s="2"/>
      <c r="AB831" s="2"/>
      <c r="AC831" s="2"/>
    </row>
    <row r="832" spans="1:29" ht="9.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4"/>
      <c r="Z832" s="2"/>
      <c r="AA832" s="2"/>
      <c r="AB832" s="2"/>
      <c r="AC832" s="2"/>
    </row>
    <row r="833" spans="1:29" ht="9.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4"/>
      <c r="Z833" s="2"/>
      <c r="AA833" s="2"/>
      <c r="AB833" s="2"/>
      <c r="AC833" s="2"/>
    </row>
    <row r="834" spans="1:29" ht="9.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4"/>
      <c r="Z834" s="2"/>
      <c r="AA834" s="2"/>
      <c r="AB834" s="2"/>
      <c r="AC834" s="2"/>
    </row>
    <row r="835" spans="1:29" ht="9.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4"/>
      <c r="Z835" s="2"/>
      <c r="AA835" s="2"/>
      <c r="AB835" s="2"/>
      <c r="AC835" s="2"/>
    </row>
    <row r="836" spans="1:29" ht="9.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4"/>
      <c r="Z836" s="2"/>
      <c r="AA836" s="2"/>
      <c r="AB836" s="2"/>
      <c r="AC836" s="2"/>
    </row>
    <row r="837" spans="1:29" ht="9.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4"/>
      <c r="Z837" s="2"/>
      <c r="AA837" s="2"/>
      <c r="AB837" s="2"/>
      <c r="AC837" s="2"/>
    </row>
    <row r="838" spans="1:29" ht="9.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4"/>
      <c r="Z838" s="2"/>
      <c r="AA838" s="2"/>
      <c r="AB838" s="2"/>
      <c r="AC838" s="2"/>
    </row>
    <row r="839" spans="1:29" ht="9.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4"/>
      <c r="Z839" s="2"/>
      <c r="AA839" s="2"/>
      <c r="AB839" s="2"/>
      <c r="AC839" s="2"/>
    </row>
    <row r="840" spans="1:29" ht="9.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4"/>
      <c r="Z840" s="2"/>
      <c r="AA840" s="2"/>
      <c r="AB840" s="2"/>
      <c r="AC840" s="2"/>
    </row>
    <row r="841" spans="1:29" ht="9.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4"/>
      <c r="Z841" s="2"/>
      <c r="AA841" s="2"/>
      <c r="AB841" s="2"/>
      <c r="AC841" s="2"/>
    </row>
    <row r="842" spans="1:29" ht="9.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4"/>
      <c r="Z842" s="2"/>
      <c r="AA842" s="2"/>
      <c r="AB842" s="2"/>
      <c r="AC842" s="2"/>
    </row>
    <row r="843" spans="1:29" ht="9.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4"/>
      <c r="Z843" s="2"/>
      <c r="AA843" s="2"/>
      <c r="AB843" s="2"/>
      <c r="AC843" s="2"/>
    </row>
    <row r="844" spans="1:29" ht="9.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4"/>
      <c r="Z844" s="2"/>
      <c r="AA844" s="2"/>
      <c r="AB844" s="2"/>
      <c r="AC844" s="2"/>
    </row>
    <row r="845" spans="1:29" ht="9.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4"/>
      <c r="Z845" s="2"/>
      <c r="AA845" s="2"/>
      <c r="AB845" s="2"/>
      <c r="AC845" s="2"/>
    </row>
    <row r="846" spans="1:29" ht="9.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4"/>
      <c r="Z846" s="2"/>
      <c r="AA846" s="2"/>
      <c r="AB846" s="2"/>
      <c r="AC846" s="2"/>
    </row>
    <row r="847" spans="1:29" ht="9.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4"/>
      <c r="Z847" s="2"/>
      <c r="AA847" s="2"/>
      <c r="AB847" s="2"/>
      <c r="AC847" s="2"/>
    </row>
    <row r="848" spans="1:29" ht="9.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4"/>
      <c r="Z848" s="2"/>
      <c r="AA848" s="2"/>
      <c r="AB848" s="2"/>
      <c r="AC848" s="2"/>
    </row>
    <row r="849" spans="1:29" ht="9.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4"/>
      <c r="Z849" s="2"/>
      <c r="AA849" s="2"/>
      <c r="AB849" s="2"/>
      <c r="AC849" s="2"/>
    </row>
    <row r="850" spans="1:29" ht="9.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4"/>
      <c r="Z850" s="2"/>
      <c r="AA850" s="2"/>
      <c r="AB850" s="2"/>
      <c r="AC850" s="2"/>
    </row>
    <row r="851" spans="1:29" ht="9.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4"/>
      <c r="Z851" s="2"/>
      <c r="AA851" s="2"/>
      <c r="AB851" s="2"/>
      <c r="AC851" s="2"/>
    </row>
    <row r="852" spans="1:29" ht="9.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4"/>
      <c r="Z852" s="2"/>
      <c r="AA852" s="2"/>
      <c r="AB852" s="2"/>
      <c r="AC852" s="2"/>
    </row>
    <row r="853" spans="1:29" ht="9.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4"/>
      <c r="Z853" s="2"/>
      <c r="AA853" s="2"/>
      <c r="AB853" s="2"/>
      <c r="AC853" s="2"/>
    </row>
    <row r="854" spans="1:29" ht="9.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4"/>
      <c r="Z854" s="2"/>
      <c r="AA854" s="2"/>
      <c r="AB854" s="2"/>
      <c r="AC854" s="2"/>
    </row>
    <row r="855" spans="1:29" ht="9.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4"/>
      <c r="Z855" s="2"/>
      <c r="AA855" s="2"/>
      <c r="AB855" s="2"/>
      <c r="AC855" s="2"/>
    </row>
    <row r="856" spans="1:29" ht="9.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4"/>
      <c r="Z856" s="2"/>
      <c r="AA856" s="2"/>
      <c r="AB856" s="2"/>
      <c r="AC856" s="2"/>
    </row>
    <row r="857" spans="1:29" ht="9.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4"/>
      <c r="Z857" s="2"/>
      <c r="AA857" s="2"/>
      <c r="AB857" s="2"/>
      <c r="AC857" s="2"/>
    </row>
    <row r="858" spans="1:29" ht="9.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4"/>
      <c r="Z858" s="2"/>
      <c r="AA858" s="2"/>
      <c r="AB858" s="2"/>
      <c r="AC858" s="2"/>
    </row>
    <row r="859" spans="1:29" ht="9.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4"/>
      <c r="Z859" s="2"/>
      <c r="AA859" s="2"/>
      <c r="AB859" s="2"/>
      <c r="AC859" s="2"/>
    </row>
    <row r="860" spans="1:29" ht="9.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4"/>
      <c r="Z860" s="2"/>
      <c r="AA860" s="2"/>
      <c r="AB860" s="2"/>
      <c r="AC860" s="2"/>
    </row>
    <row r="861" spans="1:29" ht="9.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4"/>
      <c r="Z861" s="2"/>
      <c r="AA861" s="2"/>
      <c r="AB861" s="2"/>
      <c r="AC861" s="2"/>
    </row>
    <row r="862" spans="1:29" ht="9.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4"/>
      <c r="Z862" s="2"/>
      <c r="AA862" s="2"/>
      <c r="AB862" s="2"/>
      <c r="AC862" s="2"/>
    </row>
    <row r="863" spans="1:29" ht="9.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4"/>
      <c r="Z863" s="2"/>
      <c r="AA863" s="2"/>
      <c r="AB863" s="2"/>
      <c r="AC863" s="2"/>
    </row>
    <row r="864" spans="1:29" ht="9.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4"/>
      <c r="Z864" s="2"/>
      <c r="AA864" s="2"/>
      <c r="AB864" s="2"/>
      <c r="AC864" s="2"/>
    </row>
    <row r="865" spans="1:29" ht="9.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4"/>
      <c r="Z865" s="2"/>
      <c r="AA865" s="2"/>
      <c r="AB865" s="2"/>
      <c r="AC865" s="2"/>
    </row>
    <row r="866" spans="1:29" ht="9.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4"/>
      <c r="Z866" s="2"/>
      <c r="AA866" s="2"/>
      <c r="AB866" s="2"/>
      <c r="AC866" s="2"/>
    </row>
    <row r="867" spans="1:29" ht="9.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4"/>
      <c r="Z867" s="2"/>
      <c r="AA867" s="2"/>
      <c r="AB867" s="2"/>
      <c r="AC867" s="2"/>
    </row>
    <row r="868" spans="1:29" ht="9.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4"/>
      <c r="Z868" s="2"/>
      <c r="AA868" s="2"/>
      <c r="AB868" s="2"/>
      <c r="AC868" s="2"/>
    </row>
    <row r="869" spans="1:29" ht="9.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4"/>
      <c r="Z869" s="2"/>
      <c r="AA869" s="2"/>
      <c r="AB869" s="2"/>
      <c r="AC869" s="2"/>
    </row>
    <row r="870" spans="1:29" ht="9.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4"/>
      <c r="Z870" s="2"/>
      <c r="AA870" s="2"/>
      <c r="AB870" s="2"/>
      <c r="AC870" s="2"/>
    </row>
    <row r="871" spans="1:29" ht="9.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4"/>
      <c r="Z871" s="2"/>
      <c r="AA871" s="2"/>
      <c r="AB871" s="2"/>
      <c r="AC871" s="2"/>
    </row>
    <row r="872" spans="1:29" ht="9.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4"/>
      <c r="Z872" s="2"/>
      <c r="AA872" s="2"/>
      <c r="AB872" s="2"/>
      <c r="AC872" s="2"/>
    </row>
    <row r="873" spans="1:29" ht="9.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4"/>
      <c r="Z873" s="2"/>
      <c r="AA873" s="2"/>
      <c r="AB873" s="2"/>
      <c r="AC873" s="2"/>
    </row>
    <row r="874" spans="1:29" ht="9.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4"/>
      <c r="Z874" s="2"/>
      <c r="AA874" s="2"/>
      <c r="AB874" s="2"/>
      <c r="AC874" s="2"/>
    </row>
    <row r="875" spans="1:29" ht="9.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4"/>
      <c r="Z875" s="2"/>
      <c r="AA875" s="2"/>
      <c r="AB875" s="2"/>
      <c r="AC875" s="2"/>
    </row>
    <row r="876" spans="1:29" ht="9.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4"/>
      <c r="Z876" s="2"/>
      <c r="AA876" s="2"/>
      <c r="AB876" s="2"/>
      <c r="AC876" s="2"/>
    </row>
    <row r="877" spans="1:29" ht="9.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4"/>
      <c r="Z877" s="2"/>
      <c r="AA877" s="2"/>
      <c r="AB877" s="2"/>
      <c r="AC877" s="2"/>
    </row>
    <row r="878" spans="1:29" ht="9.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4"/>
      <c r="Z878" s="2"/>
      <c r="AA878" s="2"/>
      <c r="AB878" s="2"/>
      <c r="AC878" s="2"/>
    </row>
    <row r="879" spans="1:29" ht="9.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4"/>
      <c r="Z879" s="2"/>
      <c r="AA879" s="2"/>
      <c r="AB879" s="2"/>
      <c r="AC879" s="2"/>
    </row>
    <row r="880" spans="1:29" ht="9.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4"/>
      <c r="Z880" s="2"/>
      <c r="AA880" s="2"/>
      <c r="AB880" s="2"/>
      <c r="AC880" s="2"/>
    </row>
    <row r="881" spans="1:29" ht="9.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4"/>
      <c r="Z881" s="2"/>
      <c r="AA881" s="2"/>
      <c r="AB881" s="2"/>
      <c r="AC881" s="2"/>
    </row>
    <row r="882" spans="1:29" ht="9.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4"/>
      <c r="Z882" s="2"/>
      <c r="AA882" s="2"/>
      <c r="AB882" s="2"/>
      <c r="AC882" s="2"/>
    </row>
    <row r="883" spans="1:29" ht="9.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4"/>
      <c r="Z883" s="2"/>
      <c r="AA883" s="2"/>
      <c r="AB883" s="2"/>
      <c r="AC883" s="2"/>
    </row>
    <row r="884" spans="1:29" ht="9.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4"/>
      <c r="Z884" s="2"/>
      <c r="AA884" s="2"/>
      <c r="AB884" s="2"/>
      <c r="AC884" s="2"/>
    </row>
    <row r="885" spans="1:29" ht="9.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4"/>
      <c r="Z885" s="2"/>
      <c r="AA885" s="2"/>
      <c r="AB885" s="2"/>
      <c r="AC885" s="2"/>
    </row>
    <row r="886" spans="1:29" ht="9.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4"/>
      <c r="Z886" s="2"/>
      <c r="AA886" s="2"/>
      <c r="AB886" s="2"/>
      <c r="AC886" s="2"/>
    </row>
    <row r="887" spans="1:29" ht="9.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4"/>
      <c r="Z887" s="2"/>
      <c r="AA887" s="2"/>
      <c r="AB887" s="2"/>
      <c r="AC887" s="2"/>
    </row>
    <row r="888" spans="1:29" ht="9.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4"/>
      <c r="Z888" s="2"/>
      <c r="AA888" s="2"/>
      <c r="AB888" s="2"/>
      <c r="AC888" s="2"/>
    </row>
    <row r="889" spans="1:29" ht="9.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4"/>
      <c r="Z889" s="2"/>
      <c r="AA889" s="2"/>
      <c r="AB889" s="2"/>
      <c r="AC889" s="2"/>
    </row>
    <row r="890" spans="1:29" ht="9.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4"/>
      <c r="Z890" s="2"/>
      <c r="AA890" s="2"/>
      <c r="AB890" s="2"/>
      <c r="AC890" s="2"/>
    </row>
    <row r="891" spans="1:29" ht="9.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4"/>
      <c r="Z891" s="2"/>
      <c r="AA891" s="2"/>
      <c r="AB891" s="2"/>
      <c r="AC891" s="2"/>
    </row>
    <row r="892" spans="1:29" ht="9.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4"/>
      <c r="Z892" s="2"/>
      <c r="AA892" s="2"/>
      <c r="AB892" s="2"/>
      <c r="AC892" s="2"/>
    </row>
    <row r="893" spans="1:29" ht="9.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4"/>
      <c r="Z893" s="2"/>
      <c r="AA893" s="2"/>
      <c r="AB893" s="2"/>
      <c r="AC893" s="2"/>
    </row>
    <row r="894" spans="1:29" ht="9.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4"/>
      <c r="Z894" s="2"/>
      <c r="AA894" s="2"/>
      <c r="AB894" s="2"/>
      <c r="AC894" s="2"/>
    </row>
    <row r="895" spans="1:29" ht="9.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4"/>
      <c r="Z895" s="2"/>
      <c r="AA895" s="2"/>
      <c r="AB895" s="2"/>
      <c r="AC895" s="2"/>
    </row>
    <row r="896" spans="1:29" ht="9.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4"/>
      <c r="Z896" s="2"/>
      <c r="AA896" s="2"/>
      <c r="AB896" s="2"/>
      <c r="AC896" s="2"/>
    </row>
    <row r="897" spans="1:29" ht="9.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4"/>
      <c r="Z897" s="2"/>
      <c r="AA897" s="2"/>
      <c r="AB897" s="2"/>
      <c r="AC897" s="2"/>
    </row>
    <row r="898" spans="1:29" ht="9.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4"/>
      <c r="Z898" s="2"/>
      <c r="AA898" s="2"/>
      <c r="AB898" s="2"/>
      <c r="AC898" s="2"/>
    </row>
    <row r="899" spans="1:29" ht="9.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4"/>
      <c r="Z899" s="2"/>
      <c r="AA899" s="2"/>
      <c r="AB899" s="2"/>
      <c r="AC899" s="2"/>
    </row>
    <row r="900" spans="1:29" ht="9.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4"/>
      <c r="Z900" s="2"/>
      <c r="AA900" s="2"/>
      <c r="AB900" s="2"/>
      <c r="AC900" s="2"/>
    </row>
    <row r="901" spans="1:29" ht="9.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4"/>
      <c r="Z901" s="2"/>
      <c r="AA901" s="2"/>
      <c r="AB901" s="2"/>
      <c r="AC901" s="2"/>
    </row>
    <row r="902" spans="1:29" ht="9.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4"/>
      <c r="Z902" s="2"/>
      <c r="AA902" s="2"/>
      <c r="AB902" s="2"/>
      <c r="AC902" s="2"/>
    </row>
    <row r="903" spans="1:29" ht="9.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4"/>
      <c r="Z903" s="2"/>
      <c r="AA903" s="2"/>
      <c r="AB903" s="2"/>
      <c r="AC903" s="2"/>
    </row>
    <row r="904" spans="1:29" ht="9.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4"/>
      <c r="Z904" s="2"/>
      <c r="AA904" s="2"/>
      <c r="AB904" s="2"/>
      <c r="AC904" s="2"/>
    </row>
    <row r="905" spans="1:29" ht="9.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4"/>
      <c r="Z905" s="2"/>
      <c r="AA905" s="2"/>
      <c r="AB905" s="2"/>
      <c r="AC905" s="2"/>
    </row>
    <row r="906" spans="1:29" ht="9.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4"/>
      <c r="Z906" s="2"/>
      <c r="AA906" s="2"/>
      <c r="AB906" s="2"/>
      <c r="AC906" s="2"/>
    </row>
    <row r="907" spans="1:29" ht="9.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4"/>
      <c r="Z907" s="2"/>
      <c r="AA907" s="2"/>
      <c r="AB907" s="2"/>
      <c r="AC907" s="2"/>
    </row>
    <row r="908" spans="1:29" ht="9.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4"/>
      <c r="Z908" s="2"/>
      <c r="AA908" s="2"/>
      <c r="AB908" s="2"/>
      <c r="AC908" s="2"/>
    </row>
    <row r="909" spans="1:29" ht="9.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4"/>
      <c r="Z909" s="2"/>
      <c r="AA909" s="2"/>
      <c r="AB909" s="2"/>
      <c r="AC909" s="2"/>
    </row>
    <row r="910" spans="1:29" ht="9.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4"/>
      <c r="Z910" s="2"/>
      <c r="AA910" s="2"/>
      <c r="AB910" s="2"/>
      <c r="AC910" s="2"/>
    </row>
    <row r="911" spans="1:29" ht="9.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4"/>
      <c r="Z911" s="2"/>
      <c r="AA911" s="2"/>
      <c r="AB911" s="2"/>
      <c r="AC911" s="2"/>
    </row>
    <row r="912" spans="1:29" ht="9.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4"/>
      <c r="Z912" s="2"/>
      <c r="AA912" s="2"/>
      <c r="AB912" s="2"/>
      <c r="AC912" s="2"/>
    </row>
    <row r="913" spans="1:29" ht="9.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4"/>
      <c r="Z913" s="2"/>
      <c r="AA913" s="2"/>
      <c r="AB913" s="2"/>
      <c r="AC913" s="2"/>
    </row>
    <row r="914" spans="1:29" ht="9.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4"/>
      <c r="Z914" s="2"/>
      <c r="AA914" s="2"/>
      <c r="AB914" s="2"/>
      <c r="AC914" s="2"/>
    </row>
    <row r="915" spans="1:29" ht="9.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4"/>
      <c r="Z915" s="2"/>
      <c r="AA915" s="2"/>
      <c r="AB915" s="2"/>
      <c r="AC915" s="2"/>
    </row>
    <row r="916" spans="1:29" ht="9.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4"/>
      <c r="Z916" s="2"/>
      <c r="AA916" s="2"/>
      <c r="AB916" s="2"/>
      <c r="AC916" s="2"/>
    </row>
    <row r="917" spans="1:29" ht="9.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4"/>
      <c r="Z917" s="2"/>
      <c r="AA917" s="2"/>
      <c r="AB917" s="2"/>
      <c r="AC917" s="2"/>
    </row>
    <row r="918" spans="1:29" ht="9.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4"/>
      <c r="Z918" s="2"/>
      <c r="AA918" s="2"/>
      <c r="AB918" s="2"/>
      <c r="AC918" s="2"/>
    </row>
    <row r="919" spans="1:29" ht="9.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4"/>
      <c r="Z919" s="2"/>
      <c r="AA919" s="2"/>
      <c r="AB919" s="2"/>
      <c r="AC919" s="2"/>
    </row>
    <row r="920" spans="1:29" ht="9.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4"/>
      <c r="Z920" s="2"/>
      <c r="AA920" s="2"/>
      <c r="AB920" s="2"/>
      <c r="AC920" s="2"/>
    </row>
    <row r="921" spans="1:29" ht="9.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4"/>
      <c r="Z921" s="2"/>
      <c r="AA921" s="2"/>
      <c r="AB921" s="2"/>
      <c r="AC921" s="2"/>
    </row>
    <row r="922" spans="1:29" ht="9.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4"/>
      <c r="Z922" s="2"/>
      <c r="AA922" s="2"/>
      <c r="AB922" s="2"/>
      <c r="AC922" s="2"/>
    </row>
    <row r="923" spans="1:29" ht="9.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4"/>
      <c r="Z923" s="2"/>
      <c r="AA923" s="2"/>
      <c r="AB923" s="2"/>
      <c r="AC923" s="2"/>
    </row>
    <row r="924" spans="1:29" ht="9.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4"/>
      <c r="Z924" s="2"/>
      <c r="AA924" s="2"/>
      <c r="AB924" s="2"/>
      <c r="AC924" s="2"/>
    </row>
    <row r="925" spans="1:29" ht="9.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4"/>
      <c r="Z925" s="2"/>
      <c r="AA925" s="2"/>
      <c r="AB925" s="2"/>
      <c r="AC925" s="2"/>
    </row>
    <row r="926" spans="1:29" ht="9.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4"/>
      <c r="Z926" s="2"/>
      <c r="AA926" s="2"/>
      <c r="AB926" s="2"/>
      <c r="AC926" s="2"/>
    </row>
    <row r="927" spans="1:29" ht="9.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4"/>
      <c r="Z927" s="2"/>
      <c r="AA927" s="2"/>
      <c r="AB927" s="2"/>
      <c r="AC927" s="2"/>
    </row>
    <row r="928" spans="1:29" ht="9.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4"/>
      <c r="Z928" s="2"/>
      <c r="AA928" s="2"/>
      <c r="AB928" s="2"/>
      <c r="AC928" s="2"/>
    </row>
    <row r="929" spans="1:29" ht="9.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4"/>
      <c r="Z929" s="2"/>
      <c r="AA929" s="2"/>
      <c r="AB929" s="2"/>
      <c r="AC929" s="2"/>
    </row>
    <row r="930" spans="1:29" ht="9.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4"/>
      <c r="Z930" s="2"/>
      <c r="AA930" s="2"/>
      <c r="AB930" s="2"/>
      <c r="AC930" s="2"/>
    </row>
    <row r="931" spans="1:29" ht="9.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4"/>
      <c r="Z931" s="2"/>
      <c r="AA931" s="2"/>
      <c r="AB931" s="2"/>
      <c r="AC931" s="2"/>
    </row>
    <row r="932" spans="1:29" ht="9.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4"/>
      <c r="Z932" s="2"/>
      <c r="AA932" s="2"/>
      <c r="AB932" s="2"/>
      <c r="AC932" s="2"/>
    </row>
    <row r="933" spans="1:29" ht="9.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4"/>
      <c r="Z933" s="2"/>
      <c r="AA933" s="2"/>
      <c r="AB933" s="2"/>
      <c r="AC933" s="2"/>
    </row>
    <row r="934" spans="1:29" ht="9.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4"/>
      <c r="Z934" s="2"/>
      <c r="AA934" s="2"/>
      <c r="AB934" s="2"/>
      <c r="AC934" s="2"/>
    </row>
    <row r="935" spans="1:29" ht="9.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4"/>
      <c r="Z935" s="2"/>
      <c r="AA935" s="2"/>
      <c r="AB935" s="2"/>
      <c r="AC935" s="2"/>
    </row>
    <row r="936" spans="1:29" ht="9.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4"/>
      <c r="Z936" s="2"/>
      <c r="AA936" s="2"/>
      <c r="AB936" s="2"/>
      <c r="AC936" s="2"/>
    </row>
    <row r="937" spans="1:29" ht="9.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4"/>
      <c r="Z937" s="2"/>
      <c r="AA937" s="2"/>
      <c r="AB937" s="2"/>
      <c r="AC937" s="2"/>
    </row>
    <row r="938" spans="1:29" ht="9.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4"/>
      <c r="Z938" s="2"/>
      <c r="AA938" s="2"/>
      <c r="AB938" s="2"/>
      <c r="AC938" s="2"/>
    </row>
    <row r="939" spans="1:29" ht="9.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4"/>
      <c r="Z939" s="2"/>
      <c r="AA939" s="2"/>
      <c r="AB939" s="2"/>
      <c r="AC939" s="2"/>
    </row>
    <row r="940" spans="1:29" ht="9.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4"/>
      <c r="Z940" s="2"/>
      <c r="AA940" s="2"/>
      <c r="AB940" s="2"/>
      <c r="AC940" s="2"/>
    </row>
    <row r="941" spans="1:29" ht="9.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4"/>
      <c r="Z941" s="2"/>
      <c r="AA941" s="2"/>
      <c r="AB941" s="2"/>
      <c r="AC941" s="2"/>
    </row>
    <row r="942" spans="1:29" ht="9.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4"/>
      <c r="Z942" s="2"/>
      <c r="AA942" s="2"/>
      <c r="AB942" s="2"/>
      <c r="AC942" s="2"/>
    </row>
    <row r="943" spans="1:29" ht="9.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4"/>
      <c r="Z943" s="2"/>
      <c r="AA943" s="2"/>
      <c r="AB943" s="2"/>
      <c r="AC943" s="2"/>
    </row>
    <row r="944" spans="1:29" ht="9.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4"/>
      <c r="Z944" s="2"/>
      <c r="AA944" s="2"/>
      <c r="AB944" s="2"/>
      <c r="AC944" s="2"/>
    </row>
    <row r="945" spans="1:29" ht="9.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4"/>
      <c r="Z945" s="2"/>
      <c r="AA945" s="2"/>
      <c r="AB945" s="2"/>
      <c r="AC945" s="2"/>
    </row>
    <row r="946" spans="1:29" ht="9.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4"/>
      <c r="Z946" s="2"/>
      <c r="AA946" s="2"/>
      <c r="AB946" s="2"/>
      <c r="AC946" s="2"/>
    </row>
    <row r="947" spans="1:29" ht="9.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4"/>
      <c r="Z947" s="2"/>
      <c r="AA947" s="2"/>
      <c r="AB947" s="2"/>
      <c r="AC947" s="2"/>
    </row>
    <row r="948" spans="1:29" ht="9.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4"/>
      <c r="Z948" s="2"/>
      <c r="AA948" s="2"/>
      <c r="AB948" s="2"/>
      <c r="AC948" s="2"/>
    </row>
    <row r="949" spans="1:29" ht="9.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4"/>
      <c r="Z949" s="2"/>
      <c r="AA949" s="2"/>
      <c r="AB949" s="2"/>
      <c r="AC949" s="2"/>
    </row>
    <row r="950" spans="1:29" ht="9.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4"/>
      <c r="Z950" s="2"/>
      <c r="AA950" s="2"/>
      <c r="AB950" s="2"/>
      <c r="AC950" s="2"/>
    </row>
    <row r="951" spans="1:29" ht="9.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4"/>
      <c r="Z951" s="2"/>
      <c r="AA951" s="2"/>
      <c r="AB951" s="2"/>
      <c r="AC951" s="2"/>
    </row>
    <row r="952" spans="1:29" ht="9.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4"/>
      <c r="Z952" s="2"/>
      <c r="AA952" s="2"/>
      <c r="AB952" s="2"/>
      <c r="AC952" s="2"/>
    </row>
    <row r="953" spans="1:29" ht="9.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4"/>
      <c r="Z953" s="2"/>
      <c r="AA953" s="2"/>
      <c r="AB953" s="2"/>
      <c r="AC953" s="2"/>
    </row>
    <row r="954" spans="1:29" ht="9.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4"/>
      <c r="Z954" s="2"/>
      <c r="AA954" s="2"/>
      <c r="AB954" s="2"/>
      <c r="AC954" s="2"/>
    </row>
    <row r="955" spans="1:29" ht="9.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4"/>
      <c r="Z955" s="2"/>
      <c r="AA955" s="2"/>
      <c r="AB955" s="2"/>
      <c r="AC955" s="2"/>
    </row>
    <row r="956" spans="1:29" ht="9.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4"/>
      <c r="Z956" s="2"/>
      <c r="AA956" s="2"/>
      <c r="AB956" s="2"/>
      <c r="AC956" s="2"/>
    </row>
    <row r="957" spans="1:29" ht="9.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4"/>
      <c r="Z957" s="2"/>
      <c r="AA957" s="2"/>
      <c r="AB957" s="2"/>
      <c r="AC957" s="2"/>
    </row>
    <row r="958" spans="1:29" ht="9.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4"/>
      <c r="Z958" s="2"/>
      <c r="AA958" s="2"/>
      <c r="AB958" s="2"/>
      <c r="AC958" s="2"/>
    </row>
    <row r="959" spans="1:29" ht="9.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4"/>
      <c r="Z959" s="2"/>
      <c r="AA959" s="2"/>
      <c r="AB959" s="2"/>
      <c r="AC959" s="2"/>
    </row>
    <row r="960" spans="1:29" ht="9.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4"/>
      <c r="Z960" s="2"/>
      <c r="AA960" s="2"/>
      <c r="AB960" s="2"/>
      <c r="AC960" s="2"/>
    </row>
    <row r="961" spans="1:29" ht="9.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4"/>
      <c r="Z961" s="2"/>
      <c r="AA961" s="2"/>
      <c r="AB961" s="2"/>
      <c r="AC961" s="2"/>
    </row>
    <row r="962" spans="1:29" ht="9.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4"/>
      <c r="Z962" s="2"/>
      <c r="AA962" s="2"/>
      <c r="AB962" s="2"/>
      <c r="AC962" s="2"/>
    </row>
    <row r="963" spans="1:29" ht="9.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4"/>
      <c r="Z963" s="2"/>
      <c r="AA963" s="2"/>
      <c r="AB963" s="2"/>
      <c r="AC963" s="2"/>
    </row>
    <row r="964" spans="1:29" ht="9.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4"/>
      <c r="Z964" s="2"/>
      <c r="AA964" s="2"/>
      <c r="AB964" s="2"/>
      <c r="AC964" s="2"/>
    </row>
    <row r="965" spans="1:29" ht="9.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4"/>
      <c r="Z965" s="2"/>
      <c r="AA965" s="2"/>
      <c r="AB965" s="2"/>
      <c r="AC965" s="2"/>
    </row>
    <row r="966" spans="1:29" ht="9.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4"/>
      <c r="Z966" s="2"/>
      <c r="AA966" s="2"/>
      <c r="AB966" s="2"/>
      <c r="AC966" s="2"/>
    </row>
    <row r="967" spans="1:29" ht="9.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4"/>
      <c r="Z967" s="2"/>
      <c r="AA967" s="2"/>
      <c r="AB967" s="2"/>
      <c r="AC967" s="2"/>
    </row>
    <row r="968" spans="1:29" ht="9.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4"/>
      <c r="Z968" s="2"/>
      <c r="AA968" s="2"/>
      <c r="AB968" s="2"/>
      <c r="AC968" s="2"/>
    </row>
    <row r="969" spans="1:29" ht="9.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4"/>
      <c r="Z969" s="2"/>
      <c r="AA969" s="2"/>
      <c r="AB969" s="2"/>
      <c r="AC969" s="2"/>
    </row>
    <row r="970" spans="1:29" ht="9.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4"/>
      <c r="Z970" s="2"/>
      <c r="AA970" s="2"/>
      <c r="AB970" s="2"/>
      <c r="AC970" s="2"/>
    </row>
    <row r="971" spans="1:29" ht="9.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4"/>
      <c r="Z971" s="2"/>
      <c r="AA971" s="2"/>
      <c r="AB971" s="2"/>
      <c r="AC971" s="2"/>
    </row>
    <row r="972" spans="1:29" ht="9.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4"/>
      <c r="Z972" s="2"/>
      <c r="AA972" s="2"/>
      <c r="AB972" s="2"/>
      <c r="AC972" s="2"/>
    </row>
    <row r="973" spans="1:29" ht="9.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4"/>
      <c r="Z973" s="2"/>
      <c r="AA973" s="2"/>
      <c r="AB973" s="2"/>
      <c r="AC973" s="2"/>
    </row>
    <row r="974" spans="1:29" ht="9.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4"/>
      <c r="Z974" s="2"/>
      <c r="AA974" s="2"/>
      <c r="AB974" s="2"/>
      <c r="AC974" s="2"/>
    </row>
    <row r="975" spans="1:29" ht="9.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4"/>
      <c r="Z975" s="2"/>
      <c r="AA975" s="2"/>
      <c r="AB975" s="2"/>
      <c r="AC975" s="2"/>
    </row>
    <row r="976" spans="1:29" ht="9.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4"/>
      <c r="Z976" s="2"/>
      <c r="AA976" s="2"/>
      <c r="AB976" s="2"/>
      <c r="AC976" s="2"/>
    </row>
    <row r="977" spans="1:29" ht="9.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4"/>
      <c r="Z977" s="2"/>
      <c r="AA977" s="2"/>
      <c r="AB977" s="2"/>
      <c r="AC977" s="2"/>
    </row>
    <row r="978" spans="1:29" ht="9.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4"/>
      <c r="Z978" s="2"/>
      <c r="AA978" s="2"/>
      <c r="AB978" s="2"/>
      <c r="AC978" s="2"/>
    </row>
    <row r="979" spans="1:29" ht="9.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4"/>
      <c r="Z979" s="2"/>
      <c r="AA979" s="2"/>
      <c r="AB979" s="2"/>
      <c r="AC979" s="2"/>
    </row>
    <row r="980" spans="1:29" ht="9.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4"/>
      <c r="Z980" s="2"/>
      <c r="AA980" s="2"/>
      <c r="AB980" s="2"/>
      <c r="AC980" s="2"/>
    </row>
    <row r="981" spans="1:29" ht="9.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4"/>
      <c r="Z981" s="2"/>
      <c r="AA981" s="2"/>
      <c r="AB981" s="2"/>
      <c r="AC981" s="2"/>
    </row>
    <row r="982" spans="1:29" ht="9.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4"/>
      <c r="Z982" s="2"/>
      <c r="AA982" s="2"/>
      <c r="AB982" s="2"/>
      <c r="AC982" s="2"/>
    </row>
    <row r="983" spans="1:29" ht="9.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4"/>
      <c r="Z983" s="2"/>
      <c r="AA983" s="2"/>
      <c r="AB983" s="2"/>
      <c r="AC983" s="2"/>
    </row>
    <row r="984" spans="1:29" ht="9.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4"/>
      <c r="Z984" s="2"/>
      <c r="AA984" s="2"/>
      <c r="AB984" s="2"/>
      <c r="AC984" s="2"/>
    </row>
    <row r="985" spans="1:29" ht="9.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4"/>
      <c r="Z985" s="2"/>
      <c r="AA985" s="2"/>
      <c r="AB985" s="2"/>
      <c r="AC985" s="2"/>
    </row>
    <row r="986" spans="1:29" ht="9.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4"/>
      <c r="Z986" s="2"/>
      <c r="AA986" s="2"/>
      <c r="AB986" s="2"/>
      <c r="AC986" s="2"/>
    </row>
    <row r="987" spans="1:29" ht="9.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4"/>
      <c r="Z987" s="2"/>
      <c r="AA987" s="2"/>
      <c r="AB987" s="2"/>
      <c r="AC987" s="2"/>
    </row>
    <row r="988" spans="1:29" ht="9.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4"/>
      <c r="Z988" s="2"/>
      <c r="AA988" s="2"/>
      <c r="AB988" s="2"/>
      <c r="AC988" s="2"/>
    </row>
    <row r="989" spans="1:29" ht="9.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4"/>
      <c r="Z989" s="2"/>
      <c r="AA989" s="2"/>
      <c r="AB989" s="2"/>
      <c r="AC989" s="2"/>
    </row>
    <row r="990" spans="1:29" ht="9.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4"/>
      <c r="Z990" s="2"/>
      <c r="AA990" s="2"/>
      <c r="AB990" s="2"/>
      <c r="AC990" s="2"/>
    </row>
    <row r="991" spans="1:29" ht="9.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4"/>
      <c r="Z991" s="2"/>
      <c r="AA991" s="2"/>
      <c r="AB991" s="2"/>
      <c r="AC991" s="2"/>
    </row>
    <row r="992" spans="1:29" ht="9.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4"/>
      <c r="Z992" s="2"/>
      <c r="AA992" s="2"/>
      <c r="AB992" s="2"/>
      <c r="AC992" s="2"/>
    </row>
    <row r="993" spans="1:29" ht="9.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4"/>
      <c r="Z993" s="2"/>
      <c r="AA993" s="2"/>
      <c r="AB993" s="2"/>
      <c r="AC993" s="2"/>
    </row>
    <row r="994" spans="1:29" ht="9.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4"/>
      <c r="Z994" s="2"/>
      <c r="AA994" s="2"/>
      <c r="AB994" s="2"/>
      <c r="AC994" s="2"/>
    </row>
    <row r="995" spans="1:29" ht="9.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4"/>
      <c r="Z995" s="2"/>
      <c r="AA995" s="2"/>
      <c r="AB995" s="2"/>
      <c r="AC995" s="2"/>
    </row>
    <row r="996" spans="1:29" ht="9.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4"/>
      <c r="Z996" s="2"/>
      <c r="AA996" s="2"/>
      <c r="AB996" s="2"/>
      <c r="AC996" s="2"/>
    </row>
    <row r="997" spans="1:29" ht="9.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4"/>
      <c r="Z997" s="2"/>
      <c r="AA997" s="2"/>
      <c r="AB997" s="2"/>
      <c r="AC997" s="2"/>
    </row>
    <row r="998" spans="1:29" ht="9.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4"/>
      <c r="Z998" s="2"/>
      <c r="AA998" s="2"/>
      <c r="AB998" s="2"/>
      <c r="AC998" s="2"/>
    </row>
    <row r="999" spans="1:29" ht="9.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4"/>
      <c r="Z999" s="2"/>
      <c r="AA999" s="2"/>
      <c r="AB999" s="2"/>
      <c r="AC999" s="2"/>
    </row>
    <row r="1000" spans="1:29" ht="9.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4"/>
      <c r="Z1000" s="2"/>
      <c r="AA1000" s="2"/>
      <c r="AB1000" s="2"/>
      <c r="AC1000" s="2"/>
    </row>
  </sheetData>
  <mergeCells count="49">
    <mergeCell ref="K56:Q56"/>
    <mergeCell ref="K57:Q57"/>
    <mergeCell ref="K58:Q58"/>
    <mergeCell ref="E60:Q60"/>
    <mergeCell ref="E50:J50"/>
    <mergeCell ref="K50:Q50"/>
    <mergeCell ref="E51:J51"/>
    <mergeCell ref="K51:Q51"/>
    <mergeCell ref="E52:J52"/>
    <mergeCell ref="K52:Q52"/>
    <mergeCell ref="K53:Q53"/>
    <mergeCell ref="E56:J56"/>
    <mergeCell ref="E57:J57"/>
    <mergeCell ref="E58:J58"/>
    <mergeCell ref="C71:G71"/>
    <mergeCell ref="C72:D72"/>
    <mergeCell ref="E49:J49"/>
    <mergeCell ref="K49:Q49"/>
    <mergeCell ref="E53:J53"/>
    <mergeCell ref="E54:J54"/>
    <mergeCell ref="E55:J55"/>
    <mergeCell ref="K54:Q54"/>
    <mergeCell ref="K55:Q55"/>
    <mergeCell ref="A42:R42"/>
    <mergeCell ref="P43:R43"/>
    <mergeCell ref="E44:F44"/>
    <mergeCell ref="E48:J48"/>
    <mergeCell ref="K48:Q48"/>
    <mergeCell ref="H27:R27"/>
    <mergeCell ref="D28:H28"/>
    <mergeCell ref="M31:O31"/>
    <mergeCell ref="E37:G37"/>
    <mergeCell ref="H37:I37"/>
    <mergeCell ref="J37:L37"/>
    <mergeCell ref="H14:M14"/>
    <mergeCell ref="E24:K24"/>
    <mergeCell ref="N24:R24"/>
    <mergeCell ref="I25:K25"/>
    <mergeCell ref="L25:M25"/>
    <mergeCell ref="N25:Q25"/>
    <mergeCell ref="G1:O1"/>
    <mergeCell ref="G2:O2"/>
    <mergeCell ref="G3:O3"/>
    <mergeCell ref="P3:T13"/>
    <mergeCell ref="G4:O4"/>
    <mergeCell ref="G5:J5"/>
    <mergeCell ref="H10:J10"/>
    <mergeCell ref="H11:J11"/>
    <mergeCell ref="H13:M13"/>
  </mergeCells>
  <conditionalFormatting sqref="B2:B3">
    <cfRule type="cellIs" dxfId="35" priority="1" operator="equal">
      <formula>0</formula>
    </cfRule>
  </conditionalFormatting>
  <conditionalFormatting sqref="B6">
    <cfRule type="cellIs" dxfId="34" priority="2" operator="equal">
      <formula>"Click here to choose accounting basis"</formula>
    </cfRule>
  </conditionalFormatting>
  <conditionalFormatting sqref="E24 H27">
    <cfRule type="cellIs" dxfId="33" priority="3" operator="equal">
      <formula>0</formula>
    </cfRule>
  </conditionalFormatting>
  <conditionalFormatting sqref="H13">
    <cfRule type="cellIs" dxfId="32" priority="4" operator="equal">
      <formula>" Click here to choose your district from drop-down list"</formula>
    </cfRule>
  </conditionalFormatting>
  <conditionalFormatting sqref="H14:M14">
    <cfRule type="cellIs" dxfId="31" priority="5" operator="equal">
      <formula>"Select dist name from drop-down on line above"</formula>
    </cfRule>
  </conditionalFormatting>
  <conditionalFormatting sqref="N24">
    <cfRule type="cellIs" dxfId="30" priority="6" operator="equal">
      <formula>0</formula>
    </cfRule>
  </conditionalFormatting>
  <dataValidations count="1">
    <dataValidation type="list" allowBlank="1" showErrorMessage="1" sqref="H8" xr:uid="{00000000-0002-0000-0000-000001000000}">
      <formula1>"Yes,No"</formula1>
    </dataValidation>
  </dataValidations>
  <pageMargins left="0.25" right="0.25" top="0.5" bottom="0.5" header="0" footer="0"/>
  <pageSetup orientation="portrait"/>
  <headerFooter>
    <oddFooter>&amp;L&amp;F&amp;R&amp;D</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'District Drop-down'!$C$2:$C$1004</xm:f>
          </x14:formula1>
          <xm:sqref>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workbookViewId="0"/>
  </sheetViews>
  <sheetFormatPr baseColWidth="10" defaultColWidth="12.6640625" defaultRowHeight="15" customHeight="1" x14ac:dyDescent="0.15"/>
  <cols>
    <col min="1" max="1" width="49.6640625" customWidth="1"/>
    <col min="2" max="2" width="4.6640625" customWidth="1"/>
    <col min="3" max="12" width="13.6640625" customWidth="1"/>
    <col min="13" max="26" width="9.1640625" customWidth="1"/>
  </cols>
  <sheetData>
    <row r="1" spans="1:26" ht="12.75" customHeight="1" x14ac:dyDescent="0.15">
      <c r="A1" s="84" t="s">
        <v>69</v>
      </c>
      <c r="B1" s="85"/>
      <c r="C1" s="86" t="s">
        <v>70</v>
      </c>
      <c r="D1" s="87" t="s">
        <v>71</v>
      </c>
      <c r="E1" s="87" t="s">
        <v>72</v>
      </c>
      <c r="F1" s="87" t="s">
        <v>73</v>
      </c>
      <c r="G1" s="87" t="s">
        <v>74</v>
      </c>
      <c r="H1" s="87" t="s">
        <v>75</v>
      </c>
      <c r="I1" s="87" t="s">
        <v>76</v>
      </c>
      <c r="J1" s="87" t="s">
        <v>77</v>
      </c>
      <c r="K1" s="87" t="s">
        <v>78</v>
      </c>
      <c r="L1" s="88"/>
      <c r="M1" s="88"/>
      <c r="N1" s="88"/>
      <c r="O1" s="88"/>
      <c r="P1" s="88"/>
      <c r="Q1" s="88"/>
      <c r="R1" s="88"/>
      <c r="S1" s="88"/>
      <c r="T1" s="88"/>
      <c r="U1" s="88"/>
      <c r="V1" s="88"/>
      <c r="W1" s="88"/>
      <c r="X1" s="88"/>
      <c r="Y1" s="88"/>
      <c r="Z1" s="88"/>
    </row>
    <row r="2" spans="1:26" ht="36" customHeight="1" x14ac:dyDescent="0.15">
      <c r="A2" s="89" t="s">
        <v>79</v>
      </c>
      <c r="B2" s="90" t="s">
        <v>80</v>
      </c>
      <c r="C2" s="91" t="s">
        <v>81</v>
      </c>
      <c r="D2" s="92" t="s">
        <v>82</v>
      </c>
      <c r="E2" s="92" t="s">
        <v>83</v>
      </c>
      <c r="F2" s="92" t="s">
        <v>84</v>
      </c>
      <c r="G2" s="92" t="s">
        <v>85</v>
      </c>
      <c r="H2" s="92" t="s">
        <v>86</v>
      </c>
      <c r="I2" s="92" t="s">
        <v>87</v>
      </c>
      <c r="J2" s="92" t="s">
        <v>88</v>
      </c>
      <c r="K2" s="92" t="s">
        <v>89</v>
      </c>
      <c r="L2" s="88"/>
      <c r="M2" s="88"/>
      <c r="N2" s="88"/>
      <c r="O2" s="88"/>
      <c r="P2" s="88"/>
      <c r="Q2" s="88"/>
      <c r="R2" s="88"/>
      <c r="S2" s="88"/>
      <c r="T2" s="88"/>
      <c r="U2" s="88"/>
      <c r="V2" s="88"/>
      <c r="W2" s="88"/>
      <c r="X2" s="88"/>
      <c r="Y2" s="88"/>
      <c r="Z2" s="88"/>
    </row>
    <row r="3" spans="1:26" ht="9.75" customHeight="1" x14ac:dyDescent="0.15">
      <c r="A3" s="93" t="str">
        <f>"ESTIMATED BEGINNING FUND BALANCE (without Student Activity Funds)1 as of July 1, "&amp;'B24'!L2-1</f>
        <v>ESTIMATED BEGINNING FUND BALANCE (without Student Activity Funds)1 as of July 1, 2023</v>
      </c>
      <c r="B3" s="94"/>
      <c r="C3" s="95">
        <v>13686106</v>
      </c>
      <c r="D3" s="95">
        <v>2212682</v>
      </c>
      <c r="E3" s="95">
        <v>826764</v>
      </c>
      <c r="F3" s="95">
        <v>791698</v>
      </c>
      <c r="G3" s="95">
        <v>596986</v>
      </c>
      <c r="H3" s="95">
        <v>2050472</v>
      </c>
      <c r="I3" s="95">
        <v>0</v>
      </c>
      <c r="J3" s="95">
        <v>31810</v>
      </c>
      <c r="K3" s="95">
        <v>0</v>
      </c>
      <c r="L3" s="88"/>
      <c r="M3" s="88"/>
      <c r="N3" s="88"/>
      <c r="O3" s="88"/>
      <c r="P3" s="88"/>
      <c r="Q3" s="88"/>
      <c r="R3" s="88"/>
      <c r="S3" s="88"/>
      <c r="T3" s="88"/>
      <c r="U3" s="88"/>
      <c r="V3" s="88"/>
      <c r="W3" s="88"/>
      <c r="X3" s="88"/>
      <c r="Y3" s="88"/>
      <c r="Z3" s="88"/>
    </row>
    <row r="4" spans="1:26" ht="18" customHeight="1" x14ac:dyDescent="0.15">
      <c r="A4" s="96" t="s">
        <v>90</v>
      </c>
      <c r="B4" s="97"/>
      <c r="C4" s="98"/>
      <c r="D4" s="98"/>
      <c r="E4" s="98"/>
      <c r="F4" s="98"/>
      <c r="G4" s="98"/>
      <c r="H4" s="98"/>
      <c r="I4" s="98"/>
      <c r="J4" s="98"/>
      <c r="K4" s="99"/>
      <c r="L4" s="100"/>
      <c r="M4" s="100"/>
      <c r="N4" s="100"/>
      <c r="O4" s="100"/>
      <c r="P4" s="100"/>
      <c r="Q4" s="100"/>
      <c r="R4" s="100"/>
      <c r="S4" s="100"/>
      <c r="T4" s="100"/>
      <c r="U4" s="100"/>
      <c r="V4" s="100"/>
      <c r="W4" s="100"/>
      <c r="X4" s="100"/>
      <c r="Y4" s="100"/>
      <c r="Z4" s="100"/>
    </row>
    <row r="5" spans="1:26" ht="12.75" customHeight="1" x14ac:dyDescent="0.15">
      <c r="A5" s="101" t="s">
        <v>91</v>
      </c>
      <c r="B5" s="102">
        <v>1000</v>
      </c>
      <c r="C5" s="103">
        <f>'EstRev 6-11'!C111</f>
        <v>13329594</v>
      </c>
      <c r="D5" s="103">
        <f>'EstRev 6-11'!D111</f>
        <v>1634177</v>
      </c>
      <c r="E5" s="103">
        <f>'EstRev 6-11'!E111</f>
        <v>1184596</v>
      </c>
      <c r="F5" s="103">
        <f>'EstRev 6-11'!F111</f>
        <v>664329</v>
      </c>
      <c r="G5" s="103">
        <f>'EstRev 6-11'!G111</f>
        <v>476069</v>
      </c>
      <c r="H5" s="103">
        <f>'EstRev 6-11'!H111</f>
        <v>0</v>
      </c>
      <c r="I5" s="103">
        <f>'EstRev 6-11'!I111</f>
        <v>0</v>
      </c>
      <c r="J5" s="103">
        <f>'EstRev 6-11'!J111</f>
        <v>34233</v>
      </c>
      <c r="K5" s="103">
        <f>'EstRev 6-11'!K111</f>
        <v>0</v>
      </c>
      <c r="L5" s="88"/>
      <c r="M5" s="88"/>
      <c r="N5" s="88"/>
      <c r="O5" s="88"/>
      <c r="P5" s="88"/>
      <c r="Q5" s="88"/>
      <c r="R5" s="88"/>
      <c r="S5" s="88"/>
      <c r="T5" s="88"/>
      <c r="U5" s="88"/>
      <c r="V5" s="88"/>
      <c r="W5" s="88"/>
      <c r="X5" s="88"/>
      <c r="Y5" s="88"/>
      <c r="Z5" s="88"/>
    </row>
    <row r="6" spans="1:26" ht="9.75" customHeight="1" x14ac:dyDescent="0.15">
      <c r="A6" s="104" t="s">
        <v>92</v>
      </c>
      <c r="B6" s="105">
        <v>2000</v>
      </c>
      <c r="C6" s="103">
        <f>'EstRev 6-11'!C117</f>
        <v>0</v>
      </c>
      <c r="D6" s="103">
        <f>'EstRev 6-11'!D117</f>
        <v>0</v>
      </c>
      <c r="E6" s="106"/>
      <c r="F6" s="103">
        <f>'EstRev 6-11'!F117</f>
        <v>0</v>
      </c>
      <c r="G6" s="103">
        <f>'EstRev 6-11'!G117</f>
        <v>0</v>
      </c>
      <c r="H6" s="106"/>
      <c r="I6" s="106"/>
      <c r="J6" s="106"/>
      <c r="K6" s="106"/>
      <c r="L6" s="88"/>
      <c r="M6" s="88"/>
      <c r="N6" s="88"/>
      <c r="O6" s="88"/>
      <c r="P6" s="88"/>
      <c r="Q6" s="88"/>
      <c r="R6" s="88"/>
      <c r="S6" s="88"/>
      <c r="T6" s="88"/>
      <c r="U6" s="88"/>
      <c r="V6" s="88"/>
      <c r="W6" s="88"/>
      <c r="X6" s="88"/>
      <c r="Y6" s="88"/>
      <c r="Z6" s="88"/>
    </row>
    <row r="7" spans="1:26" ht="12.75" customHeight="1" x14ac:dyDescent="0.15">
      <c r="A7" s="101" t="s">
        <v>93</v>
      </c>
      <c r="B7" s="105">
        <v>3000</v>
      </c>
      <c r="C7" s="103">
        <f>'EstRev 6-11'!C172</f>
        <v>750945</v>
      </c>
      <c r="D7" s="103">
        <f>'EstRev 6-11'!D172</f>
        <v>50000</v>
      </c>
      <c r="E7" s="103">
        <f>'EstRev 6-11'!E172</f>
        <v>0</v>
      </c>
      <c r="F7" s="103">
        <f>'EstRev 6-11'!F172</f>
        <v>188782</v>
      </c>
      <c r="G7" s="103">
        <f>'EstRev 6-11'!G172</f>
        <v>0</v>
      </c>
      <c r="H7" s="103">
        <f>'EstRev 6-11'!H172</f>
        <v>0</v>
      </c>
      <c r="I7" s="103">
        <f>'EstRev 6-11'!I172</f>
        <v>0</v>
      </c>
      <c r="J7" s="103">
        <f>'EstRev 6-11'!J172</f>
        <v>0</v>
      </c>
      <c r="K7" s="103">
        <f>'EstRev 6-11'!K172</f>
        <v>0</v>
      </c>
      <c r="L7" s="88"/>
      <c r="M7" s="88"/>
      <c r="N7" s="88"/>
      <c r="O7" s="88"/>
      <c r="P7" s="88"/>
      <c r="Q7" s="88"/>
      <c r="R7" s="88"/>
      <c r="S7" s="88"/>
      <c r="T7" s="88"/>
      <c r="U7" s="88"/>
      <c r="V7" s="88"/>
      <c r="W7" s="88"/>
      <c r="X7" s="88"/>
      <c r="Y7" s="88"/>
      <c r="Z7" s="88"/>
    </row>
    <row r="8" spans="1:26" ht="12.75" customHeight="1" x14ac:dyDescent="0.15">
      <c r="A8" s="101" t="s">
        <v>94</v>
      </c>
      <c r="B8" s="105">
        <v>4000</v>
      </c>
      <c r="C8" s="103">
        <f>'EstRev 6-11'!C271</f>
        <v>438750</v>
      </c>
      <c r="D8" s="103">
        <f>'EstRev 6-11'!D271</f>
        <v>0</v>
      </c>
      <c r="E8" s="103">
        <f>'EstRev 6-11'!E271</f>
        <v>0</v>
      </c>
      <c r="F8" s="103">
        <f>'EstRev 6-11'!F271</f>
        <v>0</v>
      </c>
      <c r="G8" s="103">
        <f>'EstRev 6-11'!G271</f>
        <v>0</v>
      </c>
      <c r="H8" s="103">
        <f>'EstRev 6-11'!H271</f>
        <v>0</v>
      </c>
      <c r="I8" s="103">
        <f>'EstRev 6-11'!I271</f>
        <v>0</v>
      </c>
      <c r="J8" s="103">
        <f>'EstRev 6-11'!J271</f>
        <v>0</v>
      </c>
      <c r="K8" s="103">
        <f>'EstRev 6-11'!K271</f>
        <v>0</v>
      </c>
      <c r="L8" s="107"/>
      <c r="M8" s="107"/>
      <c r="N8" s="107"/>
      <c r="O8" s="107"/>
      <c r="P8" s="107"/>
      <c r="Q8" s="107"/>
      <c r="R8" s="107"/>
      <c r="S8" s="107"/>
      <c r="T8" s="107"/>
      <c r="U8" s="107"/>
      <c r="V8" s="107"/>
      <c r="W8" s="107"/>
      <c r="X8" s="107"/>
      <c r="Y8" s="107"/>
      <c r="Z8" s="107"/>
    </row>
    <row r="9" spans="1:26" ht="9.75" customHeight="1" x14ac:dyDescent="0.15">
      <c r="A9" s="108" t="s">
        <v>95</v>
      </c>
      <c r="B9" s="109"/>
      <c r="C9" s="110">
        <f t="shared" ref="C9:K9" si="0">SUM(C5:C8)</f>
        <v>14519289</v>
      </c>
      <c r="D9" s="110">
        <f t="shared" si="0"/>
        <v>1684177</v>
      </c>
      <c r="E9" s="110">
        <f t="shared" si="0"/>
        <v>1184596</v>
      </c>
      <c r="F9" s="110">
        <f t="shared" si="0"/>
        <v>853111</v>
      </c>
      <c r="G9" s="110">
        <f t="shared" si="0"/>
        <v>476069</v>
      </c>
      <c r="H9" s="110">
        <f t="shared" si="0"/>
        <v>0</v>
      </c>
      <c r="I9" s="110">
        <f t="shared" si="0"/>
        <v>0</v>
      </c>
      <c r="J9" s="110">
        <f t="shared" si="0"/>
        <v>34233</v>
      </c>
      <c r="K9" s="110">
        <f t="shared" si="0"/>
        <v>0</v>
      </c>
      <c r="L9" s="107"/>
      <c r="M9" s="107"/>
      <c r="N9" s="107"/>
      <c r="O9" s="107"/>
      <c r="P9" s="107"/>
      <c r="Q9" s="107"/>
      <c r="R9" s="107"/>
      <c r="S9" s="107"/>
      <c r="T9" s="107"/>
      <c r="U9" s="107"/>
      <c r="V9" s="107"/>
      <c r="W9" s="107"/>
      <c r="X9" s="107"/>
      <c r="Y9" s="107"/>
      <c r="Z9" s="107"/>
    </row>
    <row r="10" spans="1:26" ht="9.75" customHeight="1" x14ac:dyDescent="0.15">
      <c r="A10" s="111" t="s">
        <v>96</v>
      </c>
      <c r="B10" s="112">
        <v>3998</v>
      </c>
      <c r="C10" s="113"/>
      <c r="D10" s="113"/>
      <c r="E10" s="113"/>
      <c r="F10" s="113"/>
      <c r="G10" s="113"/>
      <c r="H10" s="113"/>
      <c r="I10" s="114"/>
      <c r="J10" s="113"/>
      <c r="K10" s="113"/>
      <c r="L10" s="107"/>
      <c r="M10" s="107"/>
      <c r="N10" s="107"/>
      <c r="O10" s="107"/>
      <c r="P10" s="107"/>
      <c r="Q10" s="107"/>
      <c r="R10" s="107"/>
      <c r="S10" s="107"/>
      <c r="T10" s="107"/>
      <c r="U10" s="107"/>
      <c r="V10" s="107"/>
      <c r="W10" s="107"/>
      <c r="X10" s="107"/>
      <c r="Y10" s="107"/>
      <c r="Z10" s="107"/>
    </row>
    <row r="11" spans="1:26" ht="12.75" customHeight="1" x14ac:dyDescent="0.15">
      <c r="A11" s="108" t="s">
        <v>97</v>
      </c>
      <c r="B11" s="115"/>
      <c r="C11" s="116">
        <f t="shared" ref="C11:K11" si="1">SUM(C9:C10)</f>
        <v>14519289</v>
      </c>
      <c r="D11" s="116">
        <f t="shared" si="1"/>
        <v>1684177</v>
      </c>
      <c r="E11" s="116">
        <f t="shared" si="1"/>
        <v>1184596</v>
      </c>
      <c r="F11" s="116">
        <f t="shared" si="1"/>
        <v>853111</v>
      </c>
      <c r="G11" s="116">
        <f t="shared" si="1"/>
        <v>476069</v>
      </c>
      <c r="H11" s="116">
        <f t="shared" si="1"/>
        <v>0</v>
      </c>
      <c r="I11" s="116">
        <f t="shared" si="1"/>
        <v>0</v>
      </c>
      <c r="J11" s="116">
        <f t="shared" si="1"/>
        <v>34233</v>
      </c>
      <c r="K11" s="116">
        <f t="shared" si="1"/>
        <v>0</v>
      </c>
      <c r="L11" s="107"/>
      <c r="M11" s="107"/>
      <c r="N11" s="107"/>
      <c r="O11" s="107"/>
      <c r="P11" s="107"/>
      <c r="Q11" s="107"/>
      <c r="R11" s="107"/>
      <c r="S11" s="107"/>
      <c r="T11" s="107"/>
      <c r="U11" s="107"/>
      <c r="V11" s="107"/>
      <c r="W11" s="107"/>
      <c r="X11" s="107"/>
      <c r="Y11" s="107"/>
      <c r="Z11" s="107"/>
    </row>
    <row r="12" spans="1:26" ht="18" customHeight="1" x14ac:dyDescent="0.15">
      <c r="A12" s="117" t="s">
        <v>98</v>
      </c>
      <c r="B12" s="118"/>
      <c r="C12" s="119"/>
      <c r="D12" s="119"/>
      <c r="E12" s="119"/>
      <c r="F12" s="119"/>
      <c r="G12" s="119"/>
      <c r="H12" s="119"/>
      <c r="I12" s="119"/>
      <c r="J12" s="119"/>
      <c r="K12" s="120"/>
      <c r="L12" s="88"/>
      <c r="M12" s="88"/>
      <c r="N12" s="88"/>
      <c r="O12" s="88"/>
      <c r="P12" s="88"/>
      <c r="Q12" s="88"/>
      <c r="R12" s="88"/>
      <c r="S12" s="88"/>
      <c r="T12" s="88"/>
      <c r="U12" s="88"/>
      <c r="V12" s="88"/>
      <c r="W12" s="88"/>
      <c r="X12" s="88"/>
      <c r="Y12" s="88"/>
      <c r="Z12" s="88"/>
    </row>
    <row r="13" spans="1:26" ht="12.75" customHeight="1" x14ac:dyDescent="0.15">
      <c r="A13" s="121" t="s">
        <v>99</v>
      </c>
      <c r="B13" s="122" t="s">
        <v>100</v>
      </c>
      <c r="C13" s="123">
        <f>'EstExp 12-20'!K34</f>
        <v>9362301</v>
      </c>
      <c r="D13" s="124"/>
      <c r="E13" s="124"/>
      <c r="F13" s="124"/>
      <c r="G13" s="125">
        <f>'EstExp 12-20'!K233</f>
        <v>203129</v>
      </c>
      <c r="H13" s="126"/>
      <c r="I13" s="124"/>
      <c r="J13" s="103">
        <f>'EstExp 12-20'!K344</f>
        <v>0</v>
      </c>
      <c r="K13" s="124"/>
      <c r="L13" s="88"/>
      <c r="M13" s="88"/>
      <c r="N13" s="88"/>
      <c r="O13" s="88"/>
      <c r="P13" s="88"/>
      <c r="Q13" s="88"/>
      <c r="R13" s="88"/>
      <c r="S13" s="88"/>
      <c r="T13" s="88"/>
      <c r="U13" s="88"/>
      <c r="V13" s="88"/>
      <c r="W13" s="88"/>
      <c r="X13" s="88"/>
      <c r="Y13" s="88"/>
      <c r="Z13" s="88"/>
    </row>
    <row r="14" spans="1:26" ht="12.75" customHeight="1" x14ac:dyDescent="0.15">
      <c r="A14" s="101" t="s">
        <v>101</v>
      </c>
      <c r="B14" s="127">
        <v>2000</v>
      </c>
      <c r="C14" s="128">
        <f>'EstExp 12-20'!K76</f>
        <v>4308856</v>
      </c>
      <c r="D14" s="103">
        <f>'EstExp 12-20'!K133</f>
        <v>2527623</v>
      </c>
      <c r="E14" s="129"/>
      <c r="F14" s="103">
        <f>'EstExp 12-20'!K188</f>
        <v>739070</v>
      </c>
      <c r="G14" s="103">
        <f>'EstExp 12-20'!K276</f>
        <v>217418</v>
      </c>
      <c r="H14" s="103">
        <f>'EstExp 12-20'!K300</f>
        <v>1978356</v>
      </c>
      <c r="I14" s="129"/>
      <c r="J14" s="103">
        <f>'EstExp 12-20'!K387</f>
        <v>49000</v>
      </c>
      <c r="K14" s="103">
        <f>'EstExp 12-20'!K438</f>
        <v>0</v>
      </c>
      <c r="L14" s="88"/>
      <c r="M14" s="88"/>
      <c r="N14" s="88"/>
      <c r="O14" s="88"/>
      <c r="P14" s="88"/>
      <c r="Q14" s="88"/>
      <c r="R14" s="88"/>
      <c r="S14" s="88"/>
      <c r="T14" s="88"/>
      <c r="U14" s="88"/>
      <c r="V14" s="88"/>
      <c r="W14" s="88"/>
      <c r="X14" s="88"/>
      <c r="Y14" s="88"/>
      <c r="Z14" s="88"/>
    </row>
    <row r="15" spans="1:26" ht="12.75" customHeight="1" x14ac:dyDescent="0.15">
      <c r="A15" s="101" t="s">
        <v>102</v>
      </c>
      <c r="B15" s="127">
        <v>3000</v>
      </c>
      <c r="C15" s="128">
        <f>'EstExp 12-20'!K77</f>
        <v>600</v>
      </c>
      <c r="D15" s="103">
        <f>'EstExp 12-20'!K134</f>
        <v>0</v>
      </c>
      <c r="E15" s="129"/>
      <c r="F15" s="103">
        <f>'EstExp 12-20'!K189</f>
        <v>0</v>
      </c>
      <c r="G15" s="103">
        <f>'EstExp 12-20'!K277</f>
        <v>0</v>
      </c>
      <c r="H15" s="106"/>
      <c r="I15" s="129"/>
      <c r="J15" s="103">
        <f>'EstExp 12-20'!K388</f>
        <v>0</v>
      </c>
      <c r="K15" s="106"/>
      <c r="L15" s="88"/>
      <c r="M15" s="88"/>
      <c r="N15" s="88"/>
      <c r="O15" s="88"/>
      <c r="P15" s="88"/>
      <c r="Q15" s="88"/>
      <c r="R15" s="88"/>
      <c r="S15" s="88"/>
      <c r="T15" s="88"/>
      <c r="U15" s="88"/>
      <c r="V15" s="88"/>
      <c r="W15" s="88"/>
      <c r="X15" s="88"/>
      <c r="Y15" s="88"/>
      <c r="Z15" s="88"/>
    </row>
    <row r="16" spans="1:26" ht="12.75" customHeight="1" x14ac:dyDescent="0.15">
      <c r="A16" s="101" t="s">
        <v>103</v>
      </c>
      <c r="B16" s="127">
        <v>4000</v>
      </c>
      <c r="C16" s="128">
        <f>'EstExp 12-20'!K104</f>
        <v>530700</v>
      </c>
      <c r="D16" s="103">
        <f>'EstExp 12-20'!K143</f>
        <v>0</v>
      </c>
      <c r="E16" s="128">
        <f>'EstExp 12-20'!K164</f>
        <v>0</v>
      </c>
      <c r="F16" s="103">
        <f>'EstExp 12-20'!K200</f>
        <v>0</v>
      </c>
      <c r="G16" s="103">
        <f>'EstExp 12-20'!K282</f>
        <v>0</v>
      </c>
      <c r="H16" s="103">
        <f>'EstExp 12-20'!K307</f>
        <v>0</v>
      </c>
      <c r="I16" s="129"/>
      <c r="J16" s="130">
        <f>'EstExp 12-20'!K415</f>
        <v>0</v>
      </c>
      <c r="K16" s="103">
        <f>'EstExp 12-20'!K443</f>
        <v>0</v>
      </c>
      <c r="L16" s="107"/>
      <c r="M16" s="107"/>
      <c r="N16" s="107"/>
      <c r="O16" s="107"/>
      <c r="P16" s="107"/>
      <c r="Q16" s="107"/>
      <c r="R16" s="107"/>
      <c r="S16" s="107"/>
      <c r="T16" s="107"/>
      <c r="U16" s="107"/>
      <c r="V16" s="107"/>
      <c r="W16" s="107"/>
      <c r="X16" s="107"/>
      <c r="Y16" s="107"/>
      <c r="Z16" s="107"/>
    </row>
    <row r="17" spans="1:26" ht="12.75" customHeight="1" x14ac:dyDescent="0.15">
      <c r="A17" s="101" t="s">
        <v>104</v>
      </c>
      <c r="B17" s="127">
        <v>5000</v>
      </c>
      <c r="C17" s="128">
        <f>'EstExp 12-20'!K114</f>
        <v>0</v>
      </c>
      <c r="D17" s="103">
        <f>'EstExp 12-20'!K153</f>
        <v>0</v>
      </c>
      <c r="E17" s="128">
        <f>'EstExp 12-20'!K176</f>
        <v>1137250</v>
      </c>
      <c r="F17" s="103">
        <f>'EstExp 12-20'!K212</f>
        <v>0</v>
      </c>
      <c r="G17" s="103">
        <f>'EstExp 12-20'!K290</f>
        <v>0</v>
      </c>
      <c r="H17" s="106"/>
      <c r="I17" s="129"/>
      <c r="J17" s="130">
        <f>'EstExp 12-20'!K426</f>
        <v>0</v>
      </c>
      <c r="K17" s="103">
        <f>'EstExp 12-20'!K451</f>
        <v>0</v>
      </c>
      <c r="L17" s="88"/>
      <c r="M17" s="88"/>
      <c r="N17" s="88"/>
      <c r="O17" s="88"/>
      <c r="P17" s="88"/>
      <c r="Q17" s="88"/>
      <c r="R17" s="88"/>
      <c r="S17" s="88"/>
      <c r="T17" s="88"/>
      <c r="U17" s="88"/>
      <c r="V17" s="88"/>
      <c r="W17" s="88"/>
      <c r="X17" s="88"/>
      <c r="Y17" s="88"/>
      <c r="Z17" s="88"/>
    </row>
    <row r="18" spans="1:26" ht="12.75" customHeight="1" x14ac:dyDescent="0.15">
      <c r="A18" s="101" t="s">
        <v>105</v>
      </c>
      <c r="B18" s="131">
        <v>6000</v>
      </c>
      <c r="C18" s="128">
        <f>'EstExp 12-20'!K115</f>
        <v>0</v>
      </c>
      <c r="D18" s="103">
        <f>'EstExp 12-20'!K154</f>
        <v>0</v>
      </c>
      <c r="E18" s="128">
        <f>'EstExp 12-20'!K177</f>
        <v>0</v>
      </c>
      <c r="F18" s="103">
        <f>'EstExp 12-20'!K213</f>
        <v>0</v>
      </c>
      <c r="G18" s="103">
        <f>'EstExp 12-20'!K291</f>
        <v>0</v>
      </c>
      <c r="H18" s="103">
        <f>'EstExp 12-20'!K308</f>
        <v>0</v>
      </c>
      <c r="I18" s="129"/>
      <c r="J18" s="130">
        <f>'EstExp 12-20'!K427</f>
        <v>0</v>
      </c>
      <c r="K18" s="103">
        <f>'EstExp 12-20'!K452</f>
        <v>0</v>
      </c>
      <c r="L18" s="88"/>
      <c r="M18" s="88"/>
      <c r="N18" s="88"/>
      <c r="O18" s="88"/>
      <c r="P18" s="88"/>
      <c r="Q18" s="88"/>
      <c r="R18" s="88"/>
      <c r="S18" s="88"/>
      <c r="T18" s="88"/>
      <c r="U18" s="88"/>
      <c r="V18" s="88"/>
      <c r="W18" s="88"/>
      <c r="X18" s="88"/>
      <c r="Y18" s="88"/>
      <c r="Z18" s="88"/>
    </row>
    <row r="19" spans="1:26" ht="15" customHeight="1" x14ac:dyDescent="0.15">
      <c r="A19" s="108" t="s">
        <v>106</v>
      </c>
      <c r="B19" s="132"/>
      <c r="C19" s="133">
        <f t="shared" ref="C19:H19" si="2">SUM(C13:C18)</f>
        <v>14202457</v>
      </c>
      <c r="D19" s="133">
        <f t="shared" si="2"/>
        <v>2527623</v>
      </c>
      <c r="E19" s="133">
        <f t="shared" si="2"/>
        <v>1137250</v>
      </c>
      <c r="F19" s="133">
        <f t="shared" si="2"/>
        <v>739070</v>
      </c>
      <c r="G19" s="133">
        <f t="shared" si="2"/>
        <v>420547</v>
      </c>
      <c r="H19" s="133">
        <f t="shared" si="2"/>
        <v>1978356</v>
      </c>
      <c r="I19" s="129"/>
      <c r="J19" s="110">
        <f t="shared" ref="J19:K19" si="3">SUM(J13:J18)</f>
        <v>49000</v>
      </c>
      <c r="K19" s="133">
        <f t="shared" si="3"/>
        <v>0</v>
      </c>
      <c r="L19" s="88"/>
      <c r="M19" s="88"/>
      <c r="N19" s="88"/>
      <c r="O19" s="88"/>
      <c r="P19" s="88"/>
      <c r="Q19" s="88"/>
      <c r="R19" s="88"/>
      <c r="S19" s="88"/>
      <c r="T19" s="88"/>
      <c r="U19" s="88"/>
      <c r="V19" s="88"/>
      <c r="W19" s="88"/>
      <c r="X19" s="88"/>
      <c r="Y19" s="88"/>
      <c r="Z19" s="88"/>
    </row>
    <row r="20" spans="1:26" ht="9.75" customHeight="1" x14ac:dyDescent="0.15">
      <c r="A20" s="134" t="s">
        <v>107</v>
      </c>
      <c r="B20" s="135">
        <v>4180</v>
      </c>
      <c r="C20" s="136">
        <f t="shared" ref="C20:H20" si="4">C10</f>
        <v>0</v>
      </c>
      <c r="D20" s="136">
        <f t="shared" si="4"/>
        <v>0</v>
      </c>
      <c r="E20" s="136">
        <f t="shared" si="4"/>
        <v>0</v>
      </c>
      <c r="F20" s="136">
        <f t="shared" si="4"/>
        <v>0</v>
      </c>
      <c r="G20" s="136">
        <f t="shared" si="4"/>
        <v>0</v>
      </c>
      <c r="H20" s="136">
        <f t="shared" si="4"/>
        <v>0</v>
      </c>
      <c r="I20" s="129"/>
      <c r="J20" s="136">
        <f t="shared" ref="J20:K20" si="5">J10</f>
        <v>0</v>
      </c>
      <c r="K20" s="136">
        <f t="shared" si="5"/>
        <v>0</v>
      </c>
      <c r="L20" s="88"/>
      <c r="M20" s="88"/>
      <c r="N20" s="88"/>
      <c r="O20" s="88"/>
      <c r="P20" s="88"/>
      <c r="Q20" s="88"/>
      <c r="R20" s="88"/>
      <c r="S20" s="88"/>
      <c r="T20" s="88"/>
      <c r="U20" s="88"/>
      <c r="V20" s="88"/>
      <c r="W20" s="88"/>
      <c r="X20" s="88"/>
      <c r="Y20" s="88"/>
      <c r="Z20" s="88"/>
    </row>
    <row r="21" spans="1:26" ht="12.75" customHeight="1" x14ac:dyDescent="0.15">
      <c r="A21" s="108" t="s">
        <v>108</v>
      </c>
      <c r="B21" s="137"/>
      <c r="C21" s="136">
        <f t="shared" ref="C21:H21" si="6">SUM(C19:C20)</f>
        <v>14202457</v>
      </c>
      <c r="D21" s="136">
        <f t="shared" si="6"/>
        <v>2527623</v>
      </c>
      <c r="E21" s="136">
        <f t="shared" si="6"/>
        <v>1137250</v>
      </c>
      <c r="F21" s="136">
        <f t="shared" si="6"/>
        <v>739070</v>
      </c>
      <c r="G21" s="136">
        <f t="shared" si="6"/>
        <v>420547</v>
      </c>
      <c r="H21" s="136">
        <f t="shared" si="6"/>
        <v>1978356</v>
      </c>
      <c r="I21" s="129"/>
      <c r="J21" s="136">
        <f t="shared" ref="J21:K21" si="7">SUM(J19:J20)</f>
        <v>49000</v>
      </c>
      <c r="K21" s="136">
        <f t="shared" si="7"/>
        <v>0</v>
      </c>
      <c r="L21" s="88"/>
      <c r="M21" s="88"/>
      <c r="N21" s="88"/>
      <c r="O21" s="88"/>
      <c r="P21" s="88"/>
      <c r="Q21" s="88"/>
      <c r="R21" s="88"/>
      <c r="S21" s="88"/>
      <c r="T21" s="88"/>
      <c r="U21" s="88"/>
      <c r="V21" s="88"/>
      <c r="W21" s="88"/>
      <c r="X21" s="88"/>
      <c r="Y21" s="88"/>
      <c r="Z21" s="88"/>
    </row>
    <row r="22" spans="1:26" ht="21.75" customHeight="1" x14ac:dyDescent="0.2">
      <c r="A22" s="138" t="s">
        <v>109</v>
      </c>
      <c r="B22" s="139"/>
      <c r="C22" s="140">
        <f t="shared" ref="C22:K22" si="8">C9-C19</f>
        <v>316832</v>
      </c>
      <c r="D22" s="140">
        <f t="shared" si="8"/>
        <v>-843446</v>
      </c>
      <c r="E22" s="140">
        <f t="shared" si="8"/>
        <v>47346</v>
      </c>
      <c r="F22" s="140">
        <f t="shared" si="8"/>
        <v>114041</v>
      </c>
      <c r="G22" s="140">
        <f t="shared" si="8"/>
        <v>55522</v>
      </c>
      <c r="H22" s="140">
        <f t="shared" si="8"/>
        <v>-1978356</v>
      </c>
      <c r="I22" s="140">
        <f t="shared" si="8"/>
        <v>0</v>
      </c>
      <c r="J22" s="140">
        <f t="shared" si="8"/>
        <v>-14767</v>
      </c>
      <c r="K22" s="140">
        <f t="shared" si="8"/>
        <v>0</v>
      </c>
      <c r="L22" s="88"/>
      <c r="M22" s="88"/>
      <c r="N22" s="88"/>
      <c r="O22" s="88"/>
      <c r="P22" s="88"/>
      <c r="Q22" s="88"/>
      <c r="R22" s="88"/>
      <c r="S22" s="88"/>
      <c r="T22" s="88"/>
      <c r="U22" s="88"/>
      <c r="V22" s="88"/>
      <c r="W22" s="88"/>
      <c r="X22" s="88"/>
      <c r="Y22" s="88"/>
      <c r="Z22" s="88"/>
    </row>
    <row r="23" spans="1:26" ht="18" customHeight="1" x14ac:dyDescent="0.2">
      <c r="A23" s="141" t="s">
        <v>110</v>
      </c>
      <c r="B23" s="142"/>
      <c r="C23" s="98"/>
      <c r="D23" s="98"/>
      <c r="E23" s="98"/>
      <c r="F23" s="98"/>
      <c r="G23" s="98"/>
      <c r="H23" s="98"/>
      <c r="I23" s="98"/>
      <c r="J23" s="98"/>
      <c r="K23" s="99"/>
      <c r="L23" s="18"/>
      <c r="M23" s="18"/>
      <c r="N23" s="18"/>
      <c r="O23" s="18"/>
      <c r="P23" s="18"/>
      <c r="Q23" s="18"/>
      <c r="R23" s="18"/>
      <c r="S23" s="18"/>
      <c r="T23" s="18"/>
      <c r="U23" s="18"/>
      <c r="V23" s="18"/>
      <c r="W23" s="18"/>
      <c r="X23" s="18"/>
      <c r="Y23" s="18"/>
      <c r="Z23" s="18"/>
    </row>
    <row r="24" spans="1:26" ht="12.75" customHeight="1" x14ac:dyDescent="0.15">
      <c r="A24" s="121" t="s">
        <v>111</v>
      </c>
      <c r="B24" s="143"/>
      <c r="C24" s="124"/>
      <c r="D24" s="124"/>
      <c r="E24" s="124"/>
      <c r="F24" s="124"/>
      <c r="G24" s="124"/>
      <c r="H24" s="124"/>
      <c r="I24" s="124"/>
      <c r="J24" s="124"/>
      <c r="K24" s="124"/>
      <c r="L24" s="88"/>
      <c r="M24" s="88"/>
      <c r="N24" s="88"/>
      <c r="O24" s="88"/>
      <c r="P24" s="88"/>
      <c r="Q24" s="88"/>
      <c r="R24" s="88"/>
      <c r="S24" s="88"/>
      <c r="T24" s="88"/>
      <c r="U24" s="88"/>
      <c r="V24" s="88"/>
      <c r="W24" s="88"/>
      <c r="X24" s="88"/>
      <c r="Y24" s="88"/>
      <c r="Z24" s="88"/>
    </row>
    <row r="25" spans="1:26" ht="12.75" customHeight="1" x14ac:dyDescent="0.15">
      <c r="A25" s="144" t="s">
        <v>112</v>
      </c>
      <c r="B25" s="145"/>
      <c r="C25" s="124"/>
      <c r="D25" s="124"/>
      <c r="E25" s="124"/>
      <c r="F25" s="124"/>
      <c r="G25" s="124"/>
      <c r="H25" s="124"/>
      <c r="I25" s="124"/>
      <c r="J25" s="124"/>
      <c r="K25" s="124"/>
      <c r="L25" s="88"/>
      <c r="M25" s="88"/>
      <c r="N25" s="88"/>
      <c r="O25" s="88"/>
      <c r="P25" s="88"/>
      <c r="Q25" s="88"/>
      <c r="R25" s="88"/>
      <c r="S25" s="88"/>
      <c r="T25" s="88"/>
      <c r="U25" s="88"/>
      <c r="V25" s="88"/>
      <c r="W25" s="88"/>
      <c r="X25" s="88"/>
      <c r="Y25" s="88"/>
      <c r="Z25" s="88"/>
    </row>
    <row r="26" spans="1:26" ht="9.75" customHeight="1" x14ac:dyDescent="0.15">
      <c r="A26" s="146" t="s">
        <v>113</v>
      </c>
      <c r="B26" s="147">
        <v>7110</v>
      </c>
      <c r="C26" s="148"/>
      <c r="D26" s="124"/>
      <c r="E26" s="124"/>
      <c r="F26" s="124"/>
      <c r="G26" s="124"/>
      <c r="H26" s="124"/>
      <c r="I26" s="124"/>
      <c r="J26" s="124"/>
      <c r="K26" s="124"/>
      <c r="L26" s="88"/>
      <c r="M26" s="88"/>
      <c r="N26" s="88"/>
      <c r="O26" s="88"/>
      <c r="P26" s="88"/>
      <c r="Q26" s="88"/>
      <c r="R26" s="88"/>
      <c r="S26" s="88"/>
      <c r="T26" s="88"/>
      <c r="U26" s="88"/>
      <c r="V26" s="88"/>
      <c r="W26" s="88"/>
      <c r="X26" s="88"/>
      <c r="Y26" s="88"/>
      <c r="Z26" s="88"/>
    </row>
    <row r="27" spans="1:26" ht="9.75" customHeight="1" x14ac:dyDescent="0.15">
      <c r="A27" s="146" t="s">
        <v>114</v>
      </c>
      <c r="B27" s="147" t="s">
        <v>115</v>
      </c>
      <c r="C27" s="148"/>
      <c r="D27" s="148"/>
      <c r="E27" s="148"/>
      <c r="F27" s="148"/>
      <c r="G27" s="148"/>
      <c r="H27" s="148"/>
      <c r="I27" s="124"/>
      <c r="J27" s="148"/>
      <c r="K27" s="148"/>
      <c r="L27" s="88"/>
      <c r="M27" s="88"/>
      <c r="N27" s="88"/>
      <c r="O27" s="88"/>
      <c r="P27" s="88"/>
      <c r="Q27" s="88"/>
      <c r="R27" s="88"/>
      <c r="S27" s="88"/>
      <c r="T27" s="88"/>
      <c r="U27" s="88"/>
      <c r="V27" s="88"/>
      <c r="W27" s="88"/>
      <c r="X27" s="88"/>
      <c r="Y27" s="88"/>
      <c r="Z27" s="88"/>
    </row>
    <row r="28" spans="1:26" ht="9.75" customHeight="1" x14ac:dyDescent="0.15">
      <c r="A28" s="146" t="s">
        <v>116</v>
      </c>
      <c r="B28" s="147">
        <v>7120</v>
      </c>
      <c r="C28" s="148"/>
      <c r="D28" s="148"/>
      <c r="E28" s="148"/>
      <c r="F28" s="148"/>
      <c r="G28" s="148"/>
      <c r="H28" s="148"/>
      <c r="I28" s="124"/>
      <c r="J28" s="148"/>
      <c r="K28" s="148"/>
      <c r="L28" s="88"/>
      <c r="M28" s="88"/>
      <c r="N28" s="88"/>
      <c r="O28" s="88"/>
      <c r="P28" s="88"/>
      <c r="Q28" s="88"/>
      <c r="R28" s="88"/>
      <c r="S28" s="88"/>
      <c r="T28" s="88"/>
      <c r="U28" s="88"/>
      <c r="V28" s="88"/>
      <c r="W28" s="88"/>
      <c r="X28" s="88"/>
      <c r="Y28" s="88"/>
      <c r="Z28" s="88"/>
    </row>
    <row r="29" spans="1:26" ht="9.75" customHeight="1" x14ac:dyDescent="0.15">
      <c r="A29" s="146" t="s">
        <v>117</v>
      </c>
      <c r="B29" s="149">
        <v>7130</v>
      </c>
      <c r="C29" s="148"/>
      <c r="D29" s="148"/>
      <c r="E29" s="106"/>
      <c r="F29" s="148"/>
      <c r="G29" s="124"/>
      <c r="H29" s="124"/>
      <c r="I29" s="124"/>
      <c r="J29" s="124"/>
      <c r="K29" s="124"/>
      <c r="L29" s="88"/>
      <c r="M29" s="88"/>
      <c r="N29" s="88"/>
      <c r="O29" s="88"/>
      <c r="P29" s="88"/>
      <c r="Q29" s="88"/>
      <c r="R29" s="88"/>
      <c r="S29" s="88"/>
      <c r="T29" s="88"/>
      <c r="U29" s="88"/>
      <c r="V29" s="88"/>
      <c r="W29" s="88"/>
      <c r="X29" s="88"/>
      <c r="Y29" s="88"/>
      <c r="Z29" s="88"/>
    </row>
    <row r="30" spans="1:26" ht="9.75" customHeight="1" x14ac:dyDescent="0.15">
      <c r="A30" s="146" t="s">
        <v>118</v>
      </c>
      <c r="B30" s="149">
        <v>7140</v>
      </c>
      <c r="C30" s="148"/>
      <c r="D30" s="148"/>
      <c r="E30" s="148"/>
      <c r="F30" s="148"/>
      <c r="G30" s="148"/>
      <c r="H30" s="148"/>
      <c r="I30" s="148"/>
      <c r="J30" s="148"/>
      <c r="K30" s="148"/>
      <c r="L30" s="88"/>
      <c r="M30" s="88"/>
      <c r="N30" s="88"/>
      <c r="O30" s="88"/>
      <c r="P30" s="88"/>
      <c r="Q30" s="88"/>
      <c r="R30" s="88"/>
      <c r="S30" s="88"/>
      <c r="T30" s="88"/>
      <c r="U30" s="88"/>
      <c r="V30" s="88"/>
      <c r="W30" s="88"/>
      <c r="X30" s="88"/>
      <c r="Y30" s="88"/>
      <c r="Z30" s="88"/>
    </row>
    <row r="31" spans="1:26" ht="9.75" customHeight="1" x14ac:dyDescent="0.15">
      <c r="A31" s="146" t="s">
        <v>119</v>
      </c>
      <c r="B31" s="147">
        <v>7150</v>
      </c>
      <c r="C31" s="124"/>
      <c r="D31" s="128">
        <f>H54</f>
        <v>0</v>
      </c>
      <c r="E31" s="150"/>
      <c r="F31" s="126"/>
      <c r="G31" s="124"/>
      <c r="H31" s="124"/>
      <c r="I31" s="124"/>
      <c r="J31" s="124"/>
      <c r="K31" s="124"/>
      <c r="L31" s="88"/>
      <c r="M31" s="88"/>
      <c r="N31" s="88"/>
      <c r="O31" s="88"/>
      <c r="P31" s="88"/>
      <c r="Q31" s="88"/>
      <c r="R31" s="88"/>
      <c r="S31" s="88"/>
      <c r="T31" s="88"/>
      <c r="U31" s="88"/>
      <c r="V31" s="88"/>
      <c r="W31" s="88"/>
      <c r="X31" s="88"/>
      <c r="Y31" s="88"/>
      <c r="Z31" s="88"/>
    </row>
    <row r="32" spans="1:26" ht="9.75" customHeight="1" x14ac:dyDescent="0.15">
      <c r="A32" s="146" t="s">
        <v>120</v>
      </c>
      <c r="B32" s="151">
        <v>7160</v>
      </c>
      <c r="C32" s="124"/>
      <c r="D32" s="103">
        <f>K55</f>
        <v>0</v>
      </c>
      <c r="E32" s="152"/>
      <c r="F32" s="124"/>
      <c r="G32" s="124"/>
      <c r="H32" s="124"/>
      <c r="I32" s="124"/>
      <c r="J32" s="124"/>
      <c r="K32" s="124"/>
      <c r="L32" s="88"/>
      <c r="M32" s="88"/>
      <c r="N32" s="88"/>
      <c r="O32" s="88"/>
      <c r="P32" s="88"/>
      <c r="Q32" s="88"/>
      <c r="R32" s="88"/>
      <c r="S32" s="88"/>
      <c r="T32" s="88"/>
      <c r="U32" s="88"/>
      <c r="V32" s="88"/>
      <c r="W32" s="88"/>
      <c r="X32" s="88"/>
      <c r="Y32" s="88"/>
      <c r="Z32" s="88"/>
    </row>
    <row r="33" spans="1:26" ht="9.75" customHeight="1" x14ac:dyDescent="0.15">
      <c r="A33" s="153" t="s">
        <v>121</v>
      </c>
      <c r="B33" s="151">
        <v>7170</v>
      </c>
      <c r="C33" s="124"/>
      <c r="D33" s="150"/>
      <c r="E33" s="103">
        <f>K56</f>
        <v>0</v>
      </c>
      <c r="F33" s="124"/>
      <c r="G33" s="124"/>
      <c r="H33" s="124"/>
      <c r="I33" s="124"/>
      <c r="J33" s="124"/>
      <c r="K33" s="124"/>
      <c r="L33" s="88"/>
      <c r="M33" s="88"/>
      <c r="N33" s="88"/>
      <c r="O33" s="88"/>
      <c r="P33" s="88"/>
      <c r="Q33" s="88"/>
      <c r="R33" s="88"/>
      <c r="S33" s="88"/>
      <c r="T33" s="88"/>
      <c r="U33" s="88"/>
      <c r="V33" s="88"/>
      <c r="W33" s="88"/>
      <c r="X33" s="88"/>
      <c r="Y33" s="88"/>
      <c r="Z33" s="88"/>
    </row>
    <row r="34" spans="1:26" ht="12.75" customHeight="1" x14ac:dyDescent="0.15">
      <c r="A34" s="154" t="s">
        <v>122</v>
      </c>
      <c r="B34" s="155"/>
      <c r="C34" s="124"/>
      <c r="D34" s="152"/>
      <c r="E34" s="106"/>
      <c r="F34" s="124"/>
      <c r="G34" s="124"/>
      <c r="H34" s="124"/>
      <c r="I34" s="124"/>
      <c r="J34" s="124"/>
      <c r="K34" s="124"/>
      <c r="L34" s="88"/>
      <c r="M34" s="88"/>
      <c r="N34" s="88"/>
      <c r="O34" s="88"/>
      <c r="P34" s="88"/>
      <c r="Q34" s="88"/>
      <c r="R34" s="88"/>
      <c r="S34" s="88"/>
      <c r="T34" s="88"/>
      <c r="U34" s="88"/>
      <c r="V34" s="88"/>
      <c r="W34" s="88"/>
      <c r="X34" s="88"/>
      <c r="Y34" s="88"/>
      <c r="Z34" s="88"/>
    </row>
    <row r="35" spans="1:26" ht="9.75" customHeight="1" x14ac:dyDescent="0.15">
      <c r="A35" s="146" t="s">
        <v>123</v>
      </c>
      <c r="B35" s="149">
        <v>7210</v>
      </c>
      <c r="C35" s="148"/>
      <c r="D35" s="148"/>
      <c r="E35" s="148"/>
      <c r="F35" s="148"/>
      <c r="G35" s="124"/>
      <c r="H35" s="148"/>
      <c r="I35" s="148"/>
      <c r="J35" s="148"/>
      <c r="K35" s="148"/>
      <c r="L35" s="88"/>
      <c r="M35" s="88"/>
      <c r="N35" s="88"/>
      <c r="O35" s="88"/>
      <c r="P35" s="88"/>
      <c r="Q35" s="88"/>
      <c r="R35" s="88"/>
      <c r="S35" s="88"/>
      <c r="T35" s="88"/>
      <c r="U35" s="88"/>
      <c r="V35" s="88"/>
      <c r="W35" s="88"/>
      <c r="X35" s="88"/>
      <c r="Y35" s="88"/>
      <c r="Z35" s="88"/>
    </row>
    <row r="36" spans="1:26" ht="12" customHeight="1" x14ac:dyDescent="0.15">
      <c r="A36" s="146" t="s">
        <v>124</v>
      </c>
      <c r="B36" s="149">
        <v>7220</v>
      </c>
      <c r="C36" s="148"/>
      <c r="D36" s="148"/>
      <c r="E36" s="148"/>
      <c r="F36" s="148"/>
      <c r="G36" s="124"/>
      <c r="H36" s="148"/>
      <c r="I36" s="148"/>
      <c r="J36" s="148"/>
      <c r="K36" s="148"/>
      <c r="L36" s="88"/>
      <c r="M36" s="88"/>
      <c r="N36" s="88"/>
      <c r="O36" s="88"/>
      <c r="P36" s="88"/>
      <c r="Q36" s="88"/>
      <c r="R36" s="88"/>
      <c r="S36" s="88"/>
      <c r="T36" s="88"/>
      <c r="U36" s="88"/>
      <c r="V36" s="88"/>
      <c r="W36" s="88"/>
      <c r="X36" s="88"/>
      <c r="Y36" s="88"/>
      <c r="Z36" s="88"/>
    </row>
    <row r="37" spans="1:26" ht="12" customHeight="1" x14ac:dyDescent="0.15">
      <c r="A37" s="146" t="s">
        <v>125</v>
      </c>
      <c r="B37" s="149">
        <v>7230</v>
      </c>
      <c r="C37" s="148"/>
      <c r="D37" s="148"/>
      <c r="E37" s="148"/>
      <c r="F37" s="148"/>
      <c r="G37" s="124"/>
      <c r="H37" s="148"/>
      <c r="I37" s="148"/>
      <c r="J37" s="148"/>
      <c r="K37" s="148"/>
      <c r="L37" s="88"/>
      <c r="M37" s="88"/>
      <c r="N37" s="88"/>
      <c r="O37" s="88"/>
      <c r="P37" s="88"/>
      <c r="Q37" s="88"/>
      <c r="R37" s="88"/>
      <c r="S37" s="88"/>
      <c r="T37" s="88"/>
      <c r="U37" s="88"/>
      <c r="V37" s="88"/>
      <c r="W37" s="88"/>
      <c r="X37" s="88"/>
      <c r="Y37" s="88"/>
      <c r="Z37" s="88"/>
    </row>
    <row r="38" spans="1:26" ht="9.75" customHeight="1" x14ac:dyDescent="0.15">
      <c r="A38" s="146" t="s">
        <v>126</v>
      </c>
      <c r="B38" s="156">
        <v>7300</v>
      </c>
      <c r="C38" s="148"/>
      <c r="D38" s="148"/>
      <c r="E38" s="148"/>
      <c r="F38" s="148"/>
      <c r="G38" s="148"/>
      <c r="H38" s="148"/>
      <c r="I38" s="124"/>
      <c r="J38" s="148"/>
      <c r="K38" s="148"/>
      <c r="L38" s="88"/>
      <c r="M38" s="88"/>
      <c r="N38" s="88"/>
      <c r="O38" s="88"/>
      <c r="P38" s="88"/>
      <c r="Q38" s="88"/>
      <c r="R38" s="88"/>
      <c r="S38" s="88"/>
      <c r="T38" s="88"/>
      <c r="U38" s="88"/>
      <c r="V38" s="88"/>
      <c r="W38" s="88"/>
      <c r="X38" s="88"/>
      <c r="Y38" s="88"/>
      <c r="Z38" s="88"/>
    </row>
    <row r="39" spans="1:26" ht="12" customHeight="1" x14ac:dyDescent="0.15">
      <c r="A39" s="146" t="s">
        <v>127</v>
      </c>
      <c r="B39" s="156">
        <v>7400</v>
      </c>
      <c r="C39" s="157"/>
      <c r="D39" s="157"/>
      <c r="E39" s="103">
        <f>SUM(C57:H60)</f>
        <v>0</v>
      </c>
      <c r="F39" s="150"/>
      <c r="G39" s="150"/>
      <c r="H39" s="150"/>
      <c r="I39" s="126"/>
      <c r="J39" s="124"/>
      <c r="K39" s="124"/>
      <c r="L39" s="88"/>
      <c r="M39" s="88"/>
      <c r="N39" s="88"/>
      <c r="O39" s="88"/>
      <c r="P39" s="88"/>
      <c r="Q39" s="88"/>
      <c r="R39" s="88"/>
      <c r="S39" s="88"/>
      <c r="T39" s="88"/>
      <c r="U39" s="88"/>
      <c r="V39" s="88"/>
      <c r="W39" s="88"/>
      <c r="X39" s="88"/>
      <c r="Y39" s="88"/>
      <c r="Z39" s="88"/>
    </row>
    <row r="40" spans="1:26" ht="12" customHeight="1" x14ac:dyDescent="0.15">
      <c r="A40" s="146" t="s">
        <v>128</v>
      </c>
      <c r="B40" s="151">
        <v>7500</v>
      </c>
      <c r="C40" s="158"/>
      <c r="D40" s="158"/>
      <c r="E40" s="103">
        <f>SUM(C61:H64)</f>
        <v>0</v>
      </c>
      <c r="F40" s="124"/>
      <c r="G40" s="124"/>
      <c r="H40" s="124"/>
      <c r="I40" s="124"/>
      <c r="J40" s="124"/>
      <c r="K40" s="124"/>
      <c r="L40" s="88"/>
      <c r="M40" s="88"/>
      <c r="N40" s="88"/>
      <c r="O40" s="88"/>
      <c r="P40" s="88"/>
      <c r="Q40" s="88"/>
      <c r="R40" s="88"/>
      <c r="S40" s="88"/>
      <c r="T40" s="88"/>
      <c r="U40" s="88"/>
      <c r="V40" s="88"/>
      <c r="W40" s="88"/>
      <c r="X40" s="88"/>
      <c r="Y40" s="88"/>
      <c r="Z40" s="88"/>
    </row>
    <row r="41" spans="1:26" ht="12" customHeight="1" x14ac:dyDescent="0.15">
      <c r="A41" s="146" t="s">
        <v>129</v>
      </c>
      <c r="B41" s="151">
        <v>7600</v>
      </c>
      <c r="C41" s="124"/>
      <c r="D41" s="124"/>
      <c r="E41" s="103">
        <f>SUM(C65:D68)</f>
        <v>0</v>
      </c>
      <c r="F41" s="124"/>
      <c r="G41" s="124"/>
      <c r="H41" s="124"/>
      <c r="I41" s="124"/>
      <c r="J41" s="124"/>
      <c r="K41" s="124"/>
      <c r="L41" s="88"/>
      <c r="M41" s="88"/>
      <c r="N41" s="88"/>
      <c r="O41" s="88"/>
      <c r="P41" s="88"/>
      <c r="Q41" s="88"/>
      <c r="R41" s="88"/>
      <c r="S41" s="88"/>
      <c r="T41" s="88"/>
      <c r="U41" s="88"/>
      <c r="V41" s="88"/>
      <c r="W41" s="88"/>
      <c r="X41" s="88"/>
      <c r="Y41" s="88"/>
      <c r="Z41" s="88"/>
    </row>
    <row r="42" spans="1:26" ht="12" customHeight="1" x14ac:dyDescent="0.15">
      <c r="A42" s="146" t="s">
        <v>130</v>
      </c>
      <c r="B42" s="151">
        <v>7700</v>
      </c>
      <c r="C42" s="124"/>
      <c r="D42" s="124"/>
      <c r="E42" s="103">
        <f>SUM(C69:D72)</f>
        <v>0</v>
      </c>
      <c r="F42" s="124"/>
      <c r="G42" s="124"/>
      <c r="H42" s="124"/>
      <c r="I42" s="124"/>
      <c r="J42" s="124"/>
      <c r="K42" s="124"/>
      <c r="L42" s="88"/>
      <c r="M42" s="88"/>
      <c r="N42" s="88"/>
      <c r="O42" s="88"/>
      <c r="P42" s="88"/>
      <c r="Q42" s="88"/>
      <c r="R42" s="88"/>
      <c r="S42" s="88"/>
      <c r="T42" s="88"/>
      <c r="U42" s="88"/>
      <c r="V42" s="88"/>
      <c r="W42" s="88"/>
      <c r="X42" s="88"/>
      <c r="Y42" s="88"/>
      <c r="Z42" s="88"/>
    </row>
    <row r="43" spans="1:26" ht="12" customHeight="1" x14ac:dyDescent="0.15">
      <c r="A43" s="146" t="s">
        <v>131</v>
      </c>
      <c r="B43" s="151">
        <v>7800</v>
      </c>
      <c r="C43" s="124"/>
      <c r="D43" s="124"/>
      <c r="E43" s="124"/>
      <c r="F43" s="124"/>
      <c r="G43" s="124"/>
      <c r="H43" s="103">
        <f>SUM(C73:D76)</f>
        <v>0</v>
      </c>
      <c r="I43" s="124"/>
      <c r="J43" s="124"/>
      <c r="K43" s="124"/>
      <c r="L43" s="88"/>
      <c r="M43" s="88"/>
      <c r="N43" s="88"/>
      <c r="O43" s="88"/>
      <c r="P43" s="88"/>
      <c r="Q43" s="88"/>
      <c r="R43" s="88"/>
      <c r="S43" s="88"/>
      <c r="T43" s="88"/>
      <c r="U43" s="88"/>
      <c r="V43" s="88"/>
      <c r="W43" s="88"/>
      <c r="X43" s="88"/>
      <c r="Y43" s="88"/>
      <c r="Z43" s="88"/>
    </row>
    <row r="44" spans="1:26" ht="12" customHeight="1" x14ac:dyDescent="0.15">
      <c r="A44" s="159" t="s">
        <v>132</v>
      </c>
      <c r="B44" s="151">
        <v>7900</v>
      </c>
      <c r="C44" s="148"/>
      <c r="D44" s="148"/>
      <c r="E44" s="148"/>
      <c r="F44" s="148"/>
      <c r="G44" s="148"/>
      <c r="H44" s="148"/>
      <c r="I44" s="124"/>
      <c r="J44" s="124"/>
      <c r="K44" s="148"/>
      <c r="L44" s="88"/>
      <c r="M44" s="88"/>
      <c r="N44" s="88"/>
      <c r="O44" s="88"/>
      <c r="P44" s="88"/>
      <c r="Q44" s="88"/>
      <c r="R44" s="88"/>
      <c r="S44" s="88"/>
      <c r="T44" s="88"/>
      <c r="U44" s="88"/>
      <c r="V44" s="88"/>
      <c r="W44" s="88"/>
      <c r="X44" s="88"/>
      <c r="Y44" s="88"/>
      <c r="Z44" s="88"/>
    </row>
    <row r="45" spans="1:26" ht="12" customHeight="1" x14ac:dyDescent="0.15">
      <c r="A45" s="146" t="s">
        <v>133</v>
      </c>
      <c r="B45" s="151">
        <v>7990</v>
      </c>
      <c r="C45" s="148"/>
      <c r="D45" s="148"/>
      <c r="E45" s="148"/>
      <c r="F45" s="148"/>
      <c r="G45" s="148"/>
      <c r="H45" s="148"/>
      <c r="I45" s="148"/>
      <c r="J45" s="148"/>
      <c r="K45" s="148"/>
      <c r="L45" s="88"/>
      <c r="M45" s="88"/>
      <c r="N45" s="88"/>
      <c r="O45" s="88"/>
      <c r="P45" s="88"/>
      <c r="Q45" s="88"/>
      <c r="R45" s="88"/>
      <c r="S45" s="88"/>
      <c r="T45" s="88"/>
      <c r="U45" s="88"/>
      <c r="V45" s="88"/>
      <c r="W45" s="88"/>
      <c r="X45" s="88"/>
      <c r="Y45" s="88"/>
      <c r="Z45" s="88"/>
    </row>
    <row r="46" spans="1:26" ht="14.25" customHeight="1" x14ac:dyDescent="0.2">
      <c r="A46" s="160" t="s">
        <v>134</v>
      </c>
      <c r="B46" s="161"/>
      <c r="C46" s="116">
        <f t="shared" ref="C46:K46" si="9">SUM(C26:C45)</f>
        <v>0</v>
      </c>
      <c r="D46" s="116">
        <f t="shared" si="9"/>
        <v>0</v>
      </c>
      <c r="E46" s="116">
        <f t="shared" si="9"/>
        <v>0</v>
      </c>
      <c r="F46" s="116">
        <f t="shared" si="9"/>
        <v>0</v>
      </c>
      <c r="G46" s="116">
        <f t="shared" si="9"/>
        <v>0</v>
      </c>
      <c r="H46" s="116">
        <f t="shared" si="9"/>
        <v>0</v>
      </c>
      <c r="I46" s="116">
        <f t="shared" si="9"/>
        <v>0</v>
      </c>
      <c r="J46" s="116">
        <f t="shared" si="9"/>
        <v>0</v>
      </c>
      <c r="K46" s="116">
        <f t="shared" si="9"/>
        <v>0</v>
      </c>
      <c r="L46" s="88"/>
      <c r="M46" s="88"/>
      <c r="N46" s="88"/>
      <c r="O46" s="88"/>
      <c r="P46" s="88"/>
      <c r="Q46" s="88"/>
      <c r="R46" s="88"/>
      <c r="S46" s="88"/>
      <c r="T46" s="88"/>
      <c r="U46" s="88"/>
      <c r="V46" s="88"/>
      <c r="W46" s="88"/>
      <c r="X46" s="88"/>
      <c r="Y46" s="88"/>
      <c r="Z46" s="88"/>
    </row>
    <row r="47" spans="1:26" ht="12.75" customHeight="1" x14ac:dyDescent="0.15">
      <c r="A47" s="121" t="s">
        <v>135</v>
      </c>
      <c r="B47" s="143"/>
      <c r="C47" s="162"/>
      <c r="D47" s="162"/>
      <c r="E47" s="162"/>
      <c r="F47" s="162"/>
      <c r="G47" s="162"/>
      <c r="H47" s="129"/>
      <c r="I47" s="162"/>
      <c r="J47" s="129"/>
      <c r="K47" s="162"/>
      <c r="L47" s="88"/>
      <c r="M47" s="88"/>
      <c r="N47" s="88"/>
      <c r="O47" s="88"/>
      <c r="P47" s="88"/>
      <c r="Q47" s="88"/>
      <c r="R47" s="88"/>
      <c r="S47" s="88"/>
      <c r="T47" s="88"/>
      <c r="U47" s="88"/>
      <c r="V47" s="88"/>
      <c r="W47" s="88"/>
      <c r="X47" s="88"/>
      <c r="Y47" s="88"/>
      <c r="Z47" s="88"/>
    </row>
    <row r="48" spans="1:26" ht="0.75" customHeight="1" x14ac:dyDescent="0.15">
      <c r="A48" s="163"/>
      <c r="B48" s="164"/>
      <c r="C48" s="124"/>
      <c r="D48" s="124"/>
      <c r="E48" s="124"/>
      <c r="F48" s="124"/>
      <c r="G48" s="124"/>
      <c r="H48" s="129"/>
      <c r="I48" s="124"/>
      <c r="J48" s="129"/>
      <c r="K48" s="124"/>
      <c r="L48" s="88"/>
      <c r="M48" s="88"/>
      <c r="N48" s="88"/>
      <c r="O48" s="88"/>
      <c r="P48" s="88"/>
      <c r="Q48" s="88"/>
      <c r="R48" s="88"/>
      <c r="S48" s="88"/>
      <c r="T48" s="88"/>
      <c r="U48" s="88"/>
      <c r="V48" s="88"/>
      <c r="W48" s="88"/>
      <c r="X48" s="88"/>
      <c r="Y48" s="88"/>
      <c r="Z48" s="88"/>
    </row>
    <row r="49" spans="1:26" ht="12.75" customHeight="1" x14ac:dyDescent="0.15">
      <c r="A49" s="144" t="s">
        <v>136</v>
      </c>
      <c r="B49" s="165"/>
      <c r="C49" s="124"/>
      <c r="D49" s="166"/>
      <c r="E49" s="124"/>
      <c r="F49" s="124"/>
      <c r="G49" s="124"/>
      <c r="H49" s="129"/>
      <c r="I49" s="124"/>
      <c r="J49" s="129"/>
      <c r="K49" s="124"/>
      <c r="L49" s="88"/>
      <c r="M49" s="88"/>
      <c r="N49" s="88"/>
      <c r="O49" s="88"/>
      <c r="P49" s="88"/>
      <c r="Q49" s="88"/>
      <c r="R49" s="88"/>
      <c r="S49" s="88"/>
      <c r="T49" s="88"/>
      <c r="U49" s="88"/>
      <c r="V49" s="88"/>
      <c r="W49" s="88"/>
      <c r="X49" s="88"/>
      <c r="Y49" s="88"/>
      <c r="Z49" s="88"/>
    </row>
    <row r="50" spans="1:26" ht="9.75" customHeight="1" x14ac:dyDescent="0.15">
      <c r="A50" s="167" t="s">
        <v>137</v>
      </c>
      <c r="B50" s="149" t="s">
        <v>138</v>
      </c>
      <c r="C50" s="124"/>
      <c r="D50" s="124"/>
      <c r="E50" s="124"/>
      <c r="F50" s="124"/>
      <c r="G50" s="124"/>
      <c r="H50" s="129"/>
      <c r="I50" s="103">
        <f>SUM(C26,C27,D27,E27,F27,G27,H27,J27,K27)</f>
        <v>0</v>
      </c>
      <c r="J50" s="129"/>
      <c r="K50" s="124"/>
      <c r="L50" s="88"/>
      <c r="M50" s="88"/>
      <c r="N50" s="88"/>
      <c r="O50" s="88"/>
      <c r="P50" s="88"/>
      <c r="Q50" s="88"/>
      <c r="R50" s="88"/>
      <c r="S50" s="88"/>
      <c r="T50" s="88"/>
      <c r="U50" s="88"/>
      <c r="V50" s="88"/>
      <c r="W50" s="88"/>
      <c r="X50" s="88"/>
      <c r="Y50" s="88"/>
      <c r="Z50" s="88"/>
    </row>
    <row r="51" spans="1:26" ht="9.75" customHeight="1" x14ac:dyDescent="0.15">
      <c r="A51" s="153" t="s">
        <v>116</v>
      </c>
      <c r="B51" s="147" t="s">
        <v>139</v>
      </c>
      <c r="C51" s="124"/>
      <c r="D51" s="124"/>
      <c r="E51" s="124"/>
      <c r="F51" s="124"/>
      <c r="G51" s="124"/>
      <c r="H51" s="129"/>
      <c r="I51" s="168">
        <f>SUM(C28:K28)</f>
        <v>0</v>
      </c>
      <c r="J51" s="129"/>
      <c r="K51" s="124"/>
      <c r="L51" s="88"/>
      <c r="M51" s="88"/>
      <c r="N51" s="88"/>
      <c r="O51" s="88"/>
      <c r="P51" s="88"/>
      <c r="Q51" s="88"/>
      <c r="R51" s="88"/>
      <c r="S51" s="88"/>
      <c r="T51" s="88"/>
      <c r="U51" s="88"/>
      <c r="V51" s="88"/>
      <c r="W51" s="88"/>
      <c r="X51" s="88"/>
      <c r="Y51" s="88"/>
      <c r="Z51" s="88"/>
    </row>
    <row r="52" spans="1:26" ht="9.75" customHeight="1" x14ac:dyDescent="0.15">
      <c r="A52" s="169" t="s">
        <v>117</v>
      </c>
      <c r="B52" s="149" t="s">
        <v>140</v>
      </c>
      <c r="C52" s="148"/>
      <c r="D52" s="148"/>
      <c r="E52" s="124"/>
      <c r="F52" s="95"/>
      <c r="G52" s="124"/>
      <c r="H52" s="129"/>
      <c r="I52" s="150"/>
      <c r="J52" s="129"/>
      <c r="K52" s="124"/>
      <c r="L52" s="88"/>
      <c r="M52" s="88"/>
      <c r="N52" s="88"/>
      <c r="O52" s="88"/>
      <c r="P52" s="88"/>
      <c r="Q52" s="88"/>
      <c r="R52" s="88"/>
      <c r="S52" s="88"/>
      <c r="T52" s="88"/>
      <c r="U52" s="88"/>
      <c r="V52" s="88"/>
      <c r="W52" s="88"/>
      <c r="X52" s="88"/>
      <c r="Y52" s="88"/>
      <c r="Z52" s="88"/>
    </row>
    <row r="53" spans="1:26" ht="9.75" customHeight="1" x14ac:dyDescent="0.15">
      <c r="A53" s="169" t="s">
        <v>141</v>
      </c>
      <c r="B53" s="170" t="s">
        <v>142</v>
      </c>
      <c r="C53" s="148"/>
      <c r="D53" s="148"/>
      <c r="E53" s="148"/>
      <c r="F53" s="148"/>
      <c r="G53" s="148"/>
      <c r="H53" s="148"/>
      <c r="I53" s="124"/>
      <c r="J53" s="148"/>
      <c r="K53" s="124"/>
      <c r="L53" s="88"/>
      <c r="M53" s="88"/>
      <c r="N53" s="88"/>
      <c r="O53" s="88"/>
      <c r="P53" s="88"/>
      <c r="Q53" s="88"/>
      <c r="R53" s="88"/>
      <c r="S53" s="88"/>
      <c r="T53" s="88"/>
      <c r="U53" s="88"/>
      <c r="V53" s="88"/>
      <c r="W53" s="88"/>
      <c r="X53" s="88"/>
      <c r="Y53" s="88"/>
      <c r="Z53" s="88"/>
    </row>
    <row r="54" spans="1:26" ht="9.75" customHeight="1" x14ac:dyDescent="0.15">
      <c r="A54" s="159" t="s">
        <v>119</v>
      </c>
      <c r="B54" s="147" t="s">
        <v>143</v>
      </c>
      <c r="C54" s="124"/>
      <c r="D54" s="124"/>
      <c r="E54" s="124"/>
      <c r="F54" s="124"/>
      <c r="G54" s="124"/>
      <c r="H54" s="148"/>
      <c r="I54" s="124"/>
      <c r="J54" s="129"/>
      <c r="K54" s="152"/>
      <c r="L54" s="88"/>
      <c r="M54" s="88"/>
      <c r="N54" s="88"/>
      <c r="O54" s="88"/>
      <c r="P54" s="88"/>
      <c r="Q54" s="88"/>
      <c r="R54" s="88"/>
      <c r="S54" s="88"/>
      <c r="T54" s="88"/>
      <c r="U54" s="88"/>
      <c r="V54" s="88"/>
      <c r="W54" s="88"/>
      <c r="X54" s="88"/>
      <c r="Y54" s="88"/>
      <c r="Z54" s="88"/>
    </row>
    <row r="55" spans="1:26" ht="9.75" customHeight="1" x14ac:dyDescent="0.15">
      <c r="A55" s="146" t="s">
        <v>144</v>
      </c>
      <c r="B55" s="147" t="s">
        <v>145</v>
      </c>
      <c r="C55" s="124"/>
      <c r="D55" s="124"/>
      <c r="E55" s="124"/>
      <c r="F55" s="124"/>
      <c r="G55" s="124"/>
      <c r="H55" s="129"/>
      <c r="I55" s="124"/>
      <c r="J55" s="129"/>
      <c r="K55" s="171"/>
      <c r="L55" s="88"/>
      <c r="M55" s="88"/>
      <c r="N55" s="88"/>
      <c r="O55" s="88"/>
      <c r="P55" s="88"/>
      <c r="Q55" s="88"/>
      <c r="R55" s="88"/>
      <c r="S55" s="88"/>
      <c r="T55" s="88"/>
      <c r="U55" s="88"/>
      <c r="V55" s="88"/>
      <c r="W55" s="88"/>
      <c r="X55" s="88"/>
      <c r="Y55" s="88"/>
      <c r="Z55" s="88"/>
    </row>
    <row r="56" spans="1:26" ht="9.75" customHeight="1" x14ac:dyDescent="0.15">
      <c r="A56" s="153" t="s">
        <v>146</v>
      </c>
      <c r="B56" s="147" t="s">
        <v>147</v>
      </c>
      <c r="C56" s="124"/>
      <c r="D56" s="124"/>
      <c r="E56" s="124"/>
      <c r="F56" s="124"/>
      <c r="G56" s="124"/>
      <c r="H56" s="129"/>
      <c r="I56" s="124"/>
      <c r="J56" s="129"/>
      <c r="K56" s="171"/>
      <c r="L56" s="88"/>
      <c r="M56" s="88"/>
      <c r="N56" s="88"/>
      <c r="O56" s="88"/>
      <c r="P56" s="88"/>
      <c r="Q56" s="88"/>
      <c r="R56" s="88"/>
      <c r="S56" s="88"/>
      <c r="T56" s="88"/>
      <c r="U56" s="88"/>
      <c r="V56" s="88"/>
      <c r="W56" s="88"/>
      <c r="X56" s="88"/>
      <c r="Y56" s="88"/>
      <c r="Z56" s="88"/>
    </row>
    <row r="57" spans="1:26" ht="9.75" customHeight="1" x14ac:dyDescent="0.15">
      <c r="A57" s="172" t="s">
        <v>148</v>
      </c>
      <c r="B57" s="147" t="s">
        <v>149</v>
      </c>
      <c r="C57" s="148"/>
      <c r="D57" s="148"/>
      <c r="E57" s="124"/>
      <c r="F57" s="124"/>
      <c r="G57" s="124"/>
      <c r="H57" s="148"/>
      <c r="I57" s="124"/>
      <c r="J57" s="129"/>
      <c r="K57" s="124"/>
      <c r="L57" s="88"/>
      <c r="M57" s="88"/>
      <c r="N57" s="88"/>
      <c r="O57" s="88"/>
      <c r="P57" s="88"/>
      <c r="Q57" s="88"/>
      <c r="R57" s="88"/>
      <c r="S57" s="88"/>
      <c r="T57" s="88"/>
      <c r="U57" s="88"/>
      <c r="V57" s="88"/>
      <c r="W57" s="88"/>
      <c r="X57" s="88"/>
      <c r="Y57" s="88"/>
      <c r="Z57" s="88"/>
    </row>
    <row r="58" spans="1:26" ht="9.75" customHeight="1" x14ac:dyDescent="0.15">
      <c r="A58" s="173" t="s">
        <v>150</v>
      </c>
      <c r="B58" s="147" t="s">
        <v>151</v>
      </c>
      <c r="C58" s="148"/>
      <c r="D58" s="148"/>
      <c r="E58" s="124"/>
      <c r="F58" s="124"/>
      <c r="G58" s="124"/>
      <c r="H58" s="148"/>
      <c r="I58" s="124"/>
      <c r="J58" s="129"/>
      <c r="K58" s="124"/>
      <c r="L58" s="88"/>
      <c r="M58" s="88"/>
      <c r="N58" s="88"/>
      <c r="O58" s="88"/>
      <c r="P58" s="88"/>
      <c r="Q58" s="88"/>
      <c r="R58" s="88"/>
      <c r="S58" s="88"/>
      <c r="T58" s="88"/>
      <c r="U58" s="88"/>
      <c r="V58" s="88"/>
      <c r="W58" s="88"/>
      <c r="X58" s="88"/>
      <c r="Y58" s="88"/>
      <c r="Z58" s="88"/>
    </row>
    <row r="59" spans="1:26" ht="9.75" customHeight="1" x14ac:dyDescent="0.15">
      <c r="A59" s="174" t="s">
        <v>152</v>
      </c>
      <c r="B59" s="147" t="s">
        <v>153</v>
      </c>
      <c r="C59" s="148"/>
      <c r="D59" s="148"/>
      <c r="E59" s="124"/>
      <c r="F59" s="124"/>
      <c r="G59" s="124"/>
      <c r="H59" s="148"/>
      <c r="I59" s="124"/>
      <c r="J59" s="129"/>
      <c r="K59" s="124"/>
      <c r="L59" s="88"/>
      <c r="M59" s="88"/>
      <c r="N59" s="88"/>
      <c r="O59" s="88"/>
      <c r="P59" s="88"/>
      <c r="Q59" s="88"/>
      <c r="R59" s="88"/>
      <c r="S59" s="88"/>
      <c r="T59" s="88"/>
      <c r="U59" s="88"/>
      <c r="V59" s="88"/>
      <c r="W59" s="88"/>
      <c r="X59" s="88"/>
      <c r="Y59" s="88"/>
      <c r="Z59" s="88"/>
    </row>
    <row r="60" spans="1:26" ht="9.75" customHeight="1" x14ac:dyDescent="0.15">
      <c r="A60" s="173" t="s">
        <v>154</v>
      </c>
      <c r="B60" s="147" t="s">
        <v>155</v>
      </c>
      <c r="C60" s="148"/>
      <c r="D60" s="148"/>
      <c r="E60" s="124"/>
      <c r="F60" s="124"/>
      <c r="G60" s="124"/>
      <c r="H60" s="148"/>
      <c r="I60" s="124"/>
      <c r="J60" s="129"/>
      <c r="K60" s="124"/>
      <c r="L60" s="88"/>
      <c r="M60" s="88"/>
      <c r="N60" s="88"/>
      <c r="O60" s="88"/>
      <c r="P60" s="88"/>
      <c r="Q60" s="88"/>
      <c r="R60" s="88"/>
      <c r="S60" s="88"/>
      <c r="T60" s="88"/>
      <c r="U60" s="88"/>
      <c r="V60" s="88"/>
      <c r="W60" s="88"/>
      <c r="X60" s="88"/>
      <c r="Y60" s="88"/>
      <c r="Z60" s="88"/>
    </row>
    <row r="61" spans="1:26" ht="9.75" customHeight="1" x14ac:dyDescent="0.15">
      <c r="A61" s="174" t="s">
        <v>156</v>
      </c>
      <c r="B61" s="147" t="s">
        <v>157</v>
      </c>
      <c r="C61" s="148"/>
      <c r="D61" s="148"/>
      <c r="E61" s="124"/>
      <c r="F61" s="124"/>
      <c r="G61" s="124"/>
      <c r="H61" s="148"/>
      <c r="I61" s="124"/>
      <c r="J61" s="129"/>
      <c r="K61" s="124"/>
      <c r="L61" s="88"/>
      <c r="M61" s="88"/>
      <c r="N61" s="88"/>
      <c r="O61" s="88"/>
      <c r="P61" s="88"/>
      <c r="Q61" s="88"/>
      <c r="R61" s="88"/>
      <c r="S61" s="88"/>
      <c r="T61" s="88"/>
      <c r="U61" s="88"/>
      <c r="V61" s="88"/>
      <c r="W61" s="88"/>
      <c r="X61" s="88"/>
      <c r="Y61" s="88"/>
      <c r="Z61" s="88"/>
    </row>
    <row r="62" spans="1:26" ht="9.75" customHeight="1" x14ac:dyDescent="0.15">
      <c r="A62" s="72" t="s">
        <v>158</v>
      </c>
      <c r="B62" s="147" t="s">
        <v>159</v>
      </c>
      <c r="C62" s="148"/>
      <c r="D62" s="148"/>
      <c r="E62" s="124"/>
      <c r="F62" s="124"/>
      <c r="G62" s="124"/>
      <c r="H62" s="148"/>
      <c r="I62" s="124"/>
      <c r="J62" s="129"/>
      <c r="K62" s="124"/>
      <c r="L62" s="88"/>
      <c r="M62" s="88"/>
      <c r="N62" s="88"/>
      <c r="O62" s="88"/>
      <c r="P62" s="88"/>
      <c r="Q62" s="88"/>
      <c r="R62" s="88"/>
      <c r="S62" s="88"/>
      <c r="T62" s="88"/>
      <c r="U62" s="88"/>
      <c r="V62" s="88"/>
      <c r="W62" s="88"/>
      <c r="X62" s="88"/>
      <c r="Y62" s="88"/>
      <c r="Z62" s="88"/>
    </row>
    <row r="63" spans="1:26" ht="9.75" customHeight="1" x14ac:dyDescent="0.15">
      <c r="A63" s="174" t="s">
        <v>160</v>
      </c>
      <c r="B63" s="147" t="s">
        <v>161</v>
      </c>
      <c r="C63" s="148"/>
      <c r="D63" s="148"/>
      <c r="E63" s="124"/>
      <c r="F63" s="124"/>
      <c r="G63" s="124"/>
      <c r="H63" s="148"/>
      <c r="I63" s="124"/>
      <c r="J63" s="129"/>
      <c r="K63" s="124"/>
      <c r="L63" s="88"/>
      <c r="M63" s="88"/>
      <c r="N63" s="88"/>
      <c r="O63" s="88"/>
      <c r="P63" s="88"/>
      <c r="Q63" s="88"/>
      <c r="R63" s="88"/>
      <c r="S63" s="88"/>
      <c r="T63" s="88"/>
      <c r="U63" s="88"/>
      <c r="V63" s="88"/>
      <c r="W63" s="88"/>
      <c r="X63" s="88"/>
      <c r="Y63" s="88"/>
      <c r="Z63" s="88"/>
    </row>
    <row r="64" spans="1:26" ht="9.75" customHeight="1" x14ac:dyDescent="0.15">
      <c r="A64" s="173" t="s">
        <v>162</v>
      </c>
      <c r="B64" s="147" t="s">
        <v>163</v>
      </c>
      <c r="C64" s="148"/>
      <c r="D64" s="148"/>
      <c r="E64" s="124"/>
      <c r="F64" s="124"/>
      <c r="G64" s="124"/>
      <c r="H64" s="148"/>
      <c r="I64" s="124"/>
      <c r="J64" s="129"/>
      <c r="K64" s="124"/>
      <c r="L64" s="88"/>
      <c r="M64" s="88"/>
      <c r="N64" s="88"/>
      <c r="O64" s="88"/>
      <c r="P64" s="88"/>
      <c r="Q64" s="88"/>
      <c r="R64" s="88"/>
      <c r="S64" s="88"/>
      <c r="T64" s="88"/>
      <c r="U64" s="88"/>
      <c r="V64" s="88"/>
      <c r="W64" s="88"/>
      <c r="X64" s="88"/>
      <c r="Y64" s="88"/>
      <c r="Z64" s="88"/>
    </row>
    <row r="65" spans="1:26" ht="9.75" customHeight="1" x14ac:dyDescent="0.15">
      <c r="A65" s="174" t="s">
        <v>164</v>
      </c>
      <c r="B65" s="147" t="s">
        <v>165</v>
      </c>
      <c r="C65" s="148"/>
      <c r="D65" s="148"/>
      <c r="E65" s="124"/>
      <c r="F65" s="124"/>
      <c r="G65" s="124"/>
      <c r="H65" s="129"/>
      <c r="I65" s="124"/>
      <c r="J65" s="129"/>
      <c r="K65" s="124"/>
      <c r="L65" s="88"/>
      <c r="M65" s="88"/>
      <c r="N65" s="88"/>
      <c r="O65" s="88"/>
      <c r="P65" s="88"/>
      <c r="Q65" s="88"/>
      <c r="R65" s="88"/>
      <c r="S65" s="88"/>
      <c r="T65" s="88"/>
      <c r="U65" s="88"/>
      <c r="V65" s="88"/>
      <c r="W65" s="88"/>
      <c r="X65" s="88"/>
      <c r="Y65" s="88"/>
      <c r="Z65" s="88"/>
    </row>
    <row r="66" spans="1:26" ht="9.75" customHeight="1" x14ac:dyDescent="0.15">
      <c r="A66" s="173" t="s">
        <v>166</v>
      </c>
      <c r="B66" s="147" t="s">
        <v>167</v>
      </c>
      <c r="C66" s="148"/>
      <c r="D66" s="148"/>
      <c r="E66" s="124"/>
      <c r="F66" s="124"/>
      <c r="G66" s="124"/>
      <c r="H66" s="129"/>
      <c r="I66" s="124"/>
      <c r="J66" s="129"/>
      <c r="K66" s="124"/>
      <c r="L66" s="88"/>
      <c r="M66" s="88"/>
      <c r="N66" s="88"/>
      <c r="O66" s="88"/>
      <c r="P66" s="88"/>
      <c r="Q66" s="88"/>
      <c r="R66" s="88"/>
      <c r="S66" s="88"/>
      <c r="T66" s="88"/>
      <c r="U66" s="88"/>
      <c r="V66" s="88"/>
      <c r="W66" s="88"/>
      <c r="X66" s="88"/>
      <c r="Y66" s="88"/>
      <c r="Z66" s="88"/>
    </row>
    <row r="67" spans="1:26" ht="9.75" customHeight="1" x14ac:dyDescent="0.15">
      <c r="A67" s="174" t="s">
        <v>168</v>
      </c>
      <c r="B67" s="147" t="s">
        <v>169</v>
      </c>
      <c r="C67" s="148"/>
      <c r="D67" s="148"/>
      <c r="E67" s="124"/>
      <c r="F67" s="124"/>
      <c r="G67" s="124"/>
      <c r="H67" s="129"/>
      <c r="I67" s="124"/>
      <c r="J67" s="129"/>
      <c r="K67" s="124"/>
      <c r="L67" s="88"/>
      <c r="M67" s="88"/>
      <c r="N67" s="88"/>
      <c r="O67" s="88"/>
      <c r="P67" s="88"/>
      <c r="Q67" s="88"/>
      <c r="R67" s="88"/>
      <c r="S67" s="88"/>
      <c r="T67" s="88"/>
      <c r="U67" s="88"/>
      <c r="V67" s="88"/>
      <c r="W67" s="88"/>
      <c r="X67" s="88"/>
      <c r="Y67" s="88"/>
      <c r="Z67" s="88"/>
    </row>
    <row r="68" spans="1:26" ht="9.75" customHeight="1" x14ac:dyDescent="0.15">
      <c r="A68" s="173" t="s">
        <v>170</v>
      </c>
      <c r="B68" s="147" t="s">
        <v>171</v>
      </c>
      <c r="C68" s="148"/>
      <c r="D68" s="148"/>
      <c r="E68" s="124"/>
      <c r="F68" s="124"/>
      <c r="G68" s="124"/>
      <c r="H68" s="129"/>
      <c r="I68" s="124"/>
      <c r="J68" s="129"/>
      <c r="K68" s="124"/>
      <c r="L68" s="88"/>
      <c r="M68" s="88"/>
      <c r="N68" s="88"/>
      <c r="O68" s="88"/>
      <c r="P68" s="88"/>
      <c r="Q68" s="88"/>
      <c r="R68" s="88"/>
      <c r="S68" s="88"/>
      <c r="T68" s="88"/>
      <c r="U68" s="88"/>
      <c r="V68" s="88"/>
      <c r="W68" s="88"/>
      <c r="X68" s="88"/>
      <c r="Y68" s="88"/>
      <c r="Z68" s="88"/>
    </row>
    <row r="69" spans="1:26" ht="9.75" customHeight="1" x14ac:dyDescent="0.15">
      <c r="A69" s="174" t="s">
        <v>172</v>
      </c>
      <c r="B69" s="147" t="s">
        <v>173</v>
      </c>
      <c r="C69" s="148"/>
      <c r="D69" s="148"/>
      <c r="E69" s="124"/>
      <c r="F69" s="124"/>
      <c r="G69" s="124"/>
      <c r="H69" s="129"/>
      <c r="I69" s="124"/>
      <c r="J69" s="129"/>
      <c r="K69" s="124"/>
      <c r="L69" s="88"/>
      <c r="M69" s="88"/>
      <c r="N69" s="88"/>
      <c r="O69" s="88"/>
      <c r="P69" s="88"/>
      <c r="Q69" s="88"/>
      <c r="R69" s="88"/>
      <c r="S69" s="88"/>
      <c r="T69" s="88"/>
      <c r="U69" s="88"/>
      <c r="V69" s="88"/>
      <c r="W69" s="88"/>
      <c r="X69" s="88"/>
      <c r="Y69" s="88"/>
      <c r="Z69" s="88"/>
    </row>
    <row r="70" spans="1:26" ht="9.75" customHeight="1" x14ac:dyDescent="0.15">
      <c r="A70" s="173" t="s">
        <v>174</v>
      </c>
      <c r="B70" s="147" t="s">
        <v>175</v>
      </c>
      <c r="C70" s="148"/>
      <c r="D70" s="148"/>
      <c r="E70" s="124"/>
      <c r="F70" s="124"/>
      <c r="G70" s="124"/>
      <c r="H70" s="129"/>
      <c r="I70" s="124"/>
      <c r="J70" s="129"/>
      <c r="K70" s="124"/>
      <c r="L70" s="88"/>
      <c r="M70" s="88"/>
      <c r="N70" s="88"/>
      <c r="O70" s="88"/>
      <c r="P70" s="88"/>
      <c r="Q70" s="88"/>
      <c r="R70" s="88"/>
      <c r="S70" s="88"/>
      <c r="T70" s="88"/>
      <c r="U70" s="88"/>
      <c r="V70" s="88"/>
      <c r="W70" s="88"/>
      <c r="X70" s="88"/>
      <c r="Y70" s="88"/>
      <c r="Z70" s="88"/>
    </row>
    <row r="71" spans="1:26" ht="9.75" customHeight="1" x14ac:dyDescent="0.15">
      <c r="A71" s="72" t="s">
        <v>176</v>
      </c>
      <c r="B71" s="147" t="s">
        <v>177</v>
      </c>
      <c r="C71" s="148"/>
      <c r="D71" s="148"/>
      <c r="E71" s="124"/>
      <c r="F71" s="124"/>
      <c r="G71" s="124"/>
      <c r="H71" s="129"/>
      <c r="I71" s="124"/>
      <c r="J71" s="129"/>
      <c r="K71" s="124"/>
      <c r="L71" s="88"/>
      <c r="M71" s="88"/>
      <c r="N71" s="88"/>
      <c r="O71" s="88"/>
      <c r="P71" s="88"/>
      <c r="Q71" s="88"/>
      <c r="R71" s="88"/>
      <c r="S71" s="88"/>
      <c r="T71" s="88"/>
      <c r="U71" s="88"/>
      <c r="V71" s="88"/>
      <c r="W71" s="88"/>
      <c r="X71" s="88"/>
      <c r="Y71" s="88"/>
      <c r="Z71" s="88"/>
    </row>
    <row r="72" spans="1:26" ht="9.75" customHeight="1" x14ac:dyDescent="0.15">
      <c r="A72" s="173" t="s">
        <v>178</v>
      </c>
      <c r="B72" s="147" t="s">
        <v>179</v>
      </c>
      <c r="C72" s="148"/>
      <c r="D72" s="148"/>
      <c r="E72" s="124"/>
      <c r="F72" s="124"/>
      <c r="G72" s="124"/>
      <c r="H72" s="129"/>
      <c r="I72" s="124"/>
      <c r="J72" s="129"/>
      <c r="K72" s="124"/>
      <c r="L72" s="88"/>
      <c r="M72" s="88"/>
      <c r="N72" s="88"/>
      <c r="O72" s="88"/>
      <c r="P72" s="88"/>
      <c r="Q72" s="88"/>
      <c r="R72" s="88"/>
      <c r="S72" s="88"/>
      <c r="T72" s="88"/>
      <c r="U72" s="88"/>
      <c r="V72" s="88"/>
      <c r="W72" s="88"/>
      <c r="X72" s="88"/>
      <c r="Y72" s="88"/>
      <c r="Z72" s="88"/>
    </row>
    <row r="73" spans="1:26" ht="9.75" customHeight="1" x14ac:dyDescent="0.15">
      <c r="A73" s="174" t="s">
        <v>180</v>
      </c>
      <c r="B73" s="147" t="s">
        <v>181</v>
      </c>
      <c r="C73" s="148"/>
      <c r="D73" s="148"/>
      <c r="E73" s="124"/>
      <c r="F73" s="124"/>
      <c r="G73" s="124"/>
      <c r="H73" s="129"/>
      <c r="I73" s="124"/>
      <c r="J73" s="129"/>
      <c r="K73" s="124"/>
      <c r="L73" s="88"/>
      <c r="M73" s="88"/>
      <c r="N73" s="88"/>
      <c r="O73" s="88"/>
      <c r="P73" s="88"/>
      <c r="Q73" s="88"/>
      <c r="R73" s="88"/>
      <c r="S73" s="88"/>
      <c r="T73" s="88"/>
      <c r="U73" s="88"/>
      <c r="V73" s="88"/>
      <c r="W73" s="88"/>
      <c r="X73" s="88"/>
      <c r="Y73" s="88"/>
      <c r="Z73" s="88"/>
    </row>
    <row r="74" spans="1:26" ht="9.75" customHeight="1" x14ac:dyDescent="0.15">
      <c r="A74" s="174" t="s">
        <v>182</v>
      </c>
      <c r="B74" s="147" t="s">
        <v>183</v>
      </c>
      <c r="C74" s="148"/>
      <c r="D74" s="148"/>
      <c r="E74" s="124"/>
      <c r="F74" s="124"/>
      <c r="G74" s="124"/>
      <c r="H74" s="129"/>
      <c r="I74" s="124"/>
      <c r="J74" s="129"/>
      <c r="K74" s="124"/>
      <c r="L74" s="88"/>
      <c r="M74" s="88"/>
      <c r="N74" s="88"/>
      <c r="O74" s="88"/>
      <c r="P74" s="88"/>
      <c r="Q74" s="88"/>
      <c r="R74" s="88"/>
      <c r="S74" s="88"/>
      <c r="T74" s="88"/>
      <c r="U74" s="88"/>
      <c r="V74" s="88"/>
      <c r="W74" s="88"/>
      <c r="X74" s="88"/>
      <c r="Y74" s="88"/>
      <c r="Z74" s="88"/>
    </row>
    <row r="75" spans="1:26" ht="9.75" customHeight="1" x14ac:dyDescent="0.15">
      <c r="A75" s="174" t="s">
        <v>184</v>
      </c>
      <c r="B75" s="147" t="s">
        <v>185</v>
      </c>
      <c r="C75" s="148"/>
      <c r="D75" s="148"/>
      <c r="E75" s="124"/>
      <c r="F75" s="124"/>
      <c r="G75" s="124"/>
      <c r="H75" s="129"/>
      <c r="I75" s="124"/>
      <c r="J75" s="129"/>
      <c r="K75" s="124"/>
      <c r="L75" s="88"/>
      <c r="M75" s="88"/>
      <c r="N75" s="88"/>
      <c r="O75" s="88"/>
      <c r="P75" s="88"/>
      <c r="Q75" s="88"/>
      <c r="R75" s="88"/>
      <c r="S75" s="88"/>
      <c r="T75" s="88"/>
      <c r="U75" s="88"/>
      <c r="V75" s="88"/>
      <c r="W75" s="88"/>
      <c r="X75" s="88"/>
      <c r="Y75" s="88"/>
      <c r="Z75" s="88"/>
    </row>
    <row r="76" spans="1:26" ht="9.75" customHeight="1" x14ac:dyDescent="0.15">
      <c r="A76" s="174" t="s">
        <v>186</v>
      </c>
      <c r="B76" s="147" t="s">
        <v>187</v>
      </c>
      <c r="C76" s="148"/>
      <c r="D76" s="148"/>
      <c r="E76" s="124"/>
      <c r="F76" s="124"/>
      <c r="G76" s="124"/>
      <c r="H76" s="129"/>
      <c r="I76" s="124"/>
      <c r="J76" s="129"/>
      <c r="K76" s="124"/>
      <c r="L76" s="88"/>
      <c r="M76" s="88"/>
      <c r="N76" s="88"/>
      <c r="O76" s="88"/>
      <c r="P76" s="88"/>
      <c r="Q76" s="88"/>
      <c r="R76" s="88"/>
      <c r="S76" s="88"/>
      <c r="T76" s="88"/>
      <c r="U76" s="88"/>
      <c r="V76" s="88"/>
      <c r="W76" s="88"/>
      <c r="X76" s="88"/>
      <c r="Y76" s="88"/>
      <c r="Z76" s="88"/>
    </row>
    <row r="77" spans="1:26" ht="9.75" customHeight="1" x14ac:dyDescent="0.15">
      <c r="A77" s="159" t="s">
        <v>188</v>
      </c>
      <c r="B77" s="147" t="s">
        <v>189</v>
      </c>
      <c r="C77" s="148"/>
      <c r="D77" s="148"/>
      <c r="E77" s="124"/>
      <c r="F77" s="148"/>
      <c r="G77" s="148"/>
      <c r="H77" s="148"/>
      <c r="I77" s="152"/>
      <c r="J77" s="129"/>
      <c r="K77" s="148"/>
      <c r="L77" s="88"/>
      <c r="M77" s="88"/>
      <c r="N77" s="88"/>
      <c r="O77" s="88"/>
      <c r="P77" s="88"/>
      <c r="Q77" s="88"/>
      <c r="R77" s="88"/>
      <c r="S77" s="88"/>
      <c r="T77" s="88"/>
      <c r="U77" s="88"/>
      <c r="V77" s="88"/>
      <c r="W77" s="88"/>
      <c r="X77" s="88"/>
      <c r="Y77" s="88"/>
      <c r="Z77" s="88"/>
    </row>
    <row r="78" spans="1:26" ht="9.75" customHeight="1" x14ac:dyDescent="0.15">
      <c r="A78" s="169" t="s">
        <v>190</v>
      </c>
      <c r="B78" s="149" t="s">
        <v>191</v>
      </c>
      <c r="C78" s="148"/>
      <c r="D78" s="148"/>
      <c r="E78" s="148"/>
      <c r="F78" s="148"/>
      <c r="G78" s="148"/>
      <c r="H78" s="148"/>
      <c r="I78" s="148"/>
      <c r="J78" s="148"/>
      <c r="K78" s="148"/>
      <c r="L78" s="88"/>
      <c r="M78" s="88"/>
      <c r="N78" s="88"/>
      <c r="O78" s="88"/>
      <c r="P78" s="88"/>
      <c r="Q78" s="88"/>
      <c r="R78" s="88"/>
      <c r="S78" s="88"/>
      <c r="T78" s="88"/>
      <c r="U78" s="88"/>
      <c r="V78" s="88"/>
      <c r="W78" s="88"/>
      <c r="X78" s="88"/>
      <c r="Y78" s="88"/>
      <c r="Z78" s="88"/>
    </row>
    <row r="79" spans="1:26" ht="9.75" customHeight="1" x14ac:dyDescent="0.15">
      <c r="A79" s="175" t="s">
        <v>192</v>
      </c>
      <c r="B79" s="176"/>
      <c r="C79" s="110">
        <f t="shared" ref="C79:K79" si="10">SUM(C50:C78)</f>
        <v>0</v>
      </c>
      <c r="D79" s="110">
        <f t="shared" si="10"/>
        <v>0</v>
      </c>
      <c r="E79" s="110">
        <f t="shared" si="10"/>
        <v>0</v>
      </c>
      <c r="F79" s="110">
        <f t="shared" si="10"/>
        <v>0</v>
      </c>
      <c r="G79" s="110">
        <f t="shared" si="10"/>
        <v>0</v>
      </c>
      <c r="H79" s="110">
        <f t="shared" si="10"/>
        <v>0</v>
      </c>
      <c r="I79" s="110">
        <f t="shared" si="10"/>
        <v>0</v>
      </c>
      <c r="J79" s="110">
        <f t="shared" si="10"/>
        <v>0</v>
      </c>
      <c r="K79" s="110">
        <f t="shared" si="10"/>
        <v>0</v>
      </c>
      <c r="L79" s="88"/>
      <c r="M79" s="88"/>
      <c r="N79" s="88"/>
      <c r="O79" s="88"/>
      <c r="P79" s="88"/>
      <c r="Q79" s="88"/>
      <c r="R79" s="88"/>
      <c r="S79" s="88"/>
      <c r="T79" s="88"/>
      <c r="U79" s="88"/>
      <c r="V79" s="88"/>
      <c r="W79" s="88"/>
      <c r="X79" s="88"/>
      <c r="Y79" s="88"/>
      <c r="Z79" s="88"/>
    </row>
    <row r="80" spans="1:26" ht="9.75" customHeight="1" x14ac:dyDescent="0.15">
      <c r="A80" s="177" t="s">
        <v>193</v>
      </c>
      <c r="B80" s="178"/>
      <c r="C80" s="116">
        <f t="shared" ref="C80:K80" si="11">C46-C79</f>
        <v>0</v>
      </c>
      <c r="D80" s="116">
        <f t="shared" si="11"/>
        <v>0</v>
      </c>
      <c r="E80" s="116">
        <f t="shared" si="11"/>
        <v>0</v>
      </c>
      <c r="F80" s="116">
        <f t="shared" si="11"/>
        <v>0</v>
      </c>
      <c r="G80" s="116">
        <f t="shared" si="11"/>
        <v>0</v>
      </c>
      <c r="H80" s="116">
        <f t="shared" si="11"/>
        <v>0</v>
      </c>
      <c r="I80" s="116">
        <f t="shared" si="11"/>
        <v>0</v>
      </c>
      <c r="J80" s="116">
        <f t="shared" si="11"/>
        <v>0</v>
      </c>
      <c r="K80" s="116">
        <f t="shared" si="11"/>
        <v>0</v>
      </c>
      <c r="L80" s="88"/>
      <c r="M80" s="88"/>
      <c r="N80" s="88"/>
      <c r="O80" s="88"/>
      <c r="P80" s="88"/>
      <c r="Q80" s="88"/>
      <c r="R80" s="88"/>
      <c r="S80" s="88"/>
      <c r="T80" s="88"/>
      <c r="U80" s="88"/>
      <c r="V80" s="88"/>
      <c r="W80" s="88"/>
      <c r="X80" s="88"/>
      <c r="Y80" s="88"/>
      <c r="Z80" s="88"/>
    </row>
    <row r="81" spans="1:26" ht="9.75" customHeight="1" x14ac:dyDescent="0.15">
      <c r="A81" s="179" t="str">
        <f>"ESTIMATED ENDING FUND BALANCE (without Student Activity Funds) as of June 30, "&amp;'B24'!L2</f>
        <v>ESTIMATED ENDING FUND BALANCE (without Student Activity Funds) as of June 30, 2024</v>
      </c>
      <c r="B81" s="180"/>
      <c r="C81" s="116">
        <f t="shared" ref="C81:K81" si="12">C3+C22+C80</f>
        <v>14002938</v>
      </c>
      <c r="D81" s="116">
        <f t="shared" si="12"/>
        <v>1369236</v>
      </c>
      <c r="E81" s="116">
        <f t="shared" si="12"/>
        <v>874110</v>
      </c>
      <c r="F81" s="116">
        <f t="shared" si="12"/>
        <v>905739</v>
      </c>
      <c r="G81" s="116">
        <f t="shared" si="12"/>
        <v>652508</v>
      </c>
      <c r="H81" s="116">
        <f t="shared" si="12"/>
        <v>72116</v>
      </c>
      <c r="I81" s="116">
        <f t="shared" si="12"/>
        <v>0</v>
      </c>
      <c r="J81" s="116">
        <f t="shared" si="12"/>
        <v>17043</v>
      </c>
      <c r="K81" s="116">
        <f t="shared" si="12"/>
        <v>0</v>
      </c>
      <c r="L81" s="88"/>
      <c r="M81" s="88"/>
      <c r="N81" s="88"/>
      <c r="O81" s="88"/>
      <c r="P81" s="88"/>
      <c r="Q81" s="88"/>
      <c r="R81" s="88"/>
      <c r="S81" s="88"/>
      <c r="T81" s="88"/>
      <c r="U81" s="88"/>
      <c r="V81" s="88"/>
      <c r="W81" s="88"/>
      <c r="X81" s="88"/>
      <c r="Y81" s="88"/>
      <c r="Z81" s="88"/>
    </row>
    <row r="82" spans="1:26" ht="9.75" customHeight="1" x14ac:dyDescent="0.15">
      <c r="A82" s="181"/>
      <c r="B82" s="182"/>
      <c r="C82" s="183"/>
      <c r="D82" s="183"/>
      <c r="E82" s="183"/>
      <c r="F82" s="183"/>
      <c r="G82" s="183"/>
      <c r="H82" s="183"/>
      <c r="I82" s="183"/>
      <c r="J82" s="183"/>
      <c r="K82" s="183"/>
      <c r="L82" s="88"/>
      <c r="M82" s="88"/>
      <c r="N82" s="88"/>
      <c r="O82" s="88"/>
      <c r="P82" s="88"/>
      <c r="Q82" s="88"/>
      <c r="R82" s="88"/>
      <c r="S82" s="88"/>
      <c r="T82" s="88"/>
      <c r="U82" s="88"/>
      <c r="V82" s="88"/>
      <c r="W82" s="88"/>
      <c r="X82" s="88"/>
      <c r="Y82" s="88"/>
      <c r="Z82" s="88"/>
    </row>
    <row r="83" spans="1:26" ht="9.75" customHeight="1" x14ac:dyDescent="0.15">
      <c r="A83" s="93" t="str">
        <f>"Student Activity (Fund 11) ESTIMATED BEGINNING FUND BALANCE as of July 1, "&amp;'B24'!L2-1</f>
        <v>Student Activity (Fund 11) ESTIMATED BEGINNING FUND BALANCE as of July 1, 2023</v>
      </c>
      <c r="B83" s="184"/>
      <c r="C83" s="95">
        <v>35000</v>
      </c>
      <c r="D83" s="124"/>
      <c r="E83" s="124"/>
      <c r="F83" s="124"/>
      <c r="G83" s="124"/>
      <c r="H83" s="124"/>
      <c r="I83" s="124"/>
      <c r="J83" s="124"/>
      <c r="K83" s="124"/>
      <c r="L83" s="88"/>
      <c r="M83" s="88"/>
      <c r="N83" s="88"/>
      <c r="O83" s="88"/>
      <c r="P83" s="88"/>
      <c r="Q83" s="88"/>
      <c r="R83" s="88"/>
      <c r="S83" s="88"/>
      <c r="T83" s="88"/>
      <c r="U83" s="88"/>
      <c r="V83" s="88"/>
      <c r="W83" s="88"/>
      <c r="X83" s="88"/>
      <c r="Y83" s="88"/>
      <c r="Z83" s="88"/>
    </row>
    <row r="84" spans="1:26" ht="18" customHeight="1" x14ac:dyDescent="0.15">
      <c r="A84" s="96" t="s">
        <v>194</v>
      </c>
      <c r="B84" s="97"/>
      <c r="C84" s="98"/>
      <c r="D84" s="98"/>
      <c r="E84" s="98"/>
      <c r="F84" s="98"/>
      <c r="G84" s="98"/>
      <c r="H84" s="98"/>
      <c r="I84" s="98"/>
      <c r="J84" s="98"/>
      <c r="K84" s="99"/>
      <c r="L84" s="100"/>
      <c r="M84" s="100"/>
      <c r="N84" s="100"/>
      <c r="O84" s="100"/>
      <c r="P84" s="100"/>
      <c r="Q84" s="100"/>
      <c r="R84" s="100"/>
      <c r="S84" s="100"/>
      <c r="T84" s="100"/>
      <c r="U84" s="100"/>
      <c r="V84" s="100"/>
      <c r="W84" s="100"/>
      <c r="X84" s="100"/>
      <c r="Y84" s="100"/>
      <c r="Z84" s="100"/>
    </row>
    <row r="85" spans="1:26" ht="9.75" customHeight="1" x14ac:dyDescent="0.15">
      <c r="A85" s="185" t="s">
        <v>195</v>
      </c>
      <c r="B85" s="186">
        <v>1799</v>
      </c>
      <c r="C85" s="110">
        <f>'EstRev 6-11'!C82</f>
        <v>0</v>
      </c>
      <c r="D85" s="187"/>
      <c r="E85" s="187"/>
      <c r="F85" s="187"/>
      <c r="G85" s="187"/>
      <c r="H85" s="187"/>
      <c r="I85" s="187"/>
      <c r="J85" s="187"/>
      <c r="K85" s="187"/>
      <c r="L85" s="107"/>
      <c r="M85" s="107"/>
      <c r="N85" s="107"/>
      <c r="O85" s="107"/>
      <c r="P85" s="107"/>
      <c r="Q85" s="107"/>
      <c r="R85" s="107"/>
      <c r="S85" s="107"/>
      <c r="T85" s="107"/>
      <c r="U85" s="107"/>
      <c r="V85" s="107"/>
      <c r="W85" s="107"/>
      <c r="X85" s="107"/>
      <c r="Y85" s="107"/>
      <c r="Z85" s="107"/>
    </row>
    <row r="86" spans="1:26" ht="18" customHeight="1" x14ac:dyDescent="0.15">
      <c r="A86" s="117" t="s">
        <v>196</v>
      </c>
      <c r="B86" s="118"/>
      <c r="C86" s="119"/>
      <c r="D86" s="119"/>
      <c r="E86" s="119"/>
      <c r="F86" s="119"/>
      <c r="G86" s="119"/>
      <c r="H86" s="119"/>
      <c r="I86" s="119"/>
      <c r="J86" s="119"/>
      <c r="K86" s="120"/>
      <c r="L86" s="88"/>
      <c r="M86" s="88"/>
      <c r="N86" s="88"/>
      <c r="O86" s="88"/>
      <c r="P86" s="88"/>
      <c r="Q86" s="88"/>
      <c r="R86" s="88"/>
      <c r="S86" s="88"/>
      <c r="T86" s="88"/>
      <c r="U86" s="88"/>
      <c r="V86" s="88"/>
      <c r="W86" s="88"/>
      <c r="X86" s="88"/>
      <c r="Y86" s="88"/>
      <c r="Z86" s="88"/>
    </row>
    <row r="87" spans="1:26" ht="15" customHeight="1" x14ac:dyDescent="0.15">
      <c r="A87" s="185" t="s">
        <v>197</v>
      </c>
      <c r="B87" s="188">
        <v>1999</v>
      </c>
      <c r="C87" s="133">
        <f>'EstExp 12-20'!K33</f>
        <v>0</v>
      </c>
      <c r="D87" s="187"/>
      <c r="E87" s="187"/>
      <c r="F87" s="187"/>
      <c r="G87" s="187"/>
      <c r="H87" s="187"/>
      <c r="I87" s="187"/>
      <c r="J87" s="187"/>
      <c r="K87" s="187"/>
      <c r="L87" s="88"/>
      <c r="M87" s="88"/>
      <c r="N87" s="88"/>
      <c r="O87" s="88"/>
      <c r="P87" s="88"/>
      <c r="Q87" s="88"/>
      <c r="R87" s="88"/>
      <c r="S87" s="88"/>
      <c r="T87" s="88"/>
      <c r="U87" s="88"/>
      <c r="V87" s="88"/>
      <c r="W87" s="88"/>
      <c r="X87" s="88"/>
      <c r="Y87" s="88"/>
      <c r="Z87" s="88"/>
    </row>
    <row r="88" spans="1:26" ht="27.75" customHeight="1" x14ac:dyDescent="0.2">
      <c r="A88" s="138" t="s">
        <v>109</v>
      </c>
      <c r="B88" s="139"/>
      <c r="C88" s="189">
        <f>C85-C87</f>
        <v>0</v>
      </c>
      <c r="D88" s="190"/>
      <c r="E88" s="190"/>
      <c r="F88" s="190"/>
      <c r="G88" s="190"/>
      <c r="H88" s="190"/>
      <c r="I88" s="190"/>
      <c r="J88" s="190"/>
      <c r="K88" s="190"/>
      <c r="L88" s="88"/>
      <c r="M88" s="88"/>
      <c r="N88" s="88"/>
      <c r="O88" s="88"/>
      <c r="P88" s="88"/>
      <c r="Q88" s="88"/>
      <c r="R88" s="88"/>
      <c r="S88" s="88"/>
      <c r="T88" s="88"/>
      <c r="U88" s="88"/>
      <c r="V88" s="88"/>
      <c r="W88" s="88"/>
      <c r="X88" s="88"/>
      <c r="Y88" s="88"/>
      <c r="Z88" s="88"/>
    </row>
    <row r="89" spans="1:26" ht="21.75" customHeight="1" x14ac:dyDescent="0.15">
      <c r="A89" s="191" t="str">
        <f>"Student Activity ESTIMATED ENDING FUND BALANCE as of June 30, "&amp;'B24'!L2</f>
        <v>Student Activity ESTIMATED ENDING FUND BALANCE as of June 30, 2024</v>
      </c>
      <c r="B89" s="180"/>
      <c r="C89" s="116">
        <f>C83+C88</f>
        <v>35000</v>
      </c>
      <c r="D89" s="192"/>
      <c r="E89" s="192"/>
      <c r="F89" s="192"/>
      <c r="G89" s="192"/>
      <c r="H89" s="192"/>
      <c r="I89" s="192"/>
      <c r="J89" s="192"/>
      <c r="K89" s="192"/>
      <c r="L89" s="88"/>
      <c r="M89" s="88"/>
      <c r="N89" s="88"/>
      <c r="O89" s="88"/>
      <c r="P89" s="88"/>
      <c r="Q89" s="88"/>
      <c r="R89" s="88"/>
      <c r="S89" s="88"/>
      <c r="T89" s="88"/>
      <c r="U89" s="88"/>
      <c r="V89" s="88"/>
      <c r="W89" s="88"/>
      <c r="X89" s="88"/>
      <c r="Y89" s="88"/>
      <c r="Z89" s="88"/>
    </row>
    <row r="90" spans="1:26" ht="9.75" customHeight="1" x14ac:dyDescent="0.15">
      <c r="A90" s="181"/>
      <c r="B90" s="182"/>
      <c r="C90" s="183"/>
      <c r="D90" s="193"/>
      <c r="E90" s="193"/>
      <c r="F90" s="193"/>
      <c r="G90" s="193"/>
      <c r="H90" s="193"/>
      <c r="I90" s="193"/>
      <c r="J90" s="193"/>
      <c r="K90" s="193"/>
      <c r="L90" s="88"/>
      <c r="M90" s="88"/>
      <c r="N90" s="88"/>
      <c r="O90" s="88"/>
      <c r="P90" s="88"/>
      <c r="Q90" s="88"/>
      <c r="R90" s="88"/>
      <c r="S90" s="88"/>
      <c r="T90" s="88"/>
      <c r="U90" s="88"/>
      <c r="V90" s="88"/>
      <c r="W90" s="88"/>
      <c r="X90" s="88"/>
      <c r="Y90" s="88"/>
      <c r="Z90" s="88"/>
    </row>
    <row r="91" spans="1:26" ht="35.25" customHeight="1" x14ac:dyDescent="0.15">
      <c r="A91" s="194" t="str">
        <f>"Total ESTIMATED BEGINNING FUND BALANCE (All Sources Including Student Activity Funds) as of July 1, "&amp;'B24'!L2-1</f>
        <v>Total ESTIMATED BEGINNING FUND BALANCE (All Sources Including Student Activity Funds) as of July 1, 2023</v>
      </c>
      <c r="B91" s="195"/>
      <c r="C91" s="196">
        <f>C3+C83</f>
        <v>13721106</v>
      </c>
      <c r="D91" s="196">
        <f t="shared" ref="D91:K91" si="13">D3</f>
        <v>2212682</v>
      </c>
      <c r="E91" s="196">
        <f t="shared" si="13"/>
        <v>826764</v>
      </c>
      <c r="F91" s="196">
        <f t="shared" si="13"/>
        <v>791698</v>
      </c>
      <c r="G91" s="196">
        <f t="shared" si="13"/>
        <v>596986</v>
      </c>
      <c r="H91" s="196">
        <f t="shared" si="13"/>
        <v>2050472</v>
      </c>
      <c r="I91" s="196">
        <f t="shared" si="13"/>
        <v>0</v>
      </c>
      <c r="J91" s="196">
        <f t="shared" si="13"/>
        <v>31810</v>
      </c>
      <c r="K91" s="196">
        <f t="shared" si="13"/>
        <v>0</v>
      </c>
      <c r="L91" s="88"/>
      <c r="M91" s="88"/>
      <c r="N91" s="88"/>
      <c r="O91" s="88"/>
      <c r="P91" s="88"/>
      <c r="Q91" s="88"/>
      <c r="R91" s="88"/>
      <c r="S91" s="88"/>
      <c r="T91" s="88"/>
      <c r="U91" s="88"/>
      <c r="V91" s="88"/>
      <c r="W91" s="88"/>
      <c r="X91" s="88"/>
      <c r="Y91" s="88"/>
      <c r="Z91" s="88"/>
    </row>
    <row r="92" spans="1:26" ht="18" customHeight="1" x14ac:dyDescent="0.15">
      <c r="A92" s="96" t="s">
        <v>198</v>
      </c>
      <c r="B92" s="97"/>
      <c r="C92" s="98"/>
      <c r="D92" s="98"/>
      <c r="E92" s="98"/>
      <c r="F92" s="98"/>
      <c r="G92" s="98"/>
      <c r="H92" s="98"/>
      <c r="I92" s="98"/>
      <c r="J92" s="98"/>
      <c r="K92" s="99"/>
      <c r="L92" s="100"/>
      <c r="M92" s="100"/>
      <c r="N92" s="100"/>
      <c r="O92" s="100"/>
      <c r="P92" s="100"/>
      <c r="Q92" s="100"/>
      <c r="R92" s="100"/>
      <c r="S92" s="100"/>
      <c r="T92" s="100"/>
      <c r="U92" s="100"/>
      <c r="V92" s="100"/>
      <c r="W92" s="100"/>
      <c r="X92" s="100"/>
      <c r="Y92" s="100"/>
      <c r="Z92" s="100"/>
    </row>
    <row r="93" spans="1:26" ht="12.75" customHeight="1" x14ac:dyDescent="0.15">
      <c r="A93" s="101" t="s">
        <v>91</v>
      </c>
      <c r="B93" s="102">
        <v>1000</v>
      </c>
      <c r="C93" s="103">
        <f>C5+C85</f>
        <v>13329594</v>
      </c>
      <c r="D93" s="103">
        <f t="shared" ref="D93:K93" si="14">D5</f>
        <v>1634177</v>
      </c>
      <c r="E93" s="103">
        <f t="shared" si="14"/>
        <v>1184596</v>
      </c>
      <c r="F93" s="103">
        <f t="shared" si="14"/>
        <v>664329</v>
      </c>
      <c r="G93" s="103">
        <f t="shared" si="14"/>
        <v>476069</v>
      </c>
      <c r="H93" s="103">
        <f t="shared" si="14"/>
        <v>0</v>
      </c>
      <c r="I93" s="103">
        <f t="shared" si="14"/>
        <v>0</v>
      </c>
      <c r="J93" s="103">
        <f t="shared" si="14"/>
        <v>34233</v>
      </c>
      <c r="K93" s="103">
        <f t="shared" si="14"/>
        <v>0</v>
      </c>
      <c r="L93" s="88"/>
      <c r="M93" s="88"/>
      <c r="N93" s="88"/>
      <c r="O93" s="88"/>
      <c r="P93" s="88"/>
      <c r="Q93" s="88"/>
      <c r="R93" s="88"/>
      <c r="S93" s="88"/>
      <c r="T93" s="88"/>
      <c r="U93" s="88"/>
      <c r="V93" s="88"/>
      <c r="W93" s="88"/>
      <c r="X93" s="88"/>
      <c r="Y93" s="88"/>
      <c r="Z93" s="88"/>
    </row>
    <row r="94" spans="1:26" ht="9.75" customHeight="1" x14ac:dyDescent="0.15">
      <c r="A94" s="104" t="s">
        <v>92</v>
      </c>
      <c r="B94" s="105">
        <v>2000</v>
      </c>
      <c r="C94" s="103">
        <f t="shared" ref="C94:D94" si="15">C6</f>
        <v>0</v>
      </c>
      <c r="D94" s="103">
        <f t="shared" si="15"/>
        <v>0</v>
      </c>
      <c r="E94" s="106"/>
      <c r="F94" s="103">
        <f t="shared" ref="F94:G94" si="16">F6</f>
        <v>0</v>
      </c>
      <c r="G94" s="103">
        <f t="shared" si="16"/>
        <v>0</v>
      </c>
      <c r="H94" s="106"/>
      <c r="I94" s="106"/>
      <c r="J94" s="106"/>
      <c r="K94" s="106"/>
      <c r="L94" s="88"/>
      <c r="M94" s="88"/>
      <c r="N94" s="88"/>
      <c r="O94" s="88"/>
      <c r="P94" s="88"/>
      <c r="Q94" s="88"/>
      <c r="R94" s="88"/>
      <c r="S94" s="88"/>
      <c r="T94" s="88"/>
      <c r="U94" s="88"/>
      <c r="V94" s="88"/>
      <c r="W94" s="88"/>
      <c r="X94" s="88"/>
      <c r="Y94" s="88"/>
      <c r="Z94" s="88"/>
    </row>
    <row r="95" spans="1:26" ht="12.75" customHeight="1" x14ac:dyDescent="0.15">
      <c r="A95" s="101" t="s">
        <v>93</v>
      </c>
      <c r="B95" s="105">
        <v>3000</v>
      </c>
      <c r="C95" s="103">
        <f t="shared" ref="C95:K95" si="17">C7</f>
        <v>750945</v>
      </c>
      <c r="D95" s="103">
        <f t="shared" si="17"/>
        <v>50000</v>
      </c>
      <c r="E95" s="103">
        <f t="shared" si="17"/>
        <v>0</v>
      </c>
      <c r="F95" s="103">
        <f t="shared" si="17"/>
        <v>188782</v>
      </c>
      <c r="G95" s="103">
        <f t="shared" si="17"/>
        <v>0</v>
      </c>
      <c r="H95" s="103">
        <f t="shared" si="17"/>
        <v>0</v>
      </c>
      <c r="I95" s="103">
        <f t="shared" si="17"/>
        <v>0</v>
      </c>
      <c r="J95" s="103">
        <f t="shared" si="17"/>
        <v>0</v>
      </c>
      <c r="K95" s="103">
        <f t="shared" si="17"/>
        <v>0</v>
      </c>
      <c r="L95" s="88"/>
      <c r="M95" s="88"/>
      <c r="N95" s="88"/>
      <c r="O95" s="88"/>
      <c r="P95" s="88"/>
      <c r="Q95" s="88"/>
      <c r="R95" s="88"/>
      <c r="S95" s="88"/>
      <c r="T95" s="88"/>
      <c r="U95" s="88"/>
      <c r="V95" s="88"/>
      <c r="W95" s="88"/>
      <c r="X95" s="88"/>
      <c r="Y95" s="88"/>
      <c r="Z95" s="88"/>
    </row>
    <row r="96" spans="1:26" ht="12.75" customHeight="1" x14ac:dyDescent="0.15">
      <c r="A96" s="101" t="s">
        <v>94</v>
      </c>
      <c r="B96" s="105">
        <v>4000</v>
      </c>
      <c r="C96" s="103">
        <f t="shared" ref="C96:K96" si="18">C8</f>
        <v>438750</v>
      </c>
      <c r="D96" s="103">
        <f t="shared" si="18"/>
        <v>0</v>
      </c>
      <c r="E96" s="103">
        <f t="shared" si="18"/>
        <v>0</v>
      </c>
      <c r="F96" s="103">
        <f t="shared" si="18"/>
        <v>0</v>
      </c>
      <c r="G96" s="103">
        <f t="shared" si="18"/>
        <v>0</v>
      </c>
      <c r="H96" s="103">
        <f t="shared" si="18"/>
        <v>0</v>
      </c>
      <c r="I96" s="103">
        <f t="shared" si="18"/>
        <v>0</v>
      </c>
      <c r="J96" s="103">
        <f t="shared" si="18"/>
        <v>0</v>
      </c>
      <c r="K96" s="103">
        <f t="shared" si="18"/>
        <v>0</v>
      </c>
      <c r="L96" s="107"/>
      <c r="M96" s="107"/>
      <c r="N96" s="107"/>
      <c r="O96" s="107"/>
      <c r="P96" s="107"/>
      <c r="Q96" s="107"/>
      <c r="R96" s="107"/>
      <c r="S96" s="107"/>
      <c r="T96" s="107"/>
      <c r="U96" s="107"/>
      <c r="V96" s="107"/>
      <c r="W96" s="107"/>
      <c r="X96" s="107"/>
      <c r="Y96" s="107"/>
      <c r="Z96" s="107"/>
    </row>
    <row r="97" spans="1:26" ht="9.75" customHeight="1" x14ac:dyDescent="0.15">
      <c r="A97" s="108" t="s">
        <v>199</v>
      </c>
      <c r="B97" s="109"/>
      <c r="C97" s="110">
        <f t="shared" ref="C97:K97" si="19">SUM(C93:C96)</f>
        <v>14519289</v>
      </c>
      <c r="D97" s="110">
        <f t="shared" si="19"/>
        <v>1684177</v>
      </c>
      <c r="E97" s="110">
        <f t="shared" si="19"/>
        <v>1184596</v>
      </c>
      <c r="F97" s="110">
        <f t="shared" si="19"/>
        <v>853111</v>
      </c>
      <c r="G97" s="110">
        <f t="shared" si="19"/>
        <v>476069</v>
      </c>
      <c r="H97" s="110">
        <f t="shared" si="19"/>
        <v>0</v>
      </c>
      <c r="I97" s="110">
        <f t="shared" si="19"/>
        <v>0</v>
      </c>
      <c r="J97" s="110">
        <f t="shared" si="19"/>
        <v>34233</v>
      </c>
      <c r="K97" s="110">
        <f t="shared" si="19"/>
        <v>0</v>
      </c>
      <c r="L97" s="107"/>
      <c r="M97" s="107"/>
      <c r="N97" s="107"/>
      <c r="O97" s="107"/>
      <c r="P97" s="107"/>
      <c r="Q97" s="107"/>
      <c r="R97" s="107"/>
      <c r="S97" s="107"/>
      <c r="T97" s="107"/>
      <c r="U97" s="107"/>
      <c r="V97" s="107"/>
      <c r="W97" s="107"/>
      <c r="X97" s="107"/>
      <c r="Y97" s="107"/>
      <c r="Z97" s="107"/>
    </row>
    <row r="98" spans="1:26" ht="9.75" customHeight="1" x14ac:dyDescent="0.15">
      <c r="A98" s="111" t="s">
        <v>200</v>
      </c>
      <c r="B98" s="112">
        <v>3998</v>
      </c>
      <c r="C98" s="136">
        <f t="shared" ref="C98:H98" si="20">C10</f>
        <v>0</v>
      </c>
      <c r="D98" s="136">
        <f t="shared" si="20"/>
        <v>0</v>
      </c>
      <c r="E98" s="136">
        <f t="shared" si="20"/>
        <v>0</v>
      </c>
      <c r="F98" s="136">
        <f t="shared" si="20"/>
        <v>0</v>
      </c>
      <c r="G98" s="136">
        <f t="shared" si="20"/>
        <v>0</v>
      </c>
      <c r="H98" s="136">
        <f t="shared" si="20"/>
        <v>0</v>
      </c>
      <c r="I98" s="114"/>
      <c r="J98" s="136">
        <f t="shared" ref="J98:K98" si="21">J10</f>
        <v>0</v>
      </c>
      <c r="K98" s="136">
        <f t="shared" si="21"/>
        <v>0</v>
      </c>
      <c r="L98" s="107"/>
      <c r="M98" s="107"/>
      <c r="N98" s="107"/>
      <c r="O98" s="107"/>
      <c r="P98" s="107"/>
      <c r="Q98" s="107"/>
      <c r="R98" s="107"/>
      <c r="S98" s="107"/>
      <c r="T98" s="107"/>
      <c r="U98" s="107"/>
      <c r="V98" s="107"/>
      <c r="W98" s="107"/>
      <c r="X98" s="107"/>
      <c r="Y98" s="107"/>
      <c r="Z98" s="107"/>
    </row>
    <row r="99" spans="1:26" ht="12.75" customHeight="1" x14ac:dyDescent="0.15">
      <c r="A99" s="108" t="s">
        <v>97</v>
      </c>
      <c r="B99" s="115"/>
      <c r="C99" s="116">
        <f t="shared" ref="C99:K99" si="22">SUM(C97:C98)</f>
        <v>14519289</v>
      </c>
      <c r="D99" s="116">
        <f t="shared" si="22"/>
        <v>1684177</v>
      </c>
      <c r="E99" s="116">
        <f t="shared" si="22"/>
        <v>1184596</v>
      </c>
      <c r="F99" s="116">
        <f t="shared" si="22"/>
        <v>853111</v>
      </c>
      <c r="G99" s="116">
        <f t="shared" si="22"/>
        <v>476069</v>
      </c>
      <c r="H99" s="116">
        <f t="shared" si="22"/>
        <v>0</v>
      </c>
      <c r="I99" s="116">
        <f t="shared" si="22"/>
        <v>0</v>
      </c>
      <c r="J99" s="116">
        <f t="shared" si="22"/>
        <v>34233</v>
      </c>
      <c r="K99" s="116">
        <f t="shared" si="22"/>
        <v>0</v>
      </c>
      <c r="L99" s="107"/>
      <c r="M99" s="107"/>
      <c r="N99" s="107"/>
      <c r="O99" s="107"/>
      <c r="P99" s="107"/>
      <c r="Q99" s="107"/>
      <c r="R99" s="107"/>
      <c r="S99" s="107"/>
      <c r="T99" s="107"/>
      <c r="U99" s="107"/>
      <c r="V99" s="107"/>
      <c r="W99" s="107"/>
      <c r="X99" s="107"/>
      <c r="Y99" s="107"/>
      <c r="Z99" s="107"/>
    </row>
    <row r="100" spans="1:26" ht="18" customHeight="1" x14ac:dyDescent="0.15">
      <c r="A100" s="117" t="s">
        <v>201</v>
      </c>
      <c r="B100" s="118"/>
      <c r="C100" s="119"/>
      <c r="D100" s="119"/>
      <c r="E100" s="119"/>
      <c r="F100" s="119"/>
      <c r="G100" s="119"/>
      <c r="H100" s="119"/>
      <c r="I100" s="119"/>
      <c r="J100" s="119"/>
      <c r="K100" s="120"/>
      <c r="L100" s="88"/>
      <c r="M100" s="88"/>
      <c r="N100" s="88"/>
      <c r="O100" s="88"/>
      <c r="P100" s="88"/>
      <c r="Q100" s="88"/>
      <c r="R100" s="88"/>
      <c r="S100" s="88"/>
      <c r="T100" s="88"/>
      <c r="U100" s="88"/>
      <c r="V100" s="88"/>
      <c r="W100" s="88"/>
      <c r="X100" s="88"/>
      <c r="Y100" s="88"/>
      <c r="Z100" s="88"/>
    </row>
    <row r="101" spans="1:26" ht="12.75" customHeight="1" x14ac:dyDescent="0.15">
      <c r="A101" s="121" t="s">
        <v>99</v>
      </c>
      <c r="B101" s="122" t="s">
        <v>100</v>
      </c>
      <c r="C101" s="123">
        <f>C13+C87</f>
        <v>9362301</v>
      </c>
      <c r="D101" s="124"/>
      <c r="E101" s="124"/>
      <c r="F101" s="124"/>
      <c r="G101" s="125">
        <f>G13</f>
        <v>203129</v>
      </c>
      <c r="H101" s="126"/>
      <c r="I101" s="124"/>
      <c r="J101" s="125">
        <f t="shared" ref="J101:J106" si="23">J13</f>
        <v>0</v>
      </c>
      <c r="K101" s="124"/>
      <c r="L101" s="88"/>
      <c r="M101" s="88"/>
      <c r="N101" s="88"/>
      <c r="O101" s="88"/>
      <c r="P101" s="88"/>
      <c r="Q101" s="88"/>
      <c r="R101" s="88"/>
      <c r="S101" s="88"/>
      <c r="T101" s="88"/>
      <c r="U101" s="88"/>
      <c r="V101" s="88"/>
      <c r="W101" s="88"/>
      <c r="X101" s="88"/>
      <c r="Y101" s="88"/>
      <c r="Z101" s="88"/>
    </row>
    <row r="102" spans="1:26" ht="12.75" customHeight="1" x14ac:dyDescent="0.15">
      <c r="A102" s="101" t="s">
        <v>101</v>
      </c>
      <c r="B102" s="127">
        <v>2000</v>
      </c>
      <c r="C102" s="128">
        <f t="shared" ref="C102:D102" si="24">C14</f>
        <v>4308856</v>
      </c>
      <c r="D102" s="128">
        <f t="shared" si="24"/>
        <v>2527623</v>
      </c>
      <c r="E102" s="124"/>
      <c r="F102" s="128">
        <f t="shared" ref="F102:H102" si="25">F14</f>
        <v>739070</v>
      </c>
      <c r="G102" s="128">
        <f t="shared" si="25"/>
        <v>217418</v>
      </c>
      <c r="H102" s="128">
        <f t="shared" si="25"/>
        <v>1978356</v>
      </c>
      <c r="I102" s="124"/>
      <c r="J102" s="128">
        <f t="shared" si="23"/>
        <v>49000</v>
      </c>
      <c r="K102" s="103">
        <f>K14</f>
        <v>0</v>
      </c>
      <c r="L102" s="88"/>
      <c r="M102" s="88"/>
      <c r="N102" s="88"/>
      <c r="O102" s="88"/>
      <c r="P102" s="88"/>
      <c r="Q102" s="88"/>
      <c r="R102" s="88"/>
      <c r="S102" s="88"/>
      <c r="T102" s="88"/>
      <c r="U102" s="88"/>
      <c r="V102" s="88"/>
      <c r="W102" s="88"/>
      <c r="X102" s="88"/>
      <c r="Y102" s="88"/>
      <c r="Z102" s="88"/>
    </row>
    <row r="103" spans="1:26" ht="12.75" customHeight="1" x14ac:dyDescent="0.15">
      <c r="A103" s="101" t="s">
        <v>102</v>
      </c>
      <c r="B103" s="127">
        <v>3000</v>
      </c>
      <c r="C103" s="128">
        <f t="shared" ref="C103:D103" si="26">C15</f>
        <v>600</v>
      </c>
      <c r="D103" s="128">
        <f t="shared" si="26"/>
        <v>0</v>
      </c>
      <c r="E103" s="124"/>
      <c r="F103" s="128">
        <f t="shared" ref="F103:G103" si="27">F15</f>
        <v>0</v>
      </c>
      <c r="G103" s="128">
        <f t="shared" si="27"/>
        <v>0</v>
      </c>
      <c r="H103" s="106"/>
      <c r="I103" s="124"/>
      <c r="J103" s="128">
        <f t="shared" si="23"/>
        <v>0</v>
      </c>
      <c r="K103" s="106"/>
      <c r="L103" s="88"/>
      <c r="M103" s="88"/>
      <c r="N103" s="88"/>
      <c r="O103" s="88"/>
      <c r="P103" s="88"/>
      <c r="Q103" s="88"/>
      <c r="R103" s="88"/>
      <c r="S103" s="88"/>
      <c r="T103" s="88"/>
      <c r="U103" s="88"/>
      <c r="V103" s="88"/>
      <c r="W103" s="88"/>
      <c r="X103" s="88"/>
      <c r="Y103" s="88"/>
      <c r="Z103" s="88"/>
    </row>
    <row r="104" spans="1:26" ht="12.75" customHeight="1" x14ac:dyDescent="0.15">
      <c r="A104" s="101" t="s">
        <v>103</v>
      </c>
      <c r="B104" s="127">
        <v>4000</v>
      </c>
      <c r="C104" s="128">
        <f t="shared" ref="C104:H104" si="28">C16</f>
        <v>530700</v>
      </c>
      <c r="D104" s="128">
        <f t="shared" si="28"/>
        <v>0</v>
      </c>
      <c r="E104" s="128">
        <f t="shared" si="28"/>
        <v>0</v>
      </c>
      <c r="F104" s="128">
        <f t="shared" si="28"/>
        <v>0</v>
      </c>
      <c r="G104" s="128">
        <f t="shared" si="28"/>
        <v>0</v>
      </c>
      <c r="H104" s="128">
        <f t="shared" si="28"/>
        <v>0</v>
      </c>
      <c r="I104" s="124"/>
      <c r="J104" s="128">
        <f t="shared" si="23"/>
        <v>0</v>
      </c>
      <c r="K104" s="103">
        <f t="shared" ref="K104:K106" si="29">K16</f>
        <v>0</v>
      </c>
      <c r="L104" s="107"/>
      <c r="M104" s="107"/>
      <c r="N104" s="107"/>
      <c r="O104" s="107"/>
      <c r="P104" s="107"/>
      <c r="Q104" s="107"/>
      <c r="R104" s="107"/>
      <c r="S104" s="107"/>
      <c r="T104" s="107"/>
      <c r="U104" s="107"/>
      <c r="V104" s="107"/>
      <c r="W104" s="107"/>
      <c r="X104" s="107"/>
      <c r="Y104" s="107"/>
      <c r="Z104" s="107"/>
    </row>
    <row r="105" spans="1:26" ht="12.75" customHeight="1" x14ac:dyDescent="0.15">
      <c r="A105" s="101" t="s">
        <v>104</v>
      </c>
      <c r="B105" s="127">
        <v>5000</v>
      </c>
      <c r="C105" s="128">
        <f t="shared" ref="C105:G105" si="30">C17</f>
        <v>0</v>
      </c>
      <c r="D105" s="128">
        <f t="shared" si="30"/>
        <v>0</v>
      </c>
      <c r="E105" s="128">
        <f t="shared" si="30"/>
        <v>1137250</v>
      </c>
      <c r="F105" s="128">
        <f t="shared" si="30"/>
        <v>0</v>
      </c>
      <c r="G105" s="128">
        <f t="shared" si="30"/>
        <v>0</v>
      </c>
      <c r="H105" s="106"/>
      <c r="I105" s="124"/>
      <c r="J105" s="130">
        <f t="shared" si="23"/>
        <v>0</v>
      </c>
      <c r="K105" s="103">
        <f t="shared" si="29"/>
        <v>0</v>
      </c>
      <c r="L105" s="88"/>
      <c r="M105" s="88"/>
      <c r="N105" s="88"/>
      <c r="O105" s="88"/>
      <c r="P105" s="88"/>
      <c r="Q105" s="88"/>
      <c r="R105" s="88"/>
      <c r="S105" s="88"/>
      <c r="T105" s="88"/>
      <c r="U105" s="88"/>
      <c r="V105" s="88"/>
      <c r="W105" s="88"/>
      <c r="X105" s="88"/>
      <c r="Y105" s="88"/>
      <c r="Z105" s="88"/>
    </row>
    <row r="106" spans="1:26" ht="12.75" customHeight="1" x14ac:dyDescent="0.15">
      <c r="A106" s="101" t="s">
        <v>105</v>
      </c>
      <c r="B106" s="131">
        <v>6000</v>
      </c>
      <c r="C106" s="128">
        <f t="shared" ref="C106:H106" si="31">C18</f>
        <v>0</v>
      </c>
      <c r="D106" s="128">
        <f t="shared" si="31"/>
        <v>0</v>
      </c>
      <c r="E106" s="128">
        <f t="shared" si="31"/>
        <v>0</v>
      </c>
      <c r="F106" s="128">
        <f t="shared" si="31"/>
        <v>0</v>
      </c>
      <c r="G106" s="128">
        <f t="shared" si="31"/>
        <v>0</v>
      </c>
      <c r="H106" s="128">
        <f t="shared" si="31"/>
        <v>0</v>
      </c>
      <c r="I106" s="124"/>
      <c r="J106" s="130">
        <f t="shared" si="23"/>
        <v>0</v>
      </c>
      <c r="K106" s="103">
        <f t="shared" si="29"/>
        <v>0</v>
      </c>
      <c r="L106" s="88"/>
      <c r="M106" s="88"/>
      <c r="N106" s="88"/>
      <c r="O106" s="88"/>
      <c r="P106" s="88"/>
      <c r="Q106" s="88"/>
      <c r="R106" s="88"/>
      <c r="S106" s="88"/>
      <c r="T106" s="88"/>
      <c r="U106" s="88"/>
      <c r="V106" s="88"/>
      <c r="W106" s="88"/>
      <c r="X106" s="88"/>
      <c r="Y106" s="88"/>
      <c r="Z106" s="88"/>
    </row>
    <row r="107" spans="1:26" ht="15" customHeight="1" x14ac:dyDescent="0.15">
      <c r="A107" s="108" t="s">
        <v>202</v>
      </c>
      <c r="B107" s="132"/>
      <c r="C107" s="133">
        <f t="shared" ref="C107:H107" si="32">SUM(C101:C106)</f>
        <v>14202457</v>
      </c>
      <c r="D107" s="133">
        <f t="shared" si="32"/>
        <v>2527623</v>
      </c>
      <c r="E107" s="133">
        <f t="shared" si="32"/>
        <v>1137250</v>
      </c>
      <c r="F107" s="133">
        <f t="shared" si="32"/>
        <v>739070</v>
      </c>
      <c r="G107" s="133">
        <f t="shared" si="32"/>
        <v>420547</v>
      </c>
      <c r="H107" s="133">
        <f t="shared" si="32"/>
        <v>1978356</v>
      </c>
      <c r="I107" s="129"/>
      <c r="J107" s="110">
        <f t="shared" ref="J107:K107" si="33">SUM(J101:J106)</f>
        <v>49000</v>
      </c>
      <c r="K107" s="133">
        <f t="shared" si="33"/>
        <v>0</v>
      </c>
      <c r="L107" s="88"/>
      <c r="M107" s="88"/>
      <c r="N107" s="88"/>
      <c r="O107" s="88"/>
      <c r="P107" s="88"/>
      <c r="Q107" s="88"/>
      <c r="R107" s="88"/>
      <c r="S107" s="88"/>
      <c r="T107" s="88"/>
      <c r="U107" s="88"/>
      <c r="V107" s="88"/>
      <c r="W107" s="88"/>
      <c r="X107" s="88"/>
      <c r="Y107" s="88"/>
      <c r="Z107" s="88"/>
    </row>
    <row r="108" spans="1:26" ht="9.75" customHeight="1" x14ac:dyDescent="0.15">
      <c r="A108" s="134" t="s">
        <v>203</v>
      </c>
      <c r="B108" s="135">
        <v>4180</v>
      </c>
      <c r="C108" s="136">
        <f t="shared" ref="C108:H108" si="34">C98</f>
        <v>0</v>
      </c>
      <c r="D108" s="136">
        <f t="shared" si="34"/>
        <v>0</v>
      </c>
      <c r="E108" s="136">
        <f t="shared" si="34"/>
        <v>0</v>
      </c>
      <c r="F108" s="136">
        <f t="shared" si="34"/>
        <v>0</v>
      </c>
      <c r="G108" s="136">
        <f t="shared" si="34"/>
        <v>0</v>
      </c>
      <c r="H108" s="136">
        <f t="shared" si="34"/>
        <v>0</v>
      </c>
      <c r="I108" s="129"/>
      <c r="J108" s="136">
        <f t="shared" ref="J108:K108" si="35">J98</f>
        <v>0</v>
      </c>
      <c r="K108" s="136">
        <f t="shared" si="35"/>
        <v>0</v>
      </c>
      <c r="L108" s="88"/>
      <c r="M108" s="88"/>
      <c r="N108" s="88"/>
      <c r="O108" s="88"/>
      <c r="P108" s="88"/>
      <c r="Q108" s="88"/>
      <c r="R108" s="88"/>
      <c r="S108" s="88"/>
      <c r="T108" s="88"/>
      <c r="U108" s="88"/>
      <c r="V108" s="88"/>
      <c r="W108" s="88"/>
      <c r="X108" s="88"/>
      <c r="Y108" s="88"/>
      <c r="Z108" s="88"/>
    </row>
    <row r="109" spans="1:26" ht="12.75" customHeight="1" x14ac:dyDescent="0.15">
      <c r="A109" s="108" t="s">
        <v>108</v>
      </c>
      <c r="B109" s="137"/>
      <c r="C109" s="136">
        <f t="shared" ref="C109:H109" si="36">SUM(C107:C108)</f>
        <v>14202457</v>
      </c>
      <c r="D109" s="136">
        <f t="shared" si="36"/>
        <v>2527623</v>
      </c>
      <c r="E109" s="136">
        <f t="shared" si="36"/>
        <v>1137250</v>
      </c>
      <c r="F109" s="136">
        <f t="shared" si="36"/>
        <v>739070</v>
      </c>
      <c r="G109" s="136">
        <f t="shared" si="36"/>
        <v>420547</v>
      </c>
      <c r="H109" s="136">
        <f t="shared" si="36"/>
        <v>1978356</v>
      </c>
      <c r="I109" s="129"/>
      <c r="J109" s="136">
        <f t="shared" ref="J109:K109" si="37">SUM(J107:J108)</f>
        <v>49000</v>
      </c>
      <c r="K109" s="136">
        <f t="shared" si="37"/>
        <v>0</v>
      </c>
      <c r="L109" s="88"/>
      <c r="M109" s="88"/>
      <c r="N109" s="88"/>
      <c r="O109" s="88"/>
      <c r="P109" s="88"/>
      <c r="Q109" s="88"/>
      <c r="R109" s="88"/>
      <c r="S109" s="88"/>
      <c r="T109" s="88"/>
      <c r="U109" s="88"/>
      <c r="V109" s="88"/>
      <c r="W109" s="88"/>
      <c r="X109" s="88"/>
      <c r="Y109" s="88"/>
      <c r="Z109" s="88"/>
    </row>
    <row r="110" spans="1:26" ht="21.75" customHeight="1" x14ac:dyDescent="0.2">
      <c r="A110" s="138" t="s">
        <v>109</v>
      </c>
      <c r="B110" s="139"/>
      <c r="C110" s="140">
        <f t="shared" ref="C110:K110" si="38">C97-C107</f>
        <v>316832</v>
      </c>
      <c r="D110" s="140">
        <f t="shared" si="38"/>
        <v>-843446</v>
      </c>
      <c r="E110" s="140">
        <f t="shared" si="38"/>
        <v>47346</v>
      </c>
      <c r="F110" s="140">
        <f t="shared" si="38"/>
        <v>114041</v>
      </c>
      <c r="G110" s="140">
        <f t="shared" si="38"/>
        <v>55522</v>
      </c>
      <c r="H110" s="140">
        <f t="shared" si="38"/>
        <v>-1978356</v>
      </c>
      <c r="I110" s="140">
        <f t="shared" si="38"/>
        <v>0</v>
      </c>
      <c r="J110" s="140">
        <f t="shared" si="38"/>
        <v>-14767</v>
      </c>
      <c r="K110" s="140">
        <f t="shared" si="38"/>
        <v>0</v>
      </c>
      <c r="L110" s="88"/>
      <c r="M110" s="88"/>
      <c r="N110" s="88"/>
      <c r="O110" s="88"/>
      <c r="P110" s="88"/>
      <c r="Q110" s="88"/>
      <c r="R110" s="88"/>
      <c r="S110" s="88"/>
      <c r="T110" s="88"/>
      <c r="U110" s="88"/>
      <c r="V110" s="88"/>
      <c r="W110" s="88"/>
      <c r="X110" s="88"/>
      <c r="Y110" s="88"/>
      <c r="Z110" s="88"/>
    </row>
    <row r="111" spans="1:26" ht="18" customHeight="1" x14ac:dyDescent="0.2">
      <c r="A111" s="141" t="s">
        <v>110</v>
      </c>
      <c r="B111" s="142"/>
      <c r="C111" s="197"/>
      <c r="D111" s="197"/>
      <c r="E111" s="197"/>
      <c r="F111" s="197"/>
      <c r="G111" s="197"/>
      <c r="H111" s="197"/>
      <c r="I111" s="197"/>
      <c r="J111" s="197"/>
      <c r="K111" s="198"/>
      <c r="L111" s="18"/>
      <c r="M111" s="18"/>
      <c r="N111" s="18"/>
      <c r="O111" s="18"/>
      <c r="P111" s="18"/>
      <c r="Q111" s="18"/>
      <c r="R111" s="18"/>
      <c r="S111" s="18"/>
      <c r="T111" s="18"/>
      <c r="U111" s="18"/>
      <c r="V111" s="18"/>
      <c r="W111" s="18"/>
      <c r="X111" s="18"/>
      <c r="Y111" s="18"/>
      <c r="Z111" s="18"/>
    </row>
    <row r="112" spans="1:26" ht="12.75" customHeight="1" x14ac:dyDescent="0.15">
      <c r="A112" s="121" t="s">
        <v>111</v>
      </c>
      <c r="B112" s="143"/>
      <c r="C112" s="106"/>
      <c r="D112" s="106"/>
      <c r="E112" s="106"/>
      <c r="F112" s="106"/>
      <c r="G112" s="106"/>
      <c r="H112" s="199"/>
      <c r="I112" s="106"/>
      <c r="J112" s="199"/>
      <c r="K112" s="106"/>
      <c r="L112" s="88"/>
      <c r="M112" s="88"/>
      <c r="N112" s="88"/>
      <c r="O112" s="88"/>
      <c r="P112" s="88"/>
      <c r="Q112" s="88"/>
      <c r="R112" s="88"/>
      <c r="S112" s="88"/>
      <c r="T112" s="88"/>
      <c r="U112" s="88"/>
      <c r="V112" s="88"/>
      <c r="W112" s="88"/>
      <c r="X112" s="88"/>
      <c r="Y112" s="88"/>
      <c r="Z112" s="88"/>
    </row>
    <row r="113" spans="1:26" ht="14.25" customHeight="1" x14ac:dyDescent="0.2">
      <c r="A113" s="160" t="s">
        <v>204</v>
      </c>
      <c r="B113" s="161"/>
      <c r="C113" s="116">
        <f t="shared" ref="C113:K113" si="39">C46</f>
        <v>0</v>
      </c>
      <c r="D113" s="116">
        <f t="shared" si="39"/>
        <v>0</v>
      </c>
      <c r="E113" s="116">
        <f t="shared" si="39"/>
        <v>0</v>
      </c>
      <c r="F113" s="116">
        <f t="shared" si="39"/>
        <v>0</v>
      </c>
      <c r="G113" s="116">
        <f t="shared" si="39"/>
        <v>0</v>
      </c>
      <c r="H113" s="116">
        <f t="shared" si="39"/>
        <v>0</v>
      </c>
      <c r="I113" s="116">
        <f t="shared" si="39"/>
        <v>0</v>
      </c>
      <c r="J113" s="116">
        <f t="shared" si="39"/>
        <v>0</v>
      </c>
      <c r="K113" s="116">
        <f t="shared" si="39"/>
        <v>0</v>
      </c>
      <c r="L113" s="88"/>
      <c r="M113" s="88"/>
      <c r="N113" s="88"/>
      <c r="O113" s="88"/>
      <c r="P113" s="88"/>
      <c r="Q113" s="88"/>
      <c r="R113" s="88"/>
      <c r="S113" s="88"/>
      <c r="T113" s="88"/>
      <c r="U113" s="88"/>
      <c r="V113" s="88"/>
      <c r="W113" s="88"/>
      <c r="X113" s="88"/>
      <c r="Y113" s="88"/>
      <c r="Z113" s="88"/>
    </row>
    <row r="114" spans="1:26" ht="12.75" customHeight="1" x14ac:dyDescent="0.15">
      <c r="A114" s="200" t="s">
        <v>135</v>
      </c>
      <c r="B114" s="143"/>
      <c r="C114" s="162"/>
      <c r="D114" s="162"/>
      <c r="E114" s="162"/>
      <c r="F114" s="162"/>
      <c r="G114" s="162"/>
      <c r="H114" s="129"/>
      <c r="I114" s="162"/>
      <c r="J114" s="129"/>
      <c r="K114" s="162"/>
      <c r="L114" s="88"/>
      <c r="M114" s="88"/>
      <c r="N114" s="88"/>
      <c r="O114" s="88"/>
      <c r="P114" s="88"/>
      <c r="Q114" s="88"/>
      <c r="R114" s="88"/>
      <c r="S114" s="88"/>
      <c r="T114" s="88"/>
      <c r="U114" s="88"/>
      <c r="V114" s="88"/>
      <c r="W114" s="88"/>
      <c r="X114" s="88"/>
      <c r="Y114" s="88"/>
      <c r="Z114" s="88"/>
    </row>
    <row r="115" spans="1:26" ht="0.75" customHeight="1" x14ac:dyDescent="0.15">
      <c r="A115" s="163"/>
      <c r="B115" s="164"/>
      <c r="C115" s="124"/>
      <c r="D115" s="124"/>
      <c r="E115" s="124"/>
      <c r="F115" s="124"/>
      <c r="G115" s="124"/>
      <c r="H115" s="129"/>
      <c r="I115" s="124"/>
      <c r="J115" s="129"/>
      <c r="K115" s="124"/>
      <c r="L115" s="88"/>
      <c r="M115" s="88"/>
      <c r="N115" s="88"/>
      <c r="O115" s="88"/>
      <c r="P115" s="88"/>
      <c r="Q115" s="88"/>
      <c r="R115" s="88"/>
      <c r="S115" s="88"/>
      <c r="T115" s="88"/>
      <c r="U115" s="88"/>
      <c r="V115" s="88"/>
      <c r="W115" s="88"/>
      <c r="X115" s="88"/>
      <c r="Y115" s="88"/>
      <c r="Z115" s="88"/>
    </row>
    <row r="116" spans="1:26" ht="9.75" customHeight="1" x14ac:dyDescent="0.15">
      <c r="A116" s="175" t="s">
        <v>205</v>
      </c>
      <c r="B116" s="176"/>
      <c r="C116" s="110">
        <f t="shared" ref="C116:K116" si="40">C79</f>
        <v>0</v>
      </c>
      <c r="D116" s="110">
        <f t="shared" si="40"/>
        <v>0</v>
      </c>
      <c r="E116" s="110">
        <f t="shared" si="40"/>
        <v>0</v>
      </c>
      <c r="F116" s="110">
        <f t="shared" si="40"/>
        <v>0</v>
      </c>
      <c r="G116" s="110">
        <f t="shared" si="40"/>
        <v>0</v>
      </c>
      <c r="H116" s="110">
        <f t="shared" si="40"/>
        <v>0</v>
      </c>
      <c r="I116" s="110">
        <f t="shared" si="40"/>
        <v>0</v>
      </c>
      <c r="J116" s="110">
        <f t="shared" si="40"/>
        <v>0</v>
      </c>
      <c r="K116" s="110">
        <f t="shared" si="40"/>
        <v>0</v>
      </c>
      <c r="L116" s="88"/>
      <c r="M116" s="88"/>
      <c r="N116" s="88"/>
      <c r="O116" s="88"/>
      <c r="P116" s="88"/>
      <c r="Q116" s="88"/>
      <c r="R116" s="88"/>
      <c r="S116" s="88"/>
      <c r="T116" s="88"/>
      <c r="U116" s="88"/>
      <c r="V116" s="88"/>
      <c r="W116" s="88"/>
      <c r="X116" s="88"/>
      <c r="Y116" s="88"/>
      <c r="Z116" s="88"/>
    </row>
    <row r="117" spans="1:26" ht="9.75" customHeight="1" x14ac:dyDescent="0.15">
      <c r="A117" s="177" t="s">
        <v>193</v>
      </c>
      <c r="B117" s="178"/>
      <c r="C117" s="116">
        <f t="shared" ref="C117:K117" si="41">C80</f>
        <v>0</v>
      </c>
      <c r="D117" s="116">
        <f t="shared" si="41"/>
        <v>0</v>
      </c>
      <c r="E117" s="116">
        <f t="shared" si="41"/>
        <v>0</v>
      </c>
      <c r="F117" s="116">
        <f t="shared" si="41"/>
        <v>0</v>
      </c>
      <c r="G117" s="116">
        <f t="shared" si="41"/>
        <v>0</v>
      </c>
      <c r="H117" s="116">
        <f t="shared" si="41"/>
        <v>0</v>
      </c>
      <c r="I117" s="116">
        <f t="shared" si="41"/>
        <v>0</v>
      </c>
      <c r="J117" s="116">
        <f t="shared" si="41"/>
        <v>0</v>
      </c>
      <c r="K117" s="116">
        <f t="shared" si="41"/>
        <v>0</v>
      </c>
      <c r="L117" s="88"/>
      <c r="M117" s="88"/>
      <c r="N117" s="88"/>
      <c r="O117" s="88"/>
      <c r="P117" s="88"/>
      <c r="Q117" s="88"/>
      <c r="R117" s="88"/>
      <c r="S117" s="88"/>
      <c r="T117" s="88"/>
      <c r="U117" s="88"/>
      <c r="V117" s="88"/>
      <c r="W117" s="88"/>
      <c r="X117" s="88"/>
      <c r="Y117" s="88"/>
      <c r="Z117" s="88"/>
    </row>
    <row r="118" spans="1:26" ht="9.75" customHeight="1" x14ac:dyDescent="0.15">
      <c r="A118" s="201" t="str">
        <f>"ESTIMATED ENDING FUND BALANCE (All Sources with Student Activity Funds) as of June 30, "&amp;'B24'!L2</f>
        <v>ESTIMATED ENDING FUND BALANCE (All Sources with Student Activity Funds) as of June 30, 2024</v>
      </c>
      <c r="B118" s="202"/>
      <c r="C118" s="203">
        <f t="shared" ref="C118:K118" si="42">C81+C89</f>
        <v>14037938</v>
      </c>
      <c r="D118" s="203">
        <f t="shared" si="42"/>
        <v>1369236</v>
      </c>
      <c r="E118" s="203">
        <f t="shared" si="42"/>
        <v>874110</v>
      </c>
      <c r="F118" s="203">
        <f t="shared" si="42"/>
        <v>905739</v>
      </c>
      <c r="G118" s="203">
        <f t="shared" si="42"/>
        <v>652508</v>
      </c>
      <c r="H118" s="203">
        <f t="shared" si="42"/>
        <v>72116</v>
      </c>
      <c r="I118" s="203">
        <f t="shared" si="42"/>
        <v>0</v>
      </c>
      <c r="J118" s="203">
        <f t="shared" si="42"/>
        <v>17043</v>
      </c>
      <c r="K118" s="203">
        <f t="shared" si="42"/>
        <v>0</v>
      </c>
      <c r="L118" s="88"/>
      <c r="M118" s="88"/>
      <c r="N118" s="88"/>
      <c r="O118" s="88"/>
      <c r="P118" s="88"/>
      <c r="Q118" s="88"/>
      <c r="R118" s="88"/>
      <c r="S118" s="88"/>
      <c r="T118" s="88"/>
      <c r="U118" s="88"/>
      <c r="V118" s="88"/>
      <c r="W118" s="88"/>
      <c r="X118" s="88"/>
      <c r="Y118" s="88"/>
      <c r="Z118" s="88"/>
    </row>
    <row r="119" spans="1:26" ht="12.75" customHeight="1" x14ac:dyDescent="0.15">
      <c r="A119" s="204"/>
      <c r="B119" s="205"/>
      <c r="C119" s="206"/>
      <c r="D119" s="206"/>
      <c r="E119" s="206"/>
      <c r="F119" s="206"/>
      <c r="G119" s="206"/>
      <c r="H119" s="206"/>
      <c r="I119" s="206"/>
      <c r="J119" s="206"/>
      <c r="K119" s="206"/>
      <c r="L119" s="207"/>
      <c r="M119" s="88"/>
      <c r="N119" s="88"/>
      <c r="O119" s="88"/>
      <c r="P119" s="88"/>
      <c r="Q119" s="88"/>
      <c r="R119" s="88"/>
      <c r="S119" s="88"/>
      <c r="T119" s="88"/>
      <c r="U119" s="88"/>
      <c r="V119" s="88"/>
      <c r="W119" s="88"/>
      <c r="X119" s="88"/>
      <c r="Y119" s="88"/>
      <c r="Z119" s="88"/>
    </row>
    <row r="120" spans="1:26" ht="9.75" customHeight="1" x14ac:dyDescent="0.15">
      <c r="A120" s="936" t="s">
        <v>206</v>
      </c>
      <c r="B120" s="937"/>
      <c r="C120" s="937"/>
      <c r="D120" s="937"/>
      <c r="E120" s="937"/>
      <c r="F120" s="937"/>
      <c r="G120" s="937"/>
      <c r="H120" s="937"/>
      <c r="I120" s="937"/>
      <c r="J120" s="937"/>
      <c r="K120" s="937"/>
      <c r="L120" s="937"/>
      <c r="M120" s="208"/>
      <c r="N120" s="208"/>
      <c r="O120" s="88"/>
      <c r="P120" s="88"/>
      <c r="Q120" s="88"/>
      <c r="R120" s="88"/>
      <c r="S120" s="88"/>
      <c r="T120" s="88"/>
      <c r="U120" s="88"/>
      <c r="V120" s="88"/>
      <c r="W120" s="88"/>
      <c r="X120" s="88"/>
      <c r="Y120" s="88"/>
      <c r="Z120" s="88"/>
    </row>
    <row r="121" spans="1:26" ht="9.75" customHeight="1" x14ac:dyDescent="0.15">
      <c r="A121" s="209"/>
      <c r="B121" s="210"/>
      <c r="C121" s="211" t="s">
        <v>70</v>
      </c>
      <c r="D121" s="211" t="s">
        <v>71</v>
      </c>
      <c r="E121" s="211" t="s">
        <v>72</v>
      </c>
      <c r="F121" s="211" t="s">
        <v>73</v>
      </c>
      <c r="G121" s="211" t="s">
        <v>74</v>
      </c>
      <c r="H121" s="211" t="s">
        <v>75</v>
      </c>
      <c r="I121" s="211" t="s">
        <v>76</v>
      </c>
      <c r="J121" s="211" t="s">
        <v>77</v>
      </c>
      <c r="K121" s="211" t="s">
        <v>78</v>
      </c>
      <c r="L121" s="211"/>
      <c r="M121" s="88"/>
      <c r="N121" s="88"/>
      <c r="O121" s="88"/>
      <c r="P121" s="88"/>
      <c r="Q121" s="88"/>
      <c r="R121" s="88"/>
      <c r="S121" s="88"/>
      <c r="T121" s="88"/>
      <c r="U121" s="88"/>
      <c r="V121" s="88"/>
      <c r="W121" s="88"/>
      <c r="X121" s="88"/>
      <c r="Y121" s="88"/>
      <c r="Z121" s="88"/>
    </row>
    <row r="122" spans="1:26" ht="9.75" customHeight="1" x14ac:dyDescent="0.15">
      <c r="A122" s="212" t="s">
        <v>207</v>
      </c>
      <c r="B122" s="213" t="s">
        <v>80</v>
      </c>
      <c r="C122" s="214" t="s">
        <v>208</v>
      </c>
      <c r="D122" s="214" t="s">
        <v>82</v>
      </c>
      <c r="E122" s="214" t="s">
        <v>83</v>
      </c>
      <c r="F122" s="214" t="s">
        <v>84</v>
      </c>
      <c r="G122" s="214" t="s">
        <v>209</v>
      </c>
      <c r="H122" s="214" t="s">
        <v>86</v>
      </c>
      <c r="I122" s="214" t="s">
        <v>87</v>
      </c>
      <c r="J122" s="214" t="s">
        <v>88</v>
      </c>
      <c r="K122" s="214" t="s">
        <v>89</v>
      </c>
      <c r="L122" s="214" t="s">
        <v>210</v>
      </c>
      <c r="M122" s="88"/>
      <c r="N122" s="88"/>
      <c r="O122" s="88"/>
      <c r="P122" s="88"/>
      <c r="Q122" s="88"/>
      <c r="R122" s="88"/>
      <c r="S122" s="88"/>
      <c r="T122" s="88"/>
      <c r="U122" s="88"/>
      <c r="V122" s="88"/>
      <c r="W122" s="88"/>
      <c r="X122" s="88"/>
      <c r="Y122" s="88"/>
      <c r="Z122" s="88"/>
    </row>
    <row r="123" spans="1:26" ht="18" customHeight="1" x14ac:dyDescent="0.2">
      <c r="A123" s="215" t="s">
        <v>211</v>
      </c>
      <c r="B123" s="216"/>
      <c r="C123" s="217"/>
      <c r="D123" s="217"/>
      <c r="E123" s="218"/>
      <c r="F123" s="217"/>
      <c r="G123" s="218"/>
      <c r="H123" s="217"/>
      <c r="I123" s="218"/>
      <c r="J123" s="217"/>
      <c r="K123" s="217"/>
      <c r="L123" s="217"/>
      <c r="M123" s="88"/>
      <c r="N123" s="88"/>
      <c r="O123" s="88"/>
      <c r="P123" s="88"/>
      <c r="Q123" s="88"/>
      <c r="R123" s="88"/>
      <c r="S123" s="88"/>
      <c r="T123" s="88"/>
      <c r="U123" s="88"/>
      <c r="V123" s="88"/>
      <c r="W123" s="88"/>
      <c r="X123" s="88"/>
      <c r="Y123" s="88"/>
      <c r="Z123" s="88"/>
    </row>
    <row r="124" spans="1:26" ht="9.75" customHeight="1" x14ac:dyDescent="0.15">
      <c r="A124" s="219" t="s">
        <v>212</v>
      </c>
      <c r="B124" s="220">
        <v>100</v>
      </c>
      <c r="C124" s="221">
        <f>'EstExp 12-20'!C116</f>
        <v>10092169</v>
      </c>
      <c r="D124" s="221">
        <f>'EstExp 12-20'!C155</f>
        <v>265214</v>
      </c>
      <c r="E124" s="222"/>
      <c r="F124" s="221">
        <f>'EstExp 12-20'!C214</f>
        <v>226873</v>
      </c>
      <c r="G124" s="223"/>
      <c r="H124" s="221">
        <f>'EstExp 12-20'!C309</f>
        <v>0</v>
      </c>
      <c r="I124" s="222"/>
      <c r="J124" s="221">
        <f>'EstExp 12-20'!C$428</f>
        <v>0</v>
      </c>
      <c r="K124" s="221">
        <f>'EstExp 12-20'!C453</f>
        <v>0</v>
      </c>
      <c r="L124" s="224">
        <f t="shared" ref="L124:L132" si="43">SUM(C124:K124)</f>
        <v>10584256</v>
      </c>
      <c r="M124" s="88"/>
      <c r="N124" s="88"/>
      <c r="O124" s="88"/>
      <c r="P124" s="88"/>
      <c r="Q124" s="88"/>
      <c r="R124" s="88"/>
      <c r="S124" s="88"/>
      <c r="T124" s="88"/>
      <c r="U124" s="88"/>
      <c r="V124" s="88"/>
      <c r="W124" s="88"/>
      <c r="X124" s="88"/>
      <c r="Y124" s="88"/>
      <c r="Z124" s="88"/>
    </row>
    <row r="125" spans="1:26" ht="9.75" customHeight="1" x14ac:dyDescent="0.15">
      <c r="A125" s="219" t="s">
        <v>213</v>
      </c>
      <c r="B125" s="220">
        <v>200</v>
      </c>
      <c r="C125" s="221">
        <f>'EstExp 12-20'!D116</f>
        <v>1878125</v>
      </c>
      <c r="D125" s="221">
        <f>'EstExp 12-20'!D155</f>
        <v>69254</v>
      </c>
      <c r="E125" s="223"/>
      <c r="F125" s="221">
        <f>'EstExp 12-20'!D214</f>
        <v>30560</v>
      </c>
      <c r="G125" s="221">
        <f>'EstExp 12-20'!D292</f>
        <v>420547</v>
      </c>
      <c r="H125" s="221">
        <f>'EstExp 12-20'!D309</f>
        <v>0</v>
      </c>
      <c r="I125" s="222"/>
      <c r="J125" s="221">
        <f>'EstExp 12-20'!D428</f>
        <v>0</v>
      </c>
      <c r="K125" s="221">
        <f>'EstExp 12-20'!D453</f>
        <v>0</v>
      </c>
      <c r="L125" s="224">
        <f t="shared" si="43"/>
        <v>2398486</v>
      </c>
      <c r="M125" s="88"/>
      <c r="N125" s="88"/>
      <c r="O125" s="88"/>
      <c r="P125" s="88"/>
      <c r="Q125" s="88"/>
      <c r="R125" s="88"/>
      <c r="S125" s="88"/>
      <c r="T125" s="88"/>
      <c r="U125" s="88"/>
      <c r="V125" s="88"/>
      <c r="W125" s="88"/>
      <c r="X125" s="88"/>
      <c r="Y125" s="88"/>
      <c r="Z125" s="88"/>
    </row>
    <row r="126" spans="1:26" ht="9.75" customHeight="1" x14ac:dyDescent="0.15">
      <c r="A126" s="219" t="s">
        <v>214</v>
      </c>
      <c r="B126" s="220">
        <v>300</v>
      </c>
      <c r="C126" s="221">
        <f>'EstExp 12-20'!E116</f>
        <v>1001423</v>
      </c>
      <c r="D126" s="221">
        <f>'EstExp 12-20'!E155</f>
        <v>448155</v>
      </c>
      <c r="E126" s="221">
        <f>'EstExp 12-20'!E178</f>
        <v>0</v>
      </c>
      <c r="F126" s="221">
        <f>'EstExp 12-20'!E214</f>
        <v>434137</v>
      </c>
      <c r="G126" s="225"/>
      <c r="H126" s="221">
        <f>'EstExp 12-20'!E309</f>
        <v>1978356</v>
      </c>
      <c r="I126" s="222"/>
      <c r="J126" s="221">
        <f>'EstExp 12-20'!E428</f>
        <v>49000</v>
      </c>
      <c r="K126" s="221">
        <f>'EstExp 12-20'!E453</f>
        <v>0</v>
      </c>
      <c r="L126" s="224">
        <f t="shared" si="43"/>
        <v>3911071</v>
      </c>
      <c r="M126" s="88"/>
      <c r="N126" s="88"/>
      <c r="O126" s="88"/>
      <c r="P126" s="88"/>
      <c r="Q126" s="88"/>
      <c r="R126" s="88"/>
      <c r="S126" s="88"/>
      <c r="T126" s="88"/>
      <c r="U126" s="88"/>
      <c r="V126" s="88"/>
      <c r="W126" s="88"/>
      <c r="X126" s="88"/>
      <c r="Y126" s="88"/>
      <c r="Z126" s="88"/>
    </row>
    <row r="127" spans="1:26" ht="9.75" customHeight="1" x14ac:dyDescent="0.15">
      <c r="A127" s="219" t="s">
        <v>215</v>
      </c>
      <c r="B127" s="220">
        <v>400</v>
      </c>
      <c r="C127" s="221">
        <f>'EstExp 12-20'!F116</f>
        <v>790750</v>
      </c>
      <c r="D127" s="221">
        <f>'EstExp 12-20'!F155</f>
        <v>235000</v>
      </c>
      <c r="E127" s="225"/>
      <c r="F127" s="221">
        <f>'EstExp 12-20'!F214</f>
        <v>45000</v>
      </c>
      <c r="G127" s="222"/>
      <c r="H127" s="221">
        <f>'EstExp 12-20'!F309</f>
        <v>0</v>
      </c>
      <c r="I127" s="222"/>
      <c r="J127" s="221">
        <f>'EstExp 12-20'!F428</f>
        <v>0</v>
      </c>
      <c r="K127" s="221">
        <f>'EstExp 12-20'!F453</f>
        <v>0</v>
      </c>
      <c r="L127" s="224">
        <f t="shared" si="43"/>
        <v>1070750</v>
      </c>
      <c r="M127" s="88"/>
      <c r="N127" s="88"/>
      <c r="O127" s="88"/>
      <c r="P127" s="88"/>
      <c r="Q127" s="88"/>
      <c r="R127" s="88"/>
      <c r="S127" s="88"/>
      <c r="T127" s="88"/>
      <c r="U127" s="88"/>
      <c r="V127" s="88"/>
      <c r="W127" s="88"/>
      <c r="X127" s="88"/>
      <c r="Y127" s="88"/>
      <c r="Z127" s="88"/>
    </row>
    <row r="128" spans="1:26" ht="9.75" customHeight="1" x14ac:dyDescent="0.15">
      <c r="A128" s="219" t="s">
        <v>216</v>
      </c>
      <c r="B128" s="220">
        <v>500</v>
      </c>
      <c r="C128" s="221">
        <f>'EstExp 12-20'!G116</f>
        <v>87000</v>
      </c>
      <c r="D128" s="221">
        <f>'EstExp 12-20'!G155</f>
        <v>1510000</v>
      </c>
      <c r="E128" s="223"/>
      <c r="F128" s="221">
        <f>'EstExp 12-20'!G214</f>
        <v>2500</v>
      </c>
      <c r="G128" s="223"/>
      <c r="H128" s="221">
        <f>'EstExp 12-20'!G309</f>
        <v>0</v>
      </c>
      <c r="I128" s="222"/>
      <c r="J128" s="221">
        <f>'EstExp 12-20'!G428</f>
        <v>0</v>
      </c>
      <c r="K128" s="221">
        <f>'EstExp 12-20'!G453</f>
        <v>0</v>
      </c>
      <c r="L128" s="224">
        <f t="shared" si="43"/>
        <v>1599500</v>
      </c>
      <c r="M128" s="88"/>
      <c r="N128" s="88"/>
      <c r="O128" s="88"/>
      <c r="P128" s="88"/>
      <c r="Q128" s="88"/>
      <c r="R128" s="88"/>
      <c r="S128" s="88"/>
      <c r="T128" s="88"/>
      <c r="U128" s="88"/>
      <c r="V128" s="88"/>
      <c r="W128" s="88"/>
      <c r="X128" s="88"/>
      <c r="Y128" s="88"/>
      <c r="Z128" s="88"/>
    </row>
    <row r="129" spans="1:26" ht="9.75" customHeight="1" x14ac:dyDescent="0.15">
      <c r="A129" s="219" t="s">
        <v>217</v>
      </c>
      <c r="B129" s="220">
        <v>600</v>
      </c>
      <c r="C129" s="221">
        <f>'EstExp 12-20'!H116</f>
        <v>352990</v>
      </c>
      <c r="D129" s="221">
        <f>'EstExp 12-20'!H155</f>
        <v>0</v>
      </c>
      <c r="E129" s="221">
        <f>'EstExp 12-20'!H178</f>
        <v>1137250</v>
      </c>
      <c r="F129" s="221">
        <f>'EstExp 12-20'!H214</f>
        <v>0</v>
      </c>
      <c r="G129" s="221">
        <f>'EstExp 12-20'!H292</f>
        <v>0</v>
      </c>
      <c r="H129" s="221">
        <f>'EstExp 12-20'!H309</f>
        <v>0</v>
      </c>
      <c r="I129" s="222"/>
      <c r="J129" s="221">
        <f>'EstExp 12-20'!H428</f>
        <v>0</v>
      </c>
      <c r="K129" s="221">
        <f>'EstExp 12-20'!H453</f>
        <v>0</v>
      </c>
      <c r="L129" s="224">
        <f t="shared" si="43"/>
        <v>1490240</v>
      </c>
      <c r="M129" s="88"/>
      <c r="N129" s="88"/>
      <c r="O129" s="88"/>
      <c r="P129" s="88"/>
      <c r="Q129" s="88"/>
      <c r="R129" s="88"/>
      <c r="S129" s="88"/>
      <c r="T129" s="88"/>
      <c r="U129" s="88"/>
      <c r="V129" s="88"/>
      <c r="W129" s="88"/>
      <c r="X129" s="88"/>
      <c r="Y129" s="88"/>
      <c r="Z129" s="88"/>
    </row>
    <row r="130" spans="1:26" ht="9.75" customHeight="1" x14ac:dyDescent="0.15">
      <c r="A130" s="219" t="s">
        <v>218</v>
      </c>
      <c r="B130" s="220">
        <v>700</v>
      </c>
      <c r="C130" s="221">
        <f>'EstExp 12-20'!I116</f>
        <v>0</v>
      </c>
      <c r="D130" s="221">
        <f>'EstExp 12-20'!I155</f>
        <v>0</v>
      </c>
      <c r="E130" s="226"/>
      <c r="F130" s="221">
        <f>'EstExp 12-20'!I214</f>
        <v>0</v>
      </c>
      <c r="G130" s="225"/>
      <c r="H130" s="221">
        <f>'EstExp 12-20'!I309</f>
        <v>0</v>
      </c>
      <c r="I130" s="222"/>
      <c r="J130" s="221">
        <f>'EstExp 12-20'!I428</f>
        <v>0</v>
      </c>
      <c r="K130" s="221">
        <f>'EstExp 12-20'!I453</f>
        <v>0</v>
      </c>
      <c r="L130" s="224">
        <f t="shared" si="43"/>
        <v>0</v>
      </c>
      <c r="M130" s="88"/>
      <c r="N130" s="88"/>
      <c r="O130" s="88"/>
      <c r="P130" s="88"/>
      <c r="Q130" s="88"/>
      <c r="R130" s="88"/>
      <c r="S130" s="88"/>
      <c r="T130" s="88"/>
      <c r="U130" s="88"/>
      <c r="V130" s="88"/>
      <c r="W130" s="88"/>
      <c r="X130" s="88"/>
      <c r="Y130" s="88"/>
      <c r="Z130" s="88"/>
    </row>
    <row r="131" spans="1:26" ht="9.75" customHeight="1" x14ac:dyDescent="0.15">
      <c r="A131" s="219" t="s">
        <v>219</v>
      </c>
      <c r="B131" s="220">
        <v>800</v>
      </c>
      <c r="C131" s="221">
        <f>'EstExp 12-20'!J116</f>
        <v>0</v>
      </c>
      <c r="D131" s="221">
        <f>'EstExp 12-20'!J155</f>
        <v>0</v>
      </c>
      <c r="E131" s="223"/>
      <c r="F131" s="221">
        <f>'EstExp 12-20'!J214</f>
        <v>0</v>
      </c>
      <c r="G131" s="223"/>
      <c r="H131" s="227"/>
      <c r="I131" s="222"/>
      <c r="J131" s="221">
        <f>'EstExp 12-20'!J428</f>
        <v>0</v>
      </c>
      <c r="K131" s="227"/>
      <c r="L131" s="224">
        <f t="shared" si="43"/>
        <v>0</v>
      </c>
      <c r="M131" s="88"/>
      <c r="N131" s="88"/>
      <c r="O131" s="88"/>
      <c r="P131" s="88"/>
      <c r="Q131" s="88"/>
      <c r="R131" s="88"/>
      <c r="S131" s="88"/>
      <c r="T131" s="88"/>
      <c r="U131" s="88"/>
      <c r="V131" s="88"/>
      <c r="W131" s="88"/>
      <c r="X131" s="88"/>
      <c r="Y131" s="88"/>
      <c r="Z131" s="88"/>
    </row>
    <row r="132" spans="1:26" ht="12" customHeight="1" x14ac:dyDescent="0.15">
      <c r="A132" s="228" t="s">
        <v>220</v>
      </c>
      <c r="B132" s="229"/>
      <c r="C132" s="230">
        <f t="shared" ref="C132:H132" si="44">SUM(C124:C131)</f>
        <v>14202457</v>
      </c>
      <c r="D132" s="230">
        <f t="shared" si="44"/>
        <v>2527623</v>
      </c>
      <c r="E132" s="230">
        <f t="shared" si="44"/>
        <v>1137250</v>
      </c>
      <c r="F132" s="230">
        <f t="shared" si="44"/>
        <v>739070</v>
      </c>
      <c r="G132" s="230">
        <f t="shared" si="44"/>
        <v>420547</v>
      </c>
      <c r="H132" s="230">
        <f t="shared" si="44"/>
        <v>1978356</v>
      </c>
      <c r="I132" s="231"/>
      <c r="J132" s="230">
        <f t="shared" ref="J132:K132" si="45">SUM(J124:J131)</f>
        <v>49000</v>
      </c>
      <c r="K132" s="230">
        <f t="shared" si="45"/>
        <v>0</v>
      </c>
      <c r="L132" s="232">
        <f t="shared" si="43"/>
        <v>21054303</v>
      </c>
      <c r="M132" s="88"/>
      <c r="N132" s="88"/>
      <c r="O132" s="88"/>
      <c r="P132" s="88"/>
      <c r="Q132" s="88"/>
      <c r="R132" s="88"/>
      <c r="S132" s="88"/>
      <c r="T132" s="88"/>
      <c r="U132" s="88"/>
      <c r="V132" s="88"/>
      <c r="W132" s="88"/>
      <c r="X132" s="88"/>
      <c r="Y132" s="88"/>
      <c r="Z132" s="88"/>
    </row>
    <row r="133" spans="1:26" ht="9.75" customHeight="1" x14ac:dyDescent="0.15">
      <c r="A133" s="88"/>
      <c r="B133" s="88"/>
      <c r="C133" s="88"/>
      <c r="D133" s="88"/>
      <c r="E133" s="88"/>
      <c r="F133" s="88"/>
      <c r="G133" s="88"/>
      <c r="H133" s="88"/>
      <c r="I133" s="88"/>
      <c r="J133" s="208"/>
      <c r="K133" s="208"/>
      <c r="L133" s="88"/>
      <c r="M133" s="88"/>
      <c r="N133" s="88"/>
      <c r="O133" s="88"/>
      <c r="P133" s="88"/>
      <c r="Q133" s="88"/>
      <c r="R133" s="88"/>
      <c r="S133" s="88"/>
      <c r="T133" s="88"/>
      <c r="U133" s="88"/>
      <c r="V133" s="88"/>
      <c r="W133" s="88"/>
      <c r="X133" s="88"/>
      <c r="Y133" s="88"/>
      <c r="Z133" s="88"/>
    </row>
    <row r="134" spans="1:26" ht="9.75" customHeight="1" x14ac:dyDescent="0.15">
      <c r="A134" s="88"/>
      <c r="B134" s="88"/>
      <c r="C134" s="88"/>
      <c r="D134" s="88"/>
      <c r="E134" s="88"/>
      <c r="F134" s="88"/>
      <c r="G134" s="88"/>
      <c r="H134" s="88"/>
      <c r="I134" s="88"/>
      <c r="J134" s="208"/>
      <c r="K134" s="208"/>
      <c r="L134" s="88"/>
      <c r="M134" s="88"/>
      <c r="N134" s="88"/>
      <c r="O134" s="88"/>
      <c r="P134" s="88"/>
      <c r="Q134" s="88"/>
      <c r="R134" s="88"/>
      <c r="S134" s="88"/>
      <c r="T134" s="88"/>
      <c r="U134" s="88"/>
      <c r="V134" s="88"/>
      <c r="W134" s="88"/>
      <c r="X134" s="88"/>
      <c r="Y134" s="88"/>
      <c r="Z134" s="88"/>
    </row>
    <row r="135" spans="1:26" ht="9.75" customHeight="1" x14ac:dyDescent="0.15">
      <c r="A135" s="88"/>
      <c r="B135" s="88"/>
      <c r="C135" s="88"/>
      <c r="D135" s="88"/>
      <c r="E135" s="88"/>
      <c r="F135" s="88"/>
      <c r="G135" s="88"/>
      <c r="H135" s="88"/>
      <c r="I135" s="88"/>
      <c r="J135" s="208"/>
      <c r="K135" s="208"/>
      <c r="L135" s="88"/>
      <c r="M135" s="88"/>
      <c r="N135" s="88"/>
      <c r="O135" s="88"/>
      <c r="P135" s="88"/>
      <c r="Q135" s="88"/>
      <c r="R135" s="88"/>
      <c r="S135" s="88"/>
      <c r="T135" s="88"/>
      <c r="U135" s="88"/>
      <c r="V135" s="88"/>
      <c r="W135" s="88"/>
      <c r="X135" s="88"/>
      <c r="Y135" s="88"/>
      <c r="Z135" s="88"/>
    </row>
    <row r="136" spans="1:26" ht="9.75" customHeight="1" x14ac:dyDescent="0.15">
      <c r="A136" s="88"/>
      <c r="B136" s="88"/>
      <c r="C136" s="88"/>
      <c r="D136" s="88"/>
      <c r="E136" s="88"/>
      <c r="F136" s="88"/>
      <c r="G136" s="88"/>
      <c r="H136" s="88"/>
      <c r="I136" s="88"/>
      <c r="J136" s="208"/>
      <c r="K136" s="208"/>
      <c r="L136" s="88"/>
      <c r="M136" s="88"/>
      <c r="N136" s="88"/>
      <c r="O136" s="88"/>
      <c r="P136" s="88"/>
      <c r="Q136" s="88"/>
      <c r="R136" s="88"/>
      <c r="S136" s="88"/>
      <c r="T136" s="88"/>
      <c r="U136" s="88"/>
      <c r="V136" s="88"/>
      <c r="W136" s="88"/>
      <c r="X136" s="88"/>
      <c r="Y136" s="88"/>
      <c r="Z136" s="88"/>
    </row>
    <row r="137" spans="1:26" ht="9.75" customHeight="1" x14ac:dyDescent="0.15">
      <c r="A137" s="88"/>
      <c r="B137" s="88"/>
      <c r="C137" s="88"/>
      <c r="D137" s="88"/>
      <c r="E137" s="88"/>
      <c r="F137" s="88"/>
      <c r="G137" s="88"/>
      <c r="H137" s="88"/>
      <c r="I137" s="88"/>
      <c r="J137" s="208"/>
      <c r="K137" s="208"/>
      <c r="L137" s="88"/>
      <c r="M137" s="88"/>
      <c r="N137" s="88"/>
      <c r="O137" s="88"/>
      <c r="P137" s="88"/>
      <c r="Q137" s="88"/>
      <c r="R137" s="88"/>
      <c r="S137" s="88"/>
      <c r="T137" s="88"/>
      <c r="U137" s="88"/>
      <c r="V137" s="88"/>
      <c r="W137" s="88"/>
      <c r="X137" s="88"/>
      <c r="Y137" s="88"/>
      <c r="Z137" s="88"/>
    </row>
    <row r="138" spans="1:26" ht="9.75" customHeight="1" x14ac:dyDescent="0.15">
      <c r="A138" s="88"/>
      <c r="B138" s="88"/>
      <c r="C138" s="88"/>
      <c r="D138" s="88"/>
      <c r="E138" s="88"/>
      <c r="F138" s="88"/>
      <c r="G138" s="88"/>
      <c r="H138" s="88"/>
      <c r="I138" s="88"/>
      <c r="J138" s="208"/>
      <c r="K138" s="208"/>
      <c r="L138" s="88"/>
      <c r="M138" s="88"/>
      <c r="N138" s="88"/>
      <c r="O138" s="88"/>
      <c r="P138" s="88"/>
      <c r="Q138" s="88"/>
      <c r="R138" s="88"/>
      <c r="S138" s="88"/>
      <c r="T138" s="88"/>
      <c r="U138" s="88"/>
      <c r="V138" s="88"/>
      <c r="W138" s="88"/>
      <c r="X138" s="88"/>
      <c r="Y138" s="88"/>
      <c r="Z138" s="88"/>
    </row>
    <row r="139" spans="1:26" ht="9.75" customHeight="1" x14ac:dyDescent="0.15">
      <c r="A139" s="88"/>
      <c r="B139" s="88"/>
      <c r="C139" s="88"/>
      <c r="D139" s="88"/>
      <c r="E139" s="88"/>
      <c r="F139" s="88"/>
      <c r="G139" s="88"/>
      <c r="H139" s="88"/>
      <c r="I139" s="88"/>
      <c r="J139" s="208"/>
      <c r="K139" s="208"/>
      <c r="L139" s="88"/>
      <c r="M139" s="88"/>
      <c r="N139" s="88"/>
      <c r="O139" s="88"/>
      <c r="P139" s="88"/>
      <c r="Q139" s="88"/>
      <c r="R139" s="88"/>
      <c r="S139" s="88"/>
      <c r="T139" s="88"/>
      <c r="U139" s="88"/>
      <c r="V139" s="88"/>
      <c r="W139" s="88"/>
      <c r="X139" s="88"/>
      <c r="Y139" s="88"/>
      <c r="Z139" s="88"/>
    </row>
    <row r="140" spans="1:26" ht="9.75" customHeight="1" x14ac:dyDescent="0.15">
      <c r="A140" s="88"/>
      <c r="B140" s="88"/>
      <c r="C140" s="88"/>
      <c r="D140" s="88"/>
      <c r="E140" s="88"/>
      <c r="F140" s="88"/>
      <c r="G140" s="88"/>
      <c r="H140" s="88"/>
      <c r="I140" s="88"/>
      <c r="J140" s="208"/>
      <c r="K140" s="208"/>
      <c r="L140" s="88"/>
      <c r="M140" s="88"/>
      <c r="N140" s="88"/>
      <c r="O140" s="88"/>
      <c r="P140" s="88"/>
      <c r="Q140" s="88"/>
      <c r="R140" s="88"/>
      <c r="S140" s="88"/>
      <c r="T140" s="88"/>
      <c r="U140" s="88"/>
      <c r="V140" s="88"/>
      <c r="W140" s="88"/>
      <c r="X140" s="88"/>
      <c r="Y140" s="88"/>
      <c r="Z140" s="88"/>
    </row>
    <row r="141" spans="1:26" ht="9.75" customHeight="1" x14ac:dyDescent="0.15">
      <c r="A141" s="88"/>
      <c r="B141" s="88"/>
      <c r="C141" s="88"/>
      <c r="D141" s="88"/>
      <c r="E141" s="88"/>
      <c r="F141" s="88"/>
      <c r="G141" s="88"/>
      <c r="H141" s="88"/>
      <c r="I141" s="88"/>
      <c r="J141" s="208"/>
      <c r="K141" s="208"/>
      <c r="L141" s="88"/>
      <c r="M141" s="88"/>
      <c r="N141" s="88"/>
      <c r="O141" s="88"/>
      <c r="P141" s="88"/>
      <c r="Q141" s="88"/>
      <c r="R141" s="88"/>
      <c r="S141" s="88"/>
      <c r="T141" s="88"/>
      <c r="U141" s="88"/>
      <c r="V141" s="88"/>
      <c r="W141" s="88"/>
      <c r="X141" s="88"/>
      <c r="Y141" s="88"/>
      <c r="Z141" s="88"/>
    </row>
    <row r="142" spans="1:26" ht="9.75" customHeight="1" x14ac:dyDescent="0.15">
      <c r="A142" s="88"/>
      <c r="B142" s="88"/>
      <c r="C142" s="88"/>
      <c r="D142" s="88"/>
      <c r="E142" s="88"/>
      <c r="F142" s="88"/>
      <c r="G142" s="88"/>
      <c r="H142" s="88"/>
      <c r="I142" s="88"/>
      <c r="J142" s="208"/>
      <c r="K142" s="208"/>
      <c r="L142" s="88"/>
      <c r="M142" s="88"/>
      <c r="N142" s="88"/>
      <c r="O142" s="88"/>
      <c r="P142" s="88"/>
      <c r="Q142" s="88"/>
      <c r="R142" s="88"/>
      <c r="S142" s="88"/>
      <c r="T142" s="88"/>
      <c r="U142" s="88"/>
      <c r="V142" s="88"/>
      <c r="W142" s="88"/>
      <c r="X142" s="88"/>
      <c r="Y142" s="88"/>
      <c r="Z142" s="88"/>
    </row>
    <row r="143" spans="1:26" ht="9.75" customHeight="1" x14ac:dyDescent="0.15">
      <c r="A143" s="88"/>
      <c r="B143" s="88"/>
      <c r="C143" s="88"/>
      <c r="D143" s="88"/>
      <c r="E143" s="88"/>
      <c r="F143" s="88"/>
      <c r="G143" s="88"/>
      <c r="H143" s="88"/>
      <c r="I143" s="88"/>
      <c r="J143" s="208"/>
      <c r="K143" s="208"/>
      <c r="L143" s="88"/>
      <c r="M143" s="88"/>
      <c r="N143" s="88"/>
      <c r="O143" s="88"/>
      <c r="P143" s="88"/>
      <c r="Q143" s="88"/>
      <c r="R143" s="88"/>
      <c r="S143" s="88"/>
      <c r="T143" s="88"/>
      <c r="U143" s="88"/>
      <c r="V143" s="88"/>
      <c r="W143" s="88"/>
      <c r="X143" s="88"/>
      <c r="Y143" s="88"/>
      <c r="Z143" s="88"/>
    </row>
    <row r="144" spans="1:26" ht="9.75" customHeight="1" x14ac:dyDescent="0.15">
      <c r="A144" s="88"/>
      <c r="B144" s="88"/>
      <c r="C144" s="88"/>
      <c r="D144" s="88"/>
      <c r="E144" s="88"/>
      <c r="F144" s="88"/>
      <c r="G144" s="88"/>
      <c r="H144" s="88"/>
      <c r="I144" s="88"/>
      <c r="J144" s="208"/>
      <c r="K144" s="208"/>
      <c r="L144" s="88"/>
      <c r="M144" s="88"/>
      <c r="N144" s="88"/>
      <c r="O144" s="88"/>
      <c r="P144" s="88"/>
      <c r="Q144" s="88"/>
      <c r="R144" s="88"/>
      <c r="S144" s="88"/>
      <c r="T144" s="88"/>
      <c r="U144" s="88"/>
      <c r="V144" s="88"/>
      <c r="W144" s="88"/>
      <c r="X144" s="88"/>
      <c r="Y144" s="88"/>
      <c r="Z144" s="88"/>
    </row>
    <row r="145" spans="1:26" ht="9.75" customHeight="1" x14ac:dyDescent="0.15">
      <c r="A145" s="88"/>
      <c r="B145" s="88"/>
      <c r="C145" s="88"/>
      <c r="D145" s="88"/>
      <c r="E145" s="88"/>
      <c r="F145" s="88"/>
      <c r="G145" s="88"/>
      <c r="H145" s="88"/>
      <c r="I145" s="88"/>
      <c r="J145" s="208"/>
      <c r="K145" s="208"/>
      <c r="L145" s="88"/>
      <c r="M145" s="88"/>
      <c r="N145" s="88"/>
      <c r="O145" s="88"/>
      <c r="P145" s="88"/>
      <c r="Q145" s="88"/>
      <c r="R145" s="88"/>
      <c r="S145" s="88"/>
      <c r="T145" s="88"/>
      <c r="U145" s="88"/>
      <c r="V145" s="88"/>
      <c r="W145" s="88"/>
      <c r="X145" s="88"/>
      <c r="Y145" s="88"/>
      <c r="Z145" s="88"/>
    </row>
    <row r="146" spans="1:26" ht="9.75" customHeight="1" x14ac:dyDescent="0.15">
      <c r="A146" s="88"/>
      <c r="B146" s="88"/>
      <c r="C146" s="88"/>
      <c r="D146" s="88"/>
      <c r="E146" s="88"/>
      <c r="F146" s="88"/>
      <c r="G146" s="88"/>
      <c r="H146" s="88"/>
      <c r="I146" s="88"/>
      <c r="J146" s="208"/>
      <c r="K146" s="208"/>
      <c r="L146" s="88"/>
      <c r="M146" s="88"/>
      <c r="N146" s="88"/>
      <c r="O146" s="88"/>
      <c r="P146" s="88"/>
      <c r="Q146" s="88"/>
      <c r="R146" s="88"/>
      <c r="S146" s="88"/>
      <c r="T146" s="88"/>
      <c r="U146" s="88"/>
      <c r="V146" s="88"/>
      <c r="W146" s="88"/>
      <c r="X146" s="88"/>
      <c r="Y146" s="88"/>
      <c r="Z146" s="88"/>
    </row>
    <row r="147" spans="1:26" ht="9.75" customHeight="1" x14ac:dyDescent="0.15">
      <c r="A147" s="88"/>
      <c r="B147" s="88"/>
      <c r="C147" s="88"/>
      <c r="D147" s="88"/>
      <c r="E147" s="88"/>
      <c r="F147" s="88"/>
      <c r="G147" s="88"/>
      <c r="H147" s="88"/>
      <c r="I147" s="88"/>
      <c r="J147" s="208"/>
      <c r="K147" s="208"/>
      <c r="L147" s="88"/>
      <c r="M147" s="88"/>
      <c r="N147" s="88"/>
      <c r="O147" s="88"/>
      <c r="P147" s="88"/>
      <c r="Q147" s="88"/>
      <c r="R147" s="88"/>
      <c r="S147" s="88"/>
      <c r="T147" s="88"/>
      <c r="U147" s="88"/>
      <c r="V147" s="88"/>
      <c r="W147" s="88"/>
      <c r="X147" s="88"/>
      <c r="Y147" s="88"/>
      <c r="Z147" s="88"/>
    </row>
    <row r="148" spans="1:26" ht="9.75" customHeight="1" x14ac:dyDescent="0.15">
      <c r="A148" s="88"/>
      <c r="B148" s="88"/>
      <c r="C148" s="88"/>
      <c r="D148" s="88"/>
      <c r="E148" s="88"/>
      <c r="F148" s="88"/>
      <c r="G148" s="88"/>
      <c r="H148" s="88"/>
      <c r="I148" s="88"/>
      <c r="J148" s="208"/>
      <c r="K148" s="208"/>
      <c r="L148" s="88"/>
      <c r="M148" s="88"/>
      <c r="N148" s="88"/>
      <c r="O148" s="88"/>
      <c r="P148" s="88"/>
      <c r="Q148" s="88"/>
      <c r="R148" s="88"/>
      <c r="S148" s="88"/>
      <c r="T148" s="88"/>
      <c r="U148" s="88"/>
      <c r="V148" s="88"/>
      <c r="W148" s="88"/>
      <c r="X148" s="88"/>
      <c r="Y148" s="88"/>
      <c r="Z148" s="88"/>
    </row>
    <row r="149" spans="1:26" ht="9.75" customHeight="1" x14ac:dyDescent="0.15">
      <c r="A149" s="88"/>
      <c r="B149" s="88"/>
      <c r="C149" s="88"/>
      <c r="D149" s="88"/>
      <c r="E149" s="88"/>
      <c r="F149" s="88"/>
      <c r="G149" s="88"/>
      <c r="H149" s="88"/>
      <c r="I149" s="88"/>
      <c r="J149" s="208"/>
      <c r="K149" s="208"/>
      <c r="L149" s="88"/>
      <c r="M149" s="88"/>
      <c r="N149" s="88"/>
      <c r="O149" s="88"/>
      <c r="P149" s="88"/>
      <c r="Q149" s="88"/>
      <c r="R149" s="88"/>
      <c r="S149" s="88"/>
      <c r="T149" s="88"/>
      <c r="U149" s="88"/>
      <c r="V149" s="88"/>
      <c r="W149" s="88"/>
      <c r="X149" s="88"/>
      <c r="Y149" s="88"/>
      <c r="Z149" s="88"/>
    </row>
    <row r="150" spans="1:26" ht="9.75" customHeight="1" x14ac:dyDescent="0.15">
      <c r="A150" s="88"/>
      <c r="B150" s="88"/>
      <c r="C150" s="88"/>
      <c r="D150" s="88"/>
      <c r="E150" s="88"/>
      <c r="F150" s="88"/>
      <c r="G150" s="88"/>
      <c r="H150" s="88"/>
      <c r="I150" s="88"/>
      <c r="J150" s="208"/>
      <c r="K150" s="208"/>
      <c r="L150" s="88"/>
      <c r="M150" s="88"/>
      <c r="N150" s="88"/>
      <c r="O150" s="88"/>
      <c r="P150" s="88"/>
      <c r="Q150" s="88"/>
      <c r="R150" s="88"/>
      <c r="S150" s="88"/>
      <c r="T150" s="88"/>
      <c r="U150" s="88"/>
      <c r="V150" s="88"/>
      <c r="W150" s="88"/>
      <c r="X150" s="88"/>
      <c r="Y150" s="88"/>
      <c r="Z150" s="88"/>
    </row>
    <row r="151" spans="1:26" ht="9.75" customHeight="1" x14ac:dyDescent="0.15">
      <c r="A151" s="88"/>
      <c r="B151" s="88"/>
      <c r="C151" s="88"/>
      <c r="D151" s="88"/>
      <c r="E151" s="88"/>
      <c r="F151" s="88"/>
      <c r="G151" s="88"/>
      <c r="H151" s="88"/>
      <c r="I151" s="88"/>
      <c r="J151" s="208"/>
      <c r="K151" s="208"/>
      <c r="L151" s="88"/>
      <c r="M151" s="88"/>
      <c r="N151" s="88"/>
      <c r="O151" s="88"/>
      <c r="P151" s="88"/>
      <c r="Q151" s="88"/>
      <c r="R151" s="88"/>
      <c r="S151" s="88"/>
      <c r="T151" s="88"/>
      <c r="U151" s="88"/>
      <c r="V151" s="88"/>
      <c r="W151" s="88"/>
      <c r="X151" s="88"/>
      <c r="Y151" s="88"/>
      <c r="Z151" s="88"/>
    </row>
    <row r="152" spans="1:26" ht="9.75" customHeight="1" x14ac:dyDescent="0.15">
      <c r="A152" s="88"/>
      <c r="B152" s="88"/>
      <c r="C152" s="88"/>
      <c r="D152" s="88"/>
      <c r="E152" s="88"/>
      <c r="F152" s="88"/>
      <c r="G152" s="88"/>
      <c r="H152" s="88"/>
      <c r="I152" s="88"/>
      <c r="J152" s="208"/>
      <c r="K152" s="208"/>
      <c r="L152" s="88"/>
      <c r="M152" s="88"/>
      <c r="N152" s="88"/>
      <c r="O152" s="88"/>
      <c r="P152" s="88"/>
      <c r="Q152" s="88"/>
      <c r="R152" s="88"/>
      <c r="S152" s="88"/>
      <c r="T152" s="88"/>
      <c r="U152" s="88"/>
      <c r="V152" s="88"/>
      <c r="W152" s="88"/>
      <c r="X152" s="88"/>
      <c r="Y152" s="88"/>
      <c r="Z152" s="88"/>
    </row>
    <row r="153" spans="1:26" ht="9.75" customHeight="1" x14ac:dyDescent="0.15">
      <c r="A153" s="88"/>
      <c r="B153" s="88"/>
      <c r="C153" s="88"/>
      <c r="D153" s="88"/>
      <c r="E153" s="88"/>
      <c r="F153" s="88"/>
      <c r="G153" s="88"/>
      <c r="H153" s="88"/>
      <c r="I153" s="88"/>
      <c r="J153" s="208"/>
      <c r="K153" s="208"/>
      <c r="L153" s="88"/>
      <c r="M153" s="88"/>
      <c r="N153" s="88"/>
      <c r="O153" s="88"/>
      <c r="P153" s="88"/>
      <c r="Q153" s="88"/>
      <c r="R153" s="88"/>
      <c r="S153" s="88"/>
      <c r="T153" s="88"/>
      <c r="U153" s="88"/>
      <c r="V153" s="88"/>
      <c r="W153" s="88"/>
      <c r="X153" s="88"/>
      <c r="Y153" s="88"/>
      <c r="Z153" s="88"/>
    </row>
    <row r="154" spans="1:26" ht="9.75" customHeight="1" x14ac:dyDescent="0.15">
      <c r="A154" s="88"/>
      <c r="B154" s="88"/>
      <c r="C154" s="88"/>
      <c r="D154" s="88"/>
      <c r="E154" s="88"/>
      <c r="F154" s="88"/>
      <c r="G154" s="88"/>
      <c r="H154" s="88"/>
      <c r="I154" s="88"/>
      <c r="J154" s="208"/>
      <c r="K154" s="208"/>
      <c r="L154" s="88"/>
      <c r="M154" s="88"/>
      <c r="N154" s="88"/>
      <c r="O154" s="88"/>
      <c r="P154" s="88"/>
      <c r="Q154" s="88"/>
      <c r="R154" s="88"/>
      <c r="S154" s="88"/>
      <c r="T154" s="88"/>
      <c r="U154" s="88"/>
      <c r="V154" s="88"/>
      <c r="W154" s="88"/>
      <c r="X154" s="88"/>
      <c r="Y154" s="88"/>
      <c r="Z154" s="88"/>
    </row>
    <row r="155" spans="1:26" ht="9.75" customHeight="1" x14ac:dyDescent="0.15">
      <c r="A155" s="88"/>
      <c r="B155" s="88"/>
      <c r="C155" s="88"/>
      <c r="D155" s="88"/>
      <c r="E155" s="88"/>
      <c r="F155" s="88"/>
      <c r="G155" s="88"/>
      <c r="H155" s="88"/>
      <c r="I155" s="88"/>
      <c r="J155" s="208"/>
      <c r="K155" s="208"/>
      <c r="L155" s="88"/>
      <c r="M155" s="88"/>
      <c r="N155" s="88"/>
      <c r="O155" s="88"/>
      <c r="P155" s="88"/>
      <c r="Q155" s="88"/>
      <c r="R155" s="88"/>
      <c r="S155" s="88"/>
      <c r="T155" s="88"/>
      <c r="U155" s="88"/>
      <c r="V155" s="88"/>
      <c r="W155" s="88"/>
      <c r="X155" s="88"/>
      <c r="Y155" s="88"/>
      <c r="Z155" s="88"/>
    </row>
    <row r="156" spans="1:26" ht="9.75" customHeight="1" x14ac:dyDescent="0.15">
      <c r="A156" s="88"/>
      <c r="B156" s="88"/>
      <c r="C156" s="88"/>
      <c r="D156" s="88"/>
      <c r="E156" s="88"/>
      <c r="F156" s="88"/>
      <c r="G156" s="88"/>
      <c r="H156" s="88"/>
      <c r="I156" s="88"/>
      <c r="J156" s="208"/>
      <c r="K156" s="208"/>
      <c r="L156" s="88"/>
      <c r="M156" s="88"/>
      <c r="N156" s="88"/>
      <c r="O156" s="88"/>
      <c r="P156" s="88"/>
      <c r="Q156" s="88"/>
      <c r="R156" s="88"/>
      <c r="S156" s="88"/>
      <c r="T156" s="88"/>
      <c r="U156" s="88"/>
      <c r="V156" s="88"/>
      <c r="W156" s="88"/>
      <c r="X156" s="88"/>
      <c r="Y156" s="88"/>
      <c r="Z156" s="88"/>
    </row>
    <row r="157" spans="1:26" ht="9.75" customHeight="1" x14ac:dyDescent="0.15">
      <c r="A157" s="88"/>
      <c r="B157" s="88"/>
      <c r="C157" s="88"/>
      <c r="D157" s="88"/>
      <c r="E157" s="88"/>
      <c r="F157" s="88"/>
      <c r="G157" s="88"/>
      <c r="H157" s="88"/>
      <c r="I157" s="88"/>
      <c r="J157" s="208"/>
      <c r="K157" s="208"/>
      <c r="L157" s="88"/>
      <c r="M157" s="88"/>
      <c r="N157" s="88"/>
      <c r="O157" s="88"/>
      <c r="P157" s="88"/>
      <c r="Q157" s="88"/>
      <c r="R157" s="88"/>
      <c r="S157" s="88"/>
      <c r="T157" s="88"/>
      <c r="U157" s="88"/>
      <c r="V157" s="88"/>
      <c r="W157" s="88"/>
      <c r="X157" s="88"/>
      <c r="Y157" s="88"/>
      <c r="Z157" s="88"/>
    </row>
    <row r="158" spans="1:26" ht="9.75" customHeight="1" x14ac:dyDescent="0.15">
      <c r="A158" s="88"/>
      <c r="B158" s="88"/>
      <c r="C158" s="88"/>
      <c r="D158" s="88"/>
      <c r="E158" s="88"/>
      <c r="F158" s="88"/>
      <c r="G158" s="88"/>
      <c r="H158" s="88"/>
      <c r="I158" s="88"/>
      <c r="J158" s="208"/>
      <c r="K158" s="208"/>
      <c r="L158" s="88"/>
      <c r="M158" s="88"/>
      <c r="N158" s="88"/>
      <c r="O158" s="88"/>
      <c r="P158" s="88"/>
      <c r="Q158" s="88"/>
      <c r="R158" s="88"/>
      <c r="S158" s="88"/>
      <c r="T158" s="88"/>
      <c r="U158" s="88"/>
      <c r="V158" s="88"/>
      <c r="W158" s="88"/>
      <c r="X158" s="88"/>
      <c r="Y158" s="88"/>
      <c r="Z158" s="88"/>
    </row>
    <row r="159" spans="1:26" ht="9.75" customHeight="1" x14ac:dyDescent="0.15">
      <c r="A159" s="88"/>
      <c r="B159" s="88"/>
      <c r="C159" s="88"/>
      <c r="D159" s="88"/>
      <c r="E159" s="88"/>
      <c r="F159" s="88"/>
      <c r="G159" s="88"/>
      <c r="H159" s="88"/>
      <c r="I159" s="88"/>
      <c r="J159" s="208"/>
      <c r="K159" s="208"/>
      <c r="L159" s="88"/>
      <c r="M159" s="88"/>
      <c r="N159" s="88"/>
      <c r="O159" s="88"/>
      <c r="P159" s="88"/>
      <c r="Q159" s="88"/>
      <c r="R159" s="88"/>
      <c r="S159" s="88"/>
      <c r="T159" s="88"/>
      <c r="U159" s="88"/>
      <c r="V159" s="88"/>
      <c r="W159" s="88"/>
      <c r="X159" s="88"/>
      <c r="Y159" s="88"/>
      <c r="Z159" s="88"/>
    </row>
    <row r="160" spans="1:26" ht="9.75" customHeight="1" x14ac:dyDescent="0.15">
      <c r="A160" s="88"/>
      <c r="B160" s="88"/>
      <c r="C160" s="88"/>
      <c r="D160" s="88"/>
      <c r="E160" s="88"/>
      <c r="F160" s="88"/>
      <c r="G160" s="88"/>
      <c r="H160" s="88"/>
      <c r="I160" s="88"/>
      <c r="J160" s="208"/>
      <c r="K160" s="208"/>
      <c r="L160" s="88"/>
      <c r="M160" s="88"/>
      <c r="N160" s="88"/>
      <c r="O160" s="88"/>
      <c r="P160" s="88"/>
      <c r="Q160" s="88"/>
      <c r="R160" s="88"/>
      <c r="S160" s="88"/>
      <c r="T160" s="88"/>
      <c r="U160" s="88"/>
      <c r="V160" s="88"/>
      <c r="W160" s="88"/>
      <c r="X160" s="88"/>
      <c r="Y160" s="88"/>
      <c r="Z160" s="88"/>
    </row>
    <row r="161" spans="1:26" ht="9.75" customHeight="1" x14ac:dyDescent="0.15">
      <c r="A161" s="88"/>
      <c r="B161" s="88"/>
      <c r="C161" s="88"/>
      <c r="D161" s="88"/>
      <c r="E161" s="88"/>
      <c r="F161" s="88"/>
      <c r="G161" s="88"/>
      <c r="H161" s="88"/>
      <c r="I161" s="88"/>
      <c r="J161" s="208"/>
      <c r="K161" s="208"/>
      <c r="L161" s="88"/>
      <c r="M161" s="88"/>
      <c r="N161" s="88"/>
      <c r="O161" s="88"/>
      <c r="P161" s="88"/>
      <c r="Q161" s="88"/>
      <c r="R161" s="88"/>
      <c r="S161" s="88"/>
      <c r="T161" s="88"/>
      <c r="U161" s="88"/>
      <c r="V161" s="88"/>
      <c r="W161" s="88"/>
      <c r="X161" s="88"/>
      <c r="Y161" s="88"/>
      <c r="Z161" s="88"/>
    </row>
    <row r="162" spans="1:26" ht="9.75" customHeight="1" x14ac:dyDescent="0.15">
      <c r="A162" s="88"/>
      <c r="B162" s="88"/>
      <c r="C162" s="88"/>
      <c r="D162" s="88"/>
      <c r="E162" s="88"/>
      <c r="F162" s="88"/>
      <c r="G162" s="88"/>
      <c r="H162" s="88"/>
      <c r="I162" s="88"/>
      <c r="J162" s="208"/>
      <c r="K162" s="208"/>
      <c r="L162" s="88"/>
      <c r="M162" s="88"/>
      <c r="N162" s="88"/>
      <c r="O162" s="88"/>
      <c r="P162" s="88"/>
      <c r="Q162" s="88"/>
      <c r="R162" s="88"/>
      <c r="S162" s="88"/>
      <c r="T162" s="88"/>
      <c r="U162" s="88"/>
      <c r="V162" s="88"/>
      <c r="W162" s="88"/>
      <c r="X162" s="88"/>
      <c r="Y162" s="88"/>
      <c r="Z162" s="88"/>
    </row>
    <row r="163" spans="1:26" ht="9.75" customHeight="1" x14ac:dyDescent="0.15">
      <c r="A163" s="88"/>
      <c r="B163" s="88"/>
      <c r="C163" s="88"/>
      <c r="D163" s="88"/>
      <c r="E163" s="88"/>
      <c r="F163" s="88"/>
      <c r="G163" s="88"/>
      <c r="H163" s="88"/>
      <c r="I163" s="88"/>
      <c r="J163" s="208"/>
      <c r="K163" s="208"/>
      <c r="L163" s="88"/>
      <c r="M163" s="88"/>
      <c r="N163" s="88"/>
      <c r="O163" s="88"/>
      <c r="P163" s="88"/>
      <c r="Q163" s="88"/>
      <c r="R163" s="88"/>
      <c r="S163" s="88"/>
      <c r="T163" s="88"/>
      <c r="U163" s="88"/>
      <c r="V163" s="88"/>
      <c r="W163" s="88"/>
      <c r="X163" s="88"/>
      <c r="Y163" s="88"/>
      <c r="Z163" s="88"/>
    </row>
    <row r="164" spans="1:26" ht="9.75" customHeight="1" x14ac:dyDescent="0.15">
      <c r="A164" s="88"/>
      <c r="B164" s="88"/>
      <c r="C164" s="88"/>
      <c r="D164" s="88"/>
      <c r="E164" s="88"/>
      <c r="F164" s="88"/>
      <c r="G164" s="88"/>
      <c r="H164" s="88"/>
      <c r="I164" s="88"/>
      <c r="J164" s="208"/>
      <c r="K164" s="208"/>
      <c r="L164" s="88"/>
      <c r="M164" s="88"/>
      <c r="N164" s="88"/>
      <c r="O164" s="88"/>
      <c r="P164" s="88"/>
      <c r="Q164" s="88"/>
      <c r="R164" s="88"/>
      <c r="S164" s="88"/>
      <c r="T164" s="88"/>
      <c r="U164" s="88"/>
      <c r="V164" s="88"/>
      <c r="W164" s="88"/>
      <c r="X164" s="88"/>
      <c r="Y164" s="88"/>
      <c r="Z164" s="88"/>
    </row>
    <row r="165" spans="1:26" ht="9.75" customHeight="1" x14ac:dyDescent="0.15">
      <c r="A165" s="88"/>
      <c r="B165" s="88"/>
      <c r="C165" s="88"/>
      <c r="D165" s="88"/>
      <c r="E165" s="88"/>
      <c r="F165" s="88"/>
      <c r="G165" s="88"/>
      <c r="H165" s="88"/>
      <c r="I165" s="88"/>
      <c r="J165" s="208"/>
      <c r="K165" s="208"/>
      <c r="L165" s="88"/>
      <c r="M165" s="88"/>
      <c r="N165" s="88"/>
      <c r="O165" s="88"/>
      <c r="P165" s="88"/>
      <c r="Q165" s="88"/>
      <c r="R165" s="88"/>
      <c r="S165" s="88"/>
      <c r="T165" s="88"/>
      <c r="U165" s="88"/>
      <c r="V165" s="88"/>
      <c r="W165" s="88"/>
      <c r="X165" s="88"/>
      <c r="Y165" s="88"/>
      <c r="Z165" s="88"/>
    </row>
    <row r="166" spans="1:26" ht="9.75" customHeight="1" x14ac:dyDescent="0.15">
      <c r="A166" s="88"/>
      <c r="B166" s="88"/>
      <c r="C166" s="88"/>
      <c r="D166" s="88"/>
      <c r="E166" s="88"/>
      <c r="F166" s="88"/>
      <c r="G166" s="88"/>
      <c r="H166" s="88"/>
      <c r="I166" s="88"/>
      <c r="J166" s="208"/>
      <c r="K166" s="208"/>
      <c r="L166" s="88"/>
      <c r="M166" s="88"/>
      <c r="N166" s="88"/>
      <c r="O166" s="88"/>
      <c r="P166" s="88"/>
      <c r="Q166" s="88"/>
      <c r="R166" s="88"/>
      <c r="S166" s="88"/>
      <c r="T166" s="88"/>
      <c r="U166" s="88"/>
      <c r="V166" s="88"/>
      <c r="W166" s="88"/>
      <c r="X166" s="88"/>
      <c r="Y166" s="88"/>
      <c r="Z166" s="88"/>
    </row>
    <row r="167" spans="1:26" ht="9.75" customHeight="1" x14ac:dyDescent="0.15">
      <c r="A167" s="88"/>
      <c r="B167" s="88"/>
      <c r="C167" s="88"/>
      <c r="D167" s="88"/>
      <c r="E167" s="88"/>
      <c r="F167" s="88"/>
      <c r="G167" s="88"/>
      <c r="H167" s="88"/>
      <c r="I167" s="88"/>
      <c r="J167" s="208"/>
      <c r="K167" s="208"/>
      <c r="L167" s="88"/>
      <c r="M167" s="88"/>
      <c r="N167" s="88"/>
      <c r="O167" s="88"/>
      <c r="P167" s="88"/>
      <c r="Q167" s="88"/>
      <c r="R167" s="88"/>
      <c r="S167" s="88"/>
      <c r="T167" s="88"/>
      <c r="U167" s="88"/>
      <c r="V167" s="88"/>
      <c r="W167" s="88"/>
      <c r="X167" s="88"/>
      <c r="Y167" s="88"/>
      <c r="Z167" s="88"/>
    </row>
    <row r="168" spans="1:26" ht="9.75" customHeight="1" x14ac:dyDescent="0.15">
      <c r="A168" s="88"/>
      <c r="B168" s="88"/>
      <c r="C168" s="88"/>
      <c r="D168" s="88"/>
      <c r="E168" s="88"/>
      <c r="F168" s="88"/>
      <c r="G168" s="88"/>
      <c r="H168" s="88"/>
      <c r="I168" s="88"/>
      <c r="J168" s="208"/>
      <c r="K168" s="208"/>
      <c r="L168" s="88"/>
      <c r="M168" s="88"/>
      <c r="N168" s="88"/>
      <c r="O168" s="88"/>
      <c r="P168" s="88"/>
      <c r="Q168" s="88"/>
      <c r="R168" s="88"/>
      <c r="S168" s="88"/>
      <c r="T168" s="88"/>
      <c r="U168" s="88"/>
      <c r="V168" s="88"/>
      <c r="W168" s="88"/>
      <c r="X168" s="88"/>
      <c r="Y168" s="88"/>
      <c r="Z168" s="88"/>
    </row>
    <row r="169" spans="1:26" ht="9.75" customHeight="1" x14ac:dyDescent="0.15">
      <c r="A169" s="88"/>
      <c r="B169" s="88"/>
      <c r="C169" s="88"/>
      <c r="D169" s="88"/>
      <c r="E169" s="88"/>
      <c r="F169" s="88"/>
      <c r="G169" s="88"/>
      <c r="H169" s="88"/>
      <c r="I169" s="88"/>
      <c r="J169" s="208"/>
      <c r="K169" s="208"/>
      <c r="L169" s="88"/>
      <c r="M169" s="88"/>
      <c r="N169" s="88"/>
      <c r="O169" s="88"/>
      <c r="P169" s="88"/>
      <c r="Q169" s="88"/>
      <c r="R169" s="88"/>
      <c r="S169" s="88"/>
      <c r="T169" s="88"/>
      <c r="U169" s="88"/>
      <c r="V169" s="88"/>
      <c r="W169" s="88"/>
      <c r="X169" s="88"/>
      <c r="Y169" s="88"/>
      <c r="Z169" s="88"/>
    </row>
    <row r="170" spans="1:26" ht="9.75" customHeight="1" x14ac:dyDescent="0.15">
      <c r="A170" s="88"/>
      <c r="B170" s="88"/>
      <c r="C170" s="88"/>
      <c r="D170" s="88"/>
      <c r="E170" s="88"/>
      <c r="F170" s="88"/>
      <c r="G170" s="88"/>
      <c r="H170" s="88"/>
      <c r="I170" s="88"/>
      <c r="J170" s="208"/>
      <c r="K170" s="208"/>
      <c r="L170" s="88"/>
      <c r="M170" s="88"/>
      <c r="N170" s="88"/>
      <c r="O170" s="88"/>
      <c r="P170" s="88"/>
      <c r="Q170" s="88"/>
      <c r="R170" s="88"/>
      <c r="S170" s="88"/>
      <c r="T170" s="88"/>
      <c r="U170" s="88"/>
      <c r="V170" s="88"/>
      <c r="W170" s="88"/>
      <c r="X170" s="88"/>
      <c r="Y170" s="88"/>
      <c r="Z170" s="88"/>
    </row>
    <row r="171" spans="1:26" ht="9.75" customHeight="1" x14ac:dyDescent="0.15">
      <c r="A171" s="88"/>
      <c r="B171" s="88"/>
      <c r="C171" s="88"/>
      <c r="D171" s="88"/>
      <c r="E171" s="88"/>
      <c r="F171" s="88"/>
      <c r="G171" s="88"/>
      <c r="H171" s="88"/>
      <c r="I171" s="88"/>
      <c r="J171" s="208"/>
      <c r="K171" s="208"/>
      <c r="L171" s="88"/>
      <c r="M171" s="88"/>
      <c r="N171" s="88"/>
      <c r="O171" s="88"/>
      <c r="P171" s="88"/>
      <c r="Q171" s="88"/>
      <c r="R171" s="88"/>
      <c r="S171" s="88"/>
      <c r="T171" s="88"/>
      <c r="U171" s="88"/>
      <c r="V171" s="88"/>
      <c r="W171" s="88"/>
      <c r="X171" s="88"/>
      <c r="Y171" s="88"/>
      <c r="Z171" s="88"/>
    </row>
    <row r="172" spans="1:26" ht="9.75" customHeight="1" x14ac:dyDescent="0.15">
      <c r="A172" s="88"/>
      <c r="B172" s="88"/>
      <c r="C172" s="88"/>
      <c r="D172" s="88"/>
      <c r="E172" s="88"/>
      <c r="F172" s="88"/>
      <c r="G172" s="88"/>
      <c r="H172" s="88"/>
      <c r="I172" s="88"/>
      <c r="J172" s="208"/>
      <c r="K172" s="208"/>
      <c r="L172" s="88"/>
      <c r="M172" s="88"/>
      <c r="N172" s="88"/>
      <c r="O172" s="88"/>
      <c r="P172" s="88"/>
      <c r="Q172" s="88"/>
      <c r="R172" s="88"/>
      <c r="S172" s="88"/>
      <c r="T172" s="88"/>
      <c r="U172" s="88"/>
      <c r="V172" s="88"/>
      <c r="W172" s="88"/>
      <c r="X172" s="88"/>
      <c r="Y172" s="88"/>
      <c r="Z172" s="88"/>
    </row>
    <row r="173" spans="1:26" ht="9.75" customHeight="1" x14ac:dyDescent="0.15">
      <c r="A173" s="88"/>
      <c r="B173" s="88"/>
      <c r="C173" s="88"/>
      <c r="D173" s="88"/>
      <c r="E173" s="88"/>
      <c r="F173" s="88"/>
      <c r="G173" s="88"/>
      <c r="H173" s="88"/>
      <c r="I173" s="88"/>
      <c r="J173" s="208"/>
      <c r="K173" s="208"/>
      <c r="L173" s="88"/>
      <c r="M173" s="88"/>
      <c r="N173" s="88"/>
      <c r="O173" s="88"/>
      <c r="P173" s="88"/>
      <c r="Q173" s="88"/>
      <c r="R173" s="88"/>
      <c r="S173" s="88"/>
      <c r="T173" s="88"/>
      <c r="U173" s="88"/>
      <c r="V173" s="88"/>
      <c r="W173" s="88"/>
      <c r="X173" s="88"/>
      <c r="Y173" s="88"/>
      <c r="Z173" s="88"/>
    </row>
    <row r="174" spans="1:26" ht="9.75" customHeight="1" x14ac:dyDescent="0.15">
      <c r="A174" s="88"/>
      <c r="B174" s="88"/>
      <c r="C174" s="88"/>
      <c r="D174" s="88"/>
      <c r="E174" s="88"/>
      <c r="F174" s="88"/>
      <c r="G174" s="88"/>
      <c r="H174" s="88"/>
      <c r="I174" s="88"/>
      <c r="J174" s="208"/>
      <c r="K174" s="208"/>
      <c r="L174" s="88"/>
      <c r="M174" s="88"/>
      <c r="N174" s="88"/>
      <c r="O174" s="88"/>
      <c r="P174" s="88"/>
      <c r="Q174" s="88"/>
      <c r="R174" s="88"/>
      <c r="S174" s="88"/>
      <c r="T174" s="88"/>
      <c r="U174" s="88"/>
      <c r="V174" s="88"/>
      <c r="W174" s="88"/>
      <c r="X174" s="88"/>
      <c r="Y174" s="88"/>
      <c r="Z174" s="88"/>
    </row>
    <row r="175" spans="1:26" ht="9.75" customHeight="1" x14ac:dyDescent="0.15">
      <c r="A175" s="88"/>
      <c r="B175" s="88"/>
      <c r="C175" s="88"/>
      <c r="D175" s="88"/>
      <c r="E175" s="88"/>
      <c r="F175" s="88"/>
      <c r="G175" s="88"/>
      <c r="H175" s="88"/>
      <c r="I175" s="88"/>
      <c r="J175" s="208"/>
      <c r="K175" s="208"/>
      <c r="L175" s="88"/>
      <c r="M175" s="88"/>
      <c r="N175" s="88"/>
      <c r="O175" s="88"/>
      <c r="P175" s="88"/>
      <c r="Q175" s="88"/>
      <c r="R175" s="88"/>
      <c r="S175" s="88"/>
      <c r="T175" s="88"/>
      <c r="U175" s="88"/>
      <c r="V175" s="88"/>
      <c r="W175" s="88"/>
      <c r="X175" s="88"/>
      <c r="Y175" s="88"/>
      <c r="Z175" s="88"/>
    </row>
    <row r="176" spans="1:26" ht="9.75" customHeight="1" x14ac:dyDescent="0.15">
      <c r="A176" s="88"/>
      <c r="B176" s="88"/>
      <c r="C176" s="88"/>
      <c r="D176" s="88"/>
      <c r="E176" s="88"/>
      <c r="F176" s="88"/>
      <c r="G176" s="88"/>
      <c r="H176" s="88"/>
      <c r="I176" s="88"/>
      <c r="J176" s="208"/>
      <c r="K176" s="208"/>
      <c r="L176" s="88"/>
      <c r="M176" s="88"/>
      <c r="N176" s="88"/>
      <c r="O176" s="88"/>
      <c r="P176" s="88"/>
      <c r="Q176" s="88"/>
      <c r="R176" s="88"/>
      <c r="S176" s="88"/>
      <c r="T176" s="88"/>
      <c r="U176" s="88"/>
      <c r="V176" s="88"/>
      <c r="W176" s="88"/>
      <c r="X176" s="88"/>
      <c r="Y176" s="88"/>
      <c r="Z176" s="88"/>
    </row>
    <row r="177" spans="1:26" ht="9.75" customHeight="1" x14ac:dyDescent="0.15">
      <c r="A177" s="88"/>
      <c r="B177" s="88"/>
      <c r="C177" s="88"/>
      <c r="D177" s="88"/>
      <c r="E177" s="88"/>
      <c r="F177" s="88"/>
      <c r="G177" s="88"/>
      <c r="H177" s="88"/>
      <c r="I177" s="88"/>
      <c r="J177" s="208"/>
      <c r="K177" s="208"/>
      <c r="L177" s="88"/>
      <c r="M177" s="88"/>
      <c r="N177" s="88"/>
      <c r="O177" s="88"/>
      <c r="P177" s="88"/>
      <c r="Q177" s="88"/>
      <c r="R177" s="88"/>
      <c r="S177" s="88"/>
      <c r="T177" s="88"/>
      <c r="U177" s="88"/>
      <c r="V177" s="88"/>
      <c r="W177" s="88"/>
      <c r="X177" s="88"/>
      <c r="Y177" s="88"/>
      <c r="Z177" s="88"/>
    </row>
    <row r="178" spans="1:26" ht="9.75" customHeight="1" x14ac:dyDescent="0.15">
      <c r="A178" s="88"/>
      <c r="B178" s="88"/>
      <c r="C178" s="88"/>
      <c r="D178" s="88"/>
      <c r="E178" s="88"/>
      <c r="F178" s="88"/>
      <c r="G178" s="88"/>
      <c r="H178" s="88"/>
      <c r="I178" s="88"/>
      <c r="J178" s="208"/>
      <c r="K178" s="208"/>
      <c r="L178" s="88"/>
      <c r="M178" s="88"/>
      <c r="N178" s="88"/>
      <c r="O178" s="88"/>
      <c r="P178" s="88"/>
      <c r="Q178" s="88"/>
      <c r="R178" s="88"/>
      <c r="S178" s="88"/>
      <c r="T178" s="88"/>
      <c r="U178" s="88"/>
      <c r="V178" s="88"/>
      <c r="W178" s="88"/>
      <c r="X178" s="88"/>
      <c r="Y178" s="88"/>
      <c r="Z178" s="88"/>
    </row>
    <row r="179" spans="1:26" ht="9.75" customHeight="1" x14ac:dyDescent="0.15">
      <c r="A179" s="88"/>
      <c r="B179" s="88"/>
      <c r="C179" s="88"/>
      <c r="D179" s="88"/>
      <c r="E179" s="88"/>
      <c r="F179" s="88"/>
      <c r="G179" s="88"/>
      <c r="H179" s="88"/>
      <c r="I179" s="88"/>
      <c r="J179" s="208"/>
      <c r="K179" s="208"/>
      <c r="L179" s="88"/>
      <c r="M179" s="88"/>
      <c r="N179" s="88"/>
      <c r="O179" s="88"/>
      <c r="P179" s="88"/>
      <c r="Q179" s="88"/>
      <c r="R179" s="88"/>
      <c r="S179" s="88"/>
      <c r="T179" s="88"/>
      <c r="U179" s="88"/>
      <c r="V179" s="88"/>
      <c r="W179" s="88"/>
      <c r="X179" s="88"/>
      <c r="Y179" s="88"/>
      <c r="Z179" s="88"/>
    </row>
    <row r="180" spans="1:26" ht="9.75" customHeight="1" x14ac:dyDescent="0.15">
      <c r="A180" s="88"/>
      <c r="B180" s="88"/>
      <c r="C180" s="88"/>
      <c r="D180" s="88"/>
      <c r="E180" s="88"/>
      <c r="F180" s="88"/>
      <c r="G180" s="88"/>
      <c r="H180" s="88"/>
      <c r="I180" s="88"/>
      <c r="J180" s="208"/>
      <c r="K180" s="208"/>
      <c r="L180" s="88"/>
      <c r="M180" s="88"/>
      <c r="N180" s="88"/>
      <c r="O180" s="88"/>
      <c r="P180" s="88"/>
      <c r="Q180" s="88"/>
      <c r="R180" s="88"/>
      <c r="S180" s="88"/>
      <c r="T180" s="88"/>
      <c r="U180" s="88"/>
      <c r="V180" s="88"/>
      <c r="W180" s="88"/>
      <c r="X180" s="88"/>
      <c r="Y180" s="88"/>
      <c r="Z180" s="88"/>
    </row>
    <row r="181" spans="1:26" ht="9.75" customHeight="1" x14ac:dyDescent="0.15">
      <c r="A181" s="88"/>
      <c r="B181" s="88"/>
      <c r="C181" s="88"/>
      <c r="D181" s="88"/>
      <c r="E181" s="88"/>
      <c r="F181" s="88"/>
      <c r="G181" s="88"/>
      <c r="H181" s="88"/>
      <c r="I181" s="88"/>
      <c r="J181" s="208"/>
      <c r="K181" s="208"/>
      <c r="L181" s="88"/>
      <c r="M181" s="88"/>
      <c r="N181" s="88"/>
      <c r="O181" s="88"/>
      <c r="P181" s="88"/>
      <c r="Q181" s="88"/>
      <c r="R181" s="88"/>
      <c r="S181" s="88"/>
      <c r="T181" s="88"/>
      <c r="U181" s="88"/>
      <c r="V181" s="88"/>
      <c r="W181" s="88"/>
      <c r="X181" s="88"/>
      <c r="Y181" s="88"/>
      <c r="Z181" s="88"/>
    </row>
    <row r="182" spans="1:26" ht="9.75" customHeight="1" x14ac:dyDescent="0.15">
      <c r="A182" s="88"/>
      <c r="B182" s="88"/>
      <c r="C182" s="88"/>
      <c r="D182" s="88"/>
      <c r="E182" s="88"/>
      <c r="F182" s="88"/>
      <c r="G182" s="88"/>
      <c r="H182" s="88"/>
      <c r="I182" s="88"/>
      <c r="J182" s="208"/>
      <c r="K182" s="208"/>
      <c r="L182" s="88"/>
      <c r="M182" s="88"/>
      <c r="N182" s="88"/>
      <c r="O182" s="88"/>
      <c r="P182" s="88"/>
      <c r="Q182" s="88"/>
      <c r="R182" s="88"/>
      <c r="S182" s="88"/>
      <c r="T182" s="88"/>
      <c r="U182" s="88"/>
      <c r="V182" s="88"/>
      <c r="W182" s="88"/>
      <c r="X182" s="88"/>
      <c r="Y182" s="88"/>
      <c r="Z182" s="88"/>
    </row>
    <row r="183" spans="1:26" ht="9.75" customHeight="1" x14ac:dyDescent="0.15">
      <c r="A183" s="88"/>
      <c r="B183" s="88"/>
      <c r="C183" s="88"/>
      <c r="D183" s="88"/>
      <c r="E183" s="88"/>
      <c r="F183" s="88"/>
      <c r="G183" s="88"/>
      <c r="H183" s="88"/>
      <c r="I183" s="88"/>
      <c r="J183" s="208"/>
      <c r="K183" s="208"/>
      <c r="L183" s="88"/>
      <c r="M183" s="88"/>
      <c r="N183" s="88"/>
      <c r="O183" s="88"/>
      <c r="P183" s="88"/>
      <c r="Q183" s="88"/>
      <c r="R183" s="88"/>
      <c r="S183" s="88"/>
      <c r="T183" s="88"/>
      <c r="U183" s="88"/>
      <c r="V183" s="88"/>
      <c r="W183" s="88"/>
      <c r="X183" s="88"/>
      <c r="Y183" s="88"/>
      <c r="Z183" s="88"/>
    </row>
    <row r="184" spans="1:26" ht="9.75" customHeight="1" x14ac:dyDescent="0.15">
      <c r="A184" s="88"/>
      <c r="B184" s="88"/>
      <c r="C184" s="88"/>
      <c r="D184" s="88"/>
      <c r="E184" s="88"/>
      <c r="F184" s="88"/>
      <c r="G184" s="88"/>
      <c r="H184" s="88"/>
      <c r="I184" s="88"/>
      <c r="J184" s="208"/>
      <c r="K184" s="208"/>
      <c r="L184" s="88"/>
      <c r="M184" s="88"/>
      <c r="N184" s="88"/>
      <c r="O184" s="88"/>
      <c r="P184" s="88"/>
      <c r="Q184" s="88"/>
      <c r="R184" s="88"/>
      <c r="S184" s="88"/>
      <c r="T184" s="88"/>
      <c r="U184" s="88"/>
      <c r="V184" s="88"/>
      <c r="W184" s="88"/>
      <c r="X184" s="88"/>
      <c r="Y184" s="88"/>
      <c r="Z184" s="88"/>
    </row>
    <row r="185" spans="1:26" ht="9.75" customHeight="1" x14ac:dyDescent="0.15">
      <c r="A185" s="88"/>
      <c r="B185" s="88"/>
      <c r="C185" s="88"/>
      <c r="D185" s="88"/>
      <c r="E185" s="88"/>
      <c r="F185" s="88"/>
      <c r="G185" s="88"/>
      <c r="H185" s="88"/>
      <c r="I185" s="88"/>
      <c r="J185" s="208"/>
      <c r="K185" s="208"/>
      <c r="L185" s="88"/>
      <c r="M185" s="88"/>
      <c r="N185" s="88"/>
      <c r="O185" s="88"/>
      <c r="P185" s="88"/>
      <c r="Q185" s="88"/>
      <c r="R185" s="88"/>
      <c r="S185" s="88"/>
      <c r="T185" s="88"/>
      <c r="U185" s="88"/>
      <c r="V185" s="88"/>
      <c r="W185" s="88"/>
      <c r="X185" s="88"/>
      <c r="Y185" s="88"/>
      <c r="Z185" s="88"/>
    </row>
    <row r="186" spans="1:26" ht="9.75" customHeight="1" x14ac:dyDescent="0.15">
      <c r="A186" s="88"/>
      <c r="B186" s="88"/>
      <c r="C186" s="88"/>
      <c r="D186" s="88"/>
      <c r="E186" s="88"/>
      <c r="F186" s="88"/>
      <c r="G186" s="88"/>
      <c r="H186" s="88"/>
      <c r="I186" s="88"/>
      <c r="J186" s="208"/>
      <c r="K186" s="208"/>
      <c r="L186" s="88"/>
      <c r="M186" s="88"/>
      <c r="N186" s="88"/>
      <c r="O186" s="88"/>
      <c r="P186" s="88"/>
      <c r="Q186" s="88"/>
      <c r="R186" s="88"/>
      <c r="S186" s="88"/>
      <c r="T186" s="88"/>
      <c r="U186" s="88"/>
      <c r="V186" s="88"/>
      <c r="W186" s="88"/>
      <c r="X186" s="88"/>
      <c r="Y186" s="88"/>
      <c r="Z186" s="88"/>
    </row>
    <row r="187" spans="1:26" ht="9.75" customHeight="1" x14ac:dyDescent="0.15">
      <c r="A187" s="88"/>
      <c r="B187" s="88"/>
      <c r="C187" s="88"/>
      <c r="D187" s="88"/>
      <c r="E187" s="88"/>
      <c r="F187" s="88"/>
      <c r="G187" s="88"/>
      <c r="H187" s="88"/>
      <c r="I187" s="88"/>
      <c r="J187" s="208"/>
      <c r="K187" s="208"/>
      <c r="L187" s="88"/>
      <c r="M187" s="88"/>
      <c r="N187" s="88"/>
      <c r="O187" s="88"/>
      <c r="P187" s="88"/>
      <c r="Q187" s="88"/>
      <c r="R187" s="88"/>
      <c r="S187" s="88"/>
      <c r="T187" s="88"/>
      <c r="U187" s="88"/>
      <c r="V187" s="88"/>
      <c r="W187" s="88"/>
      <c r="X187" s="88"/>
      <c r="Y187" s="88"/>
      <c r="Z187" s="88"/>
    </row>
    <row r="188" spans="1:26" ht="9.75" customHeight="1" x14ac:dyDescent="0.15">
      <c r="A188" s="88"/>
      <c r="B188" s="88"/>
      <c r="C188" s="88"/>
      <c r="D188" s="88"/>
      <c r="E188" s="88"/>
      <c r="F188" s="88"/>
      <c r="G188" s="88"/>
      <c r="H188" s="88"/>
      <c r="I188" s="88"/>
      <c r="J188" s="208"/>
      <c r="K188" s="208"/>
      <c r="L188" s="88"/>
      <c r="M188" s="88"/>
      <c r="N188" s="88"/>
      <c r="O188" s="88"/>
      <c r="P188" s="88"/>
      <c r="Q188" s="88"/>
      <c r="R188" s="88"/>
      <c r="S188" s="88"/>
      <c r="T188" s="88"/>
      <c r="U188" s="88"/>
      <c r="V188" s="88"/>
      <c r="W188" s="88"/>
      <c r="X188" s="88"/>
      <c r="Y188" s="88"/>
      <c r="Z188" s="88"/>
    </row>
    <row r="189" spans="1:26" ht="9.75" customHeight="1" x14ac:dyDescent="0.15">
      <c r="A189" s="88"/>
      <c r="B189" s="88"/>
      <c r="C189" s="88"/>
      <c r="D189" s="88"/>
      <c r="E189" s="88"/>
      <c r="F189" s="88"/>
      <c r="G189" s="88"/>
      <c r="H189" s="88"/>
      <c r="I189" s="88"/>
      <c r="J189" s="208"/>
      <c r="K189" s="208"/>
      <c r="L189" s="88"/>
      <c r="M189" s="88"/>
      <c r="N189" s="88"/>
      <c r="O189" s="88"/>
      <c r="P189" s="88"/>
      <c r="Q189" s="88"/>
      <c r="R189" s="88"/>
      <c r="S189" s="88"/>
      <c r="T189" s="88"/>
      <c r="U189" s="88"/>
      <c r="V189" s="88"/>
      <c r="W189" s="88"/>
      <c r="X189" s="88"/>
      <c r="Y189" s="88"/>
      <c r="Z189" s="88"/>
    </row>
    <row r="190" spans="1:26" ht="9.75" customHeight="1" x14ac:dyDescent="0.15">
      <c r="A190" s="88"/>
      <c r="B190" s="88"/>
      <c r="C190" s="88"/>
      <c r="D190" s="88"/>
      <c r="E190" s="88"/>
      <c r="F190" s="88"/>
      <c r="G190" s="88"/>
      <c r="H190" s="88"/>
      <c r="I190" s="88"/>
      <c r="J190" s="208"/>
      <c r="K190" s="208"/>
      <c r="L190" s="88"/>
      <c r="M190" s="88"/>
      <c r="N190" s="88"/>
      <c r="O190" s="88"/>
      <c r="P190" s="88"/>
      <c r="Q190" s="88"/>
      <c r="R190" s="88"/>
      <c r="S190" s="88"/>
      <c r="T190" s="88"/>
      <c r="U190" s="88"/>
      <c r="V190" s="88"/>
      <c r="W190" s="88"/>
      <c r="X190" s="88"/>
      <c r="Y190" s="88"/>
      <c r="Z190" s="88"/>
    </row>
    <row r="191" spans="1:26" ht="9.75" customHeight="1" x14ac:dyDescent="0.15">
      <c r="A191" s="88"/>
      <c r="B191" s="88"/>
      <c r="C191" s="88"/>
      <c r="D191" s="88"/>
      <c r="E191" s="88"/>
      <c r="F191" s="88"/>
      <c r="G191" s="88"/>
      <c r="H191" s="88"/>
      <c r="I191" s="88"/>
      <c r="J191" s="208"/>
      <c r="K191" s="208"/>
      <c r="L191" s="88"/>
      <c r="M191" s="88"/>
      <c r="N191" s="88"/>
      <c r="O191" s="88"/>
      <c r="P191" s="88"/>
      <c r="Q191" s="88"/>
      <c r="R191" s="88"/>
      <c r="S191" s="88"/>
      <c r="T191" s="88"/>
      <c r="U191" s="88"/>
      <c r="V191" s="88"/>
      <c r="W191" s="88"/>
      <c r="X191" s="88"/>
      <c r="Y191" s="88"/>
      <c r="Z191" s="88"/>
    </row>
    <row r="192" spans="1:26" ht="9.75" customHeight="1" x14ac:dyDescent="0.15">
      <c r="A192" s="88"/>
      <c r="B192" s="88"/>
      <c r="C192" s="88"/>
      <c r="D192" s="88"/>
      <c r="E192" s="88"/>
      <c r="F192" s="88"/>
      <c r="G192" s="88"/>
      <c r="H192" s="88"/>
      <c r="I192" s="88"/>
      <c r="J192" s="208"/>
      <c r="K192" s="208"/>
      <c r="L192" s="88"/>
      <c r="M192" s="88"/>
      <c r="N192" s="88"/>
      <c r="O192" s="88"/>
      <c r="P192" s="88"/>
      <c r="Q192" s="88"/>
      <c r="R192" s="88"/>
      <c r="S192" s="88"/>
      <c r="T192" s="88"/>
      <c r="U192" s="88"/>
      <c r="V192" s="88"/>
      <c r="W192" s="88"/>
      <c r="X192" s="88"/>
      <c r="Y192" s="88"/>
      <c r="Z192" s="88"/>
    </row>
    <row r="193" spans="1:26" ht="9.75" customHeight="1" x14ac:dyDescent="0.15">
      <c r="A193" s="88"/>
      <c r="B193" s="88"/>
      <c r="C193" s="88"/>
      <c r="D193" s="88"/>
      <c r="E193" s="88"/>
      <c r="F193" s="88"/>
      <c r="G193" s="88"/>
      <c r="H193" s="88"/>
      <c r="I193" s="88"/>
      <c r="J193" s="208"/>
      <c r="K193" s="208"/>
      <c r="L193" s="88"/>
      <c r="M193" s="88"/>
      <c r="N193" s="88"/>
      <c r="O193" s="88"/>
      <c r="P193" s="88"/>
      <c r="Q193" s="88"/>
      <c r="R193" s="88"/>
      <c r="S193" s="88"/>
      <c r="T193" s="88"/>
      <c r="U193" s="88"/>
      <c r="V193" s="88"/>
      <c r="W193" s="88"/>
      <c r="X193" s="88"/>
      <c r="Y193" s="88"/>
      <c r="Z193" s="88"/>
    </row>
    <row r="194" spans="1:26" ht="9.75" customHeight="1" x14ac:dyDescent="0.15">
      <c r="A194" s="88"/>
      <c r="B194" s="88"/>
      <c r="C194" s="88"/>
      <c r="D194" s="88"/>
      <c r="E194" s="88"/>
      <c r="F194" s="88"/>
      <c r="G194" s="88"/>
      <c r="H194" s="88"/>
      <c r="I194" s="88"/>
      <c r="J194" s="208"/>
      <c r="K194" s="208"/>
      <c r="L194" s="88"/>
      <c r="M194" s="88"/>
      <c r="N194" s="88"/>
      <c r="O194" s="88"/>
      <c r="P194" s="88"/>
      <c r="Q194" s="88"/>
      <c r="R194" s="88"/>
      <c r="S194" s="88"/>
      <c r="T194" s="88"/>
      <c r="U194" s="88"/>
      <c r="V194" s="88"/>
      <c r="W194" s="88"/>
      <c r="X194" s="88"/>
      <c r="Y194" s="88"/>
      <c r="Z194" s="88"/>
    </row>
    <row r="195" spans="1:26" ht="9.75" customHeight="1" x14ac:dyDescent="0.15">
      <c r="A195" s="88"/>
      <c r="B195" s="88"/>
      <c r="C195" s="88"/>
      <c r="D195" s="88"/>
      <c r="E195" s="88"/>
      <c r="F195" s="88"/>
      <c r="G195" s="88"/>
      <c r="H195" s="88"/>
      <c r="I195" s="88"/>
      <c r="J195" s="208"/>
      <c r="K195" s="208"/>
      <c r="L195" s="88"/>
      <c r="M195" s="88"/>
      <c r="N195" s="88"/>
      <c r="O195" s="88"/>
      <c r="P195" s="88"/>
      <c r="Q195" s="88"/>
      <c r="R195" s="88"/>
      <c r="S195" s="88"/>
      <c r="T195" s="88"/>
      <c r="U195" s="88"/>
      <c r="V195" s="88"/>
      <c r="W195" s="88"/>
      <c r="X195" s="88"/>
      <c r="Y195" s="88"/>
      <c r="Z195" s="88"/>
    </row>
    <row r="196" spans="1:26" ht="9.75" customHeight="1" x14ac:dyDescent="0.15">
      <c r="A196" s="88"/>
      <c r="B196" s="88"/>
      <c r="C196" s="88"/>
      <c r="D196" s="88"/>
      <c r="E196" s="88"/>
      <c r="F196" s="88"/>
      <c r="G196" s="88"/>
      <c r="H196" s="88"/>
      <c r="I196" s="88"/>
      <c r="J196" s="208"/>
      <c r="K196" s="208"/>
      <c r="L196" s="88"/>
      <c r="M196" s="88"/>
      <c r="N196" s="88"/>
      <c r="O196" s="88"/>
      <c r="P196" s="88"/>
      <c r="Q196" s="88"/>
      <c r="R196" s="88"/>
      <c r="S196" s="88"/>
      <c r="T196" s="88"/>
      <c r="U196" s="88"/>
      <c r="V196" s="88"/>
      <c r="W196" s="88"/>
      <c r="X196" s="88"/>
      <c r="Y196" s="88"/>
      <c r="Z196" s="88"/>
    </row>
    <row r="197" spans="1:26" ht="9.75" customHeight="1" x14ac:dyDescent="0.15">
      <c r="A197" s="88"/>
      <c r="B197" s="88"/>
      <c r="C197" s="88"/>
      <c r="D197" s="88"/>
      <c r="E197" s="88"/>
      <c r="F197" s="88"/>
      <c r="G197" s="88"/>
      <c r="H197" s="88"/>
      <c r="I197" s="88"/>
      <c r="J197" s="208"/>
      <c r="K197" s="208"/>
      <c r="L197" s="88"/>
      <c r="M197" s="88"/>
      <c r="N197" s="88"/>
      <c r="O197" s="88"/>
      <c r="P197" s="88"/>
      <c r="Q197" s="88"/>
      <c r="R197" s="88"/>
      <c r="S197" s="88"/>
      <c r="T197" s="88"/>
      <c r="U197" s="88"/>
      <c r="V197" s="88"/>
      <c r="W197" s="88"/>
      <c r="X197" s="88"/>
      <c r="Y197" s="88"/>
      <c r="Z197" s="88"/>
    </row>
    <row r="198" spans="1:26" ht="9.75" customHeight="1" x14ac:dyDescent="0.15">
      <c r="A198" s="88"/>
      <c r="B198" s="88"/>
      <c r="C198" s="88"/>
      <c r="D198" s="88"/>
      <c r="E198" s="88"/>
      <c r="F198" s="88"/>
      <c r="G198" s="88"/>
      <c r="H198" s="88"/>
      <c r="I198" s="88"/>
      <c r="J198" s="208"/>
      <c r="K198" s="208"/>
      <c r="L198" s="88"/>
      <c r="M198" s="88"/>
      <c r="N198" s="88"/>
      <c r="O198" s="88"/>
      <c r="P198" s="88"/>
      <c r="Q198" s="88"/>
      <c r="R198" s="88"/>
      <c r="S198" s="88"/>
      <c r="T198" s="88"/>
      <c r="U198" s="88"/>
      <c r="V198" s="88"/>
      <c r="W198" s="88"/>
      <c r="X198" s="88"/>
      <c r="Y198" s="88"/>
      <c r="Z198" s="88"/>
    </row>
    <row r="199" spans="1:26" ht="9.75" customHeight="1" x14ac:dyDescent="0.15">
      <c r="A199" s="88"/>
      <c r="B199" s="88"/>
      <c r="C199" s="88"/>
      <c r="D199" s="88"/>
      <c r="E199" s="88"/>
      <c r="F199" s="88"/>
      <c r="G199" s="88"/>
      <c r="H199" s="88"/>
      <c r="I199" s="88"/>
      <c r="J199" s="208"/>
      <c r="K199" s="208"/>
      <c r="L199" s="88"/>
      <c r="M199" s="88"/>
      <c r="N199" s="88"/>
      <c r="O199" s="88"/>
      <c r="P199" s="88"/>
      <c r="Q199" s="88"/>
      <c r="R199" s="88"/>
      <c r="S199" s="88"/>
      <c r="T199" s="88"/>
      <c r="U199" s="88"/>
      <c r="V199" s="88"/>
      <c r="W199" s="88"/>
      <c r="X199" s="88"/>
      <c r="Y199" s="88"/>
      <c r="Z199" s="88"/>
    </row>
    <row r="200" spans="1:26" ht="9.75" customHeight="1" x14ac:dyDescent="0.15">
      <c r="A200" s="88"/>
      <c r="B200" s="88"/>
      <c r="C200" s="88"/>
      <c r="D200" s="88"/>
      <c r="E200" s="88"/>
      <c r="F200" s="88"/>
      <c r="G200" s="88"/>
      <c r="H200" s="88"/>
      <c r="I200" s="88"/>
      <c r="J200" s="208"/>
      <c r="K200" s="208"/>
      <c r="L200" s="88"/>
      <c r="M200" s="88"/>
      <c r="N200" s="88"/>
      <c r="O200" s="88"/>
      <c r="P200" s="88"/>
      <c r="Q200" s="88"/>
      <c r="R200" s="88"/>
      <c r="S200" s="88"/>
      <c r="T200" s="88"/>
      <c r="U200" s="88"/>
      <c r="V200" s="88"/>
      <c r="W200" s="88"/>
      <c r="X200" s="88"/>
      <c r="Y200" s="88"/>
      <c r="Z200" s="88"/>
    </row>
    <row r="201" spans="1:26" ht="9.75" customHeight="1" x14ac:dyDescent="0.15">
      <c r="A201" s="88"/>
      <c r="B201" s="88"/>
      <c r="C201" s="88"/>
      <c r="D201" s="88"/>
      <c r="E201" s="88"/>
      <c r="F201" s="88"/>
      <c r="G201" s="88"/>
      <c r="H201" s="88"/>
      <c r="I201" s="88"/>
      <c r="J201" s="208"/>
      <c r="K201" s="208"/>
      <c r="L201" s="88"/>
      <c r="M201" s="88"/>
      <c r="N201" s="88"/>
      <c r="O201" s="88"/>
      <c r="P201" s="88"/>
      <c r="Q201" s="88"/>
      <c r="R201" s="88"/>
      <c r="S201" s="88"/>
      <c r="T201" s="88"/>
      <c r="U201" s="88"/>
      <c r="V201" s="88"/>
      <c r="W201" s="88"/>
      <c r="X201" s="88"/>
      <c r="Y201" s="88"/>
      <c r="Z201" s="88"/>
    </row>
    <row r="202" spans="1:26" ht="9.75" customHeight="1" x14ac:dyDescent="0.15">
      <c r="A202" s="88"/>
      <c r="B202" s="88"/>
      <c r="C202" s="88"/>
      <c r="D202" s="88"/>
      <c r="E202" s="88"/>
      <c r="F202" s="88"/>
      <c r="G202" s="88"/>
      <c r="H202" s="88"/>
      <c r="I202" s="88"/>
      <c r="J202" s="208"/>
      <c r="K202" s="208"/>
      <c r="L202" s="88"/>
      <c r="M202" s="88"/>
      <c r="N202" s="88"/>
      <c r="O202" s="88"/>
      <c r="P202" s="88"/>
      <c r="Q202" s="88"/>
      <c r="R202" s="88"/>
      <c r="S202" s="88"/>
      <c r="T202" s="88"/>
      <c r="U202" s="88"/>
      <c r="V202" s="88"/>
      <c r="W202" s="88"/>
      <c r="X202" s="88"/>
      <c r="Y202" s="88"/>
      <c r="Z202" s="88"/>
    </row>
    <row r="203" spans="1:26" ht="9.75" customHeight="1" x14ac:dyDescent="0.15">
      <c r="A203" s="88"/>
      <c r="B203" s="88"/>
      <c r="C203" s="88"/>
      <c r="D203" s="88"/>
      <c r="E203" s="88"/>
      <c r="F203" s="88"/>
      <c r="G203" s="88"/>
      <c r="H203" s="88"/>
      <c r="I203" s="88"/>
      <c r="J203" s="208"/>
      <c r="K203" s="208"/>
      <c r="L203" s="88"/>
      <c r="M203" s="88"/>
      <c r="N203" s="88"/>
      <c r="O203" s="88"/>
      <c r="P203" s="88"/>
      <c r="Q203" s="88"/>
      <c r="R203" s="88"/>
      <c r="S203" s="88"/>
      <c r="T203" s="88"/>
      <c r="U203" s="88"/>
      <c r="V203" s="88"/>
      <c r="W203" s="88"/>
      <c r="X203" s="88"/>
      <c r="Y203" s="88"/>
      <c r="Z203" s="88"/>
    </row>
    <row r="204" spans="1:26" ht="9.75" customHeight="1" x14ac:dyDescent="0.15">
      <c r="A204" s="88"/>
      <c r="B204" s="88"/>
      <c r="C204" s="88"/>
      <c r="D204" s="88"/>
      <c r="E204" s="88"/>
      <c r="F204" s="88"/>
      <c r="G204" s="88"/>
      <c r="H204" s="88"/>
      <c r="I204" s="88"/>
      <c r="J204" s="208"/>
      <c r="K204" s="208"/>
      <c r="L204" s="88"/>
      <c r="M204" s="88"/>
      <c r="N204" s="88"/>
      <c r="O204" s="88"/>
      <c r="P204" s="88"/>
      <c r="Q204" s="88"/>
      <c r="R204" s="88"/>
      <c r="S204" s="88"/>
      <c r="T204" s="88"/>
      <c r="U204" s="88"/>
      <c r="V204" s="88"/>
      <c r="W204" s="88"/>
      <c r="X204" s="88"/>
      <c r="Y204" s="88"/>
      <c r="Z204" s="88"/>
    </row>
    <row r="205" spans="1:26" ht="9.75" customHeight="1" x14ac:dyDescent="0.15">
      <c r="A205" s="88"/>
      <c r="B205" s="88"/>
      <c r="C205" s="88"/>
      <c r="D205" s="88"/>
      <c r="E205" s="88"/>
      <c r="F205" s="88"/>
      <c r="G205" s="88"/>
      <c r="H205" s="88"/>
      <c r="I205" s="88"/>
      <c r="J205" s="208"/>
      <c r="K205" s="208"/>
      <c r="L205" s="88"/>
      <c r="M205" s="88"/>
      <c r="N205" s="88"/>
      <c r="O205" s="88"/>
      <c r="P205" s="88"/>
      <c r="Q205" s="88"/>
      <c r="R205" s="88"/>
      <c r="S205" s="88"/>
      <c r="T205" s="88"/>
      <c r="U205" s="88"/>
      <c r="V205" s="88"/>
      <c r="W205" s="88"/>
      <c r="X205" s="88"/>
      <c r="Y205" s="88"/>
      <c r="Z205" s="88"/>
    </row>
    <row r="206" spans="1:26" ht="9.75" customHeight="1" x14ac:dyDescent="0.15">
      <c r="A206" s="88"/>
      <c r="B206" s="88"/>
      <c r="C206" s="88"/>
      <c r="D206" s="88"/>
      <c r="E206" s="88"/>
      <c r="F206" s="88"/>
      <c r="G206" s="88"/>
      <c r="H206" s="88"/>
      <c r="I206" s="88"/>
      <c r="J206" s="208"/>
      <c r="K206" s="208"/>
      <c r="L206" s="88"/>
      <c r="M206" s="88"/>
      <c r="N206" s="88"/>
      <c r="O206" s="88"/>
      <c r="P206" s="88"/>
      <c r="Q206" s="88"/>
      <c r="R206" s="88"/>
      <c r="S206" s="88"/>
      <c r="T206" s="88"/>
      <c r="U206" s="88"/>
      <c r="V206" s="88"/>
      <c r="W206" s="88"/>
      <c r="X206" s="88"/>
      <c r="Y206" s="88"/>
      <c r="Z206" s="88"/>
    </row>
    <row r="207" spans="1:26" ht="9.75" customHeight="1" x14ac:dyDescent="0.15">
      <c r="A207" s="88"/>
      <c r="B207" s="88"/>
      <c r="C207" s="88"/>
      <c r="D207" s="88"/>
      <c r="E207" s="88"/>
      <c r="F207" s="88"/>
      <c r="G207" s="88"/>
      <c r="H207" s="88"/>
      <c r="I207" s="88"/>
      <c r="J207" s="208"/>
      <c r="K207" s="208"/>
      <c r="L207" s="88"/>
      <c r="M207" s="88"/>
      <c r="N207" s="88"/>
      <c r="O207" s="88"/>
      <c r="P207" s="88"/>
      <c r="Q207" s="88"/>
      <c r="R207" s="88"/>
      <c r="S207" s="88"/>
      <c r="T207" s="88"/>
      <c r="U207" s="88"/>
      <c r="V207" s="88"/>
      <c r="W207" s="88"/>
      <c r="X207" s="88"/>
      <c r="Y207" s="88"/>
      <c r="Z207" s="88"/>
    </row>
    <row r="208" spans="1:26" ht="9.75" customHeight="1" x14ac:dyDescent="0.15">
      <c r="A208" s="88"/>
      <c r="B208" s="88"/>
      <c r="C208" s="88"/>
      <c r="D208" s="88"/>
      <c r="E208" s="88"/>
      <c r="F208" s="88"/>
      <c r="G208" s="88"/>
      <c r="H208" s="88"/>
      <c r="I208" s="88"/>
      <c r="J208" s="208"/>
      <c r="K208" s="208"/>
      <c r="L208" s="88"/>
      <c r="M208" s="88"/>
      <c r="N208" s="88"/>
      <c r="O208" s="88"/>
      <c r="P208" s="88"/>
      <c r="Q208" s="88"/>
      <c r="R208" s="88"/>
      <c r="S208" s="88"/>
      <c r="T208" s="88"/>
      <c r="U208" s="88"/>
      <c r="V208" s="88"/>
      <c r="W208" s="88"/>
      <c r="X208" s="88"/>
      <c r="Y208" s="88"/>
      <c r="Z208" s="88"/>
    </row>
    <row r="209" spans="1:26" ht="9.75" customHeight="1" x14ac:dyDescent="0.15">
      <c r="A209" s="88"/>
      <c r="B209" s="88"/>
      <c r="C209" s="88"/>
      <c r="D209" s="88"/>
      <c r="E209" s="88"/>
      <c r="F209" s="88"/>
      <c r="G209" s="88"/>
      <c r="H209" s="88"/>
      <c r="I209" s="88"/>
      <c r="J209" s="208"/>
      <c r="K209" s="208"/>
      <c r="L209" s="88"/>
      <c r="M209" s="88"/>
      <c r="N209" s="88"/>
      <c r="O209" s="88"/>
      <c r="P209" s="88"/>
      <c r="Q209" s="88"/>
      <c r="R209" s="88"/>
      <c r="S209" s="88"/>
      <c r="T209" s="88"/>
      <c r="U209" s="88"/>
      <c r="V209" s="88"/>
      <c r="W209" s="88"/>
      <c r="X209" s="88"/>
      <c r="Y209" s="88"/>
      <c r="Z209" s="88"/>
    </row>
    <row r="210" spans="1:26" ht="9.75" customHeight="1" x14ac:dyDescent="0.15">
      <c r="A210" s="88"/>
      <c r="B210" s="88"/>
      <c r="C210" s="88"/>
      <c r="D210" s="88"/>
      <c r="E210" s="88"/>
      <c r="F210" s="88"/>
      <c r="G210" s="88"/>
      <c r="H210" s="88"/>
      <c r="I210" s="88"/>
      <c r="J210" s="208"/>
      <c r="K210" s="208"/>
      <c r="L210" s="88"/>
      <c r="M210" s="88"/>
      <c r="N210" s="88"/>
      <c r="O210" s="88"/>
      <c r="P210" s="88"/>
      <c r="Q210" s="88"/>
      <c r="R210" s="88"/>
      <c r="S210" s="88"/>
      <c r="T210" s="88"/>
      <c r="U210" s="88"/>
      <c r="V210" s="88"/>
      <c r="W210" s="88"/>
      <c r="X210" s="88"/>
      <c r="Y210" s="88"/>
      <c r="Z210" s="88"/>
    </row>
    <row r="211" spans="1:26" ht="9.75" customHeight="1" x14ac:dyDescent="0.15">
      <c r="A211" s="88"/>
      <c r="B211" s="88"/>
      <c r="C211" s="88"/>
      <c r="D211" s="88"/>
      <c r="E211" s="88"/>
      <c r="F211" s="88"/>
      <c r="G211" s="88"/>
      <c r="H211" s="88"/>
      <c r="I211" s="88"/>
      <c r="J211" s="208"/>
      <c r="K211" s="208"/>
      <c r="L211" s="88"/>
      <c r="M211" s="88"/>
      <c r="N211" s="88"/>
      <c r="O211" s="88"/>
      <c r="P211" s="88"/>
      <c r="Q211" s="88"/>
      <c r="R211" s="88"/>
      <c r="S211" s="88"/>
      <c r="T211" s="88"/>
      <c r="U211" s="88"/>
      <c r="V211" s="88"/>
      <c r="W211" s="88"/>
      <c r="X211" s="88"/>
      <c r="Y211" s="88"/>
      <c r="Z211" s="88"/>
    </row>
    <row r="212" spans="1:26" ht="9.75" customHeight="1" x14ac:dyDescent="0.15">
      <c r="A212" s="88"/>
      <c r="B212" s="88"/>
      <c r="C212" s="88"/>
      <c r="D212" s="88"/>
      <c r="E212" s="88"/>
      <c r="F212" s="88"/>
      <c r="G212" s="88"/>
      <c r="H212" s="88"/>
      <c r="I212" s="88"/>
      <c r="J212" s="208"/>
      <c r="K212" s="208"/>
      <c r="L212" s="88"/>
      <c r="M212" s="88"/>
      <c r="N212" s="88"/>
      <c r="O212" s="88"/>
      <c r="P212" s="88"/>
      <c r="Q212" s="88"/>
      <c r="R212" s="88"/>
      <c r="S212" s="88"/>
      <c r="T212" s="88"/>
      <c r="U212" s="88"/>
      <c r="V212" s="88"/>
      <c r="W212" s="88"/>
      <c r="X212" s="88"/>
      <c r="Y212" s="88"/>
      <c r="Z212" s="88"/>
    </row>
    <row r="213" spans="1:26" ht="9.75" customHeight="1" x14ac:dyDescent="0.15">
      <c r="A213" s="88"/>
      <c r="B213" s="88"/>
      <c r="C213" s="88"/>
      <c r="D213" s="88"/>
      <c r="E213" s="88"/>
      <c r="F213" s="88"/>
      <c r="G213" s="88"/>
      <c r="H213" s="88"/>
      <c r="I213" s="88"/>
      <c r="J213" s="208"/>
      <c r="K213" s="208"/>
      <c r="L213" s="88"/>
      <c r="M213" s="88"/>
      <c r="N213" s="88"/>
      <c r="O213" s="88"/>
      <c r="P213" s="88"/>
      <c r="Q213" s="88"/>
      <c r="R213" s="88"/>
      <c r="S213" s="88"/>
      <c r="T213" s="88"/>
      <c r="U213" s="88"/>
      <c r="V213" s="88"/>
      <c r="W213" s="88"/>
      <c r="X213" s="88"/>
      <c r="Y213" s="88"/>
      <c r="Z213" s="88"/>
    </row>
    <row r="214" spans="1:26" ht="9.75" customHeight="1" x14ac:dyDescent="0.15">
      <c r="A214" s="88"/>
      <c r="B214" s="88"/>
      <c r="C214" s="88"/>
      <c r="D214" s="88"/>
      <c r="E214" s="88"/>
      <c r="F214" s="88"/>
      <c r="G214" s="88"/>
      <c r="H214" s="88"/>
      <c r="I214" s="88"/>
      <c r="J214" s="208"/>
      <c r="K214" s="208"/>
      <c r="L214" s="88"/>
      <c r="M214" s="88"/>
      <c r="N214" s="88"/>
      <c r="O214" s="88"/>
      <c r="P214" s="88"/>
      <c r="Q214" s="88"/>
      <c r="R214" s="88"/>
      <c r="S214" s="88"/>
      <c r="T214" s="88"/>
      <c r="U214" s="88"/>
      <c r="V214" s="88"/>
      <c r="W214" s="88"/>
      <c r="X214" s="88"/>
      <c r="Y214" s="88"/>
      <c r="Z214" s="88"/>
    </row>
    <row r="215" spans="1:26" ht="9.75" customHeight="1" x14ac:dyDescent="0.15">
      <c r="A215" s="88"/>
      <c r="B215" s="88"/>
      <c r="C215" s="88"/>
      <c r="D215" s="88"/>
      <c r="E215" s="88"/>
      <c r="F215" s="88"/>
      <c r="G215" s="88"/>
      <c r="H215" s="88"/>
      <c r="I215" s="88"/>
      <c r="J215" s="208"/>
      <c r="K215" s="208"/>
      <c r="L215" s="88"/>
      <c r="M215" s="88"/>
      <c r="N215" s="88"/>
      <c r="O215" s="88"/>
      <c r="P215" s="88"/>
      <c r="Q215" s="88"/>
      <c r="R215" s="88"/>
      <c r="S215" s="88"/>
      <c r="T215" s="88"/>
      <c r="U215" s="88"/>
      <c r="V215" s="88"/>
      <c r="W215" s="88"/>
      <c r="X215" s="88"/>
      <c r="Y215" s="88"/>
      <c r="Z215" s="88"/>
    </row>
    <row r="216" spans="1:26" ht="9.75" customHeight="1" x14ac:dyDescent="0.15">
      <c r="A216" s="88"/>
      <c r="B216" s="88"/>
      <c r="C216" s="88"/>
      <c r="D216" s="88"/>
      <c r="E216" s="88"/>
      <c r="F216" s="88"/>
      <c r="G216" s="88"/>
      <c r="H216" s="88"/>
      <c r="I216" s="88"/>
      <c r="J216" s="208"/>
      <c r="K216" s="208"/>
      <c r="L216" s="88"/>
      <c r="M216" s="88"/>
      <c r="N216" s="88"/>
      <c r="O216" s="88"/>
      <c r="P216" s="88"/>
      <c r="Q216" s="88"/>
      <c r="R216" s="88"/>
      <c r="S216" s="88"/>
      <c r="T216" s="88"/>
      <c r="U216" s="88"/>
      <c r="V216" s="88"/>
      <c r="W216" s="88"/>
      <c r="X216" s="88"/>
      <c r="Y216" s="88"/>
      <c r="Z216" s="88"/>
    </row>
    <row r="217" spans="1:26" ht="9.75" customHeight="1" x14ac:dyDescent="0.15">
      <c r="A217" s="88"/>
      <c r="B217" s="88"/>
      <c r="C217" s="88"/>
      <c r="D217" s="88"/>
      <c r="E217" s="88"/>
      <c r="F217" s="88"/>
      <c r="G217" s="88"/>
      <c r="H217" s="88"/>
      <c r="I217" s="88"/>
      <c r="J217" s="208"/>
      <c r="K217" s="208"/>
      <c r="L217" s="88"/>
      <c r="M217" s="88"/>
      <c r="N217" s="88"/>
      <c r="O217" s="88"/>
      <c r="P217" s="88"/>
      <c r="Q217" s="88"/>
      <c r="R217" s="88"/>
      <c r="S217" s="88"/>
      <c r="T217" s="88"/>
      <c r="U217" s="88"/>
      <c r="V217" s="88"/>
      <c r="W217" s="88"/>
      <c r="X217" s="88"/>
      <c r="Y217" s="88"/>
      <c r="Z217" s="88"/>
    </row>
    <row r="218" spans="1:26" ht="9.75" customHeight="1" x14ac:dyDescent="0.15">
      <c r="A218" s="88"/>
      <c r="B218" s="88"/>
      <c r="C218" s="88"/>
      <c r="D218" s="88"/>
      <c r="E218" s="88"/>
      <c r="F218" s="88"/>
      <c r="G218" s="88"/>
      <c r="H218" s="88"/>
      <c r="I218" s="88"/>
      <c r="J218" s="208"/>
      <c r="K218" s="208"/>
      <c r="L218" s="88"/>
      <c r="M218" s="88"/>
      <c r="N218" s="88"/>
      <c r="O218" s="88"/>
      <c r="P218" s="88"/>
      <c r="Q218" s="88"/>
      <c r="R218" s="88"/>
      <c r="S218" s="88"/>
      <c r="T218" s="88"/>
      <c r="U218" s="88"/>
      <c r="V218" s="88"/>
      <c r="W218" s="88"/>
      <c r="X218" s="88"/>
      <c r="Y218" s="88"/>
      <c r="Z218" s="88"/>
    </row>
    <row r="219" spans="1:26" ht="9.75" customHeight="1" x14ac:dyDescent="0.15">
      <c r="A219" s="88"/>
      <c r="B219" s="88"/>
      <c r="C219" s="88"/>
      <c r="D219" s="88"/>
      <c r="E219" s="88"/>
      <c r="F219" s="88"/>
      <c r="G219" s="88"/>
      <c r="H219" s="88"/>
      <c r="I219" s="88"/>
      <c r="J219" s="208"/>
      <c r="K219" s="208"/>
      <c r="L219" s="88"/>
      <c r="M219" s="88"/>
      <c r="N219" s="88"/>
      <c r="O219" s="88"/>
      <c r="P219" s="88"/>
      <c r="Q219" s="88"/>
      <c r="R219" s="88"/>
      <c r="S219" s="88"/>
      <c r="T219" s="88"/>
      <c r="U219" s="88"/>
      <c r="V219" s="88"/>
      <c r="W219" s="88"/>
      <c r="X219" s="88"/>
      <c r="Y219" s="88"/>
      <c r="Z219" s="88"/>
    </row>
    <row r="220" spans="1:26" ht="9.75" customHeight="1" x14ac:dyDescent="0.15">
      <c r="A220" s="88"/>
      <c r="B220" s="88"/>
      <c r="C220" s="88"/>
      <c r="D220" s="88"/>
      <c r="E220" s="88"/>
      <c r="F220" s="88"/>
      <c r="G220" s="88"/>
      <c r="H220" s="88"/>
      <c r="I220" s="88"/>
      <c r="J220" s="208"/>
      <c r="K220" s="208"/>
      <c r="L220" s="88"/>
      <c r="M220" s="88"/>
      <c r="N220" s="88"/>
      <c r="O220" s="88"/>
      <c r="P220" s="88"/>
      <c r="Q220" s="88"/>
      <c r="R220" s="88"/>
      <c r="S220" s="88"/>
      <c r="T220" s="88"/>
      <c r="U220" s="88"/>
      <c r="V220" s="88"/>
      <c r="W220" s="88"/>
      <c r="X220" s="88"/>
      <c r="Y220" s="88"/>
      <c r="Z220" s="88"/>
    </row>
    <row r="221" spans="1:26" ht="9.75" customHeight="1" x14ac:dyDescent="0.15">
      <c r="A221" s="88"/>
      <c r="B221" s="88"/>
      <c r="C221" s="88"/>
      <c r="D221" s="88"/>
      <c r="E221" s="88"/>
      <c r="F221" s="88"/>
      <c r="G221" s="88"/>
      <c r="H221" s="88"/>
      <c r="I221" s="88"/>
      <c r="J221" s="208"/>
      <c r="K221" s="208"/>
      <c r="L221" s="88"/>
      <c r="M221" s="88"/>
      <c r="N221" s="88"/>
      <c r="O221" s="88"/>
      <c r="P221" s="88"/>
      <c r="Q221" s="88"/>
      <c r="R221" s="88"/>
      <c r="S221" s="88"/>
      <c r="T221" s="88"/>
      <c r="U221" s="88"/>
      <c r="V221" s="88"/>
      <c r="W221" s="88"/>
      <c r="X221" s="88"/>
      <c r="Y221" s="88"/>
      <c r="Z221" s="88"/>
    </row>
    <row r="222" spans="1:26" ht="9.75" customHeight="1" x14ac:dyDescent="0.15">
      <c r="A222" s="88"/>
      <c r="B222" s="88"/>
      <c r="C222" s="88"/>
      <c r="D222" s="88"/>
      <c r="E222" s="88"/>
      <c r="F222" s="88"/>
      <c r="G222" s="88"/>
      <c r="H222" s="88"/>
      <c r="I222" s="88"/>
      <c r="J222" s="208"/>
      <c r="K222" s="208"/>
      <c r="L222" s="88"/>
      <c r="M222" s="88"/>
      <c r="N222" s="88"/>
      <c r="O222" s="88"/>
      <c r="P222" s="88"/>
      <c r="Q222" s="88"/>
      <c r="R222" s="88"/>
      <c r="S222" s="88"/>
      <c r="T222" s="88"/>
      <c r="U222" s="88"/>
      <c r="V222" s="88"/>
      <c r="W222" s="88"/>
      <c r="X222" s="88"/>
      <c r="Y222" s="88"/>
      <c r="Z222" s="88"/>
    </row>
    <row r="223" spans="1:26" ht="9.75" customHeight="1" x14ac:dyDescent="0.15">
      <c r="A223" s="88"/>
      <c r="B223" s="88"/>
      <c r="C223" s="88"/>
      <c r="D223" s="88"/>
      <c r="E223" s="88"/>
      <c r="F223" s="88"/>
      <c r="G223" s="88"/>
      <c r="H223" s="88"/>
      <c r="I223" s="88"/>
      <c r="J223" s="208"/>
      <c r="K223" s="208"/>
      <c r="L223" s="88"/>
      <c r="M223" s="88"/>
      <c r="N223" s="88"/>
      <c r="O223" s="88"/>
      <c r="P223" s="88"/>
      <c r="Q223" s="88"/>
      <c r="R223" s="88"/>
      <c r="S223" s="88"/>
      <c r="T223" s="88"/>
      <c r="U223" s="88"/>
      <c r="V223" s="88"/>
      <c r="W223" s="88"/>
      <c r="X223" s="88"/>
      <c r="Y223" s="88"/>
      <c r="Z223" s="88"/>
    </row>
    <row r="224" spans="1:26" ht="9.75" customHeight="1" x14ac:dyDescent="0.15">
      <c r="A224" s="88"/>
      <c r="B224" s="88"/>
      <c r="C224" s="88"/>
      <c r="D224" s="88"/>
      <c r="E224" s="88"/>
      <c r="F224" s="88"/>
      <c r="G224" s="88"/>
      <c r="H224" s="88"/>
      <c r="I224" s="88"/>
      <c r="J224" s="208"/>
      <c r="K224" s="208"/>
      <c r="L224" s="88"/>
      <c r="M224" s="88"/>
      <c r="N224" s="88"/>
      <c r="O224" s="88"/>
      <c r="P224" s="88"/>
      <c r="Q224" s="88"/>
      <c r="R224" s="88"/>
      <c r="S224" s="88"/>
      <c r="T224" s="88"/>
      <c r="U224" s="88"/>
      <c r="V224" s="88"/>
      <c r="W224" s="88"/>
      <c r="X224" s="88"/>
      <c r="Y224" s="88"/>
      <c r="Z224" s="88"/>
    </row>
    <row r="225" spans="1:26" ht="9.75" customHeight="1" x14ac:dyDescent="0.15">
      <c r="A225" s="88"/>
      <c r="B225" s="88"/>
      <c r="C225" s="88"/>
      <c r="D225" s="88"/>
      <c r="E225" s="88"/>
      <c r="F225" s="88"/>
      <c r="G225" s="88"/>
      <c r="H225" s="88"/>
      <c r="I225" s="88"/>
      <c r="J225" s="208"/>
      <c r="K225" s="208"/>
      <c r="L225" s="88"/>
      <c r="M225" s="88"/>
      <c r="N225" s="88"/>
      <c r="O225" s="88"/>
      <c r="P225" s="88"/>
      <c r="Q225" s="88"/>
      <c r="R225" s="88"/>
      <c r="S225" s="88"/>
      <c r="T225" s="88"/>
      <c r="U225" s="88"/>
      <c r="V225" s="88"/>
      <c r="W225" s="88"/>
      <c r="X225" s="88"/>
      <c r="Y225" s="88"/>
      <c r="Z225" s="88"/>
    </row>
    <row r="226" spans="1:26" ht="9.75" customHeight="1" x14ac:dyDescent="0.15">
      <c r="A226" s="88"/>
      <c r="B226" s="88"/>
      <c r="C226" s="88"/>
      <c r="D226" s="88"/>
      <c r="E226" s="88"/>
      <c r="F226" s="88"/>
      <c r="G226" s="88"/>
      <c r="H226" s="88"/>
      <c r="I226" s="88"/>
      <c r="J226" s="208"/>
      <c r="K226" s="208"/>
      <c r="L226" s="88"/>
      <c r="M226" s="88"/>
      <c r="N226" s="88"/>
      <c r="O226" s="88"/>
      <c r="P226" s="88"/>
      <c r="Q226" s="88"/>
      <c r="R226" s="88"/>
      <c r="S226" s="88"/>
      <c r="T226" s="88"/>
      <c r="U226" s="88"/>
      <c r="V226" s="88"/>
      <c r="W226" s="88"/>
      <c r="X226" s="88"/>
      <c r="Y226" s="88"/>
      <c r="Z226" s="88"/>
    </row>
    <row r="227" spans="1:26" ht="9.75" customHeight="1" x14ac:dyDescent="0.15">
      <c r="A227" s="88"/>
      <c r="B227" s="88"/>
      <c r="C227" s="88"/>
      <c r="D227" s="88"/>
      <c r="E227" s="88"/>
      <c r="F227" s="88"/>
      <c r="G227" s="88"/>
      <c r="H227" s="88"/>
      <c r="I227" s="88"/>
      <c r="J227" s="208"/>
      <c r="K227" s="208"/>
      <c r="L227" s="88"/>
      <c r="M227" s="88"/>
      <c r="N227" s="88"/>
      <c r="O227" s="88"/>
      <c r="P227" s="88"/>
      <c r="Q227" s="88"/>
      <c r="R227" s="88"/>
      <c r="S227" s="88"/>
      <c r="T227" s="88"/>
      <c r="U227" s="88"/>
      <c r="V227" s="88"/>
      <c r="W227" s="88"/>
      <c r="X227" s="88"/>
      <c r="Y227" s="88"/>
      <c r="Z227" s="88"/>
    </row>
    <row r="228" spans="1:26" ht="9.75" customHeight="1" x14ac:dyDescent="0.15">
      <c r="A228" s="88"/>
      <c r="B228" s="88"/>
      <c r="C228" s="88"/>
      <c r="D228" s="88"/>
      <c r="E228" s="88"/>
      <c r="F228" s="88"/>
      <c r="G228" s="88"/>
      <c r="H228" s="88"/>
      <c r="I228" s="88"/>
      <c r="J228" s="208"/>
      <c r="K228" s="208"/>
      <c r="L228" s="88"/>
      <c r="M228" s="88"/>
      <c r="N228" s="88"/>
      <c r="O228" s="88"/>
      <c r="P228" s="88"/>
      <c r="Q228" s="88"/>
      <c r="R228" s="88"/>
      <c r="S228" s="88"/>
      <c r="T228" s="88"/>
      <c r="U228" s="88"/>
      <c r="V228" s="88"/>
      <c r="W228" s="88"/>
      <c r="X228" s="88"/>
      <c r="Y228" s="88"/>
      <c r="Z228" s="88"/>
    </row>
    <row r="229" spans="1:26" ht="9.75" customHeight="1" x14ac:dyDescent="0.15">
      <c r="A229" s="88"/>
      <c r="B229" s="88"/>
      <c r="C229" s="88"/>
      <c r="D229" s="88"/>
      <c r="E229" s="88"/>
      <c r="F229" s="88"/>
      <c r="G229" s="88"/>
      <c r="H229" s="88"/>
      <c r="I229" s="88"/>
      <c r="J229" s="208"/>
      <c r="K229" s="208"/>
      <c r="L229" s="88"/>
      <c r="M229" s="88"/>
      <c r="N229" s="88"/>
      <c r="O229" s="88"/>
      <c r="P229" s="88"/>
      <c r="Q229" s="88"/>
      <c r="R229" s="88"/>
      <c r="S229" s="88"/>
      <c r="T229" s="88"/>
      <c r="U229" s="88"/>
      <c r="V229" s="88"/>
      <c r="W229" s="88"/>
      <c r="X229" s="88"/>
      <c r="Y229" s="88"/>
      <c r="Z229" s="88"/>
    </row>
    <row r="230" spans="1:26" ht="9.75" customHeight="1" x14ac:dyDescent="0.15">
      <c r="A230" s="88"/>
      <c r="B230" s="88"/>
      <c r="C230" s="88"/>
      <c r="D230" s="88"/>
      <c r="E230" s="88"/>
      <c r="F230" s="88"/>
      <c r="G230" s="88"/>
      <c r="H230" s="88"/>
      <c r="I230" s="88"/>
      <c r="J230" s="208"/>
      <c r="K230" s="208"/>
      <c r="L230" s="88"/>
      <c r="M230" s="88"/>
      <c r="N230" s="88"/>
      <c r="O230" s="88"/>
      <c r="P230" s="88"/>
      <c r="Q230" s="88"/>
      <c r="R230" s="88"/>
      <c r="S230" s="88"/>
      <c r="T230" s="88"/>
      <c r="U230" s="88"/>
      <c r="V230" s="88"/>
      <c r="W230" s="88"/>
      <c r="X230" s="88"/>
      <c r="Y230" s="88"/>
      <c r="Z230" s="88"/>
    </row>
    <row r="231" spans="1:26" ht="9.75" customHeight="1" x14ac:dyDescent="0.15">
      <c r="A231" s="88"/>
      <c r="B231" s="88"/>
      <c r="C231" s="88"/>
      <c r="D231" s="88"/>
      <c r="E231" s="88"/>
      <c r="F231" s="88"/>
      <c r="G231" s="88"/>
      <c r="H231" s="88"/>
      <c r="I231" s="88"/>
      <c r="J231" s="208"/>
      <c r="K231" s="208"/>
      <c r="L231" s="88"/>
      <c r="M231" s="88"/>
      <c r="N231" s="88"/>
      <c r="O231" s="88"/>
      <c r="P231" s="88"/>
      <c r="Q231" s="88"/>
      <c r="R231" s="88"/>
      <c r="S231" s="88"/>
      <c r="T231" s="88"/>
      <c r="U231" s="88"/>
      <c r="V231" s="88"/>
      <c r="W231" s="88"/>
      <c r="X231" s="88"/>
      <c r="Y231" s="88"/>
      <c r="Z231" s="88"/>
    </row>
    <row r="232" spans="1:26" ht="9.75" customHeight="1" x14ac:dyDescent="0.15">
      <c r="A232" s="88"/>
      <c r="B232" s="88"/>
      <c r="C232" s="88"/>
      <c r="D232" s="88"/>
      <c r="E232" s="88"/>
      <c r="F232" s="88"/>
      <c r="G232" s="88"/>
      <c r="H232" s="88"/>
      <c r="I232" s="88"/>
      <c r="J232" s="208"/>
      <c r="K232" s="208"/>
      <c r="L232" s="88"/>
      <c r="M232" s="88"/>
      <c r="N232" s="88"/>
      <c r="O232" s="88"/>
      <c r="P232" s="88"/>
      <c r="Q232" s="88"/>
      <c r="R232" s="88"/>
      <c r="S232" s="88"/>
      <c r="T232" s="88"/>
      <c r="U232" s="88"/>
      <c r="V232" s="88"/>
      <c r="W232" s="88"/>
      <c r="X232" s="88"/>
      <c r="Y232" s="88"/>
      <c r="Z232" s="88"/>
    </row>
    <row r="233" spans="1:26" ht="9.75" customHeight="1" x14ac:dyDescent="0.15">
      <c r="A233" s="88"/>
      <c r="B233" s="88"/>
      <c r="C233" s="88"/>
      <c r="D233" s="88"/>
      <c r="E233" s="88"/>
      <c r="F233" s="88"/>
      <c r="G233" s="88"/>
      <c r="H233" s="88"/>
      <c r="I233" s="88"/>
      <c r="J233" s="208"/>
      <c r="K233" s="208"/>
      <c r="L233" s="88"/>
      <c r="M233" s="88"/>
      <c r="N233" s="88"/>
      <c r="O233" s="88"/>
      <c r="P233" s="88"/>
      <c r="Q233" s="88"/>
      <c r="R233" s="88"/>
      <c r="S233" s="88"/>
      <c r="T233" s="88"/>
      <c r="U233" s="88"/>
      <c r="V233" s="88"/>
      <c r="W233" s="88"/>
      <c r="X233" s="88"/>
      <c r="Y233" s="88"/>
      <c r="Z233" s="88"/>
    </row>
    <row r="234" spans="1:26" ht="9.75" customHeight="1" x14ac:dyDescent="0.15">
      <c r="A234" s="88"/>
      <c r="B234" s="88"/>
      <c r="C234" s="88"/>
      <c r="D234" s="88"/>
      <c r="E234" s="88"/>
      <c r="F234" s="88"/>
      <c r="G234" s="88"/>
      <c r="H234" s="88"/>
      <c r="I234" s="88"/>
      <c r="J234" s="208"/>
      <c r="K234" s="208"/>
      <c r="L234" s="88"/>
      <c r="M234" s="88"/>
      <c r="N234" s="88"/>
      <c r="O234" s="88"/>
      <c r="P234" s="88"/>
      <c r="Q234" s="88"/>
      <c r="R234" s="88"/>
      <c r="S234" s="88"/>
      <c r="T234" s="88"/>
      <c r="U234" s="88"/>
      <c r="V234" s="88"/>
      <c r="W234" s="88"/>
      <c r="X234" s="88"/>
      <c r="Y234" s="88"/>
      <c r="Z234" s="88"/>
    </row>
    <row r="235" spans="1:26" ht="9.75" customHeight="1" x14ac:dyDescent="0.15">
      <c r="A235" s="88"/>
      <c r="B235" s="88"/>
      <c r="C235" s="88"/>
      <c r="D235" s="88"/>
      <c r="E235" s="88"/>
      <c r="F235" s="88"/>
      <c r="G235" s="88"/>
      <c r="H235" s="88"/>
      <c r="I235" s="88"/>
      <c r="J235" s="208"/>
      <c r="K235" s="208"/>
      <c r="L235" s="88"/>
      <c r="M235" s="88"/>
      <c r="N235" s="88"/>
      <c r="O235" s="88"/>
      <c r="P235" s="88"/>
      <c r="Q235" s="88"/>
      <c r="R235" s="88"/>
      <c r="S235" s="88"/>
      <c r="T235" s="88"/>
      <c r="U235" s="88"/>
      <c r="V235" s="88"/>
      <c r="W235" s="88"/>
      <c r="X235" s="88"/>
      <c r="Y235" s="88"/>
      <c r="Z235" s="88"/>
    </row>
    <row r="236" spans="1:26" ht="9.75" customHeight="1" x14ac:dyDescent="0.15">
      <c r="A236" s="88"/>
      <c r="B236" s="88"/>
      <c r="C236" s="88"/>
      <c r="D236" s="88"/>
      <c r="E236" s="88"/>
      <c r="F236" s="88"/>
      <c r="G236" s="88"/>
      <c r="H236" s="88"/>
      <c r="I236" s="88"/>
      <c r="J236" s="208"/>
      <c r="K236" s="208"/>
      <c r="L236" s="88"/>
      <c r="M236" s="88"/>
      <c r="N236" s="88"/>
      <c r="O236" s="88"/>
      <c r="P236" s="88"/>
      <c r="Q236" s="88"/>
      <c r="R236" s="88"/>
      <c r="S236" s="88"/>
      <c r="T236" s="88"/>
      <c r="U236" s="88"/>
      <c r="V236" s="88"/>
      <c r="W236" s="88"/>
      <c r="X236" s="88"/>
      <c r="Y236" s="88"/>
      <c r="Z236" s="88"/>
    </row>
    <row r="237" spans="1:26" ht="9.75" customHeight="1" x14ac:dyDescent="0.15">
      <c r="A237" s="88"/>
      <c r="B237" s="88"/>
      <c r="C237" s="88"/>
      <c r="D237" s="88"/>
      <c r="E237" s="88"/>
      <c r="F237" s="88"/>
      <c r="G237" s="88"/>
      <c r="H237" s="88"/>
      <c r="I237" s="88"/>
      <c r="J237" s="208"/>
      <c r="K237" s="208"/>
      <c r="L237" s="88"/>
      <c r="M237" s="88"/>
      <c r="N237" s="88"/>
      <c r="O237" s="88"/>
      <c r="P237" s="88"/>
      <c r="Q237" s="88"/>
      <c r="R237" s="88"/>
      <c r="S237" s="88"/>
      <c r="T237" s="88"/>
      <c r="U237" s="88"/>
      <c r="V237" s="88"/>
      <c r="W237" s="88"/>
      <c r="X237" s="88"/>
      <c r="Y237" s="88"/>
      <c r="Z237" s="88"/>
    </row>
    <row r="238" spans="1:26" ht="9.75" customHeight="1" x14ac:dyDescent="0.15">
      <c r="A238" s="88"/>
      <c r="B238" s="88"/>
      <c r="C238" s="88"/>
      <c r="D238" s="88"/>
      <c r="E238" s="88"/>
      <c r="F238" s="88"/>
      <c r="G238" s="88"/>
      <c r="H238" s="88"/>
      <c r="I238" s="88"/>
      <c r="J238" s="208"/>
      <c r="K238" s="208"/>
      <c r="L238" s="88"/>
      <c r="M238" s="88"/>
      <c r="N238" s="88"/>
      <c r="O238" s="88"/>
      <c r="P238" s="88"/>
      <c r="Q238" s="88"/>
      <c r="R238" s="88"/>
      <c r="S238" s="88"/>
      <c r="T238" s="88"/>
      <c r="U238" s="88"/>
      <c r="V238" s="88"/>
      <c r="W238" s="88"/>
      <c r="X238" s="88"/>
      <c r="Y238" s="88"/>
      <c r="Z238" s="88"/>
    </row>
    <row r="239" spans="1:26" ht="9.75" customHeight="1" x14ac:dyDescent="0.15">
      <c r="A239" s="88"/>
      <c r="B239" s="88"/>
      <c r="C239" s="88"/>
      <c r="D239" s="88"/>
      <c r="E239" s="88"/>
      <c r="F239" s="88"/>
      <c r="G239" s="88"/>
      <c r="H239" s="88"/>
      <c r="I239" s="88"/>
      <c r="J239" s="208"/>
      <c r="K239" s="208"/>
      <c r="L239" s="88"/>
      <c r="M239" s="88"/>
      <c r="N239" s="88"/>
      <c r="O239" s="88"/>
      <c r="P239" s="88"/>
      <c r="Q239" s="88"/>
      <c r="R239" s="88"/>
      <c r="S239" s="88"/>
      <c r="T239" s="88"/>
      <c r="U239" s="88"/>
      <c r="V239" s="88"/>
      <c r="W239" s="88"/>
      <c r="X239" s="88"/>
      <c r="Y239" s="88"/>
      <c r="Z239" s="88"/>
    </row>
    <row r="240" spans="1:26" ht="9.75" customHeight="1" x14ac:dyDescent="0.15">
      <c r="A240" s="88"/>
      <c r="B240" s="88"/>
      <c r="C240" s="88"/>
      <c r="D240" s="88"/>
      <c r="E240" s="88"/>
      <c r="F240" s="88"/>
      <c r="G240" s="88"/>
      <c r="H240" s="88"/>
      <c r="I240" s="88"/>
      <c r="J240" s="208"/>
      <c r="K240" s="208"/>
      <c r="L240" s="88"/>
      <c r="M240" s="88"/>
      <c r="N240" s="88"/>
      <c r="O240" s="88"/>
      <c r="P240" s="88"/>
      <c r="Q240" s="88"/>
      <c r="R240" s="88"/>
      <c r="S240" s="88"/>
      <c r="T240" s="88"/>
      <c r="U240" s="88"/>
      <c r="V240" s="88"/>
      <c r="W240" s="88"/>
      <c r="X240" s="88"/>
      <c r="Y240" s="88"/>
      <c r="Z240" s="88"/>
    </row>
    <row r="241" spans="1:26" ht="9.75" customHeight="1" x14ac:dyDescent="0.15">
      <c r="A241" s="88"/>
      <c r="B241" s="88"/>
      <c r="C241" s="88"/>
      <c r="D241" s="88"/>
      <c r="E241" s="88"/>
      <c r="F241" s="88"/>
      <c r="G241" s="88"/>
      <c r="H241" s="88"/>
      <c r="I241" s="88"/>
      <c r="J241" s="208"/>
      <c r="K241" s="208"/>
      <c r="L241" s="88"/>
      <c r="M241" s="88"/>
      <c r="N241" s="88"/>
      <c r="O241" s="88"/>
      <c r="P241" s="88"/>
      <c r="Q241" s="88"/>
      <c r="R241" s="88"/>
      <c r="S241" s="88"/>
      <c r="T241" s="88"/>
      <c r="U241" s="88"/>
      <c r="V241" s="88"/>
      <c r="W241" s="88"/>
      <c r="X241" s="88"/>
      <c r="Y241" s="88"/>
      <c r="Z241" s="88"/>
    </row>
    <row r="242" spans="1:26" ht="9.75" customHeight="1" x14ac:dyDescent="0.15">
      <c r="A242" s="88"/>
      <c r="B242" s="88"/>
      <c r="C242" s="88"/>
      <c r="D242" s="88"/>
      <c r="E242" s="88"/>
      <c r="F242" s="88"/>
      <c r="G242" s="88"/>
      <c r="H242" s="88"/>
      <c r="I242" s="88"/>
      <c r="J242" s="208"/>
      <c r="K242" s="208"/>
      <c r="L242" s="88"/>
      <c r="M242" s="88"/>
      <c r="N242" s="88"/>
      <c r="O242" s="88"/>
      <c r="P242" s="88"/>
      <c r="Q242" s="88"/>
      <c r="R242" s="88"/>
      <c r="S242" s="88"/>
      <c r="T242" s="88"/>
      <c r="U242" s="88"/>
      <c r="V242" s="88"/>
      <c r="W242" s="88"/>
      <c r="X242" s="88"/>
      <c r="Y242" s="88"/>
      <c r="Z242" s="88"/>
    </row>
    <row r="243" spans="1:26" ht="9.75" customHeight="1" x14ac:dyDescent="0.15">
      <c r="A243" s="88"/>
      <c r="B243" s="88"/>
      <c r="C243" s="88"/>
      <c r="D243" s="88"/>
      <c r="E243" s="88"/>
      <c r="F243" s="88"/>
      <c r="G243" s="88"/>
      <c r="H243" s="88"/>
      <c r="I243" s="88"/>
      <c r="J243" s="208"/>
      <c r="K243" s="208"/>
      <c r="L243" s="88"/>
      <c r="M243" s="88"/>
      <c r="N243" s="88"/>
      <c r="O243" s="88"/>
      <c r="P243" s="88"/>
      <c r="Q243" s="88"/>
      <c r="R243" s="88"/>
      <c r="S243" s="88"/>
      <c r="T243" s="88"/>
      <c r="U243" s="88"/>
      <c r="V243" s="88"/>
      <c r="W243" s="88"/>
      <c r="X243" s="88"/>
      <c r="Y243" s="88"/>
      <c r="Z243" s="88"/>
    </row>
    <row r="244" spans="1:26" ht="9.75" customHeight="1" x14ac:dyDescent="0.15">
      <c r="A244" s="88"/>
      <c r="B244" s="88"/>
      <c r="C244" s="88"/>
      <c r="D244" s="88"/>
      <c r="E244" s="88"/>
      <c r="F244" s="88"/>
      <c r="G244" s="88"/>
      <c r="H244" s="88"/>
      <c r="I244" s="88"/>
      <c r="J244" s="208"/>
      <c r="K244" s="208"/>
      <c r="L244" s="88"/>
      <c r="M244" s="88"/>
      <c r="N244" s="88"/>
      <c r="O244" s="88"/>
      <c r="P244" s="88"/>
      <c r="Q244" s="88"/>
      <c r="R244" s="88"/>
      <c r="S244" s="88"/>
      <c r="T244" s="88"/>
      <c r="U244" s="88"/>
      <c r="V244" s="88"/>
      <c r="W244" s="88"/>
      <c r="X244" s="88"/>
      <c r="Y244" s="88"/>
      <c r="Z244" s="88"/>
    </row>
    <row r="245" spans="1:26" ht="9.75" customHeight="1" x14ac:dyDescent="0.15">
      <c r="A245" s="88"/>
      <c r="B245" s="88"/>
      <c r="C245" s="88"/>
      <c r="D245" s="88"/>
      <c r="E245" s="88"/>
      <c r="F245" s="88"/>
      <c r="G245" s="88"/>
      <c r="H245" s="88"/>
      <c r="I245" s="88"/>
      <c r="J245" s="208"/>
      <c r="K245" s="208"/>
      <c r="L245" s="88"/>
      <c r="M245" s="88"/>
      <c r="N245" s="88"/>
      <c r="O245" s="88"/>
      <c r="P245" s="88"/>
      <c r="Q245" s="88"/>
      <c r="R245" s="88"/>
      <c r="S245" s="88"/>
      <c r="T245" s="88"/>
      <c r="U245" s="88"/>
      <c r="V245" s="88"/>
      <c r="W245" s="88"/>
      <c r="X245" s="88"/>
      <c r="Y245" s="88"/>
      <c r="Z245" s="88"/>
    </row>
    <row r="246" spans="1:26" ht="9.75" customHeight="1" x14ac:dyDescent="0.15">
      <c r="A246" s="88"/>
      <c r="B246" s="88"/>
      <c r="C246" s="88"/>
      <c r="D246" s="88"/>
      <c r="E246" s="88"/>
      <c r="F246" s="88"/>
      <c r="G246" s="88"/>
      <c r="H246" s="88"/>
      <c r="I246" s="88"/>
      <c r="J246" s="208"/>
      <c r="K246" s="208"/>
      <c r="L246" s="88"/>
      <c r="M246" s="88"/>
      <c r="N246" s="88"/>
      <c r="O246" s="88"/>
      <c r="P246" s="88"/>
      <c r="Q246" s="88"/>
      <c r="R246" s="88"/>
      <c r="S246" s="88"/>
      <c r="T246" s="88"/>
      <c r="U246" s="88"/>
      <c r="V246" s="88"/>
      <c r="W246" s="88"/>
      <c r="X246" s="88"/>
      <c r="Y246" s="88"/>
      <c r="Z246" s="88"/>
    </row>
    <row r="247" spans="1:26" ht="9.75" customHeight="1" x14ac:dyDescent="0.15">
      <c r="A247" s="88"/>
      <c r="B247" s="88"/>
      <c r="C247" s="88"/>
      <c r="D247" s="88"/>
      <c r="E247" s="88"/>
      <c r="F247" s="88"/>
      <c r="G247" s="88"/>
      <c r="H247" s="88"/>
      <c r="I247" s="88"/>
      <c r="J247" s="208"/>
      <c r="K247" s="208"/>
      <c r="L247" s="88"/>
      <c r="M247" s="88"/>
      <c r="N247" s="88"/>
      <c r="O247" s="88"/>
      <c r="P247" s="88"/>
      <c r="Q247" s="88"/>
      <c r="R247" s="88"/>
      <c r="S247" s="88"/>
      <c r="T247" s="88"/>
      <c r="U247" s="88"/>
      <c r="V247" s="88"/>
      <c r="W247" s="88"/>
      <c r="X247" s="88"/>
      <c r="Y247" s="88"/>
      <c r="Z247" s="88"/>
    </row>
    <row r="248" spans="1:26" ht="9.75" customHeight="1" x14ac:dyDescent="0.15">
      <c r="A248" s="88"/>
      <c r="B248" s="88"/>
      <c r="C248" s="88"/>
      <c r="D248" s="88"/>
      <c r="E248" s="88"/>
      <c r="F248" s="88"/>
      <c r="G248" s="88"/>
      <c r="H248" s="88"/>
      <c r="I248" s="88"/>
      <c r="J248" s="208"/>
      <c r="K248" s="208"/>
      <c r="L248" s="88"/>
      <c r="M248" s="88"/>
      <c r="N248" s="88"/>
      <c r="O248" s="88"/>
      <c r="P248" s="88"/>
      <c r="Q248" s="88"/>
      <c r="R248" s="88"/>
      <c r="S248" s="88"/>
      <c r="T248" s="88"/>
      <c r="U248" s="88"/>
      <c r="V248" s="88"/>
      <c r="W248" s="88"/>
      <c r="X248" s="88"/>
      <c r="Y248" s="88"/>
      <c r="Z248" s="88"/>
    </row>
    <row r="249" spans="1:26" ht="9.75" customHeight="1" x14ac:dyDescent="0.15">
      <c r="A249" s="88"/>
      <c r="B249" s="88"/>
      <c r="C249" s="88"/>
      <c r="D249" s="88"/>
      <c r="E249" s="88"/>
      <c r="F249" s="88"/>
      <c r="G249" s="88"/>
      <c r="H249" s="88"/>
      <c r="I249" s="88"/>
      <c r="J249" s="208"/>
      <c r="K249" s="208"/>
      <c r="L249" s="88"/>
      <c r="M249" s="88"/>
      <c r="N249" s="88"/>
      <c r="O249" s="88"/>
      <c r="P249" s="88"/>
      <c r="Q249" s="88"/>
      <c r="R249" s="88"/>
      <c r="S249" s="88"/>
      <c r="T249" s="88"/>
      <c r="U249" s="88"/>
      <c r="V249" s="88"/>
      <c r="W249" s="88"/>
      <c r="X249" s="88"/>
      <c r="Y249" s="88"/>
      <c r="Z249" s="88"/>
    </row>
    <row r="250" spans="1:26" ht="9.75" customHeight="1" x14ac:dyDescent="0.15">
      <c r="A250" s="88"/>
      <c r="B250" s="88"/>
      <c r="C250" s="88"/>
      <c r="D250" s="88"/>
      <c r="E250" s="88"/>
      <c r="F250" s="88"/>
      <c r="G250" s="88"/>
      <c r="H250" s="88"/>
      <c r="I250" s="88"/>
      <c r="J250" s="208"/>
      <c r="K250" s="208"/>
      <c r="L250" s="88"/>
      <c r="M250" s="88"/>
      <c r="N250" s="88"/>
      <c r="O250" s="88"/>
      <c r="P250" s="88"/>
      <c r="Q250" s="88"/>
      <c r="R250" s="88"/>
      <c r="S250" s="88"/>
      <c r="T250" s="88"/>
      <c r="U250" s="88"/>
      <c r="V250" s="88"/>
      <c r="W250" s="88"/>
      <c r="X250" s="88"/>
      <c r="Y250" s="88"/>
      <c r="Z250" s="88"/>
    </row>
    <row r="251" spans="1:26" ht="9.75" customHeight="1" x14ac:dyDescent="0.15">
      <c r="A251" s="88"/>
      <c r="B251" s="88"/>
      <c r="C251" s="88"/>
      <c r="D251" s="88"/>
      <c r="E251" s="88"/>
      <c r="F251" s="88"/>
      <c r="G251" s="88"/>
      <c r="H251" s="88"/>
      <c r="I251" s="88"/>
      <c r="J251" s="208"/>
      <c r="K251" s="208"/>
      <c r="L251" s="88"/>
      <c r="M251" s="88"/>
      <c r="N251" s="88"/>
      <c r="O251" s="88"/>
      <c r="P251" s="88"/>
      <c r="Q251" s="88"/>
      <c r="R251" s="88"/>
      <c r="S251" s="88"/>
      <c r="T251" s="88"/>
      <c r="U251" s="88"/>
      <c r="V251" s="88"/>
      <c r="W251" s="88"/>
      <c r="X251" s="88"/>
      <c r="Y251" s="88"/>
      <c r="Z251" s="88"/>
    </row>
    <row r="252" spans="1:26" ht="9.75" customHeight="1" x14ac:dyDescent="0.15">
      <c r="A252" s="88"/>
      <c r="B252" s="88"/>
      <c r="C252" s="88"/>
      <c r="D252" s="88"/>
      <c r="E252" s="88"/>
      <c r="F252" s="88"/>
      <c r="G252" s="88"/>
      <c r="H252" s="88"/>
      <c r="I252" s="88"/>
      <c r="J252" s="208"/>
      <c r="K252" s="208"/>
      <c r="L252" s="88"/>
      <c r="M252" s="88"/>
      <c r="N252" s="88"/>
      <c r="O252" s="88"/>
      <c r="P252" s="88"/>
      <c r="Q252" s="88"/>
      <c r="R252" s="88"/>
      <c r="S252" s="88"/>
      <c r="T252" s="88"/>
      <c r="U252" s="88"/>
      <c r="V252" s="88"/>
      <c r="W252" s="88"/>
      <c r="X252" s="88"/>
      <c r="Y252" s="88"/>
      <c r="Z252" s="88"/>
    </row>
    <row r="253" spans="1:26" ht="9.75" customHeight="1" x14ac:dyDescent="0.15">
      <c r="A253" s="88"/>
      <c r="B253" s="88"/>
      <c r="C253" s="88"/>
      <c r="D253" s="88"/>
      <c r="E253" s="88"/>
      <c r="F253" s="88"/>
      <c r="G253" s="88"/>
      <c r="H253" s="88"/>
      <c r="I253" s="88"/>
      <c r="J253" s="208"/>
      <c r="K253" s="208"/>
      <c r="L253" s="88"/>
      <c r="M253" s="88"/>
      <c r="N253" s="88"/>
      <c r="O253" s="88"/>
      <c r="P253" s="88"/>
      <c r="Q253" s="88"/>
      <c r="R253" s="88"/>
      <c r="S253" s="88"/>
      <c r="T253" s="88"/>
      <c r="U253" s="88"/>
      <c r="V253" s="88"/>
      <c r="W253" s="88"/>
      <c r="X253" s="88"/>
      <c r="Y253" s="88"/>
      <c r="Z253" s="88"/>
    </row>
    <row r="254" spans="1:26" ht="9.75" customHeight="1" x14ac:dyDescent="0.15">
      <c r="A254" s="88"/>
      <c r="B254" s="88"/>
      <c r="C254" s="88"/>
      <c r="D254" s="88"/>
      <c r="E254" s="88"/>
      <c r="F254" s="88"/>
      <c r="G254" s="88"/>
      <c r="H254" s="88"/>
      <c r="I254" s="88"/>
      <c r="J254" s="208"/>
      <c r="K254" s="208"/>
      <c r="L254" s="88"/>
      <c r="M254" s="88"/>
      <c r="N254" s="88"/>
      <c r="O254" s="88"/>
      <c r="P254" s="88"/>
      <c r="Q254" s="88"/>
      <c r="R254" s="88"/>
      <c r="S254" s="88"/>
      <c r="T254" s="88"/>
      <c r="U254" s="88"/>
      <c r="V254" s="88"/>
      <c r="W254" s="88"/>
      <c r="X254" s="88"/>
      <c r="Y254" s="88"/>
      <c r="Z254" s="88"/>
    </row>
    <row r="255" spans="1:26" ht="9.75" customHeight="1" x14ac:dyDescent="0.15">
      <c r="A255" s="88"/>
      <c r="B255" s="88"/>
      <c r="C255" s="88"/>
      <c r="D255" s="88"/>
      <c r="E255" s="88"/>
      <c r="F255" s="88"/>
      <c r="G255" s="88"/>
      <c r="H255" s="88"/>
      <c r="I255" s="88"/>
      <c r="J255" s="208"/>
      <c r="K255" s="208"/>
      <c r="L255" s="88"/>
      <c r="M255" s="88"/>
      <c r="N255" s="88"/>
      <c r="O255" s="88"/>
      <c r="P255" s="88"/>
      <c r="Q255" s="88"/>
      <c r="R255" s="88"/>
      <c r="S255" s="88"/>
      <c r="T255" s="88"/>
      <c r="U255" s="88"/>
      <c r="V255" s="88"/>
      <c r="W255" s="88"/>
      <c r="X255" s="88"/>
      <c r="Y255" s="88"/>
      <c r="Z255" s="88"/>
    </row>
    <row r="256" spans="1:26" ht="9.75" customHeight="1" x14ac:dyDescent="0.15">
      <c r="A256" s="88"/>
      <c r="B256" s="88"/>
      <c r="C256" s="88"/>
      <c r="D256" s="88"/>
      <c r="E256" s="88"/>
      <c r="F256" s="88"/>
      <c r="G256" s="88"/>
      <c r="H256" s="88"/>
      <c r="I256" s="88"/>
      <c r="J256" s="208"/>
      <c r="K256" s="208"/>
      <c r="L256" s="88"/>
      <c r="M256" s="88"/>
      <c r="N256" s="88"/>
      <c r="O256" s="88"/>
      <c r="P256" s="88"/>
      <c r="Q256" s="88"/>
      <c r="R256" s="88"/>
      <c r="S256" s="88"/>
      <c r="T256" s="88"/>
      <c r="U256" s="88"/>
      <c r="V256" s="88"/>
      <c r="W256" s="88"/>
      <c r="X256" s="88"/>
      <c r="Y256" s="88"/>
      <c r="Z256" s="88"/>
    </row>
    <row r="257" spans="1:26" ht="9.75" customHeight="1" x14ac:dyDescent="0.15">
      <c r="A257" s="88"/>
      <c r="B257" s="88"/>
      <c r="C257" s="88"/>
      <c r="D257" s="88"/>
      <c r="E257" s="88"/>
      <c r="F257" s="88"/>
      <c r="G257" s="88"/>
      <c r="H257" s="88"/>
      <c r="I257" s="88"/>
      <c r="J257" s="208"/>
      <c r="K257" s="208"/>
      <c r="L257" s="88"/>
      <c r="M257" s="88"/>
      <c r="N257" s="88"/>
      <c r="O257" s="88"/>
      <c r="P257" s="88"/>
      <c r="Q257" s="88"/>
      <c r="R257" s="88"/>
      <c r="S257" s="88"/>
      <c r="T257" s="88"/>
      <c r="U257" s="88"/>
      <c r="V257" s="88"/>
      <c r="W257" s="88"/>
      <c r="X257" s="88"/>
      <c r="Y257" s="88"/>
      <c r="Z257" s="88"/>
    </row>
    <row r="258" spans="1:26" ht="9.75" customHeight="1" x14ac:dyDescent="0.15">
      <c r="A258" s="88"/>
      <c r="B258" s="88"/>
      <c r="C258" s="88"/>
      <c r="D258" s="88"/>
      <c r="E258" s="88"/>
      <c r="F258" s="88"/>
      <c r="G258" s="88"/>
      <c r="H258" s="88"/>
      <c r="I258" s="88"/>
      <c r="J258" s="208"/>
      <c r="K258" s="208"/>
      <c r="L258" s="88"/>
      <c r="M258" s="88"/>
      <c r="N258" s="88"/>
      <c r="O258" s="88"/>
      <c r="P258" s="88"/>
      <c r="Q258" s="88"/>
      <c r="R258" s="88"/>
      <c r="S258" s="88"/>
      <c r="T258" s="88"/>
      <c r="U258" s="88"/>
      <c r="V258" s="88"/>
      <c r="W258" s="88"/>
      <c r="X258" s="88"/>
      <c r="Y258" s="88"/>
      <c r="Z258" s="88"/>
    </row>
    <row r="259" spans="1:26" ht="9.75" customHeight="1" x14ac:dyDescent="0.15">
      <c r="A259" s="88"/>
      <c r="B259" s="88"/>
      <c r="C259" s="88"/>
      <c r="D259" s="88"/>
      <c r="E259" s="88"/>
      <c r="F259" s="88"/>
      <c r="G259" s="88"/>
      <c r="H259" s="88"/>
      <c r="I259" s="88"/>
      <c r="J259" s="208"/>
      <c r="K259" s="208"/>
      <c r="L259" s="88"/>
      <c r="M259" s="88"/>
      <c r="N259" s="88"/>
      <c r="O259" s="88"/>
      <c r="P259" s="88"/>
      <c r="Q259" s="88"/>
      <c r="R259" s="88"/>
      <c r="S259" s="88"/>
      <c r="T259" s="88"/>
      <c r="U259" s="88"/>
      <c r="V259" s="88"/>
      <c r="W259" s="88"/>
      <c r="X259" s="88"/>
      <c r="Y259" s="88"/>
      <c r="Z259" s="88"/>
    </row>
    <row r="260" spans="1:26" ht="9.75" customHeight="1" x14ac:dyDescent="0.15">
      <c r="A260" s="88"/>
      <c r="B260" s="88"/>
      <c r="C260" s="88"/>
      <c r="D260" s="88"/>
      <c r="E260" s="88"/>
      <c r="F260" s="88"/>
      <c r="G260" s="88"/>
      <c r="H260" s="88"/>
      <c r="I260" s="88"/>
      <c r="J260" s="208"/>
      <c r="K260" s="208"/>
      <c r="L260" s="88"/>
      <c r="M260" s="88"/>
      <c r="N260" s="88"/>
      <c r="O260" s="88"/>
      <c r="P260" s="88"/>
      <c r="Q260" s="88"/>
      <c r="R260" s="88"/>
      <c r="S260" s="88"/>
      <c r="T260" s="88"/>
      <c r="U260" s="88"/>
      <c r="V260" s="88"/>
      <c r="W260" s="88"/>
      <c r="X260" s="88"/>
      <c r="Y260" s="88"/>
      <c r="Z260" s="88"/>
    </row>
    <row r="261" spans="1:26" ht="9.75" customHeight="1" x14ac:dyDescent="0.15">
      <c r="A261" s="88"/>
      <c r="B261" s="88"/>
      <c r="C261" s="88"/>
      <c r="D261" s="88"/>
      <c r="E261" s="88"/>
      <c r="F261" s="88"/>
      <c r="G261" s="88"/>
      <c r="H261" s="88"/>
      <c r="I261" s="88"/>
      <c r="J261" s="208"/>
      <c r="K261" s="208"/>
      <c r="L261" s="88"/>
      <c r="M261" s="88"/>
      <c r="N261" s="88"/>
      <c r="O261" s="88"/>
      <c r="P261" s="88"/>
      <c r="Q261" s="88"/>
      <c r="R261" s="88"/>
      <c r="S261" s="88"/>
      <c r="T261" s="88"/>
      <c r="U261" s="88"/>
      <c r="V261" s="88"/>
      <c r="W261" s="88"/>
      <c r="X261" s="88"/>
      <c r="Y261" s="88"/>
      <c r="Z261" s="88"/>
    </row>
    <row r="262" spans="1:26" ht="9.75" customHeight="1" x14ac:dyDescent="0.15">
      <c r="A262" s="88"/>
      <c r="B262" s="88"/>
      <c r="C262" s="88"/>
      <c r="D262" s="88"/>
      <c r="E262" s="88"/>
      <c r="F262" s="88"/>
      <c r="G262" s="88"/>
      <c r="H262" s="88"/>
      <c r="I262" s="88"/>
      <c r="J262" s="208"/>
      <c r="K262" s="208"/>
      <c r="L262" s="88"/>
      <c r="M262" s="88"/>
      <c r="N262" s="88"/>
      <c r="O262" s="88"/>
      <c r="P262" s="88"/>
      <c r="Q262" s="88"/>
      <c r="R262" s="88"/>
      <c r="S262" s="88"/>
      <c r="T262" s="88"/>
      <c r="U262" s="88"/>
      <c r="V262" s="88"/>
      <c r="W262" s="88"/>
      <c r="X262" s="88"/>
      <c r="Y262" s="88"/>
      <c r="Z262" s="88"/>
    </row>
    <row r="263" spans="1:26" ht="9.75" customHeight="1" x14ac:dyDescent="0.15">
      <c r="A263" s="88"/>
      <c r="B263" s="88"/>
      <c r="C263" s="88"/>
      <c r="D263" s="88"/>
      <c r="E263" s="88"/>
      <c r="F263" s="88"/>
      <c r="G263" s="88"/>
      <c r="H263" s="88"/>
      <c r="I263" s="88"/>
      <c r="J263" s="208"/>
      <c r="K263" s="208"/>
      <c r="L263" s="88"/>
      <c r="M263" s="88"/>
      <c r="N263" s="88"/>
      <c r="O263" s="88"/>
      <c r="P263" s="88"/>
      <c r="Q263" s="88"/>
      <c r="R263" s="88"/>
      <c r="S263" s="88"/>
      <c r="T263" s="88"/>
      <c r="U263" s="88"/>
      <c r="V263" s="88"/>
      <c r="W263" s="88"/>
      <c r="X263" s="88"/>
      <c r="Y263" s="88"/>
      <c r="Z263" s="88"/>
    </row>
    <row r="264" spans="1:26" ht="9.75" customHeight="1" x14ac:dyDescent="0.15">
      <c r="A264" s="88"/>
      <c r="B264" s="88"/>
      <c r="C264" s="88"/>
      <c r="D264" s="88"/>
      <c r="E264" s="88"/>
      <c r="F264" s="88"/>
      <c r="G264" s="88"/>
      <c r="H264" s="88"/>
      <c r="I264" s="88"/>
      <c r="J264" s="208"/>
      <c r="K264" s="208"/>
      <c r="L264" s="88"/>
      <c r="M264" s="88"/>
      <c r="N264" s="88"/>
      <c r="O264" s="88"/>
      <c r="P264" s="88"/>
      <c r="Q264" s="88"/>
      <c r="R264" s="88"/>
      <c r="S264" s="88"/>
      <c r="T264" s="88"/>
      <c r="U264" s="88"/>
      <c r="V264" s="88"/>
      <c r="W264" s="88"/>
      <c r="X264" s="88"/>
      <c r="Y264" s="88"/>
      <c r="Z264" s="88"/>
    </row>
    <row r="265" spans="1:26" ht="9.75" customHeight="1" x14ac:dyDescent="0.15">
      <c r="A265" s="88"/>
      <c r="B265" s="88"/>
      <c r="C265" s="88"/>
      <c r="D265" s="88"/>
      <c r="E265" s="88"/>
      <c r="F265" s="88"/>
      <c r="G265" s="88"/>
      <c r="H265" s="88"/>
      <c r="I265" s="88"/>
      <c r="J265" s="208"/>
      <c r="K265" s="208"/>
      <c r="L265" s="88"/>
      <c r="M265" s="88"/>
      <c r="N265" s="88"/>
      <c r="O265" s="88"/>
      <c r="P265" s="88"/>
      <c r="Q265" s="88"/>
      <c r="R265" s="88"/>
      <c r="S265" s="88"/>
      <c r="T265" s="88"/>
      <c r="U265" s="88"/>
      <c r="V265" s="88"/>
      <c r="W265" s="88"/>
      <c r="X265" s="88"/>
      <c r="Y265" s="88"/>
      <c r="Z265" s="88"/>
    </row>
    <row r="266" spans="1:26" ht="9.75" customHeight="1" x14ac:dyDescent="0.15">
      <c r="A266" s="88"/>
      <c r="B266" s="88"/>
      <c r="C266" s="88"/>
      <c r="D266" s="88"/>
      <c r="E266" s="88"/>
      <c r="F266" s="88"/>
      <c r="G266" s="88"/>
      <c r="H266" s="88"/>
      <c r="I266" s="88"/>
      <c r="J266" s="208"/>
      <c r="K266" s="208"/>
      <c r="L266" s="88"/>
      <c r="M266" s="88"/>
      <c r="N266" s="88"/>
      <c r="O266" s="88"/>
      <c r="P266" s="88"/>
      <c r="Q266" s="88"/>
      <c r="R266" s="88"/>
      <c r="S266" s="88"/>
      <c r="T266" s="88"/>
      <c r="U266" s="88"/>
      <c r="V266" s="88"/>
      <c r="W266" s="88"/>
      <c r="X266" s="88"/>
      <c r="Y266" s="88"/>
      <c r="Z266" s="88"/>
    </row>
    <row r="267" spans="1:26" ht="9.75" customHeight="1" x14ac:dyDescent="0.15">
      <c r="A267" s="88"/>
      <c r="B267" s="88"/>
      <c r="C267" s="88"/>
      <c r="D267" s="88"/>
      <c r="E267" s="88"/>
      <c r="F267" s="88"/>
      <c r="G267" s="88"/>
      <c r="H267" s="88"/>
      <c r="I267" s="88"/>
      <c r="J267" s="208"/>
      <c r="K267" s="208"/>
      <c r="L267" s="88"/>
      <c r="M267" s="88"/>
      <c r="N267" s="88"/>
      <c r="O267" s="88"/>
      <c r="P267" s="88"/>
      <c r="Q267" s="88"/>
      <c r="R267" s="88"/>
      <c r="S267" s="88"/>
      <c r="T267" s="88"/>
      <c r="U267" s="88"/>
      <c r="V267" s="88"/>
      <c r="W267" s="88"/>
      <c r="X267" s="88"/>
      <c r="Y267" s="88"/>
      <c r="Z267" s="88"/>
    </row>
    <row r="268" spans="1:26" ht="9.75" customHeight="1" x14ac:dyDescent="0.15">
      <c r="A268" s="88"/>
      <c r="B268" s="88"/>
      <c r="C268" s="88"/>
      <c r="D268" s="88"/>
      <c r="E268" s="88"/>
      <c r="F268" s="88"/>
      <c r="G268" s="88"/>
      <c r="H268" s="88"/>
      <c r="I268" s="88"/>
      <c r="J268" s="208"/>
      <c r="K268" s="208"/>
      <c r="L268" s="88"/>
      <c r="M268" s="88"/>
      <c r="N268" s="88"/>
      <c r="O268" s="88"/>
      <c r="P268" s="88"/>
      <c r="Q268" s="88"/>
      <c r="R268" s="88"/>
      <c r="S268" s="88"/>
      <c r="T268" s="88"/>
      <c r="U268" s="88"/>
      <c r="V268" s="88"/>
      <c r="W268" s="88"/>
      <c r="X268" s="88"/>
      <c r="Y268" s="88"/>
      <c r="Z268" s="88"/>
    </row>
    <row r="269" spans="1:26" ht="9.75" customHeight="1" x14ac:dyDescent="0.15">
      <c r="A269" s="88"/>
      <c r="B269" s="88"/>
      <c r="C269" s="88"/>
      <c r="D269" s="88"/>
      <c r="E269" s="88"/>
      <c r="F269" s="88"/>
      <c r="G269" s="88"/>
      <c r="H269" s="88"/>
      <c r="I269" s="88"/>
      <c r="J269" s="208"/>
      <c r="K269" s="208"/>
      <c r="L269" s="88"/>
      <c r="M269" s="88"/>
      <c r="N269" s="88"/>
      <c r="O269" s="88"/>
      <c r="P269" s="88"/>
      <c r="Q269" s="88"/>
      <c r="R269" s="88"/>
      <c r="S269" s="88"/>
      <c r="T269" s="88"/>
      <c r="U269" s="88"/>
      <c r="V269" s="88"/>
      <c r="W269" s="88"/>
      <c r="X269" s="88"/>
      <c r="Y269" s="88"/>
      <c r="Z269" s="88"/>
    </row>
    <row r="270" spans="1:26" ht="9.75" customHeight="1" x14ac:dyDescent="0.15">
      <c r="A270" s="88"/>
      <c r="B270" s="88"/>
      <c r="C270" s="88"/>
      <c r="D270" s="88"/>
      <c r="E270" s="88"/>
      <c r="F270" s="88"/>
      <c r="G270" s="88"/>
      <c r="H270" s="88"/>
      <c r="I270" s="88"/>
      <c r="J270" s="208"/>
      <c r="K270" s="208"/>
      <c r="L270" s="88"/>
      <c r="M270" s="88"/>
      <c r="N270" s="88"/>
      <c r="O270" s="88"/>
      <c r="P270" s="88"/>
      <c r="Q270" s="88"/>
      <c r="R270" s="88"/>
      <c r="S270" s="88"/>
      <c r="T270" s="88"/>
      <c r="U270" s="88"/>
      <c r="V270" s="88"/>
      <c r="W270" s="88"/>
      <c r="X270" s="88"/>
      <c r="Y270" s="88"/>
      <c r="Z270" s="88"/>
    </row>
    <row r="271" spans="1:26" ht="9.75" customHeight="1" x14ac:dyDescent="0.15">
      <c r="A271" s="88"/>
      <c r="B271" s="88"/>
      <c r="C271" s="88"/>
      <c r="D271" s="88"/>
      <c r="E271" s="88"/>
      <c r="F271" s="88"/>
      <c r="G271" s="88"/>
      <c r="H271" s="88"/>
      <c r="I271" s="88"/>
      <c r="J271" s="208"/>
      <c r="K271" s="208"/>
      <c r="L271" s="88"/>
      <c r="M271" s="88"/>
      <c r="N271" s="88"/>
      <c r="O271" s="88"/>
      <c r="P271" s="88"/>
      <c r="Q271" s="88"/>
      <c r="R271" s="88"/>
      <c r="S271" s="88"/>
      <c r="T271" s="88"/>
      <c r="U271" s="88"/>
      <c r="V271" s="88"/>
      <c r="W271" s="88"/>
      <c r="X271" s="88"/>
      <c r="Y271" s="88"/>
      <c r="Z271" s="88"/>
    </row>
    <row r="272" spans="1:26" ht="9.75" customHeight="1" x14ac:dyDescent="0.15">
      <c r="A272" s="88"/>
      <c r="B272" s="88"/>
      <c r="C272" s="88"/>
      <c r="D272" s="88"/>
      <c r="E272" s="88"/>
      <c r="F272" s="88"/>
      <c r="G272" s="88"/>
      <c r="H272" s="88"/>
      <c r="I272" s="88"/>
      <c r="J272" s="208"/>
      <c r="K272" s="208"/>
      <c r="L272" s="88"/>
      <c r="M272" s="88"/>
      <c r="N272" s="88"/>
      <c r="O272" s="88"/>
      <c r="P272" s="88"/>
      <c r="Q272" s="88"/>
      <c r="R272" s="88"/>
      <c r="S272" s="88"/>
      <c r="T272" s="88"/>
      <c r="U272" s="88"/>
      <c r="V272" s="88"/>
      <c r="W272" s="88"/>
      <c r="X272" s="88"/>
      <c r="Y272" s="88"/>
      <c r="Z272" s="88"/>
    </row>
    <row r="273" spans="1:26" ht="9.75" customHeight="1" x14ac:dyDescent="0.15">
      <c r="A273" s="88"/>
      <c r="B273" s="88"/>
      <c r="C273" s="88"/>
      <c r="D273" s="88"/>
      <c r="E273" s="88"/>
      <c r="F273" s="88"/>
      <c r="G273" s="88"/>
      <c r="H273" s="88"/>
      <c r="I273" s="88"/>
      <c r="J273" s="208"/>
      <c r="K273" s="208"/>
      <c r="L273" s="88"/>
      <c r="M273" s="88"/>
      <c r="N273" s="88"/>
      <c r="O273" s="88"/>
      <c r="P273" s="88"/>
      <c r="Q273" s="88"/>
      <c r="R273" s="88"/>
      <c r="S273" s="88"/>
      <c r="T273" s="88"/>
      <c r="U273" s="88"/>
      <c r="V273" s="88"/>
      <c r="W273" s="88"/>
      <c r="X273" s="88"/>
      <c r="Y273" s="88"/>
      <c r="Z273" s="88"/>
    </row>
    <row r="274" spans="1:26" ht="9.75" customHeight="1" x14ac:dyDescent="0.15">
      <c r="A274" s="88"/>
      <c r="B274" s="88"/>
      <c r="C274" s="88"/>
      <c r="D274" s="88"/>
      <c r="E274" s="88"/>
      <c r="F274" s="88"/>
      <c r="G274" s="88"/>
      <c r="H274" s="88"/>
      <c r="I274" s="88"/>
      <c r="J274" s="208"/>
      <c r="K274" s="208"/>
      <c r="L274" s="88"/>
      <c r="M274" s="88"/>
      <c r="N274" s="88"/>
      <c r="O274" s="88"/>
      <c r="P274" s="88"/>
      <c r="Q274" s="88"/>
      <c r="R274" s="88"/>
      <c r="S274" s="88"/>
      <c r="T274" s="88"/>
      <c r="U274" s="88"/>
      <c r="V274" s="88"/>
      <c r="W274" s="88"/>
      <c r="X274" s="88"/>
      <c r="Y274" s="88"/>
      <c r="Z274" s="88"/>
    </row>
    <row r="275" spans="1:26" ht="9.75" customHeight="1" x14ac:dyDescent="0.15">
      <c r="A275" s="88"/>
      <c r="B275" s="88"/>
      <c r="C275" s="88"/>
      <c r="D275" s="88"/>
      <c r="E275" s="88"/>
      <c r="F275" s="88"/>
      <c r="G275" s="88"/>
      <c r="H275" s="88"/>
      <c r="I275" s="88"/>
      <c r="J275" s="208"/>
      <c r="K275" s="208"/>
      <c r="L275" s="88"/>
      <c r="M275" s="88"/>
      <c r="N275" s="88"/>
      <c r="O275" s="88"/>
      <c r="P275" s="88"/>
      <c r="Q275" s="88"/>
      <c r="R275" s="88"/>
      <c r="S275" s="88"/>
      <c r="T275" s="88"/>
      <c r="U275" s="88"/>
      <c r="V275" s="88"/>
      <c r="W275" s="88"/>
      <c r="X275" s="88"/>
      <c r="Y275" s="88"/>
      <c r="Z275" s="88"/>
    </row>
    <row r="276" spans="1:26" ht="9.75" customHeight="1" x14ac:dyDescent="0.15">
      <c r="A276" s="88"/>
      <c r="B276" s="88"/>
      <c r="C276" s="88"/>
      <c r="D276" s="88"/>
      <c r="E276" s="88"/>
      <c r="F276" s="88"/>
      <c r="G276" s="88"/>
      <c r="H276" s="88"/>
      <c r="I276" s="88"/>
      <c r="J276" s="208"/>
      <c r="K276" s="208"/>
      <c r="L276" s="88"/>
      <c r="M276" s="88"/>
      <c r="N276" s="88"/>
      <c r="O276" s="88"/>
      <c r="P276" s="88"/>
      <c r="Q276" s="88"/>
      <c r="R276" s="88"/>
      <c r="S276" s="88"/>
      <c r="T276" s="88"/>
      <c r="U276" s="88"/>
      <c r="V276" s="88"/>
      <c r="W276" s="88"/>
      <c r="X276" s="88"/>
      <c r="Y276" s="88"/>
      <c r="Z276" s="88"/>
    </row>
    <row r="277" spans="1:26" ht="9.75" customHeight="1" x14ac:dyDescent="0.15">
      <c r="A277" s="88"/>
      <c r="B277" s="88"/>
      <c r="C277" s="88"/>
      <c r="D277" s="88"/>
      <c r="E277" s="88"/>
      <c r="F277" s="88"/>
      <c r="G277" s="88"/>
      <c r="H277" s="88"/>
      <c r="I277" s="88"/>
      <c r="J277" s="208"/>
      <c r="K277" s="208"/>
      <c r="L277" s="88"/>
      <c r="M277" s="88"/>
      <c r="N277" s="88"/>
      <c r="O277" s="88"/>
      <c r="P277" s="88"/>
      <c r="Q277" s="88"/>
      <c r="R277" s="88"/>
      <c r="S277" s="88"/>
      <c r="T277" s="88"/>
      <c r="U277" s="88"/>
      <c r="V277" s="88"/>
      <c r="W277" s="88"/>
      <c r="X277" s="88"/>
      <c r="Y277" s="88"/>
      <c r="Z277" s="88"/>
    </row>
    <row r="278" spans="1:26" ht="9.75" customHeight="1" x14ac:dyDescent="0.15">
      <c r="A278" s="88"/>
      <c r="B278" s="88"/>
      <c r="C278" s="88"/>
      <c r="D278" s="88"/>
      <c r="E278" s="88"/>
      <c r="F278" s="88"/>
      <c r="G278" s="88"/>
      <c r="H278" s="88"/>
      <c r="I278" s="88"/>
      <c r="J278" s="208"/>
      <c r="K278" s="208"/>
      <c r="L278" s="88"/>
      <c r="M278" s="88"/>
      <c r="N278" s="88"/>
      <c r="O278" s="88"/>
      <c r="P278" s="88"/>
      <c r="Q278" s="88"/>
      <c r="R278" s="88"/>
      <c r="S278" s="88"/>
      <c r="T278" s="88"/>
      <c r="U278" s="88"/>
      <c r="V278" s="88"/>
      <c r="W278" s="88"/>
      <c r="X278" s="88"/>
      <c r="Y278" s="88"/>
      <c r="Z278" s="88"/>
    </row>
    <row r="279" spans="1:26" ht="9.75" customHeight="1" x14ac:dyDescent="0.15">
      <c r="A279" s="88"/>
      <c r="B279" s="88"/>
      <c r="C279" s="88"/>
      <c r="D279" s="88"/>
      <c r="E279" s="88"/>
      <c r="F279" s="88"/>
      <c r="G279" s="88"/>
      <c r="H279" s="88"/>
      <c r="I279" s="88"/>
      <c r="J279" s="208"/>
      <c r="K279" s="208"/>
      <c r="L279" s="88"/>
      <c r="M279" s="88"/>
      <c r="N279" s="88"/>
      <c r="O279" s="88"/>
      <c r="P279" s="88"/>
      <c r="Q279" s="88"/>
      <c r="R279" s="88"/>
      <c r="S279" s="88"/>
      <c r="T279" s="88"/>
      <c r="U279" s="88"/>
      <c r="V279" s="88"/>
      <c r="W279" s="88"/>
      <c r="X279" s="88"/>
      <c r="Y279" s="88"/>
      <c r="Z279" s="88"/>
    </row>
    <row r="280" spans="1:26" ht="9.75" customHeight="1" x14ac:dyDescent="0.15">
      <c r="A280" s="88"/>
      <c r="B280" s="88"/>
      <c r="C280" s="88"/>
      <c r="D280" s="88"/>
      <c r="E280" s="88"/>
      <c r="F280" s="88"/>
      <c r="G280" s="88"/>
      <c r="H280" s="88"/>
      <c r="I280" s="88"/>
      <c r="J280" s="208"/>
      <c r="K280" s="208"/>
      <c r="L280" s="88"/>
      <c r="M280" s="88"/>
      <c r="N280" s="88"/>
      <c r="O280" s="88"/>
      <c r="P280" s="88"/>
      <c r="Q280" s="88"/>
      <c r="R280" s="88"/>
      <c r="S280" s="88"/>
      <c r="T280" s="88"/>
      <c r="U280" s="88"/>
      <c r="V280" s="88"/>
      <c r="W280" s="88"/>
      <c r="X280" s="88"/>
      <c r="Y280" s="88"/>
      <c r="Z280" s="88"/>
    </row>
    <row r="281" spans="1:26" ht="9.75" customHeight="1" x14ac:dyDescent="0.15">
      <c r="A281" s="88"/>
      <c r="B281" s="88"/>
      <c r="C281" s="88"/>
      <c r="D281" s="88"/>
      <c r="E281" s="88"/>
      <c r="F281" s="88"/>
      <c r="G281" s="88"/>
      <c r="H281" s="88"/>
      <c r="I281" s="88"/>
      <c r="J281" s="208"/>
      <c r="K281" s="208"/>
      <c r="L281" s="88"/>
      <c r="M281" s="88"/>
      <c r="N281" s="88"/>
      <c r="O281" s="88"/>
      <c r="P281" s="88"/>
      <c r="Q281" s="88"/>
      <c r="R281" s="88"/>
      <c r="S281" s="88"/>
      <c r="T281" s="88"/>
      <c r="U281" s="88"/>
      <c r="V281" s="88"/>
      <c r="W281" s="88"/>
      <c r="X281" s="88"/>
      <c r="Y281" s="88"/>
      <c r="Z281" s="88"/>
    </row>
    <row r="282" spans="1:26" ht="9.75" customHeight="1" x14ac:dyDescent="0.15">
      <c r="A282" s="88"/>
      <c r="B282" s="88"/>
      <c r="C282" s="88"/>
      <c r="D282" s="88"/>
      <c r="E282" s="88"/>
      <c r="F282" s="88"/>
      <c r="G282" s="88"/>
      <c r="H282" s="88"/>
      <c r="I282" s="88"/>
      <c r="J282" s="208"/>
      <c r="K282" s="208"/>
      <c r="L282" s="88"/>
      <c r="M282" s="88"/>
      <c r="N282" s="88"/>
      <c r="O282" s="88"/>
      <c r="P282" s="88"/>
      <c r="Q282" s="88"/>
      <c r="R282" s="88"/>
      <c r="S282" s="88"/>
      <c r="T282" s="88"/>
      <c r="U282" s="88"/>
      <c r="V282" s="88"/>
      <c r="W282" s="88"/>
      <c r="X282" s="88"/>
      <c r="Y282" s="88"/>
      <c r="Z282" s="88"/>
    </row>
    <row r="283" spans="1:26" ht="9.75" customHeight="1" x14ac:dyDescent="0.15">
      <c r="A283" s="88"/>
      <c r="B283" s="88"/>
      <c r="C283" s="88"/>
      <c r="D283" s="88"/>
      <c r="E283" s="88"/>
      <c r="F283" s="88"/>
      <c r="G283" s="88"/>
      <c r="H283" s="88"/>
      <c r="I283" s="88"/>
      <c r="J283" s="208"/>
      <c r="K283" s="208"/>
      <c r="L283" s="88"/>
      <c r="M283" s="88"/>
      <c r="N283" s="88"/>
      <c r="O283" s="88"/>
      <c r="P283" s="88"/>
      <c r="Q283" s="88"/>
      <c r="R283" s="88"/>
      <c r="S283" s="88"/>
      <c r="T283" s="88"/>
      <c r="U283" s="88"/>
      <c r="V283" s="88"/>
      <c r="W283" s="88"/>
      <c r="X283" s="88"/>
      <c r="Y283" s="88"/>
      <c r="Z283" s="88"/>
    </row>
    <row r="284" spans="1:26" ht="9.75" customHeight="1" x14ac:dyDescent="0.15">
      <c r="A284" s="88"/>
      <c r="B284" s="88"/>
      <c r="C284" s="88"/>
      <c r="D284" s="88"/>
      <c r="E284" s="88"/>
      <c r="F284" s="88"/>
      <c r="G284" s="88"/>
      <c r="H284" s="88"/>
      <c r="I284" s="88"/>
      <c r="J284" s="208"/>
      <c r="K284" s="208"/>
      <c r="L284" s="88"/>
      <c r="M284" s="88"/>
      <c r="N284" s="88"/>
      <c r="O284" s="88"/>
      <c r="P284" s="88"/>
      <c r="Q284" s="88"/>
      <c r="R284" s="88"/>
      <c r="S284" s="88"/>
      <c r="T284" s="88"/>
      <c r="U284" s="88"/>
      <c r="V284" s="88"/>
      <c r="W284" s="88"/>
      <c r="X284" s="88"/>
      <c r="Y284" s="88"/>
      <c r="Z284" s="88"/>
    </row>
    <row r="285" spans="1:26" ht="9.75" customHeight="1" x14ac:dyDescent="0.15">
      <c r="A285" s="88"/>
      <c r="B285" s="88"/>
      <c r="C285" s="88"/>
      <c r="D285" s="88"/>
      <c r="E285" s="88"/>
      <c r="F285" s="88"/>
      <c r="G285" s="88"/>
      <c r="H285" s="88"/>
      <c r="I285" s="88"/>
      <c r="J285" s="208"/>
      <c r="K285" s="208"/>
      <c r="L285" s="88"/>
      <c r="M285" s="88"/>
      <c r="N285" s="88"/>
      <c r="O285" s="88"/>
      <c r="P285" s="88"/>
      <c r="Q285" s="88"/>
      <c r="R285" s="88"/>
      <c r="S285" s="88"/>
      <c r="T285" s="88"/>
      <c r="U285" s="88"/>
      <c r="V285" s="88"/>
      <c r="W285" s="88"/>
      <c r="X285" s="88"/>
      <c r="Y285" s="88"/>
      <c r="Z285" s="88"/>
    </row>
    <row r="286" spans="1:26" ht="9.75" customHeight="1" x14ac:dyDescent="0.15">
      <c r="A286" s="88"/>
      <c r="B286" s="88"/>
      <c r="C286" s="88"/>
      <c r="D286" s="88"/>
      <c r="E286" s="88"/>
      <c r="F286" s="88"/>
      <c r="G286" s="88"/>
      <c r="H286" s="88"/>
      <c r="I286" s="88"/>
      <c r="J286" s="208"/>
      <c r="K286" s="208"/>
      <c r="L286" s="88"/>
      <c r="M286" s="88"/>
      <c r="N286" s="88"/>
      <c r="O286" s="88"/>
      <c r="P286" s="88"/>
      <c r="Q286" s="88"/>
      <c r="R286" s="88"/>
      <c r="S286" s="88"/>
      <c r="T286" s="88"/>
      <c r="U286" s="88"/>
      <c r="V286" s="88"/>
      <c r="W286" s="88"/>
      <c r="X286" s="88"/>
      <c r="Y286" s="88"/>
      <c r="Z286" s="88"/>
    </row>
    <row r="287" spans="1:26" ht="9.75" customHeight="1" x14ac:dyDescent="0.15">
      <c r="A287" s="88"/>
      <c r="B287" s="88"/>
      <c r="C287" s="88"/>
      <c r="D287" s="88"/>
      <c r="E287" s="88"/>
      <c r="F287" s="88"/>
      <c r="G287" s="88"/>
      <c r="H287" s="88"/>
      <c r="I287" s="88"/>
      <c r="J287" s="208"/>
      <c r="K287" s="208"/>
      <c r="L287" s="88"/>
      <c r="M287" s="88"/>
      <c r="N287" s="88"/>
      <c r="O287" s="88"/>
      <c r="P287" s="88"/>
      <c r="Q287" s="88"/>
      <c r="R287" s="88"/>
      <c r="S287" s="88"/>
      <c r="T287" s="88"/>
      <c r="U287" s="88"/>
      <c r="V287" s="88"/>
      <c r="W287" s="88"/>
      <c r="X287" s="88"/>
      <c r="Y287" s="88"/>
      <c r="Z287" s="88"/>
    </row>
    <row r="288" spans="1:26" ht="9.75" customHeight="1" x14ac:dyDescent="0.15">
      <c r="A288" s="88"/>
      <c r="B288" s="88"/>
      <c r="C288" s="88"/>
      <c r="D288" s="88"/>
      <c r="E288" s="88"/>
      <c r="F288" s="88"/>
      <c r="G288" s="88"/>
      <c r="H288" s="88"/>
      <c r="I288" s="88"/>
      <c r="J288" s="208"/>
      <c r="K288" s="208"/>
      <c r="L288" s="88"/>
      <c r="M288" s="88"/>
      <c r="N288" s="88"/>
      <c r="O288" s="88"/>
      <c r="P288" s="88"/>
      <c r="Q288" s="88"/>
      <c r="R288" s="88"/>
      <c r="S288" s="88"/>
      <c r="T288" s="88"/>
      <c r="U288" s="88"/>
      <c r="V288" s="88"/>
      <c r="W288" s="88"/>
      <c r="X288" s="88"/>
      <c r="Y288" s="88"/>
      <c r="Z288" s="88"/>
    </row>
    <row r="289" spans="1:26" ht="9.75" customHeight="1" x14ac:dyDescent="0.15">
      <c r="A289" s="88"/>
      <c r="B289" s="88"/>
      <c r="C289" s="88"/>
      <c r="D289" s="88"/>
      <c r="E289" s="88"/>
      <c r="F289" s="88"/>
      <c r="G289" s="88"/>
      <c r="H289" s="88"/>
      <c r="I289" s="88"/>
      <c r="J289" s="208"/>
      <c r="K289" s="208"/>
      <c r="L289" s="88"/>
      <c r="M289" s="88"/>
      <c r="N289" s="88"/>
      <c r="O289" s="88"/>
      <c r="P289" s="88"/>
      <c r="Q289" s="88"/>
      <c r="R289" s="88"/>
      <c r="S289" s="88"/>
      <c r="T289" s="88"/>
      <c r="U289" s="88"/>
      <c r="V289" s="88"/>
      <c r="W289" s="88"/>
      <c r="X289" s="88"/>
      <c r="Y289" s="88"/>
      <c r="Z289" s="88"/>
    </row>
    <row r="290" spans="1:26" ht="9.75" customHeight="1" x14ac:dyDescent="0.15">
      <c r="A290" s="88"/>
      <c r="B290" s="88"/>
      <c r="C290" s="88"/>
      <c r="D290" s="88"/>
      <c r="E290" s="88"/>
      <c r="F290" s="88"/>
      <c r="G290" s="88"/>
      <c r="H290" s="88"/>
      <c r="I290" s="88"/>
      <c r="J290" s="208"/>
      <c r="K290" s="208"/>
      <c r="L290" s="88"/>
      <c r="M290" s="88"/>
      <c r="N290" s="88"/>
      <c r="O290" s="88"/>
      <c r="P290" s="88"/>
      <c r="Q290" s="88"/>
      <c r="R290" s="88"/>
      <c r="S290" s="88"/>
      <c r="T290" s="88"/>
      <c r="U290" s="88"/>
      <c r="V290" s="88"/>
      <c r="W290" s="88"/>
      <c r="X290" s="88"/>
      <c r="Y290" s="88"/>
      <c r="Z290" s="88"/>
    </row>
    <row r="291" spans="1:26" ht="9.75" customHeight="1" x14ac:dyDescent="0.15">
      <c r="A291" s="88"/>
      <c r="B291" s="88"/>
      <c r="C291" s="88"/>
      <c r="D291" s="88"/>
      <c r="E291" s="88"/>
      <c r="F291" s="88"/>
      <c r="G291" s="88"/>
      <c r="H291" s="88"/>
      <c r="I291" s="88"/>
      <c r="J291" s="208"/>
      <c r="K291" s="208"/>
      <c r="L291" s="88"/>
      <c r="M291" s="88"/>
      <c r="N291" s="88"/>
      <c r="O291" s="88"/>
      <c r="P291" s="88"/>
      <c r="Q291" s="88"/>
      <c r="R291" s="88"/>
      <c r="S291" s="88"/>
      <c r="T291" s="88"/>
      <c r="U291" s="88"/>
      <c r="V291" s="88"/>
      <c r="W291" s="88"/>
      <c r="X291" s="88"/>
      <c r="Y291" s="88"/>
      <c r="Z291" s="88"/>
    </row>
    <row r="292" spans="1:26" ht="9.75" customHeight="1" x14ac:dyDescent="0.15">
      <c r="A292" s="88"/>
      <c r="B292" s="88"/>
      <c r="C292" s="88"/>
      <c r="D292" s="88"/>
      <c r="E292" s="88"/>
      <c r="F292" s="88"/>
      <c r="G292" s="88"/>
      <c r="H292" s="88"/>
      <c r="I292" s="88"/>
      <c r="J292" s="208"/>
      <c r="K292" s="208"/>
      <c r="L292" s="88"/>
      <c r="M292" s="88"/>
      <c r="N292" s="88"/>
      <c r="O292" s="88"/>
      <c r="P292" s="88"/>
      <c r="Q292" s="88"/>
      <c r="R292" s="88"/>
      <c r="S292" s="88"/>
      <c r="T292" s="88"/>
      <c r="U292" s="88"/>
      <c r="V292" s="88"/>
      <c r="W292" s="88"/>
      <c r="X292" s="88"/>
      <c r="Y292" s="88"/>
      <c r="Z292" s="88"/>
    </row>
    <row r="293" spans="1:26" ht="9.75" customHeight="1" x14ac:dyDescent="0.15">
      <c r="A293" s="88"/>
      <c r="B293" s="88"/>
      <c r="C293" s="88"/>
      <c r="D293" s="88"/>
      <c r="E293" s="88"/>
      <c r="F293" s="88"/>
      <c r="G293" s="88"/>
      <c r="H293" s="88"/>
      <c r="I293" s="88"/>
      <c r="J293" s="208"/>
      <c r="K293" s="208"/>
      <c r="L293" s="88"/>
      <c r="M293" s="88"/>
      <c r="N293" s="88"/>
      <c r="O293" s="88"/>
      <c r="P293" s="88"/>
      <c r="Q293" s="88"/>
      <c r="R293" s="88"/>
      <c r="S293" s="88"/>
      <c r="T293" s="88"/>
      <c r="U293" s="88"/>
      <c r="V293" s="88"/>
      <c r="W293" s="88"/>
      <c r="X293" s="88"/>
      <c r="Y293" s="88"/>
      <c r="Z293" s="88"/>
    </row>
    <row r="294" spans="1:26" ht="9.75" customHeight="1" x14ac:dyDescent="0.15">
      <c r="A294" s="88"/>
      <c r="B294" s="88"/>
      <c r="C294" s="88"/>
      <c r="D294" s="88"/>
      <c r="E294" s="88"/>
      <c r="F294" s="88"/>
      <c r="G294" s="88"/>
      <c r="H294" s="88"/>
      <c r="I294" s="88"/>
      <c r="J294" s="208"/>
      <c r="K294" s="208"/>
      <c r="L294" s="88"/>
      <c r="M294" s="88"/>
      <c r="N294" s="88"/>
      <c r="O294" s="88"/>
      <c r="P294" s="88"/>
      <c r="Q294" s="88"/>
      <c r="R294" s="88"/>
      <c r="S294" s="88"/>
      <c r="T294" s="88"/>
      <c r="U294" s="88"/>
      <c r="V294" s="88"/>
      <c r="W294" s="88"/>
      <c r="X294" s="88"/>
      <c r="Y294" s="88"/>
      <c r="Z294" s="88"/>
    </row>
    <row r="295" spans="1:26" ht="9.75" customHeight="1" x14ac:dyDescent="0.15">
      <c r="A295" s="88"/>
      <c r="B295" s="88"/>
      <c r="C295" s="88"/>
      <c r="D295" s="88"/>
      <c r="E295" s="88"/>
      <c r="F295" s="88"/>
      <c r="G295" s="88"/>
      <c r="H295" s="88"/>
      <c r="I295" s="88"/>
      <c r="J295" s="208"/>
      <c r="K295" s="208"/>
      <c r="L295" s="88"/>
      <c r="M295" s="88"/>
      <c r="N295" s="88"/>
      <c r="O295" s="88"/>
      <c r="P295" s="88"/>
      <c r="Q295" s="88"/>
      <c r="R295" s="88"/>
      <c r="S295" s="88"/>
      <c r="T295" s="88"/>
      <c r="U295" s="88"/>
      <c r="V295" s="88"/>
      <c r="W295" s="88"/>
      <c r="X295" s="88"/>
      <c r="Y295" s="88"/>
      <c r="Z295" s="88"/>
    </row>
    <row r="296" spans="1:26" ht="9.75" customHeight="1" x14ac:dyDescent="0.15">
      <c r="A296" s="88"/>
      <c r="B296" s="88"/>
      <c r="C296" s="88"/>
      <c r="D296" s="88"/>
      <c r="E296" s="88"/>
      <c r="F296" s="88"/>
      <c r="G296" s="88"/>
      <c r="H296" s="88"/>
      <c r="I296" s="88"/>
      <c r="J296" s="208"/>
      <c r="K296" s="208"/>
      <c r="L296" s="88"/>
      <c r="M296" s="88"/>
      <c r="N296" s="88"/>
      <c r="O296" s="88"/>
      <c r="P296" s="88"/>
      <c r="Q296" s="88"/>
      <c r="R296" s="88"/>
      <c r="S296" s="88"/>
      <c r="T296" s="88"/>
      <c r="U296" s="88"/>
      <c r="V296" s="88"/>
      <c r="W296" s="88"/>
      <c r="X296" s="88"/>
      <c r="Y296" s="88"/>
      <c r="Z296" s="88"/>
    </row>
    <row r="297" spans="1:26" ht="9.75" customHeight="1" x14ac:dyDescent="0.15">
      <c r="A297" s="88"/>
      <c r="B297" s="88"/>
      <c r="C297" s="88"/>
      <c r="D297" s="88"/>
      <c r="E297" s="88"/>
      <c r="F297" s="88"/>
      <c r="G297" s="88"/>
      <c r="H297" s="88"/>
      <c r="I297" s="88"/>
      <c r="J297" s="208"/>
      <c r="K297" s="208"/>
      <c r="L297" s="88"/>
      <c r="M297" s="88"/>
      <c r="N297" s="88"/>
      <c r="O297" s="88"/>
      <c r="P297" s="88"/>
      <c r="Q297" s="88"/>
      <c r="R297" s="88"/>
      <c r="S297" s="88"/>
      <c r="T297" s="88"/>
      <c r="U297" s="88"/>
      <c r="V297" s="88"/>
      <c r="W297" s="88"/>
      <c r="X297" s="88"/>
      <c r="Y297" s="88"/>
      <c r="Z297" s="88"/>
    </row>
    <row r="298" spans="1:26" ht="9.75" customHeight="1" x14ac:dyDescent="0.15">
      <c r="A298" s="88"/>
      <c r="B298" s="88"/>
      <c r="C298" s="88"/>
      <c r="D298" s="88"/>
      <c r="E298" s="88"/>
      <c r="F298" s="88"/>
      <c r="G298" s="88"/>
      <c r="H298" s="88"/>
      <c r="I298" s="88"/>
      <c r="J298" s="208"/>
      <c r="K298" s="208"/>
      <c r="L298" s="88"/>
      <c r="M298" s="88"/>
      <c r="N298" s="88"/>
      <c r="O298" s="88"/>
      <c r="P298" s="88"/>
      <c r="Q298" s="88"/>
      <c r="R298" s="88"/>
      <c r="S298" s="88"/>
      <c r="T298" s="88"/>
      <c r="U298" s="88"/>
      <c r="V298" s="88"/>
      <c r="W298" s="88"/>
      <c r="X298" s="88"/>
      <c r="Y298" s="88"/>
      <c r="Z298" s="88"/>
    </row>
    <row r="299" spans="1:26" ht="9.75" customHeight="1" x14ac:dyDescent="0.15">
      <c r="A299" s="88"/>
      <c r="B299" s="88"/>
      <c r="C299" s="88"/>
      <c r="D299" s="88"/>
      <c r="E299" s="88"/>
      <c r="F299" s="88"/>
      <c r="G299" s="88"/>
      <c r="H299" s="88"/>
      <c r="I299" s="88"/>
      <c r="J299" s="208"/>
      <c r="K299" s="208"/>
      <c r="L299" s="88"/>
      <c r="M299" s="88"/>
      <c r="N299" s="88"/>
      <c r="O299" s="88"/>
      <c r="P299" s="88"/>
      <c r="Q299" s="88"/>
      <c r="R299" s="88"/>
      <c r="S299" s="88"/>
      <c r="T299" s="88"/>
      <c r="U299" s="88"/>
      <c r="V299" s="88"/>
      <c r="W299" s="88"/>
      <c r="X299" s="88"/>
      <c r="Y299" s="88"/>
      <c r="Z299" s="88"/>
    </row>
    <row r="300" spans="1:26" ht="9.75" customHeight="1" x14ac:dyDescent="0.15">
      <c r="A300" s="88"/>
      <c r="B300" s="88"/>
      <c r="C300" s="88"/>
      <c r="D300" s="88"/>
      <c r="E300" s="88"/>
      <c r="F300" s="88"/>
      <c r="G300" s="88"/>
      <c r="H300" s="88"/>
      <c r="I300" s="88"/>
      <c r="J300" s="208"/>
      <c r="K300" s="208"/>
      <c r="L300" s="88"/>
      <c r="M300" s="88"/>
      <c r="N300" s="88"/>
      <c r="O300" s="88"/>
      <c r="P300" s="88"/>
      <c r="Q300" s="88"/>
      <c r="R300" s="88"/>
      <c r="S300" s="88"/>
      <c r="T300" s="88"/>
      <c r="U300" s="88"/>
      <c r="V300" s="88"/>
      <c r="W300" s="88"/>
      <c r="X300" s="88"/>
      <c r="Y300" s="88"/>
      <c r="Z300" s="88"/>
    </row>
    <row r="301" spans="1:26" ht="9.75" customHeight="1" x14ac:dyDescent="0.15">
      <c r="A301" s="88"/>
      <c r="B301" s="88"/>
      <c r="C301" s="88"/>
      <c r="D301" s="88"/>
      <c r="E301" s="88"/>
      <c r="F301" s="88"/>
      <c r="G301" s="88"/>
      <c r="H301" s="88"/>
      <c r="I301" s="88"/>
      <c r="J301" s="208"/>
      <c r="K301" s="208"/>
      <c r="L301" s="88"/>
      <c r="M301" s="88"/>
      <c r="N301" s="88"/>
      <c r="O301" s="88"/>
      <c r="P301" s="88"/>
      <c r="Q301" s="88"/>
      <c r="R301" s="88"/>
      <c r="S301" s="88"/>
      <c r="T301" s="88"/>
      <c r="U301" s="88"/>
      <c r="V301" s="88"/>
      <c r="W301" s="88"/>
      <c r="X301" s="88"/>
      <c r="Y301" s="88"/>
      <c r="Z301" s="88"/>
    </row>
    <row r="302" spans="1:26" ht="9.75" customHeight="1" x14ac:dyDescent="0.15">
      <c r="A302" s="88"/>
      <c r="B302" s="88"/>
      <c r="C302" s="88"/>
      <c r="D302" s="88"/>
      <c r="E302" s="88"/>
      <c r="F302" s="88"/>
      <c r="G302" s="88"/>
      <c r="H302" s="88"/>
      <c r="I302" s="88"/>
      <c r="J302" s="208"/>
      <c r="K302" s="208"/>
      <c r="L302" s="88"/>
      <c r="M302" s="88"/>
      <c r="N302" s="88"/>
      <c r="O302" s="88"/>
      <c r="P302" s="88"/>
      <c r="Q302" s="88"/>
      <c r="R302" s="88"/>
      <c r="S302" s="88"/>
      <c r="T302" s="88"/>
      <c r="U302" s="88"/>
      <c r="V302" s="88"/>
      <c r="W302" s="88"/>
      <c r="X302" s="88"/>
      <c r="Y302" s="88"/>
      <c r="Z302" s="88"/>
    </row>
    <row r="303" spans="1:26" ht="9.75" customHeight="1" x14ac:dyDescent="0.15">
      <c r="A303" s="88"/>
      <c r="B303" s="88"/>
      <c r="C303" s="88"/>
      <c r="D303" s="88"/>
      <c r="E303" s="88"/>
      <c r="F303" s="88"/>
      <c r="G303" s="88"/>
      <c r="H303" s="88"/>
      <c r="I303" s="88"/>
      <c r="J303" s="208"/>
      <c r="K303" s="208"/>
      <c r="L303" s="88"/>
      <c r="M303" s="88"/>
      <c r="N303" s="88"/>
      <c r="O303" s="88"/>
      <c r="P303" s="88"/>
      <c r="Q303" s="88"/>
      <c r="R303" s="88"/>
      <c r="S303" s="88"/>
      <c r="T303" s="88"/>
      <c r="U303" s="88"/>
      <c r="V303" s="88"/>
      <c r="W303" s="88"/>
      <c r="X303" s="88"/>
      <c r="Y303" s="88"/>
      <c r="Z303" s="88"/>
    </row>
    <row r="304" spans="1:26" ht="9.75" customHeight="1" x14ac:dyDescent="0.15">
      <c r="A304" s="88"/>
      <c r="B304" s="88"/>
      <c r="C304" s="88"/>
      <c r="D304" s="88"/>
      <c r="E304" s="88"/>
      <c r="F304" s="88"/>
      <c r="G304" s="88"/>
      <c r="H304" s="88"/>
      <c r="I304" s="88"/>
      <c r="J304" s="208"/>
      <c r="K304" s="208"/>
      <c r="L304" s="88"/>
      <c r="M304" s="88"/>
      <c r="N304" s="88"/>
      <c r="O304" s="88"/>
      <c r="P304" s="88"/>
      <c r="Q304" s="88"/>
      <c r="R304" s="88"/>
      <c r="S304" s="88"/>
      <c r="T304" s="88"/>
      <c r="U304" s="88"/>
      <c r="V304" s="88"/>
      <c r="W304" s="88"/>
      <c r="X304" s="88"/>
      <c r="Y304" s="88"/>
      <c r="Z304" s="88"/>
    </row>
    <row r="305" spans="1:26" ht="9.75" customHeight="1" x14ac:dyDescent="0.15">
      <c r="A305" s="88"/>
      <c r="B305" s="88"/>
      <c r="C305" s="88"/>
      <c r="D305" s="88"/>
      <c r="E305" s="88"/>
      <c r="F305" s="88"/>
      <c r="G305" s="88"/>
      <c r="H305" s="88"/>
      <c r="I305" s="88"/>
      <c r="J305" s="208"/>
      <c r="K305" s="208"/>
      <c r="L305" s="88"/>
      <c r="M305" s="88"/>
      <c r="N305" s="88"/>
      <c r="O305" s="88"/>
      <c r="P305" s="88"/>
      <c r="Q305" s="88"/>
      <c r="R305" s="88"/>
      <c r="S305" s="88"/>
      <c r="T305" s="88"/>
      <c r="U305" s="88"/>
      <c r="V305" s="88"/>
      <c r="W305" s="88"/>
      <c r="X305" s="88"/>
      <c r="Y305" s="88"/>
      <c r="Z305" s="88"/>
    </row>
    <row r="306" spans="1:26" ht="9.75" customHeight="1" x14ac:dyDescent="0.15">
      <c r="A306" s="88"/>
      <c r="B306" s="88"/>
      <c r="C306" s="88"/>
      <c r="D306" s="88"/>
      <c r="E306" s="88"/>
      <c r="F306" s="88"/>
      <c r="G306" s="88"/>
      <c r="H306" s="88"/>
      <c r="I306" s="88"/>
      <c r="J306" s="208"/>
      <c r="K306" s="208"/>
      <c r="L306" s="88"/>
      <c r="M306" s="88"/>
      <c r="N306" s="88"/>
      <c r="O306" s="88"/>
      <c r="P306" s="88"/>
      <c r="Q306" s="88"/>
      <c r="R306" s="88"/>
      <c r="S306" s="88"/>
      <c r="T306" s="88"/>
      <c r="U306" s="88"/>
      <c r="V306" s="88"/>
      <c r="W306" s="88"/>
      <c r="X306" s="88"/>
      <c r="Y306" s="88"/>
      <c r="Z306" s="88"/>
    </row>
    <row r="307" spans="1:26" ht="9.75" customHeight="1" x14ac:dyDescent="0.15">
      <c r="A307" s="88"/>
      <c r="B307" s="88"/>
      <c r="C307" s="88"/>
      <c r="D307" s="88"/>
      <c r="E307" s="88"/>
      <c r="F307" s="88"/>
      <c r="G307" s="88"/>
      <c r="H307" s="88"/>
      <c r="I307" s="88"/>
      <c r="J307" s="208"/>
      <c r="K307" s="208"/>
      <c r="L307" s="88"/>
      <c r="M307" s="88"/>
      <c r="N307" s="88"/>
      <c r="O307" s="88"/>
      <c r="P307" s="88"/>
      <c r="Q307" s="88"/>
      <c r="R307" s="88"/>
      <c r="S307" s="88"/>
      <c r="T307" s="88"/>
      <c r="U307" s="88"/>
      <c r="V307" s="88"/>
      <c r="W307" s="88"/>
      <c r="X307" s="88"/>
      <c r="Y307" s="88"/>
      <c r="Z307" s="88"/>
    </row>
    <row r="308" spans="1:26" ht="9.75" customHeight="1" x14ac:dyDescent="0.15">
      <c r="A308" s="88"/>
      <c r="B308" s="88"/>
      <c r="C308" s="88"/>
      <c r="D308" s="88"/>
      <c r="E308" s="88"/>
      <c r="F308" s="88"/>
      <c r="G308" s="88"/>
      <c r="H308" s="88"/>
      <c r="I308" s="88"/>
      <c r="J308" s="208"/>
      <c r="K308" s="208"/>
      <c r="L308" s="88"/>
      <c r="M308" s="88"/>
      <c r="N308" s="88"/>
      <c r="O308" s="88"/>
      <c r="P308" s="88"/>
      <c r="Q308" s="88"/>
      <c r="R308" s="88"/>
      <c r="S308" s="88"/>
      <c r="T308" s="88"/>
      <c r="U308" s="88"/>
      <c r="V308" s="88"/>
      <c r="W308" s="88"/>
      <c r="X308" s="88"/>
      <c r="Y308" s="88"/>
      <c r="Z308" s="88"/>
    </row>
    <row r="309" spans="1:26" ht="9.75" customHeight="1" x14ac:dyDescent="0.15">
      <c r="A309" s="88"/>
      <c r="B309" s="88"/>
      <c r="C309" s="88"/>
      <c r="D309" s="88"/>
      <c r="E309" s="88"/>
      <c r="F309" s="88"/>
      <c r="G309" s="88"/>
      <c r="H309" s="88"/>
      <c r="I309" s="88"/>
      <c r="J309" s="208"/>
      <c r="K309" s="208"/>
      <c r="L309" s="88"/>
      <c r="M309" s="88"/>
      <c r="N309" s="88"/>
      <c r="O309" s="88"/>
      <c r="P309" s="88"/>
      <c r="Q309" s="88"/>
      <c r="R309" s="88"/>
      <c r="S309" s="88"/>
      <c r="T309" s="88"/>
      <c r="U309" s="88"/>
      <c r="V309" s="88"/>
      <c r="W309" s="88"/>
      <c r="X309" s="88"/>
      <c r="Y309" s="88"/>
      <c r="Z309" s="88"/>
    </row>
    <row r="310" spans="1:26" ht="9.75" customHeight="1" x14ac:dyDescent="0.15">
      <c r="A310" s="88"/>
      <c r="B310" s="88"/>
      <c r="C310" s="88"/>
      <c r="D310" s="88"/>
      <c r="E310" s="88"/>
      <c r="F310" s="88"/>
      <c r="G310" s="88"/>
      <c r="H310" s="88"/>
      <c r="I310" s="88"/>
      <c r="J310" s="208"/>
      <c r="K310" s="208"/>
      <c r="L310" s="88"/>
      <c r="M310" s="88"/>
      <c r="N310" s="88"/>
      <c r="O310" s="88"/>
      <c r="P310" s="88"/>
      <c r="Q310" s="88"/>
      <c r="R310" s="88"/>
      <c r="S310" s="88"/>
      <c r="T310" s="88"/>
      <c r="U310" s="88"/>
      <c r="V310" s="88"/>
      <c r="W310" s="88"/>
      <c r="X310" s="88"/>
      <c r="Y310" s="88"/>
      <c r="Z310" s="88"/>
    </row>
    <row r="311" spans="1:26" ht="9.75" customHeight="1" x14ac:dyDescent="0.15">
      <c r="A311" s="88"/>
      <c r="B311" s="88"/>
      <c r="C311" s="88"/>
      <c r="D311" s="88"/>
      <c r="E311" s="88"/>
      <c r="F311" s="88"/>
      <c r="G311" s="88"/>
      <c r="H311" s="88"/>
      <c r="I311" s="88"/>
      <c r="J311" s="208"/>
      <c r="K311" s="208"/>
      <c r="L311" s="88"/>
      <c r="M311" s="88"/>
      <c r="N311" s="88"/>
      <c r="O311" s="88"/>
      <c r="P311" s="88"/>
      <c r="Q311" s="88"/>
      <c r="R311" s="88"/>
      <c r="S311" s="88"/>
      <c r="T311" s="88"/>
      <c r="U311" s="88"/>
      <c r="V311" s="88"/>
      <c r="W311" s="88"/>
      <c r="X311" s="88"/>
      <c r="Y311" s="88"/>
      <c r="Z311" s="88"/>
    </row>
    <row r="312" spans="1:26" ht="9.75" customHeight="1" x14ac:dyDescent="0.15">
      <c r="A312" s="88"/>
      <c r="B312" s="88"/>
      <c r="C312" s="88"/>
      <c r="D312" s="88"/>
      <c r="E312" s="88"/>
      <c r="F312" s="88"/>
      <c r="G312" s="88"/>
      <c r="H312" s="88"/>
      <c r="I312" s="88"/>
      <c r="J312" s="208"/>
      <c r="K312" s="208"/>
      <c r="L312" s="88"/>
      <c r="M312" s="88"/>
      <c r="N312" s="88"/>
      <c r="O312" s="88"/>
      <c r="P312" s="88"/>
      <c r="Q312" s="88"/>
      <c r="R312" s="88"/>
      <c r="S312" s="88"/>
      <c r="T312" s="88"/>
      <c r="U312" s="88"/>
      <c r="V312" s="88"/>
      <c r="W312" s="88"/>
      <c r="X312" s="88"/>
      <c r="Y312" s="88"/>
      <c r="Z312" s="88"/>
    </row>
    <row r="313" spans="1:26" ht="9.75" customHeight="1" x14ac:dyDescent="0.15">
      <c r="A313" s="88"/>
      <c r="B313" s="88"/>
      <c r="C313" s="88"/>
      <c r="D313" s="88"/>
      <c r="E313" s="88"/>
      <c r="F313" s="88"/>
      <c r="G313" s="88"/>
      <c r="H313" s="88"/>
      <c r="I313" s="88"/>
      <c r="J313" s="208"/>
      <c r="K313" s="208"/>
      <c r="L313" s="88"/>
      <c r="M313" s="88"/>
      <c r="N313" s="88"/>
      <c r="O313" s="88"/>
      <c r="P313" s="88"/>
      <c r="Q313" s="88"/>
      <c r="R313" s="88"/>
      <c r="S313" s="88"/>
      <c r="T313" s="88"/>
      <c r="U313" s="88"/>
      <c r="V313" s="88"/>
      <c r="W313" s="88"/>
      <c r="X313" s="88"/>
      <c r="Y313" s="88"/>
      <c r="Z313" s="88"/>
    </row>
    <row r="314" spans="1:26" ht="9.75" customHeight="1" x14ac:dyDescent="0.15">
      <c r="A314" s="88"/>
      <c r="B314" s="88"/>
      <c r="C314" s="88"/>
      <c r="D314" s="88"/>
      <c r="E314" s="88"/>
      <c r="F314" s="88"/>
      <c r="G314" s="88"/>
      <c r="H314" s="88"/>
      <c r="I314" s="88"/>
      <c r="J314" s="208"/>
      <c r="K314" s="208"/>
      <c r="L314" s="88"/>
      <c r="M314" s="88"/>
      <c r="N314" s="88"/>
      <c r="O314" s="88"/>
      <c r="P314" s="88"/>
      <c r="Q314" s="88"/>
      <c r="R314" s="88"/>
      <c r="S314" s="88"/>
      <c r="T314" s="88"/>
      <c r="U314" s="88"/>
      <c r="V314" s="88"/>
      <c r="W314" s="88"/>
      <c r="X314" s="88"/>
      <c r="Y314" s="88"/>
      <c r="Z314" s="88"/>
    </row>
    <row r="315" spans="1:26" ht="9.75" customHeight="1" x14ac:dyDescent="0.15">
      <c r="A315" s="88"/>
      <c r="B315" s="88"/>
      <c r="C315" s="88"/>
      <c r="D315" s="88"/>
      <c r="E315" s="88"/>
      <c r="F315" s="88"/>
      <c r="G315" s="88"/>
      <c r="H315" s="88"/>
      <c r="I315" s="88"/>
      <c r="J315" s="208"/>
      <c r="K315" s="208"/>
      <c r="L315" s="88"/>
      <c r="M315" s="88"/>
      <c r="N315" s="88"/>
      <c r="O315" s="88"/>
      <c r="P315" s="88"/>
      <c r="Q315" s="88"/>
      <c r="R315" s="88"/>
      <c r="S315" s="88"/>
      <c r="T315" s="88"/>
      <c r="U315" s="88"/>
      <c r="V315" s="88"/>
      <c r="W315" s="88"/>
      <c r="X315" s="88"/>
      <c r="Y315" s="88"/>
      <c r="Z315" s="88"/>
    </row>
    <row r="316" spans="1:26" ht="9.75" customHeight="1" x14ac:dyDescent="0.15">
      <c r="A316" s="88"/>
      <c r="B316" s="88"/>
      <c r="C316" s="88"/>
      <c r="D316" s="88"/>
      <c r="E316" s="88"/>
      <c r="F316" s="88"/>
      <c r="G316" s="88"/>
      <c r="H316" s="88"/>
      <c r="I316" s="88"/>
      <c r="J316" s="208"/>
      <c r="K316" s="208"/>
      <c r="L316" s="88"/>
      <c r="M316" s="88"/>
      <c r="N316" s="88"/>
      <c r="O316" s="88"/>
      <c r="P316" s="88"/>
      <c r="Q316" s="88"/>
      <c r="R316" s="88"/>
      <c r="S316" s="88"/>
      <c r="T316" s="88"/>
      <c r="U316" s="88"/>
      <c r="V316" s="88"/>
      <c r="W316" s="88"/>
      <c r="X316" s="88"/>
      <c r="Y316" s="88"/>
      <c r="Z316" s="88"/>
    </row>
    <row r="317" spans="1:26" ht="9.75" customHeight="1" x14ac:dyDescent="0.15">
      <c r="A317" s="88"/>
      <c r="B317" s="88"/>
      <c r="C317" s="88"/>
      <c r="D317" s="88"/>
      <c r="E317" s="88"/>
      <c r="F317" s="88"/>
      <c r="G317" s="88"/>
      <c r="H317" s="88"/>
      <c r="I317" s="88"/>
      <c r="J317" s="208"/>
      <c r="K317" s="208"/>
      <c r="L317" s="88"/>
      <c r="M317" s="88"/>
      <c r="N317" s="88"/>
      <c r="O317" s="88"/>
      <c r="P317" s="88"/>
      <c r="Q317" s="88"/>
      <c r="R317" s="88"/>
      <c r="S317" s="88"/>
      <c r="T317" s="88"/>
      <c r="U317" s="88"/>
      <c r="V317" s="88"/>
      <c r="W317" s="88"/>
      <c r="X317" s="88"/>
      <c r="Y317" s="88"/>
      <c r="Z317" s="88"/>
    </row>
    <row r="318" spans="1:26" ht="9.75" customHeight="1" x14ac:dyDescent="0.15">
      <c r="A318" s="88"/>
      <c r="B318" s="88"/>
      <c r="C318" s="88"/>
      <c r="D318" s="88"/>
      <c r="E318" s="88"/>
      <c r="F318" s="88"/>
      <c r="G318" s="88"/>
      <c r="H318" s="88"/>
      <c r="I318" s="88"/>
      <c r="J318" s="208"/>
      <c r="K318" s="208"/>
      <c r="L318" s="88"/>
      <c r="M318" s="88"/>
      <c r="N318" s="88"/>
      <c r="O318" s="88"/>
      <c r="P318" s="88"/>
      <c r="Q318" s="88"/>
      <c r="R318" s="88"/>
      <c r="S318" s="88"/>
      <c r="T318" s="88"/>
      <c r="U318" s="88"/>
      <c r="V318" s="88"/>
      <c r="W318" s="88"/>
      <c r="X318" s="88"/>
      <c r="Y318" s="88"/>
      <c r="Z318" s="88"/>
    </row>
    <row r="319" spans="1:26" ht="9.75" customHeight="1" x14ac:dyDescent="0.15">
      <c r="A319" s="88"/>
      <c r="B319" s="88"/>
      <c r="C319" s="88"/>
      <c r="D319" s="88"/>
      <c r="E319" s="88"/>
      <c r="F319" s="88"/>
      <c r="G319" s="88"/>
      <c r="H319" s="88"/>
      <c r="I319" s="88"/>
      <c r="J319" s="208"/>
      <c r="K319" s="208"/>
      <c r="L319" s="88"/>
      <c r="M319" s="88"/>
      <c r="N319" s="88"/>
      <c r="O319" s="88"/>
      <c r="P319" s="88"/>
      <c r="Q319" s="88"/>
      <c r="R319" s="88"/>
      <c r="S319" s="88"/>
      <c r="T319" s="88"/>
      <c r="U319" s="88"/>
      <c r="V319" s="88"/>
      <c r="W319" s="88"/>
      <c r="X319" s="88"/>
      <c r="Y319" s="88"/>
      <c r="Z319" s="88"/>
    </row>
    <row r="320" spans="1:26" ht="9.75" customHeight="1" x14ac:dyDescent="0.15">
      <c r="A320" s="88"/>
      <c r="B320" s="88"/>
      <c r="C320" s="88"/>
      <c r="D320" s="88"/>
      <c r="E320" s="88"/>
      <c r="F320" s="88"/>
      <c r="G320" s="88"/>
      <c r="H320" s="88"/>
      <c r="I320" s="88"/>
      <c r="J320" s="208"/>
      <c r="K320" s="208"/>
      <c r="L320" s="88"/>
      <c r="M320" s="88"/>
      <c r="N320" s="88"/>
      <c r="O320" s="88"/>
      <c r="P320" s="88"/>
      <c r="Q320" s="88"/>
      <c r="R320" s="88"/>
      <c r="S320" s="88"/>
      <c r="T320" s="88"/>
      <c r="U320" s="88"/>
      <c r="V320" s="88"/>
      <c r="W320" s="88"/>
      <c r="X320" s="88"/>
      <c r="Y320" s="88"/>
      <c r="Z320" s="88"/>
    </row>
    <row r="321" spans="1:26" ht="9.75" customHeight="1" x14ac:dyDescent="0.15">
      <c r="A321" s="88"/>
      <c r="B321" s="88"/>
      <c r="C321" s="88"/>
      <c r="D321" s="88"/>
      <c r="E321" s="88"/>
      <c r="F321" s="88"/>
      <c r="G321" s="88"/>
      <c r="H321" s="88"/>
      <c r="I321" s="88"/>
      <c r="J321" s="208"/>
      <c r="K321" s="208"/>
      <c r="L321" s="88"/>
      <c r="M321" s="88"/>
      <c r="N321" s="88"/>
      <c r="O321" s="88"/>
      <c r="P321" s="88"/>
      <c r="Q321" s="88"/>
      <c r="R321" s="88"/>
      <c r="S321" s="88"/>
      <c r="T321" s="88"/>
      <c r="U321" s="88"/>
      <c r="V321" s="88"/>
      <c r="W321" s="88"/>
      <c r="X321" s="88"/>
      <c r="Y321" s="88"/>
      <c r="Z321" s="88"/>
    </row>
    <row r="322" spans="1:26" ht="9.75" customHeight="1" x14ac:dyDescent="0.15">
      <c r="A322" s="88"/>
      <c r="B322" s="88"/>
      <c r="C322" s="88"/>
      <c r="D322" s="88"/>
      <c r="E322" s="88"/>
      <c r="F322" s="88"/>
      <c r="G322" s="88"/>
      <c r="H322" s="88"/>
      <c r="I322" s="88"/>
      <c r="J322" s="208"/>
      <c r="K322" s="208"/>
      <c r="L322" s="88"/>
      <c r="M322" s="88"/>
      <c r="N322" s="88"/>
      <c r="O322" s="88"/>
      <c r="P322" s="88"/>
      <c r="Q322" s="88"/>
      <c r="R322" s="88"/>
      <c r="S322" s="88"/>
      <c r="T322" s="88"/>
      <c r="U322" s="88"/>
      <c r="V322" s="88"/>
      <c r="W322" s="88"/>
      <c r="X322" s="88"/>
      <c r="Y322" s="88"/>
      <c r="Z322" s="88"/>
    </row>
    <row r="323" spans="1:26" ht="9.75" customHeight="1" x14ac:dyDescent="0.15">
      <c r="A323" s="88"/>
      <c r="B323" s="88"/>
      <c r="C323" s="88"/>
      <c r="D323" s="88"/>
      <c r="E323" s="88"/>
      <c r="F323" s="88"/>
      <c r="G323" s="88"/>
      <c r="H323" s="88"/>
      <c r="I323" s="88"/>
      <c r="J323" s="208"/>
      <c r="K323" s="208"/>
      <c r="L323" s="88"/>
      <c r="M323" s="88"/>
      <c r="N323" s="88"/>
      <c r="O323" s="88"/>
      <c r="P323" s="88"/>
      <c r="Q323" s="88"/>
      <c r="R323" s="88"/>
      <c r="S323" s="88"/>
      <c r="T323" s="88"/>
      <c r="U323" s="88"/>
      <c r="V323" s="88"/>
      <c r="W323" s="88"/>
      <c r="X323" s="88"/>
      <c r="Y323" s="88"/>
      <c r="Z323" s="88"/>
    </row>
    <row r="324" spans="1:26" ht="9.75" customHeight="1" x14ac:dyDescent="0.15">
      <c r="A324" s="88"/>
      <c r="B324" s="88"/>
      <c r="C324" s="88"/>
      <c r="D324" s="88"/>
      <c r="E324" s="88"/>
      <c r="F324" s="88"/>
      <c r="G324" s="88"/>
      <c r="H324" s="88"/>
      <c r="I324" s="88"/>
      <c r="J324" s="208"/>
      <c r="K324" s="208"/>
      <c r="L324" s="88"/>
      <c r="M324" s="88"/>
      <c r="N324" s="88"/>
      <c r="O324" s="88"/>
      <c r="P324" s="88"/>
      <c r="Q324" s="88"/>
      <c r="R324" s="88"/>
      <c r="S324" s="88"/>
      <c r="T324" s="88"/>
      <c r="U324" s="88"/>
      <c r="V324" s="88"/>
      <c r="W324" s="88"/>
      <c r="X324" s="88"/>
      <c r="Y324" s="88"/>
      <c r="Z324" s="88"/>
    </row>
    <row r="325" spans="1:26" ht="9.75" customHeight="1" x14ac:dyDescent="0.15">
      <c r="A325" s="88"/>
      <c r="B325" s="88"/>
      <c r="C325" s="88"/>
      <c r="D325" s="88"/>
      <c r="E325" s="88"/>
      <c r="F325" s="88"/>
      <c r="G325" s="88"/>
      <c r="H325" s="88"/>
      <c r="I325" s="88"/>
      <c r="J325" s="208"/>
      <c r="K325" s="208"/>
      <c r="L325" s="88"/>
      <c r="M325" s="88"/>
      <c r="N325" s="88"/>
      <c r="O325" s="88"/>
      <c r="P325" s="88"/>
      <c r="Q325" s="88"/>
      <c r="R325" s="88"/>
      <c r="S325" s="88"/>
      <c r="T325" s="88"/>
      <c r="U325" s="88"/>
      <c r="V325" s="88"/>
      <c r="W325" s="88"/>
      <c r="X325" s="88"/>
      <c r="Y325" s="88"/>
      <c r="Z325" s="88"/>
    </row>
    <row r="326" spans="1:26" ht="9.75" customHeight="1" x14ac:dyDescent="0.15">
      <c r="A326" s="88"/>
      <c r="B326" s="88"/>
      <c r="C326" s="88"/>
      <c r="D326" s="88"/>
      <c r="E326" s="88"/>
      <c r="F326" s="88"/>
      <c r="G326" s="88"/>
      <c r="H326" s="88"/>
      <c r="I326" s="88"/>
      <c r="J326" s="208"/>
      <c r="K326" s="208"/>
      <c r="L326" s="88"/>
      <c r="M326" s="88"/>
      <c r="N326" s="88"/>
      <c r="O326" s="88"/>
      <c r="P326" s="88"/>
      <c r="Q326" s="88"/>
      <c r="R326" s="88"/>
      <c r="S326" s="88"/>
      <c r="T326" s="88"/>
      <c r="U326" s="88"/>
      <c r="V326" s="88"/>
      <c r="W326" s="88"/>
      <c r="X326" s="88"/>
      <c r="Y326" s="88"/>
      <c r="Z326" s="88"/>
    </row>
    <row r="327" spans="1:26" ht="9.75" customHeight="1" x14ac:dyDescent="0.15">
      <c r="A327" s="88"/>
      <c r="B327" s="88"/>
      <c r="C327" s="88"/>
      <c r="D327" s="88"/>
      <c r="E327" s="88"/>
      <c r="F327" s="88"/>
      <c r="G327" s="88"/>
      <c r="H327" s="88"/>
      <c r="I327" s="88"/>
      <c r="J327" s="208"/>
      <c r="K327" s="208"/>
      <c r="L327" s="88"/>
      <c r="M327" s="88"/>
      <c r="N327" s="88"/>
      <c r="O327" s="88"/>
      <c r="P327" s="88"/>
      <c r="Q327" s="88"/>
      <c r="R327" s="88"/>
      <c r="S327" s="88"/>
      <c r="T327" s="88"/>
      <c r="U327" s="88"/>
      <c r="V327" s="88"/>
      <c r="W327" s="88"/>
      <c r="X327" s="88"/>
      <c r="Y327" s="88"/>
      <c r="Z327" s="88"/>
    </row>
    <row r="328" spans="1:26" ht="9.75" customHeight="1" x14ac:dyDescent="0.15">
      <c r="A328" s="88"/>
      <c r="B328" s="88"/>
      <c r="C328" s="88"/>
      <c r="D328" s="88"/>
      <c r="E328" s="88"/>
      <c r="F328" s="88"/>
      <c r="G328" s="88"/>
      <c r="H328" s="88"/>
      <c r="I328" s="88"/>
      <c r="J328" s="208"/>
      <c r="K328" s="208"/>
      <c r="L328" s="88"/>
      <c r="M328" s="88"/>
      <c r="N328" s="88"/>
      <c r="O328" s="88"/>
      <c r="P328" s="88"/>
      <c r="Q328" s="88"/>
      <c r="R328" s="88"/>
      <c r="S328" s="88"/>
      <c r="T328" s="88"/>
      <c r="U328" s="88"/>
      <c r="V328" s="88"/>
      <c r="W328" s="88"/>
      <c r="X328" s="88"/>
      <c r="Y328" s="88"/>
      <c r="Z328" s="88"/>
    </row>
    <row r="329" spans="1:26" ht="9.75" customHeight="1" x14ac:dyDescent="0.15">
      <c r="A329" s="88"/>
      <c r="B329" s="88"/>
      <c r="C329" s="88"/>
      <c r="D329" s="88"/>
      <c r="E329" s="88"/>
      <c r="F329" s="88"/>
      <c r="G329" s="88"/>
      <c r="H329" s="88"/>
      <c r="I329" s="88"/>
      <c r="J329" s="208"/>
      <c r="K329" s="208"/>
      <c r="L329" s="88"/>
      <c r="M329" s="88"/>
      <c r="N329" s="88"/>
      <c r="O329" s="88"/>
      <c r="P329" s="88"/>
      <c r="Q329" s="88"/>
      <c r="R329" s="88"/>
      <c r="S329" s="88"/>
      <c r="T329" s="88"/>
      <c r="U329" s="88"/>
      <c r="V329" s="88"/>
      <c r="W329" s="88"/>
      <c r="X329" s="88"/>
      <c r="Y329" s="88"/>
      <c r="Z329" s="88"/>
    </row>
    <row r="330" spans="1:26" ht="9.75" customHeight="1" x14ac:dyDescent="0.15">
      <c r="A330" s="88"/>
      <c r="B330" s="88"/>
      <c r="C330" s="88"/>
      <c r="D330" s="88"/>
      <c r="E330" s="88"/>
      <c r="F330" s="88"/>
      <c r="G330" s="88"/>
      <c r="H330" s="88"/>
      <c r="I330" s="88"/>
      <c r="J330" s="208"/>
      <c r="K330" s="208"/>
      <c r="L330" s="88"/>
      <c r="M330" s="88"/>
      <c r="N330" s="88"/>
      <c r="O330" s="88"/>
      <c r="P330" s="88"/>
      <c r="Q330" s="88"/>
      <c r="R330" s="88"/>
      <c r="S330" s="88"/>
      <c r="T330" s="88"/>
      <c r="U330" s="88"/>
      <c r="V330" s="88"/>
      <c r="W330" s="88"/>
      <c r="X330" s="88"/>
      <c r="Y330" s="88"/>
      <c r="Z330" s="88"/>
    </row>
    <row r="331" spans="1:26" ht="9.75" customHeight="1" x14ac:dyDescent="0.15">
      <c r="A331" s="88"/>
      <c r="B331" s="88"/>
      <c r="C331" s="88"/>
      <c r="D331" s="88"/>
      <c r="E331" s="88"/>
      <c r="F331" s="88"/>
      <c r="G331" s="88"/>
      <c r="H331" s="88"/>
      <c r="I331" s="88"/>
      <c r="J331" s="208"/>
      <c r="K331" s="208"/>
      <c r="L331" s="88"/>
      <c r="M331" s="88"/>
      <c r="N331" s="88"/>
      <c r="O331" s="88"/>
      <c r="P331" s="88"/>
      <c r="Q331" s="88"/>
      <c r="R331" s="88"/>
      <c r="S331" s="88"/>
      <c r="T331" s="88"/>
      <c r="U331" s="88"/>
      <c r="V331" s="88"/>
      <c r="W331" s="88"/>
      <c r="X331" s="88"/>
      <c r="Y331" s="88"/>
      <c r="Z331" s="88"/>
    </row>
    <row r="332" spans="1:26" ht="9.75" customHeight="1" x14ac:dyDescent="0.15">
      <c r="A332" s="88"/>
      <c r="B332" s="88"/>
      <c r="C332" s="88"/>
      <c r="D332" s="88"/>
      <c r="E332" s="88"/>
      <c r="F332" s="88"/>
      <c r="G332" s="88"/>
      <c r="H332" s="88"/>
      <c r="I332" s="88"/>
      <c r="J332" s="208"/>
      <c r="K332" s="208"/>
      <c r="L332" s="88"/>
      <c r="M332" s="88"/>
      <c r="N332" s="88"/>
      <c r="O332" s="88"/>
      <c r="P332" s="88"/>
      <c r="Q332" s="88"/>
      <c r="R332" s="88"/>
      <c r="S332" s="88"/>
      <c r="T332" s="88"/>
      <c r="U332" s="88"/>
      <c r="V332" s="88"/>
      <c r="W332" s="88"/>
      <c r="X332" s="88"/>
      <c r="Y332" s="88"/>
      <c r="Z332" s="88"/>
    </row>
    <row r="333" spans="1:26" ht="9.75" customHeight="1" x14ac:dyDescent="0.15">
      <c r="A333" s="88"/>
      <c r="B333" s="88"/>
      <c r="C333" s="88"/>
      <c r="D333" s="88"/>
      <c r="E333" s="88"/>
      <c r="F333" s="88"/>
      <c r="G333" s="88"/>
      <c r="H333" s="88"/>
      <c r="I333" s="88"/>
      <c r="J333" s="208"/>
      <c r="K333" s="208"/>
      <c r="L333" s="88"/>
      <c r="M333" s="88"/>
      <c r="N333" s="88"/>
      <c r="O333" s="88"/>
      <c r="P333" s="88"/>
      <c r="Q333" s="88"/>
      <c r="R333" s="88"/>
      <c r="S333" s="88"/>
      <c r="T333" s="88"/>
      <c r="U333" s="88"/>
      <c r="V333" s="88"/>
      <c r="W333" s="88"/>
      <c r="X333" s="88"/>
      <c r="Y333" s="88"/>
      <c r="Z333" s="88"/>
    </row>
    <row r="334" spans="1:26" ht="9.75" customHeight="1" x14ac:dyDescent="0.15">
      <c r="A334" s="88"/>
      <c r="B334" s="88"/>
      <c r="C334" s="88"/>
      <c r="D334" s="88"/>
      <c r="E334" s="88"/>
      <c r="F334" s="88"/>
      <c r="G334" s="88"/>
      <c r="H334" s="88"/>
      <c r="I334" s="88"/>
      <c r="J334" s="208"/>
      <c r="K334" s="208"/>
      <c r="L334" s="88"/>
      <c r="M334" s="88"/>
      <c r="N334" s="88"/>
      <c r="O334" s="88"/>
      <c r="P334" s="88"/>
      <c r="Q334" s="88"/>
      <c r="R334" s="88"/>
      <c r="S334" s="88"/>
      <c r="T334" s="88"/>
      <c r="U334" s="88"/>
      <c r="V334" s="88"/>
      <c r="W334" s="88"/>
      <c r="X334" s="88"/>
      <c r="Y334" s="88"/>
      <c r="Z334" s="88"/>
    </row>
    <row r="335" spans="1:26" ht="9.75" customHeight="1" x14ac:dyDescent="0.15">
      <c r="A335" s="88"/>
      <c r="B335" s="88"/>
      <c r="C335" s="88"/>
      <c r="D335" s="88"/>
      <c r="E335" s="88"/>
      <c r="F335" s="88"/>
      <c r="G335" s="88"/>
      <c r="H335" s="88"/>
      <c r="I335" s="88"/>
      <c r="J335" s="208"/>
      <c r="K335" s="208"/>
      <c r="L335" s="88"/>
      <c r="M335" s="88"/>
      <c r="N335" s="88"/>
      <c r="O335" s="88"/>
      <c r="P335" s="88"/>
      <c r="Q335" s="88"/>
      <c r="R335" s="88"/>
      <c r="S335" s="88"/>
      <c r="T335" s="88"/>
      <c r="U335" s="88"/>
      <c r="V335" s="88"/>
      <c r="W335" s="88"/>
      <c r="X335" s="88"/>
      <c r="Y335" s="88"/>
      <c r="Z335" s="88"/>
    </row>
    <row r="336" spans="1:26" ht="9.75" customHeight="1" x14ac:dyDescent="0.15">
      <c r="A336" s="88"/>
      <c r="B336" s="88"/>
      <c r="C336" s="88"/>
      <c r="D336" s="88"/>
      <c r="E336" s="88"/>
      <c r="F336" s="88"/>
      <c r="G336" s="88"/>
      <c r="H336" s="88"/>
      <c r="I336" s="88"/>
      <c r="J336" s="208"/>
      <c r="K336" s="208"/>
      <c r="L336" s="88"/>
      <c r="M336" s="88"/>
      <c r="N336" s="88"/>
      <c r="O336" s="88"/>
      <c r="P336" s="88"/>
      <c r="Q336" s="88"/>
      <c r="R336" s="88"/>
      <c r="S336" s="88"/>
      <c r="T336" s="88"/>
      <c r="U336" s="88"/>
      <c r="V336" s="88"/>
      <c r="W336" s="88"/>
      <c r="X336" s="88"/>
      <c r="Y336" s="88"/>
      <c r="Z336" s="88"/>
    </row>
    <row r="337" spans="1:26" ht="9.75" customHeight="1" x14ac:dyDescent="0.15">
      <c r="A337" s="88"/>
      <c r="B337" s="88"/>
      <c r="C337" s="88"/>
      <c r="D337" s="88"/>
      <c r="E337" s="88"/>
      <c r="F337" s="88"/>
      <c r="G337" s="88"/>
      <c r="H337" s="88"/>
      <c r="I337" s="88"/>
      <c r="J337" s="208"/>
      <c r="K337" s="208"/>
      <c r="L337" s="88"/>
      <c r="M337" s="88"/>
      <c r="N337" s="88"/>
      <c r="O337" s="88"/>
      <c r="P337" s="88"/>
      <c r="Q337" s="88"/>
      <c r="R337" s="88"/>
      <c r="S337" s="88"/>
      <c r="T337" s="88"/>
      <c r="U337" s="88"/>
      <c r="V337" s="88"/>
      <c r="W337" s="88"/>
      <c r="X337" s="88"/>
      <c r="Y337" s="88"/>
      <c r="Z337" s="88"/>
    </row>
    <row r="338" spans="1:26" ht="9.75" customHeight="1" x14ac:dyDescent="0.15">
      <c r="A338" s="88"/>
      <c r="B338" s="88"/>
      <c r="C338" s="88"/>
      <c r="D338" s="88"/>
      <c r="E338" s="88"/>
      <c r="F338" s="88"/>
      <c r="G338" s="88"/>
      <c r="H338" s="88"/>
      <c r="I338" s="88"/>
      <c r="J338" s="208"/>
      <c r="K338" s="208"/>
      <c r="L338" s="88"/>
      <c r="M338" s="88"/>
      <c r="N338" s="88"/>
      <c r="O338" s="88"/>
      <c r="P338" s="88"/>
      <c r="Q338" s="88"/>
      <c r="R338" s="88"/>
      <c r="S338" s="88"/>
      <c r="T338" s="88"/>
      <c r="U338" s="88"/>
      <c r="V338" s="88"/>
      <c r="W338" s="88"/>
      <c r="X338" s="88"/>
      <c r="Y338" s="88"/>
      <c r="Z338" s="88"/>
    </row>
    <row r="339" spans="1:26" ht="9.75" customHeight="1" x14ac:dyDescent="0.15">
      <c r="A339" s="88"/>
      <c r="B339" s="88"/>
      <c r="C339" s="88"/>
      <c r="D339" s="88"/>
      <c r="E339" s="88"/>
      <c r="F339" s="88"/>
      <c r="G339" s="88"/>
      <c r="H339" s="88"/>
      <c r="I339" s="88"/>
      <c r="J339" s="208"/>
      <c r="K339" s="208"/>
      <c r="L339" s="88"/>
      <c r="M339" s="88"/>
      <c r="N339" s="88"/>
      <c r="O339" s="88"/>
      <c r="P339" s="88"/>
      <c r="Q339" s="88"/>
      <c r="R339" s="88"/>
      <c r="S339" s="88"/>
      <c r="T339" s="88"/>
      <c r="U339" s="88"/>
      <c r="V339" s="88"/>
      <c r="W339" s="88"/>
      <c r="X339" s="88"/>
      <c r="Y339" s="88"/>
      <c r="Z339" s="88"/>
    </row>
    <row r="340" spans="1:26" ht="9.75" customHeight="1" x14ac:dyDescent="0.15">
      <c r="A340" s="88"/>
      <c r="B340" s="88"/>
      <c r="C340" s="88"/>
      <c r="D340" s="88"/>
      <c r="E340" s="88"/>
      <c r="F340" s="88"/>
      <c r="G340" s="88"/>
      <c r="H340" s="88"/>
      <c r="I340" s="88"/>
      <c r="J340" s="208"/>
      <c r="K340" s="208"/>
      <c r="L340" s="88"/>
      <c r="M340" s="88"/>
      <c r="N340" s="88"/>
      <c r="O340" s="88"/>
      <c r="P340" s="88"/>
      <c r="Q340" s="88"/>
      <c r="R340" s="88"/>
      <c r="S340" s="88"/>
      <c r="T340" s="88"/>
      <c r="U340" s="88"/>
      <c r="V340" s="88"/>
      <c r="W340" s="88"/>
      <c r="X340" s="88"/>
      <c r="Y340" s="88"/>
      <c r="Z340" s="88"/>
    </row>
    <row r="341" spans="1:26" ht="9.75" customHeight="1" x14ac:dyDescent="0.15">
      <c r="A341" s="88"/>
      <c r="B341" s="88"/>
      <c r="C341" s="88"/>
      <c r="D341" s="88"/>
      <c r="E341" s="88"/>
      <c r="F341" s="88"/>
      <c r="G341" s="88"/>
      <c r="H341" s="88"/>
      <c r="I341" s="88"/>
      <c r="J341" s="208"/>
      <c r="K341" s="208"/>
      <c r="L341" s="88"/>
      <c r="M341" s="88"/>
      <c r="N341" s="88"/>
      <c r="O341" s="88"/>
      <c r="P341" s="88"/>
      <c r="Q341" s="88"/>
      <c r="R341" s="88"/>
      <c r="S341" s="88"/>
      <c r="T341" s="88"/>
      <c r="U341" s="88"/>
      <c r="V341" s="88"/>
      <c r="W341" s="88"/>
      <c r="X341" s="88"/>
      <c r="Y341" s="88"/>
      <c r="Z341" s="88"/>
    </row>
    <row r="342" spans="1:26" ht="9.75" customHeight="1" x14ac:dyDescent="0.15">
      <c r="A342" s="88"/>
      <c r="B342" s="88"/>
      <c r="C342" s="88"/>
      <c r="D342" s="88"/>
      <c r="E342" s="88"/>
      <c r="F342" s="88"/>
      <c r="G342" s="88"/>
      <c r="H342" s="88"/>
      <c r="I342" s="88"/>
      <c r="J342" s="208"/>
      <c r="K342" s="208"/>
      <c r="L342" s="88"/>
      <c r="M342" s="88"/>
      <c r="N342" s="88"/>
      <c r="O342" s="88"/>
      <c r="P342" s="88"/>
      <c r="Q342" s="88"/>
      <c r="R342" s="88"/>
      <c r="S342" s="88"/>
      <c r="T342" s="88"/>
      <c r="U342" s="88"/>
      <c r="V342" s="88"/>
      <c r="W342" s="88"/>
      <c r="X342" s="88"/>
      <c r="Y342" s="88"/>
      <c r="Z342" s="88"/>
    </row>
    <row r="343" spans="1:26" ht="9.75" customHeight="1" x14ac:dyDescent="0.15">
      <c r="A343" s="88"/>
      <c r="B343" s="88"/>
      <c r="C343" s="88"/>
      <c r="D343" s="88"/>
      <c r="E343" s="88"/>
      <c r="F343" s="88"/>
      <c r="G343" s="88"/>
      <c r="H343" s="88"/>
      <c r="I343" s="88"/>
      <c r="J343" s="208"/>
      <c r="K343" s="208"/>
      <c r="L343" s="88"/>
      <c r="M343" s="88"/>
      <c r="N343" s="88"/>
      <c r="O343" s="88"/>
      <c r="P343" s="88"/>
      <c r="Q343" s="88"/>
      <c r="R343" s="88"/>
      <c r="S343" s="88"/>
      <c r="T343" s="88"/>
      <c r="U343" s="88"/>
      <c r="V343" s="88"/>
      <c r="W343" s="88"/>
      <c r="X343" s="88"/>
      <c r="Y343" s="88"/>
      <c r="Z343" s="88"/>
    </row>
    <row r="344" spans="1:26" ht="9.75" customHeight="1" x14ac:dyDescent="0.15">
      <c r="A344" s="88"/>
      <c r="B344" s="88"/>
      <c r="C344" s="88"/>
      <c r="D344" s="88"/>
      <c r="E344" s="88"/>
      <c r="F344" s="88"/>
      <c r="G344" s="88"/>
      <c r="H344" s="88"/>
      <c r="I344" s="88"/>
      <c r="J344" s="208"/>
      <c r="K344" s="208"/>
      <c r="L344" s="88"/>
      <c r="M344" s="88"/>
      <c r="N344" s="88"/>
      <c r="O344" s="88"/>
      <c r="P344" s="88"/>
      <c r="Q344" s="88"/>
      <c r="R344" s="88"/>
      <c r="S344" s="88"/>
      <c r="T344" s="88"/>
      <c r="U344" s="88"/>
      <c r="V344" s="88"/>
      <c r="W344" s="88"/>
      <c r="X344" s="88"/>
      <c r="Y344" s="88"/>
      <c r="Z344" s="88"/>
    </row>
    <row r="345" spans="1:26" ht="9.75" customHeight="1" x14ac:dyDescent="0.15">
      <c r="A345" s="88"/>
      <c r="B345" s="88"/>
      <c r="C345" s="88"/>
      <c r="D345" s="88"/>
      <c r="E345" s="88"/>
      <c r="F345" s="88"/>
      <c r="G345" s="88"/>
      <c r="H345" s="88"/>
      <c r="I345" s="88"/>
      <c r="J345" s="208"/>
      <c r="K345" s="208"/>
      <c r="L345" s="88"/>
      <c r="M345" s="88"/>
      <c r="N345" s="88"/>
      <c r="O345" s="88"/>
      <c r="P345" s="88"/>
      <c r="Q345" s="88"/>
      <c r="R345" s="88"/>
      <c r="S345" s="88"/>
      <c r="T345" s="88"/>
      <c r="U345" s="88"/>
      <c r="V345" s="88"/>
      <c r="W345" s="88"/>
      <c r="X345" s="88"/>
      <c r="Y345" s="88"/>
      <c r="Z345" s="88"/>
    </row>
    <row r="346" spans="1:26" ht="9.75" customHeight="1" x14ac:dyDescent="0.15">
      <c r="A346" s="88"/>
      <c r="B346" s="88"/>
      <c r="C346" s="88"/>
      <c r="D346" s="88"/>
      <c r="E346" s="88"/>
      <c r="F346" s="88"/>
      <c r="G346" s="88"/>
      <c r="H346" s="88"/>
      <c r="I346" s="88"/>
      <c r="J346" s="208"/>
      <c r="K346" s="208"/>
      <c r="L346" s="88"/>
      <c r="M346" s="88"/>
      <c r="N346" s="88"/>
      <c r="O346" s="88"/>
      <c r="P346" s="88"/>
      <c r="Q346" s="88"/>
      <c r="R346" s="88"/>
      <c r="S346" s="88"/>
      <c r="T346" s="88"/>
      <c r="U346" s="88"/>
      <c r="V346" s="88"/>
      <c r="W346" s="88"/>
      <c r="X346" s="88"/>
      <c r="Y346" s="88"/>
      <c r="Z346" s="88"/>
    </row>
    <row r="347" spans="1:26" ht="9.75" customHeight="1" x14ac:dyDescent="0.15">
      <c r="A347" s="88"/>
      <c r="B347" s="88"/>
      <c r="C347" s="88"/>
      <c r="D347" s="88"/>
      <c r="E347" s="88"/>
      <c r="F347" s="88"/>
      <c r="G347" s="88"/>
      <c r="H347" s="88"/>
      <c r="I347" s="88"/>
      <c r="J347" s="208"/>
      <c r="K347" s="208"/>
      <c r="L347" s="88"/>
      <c r="M347" s="88"/>
      <c r="N347" s="88"/>
      <c r="O347" s="88"/>
      <c r="P347" s="88"/>
      <c r="Q347" s="88"/>
      <c r="R347" s="88"/>
      <c r="S347" s="88"/>
      <c r="T347" s="88"/>
      <c r="U347" s="88"/>
      <c r="V347" s="88"/>
      <c r="W347" s="88"/>
      <c r="X347" s="88"/>
      <c r="Y347" s="88"/>
      <c r="Z347" s="88"/>
    </row>
    <row r="348" spans="1:26" ht="9.75" customHeight="1" x14ac:dyDescent="0.15">
      <c r="A348" s="88"/>
      <c r="B348" s="88"/>
      <c r="C348" s="88"/>
      <c r="D348" s="88"/>
      <c r="E348" s="88"/>
      <c r="F348" s="88"/>
      <c r="G348" s="88"/>
      <c r="H348" s="88"/>
      <c r="I348" s="88"/>
      <c r="J348" s="208"/>
      <c r="K348" s="208"/>
      <c r="L348" s="88"/>
      <c r="M348" s="88"/>
      <c r="N348" s="88"/>
      <c r="O348" s="88"/>
      <c r="P348" s="88"/>
      <c r="Q348" s="88"/>
      <c r="R348" s="88"/>
      <c r="S348" s="88"/>
      <c r="T348" s="88"/>
      <c r="U348" s="88"/>
      <c r="V348" s="88"/>
      <c r="W348" s="88"/>
      <c r="X348" s="88"/>
      <c r="Y348" s="88"/>
      <c r="Z348" s="88"/>
    </row>
    <row r="349" spans="1:26" ht="9.75" customHeight="1" x14ac:dyDescent="0.15">
      <c r="A349" s="88"/>
      <c r="B349" s="88"/>
      <c r="C349" s="88"/>
      <c r="D349" s="88"/>
      <c r="E349" s="88"/>
      <c r="F349" s="88"/>
      <c r="G349" s="88"/>
      <c r="H349" s="88"/>
      <c r="I349" s="88"/>
      <c r="J349" s="208"/>
      <c r="K349" s="208"/>
      <c r="L349" s="88"/>
      <c r="M349" s="88"/>
      <c r="N349" s="88"/>
      <c r="O349" s="88"/>
      <c r="P349" s="88"/>
      <c r="Q349" s="88"/>
      <c r="R349" s="88"/>
      <c r="S349" s="88"/>
      <c r="T349" s="88"/>
      <c r="U349" s="88"/>
      <c r="V349" s="88"/>
      <c r="W349" s="88"/>
      <c r="X349" s="88"/>
      <c r="Y349" s="88"/>
      <c r="Z349" s="88"/>
    </row>
    <row r="350" spans="1:26" ht="9.75" customHeight="1" x14ac:dyDescent="0.15">
      <c r="A350" s="88"/>
      <c r="B350" s="88"/>
      <c r="C350" s="88"/>
      <c r="D350" s="88"/>
      <c r="E350" s="88"/>
      <c r="F350" s="88"/>
      <c r="G350" s="88"/>
      <c r="H350" s="88"/>
      <c r="I350" s="88"/>
      <c r="J350" s="208"/>
      <c r="K350" s="208"/>
      <c r="L350" s="88"/>
      <c r="M350" s="88"/>
      <c r="N350" s="88"/>
      <c r="O350" s="88"/>
      <c r="P350" s="88"/>
      <c r="Q350" s="88"/>
      <c r="R350" s="88"/>
      <c r="S350" s="88"/>
      <c r="T350" s="88"/>
      <c r="U350" s="88"/>
      <c r="V350" s="88"/>
      <c r="W350" s="88"/>
      <c r="X350" s="88"/>
      <c r="Y350" s="88"/>
      <c r="Z350" s="88"/>
    </row>
    <row r="351" spans="1:26" ht="9.75" customHeight="1" x14ac:dyDescent="0.15">
      <c r="A351" s="88"/>
      <c r="B351" s="88"/>
      <c r="C351" s="88"/>
      <c r="D351" s="88"/>
      <c r="E351" s="88"/>
      <c r="F351" s="88"/>
      <c r="G351" s="88"/>
      <c r="H351" s="88"/>
      <c r="I351" s="88"/>
      <c r="J351" s="208"/>
      <c r="K351" s="208"/>
      <c r="L351" s="88"/>
      <c r="M351" s="88"/>
      <c r="N351" s="88"/>
      <c r="O351" s="88"/>
      <c r="P351" s="88"/>
      <c r="Q351" s="88"/>
      <c r="R351" s="88"/>
      <c r="S351" s="88"/>
      <c r="T351" s="88"/>
      <c r="U351" s="88"/>
      <c r="V351" s="88"/>
      <c r="W351" s="88"/>
      <c r="X351" s="88"/>
      <c r="Y351" s="88"/>
      <c r="Z351" s="88"/>
    </row>
    <row r="352" spans="1:26" ht="9.75" customHeight="1" x14ac:dyDescent="0.15">
      <c r="A352" s="88"/>
      <c r="B352" s="88"/>
      <c r="C352" s="88"/>
      <c r="D352" s="88"/>
      <c r="E352" s="88"/>
      <c r="F352" s="88"/>
      <c r="G352" s="88"/>
      <c r="H352" s="88"/>
      <c r="I352" s="88"/>
      <c r="J352" s="208"/>
      <c r="K352" s="208"/>
      <c r="L352" s="88"/>
      <c r="M352" s="88"/>
      <c r="N352" s="88"/>
      <c r="O352" s="88"/>
      <c r="P352" s="88"/>
      <c r="Q352" s="88"/>
      <c r="R352" s="88"/>
      <c r="S352" s="88"/>
      <c r="T352" s="88"/>
      <c r="U352" s="88"/>
      <c r="V352" s="88"/>
      <c r="W352" s="88"/>
      <c r="X352" s="88"/>
      <c r="Y352" s="88"/>
      <c r="Z352" s="88"/>
    </row>
    <row r="353" spans="1:26" ht="9.75" customHeight="1" x14ac:dyDescent="0.15">
      <c r="A353" s="88"/>
      <c r="B353" s="88"/>
      <c r="C353" s="88"/>
      <c r="D353" s="88"/>
      <c r="E353" s="88"/>
      <c r="F353" s="88"/>
      <c r="G353" s="88"/>
      <c r="H353" s="88"/>
      <c r="I353" s="88"/>
      <c r="J353" s="208"/>
      <c r="K353" s="208"/>
      <c r="L353" s="88"/>
      <c r="M353" s="88"/>
      <c r="N353" s="88"/>
      <c r="O353" s="88"/>
      <c r="P353" s="88"/>
      <c r="Q353" s="88"/>
      <c r="R353" s="88"/>
      <c r="S353" s="88"/>
      <c r="T353" s="88"/>
      <c r="U353" s="88"/>
      <c r="V353" s="88"/>
      <c r="W353" s="88"/>
      <c r="X353" s="88"/>
      <c r="Y353" s="88"/>
      <c r="Z353" s="88"/>
    </row>
    <row r="354" spans="1:26" ht="9.75" customHeight="1" x14ac:dyDescent="0.15">
      <c r="A354" s="88"/>
      <c r="B354" s="88"/>
      <c r="C354" s="88"/>
      <c r="D354" s="88"/>
      <c r="E354" s="88"/>
      <c r="F354" s="88"/>
      <c r="G354" s="88"/>
      <c r="H354" s="88"/>
      <c r="I354" s="88"/>
      <c r="J354" s="208"/>
      <c r="K354" s="208"/>
      <c r="L354" s="88"/>
      <c r="M354" s="88"/>
      <c r="N354" s="88"/>
      <c r="O354" s="88"/>
      <c r="P354" s="88"/>
      <c r="Q354" s="88"/>
      <c r="R354" s="88"/>
      <c r="S354" s="88"/>
      <c r="T354" s="88"/>
      <c r="U354" s="88"/>
      <c r="V354" s="88"/>
      <c r="W354" s="88"/>
      <c r="X354" s="88"/>
      <c r="Y354" s="88"/>
      <c r="Z354" s="88"/>
    </row>
    <row r="355" spans="1:26" ht="9.75" customHeight="1" x14ac:dyDescent="0.15">
      <c r="A355" s="88"/>
      <c r="B355" s="88"/>
      <c r="C355" s="88"/>
      <c r="D355" s="88"/>
      <c r="E355" s="88"/>
      <c r="F355" s="88"/>
      <c r="G355" s="88"/>
      <c r="H355" s="88"/>
      <c r="I355" s="88"/>
      <c r="J355" s="208"/>
      <c r="K355" s="208"/>
      <c r="L355" s="88"/>
      <c r="M355" s="88"/>
      <c r="N355" s="88"/>
      <c r="O355" s="88"/>
      <c r="P355" s="88"/>
      <c r="Q355" s="88"/>
      <c r="R355" s="88"/>
      <c r="S355" s="88"/>
      <c r="T355" s="88"/>
      <c r="U355" s="88"/>
      <c r="V355" s="88"/>
      <c r="W355" s="88"/>
      <c r="X355" s="88"/>
      <c r="Y355" s="88"/>
      <c r="Z355" s="88"/>
    </row>
    <row r="356" spans="1:26" ht="9.75" customHeight="1" x14ac:dyDescent="0.15">
      <c r="A356" s="88"/>
      <c r="B356" s="88"/>
      <c r="C356" s="88"/>
      <c r="D356" s="88"/>
      <c r="E356" s="88"/>
      <c r="F356" s="88"/>
      <c r="G356" s="88"/>
      <c r="H356" s="88"/>
      <c r="I356" s="88"/>
      <c r="J356" s="208"/>
      <c r="K356" s="208"/>
      <c r="L356" s="88"/>
      <c r="M356" s="88"/>
      <c r="N356" s="88"/>
      <c r="O356" s="88"/>
      <c r="P356" s="88"/>
      <c r="Q356" s="88"/>
      <c r="R356" s="88"/>
      <c r="S356" s="88"/>
      <c r="T356" s="88"/>
      <c r="U356" s="88"/>
      <c r="V356" s="88"/>
      <c r="W356" s="88"/>
      <c r="X356" s="88"/>
      <c r="Y356" s="88"/>
      <c r="Z356" s="88"/>
    </row>
    <row r="357" spans="1:26" ht="9.75" customHeight="1" x14ac:dyDescent="0.15">
      <c r="A357" s="88"/>
      <c r="B357" s="88"/>
      <c r="C357" s="88"/>
      <c r="D357" s="88"/>
      <c r="E357" s="88"/>
      <c r="F357" s="88"/>
      <c r="G357" s="88"/>
      <c r="H357" s="88"/>
      <c r="I357" s="88"/>
      <c r="J357" s="208"/>
      <c r="K357" s="208"/>
      <c r="L357" s="88"/>
      <c r="M357" s="88"/>
      <c r="N357" s="88"/>
      <c r="O357" s="88"/>
      <c r="P357" s="88"/>
      <c r="Q357" s="88"/>
      <c r="R357" s="88"/>
      <c r="S357" s="88"/>
      <c r="T357" s="88"/>
      <c r="U357" s="88"/>
      <c r="V357" s="88"/>
      <c r="W357" s="88"/>
      <c r="X357" s="88"/>
      <c r="Y357" s="88"/>
      <c r="Z357" s="88"/>
    </row>
    <row r="358" spans="1:26" ht="9.75" customHeight="1" x14ac:dyDescent="0.15">
      <c r="A358" s="88"/>
      <c r="B358" s="88"/>
      <c r="C358" s="88"/>
      <c r="D358" s="88"/>
      <c r="E358" s="88"/>
      <c r="F358" s="88"/>
      <c r="G358" s="88"/>
      <c r="H358" s="88"/>
      <c r="I358" s="88"/>
      <c r="J358" s="208"/>
      <c r="K358" s="208"/>
      <c r="L358" s="88"/>
      <c r="M358" s="88"/>
      <c r="N358" s="88"/>
      <c r="O358" s="88"/>
      <c r="P358" s="88"/>
      <c r="Q358" s="88"/>
      <c r="R358" s="88"/>
      <c r="S358" s="88"/>
      <c r="T358" s="88"/>
      <c r="U358" s="88"/>
      <c r="V358" s="88"/>
      <c r="W358" s="88"/>
      <c r="X358" s="88"/>
      <c r="Y358" s="88"/>
      <c r="Z358" s="88"/>
    </row>
    <row r="359" spans="1:26" ht="9.75" customHeight="1" x14ac:dyDescent="0.15">
      <c r="A359" s="88"/>
      <c r="B359" s="88"/>
      <c r="C359" s="88"/>
      <c r="D359" s="88"/>
      <c r="E359" s="88"/>
      <c r="F359" s="88"/>
      <c r="G359" s="88"/>
      <c r="H359" s="88"/>
      <c r="I359" s="88"/>
      <c r="J359" s="208"/>
      <c r="K359" s="208"/>
      <c r="L359" s="88"/>
      <c r="M359" s="88"/>
      <c r="N359" s="88"/>
      <c r="O359" s="88"/>
      <c r="P359" s="88"/>
      <c r="Q359" s="88"/>
      <c r="R359" s="88"/>
      <c r="S359" s="88"/>
      <c r="T359" s="88"/>
      <c r="U359" s="88"/>
      <c r="V359" s="88"/>
      <c r="W359" s="88"/>
      <c r="X359" s="88"/>
      <c r="Y359" s="88"/>
      <c r="Z359" s="88"/>
    </row>
    <row r="360" spans="1:26" ht="9.75" customHeight="1" x14ac:dyDescent="0.15">
      <c r="A360" s="88"/>
      <c r="B360" s="88"/>
      <c r="C360" s="88"/>
      <c r="D360" s="88"/>
      <c r="E360" s="88"/>
      <c r="F360" s="88"/>
      <c r="G360" s="88"/>
      <c r="H360" s="88"/>
      <c r="I360" s="88"/>
      <c r="J360" s="208"/>
      <c r="K360" s="208"/>
      <c r="L360" s="88"/>
      <c r="M360" s="88"/>
      <c r="N360" s="88"/>
      <c r="O360" s="88"/>
      <c r="P360" s="88"/>
      <c r="Q360" s="88"/>
      <c r="R360" s="88"/>
      <c r="S360" s="88"/>
      <c r="T360" s="88"/>
      <c r="U360" s="88"/>
      <c r="V360" s="88"/>
      <c r="W360" s="88"/>
      <c r="X360" s="88"/>
      <c r="Y360" s="88"/>
      <c r="Z360" s="88"/>
    </row>
    <row r="361" spans="1:26" ht="9.75" customHeight="1" x14ac:dyDescent="0.15">
      <c r="A361" s="88"/>
      <c r="B361" s="88"/>
      <c r="C361" s="88"/>
      <c r="D361" s="88"/>
      <c r="E361" s="88"/>
      <c r="F361" s="88"/>
      <c r="G361" s="88"/>
      <c r="H361" s="88"/>
      <c r="I361" s="88"/>
      <c r="J361" s="208"/>
      <c r="K361" s="208"/>
      <c r="L361" s="88"/>
      <c r="M361" s="88"/>
      <c r="N361" s="88"/>
      <c r="O361" s="88"/>
      <c r="P361" s="88"/>
      <c r="Q361" s="88"/>
      <c r="R361" s="88"/>
      <c r="S361" s="88"/>
      <c r="T361" s="88"/>
      <c r="U361" s="88"/>
      <c r="V361" s="88"/>
      <c r="W361" s="88"/>
      <c r="X361" s="88"/>
      <c r="Y361" s="88"/>
      <c r="Z361" s="88"/>
    </row>
    <row r="362" spans="1:26" ht="9.75" customHeight="1" x14ac:dyDescent="0.15">
      <c r="A362" s="88"/>
      <c r="B362" s="88"/>
      <c r="C362" s="88"/>
      <c r="D362" s="88"/>
      <c r="E362" s="88"/>
      <c r="F362" s="88"/>
      <c r="G362" s="88"/>
      <c r="H362" s="88"/>
      <c r="I362" s="88"/>
      <c r="J362" s="208"/>
      <c r="K362" s="208"/>
      <c r="L362" s="88"/>
      <c r="M362" s="88"/>
      <c r="N362" s="88"/>
      <c r="O362" s="88"/>
      <c r="P362" s="88"/>
      <c r="Q362" s="88"/>
      <c r="R362" s="88"/>
      <c r="S362" s="88"/>
      <c r="T362" s="88"/>
      <c r="U362" s="88"/>
      <c r="V362" s="88"/>
      <c r="W362" s="88"/>
      <c r="X362" s="88"/>
      <c r="Y362" s="88"/>
      <c r="Z362" s="88"/>
    </row>
    <row r="363" spans="1:26" ht="9.75" customHeight="1" x14ac:dyDescent="0.15">
      <c r="A363" s="88"/>
      <c r="B363" s="88"/>
      <c r="C363" s="88"/>
      <c r="D363" s="88"/>
      <c r="E363" s="88"/>
      <c r="F363" s="88"/>
      <c r="G363" s="88"/>
      <c r="H363" s="88"/>
      <c r="I363" s="88"/>
      <c r="J363" s="208"/>
      <c r="K363" s="208"/>
      <c r="L363" s="88"/>
      <c r="M363" s="88"/>
      <c r="N363" s="88"/>
      <c r="O363" s="88"/>
      <c r="P363" s="88"/>
      <c r="Q363" s="88"/>
      <c r="R363" s="88"/>
      <c r="S363" s="88"/>
      <c r="T363" s="88"/>
      <c r="U363" s="88"/>
      <c r="V363" s="88"/>
      <c r="W363" s="88"/>
      <c r="X363" s="88"/>
      <c r="Y363" s="88"/>
      <c r="Z363" s="88"/>
    </row>
    <row r="364" spans="1:26" ht="9.75" customHeight="1" x14ac:dyDescent="0.15">
      <c r="A364" s="88"/>
      <c r="B364" s="88"/>
      <c r="C364" s="88"/>
      <c r="D364" s="88"/>
      <c r="E364" s="88"/>
      <c r="F364" s="88"/>
      <c r="G364" s="88"/>
      <c r="H364" s="88"/>
      <c r="I364" s="88"/>
      <c r="J364" s="208"/>
      <c r="K364" s="208"/>
      <c r="L364" s="88"/>
      <c r="M364" s="88"/>
      <c r="N364" s="88"/>
      <c r="O364" s="88"/>
      <c r="P364" s="88"/>
      <c r="Q364" s="88"/>
      <c r="R364" s="88"/>
      <c r="S364" s="88"/>
      <c r="T364" s="88"/>
      <c r="U364" s="88"/>
      <c r="V364" s="88"/>
      <c r="W364" s="88"/>
      <c r="X364" s="88"/>
      <c r="Y364" s="88"/>
      <c r="Z364" s="88"/>
    </row>
    <row r="365" spans="1:26" ht="9.75" customHeight="1" x14ac:dyDescent="0.15">
      <c r="A365" s="88"/>
      <c r="B365" s="88"/>
      <c r="C365" s="88"/>
      <c r="D365" s="88"/>
      <c r="E365" s="88"/>
      <c r="F365" s="88"/>
      <c r="G365" s="88"/>
      <c r="H365" s="88"/>
      <c r="I365" s="88"/>
      <c r="J365" s="208"/>
      <c r="K365" s="208"/>
      <c r="L365" s="88"/>
      <c r="M365" s="88"/>
      <c r="N365" s="88"/>
      <c r="O365" s="88"/>
      <c r="P365" s="88"/>
      <c r="Q365" s="88"/>
      <c r="R365" s="88"/>
      <c r="S365" s="88"/>
      <c r="T365" s="88"/>
      <c r="U365" s="88"/>
      <c r="V365" s="88"/>
      <c r="W365" s="88"/>
      <c r="X365" s="88"/>
      <c r="Y365" s="88"/>
      <c r="Z365" s="88"/>
    </row>
    <row r="366" spans="1:26" ht="9.75" customHeight="1" x14ac:dyDescent="0.15">
      <c r="A366" s="88"/>
      <c r="B366" s="88"/>
      <c r="C366" s="88"/>
      <c r="D366" s="88"/>
      <c r="E366" s="88"/>
      <c r="F366" s="88"/>
      <c r="G366" s="88"/>
      <c r="H366" s="88"/>
      <c r="I366" s="88"/>
      <c r="J366" s="208"/>
      <c r="K366" s="208"/>
      <c r="L366" s="88"/>
      <c r="M366" s="88"/>
      <c r="N366" s="88"/>
      <c r="O366" s="88"/>
      <c r="P366" s="88"/>
      <c r="Q366" s="88"/>
      <c r="R366" s="88"/>
      <c r="S366" s="88"/>
      <c r="T366" s="88"/>
      <c r="U366" s="88"/>
      <c r="V366" s="88"/>
      <c r="W366" s="88"/>
      <c r="X366" s="88"/>
      <c r="Y366" s="88"/>
      <c r="Z366" s="88"/>
    </row>
    <row r="367" spans="1:26" ht="9.75" customHeight="1" x14ac:dyDescent="0.15">
      <c r="A367" s="88"/>
      <c r="B367" s="88"/>
      <c r="C367" s="88"/>
      <c r="D367" s="88"/>
      <c r="E367" s="88"/>
      <c r="F367" s="88"/>
      <c r="G367" s="88"/>
      <c r="H367" s="88"/>
      <c r="I367" s="88"/>
      <c r="J367" s="208"/>
      <c r="K367" s="208"/>
      <c r="L367" s="88"/>
      <c r="M367" s="88"/>
      <c r="N367" s="88"/>
      <c r="O367" s="88"/>
      <c r="P367" s="88"/>
      <c r="Q367" s="88"/>
      <c r="R367" s="88"/>
      <c r="S367" s="88"/>
      <c r="T367" s="88"/>
      <c r="U367" s="88"/>
      <c r="V367" s="88"/>
      <c r="W367" s="88"/>
      <c r="X367" s="88"/>
      <c r="Y367" s="88"/>
      <c r="Z367" s="88"/>
    </row>
    <row r="368" spans="1:26" ht="9.75" customHeight="1" x14ac:dyDescent="0.15">
      <c r="A368" s="88"/>
      <c r="B368" s="88"/>
      <c r="C368" s="88"/>
      <c r="D368" s="88"/>
      <c r="E368" s="88"/>
      <c r="F368" s="88"/>
      <c r="G368" s="88"/>
      <c r="H368" s="88"/>
      <c r="I368" s="88"/>
      <c r="J368" s="208"/>
      <c r="K368" s="208"/>
      <c r="L368" s="88"/>
      <c r="M368" s="88"/>
      <c r="N368" s="88"/>
      <c r="O368" s="88"/>
      <c r="P368" s="88"/>
      <c r="Q368" s="88"/>
      <c r="R368" s="88"/>
      <c r="S368" s="88"/>
      <c r="T368" s="88"/>
      <c r="U368" s="88"/>
      <c r="V368" s="88"/>
      <c r="W368" s="88"/>
      <c r="X368" s="88"/>
      <c r="Y368" s="88"/>
      <c r="Z368" s="88"/>
    </row>
    <row r="369" spans="1:26" ht="9.75" customHeight="1" x14ac:dyDescent="0.15">
      <c r="A369" s="88"/>
      <c r="B369" s="88"/>
      <c r="C369" s="88"/>
      <c r="D369" s="88"/>
      <c r="E369" s="88"/>
      <c r="F369" s="88"/>
      <c r="G369" s="88"/>
      <c r="H369" s="88"/>
      <c r="I369" s="88"/>
      <c r="J369" s="208"/>
      <c r="K369" s="208"/>
      <c r="L369" s="88"/>
      <c r="M369" s="88"/>
      <c r="N369" s="88"/>
      <c r="O369" s="88"/>
      <c r="P369" s="88"/>
      <c r="Q369" s="88"/>
      <c r="R369" s="88"/>
      <c r="S369" s="88"/>
      <c r="T369" s="88"/>
      <c r="U369" s="88"/>
      <c r="V369" s="88"/>
      <c r="W369" s="88"/>
      <c r="X369" s="88"/>
      <c r="Y369" s="88"/>
      <c r="Z369" s="88"/>
    </row>
    <row r="370" spans="1:26" ht="9.75" customHeight="1" x14ac:dyDescent="0.15">
      <c r="A370" s="88"/>
      <c r="B370" s="88"/>
      <c r="C370" s="88"/>
      <c r="D370" s="88"/>
      <c r="E370" s="88"/>
      <c r="F370" s="88"/>
      <c r="G370" s="88"/>
      <c r="H370" s="88"/>
      <c r="I370" s="88"/>
      <c r="J370" s="208"/>
      <c r="K370" s="208"/>
      <c r="L370" s="88"/>
      <c r="M370" s="88"/>
      <c r="N370" s="88"/>
      <c r="O370" s="88"/>
      <c r="P370" s="88"/>
      <c r="Q370" s="88"/>
      <c r="R370" s="88"/>
      <c r="S370" s="88"/>
      <c r="T370" s="88"/>
      <c r="U370" s="88"/>
      <c r="V370" s="88"/>
      <c r="W370" s="88"/>
      <c r="X370" s="88"/>
      <c r="Y370" s="88"/>
      <c r="Z370" s="88"/>
    </row>
    <row r="371" spans="1:26" ht="9.75" customHeight="1" x14ac:dyDescent="0.15">
      <c r="A371" s="88"/>
      <c r="B371" s="88"/>
      <c r="C371" s="88"/>
      <c r="D371" s="88"/>
      <c r="E371" s="88"/>
      <c r="F371" s="88"/>
      <c r="G371" s="88"/>
      <c r="H371" s="88"/>
      <c r="I371" s="88"/>
      <c r="J371" s="208"/>
      <c r="K371" s="208"/>
      <c r="L371" s="88"/>
      <c r="M371" s="88"/>
      <c r="N371" s="88"/>
      <c r="O371" s="88"/>
      <c r="P371" s="88"/>
      <c r="Q371" s="88"/>
      <c r="R371" s="88"/>
      <c r="S371" s="88"/>
      <c r="T371" s="88"/>
      <c r="U371" s="88"/>
      <c r="V371" s="88"/>
      <c r="W371" s="88"/>
      <c r="X371" s="88"/>
      <c r="Y371" s="88"/>
      <c r="Z371" s="88"/>
    </row>
    <row r="372" spans="1:26" ht="9.75" customHeight="1" x14ac:dyDescent="0.15">
      <c r="A372" s="88"/>
      <c r="B372" s="88"/>
      <c r="C372" s="88"/>
      <c r="D372" s="88"/>
      <c r="E372" s="88"/>
      <c r="F372" s="88"/>
      <c r="G372" s="88"/>
      <c r="H372" s="88"/>
      <c r="I372" s="88"/>
      <c r="J372" s="208"/>
      <c r="K372" s="208"/>
      <c r="L372" s="88"/>
      <c r="M372" s="88"/>
      <c r="N372" s="88"/>
      <c r="O372" s="88"/>
      <c r="P372" s="88"/>
      <c r="Q372" s="88"/>
      <c r="R372" s="88"/>
      <c r="S372" s="88"/>
      <c r="T372" s="88"/>
      <c r="U372" s="88"/>
      <c r="V372" s="88"/>
      <c r="W372" s="88"/>
      <c r="X372" s="88"/>
      <c r="Y372" s="88"/>
      <c r="Z372" s="88"/>
    </row>
    <row r="373" spans="1:26" ht="9.75" customHeight="1" x14ac:dyDescent="0.15">
      <c r="A373" s="88"/>
      <c r="B373" s="88"/>
      <c r="C373" s="88"/>
      <c r="D373" s="88"/>
      <c r="E373" s="88"/>
      <c r="F373" s="88"/>
      <c r="G373" s="88"/>
      <c r="H373" s="88"/>
      <c r="I373" s="88"/>
      <c r="J373" s="208"/>
      <c r="K373" s="208"/>
      <c r="L373" s="88"/>
      <c r="M373" s="88"/>
      <c r="N373" s="88"/>
      <c r="O373" s="88"/>
      <c r="P373" s="88"/>
      <c r="Q373" s="88"/>
      <c r="R373" s="88"/>
      <c r="S373" s="88"/>
      <c r="T373" s="88"/>
      <c r="U373" s="88"/>
      <c r="V373" s="88"/>
      <c r="W373" s="88"/>
      <c r="X373" s="88"/>
      <c r="Y373" s="88"/>
      <c r="Z373" s="88"/>
    </row>
    <row r="374" spans="1:26" ht="9.75" customHeight="1" x14ac:dyDescent="0.15">
      <c r="A374" s="88"/>
      <c r="B374" s="88"/>
      <c r="C374" s="88"/>
      <c r="D374" s="88"/>
      <c r="E374" s="88"/>
      <c r="F374" s="88"/>
      <c r="G374" s="88"/>
      <c r="H374" s="88"/>
      <c r="I374" s="88"/>
      <c r="J374" s="208"/>
      <c r="K374" s="208"/>
      <c r="L374" s="88"/>
      <c r="M374" s="88"/>
      <c r="N374" s="88"/>
      <c r="O374" s="88"/>
      <c r="P374" s="88"/>
      <c r="Q374" s="88"/>
      <c r="R374" s="88"/>
      <c r="S374" s="88"/>
      <c r="T374" s="88"/>
      <c r="U374" s="88"/>
      <c r="V374" s="88"/>
      <c r="W374" s="88"/>
      <c r="X374" s="88"/>
      <c r="Y374" s="88"/>
      <c r="Z374" s="88"/>
    </row>
    <row r="375" spans="1:26" ht="9.75" customHeight="1" x14ac:dyDescent="0.15">
      <c r="A375" s="88"/>
      <c r="B375" s="88"/>
      <c r="C375" s="88"/>
      <c r="D375" s="88"/>
      <c r="E375" s="88"/>
      <c r="F375" s="88"/>
      <c r="G375" s="88"/>
      <c r="H375" s="88"/>
      <c r="I375" s="88"/>
      <c r="J375" s="208"/>
      <c r="K375" s="208"/>
      <c r="L375" s="88"/>
      <c r="M375" s="88"/>
      <c r="N375" s="88"/>
      <c r="O375" s="88"/>
      <c r="P375" s="88"/>
      <c r="Q375" s="88"/>
      <c r="R375" s="88"/>
      <c r="S375" s="88"/>
      <c r="T375" s="88"/>
      <c r="U375" s="88"/>
      <c r="V375" s="88"/>
      <c r="W375" s="88"/>
      <c r="X375" s="88"/>
      <c r="Y375" s="88"/>
      <c r="Z375" s="88"/>
    </row>
    <row r="376" spans="1:26" ht="9.75" customHeight="1" x14ac:dyDescent="0.15">
      <c r="A376" s="88"/>
      <c r="B376" s="88"/>
      <c r="C376" s="88"/>
      <c r="D376" s="88"/>
      <c r="E376" s="88"/>
      <c r="F376" s="88"/>
      <c r="G376" s="88"/>
      <c r="H376" s="88"/>
      <c r="I376" s="88"/>
      <c r="J376" s="208"/>
      <c r="K376" s="208"/>
      <c r="L376" s="88"/>
      <c r="M376" s="88"/>
      <c r="N376" s="88"/>
      <c r="O376" s="88"/>
      <c r="P376" s="88"/>
      <c r="Q376" s="88"/>
      <c r="R376" s="88"/>
      <c r="S376" s="88"/>
      <c r="T376" s="88"/>
      <c r="U376" s="88"/>
      <c r="V376" s="88"/>
      <c r="W376" s="88"/>
      <c r="X376" s="88"/>
      <c r="Y376" s="88"/>
      <c r="Z376" s="88"/>
    </row>
    <row r="377" spans="1:26" ht="9.75" customHeight="1" x14ac:dyDescent="0.15">
      <c r="A377" s="88"/>
      <c r="B377" s="88"/>
      <c r="C377" s="88"/>
      <c r="D377" s="88"/>
      <c r="E377" s="88"/>
      <c r="F377" s="88"/>
      <c r="G377" s="88"/>
      <c r="H377" s="88"/>
      <c r="I377" s="88"/>
      <c r="J377" s="208"/>
      <c r="K377" s="208"/>
      <c r="L377" s="88"/>
      <c r="M377" s="88"/>
      <c r="N377" s="88"/>
      <c r="O377" s="88"/>
      <c r="P377" s="88"/>
      <c r="Q377" s="88"/>
      <c r="R377" s="88"/>
      <c r="S377" s="88"/>
      <c r="T377" s="88"/>
      <c r="U377" s="88"/>
      <c r="V377" s="88"/>
      <c r="W377" s="88"/>
      <c r="X377" s="88"/>
      <c r="Y377" s="88"/>
      <c r="Z377" s="88"/>
    </row>
    <row r="378" spans="1:26" ht="9.75" customHeight="1" x14ac:dyDescent="0.15">
      <c r="A378" s="88"/>
      <c r="B378" s="88"/>
      <c r="C378" s="88"/>
      <c r="D378" s="88"/>
      <c r="E378" s="88"/>
      <c r="F378" s="88"/>
      <c r="G378" s="88"/>
      <c r="H378" s="88"/>
      <c r="I378" s="88"/>
      <c r="J378" s="208"/>
      <c r="K378" s="208"/>
      <c r="L378" s="88"/>
      <c r="M378" s="88"/>
      <c r="N378" s="88"/>
      <c r="O378" s="88"/>
      <c r="P378" s="88"/>
      <c r="Q378" s="88"/>
      <c r="R378" s="88"/>
      <c r="S378" s="88"/>
      <c r="T378" s="88"/>
      <c r="U378" s="88"/>
      <c r="V378" s="88"/>
      <c r="W378" s="88"/>
      <c r="X378" s="88"/>
      <c r="Y378" s="88"/>
      <c r="Z378" s="88"/>
    </row>
    <row r="379" spans="1:26" ht="9.75" customHeight="1" x14ac:dyDescent="0.15">
      <c r="A379" s="88"/>
      <c r="B379" s="88"/>
      <c r="C379" s="88"/>
      <c r="D379" s="88"/>
      <c r="E379" s="88"/>
      <c r="F379" s="88"/>
      <c r="G379" s="88"/>
      <c r="H379" s="88"/>
      <c r="I379" s="88"/>
      <c r="J379" s="208"/>
      <c r="K379" s="208"/>
      <c r="L379" s="88"/>
      <c r="M379" s="88"/>
      <c r="N379" s="88"/>
      <c r="O379" s="88"/>
      <c r="P379" s="88"/>
      <c r="Q379" s="88"/>
      <c r="R379" s="88"/>
      <c r="S379" s="88"/>
      <c r="T379" s="88"/>
      <c r="U379" s="88"/>
      <c r="V379" s="88"/>
      <c r="W379" s="88"/>
      <c r="X379" s="88"/>
      <c r="Y379" s="88"/>
      <c r="Z379" s="88"/>
    </row>
    <row r="380" spans="1:26" ht="9.75" customHeight="1" x14ac:dyDescent="0.15">
      <c r="A380" s="88"/>
      <c r="B380" s="88"/>
      <c r="C380" s="88"/>
      <c r="D380" s="88"/>
      <c r="E380" s="88"/>
      <c r="F380" s="88"/>
      <c r="G380" s="88"/>
      <c r="H380" s="88"/>
      <c r="I380" s="88"/>
      <c r="J380" s="208"/>
      <c r="K380" s="208"/>
      <c r="L380" s="88"/>
      <c r="M380" s="88"/>
      <c r="N380" s="88"/>
      <c r="O380" s="88"/>
      <c r="P380" s="88"/>
      <c r="Q380" s="88"/>
      <c r="R380" s="88"/>
      <c r="S380" s="88"/>
      <c r="T380" s="88"/>
      <c r="U380" s="88"/>
      <c r="V380" s="88"/>
      <c r="W380" s="88"/>
      <c r="X380" s="88"/>
      <c r="Y380" s="88"/>
      <c r="Z380" s="88"/>
    </row>
    <row r="381" spans="1:26" ht="9.75" customHeight="1" x14ac:dyDescent="0.15">
      <c r="A381" s="88"/>
      <c r="B381" s="88"/>
      <c r="C381" s="88"/>
      <c r="D381" s="88"/>
      <c r="E381" s="88"/>
      <c r="F381" s="88"/>
      <c r="G381" s="88"/>
      <c r="H381" s="88"/>
      <c r="I381" s="88"/>
      <c r="J381" s="208"/>
      <c r="K381" s="208"/>
      <c r="L381" s="88"/>
      <c r="M381" s="88"/>
      <c r="N381" s="88"/>
      <c r="O381" s="88"/>
      <c r="P381" s="88"/>
      <c r="Q381" s="88"/>
      <c r="R381" s="88"/>
      <c r="S381" s="88"/>
      <c r="T381" s="88"/>
      <c r="U381" s="88"/>
      <c r="V381" s="88"/>
      <c r="W381" s="88"/>
      <c r="X381" s="88"/>
      <c r="Y381" s="88"/>
      <c r="Z381" s="88"/>
    </row>
    <row r="382" spans="1:26" ht="9.75" customHeight="1" x14ac:dyDescent="0.15">
      <c r="A382" s="88"/>
      <c r="B382" s="88"/>
      <c r="C382" s="88"/>
      <c r="D382" s="88"/>
      <c r="E382" s="88"/>
      <c r="F382" s="88"/>
      <c r="G382" s="88"/>
      <c r="H382" s="88"/>
      <c r="I382" s="88"/>
      <c r="J382" s="208"/>
      <c r="K382" s="208"/>
      <c r="L382" s="88"/>
      <c r="M382" s="88"/>
      <c r="N382" s="88"/>
      <c r="O382" s="88"/>
      <c r="P382" s="88"/>
      <c r="Q382" s="88"/>
      <c r="R382" s="88"/>
      <c r="S382" s="88"/>
      <c r="T382" s="88"/>
      <c r="U382" s="88"/>
      <c r="V382" s="88"/>
      <c r="W382" s="88"/>
      <c r="X382" s="88"/>
      <c r="Y382" s="88"/>
      <c r="Z382" s="88"/>
    </row>
    <row r="383" spans="1:26" ht="9.75" customHeight="1" x14ac:dyDescent="0.15">
      <c r="A383" s="88"/>
      <c r="B383" s="88"/>
      <c r="C383" s="88"/>
      <c r="D383" s="88"/>
      <c r="E383" s="88"/>
      <c r="F383" s="88"/>
      <c r="G383" s="88"/>
      <c r="H383" s="88"/>
      <c r="I383" s="88"/>
      <c r="J383" s="208"/>
      <c r="K383" s="208"/>
      <c r="L383" s="88"/>
      <c r="M383" s="88"/>
      <c r="N383" s="88"/>
      <c r="O383" s="88"/>
      <c r="P383" s="88"/>
      <c r="Q383" s="88"/>
      <c r="R383" s="88"/>
      <c r="S383" s="88"/>
      <c r="T383" s="88"/>
      <c r="U383" s="88"/>
      <c r="V383" s="88"/>
      <c r="W383" s="88"/>
      <c r="X383" s="88"/>
      <c r="Y383" s="88"/>
      <c r="Z383" s="88"/>
    </row>
    <row r="384" spans="1:26" ht="9.75" customHeight="1" x14ac:dyDescent="0.15">
      <c r="A384" s="88"/>
      <c r="B384" s="88"/>
      <c r="C384" s="88"/>
      <c r="D384" s="88"/>
      <c r="E384" s="88"/>
      <c r="F384" s="88"/>
      <c r="G384" s="88"/>
      <c r="H384" s="88"/>
      <c r="I384" s="88"/>
      <c r="J384" s="208"/>
      <c r="K384" s="208"/>
      <c r="L384" s="88"/>
      <c r="M384" s="88"/>
      <c r="N384" s="88"/>
      <c r="O384" s="88"/>
      <c r="P384" s="88"/>
      <c r="Q384" s="88"/>
      <c r="R384" s="88"/>
      <c r="S384" s="88"/>
      <c r="T384" s="88"/>
      <c r="U384" s="88"/>
      <c r="V384" s="88"/>
      <c r="W384" s="88"/>
      <c r="X384" s="88"/>
      <c r="Y384" s="88"/>
      <c r="Z384" s="88"/>
    </row>
    <row r="385" spans="1:26" ht="9.75" customHeight="1" x14ac:dyDescent="0.15">
      <c r="A385" s="88"/>
      <c r="B385" s="88"/>
      <c r="C385" s="88"/>
      <c r="D385" s="88"/>
      <c r="E385" s="88"/>
      <c r="F385" s="88"/>
      <c r="G385" s="88"/>
      <c r="H385" s="88"/>
      <c r="I385" s="88"/>
      <c r="J385" s="208"/>
      <c r="K385" s="208"/>
      <c r="L385" s="88"/>
      <c r="M385" s="88"/>
      <c r="N385" s="88"/>
      <c r="O385" s="88"/>
      <c r="P385" s="88"/>
      <c r="Q385" s="88"/>
      <c r="R385" s="88"/>
      <c r="S385" s="88"/>
      <c r="T385" s="88"/>
      <c r="U385" s="88"/>
      <c r="V385" s="88"/>
      <c r="W385" s="88"/>
      <c r="X385" s="88"/>
      <c r="Y385" s="88"/>
      <c r="Z385" s="88"/>
    </row>
    <row r="386" spans="1:26" ht="9.75" customHeight="1" x14ac:dyDescent="0.15">
      <c r="A386" s="88"/>
      <c r="B386" s="88"/>
      <c r="C386" s="88"/>
      <c r="D386" s="88"/>
      <c r="E386" s="88"/>
      <c r="F386" s="88"/>
      <c r="G386" s="88"/>
      <c r="H386" s="88"/>
      <c r="I386" s="88"/>
      <c r="J386" s="208"/>
      <c r="K386" s="208"/>
      <c r="L386" s="88"/>
      <c r="M386" s="88"/>
      <c r="N386" s="88"/>
      <c r="O386" s="88"/>
      <c r="P386" s="88"/>
      <c r="Q386" s="88"/>
      <c r="R386" s="88"/>
      <c r="S386" s="88"/>
      <c r="T386" s="88"/>
      <c r="U386" s="88"/>
      <c r="V386" s="88"/>
      <c r="W386" s="88"/>
      <c r="X386" s="88"/>
      <c r="Y386" s="88"/>
      <c r="Z386" s="88"/>
    </row>
    <row r="387" spans="1:26" ht="9.75" customHeight="1" x14ac:dyDescent="0.15">
      <c r="A387" s="88"/>
      <c r="B387" s="88"/>
      <c r="C387" s="88"/>
      <c r="D387" s="88"/>
      <c r="E387" s="88"/>
      <c r="F387" s="88"/>
      <c r="G387" s="88"/>
      <c r="H387" s="88"/>
      <c r="I387" s="88"/>
      <c r="J387" s="208"/>
      <c r="K387" s="208"/>
      <c r="L387" s="88"/>
      <c r="M387" s="88"/>
      <c r="N387" s="88"/>
      <c r="O387" s="88"/>
      <c r="P387" s="88"/>
      <c r="Q387" s="88"/>
      <c r="R387" s="88"/>
      <c r="S387" s="88"/>
      <c r="T387" s="88"/>
      <c r="U387" s="88"/>
      <c r="V387" s="88"/>
      <c r="W387" s="88"/>
      <c r="X387" s="88"/>
      <c r="Y387" s="88"/>
      <c r="Z387" s="88"/>
    </row>
    <row r="388" spans="1:26" ht="9.75" customHeight="1" x14ac:dyDescent="0.15">
      <c r="A388" s="88"/>
      <c r="B388" s="88"/>
      <c r="C388" s="88"/>
      <c r="D388" s="88"/>
      <c r="E388" s="88"/>
      <c r="F388" s="88"/>
      <c r="G388" s="88"/>
      <c r="H388" s="88"/>
      <c r="I388" s="88"/>
      <c r="J388" s="208"/>
      <c r="K388" s="208"/>
      <c r="L388" s="88"/>
      <c r="M388" s="88"/>
      <c r="N388" s="88"/>
      <c r="O388" s="88"/>
      <c r="P388" s="88"/>
      <c r="Q388" s="88"/>
      <c r="R388" s="88"/>
      <c r="S388" s="88"/>
      <c r="T388" s="88"/>
      <c r="U388" s="88"/>
      <c r="V388" s="88"/>
      <c r="W388" s="88"/>
      <c r="X388" s="88"/>
      <c r="Y388" s="88"/>
      <c r="Z388" s="88"/>
    </row>
    <row r="389" spans="1:26" ht="9.75" customHeight="1" x14ac:dyDescent="0.15">
      <c r="A389" s="88"/>
      <c r="B389" s="88"/>
      <c r="C389" s="88"/>
      <c r="D389" s="88"/>
      <c r="E389" s="88"/>
      <c r="F389" s="88"/>
      <c r="G389" s="88"/>
      <c r="H389" s="88"/>
      <c r="I389" s="88"/>
      <c r="J389" s="208"/>
      <c r="K389" s="208"/>
      <c r="L389" s="88"/>
      <c r="M389" s="88"/>
      <c r="N389" s="88"/>
      <c r="O389" s="88"/>
      <c r="P389" s="88"/>
      <c r="Q389" s="88"/>
      <c r="R389" s="88"/>
      <c r="S389" s="88"/>
      <c r="T389" s="88"/>
      <c r="U389" s="88"/>
      <c r="V389" s="88"/>
      <c r="W389" s="88"/>
      <c r="X389" s="88"/>
      <c r="Y389" s="88"/>
      <c r="Z389" s="88"/>
    </row>
    <row r="390" spans="1:26" ht="9.75" customHeight="1" x14ac:dyDescent="0.15">
      <c r="A390" s="88"/>
      <c r="B390" s="88"/>
      <c r="C390" s="88"/>
      <c r="D390" s="88"/>
      <c r="E390" s="88"/>
      <c r="F390" s="88"/>
      <c r="G390" s="88"/>
      <c r="H390" s="88"/>
      <c r="I390" s="88"/>
      <c r="J390" s="208"/>
      <c r="K390" s="208"/>
      <c r="L390" s="88"/>
      <c r="M390" s="88"/>
      <c r="N390" s="88"/>
      <c r="O390" s="88"/>
      <c r="P390" s="88"/>
      <c r="Q390" s="88"/>
      <c r="R390" s="88"/>
      <c r="S390" s="88"/>
      <c r="T390" s="88"/>
      <c r="U390" s="88"/>
      <c r="V390" s="88"/>
      <c r="W390" s="88"/>
      <c r="X390" s="88"/>
      <c r="Y390" s="88"/>
      <c r="Z390" s="88"/>
    </row>
    <row r="391" spans="1:26" ht="9.75" customHeight="1" x14ac:dyDescent="0.15">
      <c r="A391" s="88"/>
      <c r="B391" s="88"/>
      <c r="C391" s="88"/>
      <c r="D391" s="88"/>
      <c r="E391" s="88"/>
      <c r="F391" s="88"/>
      <c r="G391" s="88"/>
      <c r="H391" s="88"/>
      <c r="I391" s="88"/>
      <c r="J391" s="208"/>
      <c r="K391" s="208"/>
      <c r="L391" s="88"/>
      <c r="M391" s="88"/>
      <c r="N391" s="88"/>
      <c r="O391" s="88"/>
      <c r="P391" s="88"/>
      <c r="Q391" s="88"/>
      <c r="R391" s="88"/>
      <c r="S391" s="88"/>
      <c r="T391" s="88"/>
      <c r="U391" s="88"/>
      <c r="V391" s="88"/>
      <c r="W391" s="88"/>
      <c r="X391" s="88"/>
      <c r="Y391" s="88"/>
      <c r="Z391" s="88"/>
    </row>
    <row r="392" spans="1:26" ht="9.75" customHeight="1" x14ac:dyDescent="0.15">
      <c r="A392" s="88"/>
      <c r="B392" s="88"/>
      <c r="C392" s="88"/>
      <c r="D392" s="88"/>
      <c r="E392" s="88"/>
      <c r="F392" s="88"/>
      <c r="G392" s="88"/>
      <c r="H392" s="88"/>
      <c r="I392" s="88"/>
      <c r="J392" s="208"/>
      <c r="K392" s="208"/>
      <c r="L392" s="88"/>
      <c r="M392" s="88"/>
      <c r="N392" s="88"/>
      <c r="O392" s="88"/>
      <c r="P392" s="88"/>
      <c r="Q392" s="88"/>
      <c r="R392" s="88"/>
      <c r="S392" s="88"/>
      <c r="T392" s="88"/>
      <c r="U392" s="88"/>
      <c r="V392" s="88"/>
      <c r="W392" s="88"/>
      <c r="X392" s="88"/>
      <c r="Y392" s="88"/>
      <c r="Z392" s="88"/>
    </row>
    <row r="393" spans="1:26" ht="9.75" customHeight="1" x14ac:dyDescent="0.15">
      <c r="A393" s="88"/>
      <c r="B393" s="88"/>
      <c r="C393" s="88"/>
      <c r="D393" s="88"/>
      <c r="E393" s="88"/>
      <c r="F393" s="88"/>
      <c r="G393" s="88"/>
      <c r="H393" s="88"/>
      <c r="I393" s="88"/>
      <c r="J393" s="208"/>
      <c r="K393" s="208"/>
      <c r="L393" s="88"/>
      <c r="M393" s="88"/>
      <c r="N393" s="88"/>
      <c r="O393" s="88"/>
      <c r="P393" s="88"/>
      <c r="Q393" s="88"/>
      <c r="R393" s="88"/>
      <c r="S393" s="88"/>
      <c r="T393" s="88"/>
      <c r="U393" s="88"/>
      <c r="V393" s="88"/>
      <c r="W393" s="88"/>
      <c r="X393" s="88"/>
      <c r="Y393" s="88"/>
      <c r="Z393" s="88"/>
    </row>
    <row r="394" spans="1:26" ht="9.75" customHeight="1" x14ac:dyDescent="0.15">
      <c r="A394" s="88"/>
      <c r="B394" s="88"/>
      <c r="C394" s="88"/>
      <c r="D394" s="88"/>
      <c r="E394" s="88"/>
      <c r="F394" s="88"/>
      <c r="G394" s="88"/>
      <c r="H394" s="88"/>
      <c r="I394" s="88"/>
      <c r="J394" s="208"/>
      <c r="K394" s="208"/>
      <c r="L394" s="88"/>
      <c r="M394" s="88"/>
      <c r="N394" s="88"/>
      <c r="O394" s="88"/>
      <c r="P394" s="88"/>
      <c r="Q394" s="88"/>
      <c r="R394" s="88"/>
      <c r="S394" s="88"/>
      <c r="T394" s="88"/>
      <c r="U394" s="88"/>
      <c r="V394" s="88"/>
      <c r="W394" s="88"/>
      <c r="X394" s="88"/>
      <c r="Y394" s="88"/>
      <c r="Z394" s="88"/>
    </row>
    <row r="395" spans="1:26" ht="9.75" customHeight="1" x14ac:dyDescent="0.15">
      <c r="A395" s="88"/>
      <c r="B395" s="88"/>
      <c r="C395" s="88"/>
      <c r="D395" s="88"/>
      <c r="E395" s="88"/>
      <c r="F395" s="88"/>
      <c r="G395" s="88"/>
      <c r="H395" s="88"/>
      <c r="I395" s="88"/>
      <c r="J395" s="208"/>
      <c r="K395" s="208"/>
      <c r="L395" s="88"/>
      <c r="M395" s="88"/>
      <c r="N395" s="88"/>
      <c r="O395" s="88"/>
      <c r="P395" s="88"/>
      <c r="Q395" s="88"/>
      <c r="R395" s="88"/>
      <c r="S395" s="88"/>
      <c r="T395" s="88"/>
      <c r="U395" s="88"/>
      <c r="V395" s="88"/>
      <c r="W395" s="88"/>
      <c r="X395" s="88"/>
      <c r="Y395" s="88"/>
      <c r="Z395" s="88"/>
    </row>
    <row r="396" spans="1:26" ht="9.75" customHeight="1" x14ac:dyDescent="0.15">
      <c r="A396" s="88"/>
      <c r="B396" s="88"/>
      <c r="C396" s="88"/>
      <c r="D396" s="88"/>
      <c r="E396" s="88"/>
      <c r="F396" s="88"/>
      <c r="G396" s="88"/>
      <c r="H396" s="88"/>
      <c r="I396" s="88"/>
      <c r="J396" s="208"/>
      <c r="K396" s="208"/>
      <c r="L396" s="88"/>
      <c r="M396" s="88"/>
      <c r="N396" s="88"/>
      <c r="O396" s="88"/>
      <c r="P396" s="88"/>
      <c r="Q396" s="88"/>
      <c r="R396" s="88"/>
      <c r="S396" s="88"/>
      <c r="T396" s="88"/>
      <c r="U396" s="88"/>
      <c r="V396" s="88"/>
      <c r="W396" s="88"/>
      <c r="X396" s="88"/>
      <c r="Y396" s="88"/>
      <c r="Z396" s="88"/>
    </row>
    <row r="397" spans="1:26" ht="9.75" customHeight="1" x14ac:dyDescent="0.15">
      <c r="A397" s="88"/>
      <c r="B397" s="88"/>
      <c r="C397" s="88"/>
      <c r="D397" s="88"/>
      <c r="E397" s="88"/>
      <c r="F397" s="88"/>
      <c r="G397" s="88"/>
      <c r="H397" s="88"/>
      <c r="I397" s="88"/>
      <c r="J397" s="208"/>
      <c r="K397" s="208"/>
      <c r="L397" s="88"/>
      <c r="M397" s="88"/>
      <c r="N397" s="88"/>
      <c r="O397" s="88"/>
      <c r="P397" s="88"/>
      <c r="Q397" s="88"/>
      <c r="R397" s="88"/>
      <c r="S397" s="88"/>
      <c r="T397" s="88"/>
      <c r="U397" s="88"/>
      <c r="V397" s="88"/>
      <c r="W397" s="88"/>
      <c r="X397" s="88"/>
      <c r="Y397" s="88"/>
      <c r="Z397" s="88"/>
    </row>
    <row r="398" spans="1:26" ht="9.75" customHeight="1" x14ac:dyDescent="0.15">
      <c r="A398" s="88"/>
      <c r="B398" s="88"/>
      <c r="C398" s="88"/>
      <c r="D398" s="88"/>
      <c r="E398" s="88"/>
      <c r="F398" s="88"/>
      <c r="G398" s="88"/>
      <c r="H398" s="88"/>
      <c r="I398" s="88"/>
      <c r="J398" s="208"/>
      <c r="K398" s="208"/>
      <c r="L398" s="88"/>
      <c r="M398" s="88"/>
      <c r="N398" s="88"/>
      <c r="O398" s="88"/>
      <c r="P398" s="88"/>
      <c r="Q398" s="88"/>
      <c r="R398" s="88"/>
      <c r="S398" s="88"/>
      <c r="T398" s="88"/>
      <c r="U398" s="88"/>
      <c r="V398" s="88"/>
      <c r="W398" s="88"/>
      <c r="X398" s="88"/>
      <c r="Y398" s="88"/>
      <c r="Z398" s="88"/>
    </row>
    <row r="399" spans="1:26" ht="9.75" customHeight="1" x14ac:dyDescent="0.15">
      <c r="A399" s="88"/>
      <c r="B399" s="88"/>
      <c r="C399" s="88"/>
      <c r="D399" s="88"/>
      <c r="E399" s="88"/>
      <c r="F399" s="88"/>
      <c r="G399" s="88"/>
      <c r="H399" s="88"/>
      <c r="I399" s="88"/>
      <c r="J399" s="208"/>
      <c r="K399" s="208"/>
      <c r="L399" s="88"/>
      <c r="M399" s="88"/>
      <c r="N399" s="88"/>
      <c r="O399" s="88"/>
      <c r="P399" s="88"/>
      <c r="Q399" s="88"/>
      <c r="R399" s="88"/>
      <c r="S399" s="88"/>
      <c r="T399" s="88"/>
      <c r="U399" s="88"/>
      <c r="V399" s="88"/>
      <c r="W399" s="88"/>
      <c r="X399" s="88"/>
      <c r="Y399" s="88"/>
      <c r="Z399" s="88"/>
    </row>
    <row r="400" spans="1:26" ht="9.75" customHeight="1" x14ac:dyDescent="0.15">
      <c r="A400" s="88"/>
      <c r="B400" s="88"/>
      <c r="C400" s="88"/>
      <c r="D400" s="88"/>
      <c r="E400" s="88"/>
      <c r="F400" s="88"/>
      <c r="G400" s="88"/>
      <c r="H400" s="88"/>
      <c r="I400" s="88"/>
      <c r="J400" s="208"/>
      <c r="K400" s="208"/>
      <c r="L400" s="88"/>
      <c r="M400" s="88"/>
      <c r="N400" s="88"/>
      <c r="O400" s="88"/>
      <c r="P400" s="88"/>
      <c r="Q400" s="88"/>
      <c r="R400" s="88"/>
      <c r="S400" s="88"/>
      <c r="T400" s="88"/>
      <c r="U400" s="88"/>
      <c r="V400" s="88"/>
      <c r="W400" s="88"/>
      <c r="X400" s="88"/>
      <c r="Y400" s="88"/>
      <c r="Z400" s="88"/>
    </row>
    <row r="401" spans="1:26" ht="9.75" customHeight="1" x14ac:dyDescent="0.15">
      <c r="A401" s="88"/>
      <c r="B401" s="88"/>
      <c r="C401" s="88"/>
      <c r="D401" s="88"/>
      <c r="E401" s="88"/>
      <c r="F401" s="88"/>
      <c r="G401" s="88"/>
      <c r="H401" s="88"/>
      <c r="I401" s="88"/>
      <c r="J401" s="208"/>
      <c r="K401" s="208"/>
      <c r="L401" s="88"/>
      <c r="M401" s="88"/>
      <c r="N401" s="88"/>
      <c r="O401" s="88"/>
      <c r="P401" s="88"/>
      <c r="Q401" s="88"/>
      <c r="R401" s="88"/>
      <c r="S401" s="88"/>
      <c r="T401" s="88"/>
      <c r="U401" s="88"/>
      <c r="V401" s="88"/>
      <c r="W401" s="88"/>
      <c r="X401" s="88"/>
      <c r="Y401" s="88"/>
      <c r="Z401" s="88"/>
    </row>
    <row r="402" spans="1:26" ht="9.75" customHeight="1" x14ac:dyDescent="0.15">
      <c r="A402" s="88"/>
      <c r="B402" s="88"/>
      <c r="C402" s="88"/>
      <c r="D402" s="88"/>
      <c r="E402" s="88"/>
      <c r="F402" s="88"/>
      <c r="G402" s="88"/>
      <c r="H402" s="88"/>
      <c r="I402" s="88"/>
      <c r="J402" s="208"/>
      <c r="K402" s="208"/>
      <c r="L402" s="88"/>
      <c r="M402" s="88"/>
      <c r="N402" s="88"/>
      <c r="O402" s="88"/>
      <c r="P402" s="88"/>
      <c r="Q402" s="88"/>
      <c r="R402" s="88"/>
      <c r="S402" s="88"/>
      <c r="T402" s="88"/>
      <c r="U402" s="88"/>
      <c r="V402" s="88"/>
      <c r="W402" s="88"/>
      <c r="X402" s="88"/>
      <c r="Y402" s="88"/>
      <c r="Z402" s="88"/>
    </row>
    <row r="403" spans="1:26" ht="9.75" customHeight="1" x14ac:dyDescent="0.15">
      <c r="A403" s="88"/>
      <c r="B403" s="88"/>
      <c r="C403" s="88"/>
      <c r="D403" s="88"/>
      <c r="E403" s="88"/>
      <c r="F403" s="88"/>
      <c r="G403" s="88"/>
      <c r="H403" s="88"/>
      <c r="I403" s="88"/>
      <c r="J403" s="208"/>
      <c r="K403" s="208"/>
      <c r="L403" s="88"/>
      <c r="M403" s="88"/>
      <c r="N403" s="88"/>
      <c r="O403" s="88"/>
      <c r="P403" s="88"/>
      <c r="Q403" s="88"/>
      <c r="R403" s="88"/>
      <c r="S403" s="88"/>
      <c r="T403" s="88"/>
      <c r="U403" s="88"/>
      <c r="V403" s="88"/>
      <c r="W403" s="88"/>
      <c r="X403" s="88"/>
      <c r="Y403" s="88"/>
      <c r="Z403" s="88"/>
    </row>
    <row r="404" spans="1:26" ht="9.75" customHeight="1" x14ac:dyDescent="0.15">
      <c r="A404" s="88"/>
      <c r="B404" s="88"/>
      <c r="C404" s="88"/>
      <c r="D404" s="88"/>
      <c r="E404" s="88"/>
      <c r="F404" s="88"/>
      <c r="G404" s="88"/>
      <c r="H404" s="88"/>
      <c r="I404" s="88"/>
      <c r="J404" s="208"/>
      <c r="K404" s="208"/>
      <c r="L404" s="88"/>
      <c r="M404" s="88"/>
      <c r="N404" s="88"/>
      <c r="O404" s="88"/>
      <c r="P404" s="88"/>
      <c r="Q404" s="88"/>
      <c r="R404" s="88"/>
      <c r="S404" s="88"/>
      <c r="T404" s="88"/>
      <c r="U404" s="88"/>
      <c r="V404" s="88"/>
      <c r="W404" s="88"/>
      <c r="X404" s="88"/>
      <c r="Y404" s="88"/>
      <c r="Z404" s="88"/>
    </row>
    <row r="405" spans="1:26" ht="9.75" customHeight="1" x14ac:dyDescent="0.15">
      <c r="A405" s="88"/>
      <c r="B405" s="88"/>
      <c r="C405" s="88"/>
      <c r="D405" s="88"/>
      <c r="E405" s="88"/>
      <c r="F405" s="88"/>
      <c r="G405" s="88"/>
      <c r="H405" s="88"/>
      <c r="I405" s="88"/>
      <c r="J405" s="208"/>
      <c r="K405" s="208"/>
      <c r="L405" s="88"/>
      <c r="M405" s="88"/>
      <c r="N405" s="88"/>
      <c r="O405" s="88"/>
      <c r="P405" s="88"/>
      <c r="Q405" s="88"/>
      <c r="R405" s="88"/>
      <c r="S405" s="88"/>
      <c r="T405" s="88"/>
      <c r="U405" s="88"/>
      <c r="V405" s="88"/>
      <c r="W405" s="88"/>
      <c r="X405" s="88"/>
      <c r="Y405" s="88"/>
      <c r="Z405" s="88"/>
    </row>
    <row r="406" spans="1:26" ht="9.75" customHeight="1" x14ac:dyDescent="0.15">
      <c r="A406" s="88"/>
      <c r="B406" s="88"/>
      <c r="C406" s="88"/>
      <c r="D406" s="88"/>
      <c r="E406" s="88"/>
      <c r="F406" s="88"/>
      <c r="G406" s="88"/>
      <c r="H406" s="88"/>
      <c r="I406" s="88"/>
      <c r="J406" s="208"/>
      <c r="K406" s="208"/>
      <c r="L406" s="88"/>
      <c r="M406" s="88"/>
      <c r="N406" s="88"/>
      <c r="O406" s="88"/>
      <c r="P406" s="88"/>
      <c r="Q406" s="88"/>
      <c r="R406" s="88"/>
      <c r="S406" s="88"/>
      <c r="T406" s="88"/>
      <c r="U406" s="88"/>
      <c r="V406" s="88"/>
      <c r="W406" s="88"/>
      <c r="X406" s="88"/>
      <c r="Y406" s="88"/>
      <c r="Z406" s="88"/>
    </row>
    <row r="407" spans="1:26" ht="9.75" customHeight="1" x14ac:dyDescent="0.15">
      <c r="A407" s="88"/>
      <c r="B407" s="88"/>
      <c r="C407" s="88"/>
      <c r="D407" s="88"/>
      <c r="E407" s="88"/>
      <c r="F407" s="88"/>
      <c r="G407" s="88"/>
      <c r="H407" s="88"/>
      <c r="I407" s="88"/>
      <c r="J407" s="208"/>
      <c r="K407" s="208"/>
      <c r="L407" s="88"/>
      <c r="M407" s="88"/>
      <c r="N407" s="88"/>
      <c r="O407" s="88"/>
      <c r="P407" s="88"/>
      <c r="Q407" s="88"/>
      <c r="R407" s="88"/>
      <c r="S407" s="88"/>
      <c r="T407" s="88"/>
      <c r="U407" s="88"/>
      <c r="V407" s="88"/>
      <c r="W407" s="88"/>
      <c r="X407" s="88"/>
      <c r="Y407" s="88"/>
      <c r="Z407" s="88"/>
    </row>
    <row r="408" spans="1:26" ht="9.75" customHeight="1" x14ac:dyDescent="0.15">
      <c r="A408" s="88"/>
      <c r="B408" s="88"/>
      <c r="C408" s="88"/>
      <c r="D408" s="88"/>
      <c r="E408" s="88"/>
      <c r="F408" s="88"/>
      <c r="G408" s="88"/>
      <c r="H408" s="88"/>
      <c r="I408" s="88"/>
      <c r="J408" s="208"/>
      <c r="K408" s="208"/>
      <c r="L408" s="88"/>
      <c r="M408" s="88"/>
      <c r="N408" s="88"/>
      <c r="O408" s="88"/>
      <c r="P408" s="88"/>
      <c r="Q408" s="88"/>
      <c r="R408" s="88"/>
      <c r="S408" s="88"/>
      <c r="T408" s="88"/>
      <c r="U408" s="88"/>
      <c r="V408" s="88"/>
      <c r="W408" s="88"/>
      <c r="X408" s="88"/>
      <c r="Y408" s="88"/>
      <c r="Z408" s="88"/>
    </row>
    <row r="409" spans="1:26" ht="9.75" customHeight="1" x14ac:dyDescent="0.15">
      <c r="A409" s="88"/>
      <c r="B409" s="88"/>
      <c r="C409" s="88"/>
      <c r="D409" s="88"/>
      <c r="E409" s="88"/>
      <c r="F409" s="88"/>
      <c r="G409" s="88"/>
      <c r="H409" s="88"/>
      <c r="I409" s="88"/>
      <c r="J409" s="208"/>
      <c r="K409" s="208"/>
      <c r="L409" s="88"/>
      <c r="M409" s="88"/>
      <c r="N409" s="88"/>
      <c r="O409" s="88"/>
      <c r="P409" s="88"/>
      <c r="Q409" s="88"/>
      <c r="R409" s="88"/>
      <c r="S409" s="88"/>
      <c r="T409" s="88"/>
      <c r="U409" s="88"/>
      <c r="V409" s="88"/>
      <c r="W409" s="88"/>
      <c r="X409" s="88"/>
      <c r="Y409" s="88"/>
      <c r="Z409" s="88"/>
    </row>
    <row r="410" spans="1:26" ht="9.75" customHeight="1" x14ac:dyDescent="0.15">
      <c r="A410" s="88"/>
      <c r="B410" s="88"/>
      <c r="C410" s="88"/>
      <c r="D410" s="88"/>
      <c r="E410" s="88"/>
      <c r="F410" s="88"/>
      <c r="G410" s="88"/>
      <c r="H410" s="88"/>
      <c r="I410" s="88"/>
      <c r="J410" s="208"/>
      <c r="K410" s="208"/>
      <c r="L410" s="88"/>
      <c r="M410" s="88"/>
      <c r="N410" s="88"/>
      <c r="O410" s="88"/>
      <c r="P410" s="88"/>
      <c r="Q410" s="88"/>
      <c r="R410" s="88"/>
      <c r="S410" s="88"/>
      <c r="T410" s="88"/>
      <c r="U410" s="88"/>
      <c r="V410" s="88"/>
      <c r="W410" s="88"/>
      <c r="X410" s="88"/>
      <c r="Y410" s="88"/>
      <c r="Z410" s="88"/>
    </row>
    <row r="411" spans="1:26" ht="9.75" customHeight="1" x14ac:dyDescent="0.15">
      <c r="A411" s="88"/>
      <c r="B411" s="88"/>
      <c r="C411" s="88"/>
      <c r="D411" s="88"/>
      <c r="E411" s="88"/>
      <c r="F411" s="88"/>
      <c r="G411" s="88"/>
      <c r="H411" s="88"/>
      <c r="I411" s="88"/>
      <c r="J411" s="208"/>
      <c r="K411" s="208"/>
      <c r="L411" s="88"/>
      <c r="M411" s="88"/>
      <c r="N411" s="88"/>
      <c r="O411" s="88"/>
      <c r="P411" s="88"/>
      <c r="Q411" s="88"/>
      <c r="R411" s="88"/>
      <c r="S411" s="88"/>
      <c r="T411" s="88"/>
      <c r="U411" s="88"/>
      <c r="V411" s="88"/>
      <c r="W411" s="88"/>
      <c r="X411" s="88"/>
      <c r="Y411" s="88"/>
      <c r="Z411" s="88"/>
    </row>
    <row r="412" spans="1:26" ht="9.75" customHeight="1" x14ac:dyDescent="0.15">
      <c r="A412" s="88"/>
      <c r="B412" s="88"/>
      <c r="C412" s="88"/>
      <c r="D412" s="88"/>
      <c r="E412" s="88"/>
      <c r="F412" s="88"/>
      <c r="G412" s="88"/>
      <c r="H412" s="88"/>
      <c r="I412" s="88"/>
      <c r="J412" s="208"/>
      <c r="K412" s="208"/>
      <c r="L412" s="88"/>
      <c r="M412" s="88"/>
      <c r="N412" s="88"/>
      <c r="O412" s="88"/>
      <c r="P412" s="88"/>
      <c r="Q412" s="88"/>
      <c r="R412" s="88"/>
      <c r="S412" s="88"/>
      <c r="T412" s="88"/>
      <c r="U412" s="88"/>
      <c r="V412" s="88"/>
      <c r="W412" s="88"/>
      <c r="X412" s="88"/>
      <c r="Y412" s="88"/>
      <c r="Z412" s="88"/>
    </row>
    <row r="413" spans="1:26" ht="9.75" customHeight="1" x14ac:dyDescent="0.15">
      <c r="A413" s="88"/>
      <c r="B413" s="88"/>
      <c r="C413" s="88"/>
      <c r="D413" s="88"/>
      <c r="E413" s="88"/>
      <c r="F413" s="88"/>
      <c r="G413" s="88"/>
      <c r="H413" s="88"/>
      <c r="I413" s="88"/>
      <c r="J413" s="208"/>
      <c r="K413" s="208"/>
      <c r="L413" s="88"/>
      <c r="M413" s="88"/>
      <c r="N413" s="88"/>
      <c r="O413" s="88"/>
      <c r="P413" s="88"/>
      <c r="Q413" s="88"/>
      <c r="R413" s="88"/>
      <c r="S413" s="88"/>
      <c r="T413" s="88"/>
      <c r="U413" s="88"/>
      <c r="V413" s="88"/>
      <c r="W413" s="88"/>
      <c r="X413" s="88"/>
      <c r="Y413" s="88"/>
      <c r="Z413" s="88"/>
    </row>
    <row r="414" spans="1:26" ht="9.75" customHeight="1" x14ac:dyDescent="0.15">
      <c r="A414" s="88"/>
      <c r="B414" s="88"/>
      <c r="C414" s="88"/>
      <c r="D414" s="88"/>
      <c r="E414" s="88"/>
      <c r="F414" s="88"/>
      <c r="G414" s="88"/>
      <c r="H414" s="88"/>
      <c r="I414" s="88"/>
      <c r="J414" s="208"/>
      <c r="K414" s="208"/>
      <c r="L414" s="88"/>
      <c r="M414" s="88"/>
      <c r="N414" s="88"/>
      <c r="O414" s="88"/>
      <c r="P414" s="88"/>
      <c r="Q414" s="88"/>
      <c r="R414" s="88"/>
      <c r="S414" s="88"/>
      <c r="T414" s="88"/>
      <c r="U414" s="88"/>
      <c r="V414" s="88"/>
      <c r="W414" s="88"/>
      <c r="X414" s="88"/>
      <c r="Y414" s="88"/>
      <c r="Z414" s="88"/>
    </row>
    <row r="415" spans="1:26" ht="9.75" customHeight="1" x14ac:dyDescent="0.15">
      <c r="A415" s="88"/>
      <c r="B415" s="88"/>
      <c r="C415" s="88"/>
      <c r="D415" s="88"/>
      <c r="E415" s="88"/>
      <c r="F415" s="88"/>
      <c r="G415" s="88"/>
      <c r="H415" s="88"/>
      <c r="I415" s="88"/>
      <c r="J415" s="208"/>
      <c r="K415" s="208"/>
      <c r="L415" s="88"/>
      <c r="M415" s="88"/>
      <c r="N415" s="88"/>
      <c r="O415" s="88"/>
      <c r="P415" s="88"/>
      <c r="Q415" s="88"/>
      <c r="R415" s="88"/>
      <c r="S415" s="88"/>
      <c r="T415" s="88"/>
      <c r="U415" s="88"/>
      <c r="V415" s="88"/>
      <c r="W415" s="88"/>
      <c r="X415" s="88"/>
      <c r="Y415" s="88"/>
      <c r="Z415" s="88"/>
    </row>
    <row r="416" spans="1:26" ht="9.75" customHeight="1" x14ac:dyDescent="0.15">
      <c r="A416" s="88"/>
      <c r="B416" s="88"/>
      <c r="C416" s="88"/>
      <c r="D416" s="88"/>
      <c r="E416" s="88"/>
      <c r="F416" s="88"/>
      <c r="G416" s="88"/>
      <c r="H416" s="88"/>
      <c r="I416" s="88"/>
      <c r="J416" s="208"/>
      <c r="K416" s="208"/>
      <c r="L416" s="88"/>
      <c r="M416" s="88"/>
      <c r="N416" s="88"/>
      <c r="O416" s="88"/>
      <c r="P416" s="88"/>
      <c r="Q416" s="88"/>
      <c r="R416" s="88"/>
      <c r="S416" s="88"/>
      <c r="T416" s="88"/>
      <c r="U416" s="88"/>
      <c r="V416" s="88"/>
      <c r="W416" s="88"/>
      <c r="X416" s="88"/>
      <c r="Y416" s="88"/>
      <c r="Z416" s="88"/>
    </row>
    <row r="417" spans="1:26" ht="9.75" customHeight="1" x14ac:dyDescent="0.15">
      <c r="A417" s="88"/>
      <c r="B417" s="88"/>
      <c r="C417" s="88"/>
      <c r="D417" s="88"/>
      <c r="E417" s="88"/>
      <c r="F417" s="88"/>
      <c r="G417" s="88"/>
      <c r="H417" s="88"/>
      <c r="I417" s="88"/>
      <c r="J417" s="208"/>
      <c r="K417" s="208"/>
      <c r="L417" s="88"/>
      <c r="M417" s="88"/>
      <c r="N417" s="88"/>
      <c r="O417" s="88"/>
      <c r="P417" s="88"/>
      <c r="Q417" s="88"/>
      <c r="R417" s="88"/>
      <c r="S417" s="88"/>
      <c r="T417" s="88"/>
      <c r="U417" s="88"/>
      <c r="V417" s="88"/>
      <c r="W417" s="88"/>
      <c r="X417" s="88"/>
      <c r="Y417" s="88"/>
      <c r="Z417" s="88"/>
    </row>
    <row r="418" spans="1:26" ht="9.75" customHeight="1" x14ac:dyDescent="0.15">
      <c r="A418" s="88"/>
      <c r="B418" s="88"/>
      <c r="C418" s="88"/>
      <c r="D418" s="88"/>
      <c r="E418" s="88"/>
      <c r="F418" s="88"/>
      <c r="G418" s="88"/>
      <c r="H418" s="88"/>
      <c r="I418" s="88"/>
      <c r="J418" s="208"/>
      <c r="K418" s="208"/>
      <c r="L418" s="88"/>
      <c r="M418" s="88"/>
      <c r="N418" s="88"/>
      <c r="O418" s="88"/>
      <c r="P418" s="88"/>
      <c r="Q418" s="88"/>
      <c r="R418" s="88"/>
      <c r="S418" s="88"/>
      <c r="T418" s="88"/>
      <c r="U418" s="88"/>
      <c r="V418" s="88"/>
      <c r="W418" s="88"/>
      <c r="X418" s="88"/>
      <c r="Y418" s="88"/>
      <c r="Z418" s="88"/>
    </row>
    <row r="419" spans="1:26" ht="9.75" customHeight="1" x14ac:dyDescent="0.15">
      <c r="A419" s="88"/>
      <c r="B419" s="88"/>
      <c r="C419" s="88"/>
      <c r="D419" s="88"/>
      <c r="E419" s="88"/>
      <c r="F419" s="88"/>
      <c r="G419" s="88"/>
      <c r="H419" s="88"/>
      <c r="I419" s="88"/>
      <c r="J419" s="208"/>
      <c r="K419" s="208"/>
      <c r="L419" s="88"/>
      <c r="M419" s="88"/>
      <c r="N419" s="88"/>
      <c r="O419" s="88"/>
      <c r="P419" s="88"/>
      <c r="Q419" s="88"/>
      <c r="R419" s="88"/>
      <c r="S419" s="88"/>
      <c r="T419" s="88"/>
      <c r="U419" s="88"/>
      <c r="V419" s="88"/>
      <c r="W419" s="88"/>
      <c r="X419" s="88"/>
      <c r="Y419" s="88"/>
      <c r="Z419" s="88"/>
    </row>
    <row r="420" spans="1:26" ht="9.75" customHeight="1" x14ac:dyDescent="0.15">
      <c r="A420" s="88"/>
      <c r="B420" s="88"/>
      <c r="C420" s="88"/>
      <c r="D420" s="88"/>
      <c r="E420" s="88"/>
      <c r="F420" s="88"/>
      <c r="G420" s="88"/>
      <c r="H420" s="88"/>
      <c r="I420" s="88"/>
      <c r="J420" s="208"/>
      <c r="K420" s="208"/>
      <c r="L420" s="88"/>
      <c r="M420" s="88"/>
      <c r="N420" s="88"/>
      <c r="O420" s="88"/>
      <c r="P420" s="88"/>
      <c r="Q420" s="88"/>
      <c r="R420" s="88"/>
      <c r="S420" s="88"/>
      <c r="T420" s="88"/>
      <c r="U420" s="88"/>
      <c r="V420" s="88"/>
      <c r="W420" s="88"/>
      <c r="X420" s="88"/>
      <c r="Y420" s="88"/>
      <c r="Z420" s="88"/>
    </row>
    <row r="421" spans="1:26" ht="9.75" customHeight="1" x14ac:dyDescent="0.15">
      <c r="A421" s="88"/>
      <c r="B421" s="88"/>
      <c r="C421" s="88"/>
      <c r="D421" s="88"/>
      <c r="E421" s="88"/>
      <c r="F421" s="88"/>
      <c r="G421" s="88"/>
      <c r="H421" s="88"/>
      <c r="I421" s="88"/>
      <c r="J421" s="208"/>
      <c r="K421" s="208"/>
      <c r="L421" s="88"/>
      <c r="M421" s="88"/>
      <c r="N421" s="88"/>
      <c r="O421" s="88"/>
      <c r="P421" s="88"/>
      <c r="Q421" s="88"/>
      <c r="R421" s="88"/>
      <c r="S421" s="88"/>
      <c r="T421" s="88"/>
      <c r="U421" s="88"/>
      <c r="V421" s="88"/>
      <c r="W421" s="88"/>
      <c r="X421" s="88"/>
      <c r="Y421" s="88"/>
      <c r="Z421" s="88"/>
    </row>
    <row r="422" spans="1:26" ht="9.75" customHeight="1" x14ac:dyDescent="0.15">
      <c r="A422" s="88"/>
      <c r="B422" s="88"/>
      <c r="C422" s="88"/>
      <c r="D422" s="88"/>
      <c r="E422" s="88"/>
      <c r="F422" s="88"/>
      <c r="G422" s="88"/>
      <c r="H422" s="88"/>
      <c r="I422" s="88"/>
      <c r="J422" s="208"/>
      <c r="K422" s="208"/>
      <c r="L422" s="88"/>
      <c r="M422" s="88"/>
      <c r="N422" s="88"/>
      <c r="O422" s="88"/>
      <c r="P422" s="88"/>
      <c r="Q422" s="88"/>
      <c r="R422" s="88"/>
      <c r="S422" s="88"/>
      <c r="T422" s="88"/>
      <c r="U422" s="88"/>
      <c r="V422" s="88"/>
      <c r="W422" s="88"/>
      <c r="X422" s="88"/>
      <c r="Y422" s="88"/>
      <c r="Z422" s="88"/>
    </row>
    <row r="423" spans="1:26" ht="9.75" customHeight="1" x14ac:dyDescent="0.15">
      <c r="A423" s="88"/>
      <c r="B423" s="88"/>
      <c r="C423" s="88"/>
      <c r="D423" s="88"/>
      <c r="E423" s="88"/>
      <c r="F423" s="88"/>
      <c r="G423" s="88"/>
      <c r="H423" s="88"/>
      <c r="I423" s="88"/>
      <c r="J423" s="208"/>
      <c r="K423" s="208"/>
      <c r="L423" s="88"/>
      <c r="M423" s="88"/>
      <c r="N423" s="88"/>
      <c r="O423" s="88"/>
      <c r="P423" s="88"/>
      <c r="Q423" s="88"/>
      <c r="R423" s="88"/>
      <c r="S423" s="88"/>
      <c r="T423" s="88"/>
      <c r="U423" s="88"/>
      <c r="V423" s="88"/>
      <c r="W423" s="88"/>
      <c r="X423" s="88"/>
      <c r="Y423" s="88"/>
      <c r="Z423" s="88"/>
    </row>
    <row r="424" spans="1:26" ht="9.75" customHeight="1" x14ac:dyDescent="0.15">
      <c r="A424" s="88"/>
      <c r="B424" s="88"/>
      <c r="C424" s="88"/>
      <c r="D424" s="88"/>
      <c r="E424" s="88"/>
      <c r="F424" s="88"/>
      <c r="G424" s="88"/>
      <c r="H424" s="88"/>
      <c r="I424" s="88"/>
      <c r="J424" s="208"/>
      <c r="K424" s="208"/>
      <c r="L424" s="88"/>
      <c r="M424" s="88"/>
      <c r="N424" s="88"/>
      <c r="O424" s="88"/>
      <c r="P424" s="88"/>
      <c r="Q424" s="88"/>
      <c r="R424" s="88"/>
      <c r="S424" s="88"/>
      <c r="T424" s="88"/>
      <c r="U424" s="88"/>
      <c r="V424" s="88"/>
      <c r="W424" s="88"/>
      <c r="X424" s="88"/>
      <c r="Y424" s="88"/>
      <c r="Z424" s="88"/>
    </row>
    <row r="425" spans="1:26" ht="9.75" customHeight="1" x14ac:dyDescent="0.15">
      <c r="A425" s="88"/>
      <c r="B425" s="88"/>
      <c r="C425" s="88"/>
      <c r="D425" s="88"/>
      <c r="E425" s="88"/>
      <c r="F425" s="88"/>
      <c r="G425" s="88"/>
      <c r="H425" s="88"/>
      <c r="I425" s="88"/>
      <c r="J425" s="208"/>
      <c r="K425" s="208"/>
      <c r="L425" s="88"/>
      <c r="M425" s="88"/>
      <c r="N425" s="88"/>
      <c r="O425" s="88"/>
      <c r="P425" s="88"/>
      <c r="Q425" s="88"/>
      <c r="R425" s="88"/>
      <c r="S425" s="88"/>
      <c r="T425" s="88"/>
      <c r="U425" s="88"/>
      <c r="V425" s="88"/>
      <c r="W425" s="88"/>
      <c r="X425" s="88"/>
      <c r="Y425" s="88"/>
      <c r="Z425" s="88"/>
    </row>
    <row r="426" spans="1:26" ht="9.75" customHeight="1" x14ac:dyDescent="0.15">
      <c r="A426" s="88"/>
      <c r="B426" s="88"/>
      <c r="C426" s="88"/>
      <c r="D426" s="88"/>
      <c r="E426" s="88"/>
      <c r="F426" s="88"/>
      <c r="G426" s="88"/>
      <c r="H426" s="88"/>
      <c r="I426" s="88"/>
      <c r="J426" s="208"/>
      <c r="K426" s="208"/>
      <c r="L426" s="88"/>
      <c r="M426" s="88"/>
      <c r="N426" s="88"/>
      <c r="O426" s="88"/>
      <c r="P426" s="88"/>
      <c r="Q426" s="88"/>
      <c r="R426" s="88"/>
      <c r="S426" s="88"/>
      <c r="T426" s="88"/>
      <c r="U426" s="88"/>
      <c r="V426" s="88"/>
      <c r="W426" s="88"/>
      <c r="X426" s="88"/>
      <c r="Y426" s="88"/>
      <c r="Z426" s="88"/>
    </row>
    <row r="427" spans="1:26" ht="9.75" customHeight="1" x14ac:dyDescent="0.15">
      <c r="A427" s="88"/>
      <c r="B427" s="88"/>
      <c r="C427" s="88"/>
      <c r="D427" s="88"/>
      <c r="E427" s="88"/>
      <c r="F427" s="88"/>
      <c r="G427" s="88"/>
      <c r="H427" s="88"/>
      <c r="I427" s="88"/>
      <c r="J427" s="208"/>
      <c r="K427" s="208"/>
      <c r="L427" s="88"/>
      <c r="M427" s="88"/>
      <c r="N427" s="88"/>
      <c r="O427" s="88"/>
      <c r="P427" s="88"/>
      <c r="Q427" s="88"/>
      <c r="R427" s="88"/>
      <c r="S427" s="88"/>
      <c r="T427" s="88"/>
      <c r="U427" s="88"/>
      <c r="V427" s="88"/>
      <c r="W427" s="88"/>
      <c r="X427" s="88"/>
      <c r="Y427" s="88"/>
      <c r="Z427" s="88"/>
    </row>
    <row r="428" spans="1:26" ht="9.75" customHeight="1" x14ac:dyDescent="0.15">
      <c r="A428" s="88"/>
      <c r="B428" s="88"/>
      <c r="C428" s="88"/>
      <c r="D428" s="88"/>
      <c r="E428" s="88"/>
      <c r="F428" s="88"/>
      <c r="G428" s="88"/>
      <c r="H428" s="88"/>
      <c r="I428" s="88"/>
      <c r="J428" s="208"/>
      <c r="K428" s="208"/>
      <c r="L428" s="88"/>
      <c r="M428" s="88"/>
      <c r="N428" s="88"/>
      <c r="O428" s="88"/>
      <c r="P428" s="88"/>
      <c r="Q428" s="88"/>
      <c r="R428" s="88"/>
      <c r="S428" s="88"/>
      <c r="T428" s="88"/>
      <c r="U428" s="88"/>
      <c r="V428" s="88"/>
      <c r="W428" s="88"/>
      <c r="X428" s="88"/>
      <c r="Y428" s="88"/>
      <c r="Z428" s="88"/>
    </row>
    <row r="429" spans="1:26" ht="9.75" customHeight="1" x14ac:dyDescent="0.15">
      <c r="A429" s="88"/>
      <c r="B429" s="88"/>
      <c r="C429" s="88"/>
      <c r="D429" s="88"/>
      <c r="E429" s="88"/>
      <c r="F429" s="88"/>
      <c r="G429" s="88"/>
      <c r="H429" s="88"/>
      <c r="I429" s="88"/>
      <c r="J429" s="208"/>
      <c r="K429" s="208"/>
      <c r="L429" s="88"/>
      <c r="M429" s="88"/>
      <c r="N429" s="88"/>
      <c r="O429" s="88"/>
      <c r="P429" s="88"/>
      <c r="Q429" s="88"/>
      <c r="R429" s="88"/>
      <c r="S429" s="88"/>
      <c r="T429" s="88"/>
      <c r="U429" s="88"/>
      <c r="V429" s="88"/>
      <c r="W429" s="88"/>
      <c r="X429" s="88"/>
      <c r="Y429" s="88"/>
      <c r="Z429" s="88"/>
    </row>
    <row r="430" spans="1:26" ht="9.75" customHeight="1" x14ac:dyDescent="0.15">
      <c r="A430" s="88"/>
      <c r="B430" s="88"/>
      <c r="C430" s="88"/>
      <c r="D430" s="88"/>
      <c r="E430" s="88"/>
      <c r="F430" s="88"/>
      <c r="G430" s="88"/>
      <c r="H430" s="88"/>
      <c r="I430" s="88"/>
      <c r="J430" s="208"/>
      <c r="K430" s="208"/>
      <c r="L430" s="88"/>
      <c r="M430" s="88"/>
      <c r="N430" s="88"/>
      <c r="O430" s="88"/>
      <c r="P430" s="88"/>
      <c r="Q430" s="88"/>
      <c r="R430" s="88"/>
      <c r="S430" s="88"/>
      <c r="T430" s="88"/>
      <c r="U430" s="88"/>
      <c r="V430" s="88"/>
      <c r="W430" s="88"/>
      <c r="X430" s="88"/>
      <c r="Y430" s="88"/>
      <c r="Z430" s="88"/>
    </row>
    <row r="431" spans="1:26" ht="9.75" customHeight="1" x14ac:dyDescent="0.15">
      <c r="A431" s="88"/>
      <c r="B431" s="88"/>
      <c r="C431" s="88"/>
      <c r="D431" s="88"/>
      <c r="E431" s="88"/>
      <c r="F431" s="88"/>
      <c r="G431" s="88"/>
      <c r="H431" s="88"/>
      <c r="I431" s="88"/>
      <c r="J431" s="208"/>
      <c r="K431" s="208"/>
      <c r="L431" s="88"/>
      <c r="M431" s="88"/>
      <c r="N431" s="88"/>
      <c r="O431" s="88"/>
      <c r="P431" s="88"/>
      <c r="Q431" s="88"/>
      <c r="R431" s="88"/>
      <c r="S431" s="88"/>
      <c r="T431" s="88"/>
      <c r="U431" s="88"/>
      <c r="V431" s="88"/>
      <c r="W431" s="88"/>
      <c r="X431" s="88"/>
      <c r="Y431" s="88"/>
      <c r="Z431" s="88"/>
    </row>
    <row r="432" spans="1:26" ht="9.75" customHeight="1" x14ac:dyDescent="0.15">
      <c r="A432" s="88"/>
      <c r="B432" s="88"/>
      <c r="C432" s="88"/>
      <c r="D432" s="88"/>
      <c r="E432" s="88"/>
      <c r="F432" s="88"/>
      <c r="G432" s="88"/>
      <c r="H432" s="88"/>
      <c r="I432" s="88"/>
      <c r="J432" s="208"/>
      <c r="K432" s="208"/>
      <c r="L432" s="88"/>
      <c r="M432" s="88"/>
      <c r="N432" s="88"/>
      <c r="O432" s="88"/>
      <c r="P432" s="88"/>
      <c r="Q432" s="88"/>
      <c r="R432" s="88"/>
      <c r="S432" s="88"/>
      <c r="T432" s="88"/>
      <c r="U432" s="88"/>
      <c r="V432" s="88"/>
      <c r="W432" s="88"/>
      <c r="X432" s="88"/>
      <c r="Y432" s="88"/>
      <c r="Z432" s="88"/>
    </row>
    <row r="433" spans="1:26" ht="9.75" customHeight="1" x14ac:dyDescent="0.15">
      <c r="A433" s="88"/>
      <c r="B433" s="88"/>
      <c r="C433" s="88"/>
      <c r="D433" s="88"/>
      <c r="E433" s="88"/>
      <c r="F433" s="88"/>
      <c r="G433" s="88"/>
      <c r="H433" s="88"/>
      <c r="I433" s="88"/>
      <c r="J433" s="208"/>
      <c r="K433" s="208"/>
      <c r="L433" s="88"/>
      <c r="M433" s="88"/>
      <c r="N433" s="88"/>
      <c r="O433" s="88"/>
      <c r="P433" s="88"/>
      <c r="Q433" s="88"/>
      <c r="R433" s="88"/>
      <c r="S433" s="88"/>
      <c r="T433" s="88"/>
      <c r="U433" s="88"/>
      <c r="V433" s="88"/>
      <c r="W433" s="88"/>
      <c r="X433" s="88"/>
      <c r="Y433" s="88"/>
      <c r="Z433" s="88"/>
    </row>
    <row r="434" spans="1:26" ht="9.75" customHeight="1" x14ac:dyDescent="0.15">
      <c r="A434" s="88"/>
      <c r="B434" s="88"/>
      <c r="C434" s="88"/>
      <c r="D434" s="88"/>
      <c r="E434" s="88"/>
      <c r="F434" s="88"/>
      <c r="G434" s="88"/>
      <c r="H434" s="88"/>
      <c r="I434" s="88"/>
      <c r="J434" s="208"/>
      <c r="K434" s="208"/>
      <c r="L434" s="88"/>
      <c r="M434" s="88"/>
      <c r="N434" s="88"/>
      <c r="O434" s="88"/>
      <c r="P434" s="88"/>
      <c r="Q434" s="88"/>
      <c r="R434" s="88"/>
      <c r="S434" s="88"/>
      <c r="T434" s="88"/>
      <c r="U434" s="88"/>
      <c r="V434" s="88"/>
      <c r="W434" s="88"/>
      <c r="X434" s="88"/>
      <c r="Y434" s="88"/>
      <c r="Z434" s="88"/>
    </row>
    <row r="435" spans="1:26" ht="9.75" customHeight="1" x14ac:dyDescent="0.15">
      <c r="A435" s="88"/>
      <c r="B435" s="88"/>
      <c r="C435" s="88"/>
      <c r="D435" s="88"/>
      <c r="E435" s="88"/>
      <c r="F435" s="88"/>
      <c r="G435" s="88"/>
      <c r="H435" s="88"/>
      <c r="I435" s="88"/>
      <c r="J435" s="208"/>
      <c r="K435" s="208"/>
      <c r="L435" s="88"/>
      <c r="M435" s="88"/>
      <c r="N435" s="88"/>
      <c r="O435" s="88"/>
      <c r="P435" s="88"/>
      <c r="Q435" s="88"/>
      <c r="R435" s="88"/>
      <c r="S435" s="88"/>
      <c r="T435" s="88"/>
      <c r="U435" s="88"/>
      <c r="V435" s="88"/>
      <c r="W435" s="88"/>
      <c r="X435" s="88"/>
      <c r="Y435" s="88"/>
      <c r="Z435" s="88"/>
    </row>
    <row r="436" spans="1:26" ht="9.75" customHeight="1" x14ac:dyDescent="0.15">
      <c r="A436" s="88"/>
      <c r="B436" s="88"/>
      <c r="C436" s="88"/>
      <c r="D436" s="88"/>
      <c r="E436" s="88"/>
      <c r="F436" s="88"/>
      <c r="G436" s="88"/>
      <c r="H436" s="88"/>
      <c r="I436" s="88"/>
      <c r="J436" s="208"/>
      <c r="K436" s="208"/>
      <c r="L436" s="88"/>
      <c r="M436" s="88"/>
      <c r="N436" s="88"/>
      <c r="O436" s="88"/>
      <c r="P436" s="88"/>
      <c r="Q436" s="88"/>
      <c r="R436" s="88"/>
      <c r="S436" s="88"/>
      <c r="T436" s="88"/>
      <c r="U436" s="88"/>
      <c r="V436" s="88"/>
      <c r="W436" s="88"/>
      <c r="X436" s="88"/>
      <c r="Y436" s="88"/>
      <c r="Z436" s="88"/>
    </row>
    <row r="437" spans="1:26" ht="9.75" customHeight="1" x14ac:dyDescent="0.15">
      <c r="A437" s="88"/>
      <c r="B437" s="88"/>
      <c r="C437" s="88"/>
      <c r="D437" s="88"/>
      <c r="E437" s="88"/>
      <c r="F437" s="88"/>
      <c r="G437" s="88"/>
      <c r="H437" s="88"/>
      <c r="I437" s="88"/>
      <c r="J437" s="208"/>
      <c r="K437" s="208"/>
      <c r="L437" s="88"/>
      <c r="M437" s="88"/>
      <c r="N437" s="88"/>
      <c r="O437" s="88"/>
      <c r="P437" s="88"/>
      <c r="Q437" s="88"/>
      <c r="R437" s="88"/>
      <c r="S437" s="88"/>
      <c r="T437" s="88"/>
      <c r="U437" s="88"/>
      <c r="V437" s="88"/>
      <c r="W437" s="88"/>
      <c r="X437" s="88"/>
      <c r="Y437" s="88"/>
      <c r="Z437" s="88"/>
    </row>
    <row r="438" spans="1:26" ht="9.75" customHeight="1" x14ac:dyDescent="0.15">
      <c r="A438" s="88"/>
      <c r="B438" s="88"/>
      <c r="C438" s="88"/>
      <c r="D438" s="88"/>
      <c r="E438" s="88"/>
      <c r="F438" s="88"/>
      <c r="G438" s="88"/>
      <c r="H438" s="88"/>
      <c r="I438" s="88"/>
      <c r="J438" s="208"/>
      <c r="K438" s="208"/>
      <c r="L438" s="88"/>
      <c r="M438" s="88"/>
      <c r="N438" s="88"/>
      <c r="O438" s="88"/>
      <c r="P438" s="88"/>
      <c r="Q438" s="88"/>
      <c r="R438" s="88"/>
      <c r="S438" s="88"/>
      <c r="T438" s="88"/>
      <c r="U438" s="88"/>
      <c r="V438" s="88"/>
      <c r="W438" s="88"/>
      <c r="X438" s="88"/>
      <c r="Y438" s="88"/>
      <c r="Z438" s="88"/>
    </row>
    <row r="439" spans="1:26" ht="9.75" customHeight="1" x14ac:dyDescent="0.15">
      <c r="A439" s="88"/>
      <c r="B439" s="88"/>
      <c r="C439" s="88"/>
      <c r="D439" s="88"/>
      <c r="E439" s="88"/>
      <c r="F439" s="88"/>
      <c r="G439" s="88"/>
      <c r="H439" s="88"/>
      <c r="I439" s="88"/>
      <c r="J439" s="208"/>
      <c r="K439" s="208"/>
      <c r="L439" s="88"/>
      <c r="M439" s="88"/>
      <c r="N439" s="88"/>
      <c r="O439" s="88"/>
      <c r="P439" s="88"/>
      <c r="Q439" s="88"/>
      <c r="R439" s="88"/>
      <c r="S439" s="88"/>
      <c r="T439" s="88"/>
      <c r="U439" s="88"/>
      <c r="V439" s="88"/>
      <c r="W439" s="88"/>
      <c r="X439" s="88"/>
      <c r="Y439" s="88"/>
      <c r="Z439" s="88"/>
    </row>
    <row r="440" spans="1:26" ht="9.75" customHeight="1" x14ac:dyDescent="0.15">
      <c r="A440" s="88"/>
      <c r="B440" s="88"/>
      <c r="C440" s="88"/>
      <c r="D440" s="88"/>
      <c r="E440" s="88"/>
      <c r="F440" s="88"/>
      <c r="G440" s="88"/>
      <c r="H440" s="88"/>
      <c r="I440" s="88"/>
      <c r="J440" s="208"/>
      <c r="K440" s="208"/>
      <c r="L440" s="88"/>
      <c r="M440" s="88"/>
      <c r="N440" s="88"/>
      <c r="O440" s="88"/>
      <c r="P440" s="88"/>
      <c r="Q440" s="88"/>
      <c r="R440" s="88"/>
      <c r="S440" s="88"/>
      <c r="T440" s="88"/>
      <c r="U440" s="88"/>
      <c r="V440" s="88"/>
      <c r="W440" s="88"/>
      <c r="X440" s="88"/>
      <c r="Y440" s="88"/>
      <c r="Z440" s="88"/>
    </row>
    <row r="441" spans="1:26" ht="9.75" customHeight="1" x14ac:dyDescent="0.15">
      <c r="A441" s="88"/>
      <c r="B441" s="88"/>
      <c r="C441" s="88"/>
      <c r="D441" s="88"/>
      <c r="E441" s="88"/>
      <c r="F441" s="88"/>
      <c r="G441" s="88"/>
      <c r="H441" s="88"/>
      <c r="I441" s="88"/>
      <c r="J441" s="208"/>
      <c r="K441" s="208"/>
      <c r="L441" s="88"/>
      <c r="M441" s="88"/>
      <c r="N441" s="88"/>
      <c r="O441" s="88"/>
      <c r="P441" s="88"/>
      <c r="Q441" s="88"/>
      <c r="R441" s="88"/>
      <c r="S441" s="88"/>
      <c r="T441" s="88"/>
      <c r="U441" s="88"/>
      <c r="V441" s="88"/>
      <c r="W441" s="88"/>
      <c r="X441" s="88"/>
      <c r="Y441" s="88"/>
      <c r="Z441" s="88"/>
    </row>
    <row r="442" spans="1:26" ht="9.75" customHeight="1" x14ac:dyDescent="0.15">
      <c r="A442" s="88"/>
      <c r="B442" s="88"/>
      <c r="C442" s="88"/>
      <c r="D442" s="88"/>
      <c r="E442" s="88"/>
      <c r="F442" s="88"/>
      <c r="G442" s="88"/>
      <c r="H442" s="88"/>
      <c r="I442" s="88"/>
      <c r="J442" s="208"/>
      <c r="K442" s="208"/>
      <c r="L442" s="88"/>
      <c r="M442" s="88"/>
      <c r="N442" s="88"/>
      <c r="O442" s="88"/>
      <c r="P442" s="88"/>
      <c r="Q442" s="88"/>
      <c r="R442" s="88"/>
      <c r="S442" s="88"/>
      <c r="T442" s="88"/>
      <c r="U442" s="88"/>
      <c r="V442" s="88"/>
      <c r="W442" s="88"/>
      <c r="X442" s="88"/>
      <c r="Y442" s="88"/>
      <c r="Z442" s="88"/>
    </row>
    <row r="443" spans="1:26" ht="9.75" customHeight="1" x14ac:dyDescent="0.15">
      <c r="A443" s="88"/>
      <c r="B443" s="88"/>
      <c r="C443" s="88"/>
      <c r="D443" s="88"/>
      <c r="E443" s="88"/>
      <c r="F443" s="88"/>
      <c r="G443" s="88"/>
      <c r="H443" s="88"/>
      <c r="I443" s="88"/>
      <c r="J443" s="208"/>
      <c r="K443" s="208"/>
      <c r="L443" s="88"/>
      <c r="M443" s="88"/>
      <c r="N443" s="88"/>
      <c r="O443" s="88"/>
      <c r="P443" s="88"/>
      <c r="Q443" s="88"/>
      <c r="R443" s="88"/>
      <c r="S443" s="88"/>
      <c r="T443" s="88"/>
      <c r="U443" s="88"/>
      <c r="V443" s="88"/>
      <c r="W443" s="88"/>
      <c r="X443" s="88"/>
      <c r="Y443" s="88"/>
      <c r="Z443" s="88"/>
    </row>
    <row r="444" spans="1:26" ht="9.75" customHeight="1" x14ac:dyDescent="0.15">
      <c r="A444" s="88"/>
      <c r="B444" s="88"/>
      <c r="C444" s="88"/>
      <c r="D444" s="88"/>
      <c r="E444" s="88"/>
      <c r="F444" s="88"/>
      <c r="G444" s="88"/>
      <c r="H444" s="88"/>
      <c r="I444" s="88"/>
      <c r="J444" s="208"/>
      <c r="K444" s="208"/>
      <c r="L444" s="88"/>
      <c r="M444" s="88"/>
      <c r="N444" s="88"/>
      <c r="O444" s="88"/>
      <c r="P444" s="88"/>
      <c r="Q444" s="88"/>
      <c r="R444" s="88"/>
      <c r="S444" s="88"/>
      <c r="T444" s="88"/>
      <c r="U444" s="88"/>
      <c r="V444" s="88"/>
      <c r="W444" s="88"/>
      <c r="X444" s="88"/>
      <c r="Y444" s="88"/>
      <c r="Z444" s="88"/>
    </row>
    <row r="445" spans="1:26" ht="9.75" customHeight="1" x14ac:dyDescent="0.15">
      <c r="A445" s="88"/>
      <c r="B445" s="88"/>
      <c r="C445" s="88"/>
      <c r="D445" s="88"/>
      <c r="E445" s="88"/>
      <c r="F445" s="88"/>
      <c r="G445" s="88"/>
      <c r="H445" s="88"/>
      <c r="I445" s="88"/>
      <c r="J445" s="208"/>
      <c r="K445" s="208"/>
      <c r="L445" s="88"/>
      <c r="M445" s="88"/>
      <c r="N445" s="88"/>
      <c r="O445" s="88"/>
      <c r="P445" s="88"/>
      <c r="Q445" s="88"/>
      <c r="R445" s="88"/>
      <c r="S445" s="88"/>
      <c r="T445" s="88"/>
      <c r="U445" s="88"/>
      <c r="V445" s="88"/>
      <c r="W445" s="88"/>
      <c r="X445" s="88"/>
      <c r="Y445" s="88"/>
      <c r="Z445" s="88"/>
    </row>
    <row r="446" spans="1:26" ht="9.75" customHeight="1" x14ac:dyDescent="0.15">
      <c r="A446" s="88"/>
      <c r="B446" s="88"/>
      <c r="C446" s="88"/>
      <c r="D446" s="88"/>
      <c r="E446" s="88"/>
      <c r="F446" s="88"/>
      <c r="G446" s="88"/>
      <c r="H446" s="88"/>
      <c r="I446" s="88"/>
      <c r="J446" s="208"/>
      <c r="K446" s="208"/>
      <c r="L446" s="88"/>
      <c r="M446" s="88"/>
      <c r="N446" s="88"/>
      <c r="O446" s="88"/>
      <c r="P446" s="88"/>
      <c r="Q446" s="88"/>
      <c r="R446" s="88"/>
      <c r="S446" s="88"/>
      <c r="T446" s="88"/>
      <c r="U446" s="88"/>
      <c r="V446" s="88"/>
      <c r="W446" s="88"/>
      <c r="X446" s="88"/>
      <c r="Y446" s="88"/>
      <c r="Z446" s="88"/>
    </row>
    <row r="447" spans="1:26" ht="9.75" customHeight="1" x14ac:dyDescent="0.15">
      <c r="A447" s="88"/>
      <c r="B447" s="88"/>
      <c r="C447" s="88"/>
      <c r="D447" s="88"/>
      <c r="E447" s="88"/>
      <c r="F447" s="88"/>
      <c r="G447" s="88"/>
      <c r="H447" s="88"/>
      <c r="I447" s="88"/>
      <c r="J447" s="208"/>
      <c r="K447" s="208"/>
      <c r="L447" s="88"/>
      <c r="M447" s="88"/>
      <c r="N447" s="88"/>
      <c r="O447" s="88"/>
      <c r="P447" s="88"/>
      <c r="Q447" s="88"/>
      <c r="R447" s="88"/>
      <c r="S447" s="88"/>
      <c r="T447" s="88"/>
      <c r="U447" s="88"/>
      <c r="V447" s="88"/>
      <c r="W447" s="88"/>
      <c r="X447" s="88"/>
      <c r="Y447" s="88"/>
      <c r="Z447" s="88"/>
    </row>
    <row r="448" spans="1:26" ht="9.75" customHeight="1" x14ac:dyDescent="0.15">
      <c r="A448" s="88"/>
      <c r="B448" s="88"/>
      <c r="C448" s="88"/>
      <c r="D448" s="88"/>
      <c r="E448" s="88"/>
      <c r="F448" s="88"/>
      <c r="G448" s="88"/>
      <c r="H448" s="88"/>
      <c r="I448" s="88"/>
      <c r="J448" s="208"/>
      <c r="K448" s="208"/>
      <c r="L448" s="88"/>
      <c r="M448" s="88"/>
      <c r="N448" s="88"/>
      <c r="O448" s="88"/>
      <c r="P448" s="88"/>
      <c r="Q448" s="88"/>
      <c r="R448" s="88"/>
      <c r="S448" s="88"/>
      <c r="T448" s="88"/>
      <c r="U448" s="88"/>
      <c r="V448" s="88"/>
      <c r="W448" s="88"/>
      <c r="X448" s="88"/>
      <c r="Y448" s="88"/>
      <c r="Z448" s="88"/>
    </row>
    <row r="449" spans="1:26" ht="9.75" customHeight="1" x14ac:dyDescent="0.15">
      <c r="A449" s="88"/>
      <c r="B449" s="88"/>
      <c r="C449" s="88"/>
      <c r="D449" s="88"/>
      <c r="E449" s="88"/>
      <c r="F449" s="88"/>
      <c r="G449" s="88"/>
      <c r="H449" s="88"/>
      <c r="I449" s="88"/>
      <c r="J449" s="208"/>
      <c r="K449" s="208"/>
      <c r="L449" s="88"/>
      <c r="M449" s="88"/>
      <c r="N449" s="88"/>
      <c r="O449" s="88"/>
      <c r="P449" s="88"/>
      <c r="Q449" s="88"/>
      <c r="R449" s="88"/>
      <c r="S449" s="88"/>
      <c r="T449" s="88"/>
      <c r="U449" s="88"/>
      <c r="V449" s="88"/>
      <c r="W449" s="88"/>
      <c r="X449" s="88"/>
      <c r="Y449" s="88"/>
      <c r="Z449" s="88"/>
    </row>
    <row r="450" spans="1:26" ht="9.75" customHeight="1" x14ac:dyDescent="0.15">
      <c r="A450" s="88"/>
      <c r="B450" s="88"/>
      <c r="C450" s="88"/>
      <c r="D450" s="88"/>
      <c r="E450" s="88"/>
      <c r="F450" s="88"/>
      <c r="G450" s="88"/>
      <c r="H450" s="88"/>
      <c r="I450" s="88"/>
      <c r="J450" s="208"/>
      <c r="K450" s="208"/>
      <c r="L450" s="88"/>
      <c r="M450" s="88"/>
      <c r="N450" s="88"/>
      <c r="O450" s="88"/>
      <c r="P450" s="88"/>
      <c r="Q450" s="88"/>
      <c r="R450" s="88"/>
      <c r="S450" s="88"/>
      <c r="T450" s="88"/>
      <c r="U450" s="88"/>
      <c r="V450" s="88"/>
      <c r="W450" s="88"/>
      <c r="X450" s="88"/>
      <c r="Y450" s="88"/>
      <c r="Z450" s="88"/>
    </row>
    <row r="451" spans="1:26" ht="9.75" customHeight="1" x14ac:dyDescent="0.15">
      <c r="A451" s="88"/>
      <c r="B451" s="88"/>
      <c r="C451" s="88"/>
      <c r="D451" s="88"/>
      <c r="E451" s="88"/>
      <c r="F451" s="88"/>
      <c r="G451" s="88"/>
      <c r="H451" s="88"/>
      <c r="I451" s="88"/>
      <c r="J451" s="208"/>
      <c r="K451" s="208"/>
      <c r="L451" s="88"/>
      <c r="M451" s="88"/>
      <c r="N451" s="88"/>
      <c r="O451" s="88"/>
      <c r="P451" s="88"/>
      <c r="Q451" s="88"/>
      <c r="R451" s="88"/>
      <c r="S451" s="88"/>
      <c r="T451" s="88"/>
      <c r="U451" s="88"/>
      <c r="V451" s="88"/>
      <c r="W451" s="88"/>
      <c r="X451" s="88"/>
      <c r="Y451" s="88"/>
      <c r="Z451" s="88"/>
    </row>
    <row r="452" spans="1:26" ht="9.75" customHeight="1" x14ac:dyDescent="0.15">
      <c r="A452" s="88"/>
      <c r="B452" s="88"/>
      <c r="C452" s="88"/>
      <c r="D452" s="88"/>
      <c r="E452" s="88"/>
      <c r="F452" s="88"/>
      <c r="G452" s="88"/>
      <c r="H452" s="88"/>
      <c r="I452" s="88"/>
      <c r="J452" s="208"/>
      <c r="K452" s="208"/>
      <c r="L452" s="88"/>
      <c r="M452" s="88"/>
      <c r="N452" s="88"/>
      <c r="O452" s="88"/>
      <c r="P452" s="88"/>
      <c r="Q452" s="88"/>
      <c r="R452" s="88"/>
      <c r="S452" s="88"/>
      <c r="T452" s="88"/>
      <c r="U452" s="88"/>
      <c r="V452" s="88"/>
      <c r="W452" s="88"/>
      <c r="X452" s="88"/>
      <c r="Y452" s="88"/>
      <c r="Z452" s="88"/>
    </row>
    <row r="453" spans="1:26" ht="9.75" customHeight="1" x14ac:dyDescent="0.15">
      <c r="A453" s="88"/>
      <c r="B453" s="88"/>
      <c r="C453" s="88"/>
      <c r="D453" s="88"/>
      <c r="E453" s="88"/>
      <c r="F453" s="88"/>
      <c r="G453" s="88"/>
      <c r="H453" s="88"/>
      <c r="I453" s="88"/>
      <c r="J453" s="208"/>
      <c r="K453" s="208"/>
      <c r="L453" s="88"/>
      <c r="M453" s="88"/>
      <c r="N453" s="88"/>
      <c r="O453" s="88"/>
      <c r="P453" s="88"/>
      <c r="Q453" s="88"/>
      <c r="R453" s="88"/>
      <c r="S453" s="88"/>
      <c r="T453" s="88"/>
      <c r="U453" s="88"/>
      <c r="V453" s="88"/>
      <c r="W453" s="88"/>
      <c r="X453" s="88"/>
      <c r="Y453" s="88"/>
      <c r="Z453" s="88"/>
    </row>
    <row r="454" spans="1:26" ht="9.75" customHeight="1" x14ac:dyDescent="0.15">
      <c r="A454" s="88"/>
      <c r="B454" s="88"/>
      <c r="C454" s="88"/>
      <c r="D454" s="88"/>
      <c r="E454" s="88"/>
      <c r="F454" s="88"/>
      <c r="G454" s="88"/>
      <c r="H454" s="88"/>
      <c r="I454" s="88"/>
      <c r="J454" s="208"/>
      <c r="K454" s="208"/>
      <c r="L454" s="88"/>
      <c r="M454" s="88"/>
      <c r="N454" s="88"/>
      <c r="O454" s="88"/>
      <c r="P454" s="88"/>
      <c r="Q454" s="88"/>
      <c r="R454" s="88"/>
      <c r="S454" s="88"/>
      <c r="T454" s="88"/>
      <c r="U454" s="88"/>
      <c r="V454" s="88"/>
      <c r="W454" s="88"/>
      <c r="X454" s="88"/>
      <c r="Y454" s="88"/>
      <c r="Z454" s="88"/>
    </row>
    <row r="455" spans="1:26" ht="9.75" customHeight="1" x14ac:dyDescent="0.15">
      <c r="A455" s="88"/>
      <c r="B455" s="88"/>
      <c r="C455" s="88"/>
      <c r="D455" s="88"/>
      <c r="E455" s="88"/>
      <c r="F455" s="88"/>
      <c r="G455" s="88"/>
      <c r="H455" s="88"/>
      <c r="I455" s="88"/>
      <c r="J455" s="208"/>
      <c r="K455" s="208"/>
      <c r="L455" s="88"/>
      <c r="M455" s="88"/>
      <c r="N455" s="88"/>
      <c r="O455" s="88"/>
      <c r="P455" s="88"/>
      <c r="Q455" s="88"/>
      <c r="R455" s="88"/>
      <c r="S455" s="88"/>
      <c r="T455" s="88"/>
      <c r="U455" s="88"/>
      <c r="V455" s="88"/>
      <c r="W455" s="88"/>
      <c r="X455" s="88"/>
      <c r="Y455" s="88"/>
      <c r="Z455" s="88"/>
    </row>
    <row r="456" spans="1:26" ht="9.75" customHeight="1" x14ac:dyDescent="0.15">
      <c r="A456" s="88"/>
      <c r="B456" s="88"/>
      <c r="C456" s="88"/>
      <c r="D456" s="88"/>
      <c r="E456" s="88"/>
      <c r="F456" s="88"/>
      <c r="G456" s="88"/>
      <c r="H456" s="88"/>
      <c r="I456" s="88"/>
      <c r="J456" s="208"/>
      <c r="K456" s="208"/>
      <c r="L456" s="88"/>
      <c r="M456" s="88"/>
      <c r="N456" s="88"/>
      <c r="O456" s="88"/>
      <c r="P456" s="88"/>
      <c r="Q456" s="88"/>
      <c r="R456" s="88"/>
      <c r="S456" s="88"/>
      <c r="T456" s="88"/>
      <c r="U456" s="88"/>
      <c r="V456" s="88"/>
      <c r="W456" s="88"/>
      <c r="X456" s="88"/>
      <c r="Y456" s="88"/>
      <c r="Z456" s="88"/>
    </row>
    <row r="457" spans="1:26" ht="9.75" customHeight="1" x14ac:dyDescent="0.15">
      <c r="A457" s="88"/>
      <c r="B457" s="88"/>
      <c r="C457" s="88"/>
      <c r="D457" s="88"/>
      <c r="E457" s="88"/>
      <c r="F457" s="88"/>
      <c r="G457" s="88"/>
      <c r="H457" s="88"/>
      <c r="I457" s="88"/>
      <c r="J457" s="208"/>
      <c r="K457" s="208"/>
      <c r="L457" s="88"/>
      <c r="M457" s="88"/>
      <c r="N457" s="88"/>
      <c r="O457" s="88"/>
      <c r="P457" s="88"/>
      <c r="Q457" s="88"/>
      <c r="R457" s="88"/>
      <c r="S457" s="88"/>
      <c r="T457" s="88"/>
      <c r="U457" s="88"/>
      <c r="V457" s="88"/>
      <c r="W457" s="88"/>
      <c r="X457" s="88"/>
      <c r="Y457" s="88"/>
      <c r="Z457" s="88"/>
    </row>
    <row r="458" spans="1:26" ht="9.75" customHeight="1" x14ac:dyDescent="0.15">
      <c r="A458" s="88"/>
      <c r="B458" s="88"/>
      <c r="C458" s="88"/>
      <c r="D458" s="88"/>
      <c r="E458" s="88"/>
      <c r="F458" s="88"/>
      <c r="G458" s="88"/>
      <c r="H458" s="88"/>
      <c r="I458" s="88"/>
      <c r="J458" s="208"/>
      <c r="K458" s="208"/>
      <c r="L458" s="88"/>
      <c r="M458" s="88"/>
      <c r="N458" s="88"/>
      <c r="O458" s="88"/>
      <c r="P458" s="88"/>
      <c r="Q458" s="88"/>
      <c r="R458" s="88"/>
      <c r="S458" s="88"/>
      <c r="T458" s="88"/>
      <c r="U458" s="88"/>
      <c r="V458" s="88"/>
      <c r="W458" s="88"/>
      <c r="X458" s="88"/>
      <c r="Y458" s="88"/>
      <c r="Z458" s="88"/>
    </row>
    <row r="459" spans="1:26" ht="9.75" customHeight="1" x14ac:dyDescent="0.15">
      <c r="A459" s="88"/>
      <c r="B459" s="88"/>
      <c r="C459" s="88"/>
      <c r="D459" s="88"/>
      <c r="E459" s="88"/>
      <c r="F459" s="88"/>
      <c r="G459" s="88"/>
      <c r="H459" s="88"/>
      <c r="I459" s="88"/>
      <c r="J459" s="208"/>
      <c r="K459" s="208"/>
      <c r="L459" s="88"/>
      <c r="M459" s="88"/>
      <c r="N459" s="88"/>
      <c r="O459" s="88"/>
      <c r="P459" s="88"/>
      <c r="Q459" s="88"/>
      <c r="R459" s="88"/>
      <c r="S459" s="88"/>
      <c r="T459" s="88"/>
      <c r="U459" s="88"/>
      <c r="V459" s="88"/>
      <c r="W459" s="88"/>
      <c r="X459" s="88"/>
      <c r="Y459" s="88"/>
      <c r="Z459" s="88"/>
    </row>
    <row r="460" spans="1:26" ht="9.75" customHeight="1" x14ac:dyDescent="0.15">
      <c r="A460" s="88"/>
      <c r="B460" s="88"/>
      <c r="C460" s="88"/>
      <c r="D460" s="88"/>
      <c r="E460" s="88"/>
      <c r="F460" s="88"/>
      <c r="G460" s="88"/>
      <c r="H460" s="88"/>
      <c r="I460" s="88"/>
      <c r="J460" s="208"/>
      <c r="K460" s="208"/>
      <c r="L460" s="88"/>
      <c r="M460" s="88"/>
      <c r="N460" s="88"/>
      <c r="O460" s="88"/>
      <c r="P460" s="88"/>
      <c r="Q460" s="88"/>
      <c r="R460" s="88"/>
      <c r="S460" s="88"/>
      <c r="T460" s="88"/>
      <c r="U460" s="88"/>
      <c r="V460" s="88"/>
      <c r="W460" s="88"/>
      <c r="X460" s="88"/>
      <c r="Y460" s="88"/>
      <c r="Z460" s="88"/>
    </row>
    <row r="461" spans="1:26" ht="9.75" customHeight="1" x14ac:dyDescent="0.15">
      <c r="A461" s="88"/>
      <c r="B461" s="88"/>
      <c r="C461" s="88"/>
      <c r="D461" s="88"/>
      <c r="E461" s="88"/>
      <c r="F461" s="88"/>
      <c r="G461" s="88"/>
      <c r="H461" s="88"/>
      <c r="I461" s="88"/>
      <c r="J461" s="208"/>
      <c r="K461" s="208"/>
      <c r="L461" s="88"/>
      <c r="M461" s="88"/>
      <c r="N461" s="88"/>
      <c r="O461" s="88"/>
      <c r="P461" s="88"/>
      <c r="Q461" s="88"/>
      <c r="R461" s="88"/>
      <c r="S461" s="88"/>
      <c r="T461" s="88"/>
      <c r="U461" s="88"/>
      <c r="V461" s="88"/>
      <c r="W461" s="88"/>
      <c r="X461" s="88"/>
      <c r="Y461" s="88"/>
      <c r="Z461" s="88"/>
    </row>
    <row r="462" spans="1:26" ht="9.75" customHeight="1" x14ac:dyDescent="0.15">
      <c r="A462" s="88"/>
      <c r="B462" s="88"/>
      <c r="C462" s="88"/>
      <c r="D462" s="88"/>
      <c r="E462" s="88"/>
      <c r="F462" s="88"/>
      <c r="G462" s="88"/>
      <c r="H462" s="88"/>
      <c r="I462" s="88"/>
      <c r="J462" s="208"/>
      <c r="K462" s="208"/>
      <c r="L462" s="88"/>
      <c r="M462" s="88"/>
      <c r="N462" s="88"/>
      <c r="O462" s="88"/>
      <c r="P462" s="88"/>
      <c r="Q462" s="88"/>
      <c r="R462" s="88"/>
      <c r="S462" s="88"/>
      <c r="T462" s="88"/>
      <c r="U462" s="88"/>
      <c r="V462" s="88"/>
      <c r="W462" s="88"/>
      <c r="X462" s="88"/>
      <c r="Y462" s="88"/>
      <c r="Z462" s="88"/>
    </row>
    <row r="463" spans="1:26" ht="9.75" customHeight="1" x14ac:dyDescent="0.15">
      <c r="A463" s="88"/>
      <c r="B463" s="88"/>
      <c r="C463" s="88"/>
      <c r="D463" s="88"/>
      <c r="E463" s="88"/>
      <c r="F463" s="88"/>
      <c r="G463" s="88"/>
      <c r="H463" s="88"/>
      <c r="I463" s="88"/>
      <c r="J463" s="208"/>
      <c r="K463" s="208"/>
      <c r="L463" s="88"/>
      <c r="M463" s="88"/>
      <c r="N463" s="88"/>
      <c r="O463" s="88"/>
      <c r="P463" s="88"/>
      <c r="Q463" s="88"/>
      <c r="R463" s="88"/>
      <c r="S463" s="88"/>
      <c r="T463" s="88"/>
      <c r="U463" s="88"/>
      <c r="V463" s="88"/>
      <c r="W463" s="88"/>
      <c r="X463" s="88"/>
      <c r="Y463" s="88"/>
      <c r="Z463" s="88"/>
    </row>
    <row r="464" spans="1:26" ht="9.75" customHeight="1" x14ac:dyDescent="0.15">
      <c r="A464" s="88"/>
      <c r="B464" s="88"/>
      <c r="C464" s="88"/>
      <c r="D464" s="88"/>
      <c r="E464" s="88"/>
      <c r="F464" s="88"/>
      <c r="G464" s="88"/>
      <c r="H464" s="88"/>
      <c r="I464" s="88"/>
      <c r="J464" s="208"/>
      <c r="K464" s="208"/>
      <c r="L464" s="88"/>
      <c r="M464" s="88"/>
      <c r="N464" s="88"/>
      <c r="O464" s="88"/>
      <c r="P464" s="88"/>
      <c r="Q464" s="88"/>
      <c r="R464" s="88"/>
      <c r="S464" s="88"/>
      <c r="T464" s="88"/>
      <c r="U464" s="88"/>
      <c r="V464" s="88"/>
      <c r="W464" s="88"/>
      <c r="X464" s="88"/>
      <c r="Y464" s="88"/>
      <c r="Z464" s="88"/>
    </row>
    <row r="465" spans="1:26" ht="9.75" customHeight="1" x14ac:dyDescent="0.15">
      <c r="A465" s="88"/>
      <c r="B465" s="88"/>
      <c r="C465" s="88"/>
      <c r="D465" s="88"/>
      <c r="E465" s="88"/>
      <c r="F465" s="88"/>
      <c r="G465" s="88"/>
      <c r="H465" s="88"/>
      <c r="I465" s="88"/>
      <c r="J465" s="208"/>
      <c r="K465" s="208"/>
      <c r="L465" s="88"/>
      <c r="M465" s="88"/>
      <c r="N465" s="88"/>
      <c r="O465" s="88"/>
      <c r="P465" s="88"/>
      <c r="Q465" s="88"/>
      <c r="R465" s="88"/>
      <c r="S465" s="88"/>
      <c r="T465" s="88"/>
      <c r="U465" s="88"/>
      <c r="V465" s="88"/>
      <c r="W465" s="88"/>
      <c r="X465" s="88"/>
      <c r="Y465" s="88"/>
      <c r="Z465" s="88"/>
    </row>
    <row r="466" spans="1:26" ht="9.75" customHeight="1" x14ac:dyDescent="0.15">
      <c r="A466" s="88"/>
      <c r="B466" s="88"/>
      <c r="C466" s="88"/>
      <c r="D466" s="88"/>
      <c r="E466" s="88"/>
      <c r="F466" s="88"/>
      <c r="G466" s="88"/>
      <c r="H466" s="88"/>
      <c r="I466" s="88"/>
      <c r="J466" s="208"/>
      <c r="K466" s="208"/>
      <c r="L466" s="88"/>
      <c r="M466" s="88"/>
      <c r="N466" s="88"/>
      <c r="O466" s="88"/>
      <c r="P466" s="88"/>
      <c r="Q466" s="88"/>
      <c r="R466" s="88"/>
      <c r="S466" s="88"/>
      <c r="T466" s="88"/>
      <c r="U466" s="88"/>
      <c r="V466" s="88"/>
      <c r="W466" s="88"/>
      <c r="X466" s="88"/>
      <c r="Y466" s="88"/>
      <c r="Z466" s="88"/>
    </row>
    <row r="467" spans="1:26" ht="9.75" customHeight="1" x14ac:dyDescent="0.15">
      <c r="A467" s="88"/>
      <c r="B467" s="88"/>
      <c r="C467" s="88"/>
      <c r="D467" s="88"/>
      <c r="E467" s="88"/>
      <c r="F467" s="88"/>
      <c r="G467" s="88"/>
      <c r="H467" s="88"/>
      <c r="I467" s="88"/>
      <c r="J467" s="208"/>
      <c r="K467" s="208"/>
      <c r="L467" s="88"/>
      <c r="M467" s="88"/>
      <c r="N467" s="88"/>
      <c r="O467" s="88"/>
      <c r="P467" s="88"/>
      <c r="Q467" s="88"/>
      <c r="R467" s="88"/>
      <c r="S467" s="88"/>
      <c r="T467" s="88"/>
      <c r="U467" s="88"/>
      <c r="V467" s="88"/>
      <c r="W467" s="88"/>
      <c r="X467" s="88"/>
      <c r="Y467" s="88"/>
      <c r="Z467" s="88"/>
    </row>
    <row r="468" spans="1:26" ht="9.75" customHeight="1" x14ac:dyDescent="0.15">
      <c r="A468" s="88"/>
      <c r="B468" s="88"/>
      <c r="C468" s="88"/>
      <c r="D468" s="88"/>
      <c r="E468" s="88"/>
      <c r="F468" s="88"/>
      <c r="G468" s="88"/>
      <c r="H468" s="88"/>
      <c r="I468" s="88"/>
      <c r="J468" s="208"/>
      <c r="K468" s="208"/>
      <c r="L468" s="88"/>
      <c r="M468" s="88"/>
      <c r="N468" s="88"/>
      <c r="O468" s="88"/>
      <c r="P468" s="88"/>
      <c r="Q468" s="88"/>
      <c r="R468" s="88"/>
      <c r="S468" s="88"/>
      <c r="T468" s="88"/>
      <c r="U468" s="88"/>
      <c r="V468" s="88"/>
      <c r="W468" s="88"/>
      <c r="X468" s="88"/>
      <c r="Y468" s="88"/>
      <c r="Z468" s="88"/>
    </row>
    <row r="469" spans="1:26" ht="9.75" customHeight="1" x14ac:dyDescent="0.15">
      <c r="A469" s="88"/>
      <c r="B469" s="88"/>
      <c r="C469" s="88"/>
      <c r="D469" s="88"/>
      <c r="E469" s="88"/>
      <c r="F469" s="88"/>
      <c r="G469" s="88"/>
      <c r="H469" s="88"/>
      <c r="I469" s="88"/>
      <c r="J469" s="208"/>
      <c r="K469" s="208"/>
      <c r="L469" s="88"/>
      <c r="M469" s="88"/>
      <c r="N469" s="88"/>
      <c r="O469" s="88"/>
      <c r="P469" s="88"/>
      <c r="Q469" s="88"/>
      <c r="R469" s="88"/>
      <c r="S469" s="88"/>
      <c r="T469" s="88"/>
      <c r="U469" s="88"/>
      <c r="V469" s="88"/>
      <c r="W469" s="88"/>
      <c r="X469" s="88"/>
      <c r="Y469" s="88"/>
      <c r="Z469" s="88"/>
    </row>
    <row r="470" spans="1:26" ht="9.75" customHeight="1" x14ac:dyDescent="0.15">
      <c r="A470" s="88"/>
      <c r="B470" s="88"/>
      <c r="C470" s="88"/>
      <c r="D470" s="88"/>
      <c r="E470" s="88"/>
      <c r="F470" s="88"/>
      <c r="G470" s="88"/>
      <c r="H470" s="88"/>
      <c r="I470" s="88"/>
      <c r="J470" s="208"/>
      <c r="K470" s="208"/>
      <c r="L470" s="88"/>
      <c r="M470" s="88"/>
      <c r="N470" s="88"/>
      <c r="O470" s="88"/>
      <c r="P470" s="88"/>
      <c r="Q470" s="88"/>
      <c r="R470" s="88"/>
      <c r="S470" s="88"/>
      <c r="T470" s="88"/>
      <c r="U470" s="88"/>
      <c r="V470" s="88"/>
      <c r="W470" s="88"/>
      <c r="X470" s="88"/>
      <c r="Y470" s="88"/>
      <c r="Z470" s="88"/>
    </row>
    <row r="471" spans="1:26" ht="9.75" customHeight="1" x14ac:dyDescent="0.15">
      <c r="A471" s="88"/>
      <c r="B471" s="88"/>
      <c r="C471" s="88"/>
      <c r="D471" s="88"/>
      <c r="E471" s="88"/>
      <c r="F471" s="88"/>
      <c r="G471" s="88"/>
      <c r="H471" s="88"/>
      <c r="I471" s="88"/>
      <c r="J471" s="208"/>
      <c r="K471" s="208"/>
      <c r="L471" s="88"/>
      <c r="M471" s="88"/>
      <c r="N471" s="88"/>
      <c r="O471" s="88"/>
      <c r="P471" s="88"/>
      <c r="Q471" s="88"/>
      <c r="R471" s="88"/>
      <c r="S471" s="88"/>
      <c r="T471" s="88"/>
      <c r="U471" s="88"/>
      <c r="V471" s="88"/>
      <c r="W471" s="88"/>
      <c r="X471" s="88"/>
      <c r="Y471" s="88"/>
      <c r="Z471" s="88"/>
    </row>
    <row r="472" spans="1:26" ht="9.75" customHeight="1" x14ac:dyDescent="0.15">
      <c r="A472" s="88"/>
      <c r="B472" s="88"/>
      <c r="C472" s="88"/>
      <c r="D472" s="88"/>
      <c r="E472" s="88"/>
      <c r="F472" s="88"/>
      <c r="G472" s="88"/>
      <c r="H472" s="88"/>
      <c r="I472" s="88"/>
      <c r="J472" s="208"/>
      <c r="K472" s="208"/>
      <c r="L472" s="88"/>
      <c r="M472" s="88"/>
      <c r="N472" s="88"/>
      <c r="O472" s="88"/>
      <c r="P472" s="88"/>
      <c r="Q472" s="88"/>
      <c r="R472" s="88"/>
      <c r="S472" s="88"/>
      <c r="T472" s="88"/>
      <c r="U472" s="88"/>
      <c r="V472" s="88"/>
      <c r="W472" s="88"/>
      <c r="X472" s="88"/>
      <c r="Y472" s="88"/>
      <c r="Z472" s="88"/>
    </row>
    <row r="473" spans="1:26" ht="9.75" customHeight="1" x14ac:dyDescent="0.15">
      <c r="A473" s="88"/>
      <c r="B473" s="88"/>
      <c r="C473" s="88"/>
      <c r="D473" s="88"/>
      <c r="E473" s="88"/>
      <c r="F473" s="88"/>
      <c r="G473" s="88"/>
      <c r="H473" s="88"/>
      <c r="I473" s="88"/>
      <c r="J473" s="208"/>
      <c r="K473" s="208"/>
      <c r="L473" s="88"/>
      <c r="M473" s="88"/>
      <c r="N473" s="88"/>
      <c r="O473" s="88"/>
      <c r="P473" s="88"/>
      <c r="Q473" s="88"/>
      <c r="R473" s="88"/>
      <c r="S473" s="88"/>
      <c r="T473" s="88"/>
      <c r="U473" s="88"/>
      <c r="V473" s="88"/>
      <c r="W473" s="88"/>
      <c r="X473" s="88"/>
      <c r="Y473" s="88"/>
      <c r="Z473" s="88"/>
    </row>
    <row r="474" spans="1:26" ht="9.75" customHeight="1" x14ac:dyDescent="0.15">
      <c r="A474" s="88"/>
      <c r="B474" s="88"/>
      <c r="C474" s="88"/>
      <c r="D474" s="88"/>
      <c r="E474" s="88"/>
      <c r="F474" s="88"/>
      <c r="G474" s="88"/>
      <c r="H474" s="88"/>
      <c r="I474" s="88"/>
      <c r="J474" s="208"/>
      <c r="K474" s="208"/>
      <c r="L474" s="88"/>
      <c r="M474" s="88"/>
      <c r="N474" s="88"/>
      <c r="O474" s="88"/>
      <c r="P474" s="88"/>
      <c r="Q474" s="88"/>
      <c r="R474" s="88"/>
      <c r="S474" s="88"/>
      <c r="T474" s="88"/>
      <c r="U474" s="88"/>
      <c r="V474" s="88"/>
      <c r="W474" s="88"/>
      <c r="X474" s="88"/>
      <c r="Y474" s="88"/>
      <c r="Z474" s="88"/>
    </row>
    <row r="475" spans="1:26" ht="9.75" customHeight="1" x14ac:dyDescent="0.15">
      <c r="A475" s="88"/>
      <c r="B475" s="88"/>
      <c r="C475" s="88"/>
      <c r="D475" s="88"/>
      <c r="E475" s="88"/>
      <c r="F475" s="88"/>
      <c r="G475" s="88"/>
      <c r="H475" s="88"/>
      <c r="I475" s="88"/>
      <c r="J475" s="208"/>
      <c r="K475" s="208"/>
      <c r="L475" s="88"/>
      <c r="M475" s="88"/>
      <c r="N475" s="88"/>
      <c r="O475" s="88"/>
      <c r="P475" s="88"/>
      <c r="Q475" s="88"/>
      <c r="R475" s="88"/>
      <c r="S475" s="88"/>
      <c r="T475" s="88"/>
      <c r="U475" s="88"/>
      <c r="V475" s="88"/>
      <c r="W475" s="88"/>
      <c r="X475" s="88"/>
      <c r="Y475" s="88"/>
      <c r="Z475" s="88"/>
    </row>
    <row r="476" spans="1:26" ht="9.75" customHeight="1" x14ac:dyDescent="0.15">
      <c r="A476" s="88"/>
      <c r="B476" s="88"/>
      <c r="C476" s="88"/>
      <c r="D476" s="88"/>
      <c r="E476" s="88"/>
      <c r="F476" s="88"/>
      <c r="G476" s="88"/>
      <c r="H476" s="88"/>
      <c r="I476" s="88"/>
      <c r="J476" s="208"/>
      <c r="K476" s="208"/>
      <c r="L476" s="88"/>
      <c r="M476" s="88"/>
      <c r="N476" s="88"/>
      <c r="O476" s="88"/>
      <c r="P476" s="88"/>
      <c r="Q476" s="88"/>
      <c r="R476" s="88"/>
      <c r="S476" s="88"/>
      <c r="T476" s="88"/>
      <c r="U476" s="88"/>
      <c r="V476" s="88"/>
      <c r="W476" s="88"/>
      <c r="X476" s="88"/>
      <c r="Y476" s="88"/>
      <c r="Z476" s="88"/>
    </row>
    <row r="477" spans="1:26" ht="9.75" customHeight="1" x14ac:dyDescent="0.15">
      <c r="A477" s="88"/>
      <c r="B477" s="88"/>
      <c r="C477" s="88"/>
      <c r="D477" s="88"/>
      <c r="E477" s="88"/>
      <c r="F477" s="88"/>
      <c r="G477" s="88"/>
      <c r="H477" s="88"/>
      <c r="I477" s="88"/>
      <c r="J477" s="208"/>
      <c r="K477" s="208"/>
      <c r="L477" s="88"/>
      <c r="M477" s="88"/>
      <c r="N477" s="88"/>
      <c r="O477" s="88"/>
      <c r="P477" s="88"/>
      <c r="Q477" s="88"/>
      <c r="R477" s="88"/>
      <c r="S477" s="88"/>
      <c r="T477" s="88"/>
      <c r="U477" s="88"/>
      <c r="V477" s="88"/>
      <c r="W477" s="88"/>
      <c r="X477" s="88"/>
      <c r="Y477" s="88"/>
      <c r="Z477" s="88"/>
    </row>
    <row r="478" spans="1:26" ht="9.75" customHeight="1" x14ac:dyDescent="0.15">
      <c r="A478" s="88"/>
      <c r="B478" s="88"/>
      <c r="C478" s="88"/>
      <c r="D478" s="88"/>
      <c r="E478" s="88"/>
      <c r="F478" s="88"/>
      <c r="G478" s="88"/>
      <c r="H478" s="88"/>
      <c r="I478" s="88"/>
      <c r="J478" s="208"/>
      <c r="K478" s="208"/>
      <c r="L478" s="88"/>
      <c r="M478" s="88"/>
      <c r="N478" s="88"/>
      <c r="O478" s="88"/>
      <c r="P478" s="88"/>
      <c r="Q478" s="88"/>
      <c r="R478" s="88"/>
      <c r="S478" s="88"/>
      <c r="T478" s="88"/>
      <c r="U478" s="88"/>
      <c r="V478" s="88"/>
      <c r="W478" s="88"/>
      <c r="X478" s="88"/>
      <c r="Y478" s="88"/>
      <c r="Z478" s="88"/>
    </row>
    <row r="479" spans="1:26" ht="9.75" customHeight="1" x14ac:dyDescent="0.15">
      <c r="A479" s="88"/>
      <c r="B479" s="88"/>
      <c r="C479" s="88"/>
      <c r="D479" s="88"/>
      <c r="E479" s="88"/>
      <c r="F479" s="88"/>
      <c r="G479" s="88"/>
      <c r="H479" s="88"/>
      <c r="I479" s="88"/>
      <c r="J479" s="208"/>
      <c r="K479" s="208"/>
      <c r="L479" s="88"/>
      <c r="M479" s="88"/>
      <c r="N479" s="88"/>
      <c r="O479" s="88"/>
      <c r="P479" s="88"/>
      <c r="Q479" s="88"/>
      <c r="R479" s="88"/>
      <c r="S479" s="88"/>
      <c r="T479" s="88"/>
      <c r="U479" s="88"/>
      <c r="V479" s="88"/>
      <c r="W479" s="88"/>
      <c r="X479" s="88"/>
      <c r="Y479" s="88"/>
      <c r="Z479" s="88"/>
    </row>
    <row r="480" spans="1:26" ht="9.75" customHeight="1" x14ac:dyDescent="0.15">
      <c r="A480" s="88"/>
      <c r="B480" s="88"/>
      <c r="C480" s="88"/>
      <c r="D480" s="88"/>
      <c r="E480" s="88"/>
      <c r="F480" s="88"/>
      <c r="G480" s="88"/>
      <c r="H480" s="88"/>
      <c r="I480" s="88"/>
      <c r="J480" s="208"/>
      <c r="K480" s="208"/>
      <c r="L480" s="88"/>
      <c r="M480" s="88"/>
      <c r="N480" s="88"/>
      <c r="O480" s="88"/>
      <c r="P480" s="88"/>
      <c r="Q480" s="88"/>
      <c r="R480" s="88"/>
      <c r="S480" s="88"/>
      <c r="T480" s="88"/>
      <c r="U480" s="88"/>
      <c r="V480" s="88"/>
      <c r="W480" s="88"/>
      <c r="X480" s="88"/>
      <c r="Y480" s="88"/>
      <c r="Z480" s="88"/>
    </row>
    <row r="481" spans="1:26" ht="9.75" customHeight="1" x14ac:dyDescent="0.15">
      <c r="A481" s="88"/>
      <c r="B481" s="88"/>
      <c r="C481" s="88"/>
      <c r="D481" s="88"/>
      <c r="E481" s="88"/>
      <c r="F481" s="88"/>
      <c r="G481" s="88"/>
      <c r="H481" s="88"/>
      <c r="I481" s="88"/>
      <c r="J481" s="208"/>
      <c r="K481" s="208"/>
      <c r="L481" s="88"/>
      <c r="M481" s="88"/>
      <c r="N481" s="88"/>
      <c r="O481" s="88"/>
      <c r="P481" s="88"/>
      <c r="Q481" s="88"/>
      <c r="R481" s="88"/>
      <c r="S481" s="88"/>
      <c r="T481" s="88"/>
      <c r="U481" s="88"/>
      <c r="V481" s="88"/>
      <c r="W481" s="88"/>
      <c r="X481" s="88"/>
      <c r="Y481" s="88"/>
      <c r="Z481" s="88"/>
    </row>
    <row r="482" spans="1:26" ht="9.75" customHeight="1" x14ac:dyDescent="0.15">
      <c r="A482" s="88"/>
      <c r="B482" s="88"/>
      <c r="C482" s="88"/>
      <c r="D482" s="88"/>
      <c r="E482" s="88"/>
      <c r="F482" s="88"/>
      <c r="G482" s="88"/>
      <c r="H482" s="88"/>
      <c r="I482" s="88"/>
      <c r="J482" s="208"/>
      <c r="K482" s="208"/>
      <c r="L482" s="88"/>
      <c r="M482" s="88"/>
      <c r="N482" s="88"/>
      <c r="O482" s="88"/>
      <c r="P482" s="88"/>
      <c r="Q482" s="88"/>
      <c r="R482" s="88"/>
      <c r="S482" s="88"/>
      <c r="T482" s="88"/>
      <c r="U482" s="88"/>
      <c r="V482" s="88"/>
      <c r="W482" s="88"/>
      <c r="X482" s="88"/>
      <c r="Y482" s="88"/>
      <c r="Z482" s="88"/>
    </row>
    <row r="483" spans="1:26" ht="9.75" customHeight="1" x14ac:dyDescent="0.15">
      <c r="A483" s="88"/>
      <c r="B483" s="88"/>
      <c r="C483" s="88"/>
      <c r="D483" s="88"/>
      <c r="E483" s="88"/>
      <c r="F483" s="88"/>
      <c r="G483" s="88"/>
      <c r="H483" s="88"/>
      <c r="I483" s="88"/>
      <c r="J483" s="208"/>
      <c r="K483" s="208"/>
      <c r="L483" s="88"/>
      <c r="M483" s="88"/>
      <c r="N483" s="88"/>
      <c r="O483" s="88"/>
      <c r="P483" s="88"/>
      <c r="Q483" s="88"/>
      <c r="R483" s="88"/>
      <c r="S483" s="88"/>
      <c r="T483" s="88"/>
      <c r="U483" s="88"/>
      <c r="V483" s="88"/>
      <c r="W483" s="88"/>
      <c r="X483" s="88"/>
      <c r="Y483" s="88"/>
      <c r="Z483" s="88"/>
    </row>
    <row r="484" spans="1:26" ht="9.75" customHeight="1" x14ac:dyDescent="0.15">
      <c r="A484" s="88"/>
      <c r="B484" s="88"/>
      <c r="C484" s="88"/>
      <c r="D484" s="88"/>
      <c r="E484" s="88"/>
      <c r="F484" s="88"/>
      <c r="G484" s="88"/>
      <c r="H484" s="88"/>
      <c r="I484" s="88"/>
      <c r="J484" s="208"/>
      <c r="K484" s="208"/>
      <c r="L484" s="88"/>
      <c r="M484" s="88"/>
      <c r="N484" s="88"/>
      <c r="O484" s="88"/>
      <c r="P484" s="88"/>
      <c r="Q484" s="88"/>
      <c r="R484" s="88"/>
      <c r="S484" s="88"/>
      <c r="T484" s="88"/>
      <c r="U484" s="88"/>
      <c r="V484" s="88"/>
      <c r="W484" s="88"/>
      <c r="X484" s="88"/>
      <c r="Y484" s="88"/>
      <c r="Z484" s="88"/>
    </row>
    <row r="485" spans="1:26" ht="9.75" customHeight="1" x14ac:dyDescent="0.15">
      <c r="A485" s="88"/>
      <c r="B485" s="88"/>
      <c r="C485" s="88"/>
      <c r="D485" s="88"/>
      <c r="E485" s="88"/>
      <c r="F485" s="88"/>
      <c r="G485" s="88"/>
      <c r="H485" s="88"/>
      <c r="I485" s="88"/>
      <c r="J485" s="208"/>
      <c r="K485" s="208"/>
      <c r="L485" s="88"/>
      <c r="M485" s="88"/>
      <c r="N485" s="88"/>
      <c r="O485" s="88"/>
      <c r="P485" s="88"/>
      <c r="Q485" s="88"/>
      <c r="R485" s="88"/>
      <c r="S485" s="88"/>
      <c r="T485" s="88"/>
      <c r="U485" s="88"/>
      <c r="V485" s="88"/>
      <c r="W485" s="88"/>
      <c r="X485" s="88"/>
      <c r="Y485" s="88"/>
      <c r="Z485" s="88"/>
    </row>
    <row r="486" spans="1:26" ht="9.75" customHeight="1" x14ac:dyDescent="0.15">
      <c r="A486" s="88"/>
      <c r="B486" s="88"/>
      <c r="C486" s="88"/>
      <c r="D486" s="88"/>
      <c r="E486" s="88"/>
      <c r="F486" s="88"/>
      <c r="G486" s="88"/>
      <c r="H486" s="88"/>
      <c r="I486" s="88"/>
      <c r="J486" s="208"/>
      <c r="K486" s="208"/>
      <c r="L486" s="88"/>
      <c r="M486" s="88"/>
      <c r="N486" s="88"/>
      <c r="O486" s="88"/>
      <c r="P486" s="88"/>
      <c r="Q486" s="88"/>
      <c r="R486" s="88"/>
      <c r="S486" s="88"/>
      <c r="T486" s="88"/>
      <c r="U486" s="88"/>
      <c r="V486" s="88"/>
      <c r="W486" s="88"/>
      <c r="X486" s="88"/>
      <c r="Y486" s="88"/>
      <c r="Z486" s="88"/>
    </row>
    <row r="487" spans="1:26" ht="9.75" customHeight="1" x14ac:dyDescent="0.15">
      <c r="A487" s="88"/>
      <c r="B487" s="88"/>
      <c r="C487" s="88"/>
      <c r="D487" s="88"/>
      <c r="E487" s="88"/>
      <c r="F487" s="88"/>
      <c r="G487" s="88"/>
      <c r="H487" s="88"/>
      <c r="I487" s="88"/>
      <c r="J487" s="208"/>
      <c r="K487" s="208"/>
      <c r="L487" s="88"/>
      <c r="M487" s="88"/>
      <c r="N487" s="88"/>
      <c r="O487" s="88"/>
      <c r="P487" s="88"/>
      <c r="Q487" s="88"/>
      <c r="R487" s="88"/>
      <c r="S487" s="88"/>
      <c r="T487" s="88"/>
      <c r="U487" s="88"/>
      <c r="V487" s="88"/>
      <c r="W487" s="88"/>
      <c r="X487" s="88"/>
      <c r="Y487" s="88"/>
      <c r="Z487" s="88"/>
    </row>
    <row r="488" spans="1:26" ht="9.75" customHeight="1" x14ac:dyDescent="0.15">
      <c r="A488" s="88"/>
      <c r="B488" s="88"/>
      <c r="C488" s="88"/>
      <c r="D488" s="88"/>
      <c r="E488" s="88"/>
      <c r="F488" s="88"/>
      <c r="G488" s="88"/>
      <c r="H488" s="88"/>
      <c r="I488" s="88"/>
      <c r="J488" s="208"/>
      <c r="K488" s="208"/>
      <c r="L488" s="88"/>
      <c r="M488" s="88"/>
      <c r="N488" s="88"/>
      <c r="O488" s="88"/>
      <c r="P488" s="88"/>
      <c r="Q488" s="88"/>
      <c r="R488" s="88"/>
      <c r="S488" s="88"/>
      <c r="T488" s="88"/>
      <c r="U488" s="88"/>
      <c r="V488" s="88"/>
      <c r="W488" s="88"/>
      <c r="X488" s="88"/>
      <c r="Y488" s="88"/>
      <c r="Z488" s="88"/>
    </row>
    <row r="489" spans="1:26" ht="9.75" customHeight="1" x14ac:dyDescent="0.15">
      <c r="A489" s="88"/>
      <c r="B489" s="88"/>
      <c r="C489" s="88"/>
      <c r="D489" s="88"/>
      <c r="E489" s="88"/>
      <c r="F489" s="88"/>
      <c r="G489" s="88"/>
      <c r="H489" s="88"/>
      <c r="I489" s="88"/>
      <c r="J489" s="208"/>
      <c r="K489" s="208"/>
      <c r="L489" s="88"/>
      <c r="M489" s="88"/>
      <c r="N489" s="88"/>
      <c r="O489" s="88"/>
      <c r="P489" s="88"/>
      <c r="Q489" s="88"/>
      <c r="R489" s="88"/>
      <c r="S489" s="88"/>
      <c r="T489" s="88"/>
      <c r="U489" s="88"/>
      <c r="V489" s="88"/>
      <c r="W489" s="88"/>
      <c r="X489" s="88"/>
      <c r="Y489" s="88"/>
      <c r="Z489" s="88"/>
    </row>
    <row r="490" spans="1:26" ht="9.75" customHeight="1" x14ac:dyDescent="0.15">
      <c r="A490" s="88"/>
      <c r="B490" s="88"/>
      <c r="C490" s="88"/>
      <c r="D490" s="88"/>
      <c r="E490" s="88"/>
      <c r="F490" s="88"/>
      <c r="G490" s="88"/>
      <c r="H490" s="88"/>
      <c r="I490" s="88"/>
      <c r="J490" s="208"/>
      <c r="K490" s="208"/>
      <c r="L490" s="88"/>
      <c r="M490" s="88"/>
      <c r="N490" s="88"/>
      <c r="O490" s="88"/>
      <c r="P490" s="88"/>
      <c r="Q490" s="88"/>
      <c r="R490" s="88"/>
      <c r="S490" s="88"/>
      <c r="T490" s="88"/>
      <c r="U490" s="88"/>
      <c r="V490" s="88"/>
      <c r="W490" s="88"/>
      <c r="X490" s="88"/>
      <c r="Y490" s="88"/>
      <c r="Z490" s="88"/>
    </row>
    <row r="491" spans="1:26" ht="9.75" customHeight="1" x14ac:dyDescent="0.15">
      <c r="A491" s="88"/>
      <c r="B491" s="88"/>
      <c r="C491" s="88"/>
      <c r="D491" s="88"/>
      <c r="E491" s="88"/>
      <c r="F491" s="88"/>
      <c r="G491" s="88"/>
      <c r="H491" s="88"/>
      <c r="I491" s="88"/>
      <c r="J491" s="208"/>
      <c r="K491" s="208"/>
      <c r="L491" s="88"/>
      <c r="M491" s="88"/>
      <c r="N491" s="88"/>
      <c r="O491" s="88"/>
      <c r="P491" s="88"/>
      <c r="Q491" s="88"/>
      <c r="R491" s="88"/>
      <c r="S491" s="88"/>
      <c r="T491" s="88"/>
      <c r="U491" s="88"/>
      <c r="V491" s="88"/>
      <c r="W491" s="88"/>
      <c r="X491" s="88"/>
      <c r="Y491" s="88"/>
      <c r="Z491" s="88"/>
    </row>
    <row r="492" spans="1:26" ht="9.75" customHeight="1" x14ac:dyDescent="0.15">
      <c r="A492" s="88"/>
      <c r="B492" s="88"/>
      <c r="C492" s="88"/>
      <c r="D492" s="88"/>
      <c r="E492" s="88"/>
      <c r="F492" s="88"/>
      <c r="G492" s="88"/>
      <c r="H492" s="88"/>
      <c r="I492" s="88"/>
      <c r="J492" s="208"/>
      <c r="K492" s="208"/>
      <c r="L492" s="88"/>
      <c r="M492" s="88"/>
      <c r="N492" s="88"/>
      <c r="O492" s="88"/>
      <c r="P492" s="88"/>
      <c r="Q492" s="88"/>
      <c r="R492" s="88"/>
      <c r="S492" s="88"/>
      <c r="T492" s="88"/>
      <c r="U492" s="88"/>
      <c r="V492" s="88"/>
      <c r="W492" s="88"/>
      <c r="X492" s="88"/>
      <c r="Y492" s="88"/>
      <c r="Z492" s="88"/>
    </row>
    <row r="493" spans="1:26" ht="9.75" customHeight="1" x14ac:dyDescent="0.15">
      <c r="A493" s="88"/>
      <c r="B493" s="88"/>
      <c r="C493" s="88"/>
      <c r="D493" s="88"/>
      <c r="E493" s="88"/>
      <c r="F493" s="88"/>
      <c r="G493" s="88"/>
      <c r="H493" s="88"/>
      <c r="I493" s="88"/>
      <c r="J493" s="208"/>
      <c r="K493" s="208"/>
      <c r="L493" s="88"/>
      <c r="M493" s="88"/>
      <c r="N493" s="88"/>
      <c r="O493" s="88"/>
      <c r="P493" s="88"/>
      <c r="Q493" s="88"/>
      <c r="R493" s="88"/>
      <c r="S493" s="88"/>
      <c r="T493" s="88"/>
      <c r="U493" s="88"/>
      <c r="V493" s="88"/>
      <c r="W493" s="88"/>
      <c r="X493" s="88"/>
      <c r="Y493" s="88"/>
      <c r="Z493" s="88"/>
    </row>
    <row r="494" spans="1:26" ht="9.75" customHeight="1" x14ac:dyDescent="0.15">
      <c r="A494" s="88"/>
      <c r="B494" s="88"/>
      <c r="C494" s="88"/>
      <c r="D494" s="88"/>
      <c r="E494" s="88"/>
      <c r="F494" s="88"/>
      <c r="G494" s="88"/>
      <c r="H494" s="88"/>
      <c r="I494" s="88"/>
      <c r="J494" s="208"/>
      <c r="K494" s="208"/>
      <c r="L494" s="88"/>
      <c r="M494" s="88"/>
      <c r="N494" s="88"/>
      <c r="O494" s="88"/>
      <c r="P494" s="88"/>
      <c r="Q494" s="88"/>
      <c r="R494" s="88"/>
      <c r="S494" s="88"/>
      <c r="T494" s="88"/>
      <c r="U494" s="88"/>
      <c r="V494" s="88"/>
      <c r="W494" s="88"/>
      <c r="X494" s="88"/>
      <c r="Y494" s="88"/>
      <c r="Z494" s="88"/>
    </row>
    <row r="495" spans="1:26" ht="9.75" customHeight="1" x14ac:dyDescent="0.15">
      <c r="A495" s="88"/>
      <c r="B495" s="88"/>
      <c r="C495" s="88"/>
      <c r="D495" s="88"/>
      <c r="E495" s="88"/>
      <c r="F495" s="88"/>
      <c r="G495" s="88"/>
      <c r="H495" s="88"/>
      <c r="I495" s="88"/>
      <c r="J495" s="208"/>
      <c r="K495" s="208"/>
      <c r="L495" s="88"/>
      <c r="M495" s="88"/>
      <c r="N495" s="88"/>
      <c r="O495" s="88"/>
      <c r="P495" s="88"/>
      <c r="Q495" s="88"/>
      <c r="R495" s="88"/>
      <c r="S495" s="88"/>
      <c r="T495" s="88"/>
      <c r="U495" s="88"/>
      <c r="V495" s="88"/>
      <c r="W495" s="88"/>
      <c r="X495" s="88"/>
      <c r="Y495" s="88"/>
      <c r="Z495" s="88"/>
    </row>
    <row r="496" spans="1:26" ht="9.75" customHeight="1" x14ac:dyDescent="0.15">
      <c r="A496" s="88"/>
      <c r="B496" s="88"/>
      <c r="C496" s="88"/>
      <c r="D496" s="88"/>
      <c r="E496" s="88"/>
      <c r="F496" s="88"/>
      <c r="G496" s="88"/>
      <c r="H496" s="88"/>
      <c r="I496" s="88"/>
      <c r="J496" s="208"/>
      <c r="K496" s="208"/>
      <c r="L496" s="88"/>
      <c r="M496" s="88"/>
      <c r="N496" s="88"/>
      <c r="O496" s="88"/>
      <c r="P496" s="88"/>
      <c r="Q496" s="88"/>
      <c r="R496" s="88"/>
      <c r="S496" s="88"/>
      <c r="T496" s="88"/>
      <c r="U496" s="88"/>
      <c r="V496" s="88"/>
      <c r="W496" s="88"/>
      <c r="X496" s="88"/>
      <c r="Y496" s="88"/>
      <c r="Z496" s="88"/>
    </row>
    <row r="497" spans="1:26" ht="9.75" customHeight="1" x14ac:dyDescent="0.15">
      <c r="A497" s="88"/>
      <c r="B497" s="88"/>
      <c r="C497" s="88"/>
      <c r="D497" s="88"/>
      <c r="E497" s="88"/>
      <c r="F497" s="88"/>
      <c r="G497" s="88"/>
      <c r="H497" s="88"/>
      <c r="I497" s="88"/>
      <c r="J497" s="208"/>
      <c r="K497" s="208"/>
      <c r="L497" s="88"/>
      <c r="M497" s="88"/>
      <c r="N497" s="88"/>
      <c r="O497" s="88"/>
      <c r="P497" s="88"/>
      <c r="Q497" s="88"/>
      <c r="R497" s="88"/>
      <c r="S497" s="88"/>
      <c r="T497" s="88"/>
      <c r="U497" s="88"/>
      <c r="V497" s="88"/>
      <c r="W497" s="88"/>
      <c r="X497" s="88"/>
      <c r="Y497" s="88"/>
      <c r="Z497" s="88"/>
    </row>
    <row r="498" spans="1:26" ht="9.75" customHeight="1" x14ac:dyDescent="0.15">
      <c r="A498" s="88"/>
      <c r="B498" s="88"/>
      <c r="C498" s="88"/>
      <c r="D498" s="88"/>
      <c r="E498" s="88"/>
      <c r="F498" s="88"/>
      <c r="G498" s="88"/>
      <c r="H498" s="88"/>
      <c r="I498" s="88"/>
      <c r="J498" s="208"/>
      <c r="K498" s="208"/>
      <c r="L498" s="88"/>
      <c r="M498" s="88"/>
      <c r="N498" s="88"/>
      <c r="O498" s="88"/>
      <c r="P498" s="88"/>
      <c r="Q498" s="88"/>
      <c r="R498" s="88"/>
      <c r="S498" s="88"/>
      <c r="T498" s="88"/>
      <c r="U498" s="88"/>
      <c r="V498" s="88"/>
      <c r="W498" s="88"/>
      <c r="X498" s="88"/>
      <c r="Y498" s="88"/>
      <c r="Z498" s="88"/>
    </row>
    <row r="499" spans="1:26" ht="9.75" customHeight="1" x14ac:dyDescent="0.15">
      <c r="A499" s="88"/>
      <c r="B499" s="88"/>
      <c r="C499" s="88"/>
      <c r="D499" s="88"/>
      <c r="E499" s="88"/>
      <c r="F499" s="88"/>
      <c r="G499" s="88"/>
      <c r="H499" s="88"/>
      <c r="I499" s="88"/>
      <c r="J499" s="208"/>
      <c r="K499" s="208"/>
      <c r="L499" s="88"/>
      <c r="M499" s="88"/>
      <c r="N499" s="88"/>
      <c r="O499" s="88"/>
      <c r="P499" s="88"/>
      <c r="Q499" s="88"/>
      <c r="R499" s="88"/>
      <c r="S499" s="88"/>
      <c r="T499" s="88"/>
      <c r="U499" s="88"/>
      <c r="V499" s="88"/>
      <c r="W499" s="88"/>
      <c r="X499" s="88"/>
      <c r="Y499" s="88"/>
      <c r="Z499" s="88"/>
    </row>
    <row r="500" spans="1:26" ht="9.75" customHeight="1" x14ac:dyDescent="0.15">
      <c r="A500" s="88"/>
      <c r="B500" s="88"/>
      <c r="C500" s="88"/>
      <c r="D500" s="88"/>
      <c r="E500" s="88"/>
      <c r="F500" s="88"/>
      <c r="G500" s="88"/>
      <c r="H500" s="88"/>
      <c r="I500" s="88"/>
      <c r="J500" s="208"/>
      <c r="K500" s="208"/>
      <c r="L500" s="88"/>
      <c r="M500" s="88"/>
      <c r="N500" s="88"/>
      <c r="O500" s="88"/>
      <c r="P500" s="88"/>
      <c r="Q500" s="88"/>
      <c r="R500" s="88"/>
      <c r="S500" s="88"/>
      <c r="T500" s="88"/>
      <c r="U500" s="88"/>
      <c r="V500" s="88"/>
      <c r="W500" s="88"/>
      <c r="X500" s="88"/>
      <c r="Y500" s="88"/>
      <c r="Z500" s="88"/>
    </row>
    <row r="501" spans="1:26" ht="9.75" customHeight="1" x14ac:dyDescent="0.15">
      <c r="A501" s="88"/>
      <c r="B501" s="88"/>
      <c r="C501" s="88"/>
      <c r="D501" s="88"/>
      <c r="E501" s="88"/>
      <c r="F501" s="88"/>
      <c r="G501" s="88"/>
      <c r="H501" s="88"/>
      <c r="I501" s="88"/>
      <c r="J501" s="208"/>
      <c r="K501" s="208"/>
      <c r="L501" s="88"/>
      <c r="M501" s="88"/>
      <c r="N501" s="88"/>
      <c r="O501" s="88"/>
      <c r="P501" s="88"/>
      <c r="Q501" s="88"/>
      <c r="R501" s="88"/>
      <c r="S501" s="88"/>
      <c r="T501" s="88"/>
      <c r="U501" s="88"/>
      <c r="V501" s="88"/>
      <c r="W501" s="88"/>
      <c r="X501" s="88"/>
      <c r="Y501" s="88"/>
      <c r="Z501" s="88"/>
    </row>
    <row r="502" spans="1:26" ht="9.75" customHeight="1" x14ac:dyDescent="0.15">
      <c r="A502" s="88"/>
      <c r="B502" s="88"/>
      <c r="C502" s="88"/>
      <c r="D502" s="88"/>
      <c r="E502" s="88"/>
      <c r="F502" s="88"/>
      <c r="G502" s="88"/>
      <c r="H502" s="88"/>
      <c r="I502" s="88"/>
      <c r="J502" s="208"/>
      <c r="K502" s="208"/>
      <c r="L502" s="88"/>
      <c r="M502" s="88"/>
      <c r="N502" s="88"/>
      <c r="O502" s="88"/>
      <c r="P502" s="88"/>
      <c r="Q502" s="88"/>
      <c r="R502" s="88"/>
      <c r="S502" s="88"/>
      <c r="T502" s="88"/>
      <c r="U502" s="88"/>
      <c r="V502" s="88"/>
      <c r="W502" s="88"/>
      <c r="X502" s="88"/>
      <c r="Y502" s="88"/>
      <c r="Z502" s="88"/>
    </row>
    <row r="503" spans="1:26" ht="9.75" customHeight="1" x14ac:dyDescent="0.15">
      <c r="A503" s="88"/>
      <c r="B503" s="88"/>
      <c r="C503" s="88"/>
      <c r="D503" s="88"/>
      <c r="E503" s="88"/>
      <c r="F503" s="88"/>
      <c r="G503" s="88"/>
      <c r="H503" s="88"/>
      <c r="I503" s="88"/>
      <c r="J503" s="208"/>
      <c r="K503" s="208"/>
      <c r="L503" s="88"/>
      <c r="M503" s="88"/>
      <c r="N503" s="88"/>
      <c r="O503" s="88"/>
      <c r="P503" s="88"/>
      <c r="Q503" s="88"/>
      <c r="R503" s="88"/>
      <c r="S503" s="88"/>
      <c r="T503" s="88"/>
      <c r="U503" s="88"/>
      <c r="V503" s="88"/>
      <c r="W503" s="88"/>
      <c r="X503" s="88"/>
      <c r="Y503" s="88"/>
      <c r="Z503" s="88"/>
    </row>
    <row r="504" spans="1:26" ht="9.75" customHeight="1" x14ac:dyDescent="0.15">
      <c r="A504" s="88"/>
      <c r="B504" s="88"/>
      <c r="C504" s="88"/>
      <c r="D504" s="88"/>
      <c r="E504" s="88"/>
      <c r="F504" s="88"/>
      <c r="G504" s="88"/>
      <c r="H504" s="88"/>
      <c r="I504" s="88"/>
      <c r="J504" s="208"/>
      <c r="K504" s="208"/>
      <c r="L504" s="88"/>
      <c r="M504" s="88"/>
      <c r="N504" s="88"/>
      <c r="O504" s="88"/>
      <c r="P504" s="88"/>
      <c r="Q504" s="88"/>
      <c r="R504" s="88"/>
      <c r="S504" s="88"/>
      <c r="T504" s="88"/>
      <c r="U504" s="88"/>
      <c r="V504" s="88"/>
      <c r="W504" s="88"/>
      <c r="X504" s="88"/>
      <c r="Y504" s="88"/>
      <c r="Z504" s="88"/>
    </row>
    <row r="505" spans="1:26" ht="9.75" customHeight="1" x14ac:dyDescent="0.15">
      <c r="A505" s="88"/>
      <c r="B505" s="88"/>
      <c r="C505" s="88"/>
      <c r="D505" s="88"/>
      <c r="E505" s="88"/>
      <c r="F505" s="88"/>
      <c r="G505" s="88"/>
      <c r="H505" s="88"/>
      <c r="I505" s="88"/>
      <c r="J505" s="208"/>
      <c r="K505" s="208"/>
      <c r="L505" s="88"/>
      <c r="M505" s="88"/>
      <c r="N505" s="88"/>
      <c r="O505" s="88"/>
      <c r="P505" s="88"/>
      <c r="Q505" s="88"/>
      <c r="R505" s="88"/>
      <c r="S505" s="88"/>
      <c r="T505" s="88"/>
      <c r="U505" s="88"/>
      <c r="V505" s="88"/>
      <c r="W505" s="88"/>
      <c r="X505" s="88"/>
      <c r="Y505" s="88"/>
      <c r="Z505" s="88"/>
    </row>
    <row r="506" spans="1:26" ht="9.75" customHeight="1" x14ac:dyDescent="0.15">
      <c r="A506" s="88"/>
      <c r="B506" s="88"/>
      <c r="C506" s="88"/>
      <c r="D506" s="88"/>
      <c r="E506" s="88"/>
      <c r="F506" s="88"/>
      <c r="G506" s="88"/>
      <c r="H506" s="88"/>
      <c r="I506" s="88"/>
      <c r="J506" s="208"/>
      <c r="K506" s="208"/>
      <c r="L506" s="88"/>
      <c r="M506" s="88"/>
      <c r="N506" s="88"/>
      <c r="O506" s="88"/>
      <c r="P506" s="88"/>
      <c r="Q506" s="88"/>
      <c r="R506" s="88"/>
      <c r="S506" s="88"/>
      <c r="T506" s="88"/>
      <c r="U506" s="88"/>
      <c r="V506" s="88"/>
      <c r="W506" s="88"/>
      <c r="X506" s="88"/>
      <c r="Y506" s="88"/>
      <c r="Z506" s="88"/>
    </row>
    <row r="507" spans="1:26" ht="9.75" customHeight="1" x14ac:dyDescent="0.15">
      <c r="A507" s="88"/>
      <c r="B507" s="88"/>
      <c r="C507" s="88"/>
      <c r="D507" s="88"/>
      <c r="E507" s="88"/>
      <c r="F507" s="88"/>
      <c r="G507" s="88"/>
      <c r="H507" s="88"/>
      <c r="I507" s="88"/>
      <c r="J507" s="208"/>
      <c r="K507" s="208"/>
      <c r="L507" s="88"/>
      <c r="M507" s="88"/>
      <c r="N507" s="88"/>
      <c r="O507" s="88"/>
      <c r="P507" s="88"/>
      <c r="Q507" s="88"/>
      <c r="R507" s="88"/>
      <c r="S507" s="88"/>
      <c r="T507" s="88"/>
      <c r="U507" s="88"/>
      <c r="V507" s="88"/>
      <c r="W507" s="88"/>
      <c r="X507" s="88"/>
      <c r="Y507" s="88"/>
      <c r="Z507" s="88"/>
    </row>
    <row r="508" spans="1:26" ht="9.75" customHeight="1" x14ac:dyDescent="0.15">
      <c r="A508" s="88"/>
      <c r="B508" s="88"/>
      <c r="C508" s="88"/>
      <c r="D508" s="88"/>
      <c r="E508" s="88"/>
      <c r="F508" s="88"/>
      <c r="G508" s="88"/>
      <c r="H508" s="88"/>
      <c r="I508" s="88"/>
      <c r="J508" s="208"/>
      <c r="K508" s="208"/>
      <c r="L508" s="88"/>
      <c r="M508" s="88"/>
      <c r="N508" s="88"/>
      <c r="O508" s="88"/>
      <c r="P508" s="88"/>
      <c r="Q508" s="88"/>
      <c r="R508" s="88"/>
      <c r="S508" s="88"/>
      <c r="T508" s="88"/>
      <c r="U508" s="88"/>
      <c r="V508" s="88"/>
      <c r="W508" s="88"/>
      <c r="X508" s="88"/>
      <c r="Y508" s="88"/>
      <c r="Z508" s="88"/>
    </row>
    <row r="509" spans="1:26" ht="9.75" customHeight="1" x14ac:dyDescent="0.15">
      <c r="A509" s="88"/>
      <c r="B509" s="88"/>
      <c r="C509" s="88"/>
      <c r="D509" s="88"/>
      <c r="E509" s="88"/>
      <c r="F509" s="88"/>
      <c r="G509" s="88"/>
      <c r="H509" s="88"/>
      <c r="I509" s="88"/>
      <c r="J509" s="208"/>
      <c r="K509" s="208"/>
      <c r="L509" s="88"/>
      <c r="M509" s="88"/>
      <c r="N509" s="88"/>
      <c r="O509" s="88"/>
      <c r="P509" s="88"/>
      <c r="Q509" s="88"/>
      <c r="R509" s="88"/>
      <c r="S509" s="88"/>
      <c r="T509" s="88"/>
      <c r="U509" s="88"/>
      <c r="V509" s="88"/>
      <c r="W509" s="88"/>
      <c r="X509" s="88"/>
      <c r="Y509" s="88"/>
      <c r="Z509" s="88"/>
    </row>
    <row r="510" spans="1:26" ht="9.75" customHeight="1" x14ac:dyDescent="0.15">
      <c r="A510" s="88"/>
      <c r="B510" s="88"/>
      <c r="C510" s="88"/>
      <c r="D510" s="88"/>
      <c r="E510" s="88"/>
      <c r="F510" s="88"/>
      <c r="G510" s="88"/>
      <c r="H510" s="88"/>
      <c r="I510" s="88"/>
      <c r="J510" s="208"/>
      <c r="K510" s="208"/>
      <c r="L510" s="88"/>
      <c r="M510" s="88"/>
      <c r="N510" s="88"/>
      <c r="O510" s="88"/>
      <c r="P510" s="88"/>
      <c r="Q510" s="88"/>
      <c r="R510" s="88"/>
      <c r="S510" s="88"/>
      <c r="T510" s="88"/>
      <c r="U510" s="88"/>
      <c r="V510" s="88"/>
      <c r="W510" s="88"/>
      <c r="X510" s="88"/>
      <c r="Y510" s="88"/>
      <c r="Z510" s="88"/>
    </row>
    <row r="511" spans="1:26" ht="9.75" customHeight="1" x14ac:dyDescent="0.15">
      <c r="A511" s="88"/>
      <c r="B511" s="88"/>
      <c r="C511" s="88"/>
      <c r="D511" s="88"/>
      <c r="E511" s="88"/>
      <c r="F511" s="88"/>
      <c r="G511" s="88"/>
      <c r="H511" s="88"/>
      <c r="I511" s="88"/>
      <c r="J511" s="208"/>
      <c r="K511" s="208"/>
      <c r="L511" s="88"/>
      <c r="M511" s="88"/>
      <c r="N511" s="88"/>
      <c r="O511" s="88"/>
      <c r="P511" s="88"/>
      <c r="Q511" s="88"/>
      <c r="R511" s="88"/>
      <c r="S511" s="88"/>
      <c r="T511" s="88"/>
      <c r="U511" s="88"/>
      <c r="V511" s="88"/>
      <c r="W511" s="88"/>
      <c r="X511" s="88"/>
      <c r="Y511" s="88"/>
      <c r="Z511" s="88"/>
    </row>
    <row r="512" spans="1:26" ht="9.75" customHeight="1" x14ac:dyDescent="0.15">
      <c r="A512" s="88"/>
      <c r="B512" s="88"/>
      <c r="C512" s="88"/>
      <c r="D512" s="88"/>
      <c r="E512" s="88"/>
      <c r="F512" s="88"/>
      <c r="G512" s="88"/>
      <c r="H512" s="88"/>
      <c r="I512" s="88"/>
      <c r="J512" s="208"/>
      <c r="K512" s="208"/>
      <c r="L512" s="88"/>
      <c r="M512" s="88"/>
      <c r="N512" s="88"/>
      <c r="O512" s="88"/>
      <c r="P512" s="88"/>
      <c r="Q512" s="88"/>
      <c r="R512" s="88"/>
      <c r="S512" s="88"/>
      <c r="T512" s="88"/>
      <c r="U512" s="88"/>
      <c r="V512" s="88"/>
      <c r="W512" s="88"/>
      <c r="X512" s="88"/>
      <c r="Y512" s="88"/>
      <c r="Z512" s="88"/>
    </row>
    <row r="513" spans="1:26" ht="9.75" customHeight="1" x14ac:dyDescent="0.15">
      <c r="A513" s="88"/>
      <c r="B513" s="88"/>
      <c r="C513" s="88"/>
      <c r="D513" s="88"/>
      <c r="E513" s="88"/>
      <c r="F513" s="88"/>
      <c r="G513" s="88"/>
      <c r="H513" s="88"/>
      <c r="I513" s="88"/>
      <c r="J513" s="208"/>
      <c r="K513" s="208"/>
      <c r="L513" s="88"/>
      <c r="M513" s="88"/>
      <c r="N513" s="88"/>
      <c r="O513" s="88"/>
      <c r="P513" s="88"/>
      <c r="Q513" s="88"/>
      <c r="R513" s="88"/>
      <c r="S513" s="88"/>
      <c r="T513" s="88"/>
      <c r="U513" s="88"/>
      <c r="V513" s="88"/>
      <c r="W513" s="88"/>
      <c r="X513" s="88"/>
      <c r="Y513" s="88"/>
      <c r="Z513" s="88"/>
    </row>
    <row r="514" spans="1:26" ht="9.75" customHeight="1" x14ac:dyDescent="0.15">
      <c r="A514" s="88"/>
      <c r="B514" s="88"/>
      <c r="C514" s="88"/>
      <c r="D514" s="88"/>
      <c r="E514" s="88"/>
      <c r="F514" s="88"/>
      <c r="G514" s="88"/>
      <c r="H514" s="88"/>
      <c r="I514" s="88"/>
      <c r="J514" s="208"/>
      <c r="K514" s="208"/>
      <c r="L514" s="88"/>
      <c r="M514" s="88"/>
      <c r="N514" s="88"/>
      <c r="O514" s="88"/>
      <c r="P514" s="88"/>
      <c r="Q514" s="88"/>
      <c r="R514" s="88"/>
      <c r="S514" s="88"/>
      <c r="T514" s="88"/>
      <c r="U514" s="88"/>
      <c r="V514" s="88"/>
      <c r="W514" s="88"/>
      <c r="X514" s="88"/>
      <c r="Y514" s="88"/>
      <c r="Z514" s="88"/>
    </row>
    <row r="515" spans="1:26" ht="9.75" customHeight="1" x14ac:dyDescent="0.15">
      <c r="A515" s="88"/>
      <c r="B515" s="88"/>
      <c r="C515" s="88"/>
      <c r="D515" s="88"/>
      <c r="E515" s="88"/>
      <c r="F515" s="88"/>
      <c r="G515" s="88"/>
      <c r="H515" s="88"/>
      <c r="I515" s="88"/>
      <c r="J515" s="208"/>
      <c r="K515" s="208"/>
      <c r="L515" s="88"/>
      <c r="M515" s="88"/>
      <c r="N515" s="88"/>
      <c r="O515" s="88"/>
      <c r="P515" s="88"/>
      <c r="Q515" s="88"/>
      <c r="R515" s="88"/>
      <c r="S515" s="88"/>
      <c r="T515" s="88"/>
      <c r="U515" s="88"/>
      <c r="V515" s="88"/>
      <c r="W515" s="88"/>
      <c r="X515" s="88"/>
      <c r="Y515" s="88"/>
      <c r="Z515" s="88"/>
    </row>
    <row r="516" spans="1:26" ht="9.75" customHeight="1" x14ac:dyDescent="0.15">
      <c r="A516" s="88"/>
      <c r="B516" s="88"/>
      <c r="C516" s="88"/>
      <c r="D516" s="88"/>
      <c r="E516" s="88"/>
      <c r="F516" s="88"/>
      <c r="G516" s="88"/>
      <c r="H516" s="88"/>
      <c r="I516" s="88"/>
      <c r="J516" s="208"/>
      <c r="K516" s="208"/>
      <c r="L516" s="88"/>
      <c r="M516" s="88"/>
      <c r="N516" s="88"/>
      <c r="O516" s="88"/>
      <c r="P516" s="88"/>
      <c r="Q516" s="88"/>
      <c r="R516" s="88"/>
      <c r="S516" s="88"/>
      <c r="T516" s="88"/>
      <c r="U516" s="88"/>
      <c r="V516" s="88"/>
      <c r="W516" s="88"/>
      <c r="X516" s="88"/>
      <c r="Y516" s="88"/>
      <c r="Z516" s="88"/>
    </row>
    <row r="517" spans="1:26" ht="9.75" customHeight="1" x14ac:dyDescent="0.15">
      <c r="A517" s="88"/>
      <c r="B517" s="88"/>
      <c r="C517" s="88"/>
      <c r="D517" s="88"/>
      <c r="E517" s="88"/>
      <c r="F517" s="88"/>
      <c r="G517" s="88"/>
      <c r="H517" s="88"/>
      <c r="I517" s="88"/>
      <c r="J517" s="208"/>
      <c r="K517" s="208"/>
      <c r="L517" s="88"/>
      <c r="M517" s="88"/>
      <c r="N517" s="88"/>
      <c r="O517" s="88"/>
      <c r="P517" s="88"/>
      <c r="Q517" s="88"/>
      <c r="R517" s="88"/>
      <c r="S517" s="88"/>
      <c r="T517" s="88"/>
      <c r="U517" s="88"/>
      <c r="V517" s="88"/>
      <c r="W517" s="88"/>
      <c r="X517" s="88"/>
      <c r="Y517" s="88"/>
      <c r="Z517" s="88"/>
    </row>
    <row r="518" spans="1:26" ht="9.75" customHeight="1" x14ac:dyDescent="0.15">
      <c r="A518" s="88"/>
      <c r="B518" s="88"/>
      <c r="C518" s="88"/>
      <c r="D518" s="88"/>
      <c r="E518" s="88"/>
      <c r="F518" s="88"/>
      <c r="G518" s="88"/>
      <c r="H518" s="88"/>
      <c r="I518" s="88"/>
      <c r="J518" s="208"/>
      <c r="K518" s="208"/>
      <c r="L518" s="88"/>
      <c r="M518" s="88"/>
      <c r="N518" s="88"/>
      <c r="O518" s="88"/>
      <c r="P518" s="88"/>
      <c r="Q518" s="88"/>
      <c r="R518" s="88"/>
      <c r="S518" s="88"/>
      <c r="T518" s="88"/>
      <c r="U518" s="88"/>
      <c r="V518" s="88"/>
      <c r="W518" s="88"/>
      <c r="X518" s="88"/>
      <c r="Y518" s="88"/>
      <c r="Z518" s="88"/>
    </row>
    <row r="519" spans="1:26" ht="9.75" customHeight="1" x14ac:dyDescent="0.15">
      <c r="A519" s="88"/>
      <c r="B519" s="88"/>
      <c r="C519" s="88"/>
      <c r="D519" s="88"/>
      <c r="E519" s="88"/>
      <c r="F519" s="88"/>
      <c r="G519" s="88"/>
      <c r="H519" s="88"/>
      <c r="I519" s="88"/>
      <c r="J519" s="208"/>
      <c r="K519" s="208"/>
      <c r="L519" s="88"/>
      <c r="M519" s="88"/>
      <c r="N519" s="88"/>
      <c r="O519" s="88"/>
      <c r="P519" s="88"/>
      <c r="Q519" s="88"/>
      <c r="R519" s="88"/>
      <c r="S519" s="88"/>
      <c r="T519" s="88"/>
      <c r="U519" s="88"/>
      <c r="V519" s="88"/>
      <c r="W519" s="88"/>
      <c r="X519" s="88"/>
      <c r="Y519" s="88"/>
      <c r="Z519" s="88"/>
    </row>
    <row r="520" spans="1:26" ht="9.75" customHeight="1" x14ac:dyDescent="0.15">
      <c r="A520" s="88"/>
      <c r="B520" s="88"/>
      <c r="C520" s="88"/>
      <c r="D520" s="88"/>
      <c r="E520" s="88"/>
      <c r="F520" s="88"/>
      <c r="G520" s="88"/>
      <c r="H520" s="88"/>
      <c r="I520" s="88"/>
      <c r="J520" s="208"/>
      <c r="K520" s="208"/>
      <c r="L520" s="88"/>
      <c r="M520" s="88"/>
      <c r="N520" s="88"/>
      <c r="O520" s="88"/>
      <c r="P520" s="88"/>
      <c r="Q520" s="88"/>
      <c r="R520" s="88"/>
      <c r="S520" s="88"/>
      <c r="T520" s="88"/>
      <c r="U520" s="88"/>
      <c r="V520" s="88"/>
      <c r="W520" s="88"/>
      <c r="X520" s="88"/>
      <c r="Y520" s="88"/>
      <c r="Z520" s="88"/>
    </row>
    <row r="521" spans="1:26" ht="9.75" customHeight="1" x14ac:dyDescent="0.15">
      <c r="A521" s="88"/>
      <c r="B521" s="88"/>
      <c r="C521" s="88"/>
      <c r="D521" s="88"/>
      <c r="E521" s="88"/>
      <c r="F521" s="88"/>
      <c r="G521" s="88"/>
      <c r="H521" s="88"/>
      <c r="I521" s="88"/>
      <c r="J521" s="208"/>
      <c r="K521" s="208"/>
      <c r="L521" s="88"/>
      <c r="M521" s="88"/>
      <c r="N521" s="88"/>
      <c r="O521" s="88"/>
      <c r="P521" s="88"/>
      <c r="Q521" s="88"/>
      <c r="R521" s="88"/>
      <c r="S521" s="88"/>
      <c r="T521" s="88"/>
      <c r="U521" s="88"/>
      <c r="V521" s="88"/>
      <c r="W521" s="88"/>
      <c r="X521" s="88"/>
      <c r="Y521" s="88"/>
      <c r="Z521" s="88"/>
    </row>
    <row r="522" spans="1:26" ht="9.75" customHeight="1" x14ac:dyDescent="0.15">
      <c r="A522" s="88"/>
      <c r="B522" s="88"/>
      <c r="C522" s="88"/>
      <c r="D522" s="88"/>
      <c r="E522" s="88"/>
      <c r="F522" s="88"/>
      <c r="G522" s="88"/>
      <c r="H522" s="88"/>
      <c r="I522" s="88"/>
      <c r="J522" s="208"/>
      <c r="K522" s="208"/>
      <c r="L522" s="88"/>
      <c r="M522" s="88"/>
      <c r="N522" s="88"/>
      <c r="O522" s="88"/>
      <c r="P522" s="88"/>
      <c r="Q522" s="88"/>
      <c r="R522" s="88"/>
      <c r="S522" s="88"/>
      <c r="T522" s="88"/>
      <c r="U522" s="88"/>
      <c r="V522" s="88"/>
      <c r="W522" s="88"/>
      <c r="X522" s="88"/>
      <c r="Y522" s="88"/>
      <c r="Z522" s="88"/>
    </row>
    <row r="523" spans="1:26" ht="9.75" customHeight="1" x14ac:dyDescent="0.15">
      <c r="A523" s="88"/>
      <c r="B523" s="88"/>
      <c r="C523" s="88"/>
      <c r="D523" s="88"/>
      <c r="E523" s="88"/>
      <c r="F523" s="88"/>
      <c r="G523" s="88"/>
      <c r="H523" s="88"/>
      <c r="I523" s="88"/>
      <c r="J523" s="208"/>
      <c r="K523" s="208"/>
      <c r="L523" s="88"/>
      <c r="M523" s="88"/>
      <c r="N523" s="88"/>
      <c r="O523" s="88"/>
      <c r="P523" s="88"/>
      <c r="Q523" s="88"/>
      <c r="R523" s="88"/>
      <c r="S523" s="88"/>
      <c r="T523" s="88"/>
      <c r="U523" s="88"/>
      <c r="V523" s="88"/>
      <c r="W523" s="88"/>
      <c r="X523" s="88"/>
      <c r="Y523" s="88"/>
      <c r="Z523" s="88"/>
    </row>
    <row r="524" spans="1:26" ht="9.75" customHeight="1" x14ac:dyDescent="0.15">
      <c r="A524" s="88"/>
      <c r="B524" s="88"/>
      <c r="C524" s="88"/>
      <c r="D524" s="88"/>
      <c r="E524" s="88"/>
      <c r="F524" s="88"/>
      <c r="G524" s="88"/>
      <c r="H524" s="88"/>
      <c r="I524" s="88"/>
      <c r="J524" s="208"/>
      <c r="K524" s="208"/>
      <c r="L524" s="88"/>
      <c r="M524" s="88"/>
      <c r="N524" s="88"/>
      <c r="O524" s="88"/>
      <c r="P524" s="88"/>
      <c r="Q524" s="88"/>
      <c r="R524" s="88"/>
      <c r="S524" s="88"/>
      <c r="T524" s="88"/>
      <c r="U524" s="88"/>
      <c r="V524" s="88"/>
      <c r="W524" s="88"/>
      <c r="X524" s="88"/>
      <c r="Y524" s="88"/>
      <c r="Z524" s="88"/>
    </row>
    <row r="525" spans="1:26" ht="9.75" customHeight="1" x14ac:dyDescent="0.15">
      <c r="A525" s="88"/>
      <c r="B525" s="88"/>
      <c r="C525" s="88"/>
      <c r="D525" s="88"/>
      <c r="E525" s="88"/>
      <c r="F525" s="88"/>
      <c r="G525" s="88"/>
      <c r="H525" s="88"/>
      <c r="I525" s="88"/>
      <c r="J525" s="208"/>
      <c r="K525" s="208"/>
      <c r="L525" s="88"/>
      <c r="M525" s="88"/>
      <c r="N525" s="88"/>
      <c r="O525" s="88"/>
      <c r="P525" s="88"/>
      <c r="Q525" s="88"/>
      <c r="R525" s="88"/>
      <c r="S525" s="88"/>
      <c r="T525" s="88"/>
      <c r="U525" s="88"/>
      <c r="V525" s="88"/>
      <c r="W525" s="88"/>
      <c r="X525" s="88"/>
      <c r="Y525" s="88"/>
      <c r="Z525" s="88"/>
    </row>
    <row r="526" spans="1:26" ht="9.75" customHeight="1" x14ac:dyDescent="0.15">
      <c r="A526" s="88"/>
      <c r="B526" s="88"/>
      <c r="C526" s="88"/>
      <c r="D526" s="88"/>
      <c r="E526" s="88"/>
      <c r="F526" s="88"/>
      <c r="G526" s="88"/>
      <c r="H526" s="88"/>
      <c r="I526" s="88"/>
      <c r="J526" s="208"/>
      <c r="K526" s="208"/>
      <c r="L526" s="88"/>
      <c r="M526" s="88"/>
      <c r="N526" s="88"/>
      <c r="O526" s="88"/>
      <c r="P526" s="88"/>
      <c r="Q526" s="88"/>
      <c r="R526" s="88"/>
      <c r="S526" s="88"/>
      <c r="T526" s="88"/>
      <c r="U526" s="88"/>
      <c r="V526" s="88"/>
      <c r="W526" s="88"/>
      <c r="X526" s="88"/>
      <c r="Y526" s="88"/>
      <c r="Z526" s="88"/>
    </row>
    <row r="527" spans="1:26" ht="9.75" customHeight="1" x14ac:dyDescent="0.15">
      <c r="A527" s="88"/>
      <c r="B527" s="88"/>
      <c r="C527" s="88"/>
      <c r="D527" s="88"/>
      <c r="E527" s="88"/>
      <c r="F527" s="88"/>
      <c r="G527" s="88"/>
      <c r="H527" s="88"/>
      <c r="I527" s="88"/>
      <c r="J527" s="208"/>
      <c r="K527" s="208"/>
      <c r="L527" s="88"/>
      <c r="M527" s="88"/>
      <c r="N527" s="88"/>
      <c r="O527" s="88"/>
      <c r="P527" s="88"/>
      <c r="Q527" s="88"/>
      <c r="R527" s="88"/>
      <c r="S527" s="88"/>
      <c r="T527" s="88"/>
      <c r="U527" s="88"/>
      <c r="V527" s="88"/>
      <c r="W527" s="88"/>
      <c r="X527" s="88"/>
      <c r="Y527" s="88"/>
      <c r="Z527" s="88"/>
    </row>
    <row r="528" spans="1:26" ht="9.75" customHeight="1" x14ac:dyDescent="0.15">
      <c r="A528" s="88"/>
      <c r="B528" s="88"/>
      <c r="C528" s="88"/>
      <c r="D528" s="88"/>
      <c r="E528" s="88"/>
      <c r="F528" s="88"/>
      <c r="G528" s="88"/>
      <c r="H528" s="88"/>
      <c r="I528" s="88"/>
      <c r="J528" s="208"/>
      <c r="K528" s="208"/>
      <c r="L528" s="88"/>
      <c r="M528" s="88"/>
      <c r="N528" s="88"/>
      <c r="O528" s="88"/>
      <c r="P528" s="88"/>
      <c r="Q528" s="88"/>
      <c r="R528" s="88"/>
      <c r="S528" s="88"/>
      <c r="T528" s="88"/>
      <c r="U528" s="88"/>
      <c r="V528" s="88"/>
      <c r="W528" s="88"/>
      <c r="X528" s="88"/>
      <c r="Y528" s="88"/>
      <c r="Z528" s="88"/>
    </row>
    <row r="529" spans="1:26" ht="9.75" customHeight="1" x14ac:dyDescent="0.15">
      <c r="A529" s="88"/>
      <c r="B529" s="88"/>
      <c r="C529" s="88"/>
      <c r="D529" s="88"/>
      <c r="E529" s="88"/>
      <c r="F529" s="88"/>
      <c r="G529" s="88"/>
      <c r="H529" s="88"/>
      <c r="I529" s="88"/>
      <c r="J529" s="208"/>
      <c r="K529" s="208"/>
      <c r="L529" s="88"/>
      <c r="M529" s="88"/>
      <c r="N529" s="88"/>
      <c r="O529" s="88"/>
      <c r="P529" s="88"/>
      <c r="Q529" s="88"/>
      <c r="R529" s="88"/>
      <c r="S529" s="88"/>
      <c r="T529" s="88"/>
      <c r="U529" s="88"/>
      <c r="V529" s="88"/>
      <c r="W529" s="88"/>
      <c r="X529" s="88"/>
      <c r="Y529" s="88"/>
      <c r="Z529" s="88"/>
    </row>
    <row r="530" spans="1:26" ht="9.75" customHeight="1" x14ac:dyDescent="0.15">
      <c r="A530" s="88"/>
      <c r="B530" s="88"/>
      <c r="C530" s="88"/>
      <c r="D530" s="88"/>
      <c r="E530" s="88"/>
      <c r="F530" s="88"/>
      <c r="G530" s="88"/>
      <c r="H530" s="88"/>
      <c r="I530" s="88"/>
      <c r="J530" s="208"/>
      <c r="K530" s="208"/>
      <c r="L530" s="88"/>
      <c r="M530" s="88"/>
      <c r="N530" s="88"/>
      <c r="O530" s="88"/>
      <c r="P530" s="88"/>
      <c r="Q530" s="88"/>
      <c r="R530" s="88"/>
      <c r="S530" s="88"/>
      <c r="T530" s="88"/>
      <c r="U530" s="88"/>
      <c r="V530" s="88"/>
      <c r="W530" s="88"/>
      <c r="X530" s="88"/>
      <c r="Y530" s="88"/>
      <c r="Z530" s="88"/>
    </row>
    <row r="531" spans="1:26" ht="9.75" customHeight="1" x14ac:dyDescent="0.15">
      <c r="A531" s="88"/>
      <c r="B531" s="88"/>
      <c r="C531" s="88"/>
      <c r="D531" s="88"/>
      <c r="E531" s="88"/>
      <c r="F531" s="88"/>
      <c r="G531" s="88"/>
      <c r="H531" s="88"/>
      <c r="I531" s="88"/>
      <c r="J531" s="208"/>
      <c r="K531" s="208"/>
      <c r="L531" s="88"/>
      <c r="M531" s="88"/>
      <c r="N531" s="88"/>
      <c r="O531" s="88"/>
      <c r="P531" s="88"/>
      <c r="Q531" s="88"/>
      <c r="R531" s="88"/>
      <c r="S531" s="88"/>
      <c r="T531" s="88"/>
      <c r="U531" s="88"/>
      <c r="V531" s="88"/>
      <c r="W531" s="88"/>
      <c r="X531" s="88"/>
      <c r="Y531" s="88"/>
      <c r="Z531" s="88"/>
    </row>
    <row r="532" spans="1:26" ht="9.75" customHeight="1" x14ac:dyDescent="0.15">
      <c r="A532" s="88"/>
      <c r="B532" s="88"/>
      <c r="C532" s="88"/>
      <c r="D532" s="88"/>
      <c r="E532" s="88"/>
      <c r="F532" s="88"/>
      <c r="G532" s="88"/>
      <c r="H532" s="88"/>
      <c r="I532" s="88"/>
      <c r="J532" s="208"/>
      <c r="K532" s="208"/>
      <c r="L532" s="88"/>
      <c r="M532" s="88"/>
      <c r="N532" s="88"/>
      <c r="O532" s="88"/>
      <c r="P532" s="88"/>
      <c r="Q532" s="88"/>
      <c r="R532" s="88"/>
      <c r="S532" s="88"/>
      <c r="T532" s="88"/>
      <c r="U532" s="88"/>
      <c r="V532" s="88"/>
      <c r="W532" s="88"/>
      <c r="X532" s="88"/>
      <c r="Y532" s="88"/>
      <c r="Z532" s="88"/>
    </row>
    <row r="533" spans="1:26" ht="9.75" customHeight="1" x14ac:dyDescent="0.15">
      <c r="A533" s="88"/>
      <c r="B533" s="88"/>
      <c r="C533" s="88"/>
      <c r="D533" s="88"/>
      <c r="E533" s="88"/>
      <c r="F533" s="88"/>
      <c r="G533" s="88"/>
      <c r="H533" s="88"/>
      <c r="I533" s="88"/>
      <c r="J533" s="208"/>
      <c r="K533" s="208"/>
      <c r="L533" s="88"/>
      <c r="M533" s="88"/>
      <c r="N533" s="88"/>
      <c r="O533" s="88"/>
      <c r="P533" s="88"/>
      <c r="Q533" s="88"/>
      <c r="R533" s="88"/>
      <c r="S533" s="88"/>
      <c r="T533" s="88"/>
      <c r="U533" s="88"/>
      <c r="V533" s="88"/>
      <c r="W533" s="88"/>
      <c r="X533" s="88"/>
      <c r="Y533" s="88"/>
      <c r="Z533" s="88"/>
    </row>
    <row r="534" spans="1:26" ht="9.75" customHeight="1" x14ac:dyDescent="0.15">
      <c r="A534" s="88"/>
      <c r="B534" s="88"/>
      <c r="C534" s="88"/>
      <c r="D534" s="88"/>
      <c r="E534" s="88"/>
      <c r="F534" s="88"/>
      <c r="G534" s="88"/>
      <c r="H534" s="88"/>
      <c r="I534" s="88"/>
      <c r="J534" s="208"/>
      <c r="K534" s="208"/>
      <c r="L534" s="88"/>
      <c r="M534" s="88"/>
      <c r="N534" s="88"/>
      <c r="O534" s="88"/>
      <c r="P534" s="88"/>
      <c r="Q534" s="88"/>
      <c r="R534" s="88"/>
      <c r="S534" s="88"/>
      <c r="T534" s="88"/>
      <c r="U534" s="88"/>
      <c r="V534" s="88"/>
      <c r="W534" s="88"/>
      <c r="X534" s="88"/>
      <c r="Y534" s="88"/>
      <c r="Z534" s="88"/>
    </row>
    <row r="535" spans="1:26" ht="9.75" customHeight="1" x14ac:dyDescent="0.15">
      <c r="A535" s="88"/>
      <c r="B535" s="88"/>
      <c r="C535" s="88"/>
      <c r="D535" s="88"/>
      <c r="E535" s="88"/>
      <c r="F535" s="88"/>
      <c r="G535" s="88"/>
      <c r="H535" s="88"/>
      <c r="I535" s="88"/>
      <c r="J535" s="208"/>
      <c r="K535" s="208"/>
      <c r="L535" s="88"/>
      <c r="M535" s="88"/>
      <c r="N535" s="88"/>
      <c r="O535" s="88"/>
      <c r="P535" s="88"/>
      <c r="Q535" s="88"/>
      <c r="R535" s="88"/>
      <c r="S535" s="88"/>
      <c r="T535" s="88"/>
      <c r="U535" s="88"/>
      <c r="V535" s="88"/>
      <c r="W535" s="88"/>
      <c r="X535" s="88"/>
      <c r="Y535" s="88"/>
      <c r="Z535" s="88"/>
    </row>
    <row r="536" spans="1:26" ht="9.75" customHeight="1" x14ac:dyDescent="0.15">
      <c r="A536" s="88"/>
      <c r="B536" s="88"/>
      <c r="C536" s="88"/>
      <c r="D536" s="88"/>
      <c r="E536" s="88"/>
      <c r="F536" s="88"/>
      <c r="G536" s="88"/>
      <c r="H536" s="88"/>
      <c r="I536" s="88"/>
      <c r="J536" s="208"/>
      <c r="K536" s="208"/>
      <c r="L536" s="88"/>
      <c r="M536" s="88"/>
      <c r="N536" s="88"/>
      <c r="O536" s="88"/>
      <c r="P536" s="88"/>
      <c r="Q536" s="88"/>
      <c r="R536" s="88"/>
      <c r="S536" s="88"/>
      <c r="T536" s="88"/>
      <c r="U536" s="88"/>
      <c r="V536" s="88"/>
      <c r="W536" s="88"/>
      <c r="X536" s="88"/>
      <c r="Y536" s="88"/>
      <c r="Z536" s="88"/>
    </row>
    <row r="537" spans="1:26" ht="9.75" customHeight="1" x14ac:dyDescent="0.15">
      <c r="A537" s="88"/>
      <c r="B537" s="88"/>
      <c r="C537" s="88"/>
      <c r="D537" s="88"/>
      <c r="E537" s="88"/>
      <c r="F537" s="88"/>
      <c r="G537" s="88"/>
      <c r="H537" s="88"/>
      <c r="I537" s="88"/>
      <c r="J537" s="208"/>
      <c r="K537" s="208"/>
      <c r="L537" s="88"/>
      <c r="M537" s="88"/>
      <c r="N537" s="88"/>
      <c r="O537" s="88"/>
      <c r="P537" s="88"/>
      <c r="Q537" s="88"/>
      <c r="R537" s="88"/>
      <c r="S537" s="88"/>
      <c r="T537" s="88"/>
      <c r="U537" s="88"/>
      <c r="V537" s="88"/>
      <c r="W537" s="88"/>
      <c r="X537" s="88"/>
      <c r="Y537" s="88"/>
      <c r="Z537" s="88"/>
    </row>
    <row r="538" spans="1:26" ht="9.75" customHeight="1" x14ac:dyDescent="0.15">
      <c r="A538" s="88"/>
      <c r="B538" s="88"/>
      <c r="C538" s="88"/>
      <c r="D538" s="88"/>
      <c r="E538" s="88"/>
      <c r="F538" s="88"/>
      <c r="G538" s="88"/>
      <c r="H538" s="88"/>
      <c r="I538" s="88"/>
      <c r="J538" s="208"/>
      <c r="K538" s="208"/>
      <c r="L538" s="88"/>
      <c r="M538" s="88"/>
      <c r="N538" s="88"/>
      <c r="O538" s="88"/>
      <c r="P538" s="88"/>
      <c r="Q538" s="88"/>
      <c r="R538" s="88"/>
      <c r="S538" s="88"/>
      <c r="T538" s="88"/>
      <c r="U538" s="88"/>
      <c r="V538" s="88"/>
      <c r="W538" s="88"/>
      <c r="X538" s="88"/>
      <c r="Y538" s="88"/>
      <c r="Z538" s="88"/>
    </row>
    <row r="539" spans="1:26" ht="9.75" customHeight="1" x14ac:dyDescent="0.15">
      <c r="A539" s="88"/>
      <c r="B539" s="88"/>
      <c r="C539" s="88"/>
      <c r="D539" s="88"/>
      <c r="E539" s="88"/>
      <c r="F539" s="88"/>
      <c r="G539" s="88"/>
      <c r="H539" s="88"/>
      <c r="I539" s="88"/>
      <c r="J539" s="208"/>
      <c r="K539" s="208"/>
      <c r="L539" s="88"/>
      <c r="M539" s="88"/>
      <c r="N539" s="88"/>
      <c r="O539" s="88"/>
      <c r="P539" s="88"/>
      <c r="Q539" s="88"/>
      <c r="R539" s="88"/>
      <c r="S539" s="88"/>
      <c r="T539" s="88"/>
      <c r="U539" s="88"/>
      <c r="V539" s="88"/>
      <c r="W539" s="88"/>
      <c r="X539" s="88"/>
      <c r="Y539" s="88"/>
      <c r="Z539" s="88"/>
    </row>
    <row r="540" spans="1:26" ht="9.75" customHeight="1" x14ac:dyDescent="0.15">
      <c r="A540" s="88"/>
      <c r="B540" s="88"/>
      <c r="C540" s="88"/>
      <c r="D540" s="88"/>
      <c r="E540" s="88"/>
      <c r="F540" s="88"/>
      <c r="G540" s="88"/>
      <c r="H540" s="88"/>
      <c r="I540" s="88"/>
      <c r="J540" s="208"/>
      <c r="K540" s="208"/>
      <c r="L540" s="88"/>
      <c r="M540" s="88"/>
      <c r="N540" s="88"/>
      <c r="O540" s="88"/>
      <c r="P540" s="88"/>
      <c r="Q540" s="88"/>
      <c r="R540" s="88"/>
      <c r="S540" s="88"/>
      <c r="T540" s="88"/>
      <c r="U540" s="88"/>
      <c r="V540" s="88"/>
      <c r="W540" s="88"/>
      <c r="X540" s="88"/>
      <c r="Y540" s="88"/>
      <c r="Z540" s="88"/>
    </row>
    <row r="541" spans="1:26" ht="9.75" customHeight="1" x14ac:dyDescent="0.15">
      <c r="A541" s="88"/>
      <c r="B541" s="88"/>
      <c r="C541" s="88"/>
      <c r="D541" s="88"/>
      <c r="E541" s="88"/>
      <c r="F541" s="88"/>
      <c r="G541" s="88"/>
      <c r="H541" s="88"/>
      <c r="I541" s="88"/>
      <c r="J541" s="208"/>
      <c r="K541" s="208"/>
      <c r="L541" s="88"/>
      <c r="M541" s="88"/>
      <c r="N541" s="88"/>
      <c r="O541" s="88"/>
      <c r="P541" s="88"/>
      <c r="Q541" s="88"/>
      <c r="R541" s="88"/>
      <c r="S541" s="88"/>
      <c r="T541" s="88"/>
      <c r="U541" s="88"/>
      <c r="V541" s="88"/>
      <c r="W541" s="88"/>
      <c r="X541" s="88"/>
      <c r="Y541" s="88"/>
      <c r="Z541" s="88"/>
    </row>
    <row r="542" spans="1:26" ht="9.75" customHeight="1" x14ac:dyDescent="0.15">
      <c r="A542" s="88"/>
      <c r="B542" s="88"/>
      <c r="C542" s="88"/>
      <c r="D542" s="88"/>
      <c r="E542" s="88"/>
      <c r="F542" s="88"/>
      <c r="G542" s="88"/>
      <c r="H542" s="88"/>
      <c r="I542" s="88"/>
      <c r="J542" s="208"/>
      <c r="K542" s="208"/>
      <c r="L542" s="88"/>
      <c r="M542" s="88"/>
      <c r="N542" s="88"/>
      <c r="O542" s="88"/>
      <c r="P542" s="88"/>
      <c r="Q542" s="88"/>
      <c r="R542" s="88"/>
      <c r="S542" s="88"/>
      <c r="T542" s="88"/>
      <c r="U542" s="88"/>
      <c r="V542" s="88"/>
      <c r="W542" s="88"/>
      <c r="X542" s="88"/>
      <c r="Y542" s="88"/>
      <c r="Z542" s="88"/>
    </row>
    <row r="543" spans="1:26" ht="9.75" customHeight="1" x14ac:dyDescent="0.15">
      <c r="A543" s="88"/>
      <c r="B543" s="88"/>
      <c r="C543" s="88"/>
      <c r="D543" s="88"/>
      <c r="E543" s="88"/>
      <c r="F543" s="88"/>
      <c r="G543" s="88"/>
      <c r="H543" s="88"/>
      <c r="I543" s="88"/>
      <c r="J543" s="208"/>
      <c r="K543" s="208"/>
      <c r="L543" s="88"/>
      <c r="M543" s="88"/>
      <c r="N543" s="88"/>
      <c r="O543" s="88"/>
      <c r="P543" s="88"/>
      <c r="Q543" s="88"/>
      <c r="R543" s="88"/>
      <c r="S543" s="88"/>
      <c r="T543" s="88"/>
      <c r="U543" s="88"/>
      <c r="V543" s="88"/>
      <c r="W543" s="88"/>
      <c r="X543" s="88"/>
      <c r="Y543" s="88"/>
      <c r="Z543" s="88"/>
    </row>
    <row r="544" spans="1:26" ht="9.75" customHeight="1" x14ac:dyDescent="0.15">
      <c r="A544" s="88"/>
      <c r="B544" s="88"/>
      <c r="C544" s="88"/>
      <c r="D544" s="88"/>
      <c r="E544" s="88"/>
      <c r="F544" s="88"/>
      <c r="G544" s="88"/>
      <c r="H544" s="88"/>
      <c r="I544" s="88"/>
      <c r="J544" s="208"/>
      <c r="K544" s="208"/>
      <c r="L544" s="88"/>
      <c r="M544" s="88"/>
      <c r="N544" s="88"/>
      <c r="O544" s="88"/>
      <c r="P544" s="88"/>
      <c r="Q544" s="88"/>
      <c r="R544" s="88"/>
      <c r="S544" s="88"/>
      <c r="T544" s="88"/>
      <c r="U544" s="88"/>
      <c r="V544" s="88"/>
      <c r="W544" s="88"/>
      <c r="X544" s="88"/>
      <c r="Y544" s="88"/>
      <c r="Z544" s="88"/>
    </row>
    <row r="545" spans="1:26" ht="9.75" customHeight="1" x14ac:dyDescent="0.15">
      <c r="A545" s="88"/>
      <c r="B545" s="88"/>
      <c r="C545" s="88"/>
      <c r="D545" s="88"/>
      <c r="E545" s="88"/>
      <c r="F545" s="88"/>
      <c r="G545" s="88"/>
      <c r="H545" s="88"/>
      <c r="I545" s="88"/>
      <c r="J545" s="208"/>
      <c r="K545" s="208"/>
      <c r="L545" s="88"/>
      <c r="M545" s="88"/>
      <c r="N545" s="88"/>
      <c r="O545" s="88"/>
      <c r="P545" s="88"/>
      <c r="Q545" s="88"/>
      <c r="R545" s="88"/>
      <c r="S545" s="88"/>
      <c r="T545" s="88"/>
      <c r="U545" s="88"/>
      <c r="V545" s="88"/>
      <c r="W545" s="88"/>
      <c r="X545" s="88"/>
      <c r="Y545" s="88"/>
      <c r="Z545" s="88"/>
    </row>
    <row r="546" spans="1:26" ht="9.75" customHeight="1" x14ac:dyDescent="0.15">
      <c r="A546" s="88"/>
      <c r="B546" s="88"/>
      <c r="C546" s="88"/>
      <c r="D546" s="88"/>
      <c r="E546" s="88"/>
      <c r="F546" s="88"/>
      <c r="G546" s="88"/>
      <c r="H546" s="88"/>
      <c r="I546" s="88"/>
      <c r="J546" s="208"/>
      <c r="K546" s="208"/>
      <c r="L546" s="88"/>
      <c r="M546" s="88"/>
      <c r="N546" s="88"/>
      <c r="O546" s="88"/>
      <c r="P546" s="88"/>
      <c r="Q546" s="88"/>
      <c r="R546" s="88"/>
      <c r="S546" s="88"/>
      <c r="T546" s="88"/>
      <c r="U546" s="88"/>
      <c r="V546" s="88"/>
      <c r="W546" s="88"/>
      <c r="X546" s="88"/>
      <c r="Y546" s="88"/>
      <c r="Z546" s="88"/>
    </row>
    <row r="547" spans="1:26" ht="9.75" customHeight="1" x14ac:dyDescent="0.15">
      <c r="A547" s="88"/>
      <c r="B547" s="88"/>
      <c r="C547" s="88"/>
      <c r="D547" s="88"/>
      <c r="E547" s="88"/>
      <c r="F547" s="88"/>
      <c r="G547" s="88"/>
      <c r="H547" s="88"/>
      <c r="I547" s="88"/>
      <c r="J547" s="208"/>
      <c r="K547" s="208"/>
      <c r="L547" s="88"/>
      <c r="M547" s="88"/>
      <c r="N547" s="88"/>
      <c r="O547" s="88"/>
      <c r="P547" s="88"/>
      <c r="Q547" s="88"/>
      <c r="R547" s="88"/>
      <c r="S547" s="88"/>
      <c r="T547" s="88"/>
      <c r="U547" s="88"/>
      <c r="V547" s="88"/>
      <c r="W547" s="88"/>
      <c r="X547" s="88"/>
      <c r="Y547" s="88"/>
      <c r="Z547" s="88"/>
    </row>
    <row r="548" spans="1:26" ht="9.75" customHeight="1" x14ac:dyDescent="0.15">
      <c r="A548" s="88"/>
      <c r="B548" s="88"/>
      <c r="C548" s="88"/>
      <c r="D548" s="88"/>
      <c r="E548" s="88"/>
      <c r="F548" s="88"/>
      <c r="G548" s="88"/>
      <c r="H548" s="88"/>
      <c r="I548" s="88"/>
      <c r="J548" s="208"/>
      <c r="K548" s="208"/>
      <c r="L548" s="88"/>
      <c r="M548" s="88"/>
      <c r="N548" s="88"/>
      <c r="O548" s="88"/>
      <c r="P548" s="88"/>
      <c r="Q548" s="88"/>
      <c r="R548" s="88"/>
      <c r="S548" s="88"/>
      <c r="T548" s="88"/>
      <c r="U548" s="88"/>
      <c r="V548" s="88"/>
      <c r="W548" s="88"/>
      <c r="X548" s="88"/>
      <c r="Y548" s="88"/>
      <c r="Z548" s="88"/>
    </row>
    <row r="549" spans="1:26" ht="9.75" customHeight="1" x14ac:dyDescent="0.15">
      <c r="A549" s="88"/>
      <c r="B549" s="88"/>
      <c r="C549" s="88"/>
      <c r="D549" s="88"/>
      <c r="E549" s="88"/>
      <c r="F549" s="88"/>
      <c r="G549" s="88"/>
      <c r="H549" s="88"/>
      <c r="I549" s="88"/>
      <c r="J549" s="208"/>
      <c r="K549" s="208"/>
      <c r="L549" s="88"/>
      <c r="M549" s="88"/>
      <c r="N549" s="88"/>
      <c r="O549" s="88"/>
      <c r="P549" s="88"/>
      <c r="Q549" s="88"/>
      <c r="R549" s="88"/>
      <c r="S549" s="88"/>
      <c r="T549" s="88"/>
      <c r="U549" s="88"/>
      <c r="V549" s="88"/>
      <c r="W549" s="88"/>
      <c r="X549" s="88"/>
      <c r="Y549" s="88"/>
      <c r="Z549" s="88"/>
    </row>
    <row r="550" spans="1:26" ht="9.75" customHeight="1" x14ac:dyDescent="0.15">
      <c r="A550" s="88"/>
      <c r="B550" s="88"/>
      <c r="C550" s="88"/>
      <c r="D550" s="88"/>
      <c r="E550" s="88"/>
      <c r="F550" s="88"/>
      <c r="G550" s="88"/>
      <c r="H550" s="88"/>
      <c r="I550" s="88"/>
      <c r="J550" s="208"/>
      <c r="K550" s="208"/>
      <c r="L550" s="88"/>
      <c r="M550" s="88"/>
      <c r="N550" s="88"/>
      <c r="O550" s="88"/>
      <c r="P550" s="88"/>
      <c r="Q550" s="88"/>
      <c r="R550" s="88"/>
      <c r="S550" s="88"/>
      <c r="T550" s="88"/>
      <c r="U550" s="88"/>
      <c r="V550" s="88"/>
      <c r="W550" s="88"/>
      <c r="X550" s="88"/>
      <c r="Y550" s="88"/>
      <c r="Z550" s="88"/>
    </row>
    <row r="551" spans="1:26" ht="9.75" customHeight="1" x14ac:dyDescent="0.15">
      <c r="A551" s="88"/>
      <c r="B551" s="88"/>
      <c r="C551" s="88"/>
      <c r="D551" s="88"/>
      <c r="E551" s="88"/>
      <c r="F551" s="88"/>
      <c r="G551" s="88"/>
      <c r="H551" s="88"/>
      <c r="I551" s="88"/>
      <c r="J551" s="208"/>
      <c r="K551" s="208"/>
      <c r="L551" s="88"/>
      <c r="M551" s="88"/>
      <c r="N551" s="88"/>
      <c r="O551" s="88"/>
      <c r="P551" s="88"/>
      <c r="Q551" s="88"/>
      <c r="R551" s="88"/>
      <c r="S551" s="88"/>
      <c r="T551" s="88"/>
      <c r="U551" s="88"/>
      <c r="V551" s="88"/>
      <c r="W551" s="88"/>
      <c r="X551" s="88"/>
      <c r="Y551" s="88"/>
      <c r="Z551" s="88"/>
    </row>
    <row r="552" spans="1:26" ht="9.75" customHeight="1" x14ac:dyDescent="0.15">
      <c r="A552" s="88"/>
      <c r="B552" s="88"/>
      <c r="C552" s="88"/>
      <c r="D552" s="88"/>
      <c r="E552" s="88"/>
      <c r="F552" s="88"/>
      <c r="G552" s="88"/>
      <c r="H552" s="88"/>
      <c r="I552" s="88"/>
      <c r="J552" s="208"/>
      <c r="K552" s="208"/>
      <c r="L552" s="88"/>
      <c r="M552" s="88"/>
      <c r="N552" s="88"/>
      <c r="O552" s="88"/>
      <c r="P552" s="88"/>
      <c r="Q552" s="88"/>
      <c r="R552" s="88"/>
      <c r="S552" s="88"/>
      <c r="T552" s="88"/>
      <c r="U552" s="88"/>
      <c r="V552" s="88"/>
      <c r="W552" s="88"/>
      <c r="X552" s="88"/>
      <c r="Y552" s="88"/>
      <c r="Z552" s="88"/>
    </row>
    <row r="553" spans="1:26" ht="9.75" customHeight="1" x14ac:dyDescent="0.15">
      <c r="A553" s="88"/>
      <c r="B553" s="88"/>
      <c r="C553" s="88"/>
      <c r="D553" s="88"/>
      <c r="E553" s="88"/>
      <c r="F553" s="88"/>
      <c r="G553" s="88"/>
      <c r="H553" s="88"/>
      <c r="I553" s="88"/>
      <c r="J553" s="208"/>
      <c r="K553" s="208"/>
      <c r="L553" s="88"/>
      <c r="M553" s="88"/>
      <c r="N553" s="88"/>
      <c r="O553" s="88"/>
      <c r="P553" s="88"/>
      <c r="Q553" s="88"/>
      <c r="R553" s="88"/>
      <c r="S553" s="88"/>
      <c r="T553" s="88"/>
      <c r="U553" s="88"/>
      <c r="V553" s="88"/>
      <c r="W553" s="88"/>
      <c r="X553" s="88"/>
      <c r="Y553" s="88"/>
      <c r="Z553" s="88"/>
    </row>
    <row r="554" spans="1:26" ht="9.75" customHeight="1" x14ac:dyDescent="0.15">
      <c r="A554" s="88"/>
      <c r="B554" s="88"/>
      <c r="C554" s="88"/>
      <c r="D554" s="88"/>
      <c r="E554" s="88"/>
      <c r="F554" s="88"/>
      <c r="G554" s="88"/>
      <c r="H554" s="88"/>
      <c r="I554" s="88"/>
      <c r="J554" s="208"/>
      <c r="K554" s="208"/>
      <c r="L554" s="88"/>
      <c r="M554" s="88"/>
      <c r="N554" s="88"/>
      <c r="O554" s="88"/>
      <c r="P554" s="88"/>
      <c r="Q554" s="88"/>
      <c r="R554" s="88"/>
      <c r="S554" s="88"/>
      <c r="T554" s="88"/>
      <c r="U554" s="88"/>
      <c r="V554" s="88"/>
      <c r="W554" s="88"/>
      <c r="X554" s="88"/>
      <c r="Y554" s="88"/>
      <c r="Z554" s="88"/>
    </row>
    <row r="555" spans="1:26" ht="9.75" customHeight="1" x14ac:dyDescent="0.15">
      <c r="A555" s="88"/>
      <c r="B555" s="88"/>
      <c r="C555" s="88"/>
      <c r="D555" s="88"/>
      <c r="E555" s="88"/>
      <c r="F555" s="88"/>
      <c r="G555" s="88"/>
      <c r="H555" s="88"/>
      <c r="I555" s="88"/>
      <c r="J555" s="208"/>
      <c r="K555" s="208"/>
      <c r="L555" s="88"/>
      <c r="M555" s="88"/>
      <c r="N555" s="88"/>
      <c r="O555" s="88"/>
      <c r="P555" s="88"/>
      <c r="Q555" s="88"/>
      <c r="R555" s="88"/>
      <c r="S555" s="88"/>
      <c r="T555" s="88"/>
      <c r="U555" s="88"/>
      <c r="V555" s="88"/>
      <c r="W555" s="88"/>
      <c r="X555" s="88"/>
      <c r="Y555" s="88"/>
      <c r="Z555" s="88"/>
    </row>
    <row r="556" spans="1:26" ht="9.75" customHeight="1" x14ac:dyDescent="0.15">
      <c r="A556" s="88"/>
      <c r="B556" s="88"/>
      <c r="C556" s="88"/>
      <c r="D556" s="88"/>
      <c r="E556" s="88"/>
      <c r="F556" s="88"/>
      <c r="G556" s="88"/>
      <c r="H556" s="88"/>
      <c r="I556" s="88"/>
      <c r="J556" s="208"/>
      <c r="K556" s="208"/>
      <c r="L556" s="88"/>
      <c r="M556" s="88"/>
      <c r="N556" s="88"/>
      <c r="O556" s="88"/>
      <c r="P556" s="88"/>
      <c r="Q556" s="88"/>
      <c r="R556" s="88"/>
      <c r="S556" s="88"/>
      <c r="T556" s="88"/>
      <c r="U556" s="88"/>
      <c r="V556" s="88"/>
      <c r="W556" s="88"/>
      <c r="X556" s="88"/>
      <c r="Y556" s="88"/>
      <c r="Z556" s="88"/>
    </row>
    <row r="557" spans="1:26" ht="9.75" customHeight="1" x14ac:dyDescent="0.15">
      <c r="A557" s="88"/>
      <c r="B557" s="88"/>
      <c r="C557" s="88"/>
      <c r="D557" s="88"/>
      <c r="E557" s="88"/>
      <c r="F557" s="88"/>
      <c r="G557" s="88"/>
      <c r="H557" s="88"/>
      <c r="I557" s="88"/>
      <c r="J557" s="208"/>
      <c r="K557" s="208"/>
      <c r="L557" s="88"/>
      <c r="M557" s="88"/>
      <c r="N557" s="88"/>
      <c r="O557" s="88"/>
      <c r="P557" s="88"/>
      <c r="Q557" s="88"/>
      <c r="R557" s="88"/>
      <c r="S557" s="88"/>
      <c r="T557" s="88"/>
      <c r="U557" s="88"/>
      <c r="V557" s="88"/>
      <c r="W557" s="88"/>
      <c r="X557" s="88"/>
      <c r="Y557" s="88"/>
      <c r="Z557" s="88"/>
    </row>
    <row r="558" spans="1:26" ht="9.75" customHeight="1" x14ac:dyDescent="0.15">
      <c r="A558" s="88"/>
      <c r="B558" s="88"/>
      <c r="C558" s="88"/>
      <c r="D558" s="88"/>
      <c r="E558" s="88"/>
      <c r="F558" s="88"/>
      <c r="G558" s="88"/>
      <c r="H558" s="88"/>
      <c r="I558" s="88"/>
      <c r="J558" s="208"/>
      <c r="K558" s="208"/>
      <c r="L558" s="88"/>
      <c r="M558" s="88"/>
      <c r="N558" s="88"/>
      <c r="O558" s="88"/>
      <c r="P558" s="88"/>
      <c r="Q558" s="88"/>
      <c r="R558" s="88"/>
      <c r="S558" s="88"/>
      <c r="T558" s="88"/>
      <c r="U558" s="88"/>
      <c r="V558" s="88"/>
      <c r="W558" s="88"/>
      <c r="X558" s="88"/>
      <c r="Y558" s="88"/>
      <c r="Z558" s="88"/>
    </row>
    <row r="559" spans="1:26" ht="9.75" customHeight="1" x14ac:dyDescent="0.15">
      <c r="A559" s="88"/>
      <c r="B559" s="88"/>
      <c r="C559" s="88"/>
      <c r="D559" s="88"/>
      <c r="E559" s="88"/>
      <c r="F559" s="88"/>
      <c r="G559" s="88"/>
      <c r="H559" s="88"/>
      <c r="I559" s="88"/>
      <c r="J559" s="208"/>
      <c r="K559" s="208"/>
      <c r="L559" s="88"/>
      <c r="M559" s="88"/>
      <c r="N559" s="88"/>
      <c r="O559" s="88"/>
      <c r="P559" s="88"/>
      <c r="Q559" s="88"/>
      <c r="R559" s="88"/>
      <c r="S559" s="88"/>
      <c r="T559" s="88"/>
      <c r="U559" s="88"/>
      <c r="V559" s="88"/>
      <c r="W559" s="88"/>
      <c r="X559" s="88"/>
      <c r="Y559" s="88"/>
      <c r="Z559" s="88"/>
    </row>
    <row r="560" spans="1:26" ht="9.75" customHeight="1" x14ac:dyDescent="0.15">
      <c r="A560" s="88"/>
      <c r="B560" s="88"/>
      <c r="C560" s="88"/>
      <c r="D560" s="88"/>
      <c r="E560" s="88"/>
      <c r="F560" s="88"/>
      <c r="G560" s="88"/>
      <c r="H560" s="88"/>
      <c r="I560" s="88"/>
      <c r="J560" s="208"/>
      <c r="K560" s="208"/>
      <c r="L560" s="88"/>
      <c r="M560" s="88"/>
      <c r="N560" s="88"/>
      <c r="O560" s="88"/>
      <c r="P560" s="88"/>
      <c r="Q560" s="88"/>
      <c r="R560" s="88"/>
      <c r="S560" s="88"/>
      <c r="T560" s="88"/>
      <c r="U560" s="88"/>
      <c r="V560" s="88"/>
      <c r="W560" s="88"/>
      <c r="X560" s="88"/>
      <c r="Y560" s="88"/>
      <c r="Z560" s="88"/>
    </row>
    <row r="561" spans="1:26" ht="9.75" customHeight="1" x14ac:dyDescent="0.15">
      <c r="A561" s="88"/>
      <c r="B561" s="88"/>
      <c r="C561" s="88"/>
      <c r="D561" s="88"/>
      <c r="E561" s="88"/>
      <c r="F561" s="88"/>
      <c r="G561" s="88"/>
      <c r="H561" s="88"/>
      <c r="I561" s="88"/>
      <c r="J561" s="208"/>
      <c r="K561" s="208"/>
      <c r="L561" s="88"/>
      <c r="M561" s="88"/>
      <c r="N561" s="88"/>
      <c r="O561" s="88"/>
      <c r="P561" s="88"/>
      <c r="Q561" s="88"/>
      <c r="R561" s="88"/>
      <c r="S561" s="88"/>
      <c r="T561" s="88"/>
      <c r="U561" s="88"/>
      <c r="V561" s="88"/>
      <c r="W561" s="88"/>
      <c r="X561" s="88"/>
      <c r="Y561" s="88"/>
      <c r="Z561" s="88"/>
    </row>
    <row r="562" spans="1:26" ht="9.75" customHeight="1" x14ac:dyDescent="0.15">
      <c r="A562" s="88"/>
      <c r="B562" s="88"/>
      <c r="C562" s="88"/>
      <c r="D562" s="88"/>
      <c r="E562" s="88"/>
      <c r="F562" s="88"/>
      <c r="G562" s="88"/>
      <c r="H562" s="88"/>
      <c r="I562" s="88"/>
      <c r="J562" s="208"/>
      <c r="K562" s="208"/>
      <c r="L562" s="88"/>
      <c r="M562" s="88"/>
      <c r="N562" s="88"/>
      <c r="O562" s="88"/>
      <c r="P562" s="88"/>
      <c r="Q562" s="88"/>
      <c r="R562" s="88"/>
      <c r="S562" s="88"/>
      <c r="T562" s="88"/>
      <c r="U562" s="88"/>
      <c r="V562" s="88"/>
      <c r="W562" s="88"/>
      <c r="X562" s="88"/>
      <c r="Y562" s="88"/>
      <c r="Z562" s="88"/>
    </row>
    <row r="563" spans="1:26" ht="9.75" customHeight="1" x14ac:dyDescent="0.15">
      <c r="A563" s="88"/>
      <c r="B563" s="88"/>
      <c r="C563" s="88"/>
      <c r="D563" s="88"/>
      <c r="E563" s="88"/>
      <c r="F563" s="88"/>
      <c r="G563" s="88"/>
      <c r="H563" s="88"/>
      <c r="I563" s="88"/>
      <c r="J563" s="208"/>
      <c r="K563" s="208"/>
      <c r="L563" s="88"/>
      <c r="M563" s="88"/>
      <c r="N563" s="88"/>
      <c r="O563" s="88"/>
      <c r="P563" s="88"/>
      <c r="Q563" s="88"/>
      <c r="R563" s="88"/>
      <c r="S563" s="88"/>
      <c r="T563" s="88"/>
      <c r="U563" s="88"/>
      <c r="V563" s="88"/>
      <c r="W563" s="88"/>
      <c r="X563" s="88"/>
      <c r="Y563" s="88"/>
      <c r="Z563" s="88"/>
    </row>
    <row r="564" spans="1:26" ht="9.75" customHeight="1" x14ac:dyDescent="0.15">
      <c r="A564" s="88"/>
      <c r="B564" s="88"/>
      <c r="C564" s="88"/>
      <c r="D564" s="88"/>
      <c r="E564" s="88"/>
      <c r="F564" s="88"/>
      <c r="G564" s="88"/>
      <c r="H564" s="88"/>
      <c r="I564" s="88"/>
      <c r="J564" s="208"/>
      <c r="K564" s="208"/>
      <c r="L564" s="88"/>
      <c r="M564" s="88"/>
      <c r="N564" s="88"/>
      <c r="O564" s="88"/>
      <c r="P564" s="88"/>
      <c r="Q564" s="88"/>
      <c r="R564" s="88"/>
      <c r="S564" s="88"/>
      <c r="T564" s="88"/>
      <c r="U564" s="88"/>
      <c r="V564" s="88"/>
      <c r="W564" s="88"/>
      <c r="X564" s="88"/>
      <c r="Y564" s="88"/>
      <c r="Z564" s="88"/>
    </row>
    <row r="565" spans="1:26" ht="9.75" customHeight="1" x14ac:dyDescent="0.15">
      <c r="A565" s="88"/>
      <c r="B565" s="88"/>
      <c r="C565" s="88"/>
      <c r="D565" s="88"/>
      <c r="E565" s="88"/>
      <c r="F565" s="88"/>
      <c r="G565" s="88"/>
      <c r="H565" s="88"/>
      <c r="I565" s="88"/>
      <c r="J565" s="208"/>
      <c r="K565" s="208"/>
      <c r="L565" s="88"/>
      <c r="M565" s="88"/>
      <c r="N565" s="88"/>
      <c r="O565" s="88"/>
      <c r="P565" s="88"/>
      <c r="Q565" s="88"/>
      <c r="R565" s="88"/>
      <c r="S565" s="88"/>
      <c r="T565" s="88"/>
      <c r="U565" s="88"/>
      <c r="V565" s="88"/>
      <c r="W565" s="88"/>
      <c r="X565" s="88"/>
      <c r="Y565" s="88"/>
      <c r="Z565" s="88"/>
    </row>
    <row r="566" spans="1:26" ht="9.75" customHeight="1" x14ac:dyDescent="0.15">
      <c r="A566" s="88"/>
      <c r="B566" s="88"/>
      <c r="C566" s="88"/>
      <c r="D566" s="88"/>
      <c r="E566" s="88"/>
      <c r="F566" s="88"/>
      <c r="G566" s="88"/>
      <c r="H566" s="88"/>
      <c r="I566" s="88"/>
      <c r="J566" s="208"/>
      <c r="K566" s="208"/>
      <c r="L566" s="88"/>
      <c r="M566" s="88"/>
      <c r="N566" s="88"/>
      <c r="O566" s="88"/>
      <c r="P566" s="88"/>
      <c r="Q566" s="88"/>
      <c r="R566" s="88"/>
      <c r="S566" s="88"/>
      <c r="T566" s="88"/>
      <c r="U566" s="88"/>
      <c r="V566" s="88"/>
      <c r="W566" s="88"/>
      <c r="X566" s="88"/>
      <c r="Y566" s="88"/>
      <c r="Z566" s="88"/>
    </row>
    <row r="567" spans="1:26" ht="9.75" customHeight="1" x14ac:dyDescent="0.15">
      <c r="A567" s="88"/>
      <c r="B567" s="88"/>
      <c r="C567" s="88"/>
      <c r="D567" s="88"/>
      <c r="E567" s="88"/>
      <c r="F567" s="88"/>
      <c r="G567" s="88"/>
      <c r="H567" s="88"/>
      <c r="I567" s="88"/>
      <c r="J567" s="208"/>
      <c r="K567" s="208"/>
      <c r="L567" s="88"/>
      <c r="M567" s="88"/>
      <c r="N567" s="88"/>
      <c r="O567" s="88"/>
      <c r="P567" s="88"/>
      <c r="Q567" s="88"/>
      <c r="R567" s="88"/>
      <c r="S567" s="88"/>
      <c r="T567" s="88"/>
      <c r="U567" s="88"/>
      <c r="V567" s="88"/>
      <c r="W567" s="88"/>
      <c r="X567" s="88"/>
      <c r="Y567" s="88"/>
      <c r="Z567" s="88"/>
    </row>
    <row r="568" spans="1:26" ht="9.75" customHeight="1" x14ac:dyDescent="0.15">
      <c r="A568" s="88"/>
      <c r="B568" s="88"/>
      <c r="C568" s="88"/>
      <c r="D568" s="88"/>
      <c r="E568" s="88"/>
      <c r="F568" s="88"/>
      <c r="G568" s="88"/>
      <c r="H568" s="88"/>
      <c r="I568" s="88"/>
      <c r="J568" s="208"/>
      <c r="K568" s="208"/>
      <c r="L568" s="88"/>
      <c r="M568" s="88"/>
      <c r="N568" s="88"/>
      <c r="O568" s="88"/>
      <c r="P568" s="88"/>
      <c r="Q568" s="88"/>
      <c r="R568" s="88"/>
      <c r="S568" s="88"/>
      <c r="T568" s="88"/>
      <c r="U568" s="88"/>
      <c r="V568" s="88"/>
      <c r="W568" s="88"/>
      <c r="X568" s="88"/>
      <c r="Y568" s="88"/>
      <c r="Z568" s="88"/>
    </row>
    <row r="569" spans="1:26" ht="9.75" customHeight="1" x14ac:dyDescent="0.15">
      <c r="A569" s="88"/>
      <c r="B569" s="88"/>
      <c r="C569" s="88"/>
      <c r="D569" s="88"/>
      <c r="E569" s="88"/>
      <c r="F569" s="88"/>
      <c r="G569" s="88"/>
      <c r="H569" s="88"/>
      <c r="I569" s="88"/>
      <c r="J569" s="208"/>
      <c r="K569" s="208"/>
      <c r="L569" s="88"/>
      <c r="M569" s="88"/>
      <c r="N569" s="88"/>
      <c r="O569" s="88"/>
      <c r="P569" s="88"/>
      <c r="Q569" s="88"/>
      <c r="R569" s="88"/>
      <c r="S569" s="88"/>
      <c r="T569" s="88"/>
      <c r="U569" s="88"/>
      <c r="V569" s="88"/>
      <c r="W569" s="88"/>
      <c r="X569" s="88"/>
      <c r="Y569" s="88"/>
      <c r="Z569" s="88"/>
    </row>
    <row r="570" spans="1:26" ht="9.75" customHeight="1" x14ac:dyDescent="0.15">
      <c r="A570" s="88"/>
      <c r="B570" s="88"/>
      <c r="C570" s="88"/>
      <c r="D570" s="88"/>
      <c r="E570" s="88"/>
      <c r="F570" s="88"/>
      <c r="G570" s="88"/>
      <c r="H570" s="88"/>
      <c r="I570" s="88"/>
      <c r="J570" s="208"/>
      <c r="K570" s="208"/>
      <c r="L570" s="88"/>
      <c r="M570" s="88"/>
      <c r="N570" s="88"/>
      <c r="O570" s="88"/>
      <c r="P570" s="88"/>
      <c r="Q570" s="88"/>
      <c r="R570" s="88"/>
      <c r="S570" s="88"/>
      <c r="T570" s="88"/>
      <c r="U570" s="88"/>
      <c r="V570" s="88"/>
      <c r="W570" s="88"/>
      <c r="X570" s="88"/>
      <c r="Y570" s="88"/>
      <c r="Z570" s="88"/>
    </row>
    <row r="571" spans="1:26" ht="9.75" customHeight="1" x14ac:dyDescent="0.15">
      <c r="A571" s="88"/>
      <c r="B571" s="88"/>
      <c r="C571" s="88"/>
      <c r="D571" s="88"/>
      <c r="E571" s="88"/>
      <c r="F571" s="88"/>
      <c r="G571" s="88"/>
      <c r="H571" s="88"/>
      <c r="I571" s="88"/>
      <c r="J571" s="208"/>
      <c r="K571" s="208"/>
      <c r="L571" s="88"/>
      <c r="M571" s="88"/>
      <c r="N571" s="88"/>
      <c r="O571" s="88"/>
      <c r="P571" s="88"/>
      <c r="Q571" s="88"/>
      <c r="R571" s="88"/>
      <c r="S571" s="88"/>
      <c r="T571" s="88"/>
      <c r="U571" s="88"/>
      <c r="V571" s="88"/>
      <c r="W571" s="88"/>
      <c r="X571" s="88"/>
      <c r="Y571" s="88"/>
      <c r="Z571" s="88"/>
    </row>
    <row r="572" spans="1:26" ht="9.75" customHeight="1" x14ac:dyDescent="0.15">
      <c r="A572" s="88"/>
      <c r="B572" s="88"/>
      <c r="C572" s="88"/>
      <c r="D572" s="88"/>
      <c r="E572" s="88"/>
      <c r="F572" s="88"/>
      <c r="G572" s="88"/>
      <c r="H572" s="88"/>
      <c r="I572" s="88"/>
      <c r="J572" s="208"/>
      <c r="K572" s="208"/>
      <c r="L572" s="88"/>
      <c r="M572" s="88"/>
      <c r="N572" s="88"/>
      <c r="O572" s="88"/>
      <c r="P572" s="88"/>
      <c r="Q572" s="88"/>
      <c r="R572" s="88"/>
      <c r="S572" s="88"/>
      <c r="T572" s="88"/>
      <c r="U572" s="88"/>
      <c r="V572" s="88"/>
      <c r="W572" s="88"/>
      <c r="X572" s="88"/>
      <c r="Y572" s="88"/>
      <c r="Z572" s="88"/>
    </row>
    <row r="573" spans="1:26" ht="9.75" customHeight="1" x14ac:dyDescent="0.15">
      <c r="A573" s="88"/>
      <c r="B573" s="88"/>
      <c r="C573" s="88"/>
      <c r="D573" s="88"/>
      <c r="E573" s="88"/>
      <c r="F573" s="88"/>
      <c r="G573" s="88"/>
      <c r="H573" s="88"/>
      <c r="I573" s="88"/>
      <c r="J573" s="208"/>
      <c r="K573" s="208"/>
      <c r="L573" s="88"/>
      <c r="M573" s="88"/>
      <c r="N573" s="88"/>
      <c r="O573" s="88"/>
      <c r="P573" s="88"/>
      <c r="Q573" s="88"/>
      <c r="R573" s="88"/>
      <c r="S573" s="88"/>
      <c r="T573" s="88"/>
      <c r="U573" s="88"/>
      <c r="V573" s="88"/>
      <c r="W573" s="88"/>
      <c r="X573" s="88"/>
      <c r="Y573" s="88"/>
      <c r="Z573" s="88"/>
    </row>
    <row r="574" spans="1:26" ht="9.75" customHeight="1" x14ac:dyDescent="0.15">
      <c r="A574" s="88"/>
      <c r="B574" s="88"/>
      <c r="C574" s="88"/>
      <c r="D574" s="88"/>
      <c r="E574" s="88"/>
      <c r="F574" s="88"/>
      <c r="G574" s="88"/>
      <c r="H574" s="88"/>
      <c r="I574" s="88"/>
      <c r="J574" s="208"/>
      <c r="K574" s="208"/>
      <c r="L574" s="88"/>
      <c r="M574" s="88"/>
      <c r="N574" s="88"/>
      <c r="O574" s="88"/>
      <c r="P574" s="88"/>
      <c r="Q574" s="88"/>
      <c r="R574" s="88"/>
      <c r="S574" s="88"/>
      <c r="T574" s="88"/>
      <c r="U574" s="88"/>
      <c r="V574" s="88"/>
      <c r="W574" s="88"/>
      <c r="X574" s="88"/>
      <c r="Y574" s="88"/>
      <c r="Z574" s="88"/>
    </row>
    <row r="575" spans="1:26" ht="9.75" customHeight="1" x14ac:dyDescent="0.15">
      <c r="A575" s="88"/>
      <c r="B575" s="88"/>
      <c r="C575" s="88"/>
      <c r="D575" s="88"/>
      <c r="E575" s="88"/>
      <c r="F575" s="88"/>
      <c r="G575" s="88"/>
      <c r="H575" s="88"/>
      <c r="I575" s="88"/>
      <c r="J575" s="208"/>
      <c r="K575" s="208"/>
      <c r="L575" s="88"/>
      <c r="M575" s="88"/>
      <c r="N575" s="88"/>
      <c r="O575" s="88"/>
      <c r="P575" s="88"/>
      <c r="Q575" s="88"/>
      <c r="R575" s="88"/>
      <c r="S575" s="88"/>
      <c r="T575" s="88"/>
      <c r="U575" s="88"/>
      <c r="V575" s="88"/>
      <c r="W575" s="88"/>
      <c r="X575" s="88"/>
      <c r="Y575" s="88"/>
      <c r="Z575" s="88"/>
    </row>
    <row r="576" spans="1:26" ht="9.75" customHeight="1" x14ac:dyDescent="0.15">
      <c r="A576" s="88"/>
      <c r="B576" s="88"/>
      <c r="C576" s="88"/>
      <c r="D576" s="88"/>
      <c r="E576" s="88"/>
      <c r="F576" s="88"/>
      <c r="G576" s="88"/>
      <c r="H576" s="88"/>
      <c r="I576" s="88"/>
      <c r="J576" s="208"/>
      <c r="K576" s="208"/>
      <c r="L576" s="88"/>
      <c r="M576" s="88"/>
      <c r="N576" s="88"/>
      <c r="O576" s="88"/>
      <c r="P576" s="88"/>
      <c r="Q576" s="88"/>
      <c r="R576" s="88"/>
      <c r="S576" s="88"/>
      <c r="T576" s="88"/>
      <c r="U576" s="88"/>
      <c r="V576" s="88"/>
      <c r="W576" s="88"/>
      <c r="X576" s="88"/>
      <c r="Y576" s="88"/>
      <c r="Z576" s="88"/>
    </row>
    <row r="577" spans="1:26" ht="9.75" customHeight="1" x14ac:dyDescent="0.15">
      <c r="A577" s="88"/>
      <c r="B577" s="88"/>
      <c r="C577" s="88"/>
      <c r="D577" s="88"/>
      <c r="E577" s="88"/>
      <c r="F577" s="88"/>
      <c r="G577" s="88"/>
      <c r="H577" s="88"/>
      <c r="I577" s="88"/>
      <c r="J577" s="208"/>
      <c r="K577" s="208"/>
      <c r="L577" s="88"/>
      <c r="M577" s="88"/>
      <c r="N577" s="88"/>
      <c r="O577" s="88"/>
      <c r="P577" s="88"/>
      <c r="Q577" s="88"/>
      <c r="R577" s="88"/>
      <c r="S577" s="88"/>
      <c r="T577" s="88"/>
      <c r="U577" s="88"/>
      <c r="V577" s="88"/>
      <c r="W577" s="88"/>
      <c r="X577" s="88"/>
      <c r="Y577" s="88"/>
      <c r="Z577" s="88"/>
    </row>
    <row r="578" spans="1:26" ht="9.75" customHeight="1" x14ac:dyDescent="0.15">
      <c r="A578" s="88"/>
      <c r="B578" s="88"/>
      <c r="C578" s="88"/>
      <c r="D578" s="88"/>
      <c r="E578" s="88"/>
      <c r="F578" s="88"/>
      <c r="G578" s="88"/>
      <c r="H578" s="88"/>
      <c r="I578" s="88"/>
      <c r="J578" s="208"/>
      <c r="K578" s="208"/>
      <c r="L578" s="88"/>
      <c r="M578" s="88"/>
      <c r="N578" s="88"/>
      <c r="O578" s="88"/>
      <c r="P578" s="88"/>
      <c r="Q578" s="88"/>
      <c r="R578" s="88"/>
      <c r="S578" s="88"/>
      <c r="T578" s="88"/>
      <c r="U578" s="88"/>
      <c r="V578" s="88"/>
      <c r="W578" s="88"/>
      <c r="X578" s="88"/>
      <c r="Y578" s="88"/>
      <c r="Z578" s="88"/>
    </row>
    <row r="579" spans="1:26" ht="9.75" customHeight="1" x14ac:dyDescent="0.15">
      <c r="A579" s="88"/>
      <c r="B579" s="88"/>
      <c r="C579" s="88"/>
      <c r="D579" s="88"/>
      <c r="E579" s="88"/>
      <c r="F579" s="88"/>
      <c r="G579" s="88"/>
      <c r="H579" s="88"/>
      <c r="I579" s="88"/>
      <c r="J579" s="208"/>
      <c r="K579" s="208"/>
      <c r="L579" s="88"/>
      <c r="M579" s="88"/>
      <c r="N579" s="88"/>
      <c r="O579" s="88"/>
      <c r="P579" s="88"/>
      <c r="Q579" s="88"/>
      <c r="R579" s="88"/>
      <c r="S579" s="88"/>
      <c r="T579" s="88"/>
      <c r="U579" s="88"/>
      <c r="V579" s="88"/>
      <c r="W579" s="88"/>
      <c r="X579" s="88"/>
      <c r="Y579" s="88"/>
      <c r="Z579" s="88"/>
    </row>
    <row r="580" spans="1:26" ht="9.75" customHeight="1" x14ac:dyDescent="0.15">
      <c r="A580" s="88"/>
      <c r="B580" s="88"/>
      <c r="C580" s="88"/>
      <c r="D580" s="88"/>
      <c r="E580" s="88"/>
      <c r="F580" s="88"/>
      <c r="G580" s="88"/>
      <c r="H580" s="88"/>
      <c r="I580" s="88"/>
      <c r="J580" s="208"/>
      <c r="K580" s="208"/>
      <c r="L580" s="88"/>
      <c r="M580" s="88"/>
      <c r="N580" s="88"/>
      <c r="O580" s="88"/>
      <c r="P580" s="88"/>
      <c r="Q580" s="88"/>
      <c r="R580" s="88"/>
      <c r="S580" s="88"/>
      <c r="T580" s="88"/>
      <c r="U580" s="88"/>
      <c r="V580" s="88"/>
      <c r="W580" s="88"/>
      <c r="X580" s="88"/>
      <c r="Y580" s="88"/>
      <c r="Z580" s="88"/>
    </row>
    <row r="581" spans="1:26" ht="9.75" customHeight="1" x14ac:dyDescent="0.15">
      <c r="A581" s="88"/>
      <c r="B581" s="88"/>
      <c r="C581" s="88"/>
      <c r="D581" s="88"/>
      <c r="E581" s="88"/>
      <c r="F581" s="88"/>
      <c r="G581" s="88"/>
      <c r="H581" s="88"/>
      <c r="I581" s="88"/>
      <c r="J581" s="208"/>
      <c r="K581" s="208"/>
      <c r="L581" s="88"/>
      <c r="M581" s="88"/>
      <c r="N581" s="88"/>
      <c r="O581" s="88"/>
      <c r="P581" s="88"/>
      <c r="Q581" s="88"/>
      <c r="R581" s="88"/>
      <c r="S581" s="88"/>
      <c r="T581" s="88"/>
      <c r="U581" s="88"/>
      <c r="V581" s="88"/>
      <c r="W581" s="88"/>
      <c r="X581" s="88"/>
      <c r="Y581" s="88"/>
      <c r="Z581" s="88"/>
    </row>
    <row r="582" spans="1:26" ht="9.75" customHeight="1" x14ac:dyDescent="0.15">
      <c r="A582" s="88"/>
      <c r="B582" s="88"/>
      <c r="C582" s="88"/>
      <c r="D582" s="88"/>
      <c r="E582" s="88"/>
      <c r="F582" s="88"/>
      <c r="G582" s="88"/>
      <c r="H582" s="88"/>
      <c r="I582" s="88"/>
      <c r="J582" s="208"/>
      <c r="K582" s="208"/>
      <c r="L582" s="88"/>
      <c r="M582" s="88"/>
      <c r="N582" s="88"/>
      <c r="O582" s="88"/>
      <c r="P582" s="88"/>
      <c r="Q582" s="88"/>
      <c r="R582" s="88"/>
      <c r="S582" s="88"/>
      <c r="T582" s="88"/>
      <c r="U582" s="88"/>
      <c r="V582" s="88"/>
      <c r="W582" s="88"/>
      <c r="X582" s="88"/>
      <c r="Y582" s="88"/>
      <c r="Z582" s="88"/>
    </row>
    <row r="583" spans="1:26" ht="9.75" customHeight="1" x14ac:dyDescent="0.15">
      <c r="A583" s="88"/>
      <c r="B583" s="88"/>
      <c r="C583" s="88"/>
      <c r="D583" s="88"/>
      <c r="E583" s="88"/>
      <c r="F583" s="88"/>
      <c r="G583" s="88"/>
      <c r="H583" s="88"/>
      <c r="I583" s="88"/>
      <c r="J583" s="208"/>
      <c r="K583" s="208"/>
      <c r="L583" s="88"/>
      <c r="M583" s="88"/>
      <c r="N583" s="88"/>
      <c r="O583" s="88"/>
      <c r="P583" s="88"/>
      <c r="Q583" s="88"/>
      <c r="R583" s="88"/>
      <c r="S583" s="88"/>
      <c r="T583" s="88"/>
      <c r="U583" s="88"/>
      <c r="V583" s="88"/>
      <c r="W583" s="88"/>
      <c r="X583" s="88"/>
      <c r="Y583" s="88"/>
      <c r="Z583" s="88"/>
    </row>
    <row r="584" spans="1:26" ht="9.75" customHeight="1" x14ac:dyDescent="0.15">
      <c r="A584" s="88"/>
      <c r="B584" s="88"/>
      <c r="C584" s="88"/>
      <c r="D584" s="88"/>
      <c r="E584" s="88"/>
      <c r="F584" s="88"/>
      <c r="G584" s="88"/>
      <c r="H584" s="88"/>
      <c r="I584" s="88"/>
      <c r="J584" s="208"/>
      <c r="K584" s="208"/>
      <c r="L584" s="88"/>
      <c r="M584" s="88"/>
      <c r="N584" s="88"/>
      <c r="O584" s="88"/>
      <c r="P584" s="88"/>
      <c r="Q584" s="88"/>
      <c r="R584" s="88"/>
      <c r="S584" s="88"/>
      <c r="T584" s="88"/>
      <c r="U584" s="88"/>
      <c r="V584" s="88"/>
      <c r="W584" s="88"/>
      <c r="X584" s="88"/>
      <c r="Y584" s="88"/>
      <c r="Z584" s="88"/>
    </row>
    <row r="585" spans="1:26" ht="9.75" customHeight="1" x14ac:dyDescent="0.15">
      <c r="A585" s="88"/>
      <c r="B585" s="88"/>
      <c r="C585" s="88"/>
      <c r="D585" s="88"/>
      <c r="E585" s="88"/>
      <c r="F585" s="88"/>
      <c r="G585" s="88"/>
      <c r="H585" s="88"/>
      <c r="I585" s="88"/>
      <c r="J585" s="208"/>
      <c r="K585" s="208"/>
      <c r="L585" s="88"/>
      <c r="M585" s="88"/>
      <c r="N585" s="88"/>
      <c r="O585" s="88"/>
      <c r="P585" s="88"/>
      <c r="Q585" s="88"/>
      <c r="R585" s="88"/>
      <c r="S585" s="88"/>
      <c r="T585" s="88"/>
      <c r="U585" s="88"/>
      <c r="V585" s="88"/>
      <c r="W585" s="88"/>
      <c r="X585" s="88"/>
      <c r="Y585" s="88"/>
      <c r="Z585" s="88"/>
    </row>
    <row r="586" spans="1:26" ht="9.75" customHeight="1" x14ac:dyDescent="0.15">
      <c r="A586" s="88"/>
      <c r="B586" s="88"/>
      <c r="C586" s="88"/>
      <c r="D586" s="88"/>
      <c r="E586" s="88"/>
      <c r="F586" s="88"/>
      <c r="G586" s="88"/>
      <c r="H586" s="88"/>
      <c r="I586" s="88"/>
      <c r="J586" s="208"/>
      <c r="K586" s="208"/>
      <c r="L586" s="88"/>
      <c r="M586" s="88"/>
      <c r="N586" s="88"/>
      <c r="O586" s="88"/>
      <c r="P586" s="88"/>
      <c r="Q586" s="88"/>
      <c r="R586" s="88"/>
      <c r="S586" s="88"/>
      <c r="T586" s="88"/>
      <c r="U586" s="88"/>
      <c r="V586" s="88"/>
      <c r="W586" s="88"/>
      <c r="X586" s="88"/>
      <c r="Y586" s="88"/>
      <c r="Z586" s="88"/>
    </row>
    <row r="587" spans="1:26" ht="9.75" customHeight="1" x14ac:dyDescent="0.15">
      <c r="A587" s="88"/>
      <c r="B587" s="88"/>
      <c r="C587" s="88"/>
      <c r="D587" s="88"/>
      <c r="E587" s="88"/>
      <c r="F587" s="88"/>
      <c r="G587" s="88"/>
      <c r="H587" s="88"/>
      <c r="I587" s="88"/>
      <c r="J587" s="208"/>
      <c r="K587" s="208"/>
      <c r="L587" s="88"/>
      <c r="M587" s="88"/>
      <c r="N587" s="88"/>
      <c r="O587" s="88"/>
      <c r="P587" s="88"/>
      <c r="Q587" s="88"/>
      <c r="R587" s="88"/>
      <c r="S587" s="88"/>
      <c r="T587" s="88"/>
      <c r="U587" s="88"/>
      <c r="V587" s="88"/>
      <c r="W587" s="88"/>
      <c r="X587" s="88"/>
      <c r="Y587" s="88"/>
      <c r="Z587" s="88"/>
    </row>
    <row r="588" spans="1:26" ht="9.75" customHeight="1" x14ac:dyDescent="0.15">
      <c r="A588" s="88"/>
      <c r="B588" s="88"/>
      <c r="C588" s="88"/>
      <c r="D588" s="88"/>
      <c r="E588" s="88"/>
      <c r="F588" s="88"/>
      <c r="G588" s="88"/>
      <c r="H588" s="88"/>
      <c r="I588" s="88"/>
      <c r="J588" s="208"/>
      <c r="K588" s="208"/>
      <c r="L588" s="88"/>
      <c r="M588" s="88"/>
      <c r="N588" s="88"/>
      <c r="O588" s="88"/>
      <c r="P588" s="88"/>
      <c r="Q588" s="88"/>
      <c r="R588" s="88"/>
      <c r="S588" s="88"/>
      <c r="T588" s="88"/>
      <c r="U588" s="88"/>
      <c r="V588" s="88"/>
      <c r="W588" s="88"/>
      <c r="X588" s="88"/>
      <c r="Y588" s="88"/>
      <c r="Z588" s="88"/>
    </row>
    <row r="589" spans="1:26" ht="9.75" customHeight="1" x14ac:dyDescent="0.15">
      <c r="A589" s="88"/>
      <c r="B589" s="88"/>
      <c r="C589" s="88"/>
      <c r="D589" s="88"/>
      <c r="E589" s="88"/>
      <c r="F589" s="88"/>
      <c r="G589" s="88"/>
      <c r="H589" s="88"/>
      <c r="I589" s="88"/>
      <c r="J589" s="208"/>
      <c r="K589" s="208"/>
      <c r="L589" s="88"/>
      <c r="M589" s="88"/>
      <c r="N589" s="88"/>
      <c r="O589" s="88"/>
      <c r="P589" s="88"/>
      <c r="Q589" s="88"/>
      <c r="R589" s="88"/>
      <c r="S589" s="88"/>
      <c r="T589" s="88"/>
      <c r="U589" s="88"/>
      <c r="V589" s="88"/>
      <c r="W589" s="88"/>
      <c r="X589" s="88"/>
      <c r="Y589" s="88"/>
      <c r="Z589" s="88"/>
    </row>
    <row r="590" spans="1:26" ht="9.75" customHeight="1" x14ac:dyDescent="0.15">
      <c r="A590" s="88"/>
      <c r="B590" s="88"/>
      <c r="C590" s="88"/>
      <c r="D590" s="88"/>
      <c r="E590" s="88"/>
      <c r="F590" s="88"/>
      <c r="G590" s="88"/>
      <c r="H590" s="88"/>
      <c r="I590" s="88"/>
      <c r="J590" s="208"/>
      <c r="K590" s="208"/>
      <c r="L590" s="88"/>
      <c r="M590" s="88"/>
      <c r="N590" s="88"/>
      <c r="O590" s="88"/>
      <c r="P590" s="88"/>
      <c r="Q590" s="88"/>
      <c r="R590" s="88"/>
      <c r="S590" s="88"/>
      <c r="T590" s="88"/>
      <c r="U590" s="88"/>
      <c r="V590" s="88"/>
      <c r="W590" s="88"/>
      <c r="X590" s="88"/>
      <c r="Y590" s="88"/>
      <c r="Z590" s="88"/>
    </row>
    <row r="591" spans="1:26" ht="9.75" customHeight="1" x14ac:dyDescent="0.15">
      <c r="A591" s="88"/>
      <c r="B591" s="88"/>
      <c r="C591" s="88"/>
      <c r="D591" s="88"/>
      <c r="E591" s="88"/>
      <c r="F591" s="88"/>
      <c r="G591" s="88"/>
      <c r="H591" s="88"/>
      <c r="I591" s="88"/>
      <c r="J591" s="208"/>
      <c r="K591" s="208"/>
      <c r="L591" s="88"/>
      <c r="M591" s="88"/>
      <c r="N591" s="88"/>
      <c r="O591" s="88"/>
      <c r="P591" s="88"/>
      <c r="Q591" s="88"/>
      <c r="R591" s="88"/>
      <c r="S591" s="88"/>
      <c r="T591" s="88"/>
      <c r="U591" s="88"/>
      <c r="V591" s="88"/>
      <c r="W591" s="88"/>
      <c r="X591" s="88"/>
      <c r="Y591" s="88"/>
      <c r="Z591" s="88"/>
    </row>
    <row r="592" spans="1:26" ht="9.75" customHeight="1" x14ac:dyDescent="0.15">
      <c r="A592" s="88"/>
      <c r="B592" s="88"/>
      <c r="C592" s="88"/>
      <c r="D592" s="88"/>
      <c r="E592" s="88"/>
      <c r="F592" s="88"/>
      <c r="G592" s="88"/>
      <c r="H592" s="88"/>
      <c r="I592" s="88"/>
      <c r="J592" s="208"/>
      <c r="K592" s="208"/>
      <c r="L592" s="88"/>
      <c r="M592" s="88"/>
      <c r="N592" s="88"/>
      <c r="O592" s="88"/>
      <c r="P592" s="88"/>
      <c r="Q592" s="88"/>
      <c r="R592" s="88"/>
      <c r="S592" s="88"/>
      <c r="T592" s="88"/>
      <c r="U592" s="88"/>
      <c r="V592" s="88"/>
      <c r="W592" s="88"/>
      <c r="X592" s="88"/>
      <c r="Y592" s="88"/>
      <c r="Z592" s="88"/>
    </row>
    <row r="593" spans="1:26" ht="9.75" customHeight="1" x14ac:dyDescent="0.15">
      <c r="A593" s="88"/>
      <c r="B593" s="88"/>
      <c r="C593" s="88"/>
      <c r="D593" s="88"/>
      <c r="E593" s="88"/>
      <c r="F593" s="88"/>
      <c r="G593" s="88"/>
      <c r="H593" s="88"/>
      <c r="I593" s="88"/>
      <c r="J593" s="208"/>
      <c r="K593" s="208"/>
      <c r="L593" s="88"/>
      <c r="M593" s="88"/>
      <c r="N593" s="88"/>
      <c r="O593" s="88"/>
      <c r="P593" s="88"/>
      <c r="Q593" s="88"/>
      <c r="R593" s="88"/>
      <c r="S593" s="88"/>
      <c r="T593" s="88"/>
      <c r="U593" s="88"/>
      <c r="V593" s="88"/>
      <c r="W593" s="88"/>
      <c r="X593" s="88"/>
      <c r="Y593" s="88"/>
      <c r="Z593" s="88"/>
    </row>
    <row r="594" spans="1:26" ht="9.75" customHeight="1" x14ac:dyDescent="0.15">
      <c r="A594" s="88"/>
      <c r="B594" s="88"/>
      <c r="C594" s="88"/>
      <c r="D594" s="88"/>
      <c r="E594" s="88"/>
      <c r="F594" s="88"/>
      <c r="G594" s="88"/>
      <c r="H594" s="88"/>
      <c r="I594" s="88"/>
      <c r="J594" s="208"/>
      <c r="K594" s="208"/>
      <c r="L594" s="88"/>
      <c r="M594" s="88"/>
      <c r="N594" s="88"/>
      <c r="O594" s="88"/>
      <c r="P594" s="88"/>
      <c r="Q594" s="88"/>
      <c r="R594" s="88"/>
      <c r="S594" s="88"/>
      <c r="T594" s="88"/>
      <c r="U594" s="88"/>
      <c r="V594" s="88"/>
      <c r="W594" s="88"/>
      <c r="X594" s="88"/>
      <c r="Y594" s="88"/>
      <c r="Z594" s="88"/>
    </row>
    <row r="595" spans="1:26" ht="9.75" customHeight="1" x14ac:dyDescent="0.15">
      <c r="A595" s="88"/>
      <c r="B595" s="88"/>
      <c r="C595" s="88"/>
      <c r="D595" s="88"/>
      <c r="E595" s="88"/>
      <c r="F595" s="88"/>
      <c r="G595" s="88"/>
      <c r="H595" s="88"/>
      <c r="I595" s="88"/>
      <c r="J595" s="208"/>
      <c r="K595" s="208"/>
      <c r="L595" s="88"/>
      <c r="M595" s="88"/>
      <c r="N595" s="88"/>
      <c r="O595" s="88"/>
      <c r="P595" s="88"/>
      <c r="Q595" s="88"/>
      <c r="R595" s="88"/>
      <c r="S595" s="88"/>
      <c r="T595" s="88"/>
      <c r="U595" s="88"/>
      <c r="V595" s="88"/>
      <c r="W595" s="88"/>
      <c r="X595" s="88"/>
      <c r="Y595" s="88"/>
      <c r="Z595" s="88"/>
    </row>
    <row r="596" spans="1:26" ht="9.75" customHeight="1" x14ac:dyDescent="0.15">
      <c r="A596" s="88"/>
      <c r="B596" s="88"/>
      <c r="C596" s="88"/>
      <c r="D596" s="88"/>
      <c r="E596" s="88"/>
      <c r="F596" s="88"/>
      <c r="G596" s="88"/>
      <c r="H596" s="88"/>
      <c r="I596" s="88"/>
      <c r="J596" s="208"/>
      <c r="K596" s="208"/>
      <c r="L596" s="88"/>
      <c r="M596" s="88"/>
      <c r="N596" s="88"/>
      <c r="O596" s="88"/>
      <c r="P596" s="88"/>
      <c r="Q596" s="88"/>
      <c r="R596" s="88"/>
      <c r="S596" s="88"/>
      <c r="T596" s="88"/>
      <c r="U596" s="88"/>
      <c r="V596" s="88"/>
      <c r="W596" s="88"/>
      <c r="X596" s="88"/>
      <c r="Y596" s="88"/>
      <c r="Z596" s="88"/>
    </row>
    <row r="597" spans="1:26" ht="9.75" customHeight="1" x14ac:dyDescent="0.15">
      <c r="A597" s="88"/>
      <c r="B597" s="88"/>
      <c r="C597" s="88"/>
      <c r="D597" s="88"/>
      <c r="E597" s="88"/>
      <c r="F597" s="88"/>
      <c r="G597" s="88"/>
      <c r="H597" s="88"/>
      <c r="I597" s="88"/>
      <c r="J597" s="208"/>
      <c r="K597" s="208"/>
      <c r="L597" s="88"/>
      <c r="M597" s="88"/>
      <c r="N597" s="88"/>
      <c r="O597" s="88"/>
      <c r="P597" s="88"/>
      <c r="Q597" s="88"/>
      <c r="R597" s="88"/>
      <c r="S597" s="88"/>
      <c r="T597" s="88"/>
      <c r="U597" s="88"/>
      <c r="V597" s="88"/>
      <c r="W597" s="88"/>
      <c r="X597" s="88"/>
      <c r="Y597" s="88"/>
      <c r="Z597" s="88"/>
    </row>
    <row r="598" spans="1:26" ht="9.75" customHeight="1" x14ac:dyDescent="0.15">
      <c r="A598" s="88"/>
      <c r="B598" s="88"/>
      <c r="C598" s="88"/>
      <c r="D598" s="88"/>
      <c r="E598" s="88"/>
      <c r="F598" s="88"/>
      <c r="G598" s="88"/>
      <c r="H598" s="88"/>
      <c r="I598" s="88"/>
      <c r="J598" s="208"/>
      <c r="K598" s="208"/>
      <c r="L598" s="88"/>
      <c r="M598" s="88"/>
      <c r="N598" s="88"/>
      <c r="O598" s="88"/>
      <c r="P598" s="88"/>
      <c r="Q598" s="88"/>
      <c r="R598" s="88"/>
      <c r="S598" s="88"/>
      <c r="T598" s="88"/>
      <c r="U598" s="88"/>
      <c r="V598" s="88"/>
      <c r="W598" s="88"/>
      <c r="X598" s="88"/>
      <c r="Y598" s="88"/>
      <c r="Z598" s="88"/>
    </row>
    <row r="599" spans="1:26" ht="9.75" customHeight="1" x14ac:dyDescent="0.15">
      <c r="A599" s="88"/>
      <c r="B599" s="88"/>
      <c r="C599" s="88"/>
      <c r="D599" s="88"/>
      <c r="E599" s="88"/>
      <c r="F599" s="88"/>
      <c r="G599" s="88"/>
      <c r="H599" s="88"/>
      <c r="I599" s="88"/>
      <c r="J599" s="208"/>
      <c r="K599" s="208"/>
      <c r="L599" s="88"/>
      <c r="M599" s="88"/>
      <c r="N599" s="88"/>
      <c r="O599" s="88"/>
      <c r="P599" s="88"/>
      <c r="Q599" s="88"/>
      <c r="R599" s="88"/>
      <c r="S599" s="88"/>
      <c r="T599" s="88"/>
      <c r="U599" s="88"/>
      <c r="V599" s="88"/>
      <c r="W599" s="88"/>
      <c r="X599" s="88"/>
      <c r="Y599" s="88"/>
      <c r="Z599" s="88"/>
    </row>
    <row r="600" spans="1:26" ht="9.75" customHeight="1" x14ac:dyDescent="0.15">
      <c r="A600" s="88"/>
      <c r="B600" s="88"/>
      <c r="C600" s="88"/>
      <c r="D600" s="88"/>
      <c r="E600" s="88"/>
      <c r="F600" s="88"/>
      <c r="G600" s="88"/>
      <c r="H600" s="88"/>
      <c r="I600" s="88"/>
      <c r="J600" s="208"/>
      <c r="K600" s="208"/>
      <c r="L600" s="88"/>
      <c r="M600" s="88"/>
      <c r="N600" s="88"/>
      <c r="O600" s="88"/>
      <c r="P600" s="88"/>
      <c r="Q600" s="88"/>
      <c r="R600" s="88"/>
      <c r="S600" s="88"/>
      <c r="T600" s="88"/>
      <c r="U600" s="88"/>
      <c r="V600" s="88"/>
      <c r="W600" s="88"/>
      <c r="X600" s="88"/>
      <c r="Y600" s="88"/>
      <c r="Z600" s="88"/>
    </row>
    <row r="601" spans="1:26" ht="9.75" customHeight="1" x14ac:dyDescent="0.15">
      <c r="A601" s="88"/>
      <c r="B601" s="88"/>
      <c r="C601" s="88"/>
      <c r="D601" s="88"/>
      <c r="E601" s="88"/>
      <c r="F601" s="88"/>
      <c r="G601" s="88"/>
      <c r="H601" s="88"/>
      <c r="I601" s="88"/>
      <c r="J601" s="208"/>
      <c r="K601" s="208"/>
      <c r="L601" s="88"/>
      <c r="M601" s="88"/>
      <c r="N601" s="88"/>
      <c r="O601" s="88"/>
      <c r="P601" s="88"/>
      <c r="Q601" s="88"/>
      <c r="R601" s="88"/>
      <c r="S601" s="88"/>
      <c r="T601" s="88"/>
      <c r="U601" s="88"/>
      <c r="V601" s="88"/>
      <c r="W601" s="88"/>
      <c r="X601" s="88"/>
      <c r="Y601" s="88"/>
      <c r="Z601" s="88"/>
    </row>
    <row r="602" spans="1:26" ht="9.75" customHeight="1" x14ac:dyDescent="0.15">
      <c r="A602" s="88"/>
      <c r="B602" s="88"/>
      <c r="C602" s="88"/>
      <c r="D602" s="88"/>
      <c r="E602" s="88"/>
      <c r="F602" s="88"/>
      <c r="G602" s="88"/>
      <c r="H602" s="88"/>
      <c r="I602" s="88"/>
      <c r="J602" s="208"/>
      <c r="K602" s="208"/>
      <c r="L602" s="88"/>
      <c r="M602" s="88"/>
      <c r="N602" s="88"/>
      <c r="O602" s="88"/>
      <c r="P602" s="88"/>
      <c r="Q602" s="88"/>
      <c r="R602" s="88"/>
      <c r="S602" s="88"/>
      <c r="T602" s="88"/>
      <c r="U602" s="88"/>
      <c r="V602" s="88"/>
      <c r="W602" s="88"/>
      <c r="X602" s="88"/>
      <c r="Y602" s="88"/>
      <c r="Z602" s="88"/>
    </row>
    <row r="603" spans="1:26" ht="9.75" customHeight="1" x14ac:dyDescent="0.15">
      <c r="A603" s="88"/>
      <c r="B603" s="88"/>
      <c r="C603" s="88"/>
      <c r="D603" s="88"/>
      <c r="E603" s="88"/>
      <c r="F603" s="88"/>
      <c r="G603" s="88"/>
      <c r="H603" s="88"/>
      <c r="I603" s="88"/>
      <c r="J603" s="208"/>
      <c r="K603" s="208"/>
      <c r="L603" s="88"/>
      <c r="M603" s="88"/>
      <c r="N603" s="88"/>
      <c r="O603" s="88"/>
      <c r="P603" s="88"/>
      <c r="Q603" s="88"/>
      <c r="R603" s="88"/>
      <c r="S603" s="88"/>
      <c r="T603" s="88"/>
      <c r="U603" s="88"/>
      <c r="V603" s="88"/>
      <c r="W603" s="88"/>
      <c r="X603" s="88"/>
      <c r="Y603" s="88"/>
      <c r="Z603" s="88"/>
    </row>
    <row r="604" spans="1:26" ht="9.75" customHeight="1" x14ac:dyDescent="0.15">
      <c r="A604" s="88"/>
      <c r="B604" s="88"/>
      <c r="C604" s="88"/>
      <c r="D604" s="88"/>
      <c r="E604" s="88"/>
      <c r="F604" s="88"/>
      <c r="G604" s="88"/>
      <c r="H604" s="88"/>
      <c r="I604" s="88"/>
      <c r="J604" s="208"/>
      <c r="K604" s="208"/>
      <c r="L604" s="88"/>
      <c r="M604" s="88"/>
      <c r="N604" s="88"/>
      <c r="O604" s="88"/>
      <c r="P604" s="88"/>
      <c r="Q604" s="88"/>
      <c r="R604" s="88"/>
      <c r="S604" s="88"/>
      <c r="T604" s="88"/>
      <c r="U604" s="88"/>
      <c r="V604" s="88"/>
      <c r="W604" s="88"/>
      <c r="X604" s="88"/>
      <c r="Y604" s="88"/>
      <c r="Z604" s="88"/>
    </row>
    <row r="605" spans="1:26" ht="9.75" customHeight="1" x14ac:dyDescent="0.15">
      <c r="A605" s="88"/>
      <c r="B605" s="88"/>
      <c r="C605" s="88"/>
      <c r="D605" s="88"/>
      <c r="E605" s="88"/>
      <c r="F605" s="88"/>
      <c r="G605" s="88"/>
      <c r="H605" s="88"/>
      <c r="I605" s="88"/>
      <c r="J605" s="208"/>
      <c r="K605" s="208"/>
      <c r="L605" s="88"/>
      <c r="M605" s="88"/>
      <c r="N605" s="88"/>
      <c r="O605" s="88"/>
      <c r="P605" s="88"/>
      <c r="Q605" s="88"/>
      <c r="R605" s="88"/>
      <c r="S605" s="88"/>
      <c r="T605" s="88"/>
      <c r="U605" s="88"/>
      <c r="V605" s="88"/>
      <c r="W605" s="88"/>
      <c r="X605" s="88"/>
      <c r="Y605" s="88"/>
      <c r="Z605" s="88"/>
    </row>
    <row r="606" spans="1:26" ht="9.75" customHeight="1" x14ac:dyDescent="0.15">
      <c r="A606" s="88"/>
      <c r="B606" s="88"/>
      <c r="C606" s="88"/>
      <c r="D606" s="88"/>
      <c r="E606" s="88"/>
      <c r="F606" s="88"/>
      <c r="G606" s="88"/>
      <c r="H606" s="88"/>
      <c r="I606" s="88"/>
      <c r="J606" s="208"/>
      <c r="K606" s="208"/>
      <c r="L606" s="88"/>
      <c r="M606" s="88"/>
      <c r="N606" s="88"/>
      <c r="O606" s="88"/>
      <c r="P606" s="88"/>
      <c r="Q606" s="88"/>
      <c r="R606" s="88"/>
      <c r="S606" s="88"/>
      <c r="T606" s="88"/>
      <c r="U606" s="88"/>
      <c r="V606" s="88"/>
      <c r="W606" s="88"/>
      <c r="X606" s="88"/>
      <c r="Y606" s="88"/>
      <c r="Z606" s="88"/>
    </row>
    <row r="607" spans="1:26" ht="9.75" customHeight="1" x14ac:dyDescent="0.15">
      <c r="A607" s="88"/>
      <c r="B607" s="88"/>
      <c r="C607" s="88"/>
      <c r="D607" s="88"/>
      <c r="E607" s="88"/>
      <c r="F607" s="88"/>
      <c r="G607" s="88"/>
      <c r="H607" s="88"/>
      <c r="I607" s="88"/>
      <c r="J607" s="208"/>
      <c r="K607" s="208"/>
      <c r="L607" s="88"/>
      <c r="M607" s="88"/>
      <c r="N607" s="88"/>
      <c r="O607" s="88"/>
      <c r="P607" s="88"/>
      <c r="Q607" s="88"/>
      <c r="R607" s="88"/>
      <c r="S607" s="88"/>
      <c r="T607" s="88"/>
      <c r="U607" s="88"/>
      <c r="V607" s="88"/>
      <c r="W607" s="88"/>
      <c r="X607" s="88"/>
      <c r="Y607" s="88"/>
      <c r="Z607" s="88"/>
    </row>
    <row r="608" spans="1:26" ht="9.75" customHeight="1" x14ac:dyDescent="0.15">
      <c r="A608" s="88"/>
      <c r="B608" s="88"/>
      <c r="C608" s="88"/>
      <c r="D608" s="88"/>
      <c r="E608" s="88"/>
      <c r="F608" s="88"/>
      <c r="G608" s="88"/>
      <c r="H608" s="88"/>
      <c r="I608" s="88"/>
      <c r="J608" s="208"/>
      <c r="K608" s="208"/>
      <c r="L608" s="88"/>
      <c r="M608" s="88"/>
      <c r="N608" s="88"/>
      <c r="O608" s="88"/>
      <c r="P608" s="88"/>
      <c r="Q608" s="88"/>
      <c r="R608" s="88"/>
      <c r="S608" s="88"/>
      <c r="T608" s="88"/>
      <c r="U608" s="88"/>
      <c r="V608" s="88"/>
      <c r="W608" s="88"/>
      <c r="X608" s="88"/>
      <c r="Y608" s="88"/>
      <c r="Z608" s="88"/>
    </row>
    <row r="609" spans="1:26" ht="9.75" customHeight="1" x14ac:dyDescent="0.15">
      <c r="A609" s="88"/>
      <c r="B609" s="88"/>
      <c r="C609" s="88"/>
      <c r="D609" s="88"/>
      <c r="E609" s="88"/>
      <c r="F609" s="88"/>
      <c r="G609" s="88"/>
      <c r="H609" s="88"/>
      <c r="I609" s="88"/>
      <c r="J609" s="208"/>
      <c r="K609" s="208"/>
      <c r="L609" s="88"/>
      <c r="M609" s="88"/>
      <c r="N609" s="88"/>
      <c r="O609" s="88"/>
      <c r="P609" s="88"/>
      <c r="Q609" s="88"/>
      <c r="R609" s="88"/>
      <c r="S609" s="88"/>
      <c r="T609" s="88"/>
      <c r="U609" s="88"/>
      <c r="V609" s="88"/>
      <c r="W609" s="88"/>
      <c r="X609" s="88"/>
      <c r="Y609" s="88"/>
      <c r="Z609" s="88"/>
    </row>
    <row r="610" spans="1:26" ht="9.75" customHeight="1" x14ac:dyDescent="0.15">
      <c r="A610" s="88"/>
      <c r="B610" s="88"/>
      <c r="C610" s="88"/>
      <c r="D610" s="88"/>
      <c r="E610" s="88"/>
      <c r="F610" s="88"/>
      <c r="G610" s="88"/>
      <c r="H610" s="88"/>
      <c r="I610" s="88"/>
      <c r="J610" s="208"/>
      <c r="K610" s="208"/>
      <c r="L610" s="88"/>
      <c r="M610" s="88"/>
      <c r="N610" s="88"/>
      <c r="O610" s="88"/>
      <c r="P610" s="88"/>
      <c r="Q610" s="88"/>
      <c r="R610" s="88"/>
      <c r="S610" s="88"/>
      <c r="T610" s="88"/>
      <c r="U610" s="88"/>
      <c r="V610" s="88"/>
      <c r="W610" s="88"/>
      <c r="X610" s="88"/>
      <c r="Y610" s="88"/>
      <c r="Z610" s="88"/>
    </row>
    <row r="611" spans="1:26" ht="9.75" customHeight="1" x14ac:dyDescent="0.15">
      <c r="A611" s="88"/>
      <c r="B611" s="88"/>
      <c r="C611" s="88"/>
      <c r="D611" s="88"/>
      <c r="E611" s="88"/>
      <c r="F611" s="88"/>
      <c r="G611" s="88"/>
      <c r="H611" s="88"/>
      <c r="I611" s="88"/>
      <c r="J611" s="208"/>
      <c r="K611" s="208"/>
      <c r="L611" s="88"/>
      <c r="M611" s="88"/>
      <c r="N611" s="88"/>
      <c r="O611" s="88"/>
      <c r="P611" s="88"/>
      <c r="Q611" s="88"/>
      <c r="R611" s="88"/>
      <c r="S611" s="88"/>
      <c r="T611" s="88"/>
      <c r="U611" s="88"/>
      <c r="V611" s="88"/>
      <c r="W611" s="88"/>
      <c r="X611" s="88"/>
      <c r="Y611" s="88"/>
      <c r="Z611" s="88"/>
    </row>
    <row r="612" spans="1:26" ht="9.75" customHeight="1" x14ac:dyDescent="0.15">
      <c r="A612" s="88"/>
      <c r="B612" s="88"/>
      <c r="C612" s="88"/>
      <c r="D612" s="88"/>
      <c r="E612" s="88"/>
      <c r="F612" s="88"/>
      <c r="G612" s="88"/>
      <c r="H612" s="88"/>
      <c r="I612" s="88"/>
      <c r="J612" s="208"/>
      <c r="K612" s="208"/>
      <c r="L612" s="88"/>
      <c r="M612" s="88"/>
      <c r="N612" s="88"/>
      <c r="O612" s="88"/>
      <c r="P612" s="88"/>
      <c r="Q612" s="88"/>
      <c r="R612" s="88"/>
      <c r="S612" s="88"/>
      <c r="T612" s="88"/>
      <c r="U612" s="88"/>
      <c r="V612" s="88"/>
      <c r="W612" s="88"/>
      <c r="X612" s="88"/>
      <c r="Y612" s="88"/>
      <c r="Z612" s="88"/>
    </row>
    <row r="613" spans="1:26" ht="9.75" customHeight="1" x14ac:dyDescent="0.15">
      <c r="A613" s="88"/>
      <c r="B613" s="88"/>
      <c r="C613" s="88"/>
      <c r="D613" s="88"/>
      <c r="E613" s="88"/>
      <c r="F613" s="88"/>
      <c r="G613" s="88"/>
      <c r="H613" s="88"/>
      <c r="I613" s="88"/>
      <c r="J613" s="208"/>
      <c r="K613" s="208"/>
      <c r="L613" s="88"/>
      <c r="M613" s="88"/>
      <c r="N613" s="88"/>
      <c r="O613" s="88"/>
      <c r="P613" s="88"/>
      <c r="Q613" s="88"/>
      <c r="R613" s="88"/>
      <c r="S613" s="88"/>
      <c r="T613" s="88"/>
      <c r="U613" s="88"/>
      <c r="V613" s="88"/>
      <c r="W613" s="88"/>
      <c r="X613" s="88"/>
      <c r="Y613" s="88"/>
      <c r="Z613" s="88"/>
    </row>
    <row r="614" spans="1:26" ht="9.75" customHeight="1" x14ac:dyDescent="0.15">
      <c r="A614" s="88"/>
      <c r="B614" s="88"/>
      <c r="C614" s="88"/>
      <c r="D614" s="88"/>
      <c r="E614" s="88"/>
      <c r="F614" s="88"/>
      <c r="G614" s="88"/>
      <c r="H614" s="88"/>
      <c r="I614" s="88"/>
      <c r="J614" s="208"/>
      <c r="K614" s="208"/>
      <c r="L614" s="88"/>
      <c r="M614" s="88"/>
      <c r="N614" s="88"/>
      <c r="O614" s="88"/>
      <c r="P614" s="88"/>
      <c r="Q614" s="88"/>
      <c r="R614" s="88"/>
      <c r="S614" s="88"/>
      <c r="T614" s="88"/>
      <c r="U614" s="88"/>
      <c r="V614" s="88"/>
      <c r="W614" s="88"/>
      <c r="X614" s="88"/>
      <c r="Y614" s="88"/>
      <c r="Z614" s="88"/>
    </row>
    <row r="615" spans="1:26" ht="9.75" customHeight="1" x14ac:dyDescent="0.15">
      <c r="A615" s="88"/>
      <c r="B615" s="88"/>
      <c r="C615" s="88"/>
      <c r="D615" s="88"/>
      <c r="E615" s="88"/>
      <c r="F615" s="88"/>
      <c r="G615" s="88"/>
      <c r="H615" s="88"/>
      <c r="I615" s="88"/>
      <c r="J615" s="208"/>
      <c r="K615" s="208"/>
      <c r="L615" s="88"/>
      <c r="M615" s="88"/>
      <c r="N615" s="88"/>
      <c r="O615" s="88"/>
      <c r="P615" s="88"/>
      <c r="Q615" s="88"/>
      <c r="R615" s="88"/>
      <c r="S615" s="88"/>
      <c r="T615" s="88"/>
      <c r="U615" s="88"/>
      <c r="V615" s="88"/>
      <c r="W615" s="88"/>
      <c r="X615" s="88"/>
      <c r="Y615" s="88"/>
      <c r="Z615" s="88"/>
    </row>
    <row r="616" spans="1:26" ht="9.75" customHeight="1" x14ac:dyDescent="0.15">
      <c r="A616" s="88"/>
      <c r="B616" s="88"/>
      <c r="C616" s="88"/>
      <c r="D616" s="88"/>
      <c r="E616" s="88"/>
      <c r="F616" s="88"/>
      <c r="G616" s="88"/>
      <c r="H616" s="88"/>
      <c r="I616" s="88"/>
      <c r="J616" s="208"/>
      <c r="K616" s="208"/>
      <c r="L616" s="88"/>
      <c r="M616" s="88"/>
      <c r="N616" s="88"/>
      <c r="O616" s="88"/>
      <c r="P616" s="88"/>
      <c r="Q616" s="88"/>
      <c r="R616" s="88"/>
      <c r="S616" s="88"/>
      <c r="T616" s="88"/>
      <c r="U616" s="88"/>
      <c r="V616" s="88"/>
      <c r="W616" s="88"/>
      <c r="X616" s="88"/>
      <c r="Y616" s="88"/>
      <c r="Z616" s="88"/>
    </row>
    <row r="617" spans="1:26" ht="9.75" customHeight="1" x14ac:dyDescent="0.15">
      <c r="A617" s="88"/>
      <c r="B617" s="88"/>
      <c r="C617" s="88"/>
      <c r="D617" s="88"/>
      <c r="E617" s="88"/>
      <c r="F617" s="88"/>
      <c r="G617" s="88"/>
      <c r="H617" s="88"/>
      <c r="I617" s="88"/>
      <c r="J617" s="208"/>
      <c r="K617" s="208"/>
      <c r="L617" s="88"/>
      <c r="M617" s="88"/>
      <c r="N617" s="88"/>
      <c r="O617" s="88"/>
      <c r="P617" s="88"/>
      <c r="Q617" s="88"/>
      <c r="R617" s="88"/>
      <c r="S617" s="88"/>
      <c r="T617" s="88"/>
      <c r="U617" s="88"/>
      <c r="V617" s="88"/>
      <c r="W617" s="88"/>
      <c r="X617" s="88"/>
      <c r="Y617" s="88"/>
      <c r="Z617" s="88"/>
    </row>
    <row r="618" spans="1:26" ht="9.75" customHeight="1" x14ac:dyDescent="0.15">
      <c r="A618" s="88"/>
      <c r="B618" s="88"/>
      <c r="C618" s="88"/>
      <c r="D618" s="88"/>
      <c r="E618" s="88"/>
      <c r="F618" s="88"/>
      <c r="G618" s="88"/>
      <c r="H618" s="88"/>
      <c r="I618" s="88"/>
      <c r="J618" s="208"/>
      <c r="K618" s="208"/>
      <c r="L618" s="88"/>
      <c r="M618" s="88"/>
      <c r="N618" s="88"/>
      <c r="O618" s="88"/>
      <c r="P618" s="88"/>
      <c r="Q618" s="88"/>
      <c r="R618" s="88"/>
      <c r="S618" s="88"/>
      <c r="T618" s="88"/>
      <c r="U618" s="88"/>
      <c r="V618" s="88"/>
      <c r="W618" s="88"/>
      <c r="X618" s="88"/>
      <c r="Y618" s="88"/>
      <c r="Z618" s="88"/>
    </row>
    <row r="619" spans="1:26" ht="9.75" customHeight="1" x14ac:dyDescent="0.15">
      <c r="A619" s="88"/>
      <c r="B619" s="88"/>
      <c r="C619" s="88"/>
      <c r="D619" s="88"/>
      <c r="E619" s="88"/>
      <c r="F619" s="88"/>
      <c r="G619" s="88"/>
      <c r="H619" s="88"/>
      <c r="I619" s="88"/>
      <c r="J619" s="208"/>
      <c r="K619" s="208"/>
      <c r="L619" s="88"/>
      <c r="M619" s="88"/>
      <c r="N619" s="88"/>
      <c r="O619" s="88"/>
      <c r="P619" s="88"/>
      <c r="Q619" s="88"/>
      <c r="R619" s="88"/>
      <c r="S619" s="88"/>
      <c r="T619" s="88"/>
      <c r="U619" s="88"/>
      <c r="V619" s="88"/>
      <c r="W619" s="88"/>
      <c r="X619" s="88"/>
      <c r="Y619" s="88"/>
      <c r="Z619" s="88"/>
    </row>
    <row r="620" spans="1:26" ht="9.75" customHeight="1" x14ac:dyDescent="0.15">
      <c r="A620" s="88"/>
      <c r="B620" s="88"/>
      <c r="C620" s="88"/>
      <c r="D620" s="88"/>
      <c r="E620" s="88"/>
      <c r="F620" s="88"/>
      <c r="G620" s="88"/>
      <c r="H620" s="88"/>
      <c r="I620" s="88"/>
      <c r="J620" s="208"/>
      <c r="K620" s="208"/>
      <c r="L620" s="88"/>
      <c r="M620" s="88"/>
      <c r="N620" s="88"/>
      <c r="O620" s="88"/>
      <c r="P620" s="88"/>
      <c r="Q620" s="88"/>
      <c r="R620" s="88"/>
      <c r="S620" s="88"/>
      <c r="T620" s="88"/>
      <c r="U620" s="88"/>
      <c r="V620" s="88"/>
      <c r="W620" s="88"/>
      <c r="X620" s="88"/>
      <c r="Y620" s="88"/>
      <c r="Z620" s="88"/>
    </row>
    <row r="621" spans="1:26" ht="9.75" customHeight="1" x14ac:dyDescent="0.15">
      <c r="A621" s="88"/>
      <c r="B621" s="88"/>
      <c r="C621" s="88"/>
      <c r="D621" s="88"/>
      <c r="E621" s="88"/>
      <c r="F621" s="88"/>
      <c r="G621" s="88"/>
      <c r="H621" s="88"/>
      <c r="I621" s="88"/>
      <c r="J621" s="208"/>
      <c r="K621" s="208"/>
      <c r="L621" s="88"/>
      <c r="M621" s="88"/>
      <c r="N621" s="88"/>
      <c r="O621" s="88"/>
      <c r="P621" s="88"/>
      <c r="Q621" s="88"/>
      <c r="R621" s="88"/>
      <c r="S621" s="88"/>
      <c r="T621" s="88"/>
      <c r="U621" s="88"/>
      <c r="V621" s="88"/>
      <c r="W621" s="88"/>
      <c r="X621" s="88"/>
      <c r="Y621" s="88"/>
      <c r="Z621" s="88"/>
    </row>
    <row r="622" spans="1:26" ht="9.75" customHeight="1" x14ac:dyDescent="0.15">
      <c r="A622" s="88"/>
      <c r="B622" s="88"/>
      <c r="C622" s="88"/>
      <c r="D622" s="88"/>
      <c r="E622" s="88"/>
      <c r="F622" s="88"/>
      <c r="G622" s="88"/>
      <c r="H622" s="88"/>
      <c r="I622" s="88"/>
      <c r="J622" s="208"/>
      <c r="K622" s="208"/>
      <c r="L622" s="88"/>
      <c r="M622" s="88"/>
      <c r="N622" s="88"/>
      <c r="O622" s="88"/>
      <c r="P622" s="88"/>
      <c r="Q622" s="88"/>
      <c r="R622" s="88"/>
      <c r="S622" s="88"/>
      <c r="T622" s="88"/>
      <c r="U622" s="88"/>
      <c r="V622" s="88"/>
      <c r="W622" s="88"/>
      <c r="X622" s="88"/>
      <c r="Y622" s="88"/>
      <c r="Z622" s="88"/>
    </row>
    <row r="623" spans="1:26" ht="9.75" customHeight="1" x14ac:dyDescent="0.15">
      <c r="A623" s="88"/>
      <c r="B623" s="88"/>
      <c r="C623" s="88"/>
      <c r="D623" s="88"/>
      <c r="E623" s="88"/>
      <c r="F623" s="88"/>
      <c r="G623" s="88"/>
      <c r="H623" s="88"/>
      <c r="I623" s="88"/>
      <c r="J623" s="208"/>
      <c r="K623" s="208"/>
      <c r="L623" s="88"/>
      <c r="M623" s="88"/>
      <c r="N623" s="88"/>
      <c r="O623" s="88"/>
      <c r="P623" s="88"/>
      <c r="Q623" s="88"/>
      <c r="R623" s="88"/>
      <c r="S623" s="88"/>
      <c r="T623" s="88"/>
      <c r="U623" s="88"/>
      <c r="V623" s="88"/>
      <c r="W623" s="88"/>
      <c r="X623" s="88"/>
      <c r="Y623" s="88"/>
      <c r="Z623" s="88"/>
    </row>
    <row r="624" spans="1:26" ht="9.75" customHeight="1" x14ac:dyDescent="0.15">
      <c r="A624" s="88"/>
      <c r="B624" s="88"/>
      <c r="C624" s="88"/>
      <c r="D624" s="88"/>
      <c r="E624" s="88"/>
      <c r="F624" s="88"/>
      <c r="G624" s="88"/>
      <c r="H624" s="88"/>
      <c r="I624" s="88"/>
      <c r="J624" s="208"/>
      <c r="K624" s="208"/>
      <c r="L624" s="88"/>
      <c r="M624" s="88"/>
      <c r="N624" s="88"/>
      <c r="O624" s="88"/>
      <c r="P624" s="88"/>
      <c r="Q624" s="88"/>
      <c r="R624" s="88"/>
      <c r="S624" s="88"/>
      <c r="T624" s="88"/>
      <c r="U624" s="88"/>
      <c r="V624" s="88"/>
      <c r="W624" s="88"/>
      <c r="X624" s="88"/>
      <c r="Y624" s="88"/>
      <c r="Z624" s="88"/>
    </row>
    <row r="625" spans="1:26" ht="9.75" customHeight="1" x14ac:dyDescent="0.15">
      <c r="A625" s="88"/>
      <c r="B625" s="88"/>
      <c r="C625" s="88"/>
      <c r="D625" s="88"/>
      <c r="E625" s="88"/>
      <c r="F625" s="88"/>
      <c r="G625" s="88"/>
      <c r="H625" s="88"/>
      <c r="I625" s="88"/>
      <c r="J625" s="208"/>
      <c r="K625" s="208"/>
      <c r="L625" s="88"/>
      <c r="M625" s="88"/>
      <c r="N625" s="88"/>
      <c r="O625" s="88"/>
      <c r="P625" s="88"/>
      <c r="Q625" s="88"/>
      <c r="R625" s="88"/>
      <c r="S625" s="88"/>
      <c r="T625" s="88"/>
      <c r="U625" s="88"/>
      <c r="V625" s="88"/>
      <c r="W625" s="88"/>
      <c r="X625" s="88"/>
      <c r="Y625" s="88"/>
      <c r="Z625" s="88"/>
    </row>
    <row r="626" spans="1:26" ht="9.75" customHeight="1" x14ac:dyDescent="0.15">
      <c r="A626" s="88"/>
      <c r="B626" s="88"/>
      <c r="C626" s="88"/>
      <c r="D626" s="88"/>
      <c r="E626" s="88"/>
      <c r="F626" s="88"/>
      <c r="G626" s="88"/>
      <c r="H626" s="88"/>
      <c r="I626" s="88"/>
      <c r="J626" s="208"/>
      <c r="K626" s="208"/>
      <c r="L626" s="88"/>
      <c r="M626" s="88"/>
      <c r="N626" s="88"/>
      <c r="O626" s="88"/>
      <c r="P626" s="88"/>
      <c r="Q626" s="88"/>
      <c r="R626" s="88"/>
      <c r="S626" s="88"/>
      <c r="T626" s="88"/>
      <c r="U626" s="88"/>
      <c r="V626" s="88"/>
      <c r="W626" s="88"/>
      <c r="X626" s="88"/>
      <c r="Y626" s="88"/>
      <c r="Z626" s="88"/>
    </row>
    <row r="627" spans="1:26" ht="9.75" customHeight="1" x14ac:dyDescent="0.15">
      <c r="A627" s="88"/>
      <c r="B627" s="88"/>
      <c r="C627" s="88"/>
      <c r="D627" s="88"/>
      <c r="E627" s="88"/>
      <c r="F627" s="88"/>
      <c r="G627" s="88"/>
      <c r="H627" s="88"/>
      <c r="I627" s="88"/>
      <c r="J627" s="208"/>
      <c r="K627" s="208"/>
      <c r="L627" s="88"/>
      <c r="M627" s="88"/>
      <c r="N627" s="88"/>
      <c r="O627" s="88"/>
      <c r="P627" s="88"/>
      <c r="Q627" s="88"/>
      <c r="R627" s="88"/>
      <c r="S627" s="88"/>
      <c r="T627" s="88"/>
      <c r="U627" s="88"/>
      <c r="V627" s="88"/>
      <c r="W627" s="88"/>
      <c r="X627" s="88"/>
      <c r="Y627" s="88"/>
      <c r="Z627" s="88"/>
    </row>
    <row r="628" spans="1:26" ht="9.75" customHeight="1" x14ac:dyDescent="0.15">
      <c r="A628" s="88"/>
      <c r="B628" s="88"/>
      <c r="C628" s="88"/>
      <c r="D628" s="88"/>
      <c r="E628" s="88"/>
      <c r="F628" s="88"/>
      <c r="G628" s="88"/>
      <c r="H628" s="88"/>
      <c r="I628" s="88"/>
      <c r="J628" s="208"/>
      <c r="K628" s="208"/>
      <c r="L628" s="88"/>
      <c r="M628" s="88"/>
      <c r="N628" s="88"/>
      <c r="O628" s="88"/>
      <c r="P628" s="88"/>
      <c r="Q628" s="88"/>
      <c r="R628" s="88"/>
      <c r="S628" s="88"/>
      <c r="T628" s="88"/>
      <c r="U628" s="88"/>
      <c r="V628" s="88"/>
      <c r="W628" s="88"/>
      <c r="X628" s="88"/>
      <c r="Y628" s="88"/>
      <c r="Z628" s="88"/>
    </row>
    <row r="629" spans="1:26" ht="9.75" customHeight="1" x14ac:dyDescent="0.15">
      <c r="A629" s="88"/>
      <c r="B629" s="88"/>
      <c r="C629" s="88"/>
      <c r="D629" s="88"/>
      <c r="E629" s="88"/>
      <c r="F629" s="88"/>
      <c r="G629" s="88"/>
      <c r="H629" s="88"/>
      <c r="I629" s="88"/>
      <c r="J629" s="208"/>
      <c r="K629" s="208"/>
      <c r="L629" s="88"/>
      <c r="M629" s="88"/>
      <c r="N629" s="88"/>
      <c r="O629" s="88"/>
      <c r="P629" s="88"/>
      <c r="Q629" s="88"/>
      <c r="R629" s="88"/>
      <c r="S629" s="88"/>
      <c r="T629" s="88"/>
      <c r="U629" s="88"/>
      <c r="V629" s="88"/>
      <c r="W629" s="88"/>
      <c r="X629" s="88"/>
      <c r="Y629" s="88"/>
      <c r="Z629" s="88"/>
    </row>
    <row r="630" spans="1:26" ht="9.75" customHeight="1" x14ac:dyDescent="0.15">
      <c r="A630" s="88"/>
      <c r="B630" s="88"/>
      <c r="C630" s="88"/>
      <c r="D630" s="88"/>
      <c r="E630" s="88"/>
      <c r="F630" s="88"/>
      <c r="G630" s="88"/>
      <c r="H630" s="88"/>
      <c r="I630" s="88"/>
      <c r="J630" s="208"/>
      <c r="K630" s="208"/>
      <c r="L630" s="88"/>
      <c r="M630" s="88"/>
      <c r="N630" s="88"/>
      <c r="O630" s="88"/>
      <c r="P630" s="88"/>
      <c r="Q630" s="88"/>
      <c r="R630" s="88"/>
      <c r="S630" s="88"/>
      <c r="T630" s="88"/>
      <c r="U630" s="88"/>
      <c r="V630" s="88"/>
      <c r="W630" s="88"/>
      <c r="X630" s="88"/>
      <c r="Y630" s="88"/>
      <c r="Z630" s="88"/>
    </row>
    <row r="631" spans="1:26" ht="9.75" customHeight="1" x14ac:dyDescent="0.15">
      <c r="A631" s="88"/>
      <c r="B631" s="88"/>
      <c r="C631" s="88"/>
      <c r="D631" s="88"/>
      <c r="E631" s="88"/>
      <c r="F631" s="88"/>
      <c r="G631" s="88"/>
      <c r="H631" s="88"/>
      <c r="I631" s="88"/>
      <c r="J631" s="208"/>
      <c r="K631" s="208"/>
      <c r="L631" s="88"/>
      <c r="M631" s="88"/>
      <c r="N631" s="88"/>
      <c r="O631" s="88"/>
      <c r="P631" s="88"/>
      <c r="Q631" s="88"/>
      <c r="R631" s="88"/>
      <c r="S631" s="88"/>
      <c r="T631" s="88"/>
      <c r="U631" s="88"/>
      <c r="V631" s="88"/>
      <c r="W631" s="88"/>
      <c r="X631" s="88"/>
      <c r="Y631" s="88"/>
      <c r="Z631" s="88"/>
    </row>
    <row r="632" spans="1:26" ht="9.75" customHeight="1" x14ac:dyDescent="0.15">
      <c r="A632" s="88"/>
      <c r="B632" s="88"/>
      <c r="C632" s="88"/>
      <c r="D632" s="88"/>
      <c r="E632" s="88"/>
      <c r="F632" s="88"/>
      <c r="G632" s="88"/>
      <c r="H632" s="88"/>
      <c r="I632" s="88"/>
      <c r="J632" s="208"/>
      <c r="K632" s="208"/>
      <c r="L632" s="88"/>
      <c r="M632" s="88"/>
      <c r="N632" s="88"/>
      <c r="O632" s="88"/>
      <c r="P632" s="88"/>
      <c r="Q632" s="88"/>
      <c r="R632" s="88"/>
      <c r="S632" s="88"/>
      <c r="T632" s="88"/>
      <c r="U632" s="88"/>
      <c r="V632" s="88"/>
      <c r="W632" s="88"/>
      <c r="X632" s="88"/>
      <c r="Y632" s="88"/>
      <c r="Z632" s="88"/>
    </row>
    <row r="633" spans="1:26" ht="9.75" customHeight="1" x14ac:dyDescent="0.15">
      <c r="A633" s="88"/>
      <c r="B633" s="88"/>
      <c r="C633" s="88"/>
      <c r="D633" s="88"/>
      <c r="E633" s="88"/>
      <c r="F633" s="88"/>
      <c r="G633" s="88"/>
      <c r="H633" s="88"/>
      <c r="I633" s="88"/>
      <c r="J633" s="208"/>
      <c r="K633" s="208"/>
      <c r="L633" s="88"/>
      <c r="M633" s="88"/>
      <c r="N633" s="88"/>
      <c r="O633" s="88"/>
      <c r="P633" s="88"/>
      <c r="Q633" s="88"/>
      <c r="R633" s="88"/>
      <c r="S633" s="88"/>
      <c r="T633" s="88"/>
      <c r="U633" s="88"/>
      <c r="V633" s="88"/>
      <c r="W633" s="88"/>
      <c r="X633" s="88"/>
      <c r="Y633" s="88"/>
      <c r="Z633" s="88"/>
    </row>
    <row r="634" spans="1:26" ht="9.75" customHeight="1" x14ac:dyDescent="0.15">
      <c r="A634" s="88"/>
      <c r="B634" s="88"/>
      <c r="C634" s="88"/>
      <c r="D634" s="88"/>
      <c r="E634" s="88"/>
      <c r="F634" s="88"/>
      <c r="G634" s="88"/>
      <c r="H634" s="88"/>
      <c r="I634" s="88"/>
      <c r="J634" s="208"/>
      <c r="K634" s="208"/>
      <c r="L634" s="88"/>
      <c r="M634" s="88"/>
      <c r="N634" s="88"/>
      <c r="O634" s="88"/>
      <c r="P634" s="88"/>
      <c r="Q634" s="88"/>
      <c r="R634" s="88"/>
      <c r="S634" s="88"/>
      <c r="T634" s="88"/>
      <c r="U634" s="88"/>
      <c r="V634" s="88"/>
      <c r="W634" s="88"/>
      <c r="X634" s="88"/>
      <c r="Y634" s="88"/>
      <c r="Z634" s="88"/>
    </row>
    <row r="635" spans="1:26" ht="9.75" customHeight="1" x14ac:dyDescent="0.15">
      <c r="A635" s="88"/>
      <c r="B635" s="88"/>
      <c r="C635" s="88"/>
      <c r="D635" s="88"/>
      <c r="E635" s="88"/>
      <c r="F635" s="88"/>
      <c r="G635" s="88"/>
      <c r="H635" s="88"/>
      <c r="I635" s="88"/>
      <c r="J635" s="208"/>
      <c r="K635" s="208"/>
      <c r="L635" s="88"/>
      <c r="M635" s="88"/>
      <c r="N635" s="88"/>
      <c r="O635" s="88"/>
      <c r="P635" s="88"/>
      <c r="Q635" s="88"/>
      <c r="R635" s="88"/>
      <c r="S635" s="88"/>
      <c r="T635" s="88"/>
      <c r="U635" s="88"/>
      <c r="V635" s="88"/>
      <c r="W635" s="88"/>
      <c r="X635" s="88"/>
      <c r="Y635" s="88"/>
      <c r="Z635" s="88"/>
    </row>
    <row r="636" spans="1:26" ht="9.75" customHeight="1" x14ac:dyDescent="0.15">
      <c r="A636" s="88"/>
      <c r="B636" s="88"/>
      <c r="C636" s="88"/>
      <c r="D636" s="88"/>
      <c r="E636" s="88"/>
      <c r="F636" s="88"/>
      <c r="G636" s="88"/>
      <c r="H636" s="88"/>
      <c r="I636" s="88"/>
      <c r="J636" s="208"/>
      <c r="K636" s="208"/>
      <c r="L636" s="88"/>
      <c r="M636" s="88"/>
      <c r="N636" s="88"/>
      <c r="O636" s="88"/>
      <c r="P636" s="88"/>
      <c r="Q636" s="88"/>
      <c r="R636" s="88"/>
      <c r="S636" s="88"/>
      <c r="T636" s="88"/>
      <c r="U636" s="88"/>
      <c r="V636" s="88"/>
      <c r="W636" s="88"/>
      <c r="X636" s="88"/>
      <c r="Y636" s="88"/>
      <c r="Z636" s="88"/>
    </row>
    <row r="637" spans="1:26" ht="9.75" customHeight="1" x14ac:dyDescent="0.15">
      <c r="A637" s="88"/>
      <c r="B637" s="88"/>
      <c r="C637" s="88"/>
      <c r="D637" s="88"/>
      <c r="E637" s="88"/>
      <c r="F637" s="88"/>
      <c r="G637" s="88"/>
      <c r="H637" s="88"/>
      <c r="I637" s="88"/>
      <c r="J637" s="208"/>
      <c r="K637" s="208"/>
      <c r="L637" s="88"/>
      <c r="M637" s="88"/>
      <c r="N637" s="88"/>
      <c r="O637" s="88"/>
      <c r="P637" s="88"/>
      <c r="Q637" s="88"/>
      <c r="R637" s="88"/>
      <c r="S637" s="88"/>
      <c r="T637" s="88"/>
      <c r="U637" s="88"/>
      <c r="V637" s="88"/>
      <c r="W637" s="88"/>
      <c r="X637" s="88"/>
      <c r="Y637" s="88"/>
      <c r="Z637" s="88"/>
    </row>
    <row r="638" spans="1:26" ht="9.75" customHeight="1" x14ac:dyDescent="0.15">
      <c r="A638" s="88"/>
      <c r="B638" s="88"/>
      <c r="C638" s="88"/>
      <c r="D638" s="88"/>
      <c r="E638" s="88"/>
      <c r="F638" s="88"/>
      <c r="G638" s="88"/>
      <c r="H638" s="88"/>
      <c r="I638" s="88"/>
      <c r="J638" s="208"/>
      <c r="K638" s="208"/>
      <c r="L638" s="88"/>
      <c r="M638" s="88"/>
      <c r="N638" s="88"/>
      <c r="O638" s="88"/>
      <c r="P638" s="88"/>
      <c r="Q638" s="88"/>
      <c r="R638" s="88"/>
      <c r="S638" s="88"/>
      <c r="T638" s="88"/>
      <c r="U638" s="88"/>
      <c r="V638" s="88"/>
      <c r="W638" s="88"/>
      <c r="X638" s="88"/>
      <c r="Y638" s="88"/>
      <c r="Z638" s="88"/>
    </row>
    <row r="639" spans="1:26" ht="9.75" customHeight="1" x14ac:dyDescent="0.15">
      <c r="A639" s="88"/>
      <c r="B639" s="88"/>
      <c r="C639" s="88"/>
      <c r="D639" s="88"/>
      <c r="E639" s="88"/>
      <c r="F639" s="88"/>
      <c r="G639" s="88"/>
      <c r="H639" s="88"/>
      <c r="I639" s="88"/>
      <c r="J639" s="208"/>
      <c r="K639" s="208"/>
      <c r="L639" s="88"/>
      <c r="M639" s="88"/>
      <c r="N639" s="88"/>
      <c r="O639" s="88"/>
      <c r="P639" s="88"/>
      <c r="Q639" s="88"/>
      <c r="R639" s="88"/>
      <c r="S639" s="88"/>
      <c r="T639" s="88"/>
      <c r="U639" s="88"/>
      <c r="V639" s="88"/>
      <c r="W639" s="88"/>
      <c r="X639" s="88"/>
      <c r="Y639" s="88"/>
      <c r="Z639" s="88"/>
    </row>
    <row r="640" spans="1:26" ht="9.75" customHeight="1" x14ac:dyDescent="0.15">
      <c r="A640" s="88"/>
      <c r="B640" s="88"/>
      <c r="C640" s="88"/>
      <c r="D640" s="88"/>
      <c r="E640" s="88"/>
      <c r="F640" s="88"/>
      <c r="G640" s="88"/>
      <c r="H640" s="88"/>
      <c r="I640" s="88"/>
      <c r="J640" s="208"/>
      <c r="K640" s="208"/>
      <c r="L640" s="88"/>
      <c r="M640" s="88"/>
      <c r="N640" s="88"/>
      <c r="O640" s="88"/>
      <c r="P640" s="88"/>
      <c r="Q640" s="88"/>
      <c r="R640" s="88"/>
      <c r="S640" s="88"/>
      <c r="T640" s="88"/>
      <c r="U640" s="88"/>
      <c r="V640" s="88"/>
      <c r="W640" s="88"/>
      <c r="X640" s="88"/>
      <c r="Y640" s="88"/>
      <c r="Z640" s="88"/>
    </row>
    <row r="641" spans="1:26" ht="9.75" customHeight="1" x14ac:dyDescent="0.15">
      <c r="A641" s="88"/>
      <c r="B641" s="88"/>
      <c r="C641" s="88"/>
      <c r="D641" s="88"/>
      <c r="E641" s="88"/>
      <c r="F641" s="88"/>
      <c r="G641" s="88"/>
      <c r="H641" s="88"/>
      <c r="I641" s="88"/>
      <c r="J641" s="208"/>
      <c r="K641" s="208"/>
      <c r="L641" s="88"/>
      <c r="M641" s="88"/>
      <c r="N641" s="88"/>
      <c r="O641" s="88"/>
      <c r="P641" s="88"/>
      <c r="Q641" s="88"/>
      <c r="R641" s="88"/>
      <c r="S641" s="88"/>
      <c r="T641" s="88"/>
      <c r="U641" s="88"/>
      <c r="V641" s="88"/>
      <c r="W641" s="88"/>
      <c r="X641" s="88"/>
      <c r="Y641" s="88"/>
      <c r="Z641" s="88"/>
    </row>
    <row r="642" spans="1:26" ht="9.75" customHeight="1" x14ac:dyDescent="0.15">
      <c r="A642" s="88"/>
      <c r="B642" s="88"/>
      <c r="C642" s="88"/>
      <c r="D642" s="88"/>
      <c r="E642" s="88"/>
      <c r="F642" s="88"/>
      <c r="G642" s="88"/>
      <c r="H642" s="88"/>
      <c r="I642" s="88"/>
      <c r="J642" s="208"/>
      <c r="K642" s="208"/>
      <c r="L642" s="88"/>
      <c r="M642" s="88"/>
      <c r="N642" s="88"/>
      <c r="O642" s="88"/>
      <c r="P642" s="88"/>
      <c r="Q642" s="88"/>
      <c r="R642" s="88"/>
      <c r="S642" s="88"/>
      <c r="T642" s="88"/>
      <c r="U642" s="88"/>
      <c r="V642" s="88"/>
      <c r="W642" s="88"/>
      <c r="X642" s="88"/>
      <c r="Y642" s="88"/>
      <c r="Z642" s="88"/>
    </row>
    <row r="643" spans="1:26" ht="9.75" customHeight="1" x14ac:dyDescent="0.15">
      <c r="A643" s="88"/>
      <c r="B643" s="88"/>
      <c r="C643" s="88"/>
      <c r="D643" s="88"/>
      <c r="E643" s="88"/>
      <c r="F643" s="88"/>
      <c r="G643" s="88"/>
      <c r="H643" s="88"/>
      <c r="I643" s="88"/>
      <c r="J643" s="208"/>
      <c r="K643" s="208"/>
      <c r="L643" s="88"/>
      <c r="M643" s="88"/>
      <c r="N643" s="88"/>
      <c r="O643" s="88"/>
      <c r="P643" s="88"/>
      <c r="Q643" s="88"/>
      <c r="R643" s="88"/>
      <c r="S643" s="88"/>
      <c r="T643" s="88"/>
      <c r="U643" s="88"/>
      <c r="V643" s="88"/>
      <c r="W643" s="88"/>
      <c r="X643" s="88"/>
      <c r="Y643" s="88"/>
      <c r="Z643" s="88"/>
    </row>
    <row r="644" spans="1:26" ht="9.75" customHeight="1" x14ac:dyDescent="0.15">
      <c r="A644" s="88"/>
      <c r="B644" s="88"/>
      <c r="C644" s="88"/>
      <c r="D644" s="88"/>
      <c r="E644" s="88"/>
      <c r="F644" s="88"/>
      <c r="G644" s="88"/>
      <c r="H644" s="88"/>
      <c r="I644" s="88"/>
      <c r="J644" s="208"/>
      <c r="K644" s="208"/>
      <c r="L644" s="88"/>
      <c r="M644" s="88"/>
      <c r="N644" s="88"/>
      <c r="O644" s="88"/>
      <c r="P644" s="88"/>
      <c r="Q644" s="88"/>
      <c r="R644" s="88"/>
      <c r="S644" s="88"/>
      <c r="T644" s="88"/>
      <c r="U644" s="88"/>
      <c r="V644" s="88"/>
      <c r="W644" s="88"/>
      <c r="X644" s="88"/>
      <c r="Y644" s="88"/>
      <c r="Z644" s="88"/>
    </row>
    <row r="645" spans="1:26" ht="9.75" customHeight="1" x14ac:dyDescent="0.15">
      <c r="A645" s="88"/>
      <c r="B645" s="88"/>
      <c r="C645" s="88"/>
      <c r="D645" s="88"/>
      <c r="E645" s="88"/>
      <c r="F645" s="88"/>
      <c r="G645" s="88"/>
      <c r="H645" s="88"/>
      <c r="I645" s="88"/>
      <c r="J645" s="208"/>
      <c r="K645" s="208"/>
      <c r="L645" s="88"/>
      <c r="M645" s="88"/>
      <c r="N645" s="88"/>
      <c r="O645" s="88"/>
      <c r="P645" s="88"/>
      <c r="Q645" s="88"/>
      <c r="R645" s="88"/>
      <c r="S645" s="88"/>
      <c r="T645" s="88"/>
      <c r="U645" s="88"/>
      <c r="V645" s="88"/>
      <c r="W645" s="88"/>
      <c r="X645" s="88"/>
      <c r="Y645" s="88"/>
      <c r="Z645" s="88"/>
    </row>
    <row r="646" spans="1:26" ht="9.75" customHeight="1" x14ac:dyDescent="0.15">
      <c r="A646" s="88"/>
      <c r="B646" s="88"/>
      <c r="C646" s="88"/>
      <c r="D646" s="88"/>
      <c r="E646" s="88"/>
      <c r="F646" s="88"/>
      <c r="G646" s="88"/>
      <c r="H646" s="88"/>
      <c r="I646" s="88"/>
      <c r="J646" s="208"/>
      <c r="K646" s="208"/>
      <c r="L646" s="88"/>
      <c r="M646" s="88"/>
      <c r="N646" s="88"/>
      <c r="O646" s="88"/>
      <c r="P646" s="88"/>
      <c r="Q646" s="88"/>
      <c r="R646" s="88"/>
      <c r="S646" s="88"/>
      <c r="T646" s="88"/>
      <c r="U646" s="88"/>
      <c r="V646" s="88"/>
      <c r="W646" s="88"/>
      <c r="X646" s="88"/>
      <c r="Y646" s="88"/>
      <c r="Z646" s="88"/>
    </row>
    <row r="647" spans="1:26" ht="9.75" customHeight="1" x14ac:dyDescent="0.15">
      <c r="A647" s="88"/>
      <c r="B647" s="88"/>
      <c r="C647" s="88"/>
      <c r="D647" s="88"/>
      <c r="E647" s="88"/>
      <c r="F647" s="88"/>
      <c r="G647" s="88"/>
      <c r="H647" s="88"/>
      <c r="I647" s="88"/>
      <c r="J647" s="208"/>
      <c r="K647" s="208"/>
      <c r="L647" s="88"/>
      <c r="M647" s="88"/>
      <c r="N647" s="88"/>
      <c r="O647" s="88"/>
      <c r="P647" s="88"/>
      <c r="Q647" s="88"/>
      <c r="R647" s="88"/>
      <c r="S647" s="88"/>
      <c r="T647" s="88"/>
      <c r="U647" s="88"/>
      <c r="V647" s="88"/>
      <c r="W647" s="88"/>
      <c r="X647" s="88"/>
      <c r="Y647" s="88"/>
      <c r="Z647" s="88"/>
    </row>
    <row r="648" spans="1:26" ht="9.75" customHeight="1" x14ac:dyDescent="0.15">
      <c r="A648" s="88"/>
      <c r="B648" s="88"/>
      <c r="C648" s="88"/>
      <c r="D648" s="88"/>
      <c r="E648" s="88"/>
      <c r="F648" s="88"/>
      <c r="G648" s="88"/>
      <c r="H648" s="88"/>
      <c r="I648" s="88"/>
      <c r="J648" s="208"/>
      <c r="K648" s="208"/>
      <c r="L648" s="88"/>
      <c r="M648" s="88"/>
      <c r="N648" s="88"/>
      <c r="O648" s="88"/>
      <c r="P648" s="88"/>
      <c r="Q648" s="88"/>
      <c r="R648" s="88"/>
      <c r="S648" s="88"/>
      <c r="T648" s="88"/>
      <c r="U648" s="88"/>
      <c r="V648" s="88"/>
      <c r="W648" s="88"/>
      <c r="X648" s="88"/>
      <c r="Y648" s="88"/>
      <c r="Z648" s="88"/>
    </row>
    <row r="649" spans="1:26" ht="9.75" customHeight="1" x14ac:dyDescent="0.15">
      <c r="A649" s="88"/>
      <c r="B649" s="88"/>
      <c r="C649" s="88"/>
      <c r="D649" s="88"/>
      <c r="E649" s="88"/>
      <c r="F649" s="88"/>
      <c r="G649" s="88"/>
      <c r="H649" s="88"/>
      <c r="I649" s="88"/>
      <c r="J649" s="208"/>
      <c r="K649" s="208"/>
      <c r="L649" s="88"/>
      <c r="M649" s="88"/>
      <c r="N649" s="88"/>
      <c r="O649" s="88"/>
      <c r="P649" s="88"/>
      <c r="Q649" s="88"/>
      <c r="R649" s="88"/>
      <c r="S649" s="88"/>
      <c r="T649" s="88"/>
      <c r="U649" s="88"/>
      <c r="V649" s="88"/>
      <c r="W649" s="88"/>
      <c r="X649" s="88"/>
      <c r="Y649" s="88"/>
      <c r="Z649" s="88"/>
    </row>
    <row r="650" spans="1:26" ht="9.75" customHeight="1" x14ac:dyDescent="0.15">
      <c r="A650" s="88"/>
      <c r="B650" s="88"/>
      <c r="C650" s="88"/>
      <c r="D650" s="88"/>
      <c r="E650" s="88"/>
      <c r="F650" s="88"/>
      <c r="G650" s="88"/>
      <c r="H650" s="88"/>
      <c r="I650" s="88"/>
      <c r="J650" s="208"/>
      <c r="K650" s="208"/>
      <c r="L650" s="88"/>
      <c r="M650" s="88"/>
      <c r="N650" s="88"/>
      <c r="O650" s="88"/>
      <c r="P650" s="88"/>
      <c r="Q650" s="88"/>
      <c r="R650" s="88"/>
      <c r="S650" s="88"/>
      <c r="T650" s="88"/>
      <c r="U650" s="88"/>
      <c r="V650" s="88"/>
      <c r="W650" s="88"/>
      <c r="X650" s="88"/>
      <c r="Y650" s="88"/>
      <c r="Z650" s="88"/>
    </row>
    <row r="651" spans="1:26" ht="9.75" customHeight="1" x14ac:dyDescent="0.15">
      <c r="A651" s="88"/>
      <c r="B651" s="88"/>
      <c r="C651" s="88"/>
      <c r="D651" s="88"/>
      <c r="E651" s="88"/>
      <c r="F651" s="88"/>
      <c r="G651" s="88"/>
      <c r="H651" s="88"/>
      <c r="I651" s="88"/>
      <c r="J651" s="208"/>
      <c r="K651" s="208"/>
      <c r="L651" s="88"/>
      <c r="M651" s="88"/>
      <c r="N651" s="88"/>
      <c r="O651" s="88"/>
      <c r="P651" s="88"/>
      <c r="Q651" s="88"/>
      <c r="R651" s="88"/>
      <c r="S651" s="88"/>
      <c r="T651" s="88"/>
      <c r="U651" s="88"/>
      <c r="V651" s="88"/>
      <c r="W651" s="88"/>
      <c r="X651" s="88"/>
      <c r="Y651" s="88"/>
      <c r="Z651" s="88"/>
    </row>
    <row r="652" spans="1:26" ht="9.75" customHeight="1" x14ac:dyDescent="0.15">
      <c r="A652" s="88"/>
      <c r="B652" s="88"/>
      <c r="C652" s="88"/>
      <c r="D652" s="88"/>
      <c r="E652" s="88"/>
      <c r="F652" s="88"/>
      <c r="G652" s="88"/>
      <c r="H652" s="88"/>
      <c r="I652" s="88"/>
      <c r="J652" s="208"/>
      <c r="K652" s="208"/>
      <c r="L652" s="88"/>
      <c r="M652" s="88"/>
      <c r="N652" s="88"/>
      <c r="O652" s="88"/>
      <c r="P652" s="88"/>
      <c r="Q652" s="88"/>
      <c r="R652" s="88"/>
      <c r="S652" s="88"/>
      <c r="T652" s="88"/>
      <c r="U652" s="88"/>
      <c r="V652" s="88"/>
      <c r="W652" s="88"/>
      <c r="X652" s="88"/>
      <c r="Y652" s="88"/>
      <c r="Z652" s="88"/>
    </row>
    <row r="653" spans="1:26" ht="9.75" customHeight="1" x14ac:dyDescent="0.15">
      <c r="A653" s="88"/>
      <c r="B653" s="88"/>
      <c r="C653" s="88"/>
      <c r="D653" s="88"/>
      <c r="E653" s="88"/>
      <c r="F653" s="88"/>
      <c r="G653" s="88"/>
      <c r="H653" s="88"/>
      <c r="I653" s="88"/>
      <c r="J653" s="208"/>
      <c r="K653" s="208"/>
      <c r="L653" s="88"/>
      <c r="M653" s="88"/>
      <c r="N653" s="88"/>
      <c r="O653" s="88"/>
      <c r="P653" s="88"/>
      <c r="Q653" s="88"/>
      <c r="R653" s="88"/>
      <c r="S653" s="88"/>
      <c r="T653" s="88"/>
      <c r="U653" s="88"/>
      <c r="V653" s="88"/>
      <c r="W653" s="88"/>
      <c r="X653" s="88"/>
      <c r="Y653" s="88"/>
      <c r="Z653" s="88"/>
    </row>
    <row r="654" spans="1:26" ht="9.75" customHeight="1" x14ac:dyDescent="0.15">
      <c r="A654" s="88"/>
      <c r="B654" s="88"/>
      <c r="C654" s="88"/>
      <c r="D654" s="88"/>
      <c r="E654" s="88"/>
      <c r="F654" s="88"/>
      <c r="G654" s="88"/>
      <c r="H654" s="88"/>
      <c r="I654" s="88"/>
      <c r="J654" s="208"/>
      <c r="K654" s="208"/>
      <c r="L654" s="88"/>
      <c r="M654" s="88"/>
      <c r="N654" s="88"/>
      <c r="O654" s="88"/>
      <c r="P654" s="88"/>
      <c r="Q654" s="88"/>
      <c r="R654" s="88"/>
      <c r="S654" s="88"/>
      <c r="T654" s="88"/>
      <c r="U654" s="88"/>
      <c r="V654" s="88"/>
      <c r="W654" s="88"/>
      <c r="X654" s="88"/>
      <c r="Y654" s="88"/>
      <c r="Z654" s="88"/>
    </row>
    <row r="655" spans="1:26" ht="9.75" customHeight="1" x14ac:dyDescent="0.15">
      <c r="A655" s="88"/>
      <c r="B655" s="88"/>
      <c r="C655" s="88"/>
      <c r="D655" s="88"/>
      <c r="E655" s="88"/>
      <c r="F655" s="88"/>
      <c r="G655" s="88"/>
      <c r="H655" s="88"/>
      <c r="I655" s="88"/>
      <c r="J655" s="208"/>
      <c r="K655" s="208"/>
      <c r="L655" s="88"/>
      <c r="M655" s="88"/>
      <c r="N655" s="88"/>
      <c r="O655" s="88"/>
      <c r="P655" s="88"/>
      <c r="Q655" s="88"/>
      <c r="R655" s="88"/>
      <c r="S655" s="88"/>
      <c r="T655" s="88"/>
      <c r="U655" s="88"/>
      <c r="V655" s="88"/>
      <c r="W655" s="88"/>
      <c r="X655" s="88"/>
      <c r="Y655" s="88"/>
      <c r="Z655" s="88"/>
    </row>
    <row r="656" spans="1:26" ht="9.75" customHeight="1" x14ac:dyDescent="0.15">
      <c r="A656" s="88"/>
      <c r="B656" s="88"/>
      <c r="C656" s="88"/>
      <c r="D656" s="88"/>
      <c r="E656" s="88"/>
      <c r="F656" s="88"/>
      <c r="G656" s="88"/>
      <c r="H656" s="88"/>
      <c r="I656" s="88"/>
      <c r="J656" s="208"/>
      <c r="K656" s="208"/>
      <c r="L656" s="88"/>
      <c r="M656" s="88"/>
      <c r="N656" s="88"/>
      <c r="O656" s="88"/>
      <c r="P656" s="88"/>
      <c r="Q656" s="88"/>
      <c r="R656" s="88"/>
      <c r="S656" s="88"/>
      <c r="T656" s="88"/>
      <c r="U656" s="88"/>
      <c r="V656" s="88"/>
      <c r="W656" s="88"/>
      <c r="X656" s="88"/>
      <c r="Y656" s="88"/>
      <c r="Z656" s="88"/>
    </row>
    <row r="657" spans="1:26" ht="9.75" customHeight="1" x14ac:dyDescent="0.15">
      <c r="A657" s="88"/>
      <c r="B657" s="88"/>
      <c r="C657" s="88"/>
      <c r="D657" s="88"/>
      <c r="E657" s="88"/>
      <c r="F657" s="88"/>
      <c r="G657" s="88"/>
      <c r="H657" s="88"/>
      <c r="I657" s="88"/>
      <c r="J657" s="208"/>
      <c r="K657" s="208"/>
      <c r="L657" s="88"/>
      <c r="M657" s="88"/>
      <c r="N657" s="88"/>
      <c r="O657" s="88"/>
      <c r="P657" s="88"/>
      <c r="Q657" s="88"/>
      <c r="R657" s="88"/>
      <c r="S657" s="88"/>
      <c r="T657" s="88"/>
      <c r="U657" s="88"/>
      <c r="V657" s="88"/>
      <c r="W657" s="88"/>
      <c r="X657" s="88"/>
      <c r="Y657" s="88"/>
      <c r="Z657" s="88"/>
    </row>
    <row r="658" spans="1:26" ht="9.75" customHeight="1" x14ac:dyDescent="0.15">
      <c r="A658" s="88"/>
      <c r="B658" s="88"/>
      <c r="C658" s="88"/>
      <c r="D658" s="88"/>
      <c r="E658" s="88"/>
      <c r="F658" s="88"/>
      <c r="G658" s="88"/>
      <c r="H658" s="88"/>
      <c r="I658" s="88"/>
      <c r="J658" s="208"/>
      <c r="K658" s="208"/>
      <c r="L658" s="88"/>
      <c r="M658" s="88"/>
      <c r="N658" s="88"/>
      <c r="O658" s="88"/>
      <c r="P658" s="88"/>
      <c r="Q658" s="88"/>
      <c r="R658" s="88"/>
      <c r="S658" s="88"/>
      <c r="T658" s="88"/>
      <c r="U658" s="88"/>
      <c r="V658" s="88"/>
      <c r="W658" s="88"/>
      <c r="X658" s="88"/>
      <c r="Y658" s="88"/>
      <c r="Z658" s="88"/>
    </row>
    <row r="659" spans="1:26" ht="9.75" customHeight="1" x14ac:dyDescent="0.15">
      <c r="A659" s="88"/>
      <c r="B659" s="88"/>
      <c r="C659" s="88"/>
      <c r="D659" s="88"/>
      <c r="E659" s="88"/>
      <c r="F659" s="88"/>
      <c r="G659" s="88"/>
      <c r="H659" s="88"/>
      <c r="I659" s="88"/>
      <c r="J659" s="208"/>
      <c r="K659" s="208"/>
      <c r="L659" s="88"/>
      <c r="M659" s="88"/>
      <c r="N659" s="88"/>
      <c r="O659" s="88"/>
      <c r="P659" s="88"/>
      <c r="Q659" s="88"/>
      <c r="R659" s="88"/>
      <c r="S659" s="88"/>
      <c r="T659" s="88"/>
      <c r="U659" s="88"/>
      <c r="V659" s="88"/>
      <c r="W659" s="88"/>
      <c r="X659" s="88"/>
      <c r="Y659" s="88"/>
      <c r="Z659" s="88"/>
    </row>
    <row r="660" spans="1:26" ht="9.75" customHeight="1" x14ac:dyDescent="0.15">
      <c r="A660" s="88"/>
      <c r="B660" s="88"/>
      <c r="C660" s="88"/>
      <c r="D660" s="88"/>
      <c r="E660" s="88"/>
      <c r="F660" s="88"/>
      <c r="G660" s="88"/>
      <c r="H660" s="88"/>
      <c r="I660" s="88"/>
      <c r="J660" s="208"/>
      <c r="K660" s="208"/>
      <c r="L660" s="88"/>
      <c r="M660" s="88"/>
      <c r="N660" s="88"/>
      <c r="O660" s="88"/>
      <c r="P660" s="88"/>
      <c r="Q660" s="88"/>
      <c r="R660" s="88"/>
      <c r="S660" s="88"/>
      <c r="T660" s="88"/>
      <c r="U660" s="88"/>
      <c r="V660" s="88"/>
      <c r="W660" s="88"/>
      <c r="X660" s="88"/>
      <c r="Y660" s="88"/>
      <c r="Z660" s="88"/>
    </row>
    <row r="661" spans="1:26" ht="9.75" customHeight="1" x14ac:dyDescent="0.15">
      <c r="A661" s="88"/>
      <c r="B661" s="88"/>
      <c r="C661" s="88"/>
      <c r="D661" s="88"/>
      <c r="E661" s="88"/>
      <c r="F661" s="88"/>
      <c r="G661" s="88"/>
      <c r="H661" s="88"/>
      <c r="I661" s="88"/>
      <c r="J661" s="208"/>
      <c r="K661" s="208"/>
      <c r="L661" s="88"/>
      <c r="M661" s="88"/>
      <c r="N661" s="88"/>
      <c r="O661" s="88"/>
      <c r="P661" s="88"/>
      <c r="Q661" s="88"/>
      <c r="R661" s="88"/>
      <c r="S661" s="88"/>
      <c r="T661" s="88"/>
      <c r="U661" s="88"/>
      <c r="V661" s="88"/>
      <c r="W661" s="88"/>
      <c r="X661" s="88"/>
      <c r="Y661" s="88"/>
      <c r="Z661" s="88"/>
    </row>
    <row r="662" spans="1:26" ht="9.75" customHeight="1" x14ac:dyDescent="0.15">
      <c r="A662" s="88"/>
      <c r="B662" s="88"/>
      <c r="C662" s="88"/>
      <c r="D662" s="88"/>
      <c r="E662" s="88"/>
      <c r="F662" s="88"/>
      <c r="G662" s="88"/>
      <c r="H662" s="88"/>
      <c r="I662" s="88"/>
      <c r="J662" s="208"/>
      <c r="K662" s="208"/>
      <c r="L662" s="88"/>
      <c r="M662" s="88"/>
      <c r="N662" s="88"/>
      <c r="O662" s="88"/>
      <c r="P662" s="88"/>
      <c r="Q662" s="88"/>
      <c r="R662" s="88"/>
      <c r="S662" s="88"/>
      <c r="T662" s="88"/>
      <c r="U662" s="88"/>
      <c r="V662" s="88"/>
      <c r="W662" s="88"/>
      <c r="X662" s="88"/>
      <c r="Y662" s="88"/>
      <c r="Z662" s="88"/>
    </row>
    <row r="663" spans="1:26" ht="9.75" customHeight="1" x14ac:dyDescent="0.15">
      <c r="A663" s="88"/>
      <c r="B663" s="88"/>
      <c r="C663" s="88"/>
      <c r="D663" s="88"/>
      <c r="E663" s="88"/>
      <c r="F663" s="88"/>
      <c r="G663" s="88"/>
      <c r="H663" s="88"/>
      <c r="I663" s="88"/>
      <c r="J663" s="208"/>
      <c r="K663" s="208"/>
      <c r="L663" s="88"/>
      <c r="M663" s="88"/>
      <c r="N663" s="88"/>
      <c r="O663" s="88"/>
      <c r="P663" s="88"/>
      <c r="Q663" s="88"/>
      <c r="R663" s="88"/>
      <c r="S663" s="88"/>
      <c r="T663" s="88"/>
      <c r="U663" s="88"/>
      <c r="V663" s="88"/>
      <c r="W663" s="88"/>
      <c r="X663" s="88"/>
      <c r="Y663" s="88"/>
      <c r="Z663" s="88"/>
    </row>
    <row r="664" spans="1:26" ht="9.75" customHeight="1" x14ac:dyDescent="0.15">
      <c r="A664" s="88"/>
      <c r="B664" s="88"/>
      <c r="C664" s="88"/>
      <c r="D664" s="88"/>
      <c r="E664" s="88"/>
      <c r="F664" s="88"/>
      <c r="G664" s="88"/>
      <c r="H664" s="88"/>
      <c r="I664" s="88"/>
      <c r="J664" s="208"/>
      <c r="K664" s="208"/>
      <c r="L664" s="88"/>
      <c r="M664" s="88"/>
      <c r="N664" s="88"/>
      <c r="O664" s="88"/>
      <c r="P664" s="88"/>
      <c r="Q664" s="88"/>
      <c r="R664" s="88"/>
      <c r="S664" s="88"/>
      <c r="T664" s="88"/>
      <c r="U664" s="88"/>
      <c r="V664" s="88"/>
      <c r="W664" s="88"/>
      <c r="X664" s="88"/>
      <c r="Y664" s="88"/>
      <c r="Z664" s="88"/>
    </row>
    <row r="665" spans="1:26" ht="9.75" customHeight="1" x14ac:dyDescent="0.15">
      <c r="A665" s="88"/>
      <c r="B665" s="88"/>
      <c r="C665" s="88"/>
      <c r="D665" s="88"/>
      <c r="E665" s="88"/>
      <c r="F665" s="88"/>
      <c r="G665" s="88"/>
      <c r="H665" s="88"/>
      <c r="I665" s="88"/>
      <c r="J665" s="208"/>
      <c r="K665" s="208"/>
      <c r="L665" s="88"/>
      <c r="M665" s="88"/>
      <c r="N665" s="88"/>
      <c r="O665" s="88"/>
      <c r="P665" s="88"/>
      <c r="Q665" s="88"/>
      <c r="R665" s="88"/>
      <c r="S665" s="88"/>
      <c r="T665" s="88"/>
      <c r="U665" s="88"/>
      <c r="V665" s="88"/>
      <c r="W665" s="88"/>
      <c r="X665" s="88"/>
      <c r="Y665" s="88"/>
      <c r="Z665" s="88"/>
    </row>
    <row r="666" spans="1:26" ht="9.75" customHeight="1" x14ac:dyDescent="0.15">
      <c r="A666" s="88"/>
      <c r="B666" s="88"/>
      <c r="C666" s="88"/>
      <c r="D666" s="88"/>
      <c r="E666" s="88"/>
      <c r="F666" s="88"/>
      <c r="G666" s="88"/>
      <c r="H666" s="88"/>
      <c r="I666" s="88"/>
      <c r="J666" s="208"/>
      <c r="K666" s="208"/>
      <c r="L666" s="88"/>
      <c r="M666" s="88"/>
      <c r="N666" s="88"/>
      <c r="O666" s="88"/>
      <c r="P666" s="88"/>
      <c r="Q666" s="88"/>
      <c r="R666" s="88"/>
      <c r="S666" s="88"/>
      <c r="T666" s="88"/>
      <c r="U666" s="88"/>
      <c r="V666" s="88"/>
      <c r="W666" s="88"/>
      <c r="X666" s="88"/>
      <c r="Y666" s="88"/>
      <c r="Z666" s="88"/>
    </row>
    <row r="667" spans="1:26" ht="9.75" customHeight="1" x14ac:dyDescent="0.15">
      <c r="A667" s="88"/>
      <c r="B667" s="88"/>
      <c r="C667" s="88"/>
      <c r="D667" s="88"/>
      <c r="E667" s="88"/>
      <c r="F667" s="88"/>
      <c r="G667" s="88"/>
      <c r="H667" s="88"/>
      <c r="I667" s="88"/>
      <c r="J667" s="208"/>
      <c r="K667" s="208"/>
      <c r="L667" s="88"/>
      <c r="M667" s="88"/>
      <c r="N667" s="88"/>
      <c r="O667" s="88"/>
      <c r="P667" s="88"/>
      <c r="Q667" s="88"/>
      <c r="R667" s="88"/>
      <c r="S667" s="88"/>
      <c r="T667" s="88"/>
      <c r="U667" s="88"/>
      <c r="V667" s="88"/>
      <c r="W667" s="88"/>
      <c r="X667" s="88"/>
      <c r="Y667" s="88"/>
      <c r="Z667" s="88"/>
    </row>
    <row r="668" spans="1:26" ht="9.75" customHeight="1" x14ac:dyDescent="0.15">
      <c r="A668" s="88"/>
      <c r="B668" s="88"/>
      <c r="C668" s="88"/>
      <c r="D668" s="88"/>
      <c r="E668" s="88"/>
      <c r="F668" s="88"/>
      <c r="G668" s="88"/>
      <c r="H668" s="88"/>
      <c r="I668" s="88"/>
      <c r="J668" s="208"/>
      <c r="K668" s="208"/>
      <c r="L668" s="88"/>
      <c r="M668" s="88"/>
      <c r="N668" s="88"/>
      <c r="O668" s="88"/>
      <c r="P668" s="88"/>
      <c r="Q668" s="88"/>
      <c r="R668" s="88"/>
      <c r="S668" s="88"/>
      <c r="T668" s="88"/>
      <c r="U668" s="88"/>
      <c r="V668" s="88"/>
      <c r="W668" s="88"/>
      <c r="X668" s="88"/>
      <c r="Y668" s="88"/>
      <c r="Z668" s="88"/>
    </row>
    <row r="669" spans="1:26" ht="9.75" customHeight="1" x14ac:dyDescent="0.15">
      <c r="A669" s="88"/>
      <c r="B669" s="88"/>
      <c r="C669" s="88"/>
      <c r="D669" s="88"/>
      <c r="E669" s="88"/>
      <c r="F669" s="88"/>
      <c r="G669" s="88"/>
      <c r="H669" s="88"/>
      <c r="I669" s="88"/>
      <c r="J669" s="208"/>
      <c r="K669" s="208"/>
      <c r="L669" s="88"/>
      <c r="M669" s="88"/>
      <c r="N669" s="88"/>
      <c r="O669" s="88"/>
      <c r="P669" s="88"/>
      <c r="Q669" s="88"/>
      <c r="R669" s="88"/>
      <c r="S669" s="88"/>
      <c r="T669" s="88"/>
      <c r="U669" s="88"/>
      <c r="V669" s="88"/>
      <c r="W669" s="88"/>
      <c r="X669" s="88"/>
      <c r="Y669" s="88"/>
      <c r="Z669" s="88"/>
    </row>
    <row r="670" spans="1:26" ht="9.75" customHeight="1" x14ac:dyDescent="0.15">
      <c r="A670" s="88"/>
      <c r="B670" s="88"/>
      <c r="C670" s="88"/>
      <c r="D670" s="88"/>
      <c r="E670" s="88"/>
      <c r="F670" s="88"/>
      <c r="G670" s="88"/>
      <c r="H670" s="88"/>
      <c r="I670" s="88"/>
      <c r="J670" s="208"/>
      <c r="K670" s="208"/>
      <c r="L670" s="88"/>
      <c r="M670" s="88"/>
      <c r="N670" s="88"/>
      <c r="O670" s="88"/>
      <c r="P670" s="88"/>
      <c r="Q670" s="88"/>
      <c r="R670" s="88"/>
      <c r="S670" s="88"/>
      <c r="T670" s="88"/>
      <c r="U670" s="88"/>
      <c r="V670" s="88"/>
      <c r="W670" s="88"/>
      <c r="X670" s="88"/>
      <c r="Y670" s="88"/>
      <c r="Z670" s="88"/>
    </row>
    <row r="671" spans="1:26" ht="9.75" customHeight="1" x14ac:dyDescent="0.15">
      <c r="A671" s="88"/>
      <c r="B671" s="88"/>
      <c r="C671" s="88"/>
      <c r="D671" s="88"/>
      <c r="E671" s="88"/>
      <c r="F671" s="88"/>
      <c r="G671" s="88"/>
      <c r="H671" s="88"/>
      <c r="I671" s="88"/>
      <c r="J671" s="208"/>
      <c r="K671" s="208"/>
      <c r="L671" s="88"/>
      <c r="M671" s="88"/>
      <c r="N671" s="88"/>
      <c r="O671" s="88"/>
      <c r="P671" s="88"/>
      <c r="Q671" s="88"/>
      <c r="R671" s="88"/>
      <c r="S671" s="88"/>
      <c r="T671" s="88"/>
      <c r="U671" s="88"/>
      <c r="V671" s="88"/>
      <c r="W671" s="88"/>
      <c r="X671" s="88"/>
      <c r="Y671" s="88"/>
      <c r="Z671" s="88"/>
    </row>
    <row r="672" spans="1:26" ht="9.75" customHeight="1" x14ac:dyDescent="0.15">
      <c r="A672" s="88"/>
      <c r="B672" s="88"/>
      <c r="C672" s="88"/>
      <c r="D672" s="88"/>
      <c r="E672" s="88"/>
      <c r="F672" s="88"/>
      <c r="G672" s="88"/>
      <c r="H672" s="88"/>
      <c r="I672" s="88"/>
      <c r="J672" s="208"/>
      <c r="K672" s="208"/>
      <c r="L672" s="88"/>
      <c r="M672" s="88"/>
      <c r="N672" s="88"/>
      <c r="O672" s="88"/>
      <c r="P672" s="88"/>
      <c r="Q672" s="88"/>
      <c r="R672" s="88"/>
      <c r="S672" s="88"/>
      <c r="T672" s="88"/>
      <c r="U672" s="88"/>
      <c r="V672" s="88"/>
      <c r="W672" s="88"/>
      <c r="X672" s="88"/>
      <c r="Y672" s="88"/>
      <c r="Z672" s="88"/>
    </row>
    <row r="673" spans="1:26" ht="9.75" customHeight="1" x14ac:dyDescent="0.15">
      <c r="A673" s="88"/>
      <c r="B673" s="88"/>
      <c r="C673" s="88"/>
      <c r="D673" s="88"/>
      <c r="E673" s="88"/>
      <c r="F673" s="88"/>
      <c r="G673" s="88"/>
      <c r="H673" s="88"/>
      <c r="I673" s="88"/>
      <c r="J673" s="208"/>
      <c r="K673" s="208"/>
      <c r="L673" s="88"/>
      <c r="M673" s="88"/>
      <c r="N673" s="88"/>
      <c r="O673" s="88"/>
      <c r="P673" s="88"/>
      <c r="Q673" s="88"/>
      <c r="R673" s="88"/>
      <c r="S673" s="88"/>
      <c r="T673" s="88"/>
      <c r="U673" s="88"/>
      <c r="V673" s="88"/>
      <c r="W673" s="88"/>
      <c r="X673" s="88"/>
      <c r="Y673" s="88"/>
      <c r="Z673" s="88"/>
    </row>
    <row r="674" spans="1:26" ht="9.75" customHeight="1" x14ac:dyDescent="0.15">
      <c r="A674" s="88"/>
      <c r="B674" s="88"/>
      <c r="C674" s="88"/>
      <c r="D674" s="88"/>
      <c r="E674" s="88"/>
      <c r="F674" s="88"/>
      <c r="G674" s="88"/>
      <c r="H674" s="88"/>
      <c r="I674" s="88"/>
      <c r="J674" s="208"/>
      <c r="K674" s="208"/>
      <c r="L674" s="88"/>
      <c r="M674" s="88"/>
      <c r="N674" s="88"/>
      <c r="O674" s="88"/>
      <c r="P674" s="88"/>
      <c r="Q674" s="88"/>
      <c r="R674" s="88"/>
      <c r="S674" s="88"/>
      <c r="T674" s="88"/>
      <c r="U674" s="88"/>
      <c r="V674" s="88"/>
      <c r="W674" s="88"/>
      <c r="X674" s="88"/>
      <c r="Y674" s="88"/>
      <c r="Z674" s="88"/>
    </row>
    <row r="675" spans="1:26" ht="9.75" customHeight="1" x14ac:dyDescent="0.15">
      <c r="A675" s="88"/>
      <c r="B675" s="88"/>
      <c r="C675" s="88"/>
      <c r="D675" s="88"/>
      <c r="E675" s="88"/>
      <c r="F675" s="88"/>
      <c r="G675" s="88"/>
      <c r="H675" s="88"/>
      <c r="I675" s="88"/>
      <c r="J675" s="208"/>
      <c r="K675" s="208"/>
      <c r="L675" s="88"/>
      <c r="M675" s="88"/>
      <c r="N675" s="88"/>
      <c r="O675" s="88"/>
      <c r="P675" s="88"/>
      <c r="Q675" s="88"/>
      <c r="R675" s="88"/>
      <c r="S675" s="88"/>
      <c r="T675" s="88"/>
      <c r="U675" s="88"/>
      <c r="V675" s="88"/>
      <c r="W675" s="88"/>
      <c r="X675" s="88"/>
      <c r="Y675" s="88"/>
      <c r="Z675" s="88"/>
    </row>
    <row r="676" spans="1:26" ht="9.75" customHeight="1" x14ac:dyDescent="0.15">
      <c r="A676" s="88"/>
      <c r="B676" s="88"/>
      <c r="C676" s="88"/>
      <c r="D676" s="88"/>
      <c r="E676" s="88"/>
      <c r="F676" s="88"/>
      <c r="G676" s="88"/>
      <c r="H676" s="88"/>
      <c r="I676" s="88"/>
      <c r="J676" s="208"/>
      <c r="K676" s="208"/>
      <c r="L676" s="88"/>
      <c r="M676" s="88"/>
      <c r="N676" s="88"/>
      <c r="O676" s="88"/>
      <c r="P676" s="88"/>
      <c r="Q676" s="88"/>
      <c r="R676" s="88"/>
      <c r="S676" s="88"/>
      <c r="T676" s="88"/>
      <c r="U676" s="88"/>
      <c r="V676" s="88"/>
      <c r="W676" s="88"/>
      <c r="X676" s="88"/>
      <c r="Y676" s="88"/>
      <c r="Z676" s="88"/>
    </row>
    <row r="677" spans="1:26" ht="9.75" customHeight="1" x14ac:dyDescent="0.15">
      <c r="A677" s="88"/>
      <c r="B677" s="88"/>
      <c r="C677" s="88"/>
      <c r="D677" s="88"/>
      <c r="E677" s="88"/>
      <c r="F677" s="88"/>
      <c r="G677" s="88"/>
      <c r="H677" s="88"/>
      <c r="I677" s="88"/>
      <c r="J677" s="208"/>
      <c r="K677" s="208"/>
      <c r="L677" s="88"/>
      <c r="M677" s="88"/>
      <c r="N677" s="88"/>
      <c r="O677" s="88"/>
      <c r="P677" s="88"/>
      <c r="Q677" s="88"/>
      <c r="R677" s="88"/>
      <c r="S677" s="88"/>
      <c r="T677" s="88"/>
      <c r="U677" s="88"/>
      <c r="V677" s="88"/>
      <c r="W677" s="88"/>
      <c r="X677" s="88"/>
      <c r="Y677" s="88"/>
      <c r="Z677" s="88"/>
    </row>
    <row r="678" spans="1:26" ht="9.75" customHeight="1" x14ac:dyDescent="0.15">
      <c r="A678" s="88"/>
      <c r="B678" s="88"/>
      <c r="C678" s="88"/>
      <c r="D678" s="88"/>
      <c r="E678" s="88"/>
      <c r="F678" s="88"/>
      <c r="G678" s="88"/>
      <c r="H678" s="88"/>
      <c r="I678" s="88"/>
      <c r="J678" s="208"/>
      <c r="K678" s="208"/>
      <c r="L678" s="88"/>
      <c r="M678" s="88"/>
      <c r="N678" s="88"/>
      <c r="O678" s="88"/>
      <c r="P678" s="88"/>
      <c r="Q678" s="88"/>
      <c r="R678" s="88"/>
      <c r="S678" s="88"/>
      <c r="T678" s="88"/>
      <c r="U678" s="88"/>
      <c r="V678" s="88"/>
      <c r="W678" s="88"/>
      <c r="X678" s="88"/>
      <c r="Y678" s="88"/>
      <c r="Z678" s="88"/>
    </row>
    <row r="679" spans="1:26" ht="9.75" customHeight="1" x14ac:dyDescent="0.15">
      <c r="A679" s="88"/>
      <c r="B679" s="88"/>
      <c r="C679" s="88"/>
      <c r="D679" s="88"/>
      <c r="E679" s="88"/>
      <c r="F679" s="88"/>
      <c r="G679" s="88"/>
      <c r="H679" s="88"/>
      <c r="I679" s="88"/>
      <c r="J679" s="208"/>
      <c r="K679" s="208"/>
      <c r="L679" s="88"/>
      <c r="M679" s="88"/>
      <c r="N679" s="88"/>
      <c r="O679" s="88"/>
      <c r="P679" s="88"/>
      <c r="Q679" s="88"/>
      <c r="R679" s="88"/>
      <c r="S679" s="88"/>
      <c r="T679" s="88"/>
      <c r="U679" s="88"/>
      <c r="V679" s="88"/>
      <c r="W679" s="88"/>
      <c r="X679" s="88"/>
      <c r="Y679" s="88"/>
      <c r="Z679" s="88"/>
    </row>
    <row r="680" spans="1:26" ht="9.75" customHeight="1" x14ac:dyDescent="0.15">
      <c r="A680" s="88"/>
      <c r="B680" s="88"/>
      <c r="C680" s="88"/>
      <c r="D680" s="88"/>
      <c r="E680" s="88"/>
      <c r="F680" s="88"/>
      <c r="G680" s="88"/>
      <c r="H680" s="88"/>
      <c r="I680" s="88"/>
      <c r="J680" s="208"/>
      <c r="K680" s="208"/>
      <c r="L680" s="88"/>
      <c r="M680" s="88"/>
      <c r="N680" s="88"/>
      <c r="O680" s="88"/>
      <c r="P680" s="88"/>
      <c r="Q680" s="88"/>
      <c r="R680" s="88"/>
      <c r="S680" s="88"/>
      <c r="T680" s="88"/>
      <c r="U680" s="88"/>
      <c r="V680" s="88"/>
      <c r="W680" s="88"/>
      <c r="X680" s="88"/>
      <c r="Y680" s="88"/>
      <c r="Z680" s="88"/>
    </row>
    <row r="681" spans="1:26" ht="9.75" customHeight="1" x14ac:dyDescent="0.15">
      <c r="A681" s="88"/>
      <c r="B681" s="88"/>
      <c r="C681" s="88"/>
      <c r="D681" s="88"/>
      <c r="E681" s="88"/>
      <c r="F681" s="88"/>
      <c r="G681" s="88"/>
      <c r="H681" s="88"/>
      <c r="I681" s="88"/>
      <c r="J681" s="208"/>
      <c r="K681" s="208"/>
      <c r="L681" s="88"/>
      <c r="M681" s="88"/>
      <c r="N681" s="88"/>
      <c r="O681" s="88"/>
      <c r="P681" s="88"/>
      <c r="Q681" s="88"/>
      <c r="R681" s="88"/>
      <c r="S681" s="88"/>
      <c r="T681" s="88"/>
      <c r="U681" s="88"/>
      <c r="V681" s="88"/>
      <c r="W681" s="88"/>
      <c r="X681" s="88"/>
      <c r="Y681" s="88"/>
      <c r="Z681" s="88"/>
    </row>
    <row r="682" spans="1:26" ht="9.75" customHeight="1" x14ac:dyDescent="0.15">
      <c r="A682" s="88"/>
      <c r="B682" s="88"/>
      <c r="C682" s="88"/>
      <c r="D682" s="88"/>
      <c r="E682" s="88"/>
      <c r="F682" s="88"/>
      <c r="G682" s="88"/>
      <c r="H682" s="88"/>
      <c r="I682" s="88"/>
      <c r="J682" s="208"/>
      <c r="K682" s="208"/>
      <c r="L682" s="88"/>
      <c r="M682" s="88"/>
      <c r="N682" s="88"/>
      <c r="O682" s="88"/>
      <c r="P682" s="88"/>
      <c r="Q682" s="88"/>
      <c r="R682" s="88"/>
      <c r="S682" s="88"/>
      <c r="T682" s="88"/>
      <c r="U682" s="88"/>
      <c r="V682" s="88"/>
      <c r="W682" s="88"/>
      <c r="X682" s="88"/>
      <c r="Y682" s="88"/>
      <c r="Z682" s="88"/>
    </row>
    <row r="683" spans="1:26" ht="9.75" customHeight="1" x14ac:dyDescent="0.15">
      <c r="A683" s="88"/>
      <c r="B683" s="88"/>
      <c r="C683" s="88"/>
      <c r="D683" s="88"/>
      <c r="E683" s="88"/>
      <c r="F683" s="88"/>
      <c r="G683" s="88"/>
      <c r="H683" s="88"/>
      <c r="I683" s="88"/>
      <c r="J683" s="208"/>
      <c r="K683" s="208"/>
      <c r="L683" s="88"/>
      <c r="M683" s="88"/>
      <c r="N683" s="88"/>
      <c r="O683" s="88"/>
      <c r="P683" s="88"/>
      <c r="Q683" s="88"/>
      <c r="R683" s="88"/>
      <c r="S683" s="88"/>
      <c r="T683" s="88"/>
      <c r="U683" s="88"/>
      <c r="V683" s="88"/>
      <c r="W683" s="88"/>
      <c r="X683" s="88"/>
      <c r="Y683" s="88"/>
      <c r="Z683" s="88"/>
    </row>
    <row r="684" spans="1:26" ht="9.75" customHeight="1" x14ac:dyDescent="0.15">
      <c r="A684" s="88"/>
      <c r="B684" s="88"/>
      <c r="C684" s="88"/>
      <c r="D684" s="88"/>
      <c r="E684" s="88"/>
      <c r="F684" s="88"/>
      <c r="G684" s="88"/>
      <c r="H684" s="88"/>
      <c r="I684" s="88"/>
      <c r="J684" s="208"/>
      <c r="K684" s="208"/>
      <c r="L684" s="88"/>
      <c r="M684" s="88"/>
      <c r="N684" s="88"/>
      <c r="O684" s="88"/>
      <c r="P684" s="88"/>
      <c r="Q684" s="88"/>
      <c r="R684" s="88"/>
      <c r="S684" s="88"/>
      <c r="T684" s="88"/>
      <c r="U684" s="88"/>
      <c r="V684" s="88"/>
      <c r="W684" s="88"/>
      <c r="X684" s="88"/>
      <c r="Y684" s="88"/>
      <c r="Z684" s="88"/>
    </row>
    <row r="685" spans="1:26" ht="9.75" customHeight="1" x14ac:dyDescent="0.15">
      <c r="A685" s="88"/>
      <c r="B685" s="88"/>
      <c r="C685" s="88"/>
      <c r="D685" s="88"/>
      <c r="E685" s="88"/>
      <c r="F685" s="88"/>
      <c r="G685" s="88"/>
      <c r="H685" s="88"/>
      <c r="I685" s="88"/>
      <c r="J685" s="208"/>
      <c r="K685" s="208"/>
      <c r="L685" s="88"/>
      <c r="M685" s="88"/>
      <c r="N685" s="88"/>
      <c r="O685" s="88"/>
      <c r="P685" s="88"/>
      <c r="Q685" s="88"/>
      <c r="R685" s="88"/>
      <c r="S685" s="88"/>
      <c r="T685" s="88"/>
      <c r="U685" s="88"/>
      <c r="V685" s="88"/>
      <c r="W685" s="88"/>
      <c r="X685" s="88"/>
      <c r="Y685" s="88"/>
      <c r="Z685" s="88"/>
    </row>
    <row r="686" spans="1:26" ht="9.75" customHeight="1" x14ac:dyDescent="0.15">
      <c r="A686" s="88"/>
      <c r="B686" s="88"/>
      <c r="C686" s="88"/>
      <c r="D686" s="88"/>
      <c r="E686" s="88"/>
      <c r="F686" s="88"/>
      <c r="G686" s="88"/>
      <c r="H686" s="88"/>
      <c r="I686" s="88"/>
      <c r="J686" s="208"/>
      <c r="K686" s="208"/>
      <c r="L686" s="88"/>
      <c r="M686" s="88"/>
      <c r="N686" s="88"/>
      <c r="O686" s="88"/>
      <c r="P686" s="88"/>
      <c r="Q686" s="88"/>
      <c r="R686" s="88"/>
      <c r="S686" s="88"/>
      <c r="T686" s="88"/>
      <c r="U686" s="88"/>
      <c r="V686" s="88"/>
      <c r="W686" s="88"/>
      <c r="X686" s="88"/>
      <c r="Y686" s="88"/>
      <c r="Z686" s="88"/>
    </row>
    <row r="687" spans="1:26" ht="9.75" customHeight="1" x14ac:dyDescent="0.15">
      <c r="A687" s="88"/>
      <c r="B687" s="88"/>
      <c r="C687" s="88"/>
      <c r="D687" s="88"/>
      <c r="E687" s="88"/>
      <c r="F687" s="88"/>
      <c r="G687" s="88"/>
      <c r="H687" s="88"/>
      <c r="I687" s="88"/>
      <c r="J687" s="208"/>
      <c r="K687" s="208"/>
      <c r="L687" s="88"/>
      <c r="M687" s="88"/>
      <c r="N687" s="88"/>
      <c r="O687" s="88"/>
      <c r="P687" s="88"/>
      <c r="Q687" s="88"/>
      <c r="R687" s="88"/>
      <c r="S687" s="88"/>
      <c r="T687" s="88"/>
      <c r="U687" s="88"/>
      <c r="V687" s="88"/>
      <c r="W687" s="88"/>
      <c r="X687" s="88"/>
      <c r="Y687" s="88"/>
      <c r="Z687" s="88"/>
    </row>
    <row r="688" spans="1:26" ht="9.75" customHeight="1" x14ac:dyDescent="0.15">
      <c r="A688" s="88"/>
      <c r="B688" s="88"/>
      <c r="C688" s="88"/>
      <c r="D688" s="88"/>
      <c r="E688" s="88"/>
      <c r="F688" s="88"/>
      <c r="G688" s="88"/>
      <c r="H688" s="88"/>
      <c r="I688" s="88"/>
      <c r="J688" s="208"/>
      <c r="K688" s="208"/>
      <c r="L688" s="88"/>
      <c r="M688" s="88"/>
      <c r="N688" s="88"/>
      <c r="O688" s="88"/>
      <c r="P688" s="88"/>
      <c r="Q688" s="88"/>
      <c r="R688" s="88"/>
      <c r="S688" s="88"/>
      <c r="T688" s="88"/>
      <c r="U688" s="88"/>
      <c r="V688" s="88"/>
      <c r="W688" s="88"/>
      <c r="X688" s="88"/>
      <c r="Y688" s="88"/>
      <c r="Z688" s="88"/>
    </row>
    <row r="689" spans="1:26" ht="9.75" customHeight="1" x14ac:dyDescent="0.15">
      <c r="A689" s="88"/>
      <c r="B689" s="88"/>
      <c r="C689" s="88"/>
      <c r="D689" s="88"/>
      <c r="E689" s="88"/>
      <c r="F689" s="88"/>
      <c r="G689" s="88"/>
      <c r="H689" s="88"/>
      <c r="I689" s="88"/>
      <c r="J689" s="208"/>
      <c r="K689" s="208"/>
      <c r="L689" s="88"/>
      <c r="M689" s="88"/>
      <c r="N689" s="88"/>
      <c r="O689" s="88"/>
      <c r="P689" s="88"/>
      <c r="Q689" s="88"/>
      <c r="R689" s="88"/>
      <c r="S689" s="88"/>
      <c r="T689" s="88"/>
      <c r="U689" s="88"/>
      <c r="V689" s="88"/>
      <c r="W689" s="88"/>
      <c r="X689" s="88"/>
      <c r="Y689" s="88"/>
      <c r="Z689" s="88"/>
    </row>
    <row r="690" spans="1:26" ht="9.75" customHeight="1" x14ac:dyDescent="0.15">
      <c r="A690" s="88"/>
      <c r="B690" s="88"/>
      <c r="C690" s="88"/>
      <c r="D690" s="88"/>
      <c r="E690" s="88"/>
      <c r="F690" s="88"/>
      <c r="G690" s="88"/>
      <c r="H690" s="88"/>
      <c r="I690" s="88"/>
      <c r="J690" s="208"/>
      <c r="K690" s="208"/>
      <c r="L690" s="88"/>
      <c r="M690" s="88"/>
      <c r="N690" s="88"/>
      <c r="O690" s="88"/>
      <c r="P690" s="88"/>
      <c r="Q690" s="88"/>
      <c r="R690" s="88"/>
      <c r="S690" s="88"/>
      <c r="T690" s="88"/>
      <c r="U690" s="88"/>
      <c r="V690" s="88"/>
      <c r="W690" s="88"/>
      <c r="X690" s="88"/>
      <c r="Y690" s="88"/>
      <c r="Z690" s="88"/>
    </row>
    <row r="691" spans="1:26" ht="9.75" customHeight="1" x14ac:dyDescent="0.15">
      <c r="A691" s="88"/>
      <c r="B691" s="88"/>
      <c r="C691" s="88"/>
      <c r="D691" s="88"/>
      <c r="E691" s="88"/>
      <c r="F691" s="88"/>
      <c r="G691" s="88"/>
      <c r="H691" s="88"/>
      <c r="I691" s="88"/>
      <c r="J691" s="208"/>
      <c r="K691" s="208"/>
      <c r="L691" s="88"/>
      <c r="M691" s="88"/>
      <c r="N691" s="88"/>
      <c r="O691" s="88"/>
      <c r="P691" s="88"/>
      <c r="Q691" s="88"/>
      <c r="R691" s="88"/>
      <c r="S691" s="88"/>
      <c r="T691" s="88"/>
      <c r="U691" s="88"/>
      <c r="V691" s="88"/>
      <c r="W691" s="88"/>
      <c r="X691" s="88"/>
      <c r="Y691" s="88"/>
      <c r="Z691" s="88"/>
    </row>
    <row r="692" spans="1:26" ht="9.75" customHeight="1" x14ac:dyDescent="0.15">
      <c r="A692" s="88"/>
      <c r="B692" s="88"/>
      <c r="C692" s="88"/>
      <c r="D692" s="88"/>
      <c r="E692" s="88"/>
      <c r="F692" s="88"/>
      <c r="G692" s="88"/>
      <c r="H692" s="88"/>
      <c r="I692" s="88"/>
      <c r="J692" s="208"/>
      <c r="K692" s="208"/>
      <c r="L692" s="88"/>
      <c r="M692" s="88"/>
      <c r="N692" s="88"/>
      <c r="O692" s="88"/>
      <c r="P692" s="88"/>
      <c r="Q692" s="88"/>
      <c r="R692" s="88"/>
      <c r="S692" s="88"/>
      <c r="T692" s="88"/>
      <c r="U692" s="88"/>
      <c r="V692" s="88"/>
      <c r="W692" s="88"/>
      <c r="X692" s="88"/>
      <c r="Y692" s="88"/>
      <c r="Z692" s="88"/>
    </row>
    <row r="693" spans="1:26" ht="9.75" customHeight="1" x14ac:dyDescent="0.15">
      <c r="A693" s="88"/>
      <c r="B693" s="88"/>
      <c r="C693" s="88"/>
      <c r="D693" s="88"/>
      <c r="E693" s="88"/>
      <c r="F693" s="88"/>
      <c r="G693" s="88"/>
      <c r="H693" s="88"/>
      <c r="I693" s="88"/>
      <c r="J693" s="208"/>
      <c r="K693" s="208"/>
      <c r="L693" s="88"/>
      <c r="M693" s="88"/>
      <c r="N693" s="88"/>
      <c r="O693" s="88"/>
      <c r="P693" s="88"/>
      <c r="Q693" s="88"/>
      <c r="R693" s="88"/>
      <c r="S693" s="88"/>
      <c r="T693" s="88"/>
      <c r="U693" s="88"/>
      <c r="V693" s="88"/>
      <c r="W693" s="88"/>
      <c r="X693" s="88"/>
      <c r="Y693" s="88"/>
      <c r="Z693" s="88"/>
    </row>
    <row r="694" spans="1:26" ht="9.75" customHeight="1" x14ac:dyDescent="0.15">
      <c r="A694" s="88"/>
      <c r="B694" s="88"/>
      <c r="C694" s="88"/>
      <c r="D694" s="88"/>
      <c r="E694" s="88"/>
      <c r="F694" s="88"/>
      <c r="G694" s="88"/>
      <c r="H694" s="88"/>
      <c r="I694" s="88"/>
      <c r="J694" s="208"/>
      <c r="K694" s="208"/>
      <c r="L694" s="88"/>
      <c r="M694" s="88"/>
      <c r="N694" s="88"/>
      <c r="O694" s="88"/>
      <c r="P694" s="88"/>
      <c r="Q694" s="88"/>
      <c r="R694" s="88"/>
      <c r="S694" s="88"/>
      <c r="T694" s="88"/>
      <c r="U694" s="88"/>
      <c r="V694" s="88"/>
      <c r="W694" s="88"/>
      <c r="X694" s="88"/>
      <c r="Y694" s="88"/>
      <c r="Z694" s="88"/>
    </row>
    <row r="695" spans="1:26" ht="9.75" customHeight="1" x14ac:dyDescent="0.15">
      <c r="A695" s="88"/>
      <c r="B695" s="88"/>
      <c r="C695" s="88"/>
      <c r="D695" s="88"/>
      <c r="E695" s="88"/>
      <c r="F695" s="88"/>
      <c r="G695" s="88"/>
      <c r="H695" s="88"/>
      <c r="I695" s="88"/>
      <c r="J695" s="208"/>
      <c r="K695" s="208"/>
      <c r="L695" s="88"/>
      <c r="M695" s="88"/>
      <c r="N695" s="88"/>
      <c r="O695" s="88"/>
      <c r="P695" s="88"/>
      <c r="Q695" s="88"/>
      <c r="R695" s="88"/>
      <c r="S695" s="88"/>
      <c r="T695" s="88"/>
      <c r="U695" s="88"/>
      <c r="V695" s="88"/>
      <c r="W695" s="88"/>
      <c r="X695" s="88"/>
      <c r="Y695" s="88"/>
      <c r="Z695" s="88"/>
    </row>
    <row r="696" spans="1:26" ht="9.75" customHeight="1" x14ac:dyDescent="0.15">
      <c r="A696" s="88"/>
      <c r="B696" s="88"/>
      <c r="C696" s="88"/>
      <c r="D696" s="88"/>
      <c r="E696" s="88"/>
      <c r="F696" s="88"/>
      <c r="G696" s="88"/>
      <c r="H696" s="88"/>
      <c r="I696" s="88"/>
      <c r="J696" s="208"/>
      <c r="K696" s="208"/>
      <c r="L696" s="88"/>
      <c r="M696" s="88"/>
      <c r="N696" s="88"/>
      <c r="O696" s="88"/>
      <c r="P696" s="88"/>
      <c r="Q696" s="88"/>
      <c r="R696" s="88"/>
      <c r="S696" s="88"/>
      <c r="T696" s="88"/>
      <c r="U696" s="88"/>
      <c r="V696" s="88"/>
      <c r="W696" s="88"/>
      <c r="X696" s="88"/>
      <c r="Y696" s="88"/>
      <c r="Z696" s="88"/>
    </row>
    <row r="697" spans="1:26" ht="9.75" customHeight="1" x14ac:dyDescent="0.15">
      <c r="A697" s="88"/>
      <c r="B697" s="88"/>
      <c r="C697" s="88"/>
      <c r="D697" s="88"/>
      <c r="E697" s="88"/>
      <c r="F697" s="88"/>
      <c r="G697" s="88"/>
      <c r="H697" s="88"/>
      <c r="I697" s="88"/>
      <c r="J697" s="208"/>
      <c r="K697" s="208"/>
      <c r="L697" s="88"/>
      <c r="M697" s="88"/>
      <c r="N697" s="88"/>
      <c r="O697" s="88"/>
      <c r="P697" s="88"/>
      <c r="Q697" s="88"/>
      <c r="R697" s="88"/>
      <c r="S697" s="88"/>
      <c r="T697" s="88"/>
      <c r="U697" s="88"/>
      <c r="V697" s="88"/>
      <c r="W697" s="88"/>
      <c r="X697" s="88"/>
      <c r="Y697" s="88"/>
      <c r="Z697" s="88"/>
    </row>
    <row r="698" spans="1:26" ht="9.75" customHeight="1" x14ac:dyDescent="0.15">
      <c r="A698" s="88"/>
      <c r="B698" s="88"/>
      <c r="C698" s="88"/>
      <c r="D698" s="88"/>
      <c r="E698" s="88"/>
      <c r="F698" s="88"/>
      <c r="G698" s="88"/>
      <c r="H698" s="88"/>
      <c r="I698" s="88"/>
      <c r="J698" s="208"/>
      <c r="K698" s="208"/>
      <c r="L698" s="88"/>
      <c r="M698" s="88"/>
      <c r="N698" s="88"/>
      <c r="O698" s="88"/>
      <c r="P698" s="88"/>
      <c r="Q698" s="88"/>
      <c r="R698" s="88"/>
      <c r="S698" s="88"/>
      <c r="T698" s="88"/>
      <c r="U698" s="88"/>
      <c r="V698" s="88"/>
      <c r="W698" s="88"/>
      <c r="X698" s="88"/>
      <c r="Y698" s="88"/>
      <c r="Z698" s="88"/>
    </row>
    <row r="699" spans="1:26" ht="9.75" customHeight="1" x14ac:dyDescent="0.15">
      <c r="A699" s="88"/>
      <c r="B699" s="88"/>
      <c r="C699" s="88"/>
      <c r="D699" s="88"/>
      <c r="E699" s="88"/>
      <c r="F699" s="88"/>
      <c r="G699" s="88"/>
      <c r="H699" s="88"/>
      <c r="I699" s="88"/>
      <c r="J699" s="208"/>
      <c r="K699" s="208"/>
      <c r="L699" s="88"/>
      <c r="M699" s="88"/>
      <c r="N699" s="88"/>
      <c r="O699" s="88"/>
      <c r="P699" s="88"/>
      <c r="Q699" s="88"/>
      <c r="R699" s="88"/>
      <c r="S699" s="88"/>
      <c r="T699" s="88"/>
      <c r="U699" s="88"/>
      <c r="V699" s="88"/>
      <c r="W699" s="88"/>
      <c r="X699" s="88"/>
      <c r="Y699" s="88"/>
      <c r="Z699" s="88"/>
    </row>
    <row r="700" spans="1:26" ht="9.75" customHeight="1" x14ac:dyDescent="0.15">
      <c r="A700" s="88"/>
      <c r="B700" s="88"/>
      <c r="C700" s="88"/>
      <c r="D700" s="88"/>
      <c r="E700" s="88"/>
      <c r="F700" s="88"/>
      <c r="G700" s="88"/>
      <c r="H700" s="88"/>
      <c r="I700" s="88"/>
      <c r="J700" s="208"/>
      <c r="K700" s="208"/>
      <c r="L700" s="88"/>
      <c r="M700" s="88"/>
      <c r="N700" s="88"/>
      <c r="O700" s="88"/>
      <c r="P700" s="88"/>
      <c r="Q700" s="88"/>
      <c r="R700" s="88"/>
      <c r="S700" s="88"/>
      <c r="T700" s="88"/>
      <c r="U700" s="88"/>
      <c r="V700" s="88"/>
      <c r="W700" s="88"/>
      <c r="X700" s="88"/>
      <c r="Y700" s="88"/>
      <c r="Z700" s="88"/>
    </row>
    <row r="701" spans="1:26" ht="9.75" customHeight="1" x14ac:dyDescent="0.15">
      <c r="A701" s="88"/>
      <c r="B701" s="88"/>
      <c r="C701" s="88"/>
      <c r="D701" s="88"/>
      <c r="E701" s="88"/>
      <c r="F701" s="88"/>
      <c r="G701" s="88"/>
      <c r="H701" s="88"/>
      <c r="I701" s="88"/>
      <c r="J701" s="208"/>
      <c r="K701" s="208"/>
      <c r="L701" s="88"/>
      <c r="M701" s="88"/>
      <c r="N701" s="88"/>
      <c r="O701" s="88"/>
      <c r="P701" s="88"/>
      <c r="Q701" s="88"/>
      <c r="R701" s="88"/>
      <c r="S701" s="88"/>
      <c r="T701" s="88"/>
      <c r="U701" s="88"/>
      <c r="V701" s="88"/>
      <c r="W701" s="88"/>
      <c r="X701" s="88"/>
      <c r="Y701" s="88"/>
      <c r="Z701" s="88"/>
    </row>
    <row r="702" spans="1:26" ht="9.75" customHeight="1" x14ac:dyDescent="0.15">
      <c r="A702" s="88"/>
      <c r="B702" s="88"/>
      <c r="C702" s="88"/>
      <c r="D702" s="88"/>
      <c r="E702" s="88"/>
      <c r="F702" s="88"/>
      <c r="G702" s="88"/>
      <c r="H702" s="88"/>
      <c r="I702" s="88"/>
      <c r="J702" s="208"/>
      <c r="K702" s="208"/>
      <c r="L702" s="88"/>
      <c r="M702" s="88"/>
      <c r="N702" s="88"/>
      <c r="O702" s="88"/>
      <c r="P702" s="88"/>
      <c r="Q702" s="88"/>
      <c r="R702" s="88"/>
      <c r="S702" s="88"/>
      <c r="T702" s="88"/>
      <c r="U702" s="88"/>
      <c r="V702" s="88"/>
      <c r="W702" s="88"/>
      <c r="X702" s="88"/>
      <c r="Y702" s="88"/>
      <c r="Z702" s="88"/>
    </row>
    <row r="703" spans="1:26" ht="9.75" customHeight="1" x14ac:dyDescent="0.15">
      <c r="A703" s="88"/>
      <c r="B703" s="88"/>
      <c r="C703" s="88"/>
      <c r="D703" s="88"/>
      <c r="E703" s="88"/>
      <c r="F703" s="88"/>
      <c r="G703" s="88"/>
      <c r="H703" s="88"/>
      <c r="I703" s="88"/>
      <c r="J703" s="208"/>
      <c r="K703" s="208"/>
      <c r="L703" s="88"/>
      <c r="M703" s="88"/>
      <c r="N703" s="88"/>
      <c r="O703" s="88"/>
      <c r="P703" s="88"/>
      <c r="Q703" s="88"/>
      <c r="R703" s="88"/>
      <c r="S703" s="88"/>
      <c r="T703" s="88"/>
      <c r="U703" s="88"/>
      <c r="V703" s="88"/>
      <c r="W703" s="88"/>
      <c r="X703" s="88"/>
      <c r="Y703" s="88"/>
      <c r="Z703" s="88"/>
    </row>
    <row r="704" spans="1:26" ht="9.75" customHeight="1" x14ac:dyDescent="0.15">
      <c r="A704" s="88"/>
      <c r="B704" s="88"/>
      <c r="C704" s="88"/>
      <c r="D704" s="88"/>
      <c r="E704" s="88"/>
      <c r="F704" s="88"/>
      <c r="G704" s="88"/>
      <c r="H704" s="88"/>
      <c r="I704" s="88"/>
      <c r="J704" s="208"/>
      <c r="K704" s="208"/>
      <c r="L704" s="88"/>
      <c r="M704" s="88"/>
      <c r="N704" s="88"/>
      <c r="O704" s="88"/>
      <c r="P704" s="88"/>
      <c r="Q704" s="88"/>
      <c r="R704" s="88"/>
      <c r="S704" s="88"/>
      <c r="T704" s="88"/>
      <c r="U704" s="88"/>
      <c r="V704" s="88"/>
      <c r="W704" s="88"/>
      <c r="X704" s="88"/>
      <c r="Y704" s="88"/>
      <c r="Z704" s="88"/>
    </row>
    <row r="705" spans="1:26" ht="9.75" customHeight="1" x14ac:dyDescent="0.15">
      <c r="A705" s="88"/>
      <c r="B705" s="88"/>
      <c r="C705" s="88"/>
      <c r="D705" s="88"/>
      <c r="E705" s="88"/>
      <c r="F705" s="88"/>
      <c r="G705" s="88"/>
      <c r="H705" s="88"/>
      <c r="I705" s="88"/>
      <c r="J705" s="208"/>
      <c r="K705" s="208"/>
      <c r="L705" s="88"/>
      <c r="M705" s="88"/>
      <c r="N705" s="88"/>
      <c r="O705" s="88"/>
      <c r="P705" s="88"/>
      <c r="Q705" s="88"/>
      <c r="R705" s="88"/>
      <c r="S705" s="88"/>
      <c r="T705" s="88"/>
      <c r="U705" s="88"/>
      <c r="V705" s="88"/>
      <c r="W705" s="88"/>
      <c r="X705" s="88"/>
      <c r="Y705" s="88"/>
      <c r="Z705" s="88"/>
    </row>
    <row r="706" spans="1:26" ht="9.75" customHeight="1" x14ac:dyDescent="0.15">
      <c r="A706" s="88"/>
      <c r="B706" s="88"/>
      <c r="C706" s="88"/>
      <c r="D706" s="88"/>
      <c r="E706" s="88"/>
      <c r="F706" s="88"/>
      <c r="G706" s="88"/>
      <c r="H706" s="88"/>
      <c r="I706" s="88"/>
      <c r="J706" s="208"/>
      <c r="K706" s="208"/>
      <c r="L706" s="88"/>
      <c r="M706" s="88"/>
      <c r="N706" s="88"/>
      <c r="O706" s="88"/>
      <c r="P706" s="88"/>
      <c r="Q706" s="88"/>
      <c r="R706" s="88"/>
      <c r="S706" s="88"/>
      <c r="T706" s="88"/>
      <c r="U706" s="88"/>
      <c r="V706" s="88"/>
      <c r="W706" s="88"/>
      <c r="X706" s="88"/>
      <c r="Y706" s="88"/>
      <c r="Z706" s="88"/>
    </row>
    <row r="707" spans="1:26" ht="9.75" customHeight="1" x14ac:dyDescent="0.15">
      <c r="A707" s="88"/>
      <c r="B707" s="88"/>
      <c r="C707" s="88"/>
      <c r="D707" s="88"/>
      <c r="E707" s="88"/>
      <c r="F707" s="88"/>
      <c r="G707" s="88"/>
      <c r="H707" s="88"/>
      <c r="I707" s="88"/>
      <c r="J707" s="208"/>
      <c r="K707" s="208"/>
      <c r="L707" s="88"/>
      <c r="M707" s="88"/>
      <c r="N707" s="88"/>
      <c r="O707" s="88"/>
      <c r="P707" s="88"/>
      <c r="Q707" s="88"/>
      <c r="R707" s="88"/>
      <c r="S707" s="88"/>
      <c r="T707" s="88"/>
      <c r="U707" s="88"/>
      <c r="V707" s="88"/>
      <c r="W707" s="88"/>
      <c r="X707" s="88"/>
      <c r="Y707" s="88"/>
      <c r="Z707" s="88"/>
    </row>
    <row r="708" spans="1:26" ht="9.75" customHeight="1" x14ac:dyDescent="0.15">
      <c r="A708" s="88"/>
      <c r="B708" s="88"/>
      <c r="C708" s="88"/>
      <c r="D708" s="88"/>
      <c r="E708" s="88"/>
      <c r="F708" s="88"/>
      <c r="G708" s="88"/>
      <c r="H708" s="88"/>
      <c r="I708" s="88"/>
      <c r="J708" s="208"/>
      <c r="K708" s="208"/>
      <c r="L708" s="88"/>
      <c r="M708" s="88"/>
      <c r="N708" s="88"/>
      <c r="O708" s="88"/>
      <c r="P708" s="88"/>
      <c r="Q708" s="88"/>
      <c r="R708" s="88"/>
      <c r="S708" s="88"/>
      <c r="T708" s="88"/>
      <c r="U708" s="88"/>
      <c r="V708" s="88"/>
      <c r="W708" s="88"/>
      <c r="X708" s="88"/>
      <c r="Y708" s="88"/>
      <c r="Z708" s="88"/>
    </row>
    <row r="709" spans="1:26" ht="9.75" customHeight="1" x14ac:dyDescent="0.15">
      <c r="A709" s="88"/>
      <c r="B709" s="88"/>
      <c r="C709" s="88"/>
      <c r="D709" s="88"/>
      <c r="E709" s="88"/>
      <c r="F709" s="88"/>
      <c r="G709" s="88"/>
      <c r="H709" s="88"/>
      <c r="I709" s="88"/>
      <c r="J709" s="208"/>
      <c r="K709" s="208"/>
      <c r="L709" s="88"/>
      <c r="M709" s="88"/>
      <c r="N709" s="88"/>
      <c r="O709" s="88"/>
      <c r="P709" s="88"/>
      <c r="Q709" s="88"/>
      <c r="R709" s="88"/>
      <c r="S709" s="88"/>
      <c r="T709" s="88"/>
      <c r="U709" s="88"/>
      <c r="V709" s="88"/>
      <c r="W709" s="88"/>
      <c r="X709" s="88"/>
      <c r="Y709" s="88"/>
      <c r="Z709" s="88"/>
    </row>
    <row r="710" spans="1:26" ht="9.75" customHeight="1" x14ac:dyDescent="0.15">
      <c r="A710" s="88"/>
      <c r="B710" s="88"/>
      <c r="C710" s="88"/>
      <c r="D710" s="88"/>
      <c r="E710" s="88"/>
      <c r="F710" s="88"/>
      <c r="G710" s="88"/>
      <c r="H710" s="88"/>
      <c r="I710" s="88"/>
      <c r="J710" s="208"/>
      <c r="K710" s="208"/>
      <c r="L710" s="88"/>
      <c r="M710" s="88"/>
      <c r="N710" s="88"/>
      <c r="O710" s="88"/>
      <c r="P710" s="88"/>
      <c r="Q710" s="88"/>
      <c r="R710" s="88"/>
      <c r="S710" s="88"/>
      <c r="T710" s="88"/>
      <c r="U710" s="88"/>
      <c r="V710" s="88"/>
      <c r="W710" s="88"/>
      <c r="X710" s="88"/>
      <c r="Y710" s="88"/>
      <c r="Z710" s="88"/>
    </row>
    <row r="711" spans="1:26" ht="9.75" customHeight="1" x14ac:dyDescent="0.15">
      <c r="A711" s="88"/>
      <c r="B711" s="88"/>
      <c r="C711" s="88"/>
      <c r="D711" s="88"/>
      <c r="E711" s="88"/>
      <c r="F711" s="88"/>
      <c r="G711" s="88"/>
      <c r="H711" s="88"/>
      <c r="I711" s="88"/>
      <c r="J711" s="208"/>
      <c r="K711" s="208"/>
      <c r="L711" s="88"/>
      <c r="M711" s="88"/>
      <c r="N711" s="88"/>
      <c r="O711" s="88"/>
      <c r="P711" s="88"/>
      <c r="Q711" s="88"/>
      <c r="R711" s="88"/>
      <c r="S711" s="88"/>
      <c r="T711" s="88"/>
      <c r="U711" s="88"/>
      <c r="V711" s="88"/>
      <c r="W711" s="88"/>
      <c r="X711" s="88"/>
      <c r="Y711" s="88"/>
      <c r="Z711" s="88"/>
    </row>
    <row r="712" spans="1:26" ht="9.75" customHeight="1" x14ac:dyDescent="0.15">
      <c r="A712" s="88"/>
      <c r="B712" s="88"/>
      <c r="C712" s="88"/>
      <c r="D712" s="88"/>
      <c r="E712" s="88"/>
      <c r="F712" s="88"/>
      <c r="G712" s="88"/>
      <c r="H712" s="88"/>
      <c r="I712" s="88"/>
      <c r="J712" s="208"/>
      <c r="K712" s="208"/>
      <c r="L712" s="88"/>
      <c r="M712" s="88"/>
      <c r="N712" s="88"/>
      <c r="O712" s="88"/>
      <c r="P712" s="88"/>
      <c r="Q712" s="88"/>
      <c r="R712" s="88"/>
      <c r="S712" s="88"/>
      <c r="T712" s="88"/>
      <c r="U712" s="88"/>
      <c r="V712" s="88"/>
      <c r="W712" s="88"/>
      <c r="X712" s="88"/>
      <c r="Y712" s="88"/>
      <c r="Z712" s="88"/>
    </row>
    <row r="713" spans="1:26" ht="9.75" customHeight="1" x14ac:dyDescent="0.15">
      <c r="A713" s="88"/>
      <c r="B713" s="88"/>
      <c r="C713" s="88"/>
      <c r="D713" s="88"/>
      <c r="E713" s="88"/>
      <c r="F713" s="88"/>
      <c r="G713" s="88"/>
      <c r="H713" s="88"/>
      <c r="I713" s="88"/>
      <c r="J713" s="208"/>
      <c r="K713" s="208"/>
      <c r="L713" s="88"/>
      <c r="M713" s="88"/>
      <c r="N713" s="88"/>
      <c r="O713" s="88"/>
      <c r="P713" s="88"/>
      <c r="Q713" s="88"/>
      <c r="R713" s="88"/>
      <c r="S713" s="88"/>
      <c r="T713" s="88"/>
      <c r="U713" s="88"/>
      <c r="V713" s="88"/>
      <c r="W713" s="88"/>
      <c r="X713" s="88"/>
      <c r="Y713" s="88"/>
      <c r="Z713" s="88"/>
    </row>
    <row r="714" spans="1:26" ht="9.75" customHeight="1" x14ac:dyDescent="0.15">
      <c r="A714" s="88"/>
      <c r="B714" s="88"/>
      <c r="C714" s="88"/>
      <c r="D714" s="88"/>
      <c r="E714" s="88"/>
      <c r="F714" s="88"/>
      <c r="G714" s="88"/>
      <c r="H714" s="88"/>
      <c r="I714" s="88"/>
      <c r="J714" s="208"/>
      <c r="K714" s="208"/>
      <c r="L714" s="88"/>
      <c r="M714" s="88"/>
      <c r="N714" s="88"/>
      <c r="O714" s="88"/>
      <c r="P714" s="88"/>
      <c r="Q714" s="88"/>
      <c r="R714" s="88"/>
      <c r="S714" s="88"/>
      <c r="T714" s="88"/>
      <c r="U714" s="88"/>
      <c r="V714" s="88"/>
      <c r="W714" s="88"/>
      <c r="X714" s="88"/>
      <c r="Y714" s="88"/>
      <c r="Z714" s="88"/>
    </row>
    <row r="715" spans="1:26" ht="9.75" customHeight="1" x14ac:dyDescent="0.15">
      <c r="A715" s="88"/>
      <c r="B715" s="88"/>
      <c r="C715" s="88"/>
      <c r="D715" s="88"/>
      <c r="E715" s="88"/>
      <c r="F715" s="88"/>
      <c r="G715" s="88"/>
      <c r="H715" s="88"/>
      <c r="I715" s="88"/>
      <c r="J715" s="208"/>
      <c r="K715" s="208"/>
      <c r="L715" s="88"/>
      <c r="M715" s="88"/>
      <c r="N715" s="88"/>
      <c r="O715" s="88"/>
      <c r="P715" s="88"/>
      <c r="Q715" s="88"/>
      <c r="R715" s="88"/>
      <c r="S715" s="88"/>
      <c r="T715" s="88"/>
      <c r="U715" s="88"/>
      <c r="V715" s="88"/>
      <c r="W715" s="88"/>
      <c r="X715" s="88"/>
      <c r="Y715" s="88"/>
      <c r="Z715" s="88"/>
    </row>
    <row r="716" spans="1:26" ht="9.75" customHeight="1" x14ac:dyDescent="0.15">
      <c r="A716" s="88"/>
      <c r="B716" s="88"/>
      <c r="C716" s="88"/>
      <c r="D716" s="88"/>
      <c r="E716" s="88"/>
      <c r="F716" s="88"/>
      <c r="G716" s="88"/>
      <c r="H716" s="88"/>
      <c r="I716" s="88"/>
      <c r="J716" s="208"/>
      <c r="K716" s="208"/>
      <c r="L716" s="88"/>
      <c r="M716" s="88"/>
      <c r="N716" s="88"/>
      <c r="O716" s="88"/>
      <c r="P716" s="88"/>
      <c r="Q716" s="88"/>
      <c r="R716" s="88"/>
      <c r="S716" s="88"/>
      <c r="T716" s="88"/>
      <c r="U716" s="88"/>
      <c r="V716" s="88"/>
      <c r="W716" s="88"/>
      <c r="X716" s="88"/>
      <c r="Y716" s="88"/>
      <c r="Z716" s="88"/>
    </row>
    <row r="717" spans="1:26" ht="9.75" customHeight="1" x14ac:dyDescent="0.15">
      <c r="A717" s="88"/>
      <c r="B717" s="88"/>
      <c r="C717" s="88"/>
      <c r="D717" s="88"/>
      <c r="E717" s="88"/>
      <c r="F717" s="88"/>
      <c r="G717" s="88"/>
      <c r="H717" s="88"/>
      <c r="I717" s="88"/>
      <c r="J717" s="208"/>
      <c r="K717" s="208"/>
      <c r="L717" s="88"/>
      <c r="M717" s="88"/>
      <c r="N717" s="88"/>
      <c r="O717" s="88"/>
      <c r="P717" s="88"/>
      <c r="Q717" s="88"/>
      <c r="R717" s="88"/>
      <c r="S717" s="88"/>
      <c r="T717" s="88"/>
      <c r="U717" s="88"/>
      <c r="V717" s="88"/>
      <c r="W717" s="88"/>
      <c r="X717" s="88"/>
      <c r="Y717" s="88"/>
      <c r="Z717" s="88"/>
    </row>
    <row r="718" spans="1:26" ht="9.75" customHeight="1" x14ac:dyDescent="0.15">
      <c r="A718" s="88"/>
      <c r="B718" s="88"/>
      <c r="C718" s="88"/>
      <c r="D718" s="88"/>
      <c r="E718" s="88"/>
      <c r="F718" s="88"/>
      <c r="G718" s="88"/>
      <c r="H718" s="88"/>
      <c r="I718" s="88"/>
      <c r="J718" s="208"/>
      <c r="K718" s="208"/>
      <c r="L718" s="88"/>
      <c r="M718" s="88"/>
      <c r="N718" s="88"/>
      <c r="O718" s="88"/>
      <c r="P718" s="88"/>
      <c r="Q718" s="88"/>
      <c r="R718" s="88"/>
      <c r="S718" s="88"/>
      <c r="T718" s="88"/>
      <c r="U718" s="88"/>
      <c r="V718" s="88"/>
      <c r="W718" s="88"/>
      <c r="X718" s="88"/>
      <c r="Y718" s="88"/>
      <c r="Z718" s="88"/>
    </row>
    <row r="719" spans="1:26" ht="9.75" customHeight="1" x14ac:dyDescent="0.15">
      <c r="A719" s="88"/>
      <c r="B719" s="88"/>
      <c r="C719" s="88"/>
      <c r="D719" s="88"/>
      <c r="E719" s="88"/>
      <c r="F719" s="88"/>
      <c r="G719" s="88"/>
      <c r="H719" s="88"/>
      <c r="I719" s="88"/>
      <c r="J719" s="208"/>
      <c r="K719" s="208"/>
      <c r="L719" s="88"/>
      <c r="M719" s="88"/>
      <c r="N719" s="88"/>
      <c r="O719" s="88"/>
      <c r="P719" s="88"/>
      <c r="Q719" s="88"/>
      <c r="R719" s="88"/>
      <c r="S719" s="88"/>
      <c r="T719" s="88"/>
      <c r="U719" s="88"/>
      <c r="V719" s="88"/>
      <c r="W719" s="88"/>
      <c r="X719" s="88"/>
      <c r="Y719" s="88"/>
      <c r="Z719" s="88"/>
    </row>
    <row r="720" spans="1:26" ht="9.75" customHeight="1" x14ac:dyDescent="0.15">
      <c r="A720" s="88"/>
      <c r="B720" s="88"/>
      <c r="C720" s="88"/>
      <c r="D720" s="88"/>
      <c r="E720" s="88"/>
      <c r="F720" s="88"/>
      <c r="G720" s="88"/>
      <c r="H720" s="88"/>
      <c r="I720" s="88"/>
      <c r="J720" s="208"/>
      <c r="K720" s="208"/>
      <c r="L720" s="88"/>
      <c r="M720" s="88"/>
      <c r="N720" s="88"/>
      <c r="O720" s="88"/>
      <c r="P720" s="88"/>
      <c r="Q720" s="88"/>
      <c r="R720" s="88"/>
      <c r="S720" s="88"/>
      <c r="T720" s="88"/>
      <c r="U720" s="88"/>
      <c r="V720" s="88"/>
      <c r="W720" s="88"/>
      <c r="X720" s="88"/>
      <c r="Y720" s="88"/>
      <c r="Z720" s="88"/>
    </row>
    <row r="721" spans="1:26" ht="9.75" customHeight="1" x14ac:dyDescent="0.15">
      <c r="A721" s="88"/>
      <c r="B721" s="88"/>
      <c r="C721" s="88"/>
      <c r="D721" s="88"/>
      <c r="E721" s="88"/>
      <c r="F721" s="88"/>
      <c r="G721" s="88"/>
      <c r="H721" s="88"/>
      <c r="I721" s="88"/>
      <c r="J721" s="208"/>
      <c r="K721" s="208"/>
      <c r="L721" s="88"/>
      <c r="M721" s="88"/>
      <c r="N721" s="88"/>
      <c r="O721" s="88"/>
      <c r="P721" s="88"/>
      <c r="Q721" s="88"/>
      <c r="R721" s="88"/>
      <c r="S721" s="88"/>
      <c r="T721" s="88"/>
      <c r="U721" s="88"/>
      <c r="V721" s="88"/>
      <c r="W721" s="88"/>
      <c r="X721" s="88"/>
      <c r="Y721" s="88"/>
      <c r="Z721" s="88"/>
    </row>
    <row r="722" spans="1:26" ht="9.75" customHeight="1" x14ac:dyDescent="0.15">
      <c r="A722" s="88"/>
      <c r="B722" s="88"/>
      <c r="C722" s="88"/>
      <c r="D722" s="88"/>
      <c r="E722" s="88"/>
      <c r="F722" s="88"/>
      <c r="G722" s="88"/>
      <c r="H722" s="88"/>
      <c r="I722" s="88"/>
      <c r="J722" s="208"/>
      <c r="K722" s="208"/>
      <c r="L722" s="88"/>
      <c r="M722" s="88"/>
      <c r="N722" s="88"/>
      <c r="O722" s="88"/>
      <c r="P722" s="88"/>
      <c r="Q722" s="88"/>
      <c r="R722" s="88"/>
      <c r="S722" s="88"/>
      <c r="T722" s="88"/>
      <c r="U722" s="88"/>
      <c r="V722" s="88"/>
      <c r="W722" s="88"/>
      <c r="X722" s="88"/>
      <c r="Y722" s="88"/>
      <c r="Z722" s="88"/>
    </row>
    <row r="723" spans="1:26" ht="9.75" customHeight="1" x14ac:dyDescent="0.15">
      <c r="A723" s="88"/>
      <c r="B723" s="88"/>
      <c r="C723" s="88"/>
      <c r="D723" s="88"/>
      <c r="E723" s="88"/>
      <c r="F723" s="88"/>
      <c r="G723" s="88"/>
      <c r="H723" s="88"/>
      <c r="I723" s="88"/>
      <c r="J723" s="208"/>
      <c r="K723" s="208"/>
      <c r="L723" s="88"/>
      <c r="M723" s="88"/>
      <c r="N723" s="88"/>
      <c r="O723" s="88"/>
      <c r="P723" s="88"/>
      <c r="Q723" s="88"/>
      <c r="R723" s="88"/>
      <c r="S723" s="88"/>
      <c r="T723" s="88"/>
      <c r="U723" s="88"/>
      <c r="V723" s="88"/>
      <c r="W723" s="88"/>
      <c r="X723" s="88"/>
      <c r="Y723" s="88"/>
      <c r="Z723" s="88"/>
    </row>
    <row r="724" spans="1:26" ht="9.75" customHeight="1" x14ac:dyDescent="0.15">
      <c r="A724" s="88"/>
      <c r="B724" s="88"/>
      <c r="C724" s="88"/>
      <c r="D724" s="88"/>
      <c r="E724" s="88"/>
      <c r="F724" s="88"/>
      <c r="G724" s="88"/>
      <c r="H724" s="88"/>
      <c r="I724" s="88"/>
      <c r="J724" s="208"/>
      <c r="K724" s="208"/>
      <c r="L724" s="88"/>
      <c r="M724" s="88"/>
      <c r="N724" s="88"/>
      <c r="O724" s="88"/>
      <c r="P724" s="88"/>
      <c r="Q724" s="88"/>
      <c r="R724" s="88"/>
      <c r="S724" s="88"/>
      <c r="T724" s="88"/>
      <c r="U724" s="88"/>
      <c r="V724" s="88"/>
      <c r="W724" s="88"/>
      <c r="X724" s="88"/>
      <c r="Y724" s="88"/>
      <c r="Z724" s="88"/>
    </row>
    <row r="725" spans="1:26" ht="9.75" customHeight="1" x14ac:dyDescent="0.15">
      <c r="A725" s="88"/>
      <c r="B725" s="88"/>
      <c r="C725" s="88"/>
      <c r="D725" s="88"/>
      <c r="E725" s="88"/>
      <c r="F725" s="88"/>
      <c r="G725" s="88"/>
      <c r="H725" s="88"/>
      <c r="I725" s="88"/>
      <c r="J725" s="208"/>
      <c r="K725" s="208"/>
      <c r="L725" s="88"/>
      <c r="M725" s="88"/>
      <c r="N725" s="88"/>
      <c r="O725" s="88"/>
      <c r="P725" s="88"/>
      <c r="Q725" s="88"/>
      <c r="R725" s="88"/>
      <c r="S725" s="88"/>
      <c r="T725" s="88"/>
      <c r="U725" s="88"/>
      <c r="V725" s="88"/>
      <c r="W725" s="88"/>
      <c r="X725" s="88"/>
      <c r="Y725" s="88"/>
      <c r="Z725" s="88"/>
    </row>
    <row r="726" spans="1:26" ht="9.75" customHeight="1" x14ac:dyDescent="0.15">
      <c r="A726" s="88"/>
      <c r="B726" s="88"/>
      <c r="C726" s="88"/>
      <c r="D726" s="88"/>
      <c r="E726" s="88"/>
      <c r="F726" s="88"/>
      <c r="G726" s="88"/>
      <c r="H726" s="88"/>
      <c r="I726" s="88"/>
      <c r="J726" s="208"/>
      <c r="K726" s="208"/>
      <c r="L726" s="88"/>
      <c r="M726" s="88"/>
      <c r="N726" s="88"/>
      <c r="O726" s="88"/>
      <c r="P726" s="88"/>
      <c r="Q726" s="88"/>
      <c r="R726" s="88"/>
      <c r="S726" s="88"/>
      <c r="T726" s="88"/>
      <c r="U726" s="88"/>
      <c r="V726" s="88"/>
      <c r="W726" s="88"/>
      <c r="X726" s="88"/>
      <c r="Y726" s="88"/>
      <c r="Z726" s="88"/>
    </row>
    <row r="727" spans="1:26" ht="9.75" customHeight="1" x14ac:dyDescent="0.15">
      <c r="A727" s="88"/>
      <c r="B727" s="88"/>
      <c r="C727" s="88"/>
      <c r="D727" s="88"/>
      <c r="E727" s="88"/>
      <c r="F727" s="88"/>
      <c r="G727" s="88"/>
      <c r="H727" s="88"/>
      <c r="I727" s="88"/>
      <c r="J727" s="208"/>
      <c r="K727" s="208"/>
      <c r="L727" s="88"/>
      <c r="M727" s="88"/>
      <c r="N727" s="88"/>
      <c r="O727" s="88"/>
      <c r="P727" s="88"/>
      <c r="Q727" s="88"/>
      <c r="R727" s="88"/>
      <c r="S727" s="88"/>
      <c r="T727" s="88"/>
      <c r="U727" s="88"/>
      <c r="V727" s="88"/>
      <c r="W727" s="88"/>
      <c r="X727" s="88"/>
      <c r="Y727" s="88"/>
      <c r="Z727" s="88"/>
    </row>
    <row r="728" spans="1:26" ht="9.75" customHeight="1" x14ac:dyDescent="0.15">
      <c r="A728" s="88"/>
      <c r="B728" s="88"/>
      <c r="C728" s="88"/>
      <c r="D728" s="88"/>
      <c r="E728" s="88"/>
      <c r="F728" s="88"/>
      <c r="G728" s="88"/>
      <c r="H728" s="88"/>
      <c r="I728" s="88"/>
      <c r="J728" s="208"/>
      <c r="K728" s="208"/>
      <c r="L728" s="88"/>
      <c r="M728" s="88"/>
      <c r="N728" s="88"/>
      <c r="O728" s="88"/>
      <c r="P728" s="88"/>
      <c r="Q728" s="88"/>
      <c r="R728" s="88"/>
      <c r="S728" s="88"/>
      <c r="T728" s="88"/>
      <c r="U728" s="88"/>
      <c r="V728" s="88"/>
      <c r="W728" s="88"/>
      <c r="X728" s="88"/>
      <c r="Y728" s="88"/>
      <c r="Z728" s="88"/>
    </row>
    <row r="729" spans="1:26" ht="9.75" customHeight="1" x14ac:dyDescent="0.15">
      <c r="A729" s="88"/>
      <c r="B729" s="88"/>
      <c r="C729" s="88"/>
      <c r="D729" s="88"/>
      <c r="E729" s="88"/>
      <c r="F729" s="88"/>
      <c r="G729" s="88"/>
      <c r="H729" s="88"/>
      <c r="I729" s="88"/>
      <c r="J729" s="208"/>
      <c r="K729" s="208"/>
      <c r="L729" s="88"/>
      <c r="M729" s="88"/>
      <c r="N729" s="88"/>
      <c r="O729" s="88"/>
      <c r="P729" s="88"/>
      <c r="Q729" s="88"/>
      <c r="R729" s="88"/>
      <c r="S729" s="88"/>
      <c r="T729" s="88"/>
      <c r="U729" s="88"/>
      <c r="V729" s="88"/>
      <c r="W729" s="88"/>
      <c r="X729" s="88"/>
      <c r="Y729" s="88"/>
      <c r="Z729" s="88"/>
    </row>
    <row r="730" spans="1:26" ht="9.75" customHeight="1" x14ac:dyDescent="0.15">
      <c r="A730" s="88"/>
      <c r="B730" s="88"/>
      <c r="C730" s="88"/>
      <c r="D730" s="88"/>
      <c r="E730" s="88"/>
      <c r="F730" s="88"/>
      <c r="G730" s="88"/>
      <c r="H730" s="88"/>
      <c r="I730" s="88"/>
      <c r="J730" s="208"/>
      <c r="K730" s="208"/>
      <c r="L730" s="88"/>
      <c r="M730" s="88"/>
      <c r="N730" s="88"/>
      <c r="O730" s="88"/>
      <c r="P730" s="88"/>
      <c r="Q730" s="88"/>
      <c r="R730" s="88"/>
      <c r="S730" s="88"/>
      <c r="T730" s="88"/>
      <c r="U730" s="88"/>
      <c r="V730" s="88"/>
      <c r="W730" s="88"/>
      <c r="X730" s="88"/>
      <c r="Y730" s="88"/>
      <c r="Z730" s="88"/>
    </row>
    <row r="731" spans="1:26" ht="9.75" customHeight="1" x14ac:dyDescent="0.15">
      <c r="A731" s="88"/>
      <c r="B731" s="88"/>
      <c r="C731" s="88"/>
      <c r="D731" s="88"/>
      <c r="E731" s="88"/>
      <c r="F731" s="88"/>
      <c r="G731" s="88"/>
      <c r="H731" s="88"/>
      <c r="I731" s="88"/>
      <c r="J731" s="208"/>
      <c r="K731" s="208"/>
      <c r="L731" s="88"/>
      <c r="M731" s="88"/>
      <c r="N731" s="88"/>
      <c r="O731" s="88"/>
      <c r="P731" s="88"/>
      <c r="Q731" s="88"/>
      <c r="R731" s="88"/>
      <c r="S731" s="88"/>
      <c r="T731" s="88"/>
      <c r="U731" s="88"/>
      <c r="V731" s="88"/>
      <c r="W731" s="88"/>
      <c r="X731" s="88"/>
      <c r="Y731" s="88"/>
      <c r="Z731" s="88"/>
    </row>
    <row r="732" spans="1:26" ht="9.75" customHeight="1" x14ac:dyDescent="0.15">
      <c r="A732" s="88"/>
      <c r="B732" s="88"/>
      <c r="C732" s="88"/>
      <c r="D732" s="88"/>
      <c r="E732" s="88"/>
      <c r="F732" s="88"/>
      <c r="G732" s="88"/>
      <c r="H732" s="88"/>
      <c r="I732" s="88"/>
      <c r="J732" s="208"/>
      <c r="K732" s="208"/>
      <c r="L732" s="88"/>
      <c r="M732" s="88"/>
      <c r="N732" s="88"/>
      <c r="O732" s="88"/>
      <c r="P732" s="88"/>
      <c r="Q732" s="88"/>
      <c r="R732" s="88"/>
      <c r="S732" s="88"/>
      <c r="T732" s="88"/>
      <c r="U732" s="88"/>
      <c r="V732" s="88"/>
      <c r="W732" s="88"/>
      <c r="X732" s="88"/>
      <c r="Y732" s="88"/>
      <c r="Z732" s="88"/>
    </row>
    <row r="733" spans="1:26" ht="9.75" customHeight="1" x14ac:dyDescent="0.15">
      <c r="A733" s="88"/>
      <c r="B733" s="88"/>
      <c r="C733" s="88"/>
      <c r="D733" s="88"/>
      <c r="E733" s="88"/>
      <c r="F733" s="88"/>
      <c r="G733" s="88"/>
      <c r="H733" s="88"/>
      <c r="I733" s="88"/>
      <c r="J733" s="208"/>
      <c r="K733" s="208"/>
      <c r="L733" s="88"/>
      <c r="M733" s="88"/>
      <c r="N733" s="88"/>
      <c r="O733" s="88"/>
      <c r="P733" s="88"/>
      <c r="Q733" s="88"/>
      <c r="R733" s="88"/>
      <c r="S733" s="88"/>
      <c r="T733" s="88"/>
      <c r="U733" s="88"/>
      <c r="V733" s="88"/>
      <c r="W733" s="88"/>
      <c r="X733" s="88"/>
      <c r="Y733" s="88"/>
      <c r="Z733" s="88"/>
    </row>
    <row r="734" spans="1:26" ht="9.75" customHeight="1" x14ac:dyDescent="0.15">
      <c r="A734" s="88"/>
      <c r="B734" s="88"/>
      <c r="C734" s="88"/>
      <c r="D734" s="88"/>
      <c r="E734" s="88"/>
      <c r="F734" s="88"/>
      <c r="G734" s="88"/>
      <c r="H734" s="88"/>
      <c r="I734" s="88"/>
      <c r="J734" s="208"/>
      <c r="K734" s="208"/>
      <c r="L734" s="88"/>
      <c r="M734" s="88"/>
      <c r="N734" s="88"/>
      <c r="O734" s="88"/>
      <c r="P734" s="88"/>
      <c r="Q734" s="88"/>
      <c r="R734" s="88"/>
      <c r="S734" s="88"/>
      <c r="T734" s="88"/>
      <c r="U734" s="88"/>
      <c r="V734" s="88"/>
      <c r="W734" s="88"/>
      <c r="X734" s="88"/>
      <c r="Y734" s="88"/>
      <c r="Z734" s="88"/>
    </row>
    <row r="735" spans="1:26" ht="9.75" customHeight="1" x14ac:dyDescent="0.15">
      <c r="A735" s="88"/>
      <c r="B735" s="88"/>
      <c r="C735" s="88"/>
      <c r="D735" s="88"/>
      <c r="E735" s="88"/>
      <c r="F735" s="88"/>
      <c r="G735" s="88"/>
      <c r="H735" s="88"/>
      <c r="I735" s="88"/>
      <c r="J735" s="208"/>
      <c r="K735" s="208"/>
      <c r="L735" s="88"/>
      <c r="M735" s="88"/>
      <c r="N735" s="88"/>
      <c r="O735" s="88"/>
      <c r="P735" s="88"/>
      <c r="Q735" s="88"/>
      <c r="R735" s="88"/>
      <c r="S735" s="88"/>
      <c r="T735" s="88"/>
      <c r="U735" s="88"/>
      <c r="V735" s="88"/>
      <c r="W735" s="88"/>
      <c r="X735" s="88"/>
      <c r="Y735" s="88"/>
      <c r="Z735" s="88"/>
    </row>
    <row r="736" spans="1:26" ht="9.75" customHeight="1" x14ac:dyDescent="0.15">
      <c r="A736" s="88"/>
      <c r="B736" s="88"/>
      <c r="C736" s="88"/>
      <c r="D736" s="88"/>
      <c r="E736" s="88"/>
      <c r="F736" s="88"/>
      <c r="G736" s="88"/>
      <c r="H736" s="88"/>
      <c r="I736" s="88"/>
      <c r="J736" s="208"/>
      <c r="K736" s="208"/>
      <c r="L736" s="88"/>
      <c r="M736" s="88"/>
      <c r="N736" s="88"/>
      <c r="O736" s="88"/>
      <c r="P736" s="88"/>
      <c r="Q736" s="88"/>
      <c r="R736" s="88"/>
      <c r="S736" s="88"/>
      <c r="T736" s="88"/>
      <c r="U736" s="88"/>
      <c r="V736" s="88"/>
      <c r="W736" s="88"/>
      <c r="X736" s="88"/>
      <c r="Y736" s="88"/>
      <c r="Z736" s="88"/>
    </row>
    <row r="737" spans="1:26" ht="9.75" customHeight="1" x14ac:dyDescent="0.15">
      <c r="A737" s="88"/>
      <c r="B737" s="88"/>
      <c r="C737" s="88"/>
      <c r="D737" s="88"/>
      <c r="E737" s="88"/>
      <c r="F737" s="88"/>
      <c r="G737" s="88"/>
      <c r="H737" s="88"/>
      <c r="I737" s="88"/>
      <c r="J737" s="208"/>
      <c r="K737" s="208"/>
      <c r="L737" s="88"/>
      <c r="M737" s="88"/>
      <c r="N737" s="88"/>
      <c r="O737" s="88"/>
      <c r="P737" s="88"/>
      <c r="Q737" s="88"/>
      <c r="R737" s="88"/>
      <c r="S737" s="88"/>
      <c r="T737" s="88"/>
      <c r="U737" s="88"/>
      <c r="V737" s="88"/>
      <c r="W737" s="88"/>
      <c r="X737" s="88"/>
      <c r="Y737" s="88"/>
      <c r="Z737" s="88"/>
    </row>
    <row r="738" spans="1:26" ht="9.75" customHeight="1" x14ac:dyDescent="0.15">
      <c r="A738" s="88"/>
      <c r="B738" s="88"/>
      <c r="C738" s="88"/>
      <c r="D738" s="88"/>
      <c r="E738" s="88"/>
      <c r="F738" s="88"/>
      <c r="G738" s="88"/>
      <c r="H738" s="88"/>
      <c r="I738" s="88"/>
      <c r="J738" s="208"/>
      <c r="K738" s="208"/>
      <c r="L738" s="88"/>
      <c r="M738" s="88"/>
      <c r="N738" s="88"/>
      <c r="O738" s="88"/>
      <c r="P738" s="88"/>
      <c r="Q738" s="88"/>
      <c r="R738" s="88"/>
      <c r="S738" s="88"/>
      <c r="T738" s="88"/>
      <c r="U738" s="88"/>
      <c r="V738" s="88"/>
      <c r="W738" s="88"/>
      <c r="X738" s="88"/>
      <c r="Y738" s="88"/>
      <c r="Z738" s="88"/>
    </row>
    <row r="739" spans="1:26" ht="9.75" customHeight="1" x14ac:dyDescent="0.15">
      <c r="A739" s="88"/>
      <c r="B739" s="88"/>
      <c r="C739" s="88"/>
      <c r="D739" s="88"/>
      <c r="E739" s="88"/>
      <c r="F739" s="88"/>
      <c r="G739" s="88"/>
      <c r="H739" s="88"/>
      <c r="I739" s="88"/>
      <c r="J739" s="208"/>
      <c r="K739" s="208"/>
      <c r="L739" s="88"/>
      <c r="M739" s="88"/>
      <c r="N739" s="88"/>
      <c r="O739" s="88"/>
      <c r="P739" s="88"/>
      <c r="Q739" s="88"/>
      <c r="R739" s="88"/>
      <c r="S739" s="88"/>
      <c r="T739" s="88"/>
      <c r="U739" s="88"/>
      <c r="V739" s="88"/>
      <c r="W739" s="88"/>
      <c r="X739" s="88"/>
      <c r="Y739" s="88"/>
      <c r="Z739" s="88"/>
    </row>
    <row r="740" spans="1:26" ht="9.75" customHeight="1" x14ac:dyDescent="0.15">
      <c r="A740" s="88"/>
      <c r="B740" s="88"/>
      <c r="C740" s="88"/>
      <c r="D740" s="88"/>
      <c r="E740" s="88"/>
      <c r="F740" s="88"/>
      <c r="G740" s="88"/>
      <c r="H740" s="88"/>
      <c r="I740" s="88"/>
      <c r="J740" s="208"/>
      <c r="K740" s="208"/>
      <c r="L740" s="88"/>
      <c r="M740" s="88"/>
      <c r="N740" s="88"/>
      <c r="O740" s="88"/>
      <c r="P740" s="88"/>
      <c r="Q740" s="88"/>
      <c r="R740" s="88"/>
      <c r="S740" s="88"/>
      <c r="T740" s="88"/>
      <c r="U740" s="88"/>
      <c r="V740" s="88"/>
      <c r="W740" s="88"/>
      <c r="X740" s="88"/>
      <c r="Y740" s="88"/>
      <c r="Z740" s="88"/>
    </row>
    <row r="741" spans="1:26" ht="9.75" customHeight="1" x14ac:dyDescent="0.15">
      <c r="A741" s="88"/>
      <c r="B741" s="88"/>
      <c r="C741" s="88"/>
      <c r="D741" s="88"/>
      <c r="E741" s="88"/>
      <c r="F741" s="88"/>
      <c r="G741" s="88"/>
      <c r="H741" s="88"/>
      <c r="I741" s="88"/>
      <c r="J741" s="208"/>
      <c r="K741" s="208"/>
      <c r="L741" s="88"/>
      <c r="M741" s="88"/>
      <c r="N741" s="88"/>
      <c r="O741" s="88"/>
      <c r="P741" s="88"/>
      <c r="Q741" s="88"/>
      <c r="R741" s="88"/>
      <c r="S741" s="88"/>
      <c r="T741" s="88"/>
      <c r="U741" s="88"/>
      <c r="V741" s="88"/>
      <c r="W741" s="88"/>
      <c r="X741" s="88"/>
      <c r="Y741" s="88"/>
      <c r="Z741" s="88"/>
    </row>
    <row r="742" spans="1:26" ht="9.75" customHeight="1" x14ac:dyDescent="0.15">
      <c r="A742" s="88"/>
      <c r="B742" s="88"/>
      <c r="C742" s="88"/>
      <c r="D742" s="88"/>
      <c r="E742" s="88"/>
      <c r="F742" s="88"/>
      <c r="G742" s="88"/>
      <c r="H742" s="88"/>
      <c r="I742" s="88"/>
      <c r="J742" s="208"/>
      <c r="K742" s="208"/>
      <c r="L742" s="88"/>
      <c r="M742" s="88"/>
      <c r="N742" s="88"/>
      <c r="O742" s="88"/>
      <c r="P742" s="88"/>
      <c r="Q742" s="88"/>
      <c r="R742" s="88"/>
      <c r="S742" s="88"/>
      <c r="T742" s="88"/>
      <c r="U742" s="88"/>
      <c r="V742" s="88"/>
      <c r="W742" s="88"/>
      <c r="X742" s="88"/>
      <c r="Y742" s="88"/>
      <c r="Z742" s="88"/>
    </row>
    <row r="743" spans="1:26" ht="9.75" customHeight="1" x14ac:dyDescent="0.15">
      <c r="A743" s="88"/>
      <c r="B743" s="88"/>
      <c r="C743" s="88"/>
      <c r="D743" s="88"/>
      <c r="E743" s="88"/>
      <c r="F743" s="88"/>
      <c r="G743" s="88"/>
      <c r="H743" s="88"/>
      <c r="I743" s="88"/>
      <c r="J743" s="208"/>
      <c r="K743" s="208"/>
      <c r="L743" s="88"/>
      <c r="M743" s="88"/>
      <c r="N743" s="88"/>
      <c r="O743" s="88"/>
      <c r="P743" s="88"/>
      <c r="Q743" s="88"/>
      <c r="R743" s="88"/>
      <c r="S743" s="88"/>
      <c r="T743" s="88"/>
      <c r="U743" s="88"/>
      <c r="V743" s="88"/>
      <c r="W743" s="88"/>
      <c r="X743" s="88"/>
      <c r="Y743" s="88"/>
      <c r="Z743" s="88"/>
    </row>
    <row r="744" spans="1:26" ht="9.75" customHeight="1" x14ac:dyDescent="0.15">
      <c r="A744" s="88"/>
      <c r="B744" s="88"/>
      <c r="C744" s="88"/>
      <c r="D744" s="88"/>
      <c r="E744" s="88"/>
      <c r="F744" s="88"/>
      <c r="G744" s="88"/>
      <c r="H744" s="88"/>
      <c r="I744" s="88"/>
      <c r="J744" s="208"/>
      <c r="K744" s="208"/>
      <c r="L744" s="88"/>
      <c r="M744" s="88"/>
      <c r="N744" s="88"/>
      <c r="O744" s="88"/>
      <c r="P744" s="88"/>
      <c r="Q744" s="88"/>
      <c r="R744" s="88"/>
      <c r="S744" s="88"/>
      <c r="T744" s="88"/>
      <c r="U744" s="88"/>
      <c r="V744" s="88"/>
      <c r="W744" s="88"/>
      <c r="X744" s="88"/>
      <c r="Y744" s="88"/>
      <c r="Z744" s="88"/>
    </row>
    <row r="745" spans="1:26" ht="9.75" customHeight="1" x14ac:dyDescent="0.15">
      <c r="A745" s="88"/>
      <c r="B745" s="88"/>
      <c r="C745" s="88"/>
      <c r="D745" s="88"/>
      <c r="E745" s="88"/>
      <c r="F745" s="88"/>
      <c r="G745" s="88"/>
      <c r="H745" s="88"/>
      <c r="I745" s="88"/>
      <c r="J745" s="208"/>
      <c r="K745" s="208"/>
      <c r="L745" s="88"/>
      <c r="M745" s="88"/>
      <c r="N745" s="88"/>
      <c r="O745" s="88"/>
      <c r="P745" s="88"/>
      <c r="Q745" s="88"/>
      <c r="R745" s="88"/>
      <c r="S745" s="88"/>
      <c r="T745" s="88"/>
      <c r="U745" s="88"/>
      <c r="V745" s="88"/>
      <c r="W745" s="88"/>
      <c r="X745" s="88"/>
      <c r="Y745" s="88"/>
      <c r="Z745" s="88"/>
    </row>
    <row r="746" spans="1:26" ht="9.75" customHeight="1" x14ac:dyDescent="0.15">
      <c r="A746" s="88"/>
      <c r="B746" s="88"/>
      <c r="C746" s="88"/>
      <c r="D746" s="88"/>
      <c r="E746" s="88"/>
      <c r="F746" s="88"/>
      <c r="G746" s="88"/>
      <c r="H746" s="88"/>
      <c r="I746" s="88"/>
      <c r="J746" s="208"/>
      <c r="K746" s="208"/>
      <c r="L746" s="88"/>
      <c r="M746" s="88"/>
      <c r="N746" s="88"/>
      <c r="O746" s="88"/>
      <c r="P746" s="88"/>
      <c r="Q746" s="88"/>
      <c r="R746" s="88"/>
      <c r="S746" s="88"/>
      <c r="T746" s="88"/>
      <c r="U746" s="88"/>
      <c r="V746" s="88"/>
      <c r="W746" s="88"/>
      <c r="X746" s="88"/>
      <c r="Y746" s="88"/>
      <c r="Z746" s="88"/>
    </row>
    <row r="747" spans="1:26" ht="9.75" customHeight="1" x14ac:dyDescent="0.15">
      <c r="A747" s="88"/>
      <c r="B747" s="88"/>
      <c r="C747" s="88"/>
      <c r="D747" s="88"/>
      <c r="E747" s="88"/>
      <c r="F747" s="88"/>
      <c r="G747" s="88"/>
      <c r="H747" s="88"/>
      <c r="I747" s="88"/>
      <c r="J747" s="208"/>
      <c r="K747" s="208"/>
      <c r="L747" s="88"/>
      <c r="M747" s="88"/>
      <c r="N747" s="88"/>
      <c r="O747" s="88"/>
      <c r="P747" s="88"/>
      <c r="Q747" s="88"/>
      <c r="R747" s="88"/>
      <c r="S747" s="88"/>
      <c r="T747" s="88"/>
      <c r="U747" s="88"/>
      <c r="V747" s="88"/>
      <c r="W747" s="88"/>
      <c r="X747" s="88"/>
      <c r="Y747" s="88"/>
      <c r="Z747" s="88"/>
    </row>
    <row r="748" spans="1:26" ht="9.75" customHeight="1" x14ac:dyDescent="0.15">
      <c r="A748" s="88"/>
      <c r="B748" s="88"/>
      <c r="C748" s="88"/>
      <c r="D748" s="88"/>
      <c r="E748" s="88"/>
      <c r="F748" s="88"/>
      <c r="G748" s="88"/>
      <c r="H748" s="88"/>
      <c r="I748" s="88"/>
      <c r="J748" s="208"/>
      <c r="K748" s="208"/>
      <c r="L748" s="88"/>
      <c r="M748" s="88"/>
      <c r="N748" s="88"/>
      <c r="O748" s="88"/>
      <c r="P748" s="88"/>
      <c r="Q748" s="88"/>
      <c r="R748" s="88"/>
      <c r="S748" s="88"/>
      <c r="T748" s="88"/>
      <c r="U748" s="88"/>
      <c r="V748" s="88"/>
      <c r="W748" s="88"/>
      <c r="X748" s="88"/>
      <c r="Y748" s="88"/>
      <c r="Z748" s="88"/>
    </row>
    <row r="749" spans="1:26" ht="9.75" customHeight="1" x14ac:dyDescent="0.15">
      <c r="A749" s="88"/>
      <c r="B749" s="88"/>
      <c r="C749" s="88"/>
      <c r="D749" s="88"/>
      <c r="E749" s="88"/>
      <c r="F749" s="88"/>
      <c r="G749" s="88"/>
      <c r="H749" s="88"/>
      <c r="I749" s="88"/>
      <c r="J749" s="208"/>
      <c r="K749" s="208"/>
      <c r="L749" s="88"/>
      <c r="M749" s="88"/>
      <c r="N749" s="88"/>
      <c r="O749" s="88"/>
      <c r="P749" s="88"/>
      <c r="Q749" s="88"/>
      <c r="R749" s="88"/>
      <c r="S749" s="88"/>
      <c r="T749" s="88"/>
      <c r="U749" s="88"/>
      <c r="V749" s="88"/>
      <c r="W749" s="88"/>
      <c r="X749" s="88"/>
      <c r="Y749" s="88"/>
      <c r="Z749" s="88"/>
    </row>
    <row r="750" spans="1:26" ht="9.75" customHeight="1" x14ac:dyDescent="0.15">
      <c r="A750" s="88"/>
      <c r="B750" s="88"/>
      <c r="C750" s="88"/>
      <c r="D750" s="88"/>
      <c r="E750" s="88"/>
      <c r="F750" s="88"/>
      <c r="G750" s="88"/>
      <c r="H750" s="88"/>
      <c r="I750" s="88"/>
      <c r="J750" s="208"/>
      <c r="K750" s="208"/>
      <c r="L750" s="88"/>
      <c r="M750" s="88"/>
      <c r="N750" s="88"/>
      <c r="O750" s="88"/>
      <c r="P750" s="88"/>
      <c r="Q750" s="88"/>
      <c r="R750" s="88"/>
      <c r="S750" s="88"/>
      <c r="T750" s="88"/>
      <c r="U750" s="88"/>
      <c r="V750" s="88"/>
      <c r="W750" s="88"/>
      <c r="X750" s="88"/>
      <c r="Y750" s="88"/>
      <c r="Z750" s="88"/>
    </row>
    <row r="751" spans="1:26" ht="9.75" customHeight="1" x14ac:dyDescent="0.15">
      <c r="A751" s="88"/>
      <c r="B751" s="88"/>
      <c r="C751" s="88"/>
      <c r="D751" s="88"/>
      <c r="E751" s="88"/>
      <c r="F751" s="88"/>
      <c r="G751" s="88"/>
      <c r="H751" s="88"/>
      <c r="I751" s="88"/>
      <c r="J751" s="208"/>
      <c r="K751" s="208"/>
      <c r="L751" s="88"/>
      <c r="M751" s="88"/>
      <c r="N751" s="88"/>
      <c r="O751" s="88"/>
      <c r="P751" s="88"/>
      <c r="Q751" s="88"/>
      <c r="R751" s="88"/>
      <c r="S751" s="88"/>
      <c r="T751" s="88"/>
      <c r="U751" s="88"/>
      <c r="V751" s="88"/>
      <c r="W751" s="88"/>
      <c r="X751" s="88"/>
      <c r="Y751" s="88"/>
      <c r="Z751" s="88"/>
    </row>
    <row r="752" spans="1:26" ht="9.75" customHeight="1" x14ac:dyDescent="0.15">
      <c r="A752" s="88"/>
      <c r="B752" s="88"/>
      <c r="C752" s="88"/>
      <c r="D752" s="88"/>
      <c r="E752" s="88"/>
      <c r="F752" s="88"/>
      <c r="G752" s="88"/>
      <c r="H752" s="88"/>
      <c r="I752" s="88"/>
      <c r="J752" s="208"/>
      <c r="K752" s="208"/>
      <c r="L752" s="88"/>
      <c r="M752" s="88"/>
      <c r="N752" s="88"/>
      <c r="O752" s="88"/>
      <c r="P752" s="88"/>
      <c r="Q752" s="88"/>
      <c r="R752" s="88"/>
      <c r="S752" s="88"/>
      <c r="T752" s="88"/>
      <c r="U752" s="88"/>
      <c r="V752" s="88"/>
      <c r="W752" s="88"/>
      <c r="X752" s="88"/>
      <c r="Y752" s="88"/>
      <c r="Z752" s="88"/>
    </row>
    <row r="753" spans="1:26" ht="9.75" customHeight="1" x14ac:dyDescent="0.15">
      <c r="A753" s="88"/>
      <c r="B753" s="88"/>
      <c r="C753" s="88"/>
      <c r="D753" s="88"/>
      <c r="E753" s="88"/>
      <c r="F753" s="88"/>
      <c r="G753" s="88"/>
      <c r="H753" s="88"/>
      <c r="I753" s="88"/>
      <c r="J753" s="208"/>
      <c r="K753" s="208"/>
      <c r="L753" s="88"/>
      <c r="M753" s="88"/>
      <c r="N753" s="88"/>
      <c r="O753" s="88"/>
      <c r="P753" s="88"/>
      <c r="Q753" s="88"/>
      <c r="R753" s="88"/>
      <c r="S753" s="88"/>
      <c r="T753" s="88"/>
      <c r="U753" s="88"/>
      <c r="V753" s="88"/>
      <c r="W753" s="88"/>
      <c r="X753" s="88"/>
      <c r="Y753" s="88"/>
      <c r="Z753" s="88"/>
    </row>
    <row r="754" spans="1:26" ht="9.75" customHeight="1" x14ac:dyDescent="0.15">
      <c r="A754" s="88"/>
      <c r="B754" s="88"/>
      <c r="C754" s="88"/>
      <c r="D754" s="88"/>
      <c r="E754" s="88"/>
      <c r="F754" s="88"/>
      <c r="G754" s="88"/>
      <c r="H754" s="88"/>
      <c r="I754" s="88"/>
      <c r="J754" s="208"/>
      <c r="K754" s="208"/>
      <c r="L754" s="88"/>
      <c r="M754" s="88"/>
      <c r="N754" s="88"/>
      <c r="O754" s="88"/>
      <c r="P754" s="88"/>
      <c r="Q754" s="88"/>
      <c r="R754" s="88"/>
      <c r="S754" s="88"/>
      <c r="T754" s="88"/>
      <c r="U754" s="88"/>
      <c r="V754" s="88"/>
      <c r="W754" s="88"/>
      <c r="X754" s="88"/>
      <c r="Y754" s="88"/>
      <c r="Z754" s="88"/>
    </row>
    <row r="755" spans="1:26" ht="9.75" customHeight="1" x14ac:dyDescent="0.15">
      <c r="A755" s="88"/>
      <c r="B755" s="88"/>
      <c r="C755" s="88"/>
      <c r="D755" s="88"/>
      <c r="E755" s="88"/>
      <c r="F755" s="88"/>
      <c r="G755" s="88"/>
      <c r="H755" s="88"/>
      <c r="I755" s="88"/>
      <c r="J755" s="208"/>
      <c r="K755" s="208"/>
      <c r="L755" s="88"/>
      <c r="M755" s="88"/>
      <c r="N755" s="88"/>
      <c r="O755" s="88"/>
      <c r="P755" s="88"/>
      <c r="Q755" s="88"/>
      <c r="R755" s="88"/>
      <c r="S755" s="88"/>
      <c r="T755" s="88"/>
      <c r="U755" s="88"/>
      <c r="V755" s="88"/>
      <c r="W755" s="88"/>
      <c r="X755" s="88"/>
      <c r="Y755" s="88"/>
      <c r="Z755" s="88"/>
    </row>
    <row r="756" spans="1:26" ht="9.75" customHeight="1" x14ac:dyDescent="0.15">
      <c r="A756" s="88"/>
      <c r="B756" s="88"/>
      <c r="C756" s="88"/>
      <c r="D756" s="88"/>
      <c r="E756" s="88"/>
      <c r="F756" s="88"/>
      <c r="G756" s="88"/>
      <c r="H756" s="88"/>
      <c r="I756" s="88"/>
      <c r="J756" s="208"/>
      <c r="K756" s="208"/>
      <c r="L756" s="88"/>
      <c r="M756" s="88"/>
      <c r="N756" s="88"/>
      <c r="O756" s="88"/>
      <c r="P756" s="88"/>
      <c r="Q756" s="88"/>
      <c r="R756" s="88"/>
      <c r="S756" s="88"/>
      <c r="T756" s="88"/>
      <c r="U756" s="88"/>
      <c r="V756" s="88"/>
      <c r="W756" s="88"/>
      <c r="X756" s="88"/>
      <c r="Y756" s="88"/>
      <c r="Z756" s="88"/>
    </row>
    <row r="757" spans="1:26" ht="9.75" customHeight="1" x14ac:dyDescent="0.15">
      <c r="A757" s="88"/>
      <c r="B757" s="88"/>
      <c r="C757" s="88"/>
      <c r="D757" s="88"/>
      <c r="E757" s="88"/>
      <c r="F757" s="88"/>
      <c r="G757" s="88"/>
      <c r="H757" s="88"/>
      <c r="I757" s="88"/>
      <c r="J757" s="208"/>
      <c r="K757" s="208"/>
      <c r="L757" s="88"/>
      <c r="M757" s="88"/>
      <c r="N757" s="88"/>
      <c r="O757" s="88"/>
      <c r="P757" s="88"/>
      <c r="Q757" s="88"/>
      <c r="R757" s="88"/>
      <c r="S757" s="88"/>
      <c r="T757" s="88"/>
      <c r="U757" s="88"/>
      <c r="V757" s="88"/>
      <c r="W757" s="88"/>
      <c r="X757" s="88"/>
      <c r="Y757" s="88"/>
      <c r="Z757" s="88"/>
    </row>
    <row r="758" spans="1:26" ht="9.75" customHeight="1" x14ac:dyDescent="0.15">
      <c r="A758" s="88"/>
      <c r="B758" s="88"/>
      <c r="C758" s="88"/>
      <c r="D758" s="88"/>
      <c r="E758" s="88"/>
      <c r="F758" s="88"/>
      <c r="G758" s="88"/>
      <c r="H758" s="88"/>
      <c r="I758" s="88"/>
      <c r="J758" s="208"/>
      <c r="K758" s="208"/>
      <c r="L758" s="88"/>
      <c r="M758" s="88"/>
      <c r="N758" s="88"/>
      <c r="O758" s="88"/>
      <c r="P758" s="88"/>
      <c r="Q758" s="88"/>
      <c r="R758" s="88"/>
      <c r="S758" s="88"/>
      <c r="T758" s="88"/>
      <c r="U758" s="88"/>
      <c r="V758" s="88"/>
      <c r="W758" s="88"/>
      <c r="X758" s="88"/>
      <c r="Y758" s="88"/>
      <c r="Z758" s="88"/>
    </row>
    <row r="759" spans="1:26" ht="9.75" customHeight="1" x14ac:dyDescent="0.15">
      <c r="A759" s="88"/>
      <c r="B759" s="88"/>
      <c r="C759" s="88"/>
      <c r="D759" s="88"/>
      <c r="E759" s="88"/>
      <c r="F759" s="88"/>
      <c r="G759" s="88"/>
      <c r="H759" s="88"/>
      <c r="I759" s="88"/>
      <c r="J759" s="208"/>
      <c r="K759" s="208"/>
      <c r="L759" s="88"/>
      <c r="M759" s="88"/>
      <c r="N759" s="88"/>
      <c r="O759" s="88"/>
      <c r="P759" s="88"/>
      <c r="Q759" s="88"/>
      <c r="R759" s="88"/>
      <c r="S759" s="88"/>
      <c r="T759" s="88"/>
      <c r="U759" s="88"/>
      <c r="V759" s="88"/>
      <c r="W759" s="88"/>
      <c r="X759" s="88"/>
      <c r="Y759" s="88"/>
      <c r="Z759" s="88"/>
    </row>
    <row r="760" spans="1:26" ht="9.75" customHeight="1" x14ac:dyDescent="0.15">
      <c r="A760" s="88"/>
      <c r="B760" s="88"/>
      <c r="C760" s="88"/>
      <c r="D760" s="88"/>
      <c r="E760" s="88"/>
      <c r="F760" s="88"/>
      <c r="G760" s="88"/>
      <c r="H760" s="88"/>
      <c r="I760" s="88"/>
      <c r="J760" s="208"/>
      <c r="K760" s="208"/>
      <c r="L760" s="88"/>
      <c r="M760" s="88"/>
      <c r="N760" s="88"/>
      <c r="O760" s="88"/>
      <c r="P760" s="88"/>
      <c r="Q760" s="88"/>
      <c r="R760" s="88"/>
      <c r="S760" s="88"/>
      <c r="T760" s="88"/>
      <c r="U760" s="88"/>
      <c r="V760" s="88"/>
      <c r="W760" s="88"/>
      <c r="X760" s="88"/>
      <c r="Y760" s="88"/>
      <c r="Z760" s="88"/>
    </row>
    <row r="761" spans="1:26" ht="9.75" customHeight="1" x14ac:dyDescent="0.15">
      <c r="A761" s="88"/>
      <c r="B761" s="88"/>
      <c r="C761" s="88"/>
      <c r="D761" s="88"/>
      <c r="E761" s="88"/>
      <c r="F761" s="88"/>
      <c r="G761" s="88"/>
      <c r="H761" s="88"/>
      <c r="I761" s="88"/>
      <c r="J761" s="208"/>
      <c r="K761" s="208"/>
      <c r="L761" s="88"/>
      <c r="M761" s="88"/>
      <c r="N761" s="88"/>
      <c r="O761" s="88"/>
      <c r="P761" s="88"/>
      <c r="Q761" s="88"/>
      <c r="R761" s="88"/>
      <c r="S761" s="88"/>
      <c r="T761" s="88"/>
      <c r="U761" s="88"/>
      <c r="V761" s="88"/>
      <c r="W761" s="88"/>
      <c r="X761" s="88"/>
      <c r="Y761" s="88"/>
      <c r="Z761" s="88"/>
    </row>
    <row r="762" spans="1:26" ht="9.75" customHeight="1" x14ac:dyDescent="0.15">
      <c r="A762" s="88"/>
      <c r="B762" s="88"/>
      <c r="C762" s="88"/>
      <c r="D762" s="88"/>
      <c r="E762" s="88"/>
      <c r="F762" s="88"/>
      <c r="G762" s="88"/>
      <c r="H762" s="88"/>
      <c r="I762" s="88"/>
      <c r="J762" s="208"/>
      <c r="K762" s="208"/>
      <c r="L762" s="88"/>
      <c r="M762" s="88"/>
      <c r="N762" s="88"/>
      <c r="O762" s="88"/>
      <c r="P762" s="88"/>
      <c r="Q762" s="88"/>
      <c r="R762" s="88"/>
      <c r="S762" s="88"/>
      <c r="T762" s="88"/>
      <c r="U762" s="88"/>
      <c r="V762" s="88"/>
      <c r="W762" s="88"/>
      <c r="X762" s="88"/>
      <c r="Y762" s="88"/>
      <c r="Z762" s="88"/>
    </row>
    <row r="763" spans="1:26" ht="9.75" customHeight="1" x14ac:dyDescent="0.15">
      <c r="A763" s="88"/>
      <c r="B763" s="88"/>
      <c r="C763" s="88"/>
      <c r="D763" s="88"/>
      <c r="E763" s="88"/>
      <c r="F763" s="88"/>
      <c r="G763" s="88"/>
      <c r="H763" s="88"/>
      <c r="I763" s="88"/>
      <c r="J763" s="208"/>
      <c r="K763" s="208"/>
      <c r="L763" s="88"/>
      <c r="M763" s="88"/>
      <c r="N763" s="88"/>
      <c r="O763" s="88"/>
      <c r="P763" s="88"/>
      <c r="Q763" s="88"/>
      <c r="R763" s="88"/>
      <c r="S763" s="88"/>
      <c r="T763" s="88"/>
      <c r="U763" s="88"/>
      <c r="V763" s="88"/>
      <c r="W763" s="88"/>
      <c r="X763" s="88"/>
      <c r="Y763" s="88"/>
      <c r="Z763" s="88"/>
    </row>
    <row r="764" spans="1:26" ht="9.75" customHeight="1" x14ac:dyDescent="0.15">
      <c r="A764" s="88"/>
      <c r="B764" s="88"/>
      <c r="C764" s="88"/>
      <c r="D764" s="88"/>
      <c r="E764" s="88"/>
      <c r="F764" s="88"/>
      <c r="G764" s="88"/>
      <c r="H764" s="88"/>
      <c r="I764" s="88"/>
      <c r="J764" s="208"/>
      <c r="K764" s="208"/>
      <c r="L764" s="88"/>
      <c r="M764" s="88"/>
      <c r="N764" s="88"/>
      <c r="O764" s="88"/>
      <c r="P764" s="88"/>
      <c r="Q764" s="88"/>
      <c r="R764" s="88"/>
      <c r="S764" s="88"/>
      <c r="T764" s="88"/>
      <c r="U764" s="88"/>
      <c r="V764" s="88"/>
      <c r="W764" s="88"/>
      <c r="X764" s="88"/>
      <c r="Y764" s="88"/>
      <c r="Z764" s="88"/>
    </row>
    <row r="765" spans="1:26" ht="9.75" customHeight="1" x14ac:dyDescent="0.15">
      <c r="A765" s="88"/>
      <c r="B765" s="88"/>
      <c r="C765" s="88"/>
      <c r="D765" s="88"/>
      <c r="E765" s="88"/>
      <c r="F765" s="88"/>
      <c r="G765" s="88"/>
      <c r="H765" s="88"/>
      <c r="I765" s="88"/>
      <c r="J765" s="208"/>
      <c r="K765" s="208"/>
      <c r="L765" s="88"/>
      <c r="M765" s="88"/>
      <c r="N765" s="88"/>
      <c r="O765" s="88"/>
      <c r="P765" s="88"/>
      <c r="Q765" s="88"/>
      <c r="R765" s="88"/>
      <c r="S765" s="88"/>
      <c r="T765" s="88"/>
      <c r="U765" s="88"/>
      <c r="V765" s="88"/>
      <c r="W765" s="88"/>
      <c r="X765" s="88"/>
      <c r="Y765" s="88"/>
      <c r="Z765" s="88"/>
    </row>
    <row r="766" spans="1:26" ht="9.75" customHeight="1" x14ac:dyDescent="0.15">
      <c r="A766" s="88"/>
      <c r="B766" s="88"/>
      <c r="C766" s="88"/>
      <c r="D766" s="88"/>
      <c r="E766" s="88"/>
      <c r="F766" s="88"/>
      <c r="G766" s="88"/>
      <c r="H766" s="88"/>
      <c r="I766" s="88"/>
      <c r="J766" s="208"/>
      <c r="K766" s="208"/>
      <c r="L766" s="88"/>
      <c r="M766" s="88"/>
      <c r="N766" s="88"/>
      <c r="O766" s="88"/>
      <c r="P766" s="88"/>
      <c r="Q766" s="88"/>
      <c r="R766" s="88"/>
      <c r="S766" s="88"/>
      <c r="T766" s="88"/>
      <c r="U766" s="88"/>
      <c r="V766" s="88"/>
      <c r="W766" s="88"/>
      <c r="X766" s="88"/>
      <c r="Y766" s="88"/>
      <c r="Z766" s="88"/>
    </row>
    <row r="767" spans="1:26" ht="9.75" customHeight="1" x14ac:dyDescent="0.15">
      <c r="A767" s="88"/>
      <c r="B767" s="88"/>
      <c r="C767" s="88"/>
      <c r="D767" s="88"/>
      <c r="E767" s="88"/>
      <c r="F767" s="88"/>
      <c r="G767" s="88"/>
      <c r="H767" s="88"/>
      <c r="I767" s="88"/>
      <c r="J767" s="208"/>
      <c r="K767" s="208"/>
      <c r="L767" s="88"/>
      <c r="M767" s="88"/>
      <c r="N767" s="88"/>
      <c r="O767" s="88"/>
      <c r="P767" s="88"/>
      <c r="Q767" s="88"/>
      <c r="R767" s="88"/>
      <c r="S767" s="88"/>
      <c r="T767" s="88"/>
      <c r="U767" s="88"/>
      <c r="V767" s="88"/>
      <c r="W767" s="88"/>
      <c r="X767" s="88"/>
      <c r="Y767" s="88"/>
      <c r="Z767" s="88"/>
    </row>
    <row r="768" spans="1:26" ht="9.75" customHeight="1" x14ac:dyDescent="0.15">
      <c r="A768" s="88"/>
      <c r="B768" s="88"/>
      <c r="C768" s="88"/>
      <c r="D768" s="88"/>
      <c r="E768" s="88"/>
      <c r="F768" s="88"/>
      <c r="G768" s="88"/>
      <c r="H768" s="88"/>
      <c r="I768" s="88"/>
      <c r="J768" s="208"/>
      <c r="K768" s="208"/>
      <c r="L768" s="88"/>
      <c r="M768" s="88"/>
      <c r="N768" s="88"/>
      <c r="O768" s="88"/>
      <c r="P768" s="88"/>
      <c r="Q768" s="88"/>
      <c r="R768" s="88"/>
      <c r="S768" s="88"/>
      <c r="T768" s="88"/>
      <c r="U768" s="88"/>
      <c r="V768" s="88"/>
      <c r="W768" s="88"/>
      <c r="X768" s="88"/>
      <c r="Y768" s="88"/>
      <c r="Z768" s="88"/>
    </row>
    <row r="769" spans="1:26" ht="9.75" customHeight="1" x14ac:dyDescent="0.15">
      <c r="A769" s="88"/>
      <c r="B769" s="88"/>
      <c r="C769" s="88"/>
      <c r="D769" s="88"/>
      <c r="E769" s="88"/>
      <c r="F769" s="88"/>
      <c r="G769" s="88"/>
      <c r="H769" s="88"/>
      <c r="I769" s="88"/>
      <c r="J769" s="208"/>
      <c r="K769" s="208"/>
      <c r="L769" s="88"/>
      <c r="M769" s="88"/>
      <c r="N769" s="88"/>
      <c r="O769" s="88"/>
      <c r="P769" s="88"/>
      <c r="Q769" s="88"/>
      <c r="R769" s="88"/>
      <c r="S769" s="88"/>
      <c r="T769" s="88"/>
      <c r="U769" s="88"/>
      <c r="V769" s="88"/>
      <c r="W769" s="88"/>
      <c r="X769" s="88"/>
      <c r="Y769" s="88"/>
      <c r="Z769" s="88"/>
    </row>
    <row r="770" spans="1:26" ht="9.75" customHeight="1" x14ac:dyDescent="0.15">
      <c r="A770" s="88"/>
      <c r="B770" s="88"/>
      <c r="C770" s="88"/>
      <c r="D770" s="88"/>
      <c r="E770" s="88"/>
      <c r="F770" s="88"/>
      <c r="G770" s="88"/>
      <c r="H770" s="88"/>
      <c r="I770" s="88"/>
      <c r="J770" s="208"/>
      <c r="K770" s="208"/>
      <c r="L770" s="88"/>
      <c r="M770" s="88"/>
      <c r="N770" s="88"/>
      <c r="O770" s="88"/>
      <c r="P770" s="88"/>
      <c r="Q770" s="88"/>
      <c r="R770" s="88"/>
      <c r="S770" s="88"/>
      <c r="T770" s="88"/>
      <c r="U770" s="88"/>
      <c r="V770" s="88"/>
      <c r="W770" s="88"/>
      <c r="X770" s="88"/>
      <c r="Y770" s="88"/>
      <c r="Z770" s="88"/>
    </row>
    <row r="771" spans="1:26" ht="9.75" customHeight="1" x14ac:dyDescent="0.15">
      <c r="A771" s="88"/>
      <c r="B771" s="88"/>
      <c r="C771" s="88"/>
      <c r="D771" s="88"/>
      <c r="E771" s="88"/>
      <c r="F771" s="88"/>
      <c r="G771" s="88"/>
      <c r="H771" s="88"/>
      <c r="I771" s="88"/>
      <c r="J771" s="208"/>
      <c r="K771" s="208"/>
      <c r="L771" s="88"/>
      <c r="M771" s="88"/>
      <c r="N771" s="88"/>
      <c r="O771" s="88"/>
      <c r="P771" s="88"/>
      <c r="Q771" s="88"/>
      <c r="R771" s="88"/>
      <c r="S771" s="88"/>
      <c r="T771" s="88"/>
      <c r="U771" s="88"/>
      <c r="V771" s="88"/>
      <c r="W771" s="88"/>
      <c r="X771" s="88"/>
      <c r="Y771" s="88"/>
      <c r="Z771" s="88"/>
    </row>
    <row r="772" spans="1:26" ht="9.75" customHeight="1" x14ac:dyDescent="0.15">
      <c r="A772" s="88"/>
      <c r="B772" s="88"/>
      <c r="C772" s="88"/>
      <c r="D772" s="88"/>
      <c r="E772" s="88"/>
      <c r="F772" s="88"/>
      <c r="G772" s="88"/>
      <c r="H772" s="88"/>
      <c r="I772" s="88"/>
      <c r="J772" s="208"/>
      <c r="K772" s="208"/>
      <c r="L772" s="88"/>
      <c r="M772" s="88"/>
      <c r="N772" s="88"/>
      <c r="O772" s="88"/>
      <c r="P772" s="88"/>
      <c r="Q772" s="88"/>
      <c r="R772" s="88"/>
      <c r="S772" s="88"/>
      <c r="T772" s="88"/>
      <c r="U772" s="88"/>
      <c r="V772" s="88"/>
      <c r="W772" s="88"/>
      <c r="X772" s="88"/>
      <c r="Y772" s="88"/>
      <c r="Z772" s="88"/>
    </row>
    <row r="773" spans="1:26" ht="9.75" customHeight="1" x14ac:dyDescent="0.15">
      <c r="A773" s="88"/>
      <c r="B773" s="88"/>
      <c r="C773" s="88"/>
      <c r="D773" s="88"/>
      <c r="E773" s="88"/>
      <c r="F773" s="88"/>
      <c r="G773" s="88"/>
      <c r="H773" s="88"/>
      <c r="I773" s="88"/>
      <c r="J773" s="208"/>
      <c r="K773" s="208"/>
      <c r="L773" s="88"/>
      <c r="M773" s="88"/>
      <c r="N773" s="88"/>
      <c r="O773" s="88"/>
      <c r="P773" s="88"/>
      <c r="Q773" s="88"/>
      <c r="R773" s="88"/>
      <c r="S773" s="88"/>
      <c r="T773" s="88"/>
      <c r="U773" s="88"/>
      <c r="V773" s="88"/>
      <c r="W773" s="88"/>
      <c r="X773" s="88"/>
      <c r="Y773" s="88"/>
      <c r="Z773" s="88"/>
    </row>
    <row r="774" spans="1:26" ht="9.75" customHeight="1" x14ac:dyDescent="0.15">
      <c r="A774" s="88"/>
      <c r="B774" s="88"/>
      <c r="C774" s="88"/>
      <c r="D774" s="88"/>
      <c r="E774" s="88"/>
      <c r="F774" s="88"/>
      <c r="G774" s="88"/>
      <c r="H774" s="88"/>
      <c r="I774" s="88"/>
      <c r="J774" s="208"/>
      <c r="K774" s="208"/>
      <c r="L774" s="88"/>
      <c r="M774" s="88"/>
      <c r="N774" s="88"/>
      <c r="O774" s="88"/>
      <c r="P774" s="88"/>
      <c r="Q774" s="88"/>
      <c r="R774" s="88"/>
      <c r="S774" s="88"/>
      <c r="T774" s="88"/>
      <c r="U774" s="88"/>
      <c r="V774" s="88"/>
      <c r="W774" s="88"/>
      <c r="X774" s="88"/>
      <c r="Y774" s="88"/>
      <c r="Z774" s="88"/>
    </row>
    <row r="775" spans="1:26" ht="9.75" customHeight="1" x14ac:dyDescent="0.15">
      <c r="A775" s="88"/>
      <c r="B775" s="88"/>
      <c r="C775" s="88"/>
      <c r="D775" s="88"/>
      <c r="E775" s="88"/>
      <c r="F775" s="88"/>
      <c r="G775" s="88"/>
      <c r="H775" s="88"/>
      <c r="I775" s="88"/>
      <c r="J775" s="208"/>
      <c r="K775" s="208"/>
      <c r="L775" s="88"/>
      <c r="M775" s="88"/>
      <c r="N775" s="88"/>
      <c r="O775" s="88"/>
      <c r="P775" s="88"/>
      <c r="Q775" s="88"/>
      <c r="R775" s="88"/>
      <c r="S775" s="88"/>
      <c r="T775" s="88"/>
      <c r="U775" s="88"/>
      <c r="V775" s="88"/>
      <c r="W775" s="88"/>
      <c r="X775" s="88"/>
      <c r="Y775" s="88"/>
      <c r="Z775" s="88"/>
    </row>
    <row r="776" spans="1:26" ht="9.75" customHeight="1" x14ac:dyDescent="0.15">
      <c r="A776" s="88"/>
      <c r="B776" s="88"/>
      <c r="C776" s="88"/>
      <c r="D776" s="88"/>
      <c r="E776" s="88"/>
      <c r="F776" s="88"/>
      <c r="G776" s="88"/>
      <c r="H776" s="88"/>
      <c r="I776" s="88"/>
      <c r="J776" s="208"/>
      <c r="K776" s="208"/>
      <c r="L776" s="88"/>
      <c r="M776" s="88"/>
      <c r="N776" s="88"/>
      <c r="O776" s="88"/>
      <c r="P776" s="88"/>
      <c r="Q776" s="88"/>
      <c r="R776" s="88"/>
      <c r="S776" s="88"/>
      <c r="T776" s="88"/>
      <c r="U776" s="88"/>
      <c r="V776" s="88"/>
      <c r="W776" s="88"/>
      <c r="X776" s="88"/>
      <c r="Y776" s="88"/>
      <c r="Z776" s="88"/>
    </row>
    <row r="777" spans="1:26" ht="9.75" customHeight="1" x14ac:dyDescent="0.15">
      <c r="A777" s="88"/>
      <c r="B777" s="88"/>
      <c r="C777" s="88"/>
      <c r="D777" s="88"/>
      <c r="E777" s="88"/>
      <c r="F777" s="88"/>
      <c r="G777" s="88"/>
      <c r="H777" s="88"/>
      <c r="I777" s="88"/>
      <c r="J777" s="208"/>
      <c r="K777" s="208"/>
      <c r="L777" s="88"/>
      <c r="M777" s="88"/>
      <c r="N777" s="88"/>
      <c r="O777" s="88"/>
      <c r="P777" s="88"/>
      <c r="Q777" s="88"/>
      <c r="R777" s="88"/>
      <c r="S777" s="88"/>
      <c r="T777" s="88"/>
      <c r="U777" s="88"/>
      <c r="V777" s="88"/>
      <c r="W777" s="88"/>
      <c r="X777" s="88"/>
      <c r="Y777" s="88"/>
      <c r="Z777" s="88"/>
    </row>
    <row r="778" spans="1:26" ht="9.75" customHeight="1" x14ac:dyDescent="0.15">
      <c r="A778" s="88"/>
      <c r="B778" s="88"/>
      <c r="C778" s="88"/>
      <c r="D778" s="88"/>
      <c r="E778" s="88"/>
      <c r="F778" s="88"/>
      <c r="G778" s="88"/>
      <c r="H778" s="88"/>
      <c r="I778" s="88"/>
      <c r="J778" s="208"/>
      <c r="K778" s="208"/>
      <c r="L778" s="88"/>
      <c r="M778" s="88"/>
      <c r="N778" s="88"/>
      <c r="O778" s="88"/>
      <c r="P778" s="88"/>
      <c r="Q778" s="88"/>
      <c r="R778" s="88"/>
      <c r="S778" s="88"/>
      <c r="T778" s="88"/>
      <c r="U778" s="88"/>
      <c r="V778" s="88"/>
      <c r="W778" s="88"/>
      <c r="X778" s="88"/>
      <c r="Y778" s="88"/>
      <c r="Z778" s="88"/>
    </row>
    <row r="779" spans="1:26" ht="9.75" customHeight="1" x14ac:dyDescent="0.15">
      <c r="A779" s="88"/>
      <c r="B779" s="88"/>
      <c r="C779" s="88"/>
      <c r="D779" s="88"/>
      <c r="E779" s="88"/>
      <c r="F779" s="88"/>
      <c r="G779" s="88"/>
      <c r="H779" s="88"/>
      <c r="I779" s="88"/>
      <c r="J779" s="208"/>
      <c r="K779" s="208"/>
      <c r="L779" s="88"/>
      <c r="M779" s="88"/>
      <c r="N779" s="88"/>
      <c r="O779" s="88"/>
      <c r="P779" s="88"/>
      <c r="Q779" s="88"/>
      <c r="R779" s="88"/>
      <c r="S779" s="88"/>
      <c r="T779" s="88"/>
      <c r="U779" s="88"/>
      <c r="V779" s="88"/>
      <c r="W779" s="88"/>
      <c r="X779" s="88"/>
      <c r="Y779" s="88"/>
      <c r="Z779" s="88"/>
    </row>
    <row r="780" spans="1:26" ht="9.75" customHeight="1" x14ac:dyDescent="0.15">
      <c r="A780" s="88"/>
      <c r="B780" s="88"/>
      <c r="C780" s="88"/>
      <c r="D780" s="88"/>
      <c r="E780" s="88"/>
      <c r="F780" s="88"/>
      <c r="G780" s="88"/>
      <c r="H780" s="88"/>
      <c r="I780" s="88"/>
      <c r="J780" s="208"/>
      <c r="K780" s="208"/>
      <c r="L780" s="88"/>
      <c r="M780" s="88"/>
      <c r="N780" s="88"/>
      <c r="O780" s="88"/>
      <c r="P780" s="88"/>
      <c r="Q780" s="88"/>
      <c r="R780" s="88"/>
      <c r="S780" s="88"/>
      <c r="T780" s="88"/>
      <c r="U780" s="88"/>
      <c r="V780" s="88"/>
      <c r="W780" s="88"/>
      <c r="X780" s="88"/>
      <c r="Y780" s="88"/>
      <c r="Z780" s="88"/>
    </row>
    <row r="781" spans="1:26" ht="9.75" customHeight="1" x14ac:dyDescent="0.15">
      <c r="A781" s="88"/>
      <c r="B781" s="88"/>
      <c r="C781" s="88"/>
      <c r="D781" s="88"/>
      <c r="E781" s="88"/>
      <c r="F781" s="88"/>
      <c r="G781" s="88"/>
      <c r="H781" s="88"/>
      <c r="I781" s="88"/>
      <c r="J781" s="208"/>
      <c r="K781" s="208"/>
      <c r="L781" s="88"/>
      <c r="M781" s="88"/>
      <c r="N781" s="88"/>
      <c r="O781" s="88"/>
      <c r="P781" s="88"/>
      <c r="Q781" s="88"/>
      <c r="R781" s="88"/>
      <c r="S781" s="88"/>
      <c r="T781" s="88"/>
      <c r="U781" s="88"/>
      <c r="V781" s="88"/>
      <c r="W781" s="88"/>
      <c r="X781" s="88"/>
      <c r="Y781" s="88"/>
      <c r="Z781" s="88"/>
    </row>
    <row r="782" spans="1:26" ht="9.75" customHeight="1" x14ac:dyDescent="0.15">
      <c r="A782" s="88"/>
      <c r="B782" s="88"/>
      <c r="C782" s="88"/>
      <c r="D782" s="88"/>
      <c r="E782" s="88"/>
      <c r="F782" s="88"/>
      <c r="G782" s="88"/>
      <c r="H782" s="88"/>
      <c r="I782" s="88"/>
      <c r="J782" s="208"/>
      <c r="K782" s="208"/>
      <c r="L782" s="88"/>
      <c r="M782" s="88"/>
      <c r="N782" s="88"/>
      <c r="O782" s="88"/>
      <c r="P782" s="88"/>
      <c r="Q782" s="88"/>
      <c r="R782" s="88"/>
      <c r="S782" s="88"/>
      <c r="T782" s="88"/>
      <c r="U782" s="88"/>
      <c r="V782" s="88"/>
      <c r="W782" s="88"/>
      <c r="X782" s="88"/>
      <c r="Y782" s="88"/>
      <c r="Z782" s="88"/>
    </row>
    <row r="783" spans="1:26" ht="9.75" customHeight="1" x14ac:dyDescent="0.15">
      <c r="A783" s="88"/>
      <c r="B783" s="88"/>
      <c r="C783" s="88"/>
      <c r="D783" s="88"/>
      <c r="E783" s="88"/>
      <c r="F783" s="88"/>
      <c r="G783" s="88"/>
      <c r="H783" s="88"/>
      <c r="I783" s="88"/>
      <c r="J783" s="208"/>
      <c r="K783" s="208"/>
      <c r="L783" s="88"/>
      <c r="M783" s="88"/>
      <c r="N783" s="88"/>
      <c r="O783" s="88"/>
      <c r="P783" s="88"/>
      <c r="Q783" s="88"/>
      <c r="R783" s="88"/>
      <c r="S783" s="88"/>
      <c r="T783" s="88"/>
      <c r="U783" s="88"/>
      <c r="V783" s="88"/>
      <c r="W783" s="88"/>
      <c r="X783" s="88"/>
      <c r="Y783" s="88"/>
      <c r="Z783" s="88"/>
    </row>
    <row r="784" spans="1:26" ht="9.75" customHeight="1" x14ac:dyDescent="0.15">
      <c r="A784" s="88"/>
      <c r="B784" s="88"/>
      <c r="C784" s="88"/>
      <c r="D784" s="88"/>
      <c r="E784" s="88"/>
      <c r="F784" s="88"/>
      <c r="G784" s="88"/>
      <c r="H784" s="88"/>
      <c r="I784" s="88"/>
      <c r="J784" s="208"/>
      <c r="K784" s="208"/>
      <c r="L784" s="88"/>
      <c r="M784" s="88"/>
      <c r="N784" s="88"/>
      <c r="O784" s="88"/>
      <c r="P784" s="88"/>
      <c r="Q784" s="88"/>
      <c r="R784" s="88"/>
      <c r="S784" s="88"/>
      <c r="T784" s="88"/>
      <c r="U784" s="88"/>
      <c r="V784" s="88"/>
      <c r="W784" s="88"/>
      <c r="X784" s="88"/>
      <c r="Y784" s="88"/>
      <c r="Z784" s="88"/>
    </row>
    <row r="785" spans="1:26" ht="9.75" customHeight="1" x14ac:dyDescent="0.15">
      <c r="A785" s="88"/>
      <c r="B785" s="88"/>
      <c r="C785" s="88"/>
      <c r="D785" s="88"/>
      <c r="E785" s="88"/>
      <c r="F785" s="88"/>
      <c r="G785" s="88"/>
      <c r="H785" s="88"/>
      <c r="I785" s="88"/>
      <c r="J785" s="208"/>
      <c r="K785" s="208"/>
      <c r="L785" s="88"/>
      <c r="M785" s="88"/>
      <c r="N785" s="88"/>
      <c r="O785" s="88"/>
      <c r="P785" s="88"/>
      <c r="Q785" s="88"/>
      <c r="R785" s="88"/>
      <c r="S785" s="88"/>
      <c r="T785" s="88"/>
      <c r="U785" s="88"/>
      <c r="V785" s="88"/>
      <c r="W785" s="88"/>
      <c r="X785" s="88"/>
      <c r="Y785" s="88"/>
      <c r="Z785" s="88"/>
    </row>
    <row r="786" spans="1:26" ht="9.75" customHeight="1" x14ac:dyDescent="0.15">
      <c r="A786" s="88"/>
      <c r="B786" s="88"/>
      <c r="C786" s="88"/>
      <c r="D786" s="88"/>
      <c r="E786" s="88"/>
      <c r="F786" s="88"/>
      <c r="G786" s="88"/>
      <c r="H786" s="88"/>
      <c r="I786" s="88"/>
      <c r="J786" s="208"/>
      <c r="K786" s="208"/>
      <c r="L786" s="88"/>
      <c r="M786" s="88"/>
      <c r="N786" s="88"/>
      <c r="O786" s="88"/>
      <c r="P786" s="88"/>
      <c r="Q786" s="88"/>
      <c r="R786" s="88"/>
      <c r="S786" s="88"/>
      <c r="T786" s="88"/>
      <c r="U786" s="88"/>
      <c r="V786" s="88"/>
      <c r="W786" s="88"/>
      <c r="X786" s="88"/>
      <c r="Y786" s="88"/>
      <c r="Z786" s="88"/>
    </row>
    <row r="787" spans="1:26" ht="9.75" customHeight="1" x14ac:dyDescent="0.15">
      <c r="A787" s="88"/>
      <c r="B787" s="88"/>
      <c r="C787" s="88"/>
      <c r="D787" s="88"/>
      <c r="E787" s="88"/>
      <c r="F787" s="88"/>
      <c r="G787" s="88"/>
      <c r="H787" s="88"/>
      <c r="I787" s="88"/>
      <c r="J787" s="208"/>
      <c r="K787" s="208"/>
      <c r="L787" s="88"/>
      <c r="M787" s="88"/>
      <c r="N787" s="88"/>
      <c r="O787" s="88"/>
      <c r="P787" s="88"/>
      <c r="Q787" s="88"/>
      <c r="R787" s="88"/>
      <c r="S787" s="88"/>
      <c r="T787" s="88"/>
      <c r="U787" s="88"/>
      <c r="V787" s="88"/>
      <c r="W787" s="88"/>
      <c r="X787" s="88"/>
      <c r="Y787" s="88"/>
      <c r="Z787" s="88"/>
    </row>
    <row r="788" spans="1:26" ht="9.75" customHeight="1" x14ac:dyDescent="0.15">
      <c r="A788" s="88"/>
      <c r="B788" s="88"/>
      <c r="C788" s="88"/>
      <c r="D788" s="88"/>
      <c r="E788" s="88"/>
      <c r="F788" s="88"/>
      <c r="G788" s="88"/>
      <c r="H788" s="88"/>
      <c r="I788" s="88"/>
      <c r="J788" s="208"/>
      <c r="K788" s="208"/>
      <c r="L788" s="88"/>
      <c r="M788" s="88"/>
      <c r="N788" s="88"/>
      <c r="O788" s="88"/>
      <c r="P788" s="88"/>
      <c r="Q788" s="88"/>
      <c r="R788" s="88"/>
      <c r="S788" s="88"/>
      <c r="T788" s="88"/>
      <c r="U788" s="88"/>
      <c r="V788" s="88"/>
      <c r="W788" s="88"/>
      <c r="X788" s="88"/>
      <c r="Y788" s="88"/>
      <c r="Z788" s="88"/>
    </row>
    <row r="789" spans="1:26" ht="9.75" customHeight="1" x14ac:dyDescent="0.15">
      <c r="A789" s="88"/>
      <c r="B789" s="88"/>
      <c r="C789" s="88"/>
      <c r="D789" s="88"/>
      <c r="E789" s="88"/>
      <c r="F789" s="88"/>
      <c r="G789" s="88"/>
      <c r="H789" s="88"/>
      <c r="I789" s="88"/>
      <c r="J789" s="208"/>
      <c r="K789" s="208"/>
      <c r="L789" s="88"/>
      <c r="M789" s="88"/>
      <c r="N789" s="88"/>
      <c r="O789" s="88"/>
      <c r="P789" s="88"/>
      <c r="Q789" s="88"/>
      <c r="R789" s="88"/>
      <c r="S789" s="88"/>
      <c r="T789" s="88"/>
      <c r="U789" s="88"/>
      <c r="V789" s="88"/>
      <c r="W789" s="88"/>
      <c r="X789" s="88"/>
      <c r="Y789" s="88"/>
      <c r="Z789" s="88"/>
    </row>
    <row r="790" spans="1:26" ht="9.75" customHeight="1" x14ac:dyDescent="0.15">
      <c r="A790" s="88"/>
      <c r="B790" s="88"/>
      <c r="C790" s="88"/>
      <c r="D790" s="88"/>
      <c r="E790" s="88"/>
      <c r="F790" s="88"/>
      <c r="G790" s="88"/>
      <c r="H790" s="88"/>
      <c r="I790" s="88"/>
      <c r="J790" s="208"/>
      <c r="K790" s="208"/>
      <c r="L790" s="88"/>
      <c r="M790" s="88"/>
      <c r="N790" s="88"/>
      <c r="O790" s="88"/>
      <c r="P790" s="88"/>
      <c r="Q790" s="88"/>
      <c r="R790" s="88"/>
      <c r="S790" s="88"/>
      <c r="T790" s="88"/>
      <c r="U790" s="88"/>
      <c r="V790" s="88"/>
      <c r="W790" s="88"/>
      <c r="X790" s="88"/>
      <c r="Y790" s="88"/>
      <c r="Z790" s="88"/>
    </row>
    <row r="791" spans="1:26" ht="9.75" customHeight="1" x14ac:dyDescent="0.15">
      <c r="A791" s="88"/>
      <c r="B791" s="88"/>
      <c r="C791" s="88"/>
      <c r="D791" s="88"/>
      <c r="E791" s="88"/>
      <c r="F791" s="88"/>
      <c r="G791" s="88"/>
      <c r="H791" s="88"/>
      <c r="I791" s="88"/>
      <c r="J791" s="208"/>
      <c r="K791" s="208"/>
      <c r="L791" s="88"/>
      <c r="M791" s="88"/>
      <c r="N791" s="88"/>
      <c r="O791" s="88"/>
      <c r="P791" s="88"/>
      <c r="Q791" s="88"/>
      <c r="R791" s="88"/>
      <c r="S791" s="88"/>
      <c r="T791" s="88"/>
      <c r="U791" s="88"/>
      <c r="V791" s="88"/>
      <c r="W791" s="88"/>
      <c r="X791" s="88"/>
      <c r="Y791" s="88"/>
      <c r="Z791" s="88"/>
    </row>
    <row r="792" spans="1:26" ht="9.75" customHeight="1" x14ac:dyDescent="0.15">
      <c r="A792" s="88"/>
      <c r="B792" s="88"/>
      <c r="C792" s="88"/>
      <c r="D792" s="88"/>
      <c r="E792" s="88"/>
      <c r="F792" s="88"/>
      <c r="G792" s="88"/>
      <c r="H792" s="88"/>
      <c r="I792" s="88"/>
      <c r="J792" s="208"/>
      <c r="K792" s="208"/>
      <c r="L792" s="88"/>
      <c r="M792" s="88"/>
      <c r="N792" s="88"/>
      <c r="O792" s="88"/>
      <c r="P792" s="88"/>
      <c r="Q792" s="88"/>
      <c r="R792" s="88"/>
      <c r="S792" s="88"/>
      <c r="T792" s="88"/>
      <c r="U792" s="88"/>
      <c r="V792" s="88"/>
      <c r="W792" s="88"/>
      <c r="X792" s="88"/>
      <c r="Y792" s="88"/>
      <c r="Z792" s="88"/>
    </row>
    <row r="793" spans="1:26" ht="9.75" customHeight="1" x14ac:dyDescent="0.15">
      <c r="A793" s="88"/>
      <c r="B793" s="88"/>
      <c r="C793" s="88"/>
      <c r="D793" s="88"/>
      <c r="E793" s="88"/>
      <c r="F793" s="88"/>
      <c r="G793" s="88"/>
      <c r="H793" s="88"/>
      <c r="I793" s="88"/>
      <c r="J793" s="208"/>
      <c r="K793" s="208"/>
      <c r="L793" s="88"/>
      <c r="M793" s="88"/>
      <c r="N793" s="88"/>
      <c r="O793" s="88"/>
      <c r="P793" s="88"/>
      <c r="Q793" s="88"/>
      <c r="R793" s="88"/>
      <c r="S793" s="88"/>
      <c r="T793" s="88"/>
      <c r="U793" s="88"/>
      <c r="V793" s="88"/>
      <c r="W793" s="88"/>
      <c r="X793" s="88"/>
      <c r="Y793" s="88"/>
      <c r="Z793" s="88"/>
    </row>
    <row r="794" spans="1:26" ht="9.75" customHeight="1" x14ac:dyDescent="0.15">
      <c r="A794" s="88"/>
      <c r="B794" s="88"/>
      <c r="C794" s="88"/>
      <c r="D794" s="88"/>
      <c r="E794" s="88"/>
      <c r="F794" s="88"/>
      <c r="G794" s="88"/>
      <c r="H794" s="88"/>
      <c r="I794" s="88"/>
      <c r="J794" s="208"/>
      <c r="K794" s="208"/>
      <c r="L794" s="88"/>
      <c r="M794" s="88"/>
      <c r="N794" s="88"/>
      <c r="O794" s="88"/>
      <c r="P794" s="88"/>
      <c r="Q794" s="88"/>
      <c r="R794" s="88"/>
      <c r="S794" s="88"/>
      <c r="T794" s="88"/>
      <c r="U794" s="88"/>
      <c r="V794" s="88"/>
      <c r="W794" s="88"/>
      <c r="X794" s="88"/>
      <c r="Y794" s="88"/>
      <c r="Z794" s="88"/>
    </row>
    <row r="795" spans="1:26" ht="9.75" customHeight="1" x14ac:dyDescent="0.15">
      <c r="A795" s="88"/>
      <c r="B795" s="88"/>
      <c r="C795" s="88"/>
      <c r="D795" s="88"/>
      <c r="E795" s="88"/>
      <c r="F795" s="88"/>
      <c r="G795" s="88"/>
      <c r="H795" s="88"/>
      <c r="I795" s="88"/>
      <c r="J795" s="208"/>
      <c r="K795" s="208"/>
      <c r="L795" s="88"/>
      <c r="M795" s="88"/>
      <c r="N795" s="88"/>
      <c r="O795" s="88"/>
      <c r="P795" s="88"/>
      <c r="Q795" s="88"/>
      <c r="R795" s="88"/>
      <c r="S795" s="88"/>
      <c r="T795" s="88"/>
      <c r="U795" s="88"/>
      <c r="V795" s="88"/>
      <c r="W795" s="88"/>
      <c r="X795" s="88"/>
      <c r="Y795" s="88"/>
      <c r="Z795" s="88"/>
    </row>
    <row r="796" spans="1:26" ht="9.75" customHeight="1" x14ac:dyDescent="0.15">
      <c r="A796" s="88"/>
      <c r="B796" s="88"/>
      <c r="C796" s="88"/>
      <c r="D796" s="88"/>
      <c r="E796" s="88"/>
      <c r="F796" s="88"/>
      <c r="G796" s="88"/>
      <c r="H796" s="88"/>
      <c r="I796" s="88"/>
      <c r="J796" s="208"/>
      <c r="K796" s="208"/>
      <c r="L796" s="88"/>
      <c r="M796" s="88"/>
      <c r="N796" s="88"/>
      <c r="O796" s="88"/>
      <c r="P796" s="88"/>
      <c r="Q796" s="88"/>
      <c r="R796" s="88"/>
      <c r="S796" s="88"/>
      <c r="T796" s="88"/>
      <c r="U796" s="88"/>
      <c r="V796" s="88"/>
      <c r="W796" s="88"/>
      <c r="X796" s="88"/>
      <c r="Y796" s="88"/>
      <c r="Z796" s="88"/>
    </row>
    <row r="797" spans="1:26" ht="9.75" customHeight="1" x14ac:dyDescent="0.15">
      <c r="A797" s="88"/>
      <c r="B797" s="88"/>
      <c r="C797" s="88"/>
      <c r="D797" s="88"/>
      <c r="E797" s="88"/>
      <c r="F797" s="88"/>
      <c r="G797" s="88"/>
      <c r="H797" s="88"/>
      <c r="I797" s="88"/>
      <c r="J797" s="208"/>
      <c r="K797" s="208"/>
      <c r="L797" s="88"/>
      <c r="M797" s="88"/>
      <c r="N797" s="88"/>
      <c r="O797" s="88"/>
      <c r="P797" s="88"/>
      <c r="Q797" s="88"/>
      <c r="R797" s="88"/>
      <c r="S797" s="88"/>
      <c r="T797" s="88"/>
      <c r="U797" s="88"/>
      <c r="V797" s="88"/>
      <c r="W797" s="88"/>
      <c r="X797" s="88"/>
      <c r="Y797" s="88"/>
      <c r="Z797" s="88"/>
    </row>
    <row r="798" spans="1:26" ht="9.75" customHeight="1" x14ac:dyDescent="0.15">
      <c r="A798" s="88"/>
      <c r="B798" s="88"/>
      <c r="C798" s="88"/>
      <c r="D798" s="88"/>
      <c r="E798" s="88"/>
      <c r="F798" s="88"/>
      <c r="G798" s="88"/>
      <c r="H798" s="88"/>
      <c r="I798" s="88"/>
      <c r="J798" s="208"/>
      <c r="K798" s="208"/>
      <c r="L798" s="88"/>
      <c r="M798" s="88"/>
      <c r="N798" s="88"/>
      <c r="O798" s="88"/>
      <c r="P798" s="88"/>
      <c r="Q798" s="88"/>
      <c r="R798" s="88"/>
      <c r="S798" s="88"/>
      <c r="T798" s="88"/>
      <c r="U798" s="88"/>
      <c r="V798" s="88"/>
      <c r="W798" s="88"/>
      <c r="X798" s="88"/>
      <c r="Y798" s="88"/>
      <c r="Z798" s="88"/>
    </row>
    <row r="799" spans="1:26" ht="9.75" customHeight="1" x14ac:dyDescent="0.15">
      <c r="A799" s="88"/>
      <c r="B799" s="88"/>
      <c r="C799" s="88"/>
      <c r="D799" s="88"/>
      <c r="E799" s="88"/>
      <c r="F799" s="88"/>
      <c r="G799" s="88"/>
      <c r="H799" s="88"/>
      <c r="I799" s="88"/>
      <c r="J799" s="208"/>
      <c r="K799" s="208"/>
      <c r="L799" s="88"/>
      <c r="M799" s="88"/>
      <c r="N799" s="88"/>
      <c r="O799" s="88"/>
      <c r="P799" s="88"/>
      <c r="Q799" s="88"/>
      <c r="R799" s="88"/>
      <c r="S799" s="88"/>
      <c r="T799" s="88"/>
      <c r="U799" s="88"/>
      <c r="V799" s="88"/>
      <c r="W799" s="88"/>
      <c r="X799" s="88"/>
      <c r="Y799" s="88"/>
      <c r="Z799" s="88"/>
    </row>
    <row r="800" spans="1:26" ht="9.75" customHeight="1" x14ac:dyDescent="0.15">
      <c r="A800" s="88"/>
      <c r="B800" s="88"/>
      <c r="C800" s="88"/>
      <c r="D800" s="88"/>
      <c r="E800" s="88"/>
      <c r="F800" s="88"/>
      <c r="G800" s="88"/>
      <c r="H800" s="88"/>
      <c r="I800" s="88"/>
      <c r="J800" s="208"/>
      <c r="K800" s="208"/>
      <c r="L800" s="88"/>
      <c r="M800" s="88"/>
      <c r="N800" s="88"/>
      <c r="O800" s="88"/>
      <c r="P800" s="88"/>
      <c r="Q800" s="88"/>
      <c r="R800" s="88"/>
      <c r="S800" s="88"/>
      <c r="T800" s="88"/>
      <c r="U800" s="88"/>
      <c r="V800" s="88"/>
      <c r="W800" s="88"/>
      <c r="X800" s="88"/>
      <c r="Y800" s="88"/>
      <c r="Z800" s="88"/>
    </row>
    <row r="801" spans="1:26" ht="9.75" customHeight="1" x14ac:dyDescent="0.15">
      <c r="A801" s="88"/>
      <c r="B801" s="88"/>
      <c r="C801" s="88"/>
      <c r="D801" s="88"/>
      <c r="E801" s="88"/>
      <c r="F801" s="88"/>
      <c r="G801" s="88"/>
      <c r="H801" s="88"/>
      <c r="I801" s="88"/>
      <c r="J801" s="208"/>
      <c r="K801" s="208"/>
      <c r="L801" s="88"/>
      <c r="M801" s="88"/>
      <c r="N801" s="88"/>
      <c r="O801" s="88"/>
      <c r="P801" s="88"/>
      <c r="Q801" s="88"/>
      <c r="R801" s="88"/>
      <c r="S801" s="88"/>
      <c r="T801" s="88"/>
      <c r="U801" s="88"/>
      <c r="V801" s="88"/>
      <c r="W801" s="88"/>
      <c r="X801" s="88"/>
      <c r="Y801" s="88"/>
      <c r="Z801" s="88"/>
    </row>
    <row r="802" spans="1:26" ht="9.75" customHeight="1" x14ac:dyDescent="0.15">
      <c r="A802" s="88"/>
      <c r="B802" s="88"/>
      <c r="C802" s="88"/>
      <c r="D802" s="88"/>
      <c r="E802" s="88"/>
      <c r="F802" s="88"/>
      <c r="G802" s="88"/>
      <c r="H802" s="88"/>
      <c r="I802" s="88"/>
      <c r="J802" s="208"/>
      <c r="K802" s="208"/>
      <c r="L802" s="88"/>
      <c r="M802" s="88"/>
      <c r="N802" s="88"/>
      <c r="O802" s="88"/>
      <c r="P802" s="88"/>
      <c r="Q802" s="88"/>
      <c r="R802" s="88"/>
      <c r="S802" s="88"/>
      <c r="T802" s="88"/>
      <c r="U802" s="88"/>
      <c r="V802" s="88"/>
      <c r="W802" s="88"/>
      <c r="X802" s="88"/>
      <c r="Y802" s="88"/>
      <c r="Z802" s="88"/>
    </row>
    <row r="803" spans="1:26" ht="9.75" customHeight="1" x14ac:dyDescent="0.15">
      <c r="A803" s="88"/>
      <c r="B803" s="88"/>
      <c r="C803" s="88"/>
      <c r="D803" s="88"/>
      <c r="E803" s="88"/>
      <c r="F803" s="88"/>
      <c r="G803" s="88"/>
      <c r="H803" s="88"/>
      <c r="I803" s="88"/>
      <c r="J803" s="208"/>
      <c r="K803" s="208"/>
      <c r="L803" s="88"/>
      <c r="M803" s="88"/>
      <c r="N803" s="88"/>
      <c r="O803" s="88"/>
      <c r="P803" s="88"/>
      <c r="Q803" s="88"/>
      <c r="R803" s="88"/>
      <c r="S803" s="88"/>
      <c r="T803" s="88"/>
      <c r="U803" s="88"/>
      <c r="V803" s="88"/>
      <c r="W803" s="88"/>
      <c r="X803" s="88"/>
      <c r="Y803" s="88"/>
      <c r="Z803" s="88"/>
    </row>
    <row r="804" spans="1:26" ht="9.75" customHeight="1" x14ac:dyDescent="0.15">
      <c r="A804" s="88"/>
      <c r="B804" s="88"/>
      <c r="C804" s="88"/>
      <c r="D804" s="88"/>
      <c r="E804" s="88"/>
      <c r="F804" s="88"/>
      <c r="G804" s="88"/>
      <c r="H804" s="88"/>
      <c r="I804" s="88"/>
      <c r="J804" s="208"/>
      <c r="K804" s="208"/>
      <c r="L804" s="88"/>
      <c r="M804" s="88"/>
      <c r="N804" s="88"/>
      <c r="O804" s="88"/>
      <c r="P804" s="88"/>
      <c r="Q804" s="88"/>
      <c r="R804" s="88"/>
      <c r="S804" s="88"/>
      <c r="T804" s="88"/>
      <c r="U804" s="88"/>
      <c r="V804" s="88"/>
      <c r="W804" s="88"/>
      <c r="X804" s="88"/>
      <c r="Y804" s="88"/>
      <c r="Z804" s="88"/>
    </row>
    <row r="805" spans="1:26" ht="9.75" customHeight="1" x14ac:dyDescent="0.15">
      <c r="A805" s="88"/>
      <c r="B805" s="88"/>
      <c r="C805" s="88"/>
      <c r="D805" s="88"/>
      <c r="E805" s="88"/>
      <c r="F805" s="88"/>
      <c r="G805" s="88"/>
      <c r="H805" s="88"/>
      <c r="I805" s="88"/>
      <c r="J805" s="208"/>
      <c r="K805" s="208"/>
      <c r="L805" s="88"/>
      <c r="M805" s="88"/>
      <c r="N805" s="88"/>
      <c r="O805" s="88"/>
      <c r="P805" s="88"/>
      <c r="Q805" s="88"/>
      <c r="R805" s="88"/>
      <c r="S805" s="88"/>
      <c r="T805" s="88"/>
      <c r="U805" s="88"/>
      <c r="V805" s="88"/>
      <c r="W805" s="88"/>
      <c r="X805" s="88"/>
      <c r="Y805" s="88"/>
      <c r="Z805" s="88"/>
    </row>
    <row r="806" spans="1:26" ht="9.75" customHeight="1" x14ac:dyDescent="0.15">
      <c r="A806" s="88"/>
      <c r="B806" s="88"/>
      <c r="C806" s="88"/>
      <c r="D806" s="88"/>
      <c r="E806" s="88"/>
      <c r="F806" s="88"/>
      <c r="G806" s="88"/>
      <c r="H806" s="88"/>
      <c r="I806" s="88"/>
      <c r="J806" s="208"/>
      <c r="K806" s="208"/>
      <c r="L806" s="88"/>
      <c r="M806" s="88"/>
      <c r="N806" s="88"/>
      <c r="O806" s="88"/>
      <c r="P806" s="88"/>
      <c r="Q806" s="88"/>
      <c r="R806" s="88"/>
      <c r="S806" s="88"/>
      <c r="T806" s="88"/>
      <c r="U806" s="88"/>
      <c r="V806" s="88"/>
      <c r="W806" s="88"/>
      <c r="X806" s="88"/>
      <c r="Y806" s="88"/>
      <c r="Z806" s="88"/>
    </row>
    <row r="807" spans="1:26" ht="9.75" customHeight="1" x14ac:dyDescent="0.15">
      <c r="A807" s="88"/>
      <c r="B807" s="88"/>
      <c r="C807" s="88"/>
      <c r="D807" s="88"/>
      <c r="E807" s="88"/>
      <c r="F807" s="88"/>
      <c r="G807" s="88"/>
      <c r="H807" s="88"/>
      <c r="I807" s="88"/>
      <c r="J807" s="208"/>
      <c r="K807" s="208"/>
      <c r="L807" s="88"/>
      <c r="M807" s="88"/>
      <c r="N807" s="88"/>
      <c r="O807" s="88"/>
      <c r="P807" s="88"/>
      <c r="Q807" s="88"/>
      <c r="R807" s="88"/>
      <c r="S807" s="88"/>
      <c r="T807" s="88"/>
      <c r="U807" s="88"/>
      <c r="V807" s="88"/>
      <c r="W807" s="88"/>
      <c r="X807" s="88"/>
      <c r="Y807" s="88"/>
      <c r="Z807" s="88"/>
    </row>
    <row r="808" spans="1:26" ht="9.75" customHeight="1" x14ac:dyDescent="0.15">
      <c r="A808" s="88"/>
      <c r="B808" s="88"/>
      <c r="C808" s="88"/>
      <c r="D808" s="88"/>
      <c r="E808" s="88"/>
      <c r="F808" s="88"/>
      <c r="G808" s="88"/>
      <c r="H808" s="88"/>
      <c r="I808" s="88"/>
      <c r="J808" s="208"/>
      <c r="K808" s="208"/>
      <c r="L808" s="88"/>
      <c r="M808" s="88"/>
      <c r="N808" s="88"/>
      <c r="O808" s="88"/>
      <c r="P808" s="88"/>
      <c r="Q808" s="88"/>
      <c r="R808" s="88"/>
      <c r="S808" s="88"/>
      <c r="T808" s="88"/>
      <c r="U808" s="88"/>
      <c r="V808" s="88"/>
      <c r="W808" s="88"/>
      <c r="X808" s="88"/>
      <c r="Y808" s="88"/>
      <c r="Z808" s="88"/>
    </row>
    <row r="809" spans="1:26" ht="9.75" customHeight="1" x14ac:dyDescent="0.15">
      <c r="A809" s="88"/>
      <c r="B809" s="88"/>
      <c r="C809" s="88"/>
      <c r="D809" s="88"/>
      <c r="E809" s="88"/>
      <c r="F809" s="88"/>
      <c r="G809" s="88"/>
      <c r="H809" s="88"/>
      <c r="I809" s="88"/>
      <c r="J809" s="208"/>
      <c r="K809" s="208"/>
      <c r="L809" s="88"/>
      <c r="M809" s="88"/>
      <c r="N809" s="88"/>
      <c r="O809" s="88"/>
      <c r="P809" s="88"/>
      <c r="Q809" s="88"/>
      <c r="R809" s="88"/>
      <c r="S809" s="88"/>
      <c r="T809" s="88"/>
      <c r="U809" s="88"/>
      <c r="V809" s="88"/>
      <c r="W809" s="88"/>
      <c r="X809" s="88"/>
      <c r="Y809" s="88"/>
      <c r="Z809" s="88"/>
    </row>
    <row r="810" spans="1:26" ht="9.75" customHeight="1" x14ac:dyDescent="0.15">
      <c r="A810" s="88"/>
      <c r="B810" s="88"/>
      <c r="C810" s="88"/>
      <c r="D810" s="88"/>
      <c r="E810" s="88"/>
      <c r="F810" s="88"/>
      <c r="G810" s="88"/>
      <c r="H810" s="88"/>
      <c r="I810" s="88"/>
      <c r="J810" s="208"/>
      <c r="K810" s="208"/>
      <c r="L810" s="88"/>
      <c r="M810" s="88"/>
      <c r="N810" s="88"/>
      <c r="O810" s="88"/>
      <c r="P810" s="88"/>
      <c r="Q810" s="88"/>
      <c r="R810" s="88"/>
      <c r="S810" s="88"/>
      <c r="T810" s="88"/>
      <c r="U810" s="88"/>
      <c r="V810" s="88"/>
      <c r="W810" s="88"/>
      <c r="X810" s="88"/>
      <c r="Y810" s="88"/>
      <c r="Z810" s="88"/>
    </row>
    <row r="811" spans="1:26" ht="9.75" customHeight="1" x14ac:dyDescent="0.15">
      <c r="A811" s="88"/>
      <c r="B811" s="88"/>
      <c r="C811" s="88"/>
      <c r="D811" s="88"/>
      <c r="E811" s="88"/>
      <c r="F811" s="88"/>
      <c r="G811" s="88"/>
      <c r="H811" s="88"/>
      <c r="I811" s="88"/>
      <c r="J811" s="208"/>
      <c r="K811" s="208"/>
      <c r="L811" s="88"/>
      <c r="M811" s="88"/>
      <c r="N811" s="88"/>
      <c r="O811" s="88"/>
      <c r="P811" s="88"/>
      <c r="Q811" s="88"/>
      <c r="R811" s="88"/>
      <c r="S811" s="88"/>
      <c r="T811" s="88"/>
      <c r="U811" s="88"/>
      <c r="V811" s="88"/>
      <c r="W811" s="88"/>
      <c r="X811" s="88"/>
      <c r="Y811" s="88"/>
      <c r="Z811" s="88"/>
    </row>
    <row r="812" spans="1:26" ht="9.75" customHeight="1" x14ac:dyDescent="0.15">
      <c r="A812" s="88"/>
      <c r="B812" s="88"/>
      <c r="C812" s="88"/>
      <c r="D812" s="88"/>
      <c r="E812" s="88"/>
      <c r="F812" s="88"/>
      <c r="G812" s="88"/>
      <c r="H812" s="88"/>
      <c r="I812" s="88"/>
      <c r="J812" s="208"/>
      <c r="K812" s="208"/>
      <c r="L812" s="88"/>
      <c r="M812" s="88"/>
      <c r="N812" s="88"/>
      <c r="O812" s="88"/>
      <c r="P812" s="88"/>
      <c r="Q812" s="88"/>
      <c r="R812" s="88"/>
      <c r="S812" s="88"/>
      <c r="T812" s="88"/>
      <c r="U812" s="88"/>
      <c r="V812" s="88"/>
      <c r="W812" s="88"/>
      <c r="X812" s="88"/>
      <c r="Y812" s="88"/>
      <c r="Z812" s="88"/>
    </row>
    <row r="813" spans="1:26" ht="9.75" customHeight="1" x14ac:dyDescent="0.15">
      <c r="A813" s="88"/>
      <c r="B813" s="88"/>
      <c r="C813" s="88"/>
      <c r="D813" s="88"/>
      <c r="E813" s="88"/>
      <c r="F813" s="88"/>
      <c r="G813" s="88"/>
      <c r="H813" s="88"/>
      <c r="I813" s="88"/>
      <c r="J813" s="208"/>
      <c r="K813" s="208"/>
      <c r="L813" s="88"/>
      <c r="M813" s="88"/>
      <c r="N813" s="88"/>
      <c r="O813" s="88"/>
      <c r="P813" s="88"/>
      <c r="Q813" s="88"/>
      <c r="R813" s="88"/>
      <c r="S813" s="88"/>
      <c r="T813" s="88"/>
      <c r="U813" s="88"/>
      <c r="V813" s="88"/>
      <c r="W813" s="88"/>
      <c r="X813" s="88"/>
      <c r="Y813" s="88"/>
      <c r="Z813" s="88"/>
    </row>
    <row r="814" spans="1:26" ht="9.75" customHeight="1" x14ac:dyDescent="0.15">
      <c r="A814" s="88"/>
      <c r="B814" s="88"/>
      <c r="C814" s="88"/>
      <c r="D814" s="88"/>
      <c r="E814" s="88"/>
      <c r="F814" s="88"/>
      <c r="G814" s="88"/>
      <c r="H814" s="88"/>
      <c r="I814" s="88"/>
      <c r="J814" s="208"/>
      <c r="K814" s="208"/>
      <c r="L814" s="88"/>
      <c r="M814" s="88"/>
      <c r="N814" s="88"/>
      <c r="O814" s="88"/>
      <c r="P814" s="88"/>
      <c r="Q814" s="88"/>
      <c r="R814" s="88"/>
      <c r="S814" s="88"/>
      <c r="T814" s="88"/>
      <c r="U814" s="88"/>
      <c r="V814" s="88"/>
      <c r="W814" s="88"/>
      <c r="X814" s="88"/>
      <c r="Y814" s="88"/>
      <c r="Z814" s="88"/>
    </row>
    <row r="815" spans="1:26" ht="9.75" customHeight="1" x14ac:dyDescent="0.15">
      <c r="A815" s="88"/>
      <c r="B815" s="88"/>
      <c r="C815" s="88"/>
      <c r="D815" s="88"/>
      <c r="E815" s="88"/>
      <c r="F815" s="88"/>
      <c r="G815" s="88"/>
      <c r="H815" s="88"/>
      <c r="I815" s="88"/>
      <c r="J815" s="208"/>
      <c r="K815" s="208"/>
      <c r="L815" s="88"/>
      <c r="M815" s="88"/>
      <c r="N815" s="88"/>
      <c r="O815" s="88"/>
      <c r="P815" s="88"/>
      <c r="Q815" s="88"/>
      <c r="R815" s="88"/>
      <c r="S815" s="88"/>
      <c r="T815" s="88"/>
      <c r="U815" s="88"/>
      <c r="V815" s="88"/>
      <c r="W815" s="88"/>
      <c r="X815" s="88"/>
      <c r="Y815" s="88"/>
      <c r="Z815" s="88"/>
    </row>
    <row r="816" spans="1:26" ht="9.75" customHeight="1" x14ac:dyDescent="0.15">
      <c r="A816" s="88"/>
      <c r="B816" s="88"/>
      <c r="C816" s="88"/>
      <c r="D816" s="88"/>
      <c r="E816" s="88"/>
      <c r="F816" s="88"/>
      <c r="G816" s="88"/>
      <c r="H816" s="88"/>
      <c r="I816" s="88"/>
      <c r="J816" s="208"/>
      <c r="K816" s="208"/>
      <c r="L816" s="88"/>
      <c r="M816" s="88"/>
      <c r="N816" s="88"/>
      <c r="O816" s="88"/>
      <c r="P816" s="88"/>
      <c r="Q816" s="88"/>
      <c r="R816" s="88"/>
      <c r="S816" s="88"/>
      <c r="T816" s="88"/>
      <c r="U816" s="88"/>
      <c r="V816" s="88"/>
      <c r="W816" s="88"/>
      <c r="X816" s="88"/>
      <c r="Y816" s="88"/>
      <c r="Z816" s="88"/>
    </row>
    <row r="817" spans="1:26" ht="9.75" customHeight="1" x14ac:dyDescent="0.15">
      <c r="A817" s="88"/>
      <c r="B817" s="88"/>
      <c r="C817" s="88"/>
      <c r="D817" s="88"/>
      <c r="E817" s="88"/>
      <c r="F817" s="88"/>
      <c r="G817" s="88"/>
      <c r="H817" s="88"/>
      <c r="I817" s="88"/>
      <c r="J817" s="208"/>
      <c r="K817" s="208"/>
      <c r="L817" s="88"/>
      <c r="M817" s="88"/>
      <c r="N817" s="88"/>
      <c r="O817" s="88"/>
      <c r="P817" s="88"/>
      <c r="Q817" s="88"/>
      <c r="R817" s="88"/>
      <c r="S817" s="88"/>
      <c r="T817" s="88"/>
      <c r="U817" s="88"/>
      <c r="V817" s="88"/>
      <c r="W817" s="88"/>
      <c r="X817" s="88"/>
      <c r="Y817" s="88"/>
      <c r="Z817" s="88"/>
    </row>
    <row r="818" spans="1:26" ht="9.75" customHeight="1" x14ac:dyDescent="0.15">
      <c r="A818" s="88"/>
      <c r="B818" s="88"/>
      <c r="C818" s="88"/>
      <c r="D818" s="88"/>
      <c r="E818" s="88"/>
      <c r="F818" s="88"/>
      <c r="G818" s="88"/>
      <c r="H818" s="88"/>
      <c r="I818" s="88"/>
      <c r="J818" s="208"/>
      <c r="K818" s="208"/>
      <c r="L818" s="88"/>
      <c r="M818" s="88"/>
      <c r="N818" s="88"/>
      <c r="O818" s="88"/>
      <c r="P818" s="88"/>
      <c r="Q818" s="88"/>
      <c r="R818" s="88"/>
      <c r="S818" s="88"/>
      <c r="T818" s="88"/>
      <c r="U818" s="88"/>
      <c r="V818" s="88"/>
      <c r="W818" s="88"/>
      <c r="X818" s="88"/>
      <c r="Y818" s="88"/>
      <c r="Z818" s="88"/>
    </row>
    <row r="819" spans="1:26" ht="9.75" customHeight="1" x14ac:dyDescent="0.15">
      <c r="A819" s="88"/>
      <c r="B819" s="88"/>
      <c r="C819" s="88"/>
      <c r="D819" s="88"/>
      <c r="E819" s="88"/>
      <c r="F819" s="88"/>
      <c r="G819" s="88"/>
      <c r="H819" s="88"/>
      <c r="I819" s="88"/>
      <c r="J819" s="208"/>
      <c r="K819" s="208"/>
      <c r="L819" s="88"/>
      <c r="M819" s="88"/>
      <c r="N819" s="88"/>
      <c r="O819" s="88"/>
      <c r="P819" s="88"/>
      <c r="Q819" s="88"/>
      <c r="R819" s="88"/>
      <c r="S819" s="88"/>
      <c r="T819" s="88"/>
      <c r="U819" s="88"/>
      <c r="V819" s="88"/>
      <c r="W819" s="88"/>
      <c r="X819" s="88"/>
      <c r="Y819" s="88"/>
      <c r="Z819" s="88"/>
    </row>
    <row r="820" spans="1:26" ht="9.75" customHeight="1" x14ac:dyDescent="0.15">
      <c r="A820" s="88"/>
      <c r="B820" s="88"/>
      <c r="C820" s="88"/>
      <c r="D820" s="88"/>
      <c r="E820" s="88"/>
      <c r="F820" s="88"/>
      <c r="G820" s="88"/>
      <c r="H820" s="88"/>
      <c r="I820" s="88"/>
      <c r="J820" s="208"/>
      <c r="K820" s="208"/>
      <c r="L820" s="88"/>
      <c r="M820" s="88"/>
      <c r="N820" s="88"/>
      <c r="O820" s="88"/>
      <c r="P820" s="88"/>
      <c r="Q820" s="88"/>
      <c r="R820" s="88"/>
      <c r="S820" s="88"/>
      <c r="T820" s="88"/>
      <c r="U820" s="88"/>
      <c r="V820" s="88"/>
      <c r="W820" s="88"/>
      <c r="X820" s="88"/>
      <c r="Y820" s="88"/>
      <c r="Z820" s="88"/>
    </row>
    <row r="821" spans="1:26" ht="9.75" customHeight="1" x14ac:dyDescent="0.15">
      <c r="A821" s="88"/>
      <c r="B821" s="88"/>
      <c r="C821" s="88"/>
      <c r="D821" s="88"/>
      <c r="E821" s="88"/>
      <c r="F821" s="88"/>
      <c r="G821" s="88"/>
      <c r="H821" s="88"/>
      <c r="I821" s="88"/>
      <c r="J821" s="208"/>
      <c r="K821" s="208"/>
      <c r="L821" s="88"/>
      <c r="M821" s="88"/>
      <c r="N821" s="88"/>
      <c r="O821" s="88"/>
      <c r="P821" s="88"/>
      <c r="Q821" s="88"/>
      <c r="R821" s="88"/>
      <c r="S821" s="88"/>
      <c r="T821" s="88"/>
      <c r="U821" s="88"/>
      <c r="V821" s="88"/>
      <c r="W821" s="88"/>
      <c r="X821" s="88"/>
      <c r="Y821" s="88"/>
      <c r="Z821" s="88"/>
    </row>
    <row r="822" spans="1:26" ht="9.75" customHeight="1" x14ac:dyDescent="0.15">
      <c r="A822" s="88"/>
      <c r="B822" s="88"/>
      <c r="C822" s="88"/>
      <c r="D822" s="88"/>
      <c r="E822" s="88"/>
      <c r="F822" s="88"/>
      <c r="G822" s="88"/>
      <c r="H822" s="88"/>
      <c r="I822" s="88"/>
      <c r="J822" s="208"/>
      <c r="K822" s="208"/>
      <c r="L822" s="88"/>
      <c r="M822" s="88"/>
      <c r="N822" s="88"/>
      <c r="O822" s="88"/>
      <c r="P822" s="88"/>
      <c r="Q822" s="88"/>
      <c r="R822" s="88"/>
      <c r="S822" s="88"/>
      <c r="T822" s="88"/>
      <c r="U822" s="88"/>
      <c r="V822" s="88"/>
      <c r="W822" s="88"/>
      <c r="X822" s="88"/>
      <c r="Y822" s="88"/>
      <c r="Z822" s="88"/>
    </row>
    <row r="823" spans="1:26" ht="9.75" customHeight="1" x14ac:dyDescent="0.15">
      <c r="A823" s="88"/>
      <c r="B823" s="88"/>
      <c r="C823" s="88"/>
      <c r="D823" s="88"/>
      <c r="E823" s="88"/>
      <c r="F823" s="88"/>
      <c r="G823" s="88"/>
      <c r="H823" s="88"/>
      <c r="I823" s="88"/>
      <c r="J823" s="208"/>
      <c r="K823" s="208"/>
      <c r="L823" s="88"/>
      <c r="M823" s="88"/>
      <c r="N823" s="88"/>
      <c r="O823" s="88"/>
      <c r="P823" s="88"/>
      <c r="Q823" s="88"/>
      <c r="R823" s="88"/>
      <c r="S823" s="88"/>
      <c r="T823" s="88"/>
      <c r="U823" s="88"/>
      <c r="V823" s="88"/>
      <c r="W823" s="88"/>
      <c r="X823" s="88"/>
      <c r="Y823" s="88"/>
      <c r="Z823" s="88"/>
    </row>
    <row r="824" spans="1:26" ht="9.75" customHeight="1" x14ac:dyDescent="0.15">
      <c r="A824" s="88"/>
      <c r="B824" s="88"/>
      <c r="C824" s="88"/>
      <c r="D824" s="88"/>
      <c r="E824" s="88"/>
      <c r="F824" s="88"/>
      <c r="G824" s="88"/>
      <c r="H824" s="88"/>
      <c r="I824" s="88"/>
      <c r="J824" s="208"/>
      <c r="K824" s="208"/>
      <c r="L824" s="88"/>
      <c r="M824" s="88"/>
      <c r="N824" s="88"/>
      <c r="O824" s="88"/>
      <c r="P824" s="88"/>
      <c r="Q824" s="88"/>
      <c r="R824" s="88"/>
      <c r="S824" s="88"/>
      <c r="T824" s="88"/>
      <c r="U824" s="88"/>
      <c r="V824" s="88"/>
      <c r="W824" s="88"/>
      <c r="X824" s="88"/>
      <c r="Y824" s="88"/>
      <c r="Z824" s="88"/>
    </row>
    <row r="825" spans="1:26" ht="9.75" customHeight="1" x14ac:dyDescent="0.15">
      <c r="A825" s="88"/>
      <c r="B825" s="88"/>
      <c r="C825" s="88"/>
      <c r="D825" s="88"/>
      <c r="E825" s="88"/>
      <c r="F825" s="88"/>
      <c r="G825" s="88"/>
      <c r="H825" s="88"/>
      <c r="I825" s="88"/>
      <c r="J825" s="208"/>
      <c r="K825" s="208"/>
      <c r="L825" s="88"/>
      <c r="M825" s="88"/>
      <c r="N825" s="88"/>
      <c r="O825" s="88"/>
      <c r="P825" s="88"/>
      <c r="Q825" s="88"/>
      <c r="R825" s="88"/>
      <c r="S825" s="88"/>
      <c r="T825" s="88"/>
      <c r="U825" s="88"/>
      <c r="V825" s="88"/>
      <c r="W825" s="88"/>
      <c r="X825" s="88"/>
      <c r="Y825" s="88"/>
      <c r="Z825" s="88"/>
    </row>
    <row r="826" spans="1:26" ht="9.75" customHeight="1" x14ac:dyDescent="0.15">
      <c r="A826" s="88"/>
      <c r="B826" s="88"/>
      <c r="C826" s="88"/>
      <c r="D826" s="88"/>
      <c r="E826" s="88"/>
      <c r="F826" s="88"/>
      <c r="G826" s="88"/>
      <c r="H826" s="88"/>
      <c r="I826" s="88"/>
      <c r="J826" s="208"/>
      <c r="K826" s="208"/>
      <c r="L826" s="88"/>
      <c r="M826" s="88"/>
      <c r="N826" s="88"/>
      <c r="O826" s="88"/>
      <c r="P826" s="88"/>
      <c r="Q826" s="88"/>
      <c r="R826" s="88"/>
      <c r="S826" s="88"/>
      <c r="T826" s="88"/>
      <c r="U826" s="88"/>
      <c r="V826" s="88"/>
      <c r="W826" s="88"/>
      <c r="X826" s="88"/>
      <c r="Y826" s="88"/>
      <c r="Z826" s="88"/>
    </row>
    <row r="827" spans="1:26" ht="9.75" customHeight="1" x14ac:dyDescent="0.15">
      <c r="A827" s="88"/>
      <c r="B827" s="88"/>
      <c r="C827" s="88"/>
      <c r="D827" s="88"/>
      <c r="E827" s="88"/>
      <c r="F827" s="88"/>
      <c r="G827" s="88"/>
      <c r="H827" s="88"/>
      <c r="I827" s="88"/>
      <c r="J827" s="208"/>
      <c r="K827" s="208"/>
      <c r="L827" s="88"/>
      <c r="M827" s="88"/>
      <c r="N827" s="88"/>
      <c r="O827" s="88"/>
      <c r="P827" s="88"/>
      <c r="Q827" s="88"/>
      <c r="R827" s="88"/>
      <c r="S827" s="88"/>
      <c r="T827" s="88"/>
      <c r="U827" s="88"/>
      <c r="V827" s="88"/>
      <c r="W827" s="88"/>
      <c r="X827" s="88"/>
      <c r="Y827" s="88"/>
      <c r="Z827" s="88"/>
    </row>
    <row r="828" spans="1:26" ht="9.75" customHeight="1" x14ac:dyDescent="0.15">
      <c r="A828" s="88"/>
      <c r="B828" s="88"/>
      <c r="C828" s="88"/>
      <c r="D828" s="88"/>
      <c r="E828" s="88"/>
      <c r="F828" s="88"/>
      <c r="G828" s="88"/>
      <c r="H828" s="88"/>
      <c r="I828" s="88"/>
      <c r="J828" s="208"/>
      <c r="K828" s="208"/>
      <c r="L828" s="88"/>
      <c r="M828" s="88"/>
      <c r="N828" s="88"/>
      <c r="O828" s="88"/>
      <c r="P828" s="88"/>
      <c r="Q828" s="88"/>
      <c r="R828" s="88"/>
      <c r="S828" s="88"/>
      <c r="T828" s="88"/>
      <c r="U828" s="88"/>
      <c r="V828" s="88"/>
      <c r="W828" s="88"/>
      <c r="X828" s="88"/>
      <c r="Y828" s="88"/>
      <c r="Z828" s="88"/>
    </row>
    <row r="829" spans="1:26" ht="9.75" customHeight="1" x14ac:dyDescent="0.15">
      <c r="A829" s="88"/>
      <c r="B829" s="88"/>
      <c r="C829" s="88"/>
      <c r="D829" s="88"/>
      <c r="E829" s="88"/>
      <c r="F829" s="88"/>
      <c r="G829" s="88"/>
      <c r="H829" s="88"/>
      <c r="I829" s="88"/>
      <c r="J829" s="208"/>
      <c r="K829" s="208"/>
      <c r="L829" s="88"/>
      <c r="M829" s="88"/>
      <c r="N829" s="88"/>
      <c r="O829" s="88"/>
      <c r="P829" s="88"/>
      <c r="Q829" s="88"/>
      <c r="R829" s="88"/>
      <c r="S829" s="88"/>
      <c r="T829" s="88"/>
      <c r="U829" s="88"/>
      <c r="V829" s="88"/>
      <c r="W829" s="88"/>
      <c r="X829" s="88"/>
      <c r="Y829" s="88"/>
      <c r="Z829" s="88"/>
    </row>
    <row r="830" spans="1:26" ht="9.75" customHeight="1" x14ac:dyDescent="0.15">
      <c r="A830" s="88"/>
      <c r="B830" s="88"/>
      <c r="C830" s="88"/>
      <c r="D830" s="88"/>
      <c r="E830" s="88"/>
      <c r="F830" s="88"/>
      <c r="G830" s="88"/>
      <c r="H830" s="88"/>
      <c r="I830" s="88"/>
      <c r="J830" s="208"/>
      <c r="K830" s="208"/>
      <c r="L830" s="88"/>
      <c r="M830" s="88"/>
      <c r="N830" s="88"/>
      <c r="O830" s="88"/>
      <c r="P830" s="88"/>
      <c r="Q830" s="88"/>
      <c r="R830" s="88"/>
      <c r="S830" s="88"/>
      <c r="T830" s="88"/>
      <c r="U830" s="88"/>
      <c r="V830" s="88"/>
      <c r="W830" s="88"/>
      <c r="X830" s="88"/>
      <c r="Y830" s="88"/>
      <c r="Z830" s="88"/>
    </row>
    <row r="831" spans="1:26" ht="9.75" customHeight="1" x14ac:dyDescent="0.15">
      <c r="A831" s="88"/>
      <c r="B831" s="88"/>
      <c r="C831" s="88"/>
      <c r="D831" s="88"/>
      <c r="E831" s="88"/>
      <c r="F831" s="88"/>
      <c r="G831" s="88"/>
      <c r="H831" s="88"/>
      <c r="I831" s="88"/>
      <c r="J831" s="208"/>
      <c r="K831" s="208"/>
      <c r="L831" s="88"/>
      <c r="M831" s="88"/>
      <c r="N831" s="88"/>
      <c r="O831" s="88"/>
      <c r="P831" s="88"/>
      <c r="Q831" s="88"/>
      <c r="R831" s="88"/>
      <c r="S831" s="88"/>
      <c r="T831" s="88"/>
      <c r="U831" s="88"/>
      <c r="V831" s="88"/>
      <c r="W831" s="88"/>
      <c r="X831" s="88"/>
      <c r="Y831" s="88"/>
      <c r="Z831" s="88"/>
    </row>
    <row r="832" spans="1:26" ht="9.75" customHeight="1" x14ac:dyDescent="0.15">
      <c r="A832" s="88"/>
      <c r="B832" s="88"/>
      <c r="C832" s="88"/>
      <c r="D832" s="88"/>
      <c r="E832" s="88"/>
      <c r="F832" s="88"/>
      <c r="G832" s="88"/>
      <c r="H832" s="88"/>
      <c r="I832" s="88"/>
      <c r="J832" s="208"/>
      <c r="K832" s="208"/>
      <c r="L832" s="88"/>
      <c r="M832" s="88"/>
      <c r="N832" s="88"/>
      <c r="O832" s="88"/>
      <c r="P832" s="88"/>
      <c r="Q832" s="88"/>
      <c r="R832" s="88"/>
      <c r="S832" s="88"/>
      <c r="T832" s="88"/>
      <c r="U832" s="88"/>
      <c r="V832" s="88"/>
      <c r="W832" s="88"/>
      <c r="X832" s="88"/>
      <c r="Y832" s="88"/>
      <c r="Z832" s="88"/>
    </row>
    <row r="833" spans="1:26" ht="9.75" customHeight="1" x14ac:dyDescent="0.15">
      <c r="A833" s="88"/>
      <c r="B833" s="88"/>
      <c r="C833" s="88"/>
      <c r="D833" s="88"/>
      <c r="E833" s="88"/>
      <c r="F833" s="88"/>
      <c r="G833" s="88"/>
      <c r="H833" s="88"/>
      <c r="I833" s="88"/>
      <c r="J833" s="208"/>
      <c r="K833" s="208"/>
      <c r="L833" s="88"/>
      <c r="M833" s="88"/>
      <c r="N833" s="88"/>
      <c r="O833" s="88"/>
      <c r="P833" s="88"/>
      <c r="Q833" s="88"/>
      <c r="R833" s="88"/>
      <c r="S833" s="88"/>
      <c r="T833" s="88"/>
      <c r="U833" s="88"/>
      <c r="V833" s="88"/>
      <c r="W833" s="88"/>
      <c r="X833" s="88"/>
      <c r="Y833" s="88"/>
      <c r="Z833" s="88"/>
    </row>
    <row r="834" spans="1:26" ht="9.75" customHeight="1" x14ac:dyDescent="0.15">
      <c r="A834" s="88"/>
      <c r="B834" s="88"/>
      <c r="C834" s="88"/>
      <c r="D834" s="88"/>
      <c r="E834" s="88"/>
      <c r="F834" s="88"/>
      <c r="G834" s="88"/>
      <c r="H834" s="88"/>
      <c r="I834" s="88"/>
      <c r="J834" s="208"/>
      <c r="K834" s="208"/>
      <c r="L834" s="88"/>
      <c r="M834" s="88"/>
      <c r="N834" s="88"/>
      <c r="O834" s="88"/>
      <c r="P834" s="88"/>
      <c r="Q834" s="88"/>
      <c r="R834" s="88"/>
      <c r="S834" s="88"/>
      <c r="T834" s="88"/>
      <c r="U834" s="88"/>
      <c r="V834" s="88"/>
      <c r="W834" s="88"/>
      <c r="X834" s="88"/>
      <c r="Y834" s="88"/>
      <c r="Z834" s="88"/>
    </row>
    <row r="835" spans="1:26" ht="9.75" customHeight="1" x14ac:dyDescent="0.15">
      <c r="A835" s="88"/>
      <c r="B835" s="88"/>
      <c r="C835" s="88"/>
      <c r="D835" s="88"/>
      <c r="E835" s="88"/>
      <c r="F835" s="88"/>
      <c r="G835" s="88"/>
      <c r="H835" s="88"/>
      <c r="I835" s="88"/>
      <c r="J835" s="208"/>
      <c r="K835" s="208"/>
      <c r="L835" s="88"/>
      <c r="M835" s="88"/>
      <c r="N835" s="88"/>
      <c r="O835" s="88"/>
      <c r="P835" s="88"/>
      <c r="Q835" s="88"/>
      <c r="R835" s="88"/>
      <c r="S835" s="88"/>
      <c r="T835" s="88"/>
      <c r="U835" s="88"/>
      <c r="V835" s="88"/>
      <c r="W835" s="88"/>
      <c r="X835" s="88"/>
      <c r="Y835" s="88"/>
      <c r="Z835" s="88"/>
    </row>
    <row r="836" spans="1:26" ht="9.75" customHeight="1" x14ac:dyDescent="0.15">
      <c r="A836" s="88"/>
      <c r="B836" s="88"/>
      <c r="C836" s="88"/>
      <c r="D836" s="88"/>
      <c r="E836" s="88"/>
      <c r="F836" s="88"/>
      <c r="G836" s="88"/>
      <c r="H836" s="88"/>
      <c r="I836" s="88"/>
      <c r="J836" s="208"/>
      <c r="K836" s="208"/>
      <c r="L836" s="88"/>
      <c r="M836" s="88"/>
      <c r="N836" s="88"/>
      <c r="O836" s="88"/>
      <c r="P836" s="88"/>
      <c r="Q836" s="88"/>
      <c r="R836" s="88"/>
      <c r="S836" s="88"/>
      <c r="T836" s="88"/>
      <c r="U836" s="88"/>
      <c r="V836" s="88"/>
      <c r="W836" s="88"/>
      <c r="X836" s="88"/>
      <c r="Y836" s="88"/>
      <c r="Z836" s="88"/>
    </row>
    <row r="837" spans="1:26" ht="9.75" customHeight="1" x14ac:dyDescent="0.15">
      <c r="A837" s="88"/>
      <c r="B837" s="88"/>
      <c r="C837" s="88"/>
      <c r="D837" s="88"/>
      <c r="E837" s="88"/>
      <c r="F837" s="88"/>
      <c r="G837" s="88"/>
      <c r="H837" s="88"/>
      <c r="I837" s="88"/>
      <c r="J837" s="208"/>
      <c r="K837" s="208"/>
      <c r="L837" s="88"/>
      <c r="M837" s="88"/>
      <c r="N837" s="88"/>
      <c r="O837" s="88"/>
      <c r="P837" s="88"/>
      <c r="Q837" s="88"/>
      <c r="R837" s="88"/>
      <c r="S837" s="88"/>
      <c r="T837" s="88"/>
      <c r="U837" s="88"/>
      <c r="V837" s="88"/>
      <c r="W837" s="88"/>
      <c r="X837" s="88"/>
      <c r="Y837" s="88"/>
      <c r="Z837" s="88"/>
    </row>
    <row r="838" spans="1:26" ht="9.75" customHeight="1" x14ac:dyDescent="0.15">
      <c r="A838" s="88"/>
      <c r="B838" s="88"/>
      <c r="C838" s="88"/>
      <c r="D838" s="88"/>
      <c r="E838" s="88"/>
      <c r="F838" s="88"/>
      <c r="G838" s="88"/>
      <c r="H838" s="88"/>
      <c r="I838" s="88"/>
      <c r="J838" s="208"/>
      <c r="K838" s="208"/>
      <c r="L838" s="88"/>
      <c r="M838" s="88"/>
      <c r="N838" s="88"/>
      <c r="O838" s="88"/>
      <c r="P838" s="88"/>
      <c r="Q838" s="88"/>
      <c r="R838" s="88"/>
      <c r="S838" s="88"/>
      <c r="T838" s="88"/>
      <c r="U838" s="88"/>
      <c r="V838" s="88"/>
      <c r="W838" s="88"/>
      <c r="X838" s="88"/>
      <c r="Y838" s="88"/>
      <c r="Z838" s="88"/>
    </row>
    <row r="839" spans="1:26" ht="9.75" customHeight="1" x14ac:dyDescent="0.15">
      <c r="A839" s="88"/>
      <c r="B839" s="88"/>
      <c r="C839" s="88"/>
      <c r="D839" s="88"/>
      <c r="E839" s="88"/>
      <c r="F839" s="88"/>
      <c r="G839" s="88"/>
      <c r="H839" s="88"/>
      <c r="I839" s="88"/>
      <c r="J839" s="208"/>
      <c r="K839" s="208"/>
      <c r="L839" s="88"/>
      <c r="M839" s="88"/>
      <c r="N839" s="88"/>
      <c r="O839" s="88"/>
      <c r="P839" s="88"/>
      <c r="Q839" s="88"/>
      <c r="R839" s="88"/>
      <c r="S839" s="88"/>
      <c r="T839" s="88"/>
      <c r="U839" s="88"/>
      <c r="V839" s="88"/>
      <c r="W839" s="88"/>
      <c r="X839" s="88"/>
      <c r="Y839" s="88"/>
      <c r="Z839" s="88"/>
    </row>
    <row r="840" spans="1:26" ht="9.75" customHeight="1" x14ac:dyDescent="0.15">
      <c r="A840" s="88"/>
      <c r="B840" s="88"/>
      <c r="C840" s="88"/>
      <c r="D840" s="88"/>
      <c r="E840" s="88"/>
      <c r="F840" s="88"/>
      <c r="G840" s="88"/>
      <c r="H840" s="88"/>
      <c r="I840" s="88"/>
      <c r="J840" s="208"/>
      <c r="K840" s="208"/>
      <c r="L840" s="88"/>
      <c r="M840" s="88"/>
      <c r="N840" s="88"/>
      <c r="O840" s="88"/>
      <c r="P840" s="88"/>
      <c r="Q840" s="88"/>
      <c r="R840" s="88"/>
      <c r="S840" s="88"/>
      <c r="T840" s="88"/>
      <c r="U840" s="88"/>
      <c r="V840" s="88"/>
      <c r="W840" s="88"/>
      <c r="X840" s="88"/>
      <c r="Y840" s="88"/>
      <c r="Z840" s="88"/>
    </row>
    <row r="841" spans="1:26" ht="9.75" customHeight="1" x14ac:dyDescent="0.15">
      <c r="A841" s="88"/>
      <c r="B841" s="88"/>
      <c r="C841" s="88"/>
      <c r="D841" s="88"/>
      <c r="E841" s="88"/>
      <c r="F841" s="88"/>
      <c r="G841" s="88"/>
      <c r="H841" s="88"/>
      <c r="I841" s="88"/>
      <c r="J841" s="208"/>
      <c r="K841" s="208"/>
      <c r="L841" s="88"/>
      <c r="M841" s="88"/>
      <c r="N841" s="88"/>
      <c r="O841" s="88"/>
      <c r="P841" s="88"/>
      <c r="Q841" s="88"/>
      <c r="R841" s="88"/>
      <c r="S841" s="88"/>
      <c r="T841" s="88"/>
      <c r="U841" s="88"/>
      <c r="V841" s="88"/>
      <c r="W841" s="88"/>
      <c r="X841" s="88"/>
      <c r="Y841" s="88"/>
      <c r="Z841" s="88"/>
    </row>
    <row r="842" spans="1:26" ht="9.75" customHeight="1" x14ac:dyDescent="0.15">
      <c r="A842" s="88"/>
      <c r="B842" s="88"/>
      <c r="C842" s="88"/>
      <c r="D842" s="88"/>
      <c r="E842" s="88"/>
      <c r="F842" s="88"/>
      <c r="G842" s="88"/>
      <c r="H842" s="88"/>
      <c r="I842" s="88"/>
      <c r="J842" s="208"/>
      <c r="K842" s="208"/>
      <c r="L842" s="88"/>
      <c r="M842" s="88"/>
      <c r="N842" s="88"/>
      <c r="O842" s="88"/>
      <c r="P842" s="88"/>
      <c r="Q842" s="88"/>
      <c r="R842" s="88"/>
      <c r="S842" s="88"/>
      <c r="T842" s="88"/>
      <c r="U842" s="88"/>
      <c r="V842" s="88"/>
      <c r="W842" s="88"/>
      <c r="X842" s="88"/>
      <c r="Y842" s="88"/>
      <c r="Z842" s="88"/>
    </row>
    <row r="843" spans="1:26" ht="9.75" customHeight="1" x14ac:dyDescent="0.15">
      <c r="A843" s="88"/>
      <c r="B843" s="88"/>
      <c r="C843" s="88"/>
      <c r="D843" s="88"/>
      <c r="E843" s="88"/>
      <c r="F843" s="88"/>
      <c r="G843" s="88"/>
      <c r="H843" s="88"/>
      <c r="I843" s="88"/>
      <c r="J843" s="208"/>
      <c r="K843" s="208"/>
      <c r="L843" s="88"/>
      <c r="M843" s="88"/>
      <c r="N843" s="88"/>
      <c r="O843" s="88"/>
      <c r="P843" s="88"/>
      <c r="Q843" s="88"/>
      <c r="R843" s="88"/>
      <c r="S843" s="88"/>
      <c r="T843" s="88"/>
      <c r="U843" s="88"/>
      <c r="V843" s="88"/>
      <c r="W843" s="88"/>
      <c r="X843" s="88"/>
      <c r="Y843" s="88"/>
      <c r="Z843" s="88"/>
    </row>
    <row r="844" spans="1:26" ht="9.75" customHeight="1" x14ac:dyDescent="0.15">
      <c r="A844" s="88"/>
      <c r="B844" s="88"/>
      <c r="C844" s="88"/>
      <c r="D844" s="88"/>
      <c r="E844" s="88"/>
      <c r="F844" s="88"/>
      <c r="G844" s="88"/>
      <c r="H844" s="88"/>
      <c r="I844" s="88"/>
      <c r="J844" s="208"/>
      <c r="K844" s="208"/>
      <c r="L844" s="88"/>
      <c r="M844" s="88"/>
      <c r="N844" s="88"/>
      <c r="O844" s="88"/>
      <c r="P844" s="88"/>
      <c r="Q844" s="88"/>
      <c r="R844" s="88"/>
      <c r="S844" s="88"/>
      <c r="T844" s="88"/>
      <c r="U844" s="88"/>
      <c r="V844" s="88"/>
      <c r="W844" s="88"/>
      <c r="X844" s="88"/>
      <c r="Y844" s="88"/>
      <c r="Z844" s="88"/>
    </row>
    <row r="845" spans="1:26" ht="9.75" customHeight="1" x14ac:dyDescent="0.15">
      <c r="A845" s="88"/>
      <c r="B845" s="88"/>
      <c r="C845" s="88"/>
      <c r="D845" s="88"/>
      <c r="E845" s="88"/>
      <c r="F845" s="88"/>
      <c r="G845" s="88"/>
      <c r="H845" s="88"/>
      <c r="I845" s="88"/>
      <c r="J845" s="208"/>
      <c r="K845" s="208"/>
      <c r="L845" s="88"/>
      <c r="M845" s="88"/>
      <c r="N845" s="88"/>
      <c r="O845" s="88"/>
      <c r="P845" s="88"/>
      <c r="Q845" s="88"/>
      <c r="R845" s="88"/>
      <c r="S845" s="88"/>
      <c r="T845" s="88"/>
      <c r="U845" s="88"/>
      <c r="V845" s="88"/>
      <c r="W845" s="88"/>
      <c r="X845" s="88"/>
      <c r="Y845" s="88"/>
      <c r="Z845" s="88"/>
    </row>
    <row r="846" spans="1:26" ht="9.75" customHeight="1" x14ac:dyDescent="0.15">
      <c r="A846" s="88"/>
      <c r="B846" s="88"/>
      <c r="C846" s="88"/>
      <c r="D846" s="88"/>
      <c r="E846" s="88"/>
      <c r="F846" s="88"/>
      <c r="G846" s="88"/>
      <c r="H846" s="88"/>
      <c r="I846" s="88"/>
      <c r="J846" s="208"/>
      <c r="K846" s="208"/>
      <c r="L846" s="88"/>
      <c r="M846" s="88"/>
      <c r="N846" s="88"/>
      <c r="O846" s="88"/>
      <c r="P846" s="88"/>
      <c r="Q846" s="88"/>
      <c r="R846" s="88"/>
      <c r="S846" s="88"/>
      <c r="T846" s="88"/>
      <c r="U846" s="88"/>
      <c r="V846" s="88"/>
      <c r="W846" s="88"/>
      <c r="X846" s="88"/>
      <c r="Y846" s="88"/>
      <c r="Z846" s="88"/>
    </row>
    <row r="847" spans="1:26" ht="9.75" customHeight="1" x14ac:dyDescent="0.15">
      <c r="A847" s="88"/>
      <c r="B847" s="88"/>
      <c r="C847" s="88"/>
      <c r="D847" s="88"/>
      <c r="E847" s="88"/>
      <c r="F847" s="88"/>
      <c r="G847" s="88"/>
      <c r="H847" s="88"/>
      <c r="I847" s="88"/>
      <c r="J847" s="208"/>
      <c r="K847" s="208"/>
      <c r="L847" s="88"/>
      <c r="M847" s="88"/>
      <c r="N847" s="88"/>
      <c r="O847" s="88"/>
      <c r="P847" s="88"/>
      <c r="Q847" s="88"/>
      <c r="R847" s="88"/>
      <c r="S847" s="88"/>
      <c r="T847" s="88"/>
      <c r="U847" s="88"/>
      <c r="V847" s="88"/>
      <c r="W847" s="88"/>
      <c r="X847" s="88"/>
      <c r="Y847" s="88"/>
      <c r="Z847" s="88"/>
    </row>
    <row r="848" spans="1:26" ht="9.75" customHeight="1" x14ac:dyDescent="0.15">
      <c r="A848" s="88"/>
      <c r="B848" s="88"/>
      <c r="C848" s="88"/>
      <c r="D848" s="88"/>
      <c r="E848" s="88"/>
      <c r="F848" s="88"/>
      <c r="G848" s="88"/>
      <c r="H848" s="88"/>
      <c r="I848" s="88"/>
      <c r="J848" s="208"/>
      <c r="K848" s="208"/>
      <c r="L848" s="88"/>
      <c r="M848" s="88"/>
      <c r="N848" s="88"/>
      <c r="O848" s="88"/>
      <c r="P848" s="88"/>
      <c r="Q848" s="88"/>
      <c r="R848" s="88"/>
      <c r="S848" s="88"/>
      <c r="T848" s="88"/>
      <c r="U848" s="88"/>
      <c r="V848" s="88"/>
      <c r="W848" s="88"/>
      <c r="X848" s="88"/>
      <c r="Y848" s="88"/>
      <c r="Z848" s="88"/>
    </row>
    <row r="849" spans="1:26" ht="9.75" customHeight="1" x14ac:dyDescent="0.15">
      <c r="A849" s="88"/>
      <c r="B849" s="88"/>
      <c r="C849" s="88"/>
      <c r="D849" s="88"/>
      <c r="E849" s="88"/>
      <c r="F849" s="88"/>
      <c r="G849" s="88"/>
      <c r="H849" s="88"/>
      <c r="I849" s="88"/>
      <c r="J849" s="208"/>
      <c r="K849" s="208"/>
      <c r="L849" s="88"/>
      <c r="M849" s="88"/>
      <c r="N849" s="88"/>
      <c r="O849" s="88"/>
      <c r="P849" s="88"/>
      <c r="Q849" s="88"/>
      <c r="R849" s="88"/>
      <c r="S849" s="88"/>
      <c r="T849" s="88"/>
      <c r="U849" s="88"/>
      <c r="V849" s="88"/>
      <c r="W849" s="88"/>
      <c r="X849" s="88"/>
      <c r="Y849" s="88"/>
      <c r="Z849" s="88"/>
    </row>
    <row r="850" spans="1:26" ht="9.75" customHeight="1" x14ac:dyDescent="0.15">
      <c r="A850" s="88"/>
      <c r="B850" s="88"/>
      <c r="C850" s="88"/>
      <c r="D850" s="88"/>
      <c r="E850" s="88"/>
      <c r="F850" s="88"/>
      <c r="G850" s="88"/>
      <c r="H850" s="88"/>
      <c r="I850" s="88"/>
      <c r="J850" s="208"/>
      <c r="K850" s="208"/>
      <c r="L850" s="88"/>
      <c r="M850" s="88"/>
      <c r="N850" s="88"/>
      <c r="O850" s="88"/>
      <c r="P850" s="88"/>
      <c r="Q850" s="88"/>
      <c r="R850" s="88"/>
      <c r="S850" s="88"/>
      <c r="T850" s="88"/>
      <c r="U850" s="88"/>
      <c r="V850" s="88"/>
      <c r="W850" s="88"/>
      <c r="X850" s="88"/>
      <c r="Y850" s="88"/>
      <c r="Z850" s="88"/>
    </row>
    <row r="851" spans="1:26" ht="9.75" customHeight="1" x14ac:dyDescent="0.15">
      <c r="A851" s="88"/>
      <c r="B851" s="88"/>
      <c r="C851" s="88"/>
      <c r="D851" s="88"/>
      <c r="E851" s="88"/>
      <c r="F851" s="88"/>
      <c r="G851" s="88"/>
      <c r="H851" s="88"/>
      <c r="I851" s="88"/>
      <c r="J851" s="208"/>
      <c r="K851" s="208"/>
      <c r="L851" s="88"/>
      <c r="M851" s="88"/>
      <c r="N851" s="88"/>
      <c r="O851" s="88"/>
      <c r="P851" s="88"/>
      <c r="Q851" s="88"/>
      <c r="R851" s="88"/>
      <c r="S851" s="88"/>
      <c r="T851" s="88"/>
      <c r="U851" s="88"/>
      <c r="V851" s="88"/>
      <c r="W851" s="88"/>
      <c r="X851" s="88"/>
      <c r="Y851" s="88"/>
      <c r="Z851" s="88"/>
    </row>
    <row r="852" spans="1:26" ht="9.75" customHeight="1" x14ac:dyDescent="0.15">
      <c r="A852" s="88"/>
      <c r="B852" s="88"/>
      <c r="C852" s="88"/>
      <c r="D852" s="88"/>
      <c r="E852" s="88"/>
      <c r="F852" s="88"/>
      <c r="G852" s="88"/>
      <c r="H852" s="88"/>
      <c r="I852" s="88"/>
      <c r="J852" s="208"/>
      <c r="K852" s="208"/>
      <c r="L852" s="88"/>
      <c r="M852" s="88"/>
      <c r="N852" s="88"/>
      <c r="O852" s="88"/>
      <c r="P852" s="88"/>
      <c r="Q852" s="88"/>
      <c r="R852" s="88"/>
      <c r="S852" s="88"/>
      <c r="T852" s="88"/>
      <c r="U852" s="88"/>
      <c r="V852" s="88"/>
      <c r="W852" s="88"/>
      <c r="X852" s="88"/>
      <c r="Y852" s="88"/>
      <c r="Z852" s="88"/>
    </row>
    <row r="853" spans="1:26" ht="9.75" customHeight="1" x14ac:dyDescent="0.15">
      <c r="A853" s="88"/>
      <c r="B853" s="88"/>
      <c r="C853" s="88"/>
      <c r="D853" s="88"/>
      <c r="E853" s="88"/>
      <c r="F853" s="88"/>
      <c r="G853" s="88"/>
      <c r="H853" s="88"/>
      <c r="I853" s="88"/>
      <c r="J853" s="208"/>
      <c r="K853" s="208"/>
      <c r="L853" s="88"/>
      <c r="M853" s="88"/>
      <c r="N853" s="88"/>
      <c r="O853" s="88"/>
      <c r="P853" s="88"/>
      <c r="Q853" s="88"/>
      <c r="R853" s="88"/>
      <c r="S853" s="88"/>
      <c r="T853" s="88"/>
      <c r="U853" s="88"/>
      <c r="V853" s="88"/>
      <c r="W853" s="88"/>
      <c r="X853" s="88"/>
      <c r="Y853" s="88"/>
      <c r="Z853" s="88"/>
    </row>
    <row r="854" spans="1:26" ht="9.75" customHeight="1" x14ac:dyDescent="0.15">
      <c r="A854" s="88"/>
      <c r="B854" s="88"/>
      <c r="C854" s="88"/>
      <c r="D854" s="88"/>
      <c r="E854" s="88"/>
      <c r="F854" s="88"/>
      <c r="G854" s="88"/>
      <c r="H854" s="88"/>
      <c r="I854" s="88"/>
      <c r="J854" s="208"/>
      <c r="K854" s="208"/>
      <c r="L854" s="88"/>
      <c r="M854" s="88"/>
      <c r="N854" s="88"/>
      <c r="O854" s="88"/>
      <c r="P854" s="88"/>
      <c r="Q854" s="88"/>
      <c r="R854" s="88"/>
      <c r="S854" s="88"/>
      <c r="T854" s="88"/>
      <c r="U854" s="88"/>
      <c r="V854" s="88"/>
      <c r="W854" s="88"/>
      <c r="X854" s="88"/>
      <c r="Y854" s="88"/>
      <c r="Z854" s="88"/>
    </row>
    <row r="855" spans="1:26" ht="9.75" customHeight="1" x14ac:dyDescent="0.15">
      <c r="A855" s="88"/>
      <c r="B855" s="88"/>
      <c r="C855" s="88"/>
      <c r="D855" s="88"/>
      <c r="E855" s="88"/>
      <c r="F855" s="88"/>
      <c r="G855" s="88"/>
      <c r="H855" s="88"/>
      <c r="I855" s="88"/>
      <c r="J855" s="208"/>
      <c r="K855" s="208"/>
      <c r="L855" s="88"/>
      <c r="M855" s="88"/>
      <c r="N855" s="88"/>
      <c r="O855" s="88"/>
      <c r="P855" s="88"/>
      <c r="Q855" s="88"/>
      <c r="R855" s="88"/>
      <c r="S855" s="88"/>
      <c r="T855" s="88"/>
      <c r="U855" s="88"/>
      <c r="V855" s="88"/>
      <c r="W855" s="88"/>
      <c r="X855" s="88"/>
      <c r="Y855" s="88"/>
      <c r="Z855" s="88"/>
    </row>
    <row r="856" spans="1:26" ht="9.75" customHeight="1" x14ac:dyDescent="0.15">
      <c r="A856" s="88"/>
      <c r="B856" s="88"/>
      <c r="C856" s="88"/>
      <c r="D856" s="88"/>
      <c r="E856" s="88"/>
      <c r="F856" s="88"/>
      <c r="G856" s="88"/>
      <c r="H856" s="88"/>
      <c r="I856" s="88"/>
      <c r="J856" s="208"/>
      <c r="K856" s="208"/>
      <c r="L856" s="88"/>
      <c r="M856" s="88"/>
      <c r="N856" s="88"/>
      <c r="O856" s="88"/>
      <c r="P856" s="88"/>
      <c r="Q856" s="88"/>
      <c r="R856" s="88"/>
      <c r="S856" s="88"/>
      <c r="T856" s="88"/>
      <c r="U856" s="88"/>
      <c r="V856" s="88"/>
      <c r="W856" s="88"/>
      <c r="X856" s="88"/>
      <c r="Y856" s="88"/>
      <c r="Z856" s="88"/>
    </row>
    <row r="857" spans="1:26" ht="9.75" customHeight="1" x14ac:dyDescent="0.15">
      <c r="A857" s="88"/>
      <c r="B857" s="88"/>
      <c r="C857" s="88"/>
      <c r="D857" s="88"/>
      <c r="E857" s="88"/>
      <c r="F857" s="88"/>
      <c r="G857" s="88"/>
      <c r="H857" s="88"/>
      <c r="I857" s="88"/>
      <c r="J857" s="208"/>
      <c r="K857" s="208"/>
      <c r="L857" s="88"/>
      <c r="M857" s="88"/>
      <c r="N857" s="88"/>
      <c r="O857" s="88"/>
      <c r="P857" s="88"/>
      <c r="Q857" s="88"/>
      <c r="R857" s="88"/>
      <c r="S857" s="88"/>
      <c r="T857" s="88"/>
      <c r="U857" s="88"/>
      <c r="V857" s="88"/>
      <c r="W857" s="88"/>
      <c r="X857" s="88"/>
      <c r="Y857" s="88"/>
      <c r="Z857" s="88"/>
    </row>
    <row r="858" spans="1:26" ht="9.75" customHeight="1" x14ac:dyDescent="0.15">
      <c r="A858" s="88"/>
      <c r="B858" s="88"/>
      <c r="C858" s="88"/>
      <c r="D858" s="88"/>
      <c r="E858" s="88"/>
      <c r="F858" s="88"/>
      <c r="G858" s="88"/>
      <c r="H858" s="88"/>
      <c r="I858" s="88"/>
      <c r="J858" s="208"/>
      <c r="K858" s="208"/>
      <c r="L858" s="88"/>
      <c r="M858" s="88"/>
      <c r="N858" s="88"/>
      <c r="O858" s="88"/>
      <c r="P858" s="88"/>
      <c r="Q858" s="88"/>
      <c r="R858" s="88"/>
      <c r="S858" s="88"/>
      <c r="T858" s="88"/>
      <c r="U858" s="88"/>
      <c r="V858" s="88"/>
      <c r="W858" s="88"/>
      <c r="X858" s="88"/>
      <c r="Y858" s="88"/>
      <c r="Z858" s="88"/>
    </row>
    <row r="859" spans="1:26" ht="9.75" customHeight="1" x14ac:dyDescent="0.15">
      <c r="A859" s="88"/>
      <c r="B859" s="88"/>
      <c r="C859" s="88"/>
      <c r="D859" s="88"/>
      <c r="E859" s="88"/>
      <c r="F859" s="88"/>
      <c r="G859" s="88"/>
      <c r="H859" s="88"/>
      <c r="I859" s="88"/>
      <c r="J859" s="208"/>
      <c r="K859" s="208"/>
      <c r="L859" s="88"/>
      <c r="M859" s="88"/>
      <c r="N859" s="88"/>
      <c r="O859" s="88"/>
      <c r="P859" s="88"/>
      <c r="Q859" s="88"/>
      <c r="R859" s="88"/>
      <c r="S859" s="88"/>
      <c r="T859" s="88"/>
      <c r="U859" s="88"/>
      <c r="V859" s="88"/>
      <c r="W859" s="88"/>
      <c r="X859" s="88"/>
      <c r="Y859" s="88"/>
      <c r="Z859" s="88"/>
    </row>
    <row r="860" spans="1:26" ht="9.75" customHeight="1" x14ac:dyDescent="0.15">
      <c r="A860" s="88"/>
      <c r="B860" s="88"/>
      <c r="C860" s="88"/>
      <c r="D860" s="88"/>
      <c r="E860" s="88"/>
      <c r="F860" s="88"/>
      <c r="G860" s="88"/>
      <c r="H860" s="88"/>
      <c r="I860" s="88"/>
      <c r="J860" s="208"/>
      <c r="K860" s="208"/>
      <c r="L860" s="88"/>
      <c r="M860" s="88"/>
      <c r="N860" s="88"/>
      <c r="O860" s="88"/>
      <c r="P860" s="88"/>
      <c r="Q860" s="88"/>
      <c r="R860" s="88"/>
      <c r="S860" s="88"/>
      <c r="T860" s="88"/>
      <c r="U860" s="88"/>
      <c r="V860" s="88"/>
      <c r="W860" s="88"/>
      <c r="X860" s="88"/>
      <c r="Y860" s="88"/>
      <c r="Z860" s="88"/>
    </row>
    <row r="861" spans="1:26" ht="9.75" customHeight="1" x14ac:dyDescent="0.15">
      <c r="A861" s="88"/>
      <c r="B861" s="88"/>
      <c r="C861" s="88"/>
      <c r="D861" s="88"/>
      <c r="E861" s="88"/>
      <c r="F861" s="88"/>
      <c r="G861" s="88"/>
      <c r="H861" s="88"/>
      <c r="I861" s="88"/>
      <c r="J861" s="208"/>
      <c r="K861" s="208"/>
      <c r="L861" s="88"/>
      <c r="M861" s="88"/>
      <c r="N861" s="88"/>
      <c r="O861" s="88"/>
      <c r="P861" s="88"/>
      <c r="Q861" s="88"/>
      <c r="R861" s="88"/>
      <c r="S861" s="88"/>
      <c r="T861" s="88"/>
      <c r="U861" s="88"/>
      <c r="V861" s="88"/>
      <c r="W861" s="88"/>
      <c r="X861" s="88"/>
      <c r="Y861" s="88"/>
      <c r="Z861" s="88"/>
    </row>
    <row r="862" spans="1:26" ht="9.75" customHeight="1" x14ac:dyDescent="0.15">
      <c r="A862" s="88"/>
      <c r="B862" s="88"/>
      <c r="C862" s="88"/>
      <c r="D862" s="88"/>
      <c r="E862" s="88"/>
      <c r="F862" s="88"/>
      <c r="G862" s="88"/>
      <c r="H862" s="88"/>
      <c r="I862" s="88"/>
      <c r="J862" s="208"/>
      <c r="K862" s="208"/>
      <c r="L862" s="88"/>
      <c r="M862" s="88"/>
      <c r="N862" s="88"/>
      <c r="O862" s="88"/>
      <c r="P862" s="88"/>
      <c r="Q862" s="88"/>
      <c r="R862" s="88"/>
      <c r="S862" s="88"/>
      <c r="T862" s="88"/>
      <c r="U862" s="88"/>
      <c r="V862" s="88"/>
      <c r="W862" s="88"/>
      <c r="X862" s="88"/>
      <c r="Y862" s="88"/>
      <c r="Z862" s="88"/>
    </row>
    <row r="863" spans="1:26" ht="9.75" customHeight="1" x14ac:dyDescent="0.15">
      <c r="A863" s="88"/>
      <c r="B863" s="88"/>
      <c r="C863" s="88"/>
      <c r="D863" s="88"/>
      <c r="E863" s="88"/>
      <c r="F863" s="88"/>
      <c r="G863" s="88"/>
      <c r="H863" s="88"/>
      <c r="I863" s="88"/>
      <c r="J863" s="208"/>
      <c r="K863" s="208"/>
      <c r="L863" s="88"/>
      <c r="M863" s="88"/>
      <c r="N863" s="88"/>
      <c r="O863" s="88"/>
      <c r="P863" s="88"/>
      <c r="Q863" s="88"/>
      <c r="R863" s="88"/>
      <c r="S863" s="88"/>
      <c r="T863" s="88"/>
      <c r="U863" s="88"/>
      <c r="V863" s="88"/>
      <c r="W863" s="88"/>
      <c r="X863" s="88"/>
      <c r="Y863" s="88"/>
      <c r="Z863" s="88"/>
    </row>
    <row r="864" spans="1:26" ht="9.75" customHeight="1" x14ac:dyDescent="0.15">
      <c r="A864" s="88"/>
      <c r="B864" s="88"/>
      <c r="C864" s="88"/>
      <c r="D864" s="88"/>
      <c r="E864" s="88"/>
      <c r="F864" s="88"/>
      <c r="G864" s="88"/>
      <c r="H864" s="88"/>
      <c r="I864" s="88"/>
      <c r="J864" s="208"/>
      <c r="K864" s="208"/>
      <c r="L864" s="88"/>
      <c r="M864" s="88"/>
      <c r="N864" s="88"/>
      <c r="O864" s="88"/>
      <c r="P864" s="88"/>
      <c r="Q864" s="88"/>
      <c r="R864" s="88"/>
      <c r="S864" s="88"/>
      <c r="T864" s="88"/>
      <c r="U864" s="88"/>
      <c r="V864" s="88"/>
      <c r="W864" s="88"/>
      <c r="X864" s="88"/>
      <c r="Y864" s="88"/>
      <c r="Z864" s="88"/>
    </row>
    <row r="865" spans="1:26" ht="9.75" customHeight="1" x14ac:dyDescent="0.15">
      <c r="A865" s="88"/>
      <c r="B865" s="88"/>
      <c r="C865" s="88"/>
      <c r="D865" s="88"/>
      <c r="E865" s="88"/>
      <c r="F865" s="88"/>
      <c r="G865" s="88"/>
      <c r="H865" s="88"/>
      <c r="I865" s="88"/>
      <c r="J865" s="208"/>
      <c r="K865" s="208"/>
      <c r="L865" s="88"/>
      <c r="M865" s="88"/>
      <c r="N865" s="88"/>
      <c r="O865" s="88"/>
      <c r="P865" s="88"/>
      <c r="Q865" s="88"/>
      <c r="R865" s="88"/>
      <c r="S865" s="88"/>
      <c r="T865" s="88"/>
      <c r="U865" s="88"/>
      <c r="V865" s="88"/>
      <c r="W865" s="88"/>
      <c r="X865" s="88"/>
      <c r="Y865" s="88"/>
      <c r="Z865" s="88"/>
    </row>
    <row r="866" spans="1:26" ht="9.75" customHeight="1" x14ac:dyDescent="0.15">
      <c r="A866" s="88"/>
      <c r="B866" s="88"/>
      <c r="C866" s="88"/>
      <c r="D866" s="88"/>
      <c r="E866" s="88"/>
      <c r="F866" s="88"/>
      <c r="G866" s="88"/>
      <c r="H866" s="88"/>
      <c r="I866" s="88"/>
      <c r="J866" s="208"/>
      <c r="K866" s="208"/>
      <c r="L866" s="88"/>
      <c r="M866" s="88"/>
      <c r="N866" s="88"/>
      <c r="O866" s="88"/>
      <c r="P866" s="88"/>
      <c r="Q866" s="88"/>
      <c r="R866" s="88"/>
      <c r="S866" s="88"/>
      <c r="T866" s="88"/>
      <c r="U866" s="88"/>
      <c r="V866" s="88"/>
      <c r="W866" s="88"/>
      <c r="X866" s="88"/>
      <c r="Y866" s="88"/>
      <c r="Z866" s="88"/>
    </row>
    <row r="867" spans="1:26" ht="9.75" customHeight="1" x14ac:dyDescent="0.15">
      <c r="A867" s="88"/>
      <c r="B867" s="88"/>
      <c r="C867" s="88"/>
      <c r="D867" s="88"/>
      <c r="E867" s="88"/>
      <c r="F867" s="88"/>
      <c r="G867" s="88"/>
      <c r="H867" s="88"/>
      <c r="I867" s="88"/>
      <c r="J867" s="208"/>
      <c r="K867" s="208"/>
      <c r="L867" s="88"/>
      <c r="M867" s="88"/>
      <c r="N867" s="88"/>
      <c r="O867" s="88"/>
      <c r="P867" s="88"/>
      <c r="Q867" s="88"/>
      <c r="R867" s="88"/>
      <c r="S867" s="88"/>
      <c r="T867" s="88"/>
      <c r="U867" s="88"/>
      <c r="V867" s="88"/>
      <c r="W867" s="88"/>
      <c r="X867" s="88"/>
      <c r="Y867" s="88"/>
      <c r="Z867" s="88"/>
    </row>
    <row r="868" spans="1:26" ht="9.75" customHeight="1" x14ac:dyDescent="0.15">
      <c r="A868" s="88"/>
      <c r="B868" s="88"/>
      <c r="C868" s="88"/>
      <c r="D868" s="88"/>
      <c r="E868" s="88"/>
      <c r="F868" s="88"/>
      <c r="G868" s="88"/>
      <c r="H868" s="88"/>
      <c r="I868" s="88"/>
      <c r="J868" s="208"/>
      <c r="K868" s="208"/>
      <c r="L868" s="88"/>
      <c r="M868" s="88"/>
      <c r="N868" s="88"/>
      <c r="O868" s="88"/>
      <c r="P868" s="88"/>
      <c r="Q868" s="88"/>
      <c r="R868" s="88"/>
      <c r="S868" s="88"/>
      <c r="T868" s="88"/>
      <c r="U868" s="88"/>
      <c r="V868" s="88"/>
      <c r="W868" s="88"/>
      <c r="X868" s="88"/>
      <c r="Y868" s="88"/>
      <c r="Z868" s="88"/>
    </row>
    <row r="869" spans="1:26" ht="9.75" customHeight="1" x14ac:dyDescent="0.15">
      <c r="A869" s="88"/>
      <c r="B869" s="88"/>
      <c r="C869" s="88"/>
      <c r="D869" s="88"/>
      <c r="E869" s="88"/>
      <c r="F869" s="88"/>
      <c r="G869" s="88"/>
      <c r="H869" s="88"/>
      <c r="I869" s="88"/>
      <c r="J869" s="208"/>
      <c r="K869" s="208"/>
      <c r="L869" s="88"/>
      <c r="M869" s="88"/>
      <c r="N869" s="88"/>
      <c r="O869" s="88"/>
      <c r="P869" s="88"/>
      <c r="Q869" s="88"/>
      <c r="R869" s="88"/>
      <c r="S869" s="88"/>
      <c r="T869" s="88"/>
      <c r="U869" s="88"/>
      <c r="V869" s="88"/>
      <c r="W869" s="88"/>
      <c r="X869" s="88"/>
      <c r="Y869" s="88"/>
      <c r="Z869" s="88"/>
    </row>
    <row r="870" spans="1:26" ht="9.75" customHeight="1" x14ac:dyDescent="0.15">
      <c r="A870" s="88"/>
      <c r="B870" s="88"/>
      <c r="C870" s="88"/>
      <c r="D870" s="88"/>
      <c r="E870" s="88"/>
      <c r="F870" s="88"/>
      <c r="G870" s="88"/>
      <c r="H870" s="88"/>
      <c r="I870" s="88"/>
      <c r="J870" s="208"/>
      <c r="K870" s="208"/>
      <c r="L870" s="88"/>
      <c r="M870" s="88"/>
      <c r="N870" s="88"/>
      <c r="O870" s="88"/>
      <c r="P870" s="88"/>
      <c r="Q870" s="88"/>
      <c r="R870" s="88"/>
      <c r="S870" s="88"/>
      <c r="T870" s="88"/>
      <c r="U870" s="88"/>
      <c r="V870" s="88"/>
      <c r="W870" s="88"/>
      <c r="X870" s="88"/>
      <c r="Y870" s="88"/>
      <c r="Z870" s="88"/>
    </row>
    <row r="871" spans="1:26" ht="9.75" customHeight="1" x14ac:dyDescent="0.15">
      <c r="A871" s="88"/>
      <c r="B871" s="88"/>
      <c r="C871" s="88"/>
      <c r="D871" s="88"/>
      <c r="E871" s="88"/>
      <c r="F871" s="88"/>
      <c r="G871" s="88"/>
      <c r="H871" s="88"/>
      <c r="I871" s="88"/>
      <c r="J871" s="208"/>
      <c r="K871" s="208"/>
      <c r="L871" s="88"/>
      <c r="M871" s="88"/>
      <c r="N871" s="88"/>
      <c r="O871" s="88"/>
      <c r="P871" s="88"/>
      <c r="Q871" s="88"/>
      <c r="R871" s="88"/>
      <c r="S871" s="88"/>
      <c r="T871" s="88"/>
      <c r="U871" s="88"/>
      <c r="V871" s="88"/>
      <c r="W871" s="88"/>
      <c r="X871" s="88"/>
      <c r="Y871" s="88"/>
      <c r="Z871" s="88"/>
    </row>
    <row r="872" spans="1:26" ht="9.75" customHeight="1" x14ac:dyDescent="0.15">
      <c r="A872" s="88"/>
      <c r="B872" s="88"/>
      <c r="C872" s="88"/>
      <c r="D872" s="88"/>
      <c r="E872" s="88"/>
      <c r="F872" s="88"/>
      <c r="G872" s="88"/>
      <c r="H872" s="88"/>
      <c r="I872" s="88"/>
      <c r="J872" s="208"/>
      <c r="K872" s="208"/>
      <c r="L872" s="88"/>
      <c r="M872" s="88"/>
      <c r="N872" s="88"/>
      <c r="O872" s="88"/>
      <c r="P872" s="88"/>
      <c r="Q872" s="88"/>
      <c r="R872" s="88"/>
      <c r="S872" s="88"/>
      <c r="T872" s="88"/>
      <c r="U872" s="88"/>
      <c r="V872" s="88"/>
      <c r="W872" s="88"/>
      <c r="X872" s="88"/>
      <c r="Y872" s="88"/>
      <c r="Z872" s="88"/>
    </row>
    <row r="873" spans="1:26" ht="9.75" customHeight="1" x14ac:dyDescent="0.15">
      <c r="A873" s="88"/>
      <c r="B873" s="88"/>
      <c r="C873" s="88"/>
      <c r="D873" s="88"/>
      <c r="E873" s="88"/>
      <c r="F873" s="88"/>
      <c r="G873" s="88"/>
      <c r="H873" s="88"/>
      <c r="I873" s="88"/>
      <c r="J873" s="208"/>
      <c r="K873" s="208"/>
      <c r="L873" s="88"/>
      <c r="M873" s="88"/>
      <c r="N873" s="88"/>
      <c r="O873" s="88"/>
      <c r="P873" s="88"/>
      <c r="Q873" s="88"/>
      <c r="R873" s="88"/>
      <c r="S873" s="88"/>
      <c r="T873" s="88"/>
      <c r="U873" s="88"/>
      <c r="V873" s="88"/>
      <c r="W873" s="88"/>
      <c r="X873" s="88"/>
      <c r="Y873" s="88"/>
      <c r="Z873" s="88"/>
    </row>
    <row r="874" spans="1:26" ht="9.75" customHeight="1" x14ac:dyDescent="0.15">
      <c r="A874" s="88"/>
      <c r="B874" s="88"/>
      <c r="C874" s="88"/>
      <c r="D874" s="88"/>
      <c r="E874" s="88"/>
      <c r="F874" s="88"/>
      <c r="G874" s="88"/>
      <c r="H874" s="88"/>
      <c r="I874" s="88"/>
      <c r="J874" s="208"/>
      <c r="K874" s="208"/>
      <c r="L874" s="88"/>
      <c r="M874" s="88"/>
      <c r="N874" s="88"/>
      <c r="O874" s="88"/>
      <c r="P874" s="88"/>
      <c r="Q874" s="88"/>
      <c r="R874" s="88"/>
      <c r="S874" s="88"/>
      <c r="T874" s="88"/>
      <c r="U874" s="88"/>
      <c r="V874" s="88"/>
      <c r="W874" s="88"/>
      <c r="X874" s="88"/>
      <c r="Y874" s="88"/>
      <c r="Z874" s="88"/>
    </row>
    <row r="875" spans="1:26" ht="9.75" customHeight="1" x14ac:dyDescent="0.15">
      <c r="A875" s="88"/>
      <c r="B875" s="88"/>
      <c r="C875" s="88"/>
      <c r="D875" s="88"/>
      <c r="E875" s="88"/>
      <c r="F875" s="88"/>
      <c r="G875" s="88"/>
      <c r="H875" s="88"/>
      <c r="I875" s="88"/>
      <c r="J875" s="208"/>
      <c r="K875" s="208"/>
      <c r="L875" s="88"/>
      <c r="M875" s="88"/>
      <c r="N875" s="88"/>
      <c r="O875" s="88"/>
      <c r="P875" s="88"/>
      <c r="Q875" s="88"/>
      <c r="R875" s="88"/>
      <c r="S875" s="88"/>
      <c r="T875" s="88"/>
      <c r="U875" s="88"/>
      <c r="V875" s="88"/>
      <c r="W875" s="88"/>
      <c r="X875" s="88"/>
      <c r="Y875" s="88"/>
      <c r="Z875" s="88"/>
    </row>
    <row r="876" spans="1:26" ht="9.75" customHeight="1" x14ac:dyDescent="0.15">
      <c r="A876" s="88"/>
      <c r="B876" s="88"/>
      <c r="C876" s="88"/>
      <c r="D876" s="88"/>
      <c r="E876" s="88"/>
      <c r="F876" s="88"/>
      <c r="G876" s="88"/>
      <c r="H876" s="88"/>
      <c r="I876" s="88"/>
      <c r="J876" s="208"/>
      <c r="K876" s="208"/>
      <c r="L876" s="88"/>
      <c r="M876" s="88"/>
      <c r="N876" s="88"/>
      <c r="O876" s="88"/>
      <c r="P876" s="88"/>
      <c r="Q876" s="88"/>
      <c r="R876" s="88"/>
      <c r="S876" s="88"/>
      <c r="T876" s="88"/>
      <c r="U876" s="88"/>
      <c r="V876" s="88"/>
      <c r="W876" s="88"/>
      <c r="X876" s="88"/>
      <c r="Y876" s="88"/>
      <c r="Z876" s="88"/>
    </row>
    <row r="877" spans="1:26" ht="9.75" customHeight="1" x14ac:dyDescent="0.15">
      <c r="A877" s="88"/>
      <c r="B877" s="88"/>
      <c r="C877" s="88"/>
      <c r="D877" s="88"/>
      <c r="E877" s="88"/>
      <c r="F877" s="88"/>
      <c r="G877" s="88"/>
      <c r="H877" s="88"/>
      <c r="I877" s="88"/>
      <c r="J877" s="208"/>
      <c r="K877" s="208"/>
      <c r="L877" s="88"/>
      <c r="M877" s="88"/>
      <c r="N877" s="88"/>
      <c r="O877" s="88"/>
      <c r="P877" s="88"/>
      <c r="Q877" s="88"/>
      <c r="R877" s="88"/>
      <c r="S877" s="88"/>
      <c r="T877" s="88"/>
      <c r="U877" s="88"/>
      <c r="V877" s="88"/>
      <c r="W877" s="88"/>
      <c r="X877" s="88"/>
      <c r="Y877" s="88"/>
      <c r="Z877" s="88"/>
    </row>
    <row r="878" spans="1:26" ht="9.75" customHeight="1" x14ac:dyDescent="0.15">
      <c r="A878" s="88"/>
      <c r="B878" s="88"/>
      <c r="C878" s="88"/>
      <c r="D878" s="88"/>
      <c r="E878" s="88"/>
      <c r="F878" s="88"/>
      <c r="G878" s="88"/>
      <c r="H878" s="88"/>
      <c r="I878" s="88"/>
      <c r="J878" s="208"/>
      <c r="K878" s="208"/>
      <c r="L878" s="88"/>
      <c r="M878" s="88"/>
      <c r="N878" s="88"/>
      <c r="O878" s="88"/>
      <c r="P878" s="88"/>
      <c r="Q878" s="88"/>
      <c r="R878" s="88"/>
      <c r="S878" s="88"/>
      <c r="T878" s="88"/>
      <c r="U878" s="88"/>
      <c r="V878" s="88"/>
      <c r="W878" s="88"/>
      <c r="X878" s="88"/>
      <c r="Y878" s="88"/>
      <c r="Z878" s="88"/>
    </row>
    <row r="879" spans="1:26" ht="9.75" customHeight="1" x14ac:dyDescent="0.15">
      <c r="A879" s="88"/>
      <c r="B879" s="88"/>
      <c r="C879" s="88"/>
      <c r="D879" s="88"/>
      <c r="E879" s="88"/>
      <c r="F879" s="88"/>
      <c r="G879" s="88"/>
      <c r="H879" s="88"/>
      <c r="I879" s="88"/>
      <c r="J879" s="208"/>
      <c r="K879" s="208"/>
      <c r="L879" s="88"/>
      <c r="M879" s="88"/>
      <c r="N879" s="88"/>
      <c r="O879" s="88"/>
      <c r="P879" s="88"/>
      <c r="Q879" s="88"/>
      <c r="R879" s="88"/>
      <c r="S879" s="88"/>
      <c r="T879" s="88"/>
      <c r="U879" s="88"/>
      <c r="V879" s="88"/>
      <c r="W879" s="88"/>
      <c r="X879" s="88"/>
      <c r="Y879" s="88"/>
      <c r="Z879" s="88"/>
    </row>
    <row r="880" spans="1:26" ht="9.75" customHeight="1" x14ac:dyDescent="0.15">
      <c r="A880" s="88"/>
      <c r="B880" s="88"/>
      <c r="C880" s="88"/>
      <c r="D880" s="88"/>
      <c r="E880" s="88"/>
      <c r="F880" s="88"/>
      <c r="G880" s="88"/>
      <c r="H880" s="88"/>
      <c r="I880" s="88"/>
      <c r="J880" s="208"/>
      <c r="K880" s="208"/>
      <c r="L880" s="88"/>
      <c r="M880" s="88"/>
      <c r="N880" s="88"/>
      <c r="O880" s="88"/>
      <c r="P880" s="88"/>
      <c r="Q880" s="88"/>
      <c r="R880" s="88"/>
      <c r="S880" s="88"/>
      <c r="T880" s="88"/>
      <c r="U880" s="88"/>
      <c r="V880" s="88"/>
      <c r="W880" s="88"/>
      <c r="X880" s="88"/>
      <c r="Y880" s="88"/>
      <c r="Z880" s="88"/>
    </row>
    <row r="881" spans="1:26" ht="9.75" customHeight="1" x14ac:dyDescent="0.15">
      <c r="A881" s="88"/>
      <c r="B881" s="88"/>
      <c r="C881" s="88"/>
      <c r="D881" s="88"/>
      <c r="E881" s="88"/>
      <c r="F881" s="88"/>
      <c r="G881" s="88"/>
      <c r="H881" s="88"/>
      <c r="I881" s="88"/>
      <c r="J881" s="208"/>
      <c r="K881" s="208"/>
      <c r="L881" s="88"/>
      <c r="M881" s="88"/>
      <c r="N881" s="88"/>
      <c r="O881" s="88"/>
      <c r="P881" s="88"/>
      <c r="Q881" s="88"/>
      <c r="R881" s="88"/>
      <c r="S881" s="88"/>
      <c r="T881" s="88"/>
      <c r="U881" s="88"/>
      <c r="V881" s="88"/>
      <c r="W881" s="88"/>
      <c r="X881" s="88"/>
      <c r="Y881" s="88"/>
      <c r="Z881" s="88"/>
    </row>
    <row r="882" spans="1:26" ht="9.75" customHeight="1" x14ac:dyDescent="0.15">
      <c r="A882" s="88"/>
      <c r="B882" s="88"/>
      <c r="C882" s="88"/>
      <c r="D882" s="88"/>
      <c r="E882" s="88"/>
      <c r="F882" s="88"/>
      <c r="G882" s="88"/>
      <c r="H882" s="88"/>
      <c r="I882" s="88"/>
      <c r="J882" s="208"/>
      <c r="K882" s="208"/>
      <c r="L882" s="88"/>
      <c r="M882" s="88"/>
      <c r="N882" s="88"/>
      <c r="O882" s="88"/>
      <c r="P882" s="88"/>
      <c r="Q882" s="88"/>
      <c r="R882" s="88"/>
      <c r="S882" s="88"/>
      <c r="T882" s="88"/>
      <c r="U882" s="88"/>
      <c r="V882" s="88"/>
      <c r="W882" s="88"/>
      <c r="X882" s="88"/>
      <c r="Y882" s="88"/>
      <c r="Z882" s="88"/>
    </row>
    <row r="883" spans="1:26" ht="9.75" customHeight="1" x14ac:dyDescent="0.15">
      <c r="A883" s="88"/>
      <c r="B883" s="88"/>
      <c r="C883" s="88"/>
      <c r="D883" s="88"/>
      <c r="E883" s="88"/>
      <c r="F883" s="88"/>
      <c r="G883" s="88"/>
      <c r="H883" s="88"/>
      <c r="I883" s="88"/>
      <c r="J883" s="208"/>
      <c r="K883" s="208"/>
      <c r="L883" s="88"/>
      <c r="M883" s="88"/>
      <c r="N883" s="88"/>
      <c r="O883" s="88"/>
      <c r="P883" s="88"/>
      <c r="Q883" s="88"/>
      <c r="R883" s="88"/>
      <c r="S883" s="88"/>
      <c r="T883" s="88"/>
      <c r="U883" s="88"/>
      <c r="V883" s="88"/>
      <c r="W883" s="88"/>
      <c r="X883" s="88"/>
      <c r="Y883" s="88"/>
      <c r="Z883" s="88"/>
    </row>
    <row r="884" spans="1:26" ht="9.75" customHeight="1" x14ac:dyDescent="0.15">
      <c r="A884" s="88"/>
      <c r="B884" s="88"/>
      <c r="C884" s="88"/>
      <c r="D884" s="88"/>
      <c r="E884" s="88"/>
      <c r="F884" s="88"/>
      <c r="G884" s="88"/>
      <c r="H884" s="88"/>
      <c r="I884" s="88"/>
      <c r="J884" s="208"/>
      <c r="K884" s="208"/>
      <c r="L884" s="88"/>
      <c r="M884" s="88"/>
      <c r="N884" s="88"/>
      <c r="O884" s="88"/>
      <c r="P884" s="88"/>
      <c r="Q884" s="88"/>
      <c r="R884" s="88"/>
      <c r="S884" s="88"/>
      <c r="T884" s="88"/>
      <c r="U884" s="88"/>
      <c r="V884" s="88"/>
      <c r="W884" s="88"/>
      <c r="X884" s="88"/>
      <c r="Y884" s="88"/>
      <c r="Z884" s="88"/>
    </row>
    <row r="885" spans="1:26" ht="9.75" customHeight="1" x14ac:dyDescent="0.15">
      <c r="A885" s="88"/>
      <c r="B885" s="88"/>
      <c r="C885" s="88"/>
      <c r="D885" s="88"/>
      <c r="E885" s="88"/>
      <c r="F885" s="88"/>
      <c r="G885" s="88"/>
      <c r="H885" s="88"/>
      <c r="I885" s="88"/>
      <c r="J885" s="208"/>
      <c r="K885" s="208"/>
      <c r="L885" s="88"/>
      <c r="M885" s="88"/>
      <c r="N885" s="88"/>
      <c r="O885" s="88"/>
      <c r="P885" s="88"/>
      <c r="Q885" s="88"/>
      <c r="R885" s="88"/>
      <c r="S885" s="88"/>
      <c r="T885" s="88"/>
      <c r="U885" s="88"/>
      <c r="V885" s="88"/>
      <c r="W885" s="88"/>
      <c r="X885" s="88"/>
      <c r="Y885" s="88"/>
      <c r="Z885" s="88"/>
    </row>
    <row r="886" spans="1:26" ht="9.75" customHeight="1" x14ac:dyDescent="0.15">
      <c r="A886" s="88"/>
      <c r="B886" s="88"/>
      <c r="C886" s="88"/>
      <c r="D886" s="88"/>
      <c r="E886" s="88"/>
      <c r="F886" s="88"/>
      <c r="G886" s="88"/>
      <c r="H886" s="88"/>
      <c r="I886" s="88"/>
      <c r="J886" s="208"/>
      <c r="K886" s="208"/>
      <c r="L886" s="88"/>
      <c r="M886" s="88"/>
      <c r="N886" s="88"/>
      <c r="O886" s="88"/>
      <c r="P886" s="88"/>
      <c r="Q886" s="88"/>
      <c r="R886" s="88"/>
      <c r="S886" s="88"/>
      <c r="T886" s="88"/>
      <c r="U886" s="88"/>
      <c r="V886" s="88"/>
      <c r="W886" s="88"/>
      <c r="X886" s="88"/>
      <c r="Y886" s="88"/>
      <c r="Z886" s="88"/>
    </row>
    <row r="887" spans="1:26" ht="9.75" customHeight="1" x14ac:dyDescent="0.15">
      <c r="A887" s="88"/>
      <c r="B887" s="88"/>
      <c r="C887" s="88"/>
      <c r="D887" s="88"/>
      <c r="E887" s="88"/>
      <c r="F887" s="88"/>
      <c r="G887" s="88"/>
      <c r="H887" s="88"/>
      <c r="I887" s="88"/>
      <c r="J887" s="208"/>
      <c r="K887" s="208"/>
      <c r="L887" s="88"/>
      <c r="M887" s="88"/>
      <c r="N887" s="88"/>
      <c r="O887" s="88"/>
      <c r="P887" s="88"/>
      <c r="Q887" s="88"/>
      <c r="R887" s="88"/>
      <c r="S887" s="88"/>
      <c r="T887" s="88"/>
      <c r="U887" s="88"/>
      <c r="V887" s="88"/>
      <c r="W887" s="88"/>
      <c r="X887" s="88"/>
      <c r="Y887" s="88"/>
      <c r="Z887" s="88"/>
    </row>
    <row r="888" spans="1:26" ht="9.75" customHeight="1" x14ac:dyDescent="0.15">
      <c r="A888" s="88"/>
      <c r="B888" s="88"/>
      <c r="C888" s="88"/>
      <c r="D888" s="88"/>
      <c r="E888" s="88"/>
      <c r="F888" s="88"/>
      <c r="G888" s="88"/>
      <c r="H888" s="88"/>
      <c r="I888" s="88"/>
      <c r="J888" s="208"/>
      <c r="K888" s="208"/>
      <c r="L888" s="88"/>
      <c r="M888" s="88"/>
      <c r="N888" s="88"/>
      <c r="O888" s="88"/>
      <c r="P888" s="88"/>
      <c r="Q888" s="88"/>
      <c r="R888" s="88"/>
      <c r="S888" s="88"/>
      <c r="T888" s="88"/>
      <c r="U888" s="88"/>
      <c r="V888" s="88"/>
      <c r="W888" s="88"/>
      <c r="X888" s="88"/>
      <c r="Y888" s="88"/>
      <c r="Z888" s="88"/>
    </row>
    <row r="889" spans="1:26" ht="9.75" customHeight="1" x14ac:dyDescent="0.15">
      <c r="A889" s="88"/>
      <c r="B889" s="88"/>
      <c r="C889" s="88"/>
      <c r="D889" s="88"/>
      <c r="E889" s="88"/>
      <c r="F889" s="88"/>
      <c r="G889" s="88"/>
      <c r="H889" s="88"/>
      <c r="I889" s="88"/>
      <c r="J889" s="208"/>
      <c r="K889" s="208"/>
      <c r="L889" s="88"/>
      <c r="M889" s="88"/>
      <c r="N889" s="88"/>
      <c r="O889" s="88"/>
      <c r="P889" s="88"/>
      <c r="Q889" s="88"/>
      <c r="R889" s="88"/>
      <c r="S889" s="88"/>
      <c r="T889" s="88"/>
      <c r="U889" s="88"/>
      <c r="V889" s="88"/>
      <c r="W889" s="88"/>
      <c r="X889" s="88"/>
      <c r="Y889" s="88"/>
      <c r="Z889" s="88"/>
    </row>
    <row r="890" spans="1:26" ht="9.75" customHeight="1" x14ac:dyDescent="0.15">
      <c r="A890" s="88"/>
      <c r="B890" s="88"/>
      <c r="C890" s="88"/>
      <c r="D890" s="88"/>
      <c r="E890" s="88"/>
      <c r="F890" s="88"/>
      <c r="G890" s="88"/>
      <c r="H890" s="88"/>
      <c r="I890" s="88"/>
      <c r="J890" s="208"/>
      <c r="K890" s="208"/>
      <c r="L890" s="88"/>
      <c r="M890" s="88"/>
      <c r="N890" s="88"/>
      <c r="O890" s="88"/>
      <c r="P890" s="88"/>
      <c r="Q890" s="88"/>
      <c r="R890" s="88"/>
      <c r="S890" s="88"/>
      <c r="T890" s="88"/>
      <c r="U890" s="88"/>
      <c r="V890" s="88"/>
      <c r="W890" s="88"/>
      <c r="X890" s="88"/>
      <c r="Y890" s="88"/>
      <c r="Z890" s="88"/>
    </row>
    <row r="891" spans="1:26" ht="9.75" customHeight="1" x14ac:dyDescent="0.15">
      <c r="A891" s="88"/>
      <c r="B891" s="88"/>
      <c r="C891" s="88"/>
      <c r="D891" s="88"/>
      <c r="E891" s="88"/>
      <c r="F891" s="88"/>
      <c r="G891" s="88"/>
      <c r="H891" s="88"/>
      <c r="I891" s="88"/>
      <c r="J891" s="208"/>
      <c r="K891" s="208"/>
      <c r="L891" s="88"/>
      <c r="M891" s="88"/>
      <c r="N891" s="88"/>
      <c r="O891" s="88"/>
      <c r="P891" s="88"/>
      <c r="Q891" s="88"/>
      <c r="R891" s="88"/>
      <c r="S891" s="88"/>
      <c r="T891" s="88"/>
      <c r="U891" s="88"/>
      <c r="V891" s="88"/>
      <c r="W891" s="88"/>
      <c r="X891" s="88"/>
      <c r="Y891" s="88"/>
      <c r="Z891" s="88"/>
    </row>
    <row r="892" spans="1:26" ht="9.75" customHeight="1" x14ac:dyDescent="0.15">
      <c r="A892" s="88"/>
      <c r="B892" s="88"/>
      <c r="C892" s="88"/>
      <c r="D892" s="88"/>
      <c r="E892" s="88"/>
      <c r="F892" s="88"/>
      <c r="G892" s="88"/>
      <c r="H892" s="88"/>
      <c r="I892" s="88"/>
      <c r="J892" s="208"/>
      <c r="K892" s="208"/>
      <c r="L892" s="88"/>
      <c r="M892" s="88"/>
      <c r="N892" s="88"/>
      <c r="O892" s="88"/>
      <c r="P892" s="88"/>
      <c r="Q892" s="88"/>
      <c r="R892" s="88"/>
      <c r="S892" s="88"/>
      <c r="T892" s="88"/>
      <c r="U892" s="88"/>
      <c r="V892" s="88"/>
      <c r="W892" s="88"/>
      <c r="X892" s="88"/>
      <c r="Y892" s="88"/>
      <c r="Z892" s="88"/>
    </row>
    <row r="893" spans="1:26" ht="9.75" customHeight="1" x14ac:dyDescent="0.15">
      <c r="A893" s="88"/>
      <c r="B893" s="88"/>
      <c r="C893" s="88"/>
      <c r="D893" s="88"/>
      <c r="E893" s="88"/>
      <c r="F893" s="88"/>
      <c r="G893" s="88"/>
      <c r="H893" s="88"/>
      <c r="I893" s="88"/>
      <c r="J893" s="208"/>
      <c r="K893" s="208"/>
      <c r="L893" s="88"/>
      <c r="M893" s="88"/>
      <c r="N893" s="88"/>
      <c r="O893" s="88"/>
      <c r="P893" s="88"/>
      <c r="Q893" s="88"/>
      <c r="R893" s="88"/>
      <c r="S893" s="88"/>
      <c r="T893" s="88"/>
      <c r="U893" s="88"/>
      <c r="V893" s="88"/>
      <c r="W893" s="88"/>
      <c r="X893" s="88"/>
      <c r="Y893" s="88"/>
      <c r="Z893" s="88"/>
    </row>
    <row r="894" spans="1:26" ht="9.75" customHeight="1" x14ac:dyDescent="0.15">
      <c r="A894" s="88"/>
      <c r="B894" s="88"/>
      <c r="C894" s="88"/>
      <c r="D894" s="88"/>
      <c r="E894" s="88"/>
      <c r="F894" s="88"/>
      <c r="G894" s="88"/>
      <c r="H894" s="88"/>
      <c r="I894" s="88"/>
      <c r="J894" s="208"/>
      <c r="K894" s="208"/>
      <c r="L894" s="88"/>
      <c r="M894" s="88"/>
      <c r="N894" s="88"/>
      <c r="O894" s="88"/>
      <c r="P894" s="88"/>
      <c r="Q894" s="88"/>
      <c r="R894" s="88"/>
      <c r="S894" s="88"/>
      <c r="T894" s="88"/>
      <c r="U894" s="88"/>
      <c r="V894" s="88"/>
      <c r="W894" s="88"/>
      <c r="X894" s="88"/>
      <c r="Y894" s="88"/>
      <c r="Z894" s="88"/>
    </row>
    <row r="895" spans="1:26" ht="9.75" customHeight="1" x14ac:dyDescent="0.15">
      <c r="A895" s="88"/>
      <c r="B895" s="88"/>
      <c r="C895" s="88"/>
      <c r="D895" s="88"/>
      <c r="E895" s="88"/>
      <c r="F895" s="88"/>
      <c r="G895" s="88"/>
      <c r="H895" s="88"/>
      <c r="I895" s="88"/>
      <c r="J895" s="208"/>
      <c r="K895" s="208"/>
      <c r="L895" s="88"/>
      <c r="M895" s="88"/>
      <c r="N895" s="88"/>
      <c r="O895" s="88"/>
      <c r="P895" s="88"/>
      <c r="Q895" s="88"/>
      <c r="R895" s="88"/>
      <c r="S895" s="88"/>
      <c r="T895" s="88"/>
      <c r="U895" s="88"/>
      <c r="V895" s="88"/>
      <c r="W895" s="88"/>
      <c r="X895" s="88"/>
      <c r="Y895" s="88"/>
      <c r="Z895" s="88"/>
    </row>
    <row r="896" spans="1:26" ht="9.75" customHeight="1" x14ac:dyDescent="0.15">
      <c r="A896" s="88"/>
      <c r="B896" s="88"/>
      <c r="C896" s="88"/>
      <c r="D896" s="88"/>
      <c r="E896" s="88"/>
      <c r="F896" s="88"/>
      <c r="G896" s="88"/>
      <c r="H896" s="88"/>
      <c r="I896" s="88"/>
      <c r="J896" s="208"/>
      <c r="K896" s="208"/>
      <c r="L896" s="88"/>
      <c r="M896" s="88"/>
      <c r="N896" s="88"/>
      <c r="O896" s="88"/>
      <c r="P896" s="88"/>
      <c r="Q896" s="88"/>
      <c r="R896" s="88"/>
      <c r="S896" s="88"/>
      <c r="T896" s="88"/>
      <c r="U896" s="88"/>
      <c r="V896" s="88"/>
      <c r="W896" s="88"/>
      <c r="X896" s="88"/>
      <c r="Y896" s="88"/>
      <c r="Z896" s="88"/>
    </row>
    <row r="897" spans="1:26" ht="9.75" customHeight="1" x14ac:dyDescent="0.15">
      <c r="A897" s="88"/>
      <c r="B897" s="88"/>
      <c r="C897" s="88"/>
      <c r="D897" s="88"/>
      <c r="E897" s="88"/>
      <c r="F897" s="88"/>
      <c r="G897" s="88"/>
      <c r="H897" s="88"/>
      <c r="I897" s="88"/>
      <c r="J897" s="208"/>
      <c r="K897" s="208"/>
      <c r="L897" s="88"/>
      <c r="M897" s="88"/>
      <c r="N897" s="88"/>
      <c r="O897" s="88"/>
      <c r="P897" s="88"/>
      <c r="Q897" s="88"/>
      <c r="R897" s="88"/>
      <c r="S897" s="88"/>
      <c r="T897" s="88"/>
      <c r="U897" s="88"/>
      <c r="V897" s="88"/>
      <c r="W897" s="88"/>
      <c r="X897" s="88"/>
      <c r="Y897" s="88"/>
      <c r="Z897" s="88"/>
    </row>
    <row r="898" spans="1:26" ht="9.75" customHeight="1" x14ac:dyDescent="0.15">
      <c r="A898" s="88"/>
      <c r="B898" s="88"/>
      <c r="C898" s="88"/>
      <c r="D898" s="88"/>
      <c r="E898" s="88"/>
      <c r="F898" s="88"/>
      <c r="G898" s="88"/>
      <c r="H898" s="88"/>
      <c r="I898" s="88"/>
      <c r="J898" s="208"/>
      <c r="K898" s="208"/>
      <c r="L898" s="88"/>
      <c r="M898" s="88"/>
      <c r="N898" s="88"/>
      <c r="O898" s="88"/>
      <c r="P898" s="88"/>
      <c r="Q898" s="88"/>
      <c r="R898" s="88"/>
      <c r="S898" s="88"/>
      <c r="T898" s="88"/>
      <c r="U898" s="88"/>
      <c r="V898" s="88"/>
      <c r="W898" s="88"/>
      <c r="X898" s="88"/>
      <c r="Y898" s="88"/>
      <c r="Z898" s="88"/>
    </row>
    <row r="899" spans="1:26" ht="9.75" customHeight="1" x14ac:dyDescent="0.15">
      <c r="A899" s="88"/>
      <c r="B899" s="88"/>
      <c r="C899" s="88"/>
      <c r="D899" s="88"/>
      <c r="E899" s="88"/>
      <c r="F899" s="88"/>
      <c r="G899" s="88"/>
      <c r="H899" s="88"/>
      <c r="I899" s="88"/>
      <c r="J899" s="208"/>
      <c r="K899" s="208"/>
      <c r="L899" s="88"/>
      <c r="M899" s="88"/>
      <c r="N899" s="88"/>
      <c r="O899" s="88"/>
      <c r="P899" s="88"/>
      <c r="Q899" s="88"/>
      <c r="R899" s="88"/>
      <c r="S899" s="88"/>
      <c r="T899" s="88"/>
      <c r="U899" s="88"/>
      <c r="V899" s="88"/>
      <c r="W899" s="88"/>
      <c r="X899" s="88"/>
      <c r="Y899" s="88"/>
      <c r="Z899" s="88"/>
    </row>
    <row r="900" spans="1:26" ht="9.75" customHeight="1" x14ac:dyDescent="0.15">
      <c r="A900" s="88"/>
      <c r="B900" s="88"/>
      <c r="C900" s="88"/>
      <c r="D900" s="88"/>
      <c r="E900" s="88"/>
      <c r="F900" s="88"/>
      <c r="G900" s="88"/>
      <c r="H900" s="88"/>
      <c r="I900" s="88"/>
      <c r="J900" s="208"/>
      <c r="K900" s="208"/>
      <c r="L900" s="88"/>
      <c r="M900" s="88"/>
      <c r="N900" s="88"/>
      <c r="O900" s="88"/>
      <c r="P900" s="88"/>
      <c r="Q900" s="88"/>
      <c r="R900" s="88"/>
      <c r="S900" s="88"/>
      <c r="T900" s="88"/>
      <c r="U900" s="88"/>
      <c r="V900" s="88"/>
      <c r="W900" s="88"/>
      <c r="X900" s="88"/>
      <c r="Y900" s="88"/>
      <c r="Z900" s="88"/>
    </row>
    <row r="901" spans="1:26" ht="9.75" customHeight="1" x14ac:dyDescent="0.15">
      <c r="A901" s="88"/>
      <c r="B901" s="88"/>
      <c r="C901" s="88"/>
      <c r="D901" s="88"/>
      <c r="E901" s="88"/>
      <c r="F901" s="88"/>
      <c r="G901" s="88"/>
      <c r="H901" s="88"/>
      <c r="I901" s="88"/>
      <c r="J901" s="208"/>
      <c r="K901" s="208"/>
      <c r="L901" s="88"/>
      <c r="M901" s="88"/>
      <c r="N901" s="88"/>
      <c r="O901" s="88"/>
      <c r="P901" s="88"/>
      <c r="Q901" s="88"/>
      <c r="R901" s="88"/>
      <c r="S901" s="88"/>
      <c r="T901" s="88"/>
      <c r="U901" s="88"/>
      <c r="V901" s="88"/>
      <c r="W901" s="88"/>
      <c r="X901" s="88"/>
      <c r="Y901" s="88"/>
      <c r="Z901" s="88"/>
    </row>
    <row r="902" spans="1:26" ht="9.75" customHeight="1" x14ac:dyDescent="0.15">
      <c r="A902" s="88"/>
      <c r="B902" s="88"/>
      <c r="C902" s="88"/>
      <c r="D902" s="88"/>
      <c r="E902" s="88"/>
      <c r="F902" s="88"/>
      <c r="G902" s="88"/>
      <c r="H902" s="88"/>
      <c r="I902" s="88"/>
      <c r="J902" s="208"/>
      <c r="K902" s="208"/>
      <c r="L902" s="88"/>
      <c r="M902" s="88"/>
      <c r="N902" s="88"/>
      <c r="O902" s="88"/>
      <c r="P902" s="88"/>
      <c r="Q902" s="88"/>
      <c r="R902" s="88"/>
      <c r="S902" s="88"/>
      <c r="T902" s="88"/>
      <c r="U902" s="88"/>
      <c r="V902" s="88"/>
      <c r="W902" s="88"/>
      <c r="X902" s="88"/>
      <c r="Y902" s="88"/>
      <c r="Z902" s="88"/>
    </row>
    <row r="903" spans="1:26" ht="9.75" customHeight="1" x14ac:dyDescent="0.15">
      <c r="A903" s="88"/>
      <c r="B903" s="88"/>
      <c r="C903" s="88"/>
      <c r="D903" s="88"/>
      <c r="E903" s="88"/>
      <c r="F903" s="88"/>
      <c r="G903" s="88"/>
      <c r="H903" s="88"/>
      <c r="I903" s="88"/>
      <c r="J903" s="208"/>
      <c r="K903" s="208"/>
      <c r="L903" s="88"/>
      <c r="M903" s="88"/>
      <c r="N903" s="88"/>
      <c r="O903" s="88"/>
      <c r="P903" s="88"/>
      <c r="Q903" s="88"/>
      <c r="R903" s="88"/>
      <c r="S903" s="88"/>
      <c r="T903" s="88"/>
      <c r="U903" s="88"/>
      <c r="V903" s="88"/>
      <c r="W903" s="88"/>
      <c r="X903" s="88"/>
      <c r="Y903" s="88"/>
      <c r="Z903" s="88"/>
    </row>
    <row r="904" spans="1:26" ht="9.75" customHeight="1" x14ac:dyDescent="0.15">
      <c r="A904" s="88"/>
      <c r="B904" s="88"/>
      <c r="C904" s="88"/>
      <c r="D904" s="88"/>
      <c r="E904" s="88"/>
      <c r="F904" s="88"/>
      <c r="G904" s="88"/>
      <c r="H904" s="88"/>
      <c r="I904" s="88"/>
      <c r="J904" s="208"/>
      <c r="K904" s="208"/>
      <c r="L904" s="88"/>
      <c r="M904" s="88"/>
      <c r="N904" s="88"/>
      <c r="O904" s="88"/>
      <c r="P904" s="88"/>
      <c r="Q904" s="88"/>
      <c r="R904" s="88"/>
      <c r="S904" s="88"/>
      <c r="T904" s="88"/>
      <c r="U904" s="88"/>
      <c r="V904" s="88"/>
      <c r="W904" s="88"/>
      <c r="X904" s="88"/>
      <c r="Y904" s="88"/>
      <c r="Z904" s="88"/>
    </row>
    <row r="905" spans="1:26" ht="9.75" customHeight="1" x14ac:dyDescent="0.15">
      <c r="A905" s="88"/>
      <c r="B905" s="88"/>
      <c r="C905" s="88"/>
      <c r="D905" s="88"/>
      <c r="E905" s="88"/>
      <c r="F905" s="88"/>
      <c r="G905" s="88"/>
      <c r="H905" s="88"/>
      <c r="I905" s="88"/>
      <c r="J905" s="208"/>
      <c r="K905" s="208"/>
      <c r="L905" s="88"/>
      <c r="M905" s="88"/>
      <c r="N905" s="88"/>
      <c r="O905" s="88"/>
      <c r="P905" s="88"/>
      <c r="Q905" s="88"/>
      <c r="R905" s="88"/>
      <c r="S905" s="88"/>
      <c r="T905" s="88"/>
      <c r="U905" s="88"/>
      <c r="V905" s="88"/>
      <c r="W905" s="88"/>
      <c r="X905" s="88"/>
      <c r="Y905" s="88"/>
      <c r="Z905" s="88"/>
    </row>
    <row r="906" spans="1:26" ht="9.75" customHeight="1" x14ac:dyDescent="0.15">
      <c r="A906" s="88"/>
      <c r="B906" s="88"/>
      <c r="C906" s="88"/>
      <c r="D906" s="88"/>
      <c r="E906" s="88"/>
      <c r="F906" s="88"/>
      <c r="G906" s="88"/>
      <c r="H906" s="88"/>
      <c r="I906" s="88"/>
      <c r="J906" s="208"/>
      <c r="K906" s="208"/>
      <c r="L906" s="88"/>
      <c r="M906" s="88"/>
      <c r="N906" s="88"/>
      <c r="O906" s="88"/>
      <c r="P906" s="88"/>
      <c r="Q906" s="88"/>
      <c r="R906" s="88"/>
      <c r="S906" s="88"/>
      <c r="T906" s="88"/>
      <c r="U906" s="88"/>
      <c r="V906" s="88"/>
      <c r="W906" s="88"/>
      <c r="X906" s="88"/>
      <c r="Y906" s="88"/>
      <c r="Z906" s="88"/>
    </row>
    <row r="907" spans="1:26" ht="9.75" customHeight="1" x14ac:dyDescent="0.15">
      <c r="A907" s="88"/>
      <c r="B907" s="88"/>
      <c r="C907" s="88"/>
      <c r="D907" s="88"/>
      <c r="E907" s="88"/>
      <c r="F907" s="88"/>
      <c r="G907" s="88"/>
      <c r="H907" s="88"/>
      <c r="I907" s="88"/>
      <c r="J907" s="208"/>
      <c r="K907" s="208"/>
      <c r="L907" s="88"/>
      <c r="M907" s="88"/>
      <c r="N907" s="88"/>
      <c r="O907" s="88"/>
      <c r="P907" s="88"/>
      <c r="Q907" s="88"/>
      <c r="R907" s="88"/>
      <c r="S907" s="88"/>
      <c r="T907" s="88"/>
      <c r="U907" s="88"/>
      <c r="V907" s="88"/>
      <c r="W907" s="88"/>
      <c r="X907" s="88"/>
      <c r="Y907" s="88"/>
      <c r="Z907" s="88"/>
    </row>
    <row r="908" spans="1:26" ht="9.75" customHeight="1" x14ac:dyDescent="0.15">
      <c r="A908" s="88"/>
      <c r="B908" s="88"/>
      <c r="C908" s="88"/>
      <c r="D908" s="88"/>
      <c r="E908" s="88"/>
      <c r="F908" s="88"/>
      <c r="G908" s="88"/>
      <c r="H908" s="88"/>
      <c r="I908" s="88"/>
      <c r="J908" s="208"/>
      <c r="K908" s="208"/>
      <c r="L908" s="88"/>
      <c r="M908" s="88"/>
      <c r="N908" s="88"/>
      <c r="O908" s="88"/>
      <c r="P908" s="88"/>
      <c r="Q908" s="88"/>
      <c r="R908" s="88"/>
      <c r="S908" s="88"/>
      <c r="T908" s="88"/>
      <c r="U908" s="88"/>
      <c r="V908" s="88"/>
      <c r="W908" s="88"/>
      <c r="X908" s="88"/>
      <c r="Y908" s="88"/>
      <c r="Z908" s="88"/>
    </row>
    <row r="909" spans="1:26" ht="9.75" customHeight="1" x14ac:dyDescent="0.15">
      <c r="A909" s="88"/>
      <c r="B909" s="88"/>
      <c r="C909" s="88"/>
      <c r="D909" s="88"/>
      <c r="E909" s="88"/>
      <c r="F909" s="88"/>
      <c r="G909" s="88"/>
      <c r="H909" s="88"/>
      <c r="I909" s="88"/>
      <c r="J909" s="208"/>
      <c r="K909" s="208"/>
      <c r="L909" s="88"/>
      <c r="M909" s="88"/>
      <c r="N909" s="88"/>
      <c r="O909" s="88"/>
      <c r="P909" s="88"/>
      <c r="Q909" s="88"/>
      <c r="R909" s="88"/>
      <c r="S909" s="88"/>
      <c r="T909" s="88"/>
      <c r="U909" s="88"/>
      <c r="V909" s="88"/>
      <c r="W909" s="88"/>
      <c r="X909" s="88"/>
      <c r="Y909" s="88"/>
      <c r="Z909" s="88"/>
    </row>
    <row r="910" spans="1:26" ht="9.75" customHeight="1" x14ac:dyDescent="0.15">
      <c r="A910" s="88"/>
      <c r="B910" s="88"/>
      <c r="C910" s="88"/>
      <c r="D910" s="88"/>
      <c r="E910" s="88"/>
      <c r="F910" s="88"/>
      <c r="G910" s="88"/>
      <c r="H910" s="88"/>
      <c r="I910" s="88"/>
      <c r="J910" s="208"/>
      <c r="K910" s="208"/>
      <c r="L910" s="88"/>
      <c r="M910" s="88"/>
      <c r="N910" s="88"/>
      <c r="O910" s="88"/>
      <c r="P910" s="88"/>
      <c r="Q910" s="88"/>
      <c r="R910" s="88"/>
      <c r="S910" s="88"/>
      <c r="T910" s="88"/>
      <c r="U910" s="88"/>
      <c r="V910" s="88"/>
      <c r="W910" s="88"/>
      <c r="X910" s="88"/>
      <c r="Y910" s="88"/>
      <c r="Z910" s="88"/>
    </row>
    <row r="911" spans="1:26" ht="9.75" customHeight="1" x14ac:dyDescent="0.15">
      <c r="A911" s="88"/>
      <c r="B911" s="88"/>
      <c r="C911" s="88"/>
      <c r="D911" s="88"/>
      <c r="E911" s="88"/>
      <c r="F911" s="88"/>
      <c r="G911" s="88"/>
      <c r="H911" s="88"/>
      <c r="I911" s="88"/>
      <c r="J911" s="208"/>
      <c r="K911" s="208"/>
      <c r="L911" s="88"/>
      <c r="M911" s="88"/>
      <c r="N911" s="88"/>
      <c r="O911" s="88"/>
      <c r="P911" s="88"/>
      <c r="Q911" s="88"/>
      <c r="R911" s="88"/>
      <c r="S911" s="88"/>
      <c r="T911" s="88"/>
      <c r="U911" s="88"/>
      <c r="V911" s="88"/>
      <c r="W911" s="88"/>
      <c r="X911" s="88"/>
      <c r="Y911" s="88"/>
      <c r="Z911" s="88"/>
    </row>
    <row r="912" spans="1:26" ht="9.75" customHeight="1" x14ac:dyDescent="0.15">
      <c r="A912" s="88"/>
      <c r="B912" s="88"/>
      <c r="C912" s="88"/>
      <c r="D912" s="88"/>
      <c r="E912" s="88"/>
      <c r="F912" s="88"/>
      <c r="G912" s="88"/>
      <c r="H912" s="88"/>
      <c r="I912" s="88"/>
      <c r="J912" s="208"/>
      <c r="K912" s="208"/>
      <c r="L912" s="88"/>
      <c r="M912" s="88"/>
      <c r="N912" s="88"/>
      <c r="O912" s="88"/>
      <c r="P912" s="88"/>
      <c r="Q912" s="88"/>
      <c r="R912" s="88"/>
      <c r="S912" s="88"/>
      <c r="T912" s="88"/>
      <c r="U912" s="88"/>
      <c r="V912" s="88"/>
      <c r="W912" s="88"/>
      <c r="X912" s="88"/>
      <c r="Y912" s="88"/>
      <c r="Z912" s="88"/>
    </row>
    <row r="913" spans="1:26" ht="9.75" customHeight="1" x14ac:dyDescent="0.15">
      <c r="A913" s="88"/>
      <c r="B913" s="88"/>
      <c r="C913" s="88"/>
      <c r="D913" s="88"/>
      <c r="E913" s="88"/>
      <c r="F913" s="88"/>
      <c r="G913" s="88"/>
      <c r="H913" s="88"/>
      <c r="I913" s="88"/>
      <c r="J913" s="208"/>
      <c r="K913" s="208"/>
      <c r="L913" s="88"/>
      <c r="M913" s="88"/>
      <c r="N913" s="88"/>
      <c r="O913" s="88"/>
      <c r="P913" s="88"/>
      <c r="Q913" s="88"/>
      <c r="R913" s="88"/>
      <c r="S913" s="88"/>
      <c r="T913" s="88"/>
      <c r="U913" s="88"/>
      <c r="V913" s="88"/>
      <c r="W913" s="88"/>
      <c r="X913" s="88"/>
      <c r="Y913" s="88"/>
      <c r="Z913" s="88"/>
    </row>
    <row r="914" spans="1:26" ht="9.75" customHeight="1" x14ac:dyDescent="0.15">
      <c r="A914" s="88"/>
      <c r="B914" s="88"/>
      <c r="C914" s="88"/>
      <c r="D914" s="88"/>
      <c r="E914" s="88"/>
      <c r="F914" s="88"/>
      <c r="G914" s="88"/>
      <c r="H914" s="88"/>
      <c r="I914" s="88"/>
      <c r="J914" s="208"/>
      <c r="K914" s="208"/>
      <c r="L914" s="88"/>
      <c r="M914" s="88"/>
      <c r="N914" s="88"/>
      <c r="O914" s="88"/>
      <c r="P914" s="88"/>
      <c r="Q914" s="88"/>
      <c r="R914" s="88"/>
      <c r="S914" s="88"/>
      <c r="T914" s="88"/>
      <c r="U914" s="88"/>
      <c r="V914" s="88"/>
      <c r="W914" s="88"/>
      <c r="X914" s="88"/>
      <c r="Y914" s="88"/>
      <c r="Z914" s="88"/>
    </row>
    <row r="915" spans="1:26" ht="9.75" customHeight="1" x14ac:dyDescent="0.15">
      <c r="A915" s="88"/>
      <c r="B915" s="88"/>
      <c r="C915" s="88"/>
      <c r="D915" s="88"/>
      <c r="E915" s="88"/>
      <c r="F915" s="88"/>
      <c r="G915" s="88"/>
      <c r="H915" s="88"/>
      <c r="I915" s="88"/>
      <c r="J915" s="208"/>
      <c r="K915" s="208"/>
      <c r="L915" s="88"/>
      <c r="M915" s="88"/>
      <c r="N915" s="88"/>
      <c r="O915" s="88"/>
      <c r="P915" s="88"/>
      <c r="Q915" s="88"/>
      <c r="R915" s="88"/>
      <c r="S915" s="88"/>
      <c r="T915" s="88"/>
      <c r="U915" s="88"/>
      <c r="V915" s="88"/>
      <c r="W915" s="88"/>
      <c r="X915" s="88"/>
      <c r="Y915" s="88"/>
      <c r="Z915" s="88"/>
    </row>
    <row r="916" spans="1:26" ht="9.75" customHeight="1" x14ac:dyDescent="0.15">
      <c r="A916" s="88"/>
      <c r="B916" s="88"/>
      <c r="C916" s="88"/>
      <c r="D916" s="88"/>
      <c r="E916" s="88"/>
      <c r="F916" s="88"/>
      <c r="G916" s="88"/>
      <c r="H916" s="88"/>
      <c r="I916" s="88"/>
      <c r="J916" s="208"/>
      <c r="K916" s="208"/>
      <c r="L916" s="88"/>
      <c r="M916" s="88"/>
      <c r="N916" s="88"/>
      <c r="O916" s="88"/>
      <c r="P916" s="88"/>
      <c r="Q916" s="88"/>
      <c r="R916" s="88"/>
      <c r="S916" s="88"/>
      <c r="T916" s="88"/>
      <c r="U916" s="88"/>
      <c r="V916" s="88"/>
      <c r="W916" s="88"/>
      <c r="X916" s="88"/>
      <c r="Y916" s="88"/>
      <c r="Z916" s="88"/>
    </row>
    <row r="917" spans="1:26" ht="9.75" customHeight="1" x14ac:dyDescent="0.15">
      <c r="A917" s="88"/>
      <c r="B917" s="88"/>
      <c r="C917" s="88"/>
      <c r="D917" s="88"/>
      <c r="E917" s="88"/>
      <c r="F917" s="88"/>
      <c r="G917" s="88"/>
      <c r="H917" s="88"/>
      <c r="I917" s="88"/>
      <c r="J917" s="208"/>
      <c r="K917" s="208"/>
      <c r="L917" s="88"/>
      <c r="M917" s="88"/>
      <c r="N917" s="88"/>
      <c r="O917" s="88"/>
      <c r="P917" s="88"/>
      <c r="Q917" s="88"/>
      <c r="R917" s="88"/>
      <c r="S917" s="88"/>
      <c r="T917" s="88"/>
      <c r="U917" s="88"/>
      <c r="V917" s="88"/>
      <c r="W917" s="88"/>
      <c r="X917" s="88"/>
      <c r="Y917" s="88"/>
      <c r="Z917" s="88"/>
    </row>
    <row r="918" spans="1:26" ht="9.75" customHeight="1" x14ac:dyDescent="0.15">
      <c r="A918" s="88"/>
      <c r="B918" s="88"/>
      <c r="C918" s="88"/>
      <c r="D918" s="88"/>
      <c r="E918" s="88"/>
      <c r="F918" s="88"/>
      <c r="G918" s="88"/>
      <c r="H918" s="88"/>
      <c r="I918" s="88"/>
      <c r="J918" s="208"/>
      <c r="K918" s="208"/>
      <c r="L918" s="88"/>
      <c r="M918" s="88"/>
      <c r="N918" s="88"/>
      <c r="O918" s="88"/>
      <c r="P918" s="88"/>
      <c r="Q918" s="88"/>
      <c r="R918" s="88"/>
      <c r="S918" s="88"/>
      <c r="T918" s="88"/>
      <c r="U918" s="88"/>
      <c r="V918" s="88"/>
      <c r="W918" s="88"/>
      <c r="X918" s="88"/>
      <c r="Y918" s="88"/>
      <c r="Z918" s="88"/>
    </row>
    <row r="919" spans="1:26" ht="9.75" customHeight="1" x14ac:dyDescent="0.15">
      <c r="A919" s="88"/>
      <c r="B919" s="88"/>
      <c r="C919" s="88"/>
      <c r="D919" s="88"/>
      <c r="E919" s="88"/>
      <c r="F919" s="88"/>
      <c r="G919" s="88"/>
      <c r="H919" s="88"/>
      <c r="I919" s="88"/>
      <c r="J919" s="208"/>
      <c r="K919" s="208"/>
      <c r="L919" s="88"/>
      <c r="M919" s="88"/>
      <c r="N919" s="88"/>
      <c r="O919" s="88"/>
      <c r="P919" s="88"/>
      <c r="Q919" s="88"/>
      <c r="R919" s="88"/>
      <c r="S919" s="88"/>
      <c r="T919" s="88"/>
      <c r="U919" s="88"/>
      <c r="V919" s="88"/>
      <c r="W919" s="88"/>
      <c r="X919" s="88"/>
      <c r="Y919" s="88"/>
      <c r="Z919" s="88"/>
    </row>
    <row r="920" spans="1:26" ht="9.75" customHeight="1" x14ac:dyDescent="0.15">
      <c r="A920" s="88"/>
      <c r="B920" s="88"/>
      <c r="C920" s="88"/>
      <c r="D920" s="88"/>
      <c r="E920" s="88"/>
      <c r="F920" s="88"/>
      <c r="G920" s="88"/>
      <c r="H920" s="88"/>
      <c r="I920" s="88"/>
      <c r="J920" s="208"/>
      <c r="K920" s="208"/>
      <c r="L920" s="88"/>
      <c r="M920" s="88"/>
      <c r="N920" s="88"/>
      <c r="O920" s="88"/>
      <c r="P920" s="88"/>
      <c r="Q920" s="88"/>
      <c r="R920" s="88"/>
      <c r="S920" s="88"/>
      <c r="T920" s="88"/>
      <c r="U920" s="88"/>
      <c r="V920" s="88"/>
      <c r="W920" s="88"/>
      <c r="X920" s="88"/>
      <c r="Y920" s="88"/>
      <c r="Z920" s="88"/>
    </row>
    <row r="921" spans="1:26" ht="9.75" customHeight="1" x14ac:dyDescent="0.15">
      <c r="A921" s="88"/>
      <c r="B921" s="88"/>
      <c r="C921" s="88"/>
      <c r="D921" s="88"/>
      <c r="E921" s="88"/>
      <c r="F921" s="88"/>
      <c r="G921" s="88"/>
      <c r="H921" s="88"/>
      <c r="I921" s="88"/>
      <c r="J921" s="208"/>
      <c r="K921" s="208"/>
      <c r="L921" s="88"/>
      <c r="M921" s="88"/>
      <c r="N921" s="88"/>
      <c r="O921" s="88"/>
      <c r="P921" s="88"/>
      <c r="Q921" s="88"/>
      <c r="R921" s="88"/>
      <c r="S921" s="88"/>
      <c r="T921" s="88"/>
      <c r="U921" s="88"/>
      <c r="V921" s="88"/>
      <c r="W921" s="88"/>
      <c r="X921" s="88"/>
      <c r="Y921" s="88"/>
      <c r="Z921" s="88"/>
    </row>
    <row r="922" spans="1:26" ht="9.75" customHeight="1" x14ac:dyDescent="0.15">
      <c r="A922" s="88"/>
      <c r="B922" s="88"/>
      <c r="C922" s="88"/>
      <c r="D922" s="88"/>
      <c r="E922" s="88"/>
      <c r="F922" s="88"/>
      <c r="G922" s="88"/>
      <c r="H922" s="88"/>
      <c r="I922" s="88"/>
      <c r="J922" s="208"/>
      <c r="K922" s="208"/>
      <c r="L922" s="88"/>
      <c r="M922" s="88"/>
      <c r="N922" s="88"/>
      <c r="O922" s="88"/>
      <c r="P922" s="88"/>
      <c r="Q922" s="88"/>
      <c r="R922" s="88"/>
      <c r="S922" s="88"/>
      <c r="T922" s="88"/>
      <c r="U922" s="88"/>
      <c r="V922" s="88"/>
      <c r="W922" s="88"/>
      <c r="X922" s="88"/>
      <c r="Y922" s="88"/>
      <c r="Z922" s="88"/>
    </row>
    <row r="923" spans="1:26" ht="9.75" customHeight="1" x14ac:dyDescent="0.15">
      <c r="A923" s="88"/>
      <c r="B923" s="88"/>
      <c r="C923" s="88"/>
      <c r="D923" s="88"/>
      <c r="E923" s="88"/>
      <c r="F923" s="88"/>
      <c r="G923" s="88"/>
      <c r="H923" s="88"/>
      <c r="I923" s="88"/>
      <c r="J923" s="208"/>
      <c r="K923" s="208"/>
      <c r="L923" s="88"/>
      <c r="M923" s="88"/>
      <c r="N923" s="88"/>
      <c r="O923" s="88"/>
      <c r="P923" s="88"/>
      <c r="Q923" s="88"/>
      <c r="R923" s="88"/>
      <c r="S923" s="88"/>
      <c r="T923" s="88"/>
      <c r="U923" s="88"/>
      <c r="V923" s="88"/>
      <c r="W923" s="88"/>
      <c r="X923" s="88"/>
      <c r="Y923" s="88"/>
      <c r="Z923" s="88"/>
    </row>
    <row r="924" spans="1:26" ht="9.75" customHeight="1" x14ac:dyDescent="0.15">
      <c r="A924" s="88"/>
      <c r="B924" s="88"/>
      <c r="C924" s="88"/>
      <c r="D924" s="88"/>
      <c r="E924" s="88"/>
      <c r="F924" s="88"/>
      <c r="G924" s="88"/>
      <c r="H924" s="88"/>
      <c r="I924" s="88"/>
      <c r="J924" s="208"/>
      <c r="K924" s="208"/>
      <c r="L924" s="88"/>
      <c r="M924" s="88"/>
      <c r="N924" s="88"/>
      <c r="O924" s="88"/>
      <c r="P924" s="88"/>
      <c r="Q924" s="88"/>
      <c r="R924" s="88"/>
      <c r="S924" s="88"/>
      <c r="T924" s="88"/>
      <c r="U924" s="88"/>
      <c r="V924" s="88"/>
      <c r="W924" s="88"/>
      <c r="X924" s="88"/>
      <c r="Y924" s="88"/>
      <c r="Z924" s="88"/>
    </row>
    <row r="925" spans="1:26" ht="9.75" customHeight="1" x14ac:dyDescent="0.15">
      <c r="A925" s="88"/>
      <c r="B925" s="88"/>
      <c r="C925" s="88"/>
      <c r="D925" s="88"/>
      <c r="E925" s="88"/>
      <c r="F925" s="88"/>
      <c r="G925" s="88"/>
      <c r="H925" s="88"/>
      <c r="I925" s="88"/>
      <c r="J925" s="208"/>
      <c r="K925" s="208"/>
      <c r="L925" s="88"/>
      <c r="M925" s="88"/>
      <c r="N925" s="88"/>
      <c r="O925" s="88"/>
      <c r="P925" s="88"/>
      <c r="Q925" s="88"/>
      <c r="R925" s="88"/>
      <c r="S925" s="88"/>
      <c r="T925" s="88"/>
      <c r="U925" s="88"/>
      <c r="V925" s="88"/>
      <c r="W925" s="88"/>
      <c r="X925" s="88"/>
      <c r="Y925" s="88"/>
      <c r="Z925" s="88"/>
    </row>
    <row r="926" spans="1:26" ht="9.75" customHeight="1" x14ac:dyDescent="0.15">
      <c r="A926" s="88"/>
      <c r="B926" s="88"/>
      <c r="C926" s="88"/>
      <c r="D926" s="88"/>
      <c r="E926" s="88"/>
      <c r="F926" s="88"/>
      <c r="G926" s="88"/>
      <c r="H926" s="88"/>
      <c r="I926" s="88"/>
      <c r="J926" s="208"/>
      <c r="K926" s="208"/>
      <c r="L926" s="88"/>
      <c r="M926" s="88"/>
      <c r="N926" s="88"/>
      <c r="O926" s="88"/>
      <c r="P926" s="88"/>
      <c r="Q926" s="88"/>
      <c r="R926" s="88"/>
      <c r="S926" s="88"/>
      <c r="T926" s="88"/>
      <c r="U926" s="88"/>
      <c r="V926" s="88"/>
      <c r="W926" s="88"/>
      <c r="X926" s="88"/>
      <c r="Y926" s="88"/>
      <c r="Z926" s="88"/>
    </row>
    <row r="927" spans="1:26" ht="9.75" customHeight="1" x14ac:dyDescent="0.15">
      <c r="A927" s="88"/>
      <c r="B927" s="88"/>
      <c r="C927" s="88"/>
      <c r="D927" s="88"/>
      <c r="E927" s="88"/>
      <c r="F927" s="88"/>
      <c r="G927" s="88"/>
      <c r="H927" s="88"/>
      <c r="I927" s="88"/>
      <c r="J927" s="208"/>
      <c r="K927" s="208"/>
      <c r="L927" s="88"/>
      <c r="M927" s="88"/>
      <c r="N927" s="88"/>
      <c r="O927" s="88"/>
      <c r="P927" s="88"/>
      <c r="Q927" s="88"/>
      <c r="R927" s="88"/>
      <c r="S927" s="88"/>
      <c r="T927" s="88"/>
      <c r="U927" s="88"/>
      <c r="V927" s="88"/>
      <c r="W927" s="88"/>
      <c r="X927" s="88"/>
      <c r="Y927" s="88"/>
      <c r="Z927" s="88"/>
    </row>
    <row r="928" spans="1:26" ht="9.75" customHeight="1" x14ac:dyDescent="0.15">
      <c r="A928" s="88"/>
      <c r="B928" s="88"/>
      <c r="C928" s="88"/>
      <c r="D928" s="88"/>
      <c r="E928" s="88"/>
      <c r="F928" s="88"/>
      <c r="G928" s="88"/>
      <c r="H928" s="88"/>
      <c r="I928" s="88"/>
      <c r="J928" s="208"/>
      <c r="K928" s="208"/>
      <c r="L928" s="88"/>
      <c r="M928" s="88"/>
      <c r="N928" s="88"/>
      <c r="O928" s="88"/>
      <c r="P928" s="88"/>
      <c r="Q928" s="88"/>
      <c r="R928" s="88"/>
      <c r="S928" s="88"/>
      <c r="T928" s="88"/>
      <c r="U928" s="88"/>
      <c r="V928" s="88"/>
      <c r="W928" s="88"/>
      <c r="X928" s="88"/>
      <c r="Y928" s="88"/>
      <c r="Z928" s="88"/>
    </row>
    <row r="929" spans="1:26" ht="9.75" customHeight="1" x14ac:dyDescent="0.15">
      <c r="A929" s="88"/>
      <c r="B929" s="88"/>
      <c r="C929" s="88"/>
      <c r="D929" s="88"/>
      <c r="E929" s="88"/>
      <c r="F929" s="88"/>
      <c r="G929" s="88"/>
      <c r="H929" s="88"/>
      <c r="I929" s="88"/>
      <c r="J929" s="208"/>
      <c r="K929" s="208"/>
      <c r="L929" s="88"/>
      <c r="M929" s="88"/>
      <c r="N929" s="88"/>
      <c r="O929" s="88"/>
      <c r="P929" s="88"/>
      <c r="Q929" s="88"/>
      <c r="R929" s="88"/>
      <c r="S929" s="88"/>
      <c r="T929" s="88"/>
      <c r="U929" s="88"/>
      <c r="V929" s="88"/>
      <c r="W929" s="88"/>
      <c r="X929" s="88"/>
      <c r="Y929" s="88"/>
      <c r="Z929" s="88"/>
    </row>
    <row r="930" spans="1:26" ht="9.75" customHeight="1" x14ac:dyDescent="0.15">
      <c r="A930" s="88"/>
      <c r="B930" s="88"/>
      <c r="C930" s="88"/>
      <c r="D930" s="88"/>
      <c r="E930" s="88"/>
      <c r="F930" s="88"/>
      <c r="G930" s="88"/>
      <c r="H930" s="88"/>
      <c r="I930" s="88"/>
      <c r="J930" s="208"/>
      <c r="K930" s="208"/>
      <c r="L930" s="88"/>
      <c r="M930" s="88"/>
      <c r="N930" s="88"/>
      <c r="O930" s="88"/>
      <c r="P930" s="88"/>
      <c r="Q930" s="88"/>
      <c r="R930" s="88"/>
      <c r="S930" s="88"/>
      <c r="T930" s="88"/>
      <c r="U930" s="88"/>
      <c r="V930" s="88"/>
      <c r="W930" s="88"/>
      <c r="X930" s="88"/>
      <c r="Y930" s="88"/>
      <c r="Z930" s="88"/>
    </row>
    <row r="931" spans="1:26" ht="9.75" customHeight="1" x14ac:dyDescent="0.15">
      <c r="A931" s="88"/>
      <c r="B931" s="88"/>
      <c r="C931" s="88"/>
      <c r="D931" s="88"/>
      <c r="E931" s="88"/>
      <c r="F931" s="88"/>
      <c r="G931" s="88"/>
      <c r="H931" s="88"/>
      <c r="I931" s="88"/>
      <c r="J931" s="208"/>
      <c r="K931" s="208"/>
      <c r="L931" s="88"/>
      <c r="M931" s="88"/>
      <c r="N931" s="88"/>
      <c r="O931" s="88"/>
      <c r="P931" s="88"/>
      <c r="Q931" s="88"/>
      <c r="R931" s="88"/>
      <c r="S931" s="88"/>
      <c r="T931" s="88"/>
      <c r="U931" s="88"/>
      <c r="V931" s="88"/>
      <c r="W931" s="88"/>
      <c r="X931" s="88"/>
      <c r="Y931" s="88"/>
      <c r="Z931" s="88"/>
    </row>
    <row r="932" spans="1:26" ht="9.75" customHeight="1" x14ac:dyDescent="0.15">
      <c r="A932" s="88"/>
      <c r="B932" s="88"/>
      <c r="C932" s="88"/>
      <c r="D932" s="88"/>
      <c r="E932" s="88"/>
      <c r="F932" s="88"/>
      <c r="G932" s="88"/>
      <c r="H932" s="88"/>
      <c r="I932" s="88"/>
      <c r="J932" s="208"/>
      <c r="K932" s="208"/>
      <c r="L932" s="88"/>
      <c r="M932" s="88"/>
      <c r="N932" s="88"/>
      <c r="O932" s="88"/>
      <c r="P932" s="88"/>
      <c r="Q932" s="88"/>
      <c r="R932" s="88"/>
      <c r="S932" s="88"/>
      <c r="T932" s="88"/>
      <c r="U932" s="88"/>
      <c r="V932" s="88"/>
      <c r="W932" s="88"/>
      <c r="X932" s="88"/>
      <c r="Y932" s="88"/>
      <c r="Z932" s="88"/>
    </row>
    <row r="933" spans="1:26" ht="9.75" customHeight="1" x14ac:dyDescent="0.15">
      <c r="A933" s="88"/>
      <c r="B933" s="88"/>
      <c r="C933" s="88"/>
      <c r="D933" s="88"/>
      <c r="E933" s="88"/>
      <c r="F933" s="88"/>
      <c r="G933" s="88"/>
      <c r="H933" s="88"/>
      <c r="I933" s="88"/>
      <c r="J933" s="208"/>
      <c r="K933" s="208"/>
      <c r="L933" s="88"/>
      <c r="M933" s="88"/>
      <c r="N933" s="88"/>
      <c r="O933" s="88"/>
      <c r="P933" s="88"/>
      <c r="Q933" s="88"/>
      <c r="R933" s="88"/>
      <c r="S933" s="88"/>
      <c r="T933" s="88"/>
      <c r="U933" s="88"/>
      <c r="V933" s="88"/>
      <c r="W933" s="88"/>
      <c r="X933" s="88"/>
      <c r="Y933" s="88"/>
      <c r="Z933" s="88"/>
    </row>
    <row r="934" spans="1:26" ht="9.75" customHeight="1" x14ac:dyDescent="0.15">
      <c r="A934" s="88"/>
      <c r="B934" s="88"/>
      <c r="C934" s="88"/>
      <c r="D934" s="88"/>
      <c r="E934" s="88"/>
      <c r="F934" s="88"/>
      <c r="G934" s="88"/>
      <c r="H934" s="88"/>
      <c r="I934" s="88"/>
      <c r="J934" s="208"/>
      <c r="K934" s="208"/>
      <c r="L934" s="88"/>
      <c r="M934" s="88"/>
      <c r="N934" s="88"/>
      <c r="O934" s="88"/>
      <c r="P934" s="88"/>
      <c r="Q934" s="88"/>
      <c r="R934" s="88"/>
      <c r="S934" s="88"/>
      <c r="T934" s="88"/>
      <c r="U934" s="88"/>
      <c r="V934" s="88"/>
      <c r="W934" s="88"/>
      <c r="X934" s="88"/>
      <c r="Y934" s="88"/>
      <c r="Z934" s="88"/>
    </row>
    <row r="935" spans="1:26" ht="9.75" customHeight="1" x14ac:dyDescent="0.15">
      <c r="A935" s="88"/>
      <c r="B935" s="88"/>
      <c r="C935" s="88"/>
      <c r="D935" s="88"/>
      <c r="E935" s="88"/>
      <c r="F935" s="88"/>
      <c r="G935" s="88"/>
      <c r="H935" s="88"/>
      <c r="I935" s="88"/>
      <c r="J935" s="208"/>
      <c r="K935" s="208"/>
      <c r="L935" s="88"/>
      <c r="M935" s="88"/>
      <c r="N935" s="88"/>
      <c r="O935" s="88"/>
      <c r="P935" s="88"/>
      <c r="Q935" s="88"/>
      <c r="R935" s="88"/>
      <c r="S935" s="88"/>
      <c r="T935" s="88"/>
      <c r="U935" s="88"/>
      <c r="V935" s="88"/>
      <c r="W935" s="88"/>
      <c r="X935" s="88"/>
      <c r="Y935" s="88"/>
      <c r="Z935" s="88"/>
    </row>
    <row r="936" spans="1:26" ht="9.75" customHeight="1" x14ac:dyDescent="0.15">
      <c r="A936" s="88"/>
      <c r="B936" s="88"/>
      <c r="C936" s="88"/>
      <c r="D936" s="88"/>
      <c r="E936" s="88"/>
      <c r="F936" s="88"/>
      <c r="G936" s="88"/>
      <c r="H936" s="88"/>
      <c r="I936" s="88"/>
      <c r="J936" s="208"/>
      <c r="K936" s="208"/>
      <c r="L936" s="88"/>
      <c r="M936" s="88"/>
      <c r="N936" s="88"/>
      <c r="O936" s="88"/>
      <c r="P936" s="88"/>
      <c r="Q936" s="88"/>
      <c r="R936" s="88"/>
      <c r="S936" s="88"/>
      <c r="T936" s="88"/>
      <c r="U936" s="88"/>
      <c r="V936" s="88"/>
      <c r="W936" s="88"/>
      <c r="X936" s="88"/>
      <c r="Y936" s="88"/>
      <c r="Z936" s="88"/>
    </row>
    <row r="937" spans="1:26" ht="9.75" customHeight="1" x14ac:dyDescent="0.15">
      <c r="A937" s="88"/>
      <c r="B937" s="88"/>
      <c r="C937" s="88"/>
      <c r="D937" s="88"/>
      <c r="E937" s="88"/>
      <c r="F937" s="88"/>
      <c r="G937" s="88"/>
      <c r="H937" s="88"/>
      <c r="I937" s="88"/>
      <c r="J937" s="208"/>
      <c r="K937" s="208"/>
      <c r="L937" s="88"/>
      <c r="M937" s="88"/>
      <c r="N937" s="88"/>
      <c r="O937" s="88"/>
      <c r="P937" s="88"/>
      <c r="Q937" s="88"/>
      <c r="R937" s="88"/>
      <c r="S937" s="88"/>
      <c r="T937" s="88"/>
      <c r="U937" s="88"/>
      <c r="V937" s="88"/>
      <c r="W937" s="88"/>
      <c r="X937" s="88"/>
      <c r="Y937" s="88"/>
      <c r="Z937" s="88"/>
    </row>
    <row r="938" spans="1:26" ht="9.75" customHeight="1" x14ac:dyDescent="0.15">
      <c r="A938" s="88"/>
      <c r="B938" s="88"/>
      <c r="C938" s="88"/>
      <c r="D938" s="88"/>
      <c r="E938" s="88"/>
      <c r="F938" s="88"/>
      <c r="G938" s="88"/>
      <c r="H938" s="88"/>
      <c r="I938" s="88"/>
      <c r="J938" s="208"/>
      <c r="K938" s="208"/>
      <c r="L938" s="88"/>
      <c r="M938" s="88"/>
      <c r="N938" s="88"/>
      <c r="O938" s="88"/>
      <c r="P938" s="88"/>
      <c r="Q938" s="88"/>
      <c r="R938" s="88"/>
      <c r="S938" s="88"/>
      <c r="T938" s="88"/>
      <c r="U938" s="88"/>
      <c r="V938" s="88"/>
      <c r="W938" s="88"/>
      <c r="X938" s="88"/>
      <c r="Y938" s="88"/>
      <c r="Z938" s="88"/>
    </row>
    <row r="939" spans="1:26" ht="9.75" customHeight="1" x14ac:dyDescent="0.15">
      <c r="A939" s="88"/>
      <c r="B939" s="88"/>
      <c r="C939" s="88"/>
      <c r="D939" s="88"/>
      <c r="E939" s="88"/>
      <c r="F939" s="88"/>
      <c r="G939" s="88"/>
      <c r="H939" s="88"/>
      <c r="I939" s="88"/>
      <c r="J939" s="208"/>
      <c r="K939" s="208"/>
      <c r="L939" s="88"/>
      <c r="M939" s="88"/>
      <c r="N939" s="88"/>
      <c r="O939" s="88"/>
      <c r="P939" s="88"/>
      <c r="Q939" s="88"/>
      <c r="R939" s="88"/>
      <c r="S939" s="88"/>
      <c r="T939" s="88"/>
      <c r="U939" s="88"/>
      <c r="V939" s="88"/>
      <c r="W939" s="88"/>
      <c r="X939" s="88"/>
      <c r="Y939" s="88"/>
      <c r="Z939" s="88"/>
    </row>
    <row r="940" spans="1:26" ht="9.75" customHeight="1" x14ac:dyDescent="0.15">
      <c r="A940" s="88"/>
      <c r="B940" s="88"/>
      <c r="C940" s="88"/>
      <c r="D940" s="88"/>
      <c r="E940" s="88"/>
      <c r="F940" s="88"/>
      <c r="G940" s="88"/>
      <c r="H940" s="88"/>
      <c r="I940" s="88"/>
      <c r="J940" s="208"/>
      <c r="K940" s="208"/>
      <c r="L940" s="88"/>
      <c r="M940" s="88"/>
      <c r="N940" s="88"/>
      <c r="O940" s="88"/>
      <c r="P940" s="88"/>
      <c r="Q940" s="88"/>
      <c r="R940" s="88"/>
      <c r="S940" s="88"/>
      <c r="T940" s="88"/>
      <c r="U940" s="88"/>
      <c r="V940" s="88"/>
      <c r="W940" s="88"/>
      <c r="X940" s="88"/>
      <c r="Y940" s="88"/>
      <c r="Z940" s="88"/>
    </row>
    <row r="941" spans="1:26" ht="9.75" customHeight="1" x14ac:dyDescent="0.15">
      <c r="A941" s="88"/>
      <c r="B941" s="88"/>
      <c r="C941" s="88"/>
      <c r="D941" s="88"/>
      <c r="E941" s="88"/>
      <c r="F941" s="88"/>
      <c r="G941" s="88"/>
      <c r="H941" s="88"/>
      <c r="I941" s="88"/>
      <c r="J941" s="208"/>
      <c r="K941" s="208"/>
      <c r="L941" s="88"/>
      <c r="M941" s="88"/>
      <c r="N941" s="88"/>
      <c r="O941" s="88"/>
      <c r="P941" s="88"/>
      <c r="Q941" s="88"/>
      <c r="R941" s="88"/>
      <c r="S941" s="88"/>
      <c r="T941" s="88"/>
      <c r="U941" s="88"/>
      <c r="V941" s="88"/>
      <c r="W941" s="88"/>
      <c r="X941" s="88"/>
      <c r="Y941" s="88"/>
      <c r="Z941" s="88"/>
    </row>
    <row r="942" spans="1:26" ht="9.75" customHeight="1" x14ac:dyDescent="0.15">
      <c r="A942" s="88"/>
      <c r="B942" s="88"/>
      <c r="C942" s="88"/>
      <c r="D942" s="88"/>
      <c r="E942" s="88"/>
      <c r="F942" s="88"/>
      <c r="G942" s="88"/>
      <c r="H942" s="88"/>
      <c r="I942" s="88"/>
      <c r="J942" s="208"/>
      <c r="K942" s="208"/>
      <c r="L942" s="88"/>
      <c r="M942" s="88"/>
      <c r="N942" s="88"/>
      <c r="O942" s="88"/>
      <c r="P942" s="88"/>
      <c r="Q942" s="88"/>
      <c r="R942" s="88"/>
      <c r="S942" s="88"/>
      <c r="T942" s="88"/>
      <c r="U942" s="88"/>
      <c r="V942" s="88"/>
      <c r="W942" s="88"/>
      <c r="X942" s="88"/>
      <c r="Y942" s="88"/>
      <c r="Z942" s="88"/>
    </row>
    <row r="943" spans="1:26" ht="9.75" customHeight="1" x14ac:dyDescent="0.15">
      <c r="A943" s="88"/>
      <c r="B943" s="88"/>
      <c r="C943" s="88"/>
      <c r="D943" s="88"/>
      <c r="E943" s="88"/>
      <c r="F943" s="88"/>
      <c r="G943" s="88"/>
      <c r="H943" s="88"/>
      <c r="I943" s="88"/>
      <c r="J943" s="208"/>
      <c r="K943" s="208"/>
      <c r="L943" s="88"/>
      <c r="M943" s="88"/>
      <c r="N943" s="88"/>
      <c r="O943" s="88"/>
      <c r="P943" s="88"/>
      <c r="Q943" s="88"/>
      <c r="R943" s="88"/>
      <c r="S943" s="88"/>
      <c r="T943" s="88"/>
      <c r="U943" s="88"/>
      <c r="V943" s="88"/>
      <c r="W943" s="88"/>
      <c r="X943" s="88"/>
      <c r="Y943" s="88"/>
      <c r="Z943" s="88"/>
    </row>
    <row r="944" spans="1:26" ht="9.75" customHeight="1" x14ac:dyDescent="0.15">
      <c r="A944" s="88"/>
      <c r="B944" s="88"/>
      <c r="C944" s="88"/>
      <c r="D944" s="88"/>
      <c r="E944" s="88"/>
      <c r="F944" s="88"/>
      <c r="G944" s="88"/>
      <c r="H944" s="88"/>
      <c r="I944" s="88"/>
      <c r="J944" s="208"/>
      <c r="K944" s="208"/>
      <c r="L944" s="88"/>
      <c r="M944" s="88"/>
      <c r="N944" s="88"/>
      <c r="O944" s="88"/>
      <c r="P944" s="88"/>
      <c r="Q944" s="88"/>
      <c r="R944" s="88"/>
      <c r="S944" s="88"/>
      <c r="T944" s="88"/>
      <c r="U944" s="88"/>
      <c r="V944" s="88"/>
      <c r="W944" s="88"/>
      <c r="X944" s="88"/>
      <c r="Y944" s="88"/>
      <c r="Z944" s="88"/>
    </row>
    <row r="945" spans="1:26" ht="9.75" customHeight="1" x14ac:dyDescent="0.15">
      <c r="A945" s="88"/>
      <c r="B945" s="88"/>
      <c r="C945" s="88"/>
      <c r="D945" s="88"/>
      <c r="E945" s="88"/>
      <c r="F945" s="88"/>
      <c r="G945" s="88"/>
      <c r="H945" s="88"/>
      <c r="I945" s="88"/>
      <c r="J945" s="208"/>
      <c r="K945" s="208"/>
      <c r="L945" s="88"/>
      <c r="M945" s="88"/>
      <c r="N945" s="88"/>
      <c r="O945" s="88"/>
      <c r="P945" s="88"/>
      <c r="Q945" s="88"/>
      <c r="R945" s="88"/>
      <c r="S945" s="88"/>
      <c r="T945" s="88"/>
      <c r="U945" s="88"/>
      <c r="V945" s="88"/>
      <c r="W945" s="88"/>
      <c r="X945" s="88"/>
      <c r="Y945" s="88"/>
      <c r="Z945" s="88"/>
    </row>
    <row r="946" spans="1:26" ht="9.75" customHeight="1" x14ac:dyDescent="0.15">
      <c r="A946" s="88"/>
      <c r="B946" s="88"/>
      <c r="C946" s="88"/>
      <c r="D946" s="88"/>
      <c r="E946" s="88"/>
      <c r="F946" s="88"/>
      <c r="G946" s="88"/>
      <c r="H946" s="88"/>
      <c r="I946" s="88"/>
      <c r="J946" s="208"/>
      <c r="K946" s="208"/>
      <c r="L946" s="88"/>
      <c r="M946" s="88"/>
      <c r="N946" s="88"/>
      <c r="O946" s="88"/>
      <c r="P946" s="88"/>
      <c r="Q946" s="88"/>
      <c r="R946" s="88"/>
      <c r="S946" s="88"/>
      <c r="T946" s="88"/>
      <c r="U946" s="88"/>
      <c r="V946" s="88"/>
      <c r="W946" s="88"/>
      <c r="X946" s="88"/>
      <c r="Y946" s="88"/>
      <c r="Z946" s="88"/>
    </row>
    <row r="947" spans="1:26" ht="9.75" customHeight="1" x14ac:dyDescent="0.15">
      <c r="A947" s="88"/>
      <c r="B947" s="88"/>
      <c r="C947" s="88"/>
      <c r="D947" s="88"/>
      <c r="E947" s="88"/>
      <c r="F947" s="88"/>
      <c r="G947" s="88"/>
      <c r="H947" s="88"/>
      <c r="I947" s="88"/>
      <c r="J947" s="208"/>
      <c r="K947" s="208"/>
      <c r="L947" s="88"/>
      <c r="M947" s="88"/>
      <c r="N947" s="88"/>
      <c r="O947" s="88"/>
      <c r="P947" s="88"/>
      <c r="Q947" s="88"/>
      <c r="R947" s="88"/>
      <c r="S947" s="88"/>
      <c r="T947" s="88"/>
      <c r="U947" s="88"/>
      <c r="V947" s="88"/>
      <c r="W947" s="88"/>
      <c r="X947" s="88"/>
      <c r="Y947" s="88"/>
      <c r="Z947" s="88"/>
    </row>
    <row r="948" spans="1:26" ht="9.75" customHeight="1" x14ac:dyDescent="0.15">
      <c r="A948" s="88"/>
      <c r="B948" s="88"/>
      <c r="C948" s="88"/>
      <c r="D948" s="88"/>
      <c r="E948" s="88"/>
      <c r="F948" s="88"/>
      <c r="G948" s="88"/>
      <c r="H948" s="88"/>
      <c r="I948" s="88"/>
      <c r="J948" s="208"/>
      <c r="K948" s="208"/>
      <c r="L948" s="88"/>
      <c r="M948" s="88"/>
      <c r="N948" s="88"/>
      <c r="O948" s="88"/>
      <c r="P948" s="88"/>
      <c r="Q948" s="88"/>
      <c r="R948" s="88"/>
      <c r="S948" s="88"/>
      <c r="T948" s="88"/>
      <c r="U948" s="88"/>
      <c r="V948" s="88"/>
      <c r="W948" s="88"/>
      <c r="X948" s="88"/>
      <c r="Y948" s="88"/>
      <c r="Z948" s="88"/>
    </row>
    <row r="949" spans="1:26" ht="9.75" customHeight="1" x14ac:dyDescent="0.15">
      <c r="A949" s="88"/>
      <c r="B949" s="88"/>
      <c r="C949" s="88"/>
      <c r="D949" s="88"/>
      <c r="E949" s="88"/>
      <c r="F949" s="88"/>
      <c r="G949" s="88"/>
      <c r="H949" s="88"/>
      <c r="I949" s="88"/>
      <c r="J949" s="208"/>
      <c r="K949" s="208"/>
      <c r="L949" s="88"/>
      <c r="M949" s="88"/>
      <c r="N949" s="88"/>
      <c r="O949" s="88"/>
      <c r="P949" s="88"/>
      <c r="Q949" s="88"/>
      <c r="R949" s="88"/>
      <c r="S949" s="88"/>
      <c r="T949" s="88"/>
      <c r="U949" s="88"/>
      <c r="V949" s="88"/>
      <c r="W949" s="88"/>
      <c r="X949" s="88"/>
      <c r="Y949" s="88"/>
      <c r="Z949" s="88"/>
    </row>
    <row r="950" spans="1:26" ht="9.75" customHeight="1" x14ac:dyDescent="0.15">
      <c r="A950" s="88"/>
      <c r="B950" s="88"/>
      <c r="C950" s="88"/>
      <c r="D950" s="88"/>
      <c r="E950" s="88"/>
      <c r="F950" s="88"/>
      <c r="G950" s="88"/>
      <c r="H950" s="88"/>
      <c r="I950" s="88"/>
      <c r="J950" s="208"/>
      <c r="K950" s="208"/>
      <c r="L950" s="88"/>
      <c r="M950" s="88"/>
      <c r="N950" s="88"/>
      <c r="O950" s="88"/>
      <c r="P950" s="88"/>
      <c r="Q950" s="88"/>
      <c r="R950" s="88"/>
      <c r="S950" s="88"/>
      <c r="T950" s="88"/>
      <c r="U950" s="88"/>
      <c r="V950" s="88"/>
      <c r="W950" s="88"/>
      <c r="X950" s="88"/>
      <c r="Y950" s="88"/>
      <c r="Z950" s="88"/>
    </row>
    <row r="951" spans="1:26" ht="9.75" customHeight="1" x14ac:dyDescent="0.15">
      <c r="A951" s="88"/>
      <c r="B951" s="88"/>
      <c r="C951" s="88"/>
      <c r="D951" s="88"/>
      <c r="E951" s="88"/>
      <c r="F951" s="88"/>
      <c r="G951" s="88"/>
      <c r="H951" s="88"/>
      <c r="I951" s="88"/>
      <c r="J951" s="208"/>
      <c r="K951" s="208"/>
      <c r="L951" s="88"/>
      <c r="M951" s="88"/>
      <c r="N951" s="88"/>
      <c r="O951" s="88"/>
      <c r="P951" s="88"/>
      <c r="Q951" s="88"/>
      <c r="R951" s="88"/>
      <c r="S951" s="88"/>
      <c r="T951" s="88"/>
      <c r="U951" s="88"/>
      <c r="V951" s="88"/>
      <c r="W951" s="88"/>
      <c r="X951" s="88"/>
      <c r="Y951" s="88"/>
      <c r="Z951" s="88"/>
    </row>
    <row r="952" spans="1:26" ht="9.75" customHeight="1" x14ac:dyDescent="0.15">
      <c r="A952" s="88"/>
      <c r="B952" s="88"/>
      <c r="C952" s="88"/>
      <c r="D952" s="88"/>
      <c r="E952" s="88"/>
      <c r="F952" s="88"/>
      <c r="G952" s="88"/>
      <c r="H952" s="88"/>
      <c r="I952" s="88"/>
      <c r="J952" s="208"/>
      <c r="K952" s="208"/>
      <c r="L952" s="88"/>
      <c r="M952" s="88"/>
      <c r="N952" s="88"/>
      <c r="O952" s="88"/>
      <c r="P952" s="88"/>
      <c r="Q952" s="88"/>
      <c r="R952" s="88"/>
      <c r="S952" s="88"/>
      <c r="T952" s="88"/>
      <c r="U952" s="88"/>
      <c r="V952" s="88"/>
      <c r="W952" s="88"/>
      <c r="X952" s="88"/>
      <c r="Y952" s="88"/>
      <c r="Z952" s="88"/>
    </row>
    <row r="953" spans="1:26" ht="9.75" customHeight="1" x14ac:dyDescent="0.15">
      <c r="A953" s="88"/>
      <c r="B953" s="88"/>
      <c r="C953" s="88"/>
      <c r="D953" s="88"/>
      <c r="E953" s="88"/>
      <c r="F953" s="88"/>
      <c r="G953" s="88"/>
      <c r="H953" s="88"/>
      <c r="I953" s="88"/>
      <c r="J953" s="208"/>
      <c r="K953" s="208"/>
      <c r="L953" s="88"/>
      <c r="M953" s="88"/>
      <c r="N953" s="88"/>
      <c r="O953" s="88"/>
      <c r="P953" s="88"/>
      <c r="Q953" s="88"/>
      <c r="R953" s="88"/>
      <c r="S953" s="88"/>
      <c r="T953" s="88"/>
      <c r="U953" s="88"/>
      <c r="V953" s="88"/>
      <c r="W953" s="88"/>
      <c r="X953" s="88"/>
      <c r="Y953" s="88"/>
      <c r="Z953" s="88"/>
    </row>
    <row r="954" spans="1:26" ht="9.75" customHeight="1" x14ac:dyDescent="0.15">
      <c r="A954" s="88"/>
      <c r="B954" s="88"/>
      <c r="C954" s="88"/>
      <c r="D954" s="88"/>
      <c r="E954" s="88"/>
      <c r="F954" s="88"/>
      <c r="G954" s="88"/>
      <c r="H954" s="88"/>
      <c r="I954" s="88"/>
      <c r="J954" s="208"/>
      <c r="K954" s="208"/>
      <c r="L954" s="88"/>
      <c r="M954" s="88"/>
      <c r="N954" s="88"/>
      <c r="O954" s="88"/>
      <c r="P954" s="88"/>
      <c r="Q954" s="88"/>
      <c r="R954" s="88"/>
      <c r="S954" s="88"/>
      <c r="T954" s="88"/>
      <c r="U954" s="88"/>
      <c r="V954" s="88"/>
      <c r="W954" s="88"/>
      <c r="X954" s="88"/>
      <c r="Y954" s="88"/>
      <c r="Z954" s="88"/>
    </row>
    <row r="955" spans="1:26" ht="9.75" customHeight="1" x14ac:dyDescent="0.15">
      <c r="A955" s="88"/>
      <c r="B955" s="88"/>
      <c r="C955" s="88"/>
      <c r="D955" s="88"/>
      <c r="E955" s="88"/>
      <c r="F955" s="88"/>
      <c r="G955" s="88"/>
      <c r="H955" s="88"/>
      <c r="I955" s="88"/>
      <c r="J955" s="208"/>
      <c r="K955" s="208"/>
      <c r="L955" s="88"/>
      <c r="M955" s="88"/>
      <c r="N955" s="88"/>
      <c r="O955" s="88"/>
      <c r="P955" s="88"/>
      <c r="Q955" s="88"/>
      <c r="R955" s="88"/>
      <c r="S955" s="88"/>
      <c r="T955" s="88"/>
      <c r="U955" s="88"/>
      <c r="V955" s="88"/>
      <c r="W955" s="88"/>
      <c r="X955" s="88"/>
      <c r="Y955" s="88"/>
      <c r="Z955" s="88"/>
    </row>
    <row r="956" spans="1:26" ht="9.75" customHeight="1" x14ac:dyDescent="0.15">
      <c r="A956" s="88"/>
      <c r="B956" s="88"/>
      <c r="C956" s="88"/>
      <c r="D956" s="88"/>
      <c r="E956" s="88"/>
      <c r="F956" s="88"/>
      <c r="G956" s="88"/>
      <c r="H956" s="88"/>
      <c r="I956" s="88"/>
      <c r="J956" s="208"/>
      <c r="K956" s="208"/>
      <c r="L956" s="88"/>
      <c r="M956" s="88"/>
      <c r="N956" s="88"/>
      <c r="O956" s="88"/>
      <c r="P956" s="88"/>
      <c r="Q956" s="88"/>
      <c r="R956" s="88"/>
      <c r="S956" s="88"/>
      <c r="T956" s="88"/>
      <c r="U956" s="88"/>
      <c r="V956" s="88"/>
      <c r="W956" s="88"/>
      <c r="X956" s="88"/>
      <c r="Y956" s="88"/>
      <c r="Z956" s="88"/>
    </row>
    <row r="957" spans="1:26" ht="9.75" customHeight="1" x14ac:dyDescent="0.15">
      <c r="A957" s="88"/>
      <c r="B957" s="88"/>
      <c r="C957" s="88"/>
      <c r="D957" s="88"/>
      <c r="E957" s="88"/>
      <c r="F957" s="88"/>
      <c r="G957" s="88"/>
      <c r="H957" s="88"/>
      <c r="I957" s="88"/>
      <c r="J957" s="208"/>
      <c r="K957" s="208"/>
      <c r="L957" s="88"/>
      <c r="M957" s="88"/>
      <c r="N957" s="88"/>
      <c r="O957" s="88"/>
      <c r="P957" s="88"/>
      <c r="Q957" s="88"/>
      <c r="R957" s="88"/>
      <c r="S957" s="88"/>
      <c r="T957" s="88"/>
      <c r="U957" s="88"/>
      <c r="V957" s="88"/>
      <c r="W957" s="88"/>
      <c r="X957" s="88"/>
      <c r="Y957" s="88"/>
      <c r="Z957" s="88"/>
    </row>
    <row r="958" spans="1:26" ht="9.75" customHeight="1" x14ac:dyDescent="0.15">
      <c r="A958" s="88"/>
      <c r="B958" s="88"/>
      <c r="C958" s="88"/>
      <c r="D958" s="88"/>
      <c r="E958" s="88"/>
      <c r="F958" s="88"/>
      <c r="G958" s="88"/>
      <c r="H958" s="88"/>
      <c r="I958" s="88"/>
      <c r="J958" s="208"/>
      <c r="K958" s="208"/>
      <c r="L958" s="88"/>
      <c r="M958" s="88"/>
      <c r="N958" s="88"/>
      <c r="O958" s="88"/>
      <c r="P958" s="88"/>
      <c r="Q958" s="88"/>
      <c r="R958" s="88"/>
      <c r="S958" s="88"/>
      <c r="T958" s="88"/>
      <c r="U958" s="88"/>
      <c r="V958" s="88"/>
      <c r="W958" s="88"/>
      <c r="X958" s="88"/>
      <c r="Y958" s="88"/>
      <c r="Z958" s="88"/>
    </row>
    <row r="959" spans="1:26" ht="9.75" customHeight="1" x14ac:dyDescent="0.15">
      <c r="A959" s="88"/>
      <c r="B959" s="88"/>
      <c r="C959" s="88"/>
      <c r="D959" s="88"/>
      <c r="E959" s="88"/>
      <c r="F959" s="88"/>
      <c r="G959" s="88"/>
      <c r="H959" s="88"/>
      <c r="I959" s="88"/>
      <c r="J959" s="208"/>
      <c r="K959" s="208"/>
      <c r="L959" s="88"/>
      <c r="M959" s="88"/>
      <c r="N959" s="88"/>
      <c r="O959" s="88"/>
      <c r="P959" s="88"/>
      <c r="Q959" s="88"/>
      <c r="R959" s="88"/>
      <c r="S959" s="88"/>
      <c r="T959" s="88"/>
      <c r="U959" s="88"/>
      <c r="V959" s="88"/>
      <c r="W959" s="88"/>
      <c r="X959" s="88"/>
      <c r="Y959" s="88"/>
      <c r="Z959" s="88"/>
    </row>
    <row r="960" spans="1:26" ht="9.75" customHeight="1" x14ac:dyDescent="0.15">
      <c r="A960" s="88"/>
      <c r="B960" s="88"/>
      <c r="C960" s="88"/>
      <c r="D960" s="88"/>
      <c r="E960" s="88"/>
      <c r="F960" s="88"/>
      <c r="G960" s="88"/>
      <c r="H960" s="88"/>
      <c r="I960" s="88"/>
      <c r="J960" s="208"/>
      <c r="K960" s="208"/>
      <c r="L960" s="88"/>
      <c r="M960" s="88"/>
      <c r="N960" s="88"/>
      <c r="O960" s="88"/>
      <c r="P960" s="88"/>
      <c r="Q960" s="88"/>
      <c r="R960" s="88"/>
      <c r="S960" s="88"/>
      <c r="T960" s="88"/>
      <c r="U960" s="88"/>
      <c r="V960" s="88"/>
      <c r="W960" s="88"/>
      <c r="X960" s="88"/>
      <c r="Y960" s="88"/>
      <c r="Z960" s="88"/>
    </row>
    <row r="961" spans="1:26" ht="9.75" customHeight="1" x14ac:dyDescent="0.15">
      <c r="A961" s="88"/>
      <c r="B961" s="88"/>
      <c r="C961" s="88"/>
      <c r="D961" s="88"/>
      <c r="E961" s="88"/>
      <c r="F961" s="88"/>
      <c r="G961" s="88"/>
      <c r="H961" s="88"/>
      <c r="I961" s="88"/>
      <c r="J961" s="208"/>
      <c r="K961" s="208"/>
      <c r="L961" s="88"/>
      <c r="M961" s="88"/>
      <c r="N961" s="88"/>
      <c r="O961" s="88"/>
      <c r="P961" s="88"/>
      <c r="Q961" s="88"/>
      <c r="R961" s="88"/>
      <c r="S961" s="88"/>
      <c r="T961" s="88"/>
      <c r="U961" s="88"/>
      <c r="V961" s="88"/>
      <c r="W961" s="88"/>
      <c r="X961" s="88"/>
      <c r="Y961" s="88"/>
      <c r="Z961" s="88"/>
    </row>
    <row r="962" spans="1:26" ht="9.75" customHeight="1" x14ac:dyDescent="0.15">
      <c r="A962" s="88"/>
      <c r="B962" s="88"/>
      <c r="C962" s="88"/>
      <c r="D962" s="88"/>
      <c r="E962" s="88"/>
      <c r="F962" s="88"/>
      <c r="G962" s="88"/>
      <c r="H962" s="88"/>
      <c r="I962" s="88"/>
      <c r="J962" s="208"/>
      <c r="K962" s="208"/>
      <c r="L962" s="88"/>
      <c r="M962" s="88"/>
      <c r="N962" s="88"/>
      <c r="O962" s="88"/>
      <c r="P962" s="88"/>
      <c r="Q962" s="88"/>
      <c r="R962" s="88"/>
      <c r="S962" s="88"/>
      <c r="T962" s="88"/>
      <c r="U962" s="88"/>
      <c r="V962" s="88"/>
      <c r="W962" s="88"/>
      <c r="X962" s="88"/>
      <c r="Y962" s="88"/>
      <c r="Z962" s="88"/>
    </row>
    <row r="963" spans="1:26" ht="9.75" customHeight="1" x14ac:dyDescent="0.15">
      <c r="A963" s="88"/>
      <c r="B963" s="88"/>
      <c r="C963" s="88"/>
      <c r="D963" s="88"/>
      <c r="E963" s="88"/>
      <c r="F963" s="88"/>
      <c r="G963" s="88"/>
      <c r="H963" s="88"/>
      <c r="I963" s="88"/>
      <c r="J963" s="208"/>
      <c r="K963" s="208"/>
      <c r="L963" s="88"/>
      <c r="M963" s="88"/>
      <c r="N963" s="88"/>
      <c r="O963" s="88"/>
      <c r="P963" s="88"/>
      <c r="Q963" s="88"/>
      <c r="R963" s="88"/>
      <c r="S963" s="88"/>
      <c r="T963" s="88"/>
      <c r="U963" s="88"/>
      <c r="V963" s="88"/>
      <c r="W963" s="88"/>
      <c r="X963" s="88"/>
      <c r="Y963" s="88"/>
      <c r="Z963" s="88"/>
    </row>
    <row r="964" spans="1:26" ht="9.75" customHeight="1" x14ac:dyDescent="0.15">
      <c r="A964" s="88"/>
      <c r="B964" s="88"/>
      <c r="C964" s="88"/>
      <c r="D964" s="88"/>
      <c r="E964" s="88"/>
      <c r="F964" s="88"/>
      <c r="G964" s="88"/>
      <c r="H964" s="88"/>
      <c r="I964" s="88"/>
      <c r="J964" s="208"/>
      <c r="K964" s="208"/>
      <c r="L964" s="88"/>
      <c r="M964" s="88"/>
      <c r="N964" s="88"/>
      <c r="O964" s="88"/>
      <c r="P964" s="88"/>
      <c r="Q964" s="88"/>
      <c r="R964" s="88"/>
      <c r="S964" s="88"/>
      <c r="T964" s="88"/>
      <c r="U964" s="88"/>
      <c r="V964" s="88"/>
      <c r="W964" s="88"/>
      <c r="X964" s="88"/>
      <c r="Y964" s="88"/>
      <c r="Z964" s="88"/>
    </row>
    <row r="965" spans="1:26" ht="9.75" customHeight="1" x14ac:dyDescent="0.15">
      <c r="A965" s="88"/>
      <c r="B965" s="88"/>
      <c r="C965" s="88"/>
      <c r="D965" s="88"/>
      <c r="E965" s="88"/>
      <c r="F965" s="88"/>
      <c r="G965" s="88"/>
      <c r="H965" s="88"/>
      <c r="I965" s="88"/>
      <c r="J965" s="208"/>
      <c r="K965" s="208"/>
      <c r="L965" s="88"/>
      <c r="M965" s="88"/>
      <c r="N965" s="88"/>
      <c r="O965" s="88"/>
      <c r="P965" s="88"/>
      <c r="Q965" s="88"/>
      <c r="R965" s="88"/>
      <c r="S965" s="88"/>
      <c r="T965" s="88"/>
      <c r="U965" s="88"/>
      <c r="V965" s="88"/>
      <c r="W965" s="88"/>
      <c r="X965" s="88"/>
      <c r="Y965" s="88"/>
      <c r="Z965" s="88"/>
    </row>
    <row r="966" spans="1:26" ht="9.75" customHeight="1" x14ac:dyDescent="0.15">
      <c r="A966" s="88"/>
      <c r="B966" s="88"/>
      <c r="C966" s="88"/>
      <c r="D966" s="88"/>
      <c r="E966" s="88"/>
      <c r="F966" s="88"/>
      <c r="G966" s="88"/>
      <c r="H966" s="88"/>
      <c r="I966" s="88"/>
      <c r="J966" s="208"/>
      <c r="K966" s="208"/>
      <c r="L966" s="88"/>
      <c r="M966" s="88"/>
      <c r="N966" s="88"/>
      <c r="O966" s="88"/>
      <c r="P966" s="88"/>
      <c r="Q966" s="88"/>
      <c r="R966" s="88"/>
      <c r="S966" s="88"/>
      <c r="T966" s="88"/>
      <c r="U966" s="88"/>
      <c r="V966" s="88"/>
      <c r="W966" s="88"/>
      <c r="X966" s="88"/>
      <c r="Y966" s="88"/>
      <c r="Z966" s="88"/>
    </row>
    <row r="967" spans="1:26" ht="9.75" customHeight="1" x14ac:dyDescent="0.15">
      <c r="A967" s="88"/>
      <c r="B967" s="88"/>
      <c r="C967" s="88"/>
      <c r="D967" s="88"/>
      <c r="E967" s="88"/>
      <c r="F967" s="88"/>
      <c r="G967" s="88"/>
      <c r="H967" s="88"/>
      <c r="I967" s="88"/>
      <c r="J967" s="208"/>
      <c r="K967" s="208"/>
      <c r="L967" s="88"/>
      <c r="M967" s="88"/>
      <c r="N967" s="88"/>
      <c r="O967" s="88"/>
      <c r="P967" s="88"/>
      <c r="Q967" s="88"/>
      <c r="R967" s="88"/>
      <c r="S967" s="88"/>
      <c r="T967" s="88"/>
      <c r="U967" s="88"/>
      <c r="V967" s="88"/>
      <c r="W967" s="88"/>
      <c r="X967" s="88"/>
      <c r="Y967" s="88"/>
      <c r="Z967" s="88"/>
    </row>
    <row r="968" spans="1:26" ht="9.75" customHeight="1" x14ac:dyDescent="0.15">
      <c r="A968" s="88"/>
      <c r="B968" s="88"/>
      <c r="C968" s="88"/>
      <c r="D968" s="88"/>
      <c r="E968" s="88"/>
      <c r="F968" s="88"/>
      <c r="G968" s="88"/>
      <c r="H968" s="88"/>
      <c r="I968" s="88"/>
      <c r="J968" s="208"/>
      <c r="K968" s="208"/>
      <c r="L968" s="88"/>
      <c r="M968" s="88"/>
      <c r="N968" s="88"/>
      <c r="O968" s="88"/>
      <c r="P968" s="88"/>
      <c r="Q968" s="88"/>
      <c r="R968" s="88"/>
      <c r="S968" s="88"/>
      <c r="T968" s="88"/>
      <c r="U968" s="88"/>
      <c r="V968" s="88"/>
      <c r="W968" s="88"/>
      <c r="X968" s="88"/>
      <c r="Y968" s="88"/>
      <c r="Z968" s="88"/>
    </row>
    <row r="969" spans="1:26" ht="9.75" customHeight="1" x14ac:dyDescent="0.15">
      <c r="A969" s="88"/>
      <c r="B969" s="88"/>
      <c r="C969" s="88"/>
      <c r="D969" s="88"/>
      <c r="E969" s="88"/>
      <c r="F969" s="88"/>
      <c r="G969" s="88"/>
      <c r="H969" s="88"/>
      <c r="I969" s="88"/>
      <c r="J969" s="208"/>
      <c r="K969" s="208"/>
      <c r="L969" s="88"/>
      <c r="M969" s="88"/>
      <c r="N969" s="88"/>
      <c r="O969" s="88"/>
      <c r="P969" s="88"/>
      <c r="Q969" s="88"/>
      <c r="R969" s="88"/>
      <c r="S969" s="88"/>
      <c r="T969" s="88"/>
      <c r="U969" s="88"/>
      <c r="V969" s="88"/>
      <c r="W969" s="88"/>
      <c r="X969" s="88"/>
      <c r="Y969" s="88"/>
      <c r="Z969" s="88"/>
    </row>
    <row r="970" spans="1:26" ht="9.75" customHeight="1" x14ac:dyDescent="0.15">
      <c r="A970" s="88"/>
      <c r="B970" s="88"/>
      <c r="C970" s="88"/>
      <c r="D970" s="88"/>
      <c r="E970" s="88"/>
      <c r="F970" s="88"/>
      <c r="G970" s="88"/>
      <c r="H970" s="88"/>
      <c r="I970" s="88"/>
      <c r="J970" s="208"/>
      <c r="K970" s="208"/>
      <c r="L970" s="88"/>
      <c r="M970" s="88"/>
      <c r="N970" s="88"/>
      <c r="O970" s="88"/>
      <c r="P970" s="88"/>
      <c r="Q970" s="88"/>
      <c r="R970" s="88"/>
      <c r="S970" s="88"/>
      <c r="T970" s="88"/>
      <c r="U970" s="88"/>
      <c r="V970" s="88"/>
      <c r="W970" s="88"/>
      <c r="X970" s="88"/>
      <c r="Y970" s="88"/>
      <c r="Z970" s="88"/>
    </row>
    <row r="971" spans="1:26" ht="9.75" customHeight="1" x14ac:dyDescent="0.15">
      <c r="A971" s="88"/>
      <c r="B971" s="88"/>
      <c r="C971" s="88"/>
      <c r="D971" s="88"/>
      <c r="E971" s="88"/>
      <c r="F971" s="88"/>
      <c r="G971" s="88"/>
      <c r="H971" s="88"/>
      <c r="I971" s="88"/>
      <c r="J971" s="208"/>
      <c r="K971" s="208"/>
      <c r="L971" s="88"/>
      <c r="M971" s="88"/>
      <c r="N971" s="88"/>
      <c r="O971" s="88"/>
      <c r="P971" s="88"/>
      <c r="Q971" s="88"/>
      <c r="R971" s="88"/>
      <c r="S971" s="88"/>
      <c r="T971" s="88"/>
      <c r="U971" s="88"/>
      <c r="V971" s="88"/>
      <c r="W971" s="88"/>
      <c r="X971" s="88"/>
      <c r="Y971" s="88"/>
      <c r="Z971" s="88"/>
    </row>
    <row r="972" spans="1:26" ht="9.75" customHeight="1" x14ac:dyDescent="0.15">
      <c r="A972" s="88"/>
      <c r="B972" s="88"/>
      <c r="C972" s="88"/>
      <c r="D972" s="88"/>
      <c r="E972" s="88"/>
      <c r="F972" s="88"/>
      <c r="G972" s="88"/>
      <c r="H972" s="88"/>
      <c r="I972" s="88"/>
      <c r="J972" s="208"/>
      <c r="K972" s="208"/>
      <c r="L972" s="88"/>
      <c r="M972" s="88"/>
      <c r="N972" s="88"/>
      <c r="O972" s="88"/>
      <c r="P972" s="88"/>
      <c r="Q972" s="88"/>
      <c r="R972" s="88"/>
      <c r="S972" s="88"/>
      <c r="T972" s="88"/>
      <c r="U972" s="88"/>
      <c r="V972" s="88"/>
      <c r="W972" s="88"/>
      <c r="X972" s="88"/>
      <c r="Y972" s="88"/>
      <c r="Z972" s="88"/>
    </row>
    <row r="973" spans="1:26" ht="9.75" customHeight="1" x14ac:dyDescent="0.15">
      <c r="A973" s="88"/>
      <c r="B973" s="88"/>
      <c r="C973" s="88"/>
      <c r="D973" s="88"/>
      <c r="E973" s="88"/>
      <c r="F973" s="88"/>
      <c r="G973" s="88"/>
      <c r="H973" s="88"/>
      <c r="I973" s="88"/>
      <c r="J973" s="208"/>
      <c r="K973" s="208"/>
      <c r="L973" s="88"/>
      <c r="M973" s="88"/>
      <c r="N973" s="88"/>
      <c r="O973" s="88"/>
      <c r="P973" s="88"/>
      <c r="Q973" s="88"/>
      <c r="R973" s="88"/>
      <c r="S973" s="88"/>
      <c r="T973" s="88"/>
      <c r="U973" s="88"/>
      <c r="V973" s="88"/>
      <c r="W973" s="88"/>
      <c r="X973" s="88"/>
      <c r="Y973" s="88"/>
      <c r="Z973" s="88"/>
    </row>
    <row r="974" spans="1:26" ht="9.75" customHeight="1" x14ac:dyDescent="0.15">
      <c r="A974" s="88"/>
      <c r="B974" s="88"/>
      <c r="C974" s="88"/>
      <c r="D974" s="88"/>
      <c r="E974" s="88"/>
      <c r="F974" s="88"/>
      <c r="G974" s="88"/>
      <c r="H974" s="88"/>
      <c r="I974" s="88"/>
      <c r="J974" s="208"/>
      <c r="K974" s="208"/>
      <c r="L974" s="88"/>
      <c r="M974" s="88"/>
      <c r="N974" s="88"/>
      <c r="O974" s="88"/>
      <c r="P974" s="88"/>
      <c r="Q974" s="88"/>
      <c r="R974" s="88"/>
      <c r="S974" s="88"/>
      <c r="T974" s="88"/>
      <c r="U974" s="88"/>
      <c r="V974" s="88"/>
      <c r="W974" s="88"/>
      <c r="X974" s="88"/>
      <c r="Y974" s="88"/>
      <c r="Z974" s="88"/>
    </row>
    <row r="975" spans="1:26" ht="9.75" customHeight="1" x14ac:dyDescent="0.15">
      <c r="A975" s="88"/>
      <c r="B975" s="88"/>
      <c r="C975" s="88"/>
      <c r="D975" s="88"/>
      <c r="E975" s="88"/>
      <c r="F975" s="88"/>
      <c r="G975" s="88"/>
      <c r="H975" s="88"/>
      <c r="I975" s="88"/>
      <c r="J975" s="208"/>
      <c r="K975" s="208"/>
      <c r="L975" s="88"/>
      <c r="M975" s="88"/>
      <c r="N975" s="88"/>
      <c r="O975" s="88"/>
      <c r="P975" s="88"/>
      <c r="Q975" s="88"/>
      <c r="R975" s="88"/>
      <c r="S975" s="88"/>
      <c r="T975" s="88"/>
      <c r="U975" s="88"/>
      <c r="V975" s="88"/>
      <c r="W975" s="88"/>
      <c r="X975" s="88"/>
      <c r="Y975" s="88"/>
      <c r="Z975" s="88"/>
    </row>
    <row r="976" spans="1:26" ht="9.75" customHeight="1" x14ac:dyDescent="0.15">
      <c r="A976" s="88"/>
      <c r="B976" s="88"/>
      <c r="C976" s="88"/>
      <c r="D976" s="88"/>
      <c r="E976" s="88"/>
      <c r="F976" s="88"/>
      <c r="G976" s="88"/>
      <c r="H976" s="88"/>
      <c r="I976" s="88"/>
      <c r="J976" s="208"/>
      <c r="K976" s="208"/>
      <c r="L976" s="88"/>
      <c r="M976" s="88"/>
      <c r="N976" s="88"/>
      <c r="O976" s="88"/>
      <c r="P976" s="88"/>
      <c r="Q976" s="88"/>
      <c r="R976" s="88"/>
      <c r="S976" s="88"/>
      <c r="T976" s="88"/>
      <c r="U976" s="88"/>
      <c r="V976" s="88"/>
      <c r="W976" s="88"/>
      <c r="X976" s="88"/>
      <c r="Y976" s="88"/>
      <c r="Z976" s="88"/>
    </row>
    <row r="977" spans="1:26" ht="9.75" customHeight="1" x14ac:dyDescent="0.15">
      <c r="A977" s="88"/>
      <c r="B977" s="88"/>
      <c r="C977" s="88"/>
      <c r="D977" s="88"/>
      <c r="E977" s="88"/>
      <c r="F977" s="88"/>
      <c r="G977" s="88"/>
      <c r="H977" s="88"/>
      <c r="I977" s="88"/>
      <c r="J977" s="208"/>
      <c r="K977" s="208"/>
      <c r="L977" s="88"/>
      <c r="M977" s="88"/>
      <c r="N977" s="88"/>
      <c r="O977" s="88"/>
      <c r="P977" s="88"/>
      <c r="Q977" s="88"/>
      <c r="R977" s="88"/>
      <c r="S977" s="88"/>
      <c r="T977" s="88"/>
      <c r="U977" s="88"/>
      <c r="V977" s="88"/>
      <c r="W977" s="88"/>
      <c r="X977" s="88"/>
      <c r="Y977" s="88"/>
      <c r="Z977" s="88"/>
    </row>
    <row r="978" spans="1:26" ht="9.75" customHeight="1" x14ac:dyDescent="0.15">
      <c r="A978" s="88"/>
      <c r="B978" s="88"/>
      <c r="C978" s="88"/>
      <c r="D978" s="88"/>
      <c r="E978" s="88"/>
      <c r="F978" s="88"/>
      <c r="G978" s="88"/>
      <c r="H978" s="88"/>
      <c r="I978" s="88"/>
      <c r="J978" s="208"/>
      <c r="K978" s="208"/>
      <c r="L978" s="88"/>
      <c r="M978" s="88"/>
      <c r="N978" s="88"/>
      <c r="O978" s="88"/>
      <c r="P978" s="88"/>
      <c r="Q978" s="88"/>
      <c r="R978" s="88"/>
      <c r="S978" s="88"/>
      <c r="T978" s="88"/>
      <c r="U978" s="88"/>
      <c r="V978" s="88"/>
      <c r="W978" s="88"/>
      <c r="X978" s="88"/>
      <c r="Y978" s="88"/>
      <c r="Z978" s="88"/>
    </row>
    <row r="979" spans="1:26" ht="9.75" customHeight="1" x14ac:dyDescent="0.15">
      <c r="A979" s="88"/>
      <c r="B979" s="88"/>
      <c r="C979" s="88"/>
      <c r="D979" s="88"/>
      <c r="E979" s="88"/>
      <c r="F979" s="88"/>
      <c r="G979" s="88"/>
      <c r="H979" s="88"/>
      <c r="I979" s="88"/>
      <c r="J979" s="208"/>
      <c r="K979" s="208"/>
      <c r="L979" s="88"/>
      <c r="M979" s="88"/>
      <c r="N979" s="88"/>
      <c r="O979" s="88"/>
      <c r="P979" s="88"/>
      <c r="Q979" s="88"/>
      <c r="R979" s="88"/>
      <c r="S979" s="88"/>
      <c r="T979" s="88"/>
      <c r="U979" s="88"/>
      <c r="V979" s="88"/>
      <c r="W979" s="88"/>
      <c r="X979" s="88"/>
      <c r="Y979" s="88"/>
      <c r="Z979" s="88"/>
    </row>
    <row r="980" spans="1:26" ht="9.75" customHeight="1" x14ac:dyDescent="0.15">
      <c r="A980" s="88"/>
      <c r="B980" s="88"/>
      <c r="C980" s="88"/>
      <c r="D980" s="88"/>
      <c r="E980" s="88"/>
      <c r="F980" s="88"/>
      <c r="G980" s="88"/>
      <c r="H980" s="88"/>
      <c r="I980" s="88"/>
      <c r="J980" s="208"/>
      <c r="K980" s="208"/>
      <c r="L980" s="88"/>
      <c r="M980" s="88"/>
      <c r="N980" s="88"/>
      <c r="O980" s="88"/>
      <c r="P980" s="88"/>
      <c r="Q980" s="88"/>
      <c r="R980" s="88"/>
      <c r="S980" s="88"/>
      <c r="T980" s="88"/>
      <c r="U980" s="88"/>
      <c r="V980" s="88"/>
      <c r="W980" s="88"/>
      <c r="X980" s="88"/>
      <c r="Y980" s="88"/>
      <c r="Z980" s="88"/>
    </row>
    <row r="981" spans="1:26" ht="9.75" customHeight="1" x14ac:dyDescent="0.15">
      <c r="A981" s="88"/>
      <c r="B981" s="88"/>
      <c r="C981" s="88"/>
      <c r="D981" s="88"/>
      <c r="E981" s="88"/>
      <c r="F981" s="88"/>
      <c r="G981" s="88"/>
      <c r="H981" s="88"/>
      <c r="I981" s="88"/>
      <c r="J981" s="208"/>
      <c r="K981" s="208"/>
      <c r="L981" s="88"/>
      <c r="M981" s="88"/>
      <c r="N981" s="88"/>
      <c r="O981" s="88"/>
      <c r="P981" s="88"/>
      <c r="Q981" s="88"/>
      <c r="R981" s="88"/>
      <c r="S981" s="88"/>
      <c r="T981" s="88"/>
      <c r="U981" s="88"/>
      <c r="V981" s="88"/>
      <c r="W981" s="88"/>
      <c r="X981" s="88"/>
      <c r="Y981" s="88"/>
      <c r="Z981" s="88"/>
    </row>
    <row r="982" spans="1:26" ht="9.75" customHeight="1" x14ac:dyDescent="0.15">
      <c r="A982" s="88"/>
      <c r="B982" s="88"/>
      <c r="C982" s="88"/>
      <c r="D982" s="88"/>
      <c r="E982" s="88"/>
      <c r="F982" s="88"/>
      <c r="G982" s="88"/>
      <c r="H982" s="88"/>
      <c r="I982" s="88"/>
      <c r="J982" s="208"/>
      <c r="K982" s="208"/>
      <c r="L982" s="88"/>
      <c r="M982" s="88"/>
      <c r="N982" s="88"/>
      <c r="O982" s="88"/>
      <c r="P982" s="88"/>
      <c r="Q982" s="88"/>
      <c r="R982" s="88"/>
      <c r="S982" s="88"/>
      <c r="T982" s="88"/>
      <c r="U982" s="88"/>
      <c r="V982" s="88"/>
      <c r="W982" s="88"/>
      <c r="X982" s="88"/>
      <c r="Y982" s="88"/>
      <c r="Z982" s="88"/>
    </row>
    <row r="983" spans="1:26" ht="9.75" customHeight="1" x14ac:dyDescent="0.15">
      <c r="A983" s="88"/>
      <c r="B983" s="88"/>
      <c r="C983" s="88"/>
      <c r="D983" s="88"/>
      <c r="E983" s="88"/>
      <c r="F983" s="88"/>
      <c r="G983" s="88"/>
      <c r="H983" s="88"/>
      <c r="I983" s="88"/>
      <c r="J983" s="208"/>
      <c r="K983" s="208"/>
      <c r="L983" s="88"/>
      <c r="M983" s="88"/>
      <c r="N983" s="88"/>
      <c r="O983" s="88"/>
      <c r="P983" s="88"/>
      <c r="Q983" s="88"/>
      <c r="R983" s="88"/>
      <c r="S983" s="88"/>
      <c r="T983" s="88"/>
      <c r="U983" s="88"/>
      <c r="V983" s="88"/>
      <c r="W983" s="88"/>
      <c r="X983" s="88"/>
      <c r="Y983" s="88"/>
      <c r="Z983" s="88"/>
    </row>
    <row r="984" spans="1:26" ht="9.75" customHeight="1" x14ac:dyDescent="0.15">
      <c r="A984" s="88"/>
      <c r="B984" s="88"/>
      <c r="C984" s="88"/>
      <c r="D984" s="88"/>
      <c r="E984" s="88"/>
      <c r="F984" s="88"/>
      <c r="G984" s="88"/>
      <c r="H984" s="88"/>
      <c r="I984" s="88"/>
      <c r="J984" s="208"/>
      <c r="K984" s="208"/>
      <c r="L984" s="88"/>
      <c r="M984" s="88"/>
      <c r="N984" s="88"/>
      <c r="O984" s="88"/>
      <c r="P984" s="88"/>
      <c r="Q984" s="88"/>
      <c r="R984" s="88"/>
      <c r="S984" s="88"/>
      <c r="T984" s="88"/>
      <c r="U984" s="88"/>
      <c r="V984" s="88"/>
      <c r="W984" s="88"/>
      <c r="X984" s="88"/>
      <c r="Y984" s="88"/>
      <c r="Z984" s="88"/>
    </row>
    <row r="985" spans="1:26" ht="9.75" customHeight="1" x14ac:dyDescent="0.15">
      <c r="A985" s="88"/>
      <c r="B985" s="88"/>
      <c r="C985" s="88"/>
      <c r="D985" s="88"/>
      <c r="E985" s="88"/>
      <c r="F985" s="88"/>
      <c r="G985" s="88"/>
      <c r="H985" s="88"/>
      <c r="I985" s="88"/>
      <c r="J985" s="208"/>
      <c r="K985" s="208"/>
      <c r="L985" s="88"/>
      <c r="M985" s="88"/>
      <c r="N985" s="88"/>
      <c r="O985" s="88"/>
      <c r="P985" s="88"/>
      <c r="Q985" s="88"/>
      <c r="R985" s="88"/>
      <c r="S985" s="88"/>
      <c r="T985" s="88"/>
      <c r="U985" s="88"/>
      <c r="V985" s="88"/>
      <c r="W985" s="88"/>
      <c r="X985" s="88"/>
      <c r="Y985" s="88"/>
      <c r="Z985" s="88"/>
    </row>
    <row r="986" spans="1:26" ht="9.75" customHeight="1" x14ac:dyDescent="0.15">
      <c r="A986" s="88"/>
      <c r="B986" s="88"/>
      <c r="C986" s="88"/>
      <c r="D986" s="88"/>
      <c r="E986" s="88"/>
      <c r="F986" s="88"/>
      <c r="G986" s="88"/>
      <c r="H986" s="88"/>
      <c r="I986" s="88"/>
      <c r="J986" s="208"/>
      <c r="K986" s="208"/>
      <c r="L986" s="88"/>
      <c r="M986" s="88"/>
      <c r="N986" s="88"/>
      <c r="O986" s="88"/>
      <c r="P986" s="88"/>
      <c r="Q986" s="88"/>
      <c r="R986" s="88"/>
      <c r="S986" s="88"/>
      <c r="T986" s="88"/>
      <c r="U986" s="88"/>
      <c r="V986" s="88"/>
      <c r="W986" s="88"/>
      <c r="X986" s="88"/>
      <c r="Y986" s="88"/>
      <c r="Z986" s="88"/>
    </row>
    <row r="987" spans="1:26" ht="9.75" customHeight="1" x14ac:dyDescent="0.15">
      <c r="A987" s="88"/>
      <c r="B987" s="88"/>
      <c r="C987" s="88"/>
      <c r="D987" s="88"/>
      <c r="E987" s="88"/>
      <c r="F987" s="88"/>
      <c r="G987" s="88"/>
      <c r="H987" s="88"/>
      <c r="I987" s="88"/>
      <c r="J987" s="208"/>
      <c r="K987" s="208"/>
      <c r="L987" s="88"/>
      <c r="M987" s="88"/>
      <c r="N987" s="88"/>
      <c r="O987" s="88"/>
      <c r="P987" s="88"/>
      <c r="Q987" s="88"/>
      <c r="R987" s="88"/>
      <c r="S987" s="88"/>
      <c r="T987" s="88"/>
      <c r="U987" s="88"/>
      <c r="V987" s="88"/>
      <c r="W987" s="88"/>
      <c r="X987" s="88"/>
      <c r="Y987" s="88"/>
      <c r="Z987" s="88"/>
    </row>
    <row r="988" spans="1:26" ht="9.75" customHeight="1" x14ac:dyDescent="0.15">
      <c r="A988" s="88"/>
      <c r="B988" s="88"/>
      <c r="C988" s="88"/>
      <c r="D988" s="88"/>
      <c r="E988" s="88"/>
      <c r="F988" s="88"/>
      <c r="G988" s="88"/>
      <c r="H988" s="88"/>
      <c r="I988" s="88"/>
      <c r="J988" s="208"/>
      <c r="K988" s="208"/>
      <c r="L988" s="88"/>
      <c r="M988" s="88"/>
      <c r="N988" s="88"/>
      <c r="O988" s="88"/>
      <c r="P988" s="88"/>
      <c r="Q988" s="88"/>
      <c r="R988" s="88"/>
      <c r="S988" s="88"/>
      <c r="T988" s="88"/>
      <c r="U988" s="88"/>
      <c r="V988" s="88"/>
      <c r="W988" s="88"/>
      <c r="X988" s="88"/>
      <c r="Y988" s="88"/>
      <c r="Z988" s="88"/>
    </row>
    <row r="989" spans="1:26" ht="9.75" customHeight="1" x14ac:dyDescent="0.15">
      <c r="A989" s="88"/>
      <c r="B989" s="88"/>
      <c r="C989" s="88"/>
      <c r="D989" s="88"/>
      <c r="E989" s="88"/>
      <c r="F989" s="88"/>
      <c r="G989" s="88"/>
      <c r="H989" s="88"/>
      <c r="I989" s="88"/>
      <c r="J989" s="208"/>
      <c r="K989" s="208"/>
      <c r="L989" s="88"/>
      <c r="M989" s="88"/>
      <c r="N989" s="88"/>
      <c r="O989" s="88"/>
      <c r="P989" s="88"/>
      <c r="Q989" s="88"/>
      <c r="R989" s="88"/>
      <c r="S989" s="88"/>
      <c r="T989" s="88"/>
      <c r="U989" s="88"/>
      <c r="V989" s="88"/>
      <c r="W989" s="88"/>
      <c r="X989" s="88"/>
      <c r="Y989" s="88"/>
      <c r="Z989" s="88"/>
    </row>
    <row r="990" spans="1:26" ht="9.75" customHeight="1" x14ac:dyDescent="0.15">
      <c r="A990" s="88"/>
      <c r="B990" s="88"/>
      <c r="C990" s="88"/>
      <c r="D990" s="88"/>
      <c r="E990" s="88"/>
      <c r="F990" s="88"/>
      <c r="G990" s="88"/>
      <c r="H990" s="88"/>
      <c r="I990" s="88"/>
      <c r="J990" s="208"/>
      <c r="K990" s="208"/>
      <c r="L990" s="88"/>
      <c r="M990" s="88"/>
      <c r="N990" s="88"/>
      <c r="O990" s="88"/>
      <c r="P990" s="88"/>
      <c r="Q990" s="88"/>
      <c r="R990" s="88"/>
      <c r="S990" s="88"/>
      <c r="T990" s="88"/>
      <c r="U990" s="88"/>
      <c r="V990" s="88"/>
      <c r="W990" s="88"/>
      <c r="X990" s="88"/>
      <c r="Y990" s="88"/>
      <c r="Z990" s="88"/>
    </row>
    <row r="991" spans="1:26" ht="9.75" customHeight="1" x14ac:dyDescent="0.15">
      <c r="A991" s="88"/>
      <c r="B991" s="88"/>
      <c r="C991" s="88"/>
      <c r="D991" s="88"/>
      <c r="E991" s="88"/>
      <c r="F991" s="88"/>
      <c r="G991" s="88"/>
      <c r="H991" s="88"/>
      <c r="I991" s="88"/>
      <c r="J991" s="208"/>
      <c r="K991" s="208"/>
      <c r="L991" s="88"/>
      <c r="M991" s="88"/>
      <c r="N991" s="88"/>
      <c r="O991" s="88"/>
      <c r="P991" s="88"/>
      <c r="Q991" s="88"/>
      <c r="R991" s="88"/>
      <c r="S991" s="88"/>
      <c r="T991" s="88"/>
      <c r="U991" s="88"/>
      <c r="V991" s="88"/>
      <c r="W991" s="88"/>
      <c r="X991" s="88"/>
      <c r="Y991" s="88"/>
      <c r="Z991" s="88"/>
    </row>
    <row r="992" spans="1:26" ht="9.75" customHeight="1" x14ac:dyDescent="0.15">
      <c r="A992" s="88"/>
      <c r="B992" s="88"/>
      <c r="C992" s="88"/>
      <c r="D992" s="88"/>
      <c r="E992" s="88"/>
      <c r="F992" s="88"/>
      <c r="G992" s="88"/>
      <c r="H992" s="88"/>
      <c r="I992" s="88"/>
      <c r="J992" s="208"/>
      <c r="K992" s="208"/>
      <c r="L992" s="88"/>
      <c r="M992" s="88"/>
      <c r="N992" s="88"/>
      <c r="O992" s="88"/>
      <c r="P992" s="88"/>
      <c r="Q992" s="88"/>
      <c r="R992" s="88"/>
      <c r="S992" s="88"/>
      <c r="T992" s="88"/>
      <c r="U992" s="88"/>
      <c r="V992" s="88"/>
      <c r="W992" s="88"/>
      <c r="X992" s="88"/>
      <c r="Y992" s="88"/>
      <c r="Z992" s="88"/>
    </row>
    <row r="993" spans="1:26" ht="9.75" customHeight="1" x14ac:dyDescent="0.15">
      <c r="A993" s="88"/>
      <c r="B993" s="88"/>
      <c r="C993" s="88"/>
      <c r="D993" s="88"/>
      <c r="E993" s="88"/>
      <c r="F993" s="88"/>
      <c r="G993" s="88"/>
      <c r="H993" s="88"/>
      <c r="I993" s="88"/>
      <c r="J993" s="208"/>
      <c r="K993" s="208"/>
      <c r="L993" s="88"/>
      <c r="M993" s="88"/>
      <c r="N993" s="88"/>
      <c r="O993" s="88"/>
      <c r="P993" s="88"/>
      <c r="Q993" s="88"/>
      <c r="R993" s="88"/>
      <c r="S993" s="88"/>
      <c r="T993" s="88"/>
      <c r="U993" s="88"/>
      <c r="V993" s="88"/>
      <c r="W993" s="88"/>
      <c r="X993" s="88"/>
      <c r="Y993" s="88"/>
      <c r="Z993" s="88"/>
    </row>
    <row r="994" spans="1:26" ht="9.75" customHeight="1" x14ac:dyDescent="0.15">
      <c r="A994" s="88"/>
      <c r="B994" s="88"/>
      <c r="C994" s="88"/>
      <c r="D994" s="88"/>
      <c r="E994" s="88"/>
      <c r="F994" s="88"/>
      <c r="G994" s="88"/>
      <c r="H994" s="88"/>
      <c r="I994" s="88"/>
      <c r="J994" s="208"/>
      <c r="K994" s="208"/>
      <c r="L994" s="88"/>
      <c r="M994" s="88"/>
      <c r="N994" s="88"/>
      <c r="O994" s="88"/>
      <c r="P994" s="88"/>
      <c r="Q994" s="88"/>
      <c r="R994" s="88"/>
      <c r="S994" s="88"/>
      <c r="T994" s="88"/>
      <c r="U994" s="88"/>
      <c r="V994" s="88"/>
      <c r="W994" s="88"/>
      <c r="X994" s="88"/>
      <c r="Y994" s="88"/>
      <c r="Z994" s="88"/>
    </row>
    <row r="995" spans="1:26" ht="9.75" customHeight="1" x14ac:dyDescent="0.15">
      <c r="A995" s="88"/>
      <c r="B995" s="88"/>
      <c r="C995" s="88"/>
      <c r="D995" s="88"/>
      <c r="E995" s="88"/>
      <c r="F995" s="88"/>
      <c r="G995" s="88"/>
      <c r="H995" s="88"/>
      <c r="I995" s="88"/>
      <c r="J995" s="208"/>
      <c r="K995" s="208"/>
      <c r="L995" s="88"/>
      <c r="M995" s="88"/>
      <c r="N995" s="88"/>
      <c r="O995" s="88"/>
      <c r="P995" s="88"/>
      <c r="Q995" s="88"/>
      <c r="R995" s="88"/>
      <c r="S995" s="88"/>
      <c r="T995" s="88"/>
      <c r="U995" s="88"/>
      <c r="V995" s="88"/>
      <c r="W995" s="88"/>
      <c r="X995" s="88"/>
      <c r="Y995" s="88"/>
      <c r="Z995" s="88"/>
    </row>
    <row r="996" spans="1:26" ht="9.75" customHeight="1" x14ac:dyDescent="0.15">
      <c r="A996" s="88"/>
      <c r="B996" s="88"/>
      <c r="C996" s="88"/>
      <c r="D996" s="88"/>
      <c r="E996" s="88"/>
      <c r="F996" s="88"/>
      <c r="G996" s="88"/>
      <c r="H996" s="88"/>
      <c r="I996" s="88"/>
      <c r="J996" s="208"/>
      <c r="K996" s="208"/>
      <c r="L996" s="88"/>
      <c r="M996" s="88"/>
      <c r="N996" s="88"/>
      <c r="O996" s="88"/>
      <c r="P996" s="88"/>
      <c r="Q996" s="88"/>
      <c r="R996" s="88"/>
      <c r="S996" s="88"/>
      <c r="T996" s="88"/>
      <c r="U996" s="88"/>
      <c r="V996" s="88"/>
      <c r="W996" s="88"/>
      <c r="X996" s="88"/>
      <c r="Y996" s="88"/>
      <c r="Z996" s="88"/>
    </row>
    <row r="997" spans="1:26" ht="9.75" customHeight="1" x14ac:dyDescent="0.15">
      <c r="A997" s="88"/>
      <c r="B997" s="88"/>
      <c r="C997" s="88"/>
      <c r="D997" s="88"/>
      <c r="E997" s="88"/>
      <c r="F997" s="88"/>
      <c r="G997" s="88"/>
      <c r="H997" s="88"/>
      <c r="I997" s="88"/>
      <c r="J997" s="208"/>
      <c r="K997" s="208"/>
      <c r="L997" s="88"/>
      <c r="M997" s="88"/>
      <c r="N997" s="88"/>
      <c r="O997" s="88"/>
      <c r="P997" s="88"/>
      <c r="Q997" s="88"/>
      <c r="R997" s="88"/>
      <c r="S997" s="88"/>
      <c r="T997" s="88"/>
      <c r="U997" s="88"/>
      <c r="V997" s="88"/>
      <c r="W997" s="88"/>
      <c r="X997" s="88"/>
      <c r="Y997" s="88"/>
      <c r="Z997" s="88"/>
    </row>
    <row r="998" spans="1:26" ht="9.75" customHeight="1" x14ac:dyDescent="0.15">
      <c r="A998" s="88"/>
      <c r="B998" s="88"/>
      <c r="C998" s="88"/>
      <c r="D998" s="88"/>
      <c r="E998" s="88"/>
      <c r="F998" s="88"/>
      <c r="G998" s="88"/>
      <c r="H998" s="88"/>
      <c r="I998" s="88"/>
      <c r="J998" s="208"/>
      <c r="K998" s="208"/>
      <c r="L998" s="88"/>
      <c r="M998" s="88"/>
      <c r="N998" s="88"/>
      <c r="O998" s="88"/>
      <c r="P998" s="88"/>
      <c r="Q998" s="88"/>
      <c r="R998" s="88"/>
      <c r="S998" s="88"/>
      <c r="T998" s="88"/>
      <c r="U998" s="88"/>
      <c r="V998" s="88"/>
      <c r="W998" s="88"/>
      <c r="X998" s="88"/>
      <c r="Y998" s="88"/>
      <c r="Z998" s="88"/>
    </row>
    <row r="999" spans="1:26" ht="9.75" customHeight="1" x14ac:dyDescent="0.15">
      <c r="A999" s="88"/>
      <c r="B999" s="88"/>
      <c r="C999" s="88"/>
      <c r="D999" s="88"/>
      <c r="E999" s="88"/>
      <c r="F999" s="88"/>
      <c r="G999" s="88"/>
      <c r="H999" s="88"/>
      <c r="I999" s="88"/>
      <c r="J999" s="208"/>
      <c r="K999" s="208"/>
      <c r="L999" s="88"/>
      <c r="M999" s="88"/>
      <c r="N999" s="88"/>
      <c r="O999" s="88"/>
      <c r="P999" s="88"/>
      <c r="Q999" s="88"/>
      <c r="R999" s="88"/>
      <c r="S999" s="88"/>
      <c r="T999" s="88"/>
      <c r="U999" s="88"/>
      <c r="V999" s="88"/>
      <c r="W999" s="88"/>
      <c r="X999" s="88"/>
      <c r="Y999" s="88"/>
      <c r="Z999" s="88"/>
    </row>
    <row r="1000" spans="1:26" ht="9.75" customHeight="1" x14ac:dyDescent="0.15">
      <c r="A1000" s="88"/>
      <c r="B1000" s="88"/>
      <c r="C1000" s="88"/>
      <c r="D1000" s="88"/>
      <c r="E1000" s="88"/>
      <c r="F1000" s="88"/>
      <c r="G1000" s="88"/>
      <c r="H1000" s="88"/>
      <c r="I1000" s="88"/>
      <c r="J1000" s="208"/>
      <c r="K1000" s="208"/>
      <c r="L1000" s="88"/>
      <c r="M1000" s="88"/>
      <c r="N1000" s="88"/>
      <c r="O1000" s="88"/>
      <c r="P1000" s="88"/>
      <c r="Q1000" s="88"/>
      <c r="R1000" s="88"/>
      <c r="S1000" s="88"/>
      <c r="T1000" s="88"/>
      <c r="U1000" s="88"/>
      <c r="V1000" s="88"/>
      <c r="W1000" s="88"/>
      <c r="X1000" s="88"/>
      <c r="Y1000" s="88"/>
      <c r="Z1000" s="88"/>
    </row>
  </sheetData>
  <mergeCells count="1">
    <mergeCell ref="A120:L120"/>
  </mergeCells>
  <dataValidations count="6">
    <dataValidation type="decimal" allowBlank="1" showInputMessage="1" showErrorMessage="1" prompt="Please enter whole number.  Decimals are not allowed." sqref="G35:K38" xr:uid="{00000000-0002-0000-0100-000000000000}">
      <formula1>-99999999999</formula1>
      <formula2>9999999999</formula2>
    </dataValidation>
    <dataValidation type="decimal" allowBlank="1" showInputMessage="1" showErrorMessage="1" prompt="Please enter whole number.  Decimals are not allowed." sqref="I44:K45 C50:H50 J50:K50 C51:K51 E52:K53 C54:K56 E57:G64 I57:K64 E65:K76 E77 I77:K77 D83:K83" xr:uid="{00000000-0002-0000-0100-000001000000}">
      <formula1>-9999999999</formula1>
      <formula2>9999999999</formula2>
    </dataValidation>
    <dataValidation type="decimal" allowBlank="1" showInputMessage="1" showErrorMessage="1" prompt="Please do not use decimals or cents." sqref="C3:K3 C83 C91:K91" xr:uid="{00000000-0002-0000-0100-000002000000}">
      <formula1>-999999999999999</formula1>
      <formula2>999999999999999</formula2>
    </dataValidation>
    <dataValidation type="decimal" allowBlank="1" showInputMessage="1" showErrorMessage="1" prompt="Please enter whole number.  Decimals are not allowed." sqref="C26:K30 C35:F38 C44:H45 C52:D53 H57:H64 C57:D77 F77:H77 C78:K78" xr:uid="{00000000-0002-0000-0100-000003000000}">
      <formula1>-99999999</formula1>
      <formula2>999999999</formula2>
    </dataValidation>
    <dataValidation type="decimal" allowBlank="1" showInputMessage="1" showErrorMessage="1" prompt="No Decimal Allowed - Please enter whole number.  Decimals are not allowed." sqref="D10:K10 I98" xr:uid="{00000000-0002-0000-0100-000004000000}">
      <formula1>-999999999</formula1>
      <formula2>999999999</formula2>
    </dataValidation>
    <dataValidation type="decimal" allowBlank="1" showInputMessage="1" showErrorMessage="1" prompt="Please enter whole number.  Decimals are not allowed." sqref="C10 C98:H98 J98:K98" xr:uid="{00000000-0002-0000-0100-000005000000}">
      <formula1>-999999999</formula1>
      <formula2>999999999</formula2>
    </dataValidation>
  </dataValidations>
  <pageMargins left="0.25" right="0.25" top="0.5" bottom="0.5" header="0" footer="0"/>
  <pageSetup fitToHeight="0" orientation="landscape"/>
  <headerFooter>
    <oddHeader>&amp;CBudget Summary&amp;RPage</oddHeader>
    <oddFooter>&amp;L&amp;F&amp;R&amp;D</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baseColWidth="10" defaultColWidth="12.6640625" defaultRowHeight="15" customHeight="1" x14ac:dyDescent="0.15"/>
  <cols>
    <col min="1" max="1" width="49.5" customWidth="1"/>
    <col min="2" max="2" width="5.5" customWidth="1"/>
    <col min="3" max="7" width="13.6640625" customWidth="1"/>
    <col min="8" max="8" width="12.6640625" customWidth="1"/>
    <col min="9" max="11" width="13.6640625" customWidth="1"/>
    <col min="12" max="26" width="9.1640625" customWidth="1"/>
  </cols>
  <sheetData>
    <row r="1" spans="1:26" ht="12.75" customHeight="1" x14ac:dyDescent="0.2">
      <c r="A1" s="85"/>
      <c r="B1" s="233"/>
      <c r="C1" s="234" t="s">
        <v>70</v>
      </c>
      <c r="D1" s="234" t="s">
        <v>71</v>
      </c>
      <c r="E1" s="234" t="s">
        <v>72</v>
      </c>
      <c r="F1" s="234" t="s">
        <v>73</v>
      </c>
      <c r="G1" s="234" t="s">
        <v>74</v>
      </c>
      <c r="H1" s="234" t="s">
        <v>75</v>
      </c>
      <c r="I1" s="234" t="s">
        <v>76</v>
      </c>
      <c r="J1" s="234" t="s">
        <v>77</v>
      </c>
      <c r="K1" s="234" t="s">
        <v>78</v>
      </c>
      <c r="L1" s="18"/>
      <c r="M1" s="18"/>
      <c r="N1" s="18"/>
      <c r="O1" s="18"/>
      <c r="P1" s="18"/>
      <c r="Q1" s="18"/>
      <c r="R1" s="18"/>
      <c r="S1" s="18"/>
      <c r="T1" s="18"/>
      <c r="U1" s="18"/>
      <c r="V1" s="18"/>
      <c r="W1" s="18"/>
      <c r="X1" s="18"/>
      <c r="Y1" s="18"/>
      <c r="Z1" s="18"/>
    </row>
    <row r="2" spans="1:26" ht="13.5" customHeight="1" x14ac:dyDescent="0.2">
      <c r="A2" s="89" t="s">
        <v>79</v>
      </c>
      <c r="B2" s="235" t="s">
        <v>80</v>
      </c>
      <c r="C2" s="236" t="s">
        <v>81</v>
      </c>
      <c r="D2" s="236" t="s">
        <v>82</v>
      </c>
      <c r="E2" s="236" t="s">
        <v>83</v>
      </c>
      <c r="F2" s="236" t="s">
        <v>84</v>
      </c>
      <c r="G2" s="236" t="s">
        <v>85</v>
      </c>
      <c r="H2" s="236" t="s">
        <v>86</v>
      </c>
      <c r="I2" s="236" t="s">
        <v>87</v>
      </c>
      <c r="J2" s="236" t="s">
        <v>88</v>
      </c>
      <c r="K2" s="236" t="s">
        <v>89</v>
      </c>
      <c r="L2" s="18"/>
      <c r="M2" s="18"/>
      <c r="N2" s="18"/>
      <c r="O2" s="18"/>
      <c r="P2" s="18"/>
      <c r="Q2" s="18"/>
      <c r="R2" s="18"/>
      <c r="S2" s="18"/>
      <c r="T2" s="18"/>
      <c r="U2" s="18"/>
      <c r="V2" s="18"/>
      <c r="W2" s="18"/>
      <c r="X2" s="18"/>
      <c r="Y2" s="18"/>
      <c r="Z2" s="18"/>
    </row>
    <row r="3" spans="1:26" ht="30.75" customHeight="1" x14ac:dyDescent="0.15">
      <c r="A3" s="237" t="str">
        <f>"BEGINNING CASH BALANCE ON HAND (without Student Activity Funds)7 as of July 1, "&amp;'B24'!L2-1</f>
        <v>BEGINNING CASH BALANCE ON HAND (without Student Activity Funds)7 as of July 1, 2023</v>
      </c>
      <c r="B3" s="238"/>
      <c r="C3" s="171">
        <v>13686106</v>
      </c>
      <c r="D3" s="171">
        <v>2212682</v>
      </c>
      <c r="E3" s="171">
        <v>826764</v>
      </c>
      <c r="F3" s="171">
        <v>791698</v>
      </c>
      <c r="G3" s="171">
        <v>596986</v>
      </c>
      <c r="H3" s="171">
        <v>2050472</v>
      </c>
      <c r="I3" s="171">
        <v>0</v>
      </c>
      <c r="J3" s="171">
        <v>31810</v>
      </c>
      <c r="K3" s="171">
        <v>0</v>
      </c>
      <c r="L3" s="88"/>
      <c r="M3" s="88"/>
      <c r="N3" s="88"/>
      <c r="O3" s="88"/>
      <c r="P3" s="88"/>
      <c r="Q3" s="88"/>
      <c r="R3" s="88"/>
      <c r="S3" s="88"/>
      <c r="T3" s="88"/>
      <c r="U3" s="88"/>
      <c r="V3" s="88"/>
      <c r="W3" s="88"/>
      <c r="X3" s="88"/>
      <c r="Y3" s="88"/>
      <c r="Z3" s="88"/>
    </row>
    <row r="4" spans="1:26" ht="14.25" customHeight="1" x14ac:dyDescent="0.15">
      <c r="A4" s="996" t="s">
        <v>221</v>
      </c>
      <c r="B4" s="993"/>
      <c r="C4" s="110">
        <f>'BudgetSum 2-4'!C9+'BudgetSum 2-4'!C46</f>
        <v>14519289</v>
      </c>
      <c r="D4" s="110">
        <f>'BudgetSum 2-4'!D9+'BudgetSum 2-4'!D46</f>
        <v>1684177</v>
      </c>
      <c r="E4" s="110">
        <f>'BudgetSum 2-4'!E9+'BudgetSum 2-4'!E46</f>
        <v>1184596</v>
      </c>
      <c r="F4" s="110">
        <f>'BudgetSum 2-4'!F9+'BudgetSum 2-4'!F46</f>
        <v>853111</v>
      </c>
      <c r="G4" s="110">
        <f>'BudgetSum 2-4'!G9+'BudgetSum 2-4'!G46</f>
        <v>476069</v>
      </c>
      <c r="H4" s="110">
        <f>'BudgetSum 2-4'!H9+'BudgetSum 2-4'!H46</f>
        <v>0</v>
      </c>
      <c r="I4" s="110">
        <f>'BudgetSum 2-4'!I9+'BudgetSum 2-4'!I46</f>
        <v>0</v>
      </c>
      <c r="J4" s="110">
        <f>'BudgetSum 2-4'!J9+'BudgetSum 2-4'!J46</f>
        <v>34233</v>
      </c>
      <c r="K4" s="110">
        <f>'BudgetSum 2-4'!K9+'BudgetSum 2-4'!K46</f>
        <v>0</v>
      </c>
      <c r="L4" s="88"/>
      <c r="M4" s="88"/>
      <c r="N4" s="88"/>
      <c r="O4" s="88"/>
      <c r="P4" s="88"/>
      <c r="Q4" s="88"/>
      <c r="R4" s="88"/>
      <c r="S4" s="88"/>
      <c r="T4" s="88"/>
      <c r="U4" s="88"/>
      <c r="V4" s="88"/>
      <c r="W4" s="88"/>
      <c r="X4" s="88"/>
      <c r="Y4" s="88"/>
      <c r="Z4" s="88"/>
    </row>
    <row r="5" spans="1:26" ht="13.5" customHeight="1" x14ac:dyDescent="0.15">
      <c r="A5" s="239" t="s">
        <v>222</v>
      </c>
      <c r="B5" s="240"/>
      <c r="C5" s="119"/>
      <c r="D5" s="119"/>
      <c r="E5" s="119"/>
      <c r="F5" s="119"/>
      <c r="G5" s="119"/>
      <c r="H5" s="119"/>
      <c r="I5" s="119"/>
      <c r="J5" s="119"/>
      <c r="K5" s="120"/>
      <c r="L5" s="88"/>
      <c r="M5" s="88"/>
      <c r="N5" s="88"/>
      <c r="O5" s="88"/>
      <c r="P5" s="88"/>
      <c r="Q5" s="88"/>
      <c r="R5" s="88"/>
      <c r="S5" s="88"/>
      <c r="T5" s="88"/>
      <c r="U5" s="88"/>
      <c r="V5" s="88"/>
      <c r="W5" s="88"/>
      <c r="X5" s="88"/>
      <c r="Y5" s="88"/>
      <c r="Z5" s="88"/>
    </row>
    <row r="6" spans="1:26" ht="14.25" customHeight="1" x14ac:dyDescent="0.15">
      <c r="A6" s="241" t="s">
        <v>223</v>
      </c>
      <c r="B6" s="135">
        <v>411</v>
      </c>
      <c r="C6" s="171"/>
      <c r="D6" s="171"/>
      <c r="E6" s="171"/>
      <c r="F6" s="171"/>
      <c r="G6" s="171"/>
      <c r="H6" s="171"/>
      <c r="I6" s="242"/>
      <c r="J6" s="171"/>
      <c r="K6" s="171"/>
      <c r="L6" s="88"/>
      <c r="M6" s="88"/>
      <c r="N6" s="88"/>
      <c r="O6" s="88"/>
      <c r="P6" s="88"/>
      <c r="Q6" s="88"/>
      <c r="R6" s="88"/>
      <c r="S6" s="88"/>
      <c r="T6" s="88"/>
      <c r="U6" s="88"/>
      <c r="V6" s="88"/>
      <c r="W6" s="88"/>
      <c r="X6" s="88"/>
      <c r="Y6" s="88"/>
      <c r="Z6" s="88"/>
    </row>
    <row r="7" spans="1:26" ht="14.25" customHeight="1" x14ac:dyDescent="0.15">
      <c r="A7" s="243" t="s">
        <v>224</v>
      </c>
      <c r="B7" s="244">
        <v>141</v>
      </c>
      <c r="C7" s="148"/>
      <c r="D7" s="148"/>
      <c r="E7" s="245"/>
      <c r="F7" s="148"/>
      <c r="G7" s="245"/>
      <c r="H7" s="242"/>
      <c r="I7" s="148"/>
      <c r="J7" s="245"/>
      <c r="K7" s="245"/>
      <c r="L7" s="88"/>
      <c r="M7" s="88"/>
      <c r="N7" s="88"/>
      <c r="O7" s="88"/>
      <c r="P7" s="88"/>
      <c r="Q7" s="88"/>
      <c r="R7" s="88"/>
      <c r="S7" s="88"/>
      <c r="T7" s="88"/>
      <c r="U7" s="88"/>
      <c r="V7" s="88"/>
      <c r="W7" s="88"/>
      <c r="X7" s="88"/>
      <c r="Y7" s="88"/>
      <c r="Z7" s="88"/>
    </row>
    <row r="8" spans="1:26" ht="14.25" customHeight="1" x14ac:dyDescent="0.15">
      <c r="A8" s="246" t="s">
        <v>225</v>
      </c>
      <c r="B8" s="247">
        <v>433</v>
      </c>
      <c r="C8" s="171"/>
      <c r="D8" s="171"/>
      <c r="E8" s="171"/>
      <c r="F8" s="171"/>
      <c r="G8" s="171"/>
      <c r="H8" s="242"/>
      <c r="I8" s="242"/>
      <c r="J8" s="148"/>
      <c r="K8" s="148"/>
      <c r="L8" s="88"/>
      <c r="M8" s="88"/>
      <c r="N8" s="88"/>
      <c r="O8" s="88"/>
      <c r="P8" s="88"/>
      <c r="Q8" s="88"/>
      <c r="R8" s="88"/>
      <c r="S8" s="88"/>
      <c r="T8" s="88"/>
      <c r="U8" s="88"/>
      <c r="V8" s="88"/>
      <c r="W8" s="88"/>
      <c r="X8" s="88"/>
      <c r="Y8" s="88"/>
      <c r="Z8" s="88"/>
    </row>
    <row r="9" spans="1:26" ht="14.25" customHeight="1" x14ac:dyDescent="0.15">
      <c r="A9" s="246" t="s">
        <v>226</v>
      </c>
      <c r="B9" s="248">
        <v>199</v>
      </c>
      <c r="C9" s="171"/>
      <c r="D9" s="171"/>
      <c r="E9" s="171"/>
      <c r="F9" s="171"/>
      <c r="G9" s="171"/>
      <c r="H9" s="148"/>
      <c r="I9" s="148"/>
      <c r="J9" s="171"/>
      <c r="K9" s="171"/>
      <c r="L9" s="88"/>
      <c r="M9" s="88"/>
      <c r="N9" s="88"/>
      <c r="O9" s="88"/>
      <c r="P9" s="88"/>
      <c r="Q9" s="88"/>
      <c r="R9" s="88"/>
      <c r="S9" s="88"/>
      <c r="T9" s="88"/>
      <c r="U9" s="88"/>
      <c r="V9" s="88"/>
      <c r="W9" s="88"/>
      <c r="X9" s="88"/>
      <c r="Y9" s="88"/>
      <c r="Z9" s="88"/>
    </row>
    <row r="10" spans="1:26" ht="14.25" customHeight="1" x14ac:dyDescent="0.15">
      <c r="A10" s="228" t="s">
        <v>227</v>
      </c>
      <c r="B10" s="115"/>
      <c r="C10" s="110">
        <f t="shared" ref="C10:K10" si="0">SUM(C6:C9)</f>
        <v>0</v>
      </c>
      <c r="D10" s="110">
        <f t="shared" si="0"/>
        <v>0</v>
      </c>
      <c r="E10" s="110">
        <f t="shared" si="0"/>
        <v>0</v>
      </c>
      <c r="F10" s="110">
        <f t="shared" si="0"/>
        <v>0</v>
      </c>
      <c r="G10" s="110">
        <f t="shared" si="0"/>
        <v>0</v>
      </c>
      <c r="H10" s="110">
        <f t="shared" si="0"/>
        <v>0</v>
      </c>
      <c r="I10" s="110">
        <f t="shared" si="0"/>
        <v>0</v>
      </c>
      <c r="J10" s="110">
        <f t="shared" si="0"/>
        <v>0</v>
      </c>
      <c r="K10" s="110">
        <f t="shared" si="0"/>
        <v>0</v>
      </c>
      <c r="L10" s="88"/>
      <c r="M10" s="88"/>
      <c r="N10" s="88"/>
      <c r="O10" s="88"/>
      <c r="P10" s="88"/>
      <c r="Q10" s="88"/>
      <c r="R10" s="88"/>
      <c r="S10" s="88"/>
      <c r="T10" s="88"/>
      <c r="U10" s="88"/>
      <c r="V10" s="88"/>
      <c r="W10" s="88"/>
      <c r="X10" s="88"/>
      <c r="Y10" s="88"/>
      <c r="Z10" s="88"/>
    </row>
    <row r="11" spans="1:26" ht="14.25" customHeight="1" x14ac:dyDescent="0.15">
      <c r="A11" s="997" t="s">
        <v>228</v>
      </c>
      <c r="B11" s="989"/>
      <c r="C11" s="136">
        <f t="shared" ref="C11:K11" si="1">SUM(C4,C10)</f>
        <v>14519289</v>
      </c>
      <c r="D11" s="136">
        <f t="shared" si="1"/>
        <v>1684177</v>
      </c>
      <c r="E11" s="136">
        <f t="shared" si="1"/>
        <v>1184596</v>
      </c>
      <c r="F11" s="136">
        <f t="shared" si="1"/>
        <v>853111</v>
      </c>
      <c r="G11" s="136">
        <f t="shared" si="1"/>
        <v>476069</v>
      </c>
      <c r="H11" s="136">
        <f t="shared" si="1"/>
        <v>0</v>
      </c>
      <c r="I11" s="136">
        <f t="shared" si="1"/>
        <v>0</v>
      </c>
      <c r="J11" s="136">
        <f t="shared" si="1"/>
        <v>34233</v>
      </c>
      <c r="K11" s="136">
        <f t="shared" si="1"/>
        <v>0</v>
      </c>
      <c r="L11" s="88"/>
      <c r="M11" s="88"/>
      <c r="N11" s="88"/>
      <c r="O11" s="88"/>
      <c r="P11" s="88"/>
      <c r="Q11" s="88"/>
      <c r="R11" s="88"/>
      <c r="S11" s="88"/>
      <c r="T11" s="88"/>
      <c r="U11" s="88"/>
      <c r="V11" s="88"/>
      <c r="W11" s="88"/>
      <c r="X11" s="88"/>
      <c r="Y11" s="88"/>
      <c r="Z11" s="88"/>
    </row>
    <row r="12" spans="1:26" ht="14.25" customHeight="1" x14ac:dyDescent="0.15">
      <c r="A12" s="191" t="s">
        <v>229</v>
      </c>
      <c r="B12" s="249"/>
      <c r="C12" s="136">
        <f t="shared" ref="C12:K12" si="2">SUM(C3,C11)</f>
        <v>28205395</v>
      </c>
      <c r="D12" s="136">
        <f t="shared" si="2"/>
        <v>3896859</v>
      </c>
      <c r="E12" s="136">
        <f t="shared" si="2"/>
        <v>2011360</v>
      </c>
      <c r="F12" s="136">
        <f t="shared" si="2"/>
        <v>1644809</v>
      </c>
      <c r="G12" s="136">
        <f t="shared" si="2"/>
        <v>1073055</v>
      </c>
      <c r="H12" s="136">
        <f t="shared" si="2"/>
        <v>2050472</v>
      </c>
      <c r="I12" s="136">
        <f t="shared" si="2"/>
        <v>0</v>
      </c>
      <c r="J12" s="136">
        <f t="shared" si="2"/>
        <v>66043</v>
      </c>
      <c r="K12" s="136">
        <f t="shared" si="2"/>
        <v>0</v>
      </c>
      <c r="L12" s="88"/>
      <c r="M12" s="88"/>
      <c r="N12" s="88"/>
      <c r="O12" s="88"/>
      <c r="P12" s="88"/>
      <c r="Q12" s="88"/>
      <c r="R12" s="88"/>
      <c r="S12" s="88"/>
      <c r="T12" s="88"/>
      <c r="U12" s="88"/>
      <c r="V12" s="88"/>
      <c r="W12" s="88"/>
      <c r="X12" s="88"/>
      <c r="Y12" s="88"/>
      <c r="Z12" s="88"/>
    </row>
    <row r="13" spans="1:26" ht="14.25" customHeight="1" x14ac:dyDescent="0.15">
      <c r="A13" s="998" t="s">
        <v>230</v>
      </c>
      <c r="B13" s="989"/>
      <c r="C13" s="136">
        <f>SUM('BudgetSum 2-4'!C19,'BudgetSum 2-4'!C79)</f>
        <v>14202457</v>
      </c>
      <c r="D13" s="136">
        <f>SUM('BudgetSum 2-4'!D19,'BudgetSum 2-4'!D79)</f>
        <v>2527623</v>
      </c>
      <c r="E13" s="136">
        <f>SUM('BudgetSum 2-4'!E19,'BudgetSum 2-4'!E79)</f>
        <v>1137250</v>
      </c>
      <c r="F13" s="136">
        <f>SUM('BudgetSum 2-4'!F19,'BudgetSum 2-4'!F79)</f>
        <v>739070</v>
      </c>
      <c r="G13" s="136">
        <f>SUM('BudgetSum 2-4'!G19,'BudgetSum 2-4'!G79)</f>
        <v>420547</v>
      </c>
      <c r="H13" s="136">
        <f>SUM('BudgetSum 2-4'!H19,'BudgetSum 2-4'!H79)</f>
        <v>1978356</v>
      </c>
      <c r="I13" s="136">
        <f>SUM('BudgetSum 2-4'!I19,'BudgetSum 2-4'!I79)</f>
        <v>0</v>
      </c>
      <c r="J13" s="136">
        <f>SUM('BudgetSum 2-4'!J19,'BudgetSum 2-4'!J79)</f>
        <v>49000</v>
      </c>
      <c r="K13" s="136">
        <f>SUM('BudgetSum 2-4'!K19,'BudgetSum 2-4'!K79)</f>
        <v>0</v>
      </c>
      <c r="L13" s="88"/>
      <c r="M13" s="88"/>
      <c r="N13" s="88"/>
      <c r="O13" s="88"/>
      <c r="P13" s="88"/>
      <c r="Q13" s="88"/>
      <c r="R13" s="88"/>
      <c r="S13" s="88"/>
      <c r="T13" s="88"/>
      <c r="U13" s="88"/>
      <c r="V13" s="88"/>
      <c r="W13" s="88"/>
      <c r="X13" s="88"/>
      <c r="Y13" s="88"/>
      <c r="Z13" s="88"/>
    </row>
    <row r="14" spans="1:26" ht="13.5" customHeight="1" x14ac:dyDescent="0.15">
      <c r="A14" s="239" t="s">
        <v>231</v>
      </c>
      <c r="B14" s="250"/>
      <c r="C14" s="251"/>
      <c r="D14" s="251"/>
      <c r="E14" s="251"/>
      <c r="F14" s="251"/>
      <c r="G14" s="251"/>
      <c r="H14" s="251"/>
      <c r="I14" s="251"/>
      <c r="J14" s="251"/>
      <c r="K14" s="252"/>
      <c r="L14" s="253"/>
      <c r="M14" s="253"/>
      <c r="N14" s="253"/>
      <c r="O14" s="253"/>
      <c r="P14" s="253"/>
      <c r="Q14" s="253"/>
      <c r="R14" s="253"/>
      <c r="S14" s="253"/>
      <c r="T14" s="253"/>
      <c r="U14" s="253"/>
      <c r="V14" s="253"/>
      <c r="W14" s="253"/>
      <c r="X14" s="253"/>
      <c r="Y14" s="253"/>
      <c r="Z14" s="253"/>
    </row>
    <row r="15" spans="1:26" ht="14.25" customHeight="1" x14ac:dyDescent="0.15">
      <c r="A15" s="254" t="s">
        <v>232</v>
      </c>
      <c r="B15" s="112">
        <v>141</v>
      </c>
      <c r="C15" s="171"/>
      <c r="D15" s="171"/>
      <c r="E15" s="242"/>
      <c r="F15" s="171"/>
      <c r="G15" s="242"/>
      <c r="H15" s="242"/>
      <c r="I15" s="171"/>
      <c r="J15" s="242"/>
      <c r="K15" s="242"/>
      <c r="L15" s="88"/>
      <c r="M15" s="88"/>
      <c r="N15" s="88"/>
      <c r="O15" s="88"/>
      <c r="P15" s="88"/>
      <c r="Q15" s="88"/>
      <c r="R15" s="88"/>
      <c r="S15" s="88"/>
      <c r="T15" s="88"/>
      <c r="U15" s="88"/>
      <c r="V15" s="88"/>
      <c r="W15" s="88"/>
      <c r="X15" s="88"/>
      <c r="Y15" s="88"/>
      <c r="Z15" s="88"/>
    </row>
    <row r="16" spans="1:26" ht="14.25" customHeight="1" x14ac:dyDescent="0.15">
      <c r="A16" s="243" t="s">
        <v>233</v>
      </c>
      <c r="B16" s="151">
        <v>411</v>
      </c>
      <c r="C16" s="171"/>
      <c r="D16" s="171"/>
      <c r="E16" s="148"/>
      <c r="F16" s="171"/>
      <c r="G16" s="148"/>
      <c r="H16" s="148"/>
      <c r="I16" s="242"/>
      <c r="J16" s="148"/>
      <c r="K16" s="148"/>
      <c r="L16" s="88"/>
      <c r="M16" s="88"/>
      <c r="N16" s="88"/>
      <c r="O16" s="88"/>
      <c r="P16" s="88"/>
      <c r="Q16" s="88"/>
      <c r="R16" s="88"/>
      <c r="S16" s="88"/>
      <c r="T16" s="88"/>
      <c r="U16" s="88"/>
      <c r="V16" s="88"/>
      <c r="W16" s="88"/>
      <c r="X16" s="88"/>
      <c r="Y16" s="88"/>
      <c r="Z16" s="88"/>
    </row>
    <row r="17" spans="1:26" ht="14.25" customHeight="1" x14ac:dyDescent="0.15">
      <c r="A17" s="246" t="s">
        <v>225</v>
      </c>
      <c r="B17" s="156">
        <v>433</v>
      </c>
      <c r="C17" s="171"/>
      <c r="D17" s="171"/>
      <c r="E17" s="171"/>
      <c r="F17" s="171"/>
      <c r="G17" s="171"/>
      <c r="H17" s="242"/>
      <c r="I17" s="242"/>
      <c r="J17" s="171"/>
      <c r="K17" s="171"/>
      <c r="L17" s="88"/>
      <c r="M17" s="88"/>
      <c r="N17" s="88"/>
      <c r="O17" s="88"/>
      <c r="P17" s="88"/>
      <c r="Q17" s="88"/>
      <c r="R17" s="88"/>
      <c r="S17" s="88"/>
      <c r="T17" s="88"/>
      <c r="U17" s="88"/>
      <c r="V17" s="88"/>
      <c r="W17" s="88"/>
      <c r="X17" s="88"/>
      <c r="Y17" s="88"/>
      <c r="Z17" s="88"/>
    </row>
    <row r="18" spans="1:26" ht="14.25" customHeight="1" x14ac:dyDescent="0.15">
      <c r="A18" s="243" t="s">
        <v>234</v>
      </c>
      <c r="B18" s="151">
        <v>499</v>
      </c>
      <c r="C18" s="171"/>
      <c r="D18" s="171"/>
      <c r="E18" s="171"/>
      <c r="F18" s="171"/>
      <c r="G18" s="171"/>
      <c r="H18" s="148"/>
      <c r="I18" s="148"/>
      <c r="J18" s="171"/>
      <c r="K18" s="171"/>
      <c r="L18" s="88"/>
      <c r="M18" s="88"/>
      <c r="N18" s="88"/>
      <c r="O18" s="88"/>
      <c r="P18" s="88"/>
      <c r="Q18" s="88"/>
      <c r="R18" s="88"/>
      <c r="S18" s="88"/>
      <c r="T18" s="88"/>
      <c r="U18" s="88"/>
      <c r="V18" s="88"/>
      <c r="W18" s="88"/>
      <c r="X18" s="88"/>
      <c r="Y18" s="88"/>
      <c r="Z18" s="88"/>
    </row>
    <row r="19" spans="1:26" ht="14.25" customHeight="1" x14ac:dyDescent="0.15">
      <c r="A19" s="996" t="s">
        <v>235</v>
      </c>
      <c r="B19" s="993"/>
      <c r="C19" s="203">
        <f t="shared" ref="C19:K19" si="3">SUM(C15:C18)</f>
        <v>0</v>
      </c>
      <c r="D19" s="203">
        <f t="shared" si="3"/>
        <v>0</v>
      </c>
      <c r="E19" s="203">
        <f t="shared" si="3"/>
        <v>0</v>
      </c>
      <c r="F19" s="203">
        <f t="shared" si="3"/>
        <v>0</v>
      </c>
      <c r="G19" s="203">
        <f t="shared" si="3"/>
        <v>0</v>
      </c>
      <c r="H19" s="203">
        <f t="shared" si="3"/>
        <v>0</v>
      </c>
      <c r="I19" s="203">
        <f t="shared" si="3"/>
        <v>0</v>
      </c>
      <c r="J19" s="203">
        <f t="shared" si="3"/>
        <v>0</v>
      </c>
      <c r="K19" s="203">
        <f t="shared" si="3"/>
        <v>0</v>
      </c>
      <c r="L19" s="88"/>
      <c r="M19" s="88"/>
      <c r="N19" s="88"/>
      <c r="O19" s="88"/>
      <c r="P19" s="88"/>
      <c r="Q19" s="88"/>
      <c r="R19" s="88"/>
      <c r="S19" s="88"/>
      <c r="T19" s="88"/>
      <c r="U19" s="88"/>
      <c r="V19" s="88"/>
      <c r="W19" s="88"/>
      <c r="X19" s="88"/>
      <c r="Y19" s="88"/>
      <c r="Z19" s="88"/>
    </row>
    <row r="20" spans="1:26" ht="14.25" customHeight="1" x14ac:dyDescent="0.2">
      <c r="A20" s="177" t="s">
        <v>236</v>
      </c>
      <c r="B20" s="255"/>
      <c r="C20" s="136">
        <f t="shared" ref="C20:K20" si="4">SUM(C13,C19)</f>
        <v>14202457</v>
      </c>
      <c r="D20" s="136">
        <f t="shared" si="4"/>
        <v>2527623</v>
      </c>
      <c r="E20" s="136">
        <f t="shared" si="4"/>
        <v>1137250</v>
      </c>
      <c r="F20" s="136">
        <f t="shared" si="4"/>
        <v>739070</v>
      </c>
      <c r="G20" s="136">
        <f t="shared" si="4"/>
        <v>420547</v>
      </c>
      <c r="H20" s="136">
        <f t="shared" si="4"/>
        <v>1978356</v>
      </c>
      <c r="I20" s="136">
        <f t="shared" si="4"/>
        <v>0</v>
      </c>
      <c r="J20" s="136">
        <f t="shared" si="4"/>
        <v>49000</v>
      </c>
      <c r="K20" s="136">
        <f t="shared" si="4"/>
        <v>0</v>
      </c>
      <c r="L20" s="88"/>
      <c r="M20" s="88"/>
      <c r="N20" s="88"/>
      <c r="O20" s="88"/>
      <c r="P20" s="88"/>
      <c r="Q20" s="88"/>
      <c r="R20" s="88"/>
      <c r="S20" s="88"/>
      <c r="T20" s="88"/>
      <c r="U20" s="88"/>
      <c r="V20" s="88"/>
      <c r="W20" s="88"/>
      <c r="X20" s="88"/>
      <c r="Y20" s="88"/>
      <c r="Z20" s="88"/>
    </row>
    <row r="21" spans="1:26" ht="28.5" customHeight="1" x14ac:dyDescent="0.15">
      <c r="A21" s="988" t="str">
        <f>"ENDING CASH BALANCE ON HAND (without Student Activity Funds) as of June 30, "&amp;'B24'!L2</f>
        <v>ENDING CASH BALANCE ON HAND (without Student Activity Funds) as of June 30, 2024</v>
      </c>
      <c r="B21" s="989"/>
      <c r="C21" s="116">
        <f t="shared" ref="C21:K21" si="5">SUM(C12-C20)</f>
        <v>14002938</v>
      </c>
      <c r="D21" s="116">
        <f t="shared" si="5"/>
        <v>1369236</v>
      </c>
      <c r="E21" s="116">
        <f t="shared" si="5"/>
        <v>874110</v>
      </c>
      <c r="F21" s="116">
        <f t="shared" si="5"/>
        <v>905739</v>
      </c>
      <c r="G21" s="116">
        <f t="shared" si="5"/>
        <v>652508</v>
      </c>
      <c r="H21" s="116">
        <f t="shared" si="5"/>
        <v>72116</v>
      </c>
      <c r="I21" s="116">
        <f t="shared" si="5"/>
        <v>0</v>
      </c>
      <c r="J21" s="116">
        <f t="shared" si="5"/>
        <v>17043</v>
      </c>
      <c r="K21" s="116">
        <f t="shared" si="5"/>
        <v>0</v>
      </c>
      <c r="L21" s="88"/>
      <c r="M21" s="88"/>
      <c r="N21" s="88"/>
      <c r="O21" s="88"/>
      <c r="P21" s="88"/>
      <c r="Q21" s="88"/>
      <c r="R21" s="88"/>
      <c r="S21" s="88"/>
      <c r="T21" s="88"/>
      <c r="U21" s="88"/>
      <c r="V21" s="88"/>
      <c r="W21" s="88"/>
      <c r="X21" s="88"/>
      <c r="Y21" s="88"/>
      <c r="Z21" s="88"/>
    </row>
    <row r="22" spans="1:26" ht="18" customHeight="1" x14ac:dyDescent="0.15">
      <c r="A22" s="181"/>
      <c r="B22" s="182"/>
      <c r="C22" s="183"/>
      <c r="D22" s="183"/>
      <c r="E22" s="183"/>
      <c r="F22" s="183"/>
      <c r="G22" s="183"/>
      <c r="H22" s="183"/>
      <c r="I22" s="183"/>
      <c r="J22" s="183"/>
      <c r="K22" s="183"/>
      <c r="L22" s="88"/>
      <c r="M22" s="88"/>
      <c r="N22" s="88"/>
      <c r="O22" s="88"/>
      <c r="P22" s="88"/>
      <c r="Q22" s="88"/>
      <c r="R22" s="88"/>
      <c r="S22" s="88"/>
      <c r="T22" s="88"/>
      <c r="U22" s="88"/>
      <c r="V22" s="88"/>
      <c r="W22" s="88"/>
      <c r="X22" s="88"/>
      <c r="Y22" s="88"/>
      <c r="Z22" s="88"/>
    </row>
    <row r="23" spans="1:26" ht="34.5" customHeight="1" x14ac:dyDescent="0.15">
      <c r="A23" s="237" t="str">
        <f>"Activity Funds BEGINNING CASH BALANCE ON HAND7 as of July 1, "&amp;'B24'!L2-1</f>
        <v>Activity Funds BEGINNING CASH BALANCE ON HAND7 as of July 1, 2023</v>
      </c>
      <c r="B23" s="238"/>
      <c r="C23" s="256">
        <v>35000</v>
      </c>
      <c r="D23" s="242"/>
      <c r="E23" s="242"/>
      <c r="F23" s="242"/>
      <c r="G23" s="242"/>
      <c r="H23" s="242"/>
      <c r="I23" s="242"/>
      <c r="J23" s="242"/>
      <c r="K23" s="242"/>
      <c r="L23" s="88"/>
      <c r="M23" s="88"/>
      <c r="N23" s="88"/>
      <c r="O23" s="88"/>
      <c r="P23" s="88"/>
      <c r="Q23" s="88"/>
      <c r="R23" s="88"/>
      <c r="S23" s="88"/>
      <c r="T23" s="88"/>
      <c r="U23" s="88"/>
      <c r="V23" s="88"/>
      <c r="W23" s="88"/>
      <c r="X23" s="88"/>
      <c r="Y23" s="88"/>
      <c r="Z23" s="88"/>
    </row>
    <row r="24" spans="1:26" ht="24" customHeight="1" x14ac:dyDescent="0.15">
      <c r="A24" s="996" t="s">
        <v>237</v>
      </c>
      <c r="B24" s="993"/>
      <c r="C24" s="136">
        <f>'BudgetSum 2-4'!C85</f>
        <v>0</v>
      </c>
      <c r="D24" s="242"/>
      <c r="E24" s="242"/>
      <c r="F24" s="242"/>
      <c r="G24" s="242"/>
      <c r="H24" s="242"/>
      <c r="I24" s="242"/>
      <c r="J24" s="242"/>
      <c r="K24" s="242"/>
      <c r="L24" s="88"/>
      <c r="M24" s="88"/>
      <c r="N24" s="88"/>
      <c r="O24" s="88"/>
      <c r="P24" s="88"/>
      <c r="Q24" s="88"/>
      <c r="R24" s="88"/>
      <c r="S24" s="88"/>
      <c r="T24" s="88"/>
      <c r="U24" s="88"/>
      <c r="V24" s="88"/>
      <c r="W24" s="88"/>
      <c r="X24" s="88"/>
      <c r="Y24" s="88"/>
      <c r="Z24" s="88"/>
    </row>
    <row r="25" spans="1:26" ht="13.5" customHeight="1" x14ac:dyDescent="0.2">
      <c r="A25" s="191" t="s">
        <v>229</v>
      </c>
      <c r="B25" s="249"/>
      <c r="C25" s="136">
        <f>SUM(C23,C24)</f>
        <v>35000</v>
      </c>
      <c r="D25" s="242"/>
      <c r="E25" s="242"/>
      <c r="F25" s="242"/>
      <c r="G25" s="242"/>
      <c r="H25" s="242"/>
      <c r="I25" s="242"/>
      <c r="J25" s="242"/>
      <c r="K25" s="242"/>
      <c r="L25" s="18"/>
      <c r="M25" s="18"/>
      <c r="N25" s="18"/>
      <c r="O25" s="18"/>
      <c r="P25" s="18"/>
      <c r="Q25" s="18"/>
      <c r="R25" s="18"/>
      <c r="S25" s="18"/>
      <c r="T25" s="18"/>
      <c r="U25" s="18"/>
      <c r="V25" s="18"/>
      <c r="W25" s="18"/>
      <c r="X25" s="18"/>
      <c r="Y25" s="18"/>
      <c r="Z25" s="18"/>
    </row>
    <row r="26" spans="1:26" ht="13.5" customHeight="1" x14ac:dyDescent="0.2">
      <c r="A26" s="998" t="s">
        <v>238</v>
      </c>
      <c r="B26" s="989"/>
      <c r="C26" s="136">
        <f>'BudgetSum 2-4'!C87</f>
        <v>0</v>
      </c>
      <c r="D26" s="242"/>
      <c r="E26" s="242"/>
      <c r="F26" s="242"/>
      <c r="G26" s="242"/>
      <c r="H26" s="242"/>
      <c r="I26" s="242"/>
      <c r="J26" s="242"/>
      <c r="K26" s="242"/>
      <c r="L26" s="18"/>
      <c r="M26" s="18"/>
      <c r="N26" s="18"/>
      <c r="O26" s="18"/>
      <c r="P26" s="18"/>
      <c r="Q26" s="18"/>
      <c r="R26" s="18"/>
      <c r="S26" s="18"/>
      <c r="T26" s="18"/>
      <c r="U26" s="18"/>
      <c r="V26" s="18"/>
      <c r="W26" s="18"/>
      <c r="X26" s="18"/>
      <c r="Y26" s="18"/>
      <c r="Z26" s="18"/>
    </row>
    <row r="27" spans="1:26" ht="25.5" customHeight="1" x14ac:dyDescent="0.2">
      <c r="A27" s="988" t="str">
        <f>"Activity funds ENDING CASH BALANCE ON HAND7 as of June 30, "&amp;'B24'!L2</f>
        <v>Activity funds ENDING CASH BALANCE ON HAND7 as of June 30, 2024</v>
      </c>
      <c r="B27" s="989"/>
      <c r="C27" s="116">
        <f>SUM(C25-C26)</f>
        <v>35000</v>
      </c>
      <c r="D27" s="242"/>
      <c r="E27" s="242"/>
      <c r="F27" s="242"/>
      <c r="G27" s="242"/>
      <c r="H27" s="242"/>
      <c r="I27" s="242"/>
      <c r="J27" s="242"/>
      <c r="K27" s="242"/>
      <c r="L27" s="18"/>
      <c r="M27" s="18"/>
      <c r="N27" s="18"/>
      <c r="O27" s="18"/>
      <c r="P27" s="18"/>
      <c r="Q27" s="18"/>
      <c r="R27" s="18"/>
      <c r="S27" s="18"/>
      <c r="T27" s="18"/>
      <c r="U27" s="18"/>
      <c r="V27" s="18"/>
      <c r="W27" s="18"/>
      <c r="X27" s="18"/>
      <c r="Y27" s="18"/>
      <c r="Z27" s="18"/>
    </row>
    <row r="28" spans="1:26" ht="18" customHeight="1" x14ac:dyDescent="0.2">
      <c r="A28" s="181"/>
      <c r="B28" s="182"/>
      <c r="C28" s="183"/>
      <c r="D28" s="183"/>
      <c r="E28" s="183"/>
      <c r="F28" s="183"/>
      <c r="G28" s="183"/>
      <c r="H28" s="183"/>
      <c r="I28" s="183"/>
      <c r="J28" s="183"/>
      <c r="K28" s="183"/>
      <c r="L28" s="18"/>
      <c r="M28" s="18"/>
      <c r="N28" s="18"/>
      <c r="O28" s="18"/>
      <c r="P28" s="18"/>
      <c r="Q28" s="18"/>
      <c r="R28" s="18"/>
      <c r="S28" s="18"/>
      <c r="T28" s="18"/>
      <c r="U28" s="18"/>
      <c r="V28" s="18"/>
      <c r="W28" s="18"/>
      <c r="X28" s="18"/>
      <c r="Y28" s="18"/>
      <c r="Z28" s="18"/>
    </row>
    <row r="29" spans="1:26" ht="13.5" customHeight="1" x14ac:dyDescent="0.2">
      <c r="A29" s="257" t="str">
        <f>"Total BEGINNING CASH BALANCE ON HAND (with Student Activity Funds)7 as of July 1, "&amp;'B24'!L2-1</f>
        <v>Total BEGINNING CASH BALANCE ON HAND (with Student Activity Funds)7 as of July 1, 2023</v>
      </c>
      <c r="B29" s="258"/>
      <c r="C29" s="189">
        <f t="shared" ref="C29:C30" si="6">C3+C23</f>
        <v>13721106</v>
      </c>
      <c r="D29" s="189">
        <f t="shared" ref="D29:K29" si="7">D3</f>
        <v>2212682</v>
      </c>
      <c r="E29" s="189">
        <f t="shared" si="7"/>
        <v>826764</v>
      </c>
      <c r="F29" s="189">
        <f t="shared" si="7"/>
        <v>791698</v>
      </c>
      <c r="G29" s="189">
        <f t="shared" si="7"/>
        <v>596986</v>
      </c>
      <c r="H29" s="189">
        <f t="shared" si="7"/>
        <v>2050472</v>
      </c>
      <c r="I29" s="189">
        <f t="shared" si="7"/>
        <v>0</v>
      </c>
      <c r="J29" s="189">
        <f t="shared" si="7"/>
        <v>31810</v>
      </c>
      <c r="K29" s="189">
        <f t="shared" si="7"/>
        <v>0</v>
      </c>
      <c r="L29" s="18"/>
      <c r="M29" s="18"/>
      <c r="N29" s="18"/>
      <c r="O29" s="18"/>
      <c r="P29" s="18"/>
      <c r="Q29" s="18"/>
      <c r="R29" s="18"/>
      <c r="S29" s="18"/>
      <c r="T29" s="18"/>
      <c r="U29" s="18"/>
      <c r="V29" s="18"/>
      <c r="W29" s="18"/>
      <c r="X29" s="18"/>
      <c r="Y29" s="18"/>
      <c r="Z29" s="18"/>
    </row>
    <row r="30" spans="1:26" ht="13.5" customHeight="1" x14ac:dyDescent="0.2">
      <c r="A30" s="990" t="s">
        <v>239</v>
      </c>
      <c r="B30" s="991"/>
      <c r="C30" s="189">
        <f t="shared" si="6"/>
        <v>14519289</v>
      </c>
      <c r="D30" s="189">
        <f t="shared" ref="D30:K30" si="8">D4</f>
        <v>1684177</v>
      </c>
      <c r="E30" s="189">
        <f t="shared" si="8"/>
        <v>1184596</v>
      </c>
      <c r="F30" s="189">
        <f t="shared" si="8"/>
        <v>853111</v>
      </c>
      <c r="G30" s="189">
        <f t="shared" si="8"/>
        <v>476069</v>
      </c>
      <c r="H30" s="189">
        <f t="shared" si="8"/>
        <v>0</v>
      </c>
      <c r="I30" s="189">
        <f t="shared" si="8"/>
        <v>0</v>
      </c>
      <c r="J30" s="189">
        <f t="shared" si="8"/>
        <v>34233</v>
      </c>
      <c r="K30" s="189">
        <f t="shared" si="8"/>
        <v>0</v>
      </c>
      <c r="L30" s="18"/>
      <c r="M30" s="18"/>
      <c r="N30" s="18"/>
      <c r="O30" s="18"/>
      <c r="P30" s="18"/>
      <c r="Q30" s="18"/>
      <c r="R30" s="18"/>
      <c r="S30" s="18"/>
      <c r="T30" s="18"/>
      <c r="U30" s="18"/>
      <c r="V30" s="18"/>
      <c r="W30" s="18"/>
      <c r="X30" s="18"/>
      <c r="Y30" s="18"/>
      <c r="Z30" s="18"/>
    </row>
    <row r="31" spans="1:26" ht="13.5" customHeight="1" x14ac:dyDescent="0.2">
      <c r="A31" s="259" t="s">
        <v>227</v>
      </c>
      <c r="B31" s="260"/>
      <c r="C31" s="103">
        <f t="shared" ref="C31:K31" si="9">C10</f>
        <v>0</v>
      </c>
      <c r="D31" s="103">
        <f t="shared" si="9"/>
        <v>0</v>
      </c>
      <c r="E31" s="103">
        <f t="shared" si="9"/>
        <v>0</v>
      </c>
      <c r="F31" s="103">
        <f t="shared" si="9"/>
        <v>0</v>
      </c>
      <c r="G31" s="103">
        <f t="shared" si="9"/>
        <v>0</v>
      </c>
      <c r="H31" s="103">
        <f t="shared" si="9"/>
        <v>0</v>
      </c>
      <c r="I31" s="103">
        <f t="shared" si="9"/>
        <v>0</v>
      </c>
      <c r="J31" s="103">
        <f t="shared" si="9"/>
        <v>0</v>
      </c>
      <c r="K31" s="103">
        <f t="shared" si="9"/>
        <v>0</v>
      </c>
      <c r="L31" s="18"/>
      <c r="M31" s="18"/>
      <c r="N31" s="18"/>
      <c r="O31" s="18"/>
      <c r="P31" s="18"/>
      <c r="Q31" s="18"/>
      <c r="R31" s="18"/>
      <c r="S31" s="18"/>
      <c r="T31" s="18"/>
      <c r="U31" s="18"/>
      <c r="V31" s="18"/>
      <c r="W31" s="18"/>
      <c r="X31" s="18"/>
      <c r="Y31" s="18"/>
      <c r="Z31" s="18"/>
    </row>
    <row r="32" spans="1:26" ht="13.5" customHeight="1" x14ac:dyDescent="0.2">
      <c r="A32" s="992" t="s">
        <v>228</v>
      </c>
      <c r="B32" s="993"/>
      <c r="C32" s="110">
        <f t="shared" ref="C32:K32" si="10">SUM(C30,C31)</f>
        <v>14519289</v>
      </c>
      <c r="D32" s="110">
        <f t="shared" si="10"/>
        <v>1684177</v>
      </c>
      <c r="E32" s="110">
        <f t="shared" si="10"/>
        <v>1184596</v>
      </c>
      <c r="F32" s="110">
        <f t="shared" si="10"/>
        <v>853111</v>
      </c>
      <c r="G32" s="110">
        <f t="shared" si="10"/>
        <v>476069</v>
      </c>
      <c r="H32" s="110">
        <f t="shared" si="10"/>
        <v>0</v>
      </c>
      <c r="I32" s="110">
        <f t="shared" si="10"/>
        <v>0</v>
      </c>
      <c r="J32" s="110">
        <f t="shared" si="10"/>
        <v>34233</v>
      </c>
      <c r="K32" s="110">
        <f t="shared" si="10"/>
        <v>0</v>
      </c>
      <c r="L32" s="18"/>
      <c r="M32" s="18"/>
      <c r="N32" s="18"/>
      <c r="O32" s="18"/>
      <c r="P32" s="18"/>
      <c r="Q32" s="18"/>
      <c r="R32" s="18"/>
      <c r="S32" s="18"/>
      <c r="T32" s="18"/>
      <c r="U32" s="18"/>
      <c r="V32" s="18"/>
      <c r="W32" s="18"/>
      <c r="X32" s="18"/>
      <c r="Y32" s="18"/>
      <c r="Z32" s="18"/>
    </row>
    <row r="33" spans="1:26" ht="13.5" customHeight="1" x14ac:dyDescent="0.2">
      <c r="A33" s="261" t="s">
        <v>229</v>
      </c>
      <c r="B33" s="262"/>
      <c r="C33" s="263">
        <f t="shared" ref="C33:K33" si="11">SUM(C29,C32)</f>
        <v>28240395</v>
      </c>
      <c r="D33" s="263">
        <f t="shared" si="11"/>
        <v>3896859</v>
      </c>
      <c r="E33" s="263">
        <f t="shared" si="11"/>
        <v>2011360</v>
      </c>
      <c r="F33" s="263">
        <f t="shared" si="11"/>
        <v>1644809</v>
      </c>
      <c r="G33" s="263">
        <f t="shared" si="11"/>
        <v>1073055</v>
      </c>
      <c r="H33" s="263">
        <f t="shared" si="11"/>
        <v>2050472</v>
      </c>
      <c r="I33" s="263">
        <f t="shared" si="11"/>
        <v>0</v>
      </c>
      <c r="J33" s="263">
        <f t="shared" si="11"/>
        <v>66043</v>
      </c>
      <c r="K33" s="263">
        <f t="shared" si="11"/>
        <v>0</v>
      </c>
      <c r="L33" s="18"/>
      <c r="M33" s="18"/>
      <c r="N33" s="18"/>
      <c r="O33" s="18"/>
      <c r="P33" s="18"/>
      <c r="Q33" s="18"/>
      <c r="R33" s="18"/>
      <c r="S33" s="18"/>
      <c r="T33" s="18"/>
      <c r="U33" s="18"/>
      <c r="V33" s="18"/>
      <c r="W33" s="18"/>
      <c r="X33" s="18"/>
      <c r="Y33" s="18"/>
      <c r="Z33" s="18"/>
    </row>
    <row r="34" spans="1:26" ht="13.5" customHeight="1" x14ac:dyDescent="0.2">
      <c r="A34" s="994" t="s">
        <v>240</v>
      </c>
      <c r="B34" s="995"/>
      <c r="C34" s="189">
        <f>C13+C26</f>
        <v>14202457</v>
      </c>
      <c r="D34" s="189">
        <f t="shared" ref="D34:K34" si="12">D13</f>
        <v>2527623</v>
      </c>
      <c r="E34" s="189">
        <f t="shared" si="12"/>
        <v>1137250</v>
      </c>
      <c r="F34" s="189">
        <f t="shared" si="12"/>
        <v>739070</v>
      </c>
      <c r="G34" s="189">
        <f t="shared" si="12"/>
        <v>420547</v>
      </c>
      <c r="H34" s="189">
        <f t="shared" si="12"/>
        <v>1978356</v>
      </c>
      <c r="I34" s="189">
        <f t="shared" si="12"/>
        <v>0</v>
      </c>
      <c r="J34" s="189">
        <f t="shared" si="12"/>
        <v>49000</v>
      </c>
      <c r="K34" s="189">
        <f t="shared" si="12"/>
        <v>0</v>
      </c>
      <c r="L34" s="18"/>
      <c r="M34" s="18"/>
      <c r="N34" s="18"/>
      <c r="O34" s="18"/>
      <c r="P34" s="18"/>
      <c r="Q34" s="18"/>
      <c r="R34" s="18"/>
      <c r="S34" s="18"/>
      <c r="T34" s="18"/>
      <c r="U34" s="18"/>
      <c r="V34" s="18"/>
      <c r="W34" s="18"/>
      <c r="X34" s="18"/>
      <c r="Y34" s="18"/>
      <c r="Z34" s="18"/>
    </row>
    <row r="35" spans="1:26" ht="13.5" customHeight="1" x14ac:dyDescent="0.2">
      <c r="A35" s="996" t="s">
        <v>235</v>
      </c>
      <c r="B35" s="993"/>
      <c r="C35" s="110">
        <f t="shared" ref="C35:K35" si="13">C19</f>
        <v>0</v>
      </c>
      <c r="D35" s="110">
        <f t="shared" si="13"/>
        <v>0</v>
      </c>
      <c r="E35" s="110">
        <f t="shared" si="13"/>
        <v>0</v>
      </c>
      <c r="F35" s="110">
        <f t="shared" si="13"/>
        <v>0</v>
      </c>
      <c r="G35" s="110">
        <f t="shared" si="13"/>
        <v>0</v>
      </c>
      <c r="H35" s="110">
        <f t="shared" si="13"/>
        <v>0</v>
      </c>
      <c r="I35" s="110">
        <f t="shared" si="13"/>
        <v>0</v>
      </c>
      <c r="J35" s="110">
        <f t="shared" si="13"/>
        <v>0</v>
      </c>
      <c r="K35" s="110">
        <f t="shared" si="13"/>
        <v>0</v>
      </c>
      <c r="L35" s="18"/>
      <c r="M35" s="18"/>
      <c r="N35" s="18"/>
      <c r="O35" s="18"/>
      <c r="P35" s="18"/>
      <c r="Q35" s="18"/>
      <c r="R35" s="18"/>
      <c r="S35" s="18"/>
      <c r="T35" s="18"/>
      <c r="U35" s="18"/>
      <c r="V35" s="18"/>
      <c r="W35" s="18"/>
      <c r="X35" s="18"/>
      <c r="Y35" s="18"/>
      <c r="Z35" s="18"/>
    </row>
    <row r="36" spans="1:26" ht="13.5" customHeight="1" x14ac:dyDescent="0.2">
      <c r="A36" s="264" t="s">
        <v>236</v>
      </c>
      <c r="B36" s="265"/>
      <c r="C36" s="263">
        <f t="shared" ref="C36:K36" si="14">SUM(C34,C35)</f>
        <v>14202457</v>
      </c>
      <c r="D36" s="263">
        <f t="shared" si="14"/>
        <v>2527623</v>
      </c>
      <c r="E36" s="263">
        <f t="shared" si="14"/>
        <v>1137250</v>
      </c>
      <c r="F36" s="263">
        <f t="shared" si="14"/>
        <v>739070</v>
      </c>
      <c r="G36" s="263">
        <f t="shared" si="14"/>
        <v>420547</v>
      </c>
      <c r="H36" s="263">
        <f t="shared" si="14"/>
        <v>1978356</v>
      </c>
      <c r="I36" s="263">
        <f t="shared" si="14"/>
        <v>0</v>
      </c>
      <c r="J36" s="263">
        <f t="shared" si="14"/>
        <v>49000</v>
      </c>
      <c r="K36" s="263">
        <f t="shared" si="14"/>
        <v>0</v>
      </c>
      <c r="L36" s="18"/>
      <c r="M36" s="18"/>
      <c r="N36" s="18"/>
      <c r="O36" s="18"/>
      <c r="P36" s="18"/>
      <c r="Q36" s="18"/>
      <c r="R36" s="18"/>
      <c r="S36" s="18"/>
      <c r="T36" s="18"/>
      <c r="U36" s="18"/>
      <c r="V36" s="18"/>
      <c r="W36" s="18"/>
      <c r="X36" s="18"/>
      <c r="Y36" s="18"/>
      <c r="Z36" s="18"/>
    </row>
    <row r="37" spans="1:26" ht="27.75" customHeight="1" x14ac:dyDescent="0.2">
      <c r="A37" s="988" t="str">
        <f>"Total ENDING CASH BALANCE ON HAND (with Student Activity Funds)7 as of June 30, "&amp;'B24'!L2</f>
        <v>Total ENDING CASH BALANCE ON HAND (with Student Activity Funds)7 as of June 30, 2024</v>
      </c>
      <c r="B37" s="989"/>
      <c r="C37" s="116">
        <f t="shared" ref="C37:K37" si="15">SUM(C33-C36)</f>
        <v>14037938</v>
      </c>
      <c r="D37" s="116">
        <f t="shared" si="15"/>
        <v>1369236</v>
      </c>
      <c r="E37" s="116">
        <f t="shared" si="15"/>
        <v>874110</v>
      </c>
      <c r="F37" s="116">
        <f t="shared" si="15"/>
        <v>905739</v>
      </c>
      <c r="G37" s="116">
        <f t="shared" si="15"/>
        <v>652508</v>
      </c>
      <c r="H37" s="116">
        <f t="shared" si="15"/>
        <v>72116</v>
      </c>
      <c r="I37" s="116">
        <f t="shared" si="15"/>
        <v>0</v>
      </c>
      <c r="J37" s="116">
        <f t="shared" si="15"/>
        <v>17043</v>
      </c>
      <c r="K37" s="116">
        <f t="shared" si="15"/>
        <v>0</v>
      </c>
      <c r="L37" s="18"/>
      <c r="M37" s="18"/>
      <c r="N37" s="18"/>
      <c r="O37" s="18"/>
      <c r="P37" s="18"/>
      <c r="Q37" s="18"/>
      <c r="R37" s="18"/>
      <c r="S37" s="18"/>
      <c r="T37" s="18"/>
      <c r="U37" s="18"/>
      <c r="V37" s="18"/>
      <c r="W37" s="18"/>
      <c r="X37" s="18"/>
      <c r="Y37" s="18"/>
      <c r="Z37" s="18"/>
    </row>
    <row r="38" spans="1:26" ht="13.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3">
    <mergeCell ref="A37:B37"/>
    <mergeCell ref="A4:B4"/>
    <mergeCell ref="A11:B11"/>
    <mergeCell ref="A13:B13"/>
    <mergeCell ref="A19:B19"/>
    <mergeCell ref="A21:B21"/>
    <mergeCell ref="A24:B24"/>
    <mergeCell ref="A26:B26"/>
    <mergeCell ref="A27:B27"/>
    <mergeCell ref="A30:B30"/>
    <mergeCell ref="A32:B32"/>
    <mergeCell ref="A34:B34"/>
    <mergeCell ref="A35:B35"/>
  </mergeCells>
  <dataValidations count="2">
    <dataValidation type="decimal" allowBlank="1" showInputMessage="1" showErrorMessage="1" prompt="Please enter whole number.  Decimals are not allowed." sqref="C6:K9 C15:K18 D23:K27" xr:uid="{00000000-0002-0000-0200-000000000000}">
      <formula1>-9999999999</formula1>
      <formula2>9999999999</formula2>
    </dataValidation>
    <dataValidation type="decimal" allowBlank="1" showInputMessage="1" showErrorMessage="1" prompt="Please do not use decimals or negative numbers" sqref="C3:K3 C23 C29:K29" xr:uid="{00000000-0002-0000-0200-000001000000}">
      <formula1>0</formula1>
      <formula2>9999999999999990</formula2>
    </dataValidation>
  </dataValidations>
  <pageMargins left="0.25" right="0.25" top="0.5" bottom="0.5" header="0" footer="0"/>
  <pageSetup orientation="landscape"/>
  <headerFooter>
    <oddHeader>&amp;CSummary of Cash Transactions&amp;RPage</oddHeader>
    <oddFooter>&amp;L&amp;F&amp;R&amp;D</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heetViews>
  <sheetFormatPr baseColWidth="10" defaultColWidth="12.6640625" defaultRowHeight="15" customHeight="1" x14ac:dyDescent="0.15"/>
  <cols>
    <col min="1" max="1" width="51.33203125" customWidth="1"/>
    <col min="2" max="2" width="5.5" customWidth="1"/>
    <col min="3" max="3" width="13.83203125" customWidth="1"/>
    <col min="4" max="4" width="13.6640625" customWidth="1"/>
    <col min="5" max="5" width="13.83203125" customWidth="1"/>
    <col min="6" max="11" width="13.6640625" customWidth="1"/>
    <col min="12" max="26" width="8.6640625" customWidth="1"/>
  </cols>
  <sheetData>
    <row r="1" spans="1:26" ht="12.75" customHeight="1" x14ac:dyDescent="0.15">
      <c r="A1" s="266"/>
      <c r="B1" s="267"/>
      <c r="C1" s="268" t="s">
        <v>70</v>
      </c>
      <c r="D1" s="268" t="s">
        <v>71</v>
      </c>
      <c r="E1" s="268" t="s">
        <v>72</v>
      </c>
      <c r="F1" s="268" t="s">
        <v>73</v>
      </c>
      <c r="G1" s="268" t="s">
        <v>74</v>
      </c>
      <c r="H1" s="268" t="s">
        <v>75</v>
      </c>
      <c r="I1" s="268" t="s">
        <v>76</v>
      </c>
      <c r="J1" s="268" t="s">
        <v>77</v>
      </c>
      <c r="K1" s="268" t="s">
        <v>78</v>
      </c>
      <c r="L1" s="100"/>
      <c r="M1" s="100"/>
      <c r="N1" s="100"/>
      <c r="O1" s="100"/>
      <c r="P1" s="100"/>
      <c r="Q1" s="100"/>
      <c r="R1" s="100"/>
      <c r="S1" s="100"/>
      <c r="T1" s="100"/>
      <c r="U1" s="100"/>
      <c r="V1" s="100"/>
      <c r="W1" s="100"/>
      <c r="X1" s="100"/>
      <c r="Y1" s="100"/>
      <c r="Z1" s="100"/>
    </row>
    <row r="2" spans="1:26" ht="12.75" customHeight="1" x14ac:dyDescent="0.15">
      <c r="A2" s="89" t="s">
        <v>79</v>
      </c>
      <c r="B2" s="269" t="s">
        <v>241</v>
      </c>
      <c r="C2" s="270" t="s">
        <v>242</v>
      </c>
      <c r="D2" s="270" t="s">
        <v>82</v>
      </c>
      <c r="E2" s="270" t="s">
        <v>83</v>
      </c>
      <c r="F2" s="270" t="s">
        <v>84</v>
      </c>
      <c r="G2" s="270" t="s">
        <v>209</v>
      </c>
      <c r="H2" s="270" t="s">
        <v>86</v>
      </c>
      <c r="I2" s="270" t="s">
        <v>87</v>
      </c>
      <c r="J2" s="270" t="s">
        <v>88</v>
      </c>
      <c r="K2" s="270" t="s">
        <v>89</v>
      </c>
      <c r="L2" s="73"/>
      <c r="M2" s="73"/>
      <c r="N2" s="73"/>
      <c r="O2" s="73"/>
      <c r="P2" s="73"/>
      <c r="Q2" s="73"/>
      <c r="R2" s="73"/>
      <c r="S2" s="73"/>
      <c r="T2" s="73"/>
      <c r="U2" s="73"/>
      <c r="V2" s="73"/>
      <c r="W2" s="73"/>
      <c r="X2" s="73"/>
      <c r="Y2" s="73"/>
      <c r="Z2" s="73"/>
    </row>
    <row r="3" spans="1:26" ht="16.5" customHeight="1" x14ac:dyDescent="0.15">
      <c r="A3" s="271" t="s">
        <v>243</v>
      </c>
      <c r="B3" s="272"/>
      <c r="C3" s="197"/>
      <c r="D3" s="197"/>
      <c r="E3" s="197"/>
      <c r="F3" s="197"/>
      <c r="G3" s="197"/>
      <c r="H3" s="197"/>
      <c r="I3" s="197"/>
      <c r="J3" s="197"/>
      <c r="K3" s="198"/>
      <c r="L3" s="100"/>
      <c r="M3" s="100"/>
      <c r="N3" s="100"/>
      <c r="O3" s="100"/>
      <c r="P3" s="100"/>
      <c r="Q3" s="100"/>
      <c r="R3" s="100"/>
      <c r="S3" s="100"/>
      <c r="T3" s="100"/>
      <c r="U3" s="100"/>
      <c r="V3" s="100"/>
      <c r="W3" s="100"/>
      <c r="X3" s="100"/>
      <c r="Y3" s="100"/>
      <c r="Z3" s="100"/>
    </row>
    <row r="4" spans="1:26" ht="21.75" customHeight="1" x14ac:dyDescent="0.15">
      <c r="A4" s="273" t="s">
        <v>244</v>
      </c>
      <c r="B4" s="274">
        <v>1100</v>
      </c>
      <c r="C4" s="275"/>
      <c r="D4" s="199"/>
      <c r="E4" s="199"/>
      <c r="F4" s="199"/>
      <c r="G4" s="199"/>
      <c r="H4" s="199"/>
      <c r="I4" s="199"/>
      <c r="J4" s="199"/>
      <c r="K4" s="276"/>
      <c r="L4" s="100"/>
      <c r="M4" s="100"/>
      <c r="N4" s="100"/>
      <c r="O4" s="100"/>
      <c r="P4" s="100"/>
      <c r="Q4" s="100"/>
      <c r="R4" s="100"/>
      <c r="S4" s="100"/>
      <c r="T4" s="100"/>
      <c r="U4" s="100"/>
      <c r="V4" s="100"/>
      <c r="W4" s="100"/>
      <c r="X4" s="100"/>
      <c r="Y4" s="100"/>
      <c r="Z4" s="100"/>
    </row>
    <row r="5" spans="1:26" ht="12.75" customHeight="1" x14ac:dyDescent="0.15">
      <c r="A5" s="277" t="s">
        <v>245</v>
      </c>
      <c r="B5" s="151" t="s">
        <v>246</v>
      </c>
      <c r="C5" s="148">
        <f>11654021+10000</f>
        <v>11664021</v>
      </c>
      <c r="D5" s="148">
        <v>1629177</v>
      </c>
      <c r="E5" s="148">
        <v>1179596</v>
      </c>
      <c r="F5" s="148">
        <v>621329</v>
      </c>
      <c r="G5" s="148">
        <v>469569</v>
      </c>
      <c r="H5" s="148">
        <v>0</v>
      </c>
      <c r="I5" s="148">
        <v>0</v>
      </c>
      <c r="J5" s="148">
        <v>33933</v>
      </c>
      <c r="K5" s="148">
        <v>0</v>
      </c>
      <c r="L5" s="100"/>
      <c r="M5" s="100"/>
      <c r="N5" s="100"/>
      <c r="O5" s="100"/>
      <c r="P5" s="100"/>
      <c r="Q5" s="100"/>
      <c r="R5" s="100"/>
      <c r="S5" s="100"/>
      <c r="T5" s="100"/>
      <c r="U5" s="100"/>
      <c r="V5" s="100"/>
      <c r="W5" s="100"/>
      <c r="X5" s="100"/>
      <c r="Y5" s="100"/>
      <c r="Z5" s="100"/>
    </row>
    <row r="6" spans="1:26" ht="12.75" customHeight="1" x14ac:dyDescent="0.15">
      <c r="A6" s="278" t="s">
        <v>247</v>
      </c>
      <c r="B6" s="135">
        <v>1130</v>
      </c>
      <c r="C6" s="148"/>
      <c r="D6" s="148"/>
      <c r="E6" s="124"/>
      <c r="F6" s="124"/>
      <c r="G6" s="124"/>
      <c r="H6" s="124"/>
      <c r="I6" s="124"/>
      <c r="J6" s="124"/>
      <c r="K6" s="124"/>
      <c r="L6" s="100"/>
      <c r="M6" s="100"/>
      <c r="N6" s="100"/>
      <c r="O6" s="100"/>
      <c r="P6" s="100"/>
      <c r="Q6" s="100"/>
      <c r="R6" s="100"/>
      <c r="S6" s="100"/>
      <c r="T6" s="100"/>
      <c r="U6" s="100"/>
      <c r="V6" s="100"/>
      <c r="W6" s="100"/>
      <c r="X6" s="100"/>
      <c r="Y6" s="100"/>
      <c r="Z6" s="100"/>
    </row>
    <row r="7" spans="1:26" ht="12.75" customHeight="1" x14ac:dyDescent="0.15">
      <c r="A7" s="279" t="s">
        <v>248</v>
      </c>
      <c r="B7" s="280">
        <v>1140</v>
      </c>
      <c r="C7" s="148"/>
      <c r="D7" s="148"/>
      <c r="E7" s="124"/>
      <c r="F7" s="148"/>
      <c r="G7" s="148"/>
      <c r="H7" s="148"/>
      <c r="I7" s="124"/>
      <c r="J7" s="124"/>
      <c r="K7" s="124"/>
      <c r="L7" s="88"/>
      <c r="M7" s="88"/>
      <c r="N7" s="88"/>
      <c r="O7" s="88"/>
      <c r="P7" s="88"/>
      <c r="Q7" s="88"/>
      <c r="R7" s="88"/>
      <c r="S7" s="88"/>
      <c r="T7" s="88"/>
      <c r="U7" s="88"/>
      <c r="V7" s="88"/>
      <c r="W7" s="88"/>
      <c r="X7" s="88"/>
      <c r="Y7" s="88"/>
      <c r="Z7" s="88"/>
    </row>
    <row r="8" spans="1:26" ht="12.75" customHeight="1" x14ac:dyDescent="0.15">
      <c r="A8" s="281" t="s">
        <v>249</v>
      </c>
      <c r="B8" s="151">
        <v>1150</v>
      </c>
      <c r="C8" s="124"/>
      <c r="D8" s="124"/>
      <c r="E8" s="124"/>
      <c r="F8" s="124"/>
      <c r="G8" s="148"/>
      <c r="H8" s="124"/>
      <c r="I8" s="124"/>
      <c r="J8" s="124"/>
      <c r="K8" s="124"/>
      <c r="L8" s="88"/>
      <c r="M8" s="88"/>
      <c r="N8" s="88"/>
      <c r="O8" s="88"/>
      <c r="P8" s="88"/>
      <c r="Q8" s="88"/>
      <c r="R8" s="88"/>
      <c r="S8" s="88"/>
      <c r="T8" s="88"/>
      <c r="U8" s="88"/>
      <c r="V8" s="88"/>
      <c r="W8" s="88"/>
      <c r="X8" s="88"/>
      <c r="Y8" s="88"/>
      <c r="Z8" s="88"/>
    </row>
    <row r="9" spans="1:26" ht="12.75" customHeight="1" x14ac:dyDescent="0.15">
      <c r="A9" s="281" t="s">
        <v>250</v>
      </c>
      <c r="B9" s="151">
        <v>1160</v>
      </c>
      <c r="C9" s="124"/>
      <c r="D9" s="148"/>
      <c r="E9" s="148"/>
      <c r="F9" s="124"/>
      <c r="G9" s="124"/>
      <c r="H9" s="148"/>
      <c r="I9" s="124"/>
      <c r="J9" s="124"/>
      <c r="K9" s="124"/>
      <c r="L9" s="88"/>
      <c r="M9" s="88"/>
      <c r="N9" s="88"/>
      <c r="O9" s="88"/>
      <c r="P9" s="88"/>
      <c r="Q9" s="88"/>
      <c r="R9" s="88"/>
      <c r="S9" s="88"/>
      <c r="T9" s="88"/>
      <c r="U9" s="88"/>
      <c r="V9" s="88"/>
      <c r="W9" s="88"/>
      <c r="X9" s="88"/>
      <c r="Y9" s="88"/>
      <c r="Z9" s="88"/>
    </row>
    <row r="10" spans="1:26" ht="12.75" customHeight="1" x14ac:dyDescent="0.15">
      <c r="A10" s="281" t="s">
        <v>251</v>
      </c>
      <c r="B10" s="151">
        <v>1170</v>
      </c>
      <c r="C10" s="148"/>
      <c r="D10" s="124"/>
      <c r="E10" s="124"/>
      <c r="F10" s="124"/>
      <c r="G10" s="124"/>
      <c r="H10" s="124"/>
      <c r="I10" s="124"/>
      <c r="J10" s="124"/>
      <c r="K10" s="124"/>
      <c r="L10" s="88"/>
      <c r="M10" s="88"/>
      <c r="N10" s="88"/>
      <c r="O10" s="88"/>
      <c r="P10" s="88"/>
      <c r="Q10" s="88"/>
      <c r="R10" s="88"/>
      <c r="S10" s="88"/>
      <c r="T10" s="88"/>
      <c r="U10" s="88"/>
      <c r="V10" s="88"/>
      <c r="W10" s="88"/>
      <c r="X10" s="88"/>
      <c r="Y10" s="88"/>
      <c r="Z10" s="88"/>
    </row>
    <row r="11" spans="1:26" ht="12.75" customHeight="1" x14ac:dyDescent="0.15">
      <c r="A11" s="281" t="s">
        <v>252</v>
      </c>
      <c r="B11" s="151">
        <v>1190</v>
      </c>
      <c r="C11" s="148"/>
      <c r="D11" s="148"/>
      <c r="E11" s="148"/>
      <c r="F11" s="148"/>
      <c r="G11" s="148"/>
      <c r="H11" s="148"/>
      <c r="I11" s="148"/>
      <c r="J11" s="148"/>
      <c r="K11" s="148"/>
      <c r="L11" s="88"/>
      <c r="M11" s="88"/>
      <c r="N11" s="88"/>
      <c r="O11" s="88"/>
      <c r="P11" s="88"/>
      <c r="Q11" s="88"/>
      <c r="R11" s="88"/>
      <c r="S11" s="88"/>
      <c r="T11" s="88"/>
      <c r="U11" s="88"/>
      <c r="V11" s="88"/>
      <c r="W11" s="88"/>
      <c r="X11" s="88"/>
      <c r="Y11" s="88"/>
      <c r="Z11" s="88"/>
    </row>
    <row r="12" spans="1:26" ht="12.75" customHeight="1" x14ac:dyDescent="0.15">
      <c r="A12" s="175" t="s">
        <v>253</v>
      </c>
      <c r="B12" s="282"/>
      <c r="C12" s="116">
        <f t="shared" ref="C12:K12" si="0">SUM(C5:C11)</f>
        <v>11664021</v>
      </c>
      <c r="D12" s="116">
        <f t="shared" si="0"/>
        <v>1629177</v>
      </c>
      <c r="E12" s="116">
        <f t="shared" si="0"/>
        <v>1179596</v>
      </c>
      <c r="F12" s="116">
        <f t="shared" si="0"/>
        <v>621329</v>
      </c>
      <c r="G12" s="116">
        <f t="shared" si="0"/>
        <v>469569</v>
      </c>
      <c r="H12" s="116">
        <f t="shared" si="0"/>
        <v>0</v>
      </c>
      <c r="I12" s="116">
        <f t="shared" si="0"/>
        <v>0</v>
      </c>
      <c r="J12" s="116">
        <f t="shared" si="0"/>
        <v>33933</v>
      </c>
      <c r="K12" s="116">
        <f t="shared" si="0"/>
        <v>0</v>
      </c>
      <c r="L12" s="88"/>
      <c r="M12" s="88"/>
      <c r="N12" s="88"/>
      <c r="O12" s="88"/>
      <c r="P12" s="88"/>
      <c r="Q12" s="88"/>
      <c r="R12" s="88"/>
      <c r="S12" s="88"/>
      <c r="T12" s="88"/>
      <c r="U12" s="88"/>
      <c r="V12" s="88"/>
      <c r="W12" s="88"/>
      <c r="X12" s="88"/>
      <c r="Y12" s="88"/>
      <c r="Z12" s="88"/>
    </row>
    <row r="13" spans="1:26" ht="15.75" customHeight="1" x14ac:dyDescent="0.15">
      <c r="A13" s="283" t="s">
        <v>254</v>
      </c>
      <c r="B13" s="284">
        <v>1200</v>
      </c>
      <c r="C13" s="114"/>
      <c r="D13" s="114"/>
      <c r="E13" s="114"/>
      <c r="F13" s="114"/>
      <c r="G13" s="114"/>
      <c r="H13" s="114"/>
      <c r="I13" s="114"/>
      <c r="J13" s="114"/>
      <c r="K13" s="114"/>
      <c r="L13" s="100"/>
      <c r="M13" s="100"/>
      <c r="N13" s="100"/>
      <c r="O13" s="100"/>
      <c r="P13" s="100"/>
      <c r="Q13" s="100"/>
      <c r="R13" s="100"/>
      <c r="S13" s="100"/>
      <c r="T13" s="100"/>
      <c r="U13" s="100"/>
      <c r="V13" s="100"/>
      <c r="W13" s="100"/>
      <c r="X13" s="100"/>
      <c r="Y13" s="100"/>
      <c r="Z13" s="100"/>
    </row>
    <row r="14" spans="1:26" ht="12.75" customHeight="1" x14ac:dyDescent="0.15">
      <c r="A14" s="281" t="s">
        <v>255</v>
      </c>
      <c r="B14" s="151">
        <v>1210</v>
      </c>
      <c r="C14" s="148"/>
      <c r="D14" s="148"/>
      <c r="E14" s="148"/>
      <c r="F14" s="148"/>
      <c r="G14" s="148"/>
      <c r="H14" s="148"/>
      <c r="I14" s="148"/>
      <c r="J14" s="148"/>
      <c r="K14" s="148"/>
      <c r="L14" s="100"/>
      <c r="M14" s="100"/>
      <c r="N14" s="100"/>
      <c r="O14" s="100"/>
      <c r="P14" s="100"/>
      <c r="Q14" s="100"/>
      <c r="R14" s="100"/>
      <c r="S14" s="100"/>
      <c r="T14" s="100"/>
      <c r="U14" s="100"/>
      <c r="V14" s="100"/>
      <c r="W14" s="100"/>
      <c r="X14" s="100"/>
      <c r="Y14" s="100"/>
      <c r="Z14" s="100"/>
    </row>
    <row r="15" spans="1:26" ht="12.75" customHeight="1" x14ac:dyDescent="0.15">
      <c r="A15" s="277" t="s">
        <v>256</v>
      </c>
      <c r="B15" s="244">
        <v>1220</v>
      </c>
      <c r="C15" s="148"/>
      <c r="D15" s="148"/>
      <c r="E15" s="148"/>
      <c r="F15" s="148"/>
      <c r="G15" s="148"/>
      <c r="H15" s="148"/>
      <c r="I15" s="148"/>
      <c r="J15" s="148"/>
      <c r="K15" s="148"/>
      <c r="L15" s="100"/>
      <c r="M15" s="100"/>
      <c r="N15" s="100"/>
      <c r="O15" s="100"/>
      <c r="P15" s="100"/>
      <c r="Q15" s="100"/>
      <c r="R15" s="100"/>
      <c r="S15" s="100"/>
      <c r="T15" s="100"/>
      <c r="U15" s="100"/>
      <c r="V15" s="100"/>
      <c r="W15" s="100"/>
      <c r="X15" s="100"/>
      <c r="Y15" s="100"/>
      <c r="Z15" s="100"/>
    </row>
    <row r="16" spans="1:26" ht="12.75" customHeight="1" x14ac:dyDescent="0.15">
      <c r="A16" s="277" t="s">
        <v>257</v>
      </c>
      <c r="B16" s="244">
        <v>1230</v>
      </c>
      <c r="C16" s="148">
        <v>882983</v>
      </c>
      <c r="D16" s="148"/>
      <c r="E16" s="148"/>
      <c r="F16" s="148"/>
      <c r="G16" s="148"/>
      <c r="H16" s="148"/>
      <c r="I16" s="148"/>
      <c r="J16" s="148"/>
      <c r="K16" s="148"/>
      <c r="L16" s="100"/>
      <c r="M16" s="100"/>
      <c r="N16" s="100"/>
      <c r="O16" s="100"/>
      <c r="P16" s="100"/>
      <c r="Q16" s="100"/>
      <c r="R16" s="100"/>
      <c r="S16" s="100"/>
      <c r="T16" s="100"/>
      <c r="U16" s="100"/>
      <c r="V16" s="100"/>
      <c r="W16" s="100"/>
      <c r="X16" s="100"/>
      <c r="Y16" s="100"/>
      <c r="Z16" s="100"/>
    </row>
    <row r="17" spans="1:26" ht="12.75" customHeight="1" x14ac:dyDescent="0.15">
      <c r="A17" s="281" t="s">
        <v>258</v>
      </c>
      <c r="B17" s="151">
        <v>1290</v>
      </c>
      <c r="C17" s="148"/>
      <c r="D17" s="148"/>
      <c r="E17" s="148"/>
      <c r="F17" s="148"/>
      <c r="G17" s="148"/>
      <c r="H17" s="148"/>
      <c r="I17" s="148"/>
      <c r="J17" s="148"/>
      <c r="K17" s="148"/>
      <c r="L17" s="100"/>
      <c r="M17" s="100"/>
      <c r="N17" s="100"/>
      <c r="O17" s="100"/>
      <c r="P17" s="100"/>
      <c r="Q17" s="100"/>
      <c r="R17" s="100"/>
      <c r="S17" s="100"/>
      <c r="T17" s="100"/>
      <c r="U17" s="100"/>
      <c r="V17" s="100"/>
      <c r="W17" s="100"/>
      <c r="X17" s="100"/>
      <c r="Y17" s="100"/>
      <c r="Z17" s="100"/>
    </row>
    <row r="18" spans="1:26" ht="12.75" customHeight="1" x14ac:dyDescent="0.15">
      <c r="A18" s="108" t="s">
        <v>259</v>
      </c>
      <c r="B18" s="285"/>
      <c r="C18" s="110">
        <f t="shared" ref="C18:K18" si="1">SUM(C14:C17)</f>
        <v>882983</v>
      </c>
      <c r="D18" s="110">
        <f t="shared" si="1"/>
        <v>0</v>
      </c>
      <c r="E18" s="110">
        <f t="shared" si="1"/>
        <v>0</v>
      </c>
      <c r="F18" s="110">
        <f t="shared" si="1"/>
        <v>0</v>
      </c>
      <c r="G18" s="110">
        <f t="shared" si="1"/>
        <v>0</v>
      </c>
      <c r="H18" s="110">
        <f t="shared" si="1"/>
        <v>0</v>
      </c>
      <c r="I18" s="110">
        <f t="shared" si="1"/>
        <v>0</v>
      </c>
      <c r="J18" s="110">
        <f t="shared" si="1"/>
        <v>0</v>
      </c>
      <c r="K18" s="110">
        <f t="shared" si="1"/>
        <v>0</v>
      </c>
      <c r="L18" s="88"/>
      <c r="M18" s="88"/>
      <c r="N18" s="88"/>
      <c r="O18" s="88"/>
      <c r="P18" s="88"/>
      <c r="Q18" s="88"/>
      <c r="R18" s="88"/>
      <c r="S18" s="88"/>
      <c r="T18" s="88"/>
      <c r="U18" s="88"/>
      <c r="V18" s="88"/>
      <c r="W18" s="88"/>
      <c r="X18" s="88"/>
      <c r="Y18" s="88"/>
      <c r="Z18" s="88"/>
    </row>
    <row r="19" spans="1:26" ht="15.75" customHeight="1" x14ac:dyDescent="0.15">
      <c r="A19" s="286" t="s">
        <v>260</v>
      </c>
      <c r="B19" s="287">
        <v>1300</v>
      </c>
      <c r="C19" s="114"/>
      <c r="D19" s="162"/>
      <c r="E19" s="162"/>
      <c r="F19" s="162"/>
      <c r="G19" s="162"/>
      <c r="H19" s="162"/>
      <c r="I19" s="162"/>
      <c r="J19" s="162"/>
      <c r="K19" s="162"/>
      <c r="L19" s="100"/>
      <c r="M19" s="100"/>
      <c r="N19" s="100"/>
      <c r="O19" s="100"/>
      <c r="P19" s="100"/>
      <c r="Q19" s="100"/>
      <c r="R19" s="100"/>
      <c r="S19" s="100"/>
      <c r="T19" s="100"/>
      <c r="U19" s="100"/>
      <c r="V19" s="100"/>
      <c r="W19" s="100"/>
      <c r="X19" s="100"/>
      <c r="Y19" s="100"/>
      <c r="Z19" s="100"/>
    </row>
    <row r="20" spans="1:26" ht="12.75" customHeight="1" x14ac:dyDescent="0.15">
      <c r="A20" s="281" t="s">
        <v>261</v>
      </c>
      <c r="B20" s="151">
        <v>1311</v>
      </c>
      <c r="C20" s="148"/>
      <c r="D20" s="124"/>
      <c r="E20" s="124"/>
      <c r="F20" s="124"/>
      <c r="G20" s="124"/>
      <c r="H20" s="124"/>
      <c r="I20" s="124"/>
      <c r="J20" s="124"/>
      <c r="K20" s="124"/>
      <c r="L20" s="100"/>
      <c r="M20" s="100"/>
      <c r="N20" s="100"/>
      <c r="O20" s="100"/>
      <c r="P20" s="100"/>
      <c r="Q20" s="100"/>
      <c r="R20" s="100"/>
      <c r="S20" s="100"/>
      <c r="T20" s="100"/>
      <c r="U20" s="100"/>
      <c r="V20" s="100"/>
      <c r="W20" s="100"/>
      <c r="X20" s="100"/>
      <c r="Y20" s="100"/>
      <c r="Z20" s="100"/>
    </row>
    <row r="21" spans="1:26" ht="12.75" customHeight="1" x14ac:dyDescent="0.15">
      <c r="A21" s="281" t="s">
        <v>262</v>
      </c>
      <c r="B21" s="151">
        <v>1312</v>
      </c>
      <c r="C21" s="148"/>
      <c r="D21" s="124"/>
      <c r="E21" s="124"/>
      <c r="F21" s="124"/>
      <c r="G21" s="124"/>
      <c r="H21" s="124"/>
      <c r="I21" s="124"/>
      <c r="J21" s="124"/>
      <c r="K21" s="124"/>
      <c r="L21" s="100"/>
      <c r="M21" s="100"/>
      <c r="N21" s="100"/>
      <c r="O21" s="100"/>
      <c r="P21" s="100"/>
      <c r="Q21" s="100"/>
      <c r="R21" s="100"/>
      <c r="S21" s="100"/>
      <c r="T21" s="100"/>
      <c r="U21" s="100"/>
      <c r="V21" s="100"/>
      <c r="W21" s="100"/>
      <c r="X21" s="100"/>
      <c r="Y21" s="100"/>
      <c r="Z21" s="100"/>
    </row>
    <row r="22" spans="1:26" ht="12.75" customHeight="1" x14ac:dyDescent="0.15">
      <c r="A22" s="288" t="s">
        <v>263</v>
      </c>
      <c r="B22" s="289">
        <v>1313</v>
      </c>
      <c r="C22" s="148"/>
      <c r="D22" s="124"/>
      <c r="E22" s="124"/>
      <c r="F22" s="124"/>
      <c r="G22" s="124"/>
      <c r="H22" s="124"/>
      <c r="I22" s="124"/>
      <c r="J22" s="124"/>
      <c r="K22" s="124"/>
      <c r="L22" s="100"/>
      <c r="M22" s="100"/>
      <c r="N22" s="100"/>
      <c r="O22" s="100"/>
      <c r="P22" s="100"/>
      <c r="Q22" s="100"/>
      <c r="R22" s="100"/>
      <c r="S22" s="100"/>
      <c r="T22" s="100"/>
      <c r="U22" s="100"/>
      <c r="V22" s="100"/>
      <c r="W22" s="100"/>
      <c r="X22" s="100"/>
      <c r="Y22" s="100"/>
      <c r="Z22" s="100"/>
    </row>
    <row r="23" spans="1:26" ht="12.75" customHeight="1" x14ac:dyDescent="0.15">
      <c r="A23" s="288" t="s">
        <v>264</v>
      </c>
      <c r="B23" s="289">
        <v>1314</v>
      </c>
      <c r="C23" s="148"/>
      <c r="D23" s="124"/>
      <c r="E23" s="124"/>
      <c r="F23" s="124"/>
      <c r="G23" s="124"/>
      <c r="H23" s="124"/>
      <c r="I23" s="124"/>
      <c r="J23" s="124"/>
      <c r="K23" s="124"/>
      <c r="L23" s="100"/>
      <c r="M23" s="100"/>
      <c r="N23" s="100"/>
      <c r="O23" s="100"/>
      <c r="P23" s="100"/>
      <c r="Q23" s="100"/>
      <c r="R23" s="100"/>
      <c r="S23" s="100"/>
      <c r="T23" s="100"/>
      <c r="U23" s="100"/>
      <c r="V23" s="100"/>
      <c r="W23" s="100"/>
      <c r="X23" s="100"/>
      <c r="Y23" s="100"/>
      <c r="Z23" s="100"/>
    </row>
    <row r="24" spans="1:26" ht="12.75" customHeight="1" x14ac:dyDescent="0.2">
      <c r="A24" s="281" t="s">
        <v>265</v>
      </c>
      <c r="B24" s="149">
        <v>1321</v>
      </c>
      <c r="C24" s="148">
        <v>6590</v>
      </c>
      <c r="D24" s="124"/>
      <c r="E24" s="124"/>
      <c r="F24" s="124"/>
      <c r="G24" s="124"/>
      <c r="H24" s="124"/>
      <c r="I24" s="124"/>
      <c r="J24" s="124"/>
      <c r="K24" s="124"/>
      <c r="L24" s="18"/>
      <c r="M24" s="18"/>
      <c r="N24" s="18"/>
      <c r="O24" s="18"/>
      <c r="P24" s="18"/>
      <c r="Q24" s="18"/>
      <c r="R24" s="18"/>
      <c r="S24" s="18"/>
      <c r="T24" s="18"/>
      <c r="U24" s="18"/>
      <c r="V24" s="18"/>
      <c r="W24" s="18"/>
      <c r="X24" s="18"/>
      <c r="Y24" s="18"/>
      <c r="Z24" s="18"/>
    </row>
    <row r="25" spans="1:26" ht="12.75" customHeight="1" x14ac:dyDescent="0.15">
      <c r="A25" s="281" t="s">
        <v>266</v>
      </c>
      <c r="B25" s="151">
        <v>1322</v>
      </c>
      <c r="C25" s="148"/>
      <c r="D25" s="124"/>
      <c r="E25" s="124"/>
      <c r="F25" s="124"/>
      <c r="G25" s="124"/>
      <c r="H25" s="124"/>
      <c r="I25" s="124"/>
      <c r="J25" s="124"/>
      <c r="K25" s="124"/>
      <c r="L25" s="88"/>
      <c r="M25" s="88"/>
      <c r="N25" s="88"/>
      <c r="O25" s="88"/>
      <c r="P25" s="88"/>
      <c r="Q25" s="88"/>
      <c r="R25" s="88"/>
      <c r="S25" s="88"/>
      <c r="T25" s="88"/>
      <c r="U25" s="88"/>
      <c r="V25" s="88"/>
      <c r="W25" s="88"/>
      <c r="X25" s="88"/>
      <c r="Y25" s="88"/>
      <c r="Z25" s="88"/>
    </row>
    <row r="26" spans="1:26" ht="12.75" customHeight="1" x14ac:dyDescent="0.15">
      <c r="A26" s="281" t="s">
        <v>267</v>
      </c>
      <c r="B26" s="151">
        <v>1323</v>
      </c>
      <c r="C26" s="148"/>
      <c r="D26" s="124"/>
      <c r="E26" s="124"/>
      <c r="F26" s="124"/>
      <c r="G26" s="124"/>
      <c r="H26" s="124"/>
      <c r="I26" s="124"/>
      <c r="J26" s="124"/>
      <c r="K26" s="124"/>
      <c r="L26" s="88"/>
      <c r="M26" s="88"/>
      <c r="N26" s="88"/>
      <c r="O26" s="88"/>
      <c r="P26" s="88"/>
      <c r="Q26" s="88"/>
      <c r="R26" s="88"/>
      <c r="S26" s="88"/>
      <c r="T26" s="88"/>
      <c r="U26" s="88"/>
      <c r="V26" s="88"/>
      <c r="W26" s="88"/>
      <c r="X26" s="88"/>
      <c r="Y26" s="88"/>
      <c r="Z26" s="88"/>
    </row>
    <row r="27" spans="1:26" ht="12.75" customHeight="1" x14ac:dyDescent="0.15">
      <c r="A27" s="281" t="s">
        <v>268</v>
      </c>
      <c r="B27" s="151">
        <v>1324</v>
      </c>
      <c r="C27" s="148"/>
      <c r="D27" s="124"/>
      <c r="E27" s="124"/>
      <c r="F27" s="124"/>
      <c r="G27" s="124"/>
      <c r="H27" s="124"/>
      <c r="I27" s="124"/>
      <c r="J27" s="124"/>
      <c r="K27" s="124"/>
      <c r="L27" s="88"/>
      <c r="M27" s="88"/>
      <c r="N27" s="88"/>
      <c r="O27" s="88"/>
      <c r="P27" s="88"/>
      <c r="Q27" s="88"/>
      <c r="R27" s="88"/>
      <c r="S27" s="88"/>
      <c r="T27" s="88"/>
      <c r="U27" s="88"/>
      <c r="V27" s="88"/>
      <c r="W27" s="88"/>
      <c r="X27" s="88"/>
      <c r="Y27" s="88"/>
      <c r="Z27" s="88"/>
    </row>
    <row r="28" spans="1:26" ht="12.75" customHeight="1" x14ac:dyDescent="0.15">
      <c r="A28" s="281" t="s">
        <v>269</v>
      </c>
      <c r="B28" s="151">
        <v>1331</v>
      </c>
      <c r="C28" s="148"/>
      <c r="D28" s="124"/>
      <c r="E28" s="124"/>
      <c r="F28" s="124"/>
      <c r="G28" s="124"/>
      <c r="H28" s="124"/>
      <c r="I28" s="124"/>
      <c r="J28" s="124"/>
      <c r="K28" s="124"/>
      <c r="L28" s="88"/>
      <c r="M28" s="88"/>
      <c r="N28" s="88"/>
      <c r="O28" s="88"/>
      <c r="P28" s="88"/>
      <c r="Q28" s="88"/>
      <c r="R28" s="88"/>
      <c r="S28" s="88"/>
      <c r="T28" s="88"/>
      <c r="U28" s="88"/>
      <c r="V28" s="88"/>
      <c r="W28" s="88"/>
      <c r="X28" s="88"/>
      <c r="Y28" s="88"/>
      <c r="Z28" s="88"/>
    </row>
    <row r="29" spans="1:26" ht="12.75" customHeight="1" x14ac:dyDescent="0.15">
      <c r="A29" s="281" t="s">
        <v>270</v>
      </c>
      <c r="B29" s="151">
        <v>1332</v>
      </c>
      <c r="C29" s="148"/>
      <c r="D29" s="124"/>
      <c r="E29" s="124"/>
      <c r="F29" s="124"/>
      <c r="G29" s="124"/>
      <c r="H29" s="124"/>
      <c r="I29" s="124"/>
      <c r="J29" s="124"/>
      <c r="K29" s="124"/>
      <c r="L29" s="88"/>
      <c r="M29" s="88"/>
      <c r="N29" s="88"/>
      <c r="O29" s="88"/>
      <c r="P29" s="88"/>
      <c r="Q29" s="88"/>
      <c r="R29" s="88"/>
      <c r="S29" s="88"/>
      <c r="T29" s="88"/>
      <c r="U29" s="88"/>
      <c r="V29" s="88"/>
      <c r="W29" s="88"/>
      <c r="X29" s="88"/>
      <c r="Y29" s="88"/>
      <c r="Z29" s="88"/>
    </row>
    <row r="30" spans="1:26" ht="12.75" customHeight="1" x14ac:dyDescent="0.15">
      <c r="A30" s="281" t="s">
        <v>271</v>
      </c>
      <c r="B30" s="151">
        <v>1333</v>
      </c>
      <c r="C30" s="148"/>
      <c r="D30" s="124"/>
      <c r="E30" s="124"/>
      <c r="F30" s="124"/>
      <c r="G30" s="124"/>
      <c r="H30" s="124"/>
      <c r="I30" s="124"/>
      <c r="J30" s="124"/>
      <c r="K30" s="124"/>
      <c r="L30" s="88"/>
      <c r="M30" s="88"/>
      <c r="N30" s="88"/>
      <c r="O30" s="88"/>
      <c r="P30" s="88"/>
      <c r="Q30" s="88"/>
      <c r="R30" s="88"/>
      <c r="S30" s="88"/>
      <c r="T30" s="88"/>
      <c r="U30" s="88"/>
      <c r="V30" s="88"/>
      <c r="W30" s="88"/>
      <c r="X30" s="88"/>
      <c r="Y30" s="88"/>
      <c r="Z30" s="88"/>
    </row>
    <row r="31" spans="1:26" ht="12.75" customHeight="1" x14ac:dyDescent="0.15">
      <c r="A31" s="281" t="s">
        <v>272</v>
      </c>
      <c r="B31" s="151">
        <v>1334</v>
      </c>
      <c r="C31" s="148"/>
      <c r="D31" s="124"/>
      <c r="E31" s="124"/>
      <c r="F31" s="124"/>
      <c r="G31" s="124"/>
      <c r="H31" s="124"/>
      <c r="I31" s="124"/>
      <c r="J31" s="124"/>
      <c r="K31" s="124"/>
      <c r="L31" s="88"/>
      <c r="M31" s="88"/>
      <c r="N31" s="88"/>
      <c r="O31" s="88"/>
      <c r="P31" s="88"/>
      <c r="Q31" s="88"/>
      <c r="R31" s="88"/>
      <c r="S31" s="88"/>
      <c r="T31" s="88"/>
      <c r="U31" s="88"/>
      <c r="V31" s="88"/>
      <c r="W31" s="88"/>
      <c r="X31" s="88"/>
      <c r="Y31" s="88"/>
      <c r="Z31" s="88"/>
    </row>
    <row r="32" spans="1:26" ht="12.75" customHeight="1" x14ac:dyDescent="0.15">
      <c r="A32" s="281" t="s">
        <v>273</v>
      </c>
      <c r="B32" s="151">
        <v>1341</v>
      </c>
      <c r="C32" s="148"/>
      <c r="D32" s="124"/>
      <c r="E32" s="124"/>
      <c r="F32" s="124"/>
      <c r="G32" s="124"/>
      <c r="H32" s="124"/>
      <c r="I32" s="124"/>
      <c r="J32" s="124"/>
      <c r="K32" s="124"/>
      <c r="L32" s="88"/>
      <c r="M32" s="88"/>
      <c r="N32" s="88"/>
      <c r="O32" s="88"/>
      <c r="P32" s="88"/>
      <c r="Q32" s="88"/>
      <c r="R32" s="88"/>
      <c r="S32" s="88"/>
      <c r="T32" s="88"/>
      <c r="U32" s="88"/>
      <c r="V32" s="88"/>
      <c r="W32" s="88"/>
      <c r="X32" s="88"/>
      <c r="Y32" s="88"/>
      <c r="Z32" s="88"/>
    </row>
    <row r="33" spans="1:26" ht="12.75" customHeight="1" x14ac:dyDescent="0.15">
      <c r="A33" s="281" t="s">
        <v>274</v>
      </c>
      <c r="B33" s="151">
        <v>1342</v>
      </c>
      <c r="C33" s="148">
        <v>125000</v>
      </c>
      <c r="D33" s="124"/>
      <c r="E33" s="124"/>
      <c r="F33" s="124"/>
      <c r="G33" s="124"/>
      <c r="H33" s="124"/>
      <c r="I33" s="124"/>
      <c r="J33" s="124"/>
      <c r="K33" s="124"/>
      <c r="L33" s="88"/>
      <c r="M33" s="88"/>
      <c r="N33" s="88"/>
      <c r="O33" s="88"/>
      <c r="P33" s="88"/>
      <c r="Q33" s="88"/>
      <c r="R33" s="88"/>
      <c r="S33" s="88"/>
      <c r="T33" s="88"/>
      <c r="U33" s="88"/>
      <c r="V33" s="88"/>
      <c r="W33" s="88"/>
      <c r="X33" s="88"/>
      <c r="Y33" s="88"/>
      <c r="Z33" s="88"/>
    </row>
    <row r="34" spans="1:26" ht="12.75" customHeight="1" x14ac:dyDescent="0.15">
      <c r="A34" s="281" t="s">
        <v>275</v>
      </c>
      <c r="B34" s="151">
        <v>1343</v>
      </c>
      <c r="C34" s="148"/>
      <c r="D34" s="124"/>
      <c r="E34" s="124"/>
      <c r="F34" s="124"/>
      <c r="G34" s="124"/>
      <c r="H34" s="124"/>
      <c r="I34" s="124"/>
      <c r="J34" s="124"/>
      <c r="K34" s="124"/>
      <c r="L34" s="88"/>
      <c r="M34" s="88"/>
      <c r="N34" s="88"/>
      <c r="O34" s="88"/>
      <c r="P34" s="88"/>
      <c r="Q34" s="88"/>
      <c r="R34" s="88"/>
      <c r="S34" s="88"/>
      <c r="T34" s="88"/>
      <c r="U34" s="88"/>
      <c r="V34" s="88"/>
      <c r="W34" s="88"/>
      <c r="X34" s="88"/>
      <c r="Y34" s="88"/>
      <c r="Z34" s="88"/>
    </row>
    <row r="35" spans="1:26" ht="12.75" customHeight="1" x14ac:dyDescent="0.15">
      <c r="A35" s="281" t="s">
        <v>276</v>
      </c>
      <c r="B35" s="151">
        <v>1344</v>
      </c>
      <c r="C35" s="148"/>
      <c r="D35" s="124"/>
      <c r="E35" s="124"/>
      <c r="F35" s="124"/>
      <c r="G35" s="124"/>
      <c r="H35" s="124"/>
      <c r="I35" s="124"/>
      <c r="J35" s="124"/>
      <c r="K35" s="124"/>
      <c r="L35" s="88"/>
      <c r="M35" s="88"/>
      <c r="N35" s="88"/>
      <c r="O35" s="88"/>
      <c r="P35" s="88"/>
      <c r="Q35" s="88"/>
      <c r="R35" s="88"/>
      <c r="S35" s="88"/>
      <c r="T35" s="88"/>
      <c r="U35" s="88"/>
      <c r="V35" s="88"/>
      <c r="W35" s="88"/>
      <c r="X35" s="88"/>
      <c r="Y35" s="88"/>
      <c r="Z35" s="88"/>
    </row>
    <row r="36" spans="1:26" ht="12.75" customHeight="1" x14ac:dyDescent="0.15">
      <c r="A36" s="281" t="s">
        <v>277</v>
      </c>
      <c r="B36" s="149">
        <v>1351</v>
      </c>
      <c r="C36" s="148"/>
      <c r="D36" s="124"/>
      <c r="E36" s="124"/>
      <c r="F36" s="124"/>
      <c r="G36" s="124"/>
      <c r="H36" s="124"/>
      <c r="I36" s="124"/>
      <c r="J36" s="124"/>
      <c r="K36" s="124"/>
      <c r="L36" s="88"/>
      <c r="M36" s="88"/>
      <c r="N36" s="88"/>
      <c r="O36" s="88"/>
      <c r="P36" s="88"/>
      <c r="Q36" s="88"/>
      <c r="R36" s="88"/>
      <c r="S36" s="88"/>
      <c r="T36" s="88"/>
      <c r="U36" s="88"/>
      <c r="V36" s="88"/>
      <c r="W36" s="88"/>
      <c r="X36" s="88"/>
      <c r="Y36" s="88"/>
      <c r="Z36" s="88"/>
    </row>
    <row r="37" spans="1:26" ht="12.75" customHeight="1" x14ac:dyDescent="0.15">
      <c r="A37" s="281" t="s">
        <v>278</v>
      </c>
      <c r="B37" s="151">
        <v>1352</v>
      </c>
      <c r="C37" s="148"/>
      <c r="D37" s="124"/>
      <c r="E37" s="124"/>
      <c r="F37" s="124"/>
      <c r="G37" s="124"/>
      <c r="H37" s="124"/>
      <c r="I37" s="124"/>
      <c r="J37" s="124"/>
      <c r="K37" s="124"/>
      <c r="L37" s="88"/>
      <c r="M37" s="88"/>
      <c r="N37" s="88"/>
      <c r="O37" s="88"/>
      <c r="P37" s="88"/>
      <c r="Q37" s="88"/>
      <c r="R37" s="88"/>
      <c r="S37" s="88"/>
      <c r="T37" s="88"/>
      <c r="U37" s="88"/>
      <c r="V37" s="88"/>
      <c r="W37" s="88"/>
      <c r="X37" s="88"/>
      <c r="Y37" s="88"/>
      <c r="Z37" s="88"/>
    </row>
    <row r="38" spans="1:26" ht="12.75" customHeight="1" x14ac:dyDescent="0.15">
      <c r="A38" s="281" t="s">
        <v>279</v>
      </c>
      <c r="B38" s="151">
        <v>1353</v>
      </c>
      <c r="C38" s="148"/>
      <c r="D38" s="124"/>
      <c r="E38" s="124"/>
      <c r="F38" s="124"/>
      <c r="G38" s="124"/>
      <c r="H38" s="124"/>
      <c r="I38" s="124"/>
      <c r="J38" s="124"/>
      <c r="K38" s="124"/>
      <c r="L38" s="88"/>
      <c r="M38" s="88"/>
      <c r="N38" s="88"/>
      <c r="O38" s="88"/>
      <c r="P38" s="88"/>
      <c r="Q38" s="88"/>
      <c r="R38" s="88"/>
      <c r="S38" s="88"/>
      <c r="T38" s="88"/>
      <c r="U38" s="88"/>
      <c r="V38" s="88"/>
      <c r="W38" s="88"/>
      <c r="X38" s="88"/>
      <c r="Y38" s="88"/>
      <c r="Z38" s="88"/>
    </row>
    <row r="39" spans="1:26" ht="12.75" customHeight="1" x14ac:dyDescent="0.15">
      <c r="A39" s="281" t="s">
        <v>280</v>
      </c>
      <c r="B39" s="151">
        <v>1354</v>
      </c>
      <c r="C39" s="148"/>
      <c r="D39" s="124"/>
      <c r="E39" s="124"/>
      <c r="F39" s="124"/>
      <c r="G39" s="124"/>
      <c r="H39" s="124"/>
      <c r="I39" s="124"/>
      <c r="J39" s="124"/>
      <c r="K39" s="124"/>
      <c r="L39" s="88"/>
      <c r="M39" s="88"/>
      <c r="N39" s="88"/>
      <c r="O39" s="88"/>
      <c r="P39" s="88"/>
      <c r="Q39" s="88"/>
      <c r="R39" s="88"/>
      <c r="S39" s="88"/>
      <c r="T39" s="88"/>
      <c r="U39" s="88"/>
      <c r="V39" s="88"/>
      <c r="W39" s="88"/>
      <c r="X39" s="88"/>
      <c r="Y39" s="88"/>
      <c r="Z39" s="88"/>
    </row>
    <row r="40" spans="1:26" ht="12.75" customHeight="1" x14ac:dyDescent="0.15">
      <c r="A40" s="108" t="s">
        <v>281</v>
      </c>
      <c r="B40" s="282"/>
      <c r="C40" s="110">
        <f>SUM(C20:C39)</f>
        <v>131590</v>
      </c>
      <c r="D40" s="124"/>
      <c r="E40" s="124"/>
      <c r="F40" s="124"/>
      <c r="G40" s="124"/>
      <c r="H40" s="124"/>
      <c r="I40" s="124"/>
      <c r="J40" s="124"/>
      <c r="K40" s="124"/>
      <c r="L40" s="88"/>
      <c r="M40" s="88"/>
      <c r="N40" s="88"/>
      <c r="O40" s="88"/>
      <c r="P40" s="88"/>
      <c r="Q40" s="88"/>
      <c r="R40" s="88"/>
      <c r="S40" s="88"/>
      <c r="T40" s="88"/>
      <c r="U40" s="88"/>
      <c r="V40" s="88"/>
      <c r="W40" s="88"/>
      <c r="X40" s="88"/>
      <c r="Y40" s="88"/>
      <c r="Z40" s="88"/>
    </row>
    <row r="41" spans="1:26" ht="15.75" customHeight="1" x14ac:dyDescent="0.15">
      <c r="A41" s="283" t="s">
        <v>282</v>
      </c>
      <c r="B41" s="287">
        <v>1400</v>
      </c>
      <c r="C41" s="124"/>
      <c r="D41" s="124"/>
      <c r="E41" s="124"/>
      <c r="F41" s="124"/>
      <c r="G41" s="124"/>
      <c r="H41" s="124"/>
      <c r="I41" s="124"/>
      <c r="J41" s="124"/>
      <c r="K41" s="124"/>
      <c r="L41" s="88"/>
      <c r="M41" s="88"/>
      <c r="N41" s="88"/>
      <c r="O41" s="88"/>
      <c r="P41" s="88"/>
      <c r="Q41" s="88"/>
      <c r="R41" s="88"/>
      <c r="S41" s="88"/>
      <c r="T41" s="88"/>
      <c r="U41" s="88"/>
      <c r="V41" s="88"/>
      <c r="W41" s="88"/>
      <c r="X41" s="88"/>
      <c r="Y41" s="88"/>
      <c r="Z41" s="88"/>
    </row>
    <row r="42" spans="1:26" ht="12.75" customHeight="1" x14ac:dyDescent="0.15">
      <c r="A42" s="290" t="s">
        <v>283</v>
      </c>
      <c r="B42" s="151">
        <v>1411</v>
      </c>
      <c r="C42" s="124"/>
      <c r="D42" s="124"/>
      <c r="E42" s="124"/>
      <c r="F42" s="148">
        <v>35000</v>
      </c>
      <c r="G42" s="124"/>
      <c r="H42" s="124"/>
      <c r="I42" s="124"/>
      <c r="J42" s="124"/>
      <c r="K42" s="124"/>
      <c r="L42" s="88"/>
      <c r="M42" s="88"/>
      <c r="N42" s="88"/>
      <c r="O42" s="88"/>
      <c r="P42" s="88"/>
      <c r="Q42" s="88"/>
      <c r="R42" s="88"/>
      <c r="S42" s="88"/>
      <c r="T42" s="88"/>
      <c r="U42" s="88"/>
      <c r="V42" s="88"/>
      <c r="W42" s="88"/>
      <c r="X42" s="88"/>
      <c r="Y42" s="88"/>
      <c r="Z42" s="88"/>
    </row>
    <row r="43" spans="1:26" ht="12.75" customHeight="1" x14ac:dyDescent="0.15">
      <c r="A43" s="290" t="s">
        <v>284</v>
      </c>
      <c r="B43" s="151">
        <v>1412</v>
      </c>
      <c r="C43" s="124"/>
      <c r="D43" s="124"/>
      <c r="E43" s="124"/>
      <c r="F43" s="148"/>
      <c r="G43" s="124"/>
      <c r="H43" s="124"/>
      <c r="I43" s="124"/>
      <c r="J43" s="124"/>
      <c r="K43" s="124"/>
      <c r="L43" s="88"/>
      <c r="M43" s="88"/>
      <c r="N43" s="88"/>
      <c r="O43" s="88"/>
      <c r="P43" s="88"/>
      <c r="Q43" s="88"/>
      <c r="R43" s="88"/>
      <c r="S43" s="88"/>
      <c r="T43" s="88"/>
      <c r="U43" s="88"/>
      <c r="V43" s="88"/>
      <c r="W43" s="88"/>
      <c r="X43" s="88"/>
      <c r="Y43" s="88"/>
      <c r="Z43" s="88"/>
    </row>
    <row r="44" spans="1:26" ht="12.75" customHeight="1" x14ac:dyDescent="0.15">
      <c r="A44" s="290" t="s">
        <v>285</v>
      </c>
      <c r="B44" s="151">
        <v>1413</v>
      </c>
      <c r="C44" s="124"/>
      <c r="D44" s="124"/>
      <c r="E44" s="124"/>
      <c r="F44" s="148"/>
      <c r="G44" s="124"/>
      <c r="H44" s="124"/>
      <c r="I44" s="124"/>
      <c r="J44" s="124"/>
      <c r="K44" s="124"/>
      <c r="L44" s="88"/>
      <c r="M44" s="88"/>
      <c r="N44" s="88"/>
      <c r="O44" s="88"/>
      <c r="P44" s="88"/>
      <c r="Q44" s="88"/>
      <c r="R44" s="88"/>
      <c r="S44" s="88"/>
      <c r="T44" s="88"/>
      <c r="U44" s="88"/>
      <c r="V44" s="88"/>
      <c r="W44" s="88"/>
      <c r="X44" s="88"/>
      <c r="Y44" s="88"/>
      <c r="Z44" s="88"/>
    </row>
    <row r="45" spans="1:26" ht="12.75" customHeight="1" x14ac:dyDescent="0.15">
      <c r="A45" s="290" t="s">
        <v>286</v>
      </c>
      <c r="B45" s="151">
        <v>1415</v>
      </c>
      <c r="C45" s="124"/>
      <c r="D45" s="124"/>
      <c r="E45" s="124"/>
      <c r="F45" s="148"/>
      <c r="G45" s="124"/>
      <c r="H45" s="124"/>
      <c r="I45" s="124"/>
      <c r="J45" s="124"/>
      <c r="K45" s="124"/>
      <c r="L45" s="88"/>
      <c r="M45" s="88"/>
      <c r="N45" s="88"/>
      <c r="O45" s="88"/>
      <c r="P45" s="88"/>
      <c r="Q45" s="88"/>
      <c r="R45" s="88"/>
      <c r="S45" s="88"/>
      <c r="T45" s="88"/>
      <c r="U45" s="88"/>
      <c r="V45" s="88"/>
      <c r="W45" s="88"/>
      <c r="X45" s="88"/>
      <c r="Y45" s="88"/>
      <c r="Z45" s="88"/>
    </row>
    <row r="46" spans="1:26" ht="12.75" customHeight="1" x14ac:dyDescent="0.15">
      <c r="A46" s="290" t="s">
        <v>287</v>
      </c>
      <c r="B46" s="151">
        <v>1416</v>
      </c>
      <c r="C46" s="124"/>
      <c r="D46" s="124"/>
      <c r="E46" s="124"/>
      <c r="F46" s="148"/>
      <c r="G46" s="124"/>
      <c r="H46" s="124"/>
      <c r="I46" s="124"/>
      <c r="J46" s="124"/>
      <c r="K46" s="124"/>
      <c r="L46" s="88"/>
      <c r="M46" s="88"/>
      <c r="N46" s="88"/>
      <c r="O46" s="88"/>
      <c r="P46" s="88"/>
      <c r="Q46" s="88"/>
      <c r="R46" s="88"/>
      <c r="S46" s="88"/>
      <c r="T46" s="88"/>
      <c r="U46" s="88"/>
      <c r="V46" s="88"/>
      <c r="W46" s="88"/>
      <c r="X46" s="88"/>
      <c r="Y46" s="88"/>
      <c r="Z46" s="88"/>
    </row>
    <row r="47" spans="1:26" ht="12.75" customHeight="1" x14ac:dyDescent="0.15">
      <c r="A47" s="290" t="s">
        <v>288</v>
      </c>
      <c r="B47" s="151">
        <v>1421</v>
      </c>
      <c r="C47" s="124"/>
      <c r="D47" s="124"/>
      <c r="E47" s="124"/>
      <c r="F47" s="148"/>
      <c r="G47" s="124"/>
      <c r="H47" s="124"/>
      <c r="I47" s="124"/>
      <c r="J47" s="124"/>
      <c r="K47" s="124"/>
      <c r="L47" s="88"/>
      <c r="M47" s="88"/>
      <c r="N47" s="88"/>
      <c r="O47" s="88"/>
      <c r="P47" s="88"/>
      <c r="Q47" s="88"/>
      <c r="R47" s="88"/>
      <c r="S47" s="88"/>
      <c r="T47" s="88"/>
      <c r="U47" s="88"/>
      <c r="V47" s="88"/>
      <c r="W47" s="88"/>
      <c r="X47" s="88"/>
      <c r="Y47" s="88"/>
      <c r="Z47" s="88"/>
    </row>
    <row r="48" spans="1:26" ht="12.75" customHeight="1" x14ac:dyDescent="0.15">
      <c r="A48" s="290" t="s">
        <v>289</v>
      </c>
      <c r="B48" s="151">
        <v>1422</v>
      </c>
      <c r="C48" s="124"/>
      <c r="D48" s="124"/>
      <c r="E48" s="124"/>
      <c r="F48" s="148"/>
      <c r="G48" s="124"/>
      <c r="H48" s="124"/>
      <c r="I48" s="124"/>
      <c r="J48" s="124"/>
      <c r="K48" s="124"/>
      <c r="L48" s="88"/>
      <c r="M48" s="88"/>
      <c r="N48" s="88"/>
      <c r="O48" s="88"/>
      <c r="P48" s="88"/>
      <c r="Q48" s="88"/>
      <c r="R48" s="88"/>
      <c r="S48" s="88"/>
      <c r="T48" s="88"/>
      <c r="U48" s="88"/>
      <c r="V48" s="88"/>
      <c r="W48" s="88"/>
      <c r="X48" s="88"/>
      <c r="Y48" s="88"/>
      <c r="Z48" s="88"/>
    </row>
    <row r="49" spans="1:26" ht="12.75" customHeight="1" x14ac:dyDescent="0.15">
      <c r="A49" s="290" t="s">
        <v>290</v>
      </c>
      <c r="B49" s="151">
        <v>1423</v>
      </c>
      <c r="C49" s="124"/>
      <c r="D49" s="124"/>
      <c r="E49" s="124"/>
      <c r="F49" s="148"/>
      <c r="G49" s="124"/>
      <c r="H49" s="124"/>
      <c r="I49" s="124"/>
      <c r="J49" s="124"/>
      <c r="K49" s="124"/>
      <c r="L49" s="88"/>
      <c r="M49" s="88"/>
      <c r="N49" s="88"/>
      <c r="O49" s="88"/>
      <c r="P49" s="88"/>
      <c r="Q49" s="88"/>
      <c r="R49" s="88"/>
      <c r="S49" s="88"/>
      <c r="T49" s="88"/>
      <c r="U49" s="88"/>
      <c r="V49" s="88"/>
      <c r="W49" s="88"/>
      <c r="X49" s="88"/>
      <c r="Y49" s="88"/>
      <c r="Z49" s="88"/>
    </row>
    <row r="50" spans="1:26" ht="12.75" customHeight="1" x14ac:dyDescent="0.15">
      <c r="A50" s="291" t="s">
        <v>291</v>
      </c>
      <c r="B50" s="292">
        <v>1424</v>
      </c>
      <c r="C50" s="124"/>
      <c r="D50" s="124"/>
      <c r="E50" s="124"/>
      <c r="F50" s="148"/>
      <c r="G50" s="124"/>
      <c r="H50" s="124"/>
      <c r="I50" s="124"/>
      <c r="J50" s="124"/>
      <c r="K50" s="124"/>
      <c r="L50" s="88"/>
      <c r="M50" s="88"/>
      <c r="N50" s="88"/>
      <c r="O50" s="88"/>
      <c r="P50" s="88"/>
      <c r="Q50" s="88"/>
      <c r="R50" s="88"/>
      <c r="S50" s="88"/>
      <c r="T50" s="88"/>
      <c r="U50" s="88"/>
      <c r="V50" s="88"/>
      <c r="W50" s="88"/>
      <c r="X50" s="88"/>
      <c r="Y50" s="88"/>
      <c r="Z50" s="88"/>
    </row>
    <row r="51" spans="1:26" ht="12.75" customHeight="1" x14ac:dyDescent="0.15">
      <c r="A51" s="290" t="s">
        <v>292</v>
      </c>
      <c r="B51" s="149" t="s">
        <v>293</v>
      </c>
      <c r="C51" s="124"/>
      <c r="D51" s="166"/>
      <c r="E51" s="124"/>
      <c r="F51" s="148"/>
      <c r="G51" s="124"/>
      <c r="H51" s="124"/>
      <c r="I51" s="124"/>
      <c r="J51" s="124"/>
      <c r="K51" s="124"/>
      <c r="L51" s="88"/>
      <c r="M51" s="88"/>
      <c r="N51" s="88"/>
      <c r="O51" s="88"/>
      <c r="P51" s="88"/>
      <c r="Q51" s="88"/>
      <c r="R51" s="88"/>
      <c r="S51" s="88"/>
      <c r="T51" s="88"/>
      <c r="U51" s="88"/>
      <c r="V51" s="88"/>
      <c r="W51" s="88"/>
      <c r="X51" s="88"/>
      <c r="Y51" s="88"/>
      <c r="Z51" s="88"/>
    </row>
    <row r="52" spans="1:26" ht="12.75" customHeight="1" x14ac:dyDescent="0.15">
      <c r="A52" s="290" t="s">
        <v>294</v>
      </c>
      <c r="B52" s="149" t="s">
        <v>295</v>
      </c>
      <c r="C52" s="124"/>
      <c r="D52" s="124"/>
      <c r="E52" s="124"/>
      <c r="F52" s="148"/>
      <c r="G52" s="124"/>
      <c r="H52" s="124"/>
      <c r="I52" s="124"/>
      <c r="J52" s="124"/>
      <c r="K52" s="124"/>
      <c r="L52" s="88"/>
      <c r="M52" s="88"/>
      <c r="N52" s="88"/>
      <c r="O52" s="88"/>
      <c r="P52" s="88"/>
      <c r="Q52" s="88"/>
      <c r="R52" s="88"/>
      <c r="S52" s="88"/>
      <c r="T52" s="88"/>
      <c r="U52" s="88"/>
      <c r="V52" s="88"/>
      <c r="W52" s="88"/>
      <c r="X52" s="88"/>
      <c r="Y52" s="88"/>
      <c r="Z52" s="88"/>
    </row>
    <row r="53" spans="1:26" ht="12.75" customHeight="1" x14ac:dyDescent="0.15">
      <c r="A53" s="169" t="s">
        <v>296</v>
      </c>
      <c r="B53" s="293">
        <v>1433</v>
      </c>
      <c r="C53" s="124"/>
      <c r="D53" s="124"/>
      <c r="E53" s="124"/>
      <c r="F53" s="148"/>
      <c r="G53" s="124"/>
      <c r="H53" s="124"/>
      <c r="I53" s="124"/>
      <c r="J53" s="124"/>
      <c r="K53" s="124"/>
      <c r="L53" s="88"/>
      <c r="M53" s="88"/>
      <c r="N53" s="88"/>
      <c r="O53" s="88"/>
      <c r="P53" s="88"/>
      <c r="Q53" s="88"/>
      <c r="R53" s="88"/>
      <c r="S53" s="88"/>
      <c r="T53" s="88"/>
      <c r="U53" s="88"/>
      <c r="V53" s="88"/>
      <c r="W53" s="88"/>
      <c r="X53" s="88"/>
      <c r="Y53" s="88"/>
      <c r="Z53" s="88"/>
    </row>
    <row r="54" spans="1:26" ht="12.75" customHeight="1" x14ac:dyDescent="0.15">
      <c r="A54" s="294" t="s">
        <v>297</v>
      </c>
      <c r="B54" s="293" t="s">
        <v>298</v>
      </c>
      <c r="C54" s="124"/>
      <c r="D54" s="124"/>
      <c r="E54" s="124"/>
      <c r="F54" s="148"/>
      <c r="G54" s="124"/>
      <c r="H54" s="124"/>
      <c r="I54" s="124"/>
      <c r="J54" s="124"/>
      <c r="K54" s="124"/>
      <c r="L54" s="88"/>
      <c r="M54" s="88"/>
      <c r="N54" s="88"/>
      <c r="O54" s="88"/>
      <c r="P54" s="88"/>
      <c r="Q54" s="88"/>
      <c r="R54" s="88"/>
      <c r="S54" s="88"/>
      <c r="T54" s="88"/>
      <c r="U54" s="88"/>
      <c r="V54" s="88"/>
      <c r="W54" s="88"/>
      <c r="X54" s="88"/>
      <c r="Y54" s="88"/>
      <c r="Z54" s="88"/>
    </row>
    <row r="55" spans="1:26" ht="12.75" customHeight="1" x14ac:dyDescent="0.15">
      <c r="A55" s="294" t="s">
        <v>299</v>
      </c>
      <c r="B55" s="147">
        <v>1441</v>
      </c>
      <c r="C55" s="124"/>
      <c r="D55" s="124"/>
      <c r="E55" s="124"/>
      <c r="F55" s="148"/>
      <c r="G55" s="124"/>
      <c r="H55" s="124"/>
      <c r="I55" s="124"/>
      <c r="J55" s="124"/>
      <c r="K55" s="124"/>
      <c r="L55" s="88"/>
      <c r="M55" s="88"/>
      <c r="N55" s="88"/>
      <c r="O55" s="88"/>
      <c r="P55" s="88"/>
      <c r="Q55" s="88"/>
      <c r="R55" s="88"/>
      <c r="S55" s="88"/>
      <c r="T55" s="88"/>
      <c r="U55" s="88"/>
      <c r="V55" s="88"/>
      <c r="W55" s="88"/>
      <c r="X55" s="88"/>
      <c r="Y55" s="88"/>
      <c r="Z55" s="88"/>
    </row>
    <row r="56" spans="1:26" ht="12.75" customHeight="1" x14ac:dyDescent="0.15">
      <c r="A56" s="294" t="s">
        <v>300</v>
      </c>
      <c r="B56" s="149">
        <v>1442</v>
      </c>
      <c r="C56" s="124"/>
      <c r="D56" s="124"/>
      <c r="E56" s="124"/>
      <c r="F56" s="148"/>
      <c r="G56" s="124"/>
      <c r="H56" s="124"/>
      <c r="I56" s="124"/>
      <c r="J56" s="124"/>
      <c r="K56" s="124"/>
      <c r="L56" s="88"/>
      <c r="M56" s="88"/>
      <c r="N56" s="88"/>
      <c r="O56" s="88"/>
      <c r="P56" s="88"/>
      <c r="Q56" s="88"/>
      <c r="R56" s="88"/>
      <c r="S56" s="88"/>
      <c r="T56" s="88"/>
      <c r="U56" s="88"/>
      <c r="V56" s="88"/>
      <c r="W56" s="88"/>
      <c r="X56" s="88"/>
      <c r="Y56" s="88"/>
      <c r="Z56" s="88"/>
    </row>
    <row r="57" spans="1:26" ht="12.75" customHeight="1" x14ac:dyDescent="0.15">
      <c r="A57" s="294" t="s">
        <v>301</v>
      </c>
      <c r="B57" s="149">
        <v>1443</v>
      </c>
      <c r="C57" s="124"/>
      <c r="D57" s="124"/>
      <c r="E57" s="124"/>
      <c r="F57" s="148"/>
      <c r="G57" s="124"/>
      <c r="H57" s="124"/>
      <c r="I57" s="124"/>
      <c r="J57" s="124"/>
      <c r="K57" s="124"/>
      <c r="L57" s="88"/>
      <c r="M57" s="88"/>
      <c r="N57" s="88"/>
      <c r="O57" s="88"/>
      <c r="P57" s="88"/>
      <c r="Q57" s="88"/>
      <c r="R57" s="88"/>
      <c r="S57" s="88"/>
      <c r="T57" s="88"/>
      <c r="U57" s="88"/>
      <c r="V57" s="88"/>
      <c r="W57" s="88"/>
      <c r="X57" s="88"/>
      <c r="Y57" s="88"/>
      <c r="Z57" s="88"/>
    </row>
    <row r="58" spans="1:26" ht="12.75" customHeight="1" x14ac:dyDescent="0.15">
      <c r="A58" s="294" t="s">
        <v>302</v>
      </c>
      <c r="B58" s="147" t="s">
        <v>303</v>
      </c>
      <c r="C58" s="124"/>
      <c r="D58" s="124"/>
      <c r="E58" s="124"/>
      <c r="F58" s="148"/>
      <c r="G58" s="124"/>
      <c r="H58" s="124"/>
      <c r="I58" s="124"/>
      <c r="J58" s="124"/>
      <c r="K58" s="124"/>
      <c r="L58" s="88"/>
      <c r="M58" s="88"/>
      <c r="N58" s="88"/>
      <c r="O58" s="88"/>
      <c r="P58" s="88"/>
      <c r="Q58" s="88"/>
      <c r="R58" s="88"/>
      <c r="S58" s="88"/>
      <c r="T58" s="88"/>
      <c r="U58" s="88"/>
      <c r="V58" s="88"/>
      <c r="W58" s="88"/>
      <c r="X58" s="88"/>
      <c r="Y58" s="88"/>
      <c r="Z58" s="88"/>
    </row>
    <row r="59" spans="1:26" ht="12.75" customHeight="1" x14ac:dyDescent="0.15">
      <c r="A59" s="294" t="s">
        <v>304</v>
      </c>
      <c r="B59" s="149">
        <v>1451</v>
      </c>
      <c r="C59" s="124"/>
      <c r="D59" s="124"/>
      <c r="E59" s="124"/>
      <c r="F59" s="148"/>
      <c r="G59" s="124"/>
      <c r="H59" s="124"/>
      <c r="I59" s="124"/>
      <c r="J59" s="124"/>
      <c r="K59" s="124"/>
      <c r="L59" s="88"/>
      <c r="M59" s="88"/>
      <c r="N59" s="88"/>
      <c r="O59" s="88"/>
      <c r="P59" s="88"/>
      <c r="Q59" s="88"/>
      <c r="R59" s="88"/>
      <c r="S59" s="88"/>
      <c r="T59" s="88"/>
      <c r="U59" s="88"/>
      <c r="V59" s="88"/>
      <c r="W59" s="88"/>
      <c r="X59" s="88"/>
      <c r="Y59" s="88"/>
      <c r="Z59" s="88"/>
    </row>
    <row r="60" spans="1:26" ht="12.75" customHeight="1" x14ac:dyDescent="0.15">
      <c r="A60" s="294" t="s">
        <v>305</v>
      </c>
      <c r="B60" s="149">
        <v>1452</v>
      </c>
      <c r="C60" s="124"/>
      <c r="D60" s="124"/>
      <c r="E60" s="124"/>
      <c r="F60" s="148"/>
      <c r="G60" s="124"/>
      <c r="H60" s="124"/>
      <c r="I60" s="124"/>
      <c r="J60" s="124"/>
      <c r="K60" s="124"/>
      <c r="L60" s="88"/>
      <c r="M60" s="88"/>
      <c r="N60" s="88"/>
      <c r="O60" s="88"/>
      <c r="P60" s="88"/>
      <c r="Q60" s="88"/>
      <c r="R60" s="88"/>
      <c r="S60" s="88"/>
      <c r="T60" s="88"/>
      <c r="U60" s="88"/>
      <c r="V60" s="88"/>
      <c r="W60" s="88"/>
      <c r="X60" s="88"/>
      <c r="Y60" s="88"/>
      <c r="Z60" s="88"/>
    </row>
    <row r="61" spans="1:26" ht="12.75" customHeight="1" x14ac:dyDescent="0.15">
      <c r="A61" s="294" t="s">
        <v>306</v>
      </c>
      <c r="B61" s="149">
        <v>1453</v>
      </c>
      <c r="C61" s="124"/>
      <c r="D61" s="124"/>
      <c r="E61" s="124"/>
      <c r="F61" s="148"/>
      <c r="G61" s="124"/>
      <c r="H61" s="124"/>
      <c r="I61" s="124"/>
      <c r="J61" s="124"/>
      <c r="K61" s="124"/>
      <c r="L61" s="88"/>
      <c r="M61" s="88"/>
      <c r="N61" s="88"/>
      <c r="O61" s="88"/>
      <c r="P61" s="88"/>
      <c r="Q61" s="88"/>
      <c r="R61" s="88"/>
      <c r="S61" s="88"/>
      <c r="T61" s="88"/>
      <c r="U61" s="88"/>
      <c r="V61" s="88"/>
      <c r="W61" s="88"/>
      <c r="X61" s="88"/>
      <c r="Y61" s="88"/>
      <c r="Z61" s="88"/>
    </row>
    <row r="62" spans="1:26" ht="12.75" customHeight="1" x14ac:dyDescent="0.15">
      <c r="A62" s="294" t="s">
        <v>307</v>
      </c>
      <c r="B62" s="295" t="s">
        <v>308</v>
      </c>
      <c r="C62" s="124"/>
      <c r="D62" s="124"/>
      <c r="E62" s="124"/>
      <c r="F62" s="148"/>
      <c r="G62" s="124"/>
      <c r="H62" s="124"/>
      <c r="I62" s="124"/>
      <c r="J62" s="124"/>
      <c r="K62" s="124"/>
      <c r="L62" s="88"/>
      <c r="M62" s="88"/>
      <c r="N62" s="88"/>
      <c r="O62" s="88"/>
      <c r="P62" s="88"/>
      <c r="Q62" s="88"/>
      <c r="R62" s="88"/>
      <c r="S62" s="88"/>
      <c r="T62" s="88"/>
      <c r="U62" s="88"/>
      <c r="V62" s="88"/>
      <c r="W62" s="88"/>
      <c r="X62" s="88"/>
      <c r="Y62" s="88"/>
      <c r="Z62" s="88"/>
    </row>
    <row r="63" spans="1:26" ht="12.75" customHeight="1" x14ac:dyDescent="0.15">
      <c r="A63" s="108" t="s">
        <v>309</v>
      </c>
      <c r="B63" s="296"/>
      <c r="C63" s="124"/>
      <c r="D63" s="124"/>
      <c r="E63" s="124"/>
      <c r="F63" s="110">
        <f>SUM(F42:F62)</f>
        <v>35000</v>
      </c>
      <c r="G63" s="124"/>
      <c r="H63" s="124"/>
      <c r="I63" s="124"/>
      <c r="J63" s="124"/>
      <c r="K63" s="124"/>
      <c r="L63" s="88"/>
      <c r="M63" s="88"/>
      <c r="N63" s="88"/>
      <c r="O63" s="88"/>
      <c r="P63" s="88"/>
      <c r="Q63" s="88"/>
      <c r="R63" s="88"/>
      <c r="S63" s="88"/>
      <c r="T63" s="88"/>
      <c r="U63" s="88"/>
      <c r="V63" s="88"/>
      <c r="W63" s="88"/>
      <c r="X63" s="88"/>
      <c r="Y63" s="88"/>
      <c r="Z63" s="88"/>
    </row>
    <row r="64" spans="1:26" ht="15.75" customHeight="1" x14ac:dyDescent="0.15">
      <c r="A64" s="283" t="s">
        <v>310</v>
      </c>
      <c r="B64" s="297" t="s">
        <v>311</v>
      </c>
      <c r="C64" s="124"/>
      <c r="D64" s="124"/>
      <c r="E64" s="124"/>
      <c r="F64" s="124"/>
      <c r="G64" s="124"/>
      <c r="H64" s="124"/>
      <c r="I64" s="124"/>
      <c r="J64" s="124"/>
      <c r="K64" s="124"/>
      <c r="L64" s="88"/>
      <c r="M64" s="88"/>
      <c r="N64" s="88"/>
      <c r="O64" s="88"/>
      <c r="P64" s="88"/>
      <c r="Q64" s="88"/>
      <c r="R64" s="88"/>
      <c r="S64" s="88"/>
      <c r="T64" s="88"/>
      <c r="U64" s="88"/>
      <c r="V64" s="88"/>
      <c r="W64" s="88"/>
      <c r="X64" s="88"/>
      <c r="Y64" s="88"/>
      <c r="Z64" s="88"/>
    </row>
    <row r="65" spans="1:26" ht="12.75" customHeight="1" x14ac:dyDescent="0.15">
      <c r="A65" s="294" t="s">
        <v>312</v>
      </c>
      <c r="B65" s="149">
        <v>1510</v>
      </c>
      <c r="C65" s="148">
        <v>275000</v>
      </c>
      <c r="D65" s="148">
        <v>5000</v>
      </c>
      <c r="E65" s="148">
        <v>5000</v>
      </c>
      <c r="F65" s="148">
        <v>8000</v>
      </c>
      <c r="G65" s="148">
        <v>6500</v>
      </c>
      <c r="H65" s="148">
        <v>0</v>
      </c>
      <c r="I65" s="148">
        <v>0</v>
      </c>
      <c r="J65" s="148">
        <v>300</v>
      </c>
      <c r="K65" s="148">
        <v>0</v>
      </c>
      <c r="L65" s="88"/>
      <c r="M65" s="88"/>
      <c r="N65" s="88"/>
      <c r="O65" s="88"/>
      <c r="P65" s="88"/>
      <c r="Q65" s="88"/>
      <c r="R65" s="88"/>
      <c r="S65" s="88"/>
      <c r="T65" s="88"/>
      <c r="U65" s="88"/>
      <c r="V65" s="88"/>
      <c r="W65" s="88"/>
      <c r="X65" s="88"/>
      <c r="Y65" s="88"/>
      <c r="Z65" s="88"/>
    </row>
    <row r="66" spans="1:26" ht="12.75" customHeight="1" x14ac:dyDescent="0.15">
      <c r="A66" s="294" t="s">
        <v>313</v>
      </c>
      <c r="B66" s="149">
        <v>1520</v>
      </c>
      <c r="C66" s="148"/>
      <c r="D66" s="148"/>
      <c r="E66" s="148"/>
      <c r="F66" s="148"/>
      <c r="G66" s="148"/>
      <c r="H66" s="148"/>
      <c r="I66" s="148"/>
      <c r="J66" s="148"/>
      <c r="K66" s="148"/>
      <c r="L66" s="88"/>
      <c r="M66" s="88"/>
      <c r="N66" s="88"/>
      <c r="O66" s="88"/>
      <c r="P66" s="88"/>
      <c r="Q66" s="88"/>
      <c r="R66" s="88"/>
      <c r="S66" s="88"/>
      <c r="T66" s="88"/>
      <c r="U66" s="88"/>
      <c r="V66" s="88"/>
      <c r="W66" s="88"/>
      <c r="X66" s="88"/>
      <c r="Y66" s="88"/>
      <c r="Z66" s="88"/>
    </row>
    <row r="67" spans="1:26" ht="12.75" customHeight="1" x14ac:dyDescent="0.15">
      <c r="A67" s="108" t="s">
        <v>314</v>
      </c>
      <c r="B67" s="296"/>
      <c r="C67" s="110">
        <f t="shared" ref="C67:K67" si="2">SUM(C65:C66)</f>
        <v>275000</v>
      </c>
      <c r="D67" s="110">
        <f t="shared" si="2"/>
        <v>5000</v>
      </c>
      <c r="E67" s="110">
        <f t="shared" si="2"/>
        <v>5000</v>
      </c>
      <c r="F67" s="110">
        <f t="shared" si="2"/>
        <v>8000</v>
      </c>
      <c r="G67" s="110">
        <f t="shared" si="2"/>
        <v>6500</v>
      </c>
      <c r="H67" s="110">
        <f t="shared" si="2"/>
        <v>0</v>
      </c>
      <c r="I67" s="110">
        <f t="shared" si="2"/>
        <v>0</v>
      </c>
      <c r="J67" s="110">
        <f t="shared" si="2"/>
        <v>300</v>
      </c>
      <c r="K67" s="110">
        <f t="shared" si="2"/>
        <v>0</v>
      </c>
      <c r="L67" s="88"/>
      <c r="M67" s="88"/>
      <c r="N67" s="88"/>
      <c r="O67" s="88"/>
      <c r="P67" s="88"/>
      <c r="Q67" s="88"/>
      <c r="R67" s="88"/>
      <c r="S67" s="88"/>
      <c r="T67" s="88"/>
      <c r="U67" s="88"/>
      <c r="V67" s="88"/>
      <c r="W67" s="88"/>
      <c r="X67" s="88"/>
      <c r="Y67" s="88"/>
      <c r="Z67" s="88"/>
    </row>
    <row r="68" spans="1:26" ht="15.75" customHeight="1" x14ac:dyDescent="0.15">
      <c r="A68" s="283" t="s">
        <v>315</v>
      </c>
      <c r="B68" s="297" t="s">
        <v>316</v>
      </c>
      <c r="C68" s="124"/>
      <c r="D68" s="124"/>
      <c r="E68" s="124"/>
      <c r="F68" s="124"/>
      <c r="G68" s="124"/>
      <c r="H68" s="124"/>
      <c r="I68" s="124"/>
      <c r="J68" s="124"/>
      <c r="K68" s="124"/>
      <c r="L68" s="88"/>
      <c r="M68" s="88"/>
      <c r="N68" s="88"/>
      <c r="O68" s="88"/>
      <c r="P68" s="88"/>
      <c r="Q68" s="88"/>
      <c r="R68" s="88"/>
      <c r="S68" s="88"/>
      <c r="T68" s="88"/>
      <c r="U68" s="88"/>
      <c r="V68" s="88"/>
      <c r="W68" s="88"/>
      <c r="X68" s="88"/>
      <c r="Y68" s="88"/>
      <c r="Z68" s="88"/>
    </row>
    <row r="69" spans="1:26" ht="12.75" customHeight="1" x14ac:dyDescent="0.15">
      <c r="A69" s="169" t="s">
        <v>317</v>
      </c>
      <c r="B69" s="149">
        <v>1611</v>
      </c>
      <c r="C69" s="148">
        <v>200000</v>
      </c>
      <c r="D69" s="298"/>
      <c r="E69" s="124"/>
      <c r="F69" s="124"/>
      <c r="G69" s="124"/>
      <c r="H69" s="124"/>
      <c r="I69" s="124"/>
      <c r="J69" s="124"/>
      <c r="K69" s="124"/>
      <c r="L69" s="88"/>
      <c r="M69" s="88"/>
      <c r="N69" s="88"/>
      <c r="O69" s="88"/>
      <c r="P69" s="88"/>
      <c r="Q69" s="88"/>
      <c r="R69" s="88"/>
      <c r="S69" s="88"/>
      <c r="T69" s="88"/>
      <c r="U69" s="88"/>
      <c r="V69" s="88"/>
      <c r="W69" s="88"/>
      <c r="X69" s="88"/>
      <c r="Y69" s="88"/>
      <c r="Z69" s="88"/>
    </row>
    <row r="70" spans="1:26" ht="12.75" customHeight="1" x14ac:dyDescent="0.15">
      <c r="A70" s="169" t="s">
        <v>318</v>
      </c>
      <c r="B70" s="149">
        <v>1612</v>
      </c>
      <c r="C70" s="148"/>
      <c r="D70" s="298"/>
      <c r="E70" s="124"/>
      <c r="F70" s="124"/>
      <c r="G70" s="124"/>
      <c r="H70" s="124"/>
      <c r="I70" s="124"/>
      <c r="J70" s="124"/>
      <c r="K70" s="124"/>
      <c r="L70" s="88"/>
      <c r="M70" s="88"/>
      <c r="N70" s="88"/>
      <c r="O70" s="88"/>
      <c r="P70" s="88"/>
      <c r="Q70" s="88"/>
      <c r="R70" s="88"/>
      <c r="S70" s="88"/>
      <c r="T70" s="88"/>
      <c r="U70" s="88"/>
      <c r="V70" s="88"/>
      <c r="W70" s="88"/>
      <c r="X70" s="88"/>
      <c r="Y70" s="88"/>
      <c r="Z70" s="88"/>
    </row>
    <row r="71" spans="1:26" ht="12.75" customHeight="1" x14ac:dyDescent="0.15">
      <c r="A71" s="169" t="s">
        <v>319</v>
      </c>
      <c r="B71" s="149">
        <v>1613</v>
      </c>
      <c r="C71" s="148"/>
      <c r="D71" s="298"/>
      <c r="E71" s="124"/>
      <c r="F71" s="124"/>
      <c r="G71" s="124"/>
      <c r="H71" s="124"/>
      <c r="I71" s="124"/>
      <c r="J71" s="124"/>
      <c r="K71" s="124"/>
      <c r="L71" s="88"/>
      <c r="M71" s="88"/>
      <c r="N71" s="88"/>
      <c r="O71" s="88"/>
      <c r="P71" s="88"/>
      <c r="Q71" s="88"/>
      <c r="R71" s="88"/>
      <c r="S71" s="88"/>
      <c r="T71" s="88"/>
      <c r="U71" s="88"/>
      <c r="V71" s="88"/>
      <c r="W71" s="88"/>
      <c r="X71" s="88"/>
      <c r="Y71" s="88"/>
      <c r="Z71" s="88"/>
    </row>
    <row r="72" spans="1:26" ht="12.75" customHeight="1" x14ac:dyDescent="0.15">
      <c r="A72" s="169" t="s">
        <v>320</v>
      </c>
      <c r="B72" s="149">
        <v>1614</v>
      </c>
      <c r="C72" s="148"/>
      <c r="D72" s="298"/>
      <c r="E72" s="124"/>
      <c r="F72" s="124"/>
      <c r="G72" s="124"/>
      <c r="H72" s="124"/>
      <c r="I72" s="124"/>
      <c r="J72" s="124"/>
      <c r="K72" s="124"/>
      <c r="L72" s="88"/>
      <c r="M72" s="88"/>
      <c r="N72" s="88"/>
      <c r="O72" s="88"/>
      <c r="P72" s="88"/>
      <c r="Q72" s="88"/>
      <c r="R72" s="88"/>
      <c r="S72" s="88"/>
      <c r="T72" s="88"/>
      <c r="U72" s="88"/>
      <c r="V72" s="88"/>
      <c r="W72" s="88"/>
      <c r="X72" s="88"/>
      <c r="Y72" s="88"/>
      <c r="Z72" s="88"/>
    </row>
    <row r="73" spans="1:26" ht="12.75" customHeight="1" x14ac:dyDescent="0.15">
      <c r="A73" s="169" t="s">
        <v>321</v>
      </c>
      <c r="B73" s="149">
        <v>1620</v>
      </c>
      <c r="C73" s="148"/>
      <c r="D73" s="124"/>
      <c r="E73" s="124"/>
      <c r="F73" s="124"/>
      <c r="G73" s="124"/>
      <c r="H73" s="124"/>
      <c r="I73" s="124"/>
      <c r="J73" s="124"/>
      <c r="K73" s="124"/>
      <c r="L73" s="88"/>
      <c r="M73" s="88"/>
      <c r="N73" s="88"/>
      <c r="O73" s="88"/>
      <c r="P73" s="88"/>
      <c r="Q73" s="88"/>
      <c r="R73" s="88"/>
      <c r="S73" s="88"/>
      <c r="T73" s="88"/>
      <c r="U73" s="88"/>
      <c r="V73" s="88"/>
      <c r="W73" s="88"/>
      <c r="X73" s="88"/>
      <c r="Y73" s="88"/>
      <c r="Z73" s="88"/>
    </row>
    <row r="74" spans="1:26" ht="12.75" customHeight="1" x14ac:dyDescent="0.15">
      <c r="A74" s="169" t="s">
        <v>322</v>
      </c>
      <c r="B74" s="149">
        <v>1690</v>
      </c>
      <c r="C74" s="148"/>
      <c r="D74" s="124"/>
      <c r="E74" s="124"/>
      <c r="F74" s="124"/>
      <c r="G74" s="124"/>
      <c r="H74" s="124"/>
      <c r="I74" s="124"/>
      <c r="J74" s="124"/>
      <c r="K74" s="124"/>
      <c r="L74" s="88"/>
      <c r="M74" s="88"/>
      <c r="N74" s="88"/>
      <c r="O74" s="88"/>
      <c r="P74" s="88"/>
      <c r="Q74" s="88"/>
      <c r="R74" s="88"/>
      <c r="S74" s="88"/>
      <c r="T74" s="88"/>
      <c r="U74" s="88"/>
      <c r="V74" s="88"/>
      <c r="W74" s="88"/>
      <c r="X74" s="88"/>
      <c r="Y74" s="88"/>
      <c r="Z74" s="88"/>
    </row>
    <row r="75" spans="1:26" ht="12.75" customHeight="1" x14ac:dyDescent="0.15">
      <c r="A75" s="108" t="s">
        <v>323</v>
      </c>
      <c r="B75" s="296"/>
      <c r="C75" s="110">
        <f>SUM(C69:C74)</f>
        <v>200000</v>
      </c>
      <c r="D75" s="124"/>
      <c r="E75" s="124"/>
      <c r="F75" s="124"/>
      <c r="G75" s="124"/>
      <c r="H75" s="124"/>
      <c r="I75" s="124"/>
      <c r="J75" s="124"/>
      <c r="K75" s="124"/>
      <c r="L75" s="88"/>
      <c r="M75" s="88"/>
      <c r="N75" s="88"/>
      <c r="O75" s="88"/>
      <c r="P75" s="88"/>
      <c r="Q75" s="88"/>
      <c r="R75" s="88"/>
      <c r="S75" s="88"/>
      <c r="T75" s="88"/>
      <c r="U75" s="88"/>
      <c r="V75" s="88"/>
      <c r="W75" s="88"/>
      <c r="X75" s="88"/>
      <c r="Y75" s="88"/>
      <c r="Z75" s="88"/>
    </row>
    <row r="76" spans="1:26" ht="15.75" customHeight="1" x14ac:dyDescent="0.15">
      <c r="A76" s="283" t="s">
        <v>324</v>
      </c>
      <c r="B76" s="297" t="s">
        <v>325</v>
      </c>
      <c r="C76" s="124"/>
      <c r="D76" s="124"/>
      <c r="E76" s="124"/>
      <c r="F76" s="124"/>
      <c r="G76" s="124"/>
      <c r="H76" s="124"/>
      <c r="I76" s="124"/>
      <c r="J76" s="124"/>
      <c r="K76" s="124"/>
      <c r="L76" s="88"/>
      <c r="M76" s="88"/>
      <c r="N76" s="88"/>
      <c r="O76" s="88"/>
      <c r="P76" s="88"/>
      <c r="Q76" s="88"/>
      <c r="R76" s="88"/>
      <c r="S76" s="88"/>
      <c r="T76" s="88"/>
      <c r="U76" s="88"/>
      <c r="V76" s="88"/>
      <c r="W76" s="88"/>
      <c r="X76" s="88"/>
      <c r="Y76" s="88"/>
      <c r="Z76" s="88"/>
    </row>
    <row r="77" spans="1:26" ht="12.75" customHeight="1" x14ac:dyDescent="0.15">
      <c r="A77" s="169" t="s">
        <v>326</v>
      </c>
      <c r="B77" s="149">
        <v>1711</v>
      </c>
      <c r="C77" s="148"/>
      <c r="D77" s="148"/>
      <c r="E77" s="124"/>
      <c r="F77" s="124"/>
      <c r="G77" s="124"/>
      <c r="H77" s="124"/>
      <c r="I77" s="124"/>
      <c r="J77" s="124"/>
      <c r="K77" s="124"/>
      <c r="L77" s="88"/>
      <c r="M77" s="88"/>
      <c r="N77" s="88"/>
      <c r="O77" s="88"/>
      <c r="P77" s="88"/>
      <c r="Q77" s="88"/>
      <c r="R77" s="88"/>
      <c r="S77" s="88"/>
      <c r="T77" s="88"/>
      <c r="U77" s="88"/>
      <c r="V77" s="88"/>
      <c r="W77" s="88"/>
      <c r="X77" s="88"/>
      <c r="Y77" s="88"/>
      <c r="Z77" s="88"/>
    </row>
    <row r="78" spans="1:26" ht="12.75" customHeight="1" x14ac:dyDescent="0.15">
      <c r="A78" s="169" t="s">
        <v>327</v>
      </c>
      <c r="B78" s="149">
        <v>1719</v>
      </c>
      <c r="C78" s="148"/>
      <c r="D78" s="148"/>
      <c r="E78" s="124"/>
      <c r="F78" s="124"/>
      <c r="G78" s="124"/>
      <c r="H78" s="124"/>
      <c r="I78" s="124"/>
      <c r="J78" s="124"/>
      <c r="K78" s="124"/>
      <c r="L78" s="88"/>
      <c r="M78" s="88"/>
      <c r="N78" s="88"/>
      <c r="O78" s="88"/>
      <c r="P78" s="88"/>
      <c r="Q78" s="88"/>
      <c r="R78" s="88"/>
      <c r="S78" s="88"/>
      <c r="T78" s="88"/>
      <c r="U78" s="88"/>
      <c r="V78" s="88"/>
      <c r="W78" s="88"/>
      <c r="X78" s="88"/>
      <c r="Y78" s="88"/>
      <c r="Z78" s="88"/>
    </row>
    <row r="79" spans="1:26" ht="12.75" customHeight="1" x14ac:dyDescent="0.15">
      <c r="A79" s="169" t="s">
        <v>328</v>
      </c>
      <c r="B79" s="149">
        <v>1720</v>
      </c>
      <c r="C79" s="148">
        <v>7500</v>
      </c>
      <c r="D79" s="148"/>
      <c r="E79" s="124"/>
      <c r="F79" s="124"/>
      <c r="G79" s="124"/>
      <c r="H79" s="124"/>
      <c r="I79" s="124"/>
      <c r="J79" s="124"/>
      <c r="K79" s="124"/>
      <c r="L79" s="88"/>
      <c r="M79" s="88"/>
      <c r="N79" s="88"/>
      <c r="O79" s="88"/>
      <c r="P79" s="88"/>
      <c r="Q79" s="88"/>
      <c r="R79" s="88"/>
      <c r="S79" s="88"/>
      <c r="T79" s="88"/>
      <c r="U79" s="88"/>
      <c r="V79" s="88"/>
      <c r="W79" s="88"/>
      <c r="X79" s="88"/>
      <c r="Y79" s="88"/>
      <c r="Z79" s="88"/>
    </row>
    <row r="80" spans="1:26" ht="12.75" customHeight="1" x14ac:dyDescent="0.15">
      <c r="A80" s="169" t="s">
        <v>329</v>
      </c>
      <c r="B80" s="149">
        <v>1730</v>
      </c>
      <c r="C80" s="148"/>
      <c r="D80" s="148"/>
      <c r="E80" s="124"/>
      <c r="F80" s="124"/>
      <c r="G80" s="124"/>
      <c r="H80" s="124"/>
      <c r="I80" s="124"/>
      <c r="J80" s="124"/>
      <c r="K80" s="124"/>
      <c r="L80" s="88"/>
      <c r="M80" s="88"/>
      <c r="N80" s="88"/>
      <c r="O80" s="88"/>
      <c r="P80" s="88"/>
      <c r="Q80" s="88"/>
      <c r="R80" s="88"/>
      <c r="S80" s="88"/>
      <c r="T80" s="88"/>
      <c r="U80" s="88"/>
      <c r="V80" s="88"/>
      <c r="W80" s="88"/>
      <c r="X80" s="88"/>
      <c r="Y80" s="88"/>
      <c r="Z80" s="88"/>
    </row>
    <row r="81" spans="1:26" ht="12.75" customHeight="1" x14ac:dyDescent="0.15">
      <c r="A81" s="294" t="s">
        <v>330</v>
      </c>
      <c r="B81" s="149">
        <v>1790</v>
      </c>
      <c r="C81" s="148"/>
      <c r="D81" s="148"/>
      <c r="E81" s="124"/>
      <c r="F81" s="124"/>
      <c r="G81" s="124"/>
      <c r="H81" s="124"/>
      <c r="I81" s="124"/>
      <c r="J81" s="124"/>
      <c r="K81" s="124"/>
      <c r="L81" s="88"/>
      <c r="M81" s="88"/>
      <c r="N81" s="88"/>
      <c r="O81" s="88"/>
      <c r="P81" s="88"/>
      <c r="Q81" s="88"/>
      <c r="R81" s="88"/>
      <c r="S81" s="88"/>
      <c r="T81" s="88"/>
      <c r="U81" s="88"/>
      <c r="V81" s="88"/>
      <c r="W81" s="88"/>
      <c r="X81" s="88"/>
      <c r="Y81" s="88"/>
      <c r="Z81" s="88"/>
    </row>
    <row r="82" spans="1:26" ht="12.75" customHeight="1" x14ac:dyDescent="0.15">
      <c r="A82" s="294" t="s">
        <v>331</v>
      </c>
      <c r="B82" s="149" t="s">
        <v>332</v>
      </c>
      <c r="C82" s="299"/>
      <c r="D82" s="124"/>
      <c r="E82" s="126"/>
      <c r="F82" s="124"/>
      <c r="G82" s="124"/>
      <c r="H82" s="124"/>
      <c r="I82" s="124"/>
      <c r="J82" s="124"/>
      <c r="K82" s="124"/>
      <c r="L82" s="88"/>
      <c r="M82" s="88"/>
      <c r="N82" s="88"/>
      <c r="O82" s="88"/>
      <c r="P82" s="88"/>
      <c r="Q82" s="88"/>
      <c r="R82" s="88"/>
      <c r="S82" s="88"/>
      <c r="T82" s="88"/>
      <c r="U82" s="88"/>
      <c r="V82" s="88"/>
      <c r="W82" s="88"/>
      <c r="X82" s="88"/>
      <c r="Y82" s="88"/>
      <c r="Z82" s="88"/>
    </row>
    <row r="83" spans="1:26" ht="12.75" customHeight="1" x14ac:dyDescent="0.15">
      <c r="A83" s="108" t="s">
        <v>333</v>
      </c>
      <c r="B83" s="296"/>
      <c r="C83" s="110">
        <f t="shared" ref="C83:D83" si="3">SUM(C77:C81)</f>
        <v>7500</v>
      </c>
      <c r="D83" s="110">
        <f t="shared" si="3"/>
        <v>0</v>
      </c>
      <c r="E83" s="124"/>
      <c r="F83" s="124"/>
      <c r="G83" s="124"/>
      <c r="H83" s="124"/>
      <c r="I83" s="124"/>
      <c r="J83" s="124"/>
      <c r="K83" s="124"/>
      <c r="L83" s="88"/>
      <c r="M83" s="88"/>
      <c r="N83" s="88"/>
      <c r="O83" s="88"/>
      <c r="P83" s="88"/>
      <c r="Q83" s="88"/>
      <c r="R83" s="88"/>
      <c r="S83" s="88"/>
      <c r="T83" s="88"/>
      <c r="U83" s="88"/>
      <c r="V83" s="88"/>
      <c r="W83" s="88"/>
      <c r="X83" s="88"/>
      <c r="Y83" s="88"/>
      <c r="Z83" s="88"/>
    </row>
    <row r="84" spans="1:26" ht="12.75" customHeight="1" x14ac:dyDescent="0.15">
      <c r="A84" s="108" t="s">
        <v>334</v>
      </c>
      <c r="B84" s="296"/>
      <c r="C84" s="110">
        <f>C83+C82</f>
        <v>7500</v>
      </c>
      <c r="D84" s="124"/>
      <c r="E84" s="124"/>
      <c r="F84" s="124"/>
      <c r="G84" s="124"/>
      <c r="H84" s="124"/>
      <c r="I84" s="124"/>
      <c r="J84" s="124"/>
      <c r="K84" s="124"/>
      <c r="L84" s="88"/>
      <c r="M84" s="88"/>
      <c r="N84" s="88"/>
      <c r="O84" s="88"/>
      <c r="P84" s="88"/>
      <c r="Q84" s="88"/>
      <c r="R84" s="88"/>
      <c r="S84" s="88"/>
      <c r="T84" s="88"/>
      <c r="U84" s="88"/>
      <c r="V84" s="88"/>
      <c r="W84" s="88"/>
      <c r="X84" s="88"/>
      <c r="Y84" s="88"/>
      <c r="Z84" s="88"/>
    </row>
    <row r="85" spans="1:26" ht="15.75" customHeight="1" x14ac:dyDescent="0.15">
      <c r="A85" s="283" t="s">
        <v>335</v>
      </c>
      <c r="B85" s="297" t="s">
        <v>336</v>
      </c>
      <c r="C85" s="124"/>
      <c r="D85" s="124"/>
      <c r="E85" s="124"/>
      <c r="F85" s="124"/>
      <c r="G85" s="124"/>
      <c r="H85" s="124"/>
      <c r="I85" s="124"/>
      <c r="J85" s="124"/>
      <c r="K85" s="124"/>
      <c r="L85" s="88"/>
      <c r="M85" s="88"/>
      <c r="N85" s="88"/>
      <c r="O85" s="88"/>
      <c r="P85" s="88"/>
      <c r="Q85" s="88"/>
      <c r="R85" s="88"/>
      <c r="S85" s="88"/>
      <c r="T85" s="88"/>
      <c r="U85" s="88"/>
      <c r="V85" s="88"/>
      <c r="W85" s="88"/>
      <c r="X85" s="88"/>
      <c r="Y85" s="88"/>
      <c r="Z85" s="88"/>
    </row>
    <row r="86" spans="1:26" ht="12.75" customHeight="1" x14ac:dyDescent="0.15">
      <c r="A86" s="169" t="s">
        <v>337</v>
      </c>
      <c r="B86" s="149">
        <v>1811</v>
      </c>
      <c r="C86" s="148">
        <v>125000</v>
      </c>
      <c r="D86" s="124"/>
      <c r="E86" s="124"/>
      <c r="F86" s="124"/>
      <c r="G86" s="124"/>
      <c r="H86" s="124"/>
      <c r="I86" s="124"/>
      <c r="J86" s="124"/>
      <c r="K86" s="124"/>
      <c r="L86" s="88"/>
      <c r="M86" s="88"/>
      <c r="N86" s="88"/>
      <c r="O86" s="88"/>
      <c r="P86" s="88"/>
      <c r="Q86" s="88"/>
      <c r="R86" s="88"/>
      <c r="S86" s="88"/>
      <c r="T86" s="88"/>
      <c r="U86" s="88"/>
      <c r="V86" s="88"/>
      <c r="W86" s="88"/>
      <c r="X86" s="88"/>
      <c r="Y86" s="88"/>
      <c r="Z86" s="88"/>
    </row>
    <row r="87" spans="1:26" ht="12.75" customHeight="1" x14ac:dyDescent="0.15">
      <c r="A87" s="169" t="s">
        <v>338</v>
      </c>
      <c r="B87" s="149">
        <v>1812</v>
      </c>
      <c r="C87" s="148"/>
      <c r="D87" s="124"/>
      <c r="E87" s="124"/>
      <c r="F87" s="124"/>
      <c r="G87" s="124"/>
      <c r="H87" s="124"/>
      <c r="I87" s="124"/>
      <c r="J87" s="124"/>
      <c r="K87" s="124"/>
      <c r="L87" s="88"/>
      <c r="M87" s="88"/>
      <c r="N87" s="88"/>
      <c r="O87" s="88"/>
      <c r="P87" s="88"/>
      <c r="Q87" s="88"/>
      <c r="R87" s="88"/>
      <c r="S87" s="88"/>
      <c r="T87" s="88"/>
      <c r="U87" s="88"/>
      <c r="V87" s="88"/>
      <c r="W87" s="88"/>
      <c r="X87" s="88"/>
      <c r="Y87" s="88"/>
      <c r="Z87" s="88"/>
    </row>
    <row r="88" spans="1:26" ht="12.75" customHeight="1" x14ac:dyDescent="0.15">
      <c r="A88" s="169" t="s">
        <v>339</v>
      </c>
      <c r="B88" s="149">
        <v>1813</v>
      </c>
      <c r="C88" s="148"/>
      <c r="D88" s="124"/>
      <c r="E88" s="124"/>
      <c r="F88" s="124"/>
      <c r="G88" s="124"/>
      <c r="H88" s="124"/>
      <c r="I88" s="124"/>
      <c r="J88" s="124"/>
      <c r="K88" s="124"/>
      <c r="L88" s="88"/>
      <c r="M88" s="88"/>
      <c r="N88" s="88"/>
      <c r="O88" s="88"/>
      <c r="P88" s="88"/>
      <c r="Q88" s="88"/>
      <c r="R88" s="88"/>
      <c r="S88" s="88"/>
      <c r="T88" s="88"/>
      <c r="U88" s="88"/>
      <c r="V88" s="88"/>
      <c r="W88" s="88"/>
      <c r="X88" s="88"/>
      <c r="Y88" s="88"/>
      <c r="Z88" s="88"/>
    </row>
    <row r="89" spans="1:26" ht="12.75" customHeight="1" x14ac:dyDescent="0.15">
      <c r="A89" s="169" t="s">
        <v>340</v>
      </c>
      <c r="B89" s="149">
        <v>1819</v>
      </c>
      <c r="C89" s="148"/>
      <c r="D89" s="124"/>
      <c r="E89" s="124"/>
      <c r="F89" s="124"/>
      <c r="G89" s="124"/>
      <c r="H89" s="124"/>
      <c r="I89" s="124"/>
      <c r="J89" s="124"/>
      <c r="K89" s="124"/>
      <c r="L89" s="88"/>
      <c r="M89" s="88"/>
      <c r="N89" s="88"/>
      <c r="O89" s="88"/>
      <c r="P89" s="88"/>
      <c r="Q89" s="88"/>
      <c r="R89" s="88"/>
      <c r="S89" s="88"/>
      <c r="T89" s="88"/>
      <c r="U89" s="88"/>
      <c r="V89" s="88"/>
      <c r="W89" s="88"/>
      <c r="X89" s="88"/>
      <c r="Y89" s="88"/>
      <c r="Z89" s="88"/>
    </row>
    <row r="90" spans="1:26" ht="12.75" customHeight="1" x14ac:dyDescent="0.15">
      <c r="A90" s="169" t="s">
        <v>341</v>
      </c>
      <c r="B90" s="149">
        <v>1821</v>
      </c>
      <c r="C90" s="148"/>
      <c r="D90" s="124"/>
      <c r="E90" s="124"/>
      <c r="F90" s="124"/>
      <c r="G90" s="124"/>
      <c r="H90" s="124"/>
      <c r="I90" s="124"/>
      <c r="J90" s="124"/>
      <c r="K90" s="124"/>
      <c r="L90" s="88"/>
      <c r="M90" s="88"/>
      <c r="N90" s="88"/>
      <c r="O90" s="88"/>
      <c r="P90" s="88"/>
      <c r="Q90" s="88"/>
      <c r="R90" s="88"/>
      <c r="S90" s="88"/>
      <c r="T90" s="88"/>
      <c r="U90" s="88"/>
      <c r="V90" s="88"/>
      <c r="W90" s="88"/>
      <c r="X90" s="88"/>
      <c r="Y90" s="88"/>
      <c r="Z90" s="88"/>
    </row>
    <row r="91" spans="1:26" ht="12.75" customHeight="1" x14ac:dyDescent="0.15">
      <c r="A91" s="169" t="s">
        <v>342</v>
      </c>
      <c r="B91" s="149">
        <v>1822</v>
      </c>
      <c r="C91" s="148"/>
      <c r="D91" s="124"/>
      <c r="E91" s="124"/>
      <c r="F91" s="124"/>
      <c r="G91" s="124"/>
      <c r="H91" s="124"/>
      <c r="I91" s="124"/>
      <c r="J91" s="124"/>
      <c r="K91" s="124"/>
      <c r="L91" s="88"/>
      <c r="M91" s="88"/>
      <c r="N91" s="88"/>
      <c r="O91" s="88"/>
      <c r="P91" s="88"/>
      <c r="Q91" s="88"/>
      <c r="R91" s="88"/>
      <c r="S91" s="88"/>
      <c r="T91" s="88"/>
      <c r="U91" s="88"/>
      <c r="V91" s="88"/>
      <c r="W91" s="88"/>
      <c r="X91" s="88"/>
      <c r="Y91" s="88"/>
      <c r="Z91" s="88"/>
    </row>
    <row r="92" spans="1:26" ht="12.75" customHeight="1" x14ac:dyDescent="0.15">
      <c r="A92" s="169" t="s">
        <v>343</v>
      </c>
      <c r="B92" s="149">
        <v>1823</v>
      </c>
      <c r="C92" s="148"/>
      <c r="D92" s="124"/>
      <c r="E92" s="124"/>
      <c r="F92" s="124"/>
      <c r="G92" s="124"/>
      <c r="H92" s="124"/>
      <c r="I92" s="124"/>
      <c r="J92" s="124"/>
      <c r="K92" s="124"/>
      <c r="L92" s="88"/>
      <c r="M92" s="88"/>
      <c r="N92" s="88"/>
      <c r="O92" s="88"/>
      <c r="P92" s="88"/>
      <c r="Q92" s="88"/>
      <c r="R92" s="88"/>
      <c r="S92" s="88"/>
      <c r="T92" s="88"/>
      <c r="U92" s="88"/>
      <c r="V92" s="88"/>
      <c r="W92" s="88"/>
      <c r="X92" s="88"/>
      <c r="Y92" s="88"/>
      <c r="Z92" s="88"/>
    </row>
    <row r="93" spans="1:26" ht="12.75" customHeight="1" x14ac:dyDescent="0.15">
      <c r="A93" s="169" t="s">
        <v>344</v>
      </c>
      <c r="B93" s="149">
        <v>1829</v>
      </c>
      <c r="C93" s="148"/>
      <c r="D93" s="124"/>
      <c r="E93" s="124"/>
      <c r="F93" s="124"/>
      <c r="G93" s="124"/>
      <c r="H93" s="124"/>
      <c r="I93" s="124"/>
      <c r="J93" s="124"/>
      <c r="K93" s="124"/>
      <c r="L93" s="88"/>
      <c r="M93" s="88"/>
      <c r="N93" s="88"/>
      <c r="O93" s="88"/>
      <c r="P93" s="88"/>
      <c r="Q93" s="88"/>
      <c r="R93" s="88"/>
      <c r="S93" s="88"/>
      <c r="T93" s="88"/>
      <c r="U93" s="88"/>
      <c r="V93" s="88"/>
      <c r="W93" s="88"/>
      <c r="X93" s="88"/>
      <c r="Y93" s="88"/>
      <c r="Z93" s="88"/>
    </row>
    <row r="94" spans="1:26" ht="12.75" customHeight="1" x14ac:dyDescent="0.15">
      <c r="A94" s="169" t="s">
        <v>345</v>
      </c>
      <c r="B94" s="149">
        <v>1890</v>
      </c>
      <c r="C94" s="148"/>
      <c r="D94" s="124"/>
      <c r="E94" s="124"/>
      <c r="F94" s="124"/>
      <c r="G94" s="124"/>
      <c r="H94" s="124"/>
      <c r="I94" s="124"/>
      <c r="J94" s="124"/>
      <c r="K94" s="124"/>
      <c r="L94" s="88"/>
      <c r="M94" s="88"/>
      <c r="N94" s="88"/>
      <c r="O94" s="88"/>
      <c r="P94" s="88"/>
      <c r="Q94" s="88"/>
      <c r="R94" s="88"/>
      <c r="S94" s="88"/>
      <c r="T94" s="88"/>
      <c r="U94" s="88"/>
      <c r="V94" s="88"/>
      <c r="W94" s="88"/>
      <c r="X94" s="88"/>
      <c r="Y94" s="88"/>
      <c r="Z94" s="88"/>
    </row>
    <row r="95" spans="1:26" ht="12.75" customHeight="1" x14ac:dyDescent="0.15">
      <c r="A95" s="108" t="s">
        <v>346</v>
      </c>
      <c r="B95" s="296"/>
      <c r="C95" s="110">
        <f>SUM(C86:C94)</f>
        <v>125000</v>
      </c>
      <c r="D95" s="124"/>
      <c r="E95" s="124"/>
      <c r="F95" s="124"/>
      <c r="G95" s="124"/>
      <c r="H95" s="124"/>
      <c r="I95" s="124"/>
      <c r="J95" s="124"/>
      <c r="K95" s="124"/>
      <c r="L95" s="88"/>
      <c r="M95" s="88"/>
      <c r="N95" s="88"/>
      <c r="O95" s="88"/>
      <c r="P95" s="88"/>
      <c r="Q95" s="88"/>
      <c r="R95" s="88"/>
      <c r="S95" s="88"/>
      <c r="T95" s="88"/>
      <c r="U95" s="88"/>
      <c r="V95" s="88"/>
      <c r="W95" s="88"/>
      <c r="X95" s="88"/>
      <c r="Y95" s="88"/>
      <c r="Z95" s="88"/>
    </row>
    <row r="96" spans="1:26" ht="15.75" customHeight="1" x14ac:dyDescent="0.15">
      <c r="A96" s="283" t="s">
        <v>347</v>
      </c>
      <c r="B96" s="297" t="s">
        <v>348</v>
      </c>
      <c r="C96" s="124"/>
      <c r="D96" s="124"/>
      <c r="E96" s="124"/>
      <c r="F96" s="124"/>
      <c r="G96" s="124"/>
      <c r="H96" s="124"/>
      <c r="I96" s="124"/>
      <c r="J96" s="124"/>
      <c r="K96" s="124"/>
      <c r="L96" s="88"/>
      <c r="M96" s="88"/>
      <c r="N96" s="88"/>
      <c r="O96" s="88"/>
      <c r="P96" s="88"/>
      <c r="Q96" s="88"/>
      <c r="R96" s="88"/>
      <c r="S96" s="88"/>
      <c r="T96" s="88"/>
      <c r="U96" s="88"/>
      <c r="V96" s="88"/>
      <c r="W96" s="88"/>
      <c r="X96" s="88"/>
      <c r="Y96" s="88"/>
      <c r="Z96" s="88"/>
    </row>
    <row r="97" spans="1:26" ht="12.75" customHeight="1" x14ac:dyDescent="0.15">
      <c r="A97" s="169" t="s">
        <v>349</v>
      </c>
      <c r="B97" s="149">
        <v>1910</v>
      </c>
      <c r="C97" s="148"/>
      <c r="D97" s="148"/>
      <c r="E97" s="124"/>
      <c r="F97" s="124"/>
      <c r="G97" s="124"/>
      <c r="H97" s="124"/>
      <c r="I97" s="124"/>
      <c r="J97" s="124"/>
      <c r="K97" s="124"/>
      <c r="L97" s="88"/>
      <c r="M97" s="88"/>
      <c r="N97" s="88"/>
      <c r="O97" s="88"/>
      <c r="P97" s="88"/>
      <c r="Q97" s="88"/>
      <c r="R97" s="88"/>
      <c r="S97" s="88"/>
      <c r="T97" s="88"/>
      <c r="U97" s="88"/>
      <c r="V97" s="88"/>
      <c r="W97" s="88"/>
      <c r="X97" s="88"/>
      <c r="Y97" s="88"/>
      <c r="Z97" s="88"/>
    </row>
    <row r="98" spans="1:26" ht="12.75" customHeight="1" x14ac:dyDescent="0.15">
      <c r="A98" s="169" t="s">
        <v>350</v>
      </c>
      <c r="B98" s="151">
        <v>1920</v>
      </c>
      <c r="C98" s="148">
        <v>20000</v>
      </c>
      <c r="D98" s="148"/>
      <c r="E98" s="148"/>
      <c r="F98" s="148"/>
      <c r="G98" s="148"/>
      <c r="H98" s="148"/>
      <c r="I98" s="148"/>
      <c r="J98" s="148"/>
      <c r="K98" s="148"/>
      <c r="L98" s="88"/>
      <c r="M98" s="88"/>
      <c r="N98" s="88"/>
      <c r="O98" s="88"/>
      <c r="P98" s="88"/>
      <c r="Q98" s="88"/>
      <c r="R98" s="88"/>
      <c r="S98" s="88"/>
      <c r="T98" s="88"/>
      <c r="U98" s="88"/>
      <c r="V98" s="88"/>
      <c r="W98" s="88"/>
      <c r="X98" s="88"/>
      <c r="Y98" s="88"/>
      <c r="Z98" s="88"/>
    </row>
    <row r="99" spans="1:26" ht="12.75" customHeight="1" x14ac:dyDescent="0.15">
      <c r="A99" s="169" t="s">
        <v>351</v>
      </c>
      <c r="B99" s="151">
        <v>1930</v>
      </c>
      <c r="C99" s="148"/>
      <c r="D99" s="148"/>
      <c r="E99" s="148"/>
      <c r="F99" s="148"/>
      <c r="G99" s="148"/>
      <c r="H99" s="148"/>
      <c r="I99" s="148"/>
      <c r="J99" s="148"/>
      <c r="K99" s="148"/>
      <c r="L99" s="88"/>
      <c r="M99" s="88"/>
      <c r="N99" s="88"/>
      <c r="O99" s="88"/>
      <c r="P99" s="88"/>
      <c r="Q99" s="88"/>
      <c r="R99" s="88"/>
      <c r="S99" s="88"/>
      <c r="T99" s="88"/>
      <c r="U99" s="88"/>
      <c r="V99" s="88"/>
      <c r="W99" s="88"/>
      <c r="X99" s="88"/>
      <c r="Y99" s="88"/>
      <c r="Z99" s="88"/>
    </row>
    <row r="100" spans="1:26" ht="12.75" customHeight="1" x14ac:dyDescent="0.15">
      <c r="A100" s="169" t="s">
        <v>352</v>
      </c>
      <c r="B100" s="151">
        <v>1940</v>
      </c>
      <c r="C100" s="148"/>
      <c r="D100" s="148"/>
      <c r="E100" s="124"/>
      <c r="F100" s="148"/>
      <c r="G100" s="124"/>
      <c r="H100" s="124"/>
      <c r="I100" s="124"/>
      <c r="J100" s="124"/>
      <c r="K100" s="124"/>
      <c r="L100" s="88"/>
      <c r="M100" s="88"/>
      <c r="N100" s="88"/>
      <c r="O100" s="88"/>
      <c r="P100" s="88"/>
      <c r="Q100" s="88"/>
      <c r="R100" s="88"/>
      <c r="S100" s="88"/>
      <c r="T100" s="88"/>
      <c r="U100" s="88"/>
      <c r="V100" s="88"/>
      <c r="W100" s="88"/>
      <c r="X100" s="88"/>
      <c r="Y100" s="88"/>
      <c r="Z100" s="88"/>
    </row>
    <row r="101" spans="1:26" ht="12.75" customHeight="1" x14ac:dyDescent="0.15">
      <c r="A101" s="169" t="s">
        <v>353</v>
      </c>
      <c r="B101" s="151">
        <v>1950</v>
      </c>
      <c r="C101" s="148">
        <v>7500</v>
      </c>
      <c r="D101" s="148"/>
      <c r="E101" s="148"/>
      <c r="F101" s="148"/>
      <c r="G101" s="148"/>
      <c r="H101" s="148"/>
      <c r="I101" s="124"/>
      <c r="J101" s="148"/>
      <c r="K101" s="148"/>
      <c r="L101" s="88"/>
      <c r="M101" s="88"/>
      <c r="N101" s="88"/>
      <c r="O101" s="88"/>
      <c r="P101" s="88"/>
      <c r="Q101" s="88"/>
      <c r="R101" s="88"/>
      <c r="S101" s="88"/>
      <c r="T101" s="88"/>
      <c r="U101" s="88"/>
      <c r="V101" s="88"/>
      <c r="W101" s="88"/>
      <c r="X101" s="88"/>
      <c r="Y101" s="88"/>
      <c r="Z101" s="88"/>
    </row>
    <row r="102" spans="1:26" ht="12.75" customHeight="1" x14ac:dyDescent="0.15">
      <c r="A102" s="169" t="s">
        <v>354</v>
      </c>
      <c r="B102" s="151">
        <v>1960</v>
      </c>
      <c r="C102" s="148"/>
      <c r="D102" s="148"/>
      <c r="E102" s="148"/>
      <c r="F102" s="148"/>
      <c r="G102" s="148"/>
      <c r="H102" s="148"/>
      <c r="I102" s="148"/>
      <c r="J102" s="148"/>
      <c r="K102" s="148"/>
      <c r="L102" s="88"/>
      <c r="M102" s="88"/>
      <c r="N102" s="88"/>
      <c r="O102" s="88"/>
      <c r="P102" s="88"/>
      <c r="Q102" s="88"/>
      <c r="R102" s="88"/>
      <c r="S102" s="88"/>
      <c r="T102" s="88"/>
      <c r="U102" s="88"/>
      <c r="V102" s="88"/>
      <c r="W102" s="88"/>
      <c r="X102" s="88"/>
      <c r="Y102" s="88"/>
      <c r="Z102" s="88"/>
    </row>
    <row r="103" spans="1:26" ht="12.75" customHeight="1" x14ac:dyDescent="0.15">
      <c r="A103" s="169" t="s">
        <v>355</v>
      </c>
      <c r="B103" s="151">
        <v>1970</v>
      </c>
      <c r="C103" s="148"/>
      <c r="D103" s="106"/>
      <c r="E103" s="106"/>
      <c r="F103" s="106"/>
      <c r="G103" s="106"/>
      <c r="H103" s="106"/>
      <c r="I103" s="150"/>
      <c r="J103" s="106"/>
      <c r="K103" s="106"/>
      <c r="L103" s="88"/>
      <c r="M103" s="88"/>
      <c r="N103" s="88"/>
      <c r="O103" s="88"/>
      <c r="P103" s="88"/>
      <c r="Q103" s="88"/>
      <c r="R103" s="88"/>
      <c r="S103" s="88"/>
      <c r="T103" s="88"/>
      <c r="U103" s="88"/>
      <c r="V103" s="88"/>
      <c r="W103" s="88"/>
      <c r="X103" s="88"/>
      <c r="Y103" s="88"/>
      <c r="Z103" s="88"/>
    </row>
    <row r="104" spans="1:26" ht="12.75" customHeight="1" x14ac:dyDescent="0.15">
      <c r="A104" s="169" t="s">
        <v>356</v>
      </c>
      <c r="B104" s="151">
        <v>1980</v>
      </c>
      <c r="C104" s="148"/>
      <c r="D104" s="148"/>
      <c r="E104" s="148"/>
      <c r="F104" s="148"/>
      <c r="G104" s="148"/>
      <c r="H104" s="148"/>
      <c r="I104" s="148"/>
      <c r="J104" s="148"/>
      <c r="K104" s="148"/>
      <c r="L104" s="88"/>
      <c r="M104" s="88"/>
      <c r="N104" s="88"/>
      <c r="O104" s="88"/>
      <c r="P104" s="88"/>
      <c r="Q104" s="88"/>
      <c r="R104" s="88"/>
      <c r="S104" s="88"/>
      <c r="T104" s="88"/>
      <c r="U104" s="88"/>
      <c r="V104" s="88"/>
      <c r="W104" s="88"/>
      <c r="X104" s="88"/>
      <c r="Y104" s="88"/>
      <c r="Z104" s="88"/>
    </row>
    <row r="105" spans="1:26" ht="12.75" customHeight="1" x14ac:dyDescent="0.15">
      <c r="A105" s="169" t="s">
        <v>357</v>
      </c>
      <c r="B105" s="151">
        <v>1983</v>
      </c>
      <c r="C105" s="171"/>
      <c r="D105" s="152"/>
      <c r="E105" s="171"/>
      <c r="F105" s="152"/>
      <c r="G105" s="152"/>
      <c r="H105" s="171"/>
      <c r="I105" s="150"/>
      <c r="J105" s="150"/>
      <c r="K105" s="150"/>
      <c r="L105" s="88"/>
      <c r="M105" s="88"/>
      <c r="N105" s="88"/>
      <c r="O105" s="88"/>
      <c r="P105" s="88"/>
      <c r="Q105" s="88"/>
      <c r="R105" s="88"/>
      <c r="S105" s="88"/>
      <c r="T105" s="88"/>
      <c r="U105" s="88"/>
      <c r="V105" s="88"/>
      <c r="W105" s="88"/>
      <c r="X105" s="88"/>
      <c r="Y105" s="88"/>
      <c r="Z105" s="88"/>
    </row>
    <row r="106" spans="1:26" ht="12.75" customHeight="1" x14ac:dyDescent="0.15">
      <c r="A106" s="169" t="s">
        <v>358</v>
      </c>
      <c r="B106" s="151">
        <v>1991</v>
      </c>
      <c r="C106" s="171"/>
      <c r="D106" s="171"/>
      <c r="E106" s="171"/>
      <c r="F106" s="171"/>
      <c r="G106" s="171"/>
      <c r="H106" s="171"/>
      <c r="I106" s="124"/>
      <c r="J106" s="124"/>
      <c r="K106" s="124"/>
      <c r="L106" s="88"/>
      <c r="M106" s="88"/>
      <c r="N106" s="88"/>
      <c r="O106" s="88"/>
      <c r="P106" s="88"/>
      <c r="Q106" s="88"/>
      <c r="R106" s="88"/>
      <c r="S106" s="88"/>
      <c r="T106" s="88"/>
      <c r="U106" s="88"/>
      <c r="V106" s="88"/>
      <c r="W106" s="88"/>
      <c r="X106" s="88"/>
      <c r="Y106" s="88"/>
      <c r="Z106" s="88"/>
    </row>
    <row r="107" spans="1:26" ht="12.75" customHeight="1" x14ac:dyDescent="0.15">
      <c r="A107" s="169" t="s">
        <v>359</v>
      </c>
      <c r="B107" s="151">
        <v>1992</v>
      </c>
      <c r="C107" s="95"/>
      <c r="D107" s="124"/>
      <c r="E107" s="124"/>
      <c r="F107" s="124"/>
      <c r="G107" s="124"/>
      <c r="H107" s="124"/>
      <c r="I107" s="124"/>
      <c r="J107" s="124"/>
      <c r="K107" s="124"/>
      <c r="L107" s="88"/>
      <c r="M107" s="88"/>
      <c r="N107" s="88"/>
      <c r="O107" s="88"/>
      <c r="P107" s="88"/>
      <c r="Q107" s="88"/>
      <c r="R107" s="88"/>
      <c r="S107" s="88"/>
      <c r="T107" s="88"/>
      <c r="U107" s="88"/>
      <c r="V107" s="88"/>
      <c r="W107" s="88"/>
      <c r="X107" s="88"/>
      <c r="Y107" s="88"/>
      <c r="Z107" s="88"/>
    </row>
    <row r="108" spans="1:26" ht="12.75" customHeight="1" x14ac:dyDescent="0.15">
      <c r="A108" s="169" t="s">
        <v>360</v>
      </c>
      <c r="B108" s="151">
        <v>1993</v>
      </c>
      <c r="C108" s="95"/>
      <c r="D108" s="95"/>
      <c r="E108" s="95"/>
      <c r="F108" s="95"/>
      <c r="G108" s="95"/>
      <c r="H108" s="95"/>
      <c r="I108" s="124"/>
      <c r="J108" s="148"/>
      <c r="K108" s="148"/>
      <c r="L108" s="88"/>
      <c r="M108" s="88"/>
      <c r="N108" s="88"/>
      <c r="O108" s="88"/>
      <c r="P108" s="88"/>
      <c r="Q108" s="88"/>
      <c r="R108" s="88"/>
      <c r="S108" s="88"/>
      <c r="T108" s="88"/>
      <c r="U108" s="88"/>
      <c r="V108" s="88"/>
      <c r="W108" s="88"/>
      <c r="X108" s="88"/>
      <c r="Y108" s="88"/>
      <c r="Z108" s="88"/>
    </row>
    <row r="109" spans="1:26" ht="12.75" customHeight="1" x14ac:dyDescent="0.15">
      <c r="A109" s="169" t="s">
        <v>361</v>
      </c>
      <c r="B109" s="151">
        <v>1999</v>
      </c>
      <c r="C109" s="95">
        <v>16000</v>
      </c>
      <c r="D109" s="95"/>
      <c r="E109" s="95"/>
      <c r="F109" s="95"/>
      <c r="G109" s="95"/>
      <c r="H109" s="95"/>
      <c r="I109" s="148"/>
      <c r="J109" s="148"/>
      <c r="K109" s="148"/>
      <c r="L109" s="88"/>
      <c r="M109" s="88"/>
      <c r="N109" s="88"/>
      <c r="O109" s="88"/>
      <c r="P109" s="88"/>
      <c r="Q109" s="88"/>
      <c r="R109" s="88"/>
      <c r="S109" s="88"/>
      <c r="T109" s="88"/>
      <c r="U109" s="88"/>
      <c r="V109" s="88"/>
      <c r="W109" s="88"/>
      <c r="X109" s="88"/>
      <c r="Y109" s="88"/>
      <c r="Z109" s="88"/>
    </row>
    <row r="110" spans="1:26" ht="12.75" customHeight="1" x14ac:dyDescent="0.15">
      <c r="A110" s="108" t="s">
        <v>362</v>
      </c>
      <c r="B110" s="296"/>
      <c r="C110" s="110">
        <f t="shared" ref="C110:K110" si="4">SUM(C97:C109)</f>
        <v>43500</v>
      </c>
      <c r="D110" s="110">
        <f t="shared" si="4"/>
        <v>0</v>
      </c>
      <c r="E110" s="110">
        <f t="shared" si="4"/>
        <v>0</v>
      </c>
      <c r="F110" s="110">
        <f t="shared" si="4"/>
        <v>0</v>
      </c>
      <c r="G110" s="110">
        <f t="shared" si="4"/>
        <v>0</v>
      </c>
      <c r="H110" s="110">
        <f t="shared" si="4"/>
        <v>0</v>
      </c>
      <c r="I110" s="110">
        <f t="shared" si="4"/>
        <v>0</v>
      </c>
      <c r="J110" s="110">
        <f t="shared" si="4"/>
        <v>0</v>
      </c>
      <c r="K110" s="110">
        <f t="shared" si="4"/>
        <v>0</v>
      </c>
      <c r="L110" s="88"/>
      <c r="M110" s="88"/>
      <c r="N110" s="88"/>
      <c r="O110" s="88"/>
      <c r="P110" s="88"/>
      <c r="Q110" s="88"/>
      <c r="R110" s="88"/>
      <c r="S110" s="88"/>
      <c r="T110" s="88"/>
      <c r="U110" s="88"/>
      <c r="V110" s="88"/>
      <c r="W110" s="88"/>
      <c r="X110" s="88"/>
      <c r="Y110" s="88"/>
      <c r="Z110" s="88"/>
    </row>
    <row r="111" spans="1:26" ht="24.75" customHeight="1" x14ac:dyDescent="0.15">
      <c r="A111" s="300" t="s">
        <v>363</v>
      </c>
      <c r="B111" s="301" t="s">
        <v>100</v>
      </c>
      <c r="C111" s="136">
        <f t="shared" ref="C111:K111" si="5">SUM(C12,C18,C40,C63,C67,C75,C83,C95,C110)</f>
        <v>13329594</v>
      </c>
      <c r="D111" s="136">
        <f t="shared" si="5"/>
        <v>1634177</v>
      </c>
      <c r="E111" s="136">
        <f t="shared" si="5"/>
        <v>1184596</v>
      </c>
      <c r="F111" s="136">
        <f t="shared" si="5"/>
        <v>664329</v>
      </c>
      <c r="G111" s="136">
        <f t="shared" si="5"/>
        <v>476069</v>
      </c>
      <c r="H111" s="136">
        <f t="shared" si="5"/>
        <v>0</v>
      </c>
      <c r="I111" s="136">
        <f t="shared" si="5"/>
        <v>0</v>
      </c>
      <c r="J111" s="136">
        <f t="shared" si="5"/>
        <v>34233</v>
      </c>
      <c r="K111" s="136">
        <f t="shared" si="5"/>
        <v>0</v>
      </c>
      <c r="L111" s="88"/>
      <c r="M111" s="88"/>
      <c r="N111" s="88"/>
      <c r="O111" s="88"/>
      <c r="P111" s="88"/>
      <c r="Q111" s="88"/>
      <c r="R111" s="88"/>
      <c r="S111" s="88"/>
      <c r="T111" s="88"/>
      <c r="U111" s="88"/>
      <c r="V111" s="88"/>
      <c r="W111" s="88"/>
      <c r="X111" s="88"/>
      <c r="Y111" s="88"/>
      <c r="Z111" s="88"/>
    </row>
    <row r="112" spans="1:26" ht="24.75" customHeight="1" x14ac:dyDescent="0.15">
      <c r="A112" s="302" t="s">
        <v>364</v>
      </c>
      <c r="B112" s="303"/>
      <c r="C112" s="136">
        <f>C12+C18+C40+C67+C75+C84+C95+C110</f>
        <v>13329594</v>
      </c>
      <c r="D112" s="150"/>
      <c r="E112" s="150"/>
      <c r="F112" s="150"/>
      <c r="G112" s="150"/>
      <c r="H112" s="150"/>
      <c r="I112" s="150"/>
      <c r="J112" s="150"/>
      <c r="K112" s="150"/>
      <c r="L112" s="88"/>
      <c r="M112" s="88"/>
      <c r="N112" s="88"/>
      <c r="O112" s="88"/>
      <c r="P112" s="88"/>
      <c r="Q112" s="88"/>
      <c r="R112" s="88"/>
      <c r="S112" s="88"/>
      <c r="T112" s="88"/>
      <c r="U112" s="88"/>
      <c r="V112" s="88"/>
      <c r="W112" s="88"/>
      <c r="X112" s="88"/>
      <c r="Y112" s="88"/>
      <c r="Z112" s="88"/>
    </row>
    <row r="113" spans="1:26" ht="12.75" customHeight="1" x14ac:dyDescent="0.15">
      <c r="A113" s="304" t="s">
        <v>365</v>
      </c>
      <c r="B113" s="305"/>
      <c r="C113" s="119"/>
      <c r="D113" s="119"/>
      <c r="E113" s="119"/>
      <c r="F113" s="119"/>
      <c r="G113" s="119"/>
      <c r="H113" s="119"/>
      <c r="I113" s="119"/>
      <c r="J113" s="119"/>
      <c r="K113" s="120"/>
      <c r="L113" s="88"/>
      <c r="M113" s="88"/>
      <c r="N113" s="88"/>
      <c r="O113" s="88"/>
      <c r="P113" s="88"/>
      <c r="Q113" s="88"/>
      <c r="R113" s="88"/>
      <c r="S113" s="88"/>
      <c r="T113" s="88"/>
      <c r="U113" s="88"/>
      <c r="V113" s="88"/>
      <c r="W113" s="88"/>
      <c r="X113" s="88"/>
      <c r="Y113" s="88"/>
      <c r="Z113" s="88"/>
    </row>
    <row r="114" spans="1:26" ht="12.75" customHeight="1" x14ac:dyDescent="0.15">
      <c r="A114" s="111" t="s">
        <v>366</v>
      </c>
      <c r="B114" s="112">
        <v>2100</v>
      </c>
      <c r="C114" s="95"/>
      <c r="D114" s="95"/>
      <c r="E114" s="124"/>
      <c r="F114" s="95"/>
      <c r="G114" s="95"/>
      <c r="H114" s="124"/>
      <c r="I114" s="124"/>
      <c r="J114" s="124"/>
      <c r="K114" s="124"/>
      <c r="L114" s="88"/>
      <c r="M114" s="88"/>
      <c r="N114" s="88"/>
      <c r="O114" s="88"/>
      <c r="P114" s="88"/>
      <c r="Q114" s="88"/>
      <c r="R114" s="88"/>
      <c r="S114" s="88"/>
      <c r="T114" s="88"/>
      <c r="U114" s="88"/>
      <c r="V114" s="88"/>
      <c r="W114" s="88"/>
      <c r="X114" s="88"/>
      <c r="Y114" s="88"/>
      <c r="Z114" s="88"/>
    </row>
    <row r="115" spans="1:26" ht="12.75" customHeight="1" x14ac:dyDescent="0.15">
      <c r="A115" s="294" t="s">
        <v>367</v>
      </c>
      <c r="B115" s="151">
        <v>2200</v>
      </c>
      <c r="C115" s="95"/>
      <c r="D115" s="95"/>
      <c r="E115" s="124"/>
      <c r="F115" s="95"/>
      <c r="G115" s="95"/>
      <c r="H115" s="124"/>
      <c r="I115" s="124"/>
      <c r="J115" s="124"/>
      <c r="K115" s="124"/>
      <c r="L115" s="88"/>
      <c r="M115" s="88"/>
      <c r="N115" s="88"/>
      <c r="O115" s="88"/>
      <c r="P115" s="88"/>
      <c r="Q115" s="88"/>
      <c r="R115" s="88"/>
      <c r="S115" s="88"/>
      <c r="T115" s="88"/>
      <c r="U115" s="88"/>
      <c r="V115" s="88"/>
      <c r="W115" s="88"/>
      <c r="X115" s="88"/>
      <c r="Y115" s="88"/>
      <c r="Z115" s="88"/>
    </row>
    <row r="116" spans="1:26" ht="12.75" customHeight="1" x14ac:dyDescent="0.15">
      <c r="A116" s="294" t="s">
        <v>368</v>
      </c>
      <c r="B116" s="151">
        <v>2300</v>
      </c>
      <c r="C116" s="95"/>
      <c r="D116" s="95"/>
      <c r="E116" s="124"/>
      <c r="F116" s="95"/>
      <c r="G116" s="95"/>
      <c r="H116" s="124"/>
      <c r="I116" s="124"/>
      <c r="J116" s="124"/>
      <c r="K116" s="124"/>
      <c r="L116" s="88"/>
      <c r="M116" s="88"/>
      <c r="N116" s="88"/>
      <c r="O116" s="88"/>
      <c r="P116" s="88"/>
      <c r="Q116" s="88"/>
      <c r="R116" s="88"/>
      <c r="S116" s="88"/>
      <c r="T116" s="88"/>
      <c r="U116" s="88"/>
      <c r="V116" s="88"/>
      <c r="W116" s="88"/>
      <c r="X116" s="88"/>
      <c r="Y116" s="88"/>
      <c r="Z116" s="88"/>
    </row>
    <row r="117" spans="1:26" ht="12.75" customHeight="1" x14ac:dyDescent="0.15">
      <c r="A117" s="175" t="s">
        <v>369</v>
      </c>
      <c r="B117" s="306" t="s">
        <v>370</v>
      </c>
      <c r="C117" s="110">
        <f t="shared" ref="C117:D117" si="6">SUM(C114:C116)</f>
        <v>0</v>
      </c>
      <c r="D117" s="110">
        <f t="shared" si="6"/>
        <v>0</v>
      </c>
      <c r="E117" s="124"/>
      <c r="F117" s="110">
        <f t="shared" ref="F117:G117" si="7">SUM(F114:F116)</f>
        <v>0</v>
      </c>
      <c r="G117" s="110">
        <f t="shared" si="7"/>
        <v>0</v>
      </c>
      <c r="H117" s="124"/>
      <c r="I117" s="124"/>
      <c r="J117" s="124"/>
      <c r="K117" s="124"/>
      <c r="L117" s="88"/>
      <c r="M117" s="88"/>
      <c r="N117" s="88"/>
      <c r="O117" s="88"/>
      <c r="P117" s="88"/>
      <c r="Q117" s="88"/>
      <c r="R117" s="88"/>
      <c r="S117" s="88"/>
      <c r="T117" s="88"/>
      <c r="U117" s="88"/>
      <c r="V117" s="88"/>
      <c r="W117" s="88"/>
      <c r="X117" s="88"/>
      <c r="Y117" s="88"/>
      <c r="Z117" s="88"/>
    </row>
    <row r="118" spans="1:26" ht="16.5" customHeight="1" x14ac:dyDescent="0.15">
      <c r="A118" s="215" t="s">
        <v>371</v>
      </c>
      <c r="B118" s="307"/>
      <c r="C118" s="308"/>
      <c r="D118" s="309"/>
      <c r="E118" s="98"/>
      <c r="F118" s="309"/>
      <c r="G118" s="309"/>
      <c r="H118" s="98"/>
      <c r="I118" s="98"/>
      <c r="J118" s="98"/>
      <c r="K118" s="99"/>
      <c r="L118" s="88"/>
      <c r="M118" s="88"/>
      <c r="N118" s="88"/>
      <c r="O118" s="88"/>
      <c r="P118" s="88"/>
      <c r="Q118" s="88"/>
      <c r="R118" s="88"/>
      <c r="S118" s="88"/>
      <c r="T118" s="88"/>
      <c r="U118" s="88"/>
      <c r="V118" s="88"/>
      <c r="W118" s="88"/>
      <c r="X118" s="88"/>
      <c r="Y118" s="88"/>
      <c r="Z118" s="88"/>
    </row>
    <row r="119" spans="1:26" ht="16.5" customHeight="1" x14ac:dyDescent="0.15">
      <c r="A119" s="101" t="s">
        <v>372</v>
      </c>
      <c r="B119" s="310"/>
      <c r="C119" s="124"/>
      <c r="D119" s="124"/>
      <c r="E119" s="124"/>
      <c r="F119" s="124"/>
      <c r="G119" s="124"/>
      <c r="H119" s="124"/>
      <c r="I119" s="124"/>
      <c r="J119" s="124"/>
      <c r="K119" s="124"/>
      <c r="L119" s="88"/>
      <c r="M119" s="88"/>
      <c r="N119" s="88"/>
      <c r="O119" s="88"/>
      <c r="P119" s="88"/>
      <c r="Q119" s="88"/>
      <c r="R119" s="88"/>
      <c r="S119" s="88"/>
      <c r="T119" s="88"/>
      <c r="U119" s="88"/>
      <c r="V119" s="88"/>
      <c r="W119" s="88"/>
      <c r="X119" s="88"/>
      <c r="Y119" s="88"/>
      <c r="Z119" s="88"/>
    </row>
    <row r="120" spans="1:26" ht="12.75" customHeight="1" x14ac:dyDescent="0.15">
      <c r="A120" s="294" t="s">
        <v>373</v>
      </c>
      <c r="B120" s="151">
        <v>3001</v>
      </c>
      <c r="C120" s="95">
        <v>600195</v>
      </c>
      <c r="D120" s="95"/>
      <c r="E120" s="95"/>
      <c r="F120" s="95"/>
      <c r="G120" s="95"/>
      <c r="H120" s="95"/>
      <c r="I120" s="124"/>
      <c r="J120" s="95"/>
      <c r="K120" s="95"/>
      <c r="L120" s="88"/>
      <c r="M120" s="88"/>
      <c r="N120" s="88"/>
      <c r="O120" s="88"/>
      <c r="P120" s="88"/>
      <c r="Q120" s="88"/>
      <c r="R120" s="88"/>
      <c r="S120" s="88"/>
      <c r="T120" s="88"/>
      <c r="U120" s="88"/>
      <c r="V120" s="88"/>
      <c r="W120" s="88"/>
      <c r="X120" s="88"/>
      <c r="Y120" s="88"/>
      <c r="Z120" s="88"/>
    </row>
    <row r="121" spans="1:26" ht="12.75" customHeight="1" x14ac:dyDescent="0.15">
      <c r="A121" s="146" t="s">
        <v>374</v>
      </c>
      <c r="B121" s="149">
        <v>3005</v>
      </c>
      <c r="C121" s="95"/>
      <c r="D121" s="95"/>
      <c r="E121" s="95"/>
      <c r="F121" s="95"/>
      <c r="G121" s="95"/>
      <c r="H121" s="95"/>
      <c r="I121" s="124"/>
      <c r="J121" s="95"/>
      <c r="K121" s="95"/>
      <c r="L121" s="88"/>
      <c r="M121" s="88"/>
      <c r="N121" s="88"/>
      <c r="O121" s="88"/>
      <c r="P121" s="88"/>
      <c r="Q121" s="88"/>
      <c r="R121" s="88"/>
      <c r="S121" s="88"/>
      <c r="T121" s="88"/>
      <c r="U121" s="88"/>
      <c r="V121" s="88"/>
      <c r="W121" s="88"/>
      <c r="X121" s="88"/>
      <c r="Y121" s="88"/>
      <c r="Z121" s="88"/>
    </row>
    <row r="122" spans="1:26" ht="12.75" customHeight="1" x14ac:dyDescent="0.15">
      <c r="A122" s="146" t="s">
        <v>375</v>
      </c>
      <c r="B122" s="149" t="s">
        <v>376</v>
      </c>
      <c r="C122" s="95"/>
      <c r="D122" s="95"/>
      <c r="E122" s="95"/>
      <c r="F122" s="95"/>
      <c r="G122" s="95"/>
      <c r="H122" s="95"/>
      <c r="I122" s="124"/>
      <c r="J122" s="95"/>
      <c r="K122" s="95"/>
      <c r="L122" s="88"/>
      <c r="M122" s="88"/>
      <c r="N122" s="88"/>
      <c r="O122" s="88"/>
      <c r="P122" s="88"/>
      <c r="Q122" s="88"/>
      <c r="R122" s="88"/>
      <c r="S122" s="88"/>
      <c r="T122" s="88"/>
      <c r="U122" s="88"/>
      <c r="V122" s="88"/>
      <c r="W122" s="88"/>
      <c r="X122" s="88"/>
      <c r="Y122" s="88"/>
      <c r="Z122" s="88"/>
    </row>
    <row r="123" spans="1:26" ht="12.75" customHeight="1" x14ac:dyDescent="0.15">
      <c r="A123" s="146" t="s">
        <v>377</v>
      </c>
      <c r="B123" s="147">
        <v>3099</v>
      </c>
      <c r="C123" s="95"/>
      <c r="D123" s="95"/>
      <c r="E123" s="95"/>
      <c r="F123" s="95"/>
      <c r="G123" s="95"/>
      <c r="H123" s="95"/>
      <c r="I123" s="124"/>
      <c r="J123" s="95"/>
      <c r="K123" s="95"/>
      <c r="L123" s="88"/>
      <c r="M123" s="88"/>
      <c r="N123" s="88"/>
      <c r="O123" s="88"/>
      <c r="P123" s="88"/>
      <c r="Q123" s="88"/>
      <c r="R123" s="88"/>
      <c r="S123" s="88"/>
      <c r="T123" s="88"/>
      <c r="U123" s="88"/>
      <c r="V123" s="88"/>
      <c r="W123" s="88"/>
      <c r="X123" s="88"/>
      <c r="Y123" s="88"/>
      <c r="Z123" s="88"/>
    </row>
    <row r="124" spans="1:26" ht="12.75" customHeight="1" x14ac:dyDescent="0.15">
      <c r="A124" s="108" t="s">
        <v>378</v>
      </c>
      <c r="B124" s="115"/>
      <c r="C124" s="110">
        <f t="shared" ref="C124:H124" si="8">SUM(C120:C123)</f>
        <v>600195</v>
      </c>
      <c r="D124" s="110">
        <f t="shared" si="8"/>
        <v>0</v>
      </c>
      <c r="E124" s="110">
        <f t="shared" si="8"/>
        <v>0</v>
      </c>
      <c r="F124" s="110">
        <f t="shared" si="8"/>
        <v>0</v>
      </c>
      <c r="G124" s="110">
        <f t="shared" si="8"/>
        <v>0</v>
      </c>
      <c r="H124" s="110">
        <f t="shared" si="8"/>
        <v>0</v>
      </c>
      <c r="I124" s="124"/>
      <c r="J124" s="110">
        <f t="shared" ref="J124:K124" si="9">SUM(J120:J123)</f>
        <v>0</v>
      </c>
      <c r="K124" s="110">
        <f t="shared" si="9"/>
        <v>0</v>
      </c>
      <c r="L124" s="88"/>
      <c r="M124" s="88"/>
      <c r="N124" s="88"/>
      <c r="O124" s="88"/>
      <c r="P124" s="88"/>
      <c r="Q124" s="88"/>
      <c r="R124" s="88"/>
      <c r="S124" s="88"/>
      <c r="T124" s="88"/>
      <c r="U124" s="88"/>
      <c r="V124" s="88"/>
      <c r="W124" s="88"/>
      <c r="X124" s="88"/>
      <c r="Y124" s="88"/>
      <c r="Z124" s="88"/>
    </row>
    <row r="125" spans="1:26" ht="15.75" customHeight="1" x14ac:dyDescent="0.15">
      <c r="A125" s="283" t="s">
        <v>379</v>
      </c>
      <c r="B125" s="311"/>
      <c r="C125" s="124"/>
      <c r="D125" s="124"/>
      <c r="E125" s="298"/>
      <c r="F125" s="124"/>
      <c r="G125" s="124"/>
      <c r="H125" s="124"/>
      <c r="I125" s="124"/>
      <c r="J125" s="124"/>
      <c r="K125" s="124"/>
      <c r="L125" s="88"/>
      <c r="M125" s="88"/>
      <c r="N125" s="88"/>
      <c r="O125" s="88"/>
      <c r="P125" s="88"/>
      <c r="Q125" s="88"/>
      <c r="R125" s="88"/>
      <c r="S125" s="88"/>
      <c r="T125" s="88"/>
      <c r="U125" s="88"/>
      <c r="V125" s="88"/>
      <c r="W125" s="88"/>
      <c r="X125" s="88"/>
      <c r="Y125" s="88"/>
      <c r="Z125" s="88"/>
    </row>
    <row r="126" spans="1:26" ht="12.75" customHeight="1" x14ac:dyDescent="0.15">
      <c r="A126" s="312" t="s">
        <v>380</v>
      </c>
      <c r="B126" s="313"/>
      <c r="C126" s="124"/>
      <c r="D126" s="124"/>
      <c r="E126" s="298"/>
      <c r="F126" s="124"/>
      <c r="G126" s="124"/>
      <c r="H126" s="124"/>
      <c r="I126" s="124"/>
      <c r="J126" s="124"/>
      <c r="K126" s="124"/>
      <c r="L126" s="88"/>
      <c r="M126" s="88"/>
      <c r="N126" s="88"/>
      <c r="O126" s="88"/>
      <c r="P126" s="88"/>
      <c r="Q126" s="88"/>
      <c r="R126" s="88"/>
      <c r="S126" s="88"/>
      <c r="T126" s="88"/>
      <c r="U126" s="88"/>
      <c r="V126" s="88"/>
      <c r="W126" s="88"/>
      <c r="X126" s="88"/>
      <c r="Y126" s="88"/>
      <c r="Z126" s="88"/>
    </row>
    <row r="127" spans="1:26" ht="12.75" customHeight="1" x14ac:dyDescent="0.15">
      <c r="A127" s="294" t="s">
        <v>381</v>
      </c>
      <c r="B127" s="149">
        <v>3100</v>
      </c>
      <c r="C127" s="95">
        <v>150000</v>
      </c>
      <c r="D127" s="298"/>
      <c r="E127" s="298"/>
      <c r="F127" s="95"/>
      <c r="G127" s="124"/>
      <c r="H127" s="124"/>
      <c r="I127" s="124"/>
      <c r="J127" s="124"/>
      <c r="K127" s="124"/>
      <c r="L127" s="88"/>
      <c r="M127" s="88"/>
      <c r="N127" s="88"/>
      <c r="O127" s="88"/>
      <c r="P127" s="88"/>
      <c r="Q127" s="88"/>
      <c r="R127" s="88"/>
      <c r="S127" s="88"/>
      <c r="T127" s="88"/>
      <c r="U127" s="88"/>
      <c r="V127" s="88"/>
      <c r="W127" s="88"/>
      <c r="X127" s="88"/>
      <c r="Y127" s="88"/>
      <c r="Z127" s="88"/>
    </row>
    <row r="128" spans="1:26" ht="12.75" customHeight="1" x14ac:dyDescent="0.15">
      <c r="A128" s="294" t="s">
        <v>382</v>
      </c>
      <c r="B128" s="151">
        <v>3105</v>
      </c>
      <c r="C128" s="124"/>
      <c r="D128" s="124"/>
      <c r="E128" s="298"/>
      <c r="F128" s="124"/>
      <c r="G128" s="124"/>
      <c r="H128" s="124"/>
      <c r="I128" s="124"/>
      <c r="J128" s="124"/>
      <c r="K128" s="124"/>
      <c r="L128" s="88"/>
      <c r="M128" s="88"/>
      <c r="N128" s="88"/>
      <c r="O128" s="88"/>
      <c r="P128" s="88"/>
      <c r="Q128" s="88"/>
      <c r="R128" s="88"/>
      <c r="S128" s="88"/>
      <c r="T128" s="88"/>
      <c r="U128" s="88"/>
      <c r="V128" s="88"/>
      <c r="W128" s="88"/>
      <c r="X128" s="88"/>
      <c r="Y128" s="88"/>
      <c r="Z128" s="88"/>
    </row>
    <row r="129" spans="1:26" ht="12.75" customHeight="1" x14ac:dyDescent="0.15">
      <c r="A129" s="294" t="s">
        <v>383</v>
      </c>
      <c r="B129" s="151">
        <v>3110</v>
      </c>
      <c r="C129" s="124"/>
      <c r="D129" s="124"/>
      <c r="E129" s="298"/>
      <c r="F129" s="124"/>
      <c r="G129" s="124"/>
      <c r="H129" s="124"/>
      <c r="I129" s="124"/>
      <c r="J129" s="124"/>
      <c r="K129" s="124"/>
      <c r="L129" s="88"/>
      <c r="M129" s="88"/>
      <c r="N129" s="88"/>
      <c r="O129" s="88"/>
      <c r="P129" s="88"/>
      <c r="Q129" s="88"/>
      <c r="R129" s="88"/>
      <c r="S129" s="88"/>
      <c r="T129" s="88"/>
      <c r="U129" s="88"/>
      <c r="V129" s="88"/>
      <c r="W129" s="88"/>
      <c r="X129" s="88"/>
      <c r="Y129" s="88"/>
      <c r="Z129" s="88"/>
    </row>
    <row r="130" spans="1:26" ht="12.75" customHeight="1" x14ac:dyDescent="0.15">
      <c r="A130" s="294" t="s">
        <v>384</v>
      </c>
      <c r="B130" s="151">
        <v>3120</v>
      </c>
      <c r="C130" s="95"/>
      <c r="D130" s="124"/>
      <c r="E130" s="298"/>
      <c r="F130" s="95"/>
      <c r="G130" s="124"/>
      <c r="H130" s="124"/>
      <c r="I130" s="124"/>
      <c r="J130" s="124"/>
      <c r="K130" s="124"/>
      <c r="L130" s="88"/>
      <c r="M130" s="88"/>
      <c r="N130" s="88"/>
      <c r="O130" s="88"/>
      <c r="P130" s="88"/>
      <c r="Q130" s="88"/>
      <c r="R130" s="88"/>
      <c r="S130" s="88"/>
      <c r="T130" s="88"/>
      <c r="U130" s="88"/>
      <c r="V130" s="88"/>
      <c r="W130" s="88"/>
      <c r="X130" s="88"/>
      <c r="Y130" s="88"/>
      <c r="Z130" s="88"/>
    </row>
    <row r="131" spans="1:26" ht="12.75" customHeight="1" x14ac:dyDescent="0.15">
      <c r="A131" s="294" t="s">
        <v>385</v>
      </c>
      <c r="B131" s="151">
        <v>3130</v>
      </c>
      <c r="C131" s="95"/>
      <c r="D131" s="124"/>
      <c r="E131" s="298"/>
      <c r="F131" s="95"/>
      <c r="G131" s="124"/>
      <c r="H131" s="124"/>
      <c r="I131" s="124"/>
      <c r="J131" s="124"/>
      <c r="K131" s="124"/>
      <c r="L131" s="88"/>
      <c r="M131" s="88"/>
      <c r="N131" s="88"/>
      <c r="O131" s="88"/>
      <c r="P131" s="88"/>
      <c r="Q131" s="88"/>
      <c r="R131" s="88"/>
      <c r="S131" s="88"/>
      <c r="T131" s="88"/>
      <c r="U131" s="88"/>
      <c r="V131" s="88"/>
      <c r="W131" s="88"/>
      <c r="X131" s="88"/>
      <c r="Y131" s="88"/>
      <c r="Z131" s="88"/>
    </row>
    <row r="132" spans="1:26" ht="12.75" customHeight="1" x14ac:dyDescent="0.15">
      <c r="A132" s="294" t="s">
        <v>386</v>
      </c>
      <c r="B132" s="151">
        <v>3145</v>
      </c>
      <c r="C132" s="124"/>
      <c r="D132" s="124"/>
      <c r="E132" s="298"/>
      <c r="F132" s="124"/>
      <c r="G132" s="124"/>
      <c r="H132" s="124"/>
      <c r="I132" s="124"/>
      <c r="J132" s="124"/>
      <c r="K132" s="124"/>
      <c r="L132" s="88"/>
      <c r="M132" s="88"/>
      <c r="N132" s="88"/>
      <c r="O132" s="88"/>
      <c r="P132" s="88"/>
      <c r="Q132" s="88"/>
      <c r="R132" s="88"/>
      <c r="S132" s="88"/>
      <c r="T132" s="88"/>
      <c r="U132" s="88"/>
      <c r="V132" s="88"/>
      <c r="W132" s="88"/>
      <c r="X132" s="88"/>
      <c r="Y132" s="88"/>
      <c r="Z132" s="88"/>
    </row>
    <row r="133" spans="1:26" ht="12.75" customHeight="1" x14ac:dyDescent="0.15">
      <c r="A133" s="294" t="s">
        <v>387</v>
      </c>
      <c r="B133" s="151">
        <v>3199</v>
      </c>
      <c r="C133" s="95"/>
      <c r="D133" s="148"/>
      <c r="E133" s="298"/>
      <c r="F133" s="95"/>
      <c r="G133" s="124"/>
      <c r="H133" s="124"/>
      <c r="I133" s="124"/>
      <c r="J133" s="124"/>
      <c r="K133" s="124"/>
      <c r="L133" s="88"/>
      <c r="M133" s="88"/>
      <c r="N133" s="88"/>
      <c r="O133" s="88"/>
      <c r="P133" s="88"/>
      <c r="Q133" s="88"/>
      <c r="R133" s="88"/>
      <c r="S133" s="88"/>
      <c r="T133" s="88"/>
      <c r="U133" s="88"/>
      <c r="V133" s="88"/>
      <c r="W133" s="88"/>
      <c r="X133" s="88"/>
      <c r="Y133" s="88"/>
      <c r="Z133" s="88"/>
    </row>
    <row r="134" spans="1:26" ht="12.75" customHeight="1" x14ac:dyDescent="0.15">
      <c r="A134" s="108" t="s">
        <v>388</v>
      </c>
      <c r="B134" s="282"/>
      <c r="C134" s="110">
        <f t="shared" ref="C134:D134" si="10">SUM(C127:C133)</f>
        <v>150000</v>
      </c>
      <c r="D134" s="110">
        <f t="shared" si="10"/>
        <v>0</v>
      </c>
      <c r="E134" s="124"/>
      <c r="F134" s="110">
        <f>SUM(F127:F133)</f>
        <v>0</v>
      </c>
      <c r="G134" s="124"/>
      <c r="H134" s="124"/>
      <c r="I134" s="124"/>
      <c r="J134" s="124"/>
      <c r="K134" s="124"/>
      <c r="L134" s="88"/>
      <c r="M134" s="88"/>
      <c r="N134" s="88"/>
      <c r="O134" s="88"/>
      <c r="P134" s="88"/>
      <c r="Q134" s="88"/>
      <c r="R134" s="88"/>
      <c r="S134" s="88"/>
      <c r="T134" s="88"/>
      <c r="U134" s="88"/>
      <c r="V134" s="88"/>
      <c r="W134" s="88"/>
      <c r="X134" s="88"/>
      <c r="Y134" s="88"/>
      <c r="Z134" s="88"/>
    </row>
    <row r="135" spans="1:26" ht="15.75" customHeight="1" x14ac:dyDescent="0.15">
      <c r="A135" s="314" t="s">
        <v>389</v>
      </c>
      <c r="B135" s="315"/>
      <c r="C135" s="114"/>
      <c r="D135" s="114"/>
      <c r="E135" s="124"/>
      <c r="F135" s="124"/>
      <c r="G135" s="124"/>
      <c r="H135" s="124"/>
      <c r="I135" s="124"/>
      <c r="J135" s="124"/>
      <c r="K135" s="124"/>
      <c r="L135" s="88"/>
      <c r="M135" s="88"/>
      <c r="N135" s="88"/>
      <c r="O135" s="88"/>
      <c r="P135" s="88"/>
      <c r="Q135" s="88"/>
      <c r="R135" s="88"/>
      <c r="S135" s="88"/>
      <c r="T135" s="88"/>
      <c r="U135" s="88"/>
      <c r="V135" s="88"/>
      <c r="W135" s="88"/>
      <c r="X135" s="88"/>
      <c r="Y135" s="88"/>
      <c r="Z135" s="88"/>
    </row>
    <row r="136" spans="1:26" ht="12.75" customHeight="1" x14ac:dyDescent="0.15">
      <c r="A136" s="294" t="s">
        <v>390</v>
      </c>
      <c r="B136" s="151">
        <v>3200</v>
      </c>
      <c r="C136" s="95"/>
      <c r="D136" s="95"/>
      <c r="E136" s="124"/>
      <c r="F136" s="124"/>
      <c r="G136" s="95"/>
      <c r="H136" s="124"/>
      <c r="I136" s="124"/>
      <c r="J136" s="124"/>
      <c r="K136" s="124"/>
      <c r="L136" s="88"/>
      <c r="M136" s="88"/>
      <c r="N136" s="88"/>
      <c r="O136" s="88"/>
      <c r="P136" s="88"/>
      <c r="Q136" s="88"/>
      <c r="R136" s="88"/>
      <c r="S136" s="88"/>
      <c r="T136" s="88"/>
      <c r="U136" s="88"/>
      <c r="V136" s="88"/>
      <c r="W136" s="88"/>
      <c r="X136" s="88"/>
      <c r="Y136" s="88"/>
      <c r="Z136" s="88"/>
    </row>
    <row r="137" spans="1:26" ht="12.75" customHeight="1" x14ac:dyDescent="0.15">
      <c r="A137" s="294" t="s">
        <v>391</v>
      </c>
      <c r="B137" s="151">
        <v>3220</v>
      </c>
      <c r="C137" s="95"/>
      <c r="D137" s="95"/>
      <c r="E137" s="124"/>
      <c r="F137" s="124"/>
      <c r="G137" s="95"/>
      <c r="H137" s="124"/>
      <c r="I137" s="124"/>
      <c r="J137" s="124"/>
      <c r="K137" s="124"/>
      <c r="L137" s="88"/>
      <c r="M137" s="88"/>
      <c r="N137" s="88"/>
      <c r="O137" s="88"/>
      <c r="P137" s="88"/>
      <c r="Q137" s="88"/>
      <c r="R137" s="88"/>
      <c r="S137" s="88"/>
      <c r="T137" s="88"/>
      <c r="U137" s="88"/>
      <c r="V137" s="88"/>
      <c r="W137" s="88"/>
      <c r="X137" s="88"/>
      <c r="Y137" s="88"/>
      <c r="Z137" s="88"/>
    </row>
    <row r="138" spans="1:26" ht="12.75" customHeight="1" x14ac:dyDescent="0.15">
      <c r="A138" s="294" t="s">
        <v>392</v>
      </c>
      <c r="B138" s="151">
        <v>3225</v>
      </c>
      <c r="C138" s="95"/>
      <c r="D138" s="95"/>
      <c r="E138" s="124"/>
      <c r="F138" s="124"/>
      <c r="G138" s="95"/>
      <c r="H138" s="124"/>
      <c r="I138" s="124"/>
      <c r="J138" s="124"/>
      <c r="K138" s="124"/>
      <c r="L138" s="88"/>
      <c r="M138" s="88"/>
      <c r="N138" s="88"/>
      <c r="O138" s="88"/>
      <c r="P138" s="88"/>
      <c r="Q138" s="88"/>
      <c r="R138" s="88"/>
      <c r="S138" s="88"/>
      <c r="T138" s="88"/>
      <c r="U138" s="88"/>
      <c r="V138" s="88"/>
      <c r="W138" s="88"/>
      <c r="X138" s="88"/>
      <c r="Y138" s="88"/>
      <c r="Z138" s="88"/>
    </row>
    <row r="139" spans="1:26" ht="12.75" customHeight="1" x14ac:dyDescent="0.15">
      <c r="A139" s="294" t="s">
        <v>393</v>
      </c>
      <c r="B139" s="151">
        <v>3235</v>
      </c>
      <c r="C139" s="95"/>
      <c r="D139" s="95"/>
      <c r="E139" s="124"/>
      <c r="F139" s="124"/>
      <c r="G139" s="95"/>
      <c r="H139" s="124"/>
      <c r="I139" s="124"/>
      <c r="J139" s="124"/>
      <c r="K139" s="124"/>
      <c r="L139" s="88"/>
      <c r="M139" s="88"/>
      <c r="N139" s="88"/>
      <c r="O139" s="88"/>
      <c r="P139" s="88"/>
      <c r="Q139" s="88"/>
      <c r="R139" s="88"/>
      <c r="S139" s="88"/>
      <c r="T139" s="88"/>
      <c r="U139" s="88"/>
      <c r="V139" s="88"/>
      <c r="W139" s="88"/>
      <c r="X139" s="88"/>
      <c r="Y139" s="88"/>
      <c r="Z139" s="88"/>
    </row>
    <row r="140" spans="1:26" ht="12.75" customHeight="1" x14ac:dyDescent="0.15">
      <c r="A140" s="146" t="s">
        <v>394</v>
      </c>
      <c r="B140" s="151">
        <v>3240</v>
      </c>
      <c r="C140" s="95"/>
      <c r="D140" s="95"/>
      <c r="E140" s="124"/>
      <c r="F140" s="124"/>
      <c r="G140" s="95"/>
      <c r="H140" s="124"/>
      <c r="I140" s="124"/>
      <c r="J140" s="124"/>
      <c r="K140" s="124"/>
      <c r="L140" s="88"/>
      <c r="M140" s="88"/>
      <c r="N140" s="88"/>
      <c r="O140" s="88"/>
      <c r="P140" s="88"/>
      <c r="Q140" s="88"/>
      <c r="R140" s="88"/>
      <c r="S140" s="88"/>
      <c r="T140" s="88"/>
      <c r="U140" s="88"/>
      <c r="V140" s="88"/>
      <c r="W140" s="88"/>
      <c r="X140" s="88"/>
      <c r="Y140" s="88"/>
      <c r="Z140" s="88"/>
    </row>
    <row r="141" spans="1:26" ht="12.75" customHeight="1" x14ac:dyDescent="0.15">
      <c r="A141" s="294" t="s">
        <v>395</v>
      </c>
      <c r="B141" s="151">
        <v>3270</v>
      </c>
      <c r="C141" s="95"/>
      <c r="D141" s="95"/>
      <c r="E141" s="124"/>
      <c r="F141" s="124"/>
      <c r="G141" s="95"/>
      <c r="H141" s="124"/>
      <c r="I141" s="124"/>
      <c r="J141" s="124"/>
      <c r="K141" s="124"/>
      <c r="L141" s="88"/>
      <c r="M141" s="88"/>
      <c r="N141" s="88"/>
      <c r="O141" s="88"/>
      <c r="P141" s="88"/>
      <c r="Q141" s="88"/>
      <c r="R141" s="88"/>
      <c r="S141" s="88"/>
      <c r="T141" s="88"/>
      <c r="U141" s="88"/>
      <c r="V141" s="88"/>
      <c r="W141" s="88"/>
      <c r="X141" s="88"/>
      <c r="Y141" s="88"/>
      <c r="Z141" s="88"/>
    </row>
    <row r="142" spans="1:26" ht="12.75" customHeight="1" x14ac:dyDescent="0.15">
      <c r="A142" s="294" t="s">
        <v>396</v>
      </c>
      <c r="B142" s="151">
        <v>3299</v>
      </c>
      <c r="C142" s="95"/>
      <c r="D142" s="95"/>
      <c r="E142" s="124"/>
      <c r="F142" s="124"/>
      <c r="G142" s="95"/>
      <c r="H142" s="124"/>
      <c r="I142" s="124"/>
      <c r="J142" s="124"/>
      <c r="K142" s="124"/>
      <c r="L142" s="88"/>
      <c r="M142" s="88"/>
      <c r="N142" s="88"/>
      <c r="O142" s="88"/>
      <c r="P142" s="88"/>
      <c r="Q142" s="88"/>
      <c r="R142" s="88"/>
      <c r="S142" s="88"/>
      <c r="T142" s="88"/>
      <c r="U142" s="88"/>
      <c r="V142" s="88"/>
      <c r="W142" s="88"/>
      <c r="X142" s="88"/>
      <c r="Y142" s="88"/>
      <c r="Z142" s="88"/>
    </row>
    <row r="143" spans="1:26" ht="12.75" customHeight="1" x14ac:dyDescent="0.15">
      <c r="A143" s="108" t="s">
        <v>397</v>
      </c>
      <c r="B143" s="229"/>
      <c r="C143" s="110">
        <f t="shared" ref="C143:D143" si="11">SUM(C136:C142)</f>
        <v>0</v>
      </c>
      <c r="D143" s="110">
        <f t="shared" si="11"/>
        <v>0</v>
      </c>
      <c r="E143" s="124"/>
      <c r="F143" s="124"/>
      <c r="G143" s="110">
        <f>SUM(G136:G142)</f>
        <v>0</v>
      </c>
      <c r="H143" s="124"/>
      <c r="I143" s="124"/>
      <c r="J143" s="124"/>
      <c r="K143" s="124"/>
      <c r="L143" s="88"/>
      <c r="M143" s="88"/>
      <c r="N143" s="88"/>
      <c r="O143" s="88"/>
      <c r="P143" s="88"/>
      <c r="Q143" s="88"/>
      <c r="R143" s="88"/>
      <c r="S143" s="88"/>
      <c r="T143" s="88"/>
      <c r="U143" s="88"/>
      <c r="V143" s="88"/>
      <c r="W143" s="88"/>
      <c r="X143" s="88"/>
      <c r="Y143" s="88"/>
      <c r="Z143" s="88"/>
    </row>
    <row r="144" spans="1:26" ht="15.75" customHeight="1" x14ac:dyDescent="0.15">
      <c r="A144" s="314" t="s">
        <v>398</v>
      </c>
      <c r="B144" s="315"/>
      <c r="C144" s="114"/>
      <c r="D144" s="162"/>
      <c r="E144" s="124"/>
      <c r="F144" s="124"/>
      <c r="G144" s="114"/>
      <c r="H144" s="124"/>
      <c r="I144" s="124"/>
      <c r="J144" s="124"/>
      <c r="K144" s="124"/>
      <c r="L144" s="88"/>
      <c r="M144" s="88"/>
      <c r="N144" s="88"/>
      <c r="O144" s="88"/>
      <c r="P144" s="88"/>
      <c r="Q144" s="88"/>
      <c r="R144" s="88"/>
      <c r="S144" s="88"/>
      <c r="T144" s="88"/>
      <c r="U144" s="88"/>
      <c r="V144" s="88"/>
      <c r="W144" s="88"/>
      <c r="X144" s="88"/>
      <c r="Y144" s="88"/>
      <c r="Z144" s="88"/>
    </row>
    <row r="145" spans="1:26" ht="12.75" customHeight="1" x14ac:dyDescent="0.15">
      <c r="A145" s="294" t="s">
        <v>399</v>
      </c>
      <c r="B145" s="151">
        <v>3305</v>
      </c>
      <c r="C145" s="316"/>
      <c r="D145" s="124"/>
      <c r="E145" s="124"/>
      <c r="F145" s="124"/>
      <c r="G145" s="316"/>
      <c r="H145" s="124"/>
      <c r="I145" s="124"/>
      <c r="J145" s="124"/>
      <c r="K145" s="124"/>
      <c r="L145" s="88"/>
      <c r="M145" s="88"/>
      <c r="N145" s="88"/>
      <c r="O145" s="88"/>
      <c r="P145" s="88"/>
      <c r="Q145" s="88"/>
      <c r="R145" s="88"/>
      <c r="S145" s="88"/>
      <c r="T145" s="88"/>
      <c r="U145" s="88"/>
      <c r="V145" s="88"/>
      <c r="W145" s="88"/>
      <c r="X145" s="88"/>
      <c r="Y145" s="88"/>
      <c r="Z145" s="88"/>
    </row>
    <row r="146" spans="1:26" ht="12.75" customHeight="1" x14ac:dyDescent="0.15">
      <c r="A146" s="294" t="s">
        <v>400</v>
      </c>
      <c r="B146" s="151">
        <v>3310</v>
      </c>
      <c r="C146" s="148"/>
      <c r="D146" s="124"/>
      <c r="E146" s="124"/>
      <c r="F146" s="124"/>
      <c r="G146" s="95"/>
      <c r="H146" s="124"/>
      <c r="I146" s="124"/>
      <c r="J146" s="124"/>
      <c r="K146" s="124"/>
      <c r="L146" s="88"/>
      <c r="M146" s="88"/>
      <c r="N146" s="88"/>
      <c r="O146" s="88"/>
      <c r="P146" s="88"/>
      <c r="Q146" s="88"/>
      <c r="R146" s="88"/>
      <c r="S146" s="88"/>
      <c r="T146" s="88"/>
      <c r="U146" s="88"/>
      <c r="V146" s="88"/>
      <c r="W146" s="88"/>
      <c r="X146" s="88"/>
      <c r="Y146" s="88"/>
      <c r="Z146" s="88"/>
    </row>
    <row r="147" spans="1:26" ht="12.75" customHeight="1" x14ac:dyDescent="0.15">
      <c r="A147" s="108" t="s">
        <v>401</v>
      </c>
      <c r="B147" s="282"/>
      <c r="C147" s="110">
        <f>SUM(C145:C146)</f>
        <v>0</v>
      </c>
      <c r="D147" s="124"/>
      <c r="E147" s="124"/>
      <c r="F147" s="124"/>
      <c r="G147" s="110">
        <f>SUM(G145:G146)</f>
        <v>0</v>
      </c>
      <c r="H147" s="124"/>
      <c r="I147" s="124"/>
      <c r="J147" s="124"/>
      <c r="K147" s="124"/>
      <c r="L147" s="88"/>
      <c r="M147" s="88"/>
      <c r="N147" s="88"/>
      <c r="O147" s="88"/>
      <c r="P147" s="88"/>
      <c r="Q147" s="88"/>
      <c r="R147" s="88"/>
      <c r="S147" s="88"/>
      <c r="T147" s="88"/>
      <c r="U147" s="88"/>
      <c r="V147" s="88"/>
      <c r="W147" s="88"/>
      <c r="X147" s="88"/>
      <c r="Y147" s="88"/>
      <c r="Z147" s="88"/>
    </row>
    <row r="148" spans="1:26" ht="12.75" customHeight="1" x14ac:dyDescent="0.15">
      <c r="A148" s="317" t="s">
        <v>402</v>
      </c>
      <c r="B148" s="112">
        <v>3360</v>
      </c>
      <c r="C148" s="113"/>
      <c r="D148" s="124"/>
      <c r="E148" s="124"/>
      <c r="F148" s="124"/>
      <c r="G148" s="124"/>
      <c r="H148" s="124"/>
      <c r="I148" s="124"/>
      <c r="J148" s="124"/>
      <c r="K148" s="124"/>
      <c r="L148" s="88"/>
      <c r="M148" s="88"/>
      <c r="N148" s="88"/>
      <c r="O148" s="88"/>
      <c r="P148" s="88"/>
      <c r="Q148" s="88"/>
      <c r="R148" s="88"/>
      <c r="S148" s="88"/>
      <c r="T148" s="88"/>
      <c r="U148" s="88"/>
      <c r="V148" s="88"/>
      <c r="W148" s="88"/>
      <c r="X148" s="88"/>
      <c r="Y148" s="88"/>
      <c r="Z148" s="88"/>
    </row>
    <row r="149" spans="1:26" ht="12.75" customHeight="1" x14ac:dyDescent="0.15">
      <c r="A149" s="318" t="s">
        <v>403</v>
      </c>
      <c r="B149" s="151">
        <v>3365</v>
      </c>
      <c r="C149" s="148"/>
      <c r="D149" s="148"/>
      <c r="E149" s="124"/>
      <c r="F149" s="124"/>
      <c r="G149" s="148"/>
      <c r="H149" s="124"/>
      <c r="I149" s="124"/>
      <c r="J149" s="124"/>
      <c r="K149" s="124"/>
      <c r="L149" s="88"/>
      <c r="M149" s="88"/>
      <c r="N149" s="88"/>
      <c r="O149" s="88"/>
      <c r="P149" s="88"/>
      <c r="Q149" s="88"/>
      <c r="R149" s="88"/>
      <c r="S149" s="88"/>
      <c r="T149" s="88"/>
      <c r="U149" s="88"/>
      <c r="V149" s="88"/>
      <c r="W149" s="88"/>
      <c r="X149" s="88"/>
      <c r="Y149" s="88"/>
      <c r="Z149" s="88"/>
    </row>
    <row r="150" spans="1:26" ht="12.75" customHeight="1" x14ac:dyDescent="0.15">
      <c r="A150" s="169" t="s">
        <v>404</v>
      </c>
      <c r="B150" s="151">
        <v>3370</v>
      </c>
      <c r="C150" s="148"/>
      <c r="D150" s="148"/>
      <c r="E150" s="124"/>
      <c r="F150" s="124"/>
      <c r="G150" s="124"/>
      <c r="H150" s="124"/>
      <c r="I150" s="124"/>
      <c r="J150" s="124"/>
      <c r="K150" s="124"/>
      <c r="L150" s="88"/>
      <c r="M150" s="88"/>
      <c r="N150" s="88"/>
      <c r="O150" s="88"/>
      <c r="P150" s="88"/>
      <c r="Q150" s="88"/>
      <c r="R150" s="88"/>
      <c r="S150" s="88"/>
      <c r="T150" s="88"/>
      <c r="U150" s="88"/>
      <c r="V150" s="88"/>
      <c r="W150" s="88"/>
      <c r="X150" s="88"/>
      <c r="Y150" s="88"/>
      <c r="Z150" s="88"/>
    </row>
    <row r="151" spans="1:26" ht="12.75" customHeight="1" x14ac:dyDescent="0.15">
      <c r="A151" s="169" t="s">
        <v>405</v>
      </c>
      <c r="B151" s="151">
        <v>3410</v>
      </c>
      <c r="C151" s="148"/>
      <c r="D151" s="148"/>
      <c r="E151" s="148"/>
      <c r="F151" s="148"/>
      <c r="G151" s="148"/>
      <c r="H151" s="148"/>
      <c r="I151" s="148"/>
      <c r="J151" s="148"/>
      <c r="K151" s="148"/>
      <c r="L151" s="88"/>
      <c r="M151" s="88"/>
      <c r="N151" s="88"/>
      <c r="O151" s="88"/>
      <c r="P151" s="88"/>
      <c r="Q151" s="88"/>
      <c r="R151" s="88"/>
      <c r="S151" s="88"/>
      <c r="T151" s="88"/>
      <c r="U151" s="88"/>
      <c r="V151" s="88"/>
      <c r="W151" s="88"/>
      <c r="X151" s="88"/>
      <c r="Y151" s="88"/>
      <c r="Z151" s="88"/>
    </row>
    <row r="152" spans="1:26" ht="12.75" customHeight="1" x14ac:dyDescent="0.15">
      <c r="A152" s="169" t="s">
        <v>406</v>
      </c>
      <c r="B152" s="151">
        <v>3499</v>
      </c>
      <c r="C152" s="148"/>
      <c r="D152" s="148"/>
      <c r="E152" s="148"/>
      <c r="F152" s="148"/>
      <c r="G152" s="148"/>
      <c r="H152" s="148"/>
      <c r="I152" s="148"/>
      <c r="J152" s="148"/>
      <c r="K152" s="148"/>
      <c r="L152" s="88"/>
      <c r="M152" s="88"/>
      <c r="N152" s="88"/>
      <c r="O152" s="88"/>
      <c r="P152" s="88"/>
      <c r="Q152" s="88"/>
      <c r="R152" s="88"/>
      <c r="S152" s="88"/>
      <c r="T152" s="88"/>
      <c r="U152" s="88"/>
      <c r="V152" s="88"/>
      <c r="W152" s="88"/>
      <c r="X152" s="88"/>
      <c r="Y152" s="88"/>
      <c r="Z152" s="88"/>
    </row>
    <row r="153" spans="1:26" ht="15.75" customHeight="1" x14ac:dyDescent="0.15">
      <c r="A153" s="144" t="s">
        <v>407</v>
      </c>
      <c r="B153" s="319"/>
      <c r="C153" s="152"/>
      <c r="D153" s="152"/>
      <c r="E153" s="124"/>
      <c r="F153" s="152"/>
      <c r="G153" s="124"/>
      <c r="H153" s="124"/>
      <c r="I153" s="124"/>
      <c r="J153" s="124"/>
      <c r="K153" s="124"/>
      <c r="L153" s="88"/>
      <c r="M153" s="88"/>
      <c r="N153" s="88"/>
      <c r="O153" s="88"/>
      <c r="P153" s="88"/>
      <c r="Q153" s="88"/>
      <c r="R153" s="88"/>
      <c r="S153" s="88"/>
      <c r="T153" s="88"/>
      <c r="U153" s="88"/>
      <c r="V153" s="88"/>
      <c r="W153" s="88"/>
      <c r="X153" s="88"/>
      <c r="Y153" s="88"/>
      <c r="Z153" s="88"/>
    </row>
    <row r="154" spans="1:26" ht="12.75" customHeight="1" x14ac:dyDescent="0.15">
      <c r="A154" s="169" t="s">
        <v>408</v>
      </c>
      <c r="B154" s="149">
        <v>3500</v>
      </c>
      <c r="C154" s="148"/>
      <c r="D154" s="148"/>
      <c r="E154" s="124"/>
      <c r="F154" s="148">
        <v>8782</v>
      </c>
      <c r="G154" s="148"/>
      <c r="H154" s="124"/>
      <c r="I154" s="124"/>
      <c r="J154" s="124"/>
      <c r="K154" s="124"/>
      <c r="L154" s="88"/>
      <c r="M154" s="88"/>
      <c r="N154" s="88"/>
      <c r="O154" s="88"/>
      <c r="P154" s="88"/>
      <c r="Q154" s="88"/>
      <c r="R154" s="88"/>
      <c r="S154" s="88"/>
      <c r="T154" s="88"/>
      <c r="U154" s="88"/>
      <c r="V154" s="88"/>
      <c r="W154" s="88"/>
      <c r="X154" s="88"/>
      <c r="Y154" s="88"/>
      <c r="Z154" s="88"/>
    </row>
    <row r="155" spans="1:26" ht="12.75" customHeight="1" x14ac:dyDescent="0.15">
      <c r="A155" s="169" t="s">
        <v>409</v>
      </c>
      <c r="B155" s="151">
        <v>3510</v>
      </c>
      <c r="C155" s="148"/>
      <c r="D155" s="148"/>
      <c r="E155" s="124"/>
      <c r="F155" s="148">
        <v>180000</v>
      </c>
      <c r="G155" s="148"/>
      <c r="H155" s="124"/>
      <c r="I155" s="124"/>
      <c r="J155" s="124"/>
      <c r="K155" s="124"/>
      <c r="L155" s="88"/>
      <c r="M155" s="88"/>
      <c r="N155" s="88"/>
      <c r="O155" s="88"/>
      <c r="P155" s="88"/>
      <c r="Q155" s="88"/>
      <c r="R155" s="88"/>
      <c r="S155" s="88"/>
      <c r="T155" s="88"/>
      <c r="U155" s="88"/>
      <c r="V155" s="88"/>
      <c r="W155" s="88"/>
      <c r="X155" s="88"/>
      <c r="Y155" s="88"/>
      <c r="Z155" s="88"/>
    </row>
    <row r="156" spans="1:26" ht="12.75" customHeight="1" x14ac:dyDescent="0.15">
      <c r="A156" s="169" t="s">
        <v>410</v>
      </c>
      <c r="B156" s="151">
        <v>3599</v>
      </c>
      <c r="C156" s="148"/>
      <c r="D156" s="148"/>
      <c r="E156" s="124"/>
      <c r="F156" s="148"/>
      <c r="G156" s="148"/>
      <c r="H156" s="124"/>
      <c r="I156" s="124"/>
      <c r="J156" s="124"/>
      <c r="K156" s="124"/>
      <c r="L156" s="88"/>
      <c r="M156" s="88"/>
      <c r="N156" s="88"/>
      <c r="O156" s="88"/>
      <c r="P156" s="88"/>
      <c r="Q156" s="88"/>
      <c r="R156" s="88"/>
      <c r="S156" s="88"/>
      <c r="T156" s="88"/>
      <c r="U156" s="88"/>
      <c r="V156" s="88"/>
      <c r="W156" s="88"/>
      <c r="X156" s="88"/>
      <c r="Y156" s="88"/>
      <c r="Z156" s="88"/>
    </row>
    <row r="157" spans="1:26" ht="12.75" customHeight="1" x14ac:dyDescent="0.15">
      <c r="A157" s="108" t="s">
        <v>411</v>
      </c>
      <c r="B157" s="320"/>
      <c r="C157" s="110">
        <f t="shared" ref="C157:D157" si="12">SUM(C154:C156)</f>
        <v>0</v>
      </c>
      <c r="D157" s="110">
        <f t="shared" si="12"/>
        <v>0</v>
      </c>
      <c r="E157" s="124"/>
      <c r="F157" s="110">
        <f t="shared" ref="F157:G157" si="13">SUM(F154:F156)</f>
        <v>188782</v>
      </c>
      <c r="G157" s="110">
        <f t="shared" si="13"/>
        <v>0</v>
      </c>
      <c r="H157" s="124"/>
      <c r="I157" s="124"/>
      <c r="J157" s="124"/>
      <c r="K157" s="124"/>
      <c r="L157" s="88"/>
      <c r="M157" s="88"/>
      <c r="N157" s="88"/>
      <c r="O157" s="88"/>
      <c r="P157" s="88"/>
      <c r="Q157" s="88"/>
      <c r="R157" s="88"/>
      <c r="S157" s="88"/>
      <c r="T157" s="88"/>
      <c r="U157" s="88"/>
      <c r="V157" s="88"/>
      <c r="W157" s="88"/>
      <c r="X157" s="88"/>
      <c r="Y157" s="88"/>
      <c r="Z157" s="88"/>
    </row>
    <row r="158" spans="1:26" ht="12.75" customHeight="1" x14ac:dyDescent="0.15">
      <c r="A158" s="111" t="s">
        <v>412</v>
      </c>
      <c r="B158" s="112">
        <v>3610</v>
      </c>
      <c r="C158" s="113"/>
      <c r="D158" s="124"/>
      <c r="E158" s="124"/>
      <c r="F158" s="124"/>
      <c r="G158" s="124"/>
      <c r="H158" s="124"/>
      <c r="I158" s="124"/>
      <c r="J158" s="124"/>
      <c r="K158" s="124"/>
      <c r="L158" s="88"/>
      <c r="M158" s="88"/>
      <c r="N158" s="88"/>
      <c r="O158" s="88"/>
      <c r="P158" s="88"/>
      <c r="Q158" s="88"/>
      <c r="R158" s="88"/>
      <c r="S158" s="88"/>
      <c r="T158" s="88"/>
      <c r="U158" s="88"/>
      <c r="V158" s="88"/>
      <c r="W158" s="88"/>
      <c r="X158" s="88"/>
      <c r="Y158" s="88"/>
      <c r="Z158" s="88"/>
    </row>
    <row r="159" spans="1:26" ht="12.75" customHeight="1" x14ac:dyDescent="0.15">
      <c r="A159" s="294" t="s">
        <v>413</v>
      </c>
      <c r="B159" s="151">
        <v>3660</v>
      </c>
      <c r="C159" s="148"/>
      <c r="D159" s="148"/>
      <c r="E159" s="124"/>
      <c r="F159" s="148"/>
      <c r="G159" s="148"/>
      <c r="H159" s="124"/>
      <c r="I159" s="124"/>
      <c r="J159" s="124"/>
      <c r="K159" s="124"/>
      <c r="L159" s="88"/>
      <c r="M159" s="88"/>
      <c r="N159" s="88"/>
      <c r="O159" s="88"/>
      <c r="P159" s="88"/>
      <c r="Q159" s="88"/>
      <c r="R159" s="88"/>
      <c r="S159" s="88"/>
      <c r="T159" s="88"/>
      <c r="U159" s="88"/>
      <c r="V159" s="88"/>
      <c r="W159" s="88"/>
      <c r="X159" s="88"/>
      <c r="Y159" s="88"/>
      <c r="Z159" s="88"/>
    </row>
    <row r="160" spans="1:26" ht="12.75" customHeight="1" x14ac:dyDescent="0.15">
      <c r="A160" s="294" t="s">
        <v>414</v>
      </c>
      <c r="B160" s="151">
        <v>3695</v>
      </c>
      <c r="C160" s="148"/>
      <c r="D160" s="124"/>
      <c r="E160" s="124"/>
      <c r="F160" s="148"/>
      <c r="G160" s="148"/>
      <c r="H160" s="124"/>
      <c r="I160" s="124"/>
      <c r="J160" s="124"/>
      <c r="K160" s="124"/>
      <c r="L160" s="88"/>
      <c r="M160" s="88"/>
      <c r="N160" s="88"/>
      <c r="O160" s="88"/>
      <c r="P160" s="88"/>
      <c r="Q160" s="88"/>
      <c r="R160" s="88"/>
      <c r="S160" s="88"/>
      <c r="T160" s="88"/>
      <c r="U160" s="88"/>
      <c r="V160" s="88"/>
      <c r="W160" s="88"/>
      <c r="X160" s="88"/>
      <c r="Y160" s="88"/>
      <c r="Z160" s="88"/>
    </row>
    <row r="161" spans="1:26" ht="12.75" customHeight="1" x14ac:dyDescent="0.15">
      <c r="A161" s="169" t="s">
        <v>415</v>
      </c>
      <c r="B161" s="151">
        <v>3705</v>
      </c>
      <c r="C161" s="148"/>
      <c r="D161" s="148"/>
      <c r="E161" s="124"/>
      <c r="F161" s="148"/>
      <c r="G161" s="148"/>
      <c r="H161" s="124"/>
      <c r="I161" s="124"/>
      <c r="J161" s="124"/>
      <c r="K161" s="124"/>
      <c r="L161" s="88"/>
      <c r="M161" s="88"/>
      <c r="N161" s="88"/>
      <c r="O161" s="88"/>
      <c r="P161" s="88"/>
      <c r="Q161" s="88"/>
      <c r="R161" s="88"/>
      <c r="S161" s="88"/>
      <c r="T161" s="88"/>
      <c r="U161" s="88"/>
      <c r="V161" s="88"/>
      <c r="W161" s="88"/>
      <c r="X161" s="88"/>
      <c r="Y161" s="88"/>
      <c r="Z161" s="88"/>
    </row>
    <row r="162" spans="1:26" ht="12.75" customHeight="1" x14ac:dyDescent="0.15">
      <c r="A162" s="169" t="s">
        <v>416</v>
      </c>
      <c r="B162" s="151">
        <v>3766</v>
      </c>
      <c r="C162" s="148"/>
      <c r="D162" s="148"/>
      <c r="E162" s="124"/>
      <c r="F162" s="148"/>
      <c r="G162" s="148"/>
      <c r="H162" s="124"/>
      <c r="I162" s="124"/>
      <c r="J162" s="124"/>
      <c r="K162" s="124"/>
      <c r="L162" s="88"/>
      <c r="M162" s="88"/>
      <c r="N162" s="88"/>
      <c r="O162" s="88"/>
      <c r="P162" s="88"/>
      <c r="Q162" s="88"/>
      <c r="R162" s="88"/>
      <c r="S162" s="88"/>
      <c r="T162" s="88"/>
      <c r="U162" s="88"/>
      <c r="V162" s="88"/>
      <c r="W162" s="88"/>
      <c r="X162" s="88"/>
      <c r="Y162" s="88"/>
      <c r="Z162" s="88"/>
    </row>
    <row r="163" spans="1:26" ht="12.75" customHeight="1" x14ac:dyDescent="0.15">
      <c r="A163" s="169" t="s">
        <v>417</v>
      </c>
      <c r="B163" s="151">
        <v>3767</v>
      </c>
      <c r="C163" s="148"/>
      <c r="D163" s="148"/>
      <c r="E163" s="124"/>
      <c r="F163" s="148"/>
      <c r="G163" s="148"/>
      <c r="H163" s="124"/>
      <c r="I163" s="124"/>
      <c r="J163" s="124"/>
      <c r="K163" s="124"/>
      <c r="L163" s="88"/>
      <c r="M163" s="88"/>
      <c r="N163" s="88"/>
      <c r="O163" s="88"/>
      <c r="P163" s="88"/>
      <c r="Q163" s="88"/>
      <c r="R163" s="88"/>
      <c r="S163" s="88"/>
      <c r="T163" s="88"/>
      <c r="U163" s="88"/>
      <c r="V163" s="88"/>
      <c r="W163" s="88"/>
      <c r="X163" s="88"/>
      <c r="Y163" s="88"/>
      <c r="Z163" s="88"/>
    </row>
    <row r="164" spans="1:26" ht="12.75" customHeight="1" x14ac:dyDescent="0.15">
      <c r="A164" s="169" t="s">
        <v>418</v>
      </c>
      <c r="B164" s="151">
        <v>3775</v>
      </c>
      <c r="C164" s="148"/>
      <c r="D164" s="148"/>
      <c r="E164" s="148"/>
      <c r="F164" s="148"/>
      <c r="G164" s="148"/>
      <c r="H164" s="148"/>
      <c r="I164" s="124"/>
      <c r="J164" s="124"/>
      <c r="K164" s="148"/>
      <c r="L164" s="88"/>
      <c r="M164" s="88"/>
      <c r="N164" s="88"/>
      <c r="O164" s="88"/>
      <c r="P164" s="88"/>
      <c r="Q164" s="88"/>
      <c r="R164" s="88"/>
      <c r="S164" s="88"/>
      <c r="T164" s="88"/>
      <c r="U164" s="88"/>
      <c r="V164" s="88"/>
      <c r="W164" s="88"/>
      <c r="X164" s="88"/>
      <c r="Y164" s="88"/>
      <c r="Z164" s="88"/>
    </row>
    <row r="165" spans="1:26" ht="12.75" customHeight="1" x14ac:dyDescent="0.15">
      <c r="A165" s="169" t="s">
        <v>419</v>
      </c>
      <c r="B165" s="151">
        <v>3780</v>
      </c>
      <c r="C165" s="148"/>
      <c r="D165" s="148"/>
      <c r="E165" s="148"/>
      <c r="F165" s="148"/>
      <c r="G165" s="148"/>
      <c r="H165" s="148"/>
      <c r="I165" s="124"/>
      <c r="J165" s="124"/>
      <c r="K165" s="148"/>
      <c r="L165" s="88"/>
      <c r="M165" s="88"/>
      <c r="N165" s="88"/>
      <c r="O165" s="88"/>
      <c r="P165" s="88"/>
      <c r="Q165" s="88"/>
      <c r="R165" s="88"/>
      <c r="S165" s="88"/>
      <c r="T165" s="88"/>
      <c r="U165" s="88"/>
      <c r="V165" s="88"/>
      <c r="W165" s="88"/>
      <c r="X165" s="88"/>
      <c r="Y165" s="88"/>
      <c r="Z165" s="88"/>
    </row>
    <row r="166" spans="1:26" ht="12.75" customHeight="1" x14ac:dyDescent="0.15">
      <c r="A166" s="169" t="s">
        <v>420</v>
      </c>
      <c r="B166" s="151">
        <v>3815</v>
      </c>
      <c r="C166" s="148">
        <v>750</v>
      </c>
      <c r="D166" s="124"/>
      <c r="E166" s="124"/>
      <c r="F166" s="148"/>
      <c r="G166" s="124"/>
      <c r="H166" s="124"/>
      <c r="I166" s="124"/>
      <c r="J166" s="124"/>
      <c r="K166" s="124"/>
      <c r="L166" s="88"/>
      <c r="M166" s="88"/>
      <c r="N166" s="88"/>
      <c r="O166" s="88"/>
      <c r="P166" s="88"/>
      <c r="Q166" s="88"/>
      <c r="R166" s="88"/>
      <c r="S166" s="88"/>
      <c r="T166" s="88"/>
      <c r="U166" s="88"/>
      <c r="V166" s="88"/>
      <c r="W166" s="88"/>
      <c r="X166" s="88"/>
      <c r="Y166" s="88"/>
      <c r="Z166" s="88"/>
    </row>
    <row r="167" spans="1:26" ht="12.75" customHeight="1" x14ac:dyDescent="0.15">
      <c r="A167" s="169" t="s">
        <v>421</v>
      </c>
      <c r="B167" s="321">
        <v>3825</v>
      </c>
      <c r="C167" s="148"/>
      <c r="D167" s="124"/>
      <c r="E167" s="124"/>
      <c r="F167" s="148"/>
      <c r="G167" s="124"/>
      <c r="H167" s="124"/>
      <c r="I167" s="124"/>
      <c r="J167" s="124"/>
      <c r="K167" s="124"/>
      <c r="L167" s="88"/>
      <c r="M167" s="88"/>
      <c r="N167" s="88"/>
      <c r="O167" s="88"/>
      <c r="P167" s="88"/>
      <c r="Q167" s="88"/>
      <c r="R167" s="88"/>
      <c r="S167" s="88"/>
      <c r="T167" s="88"/>
      <c r="U167" s="88"/>
      <c r="V167" s="88"/>
      <c r="W167" s="88"/>
      <c r="X167" s="88"/>
      <c r="Y167" s="88"/>
      <c r="Z167" s="88"/>
    </row>
    <row r="168" spans="1:26" ht="12.75" customHeight="1" x14ac:dyDescent="0.15">
      <c r="A168" s="290" t="s">
        <v>422</v>
      </c>
      <c r="B168" s="151">
        <v>3920</v>
      </c>
      <c r="C168" s="124"/>
      <c r="D168" s="148"/>
      <c r="E168" s="124"/>
      <c r="F168" s="124"/>
      <c r="G168" s="124"/>
      <c r="H168" s="148"/>
      <c r="I168" s="124"/>
      <c r="J168" s="124"/>
      <c r="K168" s="124"/>
      <c r="L168" s="88"/>
      <c r="M168" s="88"/>
      <c r="N168" s="88"/>
      <c r="O168" s="88"/>
      <c r="P168" s="88"/>
      <c r="Q168" s="88"/>
      <c r="R168" s="88"/>
      <c r="S168" s="88"/>
      <c r="T168" s="88"/>
      <c r="U168" s="88"/>
      <c r="V168" s="88"/>
      <c r="W168" s="88"/>
      <c r="X168" s="88"/>
      <c r="Y168" s="88"/>
      <c r="Z168" s="88"/>
    </row>
    <row r="169" spans="1:26" ht="12.75" customHeight="1" x14ac:dyDescent="0.15">
      <c r="A169" s="169" t="s">
        <v>423</v>
      </c>
      <c r="B169" s="151">
        <v>3925</v>
      </c>
      <c r="C169" s="124"/>
      <c r="D169" s="148">
        <v>50000</v>
      </c>
      <c r="E169" s="124"/>
      <c r="F169" s="124"/>
      <c r="G169" s="124"/>
      <c r="H169" s="148"/>
      <c r="I169" s="124"/>
      <c r="J169" s="124"/>
      <c r="K169" s="148"/>
      <c r="L169" s="88"/>
      <c r="M169" s="88"/>
      <c r="N169" s="88"/>
      <c r="O169" s="88"/>
      <c r="P169" s="88"/>
      <c r="Q169" s="88"/>
      <c r="R169" s="88"/>
      <c r="S169" s="88"/>
      <c r="T169" s="88"/>
      <c r="U169" s="88"/>
      <c r="V169" s="88"/>
      <c r="W169" s="88"/>
      <c r="X169" s="88"/>
      <c r="Y169" s="88"/>
      <c r="Z169" s="88"/>
    </row>
    <row r="170" spans="1:26" ht="12.75" customHeight="1" x14ac:dyDescent="0.15">
      <c r="A170" s="290" t="s">
        <v>424</v>
      </c>
      <c r="B170" s="156">
        <v>3999</v>
      </c>
      <c r="C170" s="256"/>
      <c r="D170" s="256"/>
      <c r="E170" s="256"/>
      <c r="F170" s="256"/>
      <c r="G170" s="256"/>
      <c r="H170" s="256"/>
      <c r="I170" s="256"/>
      <c r="J170" s="256"/>
      <c r="K170" s="256"/>
      <c r="L170" s="88"/>
      <c r="M170" s="88"/>
      <c r="N170" s="88"/>
      <c r="O170" s="88"/>
      <c r="P170" s="88"/>
      <c r="Q170" s="88"/>
      <c r="R170" s="88"/>
      <c r="S170" s="88"/>
      <c r="T170" s="88"/>
      <c r="U170" s="88"/>
      <c r="V170" s="88"/>
      <c r="W170" s="88"/>
      <c r="X170" s="88"/>
      <c r="Y170" s="88"/>
      <c r="Z170" s="88"/>
    </row>
    <row r="171" spans="1:26" ht="12.75" customHeight="1" x14ac:dyDescent="0.15">
      <c r="A171" s="175" t="s">
        <v>425</v>
      </c>
      <c r="B171" s="322"/>
      <c r="C171" s="116">
        <f t="shared" ref="C171:K171" si="14">SUM(C134,C143,C147:C152,C157:C170)</f>
        <v>150750</v>
      </c>
      <c r="D171" s="116">
        <f t="shared" si="14"/>
        <v>50000</v>
      </c>
      <c r="E171" s="116">
        <f t="shared" si="14"/>
        <v>0</v>
      </c>
      <c r="F171" s="116">
        <f t="shared" si="14"/>
        <v>188782</v>
      </c>
      <c r="G171" s="116">
        <f t="shared" si="14"/>
        <v>0</v>
      </c>
      <c r="H171" s="116">
        <f t="shared" si="14"/>
        <v>0</v>
      </c>
      <c r="I171" s="116">
        <f t="shared" si="14"/>
        <v>0</v>
      </c>
      <c r="J171" s="116">
        <f t="shared" si="14"/>
        <v>0</v>
      </c>
      <c r="K171" s="116">
        <f t="shared" si="14"/>
        <v>0</v>
      </c>
      <c r="L171" s="88"/>
      <c r="M171" s="88"/>
      <c r="N171" s="88"/>
      <c r="O171" s="88"/>
      <c r="P171" s="88"/>
      <c r="Q171" s="88"/>
      <c r="R171" s="88"/>
      <c r="S171" s="88"/>
      <c r="T171" s="88"/>
      <c r="U171" s="88"/>
      <c r="V171" s="88"/>
      <c r="W171" s="88"/>
      <c r="X171" s="88"/>
      <c r="Y171" s="88"/>
      <c r="Z171" s="88"/>
    </row>
    <row r="172" spans="1:26" ht="12.75" customHeight="1" x14ac:dyDescent="0.15">
      <c r="A172" s="300" t="s">
        <v>426</v>
      </c>
      <c r="B172" s="323">
        <v>3000</v>
      </c>
      <c r="C172" s="136">
        <f t="shared" ref="C172:K172" si="15">SUM(C124,C171)</f>
        <v>750945</v>
      </c>
      <c r="D172" s="136">
        <f t="shared" si="15"/>
        <v>50000</v>
      </c>
      <c r="E172" s="136">
        <f t="shared" si="15"/>
        <v>0</v>
      </c>
      <c r="F172" s="136">
        <f t="shared" si="15"/>
        <v>188782</v>
      </c>
      <c r="G172" s="136">
        <f t="shared" si="15"/>
        <v>0</v>
      </c>
      <c r="H172" s="136">
        <f t="shared" si="15"/>
        <v>0</v>
      </c>
      <c r="I172" s="136">
        <f t="shared" si="15"/>
        <v>0</v>
      </c>
      <c r="J172" s="136">
        <f t="shared" si="15"/>
        <v>0</v>
      </c>
      <c r="K172" s="136">
        <f t="shared" si="15"/>
        <v>0</v>
      </c>
      <c r="L172" s="88"/>
      <c r="M172" s="88"/>
      <c r="N172" s="88"/>
      <c r="O172" s="88"/>
      <c r="P172" s="88"/>
      <c r="Q172" s="88"/>
      <c r="R172" s="88"/>
      <c r="S172" s="88"/>
      <c r="T172" s="88"/>
      <c r="U172" s="88"/>
      <c r="V172" s="88"/>
      <c r="W172" s="88"/>
      <c r="X172" s="88"/>
      <c r="Y172" s="88"/>
      <c r="Z172" s="88"/>
    </row>
    <row r="173" spans="1:26" ht="16.5" customHeight="1" x14ac:dyDescent="0.15">
      <c r="A173" s="117" t="s">
        <v>427</v>
      </c>
      <c r="B173" s="307"/>
      <c r="C173" s="119"/>
      <c r="D173" s="119"/>
      <c r="E173" s="119"/>
      <c r="F173" s="119"/>
      <c r="G173" s="119"/>
      <c r="H173" s="119"/>
      <c r="I173" s="119"/>
      <c r="J173" s="119"/>
      <c r="K173" s="120"/>
      <c r="L173" s="88"/>
      <c r="M173" s="88"/>
      <c r="N173" s="88"/>
      <c r="O173" s="88"/>
      <c r="P173" s="88"/>
      <c r="Q173" s="88"/>
      <c r="R173" s="88"/>
      <c r="S173" s="88"/>
      <c r="T173" s="88"/>
      <c r="U173" s="88"/>
      <c r="V173" s="88"/>
      <c r="W173" s="88"/>
      <c r="X173" s="88"/>
      <c r="Y173" s="88"/>
      <c r="Z173" s="88"/>
    </row>
    <row r="174" spans="1:26" ht="24" customHeight="1" x14ac:dyDescent="0.15">
      <c r="A174" s="999" t="s">
        <v>428</v>
      </c>
      <c r="B174" s="991"/>
      <c r="C174" s="275"/>
      <c r="D174" s="199"/>
      <c r="E174" s="199"/>
      <c r="F174" s="199"/>
      <c r="G174" s="199"/>
      <c r="H174" s="199"/>
      <c r="I174" s="199"/>
      <c r="J174" s="199"/>
      <c r="K174" s="276"/>
      <c r="L174" s="88"/>
      <c r="M174" s="88"/>
      <c r="N174" s="88"/>
      <c r="O174" s="88"/>
      <c r="P174" s="88"/>
      <c r="Q174" s="88"/>
      <c r="R174" s="88"/>
      <c r="S174" s="88"/>
      <c r="T174" s="88"/>
      <c r="U174" s="88"/>
      <c r="V174" s="88"/>
      <c r="W174" s="88"/>
      <c r="X174" s="88"/>
      <c r="Y174" s="88"/>
      <c r="Z174" s="88"/>
    </row>
    <row r="175" spans="1:26" ht="12.75" customHeight="1" x14ac:dyDescent="0.15">
      <c r="A175" s="294" t="s">
        <v>429</v>
      </c>
      <c r="B175" s="151">
        <v>4001</v>
      </c>
      <c r="C175" s="148"/>
      <c r="D175" s="148"/>
      <c r="E175" s="148"/>
      <c r="F175" s="148"/>
      <c r="G175" s="148"/>
      <c r="H175" s="148"/>
      <c r="I175" s="148"/>
      <c r="J175" s="148"/>
      <c r="K175" s="148"/>
      <c r="L175" s="88"/>
      <c r="M175" s="88"/>
      <c r="N175" s="88"/>
      <c r="O175" s="88"/>
      <c r="P175" s="88"/>
      <c r="Q175" s="88"/>
      <c r="R175" s="88"/>
      <c r="S175" s="88"/>
      <c r="T175" s="88"/>
      <c r="U175" s="88"/>
      <c r="V175" s="88"/>
      <c r="W175" s="88"/>
      <c r="X175" s="88"/>
      <c r="Y175" s="88"/>
      <c r="Z175" s="88"/>
    </row>
    <row r="176" spans="1:26" ht="12.75" customHeight="1" x14ac:dyDescent="0.15">
      <c r="A176" s="146" t="s">
        <v>430</v>
      </c>
      <c r="B176" s="156">
        <v>4009</v>
      </c>
      <c r="C176" s="316"/>
      <c r="D176" s="316"/>
      <c r="E176" s="316"/>
      <c r="F176" s="316"/>
      <c r="G176" s="316"/>
      <c r="H176" s="316"/>
      <c r="I176" s="316"/>
      <c r="J176" s="316"/>
      <c r="K176" s="316"/>
      <c r="L176" s="88"/>
      <c r="M176" s="88"/>
      <c r="N176" s="88"/>
      <c r="O176" s="88"/>
      <c r="P176" s="88"/>
      <c r="Q176" s="88"/>
      <c r="R176" s="88"/>
      <c r="S176" s="88"/>
      <c r="T176" s="88"/>
      <c r="U176" s="88"/>
      <c r="V176" s="88"/>
      <c r="W176" s="88"/>
      <c r="X176" s="88"/>
      <c r="Y176" s="88"/>
      <c r="Z176" s="88"/>
    </row>
    <row r="177" spans="1:26" ht="12.75" customHeight="1" x14ac:dyDescent="0.15">
      <c r="A177" s="1000" t="s">
        <v>431</v>
      </c>
      <c r="B177" s="993"/>
      <c r="C177" s="110">
        <f t="shared" ref="C177:K177" si="16">SUM(C175:C176)</f>
        <v>0</v>
      </c>
      <c r="D177" s="110">
        <f t="shared" si="16"/>
        <v>0</v>
      </c>
      <c r="E177" s="110">
        <f t="shared" si="16"/>
        <v>0</v>
      </c>
      <c r="F177" s="110">
        <f t="shared" si="16"/>
        <v>0</v>
      </c>
      <c r="G177" s="110">
        <f t="shared" si="16"/>
        <v>0</v>
      </c>
      <c r="H177" s="110">
        <f t="shared" si="16"/>
        <v>0</v>
      </c>
      <c r="I177" s="110">
        <f t="shared" si="16"/>
        <v>0</v>
      </c>
      <c r="J177" s="110">
        <f t="shared" si="16"/>
        <v>0</v>
      </c>
      <c r="K177" s="110">
        <f t="shared" si="16"/>
        <v>0</v>
      </c>
      <c r="L177" s="88"/>
      <c r="M177" s="88"/>
      <c r="N177" s="88"/>
      <c r="O177" s="88"/>
      <c r="P177" s="88"/>
      <c r="Q177" s="88"/>
      <c r="R177" s="88"/>
      <c r="S177" s="88"/>
      <c r="T177" s="88"/>
      <c r="U177" s="88"/>
      <c r="V177" s="88"/>
      <c r="W177" s="88"/>
      <c r="X177" s="88"/>
      <c r="Y177" s="88"/>
      <c r="Z177" s="88"/>
    </row>
    <row r="178" spans="1:26" ht="22.5" customHeight="1" x14ac:dyDescent="0.15">
      <c r="A178" s="999" t="s">
        <v>432</v>
      </c>
      <c r="B178" s="991"/>
      <c r="C178" s="126"/>
      <c r="D178" s="124"/>
      <c r="E178" s="124"/>
      <c r="F178" s="124"/>
      <c r="G178" s="124"/>
      <c r="H178" s="124"/>
      <c r="I178" s="124"/>
      <c r="J178" s="124"/>
      <c r="K178" s="124"/>
      <c r="L178" s="88"/>
      <c r="M178" s="88"/>
      <c r="N178" s="88"/>
      <c r="O178" s="88"/>
      <c r="P178" s="88"/>
      <c r="Q178" s="88"/>
      <c r="R178" s="88"/>
      <c r="S178" s="88"/>
      <c r="T178" s="88"/>
      <c r="U178" s="88"/>
      <c r="V178" s="88"/>
      <c r="W178" s="88"/>
      <c r="X178" s="88"/>
      <c r="Y178" s="88"/>
      <c r="Z178" s="88"/>
    </row>
    <row r="179" spans="1:26" ht="12.75" customHeight="1" x14ac:dyDescent="0.15">
      <c r="A179" s="169" t="s">
        <v>433</v>
      </c>
      <c r="B179" s="151">
        <v>4045</v>
      </c>
      <c r="C179" s="148"/>
      <c r="D179" s="124"/>
      <c r="E179" s="124"/>
      <c r="F179" s="124"/>
      <c r="G179" s="124"/>
      <c r="H179" s="124"/>
      <c r="I179" s="124"/>
      <c r="J179" s="124"/>
      <c r="K179" s="124"/>
      <c r="L179" s="88"/>
      <c r="M179" s="88"/>
      <c r="N179" s="88"/>
      <c r="O179" s="88"/>
      <c r="P179" s="88"/>
      <c r="Q179" s="88"/>
      <c r="R179" s="88"/>
      <c r="S179" s="88"/>
      <c r="T179" s="88"/>
      <c r="U179" s="88"/>
      <c r="V179" s="88"/>
      <c r="W179" s="88"/>
      <c r="X179" s="88"/>
      <c r="Y179" s="88"/>
      <c r="Z179" s="88"/>
    </row>
    <row r="180" spans="1:26" ht="12.75" customHeight="1" x14ac:dyDescent="0.15">
      <c r="A180" s="169" t="s">
        <v>434</v>
      </c>
      <c r="B180" s="151">
        <v>4050</v>
      </c>
      <c r="C180" s="148"/>
      <c r="D180" s="148"/>
      <c r="E180" s="124"/>
      <c r="F180" s="124"/>
      <c r="G180" s="124"/>
      <c r="H180" s="148"/>
      <c r="I180" s="124"/>
      <c r="J180" s="124"/>
      <c r="K180" s="124"/>
      <c r="L180" s="88"/>
      <c r="M180" s="88"/>
      <c r="N180" s="88"/>
      <c r="O180" s="88"/>
      <c r="P180" s="88"/>
      <c r="Q180" s="88"/>
      <c r="R180" s="88"/>
      <c r="S180" s="88"/>
      <c r="T180" s="88"/>
      <c r="U180" s="88"/>
      <c r="V180" s="88"/>
      <c r="W180" s="88"/>
      <c r="X180" s="88"/>
      <c r="Y180" s="88"/>
      <c r="Z180" s="88"/>
    </row>
    <row r="181" spans="1:26" ht="12.75" customHeight="1" x14ac:dyDescent="0.15">
      <c r="A181" s="169" t="s">
        <v>435</v>
      </c>
      <c r="B181" s="151">
        <v>4060</v>
      </c>
      <c r="C181" s="148"/>
      <c r="D181" s="148"/>
      <c r="E181" s="124"/>
      <c r="F181" s="148"/>
      <c r="G181" s="148"/>
      <c r="H181" s="148"/>
      <c r="I181" s="124"/>
      <c r="J181" s="124"/>
      <c r="K181" s="158"/>
      <c r="L181" s="88"/>
      <c r="M181" s="88"/>
      <c r="N181" s="88"/>
      <c r="O181" s="88"/>
      <c r="P181" s="88"/>
      <c r="Q181" s="88"/>
      <c r="R181" s="88"/>
      <c r="S181" s="88"/>
      <c r="T181" s="88"/>
      <c r="U181" s="88"/>
      <c r="V181" s="88"/>
      <c r="W181" s="88"/>
      <c r="X181" s="88"/>
      <c r="Y181" s="88"/>
      <c r="Z181" s="88"/>
    </row>
    <row r="182" spans="1:26" ht="12.75" customHeight="1" x14ac:dyDescent="0.15">
      <c r="A182" s="290" t="s">
        <v>436</v>
      </c>
      <c r="B182" s="156">
        <v>4090</v>
      </c>
      <c r="C182" s="148"/>
      <c r="D182" s="148"/>
      <c r="E182" s="124"/>
      <c r="F182" s="148"/>
      <c r="G182" s="148"/>
      <c r="H182" s="148"/>
      <c r="I182" s="124"/>
      <c r="J182" s="124"/>
      <c r="K182" s="148"/>
      <c r="L182" s="88"/>
      <c r="M182" s="88"/>
      <c r="N182" s="88"/>
      <c r="O182" s="88"/>
      <c r="P182" s="88"/>
      <c r="Q182" s="88"/>
      <c r="R182" s="88"/>
      <c r="S182" s="88"/>
      <c r="T182" s="88"/>
      <c r="U182" s="88"/>
      <c r="V182" s="88"/>
      <c r="W182" s="88"/>
      <c r="X182" s="88"/>
      <c r="Y182" s="88"/>
      <c r="Z182" s="88"/>
    </row>
    <row r="183" spans="1:26" ht="12.75" customHeight="1" x14ac:dyDescent="0.15">
      <c r="A183" s="175" t="s">
        <v>437</v>
      </c>
      <c r="B183" s="324"/>
      <c r="C183" s="110">
        <f t="shared" ref="C183:D183" si="17">SUM(C179:C182)</f>
        <v>0</v>
      </c>
      <c r="D183" s="110">
        <f t="shared" si="17"/>
        <v>0</v>
      </c>
      <c r="E183" s="124"/>
      <c r="F183" s="110">
        <f t="shared" ref="F183:H183" si="18">SUM(F179:F182)</f>
        <v>0</v>
      </c>
      <c r="G183" s="110">
        <f t="shared" si="18"/>
        <v>0</v>
      </c>
      <c r="H183" s="110">
        <f t="shared" si="18"/>
        <v>0</v>
      </c>
      <c r="I183" s="124"/>
      <c r="J183" s="124"/>
      <c r="K183" s="110">
        <f>SUM(K179:K182)</f>
        <v>0</v>
      </c>
      <c r="L183" s="88"/>
      <c r="M183" s="88"/>
      <c r="N183" s="88"/>
      <c r="O183" s="88"/>
      <c r="P183" s="88"/>
      <c r="Q183" s="88"/>
      <c r="R183" s="88"/>
      <c r="S183" s="88"/>
      <c r="T183" s="88"/>
      <c r="U183" s="88"/>
      <c r="V183" s="88"/>
      <c r="W183" s="88"/>
      <c r="X183" s="88"/>
      <c r="Y183" s="88"/>
      <c r="Z183" s="88"/>
    </row>
    <row r="184" spans="1:26" ht="22.5" customHeight="1" x14ac:dyDescent="0.15">
      <c r="A184" s="1001" t="s">
        <v>438</v>
      </c>
      <c r="B184" s="991"/>
      <c r="C184" s="124"/>
      <c r="D184" s="124"/>
      <c r="E184" s="124"/>
      <c r="F184" s="124"/>
      <c r="G184" s="124"/>
      <c r="H184" s="124"/>
      <c r="I184" s="124"/>
      <c r="J184" s="124"/>
      <c r="K184" s="124"/>
      <c r="L184" s="88"/>
      <c r="M184" s="88"/>
      <c r="N184" s="88"/>
      <c r="O184" s="88"/>
      <c r="P184" s="88"/>
      <c r="Q184" s="88"/>
      <c r="R184" s="88"/>
      <c r="S184" s="88"/>
      <c r="T184" s="88"/>
      <c r="U184" s="88"/>
      <c r="V184" s="88"/>
      <c r="W184" s="88"/>
      <c r="X184" s="88"/>
      <c r="Y184" s="88"/>
      <c r="Z184" s="88"/>
    </row>
    <row r="185" spans="1:26" ht="15.75" customHeight="1" x14ac:dyDescent="0.15">
      <c r="A185" s="325" t="s">
        <v>439</v>
      </c>
      <c r="B185" s="326"/>
      <c r="C185" s="124"/>
      <c r="D185" s="124"/>
      <c r="E185" s="124"/>
      <c r="F185" s="124"/>
      <c r="G185" s="124"/>
      <c r="H185" s="124"/>
      <c r="I185" s="124"/>
      <c r="J185" s="124"/>
      <c r="K185" s="124"/>
      <c r="L185" s="88"/>
      <c r="M185" s="88"/>
      <c r="N185" s="88"/>
      <c r="O185" s="88"/>
      <c r="P185" s="88"/>
      <c r="Q185" s="88"/>
      <c r="R185" s="88"/>
      <c r="S185" s="88"/>
      <c r="T185" s="88"/>
      <c r="U185" s="88"/>
      <c r="V185" s="88"/>
      <c r="W185" s="88"/>
      <c r="X185" s="88"/>
      <c r="Y185" s="88"/>
      <c r="Z185" s="88"/>
    </row>
    <row r="186" spans="1:26" ht="12.75" customHeight="1" x14ac:dyDescent="0.15">
      <c r="A186" s="294" t="s">
        <v>440</v>
      </c>
      <c r="B186" s="149">
        <v>4100</v>
      </c>
      <c r="C186" s="148"/>
      <c r="D186" s="148"/>
      <c r="E186" s="124"/>
      <c r="F186" s="148"/>
      <c r="G186" s="148"/>
      <c r="H186" s="124"/>
      <c r="I186" s="124"/>
      <c r="J186" s="124"/>
      <c r="K186" s="124"/>
      <c r="L186" s="88"/>
      <c r="M186" s="88"/>
      <c r="N186" s="88"/>
      <c r="O186" s="88"/>
      <c r="P186" s="88"/>
      <c r="Q186" s="88"/>
      <c r="R186" s="88"/>
      <c r="S186" s="88"/>
      <c r="T186" s="88"/>
      <c r="U186" s="88"/>
      <c r="V186" s="88"/>
      <c r="W186" s="88"/>
      <c r="X186" s="88"/>
      <c r="Y186" s="88"/>
      <c r="Z186" s="88"/>
    </row>
    <row r="187" spans="1:26" ht="12.75" customHeight="1" x14ac:dyDescent="0.15">
      <c r="A187" s="294" t="s">
        <v>441</v>
      </c>
      <c r="B187" s="149" t="s">
        <v>442</v>
      </c>
      <c r="C187" s="148"/>
      <c r="D187" s="148"/>
      <c r="E187" s="124"/>
      <c r="F187" s="148"/>
      <c r="G187" s="148"/>
      <c r="H187" s="124"/>
      <c r="I187" s="124"/>
      <c r="J187" s="124"/>
      <c r="K187" s="124"/>
      <c r="L187" s="88"/>
      <c r="M187" s="88"/>
      <c r="N187" s="88"/>
      <c r="O187" s="88"/>
      <c r="P187" s="88"/>
      <c r="Q187" s="88"/>
      <c r="R187" s="88"/>
      <c r="S187" s="88"/>
      <c r="T187" s="88"/>
      <c r="U187" s="88"/>
      <c r="V187" s="88"/>
      <c r="W187" s="88"/>
      <c r="X187" s="88"/>
      <c r="Y187" s="88"/>
      <c r="Z187" s="88"/>
    </row>
    <row r="188" spans="1:26" ht="12.75" customHeight="1" x14ac:dyDescent="0.15">
      <c r="A188" s="294" t="s">
        <v>443</v>
      </c>
      <c r="B188" s="149" t="s">
        <v>444</v>
      </c>
      <c r="C188" s="148"/>
      <c r="D188" s="148"/>
      <c r="E188" s="124"/>
      <c r="F188" s="148"/>
      <c r="G188" s="148"/>
      <c r="H188" s="124"/>
      <c r="I188" s="124"/>
      <c r="J188" s="124"/>
      <c r="K188" s="124"/>
      <c r="L188" s="88"/>
      <c r="M188" s="88"/>
      <c r="N188" s="88"/>
      <c r="O188" s="88"/>
      <c r="P188" s="88"/>
      <c r="Q188" s="88"/>
      <c r="R188" s="88"/>
      <c r="S188" s="88"/>
      <c r="T188" s="88"/>
      <c r="U188" s="88"/>
      <c r="V188" s="88"/>
      <c r="W188" s="88"/>
      <c r="X188" s="88"/>
      <c r="Y188" s="88"/>
      <c r="Z188" s="88"/>
    </row>
    <row r="189" spans="1:26" ht="12.75" customHeight="1" x14ac:dyDescent="0.15">
      <c r="A189" s="294" t="s">
        <v>445</v>
      </c>
      <c r="B189" s="149" t="s">
        <v>446</v>
      </c>
      <c r="C189" s="148"/>
      <c r="D189" s="148"/>
      <c r="E189" s="124"/>
      <c r="F189" s="148"/>
      <c r="G189" s="148"/>
      <c r="H189" s="124"/>
      <c r="I189" s="124"/>
      <c r="J189" s="124"/>
      <c r="K189" s="124"/>
      <c r="L189" s="88"/>
      <c r="M189" s="88"/>
      <c r="N189" s="88"/>
      <c r="O189" s="88"/>
      <c r="P189" s="88"/>
      <c r="Q189" s="88"/>
      <c r="R189" s="88"/>
      <c r="S189" s="88"/>
      <c r="T189" s="88"/>
      <c r="U189" s="88"/>
      <c r="V189" s="88"/>
      <c r="W189" s="88"/>
      <c r="X189" s="88"/>
      <c r="Y189" s="88"/>
      <c r="Z189" s="88"/>
    </row>
    <row r="190" spans="1:26" ht="12.75" customHeight="1" x14ac:dyDescent="0.15">
      <c r="A190" s="108" t="s">
        <v>447</v>
      </c>
      <c r="B190" s="296"/>
      <c r="C190" s="110">
        <f t="shared" ref="C190:D190" si="19">SUM(C186:C189)</f>
        <v>0</v>
      </c>
      <c r="D190" s="110">
        <f t="shared" si="19"/>
        <v>0</v>
      </c>
      <c r="E190" s="124"/>
      <c r="F190" s="110">
        <f t="shared" ref="F190:G190" si="20">SUM(F186:F189)</f>
        <v>0</v>
      </c>
      <c r="G190" s="110">
        <f t="shared" si="20"/>
        <v>0</v>
      </c>
      <c r="H190" s="124"/>
      <c r="I190" s="124"/>
      <c r="J190" s="124"/>
      <c r="K190" s="124"/>
      <c r="L190" s="88"/>
      <c r="M190" s="88"/>
      <c r="N190" s="88"/>
      <c r="O190" s="88"/>
      <c r="P190" s="88"/>
      <c r="Q190" s="88"/>
      <c r="R190" s="88"/>
      <c r="S190" s="88"/>
      <c r="T190" s="88"/>
      <c r="U190" s="88"/>
      <c r="V190" s="88"/>
      <c r="W190" s="88"/>
      <c r="X190" s="88"/>
      <c r="Y190" s="88"/>
      <c r="Z190" s="88"/>
    </row>
    <row r="191" spans="1:26" ht="15.75" customHeight="1" x14ac:dyDescent="0.15">
      <c r="A191" s="314" t="s">
        <v>315</v>
      </c>
      <c r="B191" s="327"/>
      <c r="C191" s="162"/>
      <c r="D191" s="124"/>
      <c r="E191" s="124"/>
      <c r="F191" s="124"/>
      <c r="G191" s="124"/>
      <c r="H191" s="124"/>
      <c r="I191" s="124"/>
      <c r="J191" s="124"/>
      <c r="K191" s="124"/>
      <c r="L191" s="88"/>
      <c r="M191" s="88"/>
      <c r="N191" s="88"/>
      <c r="O191" s="88"/>
      <c r="P191" s="88"/>
      <c r="Q191" s="88"/>
      <c r="R191" s="88"/>
      <c r="S191" s="88"/>
      <c r="T191" s="88"/>
      <c r="U191" s="88"/>
      <c r="V191" s="88"/>
      <c r="W191" s="88"/>
      <c r="X191" s="88"/>
      <c r="Y191" s="88"/>
      <c r="Z191" s="88"/>
    </row>
    <row r="192" spans="1:26" ht="12.75" customHeight="1" x14ac:dyDescent="0.15">
      <c r="A192" s="294" t="s">
        <v>448</v>
      </c>
      <c r="B192" s="149" t="s">
        <v>449</v>
      </c>
      <c r="C192" s="148"/>
      <c r="D192" s="124"/>
      <c r="E192" s="124"/>
      <c r="F192" s="124"/>
      <c r="G192" s="148"/>
      <c r="H192" s="124"/>
      <c r="I192" s="124"/>
      <c r="J192" s="124"/>
      <c r="K192" s="124"/>
      <c r="L192" s="88"/>
      <c r="M192" s="88"/>
      <c r="N192" s="88"/>
      <c r="O192" s="88"/>
      <c r="P192" s="88"/>
      <c r="Q192" s="88"/>
      <c r="R192" s="88"/>
      <c r="S192" s="88"/>
      <c r="T192" s="88"/>
      <c r="U192" s="88"/>
      <c r="V192" s="88"/>
      <c r="W192" s="88"/>
      <c r="X192" s="88"/>
      <c r="Y192" s="88"/>
      <c r="Z192" s="88"/>
    </row>
    <row r="193" spans="1:26" ht="12.75" customHeight="1" x14ac:dyDescent="0.15">
      <c r="A193" s="294" t="s">
        <v>450</v>
      </c>
      <c r="B193" s="151">
        <v>4210</v>
      </c>
      <c r="C193" s="148"/>
      <c r="D193" s="124"/>
      <c r="E193" s="124"/>
      <c r="F193" s="124"/>
      <c r="G193" s="148"/>
      <c r="H193" s="124"/>
      <c r="I193" s="124"/>
      <c r="J193" s="124"/>
      <c r="K193" s="124"/>
      <c r="L193" s="88"/>
      <c r="M193" s="88"/>
      <c r="N193" s="88"/>
      <c r="O193" s="88"/>
      <c r="P193" s="88"/>
      <c r="Q193" s="88"/>
      <c r="R193" s="88"/>
      <c r="S193" s="88"/>
      <c r="T193" s="88"/>
      <c r="U193" s="88"/>
      <c r="V193" s="88"/>
      <c r="W193" s="88"/>
      <c r="X193" s="88"/>
      <c r="Y193" s="88"/>
      <c r="Z193" s="88"/>
    </row>
    <row r="194" spans="1:26" ht="12.75" customHeight="1" x14ac:dyDescent="0.15">
      <c r="A194" s="294" t="s">
        <v>451</v>
      </c>
      <c r="B194" s="151">
        <v>4215</v>
      </c>
      <c r="C194" s="148"/>
      <c r="D194" s="124"/>
      <c r="E194" s="124"/>
      <c r="F194" s="124"/>
      <c r="G194" s="148"/>
      <c r="H194" s="124"/>
      <c r="I194" s="124"/>
      <c r="J194" s="124"/>
      <c r="K194" s="124"/>
      <c r="L194" s="88"/>
      <c r="M194" s="88"/>
      <c r="N194" s="88"/>
      <c r="O194" s="88"/>
      <c r="P194" s="88"/>
      <c r="Q194" s="88"/>
      <c r="R194" s="88"/>
      <c r="S194" s="88"/>
      <c r="T194" s="88"/>
      <c r="U194" s="88"/>
      <c r="V194" s="88"/>
      <c r="W194" s="88"/>
      <c r="X194" s="88"/>
      <c r="Y194" s="88"/>
      <c r="Z194" s="88"/>
    </row>
    <row r="195" spans="1:26" ht="12.75" customHeight="1" x14ac:dyDescent="0.15">
      <c r="A195" s="294" t="s">
        <v>452</v>
      </c>
      <c r="B195" s="151">
        <v>4220</v>
      </c>
      <c r="C195" s="148"/>
      <c r="D195" s="124"/>
      <c r="E195" s="124"/>
      <c r="F195" s="124"/>
      <c r="G195" s="148"/>
      <c r="H195" s="124"/>
      <c r="I195" s="124"/>
      <c r="J195" s="124"/>
      <c r="K195" s="124"/>
      <c r="L195" s="88"/>
      <c r="M195" s="88"/>
      <c r="N195" s="88"/>
      <c r="O195" s="88"/>
      <c r="P195" s="88"/>
      <c r="Q195" s="88"/>
      <c r="R195" s="88"/>
      <c r="S195" s="88"/>
      <c r="T195" s="88"/>
      <c r="U195" s="88"/>
      <c r="V195" s="88"/>
      <c r="W195" s="88"/>
      <c r="X195" s="88"/>
      <c r="Y195" s="88"/>
      <c r="Z195" s="88"/>
    </row>
    <row r="196" spans="1:26" ht="12.75" customHeight="1" x14ac:dyDescent="0.15">
      <c r="A196" s="294" t="s">
        <v>453</v>
      </c>
      <c r="B196" s="151">
        <v>4225</v>
      </c>
      <c r="C196" s="148"/>
      <c r="D196" s="124"/>
      <c r="E196" s="124"/>
      <c r="F196" s="124"/>
      <c r="G196" s="148"/>
      <c r="H196" s="124"/>
      <c r="I196" s="124"/>
      <c r="J196" s="124"/>
      <c r="K196" s="124"/>
      <c r="L196" s="88"/>
      <c r="M196" s="88"/>
      <c r="N196" s="88"/>
      <c r="O196" s="88"/>
      <c r="P196" s="88"/>
      <c r="Q196" s="88"/>
      <c r="R196" s="88"/>
      <c r="S196" s="88"/>
      <c r="T196" s="88"/>
      <c r="U196" s="88"/>
      <c r="V196" s="88"/>
      <c r="W196" s="88"/>
      <c r="X196" s="88"/>
      <c r="Y196" s="88"/>
      <c r="Z196" s="88"/>
    </row>
    <row r="197" spans="1:26" ht="12.75" customHeight="1" x14ac:dyDescent="0.15">
      <c r="A197" s="294" t="s">
        <v>454</v>
      </c>
      <c r="B197" s="151">
        <v>4226</v>
      </c>
      <c r="C197" s="148"/>
      <c r="D197" s="124"/>
      <c r="E197" s="124"/>
      <c r="F197" s="124"/>
      <c r="G197" s="148"/>
      <c r="H197" s="124"/>
      <c r="I197" s="124"/>
      <c r="J197" s="124"/>
      <c r="K197" s="124"/>
      <c r="L197" s="88"/>
      <c r="M197" s="88"/>
      <c r="N197" s="88"/>
      <c r="O197" s="88"/>
      <c r="P197" s="88"/>
      <c r="Q197" s="88"/>
      <c r="R197" s="88"/>
      <c r="S197" s="88"/>
      <c r="T197" s="88"/>
      <c r="U197" s="88"/>
      <c r="V197" s="88"/>
      <c r="W197" s="88"/>
      <c r="X197" s="88"/>
      <c r="Y197" s="88"/>
      <c r="Z197" s="88"/>
    </row>
    <row r="198" spans="1:26" ht="12.75" customHeight="1" x14ac:dyDescent="0.15">
      <c r="A198" s="294" t="s">
        <v>455</v>
      </c>
      <c r="B198" s="151">
        <v>4240</v>
      </c>
      <c r="C198" s="148"/>
      <c r="D198" s="124"/>
      <c r="E198" s="124"/>
      <c r="F198" s="124"/>
      <c r="G198" s="106"/>
      <c r="H198" s="124"/>
      <c r="I198" s="124"/>
      <c r="J198" s="124"/>
      <c r="K198" s="124"/>
      <c r="L198" s="88"/>
      <c r="M198" s="88"/>
      <c r="N198" s="88"/>
      <c r="O198" s="88"/>
      <c r="P198" s="88"/>
      <c r="Q198" s="88"/>
      <c r="R198" s="88"/>
      <c r="S198" s="88"/>
      <c r="T198" s="88"/>
      <c r="U198" s="88"/>
      <c r="V198" s="88"/>
      <c r="W198" s="88"/>
      <c r="X198" s="88"/>
      <c r="Y198" s="88"/>
      <c r="Z198" s="88"/>
    </row>
    <row r="199" spans="1:26" ht="12.75" customHeight="1" x14ac:dyDescent="0.15">
      <c r="A199" s="294" t="s">
        <v>456</v>
      </c>
      <c r="B199" s="151">
        <v>4299</v>
      </c>
      <c r="C199" s="148"/>
      <c r="D199" s="124"/>
      <c r="E199" s="124"/>
      <c r="F199" s="124"/>
      <c r="G199" s="148"/>
      <c r="H199" s="124"/>
      <c r="I199" s="124"/>
      <c r="J199" s="124"/>
      <c r="K199" s="124"/>
      <c r="L199" s="88"/>
      <c r="M199" s="88"/>
      <c r="N199" s="88"/>
      <c r="O199" s="88"/>
      <c r="P199" s="88"/>
      <c r="Q199" s="88"/>
      <c r="R199" s="88"/>
      <c r="S199" s="88"/>
      <c r="T199" s="88"/>
      <c r="U199" s="88"/>
      <c r="V199" s="88"/>
      <c r="W199" s="88"/>
      <c r="X199" s="88"/>
      <c r="Y199" s="88"/>
      <c r="Z199" s="88"/>
    </row>
    <row r="200" spans="1:26" ht="12.75" customHeight="1" x14ac:dyDescent="0.15">
      <c r="A200" s="108" t="s">
        <v>323</v>
      </c>
      <c r="B200" s="328"/>
      <c r="C200" s="110">
        <f>SUM(C192:C199)</f>
        <v>0</v>
      </c>
      <c r="D200" s="124"/>
      <c r="E200" s="124"/>
      <c r="F200" s="124"/>
      <c r="G200" s="110">
        <f>SUM(G192:G199)</f>
        <v>0</v>
      </c>
      <c r="H200" s="124"/>
      <c r="I200" s="124"/>
      <c r="J200" s="124"/>
      <c r="K200" s="124"/>
      <c r="L200" s="88"/>
      <c r="M200" s="88"/>
      <c r="N200" s="88"/>
      <c r="O200" s="88"/>
      <c r="P200" s="88"/>
      <c r="Q200" s="88"/>
      <c r="R200" s="88"/>
      <c r="S200" s="88"/>
      <c r="T200" s="88"/>
      <c r="U200" s="88"/>
      <c r="V200" s="88"/>
      <c r="W200" s="88"/>
      <c r="X200" s="88"/>
      <c r="Y200" s="88"/>
      <c r="Z200" s="88"/>
    </row>
    <row r="201" spans="1:26" ht="15.75" customHeight="1" x14ac:dyDescent="0.15">
      <c r="A201" s="314" t="s">
        <v>457</v>
      </c>
      <c r="B201" s="315"/>
      <c r="C201" s="124"/>
      <c r="D201" s="124"/>
      <c r="E201" s="124"/>
      <c r="F201" s="124"/>
      <c r="G201" s="124"/>
      <c r="H201" s="124"/>
      <c r="I201" s="124"/>
      <c r="J201" s="124"/>
      <c r="K201" s="124"/>
      <c r="L201" s="88"/>
      <c r="M201" s="88"/>
      <c r="N201" s="88"/>
      <c r="O201" s="88"/>
      <c r="P201" s="88"/>
      <c r="Q201" s="88"/>
      <c r="R201" s="88"/>
      <c r="S201" s="88"/>
      <c r="T201" s="88"/>
      <c r="U201" s="88"/>
      <c r="V201" s="88"/>
      <c r="W201" s="88"/>
      <c r="X201" s="88"/>
      <c r="Y201" s="88"/>
      <c r="Z201" s="88"/>
    </row>
    <row r="202" spans="1:26" ht="12.75" customHeight="1" x14ac:dyDescent="0.15">
      <c r="A202" s="294" t="s">
        <v>458</v>
      </c>
      <c r="B202" s="151">
        <v>4300</v>
      </c>
      <c r="C202" s="148">
        <v>120000</v>
      </c>
      <c r="D202" s="148"/>
      <c r="E202" s="124"/>
      <c r="F202" s="148"/>
      <c r="G202" s="148"/>
      <c r="H202" s="124"/>
      <c r="I202" s="124"/>
      <c r="J202" s="124"/>
      <c r="K202" s="124"/>
      <c r="L202" s="88"/>
      <c r="M202" s="88"/>
      <c r="N202" s="88"/>
      <c r="O202" s="88"/>
      <c r="P202" s="88"/>
      <c r="Q202" s="88"/>
      <c r="R202" s="88"/>
      <c r="S202" s="88"/>
      <c r="T202" s="88"/>
      <c r="U202" s="88"/>
      <c r="V202" s="88"/>
      <c r="W202" s="88"/>
      <c r="X202" s="88"/>
      <c r="Y202" s="88"/>
      <c r="Z202" s="88"/>
    </row>
    <row r="203" spans="1:26" ht="12.75" customHeight="1" x14ac:dyDescent="0.15">
      <c r="A203" s="294" t="s">
        <v>459</v>
      </c>
      <c r="B203" s="151">
        <v>4305</v>
      </c>
      <c r="C203" s="148"/>
      <c r="D203" s="148"/>
      <c r="E203" s="124"/>
      <c r="F203" s="148"/>
      <c r="G203" s="148"/>
      <c r="H203" s="124"/>
      <c r="I203" s="124"/>
      <c r="J203" s="124"/>
      <c r="K203" s="124"/>
      <c r="L203" s="88"/>
      <c r="M203" s="88"/>
      <c r="N203" s="88"/>
      <c r="O203" s="88"/>
      <c r="P203" s="88"/>
      <c r="Q203" s="88"/>
      <c r="R203" s="88"/>
      <c r="S203" s="88"/>
      <c r="T203" s="88"/>
      <c r="U203" s="88"/>
      <c r="V203" s="88"/>
      <c r="W203" s="88"/>
      <c r="X203" s="88"/>
      <c r="Y203" s="88"/>
      <c r="Z203" s="88"/>
    </row>
    <row r="204" spans="1:26" ht="12.75" customHeight="1" x14ac:dyDescent="0.15">
      <c r="A204" s="294" t="s">
        <v>460</v>
      </c>
      <c r="B204" s="151">
        <v>4340</v>
      </c>
      <c r="C204" s="148"/>
      <c r="D204" s="148"/>
      <c r="E204" s="124"/>
      <c r="F204" s="148"/>
      <c r="G204" s="148"/>
      <c r="H204" s="124"/>
      <c r="I204" s="124"/>
      <c r="J204" s="124"/>
      <c r="K204" s="124"/>
      <c r="L204" s="88"/>
      <c r="M204" s="88"/>
      <c r="N204" s="88"/>
      <c r="O204" s="88"/>
      <c r="P204" s="88"/>
      <c r="Q204" s="88"/>
      <c r="R204" s="88"/>
      <c r="S204" s="88"/>
      <c r="T204" s="88"/>
      <c r="U204" s="88"/>
      <c r="V204" s="88"/>
      <c r="W204" s="88"/>
      <c r="X204" s="88"/>
      <c r="Y204" s="88"/>
      <c r="Z204" s="88"/>
    </row>
    <row r="205" spans="1:26" ht="12.75" customHeight="1" x14ac:dyDescent="0.15">
      <c r="A205" s="294" t="s">
        <v>461</v>
      </c>
      <c r="B205" s="151">
        <v>4399</v>
      </c>
      <c r="C205" s="148"/>
      <c r="D205" s="148"/>
      <c r="E205" s="124"/>
      <c r="F205" s="148"/>
      <c r="G205" s="148"/>
      <c r="H205" s="124"/>
      <c r="I205" s="124"/>
      <c r="J205" s="124"/>
      <c r="K205" s="124"/>
      <c r="L205" s="88"/>
      <c r="M205" s="88"/>
      <c r="N205" s="88"/>
      <c r="O205" s="88"/>
      <c r="P205" s="88"/>
      <c r="Q205" s="88"/>
      <c r="R205" s="88"/>
      <c r="S205" s="88"/>
      <c r="T205" s="88"/>
      <c r="U205" s="88"/>
      <c r="V205" s="88"/>
      <c r="W205" s="88"/>
      <c r="X205" s="88"/>
      <c r="Y205" s="88"/>
      <c r="Z205" s="88"/>
    </row>
    <row r="206" spans="1:26" ht="12.75" customHeight="1" x14ac:dyDescent="0.15">
      <c r="A206" s="108" t="s">
        <v>462</v>
      </c>
      <c r="B206" s="329"/>
      <c r="C206" s="110">
        <f t="shared" ref="C206:D206" si="21">SUM(C202:C205)</f>
        <v>120000</v>
      </c>
      <c r="D206" s="110">
        <f t="shared" si="21"/>
        <v>0</v>
      </c>
      <c r="E206" s="124"/>
      <c r="F206" s="110">
        <f t="shared" ref="F206:G206" si="22">SUM(F202:F205)</f>
        <v>0</v>
      </c>
      <c r="G206" s="110">
        <f t="shared" si="22"/>
        <v>0</v>
      </c>
      <c r="H206" s="124"/>
      <c r="I206" s="124"/>
      <c r="J206" s="124"/>
      <c r="K206" s="124"/>
      <c r="L206" s="88"/>
      <c r="M206" s="88"/>
      <c r="N206" s="88"/>
      <c r="O206" s="88"/>
      <c r="P206" s="88"/>
      <c r="Q206" s="88"/>
      <c r="R206" s="88"/>
      <c r="S206" s="88"/>
      <c r="T206" s="88"/>
      <c r="U206" s="88"/>
      <c r="V206" s="88"/>
      <c r="W206" s="88"/>
      <c r="X206" s="88"/>
      <c r="Y206" s="88"/>
      <c r="Z206" s="88"/>
    </row>
    <row r="207" spans="1:26" ht="15.75" customHeight="1" x14ac:dyDescent="0.15">
      <c r="A207" s="314" t="s">
        <v>463</v>
      </c>
      <c r="B207" s="315"/>
      <c r="C207" s="114"/>
      <c r="D207" s="114"/>
      <c r="E207" s="124"/>
      <c r="F207" s="114"/>
      <c r="G207" s="114"/>
      <c r="H207" s="124"/>
      <c r="I207" s="124"/>
      <c r="J207" s="124"/>
      <c r="K207" s="124"/>
      <c r="L207" s="88"/>
      <c r="M207" s="88"/>
      <c r="N207" s="88"/>
      <c r="O207" s="88"/>
      <c r="P207" s="88"/>
      <c r="Q207" s="88"/>
      <c r="R207" s="88"/>
      <c r="S207" s="88"/>
      <c r="T207" s="88"/>
      <c r="U207" s="88"/>
      <c r="V207" s="88"/>
      <c r="W207" s="88"/>
      <c r="X207" s="88"/>
      <c r="Y207" s="88"/>
      <c r="Z207" s="88"/>
    </row>
    <row r="208" spans="1:26" ht="12.75" customHeight="1" x14ac:dyDescent="0.15">
      <c r="A208" s="294" t="s">
        <v>464</v>
      </c>
      <c r="B208" s="151">
        <v>4400</v>
      </c>
      <c r="C208" s="148">
        <v>10000</v>
      </c>
      <c r="D208" s="148"/>
      <c r="E208" s="124"/>
      <c r="F208" s="148"/>
      <c r="G208" s="148"/>
      <c r="H208" s="124"/>
      <c r="I208" s="124"/>
      <c r="J208" s="124"/>
      <c r="K208" s="124"/>
      <c r="L208" s="88"/>
      <c r="M208" s="88"/>
      <c r="N208" s="88"/>
      <c r="O208" s="88"/>
      <c r="P208" s="88"/>
      <c r="Q208" s="88"/>
      <c r="R208" s="88"/>
      <c r="S208" s="88"/>
      <c r="T208" s="88"/>
      <c r="U208" s="88"/>
      <c r="V208" s="88"/>
      <c r="W208" s="88"/>
      <c r="X208" s="88"/>
      <c r="Y208" s="88"/>
      <c r="Z208" s="88"/>
    </row>
    <row r="209" spans="1:26" ht="12.75" customHeight="1" x14ac:dyDescent="0.15">
      <c r="A209" s="330" t="s">
        <v>465</v>
      </c>
      <c r="B209" s="331">
        <v>4415</v>
      </c>
      <c r="C209" s="148"/>
      <c r="D209" s="148"/>
      <c r="E209" s="124"/>
      <c r="F209" s="148"/>
      <c r="G209" s="148"/>
      <c r="H209" s="124"/>
      <c r="I209" s="124"/>
      <c r="J209" s="124"/>
      <c r="K209" s="124"/>
      <c r="L209" s="88"/>
      <c r="M209" s="88"/>
      <c r="N209" s="88"/>
      <c r="O209" s="88"/>
      <c r="P209" s="88"/>
      <c r="Q209" s="88"/>
      <c r="R209" s="88"/>
      <c r="S209" s="88"/>
      <c r="T209" s="88"/>
      <c r="U209" s="88"/>
      <c r="V209" s="88"/>
      <c r="W209" s="88"/>
      <c r="X209" s="88"/>
      <c r="Y209" s="88"/>
      <c r="Z209" s="88"/>
    </row>
    <row r="210" spans="1:26" ht="12.75" customHeight="1" x14ac:dyDescent="0.15">
      <c r="A210" s="167" t="s">
        <v>466</v>
      </c>
      <c r="B210" s="151">
        <v>4421</v>
      </c>
      <c r="C210" s="148"/>
      <c r="D210" s="148"/>
      <c r="E210" s="124"/>
      <c r="F210" s="148"/>
      <c r="G210" s="148"/>
      <c r="H210" s="124"/>
      <c r="I210" s="124"/>
      <c r="J210" s="124"/>
      <c r="K210" s="124"/>
      <c r="L210" s="88"/>
      <c r="M210" s="88"/>
      <c r="N210" s="88"/>
      <c r="O210" s="88"/>
      <c r="P210" s="88"/>
      <c r="Q210" s="88"/>
      <c r="R210" s="88"/>
      <c r="S210" s="88"/>
      <c r="T210" s="88"/>
      <c r="U210" s="88"/>
      <c r="V210" s="88"/>
      <c r="W210" s="88"/>
      <c r="X210" s="88"/>
      <c r="Y210" s="88"/>
      <c r="Z210" s="88"/>
    </row>
    <row r="211" spans="1:26" ht="12.75" customHeight="1" x14ac:dyDescent="0.15">
      <c r="A211" s="294" t="s">
        <v>467</v>
      </c>
      <c r="B211" s="151">
        <v>4499</v>
      </c>
      <c r="C211" s="148"/>
      <c r="D211" s="148"/>
      <c r="E211" s="124"/>
      <c r="F211" s="148"/>
      <c r="G211" s="148"/>
      <c r="H211" s="124"/>
      <c r="I211" s="124"/>
      <c r="J211" s="124"/>
      <c r="K211" s="124"/>
      <c r="L211" s="88"/>
      <c r="M211" s="88"/>
      <c r="N211" s="88"/>
      <c r="O211" s="88"/>
      <c r="P211" s="88"/>
      <c r="Q211" s="88"/>
      <c r="R211" s="88"/>
      <c r="S211" s="88"/>
      <c r="T211" s="88"/>
      <c r="U211" s="88"/>
      <c r="V211" s="88"/>
      <c r="W211" s="88"/>
      <c r="X211" s="88"/>
      <c r="Y211" s="88"/>
      <c r="Z211" s="88"/>
    </row>
    <row r="212" spans="1:26" ht="12.75" customHeight="1" x14ac:dyDescent="0.15">
      <c r="A212" s="108" t="s">
        <v>468</v>
      </c>
      <c r="B212" s="332"/>
      <c r="C212" s="110">
        <f t="shared" ref="C212:D212" si="23">SUM(C208:C211)</f>
        <v>10000</v>
      </c>
      <c r="D212" s="110">
        <f t="shared" si="23"/>
        <v>0</v>
      </c>
      <c r="E212" s="124"/>
      <c r="F212" s="110">
        <f t="shared" ref="F212:G212" si="24">SUM(F208:F211)</f>
        <v>0</v>
      </c>
      <c r="G212" s="110">
        <f t="shared" si="24"/>
        <v>0</v>
      </c>
      <c r="H212" s="124"/>
      <c r="I212" s="124"/>
      <c r="J212" s="124"/>
      <c r="K212" s="124"/>
      <c r="L212" s="88"/>
      <c r="M212" s="88"/>
      <c r="N212" s="88"/>
      <c r="O212" s="88"/>
      <c r="P212" s="88"/>
      <c r="Q212" s="88"/>
      <c r="R212" s="88"/>
      <c r="S212" s="88"/>
      <c r="T212" s="88"/>
      <c r="U212" s="88"/>
      <c r="V212" s="88"/>
      <c r="W212" s="88"/>
      <c r="X212" s="88"/>
      <c r="Y212" s="88"/>
      <c r="Z212" s="88"/>
    </row>
    <row r="213" spans="1:26" ht="15.75" customHeight="1" x14ac:dyDescent="0.15">
      <c r="A213" s="333" t="s">
        <v>469</v>
      </c>
      <c r="B213" s="315"/>
      <c r="C213" s="114"/>
      <c r="D213" s="114"/>
      <c r="E213" s="124"/>
      <c r="F213" s="114"/>
      <c r="G213" s="114"/>
      <c r="H213" s="124"/>
      <c r="I213" s="124"/>
      <c r="J213" s="124"/>
      <c r="K213" s="124"/>
      <c r="L213" s="88"/>
      <c r="M213" s="88"/>
      <c r="N213" s="88"/>
      <c r="O213" s="88"/>
      <c r="P213" s="88"/>
      <c r="Q213" s="88"/>
      <c r="R213" s="88"/>
      <c r="S213" s="88"/>
      <c r="T213" s="88"/>
      <c r="U213" s="88"/>
      <c r="V213" s="88"/>
      <c r="W213" s="88"/>
      <c r="X213" s="88"/>
      <c r="Y213" s="88"/>
      <c r="Z213" s="88"/>
    </row>
    <row r="214" spans="1:26" ht="12.75" customHeight="1" x14ac:dyDescent="0.15">
      <c r="A214" s="146" t="s">
        <v>470</v>
      </c>
      <c r="B214" s="149" t="s">
        <v>471</v>
      </c>
      <c r="C214" s="148">
        <v>2750</v>
      </c>
      <c r="D214" s="148"/>
      <c r="E214" s="124"/>
      <c r="F214" s="148"/>
      <c r="G214" s="148"/>
      <c r="H214" s="124"/>
      <c r="I214" s="124"/>
      <c r="J214" s="124"/>
      <c r="K214" s="124"/>
      <c r="L214" s="88"/>
      <c r="M214" s="88"/>
      <c r="N214" s="88"/>
      <c r="O214" s="88"/>
      <c r="P214" s="88"/>
      <c r="Q214" s="88"/>
      <c r="R214" s="88"/>
      <c r="S214" s="88"/>
      <c r="T214" s="88"/>
      <c r="U214" s="88"/>
      <c r="V214" s="88"/>
      <c r="W214" s="88"/>
      <c r="X214" s="88"/>
      <c r="Y214" s="88"/>
      <c r="Z214" s="88"/>
    </row>
    <row r="215" spans="1:26" ht="12.75" customHeight="1" x14ac:dyDescent="0.15">
      <c r="A215" s="294" t="s">
        <v>472</v>
      </c>
      <c r="B215" s="151">
        <v>4605</v>
      </c>
      <c r="C215" s="148"/>
      <c r="D215" s="148"/>
      <c r="E215" s="124"/>
      <c r="F215" s="148"/>
      <c r="G215" s="148"/>
      <c r="H215" s="124"/>
      <c r="I215" s="124"/>
      <c r="J215" s="124"/>
      <c r="K215" s="124"/>
      <c r="L215" s="88"/>
      <c r="M215" s="88"/>
      <c r="N215" s="88"/>
      <c r="O215" s="88"/>
      <c r="P215" s="88"/>
      <c r="Q215" s="88"/>
      <c r="R215" s="88"/>
      <c r="S215" s="88"/>
      <c r="T215" s="88"/>
      <c r="U215" s="88"/>
      <c r="V215" s="88"/>
      <c r="W215" s="88"/>
      <c r="X215" s="88"/>
      <c r="Y215" s="88"/>
      <c r="Z215" s="88"/>
    </row>
    <row r="216" spans="1:26" ht="12.75" customHeight="1" x14ac:dyDescent="0.15">
      <c r="A216" s="146" t="s">
        <v>473</v>
      </c>
      <c r="B216" s="151">
        <v>4620</v>
      </c>
      <c r="C216" s="148">
        <v>205000</v>
      </c>
      <c r="D216" s="148"/>
      <c r="E216" s="124"/>
      <c r="F216" s="148"/>
      <c r="G216" s="148"/>
      <c r="H216" s="124"/>
      <c r="I216" s="124"/>
      <c r="J216" s="124"/>
      <c r="K216" s="124"/>
      <c r="L216" s="88"/>
      <c r="M216" s="88"/>
      <c r="N216" s="88"/>
      <c r="O216" s="88"/>
      <c r="P216" s="88"/>
      <c r="Q216" s="88"/>
      <c r="R216" s="88"/>
      <c r="S216" s="88"/>
      <c r="T216" s="88"/>
      <c r="U216" s="88"/>
      <c r="V216" s="88"/>
      <c r="W216" s="88"/>
      <c r="X216" s="88"/>
      <c r="Y216" s="88"/>
      <c r="Z216" s="88"/>
    </row>
    <row r="217" spans="1:26" ht="12.75" customHeight="1" x14ac:dyDescent="0.15">
      <c r="A217" s="294" t="s">
        <v>474</v>
      </c>
      <c r="B217" s="151">
        <v>4625</v>
      </c>
      <c r="C217" s="148">
        <v>20000</v>
      </c>
      <c r="D217" s="148"/>
      <c r="E217" s="124"/>
      <c r="F217" s="148"/>
      <c r="G217" s="148"/>
      <c r="H217" s="124"/>
      <c r="I217" s="124"/>
      <c r="J217" s="124"/>
      <c r="K217" s="124"/>
      <c r="L217" s="88"/>
      <c r="M217" s="88"/>
      <c r="N217" s="88"/>
      <c r="O217" s="88"/>
      <c r="P217" s="88"/>
      <c r="Q217" s="88"/>
      <c r="R217" s="88"/>
      <c r="S217" s="88"/>
      <c r="T217" s="88"/>
      <c r="U217" s="88"/>
      <c r="V217" s="88"/>
      <c r="W217" s="88"/>
      <c r="X217" s="88"/>
      <c r="Y217" s="88"/>
      <c r="Z217" s="88"/>
    </row>
    <row r="218" spans="1:26" ht="12.75" customHeight="1" x14ac:dyDescent="0.15">
      <c r="A218" s="294" t="s">
        <v>475</v>
      </c>
      <c r="B218" s="151">
        <v>4630</v>
      </c>
      <c r="C218" s="148"/>
      <c r="D218" s="148"/>
      <c r="E218" s="124"/>
      <c r="F218" s="148"/>
      <c r="G218" s="148"/>
      <c r="H218" s="124"/>
      <c r="I218" s="124"/>
      <c r="J218" s="124"/>
      <c r="K218" s="124"/>
      <c r="L218" s="88"/>
      <c r="M218" s="88"/>
      <c r="N218" s="88"/>
      <c r="O218" s="88"/>
      <c r="P218" s="88"/>
      <c r="Q218" s="88"/>
      <c r="R218" s="88"/>
      <c r="S218" s="88"/>
      <c r="T218" s="88"/>
      <c r="U218" s="88"/>
      <c r="V218" s="88"/>
      <c r="W218" s="88"/>
      <c r="X218" s="88"/>
      <c r="Y218" s="88"/>
      <c r="Z218" s="88"/>
    </row>
    <row r="219" spans="1:26" ht="12.75" customHeight="1" x14ac:dyDescent="0.15">
      <c r="A219" s="146" t="s">
        <v>476</v>
      </c>
      <c r="B219" s="151">
        <v>4699</v>
      </c>
      <c r="C219" s="148"/>
      <c r="D219" s="148"/>
      <c r="E219" s="124"/>
      <c r="F219" s="148"/>
      <c r="G219" s="148"/>
      <c r="H219" s="124"/>
      <c r="I219" s="124"/>
      <c r="J219" s="124"/>
      <c r="K219" s="124"/>
      <c r="L219" s="88"/>
      <c r="M219" s="88"/>
      <c r="N219" s="88"/>
      <c r="O219" s="88"/>
      <c r="P219" s="88"/>
      <c r="Q219" s="88"/>
      <c r="R219" s="88"/>
      <c r="S219" s="88"/>
      <c r="T219" s="88"/>
      <c r="U219" s="88"/>
      <c r="V219" s="88"/>
      <c r="W219" s="88"/>
      <c r="X219" s="88"/>
      <c r="Y219" s="88"/>
      <c r="Z219" s="88"/>
    </row>
    <row r="220" spans="1:26" ht="12.75" customHeight="1" x14ac:dyDescent="0.15">
      <c r="A220" s="108" t="s">
        <v>477</v>
      </c>
      <c r="B220" s="320"/>
      <c r="C220" s="110">
        <f t="shared" ref="C220:D220" si="25">SUM(C214:C219)</f>
        <v>227750</v>
      </c>
      <c r="D220" s="110">
        <f t="shared" si="25"/>
        <v>0</v>
      </c>
      <c r="E220" s="124"/>
      <c r="F220" s="110">
        <f t="shared" ref="F220:G220" si="26">SUM(F214:F219)</f>
        <v>0</v>
      </c>
      <c r="G220" s="110">
        <f t="shared" si="26"/>
        <v>0</v>
      </c>
      <c r="H220" s="124"/>
      <c r="I220" s="124"/>
      <c r="J220" s="124"/>
      <c r="K220" s="124"/>
      <c r="L220" s="88"/>
      <c r="M220" s="88"/>
      <c r="N220" s="88"/>
      <c r="O220" s="88"/>
      <c r="P220" s="88"/>
      <c r="Q220" s="88"/>
      <c r="R220" s="88"/>
      <c r="S220" s="88"/>
      <c r="T220" s="88"/>
      <c r="U220" s="88"/>
      <c r="V220" s="88"/>
      <c r="W220" s="88"/>
      <c r="X220" s="88"/>
      <c r="Y220" s="88"/>
      <c r="Z220" s="88"/>
    </row>
    <row r="221" spans="1:26" ht="15.75" customHeight="1" x14ac:dyDescent="0.15">
      <c r="A221" s="314" t="s">
        <v>478</v>
      </c>
      <c r="B221" s="334"/>
      <c r="C221" s="114"/>
      <c r="D221" s="114"/>
      <c r="E221" s="124"/>
      <c r="F221" s="124"/>
      <c r="G221" s="114"/>
      <c r="H221" s="124"/>
      <c r="I221" s="124"/>
      <c r="J221" s="124"/>
      <c r="K221" s="124"/>
      <c r="L221" s="88"/>
      <c r="M221" s="88"/>
      <c r="N221" s="88"/>
      <c r="O221" s="88"/>
      <c r="P221" s="88"/>
      <c r="Q221" s="88"/>
      <c r="R221" s="88"/>
      <c r="S221" s="88"/>
      <c r="T221" s="88"/>
      <c r="U221" s="88"/>
      <c r="V221" s="88"/>
      <c r="W221" s="88"/>
      <c r="X221" s="88"/>
      <c r="Y221" s="88"/>
      <c r="Z221" s="88"/>
    </row>
    <row r="222" spans="1:26" ht="12.75" customHeight="1" x14ac:dyDescent="0.15">
      <c r="A222" s="294" t="s">
        <v>479</v>
      </c>
      <c r="B222" s="149">
        <v>4770</v>
      </c>
      <c r="C222" s="148"/>
      <c r="D222" s="148"/>
      <c r="E222" s="124"/>
      <c r="F222" s="124"/>
      <c r="G222" s="148"/>
      <c r="H222" s="124"/>
      <c r="I222" s="124"/>
      <c r="J222" s="124"/>
      <c r="K222" s="124"/>
      <c r="L222" s="88"/>
      <c r="M222" s="88"/>
      <c r="N222" s="88"/>
      <c r="O222" s="88"/>
      <c r="P222" s="88"/>
      <c r="Q222" s="88"/>
      <c r="R222" s="88"/>
      <c r="S222" s="88"/>
      <c r="T222" s="88"/>
      <c r="U222" s="88"/>
      <c r="V222" s="88"/>
      <c r="W222" s="88"/>
      <c r="X222" s="88"/>
      <c r="Y222" s="88"/>
      <c r="Z222" s="88"/>
    </row>
    <row r="223" spans="1:26" ht="12.75" customHeight="1" x14ac:dyDescent="0.15">
      <c r="A223" s="294" t="s">
        <v>480</v>
      </c>
      <c r="B223" s="151">
        <v>4799</v>
      </c>
      <c r="C223" s="148"/>
      <c r="D223" s="148"/>
      <c r="E223" s="124"/>
      <c r="F223" s="124"/>
      <c r="G223" s="148"/>
      <c r="H223" s="124"/>
      <c r="I223" s="124"/>
      <c r="J223" s="124"/>
      <c r="K223" s="124"/>
      <c r="L223" s="88"/>
      <c r="M223" s="88"/>
      <c r="N223" s="88"/>
      <c r="O223" s="88"/>
      <c r="P223" s="88"/>
      <c r="Q223" s="88"/>
      <c r="R223" s="88"/>
      <c r="S223" s="88"/>
      <c r="T223" s="88"/>
      <c r="U223" s="88"/>
      <c r="V223" s="88"/>
      <c r="W223" s="88"/>
      <c r="X223" s="88"/>
      <c r="Y223" s="88"/>
      <c r="Z223" s="88"/>
    </row>
    <row r="224" spans="1:26" ht="12.75" customHeight="1" x14ac:dyDescent="0.15">
      <c r="A224" s="108" t="s">
        <v>481</v>
      </c>
      <c r="B224" s="329"/>
      <c r="C224" s="110">
        <f t="shared" ref="C224:D224" si="27">SUM(C222:C223)</f>
        <v>0</v>
      </c>
      <c r="D224" s="110">
        <f t="shared" si="27"/>
        <v>0</v>
      </c>
      <c r="E224" s="124"/>
      <c r="F224" s="124"/>
      <c r="G224" s="110">
        <f>SUM(G222:G223)</f>
        <v>0</v>
      </c>
      <c r="H224" s="124"/>
      <c r="I224" s="124"/>
      <c r="J224" s="124"/>
      <c r="K224" s="124"/>
      <c r="L224" s="88"/>
      <c r="M224" s="88"/>
      <c r="N224" s="88"/>
      <c r="O224" s="88"/>
      <c r="P224" s="88"/>
      <c r="Q224" s="88"/>
      <c r="R224" s="88"/>
      <c r="S224" s="88"/>
      <c r="T224" s="88"/>
      <c r="U224" s="88"/>
      <c r="V224" s="88"/>
      <c r="W224" s="88"/>
      <c r="X224" s="88"/>
      <c r="Y224" s="88"/>
      <c r="Z224" s="88"/>
    </row>
    <row r="225" spans="1:26" ht="12.75" customHeight="1" x14ac:dyDescent="0.15">
      <c r="A225" s="111" t="s">
        <v>482</v>
      </c>
      <c r="B225" s="112">
        <v>4810</v>
      </c>
      <c r="C225" s="335"/>
      <c r="D225" s="335"/>
      <c r="E225" s="124"/>
      <c r="F225" s="124"/>
      <c r="G225" s="335"/>
      <c r="H225" s="124"/>
      <c r="I225" s="124"/>
      <c r="J225" s="124"/>
      <c r="K225" s="124"/>
      <c r="L225" s="88"/>
      <c r="M225" s="88"/>
      <c r="N225" s="88"/>
      <c r="O225" s="88"/>
      <c r="P225" s="88"/>
      <c r="Q225" s="88"/>
      <c r="R225" s="88"/>
      <c r="S225" s="88"/>
      <c r="T225" s="88"/>
      <c r="U225" s="88"/>
      <c r="V225" s="88"/>
      <c r="W225" s="88"/>
      <c r="X225" s="88"/>
      <c r="Y225" s="88"/>
      <c r="Z225" s="88"/>
    </row>
    <row r="226" spans="1:26" ht="12.75" customHeight="1" x14ac:dyDescent="0.15">
      <c r="A226" s="111" t="s">
        <v>483</v>
      </c>
      <c r="B226" s="112">
        <v>4850</v>
      </c>
      <c r="C226" s="148"/>
      <c r="D226" s="148"/>
      <c r="E226" s="148"/>
      <c r="F226" s="148"/>
      <c r="G226" s="148"/>
      <c r="H226" s="148"/>
      <c r="I226" s="124"/>
      <c r="J226" s="148"/>
      <c r="K226" s="148"/>
      <c r="L226" s="88"/>
      <c r="M226" s="88"/>
      <c r="N226" s="88"/>
      <c r="O226" s="88"/>
      <c r="P226" s="88"/>
      <c r="Q226" s="88"/>
      <c r="R226" s="88"/>
      <c r="S226" s="88"/>
      <c r="T226" s="88"/>
      <c r="U226" s="88"/>
      <c r="V226" s="88"/>
      <c r="W226" s="88"/>
      <c r="X226" s="88"/>
      <c r="Y226" s="88"/>
      <c r="Z226" s="88"/>
    </row>
    <row r="227" spans="1:26" ht="12.75" customHeight="1" x14ac:dyDescent="0.15">
      <c r="A227" s="111" t="s">
        <v>484</v>
      </c>
      <c r="B227" s="112">
        <v>4851</v>
      </c>
      <c r="C227" s="148"/>
      <c r="D227" s="148"/>
      <c r="E227" s="106"/>
      <c r="F227" s="148"/>
      <c r="G227" s="148"/>
      <c r="H227" s="106"/>
      <c r="I227" s="124"/>
      <c r="J227" s="106"/>
      <c r="K227" s="106"/>
      <c r="L227" s="88"/>
      <c r="M227" s="88"/>
      <c r="N227" s="88"/>
      <c r="O227" s="88"/>
      <c r="P227" s="88"/>
      <c r="Q227" s="88"/>
      <c r="R227" s="88"/>
      <c r="S227" s="88"/>
      <c r="T227" s="88"/>
      <c r="U227" s="88"/>
      <c r="V227" s="88"/>
      <c r="W227" s="88"/>
      <c r="X227" s="88"/>
      <c r="Y227" s="88"/>
      <c r="Z227" s="88"/>
    </row>
    <row r="228" spans="1:26" ht="12.75" customHeight="1" x14ac:dyDescent="0.15">
      <c r="A228" s="111" t="s">
        <v>485</v>
      </c>
      <c r="B228" s="112">
        <v>4852</v>
      </c>
      <c r="C228" s="148"/>
      <c r="D228" s="148"/>
      <c r="E228" s="148"/>
      <c r="F228" s="148"/>
      <c r="G228" s="148"/>
      <c r="H228" s="148"/>
      <c r="I228" s="124"/>
      <c r="J228" s="148"/>
      <c r="K228" s="148"/>
      <c r="L228" s="88"/>
      <c r="M228" s="88"/>
      <c r="N228" s="88"/>
      <c r="O228" s="88"/>
      <c r="P228" s="88"/>
      <c r="Q228" s="88"/>
      <c r="R228" s="88"/>
      <c r="S228" s="88"/>
      <c r="T228" s="88"/>
      <c r="U228" s="88"/>
      <c r="V228" s="88"/>
      <c r="W228" s="88"/>
      <c r="X228" s="88"/>
      <c r="Y228" s="88"/>
      <c r="Z228" s="88"/>
    </row>
    <row r="229" spans="1:26" ht="12.75" customHeight="1" x14ac:dyDescent="0.15">
      <c r="A229" s="111" t="s">
        <v>486</v>
      </c>
      <c r="B229" s="112">
        <v>4853</v>
      </c>
      <c r="C229" s="148"/>
      <c r="D229" s="148"/>
      <c r="E229" s="148"/>
      <c r="F229" s="148"/>
      <c r="G229" s="148"/>
      <c r="H229" s="148"/>
      <c r="I229" s="124"/>
      <c r="J229" s="148"/>
      <c r="K229" s="148"/>
      <c r="L229" s="88"/>
      <c r="M229" s="88"/>
      <c r="N229" s="88"/>
      <c r="O229" s="88"/>
      <c r="P229" s="88"/>
      <c r="Q229" s="88"/>
      <c r="R229" s="88"/>
      <c r="S229" s="88"/>
      <c r="T229" s="88"/>
      <c r="U229" s="88"/>
      <c r="V229" s="88"/>
      <c r="W229" s="88"/>
      <c r="X229" s="88"/>
      <c r="Y229" s="88"/>
      <c r="Z229" s="88"/>
    </row>
    <row r="230" spans="1:26" ht="12.75" customHeight="1" x14ac:dyDescent="0.15">
      <c r="A230" s="111" t="s">
        <v>487</v>
      </c>
      <c r="B230" s="112">
        <v>4854</v>
      </c>
      <c r="C230" s="148"/>
      <c r="D230" s="148"/>
      <c r="E230" s="148"/>
      <c r="F230" s="148"/>
      <c r="G230" s="148"/>
      <c r="H230" s="148"/>
      <c r="I230" s="124"/>
      <c r="J230" s="148"/>
      <c r="K230" s="148"/>
      <c r="L230" s="88"/>
      <c r="M230" s="88"/>
      <c r="N230" s="88"/>
      <c r="O230" s="88"/>
      <c r="P230" s="88"/>
      <c r="Q230" s="88"/>
      <c r="R230" s="88"/>
      <c r="S230" s="88"/>
      <c r="T230" s="88"/>
      <c r="U230" s="88"/>
      <c r="V230" s="88"/>
      <c r="W230" s="88"/>
      <c r="X230" s="88"/>
      <c r="Y230" s="88"/>
      <c r="Z230" s="88"/>
    </row>
    <row r="231" spans="1:26" ht="12.75" customHeight="1" x14ac:dyDescent="0.15">
      <c r="A231" s="111" t="s">
        <v>488</v>
      </c>
      <c r="B231" s="112">
        <v>4855</v>
      </c>
      <c r="C231" s="148"/>
      <c r="D231" s="148"/>
      <c r="E231" s="148"/>
      <c r="F231" s="148"/>
      <c r="G231" s="148"/>
      <c r="H231" s="148"/>
      <c r="I231" s="124"/>
      <c r="J231" s="148"/>
      <c r="K231" s="148"/>
      <c r="L231" s="88"/>
      <c r="M231" s="88"/>
      <c r="N231" s="88"/>
      <c r="O231" s="88"/>
      <c r="P231" s="88"/>
      <c r="Q231" s="88"/>
      <c r="R231" s="88"/>
      <c r="S231" s="88"/>
      <c r="T231" s="88"/>
      <c r="U231" s="88"/>
      <c r="V231" s="88"/>
      <c r="W231" s="88"/>
      <c r="X231" s="88"/>
      <c r="Y231" s="88"/>
      <c r="Z231" s="88"/>
    </row>
    <row r="232" spans="1:26" ht="12.75" customHeight="1" x14ac:dyDescent="0.15">
      <c r="A232" s="111" t="s">
        <v>489</v>
      </c>
      <c r="B232" s="112">
        <v>4856</v>
      </c>
      <c r="C232" s="148"/>
      <c r="D232" s="148"/>
      <c r="E232" s="148"/>
      <c r="F232" s="148"/>
      <c r="G232" s="148"/>
      <c r="H232" s="148"/>
      <c r="I232" s="124"/>
      <c r="J232" s="148"/>
      <c r="K232" s="148"/>
      <c r="L232" s="88"/>
      <c r="M232" s="88"/>
      <c r="N232" s="88"/>
      <c r="O232" s="88"/>
      <c r="P232" s="88"/>
      <c r="Q232" s="88"/>
      <c r="R232" s="88"/>
      <c r="S232" s="88"/>
      <c r="T232" s="88"/>
      <c r="U232" s="88"/>
      <c r="V232" s="88"/>
      <c r="W232" s="88"/>
      <c r="X232" s="88"/>
      <c r="Y232" s="88"/>
      <c r="Z232" s="88"/>
    </row>
    <row r="233" spans="1:26" ht="12.75" customHeight="1" x14ac:dyDescent="0.15">
      <c r="A233" s="111" t="s">
        <v>490</v>
      </c>
      <c r="B233" s="112">
        <v>4857</v>
      </c>
      <c r="C233" s="148"/>
      <c r="D233" s="148"/>
      <c r="E233" s="148"/>
      <c r="F233" s="148"/>
      <c r="G233" s="148"/>
      <c r="H233" s="148"/>
      <c r="I233" s="124"/>
      <c r="J233" s="148"/>
      <c r="K233" s="148"/>
      <c r="L233" s="88"/>
      <c r="M233" s="88"/>
      <c r="N233" s="88"/>
      <c r="O233" s="88"/>
      <c r="P233" s="88"/>
      <c r="Q233" s="88"/>
      <c r="R233" s="88"/>
      <c r="S233" s="88"/>
      <c r="T233" s="88"/>
      <c r="U233" s="88"/>
      <c r="V233" s="88"/>
      <c r="W233" s="88"/>
      <c r="X233" s="88"/>
      <c r="Y233" s="88"/>
      <c r="Z233" s="88"/>
    </row>
    <row r="234" spans="1:26" ht="12.75" customHeight="1" x14ac:dyDescent="0.15">
      <c r="A234" s="111" t="s">
        <v>491</v>
      </c>
      <c r="B234" s="112">
        <v>4860</v>
      </c>
      <c r="C234" s="148"/>
      <c r="D234" s="148"/>
      <c r="E234" s="148"/>
      <c r="F234" s="148"/>
      <c r="G234" s="148"/>
      <c r="H234" s="148"/>
      <c r="I234" s="124"/>
      <c r="J234" s="148"/>
      <c r="K234" s="148"/>
      <c r="L234" s="88"/>
      <c r="M234" s="88"/>
      <c r="N234" s="88"/>
      <c r="O234" s="88"/>
      <c r="P234" s="88"/>
      <c r="Q234" s="88"/>
      <c r="R234" s="88"/>
      <c r="S234" s="88"/>
      <c r="T234" s="88"/>
      <c r="U234" s="88"/>
      <c r="V234" s="88"/>
      <c r="W234" s="88"/>
      <c r="X234" s="88"/>
      <c r="Y234" s="88"/>
      <c r="Z234" s="88"/>
    </row>
    <row r="235" spans="1:26" ht="12.75" customHeight="1" x14ac:dyDescent="0.15">
      <c r="A235" s="111" t="s">
        <v>492</v>
      </c>
      <c r="B235" s="112">
        <v>4861</v>
      </c>
      <c r="C235" s="148"/>
      <c r="D235" s="148"/>
      <c r="E235" s="148"/>
      <c r="F235" s="148"/>
      <c r="G235" s="148"/>
      <c r="H235" s="148"/>
      <c r="I235" s="124"/>
      <c r="J235" s="148"/>
      <c r="K235" s="148"/>
      <c r="L235" s="88"/>
      <c r="M235" s="88"/>
      <c r="N235" s="88"/>
      <c r="O235" s="88"/>
      <c r="P235" s="88"/>
      <c r="Q235" s="88"/>
      <c r="R235" s="88"/>
      <c r="S235" s="88"/>
      <c r="T235" s="88"/>
      <c r="U235" s="88"/>
      <c r="V235" s="88"/>
      <c r="W235" s="88"/>
      <c r="X235" s="88"/>
      <c r="Y235" s="88"/>
      <c r="Z235" s="88"/>
    </row>
    <row r="236" spans="1:26" ht="12.75" customHeight="1" x14ac:dyDescent="0.15">
      <c r="A236" s="169" t="s">
        <v>493</v>
      </c>
      <c r="B236" s="151">
        <v>4862</v>
      </c>
      <c r="C236" s="148"/>
      <c r="D236" s="148"/>
      <c r="E236" s="150"/>
      <c r="F236" s="95"/>
      <c r="G236" s="95"/>
      <c r="H236" s="150"/>
      <c r="I236" s="124"/>
      <c r="J236" s="150"/>
      <c r="K236" s="150"/>
      <c r="L236" s="88"/>
      <c r="M236" s="88"/>
      <c r="N236" s="88"/>
      <c r="O236" s="88"/>
      <c r="P236" s="88"/>
      <c r="Q236" s="88"/>
      <c r="R236" s="88"/>
      <c r="S236" s="88"/>
      <c r="T236" s="88"/>
      <c r="U236" s="88"/>
      <c r="V236" s="88"/>
      <c r="W236" s="88"/>
      <c r="X236" s="88"/>
      <c r="Y236" s="88"/>
      <c r="Z236" s="88"/>
    </row>
    <row r="237" spans="1:26" ht="12.75" customHeight="1" x14ac:dyDescent="0.15">
      <c r="A237" s="169" t="s">
        <v>494</v>
      </c>
      <c r="B237" s="151">
        <v>4863</v>
      </c>
      <c r="C237" s="148"/>
      <c r="D237" s="148"/>
      <c r="E237" s="152"/>
      <c r="F237" s="150"/>
      <c r="G237" s="150"/>
      <c r="H237" s="152"/>
      <c r="I237" s="124"/>
      <c r="J237" s="152"/>
      <c r="K237" s="152"/>
      <c r="L237" s="88"/>
      <c r="M237" s="88"/>
      <c r="N237" s="88"/>
      <c r="O237" s="88"/>
      <c r="P237" s="88"/>
      <c r="Q237" s="88"/>
      <c r="R237" s="88"/>
      <c r="S237" s="88"/>
      <c r="T237" s="88"/>
      <c r="U237" s="88"/>
      <c r="V237" s="88"/>
      <c r="W237" s="88"/>
      <c r="X237" s="88"/>
      <c r="Y237" s="88"/>
      <c r="Z237" s="88"/>
    </row>
    <row r="238" spans="1:26" ht="12.75" customHeight="1" x14ac:dyDescent="0.15">
      <c r="A238" s="169" t="s">
        <v>495</v>
      </c>
      <c r="B238" s="151">
        <v>4864</v>
      </c>
      <c r="C238" s="148"/>
      <c r="D238" s="148"/>
      <c r="E238" s="95"/>
      <c r="F238" s="95"/>
      <c r="G238" s="95"/>
      <c r="H238" s="95"/>
      <c r="I238" s="124"/>
      <c r="J238" s="95"/>
      <c r="K238" s="95"/>
      <c r="L238" s="88"/>
      <c r="M238" s="88"/>
      <c r="N238" s="88"/>
      <c r="O238" s="88"/>
      <c r="P238" s="88"/>
      <c r="Q238" s="88"/>
      <c r="R238" s="88"/>
      <c r="S238" s="88"/>
      <c r="T238" s="88"/>
      <c r="U238" s="88"/>
      <c r="V238" s="88"/>
      <c r="W238" s="88"/>
      <c r="X238" s="88"/>
      <c r="Y238" s="88"/>
      <c r="Z238" s="88"/>
    </row>
    <row r="239" spans="1:26" ht="12.75" customHeight="1" x14ac:dyDescent="0.15">
      <c r="A239" s="169" t="s">
        <v>496</v>
      </c>
      <c r="B239" s="151">
        <v>4865</v>
      </c>
      <c r="C239" s="148"/>
      <c r="D239" s="148"/>
      <c r="E239" s="95"/>
      <c r="F239" s="95"/>
      <c r="G239" s="95"/>
      <c r="H239" s="95"/>
      <c r="I239" s="124"/>
      <c r="J239" s="95"/>
      <c r="K239" s="95"/>
      <c r="L239" s="88"/>
      <c r="M239" s="88"/>
      <c r="N239" s="88"/>
      <c r="O239" s="88"/>
      <c r="P239" s="88"/>
      <c r="Q239" s="88"/>
      <c r="R239" s="88"/>
      <c r="S239" s="88"/>
      <c r="T239" s="88"/>
      <c r="U239" s="88"/>
      <c r="V239" s="88"/>
      <c r="W239" s="88"/>
      <c r="X239" s="88"/>
      <c r="Y239" s="88"/>
      <c r="Z239" s="88"/>
    </row>
    <row r="240" spans="1:26" ht="12.75" customHeight="1" x14ac:dyDescent="0.15">
      <c r="A240" s="169" t="s">
        <v>497</v>
      </c>
      <c r="B240" s="151">
        <v>4866</v>
      </c>
      <c r="C240" s="148"/>
      <c r="D240" s="148"/>
      <c r="E240" s="95"/>
      <c r="F240" s="95"/>
      <c r="G240" s="95"/>
      <c r="H240" s="95"/>
      <c r="I240" s="124"/>
      <c r="J240" s="95"/>
      <c r="K240" s="95"/>
      <c r="L240" s="88"/>
      <c r="M240" s="88"/>
      <c r="N240" s="88"/>
      <c r="O240" s="88"/>
      <c r="P240" s="88"/>
      <c r="Q240" s="88"/>
      <c r="R240" s="88"/>
      <c r="S240" s="88"/>
      <c r="T240" s="88"/>
      <c r="U240" s="88"/>
      <c r="V240" s="88"/>
      <c r="W240" s="88"/>
      <c r="X240" s="88"/>
      <c r="Y240" s="88"/>
      <c r="Z240" s="88"/>
    </row>
    <row r="241" spans="1:26" ht="12.75" customHeight="1" x14ac:dyDescent="0.15">
      <c r="A241" s="169" t="s">
        <v>498</v>
      </c>
      <c r="B241" s="151">
        <v>4867</v>
      </c>
      <c r="C241" s="148"/>
      <c r="D241" s="148"/>
      <c r="E241" s="95"/>
      <c r="F241" s="95"/>
      <c r="G241" s="95"/>
      <c r="H241" s="95"/>
      <c r="I241" s="124"/>
      <c r="J241" s="95"/>
      <c r="K241" s="95"/>
      <c r="L241" s="88"/>
      <c r="M241" s="88"/>
      <c r="N241" s="88"/>
      <c r="O241" s="88"/>
      <c r="P241" s="88"/>
      <c r="Q241" s="88"/>
      <c r="R241" s="88"/>
      <c r="S241" s="88"/>
      <c r="T241" s="88"/>
      <c r="U241" s="88"/>
      <c r="V241" s="88"/>
      <c r="W241" s="88"/>
      <c r="X241" s="88"/>
      <c r="Y241" s="88"/>
      <c r="Z241" s="88"/>
    </row>
    <row r="242" spans="1:26" ht="12.75" customHeight="1" x14ac:dyDescent="0.15">
      <c r="A242" s="169" t="s">
        <v>499</v>
      </c>
      <c r="B242" s="151">
        <v>4868</v>
      </c>
      <c r="C242" s="148"/>
      <c r="D242" s="148"/>
      <c r="E242" s="95"/>
      <c r="F242" s="95"/>
      <c r="G242" s="95"/>
      <c r="H242" s="95"/>
      <c r="I242" s="124"/>
      <c r="J242" s="95"/>
      <c r="K242" s="95"/>
      <c r="L242" s="88"/>
      <c r="M242" s="88"/>
      <c r="N242" s="88"/>
      <c r="O242" s="88"/>
      <c r="P242" s="88"/>
      <c r="Q242" s="88"/>
      <c r="R242" s="88"/>
      <c r="S242" s="88"/>
      <c r="T242" s="88"/>
      <c r="U242" s="88"/>
      <c r="V242" s="88"/>
      <c r="W242" s="88"/>
      <c r="X242" s="88"/>
      <c r="Y242" s="88"/>
      <c r="Z242" s="88"/>
    </row>
    <row r="243" spans="1:26" ht="12.75" customHeight="1" x14ac:dyDescent="0.15">
      <c r="A243" s="169" t="s">
        <v>500</v>
      </c>
      <c r="B243" s="151">
        <v>4869</v>
      </c>
      <c r="C243" s="148"/>
      <c r="D243" s="148"/>
      <c r="E243" s="95"/>
      <c r="F243" s="95"/>
      <c r="G243" s="95"/>
      <c r="H243" s="95"/>
      <c r="I243" s="124"/>
      <c r="J243" s="95"/>
      <c r="K243" s="95"/>
      <c r="L243" s="88"/>
      <c r="M243" s="88"/>
      <c r="N243" s="88"/>
      <c r="O243" s="88"/>
      <c r="P243" s="88"/>
      <c r="Q243" s="88"/>
      <c r="R243" s="88"/>
      <c r="S243" s="88"/>
      <c r="T243" s="88"/>
      <c r="U243" s="88"/>
      <c r="V243" s="88"/>
      <c r="W243" s="88"/>
      <c r="X243" s="88"/>
      <c r="Y243" s="88"/>
      <c r="Z243" s="88"/>
    </row>
    <row r="244" spans="1:26" ht="12.75" customHeight="1" x14ac:dyDescent="0.15">
      <c r="A244" s="169" t="s">
        <v>501</v>
      </c>
      <c r="B244" s="151">
        <v>4870</v>
      </c>
      <c r="C244" s="148"/>
      <c r="D244" s="148"/>
      <c r="E244" s="95"/>
      <c r="F244" s="95"/>
      <c r="G244" s="95"/>
      <c r="H244" s="95"/>
      <c r="I244" s="124"/>
      <c r="J244" s="95"/>
      <c r="K244" s="95"/>
      <c r="L244" s="88"/>
      <c r="M244" s="88"/>
      <c r="N244" s="88"/>
      <c r="O244" s="88"/>
      <c r="P244" s="88"/>
      <c r="Q244" s="88"/>
      <c r="R244" s="88"/>
      <c r="S244" s="88"/>
      <c r="T244" s="88"/>
      <c r="U244" s="88"/>
      <c r="V244" s="88"/>
      <c r="W244" s="88"/>
      <c r="X244" s="88"/>
      <c r="Y244" s="88"/>
      <c r="Z244" s="88"/>
    </row>
    <row r="245" spans="1:26" ht="12.75" customHeight="1" x14ac:dyDescent="0.15">
      <c r="A245" s="169" t="s">
        <v>502</v>
      </c>
      <c r="B245" s="151">
        <v>4871</v>
      </c>
      <c r="C245" s="148"/>
      <c r="D245" s="148"/>
      <c r="E245" s="95"/>
      <c r="F245" s="95"/>
      <c r="G245" s="95"/>
      <c r="H245" s="95"/>
      <c r="I245" s="124"/>
      <c r="J245" s="95"/>
      <c r="K245" s="95"/>
      <c r="L245" s="88"/>
      <c r="M245" s="88"/>
      <c r="N245" s="88"/>
      <c r="O245" s="88"/>
      <c r="P245" s="88"/>
      <c r="Q245" s="88"/>
      <c r="R245" s="88"/>
      <c r="S245" s="88"/>
      <c r="T245" s="88"/>
      <c r="U245" s="88"/>
      <c r="V245" s="88"/>
      <c r="W245" s="88"/>
      <c r="X245" s="88"/>
      <c r="Y245" s="88"/>
      <c r="Z245" s="88"/>
    </row>
    <row r="246" spans="1:26" ht="12.75" customHeight="1" x14ac:dyDescent="0.15">
      <c r="A246" s="169" t="s">
        <v>503</v>
      </c>
      <c r="B246" s="151">
        <v>4872</v>
      </c>
      <c r="C246" s="148"/>
      <c r="D246" s="148"/>
      <c r="E246" s="95"/>
      <c r="F246" s="95"/>
      <c r="G246" s="95"/>
      <c r="H246" s="95"/>
      <c r="I246" s="124"/>
      <c r="J246" s="95"/>
      <c r="K246" s="95"/>
      <c r="L246" s="88"/>
      <c r="M246" s="88"/>
      <c r="N246" s="88"/>
      <c r="O246" s="88"/>
      <c r="P246" s="88"/>
      <c r="Q246" s="88"/>
      <c r="R246" s="88"/>
      <c r="S246" s="88"/>
      <c r="T246" s="88"/>
      <c r="U246" s="88"/>
      <c r="V246" s="88"/>
      <c r="W246" s="88"/>
      <c r="X246" s="88"/>
      <c r="Y246" s="88"/>
      <c r="Z246" s="88"/>
    </row>
    <row r="247" spans="1:26" ht="12.75" customHeight="1" x14ac:dyDescent="0.15">
      <c r="A247" s="169" t="s">
        <v>504</v>
      </c>
      <c r="B247" s="151">
        <v>4873</v>
      </c>
      <c r="C247" s="148"/>
      <c r="D247" s="148"/>
      <c r="E247" s="95"/>
      <c r="F247" s="95"/>
      <c r="G247" s="95"/>
      <c r="H247" s="95"/>
      <c r="I247" s="124"/>
      <c r="J247" s="95"/>
      <c r="K247" s="95"/>
      <c r="L247" s="88"/>
      <c r="M247" s="88"/>
      <c r="N247" s="88"/>
      <c r="O247" s="88"/>
      <c r="P247" s="88"/>
      <c r="Q247" s="88"/>
      <c r="R247" s="88"/>
      <c r="S247" s="88"/>
      <c r="T247" s="88"/>
      <c r="U247" s="88"/>
      <c r="V247" s="88"/>
      <c r="W247" s="88"/>
      <c r="X247" s="88"/>
      <c r="Y247" s="88"/>
      <c r="Z247" s="88"/>
    </row>
    <row r="248" spans="1:26" ht="12.75" customHeight="1" x14ac:dyDescent="0.15">
      <c r="A248" s="169" t="s">
        <v>505</v>
      </c>
      <c r="B248" s="151">
        <v>4874</v>
      </c>
      <c r="C248" s="148"/>
      <c r="D248" s="148"/>
      <c r="E248" s="95"/>
      <c r="F248" s="95"/>
      <c r="G248" s="95"/>
      <c r="H248" s="95"/>
      <c r="I248" s="124"/>
      <c r="J248" s="95"/>
      <c r="K248" s="95"/>
      <c r="L248" s="88"/>
      <c r="M248" s="88"/>
      <c r="N248" s="88"/>
      <c r="O248" s="88"/>
      <c r="P248" s="88"/>
      <c r="Q248" s="88"/>
      <c r="R248" s="88"/>
      <c r="S248" s="88"/>
      <c r="T248" s="88"/>
      <c r="U248" s="88"/>
      <c r="V248" s="88"/>
      <c r="W248" s="88"/>
      <c r="X248" s="88"/>
      <c r="Y248" s="88"/>
      <c r="Z248" s="88"/>
    </row>
    <row r="249" spans="1:26" ht="12.75" customHeight="1" x14ac:dyDescent="0.15">
      <c r="A249" s="169" t="s">
        <v>506</v>
      </c>
      <c r="B249" s="151">
        <v>4875</v>
      </c>
      <c r="C249" s="148"/>
      <c r="D249" s="148"/>
      <c r="E249" s="95"/>
      <c r="F249" s="95"/>
      <c r="G249" s="95"/>
      <c r="H249" s="95"/>
      <c r="I249" s="124"/>
      <c r="J249" s="95"/>
      <c r="K249" s="95"/>
      <c r="L249" s="88"/>
      <c r="M249" s="88"/>
      <c r="N249" s="88"/>
      <c r="O249" s="88"/>
      <c r="P249" s="88"/>
      <c r="Q249" s="88"/>
      <c r="R249" s="88"/>
      <c r="S249" s="88"/>
      <c r="T249" s="88"/>
      <c r="U249" s="88"/>
      <c r="V249" s="88"/>
      <c r="W249" s="88"/>
      <c r="X249" s="88"/>
      <c r="Y249" s="88"/>
      <c r="Z249" s="88"/>
    </row>
    <row r="250" spans="1:26" ht="12.75" customHeight="1" x14ac:dyDescent="0.15">
      <c r="A250" s="169" t="s">
        <v>507</v>
      </c>
      <c r="B250" s="151">
        <v>4876</v>
      </c>
      <c r="C250" s="148"/>
      <c r="D250" s="148"/>
      <c r="E250" s="95"/>
      <c r="F250" s="95"/>
      <c r="G250" s="95"/>
      <c r="H250" s="95"/>
      <c r="I250" s="124"/>
      <c r="J250" s="95"/>
      <c r="K250" s="95"/>
      <c r="L250" s="88"/>
      <c r="M250" s="88"/>
      <c r="N250" s="88"/>
      <c r="O250" s="88"/>
      <c r="P250" s="88"/>
      <c r="Q250" s="88"/>
      <c r="R250" s="88"/>
      <c r="S250" s="88"/>
      <c r="T250" s="88"/>
      <c r="U250" s="88"/>
      <c r="V250" s="88"/>
      <c r="W250" s="88"/>
      <c r="X250" s="88"/>
      <c r="Y250" s="88"/>
      <c r="Z250" s="88"/>
    </row>
    <row r="251" spans="1:26" ht="12.75" customHeight="1" x14ac:dyDescent="0.15">
      <c r="A251" s="169" t="s">
        <v>508</v>
      </c>
      <c r="B251" s="151">
        <v>4877</v>
      </c>
      <c r="C251" s="148"/>
      <c r="D251" s="148"/>
      <c r="E251" s="95"/>
      <c r="F251" s="95"/>
      <c r="G251" s="95"/>
      <c r="H251" s="95"/>
      <c r="I251" s="124"/>
      <c r="J251" s="95"/>
      <c r="K251" s="95"/>
      <c r="L251" s="88"/>
      <c r="M251" s="88"/>
      <c r="N251" s="88"/>
      <c r="O251" s="88"/>
      <c r="P251" s="88"/>
      <c r="Q251" s="88"/>
      <c r="R251" s="88"/>
      <c r="S251" s="88"/>
      <c r="T251" s="88"/>
      <c r="U251" s="88"/>
      <c r="V251" s="88"/>
      <c r="W251" s="88"/>
      <c r="X251" s="88"/>
      <c r="Y251" s="88"/>
      <c r="Z251" s="88"/>
    </row>
    <row r="252" spans="1:26" ht="12.75" customHeight="1" x14ac:dyDescent="0.15">
      <c r="A252" s="169" t="s">
        <v>509</v>
      </c>
      <c r="B252" s="151">
        <v>4878</v>
      </c>
      <c r="C252" s="148"/>
      <c r="D252" s="148"/>
      <c r="E252" s="95"/>
      <c r="F252" s="95"/>
      <c r="G252" s="95"/>
      <c r="H252" s="95"/>
      <c r="I252" s="124"/>
      <c r="J252" s="95"/>
      <c r="K252" s="95"/>
      <c r="L252" s="88"/>
      <c r="M252" s="88"/>
      <c r="N252" s="88"/>
      <c r="O252" s="88"/>
      <c r="P252" s="88"/>
      <c r="Q252" s="88"/>
      <c r="R252" s="88"/>
      <c r="S252" s="88"/>
      <c r="T252" s="88"/>
      <c r="U252" s="88"/>
      <c r="V252" s="88"/>
      <c r="W252" s="88"/>
      <c r="X252" s="88"/>
      <c r="Y252" s="88"/>
      <c r="Z252" s="88"/>
    </row>
    <row r="253" spans="1:26" ht="12.75" customHeight="1" x14ac:dyDescent="0.15">
      <c r="A253" s="169" t="s">
        <v>510</v>
      </c>
      <c r="B253" s="151">
        <v>4879</v>
      </c>
      <c r="C253" s="148"/>
      <c r="D253" s="148"/>
      <c r="E253" s="95"/>
      <c r="F253" s="95"/>
      <c r="G253" s="95"/>
      <c r="H253" s="95"/>
      <c r="I253" s="124"/>
      <c r="J253" s="95"/>
      <c r="K253" s="95"/>
      <c r="L253" s="88"/>
      <c r="M253" s="88"/>
      <c r="N253" s="88"/>
      <c r="O253" s="88"/>
      <c r="P253" s="88"/>
      <c r="Q253" s="88"/>
      <c r="R253" s="88"/>
      <c r="S253" s="88"/>
      <c r="T253" s="88"/>
      <c r="U253" s="88"/>
      <c r="V253" s="88"/>
      <c r="W253" s="88"/>
      <c r="X253" s="88"/>
      <c r="Y253" s="88"/>
      <c r="Z253" s="88"/>
    </row>
    <row r="254" spans="1:26" ht="12.75" customHeight="1" x14ac:dyDescent="0.15">
      <c r="A254" s="169" t="s">
        <v>511</v>
      </c>
      <c r="B254" s="151">
        <v>4880</v>
      </c>
      <c r="C254" s="148"/>
      <c r="D254" s="148"/>
      <c r="E254" s="95"/>
      <c r="F254" s="95"/>
      <c r="G254" s="95"/>
      <c r="H254" s="95"/>
      <c r="I254" s="124"/>
      <c r="J254" s="95"/>
      <c r="K254" s="95"/>
      <c r="L254" s="88"/>
      <c r="M254" s="88"/>
      <c r="N254" s="88"/>
      <c r="O254" s="88"/>
      <c r="P254" s="88"/>
      <c r="Q254" s="88"/>
      <c r="R254" s="88"/>
      <c r="S254" s="88"/>
      <c r="T254" s="88"/>
      <c r="U254" s="88"/>
      <c r="V254" s="88"/>
      <c r="W254" s="88"/>
      <c r="X254" s="88"/>
      <c r="Y254" s="88"/>
      <c r="Z254" s="88"/>
    </row>
    <row r="255" spans="1:26" ht="12.75" customHeight="1" x14ac:dyDescent="0.15">
      <c r="A255" s="108" t="s">
        <v>512</v>
      </c>
      <c r="B255" s="336"/>
      <c r="C255" s="110">
        <f t="shared" ref="C255:H255" si="28">SUM(C226:C254)</f>
        <v>0</v>
      </c>
      <c r="D255" s="110">
        <f t="shared" si="28"/>
        <v>0</v>
      </c>
      <c r="E255" s="110">
        <f t="shared" si="28"/>
        <v>0</v>
      </c>
      <c r="F255" s="110">
        <f t="shared" si="28"/>
        <v>0</v>
      </c>
      <c r="G255" s="110">
        <f t="shared" si="28"/>
        <v>0</v>
      </c>
      <c r="H255" s="110">
        <f t="shared" si="28"/>
        <v>0</v>
      </c>
      <c r="I255" s="124"/>
      <c r="J255" s="110">
        <f t="shared" ref="J255:K255" si="29">SUM(J226:J254)</f>
        <v>0</v>
      </c>
      <c r="K255" s="110">
        <f t="shared" si="29"/>
        <v>0</v>
      </c>
      <c r="L255" s="88"/>
      <c r="M255" s="88"/>
      <c r="N255" s="88"/>
      <c r="O255" s="88"/>
      <c r="P255" s="88"/>
      <c r="Q255" s="88"/>
      <c r="R255" s="88"/>
      <c r="S255" s="88"/>
      <c r="T255" s="88"/>
      <c r="U255" s="88"/>
      <c r="V255" s="88"/>
      <c r="W255" s="88"/>
      <c r="X255" s="88"/>
      <c r="Y255" s="88"/>
      <c r="Z255" s="88"/>
    </row>
    <row r="256" spans="1:26" ht="12.75" customHeight="1" x14ac:dyDescent="0.15">
      <c r="A256" s="337" t="s">
        <v>513</v>
      </c>
      <c r="B256" s="338">
        <v>4901</v>
      </c>
      <c r="C256" s="113">
        <v>60000</v>
      </c>
      <c r="D256" s="124"/>
      <c r="E256" s="124"/>
      <c r="F256" s="124"/>
      <c r="G256" s="124"/>
      <c r="H256" s="124"/>
      <c r="I256" s="124"/>
      <c r="J256" s="124"/>
      <c r="K256" s="124"/>
      <c r="L256" s="88"/>
      <c r="M256" s="88"/>
      <c r="N256" s="88"/>
      <c r="O256" s="88"/>
      <c r="P256" s="88"/>
      <c r="Q256" s="88"/>
      <c r="R256" s="88"/>
      <c r="S256" s="88"/>
      <c r="T256" s="88"/>
      <c r="U256" s="88"/>
      <c r="V256" s="88"/>
      <c r="W256" s="88"/>
      <c r="X256" s="88"/>
      <c r="Y256" s="88"/>
      <c r="Z256" s="88"/>
    </row>
    <row r="257" spans="1:26" ht="12.75" customHeight="1" x14ac:dyDescent="0.15">
      <c r="A257" s="111" t="s">
        <v>514</v>
      </c>
      <c r="B257" s="112">
        <v>4902</v>
      </c>
      <c r="C257" s="171"/>
      <c r="D257" s="148"/>
      <c r="E257" s="124"/>
      <c r="F257" s="148"/>
      <c r="G257" s="148"/>
      <c r="H257" s="124"/>
      <c r="I257" s="124"/>
      <c r="J257" s="124"/>
      <c r="K257" s="124"/>
      <c r="L257" s="88"/>
      <c r="M257" s="88"/>
      <c r="N257" s="88"/>
      <c r="O257" s="88"/>
      <c r="P257" s="88"/>
      <c r="Q257" s="88"/>
      <c r="R257" s="88"/>
      <c r="S257" s="88"/>
      <c r="T257" s="88"/>
      <c r="U257" s="88"/>
      <c r="V257" s="88"/>
      <c r="W257" s="88"/>
      <c r="X257" s="88"/>
      <c r="Y257" s="88"/>
      <c r="Z257" s="88"/>
    </row>
    <row r="258" spans="1:26" ht="12.75" customHeight="1" x14ac:dyDescent="0.15">
      <c r="A258" s="294" t="s">
        <v>515</v>
      </c>
      <c r="B258" s="151">
        <v>4905</v>
      </c>
      <c r="C258" s="148"/>
      <c r="D258" s="124"/>
      <c r="E258" s="124"/>
      <c r="F258" s="148"/>
      <c r="G258" s="148"/>
      <c r="H258" s="124"/>
      <c r="I258" s="124"/>
      <c r="J258" s="124"/>
      <c r="K258" s="124"/>
      <c r="L258" s="88"/>
      <c r="M258" s="88"/>
      <c r="N258" s="88"/>
      <c r="O258" s="88"/>
      <c r="P258" s="88"/>
      <c r="Q258" s="88"/>
      <c r="R258" s="88"/>
      <c r="S258" s="88"/>
      <c r="T258" s="88"/>
      <c r="U258" s="88"/>
      <c r="V258" s="88"/>
      <c r="W258" s="88"/>
      <c r="X258" s="88"/>
      <c r="Y258" s="88"/>
      <c r="Z258" s="88"/>
    </row>
    <row r="259" spans="1:26" ht="12.75" customHeight="1" x14ac:dyDescent="0.15">
      <c r="A259" s="294" t="s">
        <v>516</v>
      </c>
      <c r="B259" s="151">
        <v>4909</v>
      </c>
      <c r="C259" s="148">
        <v>5000</v>
      </c>
      <c r="D259" s="124"/>
      <c r="E259" s="124"/>
      <c r="F259" s="148"/>
      <c r="G259" s="148"/>
      <c r="H259" s="124"/>
      <c r="I259" s="124"/>
      <c r="J259" s="124"/>
      <c r="K259" s="124"/>
      <c r="L259" s="88"/>
      <c r="M259" s="88"/>
      <c r="N259" s="88"/>
      <c r="O259" s="88"/>
      <c r="P259" s="88"/>
      <c r="Q259" s="88"/>
      <c r="R259" s="88"/>
      <c r="S259" s="88"/>
      <c r="T259" s="88"/>
      <c r="U259" s="88"/>
      <c r="V259" s="88"/>
      <c r="W259" s="88"/>
      <c r="X259" s="88"/>
      <c r="Y259" s="88"/>
      <c r="Z259" s="88"/>
    </row>
    <row r="260" spans="1:26" ht="12.75" customHeight="1" x14ac:dyDescent="0.15">
      <c r="A260" s="294" t="s">
        <v>517</v>
      </c>
      <c r="B260" s="149">
        <v>4920</v>
      </c>
      <c r="C260" s="148"/>
      <c r="D260" s="148"/>
      <c r="E260" s="124"/>
      <c r="F260" s="148"/>
      <c r="G260" s="148"/>
      <c r="H260" s="124"/>
      <c r="I260" s="124"/>
      <c r="J260" s="124"/>
      <c r="K260" s="124"/>
      <c r="L260" s="88"/>
      <c r="M260" s="88"/>
      <c r="N260" s="88"/>
      <c r="O260" s="88"/>
      <c r="P260" s="88"/>
      <c r="Q260" s="88"/>
      <c r="R260" s="88"/>
      <c r="S260" s="88"/>
      <c r="T260" s="88"/>
      <c r="U260" s="88"/>
      <c r="V260" s="88"/>
      <c r="W260" s="88"/>
      <c r="X260" s="88"/>
      <c r="Y260" s="88"/>
      <c r="Z260" s="88"/>
    </row>
    <row r="261" spans="1:26" ht="12.75" customHeight="1" x14ac:dyDescent="0.15">
      <c r="A261" s="146" t="s">
        <v>518</v>
      </c>
      <c r="B261" s="151">
        <v>4930</v>
      </c>
      <c r="C261" s="148">
        <v>16000</v>
      </c>
      <c r="D261" s="148"/>
      <c r="E261" s="124"/>
      <c r="F261" s="148"/>
      <c r="G261" s="148"/>
      <c r="H261" s="124"/>
      <c r="I261" s="124"/>
      <c r="J261" s="124"/>
      <c r="K261" s="124"/>
      <c r="L261" s="88"/>
      <c r="M261" s="88"/>
      <c r="N261" s="88"/>
      <c r="O261" s="88"/>
      <c r="P261" s="88"/>
      <c r="Q261" s="88"/>
      <c r="R261" s="88"/>
      <c r="S261" s="88"/>
      <c r="T261" s="88"/>
      <c r="U261" s="88"/>
      <c r="V261" s="88"/>
      <c r="W261" s="88"/>
      <c r="X261" s="88"/>
      <c r="Y261" s="88"/>
      <c r="Z261" s="88"/>
    </row>
    <row r="262" spans="1:26" ht="12.75" customHeight="1" x14ac:dyDescent="0.15">
      <c r="A262" s="167" t="s">
        <v>519</v>
      </c>
      <c r="B262" s="151">
        <v>4932</v>
      </c>
      <c r="C262" s="148"/>
      <c r="D262" s="148"/>
      <c r="E262" s="124"/>
      <c r="F262" s="148"/>
      <c r="G262" s="148"/>
      <c r="H262" s="124"/>
      <c r="I262" s="124"/>
      <c r="J262" s="124"/>
      <c r="K262" s="124"/>
      <c r="L262" s="88"/>
      <c r="M262" s="88"/>
      <c r="N262" s="88"/>
      <c r="O262" s="88"/>
      <c r="P262" s="88"/>
      <c r="Q262" s="88"/>
      <c r="R262" s="88"/>
      <c r="S262" s="88"/>
      <c r="T262" s="88"/>
      <c r="U262" s="88"/>
      <c r="V262" s="88"/>
      <c r="W262" s="88"/>
      <c r="X262" s="88"/>
      <c r="Y262" s="88"/>
      <c r="Z262" s="88"/>
    </row>
    <row r="263" spans="1:26" ht="12.75" customHeight="1" x14ac:dyDescent="0.15">
      <c r="A263" s="339" t="s">
        <v>520</v>
      </c>
      <c r="B263" s="331">
        <v>4935</v>
      </c>
      <c r="C263" s="148"/>
      <c r="D263" s="148"/>
      <c r="E263" s="124"/>
      <c r="F263" s="148"/>
      <c r="G263" s="148"/>
      <c r="H263" s="124"/>
      <c r="I263" s="124"/>
      <c r="J263" s="124"/>
      <c r="K263" s="124"/>
      <c r="L263" s="88"/>
      <c r="M263" s="88"/>
      <c r="N263" s="88"/>
      <c r="O263" s="88"/>
      <c r="P263" s="88"/>
      <c r="Q263" s="88"/>
      <c r="R263" s="88"/>
      <c r="S263" s="88"/>
      <c r="T263" s="88"/>
      <c r="U263" s="88"/>
      <c r="V263" s="88"/>
      <c r="W263" s="88"/>
      <c r="X263" s="88"/>
      <c r="Y263" s="88"/>
      <c r="Z263" s="88"/>
    </row>
    <row r="264" spans="1:26" ht="12.75" customHeight="1" x14ac:dyDescent="0.15">
      <c r="A264" s="294" t="s">
        <v>521</v>
      </c>
      <c r="B264" s="151">
        <v>4960</v>
      </c>
      <c r="C264" s="148"/>
      <c r="D264" s="148"/>
      <c r="E264" s="124"/>
      <c r="F264" s="148"/>
      <c r="G264" s="148"/>
      <c r="H264" s="124"/>
      <c r="I264" s="124"/>
      <c r="J264" s="124"/>
      <c r="K264" s="124"/>
      <c r="L264" s="88"/>
      <c r="M264" s="88"/>
      <c r="N264" s="88"/>
      <c r="O264" s="88"/>
      <c r="P264" s="88"/>
      <c r="Q264" s="88"/>
      <c r="R264" s="88"/>
      <c r="S264" s="88"/>
      <c r="T264" s="88"/>
      <c r="U264" s="88"/>
      <c r="V264" s="88"/>
      <c r="W264" s="88"/>
      <c r="X264" s="88"/>
      <c r="Y264" s="88"/>
      <c r="Z264" s="88"/>
    </row>
    <row r="265" spans="1:26" ht="12.75" customHeight="1" x14ac:dyDescent="0.15">
      <c r="A265" s="294" t="s">
        <v>522</v>
      </c>
      <c r="B265" s="151">
        <v>4981</v>
      </c>
      <c r="C265" s="148"/>
      <c r="D265" s="148"/>
      <c r="E265" s="124"/>
      <c r="F265" s="148"/>
      <c r="G265" s="148"/>
      <c r="H265" s="124"/>
      <c r="I265" s="124"/>
      <c r="J265" s="124"/>
      <c r="K265" s="124"/>
      <c r="L265" s="88"/>
      <c r="M265" s="88"/>
      <c r="N265" s="88"/>
      <c r="O265" s="88"/>
      <c r="P265" s="88"/>
      <c r="Q265" s="88"/>
      <c r="R265" s="88"/>
      <c r="S265" s="88"/>
      <c r="T265" s="88"/>
      <c r="U265" s="88"/>
      <c r="V265" s="88"/>
      <c r="W265" s="88"/>
      <c r="X265" s="88"/>
      <c r="Y265" s="88"/>
      <c r="Z265" s="88"/>
    </row>
    <row r="266" spans="1:26" ht="12.75" customHeight="1" x14ac:dyDescent="0.15">
      <c r="A266" s="294" t="s">
        <v>523</v>
      </c>
      <c r="B266" s="151">
        <v>4982</v>
      </c>
      <c r="C266" s="148"/>
      <c r="D266" s="148"/>
      <c r="E266" s="124"/>
      <c r="F266" s="148"/>
      <c r="G266" s="148"/>
      <c r="H266" s="124"/>
      <c r="I266" s="124"/>
      <c r="J266" s="124"/>
      <c r="K266" s="124"/>
      <c r="L266" s="88"/>
      <c r="M266" s="88"/>
      <c r="N266" s="88"/>
      <c r="O266" s="88"/>
      <c r="P266" s="88"/>
      <c r="Q266" s="88"/>
      <c r="R266" s="88"/>
      <c r="S266" s="88"/>
      <c r="T266" s="88"/>
      <c r="U266" s="88"/>
      <c r="V266" s="88"/>
      <c r="W266" s="88"/>
      <c r="X266" s="88"/>
      <c r="Y266" s="88"/>
      <c r="Z266" s="88"/>
    </row>
    <row r="267" spans="1:26" ht="12.75" customHeight="1" x14ac:dyDescent="0.15">
      <c r="A267" s="153" t="s">
        <v>524</v>
      </c>
      <c r="B267" s="151">
        <v>4991</v>
      </c>
      <c r="C267" s="148"/>
      <c r="D267" s="148"/>
      <c r="E267" s="124"/>
      <c r="F267" s="148"/>
      <c r="G267" s="148"/>
      <c r="H267" s="124"/>
      <c r="I267" s="124"/>
      <c r="J267" s="124"/>
      <c r="K267" s="124"/>
      <c r="L267" s="88"/>
      <c r="M267" s="88"/>
      <c r="N267" s="88"/>
      <c r="O267" s="88"/>
      <c r="P267" s="88"/>
      <c r="Q267" s="88"/>
      <c r="R267" s="88"/>
      <c r="S267" s="88"/>
      <c r="T267" s="88"/>
      <c r="U267" s="88"/>
      <c r="V267" s="88"/>
      <c r="W267" s="88"/>
      <c r="X267" s="88"/>
      <c r="Y267" s="88"/>
      <c r="Z267" s="88"/>
    </row>
    <row r="268" spans="1:26" ht="12.75" customHeight="1" x14ac:dyDescent="0.15">
      <c r="A268" s="153" t="s">
        <v>525</v>
      </c>
      <c r="B268" s="151">
        <v>4992</v>
      </c>
      <c r="C268" s="148"/>
      <c r="D268" s="148"/>
      <c r="E268" s="124"/>
      <c r="F268" s="148"/>
      <c r="G268" s="148"/>
      <c r="H268" s="124"/>
      <c r="I268" s="124"/>
      <c r="J268" s="124"/>
      <c r="K268" s="124"/>
      <c r="L268" s="88"/>
      <c r="M268" s="88"/>
      <c r="N268" s="88"/>
      <c r="O268" s="88"/>
      <c r="P268" s="88"/>
      <c r="Q268" s="88"/>
      <c r="R268" s="88"/>
      <c r="S268" s="88"/>
      <c r="T268" s="88"/>
      <c r="U268" s="88"/>
      <c r="V268" s="88"/>
      <c r="W268" s="88"/>
      <c r="X268" s="88"/>
      <c r="Y268" s="88"/>
      <c r="Z268" s="88"/>
    </row>
    <row r="269" spans="1:26" ht="12.75" customHeight="1" x14ac:dyDescent="0.15">
      <c r="A269" s="146" t="s">
        <v>526</v>
      </c>
      <c r="B269" s="151">
        <v>4998</v>
      </c>
      <c r="C269" s="148"/>
      <c r="D269" s="148"/>
      <c r="E269" s="124"/>
      <c r="F269" s="148"/>
      <c r="G269" s="148"/>
      <c r="H269" s="148"/>
      <c r="I269" s="124"/>
      <c r="J269" s="124"/>
      <c r="K269" s="148"/>
      <c r="L269" s="88"/>
      <c r="M269" s="88"/>
      <c r="N269" s="88"/>
      <c r="O269" s="88"/>
      <c r="P269" s="88"/>
      <c r="Q269" s="88"/>
      <c r="R269" s="88"/>
      <c r="S269" s="88"/>
      <c r="T269" s="88"/>
      <c r="U269" s="88"/>
      <c r="V269" s="88"/>
      <c r="W269" s="88"/>
      <c r="X269" s="88"/>
      <c r="Y269" s="88"/>
      <c r="Z269" s="88"/>
    </row>
    <row r="270" spans="1:26" ht="12.75" customHeight="1" x14ac:dyDescent="0.15">
      <c r="A270" s="340" t="s">
        <v>527</v>
      </c>
      <c r="B270" s="322"/>
      <c r="C270" s="116">
        <f t="shared" ref="C270:D270" si="30">SUM(C190,C200,C206,C212,C220,C224:C225,C255:C269)</f>
        <v>438750</v>
      </c>
      <c r="D270" s="116">
        <f t="shared" si="30"/>
        <v>0</v>
      </c>
      <c r="E270" s="110">
        <f>SUM(E255:E257)</f>
        <v>0</v>
      </c>
      <c r="F270" s="116">
        <f t="shared" ref="F270:H270" si="31">SUM(F190,F200,F206,F212,F220,F224:F225,F255:F269)</f>
        <v>0</v>
      </c>
      <c r="G270" s="116">
        <f t="shared" si="31"/>
        <v>0</v>
      </c>
      <c r="H270" s="116">
        <f t="shared" si="31"/>
        <v>0</v>
      </c>
      <c r="I270" s="124"/>
      <c r="J270" s="110">
        <f>SUM(J255:J257)</f>
        <v>0</v>
      </c>
      <c r="K270" s="116">
        <f>SUM(K190,K200,K206,K212,K220,K224:K225,K255:K269)</f>
        <v>0</v>
      </c>
      <c r="L270" s="88"/>
      <c r="M270" s="88"/>
      <c r="N270" s="88"/>
      <c r="O270" s="88"/>
      <c r="P270" s="88"/>
      <c r="Q270" s="88"/>
      <c r="R270" s="88"/>
      <c r="S270" s="88"/>
      <c r="T270" s="88"/>
      <c r="U270" s="88"/>
      <c r="V270" s="88"/>
      <c r="W270" s="88"/>
      <c r="X270" s="88"/>
      <c r="Y270" s="88"/>
      <c r="Z270" s="88"/>
    </row>
    <row r="271" spans="1:26" ht="12.75" customHeight="1" x14ac:dyDescent="0.15">
      <c r="A271" s="341" t="s">
        <v>528</v>
      </c>
      <c r="B271" s="342">
        <v>4000</v>
      </c>
      <c r="C271" s="136">
        <f t="shared" ref="C271:K271" si="32">SUM(C177,C183,C270)</f>
        <v>438750</v>
      </c>
      <c r="D271" s="136">
        <f t="shared" si="32"/>
        <v>0</v>
      </c>
      <c r="E271" s="136">
        <f t="shared" si="32"/>
        <v>0</v>
      </c>
      <c r="F271" s="136">
        <f t="shared" si="32"/>
        <v>0</v>
      </c>
      <c r="G271" s="136">
        <f t="shared" si="32"/>
        <v>0</v>
      </c>
      <c r="H271" s="136">
        <f t="shared" si="32"/>
        <v>0</v>
      </c>
      <c r="I271" s="136">
        <f t="shared" si="32"/>
        <v>0</v>
      </c>
      <c r="J271" s="136">
        <f t="shared" si="32"/>
        <v>0</v>
      </c>
      <c r="K271" s="136">
        <f t="shared" si="32"/>
        <v>0</v>
      </c>
      <c r="L271" s="88"/>
      <c r="M271" s="88"/>
      <c r="N271" s="88"/>
      <c r="O271" s="88"/>
      <c r="P271" s="88"/>
      <c r="Q271" s="88"/>
      <c r="R271" s="88"/>
      <c r="S271" s="88"/>
      <c r="T271" s="88"/>
      <c r="U271" s="88"/>
      <c r="V271" s="88"/>
      <c r="W271" s="88"/>
      <c r="X271" s="88"/>
      <c r="Y271" s="88"/>
      <c r="Z271" s="88"/>
    </row>
    <row r="272" spans="1:26" ht="12.75" customHeight="1" x14ac:dyDescent="0.15">
      <c r="A272" s="341" t="s">
        <v>529</v>
      </c>
      <c r="B272" s="343"/>
      <c r="C272" s="136">
        <f t="shared" ref="C272:K272" si="33">SUM(C111,C117,C172,C271)</f>
        <v>14519289</v>
      </c>
      <c r="D272" s="136">
        <f t="shared" si="33"/>
        <v>1684177</v>
      </c>
      <c r="E272" s="136">
        <f t="shared" si="33"/>
        <v>1184596</v>
      </c>
      <c r="F272" s="136">
        <f t="shared" si="33"/>
        <v>853111</v>
      </c>
      <c r="G272" s="136">
        <f t="shared" si="33"/>
        <v>476069</v>
      </c>
      <c r="H272" s="136">
        <f t="shared" si="33"/>
        <v>0</v>
      </c>
      <c r="I272" s="136">
        <f t="shared" si="33"/>
        <v>0</v>
      </c>
      <c r="J272" s="136">
        <f t="shared" si="33"/>
        <v>34233</v>
      </c>
      <c r="K272" s="136">
        <f t="shared" si="33"/>
        <v>0</v>
      </c>
      <c r="L272" s="88"/>
      <c r="M272" s="88"/>
      <c r="N272" s="88"/>
      <c r="O272" s="88"/>
      <c r="P272" s="88"/>
      <c r="Q272" s="88"/>
      <c r="R272" s="88"/>
      <c r="S272" s="88"/>
      <c r="T272" s="88"/>
      <c r="U272" s="88"/>
      <c r="V272" s="88"/>
      <c r="W272" s="88"/>
      <c r="X272" s="88"/>
      <c r="Y272" s="88"/>
      <c r="Z272" s="88"/>
    </row>
    <row r="273" spans="1:26" ht="12.75" customHeight="1" x14ac:dyDescent="0.15">
      <c r="A273" s="341" t="s">
        <v>530</v>
      </c>
      <c r="B273" s="343"/>
      <c r="C273" s="136">
        <f>SUM(C112,C117,C172,C271)</f>
        <v>14519289</v>
      </c>
      <c r="D273" s="344"/>
      <c r="E273" s="344"/>
      <c r="F273" s="344"/>
      <c r="G273" s="344"/>
      <c r="H273" s="344"/>
      <c r="I273" s="344"/>
      <c r="J273" s="344"/>
      <c r="K273" s="344"/>
      <c r="L273" s="88"/>
      <c r="M273" s="88"/>
      <c r="N273" s="88"/>
      <c r="O273" s="88"/>
      <c r="P273" s="88"/>
      <c r="Q273" s="88"/>
      <c r="R273" s="88"/>
      <c r="S273" s="88"/>
      <c r="T273" s="88"/>
      <c r="U273" s="88"/>
      <c r="V273" s="88"/>
      <c r="W273" s="88"/>
      <c r="X273" s="88"/>
      <c r="Y273" s="88"/>
      <c r="Z273" s="88"/>
    </row>
    <row r="274" spans="1:26" ht="12.75" customHeight="1" x14ac:dyDescent="0.15"/>
    <row r="275" spans="1:26" ht="12.75" customHeight="1" x14ac:dyDescent="0.15"/>
    <row r="276" spans="1:26" ht="12.75" customHeight="1" x14ac:dyDescent="0.15"/>
    <row r="277" spans="1:26" ht="12.75" customHeight="1" x14ac:dyDescent="0.15"/>
    <row r="278" spans="1:26" ht="12.75" customHeight="1" x14ac:dyDescent="0.15"/>
    <row r="279" spans="1:26" ht="12.75" customHeight="1" x14ac:dyDescent="0.15"/>
    <row r="280" spans="1:26" ht="12.75" customHeight="1" x14ac:dyDescent="0.15"/>
    <row r="281" spans="1:26" ht="12.75" customHeight="1" x14ac:dyDescent="0.15"/>
    <row r="282" spans="1:26" ht="12.75" customHeight="1" x14ac:dyDescent="0.15"/>
    <row r="283" spans="1:26" ht="12.75" customHeight="1" x14ac:dyDescent="0.15"/>
    <row r="284" spans="1:26" ht="12.75" customHeight="1" x14ac:dyDescent="0.15"/>
    <row r="285" spans="1:26" ht="12.75" customHeight="1" x14ac:dyDescent="0.15"/>
    <row r="286" spans="1:26" ht="12.75" customHeight="1" x14ac:dyDescent="0.15"/>
    <row r="287" spans="1:26" ht="12.75" customHeight="1" x14ac:dyDescent="0.15"/>
    <row r="288" spans="1:26"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4">
    <mergeCell ref="A174:B174"/>
    <mergeCell ref="A177:B177"/>
    <mergeCell ref="A178:B178"/>
    <mergeCell ref="A184:B184"/>
  </mergeCells>
  <dataValidations count="1">
    <dataValidation type="decimal" allowBlank="1" showInputMessage="1" showErrorMessage="1" prompt="Please enter whole number.  Decimals are not allowed." sqref="C5:K11 C14:K17 C20:C39 F42:F62 C65:K66 C69:C74 C77:D81 C82 C86:C94 C97:K109 D112:K112 C114:G116 C120:K123 C127:F133 C136:G142 C145:G146 C148:K156 C158:K170 C175:K176 C179:K182 C186:G189 C192:G199 C202:G205 C208:G211 C214:G219 C222:G223 C225:K254 C258:E269 H258:K269 D273:K273" xr:uid="{00000000-0002-0000-0300-000000000000}">
      <formula1>-9999999999</formula1>
      <formula2>9999999999</formula2>
    </dataValidation>
  </dataValidations>
  <pageMargins left="0.25" right="0.25" top="0.5" bottom="0.5" header="0" footer="0"/>
  <pageSetup fitToHeight="0" orientation="landscape"/>
  <headerFooter>
    <oddHeader>&amp;CEstimated Receipts/Revenues&amp;RPage</oddHeader>
    <oddFooter>&amp;L&amp;F&amp;R&amp;D</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2.6640625" defaultRowHeight="15" customHeight="1" x14ac:dyDescent="0.15"/>
  <cols>
    <col min="1" max="1" width="55.83203125" customWidth="1"/>
    <col min="2" max="2" width="6.5" customWidth="1"/>
    <col min="3" max="11" width="13.33203125" customWidth="1"/>
    <col min="12" max="26" width="8.6640625" customWidth="1"/>
  </cols>
  <sheetData>
    <row r="1" spans="1:26" ht="9.75" customHeight="1" x14ac:dyDescent="0.15">
      <c r="A1" s="1004" t="s">
        <v>79</v>
      </c>
      <c r="B1" s="345"/>
      <c r="C1" s="268" t="s">
        <v>531</v>
      </c>
      <c r="D1" s="268" t="s">
        <v>532</v>
      </c>
      <c r="E1" s="268" t="s">
        <v>533</v>
      </c>
      <c r="F1" s="268" t="s">
        <v>534</v>
      </c>
      <c r="G1" s="268" t="s">
        <v>535</v>
      </c>
      <c r="H1" s="268" t="s">
        <v>536</v>
      </c>
      <c r="I1" s="268" t="s">
        <v>537</v>
      </c>
      <c r="J1" s="268" t="s">
        <v>538</v>
      </c>
      <c r="K1" s="268" t="s">
        <v>539</v>
      </c>
      <c r="L1" s="100"/>
      <c r="M1" s="100"/>
      <c r="N1" s="100"/>
      <c r="O1" s="100"/>
      <c r="P1" s="100"/>
      <c r="Q1" s="100"/>
      <c r="R1" s="100"/>
      <c r="S1" s="100"/>
      <c r="T1" s="100"/>
      <c r="U1" s="100"/>
      <c r="V1" s="100"/>
      <c r="W1" s="100"/>
      <c r="X1" s="100"/>
      <c r="Y1" s="100"/>
      <c r="Z1" s="100"/>
    </row>
    <row r="2" spans="1:26" ht="9.75" customHeight="1" x14ac:dyDescent="0.15">
      <c r="A2" s="1005"/>
      <c r="B2" s="346" t="s">
        <v>540</v>
      </c>
      <c r="C2" s="346" t="s">
        <v>212</v>
      </c>
      <c r="D2" s="346" t="s">
        <v>213</v>
      </c>
      <c r="E2" s="346" t="s">
        <v>214</v>
      </c>
      <c r="F2" s="346" t="s">
        <v>215</v>
      </c>
      <c r="G2" s="346" t="s">
        <v>216</v>
      </c>
      <c r="H2" s="346" t="s">
        <v>217</v>
      </c>
      <c r="I2" s="346" t="s">
        <v>541</v>
      </c>
      <c r="J2" s="346" t="s">
        <v>219</v>
      </c>
      <c r="K2" s="346" t="s">
        <v>542</v>
      </c>
      <c r="L2" s="88"/>
      <c r="M2" s="88"/>
      <c r="N2" s="88"/>
      <c r="O2" s="88"/>
      <c r="P2" s="88"/>
      <c r="Q2" s="88"/>
      <c r="R2" s="88"/>
      <c r="S2" s="88"/>
      <c r="T2" s="88"/>
      <c r="U2" s="88"/>
      <c r="V2" s="88"/>
      <c r="W2" s="88"/>
      <c r="X2" s="88"/>
      <c r="Y2" s="88"/>
      <c r="Z2" s="88"/>
    </row>
    <row r="3" spans="1:26" ht="9.75" customHeight="1" x14ac:dyDescent="0.15">
      <c r="A3" s="96" t="s">
        <v>543</v>
      </c>
      <c r="B3" s="347"/>
      <c r="C3" s="98"/>
      <c r="D3" s="98"/>
      <c r="E3" s="98"/>
      <c r="F3" s="98"/>
      <c r="G3" s="98"/>
      <c r="H3" s="98"/>
      <c r="I3" s="98"/>
      <c r="J3" s="98"/>
      <c r="K3" s="99"/>
      <c r="L3" s="107"/>
      <c r="M3" s="107"/>
      <c r="N3" s="107"/>
      <c r="O3" s="107"/>
      <c r="P3" s="107"/>
      <c r="Q3" s="107"/>
      <c r="R3" s="107"/>
      <c r="S3" s="107"/>
      <c r="T3" s="107"/>
      <c r="U3" s="107"/>
      <c r="V3" s="107"/>
      <c r="W3" s="107"/>
      <c r="X3" s="107"/>
      <c r="Y3" s="107"/>
      <c r="Z3" s="107"/>
    </row>
    <row r="4" spans="1:26" ht="9.75" customHeight="1" x14ac:dyDescent="0.15">
      <c r="A4" s="101" t="s">
        <v>544</v>
      </c>
      <c r="B4" s="127" t="s">
        <v>100</v>
      </c>
      <c r="C4" s="348"/>
      <c r="D4" s="349"/>
      <c r="E4" s="349"/>
      <c r="F4" s="349"/>
      <c r="G4" s="349"/>
      <c r="H4" s="349"/>
      <c r="I4" s="349"/>
      <c r="J4" s="349"/>
      <c r="K4" s="350"/>
      <c r="L4" s="107"/>
      <c r="M4" s="107"/>
      <c r="N4" s="107"/>
      <c r="O4" s="107"/>
      <c r="P4" s="107"/>
      <c r="Q4" s="107"/>
      <c r="R4" s="107"/>
      <c r="S4" s="107"/>
      <c r="T4" s="107"/>
      <c r="U4" s="107"/>
      <c r="V4" s="107"/>
      <c r="W4" s="107"/>
      <c r="X4" s="107"/>
      <c r="Y4" s="107"/>
      <c r="Z4" s="107"/>
    </row>
    <row r="5" spans="1:26" ht="9.75" customHeight="1" x14ac:dyDescent="0.15">
      <c r="A5" s="351" t="s">
        <v>545</v>
      </c>
      <c r="B5" s="352">
        <v>1100</v>
      </c>
      <c r="C5" s="353">
        <v>4753590</v>
      </c>
      <c r="D5" s="353">
        <v>1003305</v>
      </c>
      <c r="E5" s="353">
        <v>47600</v>
      </c>
      <c r="F5" s="353">
        <v>229150</v>
      </c>
      <c r="G5" s="353">
        <v>20000</v>
      </c>
      <c r="H5" s="353"/>
      <c r="I5" s="353"/>
      <c r="J5" s="353"/>
      <c r="K5" s="125">
        <f t="shared" ref="K5:K35" si="0">SUM(C5:J5)</f>
        <v>6053645</v>
      </c>
      <c r="L5" s="107"/>
      <c r="M5" s="107"/>
      <c r="N5" s="107"/>
      <c r="O5" s="107"/>
      <c r="P5" s="107"/>
      <c r="Q5" s="107"/>
      <c r="R5" s="107"/>
      <c r="S5" s="107"/>
      <c r="T5" s="107"/>
      <c r="U5" s="107"/>
      <c r="V5" s="107"/>
      <c r="W5" s="107"/>
      <c r="X5" s="107"/>
      <c r="Y5" s="107"/>
      <c r="Z5" s="107"/>
    </row>
    <row r="6" spans="1:26" ht="9.75" customHeight="1" x14ac:dyDescent="0.15">
      <c r="A6" s="354" t="s">
        <v>546</v>
      </c>
      <c r="B6" s="355">
        <v>1115</v>
      </c>
      <c r="C6" s="356"/>
      <c r="D6" s="356"/>
      <c r="E6" s="353"/>
      <c r="F6" s="356"/>
      <c r="G6" s="356"/>
      <c r="H6" s="356"/>
      <c r="I6" s="356"/>
      <c r="J6" s="356"/>
      <c r="K6" s="103">
        <f t="shared" si="0"/>
        <v>0</v>
      </c>
      <c r="L6" s="107"/>
      <c r="M6" s="107"/>
      <c r="N6" s="107"/>
      <c r="O6" s="107"/>
      <c r="P6" s="107"/>
      <c r="Q6" s="107"/>
      <c r="R6" s="107"/>
      <c r="S6" s="107"/>
      <c r="T6" s="107"/>
      <c r="U6" s="107"/>
      <c r="V6" s="107"/>
      <c r="W6" s="107"/>
      <c r="X6" s="107"/>
      <c r="Y6" s="107"/>
      <c r="Z6" s="107"/>
    </row>
    <row r="7" spans="1:26" ht="9.75" customHeight="1" x14ac:dyDescent="0.15">
      <c r="A7" s="354" t="s">
        <v>547</v>
      </c>
      <c r="B7" s="355">
        <v>1125</v>
      </c>
      <c r="C7" s="353"/>
      <c r="D7" s="353"/>
      <c r="E7" s="353"/>
      <c r="F7" s="353"/>
      <c r="G7" s="353"/>
      <c r="H7" s="353"/>
      <c r="I7" s="353"/>
      <c r="J7" s="353"/>
      <c r="K7" s="103">
        <f t="shared" si="0"/>
        <v>0</v>
      </c>
      <c r="L7" s="107"/>
      <c r="M7" s="107"/>
      <c r="N7" s="107"/>
      <c r="O7" s="107"/>
      <c r="P7" s="107"/>
      <c r="Q7" s="107"/>
      <c r="R7" s="107"/>
      <c r="S7" s="107"/>
      <c r="T7" s="107"/>
      <c r="U7" s="107"/>
      <c r="V7" s="107"/>
      <c r="W7" s="107"/>
      <c r="X7" s="107"/>
      <c r="Y7" s="107"/>
      <c r="Z7" s="107"/>
    </row>
    <row r="8" spans="1:26" ht="9.75" customHeight="1" x14ac:dyDescent="0.15">
      <c r="A8" s="354" t="s">
        <v>548</v>
      </c>
      <c r="B8" s="355">
        <v>1200</v>
      </c>
      <c r="C8" s="353">
        <v>1673125</v>
      </c>
      <c r="D8" s="353">
        <v>266504</v>
      </c>
      <c r="E8" s="353">
        <v>375000</v>
      </c>
      <c r="F8" s="353">
        <v>12900</v>
      </c>
      <c r="G8" s="353"/>
      <c r="H8" s="353"/>
      <c r="I8" s="353"/>
      <c r="J8" s="353"/>
      <c r="K8" s="103">
        <f t="shared" si="0"/>
        <v>2327529</v>
      </c>
      <c r="L8" s="107"/>
      <c r="M8" s="107"/>
      <c r="N8" s="107"/>
      <c r="O8" s="107"/>
      <c r="P8" s="107"/>
      <c r="Q8" s="107"/>
      <c r="R8" s="107"/>
      <c r="S8" s="107"/>
      <c r="T8" s="107"/>
      <c r="U8" s="107"/>
      <c r="V8" s="107"/>
      <c r="W8" s="107"/>
      <c r="X8" s="107"/>
      <c r="Y8" s="107"/>
      <c r="Z8" s="107"/>
    </row>
    <row r="9" spans="1:26" ht="9.75" customHeight="1" x14ac:dyDescent="0.15">
      <c r="A9" s="354" t="s">
        <v>549</v>
      </c>
      <c r="B9" s="355">
        <v>1225</v>
      </c>
      <c r="C9" s="353"/>
      <c r="D9" s="353"/>
      <c r="E9" s="353"/>
      <c r="F9" s="353"/>
      <c r="G9" s="353"/>
      <c r="H9" s="353"/>
      <c r="I9" s="353"/>
      <c r="J9" s="353"/>
      <c r="K9" s="103">
        <f t="shared" si="0"/>
        <v>0</v>
      </c>
      <c r="L9" s="107"/>
      <c r="M9" s="107"/>
      <c r="N9" s="107"/>
      <c r="O9" s="107"/>
      <c r="P9" s="107"/>
      <c r="Q9" s="107"/>
      <c r="R9" s="107"/>
      <c r="S9" s="107"/>
      <c r="T9" s="107"/>
      <c r="U9" s="107"/>
      <c r="V9" s="107"/>
      <c r="W9" s="107"/>
      <c r="X9" s="107"/>
      <c r="Y9" s="107"/>
      <c r="Z9" s="107"/>
    </row>
    <row r="10" spans="1:26" ht="9.75" customHeight="1" x14ac:dyDescent="0.15">
      <c r="A10" s="354" t="s">
        <v>550</v>
      </c>
      <c r="B10" s="355">
        <v>1250</v>
      </c>
      <c r="C10" s="353">
        <v>495194</v>
      </c>
      <c r="D10" s="353">
        <v>43513</v>
      </c>
      <c r="E10" s="353"/>
      <c r="F10" s="353">
        <v>2500</v>
      </c>
      <c r="G10" s="353"/>
      <c r="H10" s="353"/>
      <c r="I10" s="353"/>
      <c r="J10" s="353"/>
      <c r="K10" s="103">
        <f t="shared" si="0"/>
        <v>541207</v>
      </c>
      <c r="L10" s="107"/>
      <c r="M10" s="107"/>
      <c r="N10" s="107"/>
      <c r="O10" s="107"/>
      <c r="P10" s="107"/>
      <c r="Q10" s="107"/>
      <c r="R10" s="107"/>
      <c r="S10" s="107"/>
      <c r="T10" s="107"/>
      <c r="U10" s="107"/>
      <c r="V10" s="107"/>
      <c r="W10" s="107"/>
      <c r="X10" s="107"/>
      <c r="Y10" s="107"/>
      <c r="Z10" s="107"/>
    </row>
    <row r="11" spans="1:26" ht="9.75" customHeight="1" x14ac:dyDescent="0.15">
      <c r="A11" s="354" t="s">
        <v>551</v>
      </c>
      <c r="B11" s="355">
        <v>1275</v>
      </c>
      <c r="C11" s="353"/>
      <c r="D11" s="353"/>
      <c r="E11" s="353"/>
      <c r="F11" s="353"/>
      <c r="G11" s="353"/>
      <c r="H11" s="353"/>
      <c r="I11" s="353"/>
      <c r="J11" s="353"/>
      <c r="K11" s="103">
        <f t="shared" si="0"/>
        <v>0</v>
      </c>
      <c r="L11" s="107"/>
      <c r="M11" s="107"/>
      <c r="N11" s="107"/>
      <c r="O11" s="107"/>
      <c r="P11" s="107"/>
      <c r="Q11" s="107"/>
      <c r="R11" s="107"/>
      <c r="S11" s="107"/>
      <c r="T11" s="107"/>
      <c r="U11" s="107"/>
      <c r="V11" s="107"/>
      <c r="W11" s="107"/>
      <c r="X11" s="107"/>
      <c r="Y11" s="107"/>
      <c r="Z11" s="107"/>
    </row>
    <row r="12" spans="1:26" ht="9.75" customHeight="1" x14ac:dyDescent="0.15">
      <c r="A12" s="354" t="s">
        <v>552</v>
      </c>
      <c r="B12" s="355">
        <v>1300</v>
      </c>
      <c r="C12" s="353"/>
      <c r="D12" s="353"/>
      <c r="E12" s="353"/>
      <c r="F12" s="353"/>
      <c r="G12" s="353"/>
      <c r="H12" s="353"/>
      <c r="I12" s="353"/>
      <c r="J12" s="353"/>
      <c r="K12" s="103">
        <f t="shared" si="0"/>
        <v>0</v>
      </c>
      <c r="L12" s="88"/>
      <c r="M12" s="88"/>
      <c r="N12" s="88"/>
      <c r="O12" s="88"/>
      <c r="P12" s="88"/>
      <c r="Q12" s="88"/>
      <c r="R12" s="88"/>
      <c r="S12" s="88"/>
      <c r="T12" s="88"/>
      <c r="U12" s="88"/>
      <c r="V12" s="88"/>
      <c r="W12" s="88"/>
      <c r="X12" s="88"/>
      <c r="Y12" s="88"/>
      <c r="Z12" s="88"/>
    </row>
    <row r="13" spans="1:26" ht="9.75" customHeight="1" x14ac:dyDescent="0.15">
      <c r="A13" s="354" t="s">
        <v>553</v>
      </c>
      <c r="B13" s="355">
        <v>1400</v>
      </c>
      <c r="C13" s="353"/>
      <c r="D13" s="353"/>
      <c r="E13" s="353"/>
      <c r="F13" s="353"/>
      <c r="G13" s="353"/>
      <c r="H13" s="353"/>
      <c r="I13" s="353"/>
      <c r="J13" s="353"/>
      <c r="K13" s="103">
        <f t="shared" si="0"/>
        <v>0</v>
      </c>
      <c r="L13" s="88"/>
      <c r="M13" s="88"/>
      <c r="N13" s="88"/>
      <c r="O13" s="88"/>
      <c r="P13" s="88"/>
      <c r="Q13" s="88"/>
      <c r="R13" s="88"/>
      <c r="S13" s="88"/>
      <c r="T13" s="88"/>
      <c r="U13" s="88"/>
      <c r="V13" s="88"/>
      <c r="W13" s="88"/>
      <c r="X13" s="88"/>
      <c r="Y13" s="88"/>
      <c r="Z13" s="88"/>
    </row>
    <row r="14" spans="1:26" ht="9.75" customHeight="1" x14ac:dyDescent="0.15">
      <c r="A14" s="354" t="s">
        <v>554</v>
      </c>
      <c r="B14" s="355">
        <v>1500</v>
      </c>
      <c r="C14" s="353">
        <v>60500</v>
      </c>
      <c r="D14" s="353">
        <v>612</v>
      </c>
      <c r="E14" s="353">
        <v>400</v>
      </c>
      <c r="F14" s="353">
        <v>6700</v>
      </c>
      <c r="G14" s="353"/>
      <c r="H14" s="353">
        <v>11000</v>
      </c>
      <c r="I14" s="353"/>
      <c r="J14" s="353"/>
      <c r="K14" s="103">
        <f t="shared" si="0"/>
        <v>79212</v>
      </c>
      <c r="L14" s="88"/>
      <c r="M14" s="88"/>
      <c r="N14" s="88"/>
      <c r="O14" s="88"/>
      <c r="P14" s="88"/>
      <c r="Q14" s="88"/>
      <c r="R14" s="88"/>
      <c r="S14" s="88"/>
      <c r="T14" s="88"/>
      <c r="U14" s="88"/>
      <c r="V14" s="88"/>
      <c r="W14" s="88"/>
      <c r="X14" s="88"/>
      <c r="Y14" s="88"/>
      <c r="Z14" s="88"/>
    </row>
    <row r="15" spans="1:26" ht="9.75" customHeight="1" x14ac:dyDescent="0.15">
      <c r="A15" s="354" t="s">
        <v>555</v>
      </c>
      <c r="B15" s="355">
        <v>1600</v>
      </c>
      <c r="C15" s="353">
        <v>48100</v>
      </c>
      <c r="D15" s="353">
        <v>2350</v>
      </c>
      <c r="E15" s="353"/>
      <c r="F15" s="353">
        <v>1500</v>
      </c>
      <c r="G15" s="353"/>
      <c r="H15" s="353"/>
      <c r="I15" s="353"/>
      <c r="J15" s="353"/>
      <c r="K15" s="103">
        <f t="shared" si="0"/>
        <v>51950</v>
      </c>
      <c r="L15" s="88"/>
      <c r="M15" s="88"/>
      <c r="N15" s="88"/>
      <c r="O15" s="88"/>
      <c r="P15" s="88"/>
      <c r="Q15" s="88"/>
      <c r="R15" s="88"/>
      <c r="S15" s="88"/>
      <c r="T15" s="88"/>
      <c r="U15" s="88"/>
      <c r="V15" s="88"/>
      <c r="W15" s="88"/>
      <c r="X15" s="88"/>
      <c r="Y15" s="88"/>
      <c r="Z15" s="88"/>
    </row>
    <row r="16" spans="1:26" ht="9.75" customHeight="1" x14ac:dyDescent="0.15">
      <c r="A16" s="354" t="s">
        <v>556</v>
      </c>
      <c r="B16" s="355">
        <v>1650</v>
      </c>
      <c r="C16" s="353">
        <v>108338</v>
      </c>
      <c r="D16" s="353">
        <v>19263</v>
      </c>
      <c r="E16" s="353"/>
      <c r="F16" s="353"/>
      <c r="G16" s="353"/>
      <c r="H16" s="353"/>
      <c r="I16" s="353"/>
      <c r="J16" s="353"/>
      <c r="K16" s="103">
        <f t="shared" si="0"/>
        <v>127601</v>
      </c>
      <c r="L16" s="88"/>
      <c r="M16" s="88"/>
      <c r="N16" s="88"/>
      <c r="O16" s="88"/>
      <c r="P16" s="88"/>
      <c r="Q16" s="88"/>
      <c r="R16" s="88"/>
      <c r="S16" s="88"/>
      <c r="T16" s="88"/>
      <c r="U16" s="88"/>
      <c r="V16" s="88"/>
      <c r="W16" s="88"/>
      <c r="X16" s="88"/>
      <c r="Y16" s="88"/>
      <c r="Z16" s="88"/>
    </row>
    <row r="17" spans="1:26" ht="9.75" customHeight="1" x14ac:dyDescent="0.15">
      <c r="A17" s="354" t="s">
        <v>557</v>
      </c>
      <c r="B17" s="355">
        <v>1700</v>
      </c>
      <c r="C17" s="353"/>
      <c r="D17" s="353"/>
      <c r="E17" s="353"/>
      <c r="F17" s="353"/>
      <c r="G17" s="353"/>
      <c r="H17" s="353"/>
      <c r="I17" s="353"/>
      <c r="J17" s="353"/>
      <c r="K17" s="103">
        <f t="shared" si="0"/>
        <v>0</v>
      </c>
      <c r="L17" s="88"/>
      <c r="M17" s="88"/>
      <c r="N17" s="88"/>
      <c r="O17" s="88"/>
      <c r="P17" s="88"/>
      <c r="Q17" s="88"/>
      <c r="R17" s="88"/>
      <c r="S17" s="88"/>
      <c r="T17" s="88"/>
      <c r="U17" s="88"/>
      <c r="V17" s="88"/>
      <c r="W17" s="88"/>
      <c r="X17" s="88"/>
      <c r="Y17" s="88"/>
      <c r="Z17" s="88"/>
    </row>
    <row r="18" spans="1:26" ht="9.75" customHeight="1" x14ac:dyDescent="0.15">
      <c r="A18" s="354" t="s">
        <v>558</v>
      </c>
      <c r="B18" s="355">
        <v>1800</v>
      </c>
      <c r="C18" s="353">
        <v>154797</v>
      </c>
      <c r="D18" s="353">
        <v>25410</v>
      </c>
      <c r="E18" s="353">
        <v>150</v>
      </c>
      <c r="F18" s="353">
        <v>800</v>
      </c>
      <c r="G18" s="353"/>
      <c r="H18" s="353"/>
      <c r="I18" s="353"/>
      <c r="J18" s="353"/>
      <c r="K18" s="103">
        <f t="shared" si="0"/>
        <v>181157</v>
      </c>
      <c r="L18" s="107"/>
      <c r="M18" s="107"/>
      <c r="N18" s="107"/>
      <c r="O18" s="107"/>
      <c r="P18" s="107"/>
      <c r="Q18" s="107"/>
      <c r="R18" s="107"/>
      <c r="S18" s="107"/>
      <c r="T18" s="107"/>
      <c r="U18" s="107"/>
      <c r="V18" s="107"/>
      <c r="W18" s="107"/>
      <c r="X18" s="107"/>
      <c r="Y18" s="107"/>
      <c r="Z18" s="107"/>
    </row>
    <row r="19" spans="1:26" ht="9.75" customHeight="1" x14ac:dyDescent="0.15">
      <c r="A19" s="354" t="s">
        <v>559</v>
      </c>
      <c r="B19" s="355">
        <v>1900</v>
      </c>
      <c r="C19" s="353"/>
      <c r="D19" s="353"/>
      <c r="E19" s="353"/>
      <c r="F19" s="353"/>
      <c r="G19" s="353"/>
      <c r="H19" s="353"/>
      <c r="I19" s="353"/>
      <c r="J19" s="353"/>
      <c r="K19" s="103">
        <f t="shared" si="0"/>
        <v>0</v>
      </c>
      <c r="L19" s="107"/>
      <c r="M19" s="107"/>
      <c r="N19" s="107"/>
      <c r="O19" s="107"/>
      <c r="P19" s="107"/>
      <c r="Q19" s="107"/>
      <c r="R19" s="107"/>
      <c r="S19" s="107"/>
      <c r="T19" s="107"/>
      <c r="U19" s="107"/>
      <c r="V19" s="107"/>
      <c r="W19" s="107"/>
      <c r="X19" s="107"/>
      <c r="Y19" s="107"/>
      <c r="Z19" s="107"/>
    </row>
    <row r="20" spans="1:26" ht="9.75" customHeight="1" x14ac:dyDescent="0.15">
      <c r="A20" s="354" t="s">
        <v>560</v>
      </c>
      <c r="B20" s="355">
        <v>1910</v>
      </c>
      <c r="C20" s="357"/>
      <c r="D20" s="358"/>
      <c r="E20" s="358"/>
      <c r="F20" s="358"/>
      <c r="G20" s="358"/>
      <c r="H20" s="359"/>
      <c r="I20" s="360"/>
      <c r="J20" s="358"/>
      <c r="K20" s="103">
        <f t="shared" si="0"/>
        <v>0</v>
      </c>
      <c r="L20" s="107"/>
      <c r="M20" s="107"/>
      <c r="N20" s="107"/>
      <c r="O20" s="107"/>
      <c r="P20" s="107"/>
      <c r="Q20" s="107"/>
      <c r="R20" s="107"/>
      <c r="S20" s="107"/>
      <c r="T20" s="107"/>
      <c r="U20" s="107"/>
      <c r="V20" s="107"/>
      <c r="W20" s="107"/>
      <c r="X20" s="107"/>
      <c r="Y20" s="107"/>
      <c r="Z20" s="107"/>
    </row>
    <row r="21" spans="1:26" ht="9.75" customHeight="1" x14ac:dyDescent="0.15">
      <c r="A21" s="354" t="s">
        <v>561</v>
      </c>
      <c r="B21" s="355">
        <v>1911</v>
      </c>
      <c r="C21" s="361"/>
      <c r="D21" s="362"/>
      <c r="E21" s="362"/>
      <c r="F21" s="362"/>
      <c r="G21" s="362"/>
      <c r="H21" s="359"/>
      <c r="I21" s="363"/>
      <c r="J21" s="362"/>
      <c r="K21" s="103">
        <f t="shared" si="0"/>
        <v>0</v>
      </c>
      <c r="L21" s="107"/>
      <c r="M21" s="107"/>
      <c r="N21" s="107"/>
      <c r="O21" s="107"/>
      <c r="P21" s="107"/>
      <c r="Q21" s="107"/>
      <c r="R21" s="107"/>
      <c r="S21" s="107"/>
      <c r="T21" s="107"/>
      <c r="U21" s="107"/>
      <c r="V21" s="107"/>
      <c r="W21" s="107"/>
      <c r="X21" s="107"/>
      <c r="Y21" s="107"/>
      <c r="Z21" s="107"/>
    </row>
    <row r="22" spans="1:26" ht="9.75" customHeight="1" x14ac:dyDescent="0.15">
      <c r="A22" s="354" t="s">
        <v>562</v>
      </c>
      <c r="B22" s="355">
        <v>1912</v>
      </c>
      <c r="C22" s="361"/>
      <c r="D22" s="362"/>
      <c r="E22" s="362"/>
      <c r="F22" s="362"/>
      <c r="G22" s="362"/>
      <c r="H22" s="359"/>
      <c r="I22" s="363"/>
      <c r="J22" s="362"/>
      <c r="K22" s="103">
        <f t="shared" si="0"/>
        <v>0</v>
      </c>
      <c r="L22" s="107"/>
      <c r="M22" s="107"/>
      <c r="N22" s="107"/>
      <c r="O22" s="107"/>
      <c r="P22" s="107"/>
      <c r="Q22" s="107"/>
      <c r="R22" s="107"/>
      <c r="S22" s="107"/>
      <c r="T22" s="107"/>
      <c r="U22" s="107"/>
      <c r="V22" s="107"/>
      <c r="W22" s="107"/>
      <c r="X22" s="107"/>
      <c r="Y22" s="107"/>
      <c r="Z22" s="107"/>
    </row>
    <row r="23" spans="1:26" ht="9.75" customHeight="1" x14ac:dyDescent="0.15">
      <c r="A23" s="354" t="s">
        <v>563</v>
      </c>
      <c r="B23" s="355">
        <v>1913</v>
      </c>
      <c r="C23" s="361"/>
      <c r="D23" s="362"/>
      <c r="E23" s="362"/>
      <c r="F23" s="362"/>
      <c r="G23" s="362"/>
      <c r="H23" s="359"/>
      <c r="I23" s="363"/>
      <c r="J23" s="362"/>
      <c r="K23" s="103">
        <f t="shared" si="0"/>
        <v>0</v>
      </c>
      <c r="L23" s="107"/>
      <c r="M23" s="107"/>
      <c r="N23" s="107"/>
      <c r="O23" s="107"/>
      <c r="P23" s="107"/>
      <c r="Q23" s="107"/>
      <c r="R23" s="107"/>
      <c r="S23" s="107"/>
      <c r="T23" s="107"/>
      <c r="U23" s="107"/>
      <c r="V23" s="107"/>
      <c r="W23" s="107"/>
      <c r="X23" s="107"/>
      <c r="Y23" s="107"/>
      <c r="Z23" s="107"/>
    </row>
    <row r="24" spans="1:26" ht="9.75" customHeight="1" x14ac:dyDescent="0.15">
      <c r="A24" s="354" t="s">
        <v>564</v>
      </c>
      <c r="B24" s="355">
        <v>1914</v>
      </c>
      <c r="C24" s="361"/>
      <c r="D24" s="362"/>
      <c r="E24" s="362"/>
      <c r="F24" s="362"/>
      <c r="G24" s="362"/>
      <c r="H24" s="359"/>
      <c r="I24" s="363"/>
      <c r="J24" s="362"/>
      <c r="K24" s="103">
        <f t="shared" si="0"/>
        <v>0</v>
      </c>
      <c r="L24" s="107"/>
      <c r="M24" s="107"/>
      <c r="N24" s="107"/>
      <c r="O24" s="107"/>
      <c r="P24" s="107"/>
      <c r="Q24" s="107"/>
      <c r="R24" s="107"/>
      <c r="S24" s="107"/>
      <c r="T24" s="107"/>
      <c r="U24" s="107"/>
      <c r="V24" s="107"/>
      <c r="W24" s="107"/>
      <c r="X24" s="107"/>
      <c r="Y24" s="107"/>
      <c r="Z24" s="107"/>
    </row>
    <row r="25" spans="1:26" ht="9.75" customHeight="1" x14ac:dyDescent="0.15">
      <c r="A25" s="354" t="s">
        <v>565</v>
      </c>
      <c r="B25" s="355">
        <v>1915</v>
      </c>
      <c r="C25" s="361"/>
      <c r="D25" s="362"/>
      <c r="E25" s="362"/>
      <c r="F25" s="362"/>
      <c r="G25" s="362"/>
      <c r="H25" s="359"/>
      <c r="I25" s="363"/>
      <c r="J25" s="362"/>
      <c r="K25" s="103">
        <f t="shared" si="0"/>
        <v>0</v>
      </c>
      <c r="L25" s="107"/>
      <c r="M25" s="107"/>
      <c r="N25" s="107"/>
      <c r="O25" s="107"/>
      <c r="P25" s="107"/>
      <c r="Q25" s="107"/>
      <c r="R25" s="107"/>
      <c r="S25" s="107"/>
      <c r="T25" s="107"/>
      <c r="U25" s="107"/>
      <c r="V25" s="107"/>
      <c r="W25" s="107"/>
      <c r="X25" s="107"/>
      <c r="Y25" s="107"/>
      <c r="Z25" s="107"/>
    </row>
    <row r="26" spans="1:26" ht="9.75" customHeight="1" x14ac:dyDescent="0.15">
      <c r="A26" s="354" t="s">
        <v>566</v>
      </c>
      <c r="B26" s="355">
        <v>1916</v>
      </c>
      <c r="C26" s="361"/>
      <c r="D26" s="362"/>
      <c r="E26" s="362"/>
      <c r="F26" s="362"/>
      <c r="G26" s="362"/>
      <c r="H26" s="359"/>
      <c r="I26" s="363"/>
      <c r="J26" s="362"/>
      <c r="K26" s="103">
        <f t="shared" si="0"/>
        <v>0</v>
      </c>
      <c r="L26" s="107"/>
      <c r="M26" s="107"/>
      <c r="N26" s="107"/>
      <c r="O26" s="107"/>
      <c r="P26" s="107"/>
      <c r="Q26" s="107"/>
      <c r="R26" s="107"/>
      <c r="S26" s="107"/>
      <c r="T26" s="107"/>
      <c r="U26" s="107"/>
      <c r="V26" s="107"/>
      <c r="W26" s="107"/>
      <c r="X26" s="107"/>
      <c r="Y26" s="107"/>
      <c r="Z26" s="107"/>
    </row>
    <row r="27" spans="1:26" ht="9.75" customHeight="1" x14ac:dyDescent="0.15">
      <c r="A27" s="354" t="s">
        <v>567</v>
      </c>
      <c r="B27" s="355">
        <v>1917</v>
      </c>
      <c r="C27" s="361"/>
      <c r="D27" s="362"/>
      <c r="E27" s="362"/>
      <c r="F27" s="362"/>
      <c r="G27" s="362"/>
      <c r="H27" s="359"/>
      <c r="I27" s="363"/>
      <c r="J27" s="362"/>
      <c r="K27" s="103">
        <f t="shared" si="0"/>
        <v>0</v>
      </c>
      <c r="L27" s="107"/>
      <c r="M27" s="107"/>
      <c r="N27" s="107"/>
      <c r="O27" s="107"/>
      <c r="P27" s="107"/>
      <c r="Q27" s="107"/>
      <c r="R27" s="107"/>
      <c r="S27" s="107"/>
      <c r="T27" s="107"/>
      <c r="U27" s="107"/>
      <c r="V27" s="107"/>
      <c r="W27" s="107"/>
      <c r="X27" s="107"/>
      <c r="Y27" s="107"/>
      <c r="Z27" s="107"/>
    </row>
    <row r="28" spans="1:26" ht="9.75" customHeight="1" x14ac:dyDescent="0.15">
      <c r="A28" s="354" t="s">
        <v>568</v>
      </c>
      <c r="B28" s="355">
        <v>1918</v>
      </c>
      <c r="C28" s="361"/>
      <c r="D28" s="362"/>
      <c r="E28" s="362"/>
      <c r="F28" s="362"/>
      <c r="G28" s="362"/>
      <c r="H28" s="359"/>
      <c r="I28" s="363"/>
      <c r="J28" s="362"/>
      <c r="K28" s="103">
        <f t="shared" si="0"/>
        <v>0</v>
      </c>
      <c r="L28" s="107"/>
      <c r="M28" s="107"/>
      <c r="N28" s="107"/>
      <c r="O28" s="107"/>
      <c r="P28" s="107"/>
      <c r="Q28" s="107"/>
      <c r="R28" s="107"/>
      <c r="S28" s="107"/>
      <c r="T28" s="107"/>
      <c r="U28" s="107"/>
      <c r="V28" s="107"/>
      <c r="W28" s="107"/>
      <c r="X28" s="107"/>
      <c r="Y28" s="107"/>
      <c r="Z28" s="107"/>
    </row>
    <row r="29" spans="1:26" ht="9.75" customHeight="1" x14ac:dyDescent="0.15">
      <c r="A29" s="354" t="s">
        <v>569</v>
      </c>
      <c r="B29" s="355">
        <v>1919</v>
      </c>
      <c r="C29" s="361"/>
      <c r="D29" s="362"/>
      <c r="E29" s="362"/>
      <c r="F29" s="362"/>
      <c r="G29" s="362"/>
      <c r="H29" s="359"/>
      <c r="I29" s="363"/>
      <c r="J29" s="362"/>
      <c r="K29" s="103">
        <f t="shared" si="0"/>
        <v>0</v>
      </c>
      <c r="L29" s="107"/>
      <c r="M29" s="107"/>
      <c r="N29" s="107"/>
      <c r="O29" s="107"/>
      <c r="P29" s="107"/>
      <c r="Q29" s="107"/>
      <c r="R29" s="107"/>
      <c r="S29" s="107"/>
      <c r="T29" s="107"/>
      <c r="U29" s="107"/>
      <c r="V29" s="107"/>
      <c r="W29" s="107"/>
      <c r="X29" s="107"/>
      <c r="Y29" s="107"/>
      <c r="Z29" s="107"/>
    </row>
    <row r="30" spans="1:26" ht="9.75" customHeight="1" x14ac:dyDescent="0.15">
      <c r="A30" s="354" t="s">
        <v>570</v>
      </c>
      <c r="B30" s="364">
        <v>1920</v>
      </c>
      <c r="C30" s="361"/>
      <c r="D30" s="362"/>
      <c r="E30" s="362"/>
      <c r="F30" s="362"/>
      <c r="G30" s="362"/>
      <c r="H30" s="359"/>
      <c r="I30" s="363"/>
      <c r="J30" s="362"/>
      <c r="K30" s="103">
        <f t="shared" si="0"/>
        <v>0</v>
      </c>
      <c r="L30" s="107"/>
      <c r="M30" s="107"/>
      <c r="N30" s="107"/>
      <c r="O30" s="107"/>
      <c r="P30" s="107"/>
      <c r="Q30" s="107"/>
      <c r="R30" s="107"/>
      <c r="S30" s="107"/>
      <c r="T30" s="107"/>
      <c r="U30" s="107"/>
      <c r="V30" s="107"/>
      <c r="W30" s="107"/>
      <c r="X30" s="107"/>
      <c r="Y30" s="107"/>
      <c r="Z30" s="107"/>
    </row>
    <row r="31" spans="1:26" ht="9.75" customHeight="1" x14ac:dyDescent="0.15">
      <c r="A31" s="354" t="s">
        <v>571</v>
      </c>
      <c r="B31" s="364">
        <v>1921</v>
      </c>
      <c r="C31" s="361"/>
      <c r="D31" s="362"/>
      <c r="E31" s="362"/>
      <c r="F31" s="362"/>
      <c r="G31" s="362"/>
      <c r="H31" s="359"/>
      <c r="I31" s="363"/>
      <c r="J31" s="362"/>
      <c r="K31" s="103">
        <f t="shared" si="0"/>
        <v>0</v>
      </c>
      <c r="L31" s="107"/>
      <c r="M31" s="107"/>
      <c r="N31" s="107"/>
      <c r="O31" s="107"/>
      <c r="P31" s="107"/>
      <c r="Q31" s="107"/>
      <c r="R31" s="107"/>
      <c r="S31" s="107"/>
      <c r="T31" s="107"/>
      <c r="U31" s="107"/>
      <c r="V31" s="107"/>
      <c r="W31" s="107"/>
      <c r="X31" s="107"/>
      <c r="Y31" s="107"/>
      <c r="Z31" s="107"/>
    </row>
    <row r="32" spans="1:26" ht="9.75" customHeight="1" x14ac:dyDescent="0.15">
      <c r="A32" s="365" t="s">
        <v>572</v>
      </c>
      <c r="B32" s="366">
        <v>1922</v>
      </c>
      <c r="C32" s="361"/>
      <c r="D32" s="362"/>
      <c r="E32" s="362"/>
      <c r="F32" s="362"/>
      <c r="G32" s="362"/>
      <c r="H32" s="367"/>
      <c r="I32" s="363"/>
      <c r="J32" s="362"/>
      <c r="K32" s="103">
        <f t="shared" si="0"/>
        <v>0</v>
      </c>
      <c r="L32" s="107"/>
      <c r="M32" s="107"/>
      <c r="N32" s="107"/>
      <c r="O32" s="107"/>
      <c r="P32" s="107"/>
      <c r="Q32" s="107"/>
      <c r="R32" s="107"/>
      <c r="S32" s="107"/>
      <c r="T32" s="107"/>
      <c r="U32" s="107"/>
      <c r="V32" s="107"/>
      <c r="W32" s="107"/>
      <c r="X32" s="107"/>
      <c r="Y32" s="107"/>
      <c r="Z32" s="107"/>
    </row>
    <row r="33" spans="1:26" ht="9.75" customHeight="1" x14ac:dyDescent="0.15">
      <c r="A33" s="365" t="s">
        <v>573</v>
      </c>
      <c r="B33" s="366">
        <v>1999</v>
      </c>
      <c r="C33" s="361"/>
      <c r="D33" s="361"/>
      <c r="E33" s="361"/>
      <c r="F33" s="361"/>
      <c r="G33" s="361"/>
      <c r="H33" s="359"/>
      <c r="I33" s="361"/>
      <c r="J33" s="361"/>
      <c r="K33" s="368">
        <f t="shared" si="0"/>
        <v>0</v>
      </c>
      <c r="L33" s="107"/>
      <c r="M33" s="107"/>
      <c r="N33" s="107"/>
      <c r="O33" s="107"/>
      <c r="P33" s="107"/>
      <c r="Q33" s="107"/>
      <c r="R33" s="107"/>
      <c r="S33" s="107"/>
      <c r="T33" s="107"/>
      <c r="U33" s="107"/>
      <c r="V33" s="107"/>
      <c r="W33" s="107"/>
      <c r="X33" s="107"/>
      <c r="Y33" s="107"/>
      <c r="Z33" s="107"/>
    </row>
    <row r="34" spans="1:26" ht="9.75" customHeight="1" x14ac:dyDescent="0.15">
      <c r="A34" s="369" t="s">
        <v>574</v>
      </c>
      <c r="B34" s="370">
        <v>1000</v>
      </c>
      <c r="C34" s="110">
        <f t="shared" ref="C34:J34" si="1">SUM(C5:C32)</f>
        <v>7293644</v>
      </c>
      <c r="D34" s="110">
        <f t="shared" si="1"/>
        <v>1360957</v>
      </c>
      <c r="E34" s="110">
        <f t="shared" si="1"/>
        <v>423150</v>
      </c>
      <c r="F34" s="110">
        <f t="shared" si="1"/>
        <v>253550</v>
      </c>
      <c r="G34" s="110">
        <f t="shared" si="1"/>
        <v>20000</v>
      </c>
      <c r="H34" s="110">
        <f t="shared" si="1"/>
        <v>11000</v>
      </c>
      <c r="I34" s="110">
        <f t="shared" si="1"/>
        <v>0</v>
      </c>
      <c r="J34" s="110">
        <f t="shared" si="1"/>
        <v>0</v>
      </c>
      <c r="K34" s="110">
        <f t="shared" si="0"/>
        <v>9362301</v>
      </c>
      <c r="L34" s="371"/>
      <c r="M34" s="88"/>
      <c r="N34" s="88"/>
      <c r="O34" s="88"/>
      <c r="P34" s="88"/>
      <c r="Q34" s="88"/>
      <c r="R34" s="88"/>
      <c r="S34" s="88"/>
      <c r="T34" s="88"/>
      <c r="U34" s="88"/>
      <c r="V34" s="88"/>
      <c r="W34" s="88"/>
      <c r="X34" s="88"/>
      <c r="Y34" s="88"/>
      <c r="Z34" s="88"/>
    </row>
    <row r="35" spans="1:26" ht="9.75" customHeight="1" x14ac:dyDescent="0.15">
      <c r="A35" s="372" t="s">
        <v>575</v>
      </c>
      <c r="B35" s="370">
        <v>1000</v>
      </c>
      <c r="C35" s="116">
        <f t="shared" ref="C35:J35" si="2">SUM(C5:C33)</f>
        <v>7293644</v>
      </c>
      <c r="D35" s="116">
        <f t="shared" si="2"/>
        <v>1360957</v>
      </c>
      <c r="E35" s="116">
        <f t="shared" si="2"/>
        <v>423150</v>
      </c>
      <c r="F35" s="116">
        <f t="shared" si="2"/>
        <v>253550</v>
      </c>
      <c r="G35" s="116">
        <f t="shared" si="2"/>
        <v>20000</v>
      </c>
      <c r="H35" s="116">
        <f t="shared" si="2"/>
        <v>11000</v>
      </c>
      <c r="I35" s="116">
        <f t="shared" si="2"/>
        <v>0</v>
      </c>
      <c r="J35" s="116">
        <f t="shared" si="2"/>
        <v>0</v>
      </c>
      <c r="K35" s="110">
        <f t="shared" si="0"/>
        <v>9362301</v>
      </c>
      <c r="L35" s="371"/>
      <c r="M35" s="88"/>
      <c r="N35" s="88"/>
      <c r="O35" s="88"/>
      <c r="P35" s="88"/>
      <c r="Q35" s="88"/>
      <c r="R35" s="88"/>
      <c r="S35" s="88"/>
      <c r="T35" s="88"/>
      <c r="U35" s="88"/>
      <c r="V35" s="88"/>
      <c r="W35" s="88"/>
      <c r="X35" s="88"/>
      <c r="Y35" s="88"/>
      <c r="Z35" s="88"/>
    </row>
    <row r="36" spans="1:26" ht="9.75" customHeight="1" x14ac:dyDescent="0.15">
      <c r="A36" s="373" t="s">
        <v>576</v>
      </c>
      <c r="B36" s="374">
        <v>2000</v>
      </c>
      <c r="C36" s="375"/>
      <c r="D36" s="376"/>
      <c r="E36" s="376"/>
      <c r="F36" s="376"/>
      <c r="G36" s="376"/>
      <c r="H36" s="376"/>
      <c r="I36" s="376"/>
      <c r="J36" s="376"/>
      <c r="K36" s="377"/>
      <c r="L36" s="2"/>
      <c r="M36" s="2"/>
      <c r="N36" s="2"/>
      <c r="O36" s="2"/>
      <c r="P36" s="2"/>
      <c r="Q36" s="2"/>
      <c r="R36" s="2"/>
      <c r="S36" s="2"/>
      <c r="T36" s="2"/>
      <c r="U36" s="2"/>
      <c r="V36" s="2"/>
      <c r="W36" s="2"/>
      <c r="X36" s="2"/>
      <c r="Y36" s="2"/>
      <c r="Z36" s="2"/>
    </row>
    <row r="37" spans="1:26" ht="9.75" customHeight="1" x14ac:dyDescent="0.15">
      <c r="A37" s="378" t="s">
        <v>577</v>
      </c>
      <c r="B37" s="379">
        <v>2100</v>
      </c>
      <c r="C37" s="356"/>
      <c r="D37" s="380"/>
      <c r="E37" s="380"/>
      <c r="F37" s="380"/>
      <c r="G37" s="380"/>
      <c r="H37" s="380"/>
      <c r="I37" s="380"/>
      <c r="J37" s="380"/>
      <c r="K37" s="381"/>
      <c r="L37" s="2"/>
      <c r="M37" s="2"/>
      <c r="N37" s="2"/>
      <c r="O37" s="2"/>
      <c r="P37" s="2"/>
      <c r="Q37" s="2"/>
      <c r="R37" s="2"/>
      <c r="S37" s="2"/>
      <c r="T37" s="2"/>
      <c r="U37" s="2"/>
      <c r="V37" s="2"/>
      <c r="W37" s="2"/>
      <c r="X37" s="2"/>
      <c r="Y37" s="2"/>
      <c r="Z37" s="2"/>
    </row>
    <row r="38" spans="1:26" ht="9.75" customHeight="1" x14ac:dyDescent="0.15">
      <c r="A38" s="382" t="s">
        <v>578</v>
      </c>
      <c r="B38" s="355">
        <v>2110</v>
      </c>
      <c r="C38" s="148">
        <v>262842</v>
      </c>
      <c r="D38" s="148">
        <v>59465</v>
      </c>
      <c r="E38" s="148"/>
      <c r="F38" s="148">
        <v>600</v>
      </c>
      <c r="G38" s="148"/>
      <c r="H38" s="148"/>
      <c r="I38" s="148"/>
      <c r="J38" s="148"/>
      <c r="K38" s="103">
        <f t="shared" ref="K38:K43" si="3">SUM(C38:J38)</f>
        <v>322907</v>
      </c>
      <c r="L38" s="88"/>
      <c r="M38" s="88"/>
      <c r="N38" s="88"/>
      <c r="O38" s="88"/>
      <c r="P38" s="88"/>
      <c r="Q38" s="88"/>
      <c r="R38" s="88"/>
      <c r="S38" s="88"/>
      <c r="T38" s="88"/>
      <c r="U38" s="88"/>
      <c r="V38" s="88"/>
      <c r="W38" s="88"/>
      <c r="X38" s="88"/>
      <c r="Y38" s="88"/>
      <c r="Z38" s="88"/>
    </row>
    <row r="39" spans="1:26" ht="9.75" customHeight="1" x14ac:dyDescent="0.15">
      <c r="A39" s="383" t="s">
        <v>579</v>
      </c>
      <c r="B39" s="355">
        <v>2120</v>
      </c>
      <c r="C39" s="148">
        <v>68536</v>
      </c>
      <c r="D39" s="148">
        <v>10506</v>
      </c>
      <c r="E39" s="148"/>
      <c r="F39" s="148">
        <v>400</v>
      </c>
      <c r="G39" s="148"/>
      <c r="H39" s="148"/>
      <c r="I39" s="148"/>
      <c r="J39" s="148"/>
      <c r="K39" s="103">
        <f t="shared" si="3"/>
        <v>79442</v>
      </c>
      <c r="L39" s="88"/>
      <c r="M39" s="88"/>
      <c r="N39" s="88"/>
      <c r="O39" s="88"/>
      <c r="P39" s="88"/>
      <c r="Q39" s="88"/>
      <c r="R39" s="88"/>
      <c r="S39" s="88"/>
      <c r="T39" s="88"/>
      <c r="U39" s="88"/>
      <c r="V39" s="88"/>
      <c r="W39" s="88"/>
      <c r="X39" s="88"/>
      <c r="Y39" s="88"/>
      <c r="Z39" s="88"/>
    </row>
    <row r="40" spans="1:26" ht="9.75" customHeight="1" x14ac:dyDescent="0.15">
      <c r="A40" s="383" t="s">
        <v>580</v>
      </c>
      <c r="B40" s="355">
        <v>2130</v>
      </c>
      <c r="C40" s="148">
        <v>244466</v>
      </c>
      <c r="D40" s="148">
        <v>44687</v>
      </c>
      <c r="E40" s="148">
        <v>1450</v>
      </c>
      <c r="F40" s="148">
        <v>3700</v>
      </c>
      <c r="G40" s="148"/>
      <c r="H40" s="148"/>
      <c r="I40" s="148"/>
      <c r="J40" s="148"/>
      <c r="K40" s="103">
        <f t="shared" si="3"/>
        <v>294303</v>
      </c>
      <c r="L40" s="88"/>
      <c r="M40" s="88"/>
      <c r="N40" s="88"/>
      <c r="O40" s="88"/>
      <c r="P40" s="88"/>
      <c r="Q40" s="88"/>
      <c r="R40" s="88"/>
      <c r="S40" s="88"/>
      <c r="T40" s="88"/>
      <c r="U40" s="88"/>
      <c r="V40" s="88"/>
      <c r="W40" s="88"/>
      <c r="X40" s="88"/>
      <c r="Y40" s="88"/>
      <c r="Z40" s="88"/>
    </row>
    <row r="41" spans="1:26" ht="9.75" customHeight="1" x14ac:dyDescent="0.15">
      <c r="A41" s="383" t="s">
        <v>581</v>
      </c>
      <c r="B41" s="355">
        <v>2140</v>
      </c>
      <c r="C41" s="148">
        <v>89141</v>
      </c>
      <c r="D41" s="148">
        <v>1145</v>
      </c>
      <c r="E41" s="148">
        <v>11000</v>
      </c>
      <c r="F41" s="148"/>
      <c r="G41" s="148"/>
      <c r="H41" s="148"/>
      <c r="I41" s="148"/>
      <c r="J41" s="148"/>
      <c r="K41" s="103">
        <f t="shared" si="3"/>
        <v>101286</v>
      </c>
      <c r="L41" s="88"/>
      <c r="M41" s="88"/>
      <c r="N41" s="88"/>
      <c r="O41" s="88"/>
      <c r="P41" s="88"/>
      <c r="Q41" s="88"/>
      <c r="R41" s="88"/>
      <c r="S41" s="88"/>
      <c r="T41" s="88"/>
      <c r="U41" s="88"/>
      <c r="V41" s="88"/>
      <c r="W41" s="88"/>
      <c r="X41" s="88"/>
      <c r="Y41" s="88"/>
      <c r="Z41" s="88"/>
    </row>
    <row r="42" spans="1:26" ht="9.75" customHeight="1" x14ac:dyDescent="0.2">
      <c r="A42" s="384" t="s">
        <v>582</v>
      </c>
      <c r="B42" s="385">
        <v>2150</v>
      </c>
      <c r="C42" s="148">
        <v>333536</v>
      </c>
      <c r="D42" s="148">
        <v>49681</v>
      </c>
      <c r="E42" s="148">
        <v>38500</v>
      </c>
      <c r="F42" s="148">
        <v>500</v>
      </c>
      <c r="G42" s="148"/>
      <c r="H42" s="148"/>
      <c r="I42" s="148"/>
      <c r="J42" s="148"/>
      <c r="K42" s="103">
        <f t="shared" si="3"/>
        <v>422217</v>
      </c>
      <c r="L42" s="18"/>
      <c r="M42" s="18"/>
      <c r="N42" s="18"/>
      <c r="O42" s="18"/>
      <c r="P42" s="18"/>
      <c r="Q42" s="18"/>
      <c r="R42" s="18"/>
      <c r="S42" s="18"/>
      <c r="T42" s="18"/>
      <c r="U42" s="18"/>
      <c r="V42" s="18"/>
      <c r="W42" s="18"/>
      <c r="X42" s="18"/>
      <c r="Y42" s="18"/>
      <c r="Z42" s="18"/>
    </row>
    <row r="43" spans="1:26" ht="9.75" customHeight="1" x14ac:dyDescent="0.2">
      <c r="A43" s="386" t="s">
        <v>583</v>
      </c>
      <c r="B43" s="387">
        <v>2190</v>
      </c>
      <c r="C43" s="148"/>
      <c r="D43" s="148"/>
      <c r="E43" s="148"/>
      <c r="F43" s="148"/>
      <c r="G43" s="148"/>
      <c r="H43" s="148"/>
      <c r="I43" s="148"/>
      <c r="J43" s="148"/>
      <c r="K43" s="103">
        <f t="shared" si="3"/>
        <v>0</v>
      </c>
      <c r="L43" s="18"/>
      <c r="M43" s="18"/>
      <c r="N43" s="18"/>
      <c r="O43" s="18"/>
      <c r="P43" s="18"/>
      <c r="Q43" s="18"/>
      <c r="R43" s="18"/>
      <c r="S43" s="18"/>
      <c r="T43" s="18"/>
      <c r="U43" s="18"/>
      <c r="V43" s="18"/>
      <c r="W43" s="18"/>
      <c r="X43" s="18"/>
      <c r="Y43" s="18"/>
      <c r="Z43" s="18"/>
    </row>
    <row r="44" spans="1:26" ht="9.75" customHeight="1" x14ac:dyDescent="0.15">
      <c r="A44" s="388" t="s">
        <v>584</v>
      </c>
      <c r="B44" s="370">
        <v>2100</v>
      </c>
      <c r="C44" s="110">
        <f t="shared" ref="C44:K44" si="4">SUM(C38:C43)</f>
        <v>998521</v>
      </c>
      <c r="D44" s="110">
        <f t="shared" si="4"/>
        <v>165484</v>
      </c>
      <c r="E44" s="110">
        <f t="shared" si="4"/>
        <v>50950</v>
      </c>
      <c r="F44" s="110">
        <f t="shared" si="4"/>
        <v>5200</v>
      </c>
      <c r="G44" s="110">
        <f t="shared" si="4"/>
        <v>0</v>
      </c>
      <c r="H44" s="110">
        <f t="shared" si="4"/>
        <v>0</v>
      </c>
      <c r="I44" s="110">
        <f t="shared" si="4"/>
        <v>0</v>
      </c>
      <c r="J44" s="110">
        <f t="shared" si="4"/>
        <v>0</v>
      </c>
      <c r="K44" s="110">
        <f t="shared" si="4"/>
        <v>1220155</v>
      </c>
      <c r="L44" s="371"/>
      <c r="M44" s="88"/>
      <c r="N44" s="88"/>
      <c r="O44" s="88"/>
      <c r="P44" s="88"/>
      <c r="Q44" s="88"/>
      <c r="R44" s="88"/>
      <c r="S44" s="88"/>
      <c r="T44" s="88"/>
      <c r="U44" s="88"/>
      <c r="V44" s="88"/>
      <c r="W44" s="88"/>
      <c r="X44" s="88"/>
      <c r="Y44" s="88"/>
      <c r="Z44" s="88"/>
    </row>
    <row r="45" spans="1:26" ht="9.75" customHeight="1" x14ac:dyDescent="0.15">
      <c r="A45" s="389" t="s">
        <v>585</v>
      </c>
      <c r="B45" s="390">
        <v>2200</v>
      </c>
      <c r="C45" s="391"/>
      <c r="D45" s="392"/>
      <c r="E45" s="392"/>
      <c r="F45" s="392"/>
      <c r="G45" s="392"/>
      <c r="H45" s="392"/>
      <c r="I45" s="392"/>
      <c r="J45" s="392"/>
      <c r="K45" s="126"/>
      <c r="L45" s="2"/>
      <c r="M45" s="2"/>
      <c r="N45" s="2"/>
      <c r="O45" s="2"/>
      <c r="P45" s="2"/>
      <c r="Q45" s="2"/>
      <c r="R45" s="2"/>
      <c r="S45" s="2"/>
      <c r="T45" s="2"/>
      <c r="U45" s="2"/>
      <c r="V45" s="2"/>
      <c r="W45" s="2"/>
      <c r="X45" s="2"/>
      <c r="Y45" s="2"/>
      <c r="Z45" s="2"/>
    </row>
    <row r="46" spans="1:26" ht="9.75" customHeight="1" x14ac:dyDescent="0.15">
      <c r="A46" s="393" t="s">
        <v>586</v>
      </c>
      <c r="B46" s="394">
        <v>2210</v>
      </c>
      <c r="C46" s="148">
        <v>275321</v>
      </c>
      <c r="D46" s="148">
        <v>44186</v>
      </c>
      <c r="E46" s="148">
        <v>41900</v>
      </c>
      <c r="F46" s="148">
        <v>500</v>
      </c>
      <c r="G46" s="148"/>
      <c r="H46" s="148">
        <v>350</v>
      </c>
      <c r="I46" s="148"/>
      <c r="J46" s="148"/>
      <c r="K46" s="103">
        <f t="shared" ref="K46:K48" si="5">SUM(C46:J46)</f>
        <v>362257</v>
      </c>
      <c r="L46" s="88"/>
      <c r="M46" s="88"/>
      <c r="N46" s="88"/>
      <c r="O46" s="88"/>
      <c r="P46" s="88"/>
      <c r="Q46" s="88"/>
      <c r="R46" s="88"/>
      <c r="S46" s="88"/>
      <c r="T46" s="88"/>
      <c r="U46" s="88"/>
      <c r="V46" s="88"/>
      <c r="W46" s="88"/>
      <c r="X46" s="88"/>
      <c r="Y46" s="88"/>
      <c r="Z46" s="88"/>
    </row>
    <row r="47" spans="1:26" ht="9.75" customHeight="1" x14ac:dyDescent="0.15">
      <c r="A47" s="393" t="s">
        <v>587</v>
      </c>
      <c r="B47" s="394">
        <v>2220</v>
      </c>
      <c r="C47" s="148">
        <v>313312</v>
      </c>
      <c r="D47" s="148">
        <v>27878</v>
      </c>
      <c r="E47" s="148">
        <v>135750</v>
      </c>
      <c r="F47" s="148">
        <v>320350</v>
      </c>
      <c r="G47" s="148">
        <v>35000</v>
      </c>
      <c r="H47" s="148"/>
      <c r="I47" s="148"/>
      <c r="J47" s="148"/>
      <c r="K47" s="103">
        <f t="shared" si="5"/>
        <v>832290</v>
      </c>
      <c r="L47" s="88"/>
      <c r="M47" s="88"/>
      <c r="N47" s="88"/>
      <c r="O47" s="88"/>
      <c r="P47" s="88"/>
      <c r="Q47" s="88"/>
      <c r="R47" s="88"/>
      <c r="S47" s="88"/>
      <c r="T47" s="88"/>
      <c r="U47" s="88"/>
      <c r="V47" s="88"/>
      <c r="W47" s="88"/>
      <c r="X47" s="88"/>
      <c r="Y47" s="88"/>
      <c r="Z47" s="88"/>
    </row>
    <row r="48" spans="1:26" ht="9.75" customHeight="1" x14ac:dyDescent="0.15">
      <c r="A48" s="393" t="s">
        <v>588</v>
      </c>
      <c r="B48" s="394">
        <v>2230</v>
      </c>
      <c r="C48" s="148"/>
      <c r="D48" s="148"/>
      <c r="E48" s="148"/>
      <c r="F48" s="148">
        <v>20000</v>
      </c>
      <c r="G48" s="148"/>
      <c r="H48" s="148"/>
      <c r="I48" s="148"/>
      <c r="J48" s="148"/>
      <c r="K48" s="103">
        <f t="shared" si="5"/>
        <v>20000</v>
      </c>
      <c r="L48" s="88"/>
      <c r="M48" s="88"/>
      <c r="N48" s="88"/>
      <c r="O48" s="88"/>
      <c r="P48" s="88"/>
      <c r="Q48" s="88"/>
      <c r="R48" s="88"/>
      <c r="S48" s="88"/>
      <c r="T48" s="88"/>
      <c r="U48" s="88"/>
      <c r="V48" s="88"/>
      <c r="W48" s="88"/>
      <c r="X48" s="88"/>
      <c r="Y48" s="88"/>
      <c r="Z48" s="88"/>
    </row>
    <row r="49" spans="1:26" ht="9.75" customHeight="1" x14ac:dyDescent="0.15">
      <c r="A49" s="388" t="s">
        <v>589</v>
      </c>
      <c r="B49" s="370">
        <v>2200</v>
      </c>
      <c r="C49" s="110">
        <f t="shared" ref="C49:K49" si="6">SUM(C46:C48)</f>
        <v>588633</v>
      </c>
      <c r="D49" s="110">
        <f t="shared" si="6"/>
        <v>72064</v>
      </c>
      <c r="E49" s="110">
        <f t="shared" si="6"/>
        <v>177650</v>
      </c>
      <c r="F49" s="110">
        <f t="shared" si="6"/>
        <v>340850</v>
      </c>
      <c r="G49" s="110">
        <f t="shared" si="6"/>
        <v>35000</v>
      </c>
      <c r="H49" s="110">
        <f t="shared" si="6"/>
        <v>350</v>
      </c>
      <c r="I49" s="110">
        <f t="shared" si="6"/>
        <v>0</v>
      </c>
      <c r="J49" s="110">
        <f t="shared" si="6"/>
        <v>0</v>
      </c>
      <c r="K49" s="110">
        <f t="shared" si="6"/>
        <v>1214547</v>
      </c>
      <c r="L49" s="371"/>
      <c r="M49" s="88"/>
      <c r="N49" s="88"/>
      <c r="O49" s="88"/>
      <c r="P49" s="88"/>
      <c r="Q49" s="88"/>
      <c r="R49" s="88"/>
      <c r="S49" s="88"/>
      <c r="T49" s="88"/>
      <c r="U49" s="88"/>
      <c r="V49" s="88"/>
      <c r="W49" s="88"/>
      <c r="X49" s="88"/>
      <c r="Y49" s="88"/>
      <c r="Z49" s="88"/>
    </row>
    <row r="50" spans="1:26" ht="9.75" customHeight="1" x14ac:dyDescent="0.15">
      <c r="A50" s="395" t="s">
        <v>590</v>
      </c>
      <c r="B50" s="396">
        <v>2300</v>
      </c>
      <c r="C50" s="391"/>
      <c r="D50" s="392"/>
      <c r="E50" s="392"/>
      <c r="F50" s="392"/>
      <c r="G50" s="392"/>
      <c r="H50" s="392"/>
      <c r="I50" s="392"/>
      <c r="J50" s="392"/>
      <c r="K50" s="397"/>
      <c r="L50" s="2"/>
      <c r="M50" s="2"/>
      <c r="N50" s="2"/>
      <c r="O50" s="2"/>
      <c r="P50" s="2"/>
      <c r="Q50" s="2"/>
      <c r="R50" s="2"/>
      <c r="S50" s="2"/>
      <c r="T50" s="2"/>
      <c r="U50" s="2"/>
      <c r="V50" s="2"/>
      <c r="W50" s="2"/>
      <c r="X50" s="2"/>
      <c r="Y50" s="2"/>
      <c r="Z50" s="2"/>
    </row>
    <row r="51" spans="1:26" ht="9.75" customHeight="1" x14ac:dyDescent="0.15">
      <c r="A51" s="393" t="s">
        <v>591</v>
      </c>
      <c r="B51" s="394">
        <v>2310</v>
      </c>
      <c r="C51" s="148"/>
      <c r="D51" s="148"/>
      <c r="E51" s="148">
        <v>84023</v>
      </c>
      <c r="F51" s="148">
        <v>5500</v>
      </c>
      <c r="G51" s="148"/>
      <c r="H51" s="148">
        <v>7000</v>
      </c>
      <c r="I51" s="148"/>
      <c r="J51" s="148"/>
      <c r="K51" s="103">
        <f t="shared" ref="K51:K54" si="7">SUM(C51:J51)</f>
        <v>96523</v>
      </c>
      <c r="L51" s="88"/>
      <c r="M51" s="88"/>
      <c r="N51" s="88"/>
      <c r="O51" s="88"/>
      <c r="P51" s="88"/>
      <c r="Q51" s="88"/>
      <c r="R51" s="88"/>
      <c r="S51" s="88"/>
      <c r="T51" s="88"/>
      <c r="U51" s="88"/>
      <c r="V51" s="88"/>
      <c r="W51" s="88"/>
      <c r="X51" s="88"/>
      <c r="Y51" s="88"/>
      <c r="Z51" s="88"/>
    </row>
    <row r="52" spans="1:26" ht="9.75" customHeight="1" x14ac:dyDescent="0.15">
      <c r="A52" s="393" t="s">
        <v>592</v>
      </c>
      <c r="B52" s="394">
        <v>2320</v>
      </c>
      <c r="C52" s="148">
        <v>250000</v>
      </c>
      <c r="D52" s="148">
        <v>78517</v>
      </c>
      <c r="E52" s="148">
        <v>2500</v>
      </c>
      <c r="F52" s="148">
        <v>1500</v>
      </c>
      <c r="G52" s="148">
        <v>7000</v>
      </c>
      <c r="H52" s="148">
        <v>2700</v>
      </c>
      <c r="I52" s="148"/>
      <c r="J52" s="148"/>
      <c r="K52" s="103">
        <f t="shared" si="7"/>
        <v>342217</v>
      </c>
      <c r="L52" s="88"/>
      <c r="M52" s="88"/>
      <c r="N52" s="88"/>
      <c r="O52" s="88"/>
      <c r="P52" s="88"/>
      <c r="Q52" s="88"/>
      <c r="R52" s="88"/>
      <c r="S52" s="88"/>
      <c r="T52" s="88"/>
      <c r="U52" s="88"/>
      <c r="V52" s="88"/>
      <c r="W52" s="88"/>
      <c r="X52" s="88"/>
      <c r="Y52" s="88"/>
      <c r="Z52" s="88"/>
    </row>
    <row r="53" spans="1:26" ht="9.75" customHeight="1" x14ac:dyDescent="0.15">
      <c r="A53" s="393" t="s">
        <v>593</v>
      </c>
      <c r="B53" s="394">
        <v>2330</v>
      </c>
      <c r="C53" s="148"/>
      <c r="D53" s="148"/>
      <c r="E53" s="148"/>
      <c r="F53" s="148"/>
      <c r="G53" s="148"/>
      <c r="H53" s="148"/>
      <c r="I53" s="148"/>
      <c r="J53" s="148"/>
      <c r="K53" s="103">
        <f t="shared" si="7"/>
        <v>0</v>
      </c>
      <c r="L53" s="88"/>
      <c r="M53" s="88"/>
      <c r="N53" s="88"/>
      <c r="O53" s="88"/>
      <c r="P53" s="88"/>
      <c r="Q53" s="88"/>
      <c r="R53" s="88"/>
      <c r="S53" s="88"/>
      <c r="T53" s="88"/>
      <c r="U53" s="88"/>
      <c r="V53" s="88"/>
      <c r="W53" s="88"/>
      <c r="X53" s="88"/>
      <c r="Y53" s="88"/>
      <c r="Z53" s="88"/>
    </row>
    <row r="54" spans="1:26" ht="9.75" customHeight="1" x14ac:dyDescent="0.15">
      <c r="A54" s="398" t="s">
        <v>594</v>
      </c>
      <c r="B54" s="399" t="s">
        <v>595</v>
      </c>
      <c r="C54" s="148"/>
      <c r="D54" s="148"/>
      <c r="E54" s="148"/>
      <c r="F54" s="148"/>
      <c r="G54" s="148"/>
      <c r="H54" s="148"/>
      <c r="I54" s="148"/>
      <c r="J54" s="148"/>
      <c r="K54" s="196">
        <f t="shared" si="7"/>
        <v>0</v>
      </c>
      <c r="L54" s="88"/>
      <c r="M54" s="88"/>
      <c r="N54" s="88"/>
      <c r="O54" s="88"/>
      <c r="P54" s="88"/>
      <c r="Q54" s="88"/>
      <c r="R54" s="88"/>
      <c r="S54" s="88"/>
      <c r="T54" s="88"/>
      <c r="U54" s="88"/>
      <c r="V54" s="88"/>
      <c r="W54" s="88"/>
      <c r="X54" s="88"/>
      <c r="Y54" s="88"/>
      <c r="Z54" s="88"/>
    </row>
    <row r="55" spans="1:26" ht="9.75" customHeight="1" x14ac:dyDescent="0.15">
      <c r="A55" s="388" t="s">
        <v>596</v>
      </c>
      <c r="B55" s="370">
        <v>2300</v>
      </c>
      <c r="C55" s="110">
        <f t="shared" ref="C55:K55" si="8">SUM(C51:C54)</f>
        <v>250000</v>
      </c>
      <c r="D55" s="110">
        <f t="shared" si="8"/>
        <v>78517</v>
      </c>
      <c r="E55" s="110">
        <f t="shared" si="8"/>
        <v>86523</v>
      </c>
      <c r="F55" s="110">
        <f t="shared" si="8"/>
        <v>7000</v>
      </c>
      <c r="G55" s="110">
        <f t="shared" si="8"/>
        <v>7000</v>
      </c>
      <c r="H55" s="110">
        <f t="shared" si="8"/>
        <v>9700</v>
      </c>
      <c r="I55" s="110">
        <f t="shared" si="8"/>
        <v>0</v>
      </c>
      <c r="J55" s="110">
        <f t="shared" si="8"/>
        <v>0</v>
      </c>
      <c r="K55" s="110">
        <f t="shared" si="8"/>
        <v>438740</v>
      </c>
      <c r="L55" s="371"/>
      <c r="M55" s="88"/>
      <c r="N55" s="88"/>
      <c r="O55" s="88"/>
      <c r="P55" s="88"/>
      <c r="Q55" s="88"/>
      <c r="R55" s="88"/>
      <c r="S55" s="88"/>
      <c r="T55" s="88"/>
      <c r="U55" s="88"/>
      <c r="V55" s="88"/>
      <c r="W55" s="88"/>
      <c r="X55" s="88"/>
      <c r="Y55" s="88"/>
      <c r="Z55" s="88"/>
    </row>
    <row r="56" spans="1:26" ht="9.75" customHeight="1" x14ac:dyDescent="0.15">
      <c r="A56" s="389" t="s">
        <v>597</v>
      </c>
      <c r="B56" s="390">
        <v>2400</v>
      </c>
      <c r="C56" s="391"/>
      <c r="D56" s="392"/>
      <c r="E56" s="392"/>
      <c r="F56" s="392"/>
      <c r="G56" s="392"/>
      <c r="H56" s="392"/>
      <c r="I56" s="392"/>
      <c r="J56" s="392"/>
      <c r="K56" s="397"/>
      <c r="L56" s="2"/>
      <c r="M56" s="2"/>
      <c r="N56" s="2"/>
      <c r="O56" s="2"/>
      <c r="P56" s="2"/>
      <c r="Q56" s="2"/>
      <c r="R56" s="2"/>
      <c r="S56" s="2"/>
      <c r="T56" s="2"/>
      <c r="U56" s="2"/>
      <c r="V56" s="2"/>
      <c r="W56" s="2"/>
      <c r="X56" s="2"/>
      <c r="Y56" s="2"/>
      <c r="Z56" s="2"/>
    </row>
    <row r="57" spans="1:26" ht="9.75" customHeight="1" x14ac:dyDescent="0.15">
      <c r="A57" s="393" t="s">
        <v>598</v>
      </c>
      <c r="B57" s="394">
        <v>2410</v>
      </c>
      <c r="C57" s="148">
        <v>705586</v>
      </c>
      <c r="D57" s="148">
        <v>156257</v>
      </c>
      <c r="E57" s="148">
        <v>500</v>
      </c>
      <c r="F57" s="148">
        <v>2000</v>
      </c>
      <c r="G57" s="148"/>
      <c r="H57" s="148">
        <v>1000</v>
      </c>
      <c r="I57" s="148"/>
      <c r="J57" s="148"/>
      <c r="K57" s="103">
        <f t="shared" ref="K57:K58" si="9">SUM(C57:J57)</f>
        <v>865343</v>
      </c>
      <c r="L57" s="88"/>
      <c r="M57" s="88"/>
      <c r="N57" s="88"/>
      <c r="O57" s="88"/>
      <c r="P57" s="88"/>
      <c r="Q57" s="88"/>
      <c r="R57" s="88"/>
      <c r="S57" s="88"/>
      <c r="T57" s="88"/>
      <c r="U57" s="88"/>
      <c r="V57" s="88"/>
      <c r="W57" s="88"/>
      <c r="X57" s="88"/>
      <c r="Y57" s="88"/>
      <c r="Z57" s="88"/>
    </row>
    <row r="58" spans="1:26" ht="9.75" customHeight="1" x14ac:dyDescent="0.15">
      <c r="A58" s="400" t="s">
        <v>599</v>
      </c>
      <c r="B58" s="394">
        <v>2490</v>
      </c>
      <c r="C58" s="148"/>
      <c r="D58" s="148"/>
      <c r="E58" s="148"/>
      <c r="F58" s="148"/>
      <c r="G58" s="148"/>
      <c r="H58" s="148"/>
      <c r="I58" s="148"/>
      <c r="J58" s="148"/>
      <c r="K58" s="103">
        <f t="shared" si="9"/>
        <v>0</v>
      </c>
      <c r="L58" s="88"/>
      <c r="M58" s="88"/>
      <c r="N58" s="88"/>
      <c r="O58" s="88"/>
      <c r="P58" s="88"/>
      <c r="Q58" s="88"/>
      <c r="R58" s="88"/>
      <c r="S58" s="88"/>
      <c r="T58" s="88"/>
      <c r="U58" s="88"/>
      <c r="V58" s="88"/>
      <c r="W58" s="88"/>
      <c r="X58" s="88"/>
      <c r="Y58" s="88"/>
      <c r="Z58" s="88"/>
    </row>
    <row r="59" spans="1:26" ht="9.75" customHeight="1" x14ac:dyDescent="0.15">
      <c r="A59" s="388" t="s">
        <v>600</v>
      </c>
      <c r="B59" s="370">
        <v>2400</v>
      </c>
      <c r="C59" s="110">
        <f t="shared" ref="C59:K59" si="10">SUM(C57:C58)</f>
        <v>705586</v>
      </c>
      <c r="D59" s="110">
        <f t="shared" si="10"/>
        <v>156257</v>
      </c>
      <c r="E59" s="110">
        <f t="shared" si="10"/>
        <v>500</v>
      </c>
      <c r="F59" s="110">
        <f t="shared" si="10"/>
        <v>2000</v>
      </c>
      <c r="G59" s="110">
        <f t="shared" si="10"/>
        <v>0</v>
      </c>
      <c r="H59" s="110">
        <f t="shared" si="10"/>
        <v>1000</v>
      </c>
      <c r="I59" s="110">
        <f t="shared" si="10"/>
        <v>0</v>
      </c>
      <c r="J59" s="110">
        <f t="shared" si="10"/>
        <v>0</v>
      </c>
      <c r="K59" s="110">
        <f t="shared" si="10"/>
        <v>865343</v>
      </c>
      <c r="L59" s="371"/>
      <c r="M59" s="88"/>
      <c r="N59" s="88"/>
      <c r="O59" s="88"/>
      <c r="P59" s="88"/>
      <c r="Q59" s="88"/>
      <c r="R59" s="88"/>
      <c r="S59" s="88"/>
      <c r="T59" s="88"/>
      <c r="U59" s="88"/>
      <c r="V59" s="88"/>
      <c r="W59" s="88"/>
      <c r="X59" s="88"/>
      <c r="Y59" s="88"/>
      <c r="Z59" s="88"/>
    </row>
    <row r="60" spans="1:26" ht="9.75" customHeight="1" x14ac:dyDescent="0.15">
      <c r="A60" s="389" t="s">
        <v>601</v>
      </c>
      <c r="B60" s="401">
        <v>2500</v>
      </c>
      <c r="C60" s="391"/>
      <c r="D60" s="392"/>
      <c r="E60" s="392"/>
      <c r="F60" s="392"/>
      <c r="G60" s="392"/>
      <c r="H60" s="392"/>
      <c r="I60" s="392"/>
      <c r="J60" s="392"/>
      <c r="K60" s="397"/>
      <c r="L60" s="2"/>
      <c r="M60" s="2"/>
      <c r="N60" s="2"/>
      <c r="O60" s="2"/>
      <c r="P60" s="2"/>
      <c r="Q60" s="2"/>
      <c r="R60" s="2"/>
      <c r="S60" s="2"/>
      <c r="T60" s="2"/>
      <c r="U60" s="2"/>
      <c r="V60" s="2"/>
      <c r="W60" s="2"/>
      <c r="X60" s="2"/>
      <c r="Y60" s="2"/>
      <c r="Z60" s="2"/>
    </row>
    <row r="61" spans="1:26" ht="9.75" customHeight="1" x14ac:dyDescent="0.15">
      <c r="A61" s="393" t="s">
        <v>602</v>
      </c>
      <c r="B61" s="394">
        <v>2510</v>
      </c>
      <c r="C61" s="148"/>
      <c r="D61" s="148"/>
      <c r="E61" s="148"/>
      <c r="F61" s="148"/>
      <c r="G61" s="148"/>
      <c r="H61" s="148"/>
      <c r="I61" s="148"/>
      <c r="J61" s="148"/>
      <c r="K61" s="103">
        <f t="shared" ref="K61:K66" si="11">SUM(C61:J61)</f>
        <v>0</v>
      </c>
      <c r="L61" s="88"/>
      <c r="M61" s="88"/>
      <c r="N61" s="88"/>
      <c r="O61" s="88"/>
      <c r="P61" s="88"/>
      <c r="Q61" s="88"/>
      <c r="R61" s="88"/>
      <c r="S61" s="88"/>
      <c r="T61" s="88"/>
      <c r="U61" s="88"/>
      <c r="V61" s="88"/>
      <c r="W61" s="88"/>
      <c r="X61" s="88"/>
      <c r="Y61" s="88"/>
      <c r="Z61" s="88"/>
    </row>
    <row r="62" spans="1:26" ht="9.75" customHeight="1" x14ac:dyDescent="0.15">
      <c r="A62" s="393" t="s">
        <v>603</v>
      </c>
      <c r="B62" s="394">
        <v>2520</v>
      </c>
      <c r="C62" s="148">
        <v>124202</v>
      </c>
      <c r="D62" s="148">
        <v>44478</v>
      </c>
      <c r="E62" s="148">
        <v>16500</v>
      </c>
      <c r="F62" s="148">
        <v>2000</v>
      </c>
      <c r="G62" s="148">
        <v>13000</v>
      </c>
      <c r="H62" s="148">
        <v>15340</v>
      </c>
      <c r="I62" s="148"/>
      <c r="J62" s="148"/>
      <c r="K62" s="103">
        <f t="shared" si="11"/>
        <v>215520</v>
      </c>
      <c r="L62" s="88"/>
      <c r="M62" s="88"/>
      <c r="N62" s="88"/>
      <c r="O62" s="88"/>
      <c r="P62" s="88"/>
      <c r="Q62" s="88"/>
      <c r="R62" s="88"/>
      <c r="S62" s="88"/>
      <c r="T62" s="88"/>
      <c r="U62" s="88"/>
      <c r="V62" s="88"/>
      <c r="W62" s="88"/>
      <c r="X62" s="88"/>
      <c r="Y62" s="88"/>
      <c r="Z62" s="88"/>
    </row>
    <row r="63" spans="1:26" ht="9.75" customHeight="1" x14ac:dyDescent="0.15">
      <c r="A63" s="393" t="s">
        <v>604</v>
      </c>
      <c r="B63" s="394">
        <v>2540</v>
      </c>
      <c r="C63" s="148"/>
      <c r="D63" s="148"/>
      <c r="E63" s="148"/>
      <c r="F63" s="148"/>
      <c r="G63" s="148"/>
      <c r="H63" s="148"/>
      <c r="I63" s="148"/>
      <c r="J63" s="148"/>
      <c r="K63" s="103">
        <f t="shared" si="11"/>
        <v>0</v>
      </c>
      <c r="L63" s="88"/>
      <c r="M63" s="88"/>
      <c r="N63" s="88"/>
      <c r="O63" s="88"/>
      <c r="P63" s="88"/>
      <c r="Q63" s="88"/>
      <c r="R63" s="88"/>
      <c r="S63" s="88"/>
      <c r="T63" s="88"/>
      <c r="U63" s="88"/>
      <c r="V63" s="88"/>
      <c r="W63" s="88"/>
      <c r="X63" s="88"/>
      <c r="Y63" s="88"/>
      <c r="Z63" s="88"/>
    </row>
    <row r="64" spans="1:26" ht="9.75" customHeight="1" x14ac:dyDescent="0.15">
      <c r="A64" s="393" t="s">
        <v>605</v>
      </c>
      <c r="B64" s="394">
        <v>2550</v>
      </c>
      <c r="C64" s="148"/>
      <c r="D64" s="148"/>
      <c r="E64" s="148"/>
      <c r="F64" s="148"/>
      <c r="G64" s="148"/>
      <c r="H64" s="148"/>
      <c r="I64" s="148"/>
      <c r="J64" s="148"/>
      <c r="K64" s="103">
        <f t="shared" si="11"/>
        <v>0</v>
      </c>
      <c r="L64" s="88"/>
      <c r="M64" s="88"/>
      <c r="N64" s="88"/>
      <c r="O64" s="88"/>
      <c r="P64" s="88"/>
      <c r="Q64" s="88"/>
      <c r="R64" s="88"/>
      <c r="S64" s="88"/>
      <c r="T64" s="88"/>
      <c r="U64" s="88"/>
      <c r="V64" s="88"/>
      <c r="W64" s="88"/>
      <c r="X64" s="88"/>
      <c r="Y64" s="88"/>
      <c r="Z64" s="88"/>
    </row>
    <row r="65" spans="1:26" ht="9.75" customHeight="1" x14ac:dyDescent="0.15">
      <c r="A65" s="393" t="s">
        <v>606</v>
      </c>
      <c r="B65" s="394">
        <v>2560</v>
      </c>
      <c r="C65" s="148">
        <v>96583</v>
      </c>
      <c r="D65" s="148">
        <v>368</v>
      </c>
      <c r="E65" s="148">
        <v>6450</v>
      </c>
      <c r="F65" s="148">
        <v>180000</v>
      </c>
      <c r="G65" s="148">
        <v>12000</v>
      </c>
      <c r="H65" s="148"/>
      <c r="I65" s="148"/>
      <c r="J65" s="148"/>
      <c r="K65" s="103">
        <f t="shared" si="11"/>
        <v>295401</v>
      </c>
      <c r="L65" s="88"/>
      <c r="M65" s="88"/>
      <c r="N65" s="88"/>
      <c r="O65" s="88"/>
      <c r="P65" s="88"/>
      <c r="Q65" s="88"/>
      <c r="R65" s="88"/>
      <c r="S65" s="88"/>
      <c r="T65" s="88"/>
      <c r="U65" s="88"/>
      <c r="V65" s="88"/>
      <c r="W65" s="88"/>
      <c r="X65" s="88"/>
      <c r="Y65" s="88"/>
      <c r="Z65" s="88"/>
    </row>
    <row r="66" spans="1:26" ht="9.75" customHeight="1" x14ac:dyDescent="0.15">
      <c r="A66" s="393" t="s">
        <v>607</v>
      </c>
      <c r="B66" s="394">
        <v>2570</v>
      </c>
      <c r="C66" s="148"/>
      <c r="D66" s="148"/>
      <c r="E66" s="148"/>
      <c r="F66" s="148"/>
      <c r="G66" s="148"/>
      <c r="H66" s="148"/>
      <c r="I66" s="148"/>
      <c r="J66" s="148"/>
      <c r="K66" s="103">
        <f t="shared" si="11"/>
        <v>0</v>
      </c>
      <c r="L66" s="88"/>
      <c r="M66" s="88"/>
      <c r="N66" s="88"/>
      <c r="O66" s="88"/>
      <c r="P66" s="88"/>
      <c r="Q66" s="88"/>
      <c r="R66" s="88"/>
      <c r="S66" s="88"/>
      <c r="T66" s="88"/>
      <c r="U66" s="88"/>
      <c r="V66" s="88"/>
      <c r="W66" s="88"/>
      <c r="X66" s="88"/>
      <c r="Y66" s="88"/>
      <c r="Z66" s="88"/>
    </row>
    <row r="67" spans="1:26" ht="9.75" customHeight="1" x14ac:dyDescent="0.15">
      <c r="A67" s="388" t="s">
        <v>608</v>
      </c>
      <c r="B67" s="370">
        <v>2500</v>
      </c>
      <c r="C67" s="110">
        <f t="shared" ref="C67:K67" si="12">SUM(C61:C66)</f>
        <v>220785</v>
      </c>
      <c r="D67" s="110">
        <f t="shared" si="12"/>
        <v>44846</v>
      </c>
      <c r="E67" s="110">
        <f t="shared" si="12"/>
        <v>22950</v>
      </c>
      <c r="F67" s="110">
        <f t="shared" si="12"/>
        <v>182000</v>
      </c>
      <c r="G67" s="110">
        <f t="shared" si="12"/>
        <v>25000</v>
      </c>
      <c r="H67" s="110">
        <f t="shared" si="12"/>
        <v>15340</v>
      </c>
      <c r="I67" s="110">
        <f t="shared" si="12"/>
        <v>0</v>
      </c>
      <c r="J67" s="110">
        <f t="shared" si="12"/>
        <v>0</v>
      </c>
      <c r="K67" s="110">
        <f t="shared" si="12"/>
        <v>510921</v>
      </c>
      <c r="L67" s="371"/>
      <c r="M67" s="88"/>
      <c r="N67" s="88"/>
      <c r="O67" s="88"/>
      <c r="P67" s="88"/>
      <c r="Q67" s="88"/>
      <c r="R67" s="88"/>
      <c r="S67" s="88"/>
      <c r="T67" s="88"/>
      <c r="U67" s="88"/>
      <c r="V67" s="88"/>
      <c r="W67" s="88"/>
      <c r="X67" s="88"/>
      <c r="Y67" s="88"/>
      <c r="Z67" s="88"/>
    </row>
    <row r="68" spans="1:26" ht="9.75" customHeight="1" x14ac:dyDescent="0.15">
      <c r="A68" s="395" t="s">
        <v>609</v>
      </c>
      <c r="B68" s="402" t="s">
        <v>610</v>
      </c>
      <c r="C68" s="391"/>
      <c r="D68" s="392"/>
      <c r="E68" s="392"/>
      <c r="F68" s="392"/>
      <c r="G68" s="392"/>
      <c r="H68" s="392"/>
      <c r="I68" s="392"/>
      <c r="J68" s="392"/>
      <c r="K68" s="397"/>
      <c r="L68" s="2"/>
      <c r="M68" s="2"/>
      <c r="N68" s="2"/>
      <c r="O68" s="2"/>
      <c r="P68" s="2"/>
      <c r="Q68" s="2"/>
      <c r="R68" s="2"/>
      <c r="S68" s="2"/>
      <c r="T68" s="2"/>
      <c r="U68" s="2"/>
      <c r="V68" s="2"/>
      <c r="W68" s="2"/>
      <c r="X68" s="2"/>
      <c r="Y68" s="2"/>
      <c r="Z68" s="2"/>
    </row>
    <row r="69" spans="1:26" ht="9.75" customHeight="1" x14ac:dyDescent="0.15">
      <c r="A69" s="393" t="s">
        <v>611</v>
      </c>
      <c r="B69" s="394">
        <v>2610</v>
      </c>
      <c r="C69" s="148"/>
      <c r="D69" s="148"/>
      <c r="E69" s="148"/>
      <c r="F69" s="148"/>
      <c r="G69" s="148"/>
      <c r="H69" s="148"/>
      <c r="I69" s="148"/>
      <c r="J69" s="148"/>
      <c r="K69" s="103">
        <f t="shared" ref="K69:K73" si="13">SUM(C69:J69)</f>
        <v>0</v>
      </c>
      <c r="L69" s="88"/>
      <c r="M69" s="88"/>
      <c r="N69" s="88"/>
      <c r="O69" s="88"/>
      <c r="P69" s="88"/>
      <c r="Q69" s="88"/>
      <c r="R69" s="88"/>
      <c r="S69" s="88"/>
      <c r="T69" s="88"/>
      <c r="U69" s="88"/>
      <c r="V69" s="88"/>
      <c r="W69" s="88"/>
      <c r="X69" s="88"/>
      <c r="Y69" s="88"/>
      <c r="Z69" s="88"/>
    </row>
    <row r="70" spans="1:26" ht="9.75" customHeight="1" x14ac:dyDescent="0.15">
      <c r="A70" s="393" t="s">
        <v>612</v>
      </c>
      <c r="B70" s="394">
        <v>2620</v>
      </c>
      <c r="C70" s="148"/>
      <c r="D70" s="148"/>
      <c r="E70" s="148"/>
      <c r="F70" s="148"/>
      <c r="G70" s="148"/>
      <c r="H70" s="148">
        <v>500</v>
      </c>
      <c r="I70" s="148"/>
      <c r="J70" s="148"/>
      <c r="K70" s="103">
        <f t="shared" si="13"/>
        <v>500</v>
      </c>
      <c r="L70" s="88"/>
      <c r="M70" s="88"/>
      <c r="N70" s="88"/>
      <c r="O70" s="88"/>
      <c r="P70" s="88"/>
      <c r="Q70" s="88"/>
      <c r="R70" s="88"/>
      <c r="S70" s="88"/>
      <c r="T70" s="88"/>
      <c r="U70" s="88"/>
      <c r="V70" s="88"/>
      <c r="W70" s="88"/>
      <c r="X70" s="88"/>
      <c r="Y70" s="88"/>
      <c r="Z70" s="88"/>
    </row>
    <row r="71" spans="1:26" ht="9.75" customHeight="1" x14ac:dyDescent="0.15">
      <c r="A71" s="393" t="s">
        <v>613</v>
      </c>
      <c r="B71" s="394">
        <v>2630</v>
      </c>
      <c r="C71" s="148"/>
      <c r="D71" s="148"/>
      <c r="E71" s="148">
        <v>5200</v>
      </c>
      <c r="F71" s="148"/>
      <c r="G71" s="148"/>
      <c r="H71" s="148"/>
      <c r="I71" s="148"/>
      <c r="J71" s="148"/>
      <c r="K71" s="103">
        <f t="shared" si="13"/>
        <v>5200</v>
      </c>
      <c r="L71" s="88"/>
      <c r="M71" s="88"/>
      <c r="N71" s="88"/>
      <c r="O71" s="88"/>
      <c r="P71" s="88"/>
      <c r="Q71" s="88"/>
      <c r="R71" s="88"/>
      <c r="S71" s="88"/>
      <c r="T71" s="88"/>
      <c r="U71" s="88"/>
      <c r="V71" s="88"/>
      <c r="W71" s="88"/>
      <c r="X71" s="88"/>
      <c r="Y71" s="88"/>
      <c r="Z71" s="88"/>
    </row>
    <row r="72" spans="1:26" ht="9.75" customHeight="1" x14ac:dyDescent="0.15">
      <c r="A72" s="393" t="s">
        <v>614</v>
      </c>
      <c r="B72" s="394">
        <v>2640</v>
      </c>
      <c r="C72" s="148">
        <v>35000</v>
      </c>
      <c r="D72" s="148"/>
      <c r="E72" s="148">
        <v>18200</v>
      </c>
      <c r="F72" s="148">
        <v>150</v>
      </c>
      <c r="G72" s="148"/>
      <c r="H72" s="148">
        <v>100</v>
      </c>
      <c r="I72" s="148"/>
      <c r="J72" s="148"/>
      <c r="K72" s="103">
        <f t="shared" si="13"/>
        <v>53450</v>
      </c>
      <c r="L72" s="88"/>
      <c r="M72" s="88"/>
      <c r="N72" s="88"/>
      <c r="O72" s="88"/>
      <c r="P72" s="88"/>
      <c r="Q72" s="88"/>
      <c r="R72" s="88"/>
      <c r="S72" s="88"/>
      <c r="T72" s="88"/>
      <c r="U72" s="88"/>
      <c r="V72" s="88"/>
      <c r="W72" s="88"/>
      <c r="X72" s="88"/>
      <c r="Y72" s="88"/>
      <c r="Z72" s="88"/>
    </row>
    <row r="73" spans="1:26" ht="9.75" customHeight="1" x14ac:dyDescent="0.15">
      <c r="A73" s="393" t="s">
        <v>615</v>
      </c>
      <c r="B73" s="394">
        <v>2660</v>
      </c>
      <c r="C73" s="148"/>
      <c r="D73" s="148"/>
      <c r="E73" s="148"/>
      <c r="F73" s="148"/>
      <c r="G73" s="148"/>
      <c r="H73" s="148"/>
      <c r="I73" s="148"/>
      <c r="J73" s="148"/>
      <c r="K73" s="103">
        <f t="shared" si="13"/>
        <v>0</v>
      </c>
      <c r="L73" s="88"/>
      <c r="M73" s="88"/>
      <c r="N73" s="88"/>
      <c r="O73" s="88"/>
      <c r="P73" s="88"/>
      <c r="Q73" s="88"/>
      <c r="R73" s="88"/>
      <c r="S73" s="88"/>
      <c r="T73" s="88"/>
      <c r="U73" s="88"/>
      <c r="V73" s="88"/>
      <c r="W73" s="88"/>
      <c r="X73" s="88"/>
      <c r="Y73" s="88"/>
      <c r="Z73" s="88"/>
    </row>
    <row r="74" spans="1:26" ht="9.75" customHeight="1" x14ac:dyDescent="0.15">
      <c r="A74" s="388" t="s">
        <v>616</v>
      </c>
      <c r="B74" s="370">
        <v>2600</v>
      </c>
      <c r="C74" s="116">
        <f t="shared" ref="C74:K74" si="14">SUM(C69:C73)</f>
        <v>35000</v>
      </c>
      <c r="D74" s="116">
        <f t="shared" si="14"/>
        <v>0</v>
      </c>
      <c r="E74" s="116">
        <f t="shared" si="14"/>
        <v>23400</v>
      </c>
      <c r="F74" s="116">
        <f t="shared" si="14"/>
        <v>150</v>
      </c>
      <c r="G74" s="116">
        <f t="shared" si="14"/>
        <v>0</v>
      </c>
      <c r="H74" s="116">
        <f t="shared" si="14"/>
        <v>600</v>
      </c>
      <c r="I74" s="116">
        <f t="shared" si="14"/>
        <v>0</v>
      </c>
      <c r="J74" s="116">
        <f t="shared" si="14"/>
        <v>0</v>
      </c>
      <c r="K74" s="116">
        <f t="shared" si="14"/>
        <v>59150</v>
      </c>
      <c r="L74" s="371"/>
      <c r="M74" s="88"/>
      <c r="N74" s="88"/>
      <c r="O74" s="88"/>
      <c r="P74" s="88"/>
      <c r="Q74" s="88"/>
      <c r="R74" s="88"/>
      <c r="S74" s="88"/>
      <c r="T74" s="88"/>
      <c r="U74" s="88"/>
      <c r="V74" s="88"/>
      <c r="W74" s="88"/>
      <c r="X74" s="88"/>
      <c r="Y74" s="88"/>
      <c r="Z74" s="88"/>
    </row>
    <row r="75" spans="1:26" ht="9.75" customHeight="1" x14ac:dyDescent="0.15">
      <c r="A75" s="389" t="s">
        <v>617</v>
      </c>
      <c r="B75" s="403">
        <v>2900</v>
      </c>
      <c r="C75" s="148"/>
      <c r="D75" s="148"/>
      <c r="E75" s="148"/>
      <c r="F75" s="148"/>
      <c r="G75" s="148"/>
      <c r="H75" s="148"/>
      <c r="I75" s="148"/>
      <c r="J75" s="148"/>
      <c r="K75" s="189">
        <f t="shared" ref="K75:K77" si="15">SUM(C75:J75)</f>
        <v>0</v>
      </c>
      <c r="L75" s="2"/>
      <c r="M75" s="2"/>
      <c r="N75" s="2"/>
      <c r="O75" s="2"/>
      <c r="P75" s="2"/>
      <c r="Q75" s="2"/>
      <c r="R75" s="2"/>
      <c r="S75" s="2"/>
      <c r="T75" s="2"/>
      <c r="U75" s="2"/>
      <c r="V75" s="2"/>
      <c r="W75" s="2"/>
      <c r="X75" s="2"/>
      <c r="Y75" s="2"/>
      <c r="Z75" s="2"/>
    </row>
    <row r="76" spans="1:26" ht="9.75" customHeight="1" x14ac:dyDescent="0.15">
      <c r="A76" s="388" t="s">
        <v>618</v>
      </c>
      <c r="B76" s="370">
        <v>2000</v>
      </c>
      <c r="C76" s="116">
        <f t="shared" ref="C76:J76" si="16">SUM(C44,C49,C55,C59,C67,C74,C75)</f>
        <v>2798525</v>
      </c>
      <c r="D76" s="116">
        <f t="shared" si="16"/>
        <v>517168</v>
      </c>
      <c r="E76" s="116">
        <f t="shared" si="16"/>
        <v>361973</v>
      </c>
      <c r="F76" s="116">
        <f t="shared" si="16"/>
        <v>537200</v>
      </c>
      <c r="G76" s="116">
        <f t="shared" si="16"/>
        <v>67000</v>
      </c>
      <c r="H76" s="116">
        <f t="shared" si="16"/>
        <v>26990</v>
      </c>
      <c r="I76" s="116">
        <f t="shared" si="16"/>
        <v>0</v>
      </c>
      <c r="J76" s="116">
        <f t="shared" si="16"/>
        <v>0</v>
      </c>
      <c r="K76" s="116">
        <f t="shared" si="15"/>
        <v>4308856</v>
      </c>
      <c r="L76" s="371"/>
      <c r="M76" s="88"/>
      <c r="N76" s="88"/>
      <c r="O76" s="88"/>
      <c r="P76" s="88"/>
      <c r="Q76" s="88"/>
      <c r="R76" s="88"/>
      <c r="S76" s="88"/>
      <c r="T76" s="88"/>
      <c r="U76" s="88"/>
      <c r="V76" s="88"/>
      <c r="W76" s="88"/>
      <c r="X76" s="88"/>
      <c r="Y76" s="88"/>
      <c r="Z76" s="88"/>
    </row>
    <row r="77" spans="1:26" ht="9.75" customHeight="1" x14ac:dyDescent="0.15">
      <c r="A77" s="404" t="s">
        <v>619</v>
      </c>
      <c r="B77" s="405">
        <v>3000</v>
      </c>
      <c r="C77" s="148"/>
      <c r="D77" s="148"/>
      <c r="E77" s="148">
        <v>600</v>
      </c>
      <c r="F77" s="148"/>
      <c r="G77" s="148"/>
      <c r="H77" s="148"/>
      <c r="I77" s="148"/>
      <c r="J77" s="148"/>
      <c r="K77" s="136">
        <f t="shared" si="15"/>
        <v>600</v>
      </c>
      <c r="L77" s="2"/>
      <c r="M77" s="2"/>
      <c r="N77" s="2"/>
      <c r="O77" s="2"/>
      <c r="P77" s="2"/>
      <c r="Q77" s="2"/>
      <c r="R77" s="2"/>
      <c r="S77" s="2"/>
      <c r="T77" s="2"/>
      <c r="U77" s="2"/>
      <c r="V77" s="2"/>
      <c r="W77" s="2"/>
      <c r="X77" s="2"/>
      <c r="Y77" s="2"/>
      <c r="Z77" s="2"/>
    </row>
    <row r="78" spans="1:26" ht="9.75" customHeight="1" x14ac:dyDescent="0.15">
      <c r="A78" s="406" t="s">
        <v>620</v>
      </c>
      <c r="B78" s="407">
        <v>4000</v>
      </c>
      <c r="C78" s="375"/>
      <c r="D78" s="376"/>
      <c r="E78" s="376"/>
      <c r="F78" s="376"/>
      <c r="G78" s="376"/>
      <c r="H78" s="376"/>
      <c r="I78" s="376"/>
      <c r="J78" s="376"/>
      <c r="K78" s="377"/>
      <c r="L78" s="88"/>
      <c r="M78" s="88"/>
      <c r="N78" s="88"/>
      <c r="O78" s="88"/>
      <c r="P78" s="88"/>
      <c r="Q78" s="88"/>
      <c r="R78" s="88"/>
      <c r="S78" s="88"/>
      <c r="T78" s="88"/>
      <c r="U78" s="88"/>
      <c r="V78" s="88"/>
      <c r="W78" s="88"/>
      <c r="X78" s="88"/>
      <c r="Y78" s="88"/>
      <c r="Z78" s="88"/>
    </row>
    <row r="79" spans="1:26" ht="9.75" customHeight="1" x14ac:dyDescent="0.15">
      <c r="A79" s="408" t="s">
        <v>621</v>
      </c>
      <c r="B79" s="409">
        <v>4100</v>
      </c>
      <c r="C79" s="275"/>
      <c r="D79" s="199"/>
      <c r="E79" s="199"/>
      <c r="F79" s="199"/>
      <c r="G79" s="199"/>
      <c r="H79" s="199"/>
      <c r="I79" s="199"/>
      <c r="J79" s="199"/>
      <c r="K79" s="276"/>
      <c r="L79" s="2"/>
      <c r="M79" s="2"/>
      <c r="N79" s="2"/>
      <c r="O79" s="2"/>
      <c r="P79" s="2"/>
      <c r="Q79" s="2"/>
      <c r="R79" s="2"/>
      <c r="S79" s="2"/>
      <c r="T79" s="2"/>
      <c r="U79" s="2"/>
      <c r="V79" s="2"/>
      <c r="W79" s="2"/>
      <c r="X79" s="2"/>
      <c r="Y79" s="2"/>
      <c r="Z79" s="2"/>
    </row>
    <row r="80" spans="1:26" ht="9.75" customHeight="1" x14ac:dyDescent="0.15">
      <c r="A80" s="393" t="s">
        <v>622</v>
      </c>
      <c r="B80" s="394">
        <v>4110</v>
      </c>
      <c r="C80" s="124"/>
      <c r="D80" s="410"/>
      <c r="E80" s="148"/>
      <c r="F80" s="124"/>
      <c r="G80" s="410"/>
      <c r="H80" s="148"/>
      <c r="I80" s="124"/>
      <c r="J80" s="124"/>
      <c r="K80" s="125">
        <f t="shared" ref="K80:K85" si="17">SUM(C80:J80)</f>
        <v>0</v>
      </c>
      <c r="L80" s="88"/>
      <c r="M80" s="88"/>
      <c r="N80" s="88"/>
      <c r="O80" s="88"/>
      <c r="P80" s="88"/>
      <c r="Q80" s="88"/>
      <c r="R80" s="88"/>
      <c r="S80" s="88"/>
      <c r="T80" s="88"/>
      <c r="U80" s="88"/>
      <c r="V80" s="88"/>
      <c r="W80" s="88"/>
      <c r="X80" s="88"/>
      <c r="Y80" s="88"/>
      <c r="Z80" s="88"/>
    </row>
    <row r="81" spans="1:26" ht="9.75" customHeight="1" x14ac:dyDescent="0.15">
      <c r="A81" s="393" t="s">
        <v>623</v>
      </c>
      <c r="B81" s="411">
        <v>4120</v>
      </c>
      <c r="C81" s="410"/>
      <c r="D81" s="124"/>
      <c r="E81" s="148">
        <v>215700</v>
      </c>
      <c r="F81" s="124"/>
      <c r="G81" s="129"/>
      <c r="H81" s="148">
        <v>315000</v>
      </c>
      <c r="I81" s="124"/>
      <c r="J81" s="124"/>
      <c r="K81" s="103">
        <f t="shared" si="17"/>
        <v>530700</v>
      </c>
      <c r="L81" s="88"/>
      <c r="M81" s="88"/>
      <c r="N81" s="88"/>
      <c r="O81" s="88"/>
      <c r="P81" s="88"/>
      <c r="Q81" s="88"/>
      <c r="R81" s="88"/>
      <c r="S81" s="88"/>
      <c r="T81" s="88"/>
      <c r="U81" s="88"/>
      <c r="V81" s="88"/>
      <c r="W81" s="88"/>
      <c r="X81" s="88"/>
      <c r="Y81" s="88"/>
      <c r="Z81" s="88"/>
    </row>
    <row r="82" spans="1:26" ht="9.75" customHeight="1" x14ac:dyDescent="0.15">
      <c r="A82" s="393" t="s">
        <v>624</v>
      </c>
      <c r="B82" s="394">
        <v>4130</v>
      </c>
      <c r="C82" s="410"/>
      <c r="D82" s="124"/>
      <c r="E82" s="148"/>
      <c r="F82" s="124"/>
      <c r="G82" s="129"/>
      <c r="H82" s="148"/>
      <c r="I82" s="124"/>
      <c r="J82" s="124"/>
      <c r="K82" s="103">
        <f t="shared" si="17"/>
        <v>0</v>
      </c>
      <c r="L82" s="88"/>
      <c r="M82" s="88"/>
      <c r="N82" s="88"/>
      <c r="O82" s="88"/>
      <c r="P82" s="88"/>
      <c r="Q82" s="88"/>
      <c r="R82" s="88"/>
      <c r="S82" s="88"/>
      <c r="T82" s="88"/>
      <c r="U82" s="88"/>
      <c r="V82" s="88"/>
      <c r="W82" s="88"/>
      <c r="X82" s="88"/>
      <c r="Y82" s="88"/>
      <c r="Z82" s="88"/>
    </row>
    <row r="83" spans="1:26" ht="9.75" customHeight="1" x14ac:dyDescent="0.15">
      <c r="A83" s="393" t="s">
        <v>625</v>
      </c>
      <c r="B83" s="394">
        <v>4140</v>
      </c>
      <c r="C83" s="410"/>
      <c r="D83" s="124"/>
      <c r="E83" s="148"/>
      <c r="F83" s="124"/>
      <c r="G83" s="129"/>
      <c r="H83" s="148"/>
      <c r="I83" s="124"/>
      <c r="J83" s="124"/>
      <c r="K83" s="103">
        <f t="shared" si="17"/>
        <v>0</v>
      </c>
      <c r="L83" s="88"/>
      <c r="M83" s="88"/>
      <c r="N83" s="88"/>
      <c r="O83" s="88"/>
      <c r="P83" s="88"/>
      <c r="Q83" s="88"/>
      <c r="R83" s="88"/>
      <c r="S83" s="88"/>
      <c r="T83" s="88"/>
      <c r="U83" s="88"/>
      <c r="V83" s="88"/>
      <c r="W83" s="88"/>
      <c r="X83" s="88"/>
      <c r="Y83" s="88"/>
      <c r="Z83" s="88"/>
    </row>
    <row r="84" spans="1:26" ht="9.75" customHeight="1" x14ac:dyDescent="0.15">
      <c r="A84" s="393" t="s">
        <v>626</v>
      </c>
      <c r="B84" s="394">
        <v>4170</v>
      </c>
      <c r="C84" s="410"/>
      <c r="D84" s="124"/>
      <c r="E84" s="148"/>
      <c r="F84" s="124"/>
      <c r="G84" s="129"/>
      <c r="H84" s="148"/>
      <c r="I84" s="124"/>
      <c r="J84" s="124"/>
      <c r="K84" s="103">
        <f t="shared" si="17"/>
        <v>0</v>
      </c>
      <c r="L84" s="88"/>
      <c r="M84" s="88"/>
      <c r="N84" s="88"/>
      <c r="O84" s="88"/>
      <c r="P84" s="88"/>
      <c r="Q84" s="88"/>
      <c r="R84" s="88"/>
      <c r="S84" s="88"/>
      <c r="T84" s="88"/>
      <c r="U84" s="88"/>
      <c r="V84" s="88"/>
      <c r="W84" s="88"/>
      <c r="X84" s="88"/>
      <c r="Y84" s="88"/>
      <c r="Z84" s="88"/>
    </row>
    <row r="85" spans="1:26" ht="9.75" customHeight="1" x14ac:dyDescent="0.15">
      <c r="A85" s="400" t="s">
        <v>627</v>
      </c>
      <c r="B85" s="394">
        <v>4190</v>
      </c>
      <c r="C85" s="410"/>
      <c r="D85" s="124"/>
      <c r="E85" s="148"/>
      <c r="F85" s="124"/>
      <c r="G85" s="129"/>
      <c r="H85" s="148"/>
      <c r="I85" s="124"/>
      <c r="J85" s="124"/>
      <c r="K85" s="103">
        <f t="shared" si="17"/>
        <v>0</v>
      </c>
      <c r="L85" s="88"/>
      <c r="M85" s="88"/>
      <c r="N85" s="88"/>
      <c r="O85" s="88"/>
      <c r="P85" s="88"/>
      <c r="Q85" s="88"/>
      <c r="R85" s="88"/>
      <c r="S85" s="88"/>
      <c r="T85" s="88"/>
      <c r="U85" s="88"/>
      <c r="V85" s="88"/>
      <c r="W85" s="88"/>
      <c r="X85" s="88"/>
      <c r="Y85" s="88"/>
      <c r="Z85" s="88"/>
    </row>
    <row r="86" spans="1:26" ht="9.75" customHeight="1" x14ac:dyDescent="0.15">
      <c r="A86" s="388" t="s">
        <v>628</v>
      </c>
      <c r="B86" s="412">
        <v>4100</v>
      </c>
      <c r="C86" s="410"/>
      <c r="D86" s="124"/>
      <c r="E86" s="413">
        <f>SUM(E80:E85)</f>
        <v>215700</v>
      </c>
      <c r="F86" s="124"/>
      <c r="G86" s="129"/>
      <c r="H86" s="110">
        <f>SUM(H80:H85)</f>
        <v>315000</v>
      </c>
      <c r="I86" s="124"/>
      <c r="J86" s="124"/>
      <c r="K86" s="110">
        <f>SUM(K80:K85)</f>
        <v>530700</v>
      </c>
      <c r="L86" s="371"/>
      <c r="M86" s="88"/>
      <c r="N86" s="88"/>
      <c r="O86" s="88"/>
      <c r="P86" s="88"/>
      <c r="Q86" s="88"/>
      <c r="R86" s="88"/>
      <c r="S86" s="88"/>
      <c r="T86" s="88"/>
      <c r="U86" s="88"/>
      <c r="V86" s="88"/>
      <c r="W86" s="88"/>
      <c r="X86" s="88"/>
      <c r="Y86" s="88"/>
      <c r="Z86" s="88"/>
    </row>
    <row r="87" spans="1:26" ht="9.75" customHeight="1" x14ac:dyDescent="0.15">
      <c r="A87" s="414" t="s">
        <v>629</v>
      </c>
      <c r="B87" s="415">
        <v>4210</v>
      </c>
      <c r="C87" s="410"/>
      <c r="D87" s="124"/>
      <c r="E87" s="124"/>
      <c r="F87" s="124"/>
      <c r="G87" s="129"/>
      <c r="H87" s="148"/>
      <c r="I87" s="124"/>
      <c r="J87" s="124"/>
      <c r="K87" s="125">
        <f t="shared" ref="K87:K93" si="18">SUM(C87:J87)</f>
        <v>0</v>
      </c>
      <c r="L87" s="88"/>
      <c r="M87" s="88"/>
      <c r="N87" s="88"/>
      <c r="O87" s="88"/>
      <c r="P87" s="88"/>
      <c r="Q87" s="88"/>
      <c r="R87" s="88"/>
      <c r="S87" s="88"/>
      <c r="T87" s="88"/>
      <c r="U87" s="88"/>
      <c r="V87" s="88"/>
      <c r="W87" s="88"/>
      <c r="X87" s="88"/>
      <c r="Y87" s="88"/>
      <c r="Z87" s="88"/>
    </row>
    <row r="88" spans="1:26" ht="9.75" customHeight="1" x14ac:dyDescent="0.15">
      <c r="A88" s="416" t="s">
        <v>630</v>
      </c>
      <c r="B88" s="289">
        <v>4220</v>
      </c>
      <c r="C88" s="410"/>
      <c r="D88" s="124"/>
      <c r="E88" s="124"/>
      <c r="F88" s="124"/>
      <c r="G88" s="129"/>
      <c r="H88" s="148"/>
      <c r="I88" s="124"/>
      <c r="J88" s="124"/>
      <c r="K88" s="125">
        <f t="shared" si="18"/>
        <v>0</v>
      </c>
      <c r="L88" s="88"/>
      <c r="M88" s="88"/>
      <c r="N88" s="88"/>
      <c r="O88" s="88"/>
      <c r="P88" s="88"/>
      <c r="Q88" s="88"/>
      <c r="R88" s="88"/>
      <c r="S88" s="88"/>
      <c r="T88" s="88"/>
      <c r="U88" s="88"/>
      <c r="V88" s="88"/>
      <c r="W88" s="88"/>
      <c r="X88" s="88"/>
      <c r="Y88" s="88"/>
      <c r="Z88" s="88"/>
    </row>
    <row r="89" spans="1:26" ht="9.75" customHeight="1" x14ac:dyDescent="0.15">
      <c r="A89" s="398" t="s">
        <v>631</v>
      </c>
      <c r="B89" s="289">
        <v>4230</v>
      </c>
      <c r="C89" s="410"/>
      <c r="D89" s="124"/>
      <c r="E89" s="124"/>
      <c r="F89" s="124"/>
      <c r="G89" s="129"/>
      <c r="H89" s="148"/>
      <c r="I89" s="124"/>
      <c r="J89" s="124"/>
      <c r="K89" s="125">
        <f t="shared" si="18"/>
        <v>0</v>
      </c>
      <c r="L89" s="88"/>
      <c r="M89" s="88"/>
      <c r="N89" s="88"/>
      <c r="O89" s="88"/>
      <c r="P89" s="88"/>
      <c r="Q89" s="88"/>
      <c r="R89" s="88"/>
      <c r="S89" s="88"/>
      <c r="T89" s="88"/>
      <c r="U89" s="88"/>
      <c r="V89" s="88"/>
      <c r="W89" s="88"/>
      <c r="X89" s="88"/>
      <c r="Y89" s="88"/>
      <c r="Z89" s="88"/>
    </row>
    <row r="90" spans="1:26" ht="9.75" customHeight="1" x14ac:dyDescent="0.15">
      <c r="A90" s="416" t="s">
        <v>632</v>
      </c>
      <c r="B90" s="289">
        <v>4240</v>
      </c>
      <c r="C90" s="410"/>
      <c r="D90" s="124"/>
      <c r="E90" s="124"/>
      <c r="F90" s="124"/>
      <c r="G90" s="129"/>
      <c r="H90" s="148"/>
      <c r="I90" s="124"/>
      <c r="J90" s="124"/>
      <c r="K90" s="125">
        <f t="shared" si="18"/>
        <v>0</v>
      </c>
      <c r="L90" s="88"/>
      <c r="M90" s="88"/>
      <c r="N90" s="88"/>
      <c r="O90" s="88"/>
      <c r="P90" s="88"/>
      <c r="Q90" s="88"/>
      <c r="R90" s="88"/>
      <c r="S90" s="88"/>
      <c r="T90" s="88"/>
      <c r="U90" s="88"/>
      <c r="V90" s="88"/>
      <c r="W90" s="88"/>
      <c r="X90" s="88"/>
      <c r="Y90" s="88"/>
      <c r="Z90" s="88"/>
    </row>
    <row r="91" spans="1:26" ht="9.75" customHeight="1" x14ac:dyDescent="0.15">
      <c r="A91" s="416" t="s">
        <v>633</v>
      </c>
      <c r="B91" s="289">
        <v>4270</v>
      </c>
      <c r="C91" s="410"/>
      <c r="D91" s="124"/>
      <c r="E91" s="124"/>
      <c r="F91" s="124"/>
      <c r="G91" s="129"/>
      <c r="H91" s="148"/>
      <c r="I91" s="124"/>
      <c r="J91" s="124"/>
      <c r="K91" s="125">
        <f t="shared" si="18"/>
        <v>0</v>
      </c>
      <c r="L91" s="88"/>
      <c r="M91" s="88"/>
      <c r="N91" s="88"/>
      <c r="O91" s="88"/>
      <c r="P91" s="88"/>
      <c r="Q91" s="88"/>
      <c r="R91" s="88"/>
      <c r="S91" s="88"/>
      <c r="T91" s="88"/>
      <c r="U91" s="88"/>
      <c r="V91" s="88"/>
      <c r="W91" s="88"/>
      <c r="X91" s="88"/>
      <c r="Y91" s="88"/>
      <c r="Z91" s="88"/>
    </row>
    <row r="92" spans="1:26" ht="9.75" customHeight="1" x14ac:dyDescent="0.15">
      <c r="A92" s="416" t="s">
        <v>634</v>
      </c>
      <c r="B92" s="289">
        <v>4280</v>
      </c>
      <c r="C92" s="410"/>
      <c r="D92" s="124"/>
      <c r="E92" s="124"/>
      <c r="F92" s="124"/>
      <c r="G92" s="129"/>
      <c r="H92" s="148"/>
      <c r="I92" s="124"/>
      <c r="J92" s="124"/>
      <c r="K92" s="125">
        <f t="shared" si="18"/>
        <v>0</v>
      </c>
      <c r="L92" s="88"/>
      <c r="M92" s="88"/>
      <c r="N92" s="88"/>
      <c r="O92" s="88"/>
      <c r="P92" s="88"/>
      <c r="Q92" s="88"/>
      <c r="R92" s="88"/>
      <c r="S92" s="88"/>
      <c r="T92" s="88"/>
      <c r="U92" s="88"/>
      <c r="V92" s="88"/>
      <c r="W92" s="88"/>
      <c r="X92" s="88"/>
      <c r="Y92" s="88"/>
      <c r="Z92" s="88"/>
    </row>
    <row r="93" spans="1:26" ht="9.75" customHeight="1" x14ac:dyDescent="0.15">
      <c r="A93" s="398" t="s">
        <v>635</v>
      </c>
      <c r="B93" s="151">
        <v>4290</v>
      </c>
      <c r="C93" s="410"/>
      <c r="D93" s="124"/>
      <c r="E93" s="124"/>
      <c r="F93" s="124"/>
      <c r="G93" s="129"/>
      <c r="H93" s="148"/>
      <c r="I93" s="124"/>
      <c r="J93" s="124"/>
      <c r="K93" s="125">
        <f t="shared" si="18"/>
        <v>0</v>
      </c>
      <c r="L93" s="88"/>
      <c r="M93" s="88"/>
      <c r="N93" s="88"/>
      <c r="O93" s="88"/>
      <c r="P93" s="88"/>
      <c r="Q93" s="88"/>
      <c r="R93" s="88"/>
      <c r="S93" s="88"/>
      <c r="T93" s="88"/>
      <c r="U93" s="88"/>
      <c r="V93" s="88"/>
      <c r="W93" s="88"/>
      <c r="X93" s="88"/>
      <c r="Y93" s="88"/>
      <c r="Z93" s="88"/>
    </row>
    <row r="94" spans="1:26" ht="9.75" customHeight="1" x14ac:dyDescent="0.15">
      <c r="A94" s="175" t="s">
        <v>636</v>
      </c>
      <c r="B94" s="412">
        <v>4200</v>
      </c>
      <c r="C94" s="410"/>
      <c r="D94" s="124"/>
      <c r="E94" s="124"/>
      <c r="F94" s="124"/>
      <c r="G94" s="129"/>
      <c r="H94" s="116">
        <f>SUM(H87:H93)</f>
        <v>0</v>
      </c>
      <c r="I94" s="124"/>
      <c r="J94" s="124"/>
      <c r="K94" s="116">
        <f>SUM(K87:K93)</f>
        <v>0</v>
      </c>
      <c r="L94" s="371"/>
      <c r="M94" s="88"/>
      <c r="N94" s="88"/>
      <c r="O94" s="88"/>
      <c r="P94" s="88"/>
      <c r="Q94" s="88"/>
      <c r="R94" s="88"/>
      <c r="S94" s="88"/>
      <c r="T94" s="88"/>
      <c r="U94" s="88"/>
      <c r="V94" s="88"/>
      <c r="W94" s="88"/>
      <c r="X94" s="88"/>
      <c r="Y94" s="88"/>
      <c r="Z94" s="88"/>
    </row>
    <row r="95" spans="1:26" ht="9.75" customHeight="1" x14ac:dyDescent="0.15">
      <c r="A95" s="417" t="s">
        <v>637</v>
      </c>
      <c r="B95" s="112">
        <v>4310</v>
      </c>
      <c r="C95" s="410"/>
      <c r="D95" s="124"/>
      <c r="E95" s="124"/>
      <c r="F95" s="124"/>
      <c r="G95" s="129"/>
      <c r="H95" s="148"/>
      <c r="I95" s="124"/>
      <c r="J95" s="124"/>
      <c r="K95" s="125">
        <f t="shared" ref="K95:K101" si="19">SUM(C95:J95)</f>
        <v>0</v>
      </c>
      <c r="L95" s="88"/>
      <c r="M95" s="88"/>
      <c r="N95" s="88"/>
      <c r="O95" s="88"/>
      <c r="P95" s="88"/>
      <c r="Q95" s="88"/>
      <c r="R95" s="88"/>
      <c r="S95" s="88"/>
      <c r="T95" s="88"/>
      <c r="U95" s="88"/>
      <c r="V95" s="88"/>
      <c r="W95" s="88"/>
      <c r="X95" s="88"/>
      <c r="Y95" s="88"/>
      <c r="Z95" s="88"/>
    </row>
    <row r="96" spans="1:26" ht="9.75" customHeight="1" x14ac:dyDescent="0.15">
      <c r="A96" s="393" t="s">
        <v>638</v>
      </c>
      <c r="B96" s="151">
        <v>4320</v>
      </c>
      <c r="C96" s="410"/>
      <c r="D96" s="124"/>
      <c r="E96" s="124"/>
      <c r="F96" s="124"/>
      <c r="G96" s="129"/>
      <c r="H96" s="148"/>
      <c r="I96" s="124"/>
      <c r="J96" s="124"/>
      <c r="K96" s="125">
        <f t="shared" si="19"/>
        <v>0</v>
      </c>
      <c r="L96" s="88"/>
      <c r="M96" s="88"/>
      <c r="N96" s="88"/>
      <c r="O96" s="88"/>
      <c r="P96" s="88"/>
      <c r="Q96" s="88"/>
      <c r="R96" s="88"/>
      <c r="S96" s="88"/>
      <c r="T96" s="88"/>
      <c r="U96" s="88"/>
      <c r="V96" s="88"/>
      <c r="W96" s="88"/>
      <c r="X96" s="88"/>
      <c r="Y96" s="88"/>
      <c r="Z96" s="88"/>
    </row>
    <row r="97" spans="1:26" ht="9.75" customHeight="1" x14ac:dyDescent="0.15">
      <c r="A97" s="393" t="s">
        <v>639</v>
      </c>
      <c r="B97" s="151">
        <v>4330</v>
      </c>
      <c r="C97" s="410"/>
      <c r="D97" s="124"/>
      <c r="E97" s="124"/>
      <c r="F97" s="124"/>
      <c r="G97" s="129"/>
      <c r="H97" s="148"/>
      <c r="I97" s="124"/>
      <c r="J97" s="124"/>
      <c r="K97" s="125">
        <f t="shared" si="19"/>
        <v>0</v>
      </c>
      <c r="L97" s="88"/>
      <c r="M97" s="88"/>
      <c r="N97" s="88"/>
      <c r="O97" s="88"/>
      <c r="P97" s="88"/>
      <c r="Q97" s="88"/>
      <c r="R97" s="88"/>
      <c r="S97" s="88"/>
      <c r="T97" s="88"/>
      <c r="U97" s="88"/>
      <c r="V97" s="88"/>
      <c r="W97" s="88"/>
      <c r="X97" s="88"/>
      <c r="Y97" s="88"/>
      <c r="Z97" s="88"/>
    </row>
    <row r="98" spans="1:26" ht="9.75" customHeight="1" x14ac:dyDescent="0.15">
      <c r="A98" s="393" t="s">
        <v>640</v>
      </c>
      <c r="B98" s="151">
        <v>4340</v>
      </c>
      <c r="C98" s="410"/>
      <c r="D98" s="124"/>
      <c r="E98" s="124"/>
      <c r="F98" s="124"/>
      <c r="G98" s="129"/>
      <c r="H98" s="148"/>
      <c r="I98" s="124"/>
      <c r="J98" s="124"/>
      <c r="K98" s="125">
        <f t="shared" si="19"/>
        <v>0</v>
      </c>
      <c r="L98" s="88"/>
      <c r="M98" s="88"/>
      <c r="N98" s="88"/>
      <c r="O98" s="88"/>
      <c r="P98" s="88"/>
      <c r="Q98" s="88"/>
      <c r="R98" s="88"/>
      <c r="S98" s="88"/>
      <c r="T98" s="88"/>
      <c r="U98" s="88"/>
      <c r="V98" s="88"/>
      <c r="W98" s="88"/>
      <c r="X98" s="88"/>
      <c r="Y98" s="88"/>
      <c r="Z98" s="88"/>
    </row>
    <row r="99" spans="1:26" ht="9.75" customHeight="1" x14ac:dyDescent="0.15">
      <c r="A99" s="393" t="s">
        <v>641</v>
      </c>
      <c r="B99" s="151">
        <v>4370</v>
      </c>
      <c r="C99" s="410"/>
      <c r="D99" s="124"/>
      <c r="E99" s="124"/>
      <c r="F99" s="124"/>
      <c r="G99" s="129"/>
      <c r="H99" s="148"/>
      <c r="I99" s="124"/>
      <c r="J99" s="124"/>
      <c r="K99" s="125">
        <f t="shared" si="19"/>
        <v>0</v>
      </c>
      <c r="L99" s="88"/>
      <c r="M99" s="88"/>
      <c r="N99" s="88"/>
      <c r="O99" s="88"/>
      <c r="P99" s="88"/>
      <c r="Q99" s="88"/>
      <c r="R99" s="88"/>
      <c r="S99" s="88"/>
      <c r="T99" s="88"/>
      <c r="U99" s="88"/>
      <c r="V99" s="88"/>
      <c r="W99" s="88"/>
      <c r="X99" s="88"/>
      <c r="Y99" s="88"/>
      <c r="Z99" s="88"/>
    </row>
    <row r="100" spans="1:26" ht="9.75" customHeight="1" x14ac:dyDescent="0.15">
      <c r="A100" s="393" t="s">
        <v>642</v>
      </c>
      <c r="B100" s="151">
        <v>4380</v>
      </c>
      <c r="C100" s="410"/>
      <c r="D100" s="124"/>
      <c r="E100" s="152"/>
      <c r="F100" s="124"/>
      <c r="G100" s="129"/>
      <c r="H100" s="148"/>
      <c r="I100" s="124"/>
      <c r="J100" s="124"/>
      <c r="K100" s="125">
        <f t="shared" si="19"/>
        <v>0</v>
      </c>
      <c r="L100" s="88"/>
      <c r="M100" s="88"/>
      <c r="N100" s="88"/>
      <c r="O100" s="88"/>
      <c r="P100" s="88"/>
      <c r="Q100" s="88"/>
      <c r="R100" s="88"/>
      <c r="S100" s="88"/>
      <c r="T100" s="88"/>
      <c r="U100" s="88"/>
      <c r="V100" s="88"/>
      <c r="W100" s="88"/>
      <c r="X100" s="88"/>
      <c r="Y100" s="88"/>
      <c r="Z100" s="88"/>
    </row>
    <row r="101" spans="1:26" ht="9.75" customHeight="1" x14ac:dyDescent="0.15">
      <c r="A101" s="393" t="s">
        <v>643</v>
      </c>
      <c r="B101" s="151">
        <v>4390</v>
      </c>
      <c r="C101" s="410"/>
      <c r="D101" s="124"/>
      <c r="E101" s="152"/>
      <c r="F101" s="124"/>
      <c r="G101" s="129"/>
      <c r="H101" s="148"/>
      <c r="I101" s="124"/>
      <c r="J101" s="124"/>
      <c r="K101" s="125">
        <f t="shared" si="19"/>
        <v>0</v>
      </c>
      <c r="L101" s="88"/>
      <c r="M101" s="88"/>
      <c r="N101" s="88"/>
      <c r="O101" s="88"/>
      <c r="P101" s="88"/>
      <c r="Q101" s="88"/>
      <c r="R101" s="88"/>
      <c r="S101" s="88"/>
      <c r="T101" s="88"/>
      <c r="U101" s="88"/>
      <c r="V101" s="88"/>
      <c r="W101" s="88"/>
      <c r="X101" s="88"/>
      <c r="Y101" s="88"/>
      <c r="Z101" s="88"/>
    </row>
    <row r="102" spans="1:26" ht="9.75" customHeight="1" x14ac:dyDescent="0.15">
      <c r="A102" s="108" t="s">
        <v>644</v>
      </c>
      <c r="B102" s="370">
        <v>4300</v>
      </c>
      <c r="C102" s="410"/>
      <c r="D102" s="124"/>
      <c r="E102" s="110">
        <f>SUM(E95:E101)</f>
        <v>0</v>
      </c>
      <c r="F102" s="124"/>
      <c r="G102" s="129"/>
      <c r="H102" s="110">
        <f>SUM(H95:H101)</f>
        <v>0</v>
      </c>
      <c r="I102" s="124"/>
      <c r="J102" s="124"/>
      <c r="K102" s="110">
        <f>SUM(K95:K101)</f>
        <v>0</v>
      </c>
      <c r="L102" s="371"/>
      <c r="M102" s="88"/>
      <c r="N102" s="88"/>
      <c r="O102" s="88"/>
      <c r="P102" s="88"/>
      <c r="Q102" s="88"/>
      <c r="R102" s="88"/>
      <c r="S102" s="88"/>
      <c r="T102" s="88"/>
      <c r="U102" s="88"/>
      <c r="V102" s="88"/>
      <c r="W102" s="88"/>
      <c r="X102" s="88"/>
      <c r="Y102" s="88"/>
      <c r="Z102" s="88"/>
    </row>
    <row r="103" spans="1:26" ht="9.75" customHeight="1" x14ac:dyDescent="0.15">
      <c r="A103" s="418" t="s">
        <v>645</v>
      </c>
      <c r="B103" s="419">
        <v>4400</v>
      </c>
      <c r="C103" s="410"/>
      <c r="D103" s="124"/>
      <c r="E103" s="113"/>
      <c r="F103" s="124"/>
      <c r="G103" s="129"/>
      <c r="H103" s="113"/>
      <c r="I103" s="124"/>
      <c r="J103" s="124"/>
      <c r="K103" s="189">
        <f>SUM(C103:J103)</f>
        <v>0</v>
      </c>
      <c r="L103" s="88"/>
      <c r="M103" s="88"/>
      <c r="N103" s="88"/>
      <c r="O103" s="88"/>
      <c r="P103" s="88"/>
      <c r="Q103" s="88"/>
      <c r="R103" s="88"/>
      <c r="S103" s="88"/>
      <c r="T103" s="88"/>
      <c r="U103" s="88"/>
      <c r="V103" s="88"/>
      <c r="W103" s="88"/>
      <c r="X103" s="88"/>
      <c r="Y103" s="88"/>
      <c r="Z103" s="88"/>
    </row>
    <row r="104" spans="1:26" ht="9.75" customHeight="1" x14ac:dyDescent="0.15">
      <c r="A104" s="175" t="s">
        <v>646</v>
      </c>
      <c r="B104" s="412">
        <v>4000</v>
      </c>
      <c r="C104" s="410"/>
      <c r="D104" s="124"/>
      <c r="E104" s="110">
        <f>SUM(E86,E94,E102,E103)</f>
        <v>215700</v>
      </c>
      <c r="F104" s="124"/>
      <c r="G104" s="129"/>
      <c r="H104" s="110">
        <f>SUM(H86,H94,H102,H103)</f>
        <v>315000</v>
      </c>
      <c r="I104" s="124"/>
      <c r="J104" s="124"/>
      <c r="K104" s="110">
        <f>SUM(K86,K94,K102,K103)</f>
        <v>530700</v>
      </c>
      <c r="L104" s="371"/>
      <c r="M104" s="88"/>
      <c r="N104" s="88"/>
      <c r="O104" s="88"/>
      <c r="P104" s="88"/>
      <c r="Q104" s="88"/>
      <c r="R104" s="88"/>
      <c r="S104" s="88"/>
      <c r="T104" s="88"/>
      <c r="U104" s="88"/>
      <c r="V104" s="88"/>
      <c r="W104" s="88"/>
      <c r="X104" s="88"/>
      <c r="Y104" s="88"/>
      <c r="Z104" s="88"/>
    </row>
    <row r="105" spans="1:26" ht="9.75" customHeight="1" x14ac:dyDescent="0.15">
      <c r="A105" s="283" t="s">
        <v>647</v>
      </c>
      <c r="B105" s="420">
        <v>5000</v>
      </c>
      <c r="C105" s="348"/>
      <c r="D105" s="349"/>
      <c r="E105" s="421"/>
      <c r="F105" s="349"/>
      <c r="G105" s="349"/>
      <c r="H105" s="421"/>
      <c r="I105" s="349"/>
      <c r="J105" s="349"/>
      <c r="K105" s="422"/>
      <c r="L105" s="2"/>
      <c r="M105" s="2"/>
      <c r="N105" s="2"/>
      <c r="O105" s="2"/>
      <c r="P105" s="2"/>
      <c r="Q105" s="2"/>
      <c r="R105" s="2"/>
      <c r="S105" s="2"/>
      <c r="T105" s="2"/>
      <c r="U105" s="2"/>
      <c r="V105" s="2"/>
      <c r="W105" s="2"/>
      <c r="X105" s="2"/>
      <c r="Y105" s="2"/>
      <c r="Z105" s="2"/>
    </row>
    <row r="106" spans="1:26" ht="9.75" customHeight="1" x14ac:dyDescent="0.15">
      <c r="A106" s="408" t="s">
        <v>648</v>
      </c>
      <c r="B106" s="319">
        <v>5100</v>
      </c>
      <c r="C106" s="275"/>
      <c r="D106" s="199"/>
      <c r="E106" s="199"/>
      <c r="F106" s="199"/>
      <c r="G106" s="199"/>
      <c r="H106" s="199"/>
      <c r="I106" s="199"/>
      <c r="J106" s="199"/>
      <c r="K106" s="276"/>
      <c r="L106" s="88"/>
      <c r="M106" s="88"/>
      <c r="N106" s="88"/>
      <c r="O106" s="88"/>
      <c r="P106" s="88"/>
      <c r="Q106" s="88"/>
      <c r="R106" s="88"/>
      <c r="S106" s="88"/>
      <c r="T106" s="88"/>
      <c r="U106" s="88"/>
      <c r="V106" s="88"/>
      <c r="W106" s="88"/>
      <c r="X106" s="88"/>
      <c r="Y106" s="88"/>
      <c r="Z106" s="88"/>
    </row>
    <row r="107" spans="1:26" ht="9.75" customHeight="1" x14ac:dyDescent="0.15">
      <c r="A107" s="393" t="s">
        <v>649</v>
      </c>
      <c r="B107" s="394">
        <v>5110</v>
      </c>
      <c r="C107" s="124"/>
      <c r="D107" s="124"/>
      <c r="E107" s="129"/>
      <c r="F107" s="124"/>
      <c r="G107" s="124"/>
      <c r="H107" s="148"/>
      <c r="I107" s="124"/>
      <c r="J107" s="124"/>
      <c r="K107" s="103">
        <f t="shared" ref="K107:K111" si="20">SUM(C107:J107)</f>
        <v>0</v>
      </c>
      <c r="L107" s="88"/>
      <c r="M107" s="88"/>
      <c r="N107" s="88"/>
      <c r="O107" s="88"/>
      <c r="P107" s="88"/>
      <c r="Q107" s="88"/>
      <c r="R107" s="88"/>
      <c r="S107" s="88"/>
      <c r="T107" s="88"/>
      <c r="U107" s="88"/>
      <c r="V107" s="88"/>
      <c r="W107" s="88"/>
      <c r="X107" s="88"/>
      <c r="Y107" s="88"/>
      <c r="Z107" s="88"/>
    </row>
    <row r="108" spans="1:26" ht="9.75" customHeight="1" x14ac:dyDescent="0.15">
      <c r="A108" s="393" t="s">
        <v>650</v>
      </c>
      <c r="B108" s="394">
        <v>5120</v>
      </c>
      <c r="C108" s="124"/>
      <c r="D108" s="124"/>
      <c r="E108" s="129"/>
      <c r="F108" s="124"/>
      <c r="G108" s="124"/>
      <c r="H108" s="148"/>
      <c r="I108" s="124"/>
      <c r="J108" s="124"/>
      <c r="K108" s="103">
        <f t="shared" si="20"/>
        <v>0</v>
      </c>
      <c r="L108" s="88"/>
      <c r="M108" s="88"/>
      <c r="N108" s="88"/>
      <c r="O108" s="88"/>
      <c r="P108" s="88"/>
      <c r="Q108" s="88"/>
      <c r="R108" s="88"/>
      <c r="S108" s="88"/>
      <c r="T108" s="88"/>
      <c r="U108" s="88"/>
      <c r="V108" s="88"/>
      <c r="W108" s="88"/>
      <c r="X108" s="88"/>
      <c r="Y108" s="88"/>
      <c r="Z108" s="88"/>
    </row>
    <row r="109" spans="1:26" ht="9.75" customHeight="1" x14ac:dyDescent="0.15">
      <c r="A109" s="393" t="s">
        <v>651</v>
      </c>
      <c r="B109" s="394">
        <v>5130</v>
      </c>
      <c r="C109" s="124"/>
      <c r="D109" s="124"/>
      <c r="E109" s="129"/>
      <c r="F109" s="124"/>
      <c r="G109" s="124"/>
      <c r="H109" s="148"/>
      <c r="I109" s="124"/>
      <c r="J109" s="124"/>
      <c r="K109" s="103">
        <f t="shared" si="20"/>
        <v>0</v>
      </c>
      <c r="L109" s="88"/>
      <c r="M109" s="88"/>
      <c r="N109" s="88"/>
      <c r="O109" s="88"/>
      <c r="P109" s="88"/>
      <c r="Q109" s="88"/>
      <c r="R109" s="88"/>
      <c r="S109" s="88"/>
      <c r="T109" s="88"/>
      <c r="U109" s="88"/>
      <c r="V109" s="88"/>
      <c r="W109" s="88"/>
      <c r="X109" s="88"/>
      <c r="Y109" s="88"/>
      <c r="Z109" s="88"/>
    </row>
    <row r="110" spans="1:26" ht="9.75" customHeight="1" x14ac:dyDescent="0.15">
      <c r="A110" s="423" t="s">
        <v>652</v>
      </c>
      <c r="B110" s="394">
        <v>5140</v>
      </c>
      <c r="C110" s="124"/>
      <c r="D110" s="124"/>
      <c r="E110" s="129"/>
      <c r="F110" s="124"/>
      <c r="G110" s="124"/>
      <c r="H110" s="148"/>
      <c r="I110" s="124"/>
      <c r="J110" s="124"/>
      <c r="K110" s="103">
        <f t="shared" si="20"/>
        <v>0</v>
      </c>
      <c r="L110" s="88"/>
      <c r="M110" s="88"/>
      <c r="N110" s="88"/>
      <c r="O110" s="88"/>
      <c r="P110" s="88"/>
      <c r="Q110" s="88"/>
      <c r="R110" s="88"/>
      <c r="S110" s="88"/>
      <c r="T110" s="88"/>
      <c r="U110" s="88"/>
      <c r="V110" s="88"/>
      <c r="W110" s="88"/>
      <c r="X110" s="88"/>
      <c r="Y110" s="88"/>
      <c r="Z110" s="88"/>
    </row>
    <row r="111" spans="1:26" ht="9.75" customHeight="1" x14ac:dyDescent="0.15">
      <c r="A111" s="393" t="s">
        <v>653</v>
      </c>
      <c r="B111" s="394">
        <v>5150</v>
      </c>
      <c r="C111" s="124"/>
      <c r="D111" s="124"/>
      <c r="E111" s="129"/>
      <c r="F111" s="124"/>
      <c r="G111" s="124"/>
      <c r="H111" s="148"/>
      <c r="I111" s="124"/>
      <c r="J111" s="124"/>
      <c r="K111" s="103">
        <f t="shared" si="20"/>
        <v>0</v>
      </c>
      <c r="L111" s="88"/>
      <c r="M111" s="88"/>
      <c r="N111" s="88"/>
      <c r="O111" s="88"/>
      <c r="P111" s="88"/>
      <c r="Q111" s="88"/>
      <c r="R111" s="88"/>
      <c r="S111" s="88"/>
      <c r="T111" s="88"/>
      <c r="U111" s="88"/>
      <c r="V111" s="88"/>
      <c r="W111" s="88"/>
      <c r="X111" s="88"/>
      <c r="Y111" s="88"/>
      <c r="Z111" s="88"/>
    </row>
    <row r="112" spans="1:26" ht="9.75" customHeight="1" x14ac:dyDescent="0.15">
      <c r="A112" s="424" t="s">
        <v>654</v>
      </c>
      <c r="B112" s="370">
        <v>5100</v>
      </c>
      <c r="C112" s="124"/>
      <c r="D112" s="124"/>
      <c r="E112" s="129"/>
      <c r="F112" s="124"/>
      <c r="G112" s="124"/>
      <c r="H112" s="110">
        <f>SUM(H107:H111)</f>
        <v>0</v>
      </c>
      <c r="I112" s="124"/>
      <c r="J112" s="124"/>
      <c r="K112" s="110">
        <f>SUM(K107:K111)</f>
        <v>0</v>
      </c>
      <c r="L112" s="371"/>
      <c r="M112" s="88"/>
      <c r="N112" s="88"/>
      <c r="O112" s="88"/>
      <c r="P112" s="88"/>
      <c r="Q112" s="88"/>
      <c r="R112" s="88"/>
      <c r="S112" s="88"/>
      <c r="T112" s="88"/>
      <c r="U112" s="88"/>
      <c r="V112" s="88"/>
      <c r="W112" s="88"/>
      <c r="X112" s="88"/>
      <c r="Y112" s="88"/>
      <c r="Z112" s="88"/>
    </row>
    <row r="113" spans="1:26" ht="9.75" customHeight="1" x14ac:dyDescent="0.15">
      <c r="A113" s="425" t="s">
        <v>655</v>
      </c>
      <c r="B113" s="426">
        <v>5200</v>
      </c>
      <c r="C113" s="124"/>
      <c r="D113" s="124"/>
      <c r="E113" s="129"/>
      <c r="F113" s="124"/>
      <c r="G113" s="124"/>
      <c r="H113" s="148"/>
      <c r="I113" s="124"/>
      <c r="J113" s="124"/>
      <c r="K113" s="103">
        <f>H113</f>
        <v>0</v>
      </c>
      <c r="L113" s="2"/>
      <c r="M113" s="2"/>
      <c r="N113" s="2"/>
      <c r="O113" s="2"/>
      <c r="P113" s="2"/>
      <c r="Q113" s="2"/>
      <c r="R113" s="2"/>
      <c r="S113" s="2"/>
      <c r="T113" s="2"/>
      <c r="U113" s="2"/>
      <c r="V113" s="2"/>
      <c r="W113" s="2"/>
      <c r="X113" s="2"/>
      <c r="Y113" s="2"/>
      <c r="Z113" s="2"/>
    </row>
    <row r="114" spans="1:26" ht="9.75" customHeight="1" x14ac:dyDescent="0.15">
      <c r="A114" s="424" t="s">
        <v>656</v>
      </c>
      <c r="B114" s="370">
        <v>5000</v>
      </c>
      <c r="C114" s="124"/>
      <c r="D114" s="124"/>
      <c r="E114" s="129"/>
      <c r="F114" s="124"/>
      <c r="G114" s="124"/>
      <c r="H114" s="110">
        <f>SUM(H112:H113)</f>
        <v>0</v>
      </c>
      <c r="I114" s="124"/>
      <c r="J114" s="124"/>
      <c r="K114" s="110">
        <f>SUM(K112:K113)</f>
        <v>0</v>
      </c>
      <c r="L114" s="371"/>
      <c r="M114" s="88"/>
      <c r="N114" s="88"/>
      <c r="O114" s="88"/>
      <c r="P114" s="88"/>
      <c r="Q114" s="88"/>
      <c r="R114" s="88"/>
      <c r="S114" s="88"/>
      <c r="T114" s="88"/>
      <c r="U114" s="88"/>
      <c r="V114" s="88"/>
      <c r="W114" s="88"/>
      <c r="X114" s="88"/>
      <c r="Y114" s="88"/>
      <c r="Z114" s="88"/>
    </row>
    <row r="115" spans="1:26" ht="9.75" customHeight="1" x14ac:dyDescent="0.15">
      <c r="A115" s="427" t="s">
        <v>657</v>
      </c>
      <c r="B115" s="428">
        <v>6000</v>
      </c>
      <c r="C115" s="152"/>
      <c r="D115" s="152"/>
      <c r="E115" s="152"/>
      <c r="F115" s="152"/>
      <c r="G115" s="152"/>
      <c r="H115" s="148"/>
      <c r="I115" s="152"/>
      <c r="J115" s="152"/>
      <c r="K115" s="103">
        <f>SUM(C115:J115)</f>
        <v>0</v>
      </c>
      <c r="L115" s="2"/>
      <c r="M115" s="2"/>
      <c r="N115" s="2"/>
      <c r="O115" s="2"/>
      <c r="P115" s="2"/>
      <c r="Q115" s="2"/>
      <c r="R115" s="2"/>
      <c r="S115" s="2"/>
      <c r="T115" s="2"/>
      <c r="U115" s="2"/>
      <c r="V115" s="2"/>
      <c r="W115" s="2"/>
      <c r="X115" s="2"/>
      <c r="Y115" s="2"/>
      <c r="Z115" s="2"/>
    </row>
    <row r="116" spans="1:26" ht="9.75" customHeight="1" x14ac:dyDescent="0.15">
      <c r="A116" s="108" t="s">
        <v>658</v>
      </c>
      <c r="B116" s="429"/>
      <c r="C116" s="116">
        <f t="shared" ref="C116:K116" si="21">SUM(C34,C76,C77,C104,C114,C115,)</f>
        <v>10092169</v>
      </c>
      <c r="D116" s="116">
        <f t="shared" si="21"/>
        <v>1878125</v>
      </c>
      <c r="E116" s="116">
        <f t="shared" si="21"/>
        <v>1001423</v>
      </c>
      <c r="F116" s="116">
        <f t="shared" si="21"/>
        <v>790750</v>
      </c>
      <c r="G116" s="116">
        <f t="shared" si="21"/>
        <v>87000</v>
      </c>
      <c r="H116" s="116">
        <f t="shared" si="21"/>
        <v>352990</v>
      </c>
      <c r="I116" s="116">
        <f t="shared" si="21"/>
        <v>0</v>
      </c>
      <c r="J116" s="116">
        <f t="shared" si="21"/>
        <v>0</v>
      </c>
      <c r="K116" s="116">
        <f t="shared" si="21"/>
        <v>14202457</v>
      </c>
      <c r="L116" s="371"/>
      <c r="M116" s="88"/>
      <c r="N116" s="88"/>
      <c r="O116" s="88"/>
      <c r="P116" s="88"/>
      <c r="Q116" s="88"/>
      <c r="R116" s="88"/>
      <c r="S116" s="88"/>
      <c r="T116" s="88"/>
      <c r="U116" s="88"/>
      <c r="V116" s="88"/>
      <c r="W116" s="88"/>
      <c r="X116" s="88"/>
      <c r="Y116" s="88"/>
      <c r="Z116" s="88"/>
    </row>
    <row r="117" spans="1:26" ht="9.75" customHeight="1" x14ac:dyDescent="0.15">
      <c r="A117" s="108" t="s">
        <v>659</v>
      </c>
      <c r="B117" s="430"/>
      <c r="C117" s="116">
        <f t="shared" ref="C117:K117" si="22">SUM(C35,C76,C77,C104,C114,C115,)</f>
        <v>10092169</v>
      </c>
      <c r="D117" s="116">
        <f t="shared" si="22"/>
        <v>1878125</v>
      </c>
      <c r="E117" s="116">
        <f t="shared" si="22"/>
        <v>1001423</v>
      </c>
      <c r="F117" s="116">
        <f t="shared" si="22"/>
        <v>790750</v>
      </c>
      <c r="G117" s="116">
        <f t="shared" si="22"/>
        <v>87000</v>
      </c>
      <c r="H117" s="116">
        <f t="shared" si="22"/>
        <v>352990</v>
      </c>
      <c r="I117" s="116">
        <f t="shared" si="22"/>
        <v>0</v>
      </c>
      <c r="J117" s="116">
        <f t="shared" si="22"/>
        <v>0</v>
      </c>
      <c r="K117" s="116">
        <f t="shared" si="22"/>
        <v>14202457</v>
      </c>
      <c r="L117" s="371"/>
      <c r="M117" s="88"/>
      <c r="N117" s="88"/>
      <c r="O117" s="88"/>
      <c r="P117" s="88"/>
      <c r="Q117" s="88"/>
      <c r="R117" s="88"/>
      <c r="S117" s="88"/>
      <c r="T117" s="88"/>
      <c r="U117" s="88"/>
      <c r="V117" s="88"/>
      <c r="W117" s="88"/>
      <c r="X117" s="88"/>
      <c r="Y117" s="88"/>
      <c r="Z117" s="88"/>
    </row>
    <row r="118" spans="1:26" ht="9.75" customHeight="1" x14ac:dyDescent="0.15">
      <c r="A118" s="431" t="s">
        <v>660</v>
      </c>
      <c r="B118" s="432"/>
      <c r="C118" s="433"/>
      <c r="D118" s="433"/>
      <c r="E118" s="433"/>
      <c r="F118" s="433"/>
      <c r="G118" s="433"/>
      <c r="H118" s="433"/>
      <c r="I118" s="433"/>
      <c r="J118" s="433"/>
      <c r="K118" s="116">
        <f>'EstRev 6-11'!C272-'EstExp 12-20'!K116</f>
        <v>316832</v>
      </c>
      <c r="L118" s="88"/>
      <c r="M118" s="88"/>
      <c r="N118" s="88"/>
      <c r="O118" s="88"/>
      <c r="P118" s="88"/>
      <c r="Q118" s="88"/>
      <c r="R118" s="88"/>
      <c r="S118" s="88"/>
      <c r="T118" s="88"/>
      <c r="U118" s="88"/>
      <c r="V118" s="88"/>
      <c r="W118" s="88"/>
      <c r="X118" s="88"/>
      <c r="Y118" s="88"/>
      <c r="Z118" s="88"/>
    </row>
    <row r="119" spans="1:26" ht="9.75" customHeight="1" x14ac:dyDescent="0.15">
      <c r="A119" s="434" t="s">
        <v>661</v>
      </c>
      <c r="B119" s="435"/>
      <c r="C119" s="356"/>
      <c r="D119" s="380"/>
      <c r="E119" s="380"/>
      <c r="F119" s="380"/>
      <c r="G119" s="380"/>
      <c r="H119" s="380"/>
      <c r="I119" s="380"/>
      <c r="J119" s="381"/>
      <c r="K119" s="116">
        <f>'EstRev 6-11'!C273-'EstExp 12-20'!K117</f>
        <v>316832</v>
      </c>
      <c r="L119" s="88"/>
      <c r="M119" s="88"/>
      <c r="N119" s="88"/>
      <c r="O119" s="88"/>
      <c r="P119" s="88"/>
      <c r="Q119" s="88"/>
      <c r="R119" s="88"/>
      <c r="S119" s="88"/>
      <c r="T119" s="88"/>
      <c r="U119" s="88"/>
      <c r="V119" s="88"/>
      <c r="W119" s="88"/>
      <c r="X119" s="88"/>
      <c r="Y119" s="88"/>
      <c r="Z119" s="88"/>
    </row>
    <row r="120" spans="1:26" ht="9.75" customHeight="1" x14ac:dyDescent="0.15">
      <c r="A120" s="436"/>
      <c r="B120" s="437"/>
      <c r="C120" s="438"/>
      <c r="D120" s="438"/>
      <c r="E120" s="438"/>
      <c r="F120" s="438"/>
      <c r="G120" s="438"/>
      <c r="H120" s="438"/>
      <c r="I120" s="438"/>
      <c r="J120" s="438"/>
      <c r="K120" s="438"/>
      <c r="L120" s="88"/>
      <c r="M120" s="88"/>
      <c r="N120" s="88"/>
      <c r="O120" s="88"/>
      <c r="P120" s="88"/>
      <c r="Q120" s="88"/>
      <c r="R120" s="88"/>
      <c r="S120" s="88"/>
      <c r="T120" s="88"/>
      <c r="U120" s="88"/>
      <c r="V120" s="88"/>
      <c r="W120" s="88"/>
      <c r="X120" s="88"/>
      <c r="Y120" s="88"/>
      <c r="Z120" s="88"/>
    </row>
    <row r="121" spans="1:26" ht="9.75" customHeight="1" x14ac:dyDescent="0.15">
      <c r="A121" s="96" t="s">
        <v>662</v>
      </c>
      <c r="B121" s="347"/>
      <c r="C121" s="98"/>
      <c r="D121" s="98"/>
      <c r="E121" s="98"/>
      <c r="F121" s="98"/>
      <c r="G121" s="98"/>
      <c r="H121" s="98"/>
      <c r="I121" s="98"/>
      <c r="J121" s="98"/>
      <c r="K121" s="99"/>
      <c r="L121" s="2"/>
      <c r="M121" s="2"/>
      <c r="N121" s="2"/>
      <c r="O121" s="2"/>
      <c r="P121" s="2"/>
      <c r="Q121" s="2"/>
      <c r="R121" s="2"/>
      <c r="S121" s="2"/>
      <c r="T121" s="2"/>
      <c r="U121" s="2"/>
      <c r="V121" s="2"/>
      <c r="W121" s="2"/>
      <c r="X121" s="2"/>
      <c r="Y121" s="2"/>
      <c r="Z121" s="2"/>
    </row>
    <row r="122" spans="1:26" ht="9.75" customHeight="1" x14ac:dyDescent="0.15">
      <c r="A122" s="286" t="s">
        <v>663</v>
      </c>
      <c r="B122" s="122" t="s">
        <v>370</v>
      </c>
      <c r="C122" s="348"/>
      <c r="D122" s="349"/>
      <c r="E122" s="349"/>
      <c r="F122" s="349"/>
      <c r="G122" s="349"/>
      <c r="H122" s="349"/>
      <c r="I122" s="349"/>
      <c r="J122" s="349"/>
      <c r="K122" s="350"/>
      <c r="L122" s="2"/>
      <c r="M122" s="2"/>
      <c r="N122" s="2"/>
      <c r="O122" s="2"/>
      <c r="P122" s="2"/>
      <c r="Q122" s="2"/>
      <c r="R122" s="2"/>
      <c r="S122" s="2"/>
      <c r="T122" s="2"/>
      <c r="U122" s="2"/>
      <c r="V122" s="2"/>
      <c r="W122" s="2"/>
      <c r="X122" s="2"/>
      <c r="Y122" s="2"/>
      <c r="Z122" s="2"/>
    </row>
    <row r="123" spans="1:26" ht="9.75" customHeight="1" x14ac:dyDescent="0.15">
      <c r="A123" s="408" t="s">
        <v>577</v>
      </c>
      <c r="B123" s="439">
        <v>2100</v>
      </c>
      <c r="C123" s="275"/>
      <c r="D123" s="199"/>
      <c r="E123" s="199"/>
      <c r="F123" s="199"/>
      <c r="G123" s="199"/>
      <c r="H123" s="199"/>
      <c r="I123" s="199"/>
      <c r="J123" s="199"/>
      <c r="K123" s="276"/>
      <c r="L123" s="2"/>
      <c r="M123" s="2"/>
      <c r="N123" s="2"/>
      <c r="O123" s="2"/>
      <c r="P123" s="2"/>
      <c r="Q123" s="2"/>
      <c r="R123" s="2"/>
      <c r="S123" s="2"/>
      <c r="T123" s="2"/>
      <c r="U123" s="2"/>
      <c r="V123" s="2"/>
      <c r="W123" s="2"/>
      <c r="X123" s="2"/>
      <c r="Y123" s="2"/>
      <c r="Z123" s="2"/>
    </row>
    <row r="124" spans="1:26" ht="9.75" customHeight="1" x14ac:dyDescent="0.15">
      <c r="A124" s="393" t="s">
        <v>664</v>
      </c>
      <c r="B124" s="394">
        <v>2190</v>
      </c>
      <c r="C124" s="440"/>
      <c r="D124" s="440"/>
      <c r="E124" s="440"/>
      <c r="F124" s="440"/>
      <c r="G124" s="440"/>
      <c r="H124" s="440"/>
      <c r="I124" s="440"/>
      <c r="J124" s="440"/>
      <c r="K124" s="103">
        <f>SUM(C124:J124)</f>
        <v>0</v>
      </c>
      <c r="L124" s="88"/>
      <c r="M124" s="88"/>
      <c r="N124" s="88"/>
      <c r="O124" s="88"/>
      <c r="P124" s="88"/>
      <c r="Q124" s="88"/>
      <c r="R124" s="88"/>
      <c r="S124" s="88"/>
      <c r="T124" s="88"/>
      <c r="U124" s="88"/>
      <c r="V124" s="88"/>
      <c r="W124" s="88"/>
      <c r="X124" s="88"/>
      <c r="Y124" s="88"/>
      <c r="Z124" s="88"/>
    </row>
    <row r="125" spans="1:26" ht="9.75" customHeight="1" x14ac:dyDescent="0.15">
      <c r="A125" s="441" t="s">
        <v>601</v>
      </c>
      <c r="B125" s="439">
        <v>2500</v>
      </c>
      <c r="C125" s="275"/>
      <c r="D125" s="199"/>
      <c r="E125" s="199"/>
      <c r="F125" s="199"/>
      <c r="G125" s="199"/>
      <c r="H125" s="199"/>
      <c r="I125" s="199"/>
      <c r="J125" s="199"/>
      <c r="K125" s="276"/>
      <c r="L125" s="2"/>
      <c r="M125" s="2"/>
      <c r="N125" s="2"/>
      <c r="O125" s="2"/>
      <c r="P125" s="2"/>
      <c r="Q125" s="2"/>
      <c r="R125" s="2"/>
      <c r="S125" s="2"/>
      <c r="T125" s="2"/>
      <c r="U125" s="2"/>
      <c r="V125" s="2"/>
      <c r="W125" s="2"/>
      <c r="X125" s="2"/>
      <c r="Y125" s="2"/>
      <c r="Z125" s="2"/>
    </row>
    <row r="126" spans="1:26" ht="9.75" customHeight="1" x14ac:dyDescent="0.15">
      <c r="A126" s="393" t="s">
        <v>602</v>
      </c>
      <c r="B126" s="394">
        <v>2510</v>
      </c>
      <c r="C126" s="440"/>
      <c r="D126" s="440"/>
      <c r="E126" s="440"/>
      <c r="F126" s="440"/>
      <c r="G126" s="440"/>
      <c r="H126" s="440"/>
      <c r="I126" s="440"/>
      <c r="J126" s="440"/>
      <c r="K126" s="103">
        <f t="shared" ref="K126:K130" si="23">SUM(C126:J126)</f>
        <v>0</v>
      </c>
      <c r="L126" s="88"/>
      <c r="M126" s="88"/>
      <c r="N126" s="88"/>
      <c r="O126" s="88"/>
      <c r="P126" s="88"/>
      <c r="Q126" s="88"/>
      <c r="R126" s="88"/>
      <c r="S126" s="88"/>
      <c r="T126" s="88"/>
      <c r="U126" s="88"/>
      <c r="V126" s="88"/>
      <c r="W126" s="88"/>
      <c r="X126" s="88"/>
      <c r="Y126" s="88"/>
      <c r="Z126" s="88"/>
    </row>
    <row r="127" spans="1:26" ht="9.75" customHeight="1" x14ac:dyDescent="0.15">
      <c r="A127" s="393" t="s">
        <v>665</v>
      </c>
      <c r="B127" s="394">
        <v>2530</v>
      </c>
      <c r="C127" s="440"/>
      <c r="D127" s="440"/>
      <c r="E127" s="440">
        <v>5000</v>
      </c>
      <c r="F127" s="440"/>
      <c r="G127" s="440"/>
      <c r="H127" s="440"/>
      <c r="I127" s="440"/>
      <c r="J127" s="440"/>
      <c r="K127" s="103">
        <f t="shared" si="23"/>
        <v>5000</v>
      </c>
      <c r="L127" s="88"/>
      <c r="M127" s="88"/>
      <c r="N127" s="88"/>
      <c r="O127" s="88"/>
      <c r="P127" s="88"/>
      <c r="Q127" s="88"/>
      <c r="R127" s="88"/>
      <c r="S127" s="88"/>
      <c r="T127" s="88"/>
      <c r="U127" s="88"/>
      <c r="V127" s="88"/>
      <c r="W127" s="88"/>
      <c r="X127" s="88"/>
      <c r="Y127" s="88"/>
      <c r="Z127" s="88"/>
    </row>
    <row r="128" spans="1:26" ht="9.75" customHeight="1" x14ac:dyDescent="0.15">
      <c r="A128" s="393" t="s">
        <v>604</v>
      </c>
      <c r="B128" s="394">
        <v>2540</v>
      </c>
      <c r="C128" s="440">
        <v>265214</v>
      </c>
      <c r="D128" s="440">
        <v>69254</v>
      </c>
      <c r="E128" s="440">
        <v>443155</v>
      </c>
      <c r="F128" s="440">
        <v>235000</v>
      </c>
      <c r="G128" s="440">
        <v>1510000</v>
      </c>
      <c r="H128" s="440"/>
      <c r="I128" s="440"/>
      <c r="J128" s="440"/>
      <c r="K128" s="103">
        <f t="shared" si="23"/>
        <v>2522623</v>
      </c>
      <c r="L128" s="88"/>
      <c r="M128" s="88"/>
      <c r="N128" s="88"/>
      <c r="O128" s="88"/>
      <c r="P128" s="88"/>
      <c r="Q128" s="88"/>
      <c r="R128" s="88"/>
      <c r="S128" s="88"/>
      <c r="T128" s="88"/>
      <c r="U128" s="88"/>
      <c r="V128" s="88"/>
      <c r="W128" s="88"/>
      <c r="X128" s="88"/>
      <c r="Y128" s="88"/>
      <c r="Z128" s="88"/>
    </row>
    <row r="129" spans="1:26" ht="9.75" customHeight="1" x14ac:dyDescent="0.15">
      <c r="A129" s="393" t="s">
        <v>605</v>
      </c>
      <c r="B129" s="394">
        <v>2550</v>
      </c>
      <c r="C129" s="440"/>
      <c r="D129" s="440"/>
      <c r="E129" s="440"/>
      <c r="F129" s="440"/>
      <c r="G129" s="440"/>
      <c r="H129" s="440"/>
      <c r="I129" s="440"/>
      <c r="J129" s="440"/>
      <c r="K129" s="103">
        <f t="shared" si="23"/>
        <v>0</v>
      </c>
      <c r="L129" s="88"/>
      <c r="M129" s="88"/>
      <c r="N129" s="88"/>
      <c r="O129" s="88"/>
      <c r="P129" s="88"/>
      <c r="Q129" s="88"/>
      <c r="R129" s="88"/>
      <c r="S129" s="88"/>
      <c r="T129" s="88"/>
      <c r="U129" s="88"/>
      <c r="V129" s="88"/>
      <c r="W129" s="88"/>
      <c r="X129" s="88"/>
      <c r="Y129" s="88"/>
      <c r="Z129" s="88"/>
    </row>
    <row r="130" spans="1:26" ht="9.75" customHeight="1" x14ac:dyDescent="0.15">
      <c r="A130" s="398" t="s">
        <v>606</v>
      </c>
      <c r="B130" s="394">
        <v>2560</v>
      </c>
      <c r="C130" s="106"/>
      <c r="D130" s="106"/>
      <c r="E130" s="106"/>
      <c r="F130" s="106"/>
      <c r="G130" s="148"/>
      <c r="H130" s="106"/>
      <c r="I130" s="148"/>
      <c r="J130" s="106"/>
      <c r="K130" s="103">
        <f t="shared" si="23"/>
        <v>0</v>
      </c>
      <c r="L130" s="88"/>
      <c r="M130" s="88"/>
      <c r="N130" s="88"/>
      <c r="O130" s="88"/>
      <c r="P130" s="88"/>
      <c r="Q130" s="88"/>
      <c r="R130" s="88"/>
      <c r="S130" s="88"/>
      <c r="T130" s="88"/>
      <c r="U130" s="88"/>
      <c r="V130" s="88"/>
      <c r="W130" s="88"/>
      <c r="X130" s="88"/>
      <c r="Y130" s="88"/>
      <c r="Z130" s="88"/>
    </row>
    <row r="131" spans="1:26" ht="9.75" customHeight="1" x14ac:dyDescent="0.15">
      <c r="A131" s="108" t="s">
        <v>608</v>
      </c>
      <c r="B131" s="282">
        <v>2500</v>
      </c>
      <c r="C131" s="110">
        <f t="shared" ref="C131:D131" si="24">SUM(C126:C129)</f>
        <v>265214</v>
      </c>
      <c r="D131" s="110">
        <f t="shared" si="24"/>
        <v>69254</v>
      </c>
      <c r="E131" s="110">
        <f t="shared" ref="E131:K131" si="25">SUM(E126:E130)</f>
        <v>448155</v>
      </c>
      <c r="F131" s="110">
        <f t="shared" si="25"/>
        <v>235000</v>
      </c>
      <c r="G131" s="110">
        <f t="shared" si="25"/>
        <v>1510000</v>
      </c>
      <c r="H131" s="110">
        <f t="shared" si="25"/>
        <v>0</v>
      </c>
      <c r="I131" s="110">
        <f t="shared" si="25"/>
        <v>0</v>
      </c>
      <c r="J131" s="110">
        <f t="shared" si="25"/>
        <v>0</v>
      </c>
      <c r="K131" s="110">
        <f t="shared" si="25"/>
        <v>2527623</v>
      </c>
      <c r="L131" s="88"/>
      <c r="M131" s="88"/>
      <c r="N131" s="88"/>
      <c r="O131" s="88"/>
      <c r="P131" s="88"/>
      <c r="Q131" s="88"/>
      <c r="R131" s="88"/>
      <c r="S131" s="88"/>
      <c r="T131" s="88"/>
      <c r="U131" s="88"/>
      <c r="V131" s="88"/>
      <c r="W131" s="88"/>
      <c r="X131" s="88"/>
      <c r="Y131" s="88"/>
      <c r="Z131" s="88"/>
    </row>
    <row r="132" spans="1:26" ht="9.75" customHeight="1" x14ac:dyDescent="0.15">
      <c r="A132" s="442" t="s">
        <v>666</v>
      </c>
      <c r="B132" s="403">
        <v>2900</v>
      </c>
      <c r="C132" s="440"/>
      <c r="D132" s="440"/>
      <c r="E132" s="440"/>
      <c r="F132" s="440"/>
      <c r="G132" s="440"/>
      <c r="H132" s="440"/>
      <c r="I132" s="440"/>
      <c r="J132" s="440"/>
      <c r="K132" s="189">
        <f>SUM(C132:J132)</f>
        <v>0</v>
      </c>
      <c r="L132" s="2"/>
      <c r="M132" s="2"/>
      <c r="N132" s="2"/>
      <c r="O132" s="2"/>
      <c r="P132" s="2"/>
      <c r="Q132" s="2"/>
      <c r="R132" s="2"/>
      <c r="S132" s="2"/>
      <c r="T132" s="2"/>
      <c r="U132" s="2"/>
      <c r="V132" s="2"/>
      <c r="W132" s="2"/>
      <c r="X132" s="2"/>
      <c r="Y132" s="2"/>
      <c r="Z132" s="2"/>
    </row>
    <row r="133" spans="1:26" ht="9.75" customHeight="1" x14ac:dyDescent="0.15">
      <c r="A133" s="424" t="s">
        <v>618</v>
      </c>
      <c r="B133" s="370">
        <v>2000</v>
      </c>
      <c r="C133" s="116">
        <f t="shared" ref="C133:K133" si="26">SUM(C124,C131,C132)</f>
        <v>265214</v>
      </c>
      <c r="D133" s="116">
        <f t="shared" si="26"/>
        <v>69254</v>
      </c>
      <c r="E133" s="116">
        <f t="shared" si="26"/>
        <v>448155</v>
      </c>
      <c r="F133" s="116">
        <f t="shared" si="26"/>
        <v>235000</v>
      </c>
      <c r="G133" s="116">
        <f t="shared" si="26"/>
        <v>1510000</v>
      </c>
      <c r="H133" s="116">
        <f t="shared" si="26"/>
        <v>0</v>
      </c>
      <c r="I133" s="116">
        <f t="shared" si="26"/>
        <v>0</v>
      </c>
      <c r="J133" s="116">
        <f t="shared" si="26"/>
        <v>0</v>
      </c>
      <c r="K133" s="116">
        <f t="shared" si="26"/>
        <v>2527623</v>
      </c>
      <c r="L133" s="88"/>
      <c r="M133" s="88"/>
      <c r="N133" s="88"/>
      <c r="O133" s="88"/>
      <c r="P133" s="88"/>
      <c r="Q133" s="88"/>
      <c r="R133" s="88"/>
      <c r="S133" s="88"/>
      <c r="T133" s="88"/>
      <c r="U133" s="88"/>
      <c r="V133" s="88"/>
      <c r="W133" s="88"/>
      <c r="X133" s="88"/>
      <c r="Y133" s="88"/>
      <c r="Z133" s="88"/>
    </row>
    <row r="134" spans="1:26" ht="9.75" customHeight="1" x14ac:dyDescent="0.15">
      <c r="A134" s="443" t="s">
        <v>667</v>
      </c>
      <c r="B134" s="405">
        <v>3000</v>
      </c>
      <c r="C134" s="444"/>
      <c r="D134" s="444"/>
      <c r="E134" s="444"/>
      <c r="F134" s="444"/>
      <c r="G134" s="444"/>
      <c r="H134" s="445"/>
      <c r="I134" s="446"/>
      <c r="J134" s="446"/>
      <c r="K134" s="103">
        <f>SUM(C134:J134)</f>
        <v>0</v>
      </c>
      <c r="L134" s="2"/>
      <c r="M134" s="2"/>
      <c r="N134" s="2"/>
      <c r="O134" s="2"/>
      <c r="P134" s="2"/>
      <c r="Q134" s="2"/>
      <c r="R134" s="2"/>
      <c r="S134" s="2"/>
      <c r="T134" s="2"/>
      <c r="U134" s="2"/>
      <c r="V134" s="2"/>
      <c r="W134" s="2"/>
      <c r="X134" s="2"/>
      <c r="Y134" s="2"/>
      <c r="Z134" s="2"/>
    </row>
    <row r="135" spans="1:26" ht="9.75" customHeight="1" x14ac:dyDescent="0.15">
      <c r="A135" s="447" t="s">
        <v>668</v>
      </c>
      <c r="B135" s="448">
        <v>4000</v>
      </c>
      <c r="C135" s="375"/>
      <c r="D135" s="376"/>
      <c r="E135" s="376"/>
      <c r="F135" s="376"/>
      <c r="G135" s="376"/>
      <c r="H135" s="376"/>
      <c r="I135" s="376"/>
      <c r="J135" s="376"/>
      <c r="K135" s="377"/>
      <c r="L135" s="2"/>
      <c r="M135" s="2"/>
      <c r="N135" s="2"/>
      <c r="O135" s="2"/>
      <c r="P135" s="2"/>
      <c r="Q135" s="2"/>
      <c r="R135" s="2"/>
      <c r="S135" s="2"/>
      <c r="T135" s="2"/>
      <c r="U135" s="2"/>
      <c r="V135" s="2"/>
      <c r="W135" s="2"/>
      <c r="X135" s="2"/>
      <c r="Y135" s="2"/>
      <c r="Z135" s="2"/>
    </row>
    <row r="136" spans="1:26" ht="9.75" customHeight="1" x14ac:dyDescent="0.15">
      <c r="A136" s="408" t="s">
        <v>621</v>
      </c>
      <c r="B136" s="449">
        <v>4100</v>
      </c>
      <c r="C136" s="275"/>
      <c r="D136" s="199"/>
      <c r="E136" s="199"/>
      <c r="F136" s="199"/>
      <c r="G136" s="199"/>
      <c r="H136" s="199"/>
      <c r="I136" s="199"/>
      <c r="J136" s="199"/>
      <c r="K136" s="276"/>
      <c r="L136" s="88"/>
      <c r="M136" s="88"/>
      <c r="N136" s="88"/>
      <c r="O136" s="88"/>
      <c r="P136" s="88"/>
      <c r="Q136" s="88"/>
      <c r="R136" s="88"/>
      <c r="S136" s="88"/>
      <c r="T136" s="88"/>
      <c r="U136" s="88"/>
      <c r="V136" s="88"/>
      <c r="W136" s="88"/>
      <c r="X136" s="88"/>
      <c r="Y136" s="88"/>
      <c r="Z136" s="88"/>
    </row>
    <row r="137" spans="1:26" ht="9.75" customHeight="1" x14ac:dyDescent="0.15">
      <c r="A137" s="393" t="s">
        <v>622</v>
      </c>
      <c r="B137" s="394">
        <v>4110</v>
      </c>
      <c r="C137" s="124"/>
      <c r="D137" s="129"/>
      <c r="E137" s="440"/>
      <c r="F137" s="124"/>
      <c r="G137" s="124"/>
      <c r="H137" s="440"/>
      <c r="I137" s="124"/>
      <c r="J137" s="129"/>
      <c r="K137" s="168">
        <f>SUM(E137,H137)</f>
        <v>0</v>
      </c>
      <c r="L137" s="88"/>
      <c r="M137" s="88"/>
      <c r="N137" s="88"/>
      <c r="O137" s="88"/>
      <c r="P137" s="88"/>
      <c r="Q137" s="88"/>
      <c r="R137" s="88"/>
      <c r="S137" s="88"/>
      <c r="T137" s="88"/>
      <c r="U137" s="88"/>
      <c r="V137" s="88"/>
      <c r="W137" s="88"/>
      <c r="X137" s="88"/>
      <c r="Y137" s="88"/>
      <c r="Z137" s="88"/>
    </row>
    <row r="138" spans="1:26" ht="9.75" customHeight="1" x14ac:dyDescent="0.15">
      <c r="A138" s="393" t="s">
        <v>623</v>
      </c>
      <c r="B138" s="450">
        <v>4120</v>
      </c>
      <c r="C138" s="124"/>
      <c r="D138" s="129"/>
      <c r="E138" s="148"/>
      <c r="F138" s="124"/>
      <c r="G138" s="124"/>
      <c r="H138" s="148"/>
      <c r="I138" s="124"/>
      <c r="J138" s="129"/>
      <c r="K138" s="103">
        <f t="shared" ref="K138:K140" si="27">SUM(C138:J138)</f>
        <v>0</v>
      </c>
      <c r="L138" s="88"/>
      <c r="M138" s="88"/>
      <c r="N138" s="88"/>
      <c r="O138" s="88"/>
      <c r="P138" s="88"/>
      <c r="Q138" s="88"/>
      <c r="R138" s="88"/>
      <c r="S138" s="88"/>
      <c r="T138" s="88"/>
      <c r="U138" s="88"/>
      <c r="V138" s="88"/>
      <c r="W138" s="88"/>
      <c r="X138" s="88"/>
      <c r="Y138" s="88"/>
      <c r="Z138" s="88"/>
    </row>
    <row r="139" spans="1:26" ht="9.75" customHeight="1" x14ac:dyDescent="0.15">
      <c r="A139" s="393" t="s">
        <v>669</v>
      </c>
      <c r="B139" s="394">
        <v>4140</v>
      </c>
      <c r="C139" s="124"/>
      <c r="D139" s="129"/>
      <c r="E139" s="148"/>
      <c r="F139" s="124"/>
      <c r="G139" s="124"/>
      <c r="H139" s="148"/>
      <c r="I139" s="124"/>
      <c r="J139" s="129"/>
      <c r="K139" s="103">
        <f t="shared" si="27"/>
        <v>0</v>
      </c>
      <c r="L139" s="88"/>
      <c r="M139" s="88"/>
      <c r="N139" s="88"/>
      <c r="O139" s="88"/>
      <c r="P139" s="88"/>
      <c r="Q139" s="88"/>
      <c r="R139" s="88"/>
      <c r="S139" s="88"/>
      <c r="T139" s="88"/>
      <c r="U139" s="88"/>
      <c r="V139" s="88"/>
      <c r="W139" s="88"/>
      <c r="X139" s="88"/>
      <c r="Y139" s="88"/>
      <c r="Z139" s="88"/>
    </row>
    <row r="140" spans="1:26" ht="9.75" customHeight="1" x14ac:dyDescent="0.15">
      <c r="A140" s="400" t="s">
        <v>670</v>
      </c>
      <c r="B140" s="394">
        <v>4190</v>
      </c>
      <c r="C140" s="124"/>
      <c r="D140" s="129"/>
      <c r="E140" s="148"/>
      <c r="F140" s="124"/>
      <c r="G140" s="124"/>
      <c r="H140" s="148"/>
      <c r="I140" s="124"/>
      <c r="J140" s="129"/>
      <c r="K140" s="103">
        <f t="shared" si="27"/>
        <v>0</v>
      </c>
      <c r="L140" s="88"/>
      <c r="M140" s="88"/>
      <c r="N140" s="88"/>
      <c r="O140" s="88"/>
      <c r="P140" s="88"/>
      <c r="Q140" s="88"/>
      <c r="R140" s="88"/>
      <c r="S140" s="88"/>
      <c r="T140" s="88"/>
      <c r="U140" s="88"/>
      <c r="V140" s="88"/>
      <c r="W140" s="88"/>
      <c r="X140" s="88"/>
      <c r="Y140" s="88"/>
      <c r="Z140" s="88"/>
    </row>
    <row r="141" spans="1:26" ht="9.75" customHeight="1" x14ac:dyDescent="0.15">
      <c r="A141" s="108" t="s">
        <v>628</v>
      </c>
      <c r="B141" s="370">
        <v>4100</v>
      </c>
      <c r="C141" s="124"/>
      <c r="D141" s="129"/>
      <c r="E141" s="116">
        <f>SUM(E137:E140)</f>
        <v>0</v>
      </c>
      <c r="F141" s="124"/>
      <c r="G141" s="124"/>
      <c r="H141" s="116">
        <f>SUM(H137:H140)</f>
        <v>0</v>
      </c>
      <c r="I141" s="124"/>
      <c r="J141" s="129"/>
      <c r="K141" s="116">
        <f>SUM(K137:K140)</f>
        <v>0</v>
      </c>
      <c r="L141" s="88"/>
      <c r="M141" s="88"/>
      <c r="N141" s="88"/>
      <c r="O141" s="88"/>
      <c r="P141" s="88"/>
      <c r="Q141" s="88"/>
      <c r="R141" s="88"/>
      <c r="S141" s="88"/>
      <c r="T141" s="88"/>
      <c r="U141" s="88"/>
      <c r="V141" s="88"/>
      <c r="W141" s="88"/>
      <c r="X141" s="88"/>
      <c r="Y141" s="88"/>
      <c r="Z141" s="88"/>
    </row>
    <row r="142" spans="1:26" ht="9.75" customHeight="1" x14ac:dyDescent="0.15">
      <c r="A142" s="451" t="s">
        <v>671</v>
      </c>
      <c r="B142" s="338">
        <v>4400</v>
      </c>
      <c r="C142" s="124"/>
      <c r="D142" s="129"/>
      <c r="E142" s="344"/>
      <c r="F142" s="124"/>
      <c r="G142" s="124"/>
      <c r="H142" s="335"/>
      <c r="I142" s="124"/>
      <c r="J142" s="129"/>
      <c r="K142" s="196">
        <f>SUM(C142:J142)</f>
        <v>0</v>
      </c>
      <c r="L142" s="88"/>
      <c r="M142" s="88"/>
      <c r="N142" s="88"/>
      <c r="O142" s="88"/>
      <c r="P142" s="88"/>
      <c r="Q142" s="88"/>
      <c r="R142" s="88"/>
      <c r="S142" s="88"/>
      <c r="T142" s="88"/>
      <c r="U142" s="88"/>
      <c r="V142" s="88"/>
      <c r="W142" s="88"/>
      <c r="X142" s="88"/>
      <c r="Y142" s="88"/>
      <c r="Z142" s="88"/>
    </row>
    <row r="143" spans="1:26" ht="9.75" customHeight="1" x14ac:dyDescent="0.15">
      <c r="A143" s="452" t="s">
        <v>672</v>
      </c>
      <c r="B143" s="342">
        <v>4000</v>
      </c>
      <c r="C143" s="124"/>
      <c r="D143" s="124"/>
      <c r="E143" s="123">
        <f>SUM(E141)</f>
        <v>0</v>
      </c>
      <c r="F143" s="124"/>
      <c r="G143" s="124"/>
      <c r="H143" s="136">
        <f>SUM(H141:H142)</f>
        <v>0</v>
      </c>
      <c r="I143" s="124"/>
      <c r="J143" s="124"/>
      <c r="K143" s="136">
        <f>SUM(K141:K142)</f>
        <v>0</v>
      </c>
      <c r="L143" s="88"/>
      <c r="M143" s="88"/>
      <c r="N143" s="88"/>
      <c r="O143" s="88"/>
      <c r="P143" s="88"/>
      <c r="Q143" s="88"/>
      <c r="R143" s="88"/>
      <c r="S143" s="88"/>
      <c r="T143" s="88"/>
      <c r="U143" s="88"/>
      <c r="V143" s="88"/>
      <c r="W143" s="88"/>
      <c r="X143" s="88"/>
      <c r="Y143" s="88"/>
      <c r="Z143" s="88"/>
    </row>
    <row r="144" spans="1:26" ht="9.75" customHeight="1" x14ac:dyDescent="0.15">
      <c r="A144" s="453" t="s">
        <v>673</v>
      </c>
      <c r="B144" s="420">
        <v>5000</v>
      </c>
      <c r="C144" s="124"/>
      <c r="D144" s="124"/>
      <c r="E144" s="162"/>
      <c r="F144" s="124"/>
      <c r="G144" s="124"/>
      <c r="H144" s="124"/>
      <c r="I144" s="124"/>
      <c r="J144" s="124"/>
      <c r="K144" s="124"/>
      <c r="L144" s="2"/>
      <c r="M144" s="2"/>
      <c r="N144" s="2"/>
      <c r="O144" s="2"/>
      <c r="P144" s="2"/>
      <c r="Q144" s="2"/>
      <c r="R144" s="2"/>
      <c r="S144" s="2"/>
      <c r="T144" s="2"/>
      <c r="U144" s="2"/>
      <c r="V144" s="2"/>
      <c r="W144" s="2"/>
      <c r="X144" s="2"/>
      <c r="Y144" s="2"/>
      <c r="Z144" s="2"/>
    </row>
    <row r="145" spans="1:26" ht="9.75" customHeight="1" x14ac:dyDescent="0.15">
      <c r="A145" s="389" t="s">
        <v>648</v>
      </c>
      <c r="B145" s="396">
        <v>5100</v>
      </c>
      <c r="C145" s="124"/>
      <c r="D145" s="124"/>
      <c r="E145" s="124"/>
      <c r="F145" s="124"/>
      <c r="G145" s="124"/>
      <c r="H145" s="124"/>
      <c r="I145" s="124"/>
      <c r="J145" s="124"/>
      <c r="K145" s="124"/>
      <c r="L145" s="2"/>
      <c r="M145" s="2"/>
      <c r="N145" s="2"/>
      <c r="O145" s="2"/>
      <c r="P145" s="2"/>
      <c r="Q145" s="2"/>
      <c r="R145" s="2"/>
      <c r="S145" s="2"/>
      <c r="T145" s="2"/>
      <c r="U145" s="2"/>
      <c r="V145" s="2"/>
      <c r="W145" s="2"/>
      <c r="X145" s="2"/>
      <c r="Y145" s="2"/>
      <c r="Z145" s="2"/>
    </row>
    <row r="146" spans="1:26" ht="9.75" customHeight="1" x14ac:dyDescent="0.15">
      <c r="A146" s="393" t="s">
        <v>649</v>
      </c>
      <c r="B146" s="394">
        <v>5110</v>
      </c>
      <c r="C146" s="124"/>
      <c r="D146" s="124"/>
      <c r="E146" s="124"/>
      <c r="F146" s="124"/>
      <c r="G146" s="124"/>
      <c r="H146" s="148"/>
      <c r="I146" s="124"/>
      <c r="J146" s="129"/>
      <c r="K146" s="103">
        <f t="shared" ref="K146:K150" si="28">SUM(C146:J146)</f>
        <v>0</v>
      </c>
      <c r="L146" s="88"/>
      <c r="M146" s="88"/>
      <c r="N146" s="88"/>
      <c r="O146" s="88"/>
      <c r="P146" s="88"/>
      <c r="Q146" s="88"/>
      <c r="R146" s="88"/>
      <c r="S146" s="88"/>
      <c r="T146" s="88"/>
      <c r="U146" s="88"/>
      <c r="V146" s="88"/>
      <c r="W146" s="88"/>
      <c r="X146" s="88"/>
      <c r="Y146" s="88"/>
      <c r="Z146" s="88"/>
    </row>
    <row r="147" spans="1:26" ht="9.75" customHeight="1" x14ac:dyDescent="0.15">
      <c r="A147" s="393" t="s">
        <v>650</v>
      </c>
      <c r="B147" s="394">
        <v>5120</v>
      </c>
      <c r="C147" s="124"/>
      <c r="D147" s="124"/>
      <c r="E147" s="124"/>
      <c r="F147" s="124"/>
      <c r="G147" s="124"/>
      <c r="H147" s="148"/>
      <c r="I147" s="124"/>
      <c r="J147" s="129"/>
      <c r="K147" s="103">
        <f t="shared" si="28"/>
        <v>0</v>
      </c>
      <c r="L147" s="88"/>
      <c r="M147" s="88"/>
      <c r="N147" s="88"/>
      <c r="O147" s="88"/>
      <c r="P147" s="88"/>
      <c r="Q147" s="88"/>
      <c r="R147" s="88"/>
      <c r="S147" s="88"/>
      <c r="T147" s="88"/>
      <c r="U147" s="88"/>
      <c r="V147" s="88"/>
      <c r="W147" s="88"/>
      <c r="X147" s="88"/>
      <c r="Y147" s="88"/>
      <c r="Z147" s="88"/>
    </row>
    <row r="148" spans="1:26" ht="9.75" customHeight="1" x14ac:dyDescent="0.15">
      <c r="A148" s="454" t="s">
        <v>674</v>
      </c>
      <c r="B148" s="394">
        <v>5130</v>
      </c>
      <c r="C148" s="124"/>
      <c r="D148" s="124"/>
      <c r="E148" s="124"/>
      <c r="F148" s="124"/>
      <c r="G148" s="124"/>
      <c r="H148" s="148"/>
      <c r="I148" s="124"/>
      <c r="J148" s="129"/>
      <c r="K148" s="103">
        <f t="shared" si="28"/>
        <v>0</v>
      </c>
      <c r="L148" s="88"/>
      <c r="M148" s="88"/>
      <c r="N148" s="88"/>
      <c r="O148" s="88"/>
      <c r="P148" s="88"/>
      <c r="Q148" s="88"/>
      <c r="R148" s="88"/>
      <c r="S148" s="88"/>
      <c r="T148" s="88"/>
      <c r="U148" s="88"/>
      <c r="V148" s="88"/>
      <c r="W148" s="88"/>
      <c r="X148" s="88"/>
      <c r="Y148" s="88"/>
      <c r="Z148" s="88"/>
    </row>
    <row r="149" spans="1:26" ht="9.75" customHeight="1" x14ac:dyDescent="0.15">
      <c r="A149" s="455" t="s">
        <v>652</v>
      </c>
      <c r="B149" s="394">
        <v>5140</v>
      </c>
      <c r="C149" s="124"/>
      <c r="D149" s="124"/>
      <c r="E149" s="124"/>
      <c r="F149" s="124"/>
      <c r="G149" s="124"/>
      <c r="H149" s="148"/>
      <c r="I149" s="124"/>
      <c r="J149" s="129"/>
      <c r="K149" s="103">
        <f t="shared" si="28"/>
        <v>0</v>
      </c>
      <c r="L149" s="88"/>
      <c r="M149" s="88"/>
      <c r="N149" s="88"/>
      <c r="O149" s="88"/>
      <c r="P149" s="88"/>
      <c r="Q149" s="88"/>
      <c r="R149" s="88"/>
      <c r="S149" s="88"/>
      <c r="T149" s="88"/>
      <c r="U149" s="88"/>
      <c r="V149" s="88"/>
      <c r="W149" s="88"/>
      <c r="X149" s="88"/>
      <c r="Y149" s="88"/>
      <c r="Z149" s="88"/>
    </row>
    <row r="150" spans="1:26" ht="9.75" customHeight="1" x14ac:dyDescent="0.15">
      <c r="A150" s="455" t="s">
        <v>675</v>
      </c>
      <c r="B150" s="394">
        <v>5150</v>
      </c>
      <c r="C150" s="124"/>
      <c r="D150" s="124"/>
      <c r="E150" s="124"/>
      <c r="F150" s="124"/>
      <c r="G150" s="124"/>
      <c r="H150" s="148"/>
      <c r="I150" s="124"/>
      <c r="J150" s="129"/>
      <c r="K150" s="103">
        <f t="shared" si="28"/>
        <v>0</v>
      </c>
      <c r="L150" s="88"/>
      <c r="M150" s="88"/>
      <c r="N150" s="88"/>
      <c r="O150" s="88"/>
      <c r="P150" s="88"/>
      <c r="Q150" s="88"/>
      <c r="R150" s="88"/>
      <c r="S150" s="88"/>
      <c r="T150" s="88"/>
      <c r="U150" s="88"/>
      <c r="V150" s="88"/>
      <c r="W150" s="88"/>
      <c r="X150" s="88"/>
      <c r="Y150" s="88"/>
      <c r="Z150" s="88"/>
    </row>
    <row r="151" spans="1:26" ht="9.75" customHeight="1" x14ac:dyDescent="0.15">
      <c r="A151" s="108" t="s">
        <v>654</v>
      </c>
      <c r="B151" s="370">
        <v>5100</v>
      </c>
      <c r="C151" s="124"/>
      <c r="D151" s="124"/>
      <c r="E151" s="124"/>
      <c r="F151" s="124"/>
      <c r="G151" s="124"/>
      <c r="H151" s="110">
        <f>SUM(H146:H150)</f>
        <v>0</v>
      </c>
      <c r="I151" s="124"/>
      <c r="J151" s="129"/>
      <c r="K151" s="110">
        <f>SUM(K146:K150)</f>
        <v>0</v>
      </c>
      <c r="L151" s="88"/>
      <c r="M151" s="88"/>
      <c r="N151" s="88"/>
      <c r="O151" s="88"/>
      <c r="P151" s="88"/>
      <c r="Q151" s="88"/>
      <c r="R151" s="88"/>
      <c r="S151" s="88"/>
      <c r="T151" s="88"/>
      <c r="U151" s="88"/>
      <c r="V151" s="88"/>
      <c r="W151" s="88"/>
      <c r="X151" s="88"/>
      <c r="Y151" s="88"/>
      <c r="Z151" s="88"/>
    </row>
    <row r="152" spans="1:26" ht="9.75" customHeight="1" x14ac:dyDescent="0.15">
      <c r="A152" s="408" t="s">
        <v>655</v>
      </c>
      <c r="B152" s="456">
        <v>5200</v>
      </c>
      <c r="C152" s="124"/>
      <c r="D152" s="124"/>
      <c r="E152" s="124"/>
      <c r="F152" s="124"/>
      <c r="G152" s="124"/>
      <c r="H152" s="148"/>
      <c r="I152" s="124"/>
      <c r="J152" s="129"/>
      <c r="K152" s="103">
        <f>SUM(H152:J152)</f>
        <v>0</v>
      </c>
      <c r="L152" s="2"/>
      <c r="M152" s="2"/>
      <c r="N152" s="2"/>
      <c r="O152" s="2"/>
      <c r="P152" s="2"/>
      <c r="Q152" s="2"/>
      <c r="R152" s="2"/>
      <c r="S152" s="2"/>
      <c r="T152" s="2"/>
      <c r="U152" s="2"/>
      <c r="V152" s="2"/>
      <c r="W152" s="2"/>
      <c r="X152" s="2"/>
      <c r="Y152" s="2"/>
      <c r="Z152" s="2"/>
    </row>
    <row r="153" spans="1:26" ht="9.75" customHeight="1" x14ac:dyDescent="0.15">
      <c r="A153" s="457" t="s">
        <v>656</v>
      </c>
      <c r="B153" s="458">
        <v>5000</v>
      </c>
      <c r="C153" s="124"/>
      <c r="D153" s="124"/>
      <c r="E153" s="124"/>
      <c r="F153" s="124"/>
      <c r="G153" s="124"/>
      <c r="H153" s="116">
        <f>SUM(H151:H152)</f>
        <v>0</v>
      </c>
      <c r="I153" s="124"/>
      <c r="J153" s="129"/>
      <c r="K153" s="116">
        <f>SUM(K151:K152)</f>
        <v>0</v>
      </c>
      <c r="L153" s="88"/>
      <c r="M153" s="88"/>
      <c r="N153" s="88"/>
      <c r="O153" s="88"/>
      <c r="P153" s="88"/>
      <c r="Q153" s="88"/>
      <c r="R153" s="88"/>
      <c r="S153" s="88"/>
      <c r="T153" s="88"/>
      <c r="U153" s="88"/>
      <c r="V153" s="88"/>
      <c r="W153" s="88"/>
      <c r="X153" s="88"/>
      <c r="Y153" s="88"/>
      <c r="Z153" s="88"/>
    </row>
    <row r="154" spans="1:26" ht="9.75" customHeight="1" x14ac:dyDescent="0.15">
      <c r="A154" s="443" t="s">
        <v>676</v>
      </c>
      <c r="B154" s="405">
        <v>6000</v>
      </c>
      <c r="C154" s="124"/>
      <c r="D154" s="124"/>
      <c r="E154" s="124"/>
      <c r="F154" s="124"/>
      <c r="G154" s="124"/>
      <c r="H154" s="444"/>
      <c r="I154" s="124"/>
      <c r="J154" s="129"/>
      <c r="K154" s="136">
        <f>SUM(C154:J154)</f>
        <v>0</v>
      </c>
      <c r="L154" s="2"/>
      <c r="M154" s="2"/>
      <c r="N154" s="2"/>
      <c r="O154" s="2"/>
      <c r="P154" s="2"/>
      <c r="Q154" s="2"/>
      <c r="R154" s="2"/>
      <c r="S154" s="2"/>
      <c r="T154" s="2"/>
      <c r="U154" s="2"/>
      <c r="V154" s="2"/>
      <c r="W154" s="2"/>
      <c r="X154" s="2"/>
      <c r="Y154" s="2"/>
      <c r="Z154" s="2"/>
    </row>
    <row r="155" spans="1:26" ht="9.75" customHeight="1" x14ac:dyDescent="0.15">
      <c r="A155" s="175" t="s">
        <v>677</v>
      </c>
      <c r="B155" s="459"/>
      <c r="C155" s="110">
        <f t="shared" ref="C155:D155" si="29">SUM(C133,C134,C143,C153,C154)</f>
        <v>265214</v>
      </c>
      <c r="D155" s="110">
        <f t="shared" si="29"/>
        <v>69254</v>
      </c>
      <c r="E155" s="110">
        <f>SUM(E133,E134,E143)</f>
        <v>448155</v>
      </c>
      <c r="F155" s="110">
        <f t="shared" ref="F155:K155" si="30">SUM(F133,F134,F143,F153,F154)</f>
        <v>235000</v>
      </c>
      <c r="G155" s="110">
        <f t="shared" si="30"/>
        <v>1510000</v>
      </c>
      <c r="H155" s="110">
        <f t="shared" si="30"/>
        <v>0</v>
      </c>
      <c r="I155" s="110">
        <f t="shared" si="30"/>
        <v>0</v>
      </c>
      <c r="J155" s="110">
        <f t="shared" si="30"/>
        <v>0</v>
      </c>
      <c r="K155" s="116">
        <f t="shared" si="30"/>
        <v>2527623</v>
      </c>
      <c r="L155" s="371"/>
      <c r="M155" s="88"/>
      <c r="N155" s="88"/>
      <c r="O155" s="88"/>
      <c r="P155" s="88"/>
      <c r="Q155" s="88"/>
      <c r="R155" s="88"/>
      <c r="S155" s="88"/>
      <c r="T155" s="88"/>
      <c r="U155" s="88"/>
      <c r="V155" s="88"/>
      <c r="W155" s="88"/>
      <c r="X155" s="88"/>
      <c r="Y155" s="88"/>
      <c r="Z155" s="88"/>
    </row>
    <row r="156" spans="1:26" ht="9.75" customHeight="1" x14ac:dyDescent="0.15">
      <c r="A156" s="460" t="s">
        <v>678</v>
      </c>
      <c r="B156" s="461"/>
      <c r="C156" s="114"/>
      <c r="D156" s="114"/>
      <c r="E156" s="114"/>
      <c r="F156" s="114"/>
      <c r="G156" s="114"/>
      <c r="H156" s="392"/>
      <c r="I156" s="114"/>
      <c r="J156" s="397"/>
      <c r="K156" s="136">
        <f>'EstRev 6-11'!D272-'EstExp 12-20'!K155</f>
        <v>-843446</v>
      </c>
      <c r="L156" s="88"/>
      <c r="M156" s="88"/>
      <c r="N156" s="88"/>
      <c r="O156" s="88"/>
      <c r="P156" s="88"/>
      <c r="Q156" s="88"/>
      <c r="R156" s="88"/>
      <c r="S156" s="88"/>
      <c r="T156" s="88"/>
      <c r="U156" s="88"/>
      <c r="V156" s="88"/>
      <c r="W156" s="88"/>
      <c r="X156" s="88"/>
      <c r="Y156" s="88"/>
      <c r="Z156" s="88"/>
    </row>
    <row r="157" spans="1:26" ht="9.75" customHeight="1" x14ac:dyDescent="0.15">
      <c r="A157" s="436"/>
      <c r="B157" s="23"/>
      <c r="C157" s="438"/>
      <c r="D157" s="438"/>
      <c r="E157" s="438"/>
      <c r="F157" s="438"/>
      <c r="G157" s="438"/>
      <c r="H157" s="438"/>
      <c r="I157" s="438"/>
      <c r="J157" s="438"/>
      <c r="K157" s="438"/>
      <c r="L157" s="88"/>
      <c r="M157" s="88"/>
      <c r="N157" s="88"/>
      <c r="O157" s="88"/>
      <c r="P157" s="88"/>
      <c r="Q157" s="88"/>
      <c r="R157" s="88"/>
      <c r="S157" s="88"/>
      <c r="T157" s="88"/>
      <c r="U157" s="88"/>
      <c r="V157" s="88"/>
      <c r="W157" s="88"/>
      <c r="X157" s="88"/>
      <c r="Y157" s="88"/>
      <c r="Z157" s="88"/>
    </row>
    <row r="158" spans="1:26" ht="9.75" customHeight="1" x14ac:dyDescent="0.15">
      <c r="A158" s="96" t="s">
        <v>679</v>
      </c>
      <c r="B158" s="462"/>
      <c r="C158" s="463"/>
      <c r="D158" s="98"/>
      <c r="E158" s="98"/>
      <c r="F158" s="98"/>
      <c r="G158" s="197"/>
      <c r="H158" s="98"/>
      <c r="I158" s="98"/>
      <c r="J158" s="98"/>
      <c r="K158" s="99"/>
      <c r="L158" s="2"/>
      <c r="M158" s="2"/>
      <c r="N158" s="2"/>
      <c r="O158" s="2"/>
      <c r="P158" s="2"/>
      <c r="Q158" s="2"/>
      <c r="R158" s="2"/>
      <c r="S158" s="2"/>
      <c r="T158" s="2"/>
      <c r="U158" s="2"/>
      <c r="V158" s="2"/>
      <c r="W158" s="2"/>
      <c r="X158" s="2"/>
      <c r="Y158" s="2"/>
      <c r="Z158" s="2"/>
    </row>
    <row r="159" spans="1:26" ht="9.75" customHeight="1" x14ac:dyDescent="0.15">
      <c r="A159" s="121" t="s">
        <v>680</v>
      </c>
      <c r="B159" s="122">
        <v>4000</v>
      </c>
      <c r="C159" s="348"/>
      <c r="D159" s="349"/>
      <c r="E159" s="349"/>
      <c r="F159" s="349"/>
      <c r="G159" s="349"/>
      <c r="H159" s="349"/>
      <c r="I159" s="349"/>
      <c r="J159" s="349"/>
      <c r="K159" s="350"/>
      <c r="L159" s="2"/>
      <c r="M159" s="2"/>
      <c r="N159" s="2"/>
      <c r="O159" s="2"/>
      <c r="P159" s="2"/>
      <c r="Q159" s="2"/>
      <c r="R159" s="2"/>
      <c r="S159" s="2"/>
      <c r="T159" s="2"/>
      <c r="U159" s="2"/>
      <c r="V159" s="2"/>
      <c r="W159" s="2"/>
      <c r="X159" s="2"/>
      <c r="Y159" s="2"/>
      <c r="Z159" s="2"/>
    </row>
    <row r="160" spans="1:26" ht="9.75" customHeight="1" x14ac:dyDescent="0.15">
      <c r="A160" s="464" t="s">
        <v>621</v>
      </c>
      <c r="B160" s="465" t="s">
        <v>681</v>
      </c>
      <c r="C160" s="275"/>
      <c r="D160" s="199"/>
      <c r="E160" s="199"/>
      <c r="F160" s="199"/>
      <c r="G160" s="199"/>
      <c r="H160" s="199"/>
      <c r="I160" s="199"/>
      <c r="J160" s="199"/>
      <c r="K160" s="276"/>
      <c r="L160" s="2"/>
      <c r="M160" s="2"/>
      <c r="N160" s="2"/>
      <c r="O160" s="2"/>
      <c r="P160" s="2"/>
      <c r="Q160" s="2"/>
      <c r="R160" s="2"/>
      <c r="S160" s="2"/>
      <c r="T160" s="2"/>
      <c r="U160" s="2"/>
      <c r="V160" s="2"/>
      <c r="W160" s="2"/>
      <c r="X160" s="2"/>
      <c r="Y160" s="2"/>
      <c r="Z160" s="2"/>
    </row>
    <row r="161" spans="1:26" ht="9.75" customHeight="1" x14ac:dyDescent="0.15">
      <c r="A161" s="418" t="s">
        <v>682</v>
      </c>
      <c r="B161" s="466" t="s">
        <v>683</v>
      </c>
      <c r="C161" s="124"/>
      <c r="D161" s="124"/>
      <c r="E161" s="124"/>
      <c r="F161" s="124"/>
      <c r="G161" s="124"/>
      <c r="H161" s="148"/>
      <c r="I161" s="124"/>
      <c r="J161" s="129"/>
      <c r="K161" s="130">
        <f t="shared" ref="K161:K163" si="31">H161</f>
        <v>0</v>
      </c>
      <c r="L161" s="88"/>
      <c r="M161" s="88"/>
      <c r="N161" s="88"/>
      <c r="O161" s="88"/>
      <c r="P161" s="88"/>
      <c r="Q161" s="88"/>
      <c r="R161" s="88"/>
      <c r="S161" s="88"/>
      <c r="T161" s="88"/>
      <c r="U161" s="88"/>
      <c r="V161" s="88"/>
      <c r="W161" s="88"/>
      <c r="X161" s="88"/>
      <c r="Y161" s="88"/>
      <c r="Z161" s="88"/>
    </row>
    <row r="162" spans="1:26" ht="9.75" customHeight="1" x14ac:dyDescent="0.15">
      <c r="A162" s="418" t="s">
        <v>623</v>
      </c>
      <c r="B162" s="466" t="s">
        <v>684</v>
      </c>
      <c r="C162" s="124"/>
      <c r="D162" s="124"/>
      <c r="E162" s="124"/>
      <c r="F162" s="124"/>
      <c r="G162" s="124"/>
      <c r="H162" s="148"/>
      <c r="I162" s="124"/>
      <c r="J162" s="129"/>
      <c r="K162" s="130">
        <f t="shared" si="31"/>
        <v>0</v>
      </c>
      <c r="L162" s="88"/>
      <c r="M162" s="88"/>
      <c r="N162" s="88"/>
      <c r="O162" s="88"/>
      <c r="P162" s="88"/>
      <c r="Q162" s="88"/>
      <c r="R162" s="88"/>
      <c r="S162" s="88"/>
      <c r="T162" s="88"/>
      <c r="U162" s="88"/>
      <c r="V162" s="88"/>
      <c r="W162" s="88"/>
      <c r="X162" s="88"/>
      <c r="Y162" s="88"/>
      <c r="Z162" s="88"/>
    </row>
    <row r="163" spans="1:26" ht="9.75" customHeight="1" x14ac:dyDescent="0.15">
      <c r="A163" s="72" t="s">
        <v>685</v>
      </c>
      <c r="B163" s="467" t="s">
        <v>686</v>
      </c>
      <c r="C163" s="124"/>
      <c r="D163" s="124"/>
      <c r="E163" s="124"/>
      <c r="F163" s="124"/>
      <c r="G163" s="124"/>
      <c r="H163" s="468"/>
      <c r="I163" s="124"/>
      <c r="J163" s="129"/>
      <c r="K163" s="469">
        <f t="shared" si="31"/>
        <v>0</v>
      </c>
      <c r="L163" s="88"/>
      <c r="M163" s="88"/>
      <c r="N163" s="88"/>
      <c r="O163" s="88"/>
      <c r="P163" s="88"/>
      <c r="Q163" s="88"/>
      <c r="R163" s="88"/>
      <c r="S163" s="88"/>
      <c r="T163" s="88"/>
      <c r="U163" s="88"/>
      <c r="V163" s="88"/>
      <c r="W163" s="88"/>
      <c r="X163" s="88"/>
      <c r="Y163" s="88"/>
      <c r="Z163" s="88"/>
    </row>
    <row r="164" spans="1:26" ht="9.75" customHeight="1" x14ac:dyDescent="0.15">
      <c r="A164" s="470" t="s">
        <v>628</v>
      </c>
      <c r="B164" s="471" t="s">
        <v>687</v>
      </c>
      <c r="C164" s="124"/>
      <c r="D164" s="124"/>
      <c r="E164" s="124"/>
      <c r="F164" s="124"/>
      <c r="G164" s="410"/>
      <c r="H164" s="472">
        <f>SUM(H161:H163)</f>
        <v>0</v>
      </c>
      <c r="I164" s="124"/>
      <c r="J164" s="129"/>
      <c r="K164" s="472">
        <f>SUM(K161:K163)</f>
        <v>0</v>
      </c>
      <c r="L164" s="88"/>
      <c r="M164" s="88"/>
      <c r="N164" s="88"/>
      <c r="O164" s="88"/>
      <c r="P164" s="88"/>
      <c r="Q164" s="88"/>
      <c r="R164" s="88"/>
      <c r="S164" s="88"/>
      <c r="T164" s="88"/>
      <c r="U164" s="88"/>
      <c r="V164" s="88"/>
      <c r="W164" s="88"/>
      <c r="X164" s="88"/>
      <c r="Y164" s="88"/>
      <c r="Z164" s="88"/>
    </row>
    <row r="165" spans="1:26" ht="9.75" customHeight="1" x14ac:dyDescent="0.15">
      <c r="A165" s="443" t="s">
        <v>688</v>
      </c>
      <c r="B165" s="473">
        <v>5000</v>
      </c>
      <c r="C165" s="348"/>
      <c r="D165" s="349"/>
      <c r="E165" s="349"/>
      <c r="F165" s="349"/>
      <c r="G165" s="349"/>
      <c r="H165" s="421"/>
      <c r="I165" s="349"/>
      <c r="J165" s="349"/>
      <c r="K165" s="422"/>
      <c r="L165" s="2"/>
      <c r="M165" s="2"/>
      <c r="N165" s="2"/>
      <c r="O165" s="2"/>
      <c r="P165" s="2"/>
      <c r="Q165" s="2"/>
      <c r="R165" s="2"/>
      <c r="S165" s="2"/>
      <c r="T165" s="2"/>
      <c r="U165" s="2"/>
      <c r="V165" s="2"/>
      <c r="W165" s="2"/>
      <c r="X165" s="2"/>
      <c r="Y165" s="2"/>
      <c r="Z165" s="2"/>
    </row>
    <row r="166" spans="1:26" ht="9.75" customHeight="1" x14ac:dyDescent="0.15">
      <c r="A166" s="389" t="s">
        <v>648</v>
      </c>
      <c r="B166" s="409">
        <v>5100</v>
      </c>
      <c r="C166" s="275"/>
      <c r="D166" s="199"/>
      <c r="E166" s="199"/>
      <c r="F166" s="199"/>
      <c r="G166" s="199"/>
      <c r="H166" s="199"/>
      <c r="I166" s="199"/>
      <c r="J166" s="199"/>
      <c r="K166" s="276"/>
      <c r="L166" s="2"/>
      <c r="M166" s="2"/>
      <c r="N166" s="2"/>
      <c r="O166" s="2"/>
      <c r="P166" s="2"/>
      <c r="Q166" s="2"/>
      <c r="R166" s="2"/>
      <c r="S166" s="2"/>
      <c r="T166" s="2"/>
      <c r="U166" s="2"/>
      <c r="V166" s="2"/>
      <c r="W166" s="2"/>
      <c r="X166" s="2"/>
      <c r="Y166" s="2"/>
      <c r="Z166" s="2"/>
    </row>
    <row r="167" spans="1:26" ht="9.75" customHeight="1" x14ac:dyDescent="0.15">
      <c r="A167" s="393" t="s">
        <v>649</v>
      </c>
      <c r="B167" s="394">
        <v>5110</v>
      </c>
      <c r="C167" s="124"/>
      <c r="D167" s="124"/>
      <c r="E167" s="124"/>
      <c r="F167" s="124"/>
      <c r="G167" s="124"/>
      <c r="H167" s="148"/>
      <c r="I167" s="124"/>
      <c r="J167" s="129"/>
      <c r="K167" s="103">
        <f t="shared" ref="K167:K171" si="32">SUM(C167:J167)</f>
        <v>0</v>
      </c>
      <c r="L167" s="88"/>
      <c r="M167" s="88"/>
      <c r="N167" s="88"/>
      <c r="O167" s="88"/>
      <c r="P167" s="88"/>
      <c r="Q167" s="88"/>
      <c r="R167" s="88"/>
      <c r="S167" s="88"/>
      <c r="T167" s="88"/>
      <c r="U167" s="88"/>
      <c r="V167" s="88"/>
      <c r="W167" s="88"/>
      <c r="X167" s="88"/>
      <c r="Y167" s="88"/>
      <c r="Z167" s="88"/>
    </row>
    <row r="168" spans="1:26" ht="9.75" customHeight="1" x14ac:dyDescent="0.15">
      <c r="A168" s="393" t="s">
        <v>650</v>
      </c>
      <c r="B168" s="394">
        <v>5120</v>
      </c>
      <c r="C168" s="124"/>
      <c r="D168" s="124"/>
      <c r="E168" s="124"/>
      <c r="F168" s="124"/>
      <c r="G168" s="124"/>
      <c r="H168" s="148"/>
      <c r="I168" s="124"/>
      <c r="J168" s="129"/>
      <c r="K168" s="103">
        <f t="shared" si="32"/>
        <v>0</v>
      </c>
      <c r="L168" s="88"/>
      <c r="M168" s="88"/>
      <c r="N168" s="88"/>
      <c r="O168" s="88"/>
      <c r="P168" s="88"/>
      <c r="Q168" s="88"/>
      <c r="R168" s="88"/>
      <c r="S168" s="88"/>
      <c r="T168" s="88"/>
      <c r="U168" s="88"/>
      <c r="V168" s="88"/>
      <c r="W168" s="88"/>
      <c r="X168" s="88"/>
      <c r="Y168" s="88"/>
      <c r="Z168" s="88"/>
    </row>
    <row r="169" spans="1:26" ht="9.75" customHeight="1" x14ac:dyDescent="0.15">
      <c r="A169" s="393" t="s">
        <v>689</v>
      </c>
      <c r="B169" s="394">
        <v>5130</v>
      </c>
      <c r="C169" s="124"/>
      <c r="D169" s="124"/>
      <c r="E169" s="124"/>
      <c r="F169" s="124"/>
      <c r="G169" s="124"/>
      <c r="H169" s="148"/>
      <c r="I169" s="124"/>
      <c r="J169" s="129"/>
      <c r="K169" s="103">
        <f t="shared" si="32"/>
        <v>0</v>
      </c>
      <c r="L169" s="88"/>
      <c r="M169" s="88"/>
      <c r="N169" s="88"/>
      <c r="O169" s="88"/>
      <c r="P169" s="88"/>
      <c r="Q169" s="88"/>
      <c r="R169" s="88"/>
      <c r="S169" s="88"/>
      <c r="T169" s="88"/>
      <c r="U169" s="88"/>
      <c r="V169" s="88"/>
      <c r="W169" s="88"/>
      <c r="X169" s="88"/>
      <c r="Y169" s="88"/>
      <c r="Z169" s="88"/>
    </row>
    <row r="170" spans="1:26" ht="9.75" customHeight="1" x14ac:dyDescent="0.15">
      <c r="A170" s="393" t="s">
        <v>652</v>
      </c>
      <c r="B170" s="394">
        <v>5140</v>
      </c>
      <c r="C170" s="124"/>
      <c r="D170" s="124"/>
      <c r="E170" s="124"/>
      <c r="F170" s="124"/>
      <c r="G170" s="124"/>
      <c r="H170" s="148">
        <v>263125</v>
      </c>
      <c r="I170" s="124"/>
      <c r="J170" s="129"/>
      <c r="K170" s="103">
        <f t="shared" si="32"/>
        <v>263125</v>
      </c>
      <c r="L170" s="88"/>
      <c r="M170" s="88"/>
      <c r="N170" s="88"/>
      <c r="O170" s="88"/>
      <c r="P170" s="88"/>
      <c r="Q170" s="88"/>
      <c r="R170" s="88"/>
      <c r="S170" s="88"/>
      <c r="T170" s="88"/>
      <c r="U170" s="88"/>
      <c r="V170" s="88"/>
      <c r="W170" s="88"/>
      <c r="X170" s="88"/>
      <c r="Y170" s="88"/>
      <c r="Z170" s="88"/>
    </row>
    <row r="171" spans="1:26" ht="9.75" customHeight="1" x14ac:dyDescent="0.15">
      <c r="A171" s="423" t="s">
        <v>690</v>
      </c>
      <c r="B171" s="394">
        <v>5150</v>
      </c>
      <c r="C171" s="124"/>
      <c r="D171" s="124"/>
      <c r="E171" s="124"/>
      <c r="F171" s="124"/>
      <c r="G171" s="124"/>
      <c r="H171" s="148"/>
      <c r="I171" s="124"/>
      <c r="J171" s="129"/>
      <c r="K171" s="103">
        <f t="shared" si="32"/>
        <v>0</v>
      </c>
      <c r="L171" s="88"/>
      <c r="M171" s="88"/>
      <c r="N171" s="88"/>
      <c r="O171" s="88"/>
      <c r="P171" s="88"/>
      <c r="Q171" s="88"/>
      <c r="R171" s="88"/>
      <c r="S171" s="88"/>
      <c r="T171" s="88"/>
      <c r="U171" s="88"/>
      <c r="V171" s="88"/>
      <c r="W171" s="88"/>
      <c r="X171" s="88"/>
      <c r="Y171" s="88"/>
      <c r="Z171" s="88"/>
    </row>
    <row r="172" spans="1:26" ht="9.75" customHeight="1" x14ac:dyDescent="0.15">
      <c r="A172" s="424" t="s">
        <v>691</v>
      </c>
      <c r="B172" s="370">
        <v>5100</v>
      </c>
      <c r="C172" s="124"/>
      <c r="D172" s="124"/>
      <c r="E172" s="124"/>
      <c r="F172" s="124"/>
      <c r="G172" s="124"/>
      <c r="H172" s="110">
        <f>SUM(H167:H171)</f>
        <v>263125</v>
      </c>
      <c r="I172" s="124"/>
      <c r="J172" s="129"/>
      <c r="K172" s="110">
        <f>SUM(K167:K171)</f>
        <v>263125</v>
      </c>
      <c r="L172" s="88"/>
      <c r="M172" s="88"/>
      <c r="N172" s="88"/>
      <c r="O172" s="88"/>
      <c r="P172" s="88"/>
      <c r="Q172" s="88"/>
      <c r="R172" s="88"/>
      <c r="S172" s="88"/>
      <c r="T172" s="88"/>
      <c r="U172" s="88"/>
      <c r="V172" s="88"/>
      <c r="W172" s="88"/>
      <c r="X172" s="88"/>
      <c r="Y172" s="88"/>
      <c r="Z172" s="88"/>
    </row>
    <row r="173" spans="1:26" ht="9.75" customHeight="1" x14ac:dyDescent="0.15">
      <c r="A173" s="389" t="s">
        <v>655</v>
      </c>
      <c r="B173" s="403">
        <v>5200</v>
      </c>
      <c r="C173" s="124"/>
      <c r="D173" s="124"/>
      <c r="E173" s="124"/>
      <c r="F173" s="124"/>
      <c r="G173" s="410"/>
      <c r="H173" s="113">
        <v>874125</v>
      </c>
      <c r="I173" s="126"/>
      <c r="J173" s="129"/>
      <c r="K173" s="103">
        <f t="shared" ref="K173:K175" si="33">SUM(C173:J173)</f>
        <v>874125</v>
      </c>
      <c r="L173" s="2"/>
      <c r="M173" s="2"/>
      <c r="N173" s="2"/>
      <c r="O173" s="2"/>
      <c r="P173" s="2"/>
      <c r="Q173" s="2"/>
      <c r="R173" s="2"/>
      <c r="S173" s="2"/>
      <c r="T173" s="2"/>
      <c r="U173" s="2"/>
      <c r="V173" s="2"/>
      <c r="W173" s="2"/>
      <c r="X173" s="2"/>
      <c r="Y173" s="2"/>
      <c r="Z173" s="2"/>
    </row>
    <row r="174" spans="1:26" ht="9.75" customHeight="1" x14ac:dyDescent="0.15">
      <c r="A174" s="474" t="s">
        <v>692</v>
      </c>
      <c r="B174" s="449">
        <v>5300</v>
      </c>
      <c r="C174" s="124"/>
      <c r="D174" s="124"/>
      <c r="E174" s="410"/>
      <c r="F174" s="124"/>
      <c r="G174" s="410"/>
      <c r="H174" s="148"/>
      <c r="I174" s="124"/>
      <c r="J174" s="129"/>
      <c r="K174" s="103">
        <f t="shared" si="33"/>
        <v>0</v>
      </c>
      <c r="L174" s="88"/>
      <c r="M174" s="88"/>
      <c r="N174" s="88"/>
      <c r="O174" s="88"/>
      <c r="P174" s="88"/>
      <c r="Q174" s="88"/>
      <c r="R174" s="88"/>
      <c r="S174" s="88"/>
      <c r="T174" s="88"/>
      <c r="U174" s="88"/>
      <c r="V174" s="88"/>
      <c r="W174" s="88"/>
      <c r="X174" s="88"/>
      <c r="Y174" s="88"/>
      <c r="Z174" s="88"/>
    </row>
    <row r="175" spans="1:26" ht="9.75" customHeight="1" x14ac:dyDescent="0.15">
      <c r="A175" s="475" t="s">
        <v>693</v>
      </c>
      <c r="B175" s="449">
        <v>5400</v>
      </c>
      <c r="C175" s="124"/>
      <c r="D175" s="124"/>
      <c r="E175" s="148"/>
      <c r="F175" s="124"/>
      <c r="G175" s="124"/>
      <c r="H175" s="148"/>
      <c r="I175" s="124"/>
      <c r="J175" s="124"/>
      <c r="K175" s="103">
        <f t="shared" si="33"/>
        <v>0</v>
      </c>
      <c r="L175" s="88"/>
      <c r="M175" s="88"/>
      <c r="N175" s="88"/>
      <c r="O175" s="88"/>
      <c r="P175" s="88"/>
      <c r="Q175" s="88"/>
      <c r="R175" s="88"/>
      <c r="S175" s="88"/>
      <c r="T175" s="88"/>
      <c r="U175" s="88"/>
      <c r="V175" s="88"/>
      <c r="W175" s="88"/>
      <c r="X175" s="88"/>
      <c r="Y175" s="88"/>
      <c r="Z175" s="88"/>
    </row>
    <row r="176" spans="1:26" ht="9.75" customHeight="1" x14ac:dyDescent="0.15">
      <c r="A176" s="108" t="s">
        <v>656</v>
      </c>
      <c r="B176" s="370">
        <v>5000</v>
      </c>
      <c r="C176" s="124"/>
      <c r="D176" s="124"/>
      <c r="E176" s="476">
        <f>SUM(E172:E175)</f>
        <v>0</v>
      </c>
      <c r="F176" s="124"/>
      <c r="G176" s="124"/>
      <c r="H176" s="476">
        <f>SUM(H172:H175)</f>
        <v>1137250</v>
      </c>
      <c r="I176" s="124"/>
      <c r="J176" s="124"/>
      <c r="K176" s="110">
        <f>SUM(K172:K175)</f>
        <v>1137250</v>
      </c>
      <c r="L176" s="88"/>
      <c r="M176" s="88"/>
      <c r="N176" s="88"/>
      <c r="O176" s="88"/>
      <c r="P176" s="88"/>
      <c r="Q176" s="88"/>
      <c r="R176" s="88"/>
      <c r="S176" s="88"/>
      <c r="T176" s="88"/>
      <c r="U176" s="88"/>
      <c r="V176" s="88"/>
      <c r="W176" s="88"/>
      <c r="X176" s="88"/>
      <c r="Y176" s="88"/>
      <c r="Z176" s="88"/>
    </row>
    <row r="177" spans="1:26" ht="9.75" customHeight="1" x14ac:dyDescent="0.15">
      <c r="A177" s="443" t="s">
        <v>694</v>
      </c>
      <c r="B177" s="405">
        <v>6000</v>
      </c>
      <c r="C177" s="124"/>
      <c r="D177" s="124"/>
      <c r="E177" s="410"/>
      <c r="F177" s="124"/>
      <c r="G177" s="124"/>
      <c r="H177" s="477"/>
      <c r="I177" s="124"/>
      <c r="J177" s="124"/>
      <c r="K177" s="136">
        <f>SUM(C177:J177)</f>
        <v>0</v>
      </c>
      <c r="L177" s="2"/>
      <c r="M177" s="2"/>
      <c r="N177" s="2"/>
      <c r="O177" s="2"/>
      <c r="P177" s="2"/>
      <c r="Q177" s="2"/>
      <c r="R177" s="2"/>
      <c r="S177" s="2"/>
      <c r="T177" s="2"/>
      <c r="U177" s="2"/>
      <c r="V177" s="2"/>
      <c r="W177" s="2"/>
      <c r="X177" s="2"/>
      <c r="Y177" s="2"/>
      <c r="Z177" s="2"/>
    </row>
    <row r="178" spans="1:26" ht="9.75" customHeight="1" x14ac:dyDescent="0.15">
      <c r="A178" s="175" t="s">
        <v>677</v>
      </c>
      <c r="B178" s="478"/>
      <c r="C178" s="124"/>
      <c r="D178" s="124"/>
      <c r="E178" s="110">
        <f>SUM(E176)</f>
        <v>0</v>
      </c>
      <c r="F178" s="124"/>
      <c r="G178" s="124"/>
      <c r="H178" s="110">
        <f>SUM(H164,H176,H177)</f>
        <v>1137250</v>
      </c>
      <c r="I178" s="124"/>
      <c r="J178" s="124"/>
      <c r="K178" s="110">
        <f>SUM(K164,K176,K177)</f>
        <v>1137250</v>
      </c>
      <c r="L178" s="88"/>
      <c r="M178" s="88"/>
      <c r="N178" s="88"/>
      <c r="O178" s="88"/>
      <c r="P178" s="88"/>
      <c r="Q178" s="88"/>
      <c r="R178" s="88"/>
      <c r="S178" s="88"/>
      <c r="T178" s="88"/>
      <c r="U178" s="88"/>
      <c r="V178" s="88"/>
      <c r="W178" s="88"/>
      <c r="X178" s="88"/>
      <c r="Y178" s="88"/>
      <c r="Z178" s="88"/>
    </row>
    <row r="179" spans="1:26" ht="9.75" customHeight="1" x14ac:dyDescent="0.15">
      <c r="A179" s="1006" t="s">
        <v>678</v>
      </c>
      <c r="B179" s="995"/>
      <c r="C179" s="152"/>
      <c r="D179" s="152"/>
      <c r="E179" s="114"/>
      <c r="F179" s="152"/>
      <c r="G179" s="152"/>
      <c r="H179" s="380"/>
      <c r="I179" s="152"/>
      <c r="J179" s="152"/>
      <c r="K179" s="136">
        <f>'EstRev 6-11'!E272-'EstExp 12-20'!K178</f>
        <v>47346</v>
      </c>
      <c r="L179" s="88"/>
      <c r="M179" s="88"/>
      <c r="N179" s="88"/>
      <c r="O179" s="88"/>
      <c r="P179" s="88"/>
      <c r="Q179" s="88"/>
      <c r="R179" s="88"/>
      <c r="S179" s="88"/>
      <c r="T179" s="88"/>
      <c r="U179" s="88"/>
      <c r="V179" s="88"/>
      <c r="W179" s="88"/>
      <c r="X179" s="88"/>
      <c r="Y179" s="88"/>
      <c r="Z179" s="88"/>
    </row>
    <row r="180" spans="1:26" ht="9.75" customHeight="1" x14ac:dyDescent="0.15">
      <c r="A180" s="479"/>
      <c r="B180" s="437"/>
      <c r="C180" s="438"/>
      <c r="D180" s="438"/>
      <c r="E180" s="438"/>
      <c r="F180" s="438"/>
      <c r="G180" s="438"/>
      <c r="H180" s="438"/>
      <c r="I180" s="438"/>
      <c r="J180" s="438"/>
      <c r="K180" s="480"/>
      <c r="L180" s="88"/>
      <c r="M180" s="88"/>
      <c r="N180" s="88"/>
      <c r="O180" s="88"/>
      <c r="P180" s="88"/>
      <c r="Q180" s="88"/>
      <c r="R180" s="88"/>
      <c r="S180" s="88"/>
      <c r="T180" s="88"/>
      <c r="U180" s="88"/>
      <c r="V180" s="88"/>
      <c r="W180" s="88"/>
      <c r="X180" s="88"/>
      <c r="Y180" s="88"/>
      <c r="Z180" s="88"/>
    </row>
    <row r="181" spans="1:26" ht="9.75" customHeight="1" x14ac:dyDescent="0.15">
      <c r="A181" s="96" t="s">
        <v>695</v>
      </c>
      <c r="B181" s="462"/>
      <c r="C181" s="463"/>
      <c r="D181" s="98"/>
      <c r="E181" s="98"/>
      <c r="F181" s="98"/>
      <c r="G181" s="98"/>
      <c r="H181" s="98"/>
      <c r="I181" s="98"/>
      <c r="J181" s="98"/>
      <c r="K181" s="99"/>
      <c r="L181" s="2"/>
      <c r="M181" s="2"/>
      <c r="N181" s="2"/>
      <c r="O181" s="2"/>
      <c r="P181" s="2"/>
      <c r="Q181" s="2"/>
      <c r="R181" s="2"/>
      <c r="S181" s="2"/>
      <c r="T181" s="2"/>
      <c r="U181" s="2"/>
      <c r="V181" s="2"/>
      <c r="W181" s="2"/>
      <c r="X181" s="2"/>
      <c r="Y181" s="2"/>
      <c r="Z181" s="2"/>
    </row>
    <row r="182" spans="1:26" ht="9.75" customHeight="1" x14ac:dyDescent="0.15">
      <c r="A182" s="443" t="s">
        <v>696</v>
      </c>
      <c r="B182" s="481" t="s">
        <v>370</v>
      </c>
      <c r="C182" s="348"/>
      <c r="D182" s="349"/>
      <c r="E182" s="349"/>
      <c r="F182" s="349"/>
      <c r="G182" s="349"/>
      <c r="H182" s="349"/>
      <c r="I182" s="349"/>
      <c r="J182" s="349"/>
      <c r="K182" s="350"/>
      <c r="L182" s="2"/>
      <c r="M182" s="2"/>
      <c r="N182" s="2"/>
      <c r="O182" s="2"/>
      <c r="P182" s="2"/>
      <c r="Q182" s="2"/>
      <c r="R182" s="2"/>
      <c r="S182" s="2"/>
      <c r="T182" s="2"/>
      <c r="U182" s="2"/>
      <c r="V182" s="2"/>
      <c r="W182" s="2"/>
      <c r="X182" s="2"/>
      <c r="Y182" s="2"/>
      <c r="Z182" s="2"/>
    </row>
    <row r="183" spans="1:26" ht="9.75" customHeight="1" x14ac:dyDescent="0.15">
      <c r="A183" s="389" t="s">
        <v>697</v>
      </c>
      <c r="B183" s="145" t="s">
        <v>698</v>
      </c>
      <c r="C183" s="275"/>
      <c r="D183" s="199"/>
      <c r="E183" s="199"/>
      <c r="F183" s="199"/>
      <c r="G183" s="199"/>
      <c r="H183" s="199"/>
      <c r="I183" s="199"/>
      <c r="J183" s="199"/>
      <c r="K183" s="276"/>
      <c r="L183" s="2"/>
      <c r="M183" s="2"/>
      <c r="N183" s="2"/>
      <c r="O183" s="2"/>
      <c r="P183" s="2"/>
      <c r="Q183" s="2"/>
      <c r="R183" s="2"/>
      <c r="S183" s="2"/>
      <c r="T183" s="2"/>
      <c r="U183" s="2"/>
      <c r="V183" s="2"/>
      <c r="W183" s="2"/>
      <c r="X183" s="2"/>
      <c r="Y183" s="2"/>
      <c r="Z183" s="2"/>
    </row>
    <row r="184" spans="1:26" ht="9.75" customHeight="1" x14ac:dyDescent="0.15">
      <c r="A184" s="393" t="s">
        <v>699</v>
      </c>
      <c r="B184" s="394">
        <v>2190</v>
      </c>
      <c r="C184" s="148"/>
      <c r="D184" s="148"/>
      <c r="E184" s="148"/>
      <c r="F184" s="148"/>
      <c r="G184" s="148"/>
      <c r="H184" s="148"/>
      <c r="I184" s="148"/>
      <c r="J184" s="148"/>
      <c r="K184" s="103">
        <f>SUM(C184:J184)</f>
        <v>0</v>
      </c>
      <c r="L184" s="88"/>
      <c r="M184" s="88"/>
      <c r="N184" s="88"/>
      <c r="O184" s="88"/>
      <c r="P184" s="88"/>
      <c r="Q184" s="88"/>
      <c r="R184" s="88"/>
      <c r="S184" s="88"/>
      <c r="T184" s="88"/>
      <c r="U184" s="88"/>
      <c r="V184" s="88"/>
      <c r="W184" s="88"/>
      <c r="X184" s="88"/>
      <c r="Y184" s="88"/>
      <c r="Z184" s="88"/>
    </row>
    <row r="185" spans="1:26" ht="9.75" customHeight="1" x14ac:dyDescent="0.15">
      <c r="A185" s="408" t="s">
        <v>601</v>
      </c>
      <c r="B185" s="482"/>
      <c r="C185" s="275"/>
      <c r="D185" s="199"/>
      <c r="E185" s="199"/>
      <c r="F185" s="199"/>
      <c r="G185" s="199"/>
      <c r="H185" s="199"/>
      <c r="I185" s="199"/>
      <c r="J185" s="199"/>
      <c r="K185" s="276"/>
      <c r="L185" s="2"/>
      <c r="M185" s="2"/>
      <c r="N185" s="2"/>
      <c r="O185" s="2"/>
      <c r="P185" s="2"/>
      <c r="Q185" s="2"/>
      <c r="R185" s="2"/>
      <c r="S185" s="2"/>
      <c r="T185" s="2"/>
      <c r="U185" s="2"/>
      <c r="V185" s="2"/>
      <c r="W185" s="2"/>
      <c r="X185" s="2"/>
      <c r="Y185" s="2"/>
      <c r="Z185" s="2"/>
    </row>
    <row r="186" spans="1:26" ht="9.75" customHeight="1" x14ac:dyDescent="0.15">
      <c r="A186" s="393" t="s">
        <v>605</v>
      </c>
      <c r="B186" s="394">
        <v>2550</v>
      </c>
      <c r="C186" s="148">
        <v>226873</v>
      </c>
      <c r="D186" s="148">
        <v>30560</v>
      </c>
      <c r="E186" s="148">
        <v>434137</v>
      </c>
      <c r="F186" s="148">
        <v>45000</v>
      </c>
      <c r="G186" s="148">
        <v>2500</v>
      </c>
      <c r="H186" s="148"/>
      <c r="I186" s="148"/>
      <c r="J186" s="148"/>
      <c r="K186" s="103">
        <f t="shared" ref="K186:K187" si="34">SUM(C186:J186)</f>
        <v>739070</v>
      </c>
      <c r="L186" s="88"/>
      <c r="M186" s="88"/>
      <c r="N186" s="88"/>
      <c r="O186" s="88"/>
      <c r="P186" s="88"/>
      <c r="Q186" s="88"/>
      <c r="R186" s="88"/>
      <c r="S186" s="88"/>
      <c r="T186" s="88"/>
      <c r="U186" s="88"/>
      <c r="V186" s="88"/>
      <c r="W186" s="88"/>
      <c r="X186" s="88"/>
      <c r="Y186" s="88"/>
      <c r="Z186" s="88"/>
    </row>
    <row r="187" spans="1:26" ht="9.75" customHeight="1" x14ac:dyDescent="0.15">
      <c r="A187" s="393" t="s">
        <v>700</v>
      </c>
      <c r="B187" s="394">
        <v>2900</v>
      </c>
      <c r="C187" s="148"/>
      <c r="D187" s="148"/>
      <c r="E187" s="148"/>
      <c r="F187" s="148"/>
      <c r="G187" s="148"/>
      <c r="H187" s="148"/>
      <c r="I187" s="148"/>
      <c r="J187" s="148"/>
      <c r="K187" s="103">
        <f t="shared" si="34"/>
        <v>0</v>
      </c>
      <c r="L187" s="88"/>
      <c r="M187" s="88"/>
      <c r="N187" s="88"/>
      <c r="O187" s="88"/>
      <c r="P187" s="88"/>
      <c r="Q187" s="88"/>
      <c r="R187" s="88"/>
      <c r="S187" s="88"/>
      <c r="T187" s="88"/>
      <c r="U187" s="88"/>
      <c r="V187" s="88"/>
      <c r="W187" s="88"/>
      <c r="X187" s="88"/>
      <c r="Y187" s="88"/>
      <c r="Z187" s="88"/>
    </row>
    <row r="188" spans="1:26" ht="9.75" customHeight="1" x14ac:dyDescent="0.15">
      <c r="A188" s="175" t="s">
        <v>618</v>
      </c>
      <c r="B188" s="412">
        <v>2000</v>
      </c>
      <c r="C188" s="116">
        <f>SUM(C184:C187)</f>
        <v>226873</v>
      </c>
      <c r="D188" s="116">
        <f t="shared" ref="D188:K188" si="35">SUM(D184,D186,D187)</f>
        <v>30560</v>
      </c>
      <c r="E188" s="116">
        <f t="shared" si="35"/>
        <v>434137</v>
      </c>
      <c r="F188" s="116">
        <f t="shared" si="35"/>
        <v>45000</v>
      </c>
      <c r="G188" s="116">
        <f t="shared" si="35"/>
        <v>2500</v>
      </c>
      <c r="H188" s="116">
        <f t="shared" si="35"/>
        <v>0</v>
      </c>
      <c r="I188" s="116">
        <f t="shared" si="35"/>
        <v>0</v>
      </c>
      <c r="J188" s="116">
        <f t="shared" si="35"/>
        <v>0</v>
      </c>
      <c r="K188" s="116">
        <f t="shared" si="35"/>
        <v>739070</v>
      </c>
      <c r="L188" s="88"/>
      <c r="M188" s="88"/>
      <c r="N188" s="88"/>
      <c r="O188" s="88"/>
      <c r="P188" s="88"/>
      <c r="Q188" s="88"/>
      <c r="R188" s="88"/>
      <c r="S188" s="88"/>
      <c r="T188" s="88"/>
      <c r="U188" s="88"/>
      <c r="V188" s="88"/>
      <c r="W188" s="88"/>
      <c r="X188" s="88"/>
      <c r="Y188" s="88"/>
      <c r="Z188" s="88"/>
    </row>
    <row r="189" spans="1:26" ht="9.75" customHeight="1" x14ac:dyDescent="0.15">
      <c r="A189" s="443" t="s">
        <v>701</v>
      </c>
      <c r="B189" s="405">
        <v>3000</v>
      </c>
      <c r="C189" s="148"/>
      <c r="D189" s="148"/>
      <c r="E189" s="148"/>
      <c r="F189" s="148"/>
      <c r="G189" s="148"/>
      <c r="H189" s="148"/>
      <c r="I189" s="148"/>
      <c r="J189" s="148"/>
      <c r="K189" s="103">
        <f>SUM(C189:J189)</f>
        <v>0</v>
      </c>
      <c r="L189" s="2"/>
      <c r="M189" s="2"/>
      <c r="N189" s="2"/>
      <c r="O189" s="2"/>
      <c r="P189" s="2"/>
      <c r="Q189" s="2"/>
      <c r="R189" s="2"/>
      <c r="S189" s="2"/>
      <c r="T189" s="2"/>
      <c r="U189" s="2"/>
      <c r="V189" s="2"/>
      <c r="W189" s="2"/>
      <c r="X189" s="2"/>
      <c r="Y189" s="2"/>
      <c r="Z189" s="2"/>
    </row>
    <row r="190" spans="1:26" ht="9.75" customHeight="1" x14ac:dyDescent="0.15">
      <c r="A190" s="447" t="s">
        <v>702</v>
      </c>
      <c r="B190" s="448">
        <v>4000</v>
      </c>
      <c r="C190" s="375"/>
      <c r="D190" s="376"/>
      <c r="E190" s="376"/>
      <c r="F190" s="376"/>
      <c r="G190" s="376"/>
      <c r="H190" s="376"/>
      <c r="I190" s="376"/>
      <c r="J190" s="376"/>
      <c r="K190" s="377"/>
      <c r="L190" s="2"/>
      <c r="M190" s="2"/>
      <c r="N190" s="2"/>
      <c r="O190" s="2"/>
      <c r="P190" s="2"/>
      <c r="Q190" s="2"/>
      <c r="R190" s="2"/>
      <c r="S190" s="2"/>
      <c r="T190" s="2"/>
      <c r="U190" s="2"/>
      <c r="V190" s="2"/>
      <c r="W190" s="2"/>
      <c r="X190" s="2"/>
      <c r="Y190" s="2"/>
      <c r="Z190" s="2"/>
    </row>
    <row r="191" spans="1:26" ht="9.75" customHeight="1" x14ac:dyDescent="0.15">
      <c r="A191" s="483" t="s">
        <v>621</v>
      </c>
      <c r="B191" s="439">
        <v>4100</v>
      </c>
      <c r="C191" s="275"/>
      <c r="D191" s="199"/>
      <c r="E191" s="199"/>
      <c r="F191" s="199"/>
      <c r="G191" s="199"/>
      <c r="H191" s="199"/>
      <c r="I191" s="199"/>
      <c r="J191" s="199"/>
      <c r="K191" s="276"/>
      <c r="L191" s="2"/>
      <c r="M191" s="2"/>
      <c r="N191" s="2"/>
      <c r="O191" s="2"/>
      <c r="P191" s="2"/>
      <c r="Q191" s="2"/>
      <c r="R191" s="2"/>
      <c r="S191" s="2"/>
      <c r="T191" s="2"/>
      <c r="U191" s="2"/>
      <c r="V191" s="2"/>
      <c r="W191" s="2"/>
      <c r="X191" s="2"/>
      <c r="Y191" s="2"/>
      <c r="Z191" s="2"/>
    </row>
    <row r="192" spans="1:26" ht="9.75" customHeight="1" x14ac:dyDescent="0.15">
      <c r="A192" s="393" t="s">
        <v>703</v>
      </c>
      <c r="B192" s="394">
        <v>4110</v>
      </c>
      <c r="C192" s="124"/>
      <c r="D192" s="124"/>
      <c r="E192" s="148"/>
      <c r="F192" s="124"/>
      <c r="G192" s="124"/>
      <c r="H192" s="148"/>
      <c r="I192" s="124"/>
      <c r="J192" s="129"/>
      <c r="K192" s="103">
        <f t="shared" ref="K192:K197" si="36">SUM(C192:J192)</f>
        <v>0</v>
      </c>
      <c r="L192" s="88"/>
      <c r="M192" s="88"/>
      <c r="N192" s="88"/>
      <c r="O192" s="88"/>
      <c r="P192" s="88"/>
      <c r="Q192" s="88"/>
      <c r="R192" s="88"/>
      <c r="S192" s="88"/>
      <c r="T192" s="88"/>
      <c r="U192" s="88"/>
      <c r="V192" s="88"/>
      <c r="W192" s="88"/>
      <c r="X192" s="88"/>
      <c r="Y192" s="88"/>
      <c r="Z192" s="88"/>
    </row>
    <row r="193" spans="1:26" ht="9.75" customHeight="1" x14ac:dyDescent="0.15">
      <c r="A193" s="393" t="s">
        <v>623</v>
      </c>
      <c r="B193" s="394">
        <v>4120</v>
      </c>
      <c r="C193" s="124"/>
      <c r="D193" s="124"/>
      <c r="E193" s="148"/>
      <c r="F193" s="124"/>
      <c r="G193" s="124"/>
      <c r="H193" s="148"/>
      <c r="I193" s="124"/>
      <c r="J193" s="129"/>
      <c r="K193" s="103">
        <f t="shared" si="36"/>
        <v>0</v>
      </c>
      <c r="L193" s="88"/>
      <c r="M193" s="88"/>
      <c r="N193" s="88"/>
      <c r="O193" s="88"/>
      <c r="P193" s="88"/>
      <c r="Q193" s="88"/>
      <c r="R193" s="88"/>
      <c r="S193" s="88"/>
      <c r="T193" s="88"/>
      <c r="U193" s="88"/>
      <c r="V193" s="88"/>
      <c r="W193" s="88"/>
      <c r="X193" s="88"/>
      <c r="Y193" s="88"/>
      <c r="Z193" s="88"/>
    </row>
    <row r="194" spans="1:26" ht="9.75" customHeight="1" x14ac:dyDescent="0.15">
      <c r="A194" s="393" t="s">
        <v>624</v>
      </c>
      <c r="B194" s="394">
        <v>4130</v>
      </c>
      <c r="C194" s="124"/>
      <c r="D194" s="124"/>
      <c r="E194" s="148"/>
      <c r="F194" s="124"/>
      <c r="G194" s="124"/>
      <c r="H194" s="148"/>
      <c r="I194" s="124"/>
      <c r="J194" s="129"/>
      <c r="K194" s="103">
        <f t="shared" si="36"/>
        <v>0</v>
      </c>
      <c r="L194" s="88"/>
      <c r="M194" s="88"/>
      <c r="N194" s="88"/>
      <c r="O194" s="88"/>
      <c r="P194" s="88"/>
      <c r="Q194" s="88"/>
      <c r="R194" s="88"/>
      <c r="S194" s="88"/>
      <c r="T194" s="88"/>
      <c r="U194" s="88"/>
      <c r="V194" s="88"/>
      <c r="W194" s="88"/>
      <c r="X194" s="88"/>
      <c r="Y194" s="88"/>
      <c r="Z194" s="88"/>
    </row>
    <row r="195" spans="1:26" ht="9.75" customHeight="1" x14ac:dyDescent="0.15">
      <c r="A195" s="393" t="s">
        <v>625</v>
      </c>
      <c r="B195" s="394">
        <v>4140</v>
      </c>
      <c r="C195" s="124"/>
      <c r="D195" s="124"/>
      <c r="E195" s="148"/>
      <c r="F195" s="124"/>
      <c r="G195" s="124"/>
      <c r="H195" s="148"/>
      <c r="I195" s="124"/>
      <c r="J195" s="129"/>
      <c r="K195" s="103">
        <f t="shared" si="36"/>
        <v>0</v>
      </c>
      <c r="L195" s="88"/>
      <c r="M195" s="88"/>
      <c r="N195" s="88"/>
      <c r="O195" s="88"/>
      <c r="P195" s="88"/>
      <c r="Q195" s="88"/>
      <c r="R195" s="88"/>
      <c r="S195" s="88"/>
      <c r="T195" s="88"/>
      <c r="U195" s="88"/>
      <c r="V195" s="88"/>
      <c r="W195" s="88"/>
      <c r="X195" s="88"/>
      <c r="Y195" s="88"/>
      <c r="Z195" s="88"/>
    </row>
    <row r="196" spans="1:26" ht="9.75" customHeight="1" x14ac:dyDescent="0.15">
      <c r="A196" s="393" t="s">
        <v>626</v>
      </c>
      <c r="B196" s="394">
        <v>4170</v>
      </c>
      <c r="C196" s="124"/>
      <c r="D196" s="124"/>
      <c r="E196" s="148"/>
      <c r="F196" s="124"/>
      <c r="G196" s="124"/>
      <c r="H196" s="148"/>
      <c r="I196" s="124"/>
      <c r="J196" s="129"/>
      <c r="K196" s="103">
        <f t="shared" si="36"/>
        <v>0</v>
      </c>
      <c r="L196" s="88"/>
      <c r="M196" s="88"/>
      <c r="N196" s="88"/>
      <c r="O196" s="88"/>
      <c r="P196" s="88"/>
      <c r="Q196" s="88"/>
      <c r="R196" s="88"/>
      <c r="S196" s="88"/>
      <c r="T196" s="88"/>
      <c r="U196" s="88"/>
      <c r="V196" s="88"/>
      <c r="W196" s="88"/>
      <c r="X196" s="88"/>
      <c r="Y196" s="88"/>
      <c r="Z196" s="88"/>
    </row>
    <row r="197" spans="1:26" ht="9.75" customHeight="1" x14ac:dyDescent="0.15">
      <c r="A197" s="484" t="s">
        <v>704</v>
      </c>
      <c r="B197" s="394">
        <v>4190</v>
      </c>
      <c r="C197" s="124"/>
      <c r="D197" s="124"/>
      <c r="E197" s="148"/>
      <c r="F197" s="124"/>
      <c r="G197" s="124"/>
      <c r="H197" s="148"/>
      <c r="I197" s="124"/>
      <c r="J197" s="129"/>
      <c r="K197" s="103">
        <f t="shared" si="36"/>
        <v>0</v>
      </c>
      <c r="L197" s="88"/>
      <c r="M197" s="88"/>
      <c r="N197" s="88"/>
      <c r="O197" s="88"/>
      <c r="P197" s="88"/>
      <c r="Q197" s="88"/>
      <c r="R197" s="88"/>
      <c r="S197" s="88"/>
      <c r="T197" s="88"/>
      <c r="U197" s="88"/>
      <c r="V197" s="88"/>
      <c r="W197" s="88"/>
      <c r="X197" s="88"/>
      <c r="Y197" s="88"/>
      <c r="Z197" s="88"/>
    </row>
    <row r="198" spans="1:26" ht="9.75" customHeight="1" x14ac:dyDescent="0.15">
      <c r="A198" s="175" t="s">
        <v>628</v>
      </c>
      <c r="B198" s="412">
        <v>4100</v>
      </c>
      <c r="C198" s="124"/>
      <c r="D198" s="124"/>
      <c r="E198" s="110">
        <f>SUM(E192:E197)</f>
        <v>0</v>
      </c>
      <c r="F198" s="124"/>
      <c r="G198" s="124"/>
      <c r="H198" s="110">
        <f>SUM(H192:H197)</f>
        <v>0</v>
      </c>
      <c r="I198" s="124"/>
      <c r="J198" s="129"/>
      <c r="K198" s="110">
        <f>SUM(K192:K197)</f>
        <v>0</v>
      </c>
      <c r="L198" s="88"/>
      <c r="M198" s="88"/>
      <c r="N198" s="88"/>
      <c r="O198" s="88"/>
      <c r="P198" s="88"/>
      <c r="Q198" s="88"/>
      <c r="R198" s="88"/>
      <c r="S198" s="88"/>
      <c r="T198" s="88"/>
      <c r="U198" s="88"/>
      <c r="V198" s="88"/>
      <c r="W198" s="88"/>
      <c r="X198" s="88"/>
      <c r="Y198" s="88"/>
      <c r="Z198" s="88"/>
    </row>
    <row r="199" spans="1:26" ht="9.75" customHeight="1" x14ac:dyDescent="0.15">
      <c r="A199" s="485" t="s">
        <v>705</v>
      </c>
      <c r="B199" s="401">
        <v>4400</v>
      </c>
      <c r="C199" s="124"/>
      <c r="D199" s="124"/>
      <c r="E199" s="438"/>
      <c r="F199" s="124"/>
      <c r="G199" s="124"/>
      <c r="H199" s="444"/>
      <c r="I199" s="124"/>
      <c r="J199" s="129"/>
      <c r="K199" s="103">
        <f>SUM(C199:J199)</f>
        <v>0</v>
      </c>
      <c r="L199" s="2"/>
      <c r="M199" s="2"/>
      <c r="N199" s="2"/>
      <c r="O199" s="2"/>
      <c r="P199" s="2"/>
      <c r="Q199" s="2"/>
      <c r="R199" s="2"/>
      <c r="S199" s="2"/>
      <c r="T199" s="2"/>
      <c r="U199" s="2"/>
      <c r="V199" s="2"/>
      <c r="W199" s="2"/>
      <c r="X199" s="2"/>
      <c r="Y199" s="2"/>
      <c r="Z199" s="2"/>
    </row>
    <row r="200" spans="1:26" ht="9.75" customHeight="1" x14ac:dyDescent="0.15">
      <c r="A200" s="486" t="s">
        <v>646</v>
      </c>
      <c r="B200" s="487">
        <v>4000</v>
      </c>
      <c r="C200" s="124"/>
      <c r="D200" s="124"/>
      <c r="E200" s="136">
        <f>SUM(E198,E199)</f>
        <v>0</v>
      </c>
      <c r="F200" s="124"/>
      <c r="G200" s="124"/>
      <c r="H200" s="136">
        <f>SUM(H198,H199)</f>
        <v>0</v>
      </c>
      <c r="I200" s="124"/>
      <c r="J200" s="124"/>
      <c r="K200" s="136">
        <f>SUM(K198,K199)</f>
        <v>0</v>
      </c>
      <c r="L200" s="88"/>
      <c r="M200" s="88"/>
      <c r="N200" s="88"/>
      <c r="O200" s="88"/>
      <c r="P200" s="88"/>
      <c r="Q200" s="88"/>
      <c r="R200" s="88"/>
      <c r="S200" s="88"/>
      <c r="T200" s="88"/>
      <c r="U200" s="88"/>
      <c r="V200" s="88"/>
      <c r="W200" s="88"/>
      <c r="X200" s="88"/>
      <c r="Y200" s="88"/>
      <c r="Z200" s="88"/>
    </row>
    <row r="201" spans="1:26" ht="9.75" customHeight="1" x14ac:dyDescent="0.15">
      <c r="A201" s="453" t="s">
        <v>706</v>
      </c>
      <c r="B201" s="284">
        <v>5000</v>
      </c>
      <c r="C201" s="348"/>
      <c r="D201" s="349"/>
      <c r="E201" s="421"/>
      <c r="F201" s="349"/>
      <c r="G201" s="349"/>
      <c r="H201" s="421"/>
      <c r="I201" s="349"/>
      <c r="J201" s="349"/>
      <c r="K201" s="422"/>
      <c r="L201" s="88"/>
      <c r="M201" s="88"/>
      <c r="N201" s="88"/>
      <c r="O201" s="88"/>
      <c r="P201" s="88"/>
      <c r="Q201" s="88"/>
      <c r="R201" s="88"/>
      <c r="S201" s="88"/>
      <c r="T201" s="88"/>
      <c r="U201" s="88"/>
      <c r="V201" s="88"/>
      <c r="W201" s="88"/>
      <c r="X201" s="88"/>
      <c r="Y201" s="88"/>
      <c r="Z201" s="88"/>
    </row>
    <row r="202" spans="1:26" ht="9.75" customHeight="1" x14ac:dyDescent="0.15">
      <c r="A202" s="408" t="s">
        <v>648</v>
      </c>
      <c r="B202" s="488" t="s">
        <v>707</v>
      </c>
      <c r="C202" s="275"/>
      <c r="D202" s="199"/>
      <c r="E202" s="199"/>
      <c r="F202" s="199"/>
      <c r="G202" s="199"/>
      <c r="H202" s="199"/>
      <c r="I202" s="199"/>
      <c r="J202" s="199"/>
      <c r="K202" s="276"/>
      <c r="L202" s="2"/>
      <c r="M202" s="2"/>
      <c r="N202" s="2"/>
      <c r="O202" s="2"/>
      <c r="P202" s="2"/>
      <c r="Q202" s="2"/>
      <c r="R202" s="2"/>
      <c r="S202" s="2"/>
      <c r="T202" s="2"/>
      <c r="U202" s="2"/>
      <c r="V202" s="2"/>
      <c r="W202" s="2"/>
      <c r="X202" s="2"/>
      <c r="Y202" s="2"/>
      <c r="Z202" s="2"/>
    </row>
    <row r="203" spans="1:26" ht="9.75" customHeight="1" x14ac:dyDescent="0.15">
      <c r="A203" s="393" t="s">
        <v>649</v>
      </c>
      <c r="B203" s="450">
        <v>5110</v>
      </c>
      <c r="C203" s="124"/>
      <c r="D203" s="124"/>
      <c r="E203" s="124"/>
      <c r="F203" s="124"/>
      <c r="G203" s="124"/>
      <c r="H203" s="148"/>
      <c r="I203" s="124"/>
      <c r="J203" s="124"/>
      <c r="K203" s="103">
        <f t="shared" ref="K203:K208" si="37">SUM(C203:J203)</f>
        <v>0</v>
      </c>
      <c r="L203" s="88"/>
      <c r="M203" s="88"/>
      <c r="N203" s="88"/>
      <c r="O203" s="88"/>
      <c r="P203" s="88"/>
      <c r="Q203" s="88"/>
      <c r="R203" s="88"/>
      <c r="S203" s="88"/>
      <c r="T203" s="88"/>
      <c r="U203" s="88"/>
      <c r="V203" s="88"/>
      <c r="W203" s="88"/>
      <c r="X203" s="88"/>
      <c r="Y203" s="88"/>
      <c r="Z203" s="88"/>
    </row>
    <row r="204" spans="1:26" ht="9.75" customHeight="1" x14ac:dyDescent="0.15">
      <c r="A204" s="393" t="s">
        <v>650</v>
      </c>
      <c r="B204" s="394">
        <v>5120</v>
      </c>
      <c r="C204" s="124"/>
      <c r="D204" s="124"/>
      <c r="E204" s="124"/>
      <c r="F204" s="124"/>
      <c r="G204" s="124"/>
      <c r="H204" s="148"/>
      <c r="I204" s="124"/>
      <c r="J204" s="124"/>
      <c r="K204" s="103">
        <f t="shared" si="37"/>
        <v>0</v>
      </c>
      <c r="L204" s="88"/>
      <c r="M204" s="88"/>
      <c r="N204" s="88"/>
      <c r="O204" s="88"/>
      <c r="P204" s="88"/>
      <c r="Q204" s="88"/>
      <c r="R204" s="88"/>
      <c r="S204" s="88"/>
      <c r="T204" s="88"/>
      <c r="U204" s="88"/>
      <c r="V204" s="88"/>
      <c r="W204" s="88"/>
      <c r="X204" s="88"/>
      <c r="Y204" s="88"/>
      <c r="Z204" s="88"/>
    </row>
    <row r="205" spans="1:26" ht="9.75" customHeight="1" x14ac:dyDescent="0.15">
      <c r="A205" s="423" t="s">
        <v>689</v>
      </c>
      <c r="B205" s="394">
        <v>5130</v>
      </c>
      <c r="C205" s="124"/>
      <c r="D205" s="124"/>
      <c r="E205" s="124"/>
      <c r="F205" s="124"/>
      <c r="G205" s="124"/>
      <c r="H205" s="148"/>
      <c r="I205" s="124"/>
      <c r="J205" s="124"/>
      <c r="K205" s="103">
        <f t="shared" si="37"/>
        <v>0</v>
      </c>
      <c r="L205" s="88"/>
      <c r="M205" s="88"/>
      <c r="N205" s="88"/>
      <c r="O205" s="88"/>
      <c r="P205" s="88"/>
      <c r="Q205" s="88"/>
      <c r="R205" s="88"/>
      <c r="S205" s="88"/>
      <c r="T205" s="88"/>
      <c r="U205" s="88"/>
      <c r="V205" s="88"/>
      <c r="W205" s="88"/>
      <c r="X205" s="88"/>
      <c r="Y205" s="88"/>
      <c r="Z205" s="88"/>
    </row>
    <row r="206" spans="1:26" ht="9.75" customHeight="1" x14ac:dyDescent="0.15">
      <c r="A206" s="393" t="s">
        <v>652</v>
      </c>
      <c r="B206" s="394">
        <v>5140</v>
      </c>
      <c r="C206" s="124"/>
      <c r="D206" s="124"/>
      <c r="E206" s="124"/>
      <c r="F206" s="124"/>
      <c r="G206" s="124"/>
      <c r="H206" s="148"/>
      <c r="I206" s="124"/>
      <c r="J206" s="124"/>
      <c r="K206" s="103">
        <f t="shared" si="37"/>
        <v>0</v>
      </c>
      <c r="L206" s="88"/>
      <c r="M206" s="88"/>
      <c r="N206" s="88"/>
      <c r="O206" s="88"/>
      <c r="P206" s="88"/>
      <c r="Q206" s="88"/>
      <c r="R206" s="88"/>
      <c r="S206" s="88"/>
      <c r="T206" s="88"/>
      <c r="U206" s="88"/>
      <c r="V206" s="88"/>
      <c r="W206" s="88"/>
      <c r="X206" s="88"/>
      <c r="Y206" s="88"/>
      <c r="Z206" s="88"/>
    </row>
    <row r="207" spans="1:26" ht="9.75" customHeight="1" x14ac:dyDescent="0.15">
      <c r="A207" s="393" t="s">
        <v>708</v>
      </c>
      <c r="B207" s="394">
        <v>5150</v>
      </c>
      <c r="C207" s="124"/>
      <c r="D207" s="124"/>
      <c r="E207" s="124"/>
      <c r="F207" s="124"/>
      <c r="G207" s="124"/>
      <c r="H207" s="148"/>
      <c r="I207" s="124"/>
      <c r="J207" s="124"/>
      <c r="K207" s="103">
        <f t="shared" si="37"/>
        <v>0</v>
      </c>
      <c r="L207" s="88"/>
      <c r="M207" s="88"/>
      <c r="N207" s="88"/>
      <c r="O207" s="88"/>
      <c r="P207" s="88"/>
      <c r="Q207" s="88"/>
      <c r="R207" s="88"/>
      <c r="S207" s="88"/>
      <c r="T207" s="88"/>
      <c r="U207" s="88"/>
      <c r="V207" s="88"/>
      <c r="W207" s="88"/>
      <c r="X207" s="88"/>
      <c r="Y207" s="88"/>
      <c r="Z207" s="88"/>
    </row>
    <row r="208" spans="1:26" ht="9.75" customHeight="1" x14ac:dyDescent="0.15">
      <c r="A208" s="175" t="s">
        <v>691</v>
      </c>
      <c r="B208" s="412">
        <v>5100</v>
      </c>
      <c r="C208" s="124"/>
      <c r="D208" s="124"/>
      <c r="E208" s="124"/>
      <c r="F208" s="124"/>
      <c r="G208" s="124"/>
      <c r="H208" s="110">
        <f>SUM(H203:H207)</f>
        <v>0</v>
      </c>
      <c r="I208" s="124"/>
      <c r="J208" s="124"/>
      <c r="K208" s="110">
        <f t="shared" si="37"/>
        <v>0</v>
      </c>
      <c r="L208" s="88"/>
      <c r="M208" s="88"/>
      <c r="N208" s="88"/>
      <c r="O208" s="88"/>
      <c r="P208" s="88"/>
      <c r="Q208" s="88"/>
      <c r="R208" s="88"/>
      <c r="S208" s="88"/>
      <c r="T208" s="88"/>
      <c r="U208" s="88"/>
      <c r="V208" s="88"/>
      <c r="W208" s="88"/>
      <c r="X208" s="88"/>
      <c r="Y208" s="88"/>
      <c r="Z208" s="88"/>
    </row>
    <row r="209" spans="1:26" ht="9.75" customHeight="1" x14ac:dyDescent="0.15">
      <c r="A209" s="489" t="s">
        <v>655</v>
      </c>
      <c r="B209" s="490">
        <v>5200</v>
      </c>
      <c r="C209" s="124"/>
      <c r="D209" s="124"/>
      <c r="E209" s="124"/>
      <c r="F209" s="124"/>
      <c r="G209" s="124"/>
      <c r="H209" s="148"/>
      <c r="I209" s="124"/>
      <c r="J209" s="124"/>
      <c r="K209" s="196">
        <f>H209</f>
        <v>0</v>
      </c>
      <c r="L209" s="2"/>
      <c r="M209" s="2"/>
      <c r="N209" s="2"/>
      <c r="O209" s="2"/>
      <c r="P209" s="2"/>
      <c r="Q209" s="2"/>
      <c r="R209" s="2"/>
      <c r="S209" s="2"/>
      <c r="T209" s="2"/>
      <c r="U209" s="2"/>
      <c r="V209" s="2"/>
      <c r="W209" s="2"/>
      <c r="X209" s="2"/>
      <c r="Y209" s="2"/>
      <c r="Z209" s="2"/>
    </row>
    <row r="210" spans="1:26" ht="9.75" customHeight="1" x14ac:dyDescent="0.15">
      <c r="A210" s="474" t="s">
        <v>709</v>
      </c>
      <c r="B210" s="403">
        <v>5300</v>
      </c>
      <c r="C210" s="124"/>
      <c r="D210" s="124"/>
      <c r="E210" s="124"/>
      <c r="F210" s="124"/>
      <c r="G210" s="124"/>
      <c r="H210" s="148"/>
      <c r="I210" s="124"/>
      <c r="J210" s="124"/>
      <c r="K210" s="103">
        <f>SUM(C210:J210)</f>
        <v>0</v>
      </c>
      <c r="L210" s="2"/>
      <c r="M210" s="2"/>
      <c r="N210" s="2"/>
      <c r="O210" s="2"/>
      <c r="P210" s="2"/>
      <c r="Q210" s="2"/>
      <c r="R210" s="2"/>
      <c r="S210" s="2"/>
      <c r="T210" s="2"/>
      <c r="U210" s="2"/>
      <c r="V210" s="2"/>
      <c r="W210" s="2"/>
      <c r="X210" s="2"/>
      <c r="Y210" s="2"/>
      <c r="Z210" s="2"/>
    </row>
    <row r="211" spans="1:26" ht="9.75" customHeight="1" x14ac:dyDescent="0.15">
      <c r="A211" s="491" t="s">
        <v>710</v>
      </c>
      <c r="B211" s="426">
        <v>5400</v>
      </c>
      <c r="C211" s="124"/>
      <c r="D211" s="124"/>
      <c r="E211" s="124"/>
      <c r="F211" s="124"/>
      <c r="G211" s="124"/>
      <c r="H211" s="148"/>
      <c r="I211" s="124"/>
      <c r="J211" s="124"/>
      <c r="K211" s="203">
        <f>H211</f>
        <v>0</v>
      </c>
      <c r="L211" s="2"/>
      <c r="M211" s="2"/>
      <c r="N211" s="2"/>
      <c r="O211" s="2"/>
      <c r="P211" s="2"/>
      <c r="Q211" s="2"/>
      <c r="R211" s="2"/>
      <c r="S211" s="2"/>
      <c r="T211" s="2"/>
      <c r="U211" s="2"/>
      <c r="V211" s="2"/>
      <c r="W211" s="2"/>
      <c r="X211" s="2"/>
      <c r="Y211" s="2"/>
      <c r="Z211" s="2"/>
    </row>
    <row r="212" spans="1:26" ht="9.75" customHeight="1" x14ac:dyDescent="0.15">
      <c r="A212" s="388" t="s">
        <v>656</v>
      </c>
      <c r="B212" s="370">
        <v>5000</v>
      </c>
      <c r="C212" s="124"/>
      <c r="D212" s="124"/>
      <c r="E212" s="124"/>
      <c r="F212" s="124"/>
      <c r="G212" s="124"/>
      <c r="H212" s="136">
        <f>SUM(H208:H211)</f>
        <v>0</v>
      </c>
      <c r="I212" s="124"/>
      <c r="J212" s="124"/>
      <c r="K212" s="136">
        <f>SUM(K208:K211)</f>
        <v>0</v>
      </c>
      <c r="L212" s="88"/>
      <c r="M212" s="88"/>
      <c r="N212" s="88"/>
      <c r="O212" s="88"/>
      <c r="P212" s="88"/>
      <c r="Q212" s="88"/>
      <c r="R212" s="88"/>
      <c r="S212" s="88"/>
      <c r="T212" s="88"/>
      <c r="U212" s="88"/>
      <c r="V212" s="88"/>
      <c r="W212" s="88"/>
      <c r="X212" s="88"/>
      <c r="Y212" s="88"/>
      <c r="Z212" s="88"/>
    </row>
    <row r="213" spans="1:26" ht="9.75" customHeight="1" x14ac:dyDescent="0.15">
      <c r="A213" s="443" t="s">
        <v>711</v>
      </c>
      <c r="B213" s="405">
        <v>6000</v>
      </c>
      <c r="C213" s="124"/>
      <c r="D213" s="124"/>
      <c r="E213" s="124"/>
      <c r="F213" s="124"/>
      <c r="G213" s="124"/>
      <c r="H213" s="335"/>
      <c r="I213" s="124"/>
      <c r="J213" s="124"/>
      <c r="K213" s="103">
        <f>SUM(C213:J213)</f>
        <v>0</v>
      </c>
      <c r="L213" s="2"/>
      <c r="M213" s="2"/>
      <c r="N213" s="2"/>
      <c r="O213" s="2"/>
      <c r="P213" s="2"/>
      <c r="Q213" s="2"/>
      <c r="R213" s="2"/>
      <c r="S213" s="2"/>
      <c r="T213" s="2"/>
      <c r="U213" s="2"/>
      <c r="V213" s="2"/>
      <c r="W213" s="2"/>
      <c r="X213" s="2"/>
      <c r="Y213" s="2"/>
      <c r="Z213" s="2"/>
    </row>
    <row r="214" spans="1:26" ht="9.75" customHeight="1" x14ac:dyDescent="0.15">
      <c r="A214" s="1000" t="s">
        <v>677</v>
      </c>
      <c r="B214" s="993"/>
      <c r="C214" s="110">
        <f>SUM(C188,C189)</f>
        <v>226873</v>
      </c>
      <c r="D214" s="110">
        <f t="shared" ref="D214:K214" si="38">SUM(D188,D189,D200,D212,D213)</f>
        <v>30560</v>
      </c>
      <c r="E214" s="110">
        <f t="shared" si="38"/>
        <v>434137</v>
      </c>
      <c r="F214" s="110">
        <f t="shared" si="38"/>
        <v>45000</v>
      </c>
      <c r="G214" s="110">
        <f t="shared" si="38"/>
        <v>2500</v>
      </c>
      <c r="H214" s="110">
        <f t="shared" si="38"/>
        <v>0</v>
      </c>
      <c r="I214" s="110">
        <f t="shared" si="38"/>
        <v>0</v>
      </c>
      <c r="J214" s="110">
        <f t="shared" si="38"/>
        <v>0</v>
      </c>
      <c r="K214" s="110">
        <f t="shared" si="38"/>
        <v>739070</v>
      </c>
      <c r="L214" s="88"/>
      <c r="M214" s="88"/>
      <c r="N214" s="88"/>
      <c r="O214" s="88"/>
      <c r="P214" s="88"/>
      <c r="Q214" s="88"/>
      <c r="R214" s="88"/>
      <c r="S214" s="88"/>
      <c r="T214" s="88"/>
      <c r="U214" s="88"/>
      <c r="V214" s="88"/>
      <c r="W214" s="88"/>
      <c r="X214" s="88"/>
      <c r="Y214" s="88"/>
      <c r="Z214" s="88"/>
    </row>
    <row r="215" spans="1:26" ht="9.75" customHeight="1" x14ac:dyDescent="0.15">
      <c r="A215" s="460" t="s">
        <v>678</v>
      </c>
      <c r="B215" s="492"/>
      <c r="C215" s="114"/>
      <c r="D215" s="114"/>
      <c r="E215" s="114"/>
      <c r="F215" s="114"/>
      <c r="G215" s="114"/>
      <c r="H215" s="114"/>
      <c r="I215" s="114"/>
      <c r="J215" s="392"/>
      <c r="K215" s="136">
        <f>'EstRev 6-11'!F272-'EstExp 12-20'!K214</f>
        <v>114041</v>
      </c>
      <c r="L215" s="88"/>
      <c r="M215" s="88"/>
      <c r="N215" s="88"/>
      <c r="O215" s="88"/>
      <c r="P215" s="88"/>
      <c r="Q215" s="88"/>
      <c r="R215" s="88"/>
      <c r="S215" s="88"/>
      <c r="T215" s="88"/>
      <c r="U215" s="88"/>
      <c r="V215" s="88"/>
      <c r="W215" s="88"/>
      <c r="X215" s="88"/>
      <c r="Y215" s="88"/>
      <c r="Z215" s="88"/>
    </row>
    <row r="216" spans="1:26" ht="9.75" customHeight="1" x14ac:dyDescent="0.15">
      <c r="A216" s="479"/>
      <c r="B216" s="437"/>
      <c r="C216" s="438"/>
      <c r="D216" s="438"/>
      <c r="E216" s="438"/>
      <c r="F216" s="438"/>
      <c r="G216" s="438"/>
      <c r="H216" s="438"/>
      <c r="I216" s="438"/>
      <c r="J216" s="438"/>
      <c r="K216" s="438"/>
      <c r="L216" s="88"/>
      <c r="M216" s="88"/>
      <c r="N216" s="88"/>
      <c r="O216" s="88"/>
      <c r="P216" s="88"/>
      <c r="Q216" s="88"/>
      <c r="R216" s="88"/>
      <c r="S216" s="88"/>
      <c r="T216" s="88"/>
      <c r="U216" s="88"/>
      <c r="V216" s="88"/>
      <c r="W216" s="88"/>
      <c r="X216" s="88"/>
      <c r="Y216" s="88"/>
      <c r="Z216" s="88"/>
    </row>
    <row r="217" spans="1:26" ht="9.75" customHeight="1" x14ac:dyDescent="0.15">
      <c r="A217" s="96" t="s">
        <v>712</v>
      </c>
      <c r="B217" s="493"/>
      <c r="C217" s="463"/>
      <c r="D217" s="98"/>
      <c r="E217" s="98"/>
      <c r="F217" s="98"/>
      <c r="G217" s="98"/>
      <c r="H217" s="98"/>
      <c r="I217" s="98"/>
      <c r="J217" s="98"/>
      <c r="K217" s="99"/>
      <c r="L217" s="2"/>
      <c r="M217" s="2"/>
      <c r="N217" s="2"/>
      <c r="O217" s="2"/>
      <c r="P217" s="2"/>
      <c r="Q217" s="2"/>
      <c r="R217" s="2"/>
      <c r="S217" s="2"/>
      <c r="T217" s="2"/>
      <c r="U217" s="2"/>
      <c r="V217" s="2"/>
      <c r="W217" s="2"/>
      <c r="X217" s="2"/>
      <c r="Y217" s="2"/>
      <c r="Z217" s="2"/>
    </row>
    <row r="218" spans="1:26" ht="9.75" customHeight="1" x14ac:dyDescent="0.15">
      <c r="A218" s="443" t="s">
        <v>713</v>
      </c>
      <c r="B218" s="122" t="s">
        <v>100</v>
      </c>
      <c r="C218" s="348"/>
      <c r="D218" s="349"/>
      <c r="E218" s="349"/>
      <c r="F218" s="349"/>
      <c r="G218" s="349"/>
      <c r="H218" s="349"/>
      <c r="I218" s="349"/>
      <c r="J218" s="349"/>
      <c r="K218" s="350"/>
      <c r="L218" s="2"/>
      <c r="M218" s="2"/>
      <c r="N218" s="2"/>
      <c r="O218" s="2"/>
      <c r="P218" s="2"/>
      <c r="Q218" s="2"/>
      <c r="R218" s="2"/>
      <c r="S218" s="2"/>
      <c r="T218" s="2"/>
      <c r="U218" s="2"/>
      <c r="V218" s="2"/>
      <c r="W218" s="2"/>
      <c r="X218" s="2"/>
      <c r="Y218" s="2"/>
      <c r="Z218" s="2"/>
    </row>
    <row r="219" spans="1:26" ht="9.75" customHeight="1" x14ac:dyDescent="0.15">
      <c r="A219" s="393" t="s">
        <v>714</v>
      </c>
      <c r="B219" s="394">
        <v>1100</v>
      </c>
      <c r="C219" s="124"/>
      <c r="D219" s="171">
        <v>68710</v>
      </c>
      <c r="E219" s="124"/>
      <c r="F219" s="124"/>
      <c r="G219" s="124"/>
      <c r="H219" s="124"/>
      <c r="I219" s="124"/>
      <c r="J219" s="124"/>
      <c r="K219" s="125">
        <f t="shared" ref="K219:K232" si="39">SUM(C219:J219)</f>
        <v>68710</v>
      </c>
      <c r="L219" s="88"/>
      <c r="M219" s="88"/>
      <c r="N219" s="88"/>
      <c r="O219" s="88"/>
      <c r="P219" s="88"/>
      <c r="Q219" s="88"/>
      <c r="R219" s="88"/>
      <c r="S219" s="88"/>
      <c r="T219" s="88"/>
      <c r="U219" s="88"/>
      <c r="V219" s="88"/>
      <c r="W219" s="88"/>
      <c r="X219" s="88"/>
      <c r="Y219" s="88"/>
      <c r="Z219" s="88"/>
    </row>
    <row r="220" spans="1:26" ht="9.75" customHeight="1" x14ac:dyDescent="0.15">
      <c r="A220" s="393" t="s">
        <v>547</v>
      </c>
      <c r="B220" s="394">
        <v>1125</v>
      </c>
      <c r="C220" s="124"/>
      <c r="D220" s="171"/>
      <c r="E220" s="124"/>
      <c r="F220" s="124"/>
      <c r="G220" s="124"/>
      <c r="H220" s="124"/>
      <c r="I220" s="124"/>
      <c r="J220" s="124"/>
      <c r="K220" s="103">
        <f t="shared" si="39"/>
        <v>0</v>
      </c>
      <c r="L220" s="88"/>
      <c r="M220" s="88"/>
      <c r="N220" s="88"/>
      <c r="O220" s="88"/>
      <c r="P220" s="88"/>
      <c r="Q220" s="88"/>
      <c r="R220" s="88"/>
      <c r="S220" s="88"/>
      <c r="T220" s="88"/>
      <c r="U220" s="88"/>
      <c r="V220" s="88"/>
      <c r="W220" s="88"/>
      <c r="X220" s="88"/>
      <c r="Y220" s="88"/>
      <c r="Z220" s="88"/>
    </row>
    <row r="221" spans="1:26" ht="9.75" customHeight="1" x14ac:dyDescent="0.15">
      <c r="A221" s="423" t="s">
        <v>715</v>
      </c>
      <c r="B221" s="394">
        <v>1200</v>
      </c>
      <c r="C221" s="124"/>
      <c r="D221" s="171">
        <v>114461</v>
      </c>
      <c r="E221" s="124"/>
      <c r="F221" s="124"/>
      <c r="G221" s="124"/>
      <c r="H221" s="124"/>
      <c r="I221" s="124"/>
      <c r="J221" s="124"/>
      <c r="K221" s="103">
        <f t="shared" si="39"/>
        <v>114461</v>
      </c>
      <c r="L221" s="88"/>
      <c r="M221" s="88"/>
      <c r="N221" s="88"/>
      <c r="O221" s="88"/>
      <c r="P221" s="88"/>
      <c r="Q221" s="88"/>
      <c r="R221" s="88"/>
      <c r="S221" s="88"/>
      <c r="T221" s="88"/>
      <c r="U221" s="88"/>
      <c r="V221" s="88"/>
      <c r="W221" s="88"/>
      <c r="X221" s="88"/>
      <c r="Y221" s="88"/>
      <c r="Z221" s="88"/>
    </row>
    <row r="222" spans="1:26" ht="9.75" customHeight="1" x14ac:dyDescent="0.15">
      <c r="A222" s="423" t="s">
        <v>549</v>
      </c>
      <c r="B222" s="394">
        <v>1225</v>
      </c>
      <c r="C222" s="124"/>
      <c r="D222" s="171"/>
      <c r="E222" s="124"/>
      <c r="F222" s="124"/>
      <c r="G222" s="124"/>
      <c r="H222" s="124"/>
      <c r="I222" s="124"/>
      <c r="J222" s="124"/>
      <c r="K222" s="103">
        <f t="shared" si="39"/>
        <v>0</v>
      </c>
      <c r="L222" s="88"/>
      <c r="M222" s="88"/>
      <c r="N222" s="88"/>
      <c r="O222" s="88"/>
      <c r="P222" s="88"/>
      <c r="Q222" s="88"/>
      <c r="R222" s="88"/>
      <c r="S222" s="88"/>
      <c r="T222" s="88"/>
      <c r="U222" s="88"/>
      <c r="V222" s="88"/>
      <c r="W222" s="88"/>
      <c r="X222" s="88"/>
      <c r="Y222" s="88"/>
      <c r="Z222" s="88"/>
    </row>
    <row r="223" spans="1:26" ht="9.75" customHeight="1" x14ac:dyDescent="0.15">
      <c r="A223" s="393" t="s">
        <v>550</v>
      </c>
      <c r="B223" s="394">
        <v>1250</v>
      </c>
      <c r="C223" s="124"/>
      <c r="D223" s="171">
        <v>12371</v>
      </c>
      <c r="E223" s="124"/>
      <c r="F223" s="124"/>
      <c r="G223" s="124"/>
      <c r="H223" s="124"/>
      <c r="I223" s="124"/>
      <c r="J223" s="124"/>
      <c r="K223" s="103">
        <f t="shared" si="39"/>
        <v>12371</v>
      </c>
      <c r="L223" s="88"/>
      <c r="M223" s="88"/>
      <c r="N223" s="88"/>
      <c r="O223" s="88"/>
      <c r="P223" s="88"/>
      <c r="Q223" s="88"/>
      <c r="R223" s="88"/>
      <c r="S223" s="88"/>
      <c r="T223" s="88"/>
      <c r="U223" s="88"/>
      <c r="V223" s="88"/>
      <c r="W223" s="88"/>
      <c r="X223" s="88"/>
      <c r="Y223" s="88"/>
      <c r="Z223" s="88"/>
    </row>
    <row r="224" spans="1:26" ht="9.75" customHeight="1" x14ac:dyDescent="0.15">
      <c r="A224" s="393" t="s">
        <v>551</v>
      </c>
      <c r="B224" s="394">
        <v>1275</v>
      </c>
      <c r="C224" s="124"/>
      <c r="D224" s="171"/>
      <c r="E224" s="124"/>
      <c r="F224" s="124"/>
      <c r="G224" s="124"/>
      <c r="H224" s="124"/>
      <c r="I224" s="124"/>
      <c r="J224" s="124"/>
      <c r="K224" s="103">
        <f t="shared" si="39"/>
        <v>0</v>
      </c>
      <c r="L224" s="88"/>
      <c r="M224" s="88"/>
      <c r="N224" s="88"/>
      <c r="O224" s="88"/>
      <c r="P224" s="88"/>
      <c r="Q224" s="88"/>
      <c r="R224" s="88"/>
      <c r="S224" s="88"/>
      <c r="T224" s="88"/>
      <c r="U224" s="88"/>
      <c r="V224" s="88"/>
      <c r="W224" s="88"/>
      <c r="X224" s="88"/>
      <c r="Y224" s="88"/>
      <c r="Z224" s="88"/>
    </row>
    <row r="225" spans="1:26" ht="9.75" customHeight="1" x14ac:dyDescent="0.15">
      <c r="A225" s="393" t="s">
        <v>552</v>
      </c>
      <c r="B225" s="394">
        <v>1300</v>
      </c>
      <c r="C225" s="124"/>
      <c r="D225" s="171"/>
      <c r="E225" s="124"/>
      <c r="F225" s="124"/>
      <c r="G225" s="124"/>
      <c r="H225" s="124"/>
      <c r="I225" s="124"/>
      <c r="J225" s="124"/>
      <c r="K225" s="103">
        <f t="shared" si="39"/>
        <v>0</v>
      </c>
      <c r="L225" s="88"/>
      <c r="M225" s="88"/>
      <c r="N225" s="88"/>
      <c r="O225" s="88"/>
      <c r="P225" s="88"/>
      <c r="Q225" s="88"/>
      <c r="R225" s="88"/>
      <c r="S225" s="88"/>
      <c r="T225" s="88"/>
      <c r="U225" s="88"/>
      <c r="V225" s="88"/>
      <c r="W225" s="88"/>
      <c r="X225" s="88"/>
      <c r="Y225" s="88"/>
      <c r="Z225" s="88"/>
    </row>
    <row r="226" spans="1:26" ht="9.75" customHeight="1" x14ac:dyDescent="0.15">
      <c r="A226" s="393" t="s">
        <v>553</v>
      </c>
      <c r="B226" s="394">
        <v>1400</v>
      </c>
      <c r="C226" s="124"/>
      <c r="D226" s="171"/>
      <c r="E226" s="124"/>
      <c r="F226" s="124"/>
      <c r="G226" s="124"/>
      <c r="H226" s="124"/>
      <c r="I226" s="124"/>
      <c r="J226" s="124"/>
      <c r="K226" s="103">
        <f t="shared" si="39"/>
        <v>0</v>
      </c>
      <c r="L226" s="88"/>
      <c r="M226" s="88"/>
      <c r="N226" s="88"/>
      <c r="O226" s="88"/>
      <c r="P226" s="88"/>
      <c r="Q226" s="88"/>
      <c r="R226" s="88"/>
      <c r="S226" s="88"/>
      <c r="T226" s="88"/>
      <c r="U226" s="88"/>
      <c r="V226" s="88"/>
      <c r="W226" s="88"/>
      <c r="X226" s="88"/>
      <c r="Y226" s="88"/>
      <c r="Z226" s="88"/>
    </row>
    <row r="227" spans="1:26" ht="9.75" customHeight="1" x14ac:dyDescent="0.15">
      <c r="A227" s="393" t="s">
        <v>554</v>
      </c>
      <c r="B227" s="394">
        <v>1500</v>
      </c>
      <c r="C227" s="124"/>
      <c r="D227" s="171">
        <v>2276</v>
      </c>
      <c r="E227" s="124"/>
      <c r="F227" s="124"/>
      <c r="G227" s="124"/>
      <c r="H227" s="124"/>
      <c r="I227" s="124"/>
      <c r="J227" s="124"/>
      <c r="K227" s="103">
        <f t="shared" si="39"/>
        <v>2276</v>
      </c>
      <c r="L227" s="88"/>
      <c r="M227" s="88"/>
      <c r="N227" s="88"/>
      <c r="O227" s="88"/>
      <c r="P227" s="88"/>
      <c r="Q227" s="88"/>
      <c r="R227" s="88"/>
      <c r="S227" s="88"/>
      <c r="T227" s="88"/>
      <c r="U227" s="88"/>
      <c r="V227" s="88"/>
      <c r="W227" s="88"/>
      <c r="X227" s="88"/>
      <c r="Y227" s="88"/>
      <c r="Z227" s="88"/>
    </row>
    <row r="228" spans="1:26" ht="9.75" customHeight="1" x14ac:dyDescent="0.15">
      <c r="A228" s="393" t="s">
        <v>555</v>
      </c>
      <c r="B228" s="394">
        <v>1600</v>
      </c>
      <c r="C228" s="124"/>
      <c r="D228" s="171">
        <v>1718</v>
      </c>
      <c r="E228" s="124"/>
      <c r="F228" s="124"/>
      <c r="G228" s="124"/>
      <c r="H228" s="124"/>
      <c r="I228" s="124"/>
      <c r="J228" s="124"/>
      <c r="K228" s="103">
        <f t="shared" si="39"/>
        <v>1718</v>
      </c>
      <c r="L228" s="88"/>
      <c r="M228" s="88"/>
      <c r="N228" s="88"/>
      <c r="O228" s="88"/>
      <c r="P228" s="88"/>
      <c r="Q228" s="88"/>
      <c r="R228" s="88"/>
      <c r="S228" s="88"/>
      <c r="T228" s="88"/>
      <c r="U228" s="88"/>
      <c r="V228" s="88"/>
      <c r="W228" s="88"/>
      <c r="X228" s="88"/>
      <c r="Y228" s="88"/>
      <c r="Z228" s="88"/>
    </row>
    <row r="229" spans="1:26" ht="9.75" customHeight="1" x14ac:dyDescent="0.15">
      <c r="A229" s="393" t="s">
        <v>556</v>
      </c>
      <c r="B229" s="394">
        <v>1650</v>
      </c>
      <c r="C229" s="124"/>
      <c r="D229" s="171">
        <v>1476</v>
      </c>
      <c r="E229" s="124"/>
      <c r="F229" s="124"/>
      <c r="G229" s="124"/>
      <c r="H229" s="124"/>
      <c r="I229" s="124"/>
      <c r="J229" s="124"/>
      <c r="K229" s="103">
        <f t="shared" si="39"/>
        <v>1476</v>
      </c>
      <c r="L229" s="88"/>
      <c r="M229" s="88"/>
      <c r="N229" s="88"/>
      <c r="O229" s="88"/>
      <c r="P229" s="88"/>
      <c r="Q229" s="88"/>
      <c r="R229" s="88"/>
      <c r="S229" s="88"/>
      <c r="T229" s="88"/>
      <c r="U229" s="88"/>
      <c r="V229" s="88"/>
      <c r="W229" s="88"/>
      <c r="X229" s="88"/>
      <c r="Y229" s="88"/>
      <c r="Z229" s="88"/>
    </row>
    <row r="230" spans="1:26" ht="9.75" customHeight="1" x14ac:dyDescent="0.15">
      <c r="A230" s="393" t="s">
        <v>557</v>
      </c>
      <c r="B230" s="394">
        <v>1700</v>
      </c>
      <c r="C230" s="124"/>
      <c r="D230" s="171"/>
      <c r="E230" s="124"/>
      <c r="F230" s="124"/>
      <c r="G230" s="124"/>
      <c r="H230" s="124"/>
      <c r="I230" s="124"/>
      <c r="J230" s="124"/>
      <c r="K230" s="103">
        <f t="shared" si="39"/>
        <v>0</v>
      </c>
      <c r="L230" s="88"/>
      <c r="M230" s="88"/>
      <c r="N230" s="88"/>
      <c r="O230" s="88"/>
      <c r="P230" s="88"/>
      <c r="Q230" s="88"/>
      <c r="R230" s="88"/>
      <c r="S230" s="88"/>
      <c r="T230" s="88"/>
      <c r="U230" s="88"/>
      <c r="V230" s="88"/>
      <c r="W230" s="88"/>
      <c r="X230" s="88"/>
      <c r="Y230" s="88"/>
      <c r="Z230" s="88"/>
    </row>
    <row r="231" spans="1:26" ht="9.75" customHeight="1" x14ac:dyDescent="0.15">
      <c r="A231" s="393" t="s">
        <v>558</v>
      </c>
      <c r="B231" s="394">
        <v>1800</v>
      </c>
      <c r="C231" s="124"/>
      <c r="D231" s="171">
        <v>2117</v>
      </c>
      <c r="E231" s="124"/>
      <c r="F231" s="124"/>
      <c r="G231" s="124"/>
      <c r="H231" s="124"/>
      <c r="I231" s="124"/>
      <c r="J231" s="124"/>
      <c r="K231" s="103">
        <f t="shared" si="39"/>
        <v>2117</v>
      </c>
      <c r="L231" s="88"/>
      <c r="M231" s="88"/>
      <c r="N231" s="88"/>
      <c r="O231" s="88"/>
      <c r="P231" s="88"/>
      <c r="Q231" s="88"/>
      <c r="R231" s="88"/>
      <c r="S231" s="88"/>
      <c r="T231" s="88"/>
      <c r="U231" s="88"/>
      <c r="V231" s="88"/>
      <c r="W231" s="88"/>
      <c r="X231" s="88"/>
      <c r="Y231" s="88"/>
      <c r="Z231" s="88"/>
    </row>
    <row r="232" spans="1:26" ht="9.75" customHeight="1" x14ac:dyDescent="0.15">
      <c r="A232" s="393" t="s">
        <v>559</v>
      </c>
      <c r="B232" s="394">
        <v>1900</v>
      </c>
      <c r="C232" s="124"/>
      <c r="D232" s="171"/>
      <c r="E232" s="124"/>
      <c r="F232" s="124"/>
      <c r="G232" s="124"/>
      <c r="H232" s="124"/>
      <c r="I232" s="124"/>
      <c r="J232" s="124"/>
      <c r="K232" s="103">
        <f t="shared" si="39"/>
        <v>0</v>
      </c>
      <c r="L232" s="88"/>
      <c r="M232" s="88"/>
      <c r="N232" s="88"/>
      <c r="O232" s="88"/>
      <c r="P232" s="88"/>
      <c r="Q232" s="88"/>
      <c r="R232" s="88"/>
      <c r="S232" s="88"/>
      <c r="T232" s="88"/>
      <c r="U232" s="88"/>
      <c r="V232" s="88"/>
      <c r="W232" s="88"/>
      <c r="X232" s="88"/>
      <c r="Y232" s="88"/>
      <c r="Z232" s="88"/>
    </row>
    <row r="233" spans="1:26" ht="9.75" customHeight="1" x14ac:dyDescent="0.15">
      <c r="A233" s="108" t="s">
        <v>716</v>
      </c>
      <c r="B233" s="370">
        <v>1000</v>
      </c>
      <c r="C233" s="124"/>
      <c r="D233" s="110">
        <f>SUM(D219:D232)</f>
        <v>203129</v>
      </c>
      <c r="E233" s="124"/>
      <c r="F233" s="124"/>
      <c r="G233" s="124"/>
      <c r="H233" s="124"/>
      <c r="I233" s="124"/>
      <c r="J233" s="124"/>
      <c r="K233" s="110">
        <f>SUM(K219:K232)</f>
        <v>203129</v>
      </c>
      <c r="L233" s="88"/>
      <c r="M233" s="88"/>
      <c r="N233" s="88"/>
      <c r="O233" s="88"/>
      <c r="P233" s="88"/>
      <c r="Q233" s="88"/>
      <c r="R233" s="88"/>
      <c r="S233" s="88"/>
      <c r="T233" s="88"/>
      <c r="U233" s="88"/>
      <c r="V233" s="88"/>
      <c r="W233" s="88"/>
      <c r="X233" s="88"/>
      <c r="Y233" s="88"/>
      <c r="Z233" s="88"/>
    </row>
    <row r="234" spans="1:26" ht="9.75" customHeight="1" x14ac:dyDescent="0.15">
      <c r="A234" s="443" t="s">
        <v>717</v>
      </c>
      <c r="B234" s="494">
        <v>2000</v>
      </c>
      <c r="C234" s="348"/>
      <c r="D234" s="421"/>
      <c r="E234" s="348"/>
      <c r="F234" s="349"/>
      <c r="G234" s="349"/>
      <c r="H234" s="349"/>
      <c r="I234" s="349"/>
      <c r="J234" s="349"/>
      <c r="K234" s="422"/>
      <c r="L234" s="2"/>
      <c r="M234" s="2"/>
      <c r="N234" s="2"/>
      <c r="O234" s="2"/>
      <c r="P234" s="2"/>
      <c r="Q234" s="2"/>
      <c r="R234" s="2"/>
      <c r="S234" s="2"/>
      <c r="T234" s="2"/>
      <c r="U234" s="2"/>
      <c r="V234" s="2"/>
      <c r="W234" s="2"/>
      <c r="X234" s="2"/>
      <c r="Y234" s="2"/>
      <c r="Z234" s="2"/>
    </row>
    <row r="235" spans="1:26" ht="9.75" customHeight="1" x14ac:dyDescent="0.15">
      <c r="A235" s="408" t="s">
        <v>577</v>
      </c>
      <c r="B235" s="409">
        <v>2100</v>
      </c>
      <c r="C235" s="275"/>
      <c r="D235" s="199"/>
      <c r="E235" s="199"/>
      <c r="F235" s="199"/>
      <c r="G235" s="199"/>
      <c r="H235" s="199"/>
      <c r="I235" s="199"/>
      <c r="J235" s="199"/>
      <c r="K235" s="276"/>
      <c r="L235" s="2"/>
      <c r="M235" s="2"/>
      <c r="N235" s="2"/>
      <c r="O235" s="2"/>
      <c r="P235" s="2"/>
      <c r="Q235" s="2"/>
      <c r="R235" s="2"/>
      <c r="S235" s="2"/>
      <c r="T235" s="2"/>
      <c r="U235" s="2"/>
      <c r="V235" s="2"/>
      <c r="W235" s="2"/>
      <c r="X235" s="2"/>
      <c r="Y235" s="2"/>
      <c r="Z235" s="2"/>
    </row>
    <row r="236" spans="1:26" ht="9.75" customHeight="1" x14ac:dyDescent="0.15">
      <c r="A236" s="393" t="s">
        <v>578</v>
      </c>
      <c r="B236" s="394">
        <v>2110</v>
      </c>
      <c r="C236" s="124"/>
      <c r="D236" s="171">
        <v>3383</v>
      </c>
      <c r="E236" s="124"/>
      <c r="F236" s="124"/>
      <c r="G236" s="124"/>
      <c r="H236" s="124"/>
      <c r="I236" s="124"/>
      <c r="J236" s="124"/>
      <c r="K236" s="103">
        <f t="shared" ref="K236:K241" si="40">SUM(C236:J236)</f>
        <v>3383</v>
      </c>
      <c r="L236" s="88"/>
      <c r="M236" s="88"/>
      <c r="N236" s="88"/>
      <c r="O236" s="88"/>
      <c r="P236" s="88"/>
      <c r="Q236" s="88"/>
      <c r="R236" s="88"/>
      <c r="S236" s="88"/>
      <c r="T236" s="88"/>
      <c r="U236" s="88"/>
      <c r="V236" s="88"/>
      <c r="W236" s="88"/>
      <c r="X236" s="88"/>
      <c r="Y236" s="88"/>
      <c r="Z236" s="88"/>
    </row>
    <row r="237" spans="1:26" ht="9.75" customHeight="1" x14ac:dyDescent="0.15">
      <c r="A237" s="393" t="s">
        <v>579</v>
      </c>
      <c r="B237" s="394">
        <v>2120</v>
      </c>
      <c r="C237" s="124"/>
      <c r="D237" s="171">
        <v>1103</v>
      </c>
      <c r="E237" s="124"/>
      <c r="F237" s="124"/>
      <c r="G237" s="124"/>
      <c r="H237" s="124"/>
      <c r="I237" s="124"/>
      <c r="J237" s="124"/>
      <c r="K237" s="103">
        <f t="shared" si="40"/>
        <v>1103</v>
      </c>
      <c r="L237" s="88"/>
      <c r="M237" s="88"/>
      <c r="N237" s="88"/>
      <c r="O237" s="88"/>
      <c r="P237" s="88"/>
      <c r="Q237" s="88"/>
      <c r="R237" s="88"/>
      <c r="S237" s="88"/>
      <c r="T237" s="88"/>
      <c r="U237" s="88"/>
      <c r="V237" s="88"/>
      <c r="W237" s="88"/>
      <c r="X237" s="88"/>
      <c r="Y237" s="88"/>
      <c r="Z237" s="88"/>
    </row>
    <row r="238" spans="1:26" ht="9.75" customHeight="1" x14ac:dyDescent="0.15">
      <c r="A238" s="393" t="s">
        <v>580</v>
      </c>
      <c r="B238" s="394">
        <v>2130</v>
      </c>
      <c r="C238" s="124"/>
      <c r="D238" s="171">
        <v>39937</v>
      </c>
      <c r="E238" s="124"/>
      <c r="F238" s="124"/>
      <c r="G238" s="124"/>
      <c r="H238" s="124"/>
      <c r="I238" s="124"/>
      <c r="J238" s="124"/>
      <c r="K238" s="103">
        <f t="shared" si="40"/>
        <v>39937</v>
      </c>
      <c r="L238" s="88"/>
      <c r="M238" s="88"/>
      <c r="N238" s="88"/>
      <c r="O238" s="88"/>
      <c r="P238" s="88"/>
      <c r="Q238" s="88"/>
      <c r="R238" s="88"/>
      <c r="S238" s="88"/>
      <c r="T238" s="88"/>
      <c r="U238" s="88"/>
      <c r="V238" s="88"/>
      <c r="W238" s="88"/>
      <c r="X238" s="88"/>
      <c r="Y238" s="88"/>
      <c r="Z238" s="88"/>
    </row>
    <row r="239" spans="1:26" ht="9.75" customHeight="1" x14ac:dyDescent="0.15">
      <c r="A239" s="393" t="s">
        <v>581</v>
      </c>
      <c r="B239" s="394">
        <v>2140</v>
      </c>
      <c r="C239" s="124"/>
      <c r="D239" s="171">
        <v>1310</v>
      </c>
      <c r="E239" s="124"/>
      <c r="F239" s="124"/>
      <c r="G239" s="124"/>
      <c r="H239" s="124"/>
      <c r="I239" s="124"/>
      <c r="J239" s="124"/>
      <c r="K239" s="103">
        <f t="shared" si="40"/>
        <v>1310</v>
      </c>
      <c r="L239" s="88"/>
      <c r="M239" s="88"/>
      <c r="N239" s="88"/>
      <c r="O239" s="88"/>
      <c r="P239" s="88"/>
      <c r="Q239" s="88"/>
      <c r="R239" s="88"/>
      <c r="S239" s="88"/>
      <c r="T239" s="88"/>
      <c r="U239" s="88"/>
      <c r="V239" s="88"/>
      <c r="W239" s="88"/>
      <c r="X239" s="88"/>
      <c r="Y239" s="88"/>
      <c r="Z239" s="88"/>
    </row>
    <row r="240" spans="1:26" ht="9.75" customHeight="1" x14ac:dyDescent="0.15">
      <c r="A240" s="393" t="s">
        <v>582</v>
      </c>
      <c r="B240" s="394">
        <v>2150</v>
      </c>
      <c r="C240" s="124"/>
      <c r="D240" s="171">
        <v>4541</v>
      </c>
      <c r="E240" s="124"/>
      <c r="F240" s="124"/>
      <c r="G240" s="124"/>
      <c r="H240" s="124"/>
      <c r="I240" s="124"/>
      <c r="J240" s="124"/>
      <c r="K240" s="103">
        <f t="shared" si="40"/>
        <v>4541</v>
      </c>
      <c r="L240" s="88"/>
      <c r="M240" s="88"/>
      <c r="N240" s="88"/>
      <c r="O240" s="88"/>
      <c r="P240" s="88"/>
      <c r="Q240" s="88"/>
      <c r="R240" s="88"/>
      <c r="S240" s="88"/>
      <c r="T240" s="88"/>
      <c r="U240" s="88"/>
      <c r="V240" s="88"/>
      <c r="W240" s="88"/>
      <c r="X240" s="88"/>
      <c r="Y240" s="88"/>
      <c r="Z240" s="88"/>
    </row>
    <row r="241" spans="1:26" ht="9.75" customHeight="1" x14ac:dyDescent="0.15">
      <c r="A241" s="393" t="s">
        <v>718</v>
      </c>
      <c r="B241" s="394">
        <v>2190</v>
      </c>
      <c r="C241" s="124"/>
      <c r="D241" s="171"/>
      <c r="E241" s="124"/>
      <c r="F241" s="124"/>
      <c r="G241" s="124"/>
      <c r="H241" s="124"/>
      <c r="I241" s="124"/>
      <c r="J241" s="124"/>
      <c r="K241" s="103">
        <f t="shared" si="40"/>
        <v>0</v>
      </c>
      <c r="L241" s="88"/>
      <c r="M241" s="88"/>
      <c r="N241" s="88"/>
      <c r="O241" s="88"/>
      <c r="P241" s="88"/>
      <c r="Q241" s="88"/>
      <c r="R241" s="88"/>
      <c r="S241" s="88"/>
      <c r="T241" s="88"/>
      <c r="U241" s="88"/>
      <c r="V241" s="88"/>
      <c r="W241" s="88"/>
      <c r="X241" s="88"/>
      <c r="Y241" s="88"/>
      <c r="Z241" s="88"/>
    </row>
    <row r="242" spans="1:26" ht="9.75" customHeight="1" x14ac:dyDescent="0.15">
      <c r="A242" s="108" t="s">
        <v>584</v>
      </c>
      <c r="B242" s="370">
        <v>2100</v>
      </c>
      <c r="C242" s="124"/>
      <c r="D242" s="196">
        <f>SUM(D236:D241)</f>
        <v>50274</v>
      </c>
      <c r="E242" s="124"/>
      <c r="F242" s="124"/>
      <c r="G242" s="124"/>
      <c r="H242" s="124"/>
      <c r="I242" s="124"/>
      <c r="J242" s="124"/>
      <c r="K242" s="196">
        <f>SUM(K236:K241)</f>
        <v>50274</v>
      </c>
      <c r="L242" s="88"/>
      <c r="M242" s="88"/>
      <c r="N242" s="88"/>
      <c r="O242" s="88"/>
      <c r="P242" s="88"/>
      <c r="Q242" s="88"/>
      <c r="R242" s="88"/>
      <c r="S242" s="88"/>
      <c r="T242" s="88"/>
      <c r="U242" s="88"/>
      <c r="V242" s="88"/>
      <c r="W242" s="88"/>
      <c r="X242" s="88"/>
      <c r="Y242" s="88"/>
      <c r="Z242" s="88"/>
    </row>
    <row r="243" spans="1:26" ht="9.75" customHeight="1" x14ac:dyDescent="0.15">
      <c r="A243" s="389" t="s">
        <v>585</v>
      </c>
      <c r="B243" s="495" t="s">
        <v>719</v>
      </c>
      <c r="C243" s="391"/>
      <c r="D243" s="392"/>
      <c r="E243" s="392"/>
      <c r="F243" s="392"/>
      <c r="G243" s="392"/>
      <c r="H243" s="392"/>
      <c r="I243" s="392"/>
      <c r="J243" s="392"/>
      <c r="K243" s="397"/>
      <c r="L243" s="2"/>
      <c r="M243" s="2"/>
      <c r="N243" s="2"/>
      <c r="O243" s="2"/>
      <c r="P243" s="2"/>
      <c r="Q243" s="2"/>
      <c r="R243" s="2"/>
      <c r="S243" s="2"/>
      <c r="T243" s="2"/>
      <c r="U243" s="2"/>
      <c r="V243" s="2"/>
      <c r="W243" s="2"/>
      <c r="X243" s="2"/>
      <c r="Y243" s="2"/>
      <c r="Z243" s="2"/>
    </row>
    <row r="244" spans="1:26" ht="9.75" customHeight="1" x14ac:dyDescent="0.15">
      <c r="A244" s="393" t="s">
        <v>586</v>
      </c>
      <c r="B244" s="394">
        <v>2210</v>
      </c>
      <c r="C244" s="410"/>
      <c r="D244" s="171">
        <v>4082</v>
      </c>
      <c r="E244" s="126"/>
      <c r="F244" s="124"/>
      <c r="G244" s="124"/>
      <c r="H244" s="124"/>
      <c r="I244" s="124"/>
      <c r="J244" s="124"/>
      <c r="K244" s="103">
        <f t="shared" ref="K244:K246" si="41">SUM(C244:J244)</f>
        <v>4082</v>
      </c>
      <c r="L244" s="88"/>
      <c r="M244" s="88"/>
      <c r="N244" s="88"/>
      <c r="O244" s="88"/>
      <c r="P244" s="88"/>
      <c r="Q244" s="88"/>
      <c r="R244" s="88"/>
      <c r="S244" s="88"/>
      <c r="T244" s="88"/>
      <c r="U244" s="88"/>
      <c r="V244" s="88"/>
      <c r="W244" s="88"/>
      <c r="X244" s="88"/>
      <c r="Y244" s="88"/>
      <c r="Z244" s="88"/>
    </row>
    <row r="245" spans="1:26" ht="9.75" customHeight="1" x14ac:dyDescent="0.15">
      <c r="A245" s="496" t="s">
        <v>587</v>
      </c>
      <c r="B245" s="411">
        <v>2220</v>
      </c>
      <c r="C245" s="410"/>
      <c r="D245" s="171">
        <v>10238</v>
      </c>
      <c r="E245" s="124"/>
      <c r="F245" s="124"/>
      <c r="G245" s="124"/>
      <c r="H245" s="124"/>
      <c r="I245" s="124"/>
      <c r="J245" s="124"/>
      <c r="K245" s="103">
        <f t="shared" si="41"/>
        <v>10238</v>
      </c>
      <c r="L245" s="88"/>
      <c r="M245" s="88"/>
      <c r="N245" s="88"/>
      <c r="O245" s="88"/>
      <c r="P245" s="88"/>
      <c r="Q245" s="88"/>
      <c r="R245" s="88"/>
      <c r="S245" s="88"/>
      <c r="T245" s="88"/>
      <c r="U245" s="88"/>
      <c r="V245" s="88"/>
      <c r="W245" s="88"/>
      <c r="X245" s="88"/>
      <c r="Y245" s="88"/>
      <c r="Z245" s="88"/>
    </row>
    <row r="246" spans="1:26" ht="9.75" customHeight="1" x14ac:dyDescent="0.15">
      <c r="A246" s="455" t="s">
        <v>588</v>
      </c>
      <c r="B246" s="394">
        <v>2230</v>
      </c>
      <c r="C246" s="410"/>
      <c r="D246" s="171"/>
      <c r="E246" s="124"/>
      <c r="F246" s="124"/>
      <c r="G246" s="124"/>
      <c r="H246" s="124"/>
      <c r="I246" s="124"/>
      <c r="J246" s="124"/>
      <c r="K246" s="103">
        <f t="shared" si="41"/>
        <v>0</v>
      </c>
      <c r="L246" s="88"/>
      <c r="M246" s="88"/>
      <c r="N246" s="88"/>
      <c r="O246" s="88"/>
      <c r="P246" s="88"/>
      <c r="Q246" s="88"/>
      <c r="R246" s="88"/>
      <c r="S246" s="88"/>
      <c r="T246" s="88"/>
      <c r="U246" s="88"/>
      <c r="V246" s="88"/>
      <c r="W246" s="88"/>
      <c r="X246" s="88"/>
      <c r="Y246" s="88"/>
      <c r="Z246" s="88"/>
    </row>
    <row r="247" spans="1:26" ht="9.75" customHeight="1" x14ac:dyDescent="0.15">
      <c r="A247" s="108" t="s">
        <v>589</v>
      </c>
      <c r="B247" s="370">
        <v>2200</v>
      </c>
      <c r="C247" s="410"/>
      <c r="D247" s="497">
        <f>SUM(D244:D246)</f>
        <v>14320</v>
      </c>
      <c r="E247" s="124"/>
      <c r="F247" s="124"/>
      <c r="G247" s="124"/>
      <c r="H247" s="124"/>
      <c r="I247" s="124"/>
      <c r="J247" s="124"/>
      <c r="K247" s="110">
        <f>SUM(K244:K246)</f>
        <v>14320</v>
      </c>
      <c r="L247" s="88"/>
      <c r="M247" s="88"/>
      <c r="N247" s="88"/>
      <c r="O247" s="88"/>
      <c r="P247" s="88"/>
      <c r="Q247" s="88"/>
      <c r="R247" s="88"/>
      <c r="S247" s="88"/>
      <c r="T247" s="88"/>
      <c r="U247" s="88"/>
      <c r="V247" s="88"/>
      <c r="W247" s="88"/>
      <c r="X247" s="88"/>
      <c r="Y247" s="88"/>
      <c r="Z247" s="88"/>
    </row>
    <row r="248" spans="1:26" ht="9.75" customHeight="1" x14ac:dyDescent="0.15">
      <c r="A248" s="389" t="s">
        <v>590</v>
      </c>
      <c r="B248" s="403">
        <v>2300</v>
      </c>
      <c r="C248" s="410"/>
      <c r="D248" s="114"/>
      <c r="E248" s="124"/>
      <c r="F248" s="124"/>
      <c r="G248" s="124"/>
      <c r="H248" s="124"/>
      <c r="I248" s="124"/>
      <c r="J248" s="124"/>
      <c r="K248" s="126"/>
      <c r="L248" s="2"/>
      <c r="M248" s="2"/>
      <c r="N248" s="2"/>
      <c r="O248" s="2"/>
      <c r="P248" s="2"/>
      <c r="Q248" s="2"/>
      <c r="R248" s="2"/>
      <c r="S248" s="2"/>
      <c r="T248" s="2"/>
      <c r="U248" s="2"/>
      <c r="V248" s="2"/>
      <c r="W248" s="2"/>
      <c r="X248" s="2"/>
      <c r="Y248" s="2"/>
      <c r="Z248" s="2"/>
    </row>
    <row r="249" spans="1:26" ht="9.75" customHeight="1" x14ac:dyDescent="0.15">
      <c r="A249" s="393" t="s">
        <v>591</v>
      </c>
      <c r="B249" s="394">
        <v>2310</v>
      </c>
      <c r="C249" s="410"/>
      <c r="D249" s="171"/>
      <c r="E249" s="124"/>
      <c r="F249" s="124"/>
      <c r="G249" s="124"/>
      <c r="H249" s="124"/>
      <c r="I249" s="124"/>
      <c r="J249" s="124"/>
      <c r="K249" s="103">
        <f t="shared" ref="K249:K253" si="42">SUM(C249:J249)</f>
        <v>0</v>
      </c>
      <c r="L249" s="88"/>
      <c r="M249" s="88"/>
      <c r="N249" s="88"/>
      <c r="O249" s="88"/>
      <c r="P249" s="88"/>
      <c r="Q249" s="88"/>
      <c r="R249" s="88"/>
      <c r="S249" s="88"/>
      <c r="T249" s="88"/>
      <c r="U249" s="88"/>
      <c r="V249" s="88"/>
      <c r="W249" s="88"/>
      <c r="X249" s="88"/>
      <c r="Y249" s="88"/>
      <c r="Z249" s="88"/>
    </row>
    <row r="250" spans="1:26" ht="9.75" customHeight="1" x14ac:dyDescent="0.15">
      <c r="A250" s="393" t="s">
        <v>592</v>
      </c>
      <c r="B250" s="394">
        <v>2320</v>
      </c>
      <c r="C250" s="410"/>
      <c r="D250" s="171">
        <v>4045</v>
      </c>
      <c r="E250" s="124"/>
      <c r="F250" s="124"/>
      <c r="G250" s="124"/>
      <c r="H250" s="124"/>
      <c r="I250" s="124"/>
      <c r="J250" s="124"/>
      <c r="K250" s="103">
        <f t="shared" si="42"/>
        <v>4045</v>
      </c>
      <c r="L250" s="88"/>
      <c r="M250" s="88"/>
      <c r="N250" s="88"/>
      <c r="O250" s="88"/>
      <c r="P250" s="88"/>
      <c r="Q250" s="88"/>
      <c r="R250" s="88"/>
      <c r="S250" s="88"/>
      <c r="T250" s="88"/>
      <c r="U250" s="88"/>
      <c r="V250" s="88"/>
      <c r="W250" s="88"/>
      <c r="X250" s="88"/>
      <c r="Y250" s="88"/>
      <c r="Z250" s="88"/>
    </row>
    <row r="251" spans="1:26" ht="9.75" customHeight="1" x14ac:dyDescent="0.15">
      <c r="A251" s="393" t="s">
        <v>720</v>
      </c>
      <c r="B251" s="394">
        <v>2330</v>
      </c>
      <c r="C251" s="410"/>
      <c r="D251" s="171"/>
      <c r="E251" s="124"/>
      <c r="F251" s="124"/>
      <c r="G251" s="124"/>
      <c r="H251" s="124"/>
      <c r="I251" s="124"/>
      <c r="J251" s="124"/>
      <c r="K251" s="103">
        <f t="shared" si="42"/>
        <v>0</v>
      </c>
      <c r="L251" s="88"/>
      <c r="M251" s="88"/>
      <c r="N251" s="88"/>
      <c r="O251" s="88"/>
      <c r="P251" s="88"/>
      <c r="Q251" s="88"/>
      <c r="R251" s="88"/>
      <c r="S251" s="88"/>
      <c r="T251" s="88"/>
      <c r="U251" s="88"/>
      <c r="V251" s="88"/>
      <c r="W251" s="88"/>
      <c r="X251" s="88"/>
      <c r="Y251" s="88"/>
      <c r="Z251" s="88"/>
    </row>
    <row r="252" spans="1:26" ht="9.75" customHeight="1" x14ac:dyDescent="0.15">
      <c r="A252" s="398" t="s">
        <v>721</v>
      </c>
      <c r="B252" s="289">
        <v>2361</v>
      </c>
      <c r="C252" s="410"/>
      <c r="D252" s="171"/>
      <c r="E252" s="124"/>
      <c r="F252" s="124"/>
      <c r="G252" s="124"/>
      <c r="H252" s="124"/>
      <c r="I252" s="124"/>
      <c r="J252" s="124"/>
      <c r="K252" s="103">
        <f t="shared" si="42"/>
        <v>0</v>
      </c>
      <c r="L252" s="88"/>
      <c r="M252" s="88"/>
      <c r="N252" s="88"/>
      <c r="O252" s="88"/>
      <c r="P252" s="88"/>
      <c r="Q252" s="88"/>
      <c r="R252" s="88"/>
      <c r="S252" s="88"/>
      <c r="T252" s="88"/>
      <c r="U252" s="88"/>
      <c r="V252" s="88"/>
      <c r="W252" s="88"/>
      <c r="X252" s="88"/>
      <c r="Y252" s="88"/>
      <c r="Z252" s="88"/>
    </row>
    <row r="253" spans="1:26" ht="9.75" customHeight="1" x14ac:dyDescent="0.15">
      <c r="A253" s="398" t="s">
        <v>722</v>
      </c>
      <c r="B253" s="289">
        <v>2365</v>
      </c>
      <c r="C253" s="410"/>
      <c r="D253" s="171"/>
      <c r="E253" s="124"/>
      <c r="F253" s="124"/>
      <c r="G253" s="124"/>
      <c r="H253" s="124"/>
      <c r="I253" s="124"/>
      <c r="J253" s="124"/>
      <c r="K253" s="103">
        <f t="shared" si="42"/>
        <v>0</v>
      </c>
      <c r="L253" s="88"/>
      <c r="M253" s="88"/>
      <c r="N253" s="88"/>
      <c r="O253" s="88"/>
      <c r="P253" s="88"/>
      <c r="Q253" s="88"/>
      <c r="R253" s="88"/>
      <c r="S253" s="88"/>
      <c r="T253" s="88"/>
      <c r="U253" s="88"/>
      <c r="V253" s="88"/>
      <c r="W253" s="88"/>
      <c r="X253" s="88"/>
      <c r="Y253" s="88"/>
      <c r="Z253" s="88"/>
    </row>
    <row r="254" spans="1:26" ht="9.75" customHeight="1" x14ac:dyDescent="0.15">
      <c r="A254" s="424" t="s">
        <v>596</v>
      </c>
      <c r="B254" s="370">
        <v>2300</v>
      </c>
      <c r="C254" s="410"/>
      <c r="D254" s="110">
        <f>D249+D250+D251+D252+D253</f>
        <v>4045</v>
      </c>
      <c r="E254" s="124"/>
      <c r="F254" s="124"/>
      <c r="G254" s="124"/>
      <c r="H254" s="124"/>
      <c r="I254" s="124"/>
      <c r="J254" s="124"/>
      <c r="K254" s="110">
        <f>K249+K250+K251+K252+K253</f>
        <v>4045</v>
      </c>
      <c r="L254" s="88"/>
      <c r="M254" s="88"/>
      <c r="N254" s="88"/>
      <c r="O254" s="88"/>
      <c r="P254" s="88"/>
      <c r="Q254" s="88"/>
      <c r="R254" s="88"/>
      <c r="S254" s="88"/>
      <c r="T254" s="88"/>
      <c r="U254" s="88"/>
      <c r="V254" s="88"/>
      <c r="W254" s="88"/>
      <c r="X254" s="88"/>
      <c r="Y254" s="88"/>
      <c r="Z254" s="88"/>
    </row>
    <row r="255" spans="1:26" ht="9.75" customHeight="1" x14ac:dyDescent="0.15">
      <c r="A255" s="389" t="s">
        <v>597</v>
      </c>
      <c r="B255" s="403">
        <v>2400</v>
      </c>
      <c r="C255" s="410"/>
      <c r="D255" s="152"/>
      <c r="E255" s="124"/>
      <c r="F255" s="124"/>
      <c r="G255" s="124"/>
      <c r="H255" s="124"/>
      <c r="I255" s="124"/>
      <c r="J255" s="124"/>
      <c r="K255" s="126"/>
      <c r="L255" s="2"/>
      <c r="M255" s="2"/>
      <c r="N255" s="2"/>
      <c r="O255" s="2"/>
      <c r="P255" s="2"/>
      <c r="Q255" s="2"/>
      <c r="R255" s="2"/>
      <c r="S255" s="2"/>
      <c r="T255" s="2"/>
      <c r="U255" s="2"/>
      <c r="V255" s="2"/>
      <c r="W255" s="2"/>
      <c r="X255" s="2"/>
      <c r="Y255" s="2"/>
      <c r="Z255" s="2"/>
    </row>
    <row r="256" spans="1:26" ht="9.75" customHeight="1" x14ac:dyDescent="0.15">
      <c r="A256" s="393" t="s">
        <v>598</v>
      </c>
      <c r="B256" s="394">
        <v>2410</v>
      </c>
      <c r="C256" s="410"/>
      <c r="D256" s="171">
        <v>27259</v>
      </c>
      <c r="E256" s="124"/>
      <c r="F256" s="124"/>
      <c r="G256" s="124"/>
      <c r="H256" s="124"/>
      <c r="I256" s="124"/>
      <c r="J256" s="124"/>
      <c r="K256" s="103">
        <f t="shared" ref="K256:K257" si="43">SUM(C256:J256)</f>
        <v>27259</v>
      </c>
      <c r="L256" s="88"/>
      <c r="M256" s="88"/>
      <c r="N256" s="88"/>
      <c r="O256" s="88"/>
      <c r="P256" s="88"/>
      <c r="Q256" s="88"/>
      <c r="R256" s="88"/>
      <c r="S256" s="88"/>
      <c r="T256" s="88"/>
      <c r="U256" s="88"/>
      <c r="V256" s="88"/>
      <c r="W256" s="88"/>
      <c r="X256" s="88"/>
      <c r="Y256" s="88"/>
      <c r="Z256" s="88"/>
    </row>
    <row r="257" spans="1:26" ht="9.75" customHeight="1" x14ac:dyDescent="0.15">
      <c r="A257" s="393" t="s">
        <v>723</v>
      </c>
      <c r="B257" s="394">
        <v>2490</v>
      </c>
      <c r="C257" s="410"/>
      <c r="D257" s="171"/>
      <c r="E257" s="124"/>
      <c r="F257" s="124"/>
      <c r="G257" s="124"/>
      <c r="H257" s="124"/>
      <c r="I257" s="124"/>
      <c r="J257" s="124"/>
      <c r="K257" s="103">
        <f t="shared" si="43"/>
        <v>0</v>
      </c>
      <c r="L257" s="88"/>
      <c r="M257" s="88"/>
      <c r="N257" s="88"/>
      <c r="O257" s="88"/>
      <c r="P257" s="88"/>
      <c r="Q257" s="88"/>
      <c r="R257" s="88"/>
      <c r="S257" s="88"/>
      <c r="T257" s="88"/>
      <c r="U257" s="88"/>
      <c r="V257" s="88"/>
      <c r="W257" s="88"/>
      <c r="X257" s="88"/>
      <c r="Y257" s="88"/>
      <c r="Z257" s="88"/>
    </row>
    <row r="258" spans="1:26" ht="9.75" customHeight="1" x14ac:dyDescent="0.15">
      <c r="A258" s="424" t="s">
        <v>600</v>
      </c>
      <c r="B258" s="370">
        <v>2400</v>
      </c>
      <c r="C258" s="410"/>
      <c r="D258" s="110">
        <f>SUM(D256:D257)</f>
        <v>27259</v>
      </c>
      <c r="E258" s="124"/>
      <c r="F258" s="124"/>
      <c r="G258" s="124"/>
      <c r="H258" s="124"/>
      <c r="I258" s="124"/>
      <c r="J258" s="124"/>
      <c r="K258" s="110">
        <f>SUM(K256:K257)</f>
        <v>27259</v>
      </c>
      <c r="L258" s="88"/>
      <c r="M258" s="88"/>
      <c r="N258" s="88"/>
      <c r="O258" s="88"/>
      <c r="P258" s="88"/>
      <c r="Q258" s="88"/>
      <c r="R258" s="88"/>
      <c r="S258" s="88"/>
      <c r="T258" s="88"/>
      <c r="U258" s="88"/>
      <c r="V258" s="88"/>
      <c r="W258" s="88"/>
      <c r="X258" s="88"/>
      <c r="Y258" s="88"/>
      <c r="Z258" s="88"/>
    </row>
    <row r="259" spans="1:26" ht="9.75" customHeight="1" x14ac:dyDescent="0.15">
      <c r="A259" s="389" t="s">
        <v>601</v>
      </c>
      <c r="B259" s="403">
        <v>2500</v>
      </c>
      <c r="C259" s="410"/>
      <c r="D259" s="152"/>
      <c r="E259" s="124"/>
      <c r="F259" s="124"/>
      <c r="G259" s="124"/>
      <c r="H259" s="124"/>
      <c r="I259" s="124"/>
      <c r="J259" s="124"/>
      <c r="K259" s="126"/>
      <c r="L259" s="2"/>
      <c r="M259" s="2"/>
      <c r="N259" s="2"/>
      <c r="O259" s="2"/>
      <c r="P259" s="2"/>
      <c r="Q259" s="2"/>
      <c r="R259" s="2"/>
      <c r="S259" s="2"/>
      <c r="T259" s="2"/>
      <c r="U259" s="2"/>
      <c r="V259" s="2"/>
      <c r="W259" s="2"/>
      <c r="X259" s="2"/>
      <c r="Y259" s="2"/>
      <c r="Z259" s="2"/>
    </row>
    <row r="260" spans="1:26" ht="9.75" customHeight="1" x14ac:dyDescent="0.15">
      <c r="A260" s="393" t="s">
        <v>602</v>
      </c>
      <c r="B260" s="394">
        <v>2510</v>
      </c>
      <c r="C260" s="410"/>
      <c r="D260" s="171"/>
      <c r="E260" s="124"/>
      <c r="F260" s="124"/>
      <c r="G260" s="124"/>
      <c r="H260" s="124"/>
      <c r="I260" s="124"/>
      <c r="J260" s="124"/>
      <c r="K260" s="103">
        <f t="shared" ref="K260:K266" si="44">SUM(C260:J260)</f>
        <v>0</v>
      </c>
      <c r="L260" s="88"/>
      <c r="M260" s="88"/>
      <c r="N260" s="88"/>
      <c r="O260" s="88"/>
      <c r="P260" s="88"/>
      <c r="Q260" s="88"/>
      <c r="R260" s="88"/>
      <c r="S260" s="88"/>
      <c r="T260" s="88"/>
      <c r="U260" s="88"/>
      <c r="V260" s="88"/>
      <c r="W260" s="88"/>
      <c r="X260" s="88"/>
      <c r="Y260" s="88"/>
      <c r="Z260" s="88"/>
    </row>
    <row r="261" spans="1:26" ht="9.75" customHeight="1" x14ac:dyDescent="0.15">
      <c r="A261" s="393" t="s">
        <v>603</v>
      </c>
      <c r="B261" s="394">
        <v>2520</v>
      </c>
      <c r="C261" s="410"/>
      <c r="D261" s="171">
        <v>10903</v>
      </c>
      <c r="E261" s="124"/>
      <c r="F261" s="124"/>
      <c r="G261" s="124"/>
      <c r="H261" s="124"/>
      <c r="I261" s="124"/>
      <c r="J261" s="124"/>
      <c r="K261" s="103">
        <f t="shared" si="44"/>
        <v>10903</v>
      </c>
      <c r="L261" s="88"/>
      <c r="M261" s="88"/>
      <c r="N261" s="88"/>
      <c r="O261" s="88"/>
      <c r="P261" s="88"/>
      <c r="Q261" s="88"/>
      <c r="R261" s="88"/>
      <c r="S261" s="88"/>
      <c r="T261" s="88"/>
      <c r="U261" s="88"/>
      <c r="V261" s="88"/>
      <c r="W261" s="88"/>
      <c r="X261" s="88"/>
      <c r="Y261" s="88"/>
      <c r="Z261" s="88"/>
    </row>
    <row r="262" spans="1:26" ht="9.75" customHeight="1" x14ac:dyDescent="0.15">
      <c r="A262" s="393" t="s">
        <v>665</v>
      </c>
      <c r="B262" s="450" t="s">
        <v>724</v>
      </c>
      <c r="C262" s="410"/>
      <c r="D262" s="171"/>
      <c r="E262" s="124"/>
      <c r="F262" s="124"/>
      <c r="G262" s="124"/>
      <c r="H262" s="124"/>
      <c r="I262" s="124"/>
      <c r="J262" s="124"/>
      <c r="K262" s="103">
        <f t="shared" si="44"/>
        <v>0</v>
      </c>
      <c r="L262" s="88"/>
      <c r="M262" s="88"/>
      <c r="N262" s="88"/>
      <c r="O262" s="88"/>
      <c r="P262" s="88"/>
      <c r="Q262" s="88"/>
      <c r="R262" s="88"/>
      <c r="S262" s="88"/>
      <c r="T262" s="88"/>
      <c r="U262" s="88"/>
      <c r="V262" s="88"/>
      <c r="W262" s="88"/>
      <c r="X262" s="88"/>
      <c r="Y262" s="88"/>
      <c r="Z262" s="88"/>
    </row>
    <row r="263" spans="1:26" ht="9.75" customHeight="1" x14ac:dyDescent="0.15">
      <c r="A263" s="393" t="s">
        <v>725</v>
      </c>
      <c r="B263" s="394">
        <v>2540</v>
      </c>
      <c r="C263" s="410"/>
      <c r="D263" s="171">
        <v>52567</v>
      </c>
      <c r="E263" s="124"/>
      <c r="F263" s="124"/>
      <c r="G263" s="124"/>
      <c r="H263" s="124"/>
      <c r="I263" s="124"/>
      <c r="J263" s="124"/>
      <c r="K263" s="103">
        <f t="shared" si="44"/>
        <v>52567</v>
      </c>
      <c r="L263" s="88"/>
      <c r="M263" s="88"/>
      <c r="N263" s="88"/>
      <c r="O263" s="88"/>
      <c r="P263" s="88"/>
      <c r="Q263" s="88"/>
      <c r="R263" s="88"/>
      <c r="S263" s="88"/>
      <c r="T263" s="88"/>
      <c r="U263" s="88"/>
      <c r="V263" s="88"/>
      <c r="W263" s="88"/>
      <c r="X263" s="88"/>
      <c r="Y263" s="88"/>
      <c r="Z263" s="88"/>
    </row>
    <row r="264" spans="1:26" ht="9.75" customHeight="1" x14ac:dyDescent="0.15">
      <c r="A264" s="393" t="s">
        <v>605</v>
      </c>
      <c r="B264" s="394">
        <v>2550</v>
      </c>
      <c r="C264" s="410"/>
      <c r="D264" s="171">
        <v>35020</v>
      </c>
      <c r="E264" s="124"/>
      <c r="F264" s="124"/>
      <c r="G264" s="124"/>
      <c r="H264" s="124"/>
      <c r="I264" s="124"/>
      <c r="J264" s="124"/>
      <c r="K264" s="103">
        <f t="shared" si="44"/>
        <v>35020</v>
      </c>
      <c r="L264" s="88"/>
      <c r="M264" s="88"/>
      <c r="N264" s="88"/>
      <c r="O264" s="88"/>
      <c r="P264" s="88"/>
      <c r="Q264" s="88"/>
      <c r="R264" s="88"/>
      <c r="S264" s="88"/>
      <c r="T264" s="88"/>
      <c r="U264" s="88"/>
      <c r="V264" s="88"/>
      <c r="W264" s="88"/>
      <c r="X264" s="88"/>
      <c r="Y264" s="88"/>
      <c r="Z264" s="88"/>
    </row>
    <row r="265" spans="1:26" ht="9.75" customHeight="1" x14ac:dyDescent="0.15">
      <c r="A265" s="393" t="s">
        <v>606</v>
      </c>
      <c r="B265" s="394">
        <v>2560</v>
      </c>
      <c r="C265" s="410"/>
      <c r="D265" s="171">
        <v>17378</v>
      </c>
      <c r="E265" s="124"/>
      <c r="F265" s="124"/>
      <c r="G265" s="124"/>
      <c r="H265" s="124"/>
      <c r="I265" s="124"/>
      <c r="J265" s="124"/>
      <c r="K265" s="103">
        <f t="shared" si="44"/>
        <v>17378</v>
      </c>
      <c r="L265" s="88"/>
      <c r="M265" s="88"/>
      <c r="N265" s="88"/>
      <c r="O265" s="88"/>
      <c r="P265" s="88"/>
      <c r="Q265" s="88"/>
      <c r="R265" s="88"/>
      <c r="S265" s="88"/>
      <c r="T265" s="88"/>
      <c r="U265" s="88"/>
      <c r="V265" s="88"/>
      <c r="W265" s="88"/>
      <c r="X265" s="88"/>
      <c r="Y265" s="88"/>
      <c r="Z265" s="88"/>
    </row>
    <row r="266" spans="1:26" ht="9.75" customHeight="1" x14ac:dyDescent="0.15">
      <c r="A266" s="393" t="s">
        <v>607</v>
      </c>
      <c r="B266" s="394">
        <v>2570</v>
      </c>
      <c r="C266" s="410"/>
      <c r="D266" s="171"/>
      <c r="E266" s="124"/>
      <c r="F266" s="124"/>
      <c r="G266" s="124"/>
      <c r="H266" s="124"/>
      <c r="I266" s="124"/>
      <c r="J266" s="124"/>
      <c r="K266" s="103">
        <f t="shared" si="44"/>
        <v>0</v>
      </c>
      <c r="L266" s="88"/>
      <c r="M266" s="88"/>
      <c r="N266" s="88"/>
      <c r="O266" s="88"/>
      <c r="P266" s="88"/>
      <c r="Q266" s="88"/>
      <c r="R266" s="88"/>
      <c r="S266" s="88"/>
      <c r="T266" s="88"/>
      <c r="U266" s="88"/>
      <c r="V266" s="88"/>
      <c r="W266" s="88"/>
      <c r="X266" s="88"/>
      <c r="Y266" s="88"/>
      <c r="Z266" s="88"/>
    </row>
    <row r="267" spans="1:26" ht="9.75" customHeight="1" x14ac:dyDescent="0.15">
      <c r="A267" s="424" t="s">
        <v>608</v>
      </c>
      <c r="B267" s="370">
        <v>2500</v>
      </c>
      <c r="C267" s="410"/>
      <c r="D267" s="110">
        <f>SUM(D260:D266)</f>
        <v>115868</v>
      </c>
      <c r="E267" s="124"/>
      <c r="F267" s="124"/>
      <c r="G267" s="124"/>
      <c r="H267" s="124"/>
      <c r="I267" s="124"/>
      <c r="J267" s="124"/>
      <c r="K267" s="110">
        <f>SUM(K260:K266)</f>
        <v>115868</v>
      </c>
      <c r="L267" s="88"/>
      <c r="M267" s="88"/>
      <c r="N267" s="88"/>
      <c r="O267" s="88"/>
      <c r="P267" s="88"/>
      <c r="Q267" s="88"/>
      <c r="R267" s="88"/>
      <c r="S267" s="88"/>
      <c r="T267" s="88"/>
      <c r="U267" s="88"/>
      <c r="V267" s="88"/>
      <c r="W267" s="88"/>
      <c r="X267" s="88"/>
      <c r="Y267" s="88"/>
      <c r="Z267" s="88"/>
    </row>
    <row r="268" spans="1:26" ht="9.75" customHeight="1" x14ac:dyDescent="0.15">
      <c r="A268" s="498" t="s">
        <v>609</v>
      </c>
      <c r="B268" s="403">
        <v>2600</v>
      </c>
      <c r="C268" s="410"/>
      <c r="D268" s="114"/>
      <c r="E268" s="124"/>
      <c r="F268" s="124"/>
      <c r="G268" s="124"/>
      <c r="H268" s="124"/>
      <c r="I268" s="124"/>
      <c r="J268" s="124"/>
      <c r="K268" s="126"/>
      <c r="L268" s="2"/>
      <c r="M268" s="2"/>
      <c r="N268" s="2"/>
      <c r="O268" s="2"/>
      <c r="P268" s="2"/>
      <c r="Q268" s="2"/>
      <c r="R268" s="2"/>
      <c r="S268" s="2"/>
      <c r="T268" s="2"/>
      <c r="U268" s="2"/>
      <c r="V268" s="2"/>
      <c r="W268" s="2"/>
      <c r="X268" s="2"/>
      <c r="Y268" s="2"/>
      <c r="Z268" s="2"/>
    </row>
    <row r="269" spans="1:26" ht="9.75" customHeight="1" x14ac:dyDescent="0.15">
      <c r="A269" s="393" t="s">
        <v>611</v>
      </c>
      <c r="B269" s="394">
        <v>2610</v>
      </c>
      <c r="C269" s="410"/>
      <c r="D269" s="171"/>
      <c r="E269" s="124"/>
      <c r="F269" s="124"/>
      <c r="G269" s="124"/>
      <c r="H269" s="124"/>
      <c r="I269" s="124"/>
      <c r="J269" s="124"/>
      <c r="K269" s="103">
        <f t="shared" ref="K269:K273" si="45">SUM(C269:J269)</f>
        <v>0</v>
      </c>
      <c r="L269" s="88"/>
      <c r="M269" s="88"/>
      <c r="N269" s="88"/>
      <c r="O269" s="88"/>
      <c r="P269" s="88"/>
      <c r="Q269" s="88"/>
      <c r="R269" s="88"/>
      <c r="S269" s="88"/>
      <c r="T269" s="88"/>
      <c r="U269" s="88"/>
      <c r="V269" s="88"/>
      <c r="W269" s="88"/>
      <c r="X269" s="88"/>
      <c r="Y269" s="88"/>
      <c r="Z269" s="88"/>
    </row>
    <row r="270" spans="1:26" ht="9.75" customHeight="1" x14ac:dyDescent="0.15">
      <c r="A270" s="393" t="s">
        <v>612</v>
      </c>
      <c r="B270" s="394">
        <v>2620</v>
      </c>
      <c r="C270" s="410"/>
      <c r="D270" s="171"/>
      <c r="E270" s="124"/>
      <c r="F270" s="124"/>
      <c r="G270" s="124"/>
      <c r="H270" s="124"/>
      <c r="I270" s="124"/>
      <c r="J270" s="124"/>
      <c r="K270" s="103">
        <f t="shared" si="45"/>
        <v>0</v>
      </c>
      <c r="L270" s="88"/>
      <c r="M270" s="88"/>
      <c r="N270" s="88"/>
      <c r="O270" s="88"/>
      <c r="P270" s="88"/>
      <c r="Q270" s="88"/>
      <c r="R270" s="88"/>
      <c r="S270" s="88"/>
      <c r="T270" s="88"/>
      <c r="U270" s="88"/>
      <c r="V270" s="88"/>
      <c r="W270" s="88"/>
      <c r="X270" s="88"/>
      <c r="Y270" s="88"/>
      <c r="Z270" s="88"/>
    </row>
    <row r="271" spans="1:26" ht="9.75" customHeight="1" x14ac:dyDescent="0.15">
      <c r="A271" s="496" t="s">
        <v>613</v>
      </c>
      <c r="B271" s="411">
        <v>2630</v>
      </c>
      <c r="C271" s="410"/>
      <c r="D271" s="171"/>
      <c r="E271" s="124"/>
      <c r="F271" s="124"/>
      <c r="G271" s="124"/>
      <c r="H271" s="124"/>
      <c r="I271" s="124"/>
      <c r="J271" s="124"/>
      <c r="K271" s="103">
        <f t="shared" si="45"/>
        <v>0</v>
      </c>
      <c r="L271" s="88"/>
      <c r="M271" s="88"/>
      <c r="N271" s="88"/>
      <c r="O271" s="88"/>
      <c r="P271" s="88"/>
      <c r="Q271" s="88"/>
      <c r="R271" s="88"/>
      <c r="S271" s="88"/>
      <c r="T271" s="88"/>
      <c r="U271" s="88"/>
      <c r="V271" s="88"/>
      <c r="W271" s="88"/>
      <c r="X271" s="88"/>
      <c r="Y271" s="88"/>
      <c r="Z271" s="88"/>
    </row>
    <row r="272" spans="1:26" ht="9.75" customHeight="1" x14ac:dyDescent="0.15">
      <c r="A272" s="393" t="s">
        <v>614</v>
      </c>
      <c r="B272" s="394">
        <v>2640</v>
      </c>
      <c r="C272" s="410"/>
      <c r="D272" s="171">
        <v>5400</v>
      </c>
      <c r="E272" s="124"/>
      <c r="F272" s="124"/>
      <c r="G272" s="124"/>
      <c r="H272" s="124"/>
      <c r="I272" s="124"/>
      <c r="J272" s="124"/>
      <c r="K272" s="103">
        <f t="shared" si="45"/>
        <v>5400</v>
      </c>
      <c r="L272" s="88"/>
      <c r="M272" s="88"/>
      <c r="N272" s="88"/>
      <c r="O272" s="88"/>
      <c r="P272" s="88"/>
      <c r="Q272" s="88"/>
      <c r="R272" s="88"/>
      <c r="S272" s="88"/>
      <c r="T272" s="88"/>
      <c r="U272" s="88"/>
      <c r="V272" s="88"/>
      <c r="W272" s="88"/>
      <c r="X272" s="88"/>
      <c r="Y272" s="88"/>
      <c r="Z272" s="88"/>
    </row>
    <row r="273" spans="1:26" ht="9.75" customHeight="1" x14ac:dyDescent="0.15">
      <c r="A273" s="393" t="s">
        <v>615</v>
      </c>
      <c r="B273" s="394">
        <v>2660</v>
      </c>
      <c r="C273" s="410"/>
      <c r="D273" s="171"/>
      <c r="E273" s="124"/>
      <c r="F273" s="124"/>
      <c r="G273" s="124"/>
      <c r="H273" s="124"/>
      <c r="I273" s="124"/>
      <c r="J273" s="124"/>
      <c r="K273" s="103">
        <f t="shared" si="45"/>
        <v>0</v>
      </c>
      <c r="L273" s="88"/>
      <c r="M273" s="88"/>
      <c r="N273" s="88"/>
      <c r="O273" s="88"/>
      <c r="P273" s="88"/>
      <c r="Q273" s="88"/>
      <c r="R273" s="88"/>
      <c r="S273" s="88"/>
      <c r="T273" s="88"/>
      <c r="U273" s="88"/>
      <c r="V273" s="88"/>
      <c r="W273" s="88"/>
      <c r="X273" s="88"/>
      <c r="Y273" s="88"/>
      <c r="Z273" s="88"/>
    </row>
    <row r="274" spans="1:26" ht="9.75" customHeight="1" x14ac:dyDescent="0.15">
      <c r="A274" s="424" t="s">
        <v>616</v>
      </c>
      <c r="B274" s="370">
        <v>2600</v>
      </c>
      <c r="C274" s="410"/>
      <c r="D274" s="110">
        <f>SUM(D269:D273)</f>
        <v>5400</v>
      </c>
      <c r="E274" s="124"/>
      <c r="F274" s="124"/>
      <c r="G274" s="124"/>
      <c r="H274" s="124"/>
      <c r="I274" s="124"/>
      <c r="J274" s="124"/>
      <c r="K274" s="110">
        <f>SUM(K269:K273)</f>
        <v>5400</v>
      </c>
      <c r="L274" s="88"/>
      <c r="M274" s="88"/>
      <c r="N274" s="88"/>
      <c r="O274" s="88"/>
      <c r="P274" s="88"/>
      <c r="Q274" s="88"/>
      <c r="R274" s="88"/>
      <c r="S274" s="88"/>
      <c r="T274" s="88"/>
      <c r="U274" s="88"/>
      <c r="V274" s="88"/>
      <c r="W274" s="88"/>
      <c r="X274" s="88"/>
      <c r="Y274" s="88"/>
      <c r="Z274" s="88"/>
    </row>
    <row r="275" spans="1:26" ht="9.75" customHeight="1" x14ac:dyDescent="0.15">
      <c r="A275" s="389" t="s">
        <v>726</v>
      </c>
      <c r="B275" s="403">
        <v>2900</v>
      </c>
      <c r="C275" s="410"/>
      <c r="D275" s="113">
        <v>252</v>
      </c>
      <c r="E275" s="124"/>
      <c r="F275" s="124"/>
      <c r="G275" s="124"/>
      <c r="H275" s="124"/>
      <c r="I275" s="124"/>
      <c r="J275" s="124"/>
      <c r="K275" s="189">
        <f>SUM(C275:J275)</f>
        <v>252</v>
      </c>
      <c r="L275" s="2"/>
      <c r="M275" s="2"/>
      <c r="N275" s="2"/>
      <c r="O275" s="2"/>
      <c r="P275" s="2"/>
      <c r="Q275" s="2"/>
      <c r="R275" s="2"/>
      <c r="S275" s="2"/>
      <c r="T275" s="2"/>
      <c r="U275" s="2"/>
      <c r="V275" s="2"/>
      <c r="W275" s="2"/>
      <c r="X275" s="2"/>
      <c r="Y275" s="2"/>
      <c r="Z275" s="2"/>
    </row>
    <row r="276" spans="1:26" ht="9.75" customHeight="1" x14ac:dyDescent="0.15">
      <c r="A276" s="499" t="s">
        <v>618</v>
      </c>
      <c r="B276" s="412">
        <v>2000</v>
      </c>
      <c r="C276" s="410"/>
      <c r="D276" s="116">
        <f>SUM(D242,D247,D254,D258,D267,D274,D275)</f>
        <v>217418</v>
      </c>
      <c r="E276" s="124"/>
      <c r="F276" s="124"/>
      <c r="G276" s="124"/>
      <c r="H276" s="124"/>
      <c r="I276" s="124"/>
      <c r="J276" s="124"/>
      <c r="K276" s="116">
        <f>SUM(K242,K247,K254,K258,K267,K274,K275)</f>
        <v>217418</v>
      </c>
      <c r="L276" s="88"/>
      <c r="M276" s="88"/>
      <c r="N276" s="88"/>
      <c r="O276" s="88"/>
      <c r="P276" s="88"/>
      <c r="Q276" s="88"/>
      <c r="R276" s="88"/>
      <c r="S276" s="88"/>
      <c r="T276" s="88"/>
      <c r="U276" s="88"/>
      <c r="V276" s="88"/>
      <c r="W276" s="88"/>
      <c r="X276" s="88"/>
      <c r="Y276" s="88"/>
      <c r="Z276" s="88"/>
    </row>
    <row r="277" spans="1:26" ht="9.75" customHeight="1" x14ac:dyDescent="0.15">
      <c r="A277" s="443" t="s">
        <v>727</v>
      </c>
      <c r="B277" s="481">
        <v>3000</v>
      </c>
      <c r="C277" s="410"/>
      <c r="D277" s="335"/>
      <c r="E277" s="124"/>
      <c r="F277" s="124"/>
      <c r="G277" s="124"/>
      <c r="H277" s="124"/>
      <c r="I277" s="124"/>
      <c r="J277" s="124"/>
      <c r="K277" s="140">
        <f>SUM(C277:J277)</f>
        <v>0</v>
      </c>
      <c r="L277" s="2"/>
      <c r="M277" s="2"/>
      <c r="N277" s="2"/>
      <c r="O277" s="2"/>
      <c r="P277" s="2"/>
      <c r="Q277" s="2"/>
      <c r="R277" s="2"/>
      <c r="S277" s="2"/>
      <c r="T277" s="2"/>
      <c r="U277" s="2"/>
      <c r="V277" s="2"/>
      <c r="W277" s="2"/>
      <c r="X277" s="2"/>
      <c r="Y277" s="2"/>
      <c r="Z277" s="2"/>
    </row>
    <row r="278" spans="1:26" ht="9.75" customHeight="1" x14ac:dyDescent="0.15">
      <c r="A278" s="447" t="s">
        <v>728</v>
      </c>
      <c r="B278" s="131">
        <v>4000</v>
      </c>
      <c r="C278" s="348"/>
      <c r="D278" s="349"/>
      <c r="E278" s="349"/>
      <c r="F278" s="349"/>
      <c r="G278" s="349"/>
      <c r="H278" s="349"/>
      <c r="I278" s="349"/>
      <c r="J278" s="349"/>
      <c r="K278" s="350"/>
      <c r="L278" s="2"/>
      <c r="M278" s="2"/>
      <c r="N278" s="2"/>
      <c r="O278" s="2"/>
      <c r="P278" s="2"/>
      <c r="Q278" s="2"/>
      <c r="R278" s="2"/>
      <c r="S278" s="2"/>
      <c r="T278" s="2"/>
      <c r="U278" s="2"/>
      <c r="V278" s="2"/>
      <c r="W278" s="2"/>
      <c r="X278" s="2"/>
      <c r="Y278" s="2"/>
      <c r="Z278" s="2"/>
    </row>
    <row r="279" spans="1:26" ht="9.75" customHeight="1" x14ac:dyDescent="0.15">
      <c r="A279" s="393" t="s">
        <v>622</v>
      </c>
      <c r="B279" s="394">
        <v>4110</v>
      </c>
      <c r="C279" s="410"/>
      <c r="D279" s="171"/>
      <c r="E279" s="124"/>
      <c r="F279" s="124"/>
      <c r="G279" s="124"/>
      <c r="H279" s="124"/>
      <c r="I279" s="124"/>
      <c r="J279" s="124"/>
      <c r="K279" s="168">
        <f t="shared" ref="K279:K281" si="46">D279</f>
        <v>0</v>
      </c>
      <c r="L279" s="88"/>
      <c r="M279" s="88"/>
      <c r="N279" s="88"/>
      <c r="O279" s="88"/>
      <c r="P279" s="88"/>
      <c r="Q279" s="88"/>
      <c r="R279" s="88"/>
      <c r="S279" s="88"/>
      <c r="T279" s="88"/>
      <c r="U279" s="88"/>
      <c r="V279" s="88"/>
      <c r="W279" s="88"/>
      <c r="X279" s="88"/>
      <c r="Y279" s="88"/>
      <c r="Z279" s="88"/>
    </row>
    <row r="280" spans="1:26" ht="9.75" customHeight="1" x14ac:dyDescent="0.15">
      <c r="A280" s="393" t="s">
        <v>623</v>
      </c>
      <c r="B280" s="394">
        <v>4120</v>
      </c>
      <c r="C280" s="410"/>
      <c r="D280" s="148"/>
      <c r="E280" s="124"/>
      <c r="F280" s="124"/>
      <c r="G280" s="124"/>
      <c r="H280" s="124"/>
      <c r="I280" s="124"/>
      <c r="J280" s="124"/>
      <c r="K280" s="103">
        <f t="shared" si="46"/>
        <v>0</v>
      </c>
      <c r="L280" s="88"/>
      <c r="M280" s="88"/>
      <c r="N280" s="88"/>
      <c r="O280" s="88"/>
      <c r="P280" s="88"/>
      <c r="Q280" s="88"/>
      <c r="R280" s="88"/>
      <c r="S280" s="88"/>
      <c r="T280" s="88"/>
      <c r="U280" s="88"/>
      <c r="V280" s="88"/>
      <c r="W280" s="88"/>
      <c r="X280" s="88"/>
      <c r="Y280" s="88"/>
      <c r="Z280" s="88"/>
    </row>
    <row r="281" spans="1:26" ht="9.75" customHeight="1" x14ac:dyDescent="0.15">
      <c r="A281" s="393" t="s">
        <v>625</v>
      </c>
      <c r="B281" s="394">
        <v>4140</v>
      </c>
      <c r="C281" s="410"/>
      <c r="D281" s="148"/>
      <c r="E281" s="124"/>
      <c r="F281" s="124"/>
      <c r="G281" s="124"/>
      <c r="H281" s="124"/>
      <c r="I281" s="124"/>
      <c r="J281" s="124"/>
      <c r="K281" s="103">
        <f t="shared" si="46"/>
        <v>0</v>
      </c>
      <c r="L281" s="88"/>
      <c r="M281" s="88"/>
      <c r="N281" s="88"/>
      <c r="O281" s="88"/>
      <c r="P281" s="88"/>
      <c r="Q281" s="88"/>
      <c r="R281" s="88"/>
      <c r="S281" s="88"/>
      <c r="T281" s="88"/>
      <c r="U281" s="88"/>
      <c r="V281" s="88"/>
      <c r="W281" s="88"/>
      <c r="X281" s="88"/>
      <c r="Y281" s="88"/>
      <c r="Z281" s="88"/>
    </row>
    <row r="282" spans="1:26" ht="9.75" customHeight="1" x14ac:dyDescent="0.15">
      <c r="A282" s="424" t="s">
        <v>646</v>
      </c>
      <c r="B282" s="370">
        <v>4000</v>
      </c>
      <c r="C282" s="410"/>
      <c r="D282" s="110">
        <f>SUM(D279:D281)</f>
        <v>0</v>
      </c>
      <c r="E282" s="124"/>
      <c r="F282" s="124"/>
      <c r="G282" s="124"/>
      <c r="H282" s="124"/>
      <c r="I282" s="124"/>
      <c r="J282" s="124"/>
      <c r="K282" s="110">
        <f>SUM(K279:K281)</f>
        <v>0</v>
      </c>
      <c r="L282" s="88"/>
      <c r="M282" s="88"/>
      <c r="N282" s="88"/>
      <c r="O282" s="88"/>
      <c r="P282" s="88"/>
      <c r="Q282" s="88"/>
      <c r="R282" s="88"/>
      <c r="S282" s="88"/>
      <c r="T282" s="88"/>
      <c r="U282" s="88"/>
      <c r="V282" s="88"/>
      <c r="W282" s="88"/>
      <c r="X282" s="88"/>
      <c r="Y282" s="88"/>
      <c r="Z282" s="88"/>
    </row>
    <row r="283" spans="1:26" ht="9.75" customHeight="1" x14ac:dyDescent="0.15">
      <c r="A283" s="443" t="s">
        <v>729</v>
      </c>
      <c r="B283" s="420">
        <v>5000</v>
      </c>
      <c r="C283" s="500"/>
      <c r="D283" s="421"/>
      <c r="E283" s="349"/>
      <c r="F283" s="349"/>
      <c r="G283" s="349"/>
      <c r="H283" s="349"/>
      <c r="I283" s="349"/>
      <c r="J283" s="349"/>
      <c r="K283" s="422"/>
      <c r="L283" s="2"/>
      <c r="M283" s="2"/>
      <c r="N283" s="2"/>
      <c r="O283" s="2"/>
      <c r="P283" s="2"/>
      <c r="Q283" s="2"/>
      <c r="R283" s="2"/>
      <c r="S283" s="2"/>
      <c r="T283" s="2"/>
      <c r="U283" s="2"/>
      <c r="V283" s="2"/>
      <c r="W283" s="2"/>
      <c r="X283" s="2"/>
      <c r="Y283" s="2"/>
      <c r="Z283" s="2"/>
    </row>
    <row r="284" spans="1:26" ht="9.75" customHeight="1" x14ac:dyDescent="0.15">
      <c r="A284" s="408" t="s">
        <v>648</v>
      </c>
      <c r="B284" s="409">
        <v>5100</v>
      </c>
      <c r="C284" s="124"/>
      <c r="D284" s="129"/>
      <c r="E284" s="124"/>
      <c r="F284" s="124"/>
      <c r="G284" s="124"/>
      <c r="H284" s="124"/>
      <c r="I284" s="124"/>
      <c r="J284" s="124"/>
      <c r="K284" s="126"/>
      <c r="L284" s="2"/>
      <c r="M284" s="2"/>
      <c r="N284" s="2"/>
      <c r="O284" s="2"/>
      <c r="P284" s="2"/>
      <c r="Q284" s="2"/>
      <c r="R284" s="2"/>
      <c r="S284" s="2"/>
      <c r="T284" s="2"/>
      <c r="U284" s="2"/>
      <c r="V284" s="2"/>
      <c r="W284" s="2"/>
      <c r="X284" s="2"/>
      <c r="Y284" s="2"/>
      <c r="Z284" s="2"/>
    </row>
    <row r="285" spans="1:26" ht="9.75" customHeight="1" x14ac:dyDescent="0.15">
      <c r="A285" s="393" t="s">
        <v>649</v>
      </c>
      <c r="B285" s="394">
        <v>5110</v>
      </c>
      <c r="C285" s="124"/>
      <c r="D285" s="129"/>
      <c r="E285" s="124"/>
      <c r="F285" s="124"/>
      <c r="G285" s="124"/>
      <c r="H285" s="148"/>
      <c r="I285" s="124"/>
      <c r="J285" s="129"/>
      <c r="K285" s="103">
        <f t="shared" ref="K285:K289" si="47">SUM(C285:J285)</f>
        <v>0</v>
      </c>
      <c r="L285" s="88"/>
      <c r="M285" s="88"/>
      <c r="N285" s="88"/>
      <c r="O285" s="88"/>
      <c r="P285" s="88"/>
      <c r="Q285" s="88"/>
      <c r="R285" s="88"/>
      <c r="S285" s="88"/>
      <c r="T285" s="88"/>
      <c r="U285" s="88"/>
      <c r="V285" s="88"/>
      <c r="W285" s="88"/>
      <c r="X285" s="88"/>
      <c r="Y285" s="88"/>
      <c r="Z285" s="88"/>
    </row>
    <row r="286" spans="1:26" ht="9.75" customHeight="1" x14ac:dyDescent="0.15">
      <c r="A286" s="393" t="s">
        <v>650</v>
      </c>
      <c r="B286" s="450">
        <v>5120</v>
      </c>
      <c r="C286" s="124"/>
      <c r="D286" s="129"/>
      <c r="E286" s="124"/>
      <c r="F286" s="124"/>
      <c r="G286" s="124"/>
      <c r="H286" s="148"/>
      <c r="I286" s="124"/>
      <c r="J286" s="129"/>
      <c r="K286" s="103">
        <f t="shared" si="47"/>
        <v>0</v>
      </c>
      <c r="L286" s="88"/>
      <c r="M286" s="88"/>
      <c r="N286" s="88"/>
      <c r="O286" s="88"/>
      <c r="P286" s="88"/>
      <c r="Q286" s="88"/>
      <c r="R286" s="88"/>
      <c r="S286" s="88"/>
      <c r="T286" s="88"/>
      <c r="U286" s="88"/>
      <c r="V286" s="88"/>
      <c r="W286" s="88"/>
      <c r="X286" s="88"/>
      <c r="Y286" s="88"/>
      <c r="Z286" s="88"/>
    </row>
    <row r="287" spans="1:26" ht="9.75" customHeight="1" x14ac:dyDescent="0.15">
      <c r="A287" s="423" t="s">
        <v>689</v>
      </c>
      <c r="B287" s="394">
        <v>5130</v>
      </c>
      <c r="C287" s="124"/>
      <c r="D287" s="129"/>
      <c r="E287" s="124"/>
      <c r="F287" s="124"/>
      <c r="G287" s="124"/>
      <c r="H287" s="148"/>
      <c r="I287" s="124"/>
      <c r="J287" s="129"/>
      <c r="K287" s="103">
        <f t="shared" si="47"/>
        <v>0</v>
      </c>
      <c r="L287" s="88"/>
      <c r="M287" s="88"/>
      <c r="N287" s="88"/>
      <c r="O287" s="88"/>
      <c r="P287" s="88"/>
      <c r="Q287" s="88"/>
      <c r="R287" s="88"/>
      <c r="S287" s="88"/>
      <c r="T287" s="88"/>
      <c r="U287" s="88"/>
      <c r="V287" s="88"/>
      <c r="W287" s="88"/>
      <c r="X287" s="88"/>
      <c r="Y287" s="88"/>
      <c r="Z287" s="88"/>
    </row>
    <row r="288" spans="1:26" ht="9.75" customHeight="1" x14ac:dyDescent="0.15">
      <c r="A288" s="393" t="s">
        <v>652</v>
      </c>
      <c r="B288" s="394">
        <v>5140</v>
      </c>
      <c r="C288" s="124"/>
      <c r="D288" s="129"/>
      <c r="E288" s="124"/>
      <c r="F288" s="124"/>
      <c r="G288" s="124"/>
      <c r="H288" s="148"/>
      <c r="I288" s="124"/>
      <c r="J288" s="129"/>
      <c r="K288" s="103">
        <f t="shared" si="47"/>
        <v>0</v>
      </c>
      <c r="L288" s="88"/>
      <c r="M288" s="88"/>
      <c r="N288" s="88"/>
      <c r="O288" s="88"/>
      <c r="P288" s="88"/>
      <c r="Q288" s="88"/>
      <c r="R288" s="88"/>
      <c r="S288" s="88"/>
      <c r="T288" s="88"/>
      <c r="U288" s="88"/>
      <c r="V288" s="88"/>
      <c r="W288" s="88"/>
      <c r="X288" s="88"/>
      <c r="Y288" s="88"/>
      <c r="Z288" s="88"/>
    </row>
    <row r="289" spans="1:26" ht="9.75" customHeight="1" x14ac:dyDescent="0.15">
      <c r="A289" s="393" t="s">
        <v>730</v>
      </c>
      <c r="B289" s="394">
        <v>5150</v>
      </c>
      <c r="C289" s="124"/>
      <c r="D289" s="129"/>
      <c r="E289" s="124"/>
      <c r="F289" s="124"/>
      <c r="G289" s="124"/>
      <c r="H289" s="148"/>
      <c r="I289" s="124"/>
      <c r="J289" s="129"/>
      <c r="K289" s="103">
        <f t="shared" si="47"/>
        <v>0</v>
      </c>
      <c r="L289" s="88"/>
      <c r="M289" s="88"/>
      <c r="N289" s="88"/>
      <c r="O289" s="88"/>
      <c r="P289" s="88"/>
      <c r="Q289" s="88"/>
      <c r="R289" s="88"/>
      <c r="S289" s="88"/>
      <c r="T289" s="88"/>
      <c r="U289" s="88"/>
      <c r="V289" s="88"/>
      <c r="W289" s="88"/>
      <c r="X289" s="88"/>
      <c r="Y289" s="88"/>
      <c r="Z289" s="88"/>
    </row>
    <row r="290" spans="1:26" ht="9.75" customHeight="1" x14ac:dyDescent="0.15">
      <c r="A290" s="424" t="s">
        <v>656</v>
      </c>
      <c r="B290" s="370">
        <v>5000</v>
      </c>
      <c r="C290" s="124"/>
      <c r="D290" s="129"/>
      <c r="E290" s="124"/>
      <c r="F290" s="124"/>
      <c r="G290" s="124"/>
      <c r="H290" s="110">
        <f>SUM(H285:H289)</f>
        <v>0</v>
      </c>
      <c r="I290" s="124"/>
      <c r="J290" s="129"/>
      <c r="K290" s="110">
        <f>SUM(K285:K289)</f>
        <v>0</v>
      </c>
      <c r="L290" s="88"/>
      <c r="M290" s="88"/>
      <c r="N290" s="88"/>
      <c r="O290" s="88"/>
      <c r="P290" s="88"/>
      <c r="Q290" s="88"/>
      <c r="R290" s="88"/>
      <c r="S290" s="88"/>
      <c r="T290" s="88"/>
      <c r="U290" s="88"/>
      <c r="V290" s="88"/>
      <c r="W290" s="88"/>
      <c r="X290" s="88"/>
      <c r="Y290" s="88"/>
      <c r="Z290" s="88"/>
    </row>
    <row r="291" spans="1:26" ht="9.75" customHeight="1" x14ac:dyDescent="0.15">
      <c r="A291" s="443" t="s">
        <v>731</v>
      </c>
      <c r="B291" s="405">
        <v>6000</v>
      </c>
      <c r="C291" s="124"/>
      <c r="D291" s="129"/>
      <c r="E291" s="124"/>
      <c r="F291" s="124"/>
      <c r="G291" s="124"/>
      <c r="H291" s="148"/>
      <c r="I291" s="124"/>
      <c r="J291" s="129"/>
      <c r="K291" s="103">
        <f>SUM(C291:J291)</f>
        <v>0</v>
      </c>
      <c r="L291" s="2"/>
      <c r="M291" s="2"/>
      <c r="N291" s="2"/>
      <c r="O291" s="2"/>
      <c r="P291" s="2"/>
      <c r="Q291" s="2"/>
      <c r="R291" s="2"/>
      <c r="S291" s="2"/>
      <c r="T291" s="2"/>
      <c r="U291" s="2"/>
      <c r="V291" s="2"/>
      <c r="W291" s="2"/>
      <c r="X291" s="2"/>
      <c r="Y291" s="2"/>
      <c r="Z291" s="2"/>
    </row>
    <row r="292" spans="1:26" ht="9.75" customHeight="1" x14ac:dyDescent="0.15">
      <c r="A292" s="1007" t="s">
        <v>677</v>
      </c>
      <c r="B292" s="993"/>
      <c r="C292" s="124"/>
      <c r="D292" s="110">
        <f>SUM(D233,D276,D277,D282)</f>
        <v>420547</v>
      </c>
      <c r="E292" s="124"/>
      <c r="F292" s="124"/>
      <c r="G292" s="124"/>
      <c r="H292" s="110">
        <f>SUM(H290,H291)</f>
        <v>0</v>
      </c>
      <c r="I292" s="124"/>
      <c r="J292" s="129"/>
      <c r="K292" s="110">
        <f>SUM(K233,K276,K277,K282,K290,K291)</f>
        <v>420547</v>
      </c>
      <c r="L292" s="88"/>
      <c r="M292" s="88"/>
      <c r="N292" s="88"/>
      <c r="O292" s="88"/>
      <c r="P292" s="88"/>
      <c r="Q292" s="88"/>
      <c r="R292" s="88"/>
      <c r="S292" s="88"/>
      <c r="T292" s="88"/>
      <c r="U292" s="88"/>
      <c r="V292" s="88"/>
      <c r="W292" s="88"/>
      <c r="X292" s="88"/>
      <c r="Y292" s="88"/>
      <c r="Z292" s="88"/>
    </row>
    <row r="293" spans="1:26" ht="9.75" customHeight="1" x14ac:dyDescent="0.15">
      <c r="A293" s="1008" t="s">
        <v>678</v>
      </c>
      <c r="B293" s="995"/>
      <c r="C293" s="152"/>
      <c r="D293" s="152"/>
      <c r="E293" s="152"/>
      <c r="F293" s="152"/>
      <c r="G293" s="152"/>
      <c r="H293" s="152"/>
      <c r="I293" s="152"/>
      <c r="J293" s="380"/>
      <c r="K293" s="136">
        <f>'EstRev 6-11'!G272-'EstExp 12-20'!K292</f>
        <v>55522</v>
      </c>
      <c r="L293" s="88"/>
      <c r="M293" s="88"/>
      <c r="N293" s="88"/>
      <c r="O293" s="88"/>
      <c r="P293" s="88"/>
      <c r="Q293" s="88"/>
      <c r="R293" s="88"/>
      <c r="S293" s="88"/>
      <c r="T293" s="88"/>
      <c r="U293" s="88"/>
      <c r="V293" s="88"/>
      <c r="W293" s="88"/>
      <c r="X293" s="88"/>
      <c r="Y293" s="88"/>
      <c r="Z293" s="88"/>
    </row>
    <row r="294" spans="1:26" ht="9.75" customHeight="1" x14ac:dyDescent="0.15">
      <c r="A294" s="501"/>
      <c r="B294" s="437"/>
      <c r="C294" s="438"/>
      <c r="D294" s="438"/>
      <c r="E294" s="438"/>
      <c r="F294" s="438"/>
      <c r="G294" s="438"/>
      <c r="H294" s="438"/>
      <c r="I294" s="438"/>
      <c r="J294" s="438"/>
      <c r="K294" s="438"/>
      <c r="L294" s="88"/>
      <c r="M294" s="88"/>
      <c r="N294" s="88"/>
      <c r="O294" s="88"/>
      <c r="P294" s="88"/>
      <c r="Q294" s="88"/>
      <c r="R294" s="88"/>
      <c r="S294" s="88"/>
      <c r="T294" s="88"/>
      <c r="U294" s="88"/>
      <c r="V294" s="88"/>
      <c r="W294" s="88"/>
      <c r="X294" s="88"/>
      <c r="Y294" s="88"/>
      <c r="Z294" s="88"/>
    </row>
    <row r="295" spans="1:26" ht="9.75" customHeight="1" x14ac:dyDescent="0.15">
      <c r="A295" s="96" t="s">
        <v>732</v>
      </c>
      <c r="B295" s="502"/>
      <c r="C295" s="463"/>
      <c r="D295" s="98"/>
      <c r="E295" s="98"/>
      <c r="F295" s="98"/>
      <c r="G295" s="98"/>
      <c r="H295" s="98"/>
      <c r="I295" s="98"/>
      <c r="J295" s="98"/>
      <c r="K295" s="99"/>
      <c r="L295" s="2"/>
      <c r="M295" s="2"/>
      <c r="N295" s="2"/>
      <c r="O295" s="2"/>
      <c r="P295" s="2"/>
      <c r="Q295" s="2"/>
      <c r="R295" s="2"/>
      <c r="S295" s="2"/>
      <c r="T295" s="2"/>
      <c r="U295" s="2"/>
      <c r="V295" s="2"/>
      <c r="W295" s="2"/>
      <c r="X295" s="2"/>
      <c r="Y295" s="2"/>
      <c r="Z295" s="2"/>
    </row>
    <row r="296" spans="1:26" ht="9.75" customHeight="1" x14ac:dyDescent="0.15">
      <c r="A296" s="443" t="s">
        <v>733</v>
      </c>
      <c r="B296" s="122" t="s">
        <v>370</v>
      </c>
      <c r="C296" s="348"/>
      <c r="D296" s="349"/>
      <c r="E296" s="349"/>
      <c r="F296" s="349"/>
      <c r="G296" s="349"/>
      <c r="H296" s="349"/>
      <c r="I296" s="349"/>
      <c r="J296" s="349"/>
      <c r="K296" s="350"/>
      <c r="L296" s="2"/>
      <c r="M296" s="2"/>
      <c r="N296" s="2"/>
      <c r="O296" s="2"/>
      <c r="P296" s="2"/>
      <c r="Q296" s="2"/>
      <c r="R296" s="2"/>
      <c r="S296" s="2"/>
      <c r="T296" s="2"/>
      <c r="U296" s="2"/>
      <c r="V296" s="2"/>
      <c r="W296" s="2"/>
      <c r="X296" s="2"/>
      <c r="Y296" s="2"/>
      <c r="Z296" s="2"/>
    </row>
    <row r="297" spans="1:26" ht="9.75" customHeight="1" x14ac:dyDescent="0.15">
      <c r="A297" s="389" t="s">
        <v>601</v>
      </c>
      <c r="B297" s="456"/>
      <c r="C297" s="124"/>
      <c r="D297" s="152"/>
      <c r="E297" s="152"/>
      <c r="F297" s="152"/>
      <c r="G297" s="124"/>
      <c r="H297" s="356"/>
      <c r="I297" s="124"/>
      <c r="J297" s="124"/>
      <c r="K297" s="124"/>
      <c r="L297" s="2"/>
      <c r="M297" s="2"/>
      <c r="N297" s="2"/>
      <c r="O297" s="2"/>
      <c r="P297" s="2"/>
      <c r="Q297" s="2"/>
      <c r="R297" s="2"/>
      <c r="S297" s="2"/>
      <c r="T297" s="2"/>
      <c r="U297" s="2"/>
      <c r="V297" s="2"/>
      <c r="W297" s="2"/>
      <c r="X297" s="2"/>
      <c r="Y297" s="2"/>
      <c r="Z297" s="2"/>
    </row>
    <row r="298" spans="1:26" ht="9.75" customHeight="1" x14ac:dyDescent="0.15">
      <c r="A298" s="393" t="s">
        <v>665</v>
      </c>
      <c r="B298" s="394">
        <v>2530</v>
      </c>
      <c r="C298" s="148"/>
      <c r="D298" s="148"/>
      <c r="E298" s="148">
        <v>1978356</v>
      </c>
      <c r="F298" s="148"/>
      <c r="G298" s="148"/>
      <c r="H298" s="148"/>
      <c r="I298" s="148"/>
      <c r="J298" s="124"/>
      <c r="K298" s="103">
        <f t="shared" ref="K298:K299" si="48">SUM(C298:J298)</f>
        <v>1978356</v>
      </c>
      <c r="L298" s="88"/>
      <c r="M298" s="88"/>
      <c r="N298" s="88"/>
      <c r="O298" s="88"/>
      <c r="P298" s="88"/>
      <c r="Q298" s="88"/>
      <c r="R298" s="88"/>
      <c r="S298" s="88"/>
      <c r="T298" s="88"/>
      <c r="U298" s="88"/>
      <c r="V298" s="88"/>
      <c r="W298" s="88"/>
      <c r="X298" s="88"/>
      <c r="Y298" s="88"/>
      <c r="Z298" s="88"/>
    </row>
    <row r="299" spans="1:26" ht="9.75" customHeight="1" x14ac:dyDescent="0.15">
      <c r="A299" s="393" t="s">
        <v>734</v>
      </c>
      <c r="B299" s="394">
        <v>2900</v>
      </c>
      <c r="C299" s="148"/>
      <c r="D299" s="148"/>
      <c r="E299" s="148"/>
      <c r="F299" s="148"/>
      <c r="G299" s="148"/>
      <c r="H299" s="148"/>
      <c r="I299" s="148"/>
      <c r="J299" s="124"/>
      <c r="K299" s="125">
        <f t="shared" si="48"/>
        <v>0</v>
      </c>
      <c r="L299" s="88"/>
      <c r="M299" s="88"/>
      <c r="N299" s="88"/>
      <c r="O299" s="88"/>
      <c r="P299" s="88"/>
      <c r="Q299" s="88"/>
      <c r="R299" s="88"/>
      <c r="S299" s="88"/>
      <c r="T299" s="88"/>
      <c r="U299" s="88"/>
      <c r="V299" s="88"/>
      <c r="W299" s="88"/>
      <c r="X299" s="88"/>
      <c r="Y299" s="88"/>
      <c r="Z299" s="88"/>
    </row>
    <row r="300" spans="1:26" ht="9.75" customHeight="1" x14ac:dyDescent="0.15">
      <c r="A300" s="424" t="s">
        <v>618</v>
      </c>
      <c r="B300" s="370">
        <v>2000</v>
      </c>
      <c r="C300" s="110">
        <f t="shared" ref="C300:I300" si="49">SUM(C298:C299)</f>
        <v>0</v>
      </c>
      <c r="D300" s="110">
        <f t="shared" si="49"/>
        <v>0</v>
      </c>
      <c r="E300" s="110">
        <f t="shared" si="49"/>
        <v>1978356</v>
      </c>
      <c r="F300" s="110">
        <f t="shared" si="49"/>
        <v>0</v>
      </c>
      <c r="G300" s="110">
        <f t="shared" si="49"/>
        <v>0</v>
      </c>
      <c r="H300" s="110">
        <f t="shared" si="49"/>
        <v>0</v>
      </c>
      <c r="I300" s="110">
        <f t="shared" si="49"/>
        <v>0</v>
      </c>
      <c r="J300" s="124"/>
      <c r="K300" s="110">
        <f>SUM(K298:K299)</f>
        <v>1978356</v>
      </c>
      <c r="L300" s="88"/>
      <c r="M300" s="88"/>
      <c r="N300" s="88"/>
      <c r="O300" s="88"/>
      <c r="P300" s="88"/>
      <c r="Q300" s="88"/>
      <c r="R300" s="88"/>
      <c r="S300" s="88"/>
      <c r="T300" s="88"/>
      <c r="U300" s="88"/>
      <c r="V300" s="88"/>
      <c r="W300" s="88"/>
      <c r="X300" s="88"/>
      <c r="Y300" s="88"/>
      <c r="Z300" s="88"/>
    </row>
    <row r="301" spans="1:26" ht="9.75" customHeight="1" x14ac:dyDescent="0.15">
      <c r="A301" s="443" t="s">
        <v>735</v>
      </c>
      <c r="B301" s="420">
        <v>4000</v>
      </c>
      <c r="C301" s="503"/>
      <c r="D301" s="421"/>
      <c r="E301" s="421"/>
      <c r="F301" s="421"/>
      <c r="G301" s="421"/>
      <c r="H301" s="421"/>
      <c r="I301" s="421"/>
      <c r="J301" s="349"/>
      <c r="K301" s="422"/>
      <c r="L301" s="2"/>
      <c r="M301" s="2"/>
      <c r="N301" s="2"/>
      <c r="O301" s="2"/>
      <c r="P301" s="2"/>
      <c r="Q301" s="2"/>
      <c r="R301" s="2"/>
      <c r="S301" s="2"/>
      <c r="T301" s="2"/>
      <c r="U301" s="2"/>
      <c r="V301" s="2"/>
      <c r="W301" s="2"/>
      <c r="X301" s="2"/>
      <c r="Y301" s="2"/>
      <c r="Z301" s="2"/>
    </row>
    <row r="302" spans="1:26" ht="9.75" customHeight="1" x14ac:dyDescent="0.15">
      <c r="A302" s="504" t="s">
        <v>621</v>
      </c>
      <c r="B302" s="403">
        <v>4100</v>
      </c>
      <c r="C302" s="124"/>
      <c r="D302" s="124"/>
      <c r="E302" s="124"/>
      <c r="F302" s="124"/>
      <c r="G302" s="124"/>
      <c r="H302" s="129"/>
      <c r="I302" s="124"/>
      <c r="J302" s="410"/>
      <c r="K302" s="124"/>
      <c r="L302" s="88"/>
      <c r="M302" s="88"/>
      <c r="N302" s="88"/>
      <c r="O302" s="88"/>
      <c r="P302" s="88"/>
      <c r="Q302" s="88"/>
      <c r="R302" s="88"/>
      <c r="S302" s="88"/>
      <c r="T302" s="88"/>
      <c r="U302" s="88"/>
      <c r="V302" s="88"/>
      <c r="W302" s="88"/>
      <c r="X302" s="88"/>
      <c r="Y302" s="88"/>
      <c r="Z302" s="88"/>
    </row>
    <row r="303" spans="1:26" ht="9.75" customHeight="1" x14ac:dyDescent="0.15">
      <c r="A303" s="393" t="s">
        <v>736</v>
      </c>
      <c r="B303" s="394">
        <v>4110</v>
      </c>
      <c r="C303" s="124"/>
      <c r="D303" s="124"/>
      <c r="E303" s="148"/>
      <c r="F303" s="124"/>
      <c r="G303" s="124"/>
      <c r="H303" s="148"/>
      <c r="I303" s="124"/>
      <c r="J303" s="129"/>
      <c r="K303" s="505">
        <f>SUM(E303,H303)</f>
        <v>0</v>
      </c>
      <c r="L303" s="88"/>
      <c r="M303" s="88"/>
      <c r="N303" s="88"/>
      <c r="O303" s="88"/>
      <c r="P303" s="88"/>
      <c r="Q303" s="88"/>
      <c r="R303" s="88"/>
      <c r="S303" s="88"/>
      <c r="T303" s="88"/>
      <c r="U303" s="88"/>
      <c r="V303" s="88"/>
      <c r="W303" s="88"/>
      <c r="X303" s="88"/>
      <c r="Y303" s="88"/>
      <c r="Z303" s="88"/>
    </row>
    <row r="304" spans="1:26" ht="9.75" customHeight="1" x14ac:dyDescent="0.15">
      <c r="A304" s="393" t="s">
        <v>737</v>
      </c>
      <c r="B304" s="394">
        <v>4120</v>
      </c>
      <c r="C304" s="124"/>
      <c r="D304" s="124"/>
      <c r="E304" s="148"/>
      <c r="F304" s="124"/>
      <c r="G304" s="124"/>
      <c r="H304" s="148"/>
      <c r="I304" s="124"/>
      <c r="J304" s="129"/>
      <c r="K304" s="196">
        <f t="shared" ref="K304:K306" si="50">SUM(C304:J304)</f>
        <v>0</v>
      </c>
      <c r="L304" s="88"/>
      <c r="M304" s="88"/>
      <c r="N304" s="88"/>
      <c r="O304" s="88"/>
      <c r="P304" s="88"/>
      <c r="Q304" s="88"/>
      <c r="R304" s="88"/>
      <c r="S304" s="88"/>
      <c r="T304" s="88"/>
      <c r="U304" s="88"/>
      <c r="V304" s="88"/>
      <c r="W304" s="88"/>
      <c r="X304" s="88"/>
      <c r="Y304" s="88"/>
      <c r="Z304" s="88"/>
    </row>
    <row r="305" spans="1:26" ht="9.75" customHeight="1" x14ac:dyDescent="0.15">
      <c r="A305" s="393" t="s">
        <v>738</v>
      </c>
      <c r="B305" s="394">
        <v>4140</v>
      </c>
      <c r="C305" s="124"/>
      <c r="D305" s="124"/>
      <c r="E305" s="148"/>
      <c r="F305" s="124"/>
      <c r="G305" s="124"/>
      <c r="H305" s="148"/>
      <c r="I305" s="124"/>
      <c r="J305" s="129"/>
      <c r="K305" s="196">
        <f t="shared" si="50"/>
        <v>0</v>
      </c>
      <c r="L305" s="88"/>
      <c r="M305" s="88"/>
      <c r="N305" s="88"/>
      <c r="O305" s="88"/>
      <c r="P305" s="88"/>
      <c r="Q305" s="88"/>
      <c r="R305" s="88"/>
      <c r="S305" s="88"/>
      <c r="T305" s="88"/>
      <c r="U305" s="88"/>
      <c r="V305" s="88"/>
      <c r="W305" s="88"/>
      <c r="X305" s="88"/>
      <c r="Y305" s="88"/>
      <c r="Z305" s="88"/>
    </row>
    <row r="306" spans="1:26" ht="9.75" customHeight="1" x14ac:dyDescent="0.15">
      <c r="A306" s="393" t="s">
        <v>739</v>
      </c>
      <c r="B306" s="394">
        <v>4190</v>
      </c>
      <c r="C306" s="124"/>
      <c r="D306" s="124"/>
      <c r="E306" s="148"/>
      <c r="F306" s="124"/>
      <c r="G306" s="124"/>
      <c r="H306" s="148"/>
      <c r="I306" s="124"/>
      <c r="J306" s="129"/>
      <c r="K306" s="196">
        <f t="shared" si="50"/>
        <v>0</v>
      </c>
      <c r="L306" s="88"/>
      <c r="M306" s="88"/>
      <c r="N306" s="88"/>
      <c r="O306" s="88"/>
      <c r="P306" s="88"/>
      <c r="Q306" s="88"/>
      <c r="R306" s="88"/>
      <c r="S306" s="88"/>
      <c r="T306" s="88"/>
      <c r="U306" s="88"/>
      <c r="V306" s="88"/>
      <c r="W306" s="88"/>
      <c r="X306" s="88"/>
      <c r="Y306" s="88"/>
      <c r="Z306" s="88"/>
    </row>
    <row r="307" spans="1:26" ht="9.75" customHeight="1" x14ac:dyDescent="0.2">
      <c r="A307" s="506" t="s">
        <v>740</v>
      </c>
      <c r="B307" s="507">
        <v>4000</v>
      </c>
      <c r="C307" s="124"/>
      <c r="D307" s="410"/>
      <c r="E307" s="110">
        <f>SUM(E303:E306)</f>
        <v>0</v>
      </c>
      <c r="F307" s="124"/>
      <c r="G307" s="410"/>
      <c r="H307" s="110">
        <f>SUM(H303:H306)</f>
        <v>0</v>
      </c>
      <c r="I307" s="124"/>
      <c r="J307" s="129"/>
      <c r="K307" s="110">
        <f>SUM(K303:K306)</f>
        <v>0</v>
      </c>
      <c r="L307" s="508"/>
      <c r="M307" s="88"/>
      <c r="N307" s="88"/>
      <c r="O307" s="88"/>
      <c r="P307" s="88"/>
      <c r="Q307" s="88"/>
      <c r="R307" s="88"/>
      <c r="S307" s="88"/>
      <c r="T307" s="88"/>
      <c r="U307" s="88"/>
      <c r="V307" s="88"/>
      <c r="W307" s="88"/>
      <c r="X307" s="88"/>
      <c r="Y307" s="88"/>
      <c r="Z307" s="88"/>
    </row>
    <row r="308" spans="1:26" ht="9.75" customHeight="1" x14ac:dyDescent="0.15">
      <c r="A308" s="443" t="s">
        <v>741</v>
      </c>
      <c r="B308" s="405">
        <v>6000</v>
      </c>
      <c r="C308" s="152"/>
      <c r="D308" s="152"/>
      <c r="E308" s="152"/>
      <c r="F308" s="152"/>
      <c r="G308" s="124"/>
      <c r="H308" s="509"/>
      <c r="I308" s="152"/>
      <c r="J308" s="129"/>
      <c r="K308" s="103">
        <f>SUM(C308:J308)</f>
        <v>0</v>
      </c>
      <c r="L308" s="2"/>
      <c r="M308" s="2"/>
      <c r="N308" s="2"/>
      <c r="O308" s="2"/>
      <c r="P308" s="2"/>
      <c r="Q308" s="2"/>
      <c r="R308" s="2"/>
      <c r="S308" s="2"/>
      <c r="T308" s="2"/>
      <c r="U308" s="2"/>
      <c r="V308" s="2"/>
      <c r="W308" s="2"/>
      <c r="X308" s="2"/>
      <c r="Y308" s="2"/>
      <c r="Z308" s="2"/>
    </row>
    <row r="309" spans="1:26" ht="9.75" customHeight="1" x14ac:dyDescent="0.15">
      <c r="A309" s="175" t="s">
        <v>677</v>
      </c>
      <c r="B309" s="478"/>
      <c r="C309" s="116">
        <f t="shared" ref="C309:D309" si="51">(C300)</f>
        <v>0</v>
      </c>
      <c r="D309" s="116">
        <f t="shared" si="51"/>
        <v>0</v>
      </c>
      <c r="E309" s="116">
        <f>SUM(E300,E307)</f>
        <v>1978356</v>
      </c>
      <c r="F309" s="116">
        <f>SUM(F300)</f>
        <v>0</v>
      </c>
      <c r="G309" s="110">
        <f>G300</f>
        <v>0</v>
      </c>
      <c r="H309" s="116">
        <f>SUM(H300,H307,H308)</f>
        <v>0</v>
      </c>
      <c r="I309" s="116">
        <f>SUM(I300)</f>
        <v>0</v>
      </c>
      <c r="J309" s="124"/>
      <c r="K309" s="116">
        <f>SUM(K300,K307,K308)</f>
        <v>1978356</v>
      </c>
      <c r="L309" s="88"/>
      <c r="M309" s="88"/>
      <c r="N309" s="88"/>
      <c r="O309" s="88"/>
      <c r="P309" s="88"/>
      <c r="Q309" s="88"/>
      <c r="R309" s="88"/>
      <c r="S309" s="88"/>
      <c r="T309" s="88"/>
      <c r="U309" s="88"/>
      <c r="V309" s="88"/>
      <c r="W309" s="88"/>
      <c r="X309" s="88"/>
      <c r="Y309" s="88"/>
      <c r="Z309" s="88"/>
    </row>
    <row r="310" spans="1:26" ht="9.75" customHeight="1" x14ac:dyDescent="0.15">
      <c r="A310" s="510" t="s">
        <v>678</v>
      </c>
      <c r="B310" s="511"/>
      <c r="C310" s="152"/>
      <c r="D310" s="152"/>
      <c r="E310" s="152"/>
      <c r="F310" s="152"/>
      <c r="G310" s="152"/>
      <c r="H310" s="152"/>
      <c r="I310" s="152"/>
      <c r="J310" s="381"/>
      <c r="K310" s="136">
        <f>'EstRev 6-11'!H272-'EstExp 12-20'!K309</f>
        <v>-1978356</v>
      </c>
      <c r="L310" s="88"/>
      <c r="M310" s="88"/>
      <c r="N310" s="88"/>
      <c r="O310" s="88"/>
      <c r="P310" s="88"/>
      <c r="Q310" s="88"/>
      <c r="R310" s="88"/>
      <c r="S310" s="88"/>
      <c r="T310" s="88"/>
      <c r="U310" s="88"/>
      <c r="V310" s="88"/>
      <c r="W310" s="88"/>
      <c r="X310" s="88"/>
      <c r="Y310" s="88"/>
      <c r="Z310" s="88"/>
    </row>
    <row r="311" spans="1:26" ht="9.75" customHeight="1" x14ac:dyDescent="0.15">
      <c r="A311" s="501"/>
      <c r="B311" s="437"/>
      <c r="C311" s="438"/>
      <c r="D311" s="438"/>
      <c r="E311" s="438"/>
      <c r="F311" s="438"/>
      <c r="G311" s="438"/>
      <c r="H311" s="438"/>
      <c r="I311" s="438"/>
      <c r="J311" s="438"/>
      <c r="K311" s="438"/>
      <c r="L311" s="88"/>
      <c r="M311" s="88"/>
      <c r="N311" s="88"/>
      <c r="O311" s="88"/>
      <c r="P311" s="88"/>
      <c r="Q311" s="88"/>
      <c r="R311" s="88"/>
      <c r="S311" s="88"/>
      <c r="T311" s="88"/>
      <c r="U311" s="88"/>
      <c r="V311" s="88"/>
      <c r="W311" s="88"/>
      <c r="X311" s="88"/>
      <c r="Y311" s="88"/>
      <c r="Z311" s="88"/>
    </row>
    <row r="312" spans="1:26" ht="9.75" customHeight="1" x14ac:dyDescent="0.15">
      <c r="A312" s="512" t="s">
        <v>742</v>
      </c>
      <c r="B312" s="513"/>
      <c r="C312" s="514"/>
      <c r="D312" s="98"/>
      <c r="E312" s="98"/>
      <c r="F312" s="98"/>
      <c r="G312" s="98"/>
      <c r="H312" s="98"/>
      <c r="I312" s="98"/>
      <c r="J312" s="98"/>
      <c r="K312" s="99"/>
      <c r="L312" s="2"/>
      <c r="M312" s="2"/>
      <c r="N312" s="2"/>
      <c r="O312" s="2"/>
      <c r="P312" s="2"/>
      <c r="Q312" s="2"/>
      <c r="R312" s="2"/>
      <c r="S312" s="2"/>
      <c r="T312" s="2"/>
      <c r="U312" s="2"/>
      <c r="V312" s="2"/>
      <c r="W312" s="2"/>
      <c r="X312" s="2"/>
      <c r="Y312" s="2"/>
      <c r="Z312" s="2"/>
    </row>
    <row r="313" spans="1:26" ht="9.75" customHeight="1" x14ac:dyDescent="0.15">
      <c r="A313" s="501"/>
      <c r="B313" s="437"/>
      <c r="C313" s="438"/>
      <c r="D313" s="438"/>
      <c r="E313" s="438"/>
      <c r="F313" s="438"/>
      <c r="G313" s="438"/>
      <c r="H313" s="438"/>
      <c r="I313" s="438"/>
      <c r="J313" s="438"/>
      <c r="K313" s="438"/>
      <c r="L313" s="88"/>
      <c r="M313" s="88"/>
      <c r="N313" s="88"/>
      <c r="O313" s="88"/>
      <c r="P313" s="88"/>
      <c r="Q313" s="88"/>
      <c r="R313" s="88"/>
      <c r="S313" s="88"/>
      <c r="T313" s="88"/>
      <c r="U313" s="88"/>
      <c r="V313" s="88"/>
      <c r="W313" s="88"/>
      <c r="X313" s="88"/>
      <c r="Y313" s="88"/>
      <c r="Z313" s="88"/>
    </row>
    <row r="314" spans="1:26" ht="9.75" customHeight="1" x14ac:dyDescent="0.15">
      <c r="A314" s="515" t="s">
        <v>743</v>
      </c>
      <c r="B314" s="516"/>
      <c r="C314" s="463"/>
      <c r="D314" s="98"/>
      <c r="E314" s="98"/>
      <c r="F314" s="98"/>
      <c r="G314" s="98"/>
      <c r="H314" s="98"/>
      <c r="I314" s="98"/>
      <c r="J314" s="98"/>
      <c r="K314" s="99"/>
      <c r="L314" s="2"/>
      <c r="M314" s="2"/>
      <c r="N314" s="2"/>
      <c r="O314" s="2"/>
      <c r="P314" s="2"/>
      <c r="Q314" s="2"/>
      <c r="R314" s="2"/>
      <c r="S314" s="2"/>
      <c r="T314" s="2"/>
      <c r="U314" s="2"/>
      <c r="V314" s="2"/>
      <c r="W314" s="2"/>
      <c r="X314" s="2"/>
      <c r="Y314" s="2"/>
      <c r="Z314" s="2"/>
    </row>
    <row r="315" spans="1:26" ht="9.75" customHeight="1" x14ac:dyDescent="0.15">
      <c r="A315" s="101" t="s">
        <v>744</v>
      </c>
      <c r="B315" s="127" t="s">
        <v>100</v>
      </c>
      <c r="C315" s="348"/>
      <c r="D315" s="349"/>
      <c r="E315" s="349"/>
      <c r="F315" s="349"/>
      <c r="G315" s="349"/>
      <c r="H315" s="349"/>
      <c r="I315" s="349"/>
      <c r="J315" s="349"/>
      <c r="K315" s="350"/>
      <c r="L315" s="2"/>
      <c r="M315" s="2"/>
      <c r="N315" s="2"/>
      <c r="O315" s="2"/>
      <c r="P315" s="2"/>
      <c r="Q315" s="2"/>
      <c r="R315" s="2"/>
      <c r="S315" s="2"/>
      <c r="T315" s="2"/>
      <c r="U315" s="2"/>
      <c r="V315" s="2"/>
      <c r="W315" s="2"/>
      <c r="X315" s="2"/>
      <c r="Y315" s="2"/>
      <c r="Z315" s="2"/>
    </row>
    <row r="316" spans="1:26" ht="9.75" customHeight="1" x14ac:dyDescent="0.15">
      <c r="A316" s="351" t="s">
        <v>545</v>
      </c>
      <c r="B316" s="352">
        <v>1100</v>
      </c>
      <c r="C316" s="148"/>
      <c r="D316" s="148"/>
      <c r="E316" s="148"/>
      <c r="F316" s="148"/>
      <c r="G316" s="148"/>
      <c r="H316" s="148"/>
      <c r="I316" s="148"/>
      <c r="J316" s="148"/>
      <c r="K316" s="125">
        <f>SUM(C316:J316)</f>
        <v>0</v>
      </c>
      <c r="L316" s="2"/>
      <c r="M316" s="2"/>
      <c r="N316" s="2"/>
      <c r="O316" s="2"/>
      <c r="P316" s="2"/>
      <c r="Q316" s="2"/>
      <c r="R316" s="2"/>
      <c r="S316" s="2"/>
      <c r="T316" s="2"/>
      <c r="U316" s="2"/>
      <c r="V316" s="2"/>
      <c r="W316" s="2"/>
      <c r="X316" s="2"/>
      <c r="Y316" s="2"/>
      <c r="Z316" s="2"/>
    </row>
    <row r="317" spans="1:26" ht="9.75" customHeight="1" x14ac:dyDescent="0.15">
      <c r="A317" s="354" t="s">
        <v>546</v>
      </c>
      <c r="B317" s="355">
        <v>1115</v>
      </c>
      <c r="C317" s="357"/>
      <c r="D317" s="358"/>
      <c r="E317" s="517"/>
      <c r="F317" s="358"/>
      <c r="G317" s="358"/>
      <c r="H317" s="358"/>
      <c r="I317" s="358"/>
      <c r="J317" s="358"/>
      <c r="K317" s="103">
        <f>SUM(C317,E317)</f>
        <v>0</v>
      </c>
      <c r="L317" s="88"/>
      <c r="M317" s="88"/>
      <c r="N317" s="88"/>
      <c r="O317" s="88"/>
      <c r="P317" s="88"/>
      <c r="Q317" s="88"/>
      <c r="R317" s="88"/>
      <c r="S317" s="88"/>
      <c r="T317" s="88"/>
      <c r="U317" s="88"/>
      <c r="V317" s="88"/>
      <c r="W317" s="88"/>
      <c r="X317" s="88"/>
      <c r="Y317" s="88"/>
      <c r="Z317" s="88"/>
    </row>
    <row r="318" spans="1:26" ht="9.75" customHeight="1" x14ac:dyDescent="0.15">
      <c r="A318" s="354" t="s">
        <v>547</v>
      </c>
      <c r="B318" s="355">
        <v>1125</v>
      </c>
      <c r="C318" s="148"/>
      <c r="D318" s="148"/>
      <c r="E318" s="148"/>
      <c r="F318" s="148"/>
      <c r="G318" s="148"/>
      <c r="H318" s="148"/>
      <c r="I318" s="148"/>
      <c r="J318" s="148"/>
      <c r="K318" s="103">
        <f t="shared" ref="K318:K344" si="52">SUM(C318:J318)</f>
        <v>0</v>
      </c>
      <c r="L318" s="88"/>
      <c r="M318" s="88"/>
      <c r="N318" s="88"/>
      <c r="O318" s="88"/>
      <c r="P318" s="88"/>
      <c r="Q318" s="88"/>
      <c r="R318" s="88"/>
      <c r="S318" s="88"/>
      <c r="T318" s="88"/>
      <c r="U318" s="88"/>
      <c r="V318" s="88"/>
      <c r="W318" s="88"/>
      <c r="X318" s="88"/>
      <c r="Y318" s="88"/>
      <c r="Z318" s="88"/>
    </row>
    <row r="319" spans="1:26" ht="9.75" customHeight="1" x14ac:dyDescent="0.15">
      <c r="A319" s="354" t="s">
        <v>548</v>
      </c>
      <c r="B319" s="355">
        <v>1200</v>
      </c>
      <c r="C319" s="148"/>
      <c r="D319" s="148"/>
      <c r="E319" s="148"/>
      <c r="F319" s="148"/>
      <c r="G319" s="148"/>
      <c r="H319" s="148"/>
      <c r="I319" s="148"/>
      <c r="J319" s="148"/>
      <c r="K319" s="103">
        <f t="shared" si="52"/>
        <v>0</v>
      </c>
      <c r="L319" s="88"/>
      <c r="M319" s="88"/>
      <c r="N319" s="88"/>
      <c r="O319" s="88"/>
      <c r="P319" s="88"/>
      <c r="Q319" s="88"/>
      <c r="R319" s="88"/>
      <c r="S319" s="88"/>
      <c r="T319" s="88"/>
      <c r="U319" s="88"/>
      <c r="V319" s="88"/>
      <c r="W319" s="88"/>
      <c r="X319" s="88"/>
      <c r="Y319" s="88"/>
      <c r="Z319" s="88"/>
    </row>
    <row r="320" spans="1:26" ht="9.75" customHeight="1" x14ac:dyDescent="0.15">
      <c r="A320" s="354" t="s">
        <v>549</v>
      </c>
      <c r="B320" s="355">
        <v>1225</v>
      </c>
      <c r="C320" s="148"/>
      <c r="D320" s="148"/>
      <c r="E320" s="148"/>
      <c r="F320" s="148"/>
      <c r="G320" s="148"/>
      <c r="H320" s="148"/>
      <c r="I320" s="148"/>
      <c r="J320" s="148"/>
      <c r="K320" s="103">
        <f t="shared" si="52"/>
        <v>0</v>
      </c>
      <c r="L320" s="88"/>
      <c r="M320" s="88"/>
      <c r="N320" s="88"/>
      <c r="O320" s="88"/>
      <c r="P320" s="88"/>
      <c r="Q320" s="88"/>
      <c r="R320" s="88"/>
      <c r="S320" s="88"/>
      <c r="T320" s="88"/>
      <c r="U320" s="88"/>
      <c r="V320" s="88"/>
      <c r="W320" s="88"/>
      <c r="X320" s="88"/>
      <c r="Y320" s="88"/>
      <c r="Z320" s="88"/>
    </row>
    <row r="321" spans="1:26" ht="9.75" customHeight="1" x14ac:dyDescent="0.15">
      <c r="A321" s="354" t="s">
        <v>550</v>
      </c>
      <c r="B321" s="355">
        <v>1250</v>
      </c>
      <c r="C321" s="148"/>
      <c r="D321" s="148"/>
      <c r="E321" s="148"/>
      <c r="F321" s="148"/>
      <c r="G321" s="148"/>
      <c r="H321" s="148"/>
      <c r="I321" s="148"/>
      <c r="J321" s="148"/>
      <c r="K321" s="103">
        <f t="shared" si="52"/>
        <v>0</v>
      </c>
      <c r="L321" s="88"/>
      <c r="M321" s="88"/>
      <c r="N321" s="88"/>
      <c r="O321" s="88"/>
      <c r="P321" s="88"/>
      <c r="Q321" s="88"/>
      <c r="R321" s="88"/>
      <c r="S321" s="88"/>
      <c r="T321" s="88"/>
      <c r="U321" s="88"/>
      <c r="V321" s="88"/>
      <c r="W321" s="88"/>
      <c r="X321" s="88"/>
      <c r="Y321" s="88"/>
      <c r="Z321" s="88"/>
    </row>
    <row r="322" spans="1:26" ht="9.75" customHeight="1" x14ac:dyDescent="0.15">
      <c r="A322" s="354" t="s">
        <v>551</v>
      </c>
      <c r="B322" s="355">
        <v>1275</v>
      </c>
      <c r="C322" s="148"/>
      <c r="D322" s="148"/>
      <c r="E322" s="148"/>
      <c r="F322" s="148"/>
      <c r="G322" s="148"/>
      <c r="H322" s="148"/>
      <c r="I322" s="148"/>
      <c r="J322" s="148"/>
      <c r="K322" s="103">
        <f t="shared" si="52"/>
        <v>0</v>
      </c>
      <c r="L322" s="88"/>
      <c r="M322" s="88"/>
      <c r="N322" s="88"/>
      <c r="O322" s="88"/>
      <c r="P322" s="88"/>
      <c r="Q322" s="88"/>
      <c r="R322" s="88"/>
      <c r="S322" s="88"/>
      <c r="T322" s="88"/>
      <c r="U322" s="88"/>
      <c r="V322" s="88"/>
      <c r="W322" s="88"/>
      <c r="X322" s="88"/>
      <c r="Y322" s="88"/>
      <c r="Z322" s="88"/>
    </row>
    <row r="323" spans="1:26" ht="9.75" customHeight="1" x14ac:dyDescent="0.15">
      <c r="A323" s="354" t="s">
        <v>552</v>
      </c>
      <c r="B323" s="355">
        <v>1300</v>
      </c>
      <c r="C323" s="148"/>
      <c r="D323" s="148"/>
      <c r="E323" s="148"/>
      <c r="F323" s="148"/>
      <c r="G323" s="148"/>
      <c r="H323" s="148"/>
      <c r="I323" s="148"/>
      <c r="J323" s="148"/>
      <c r="K323" s="103">
        <f t="shared" si="52"/>
        <v>0</v>
      </c>
      <c r="L323" s="88"/>
      <c r="M323" s="88"/>
      <c r="N323" s="88"/>
      <c r="O323" s="88"/>
      <c r="P323" s="88"/>
      <c r="Q323" s="88"/>
      <c r="R323" s="88"/>
      <c r="S323" s="88"/>
      <c r="T323" s="88"/>
      <c r="U323" s="88"/>
      <c r="V323" s="88"/>
      <c r="W323" s="88"/>
      <c r="X323" s="88"/>
      <c r="Y323" s="88"/>
      <c r="Z323" s="88"/>
    </row>
    <row r="324" spans="1:26" ht="9.75" customHeight="1" x14ac:dyDescent="0.15">
      <c r="A324" s="354" t="s">
        <v>553</v>
      </c>
      <c r="B324" s="355">
        <v>1400</v>
      </c>
      <c r="C324" s="148"/>
      <c r="D324" s="148"/>
      <c r="E324" s="148"/>
      <c r="F324" s="148"/>
      <c r="G324" s="148"/>
      <c r="H324" s="148"/>
      <c r="I324" s="148"/>
      <c r="J324" s="148"/>
      <c r="K324" s="103">
        <f t="shared" si="52"/>
        <v>0</v>
      </c>
      <c r="L324" s="88"/>
      <c r="M324" s="88"/>
      <c r="N324" s="88"/>
      <c r="O324" s="88"/>
      <c r="P324" s="88"/>
      <c r="Q324" s="88"/>
      <c r="R324" s="88"/>
      <c r="S324" s="88"/>
      <c r="T324" s="88"/>
      <c r="U324" s="88"/>
      <c r="V324" s="88"/>
      <c r="W324" s="88"/>
      <c r="X324" s="88"/>
      <c r="Y324" s="88"/>
      <c r="Z324" s="88"/>
    </row>
    <row r="325" spans="1:26" ht="9.75" customHeight="1" x14ac:dyDescent="0.15">
      <c r="A325" s="354" t="s">
        <v>554</v>
      </c>
      <c r="B325" s="355">
        <v>1500</v>
      </c>
      <c r="C325" s="148"/>
      <c r="D325" s="148"/>
      <c r="E325" s="148"/>
      <c r="F325" s="148"/>
      <c r="G325" s="148"/>
      <c r="H325" s="148"/>
      <c r="I325" s="148"/>
      <c r="J325" s="148"/>
      <c r="K325" s="103">
        <f t="shared" si="52"/>
        <v>0</v>
      </c>
      <c r="L325" s="88"/>
      <c r="M325" s="88"/>
      <c r="N325" s="88"/>
      <c r="O325" s="88"/>
      <c r="P325" s="88"/>
      <c r="Q325" s="88"/>
      <c r="R325" s="88"/>
      <c r="S325" s="88"/>
      <c r="T325" s="88"/>
      <c r="U325" s="88"/>
      <c r="V325" s="88"/>
      <c r="W325" s="88"/>
      <c r="X325" s="88"/>
      <c r="Y325" s="88"/>
      <c r="Z325" s="88"/>
    </row>
    <row r="326" spans="1:26" ht="9.75" customHeight="1" x14ac:dyDescent="0.15">
      <c r="A326" s="354" t="s">
        <v>555</v>
      </c>
      <c r="B326" s="355">
        <v>1600</v>
      </c>
      <c r="C326" s="148"/>
      <c r="D326" s="148"/>
      <c r="E326" s="148"/>
      <c r="F326" s="148"/>
      <c r="G326" s="148"/>
      <c r="H326" s="148"/>
      <c r="I326" s="148"/>
      <c r="J326" s="148"/>
      <c r="K326" s="103">
        <f t="shared" si="52"/>
        <v>0</v>
      </c>
      <c r="L326" s="88"/>
      <c r="M326" s="88"/>
      <c r="N326" s="88"/>
      <c r="O326" s="88"/>
      <c r="P326" s="88"/>
      <c r="Q326" s="88"/>
      <c r="R326" s="88"/>
      <c r="S326" s="88"/>
      <c r="T326" s="88"/>
      <c r="U326" s="88"/>
      <c r="V326" s="88"/>
      <c r="W326" s="88"/>
      <c r="X326" s="88"/>
      <c r="Y326" s="88"/>
      <c r="Z326" s="88"/>
    </row>
    <row r="327" spans="1:26" ht="9.75" customHeight="1" x14ac:dyDescent="0.15">
      <c r="A327" s="354" t="s">
        <v>556</v>
      </c>
      <c r="B327" s="355">
        <v>1650</v>
      </c>
      <c r="C327" s="148"/>
      <c r="D327" s="148"/>
      <c r="E327" s="148"/>
      <c r="F327" s="148"/>
      <c r="G327" s="148"/>
      <c r="H327" s="148"/>
      <c r="I327" s="148"/>
      <c r="J327" s="148"/>
      <c r="K327" s="103">
        <f t="shared" si="52"/>
        <v>0</v>
      </c>
      <c r="L327" s="88"/>
      <c r="M327" s="88"/>
      <c r="N327" s="88"/>
      <c r="O327" s="88"/>
      <c r="P327" s="88"/>
      <c r="Q327" s="88"/>
      <c r="R327" s="88"/>
      <c r="S327" s="88"/>
      <c r="T327" s="88"/>
      <c r="U327" s="88"/>
      <c r="V327" s="88"/>
      <c r="W327" s="88"/>
      <c r="X327" s="88"/>
      <c r="Y327" s="88"/>
      <c r="Z327" s="88"/>
    </row>
    <row r="328" spans="1:26" ht="9.75" customHeight="1" x14ac:dyDescent="0.15">
      <c r="A328" s="354" t="s">
        <v>557</v>
      </c>
      <c r="B328" s="355">
        <v>1700</v>
      </c>
      <c r="C328" s="148"/>
      <c r="D328" s="148"/>
      <c r="E328" s="148"/>
      <c r="F328" s="148"/>
      <c r="G328" s="148"/>
      <c r="H328" s="148"/>
      <c r="I328" s="148"/>
      <c r="J328" s="148"/>
      <c r="K328" s="103">
        <f t="shared" si="52"/>
        <v>0</v>
      </c>
      <c r="L328" s="88"/>
      <c r="M328" s="88"/>
      <c r="N328" s="88"/>
      <c r="O328" s="88"/>
      <c r="P328" s="88"/>
      <c r="Q328" s="88"/>
      <c r="R328" s="88"/>
      <c r="S328" s="88"/>
      <c r="T328" s="88"/>
      <c r="U328" s="88"/>
      <c r="V328" s="88"/>
      <c r="W328" s="88"/>
      <c r="X328" s="88"/>
      <c r="Y328" s="88"/>
      <c r="Z328" s="88"/>
    </row>
    <row r="329" spans="1:26" ht="9.75" customHeight="1" x14ac:dyDescent="0.15">
      <c r="A329" s="354" t="s">
        <v>558</v>
      </c>
      <c r="B329" s="355">
        <v>1800</v>
      </c>
      <c r="C329" s="148"/>
      <c r="D329" s="148"/>
      <c r="E329" s="148"/>
      <c r="F329" s="148"/>
      <c r="G329" s="148"/>
      <c r="H329" s="148"/>
      <c r="I329" s="148"/>
      <c r="J329" s="148"/>
      <c r="K329" s="103">
        <f t="shared" si="52"/>
        <v>0</v>
      </c>
      <c r="L329" s="2"/>
      <c r="M329" s="2"/>
      <c r="N329" s="2"/>
      <c r="O329" s="2"/>
      <c r="P329" s="2"/>
      <c r="Q329" s="2"/>
      <c r="R329" s="2"/>
      <c r="S329" s="2"/>
      <c r="T329" s="2"/>
      <c r="U329" s="2"/>
      <c r="V329" s="2"/>
      <c r="W329" s="2"/>
      <c r="X329" s="2"/>
      <c r="Y329" s="2"/>
      <c r="Z329" s="2"/>
    </row>
    <row r="330" spans="1:26" ht="9.75" customHeight="1" x14ac:dyDescent="0.15">
      <c r="A330" s="354" t="s">
        <v>559</v>
      </c>
      <c r="B330" s="355">
        <v>1900</v>
      </c>
      <c r="C330" s="148"/>
      <c r="D330" s="148"/>
      <c r="E330" s="148"/>
      <c r="F330" s="148"/>
      <c r="G330" s="148"/>
      <c r="H330" s="148"/>
      <c r="I330" s="148"/>
      <c r="J330" s="148"/>
      <c r="K330" s="103">
        <f t="shared" si="52"/>
        <v>0</v>
      </c>
      <c r="L330" s="88"/>
      <c r="M330" s="88"/>
      <c r="N330" s="88"/>
      <c r="O330" s="88"/>
      <c r="P330" s="88"/>
      <c r="Q330" s="88"/>
      <c r="R330" s="88"/>
      <c r="S330" s="88"/>
      <c r="T330" s="88"/>
      <c r="U330" s="88"/>
      <c r="V330" s="88"/>
      <c r="W330" s="88"/>
      <c r="X330" s="88"/>
      <c r="Y330" s="88"/>
      <c r="Z330" s="88"/>
    </row>
    <row r="331" spans="1:26" ht="9.75" customHeight="1" x14ac:dyDescent="0.15">
      <c r="A331" s="354" t="s">
        <v>560</v>
      </c>
      <c r="B331" s="355">
        <v>1910</v>
      </c>
      <c r="C331" s="357"/>
      <c r="D331" s="358"/>
      <c r="E331" s="358"/>
      <c r="F331" s="358"/>
      <c r="G331" s="358"/>
      <c r="H331" s="148"/>
      <c r="I331" s="360"/>
      <c r="J331" s="358"/>
      <c r="K331" s="103">
        <f t="shared" si="52"/>
        <v>0</v>
      </c>
      <c r="L331" s="88"/>
      <c r="M331" s="88"/>
      <c r="N331" s="88"/>
      <c r="O331" s="88"/>
      <c r="P331" s="88"/>
      <c r="Q331" s="88"/>
      <c r="R331" s="88"/>
      <c r="S331" s="88"/>
      <c r="T331" s="88"/>
      <c r="U331" s="88"/>
      <c r="V331" s="88"/>
      <c r="W331" s="88"/>
      <c r="X331" s="88"/>
      <c r="Y331" s="88"/>
      <c r="Z331" s="88"/>
    </row>
    <row r="332" spans="1:26" ht="9.75" customHeight="1" x14ac:dyDescent="0.15">
      <c r="A332" s="354" t="s">
        <v>561</v>
      </c>
      <c r="B332" s="355">
        <v>1911</v>
      </c>
      <c r="C332" s="361"/>
      <c r="D332" s="362"/>
      <c r="E332" s="362"/>
      <c r="F332" s="362"/>
      <c r="G332" s="362"/>
      <c r="H332" s="148"/>
      <c r="I332" s="363"/>
      <c r="J332" s="362"/>
      <c r="K332" s="103">
        <f t="shared" si="52"/>
        <v>0</v>
      </c>
      <c r="L332" s="88"/>
      <c r="M332" s="88"/>
      <c r="N332" s="88"/>
      <c r="O332" s="88"/>
      <c r="P332" s="88"/>
      <c r="Q332" s="88"/>
      <c r="R332" s="88"/>
      <c r="S332" s="88"/>
      <c r="T332" s="88"/>
      <c r="U332" s="88"/>
      <c r="V332" s="88"/>
      <c r="W332" s="88"/>
      <c r="X332" s="88"/>
      <c r="Y332" s="88"/>
      <c r="Z332" s="88"/>
    </row>
    <row r="333" spans="1:26" ht="9.75" customHeight="1" x14ac:dyDescent="0.15">
      <c r="A333" s="354" t="s">
        <v>562</v>
      </c>
      <c r="B333" s="355">
        <v>1912</v>
      </c>
      <c r="C333" s="361"/>
      <c r="D333" s="362"/>
      <c r="E333" s="362"/>
      <c r="F333" s="362"/>
      <c r="G333" s="362"/>
      <c r="H333" s="148"/>
      <c r="I333" s="363"/>
      <c r="J333" s="362"/>
      <c r="K333" s="103">
        <f t="shared" si="52"/>
        <v>0</v>
      </c>
      <c r="L333" s="2"/>
      <c r="M333" s="2"/>
      <c r="N333" s="2"/>
      <c r="O333" s="2"/>
      <c r="P333" s="2"/>
      <c r="Q333" s="2"/>
      <c r="R333" s="2"/>
      <c r="S333" s="2"/>
      <c r="T333" s="2"/>
      <c r="U333" s="2"/>
      <c r="V333" s="2"/>
      <c r="W333" s="2"/>
      <c r="X333" s="2"/>
      <c r="Y333" s="2"/>
      <c r="Z333" s="2"/>
    </row>
    <row r="334" spans="1:26" ht="9.75" customHeight="1" x14ac:dyDescent="0.15">
      <c r="A334" s="354" t="s">
        <v>563</v>
      </c>
      <c r="B334" s="355">
        <v>1913</v>
      </c>
      <c r="C334" s="361"/>
      <c r="D334" s="362"/>
      <c r="E334" s="362"/>
      <c r="F334" s="362"/>
      <c r="G334" s="362"/>
      <c r="H334" s="148"/>
      <c r="I334" s="363"/>
      <c r="J334" s="362"/>
      <c r="K334" s="103">
        <f t="shared" si="52"/>
        <v>0</v>
      </c>
      <c r="L334" s="2"/>
      <c r="M334" s="2"/>
      <c r="N334" s="2"/>
      <c r="O334" s="2"/>
      <c r="P334" s="2"/>
      <c r="Q334" s="2"/>
      <c r="R334" s="2"/>
      <c r="S334" s="2"/>
      <c r="T334" s="2"/>
      <c r="U334" s="2"/>
      <c r="V334" s="2"/>
      <c r="W334" s="2"/>
      <c r="X334" s="2"/>
      <c r="Y334" s="2"/>
      <c r="Z334" s="2"/>
    </row>
    <row r="335" spans="1:26" ht="9.75" customHeight="1" x14ac:dyDescent="0.15">
      <c r="A335" s="354" t="s">
        <v>564</v>
      </c>
      <c r="B335" s="355">
        <v>1914</v>
      </c>
      <c r="C335" s="361"/>
      <c r="D335" s="362"/>
      <c r="E335" s="362"/>
      <c r="F335" s="362"/>
      <c r="G335" s="362"/>
      <c r="H335" s="148"/>
      <c r="I335" s="363"/>
      <c r="J335" s="362"/>
      <c r="K335" s="103">
        <f t="shared" si="52"/>
        <v>0</v>
      </c>
      <c r="L335" s="88"/>
      <c r="M335" s="88"/>
      <c r="N335" s="88"/>
      <c r="O335" s="88"/>
      <c r="P335" s="88"/>
      <c r="Q335" s="88"/>
      <c r="R335" s="88"/>
      <c r="S335" s="88"/>
      <c r="T335" s="88"/>
      <c r="U335" s="88"/>
      <c r="V335" s="88"/>
      <c r="W335" s="88"/>
      <c r="X335" s="88"/>
      <c r="Y335" s="88"/>
      <c r="Z335" s="88"/>
    </row>
    <row r="336" spans="1:26" ht="9.75" customHeight="1" x14ac:dyDescent="0.15">
      <c r="A336" s="354" t="s">
        <v>565</v>
      </c>
      <c r="B336" s="355">
        <v>1915</v>
      </c>
      <c r="C336" s="361"/>
      <c r="D336" s="362"/>
      <c r="E336" s="362"/>
      <c r="F336" s="362"/>
      <c r="G336" s="362"/>
      <c r="H336" s="148"/>
      <c r="I336" s="363"/>
      <c r="J336" s="362"/>
      <c r="K336" s="103">
        <f t="shared" si="52"/>
        <v>0</v>
      </c>
      <c r="L336" s="88"/>
      <c r="M336" s="88"/>
      <c r="N336" s="88"/>
      <c r="O336" s="88"/>
      <c r="P336" s="88"/>
      <c r="Q336" s="88"/>
      <c r="R336" s="88"/>
      <c r="S336" s="88"/>
      <c r="T336" s="88"/>
      <c r="U336" s="88"/>
      <c r="V336" s="88"/>
      <c r="W336" s="88"/>
      <c r="X336" s="88"/>
      <c r="Y336" s="88"/>
      <c r="Z336" s="88"/>
    </row>
    <row r="337" spans="1:26" ht="9.75" customHeight="1" x14ac:dyDescent="0.15">
      <c r="A337" s="354" t="s">
        <v>566</v>
      </c>
      <c r="B337" s="355">
        <v>1916</v>
      </c>
      <c r="C337" s="361"/>
      <c r="D337" s="362"/>
      <c r="E337" s="362"/>
      <c r="F337" s="362"/>
      <c r="G337" s="362"/>
      <c r="H337" s="148"/>
      <c r="I337" s="363"/>
      <c r="J337" s="362"/>
      <c r="K337" s="103">
        <f t="shared" si="52"/>
        <v>0</v>
      </c>
      <c r="L337" s="88"/>
      <c r="M337" s="88"/>
      <c r="N337" s="88"/>
      <c r="O337" s="88"/>
      <c r="P337" s="88"/>
      <c r="Q337" s="88"/>
      <c r="R337" s="88"/>
      <c r="S337" s="88"/>
      <c r="T337" s="88"/>
      <c r="U337" s="88"/>
      <c r="V337" s="88"/>
      <c r="W337" s="88"/>
      <c r="X337" s="88"/>
      <c r="Y337" s="88"/>
      <c r="Z337" s="88"/>
    </row>
    <row r="338" spans="1:26" ht="9.75" customHeight="1" x14ac:dyDescent="0.15">
      <c r="A338" s="354" t="s">
        <v>567</v>
      </c>
      <c r="B338" s="355">
        <v>1917</v>
      </c>
      <c r="C338" s="361"/>
      <c r="D338" s="362"/>
      <c r="E338" s="362"/>
      <c r="F338" s="362"/>
      <c r="G338" s="362"/>
      <c r="H338" s="148"/>
      <c r="I338" s="363"/>
      <c r="J338" s="362"/>
      <c r="K338" s="103">
        <f t="shared" si="52"/>
        <v>0</v>
      </c>
      <c r="L338" s="88"/>
      <c r="M338" s="88"/>
      <c r="N338" s="88"/>
      <c r="O338" s="88"/>
      <c r="P338" s="88"/>
      <c r="Q338" s="88"/>
      <c r="R338" s="88"/>
      <c r="S338" s="88"/>
      <c r="T338" s="88"/>
      <c r="U338" s="88"/>
      <c r="V338" s="88"/>
      <c r="W338" s="88"/>
      <c r="X338" s="88"/>
      <c r="Y338" s="88"/>
      <c r="Z338" s="88"/>
    </row>
    <row r="339" spans="1:26" ht="9.75" customHeight="1" x14ac:dyDescent="0.15">
      <c r="A339" s="354" t="s">
        <v>568</v>
      </c>
      <c r="B339" s="355">
        <v>1918</v>
      </c>
      <c r="C339" s="361"/>
      <c r="D339" s="362"/>
      <c r="E339" s="362"/>
      <c r="F339" s="362"/>
      <c r="G339" s="362"/>
      <c r="H339" s="148"/>
      <c r="I339" s="363"/>
      <c r="J339" s="362"/>
      <c r="K339" s="103">
        <f t="shared" si="52"/>
        <v>0</v>
      </c>
      <c r="L339" s="2"/>
      <c r="M339" s="2"/>
      <c r="N339" s="2"/>
      <c r="O339" s="2"/>
      <c r="P339" s="2"/>
      <c r="Q339" s="2"/>
      <c r="R339" s="2"/>
      <c r="S339" s="2"/>
      <c r="T339" s="2"/>
      <c r="U339" s="2"/>
      <c r="V339" s="2"/>
      <c r="W339" s="2"/>
      <c r="X339" s="2"/>
      <c r="Y339" s="2"/>
      <c r="Z339" s="2"/>
    </row>
    <row r="340" spans="1:26" ht="9.75" customHeight="1" x14ac:dyDescent="0.15">
      <c r="A340" s="354" t="s">
        <v>569</v>
      </c>
      <c r="B340" s="355">
        <v>1919</v>
      </c>
      <c r="C340" s="361"/>
      <c r="D340" s="362"/>
      <c r="E340" s="362"/>
      <c r="F340" s="362"/>
      <c r="G340" s="362"/>
      <c r="H340" s="148"/>
      <c r="I340" s="363"/>
      <c r="J340" s="362"/>
      <c r="K340" s="103">
        <f t="shared" si="52"/>
        <v>0</v>
      </c>
      <c r="L340" s="371"/>
      <c r="M340" s="88"/>
      <c r="N340" s="88"/>
      <c r="O340" s="88"/>
      <c r="P340" s="88"/>
      <c r="Q340" s="88"/>
      <c r="R340" s="88"/>
      <c r="S340" s="88"/>
      <c r="T340" s="88"/>
      <c r="U340" s="88"/>
      <c r="V340" s="88"/>
      <c r="W340" s="88"/>
      <c r="X340" s="88"/>
      <c r="Y340" s="88"/>
      <c r="Z340" s="88"/>
    </row>
    <row r="341" spans="1:26" ht="9.75" customHeight="1" x14ac:dyDescent="0.15">
      <c r="A341" s="354" t="s">
        <v>570</v>
      </c>
      <c r="B341" s="364">
        <v>1920</v>
      </c>
      <c r="C341" s="361"/>
      <c r="D341" s="362"/>
      <c r="E341" s="362"/>
      <c r="F341" s="362"/>
      <c r="G341" s="362"/>
      <c r="H341" s="148"/>
      <c r="I341" s="363"/>
      <c r="J341" s="362"/>
      <c r="K341" s="103">
        <f t="shared" si="52"/>
        <v>0</v>
      </c>
      <c r="L341" s="88"/>
      <c r="M341" s="88"/>
      <c r="N341" s="88"/>
      <c r="O341" s="88"/>
      <c r="P341" s="88"/>
      <c r="Q341" s="88"/>
      <c r="R341" s="88"/>
      <c r="S341" s="88"/>
      <c r="T341" s="88"/>
      <c r="U341" s="88"/>
      <c r="V341" s="88"/>
      <c r="W341" s="88"/>
      <c r="X341" s="88"/>
      <c r="Y341" s="88"/>
      <c r="Z341" s="88"/>
    </row>
    <row r="342" spans="1:26" ht="9.75" customHeight="1" x14ac:dyDescent="0.15">
      <c r="A342" s="354" t="s">
        <v>571</v>
      </c>
      <c r="B342" s="364">
        <v>1921</v>
      </c>
      <c r="C342" s="361"/>
      <c r="D342" s="362"/>
      <c r="E342" s="362"/>
      <c r="F342" s="362"/>
      <c r="G342" s="362"/>
      <c r="H342" s="148"/>
      <c r="I342" s="363"/>
      <c r="J342" s="362"/>
      <c r="K342" s="103">
        <f t="shared" si="52"/>
        <v>0</v>
      </c>
      <c r="L342" s="88"/>
      <c r="M342" s="88"/>
      <c r="N342" s="88"/>
      <c r="O342" s="88"/>
      <c r="P342" s="88"/>
      <c r="Q342" s="88"/>
      <c r="R342" s="88"/>
      <c r="S342" s="88"/>
      <c r="T342" s="88"/>
      <c r="U342" s="88"/>
      <c r="V342" s="88"/>
      <c r="W342" s="88"/>
      <c r="X342" s="88"/>
      <c r="Y342" s="88"/>
      <c r="Z342" s="88"/>
    </row>
    <row r="343" spans="1:26" ht="9.75" customHeight="1" x14ac:dyDescent="0.15">
      <c r="A343" s="365" t="s">
        <v>572</v>
      </c>
      <c r="B343" s="366">
        <v>1922</v>
      </c>
      <c r="C343" s="361"/>
      <c r="D343" s="362"/>
      <c r="E343" s="362"/>
      <c r="F343" s="362"/>
      <c r="G343" s="362"/>
      <c r="H343" s="148"/>
      <c r="I343" s="363"/>
      <c r="J343" s="362"/>
      <c r="K343" s="103">
        <f t="shared" si="52"/>
        <v>0</v>
      </c>
      <c r="L343" s="2"/>
      <c r="M343" s="2"/>
      <c r="N343" s="2"/>
      <c r="O343" s="2"/>
      <c r="P343" s="2"/>
      <c r="Q343" s="2"/>
      <c r="R343" s="2"/>
      <c r="S343" s="2"/>
      <c r="T343" s="2"/>
      <c r="U343" s="2"/>
      <c r="V343" s="2"/>
      <c r="W343" s="2"/>
      <c r="X343" s="2"/>
      <c r="Y343" s="2"/>
      <c r="Z343" s="2"/>
    </row>
    <row r="344" spans="1:26" ht="9.75" customHeight="1" x14ac:dyDescent="0.15">
      <c r="A344" s="369" t="s">
        <v>745</v>
      </c>
      <c r="B344" s="370">
        <v>1000</v>
      </c>
      <c r="C344" s="110">
        <f t="shared" ref="C344:J344" si="53">SUM(C316:C343)</f>
        <v>0</v>
      </c>
      <c r="D344" s="110">
        <f t="shared" si="53"/>
        <v>0</v>
      </c>
      <c r="E344" s="110">
        <f t="shared" si="53"/>
        <v>0</v>
      </c>
      <c r="F344" s="110">
        <f t="shared" si="53"/>
        <v>0</v>
      </c>
      <c r="G344" s="110">
        <f t="shared" si="53"/>
        <v>0</v>
      </c>
      <c r="H344" s="110">
        <f t="shared" si="53"/>
        <v>0</v>
      </c>
      <c r="I344" s="110">
        <f t="shared" si="53"/>
        <v>0</v>
      </c>
      <c r="J344" s="110">
        <f t="shared" si="53"/>
        <v>0</v>
      </c>
      <c r="K344" s="110">
        <f t="shared" si="52"/>
        <v>0</v>
      </c>
      <c r="L344" s="2"/>
      <c r="M344" s="2"/>
      <c r="N344" s="2"/>
      <c r="O344" s="2"/>
      <c r="P344" s="2"/>
      <c r="Q344" s="2"/>
      <c r="R344" s="2"/>
      <c r="S344" s="2"/>
      <c r="T344" s="2"/>
      <c r="U344" s="2"/>
      <c r="V344" s="2"/>
      <c r="W344" s="2"/>
      <c r="X344" s="2"/>
      <c r="Y344" s="2"/>
      <c r="Z344" s="2"/>
    </row>
    <row r="345" spans="1:26" ht="9.75" customHeight="1" x14ac:dyDescent="0.15">
      <c r="A345" s="373" t="s">
        <v>746</v>
      </c>
      <c r="B345" s="374">
        <v>2000</v>
      </c>
      <c r="C345" s="375"/>
      <c r="D345" s="376"/>
      <c r="E345" s="376"/>
      <c r="F345" s="376"/>
      <c r="G345" s="376"/>
      <c r="H345" s="376"/>
      <c r="I345" s="376"/>
      <c r="J345" s="376"/>
      <c r="K345" s="377"/>
      <c r="L345" s="88"/>
      <c r="M345" s="88"/>
      <c r="N345" s="88"/>
      <c r="O345" s="88"/>
      <c r="P345" s="88"/>
      <c r="Q345" s="88"/>
      <c r="R345" s="88"/>
      <c r="S345" s="88"/>
      <c r="T345" s="88"/>
      <c r="U345" s="88"/>
      <c r="V345" s="88"/>
      <c r="W345" s="88"/>
      <c r="X345" s="88"/>
      <c r="Y345" s="88"/>
      <c r="Z345" s="88"/>
    </row>
    <row r="346" spans="1:26" ht="9.75" customHeight="1" x14ac:dyDescent="0.15">
      <c r="A346" s="378" t="s">
        <v>577</v>
      </c>
      <c r="B346" s="379">
        <v>2100</v>
      </c>
      <c r="C346" s="356"/>
      <c r="D346" s="380"/>
      <c r="E346" s="380"/>
      <c r="F346" s="380"/>
      <c r="G346" s="380"/>
      <c r="H346" s="380"/>
      <c r="I346" s="380"/>
      <c r="J346" s="380"/>
      <c r="K346" s="381"/>
      <c r="L346" s="88"/>
      <c r="M346" s="88"/>
      <c r="N346" s="88"/>
      <c r="O346" s="88"/>
      <c r="P346" s="88"/>
      <c r="Q346" s="88"/>
      <c r="R346" s="88"/>
      <c r="S346" s="88"/>
      <c r="T346" s="88"/>
      <c r="U346" s="88"/>
      <c r="V346" s="88"/>
      <c r="W346" s="88"/>
      <c r="X346" s="88"/>
      <c r="Y346" s="88"/>
      <c r="Z346" s="88"/>
    </row>
    <row r="347" spans="1:26" ht="9.75" customHeight="1" x14ac:dyDescent="0.15">
      <c r="A347" s="382" t="s">
        <v>578</v>
      </c>
      <c r="B347" s="355">
        <v>2110</v>
      </c>
      <c r="C347" s="148"/>
      <c r="D347" s="148"/>
      <c r="E347" s="148"/>
      <c r="F347" s="148"/>
      <c r="G347" s="148"/>
      <c r="H347" s="148"/>
      <c r="I347" s="148"/>
      <c r="J347" s="148"/>
      <c r="K347" s="103">
        <f t="shared" ref="K347:K352" si="54">SUM(C347:J347)</f>
        <v>0</v>
      </c>
      <c r="L347" s="88"/>
      <c r="M347" s="88"/>
      <c r="N347" s="88"/>
      <c r="O347" s="88"/>
      <c r="P347" s="88"/>
      <c r="Q347" s="88"/>
      <c r="R347" s="88"/>
      <c r="S347" s="88"/>
      <c r="T347" s="88"/>
      <c r="U347" s="88"/>
      <c r="V347" s="88"/>
      <c r="W347" s="88"/>
      <c r="X347" s="88"/>
      <c r="Y347" s="88"/>
      <c r="Z347" s="88"/>
    </row>
    <row r="348" spans="1:26" ht="9.75" customHeight="1" x14ac:dyDescent="0.15">
      <c r="A348" s="383" t="s">
        <v>579</v>
      </c>
      <c r="B348" s="355">
        <v>2120</v>
      </c>
      <c r="C348" s="148"/>
      <c r="D348" s="148"/>
      <c r="E348" s="148"/>
      <c r="F348" s="148"/>
      <c r="G348" s="148"/>
      <c r="H348" s="148"/>
      <c r="I348" s="148"/>
      <c r="J348" s="148"/>
      <c r="K348" s="103">
        <f t="shared" si="54"/>
        <v>0</v>
      </c>
      <c r="L348" s="2"/>
      <c r="M348" s="2"/>
      <c r="N348" s="2"/>
      <c r="O348" s="2"/>
      <c r="P348" s="2"/>
      <c r="Q348" s="2"/>
      <c r="R348" s="2"/>
      <c r="S348" s="2"/>
      <c r="T348" s="2"/>
      <c r="U348" s="2"/>
      <c r="V348" s="2"/>
      <c r="W348" s="2"/>
      <c r="X348" s="2"/>
      <c r="Y348" s="2"/>
      <c r="Z348" s="2"/>
    </row>
    <row r="349" spans="1:26" ht="9.75" customHeight="1" x14ac:dyDescent="0.15">
      <c r="A349" s="383" t="s">
        <v>580</v>
      </c>
      <c r="B349" s="355">
        <v>2130</v>
      </c>
      <c r="C349" s="148"/>
      <c r="D349" s="148"/>
      <c r="E349" s="148"/>
      <c r="F349" s="148"/>
      <c r="G349" s="148"/>
      <c r="H349" s="148"/>
      <c r="I349" s="148"/>
      <c r="J349" s="148"/>
      <c r="K349" s="103">
        <f t="shared" si="54"/>
        <v>0</v>
      </c>
      <c r="L349" s="88"/>
      <c r="M349" s="88"/>
      <c r="N349" s="88"/>
      <c r="O349" s="88"/>
      <c r="P349" s="88"/>
      <c r="Q349" s="88"/>
      <c r="R349" s="88"/>
      <c r="S349" s="88"/>
      <c r="T349" s="88"/>
      <c r="U349" s="88"/>
      <c r="V349" s="88"/>
      <c r="W349" s="88"/>
      <c r="X349" s="88"/>
      <c r="Y349" s="88"/>
      <c r="Z349" s="88"/>
    </row>
    <row r="350" spans="1:26" ht="9.75" customHeight="1" x14ac:dyDescent="0.15">
      <c r="A350" s="383" t="s">
        <v>581</v>
      </c>
      <c r="B350" s="355">
        <v>2140</v>
      </c>
      <c r="C350" s="148"/>
      <c r="D350" s="148"/>
      <c r="E350" s="148"/>
      <c r="F350" s="148"/>
      <c r="G350" s="148"/>
      <c r="H350" s="148"/>
      <c r="I350" s="148"/>
      <c r="J350" s="148"/>
      <c r="K350" s="103">
        <f t="shared" si="54"/>
        <v>0</v>
      </c>
      <c r="L350" s="2"/>
      <c r="M350" s="2"/>
      <c r="N350" s="2"/>
      <c r="O350" s="2"/>
      <c r="P350" s="2"/>
      <c r="Q350" s="2"/>
      <c r="R350" s="2"/>
      <c r="S350" s="2"/>
      <c r="T350" s="2"/>
      <c r="U350" s="2"/>
      <c r="V350" s="2"/>
      <c r="W350" s="2"/>
      <c r="X350" s="2"/>
      <c r="Y350" s="2"/>
      <c r="Z350" s="2"/>
    </row>
    <row r="351" spans="1:26" ht="9.75" customHeight="1" x14ac:dyDescent="0.15">
      <c r="A351" s="384" t="s">
        <v>582</v>
      </c>
      <c r="B351" s="385">
        <v>2150</v>
      </c>
      <c r="C351" s="148"/>
      <c r="D351" s="148"/>
      <c r="E351" s="148"/>
      <c r="F351" s="148"/>
      <c r="G351" s="148"/>
      <c r="H351" s="148"/>
      <c r="I351" s="148"/>
      <c r="J351" s="148"/>
      <c r="K351" s="103">
        <f t="shared" si="54"/>
        <v>0</v>
      </c>
      <c r="L351" s="88"/>
      <c r="M351" s="88"/>
      <c r="N351" s="88"/>
      <c r="O351" s="88"/>
      <c r="P351" s="88"/>
      <c r="Q351" s="88"/>
      <c r="R351" s="88"/>
      <c r="S351" s="88"/>
      <c r="T351" s="88"/>
      <c r="U351" s="88"/>
      <c r="V351" s="88"/>
      <c r="W351" s="88"/>
      <c r="X351" s="88"/>
      <c r="Y351" s="88"/>
      <c r="Z351" s="88"/>
    </row>
    <row r="352" spans="1:26" ht="9.75" customHeight="1" x14ac:dyDescent="0.15">
      <c r="A352" s="386" t="s">
        <v>747</v>
      </c>
      <c r="B352" s="387">
        <v>2190</v>
      </c>
      <c r="C352" s="148"/>
      <c r="D352" s="148"/>
      <c r="E352" s="148"/>
      <c r="F352" s="148"/>
      <c r="G352" s="148"/>
      <c r="H352" s="148"/>
      <c r="I352" s="148"/>
      <c r="J352" s="148"/>
      <c r="K352" s="103">
        <f t="shared" si="54"/>
        <v>0</v>
      </c>
      <c r="L352" s="88"/>
      <c r="M352" s="88"/>
      <c r="N352" s="88"/>
      <c r="O352" s="88"/>
      <c r="P352" s="88"/>
      <c r="Q352" s="88"/>
      <c r="R352" s="88"/>
      <c r="S352" s="88"/>
      <c r="T352" s="88"/>
      <c r="U352" s="88"/>
      <c r="V352" s="88"/>
      <c r="W352" s="88"/>
      <c r="X352" s="88"/>
      <c r="Y352" s="88"/>
      <c r="Z352" s="88"/>
    </row>
    <row r="353" spans="1:26" ht="9.75" customHeight="1" x14ac:dyDescent="0.15">
      <c r="A353" s="388" t="s">
        <v>584</v>
      </c>
      <c r="B353" s="370">
        <v>2100</v>
      </c>
      <c r="C353" s="110">
        <f t="shared" ref="C353:K353" si="55">SUM(C347:C352)</f>
        <v>0</v>
      </c>
      <c r="D353" s="110">
        <f t="shared" si="55"/>
        <v>0</v>
      </c>
      <c r="E353" s="110">
        <f t="shared" si="55"/>
        <v>0</v>
      </c>
      <c r="F353" s="110">
        <f t="shared" si="55"/>
        <v>0</v>
      </c>
      <c r="G353" s="110">
        <f t="shared" si="55"/>
        <v>0</v>
      </c>
      <c r="H353" s="110">
        <f t="shared" si="55"/>
        <v>0</v>
      </c>
      <c r="I353" s="110">
        <f t="shared" si="55"/>
        <v>0</v>
      </c>
      <c r="J353" s="110">
        <f t="shared" si="55"/>
        <v>0</v>
      </c>
      <c r="K353" s="110">
        <f t="shared" si="55"/>
        <v>0</v>
      </c>
      <c r="L353" s="88"/>
      <c r="M353" s="88"/>
      <c r="N353" s="88"/>
      <c r="O353" s="88"/>
      <c r="P353" s="88"/>
      <c r="Q353" s="88"/>
      <c r="R353" s="88"/>
      <c r="S353" s="88"/>
      <c r="T353" s="88"/>
      <c r="U353" s="88"/>
      <c r="V353" s="88"/>
      <c r="W353" s="88"/>
      <c r="X353" s="88"/>
      <c r="Y353" s="88"/>
      <c r="Z353" s="88"/>
    </row>
    <row r="354" spans="1:26" ht="9.75" customHeight="1" x14ac:dyDescent="0.15">
      <c r="A354" s="389" t="s">
        <v>585</v>
      </c>
      <c r="B354" s="390">
        <v>2200</v>
      </c>
      <c r="C354" s="391"/>
      <c r="D354" s="392"/>
      <c r="E354" s="392"/>
      <c r="F354" s="392"/>
      <c r="G354" s="392"/>
      <c r="H354" s="392"/>
      <c r="I354" s="392"/>
      <c r="J354" s="392"/>
      <c r="K354" s="126"/>
      <c r="L354" s="88"/>
      <c r="M354" s="88"/>
      <c r="N354" s="88"/>
      <c r="O354" s="88"/>
      <c r="P354" s="88"/>
      <c r="Q354" s="88"/>
      <c r="R354" s="88"/>
      <c r="S354" s="88"/>
      <c r="T354" s="88"/>
      <c r="U354" s="88"/>
      <c r="V354" s="88"/>
      <c r="W354" s="88"/>
      <c r="X354" s="88"/>
      <c r="Y354" s="88"/>
      <c r="Z354" s="88"/>
    </row>
    <row r="355" spans="1:26" ht="9.75" customHeight="1" x14ac:dyDescent="0.15">
      <c r="A355" s="393" t="s">
        <v>586</v>
      </c>
      <c r="B355" s="394">
        <v>2210</v>
      </c>
      <c r="C355" s="148"/>
      <c r="D355" s="148"/>
      <c r="E355" s="148"/>
      <c r="F355" s="148"/>
      <c r="G355" s="148"/>
      <c r="H355" s="148"/>
      <c r="I355" s="148"/>
      <c r="J355" s="148"/>
      <c r="K355" s="103">
        <f t="shared" ref="K355:K357" si="56">SUM(C355:J355)</f>
        <v>0</v>
      </c>
      <c r="L355" s="2"/>
      <c r="M355" s="2"/>
      <c r="N355" s="2"/>
      <c r="O355" s="2"/>
      <c r="P355" s="2"/>
      <c r="Q355" s="2"/>
      <c r="R355" s="2"/>
      <c r="S355" s="2"/>
      <c r="T355" s="2"/>
      <c r="U355" s="2"/>
      <c r="V355" s="2"/>
      <c r="W355" s="2"/>
      <c r="X355" s="2"/>
      <c r="Y355" s="2"/>
      <c r="Z355" s="2"/>
    </row>
    <row r="356" spans="1:26" ht="9.75" customHeight="1" x14ac:dyDescent="0.15">
      <c r="A356" s="393" t="s">
        <v>587</v>
      </c>
      <c r="B356" s="394">
        <v>2220</v>
      </c>
      <c r="C356" s="148"/>
      <c r="D356" s="148"/>
      <c r="E356" s="148"/>
      <c r="F356" s="148"/>
      <c r="G356" s="148"/>
      <c r="H356" s="148"/>
      <c r="I356" s="148"/>
      <c r="J356" s="148"/>
      <c r="K356" s="103">
        <f t="shared" si="56"/>
        <v>0</v>
      </c>
      <c r="L356" s="2"/>
      <c r="M356" s="2"/>
      <c r="N356" s="2"/>
      <c r="O356" s="2"/>
      <c r="P356" s="2"/>
      <c r="Q356" s="2"/>
      <c r="R356" s="2"/>
      <c r="S356" s="2"/>
      <c r="T356" s="2"/>
      <c r="U356" s="2"/>
      <c r="V356" s="2"/>
      <c r="W356" s="2"/>
      <c r="X356" s="2"/>
      <c r="Y356" s="2"/>
      <c r="Z356" s="2"/>
    </row>
    <row r="357" spans="1:26" ht="9.75" customHeight="1" x14ac:dyDescent="0.15">
      <c r="A357" s="393" t="s">
        <v>588</v>
      </c>
      <c r="B357" s="394">
        <v>2230</v>
      </c>
      <c r="C357" s="148"/>
      <c r="D357" s="148"/>
      <c r="E357" s="148"/>
      <c r="F357" s="148"/>
      <c r="G357" s="148"/>
      <c r="H357" s="148"/>
      <c r="I357" s="148"/>
      <c r="J357" s="148"/>
      <c r="K357" s="103">
        <f t="shared" si="56"/>
        <v>0</v>
      </c>
      <c r="L357" s="88"/>
      <c r="M357" s="88"/>
      <c r="N357" s="88"/>
      <c r="O357" s="88"/>
      <c r="P357" s="88"/>
      <c r="Q357" s="88"/>
      <c r="R357" s="88"/>
      <c r="S357" s="88"/>
      <c r="T357" s="88"/>
      <c r="U357" s="88"/>
      <c r="V357" s="88"/>
      <c r="W357" s="88"/>
      <c r="X357" s="88"/>
      <c r="Y357" s="88"/>
      <c r="Z357" s="88"/>
    </row>
    <row r="358" spans="1:26" ht="9.75" customHeight="1" x14ac:dyDescent="0.15">
      <c r="A358" s="388" t="s">
        <v>589</v>
      </c>
      <c r="B358" s="370">
        <v>2200</v>
      </c>
      <c r="C358" s="110">
        <f t="shared" ref="C358:K358" si="57">SUM(C355:C357)</f>
        <v>0</v>
      </c>
      <c r="D358" s="110">
        <f t="shared" si="57"/>
        <v>0</v>
      </c>
      <c r="E358" s="110">
        <f t="shared" si="57"/>
        <v>0</v>
      </c>
      <c r="F358" s="110">
        <f t="shared" si="57"/>
        <v>0</v>
      </c>
      <c r="G358" s="110">
        <f t="shared" si="57"/>
        <v>0</v>
      </c>
      <c r="H358" s="110">
        <f t="shared" si="57"/>
        <v>0</v>
      </c>
      <c r="I358" s="110">
        <f t="shared" si="57"/>
        <v>0</v>
      </c>
      <c r="J358" s="110">
        <f t="shared" si="57"/>
        <v>0</v>
      </c>
      <c r="K358" s="110">
        <f t="shared" si="57"/>
        <v>0</v>
      </c>
      <c r="L358" s="88"/>
      <c r="M358" s="88"/>
      <c r="N358" s="88"/>
      <c r="O358" s="88"/>
      <c r="P358" s="88"/>
      <c r="Q358" s="88"/>
      <c r="R358" s="88"/>
      <c r="S358" s="88"/>
      <c r="T358" s="88"/>
      <c r="U358" s="88"/>
      <c r="V358" s="88"/>
      <c r="W358" s="88"/>
      <c r="X358" s="88"/>
      <c r="Y358" s="88"/>
      <c r="Z358" s="88"/>
    </row>
    <row r="359" spans="1:26" ht="9.75" customHeight="1" x14ac:dyDescent="0.15">
      <c r="A359" s="395" t="s">
        <v>590</v>
      </c>
      <c r="B359" s="396">
        <v>2300</v>
      </c>
      <c r="C359" s="391"/>
      <c r="D359" s="392"/>
      <c r="E359" s="392"/>
      <c r="F359" s="392"/>
      <c r="G359" s="392"/>
      <c r="H359" s="392"/>
      <c r="I359" s="392"/>
      <c r="J359" s="392"/>
      <c r="K359" s="397"/>
      <c r="L359" s="88"/>
      <c r="M359" s="88"/>
      <c r="N359" s="88"/>
      <c r="O359" s="88"/>
      <c r="P359" s="88"/>
      <c r="Q359" s="88"/>
      <c r="R359" s="88"/>
      <c r="S359" s="88"/>
      <c r="T359" s="88"/>
      <c r="U359" s="88"/>
      <c r="V359" s="88"/>
      <c r="W359" s="88"/>
      <c r="X359" s="88"/>
      <c r="Y359" s="88"/>
      <c r="Z359" s="88"/>
    </row>
    <row r="360" spans="1:26" ht="9.75" customHeight="1" x14ac:dyDescent="0.15">
      <c r="A360" s="393" t="s">
        <v>591</v>
      </c>
      <c r="B360" s="394">
        <v>2310</v>
      </c>
      <c r="C360" s="148"/>
      <c r="D360" s="148"/>
      <c r="E360" s="148"/>
      <c r="F360" s="148"/>
      <c r="G360" s="148"/>
      <c r="H360" s="148"/>
      <c r="I360" s="148"/>
      <c r="J360" s="148"/>
      <c r="K360" s="103">
        <f t="shared" ref="K360:K364" si="58">SUM(C360:J360)</f>
        <v>0</v>
      </c>
      <c r="L360" s="88"/>
      <c r="M360" s="88"/>
      <c r="N360" s="88"/>
      <c r="O360" s="88"/>
      <c r="P360" s="88"/>
      <c r="Q360" s="88"/>
      <c r="R360" s="88"/>
      <c r="S360" s="88"/>
      <c r="T360" s="88"/>
      <c r="U360" s="88"/>
      <c r="V360" s="88"/>
      <c r="W360" s="88"/>
      <c r="X360" s="88"/>
      <c r="Y360" s="88"/>
      <c r="Z360" s="88"/>
    </row>
    <row r="361" spans="1:26" ht="9.75" customHeight="1" x14ac:dyDescent="0.15">
      <c r="A361" s="393" t="s">
        <v>592</v>
      </c>
      <c r="B361" s="394">
        <v>2320</v>
      </c>
      <c r="C361" s="148"/>
      <c r="D361" s="148"/>
      <c r="E361" s="148"/>
      <c r="F361" s="148"/>
      <c r="G361" s="148"/>
      <c r="H361" s="148"/>
      <c r="I361" s="148"/>
      <c r="J361" s="148"/>
      <c r="K361" s="103">
        <f t="shared" si="58"/>
        <v>0</v>
      </c>
      <c r="L361" s="88"/>
      <c r="M361" s="88"/>
      <c r="N361" s="88"/>
      <c r="O361" s="88"/>
      <c r="P361" s="88"/>
      <c r="Q361" s="88"/>
      <c r="R361" s="88"/>
      <c r="S361" s="88"/>
      <c r="T361" s="88"/>
      <c r="U361" s="88"/>
      <c r="V361" s="88"/>
      <c r="W361" s="88"/>
      <c r="X361" s="88"/>
      <c r="Y361" s="88"/>
      <c r="Z361" s="88"/>
    </row>
    <row r="362" spans="1:26" ht="9.75" customHeight="1" x14ac:dyDescent="0.15">
      <c r="A362" s="393" t="s">
        <v>593</v>
      </c>
      <c r="B362" s="394">
        <v>2330</v>
      </c>
      <c r="C362" s="148"/>
      <c r="D362" s="148"/>
      <c r="E362" s="148"/>
      <c r="F362" s="148"/>
      <c r="G362" s="148"/>
      <c r="H362" s="148"/>
      <c r="I362" s="148"/>
      <c r="J362" s="148"/>
      <c r="K362" s="103">
        <f t="shared" si="58"/>
        <v>0</v>
      </c>
      <c r="L362" s="88"/>
      <c r="M362" s="88"/>
      <c r="N362" s="88"/>
      <c r="O362" s="88"/>
      <c r="P362" s="88"/>
      <c r="Q362" s="88"/>
      <c r="R362" s="88"/>
      <c r="S362" s="88"/>
      <c r="T362" s="88"/>
      <c r="U362" s="88"/>
      <c r="V362" s="88"/>
      <c r="W362" s="88"/>
      <c r="X362" s="88"/>
      <c r="Y362" s="88"/>
      <c r="Z362" s="88"/>
    </row>
    <row r="363" spans="1:26" ht="9.75" customHeight="1" x14ac:dyDescent="0.15">
      <c r="A363" s="518" t="s">
        <v>721</v>
      </c>
      <c r="B363" s="289">
        <v>2361</v>
      </c>
      <c r="C363" s="148"/>
      <c r="D363" s="148"/>
      <c r="E363" s="148"/>
      <c r="F363" s="148"/>
      <c r="G363" s="148"/>
      <c r="H363" s="148"/>
      <c r="I363" s="148"/>
      <c r="J363" s="124"/>
      <c r="K363" s="519">
        <f t="shared" si="58"/>
        <v>0</v>
      </c>
      <c r="L363" s="2"/>
      <c r="M363" s="2"/>
      <c r="N363" s="2"/>
      <c r="O363" s="2"/>
      <c r="P363" s="2"/>
      <c r="Q363" s="2"/>
      <c r="R363" s="2"/>
      <c r="S363" s="2"/>
      <c r="T363" s="2"/>
      <c r="U363" s="2"/>
      <c r="V363" s="2"/>
      <c r="W363" s="2"/>
      <c r="X363" s="2"/>
      <c r="Y363" s="2"/>
      <c r="Z363" s="2"/>
    </row>
    <row r="364" spans="1:26" ht="9.75" customHeight="1" x14ac:dyDescent="0.15">
      <c r="A364" s="518" t="s">
        <v>722</v>
      </c>
      <c r="B364" s="289">
        <v>2365</v>
      </c>
      <c r="C364" s="148"/>
      <c r="D364" s="148"/>
      <c r="E364" s="148">
        <v>49000</v>
      </c>
      <c r="F364" s="148"/>
      <c r="G364" s="148"/>
      <c r="H364" s="148"/>
      <c r="I364" s="148"/>
      <c r="J364" s="124"/>
      <c r="K364" s="368">
        <f t="shared" si="58"/>
        <v>49000</v>
      </c>
      <c r="L364" s="88"/>
      <c r="M364" s="88"/>
      <c r="N364" s="88"/>
      <c r="O364" s="88"/>
      <c r="P364" s="88"/>
      <c r="Q364" s="88"/>
      <c r="R364" s="88"/>
      <c r="S364" s="88"/>
      <c r="T364" s="88"/>
      <c r="U364" s="88"/>
      <c r="V364" s="88"/>
      <c r="W364" s="88"/>
      <c r="X364" s="88"/>
      <c r="Y364" s="88"/>
      <c r="Z364" s="88"/>
    </row>
    <row r="365" spans="1:26" ht="9.75" customHeight="1" x14ac:dyDescent="0.15">
      <c r="A365" s="388" t="s">
        <v>596</v>
      </c>
      <c r="B365" s="370">
        <v>2300</v>
      </c>
      <c r="C365" s="110">
        <f t="shared" ref="C365:K365" si="59">SUM(C360:C364)</f>
        <v>0</v>
      </c>
      <c r="D365" s="110">
        <f t="shared" si="59"/>
        <v>0</v>
      </c>
      <c r="E365" s="110">
        <f t="shared" si="59"/>
        <v>49000</v>
      </c>
      <c r="F365" s="110">
        <f t="shared" si="59"/>
        <v>0</v>
      </c>
      <c r="G365" s="110">
        <f t="shared" si="59"/>
        <v>0</v>
      </c>
      <c r="H365" s="110">
        <f t="shared" si="59"/>
        <v>0</v>
      </c>
      <c r="I365" s="110">
        <f t="shared" si="59"/>
        <v>0</v>
      </c>
      <c r="J365" s="110">
        <f t="shared" si="59"/>
        <v>0</v>
      </c>
      <c r="K365" s="110">
        <f t="shared" si="59"/>
        <v>49000</v>
      </c>
      <c r="L365" s="88"/>
      <c r="M365" s="88"/>
      <c r="N365" s="88"/>
      <c r="O365" s="88"/>
      <c r="P365" s="88"/>
      <c r="Q365" s="88"/>
      <c r="R365" s="88"/>
      <c r="S365" s="88"/>
      <c r="T365" s="88"/>
      <c r="U365" s="88"/>
      <c r="V365" s="88"/>
      <c r="W365" s="88"/>
      <c r="X365" s="88"/>
      <c r="Y365" s="88"/>
      <c r="Z365" s="88"/>
    </row>
    <row r="366" spans="1:26" ht="9.75" customHeight="1" x14ac:dyDescent="0.15">
      <c r="A366" s="389" t="s">
        <v>597</v>
      </c>
      <c r="B366" s="390">
        <v>2400</v>
      </c>
      <c r="C366" s="391"/>
      <c r="D366" s="392"/>
      <c r="E366" s="392"/>
      <c r="F366" s="392"/>
      <c r="G366" s="392"/>
      <c r="H366" s="392"/>
      <c r="I366" s="392"/>
      <c r="J366" s="392"/>
      <c r="K366" s="397"/>
      <c r="L366" s="88"/>
      <c r="M366" s="88"/>
      <c r="N366" s="88"/>
      <c r="O366" s="88"/>
      <c r="P366" s="88"/>
      <c r="Q366" s="88"/>
      <c r="R366" s="88"/>
      <c r="S366" s="88"/>
      <c r="T366" s="88"/>
      <c r="U366" s="88"/>
      <c r="V366" s="88"/>
      <c r="W366" s="88"/>
      <c r="X366" s="88"/>
      <c r="Y366" s="88"/>
      <c r="Z366" s="88"/>
    </row>
    <row r="367" spans="1:26" ht="9.75" customHeight="1" x14ac:dyDescent="0.15">
      <c r="A367" s="393" t="s">
        <v>598</v>
      </c>
      <c r="B367" s="394">
        <v>2410</v>
      </c>
      <c r="C367" s="148"/>
      <c r="D367" s="148"/>
      <c r="E367" s="148"/>
      <c r="F367" s="148"/>
      <c r="G367" s="148"/>
      <c r="H367" s="148"/>
      <c r="I367" s="148"/>
      <c r="J367" s="148"/>
      <c r="K367" s="103">
        <f t="shared" ref="K367:K368" si="60">SUM(C367:J367)</f>
        <v>0</v>
      </c>
      <c r="L367" s="88"/>
      <c r="M367" s="88"/>
      <c r="N367" s="88"/>
      <c r="O367" s="88"/>
      <c r="P367" s="88"/>
      <c r="Q367" s="88"/>
      <c r="R367" s="88"/>
      <c r="S367" s="88"/>
      <c r="T367" s="88"/>
      <c r="U367" s="88"/>
      <c r="V367" s="88"/>
      <c r="W367" s="88"/>
      <c r="X367" s="88"/>
      <c r="Y367" s="88"/>
      <c r="Z367" s="88"/>
    </row>
    <row r="368" spans="1:26" ht="9.75" customHeight="1" x14ac:dyDescent="0.15">
      <c r="A368" s="400" t="s">
        <v>748</v>
      </c>
      <c r="B368" s="394">
        <v>2490</v>
      </c>
      <c r="C368" s="148"/>
      <c r="D368" s="148"/>
      <c r="E368" s="148"/>
      <c r="F368" s="148"/>
      <c r="G368" s="148"/>
      <c r="H368" s="148"/>
      <c r="I368" s="148"/>
      <c r="J368" s="148"/>
      <c r="K368" s="103">
        <f t="shared" si="60"/>
        <v>0</v>
      </c>
      <c r="L368" s="88"/>
      <c r="M368" s="88"/>
      <c r="N368" s="88"/>
      <c r="O368" s="88"/>
      <c r="P368" s="88"/>
      <c r="Q368" s="88"/>
      <c r="R368" s="88"/>
      <c r="S368" s="88"/>
      <c r="T368" s="88"/>
      <c r="U368" s="88"/>
      <c r="V368" s="88"/>
      <c r="W368" s="88"/>
      <c r="X368" s="88"/>
      <c r="Y368" s="88"/>
      <c r="Z368" s="88"/>
    </row>
    <row r="369" spans="1:26" ht="9.75" customHeight="1" x14ac:dyDescent="0.15">
      <c r="A369" s="388" t="s">
        <v>600</v>
      </c>
      <c r="B369" s="370">
        <v>2400</v>
      </c>
      <c r="C369" s="110">
        <f t="shared" ref="C369:K369" si="61">SUM(C367:C368)</f>
        <v>0</v>
      </c>
      <c r="D369" s="110">
        <f t="shared" si="61"/>
        <v>0</v>
      </c>
      <c r="E369" s="110">
        <f t="shared" si="61"/>
        <v>0</v>
      </c>
      <c r="F369" s="110">
        <f t="shared" si="61"/>
        <v>0</v>
      </c>
      <c r="G369" s="110">
        <f t="shared" si="61"/>
        <v>0</v>
      </c>
      <c r="H369" s="110">
        <f t="shared" si="61"/>
        <v>0</v>
      </c>
      <c r="I369" s="110">
        <f t="shared" si="61"/>
        <v>0</v>
      </c>
      <c r="J369" s="110">
        <f t="shared" si="61"/>
        <v>0</v>
      </c>
      <c r="K369" s="110">
        <f t="shared" si="61"/>
        <v>0</v>
      </c>
      <c r="L369" s="88"/>
      <c r="M369" s="88"/>
      <c r="N369" s="88"/>
      <c r="O369" s="88"/>
      <c r="P369" s="88"/>
      <c r="Q369" s="88"/>
      <c r="R369" s="88"/>
      <c r="S369" s="88"/>
      <c r="T369" s="88"/>
      <c r="U369" s="88"/>
      <c r="V369" s="88"/>
      <c r="W369" s="88"/>
      <c r="X369" s="88"/>
      <c r="Y369" s="88"/>
      <c r="Z369" s="88"/>
    </row>
    <row r="370" spans="1:26" ht="9.75" customHeight="1" x14ac:dyDescent="0.15">
      <c r="A370" s="389" t="s">
        <v>601</v>
      </c>
      <c r="B370" s="401">
        <v>2500</v>
      </c>
      <c r="C370" s="391"/>
      <c r="D370" s="392"/>
      <c r="E370" s="392"/>
      <c r="F370" s="392"/>
      <c r="G370" s="392"/>
      <c r="H370" s="392"/>
      <c r="I370" s="392"/>
      <c r="J370" s="392"/>
      <c r="K370" s="397"/>
      <c r="L370" s="88"/>
      <c r="M370" s="88"/>
      <c r="N370" s="88"/>
      <c r="O370" s="88"/>
      <c r="P370" s="88"/>
      <c r="Q370" s="88"/>
      <c r="R370" s="88"/>
      <c r="S370" s="88"/>
      <c r="T370" s="88"/>
      <c r="U370" s="88"/>
      <c r="V370" s="88"/>
      <c r="W370" s="88"/>
      <c r="X370" s="88"/>
      <c r="Y370" s="88"/>
      <c r="Z370" s="88"/>
    </row>
    <row r="371" spans="1:26" ht="9.75" customHeight="1" x14ac:dyDescent="0.15">
      <c r="A371" s="393" t="s">
        <v>602</v>
      </c>
      <c r="B371" s="394">
        <v>2510</v>
      </c>
      <c r="C371" s="148"/>
      <c r="D371" s="148"/>
      <c r="E371" s="148"/>
      <c r="F371" s="148"/>
      <c r="G371" s="148"/>
      <c r="H371" s="148"/>
      <c r="I371" s="148"/>
      <c r="J371" s="148"/>
      <c r="K371" s="103">
        <f t="shared" ref="K371:K377" si="62">SUM(C371:J371)</f>
        <v>0</v>
      </c>
      <c r="L371" s="88"/>
      <c r="M371" s="88"/>
      <c r="N371" s="88"/>
      <c r="O371" s="88"/>
      <c r="P371" s="88"/>
      <c r="Q371" s="88"/>
      <c r="R371" s="88"/>
      <c r="S371" s="88"/>
      <c r="T371" s="88"/>
      <c r="U371" s="88"/>
      <c r="V371" s="88"/>
      <c r="W371" s="88"/>
      <c r="X371" s="88"/>
      <c r="Y371" s="88"/>
      <c r="Z371" s="88"/>
    </row>
    <row r="372" spans="1:26" ht="9.75" customHeight="1" x14ac:dyDescent="0.15">
      <c r="A372" s="393" t="s">
        <v>603</v>
      </c>
      <c r="B372" s="394">
        <v>2520</v>
      </c>
      <c r="C372" s="148"/>
      <c r="D372" s="148"/>
      <c r="E372" s="148"/>
      <c r="F372" s="148"/>
      <c r="G372" s="148"/>
      <c r="H372" s="148"/>
      <c r="I372" s="148"/>
      <c r="J372" s="148"/>
      <c r="K372" s="103">
        <f t="shared" si="62"/>
        <v>0</v>
      </c>
      <c r="L372" s="88"/>
      <c r="M372" s="88"/>
      <c r="N372" s="88"/>
      <c r="O372" s="88"/>
      <c r="P372" s="88"/>
      <c r="Q372" s="88"/>
      <c r="R372" s="88"/>
      <c r="S372" s="88"/>
      <c r="T372" s="88"/>
      <c r="U372" s="88"/>
      <c r="V372" s="88"/>
      <c r="W372" s="88"/>
      <c r="X372" s="88"/>
      <c r="Y372" s="88"/>
      <c r="Z372" s="88"/>
    </row>
    <row r="373" spans="1:26" ht="9.75" customHeight="1" x14ac:dyDescent="0.15">
      <c r="A373" s="393" t="s">
        <v>665</v>
      </c>
      <c r="B373" s="394">
        <v>2530</v>
      </c>
      <c r="C373" s="148"/>
      <c r="D373" s="148"/>
      <c r="E373" s="148"/>
      <c r="F373" s="148"/>
      <c r="G373" s="148"/>
      <c r="H373" s="148"/>
      <c r="I373" s="148"/>
      <c r="J373" s="148"/>
      <c r="K373" s="103">
        <f t="shared" si="62"/>
        <v>0</v>
      </c>
      <c r="L373" s="88"/>
      <c r="M373" s="88"/>
      <c r="N373" s="88"/>
      <c r="O373" s="88"/>
      <c r="P373" s="88"/>
      <c r="Q373" s="88"/>
      <c r="R373" s="88"/>
      <c r="S373" s="88"/>
      <c r="T373" s="88"/>
      <c r="U373" s="88"/>
      <c r="V373" s="88"/>
      <c r="W373" s="88"/>
      <c r="X373" s="88"/>
      <c r="Y373" s="88"/>
      <c r="Z373" s="88"/>
    </row>
    <row r="374" spans="1:26" ht="9.75" customHeight="1" x14ac:dyDescent="0.15">
      <c r="A374" s="393" t="s">
        <v>604</v>
      </c>
      <c r="B374" s="394">
        <v>2540</v>
      </c>
      <c r="C374" s="148"/>
      <c r="D374" s="148"/>
      <c r="E374" s="148"/>
      <c r="F374" s="148"/>
      <c r="G374" s="148"/>
      <c r="H374" s="148"/>
      <c r="I374" s="148"/>
      <c r="J374" s="148"/>
      <c r="K374" s="103">
        <f t="shared" si="62"/>
        <v>0</v>
      </c>
      <c r="L374" s="88"/>
      <c r="M374" s="88"/>
      <c r="N374" s="88"/>
      <c r="O374" s="88"/>
      <c r="P374" s="88"/>
      <c r="Q374" s="88"/>
      <c r="R374" s="88"/>
      <c r="S374" s="88"/>
      <c r="T374" s="88"/>
      <c r="U374" s="88"/>
      <c r="V374" s="88"/>
      <c r="W374" s="88"/>
      <c r="X374" s="88"/>
      <c r="Y374" s="88"/>
      <c r="Z374" s="88"/>
    </row>
    <row r="375" spans="1:26" ht="9.75" customHeight="1" x14ac:dyDescent="0.15">
      <c r="A375" s="393" t="s">
        <v>605</v>
      </c>
      <c r="B375" s="394">
        <v>2550</v>
      </c>
      <c r="C375" s="148"/>
      <c r="D375" s="148"/>
      <c r="E375" s="148"/>
      <c r="F375" s="148"/>
      <c r="G375" s="148"/>
      <c r="H375" s="148"/>
      <c r="I375" s="148"/>
      <c r="J375" s="148"/>
      <c r="K375" s="103">
        <f t="shared" si="62"/>
        <v>0</v>
      </c>
      <c r="L375" s="88"/>
      <c r="M375" s="88"/>
      <c r="N375" s="88"/>
      <c r="O375" s="88"/>
      <c r="P375" s="88"/>
      <c r="Q375" s="88"/>
      <c r="R375" s="88"/>
      <c r="S375" s="88"/>
      <c r="T375" s="88"/>
      <c r="U375" s="88"/>
      <c r="V375" s="88"/>
      <c r="W375" s="88"/>
      <c r="X375" s="88"/>
      <c r="Y375" s="88"/>
      <c r="Z375" s="88"/>
    </row>
    <row r="376" spans="1:26" ht="9.75" customHeight="1" x14ac:dyDescent="0.15">
      <c r="A376" s="393" t="s">
        <v>606</v>
      </c>
      <c r="B376" s="394">
        <v>2560</v>
      </c>
      <c r="C376" s="148"/>
      <c r="D376" s="148"/>
      <c r="E376" s="148"/>
      <c r="F376" s="148"/>
      <c r="G376" s="148"/>
      <c r="H376" s="148"/>
      <c r="I376" s="148"/>
      <c r="J376" s="148"/>
      <c r="K376" s="103">
        <f t="shared" si="62"/>
        <v>0</v>
      </c>
      <c r="L376" s="88"/>
      <c r="M376" s="88"/>
      <c r="N376" s="88"/>
      <c r="O376" s="88"/>
      <c r="P376" s="88"/>
      <c r="Q376" s="88"/>
      <c r="R376" s="88"/>
      <c r="S376" s="88"/>
      <c r="T376" s="88"/>
      <c r="U376" s="88"/>
      <c r="V376" s="88"/>
      <c r="W376" s="88"/>
      <c r="X376" s="88"/>
      <c r="Y376" s="88"/>
      <c r="Z376" s="88"/>
    </row>
    <row r="377" spans="1:26" ht="9.75" customHeight="1" x14ac:dyDescent="0.15">
      <c r="A377" s="393" t="s">
        <v>607</v>
      </c>
      <c r="B377" s="394">
        <v>2570</v>
      </c>
      <c r="C377" s="148"/>
      <c r="D377" s="148"/>
      <c r="E377" s="148"/>
      <c r="F377" s="148"/>
      <c r="G377" s="148"/>
      <c r="H377" s="148"/>
      <c r="I377" s="148"/>
      <c r="J377" s="148"/>
      <c r="K377" s="103">
        <f t="shared" si="62"/>
        <v>0</v>
      </c>
      <c r="L377" s="88"/>
      <c r="M377" s="88"/>
      <c r="N377" s="88"/>
      <c r="O377" s="88"/>
      <c r="P377" s="88"/>
      <c r="Q377" s="88"/>
      <c r="R377" s="88"/>
      <c r="S377" s="88"/>
      <c r="T377" s="88"/>
      <c r="U377" s="88"/>
      <c r="V377" s="88"/>
      <c r="W377" s="88"/>
      <c r="X377" s="88"/>
      <c r="Y377" s="88"/>
      <c r="Z377" s="88"/>
    </row>
    <row r="378" spans="1:26" ht="9.75" customHeight="1" x14ac:dyDescent="0.15">
      <c r="A378" s="388" t="s">
        <v>608</v>
      </c>
      <c r="B378" s="370">
        <v>2500</v>
      </c>
      <c r="C378" s="110">
        <f t="shared" ref="C378:K378" si="63">SUM(C371:C377)</f>
        <v>0</v>
      </c>
      <c r="D378" s="110">
        <f t="shared" si="63"/>
        <v>0</v>
      </c>
      <c r="E378" s="110">
        <f t="shared" si="63"/>
        <v>0</v>
      </c>
      <c r="F378" s="110">
        <f t="shared" si="63"/>
        <v>0</v>
      </c>
      <c r="G378" s="110">
        <f t="shared" si="63"/>
        <v>0</v>
      </c>
      <c r="H378" s="110">
        <f t="shared" si="63"/>
        <v>0</v>
      </c>
      <c r="I378" s="110">
        <f t="shared" si="63"/>
        <v>0</v>
      </c>
      <c r="J378" s="110">
        <f t="shared" si="63"/>
        <v>0</v>
      </c>
      <c r="K378" s="110">
        <f t="shared" si="63"/>
        <v>0</v>
      </c>
      <c r="L378" s="88"/>
      <c r="M378" s="88"/>
      <c r="N378" s="88"/>
      <c r="O378" s="88"/>
      <c r="P378" s="88"/>
      <c r="Q378" s="88"/>
      <c r="R378" s="88"/>
      <c r="S378" s="88"/>
      <c r="T378" s="88"/>
      <c r="U378" s="88"/>
      <c r="V378" s="88"/>
      <c r="W378" s="88"/>
      <c r="X378" s="88"/>
      <c r="Y378" s="88"/>
      <c r="Z378" s="88"/>
    </row>
    <row r="379" spans="1:26" ht="9.75" customHeight="1" x14ac:dyDescent="0.15">
      <c r="A379" s="395" t="s">
        <v>609</v>
      </c>
      <c r="B379" s="402" t="s">
        <v>610</v>
      </c>
      <c r="C379" s="391"/>
      <c r="D379" s="392"/>
      <c r="E379" s="392"/>
      <c r="F379" s="392"/>
      <c r="G379" s="392"/>
      <c r="H379" s="392"/>
      <c r="I379" s="392"/>
      <c r="J379" s="392"/>
      <c r="K379" s="397"/>
      <c r="L379" s="88"/>
      <c r="M379" s="88"/>
      <c r="N379" s="88"/>
      <c r="O379" s="88"/>
      <c r="P379" s="88"/>
      <c r="Q379" s="88"/>
      <c r="R379" s="88"/>
      <c r="S379" s="88"/>
      <c r="T379" s="88"/>
      <c r="U379" s="88"/>
      <c r="V379" s="88"/>
      <c r="W379" s="88"/>
      <c r="X379" s="88"/>
      <c r="Y379" s="88"/>
      <c r="Z379" s="88"/>
    </row>
    <row r="380" spans="1:26" ht="9.75" customHeight="1" x14ac:dyDescent="0.15">
      <c r="A380" s="393" t="s">
        <v>611</v>
      </c>
      <c r="B380" s="394">
        <v>2610</v>
      </c>
      <c r="C380" s="148"/>
      <c r="D380" s="148"/>
      <c r="E380" s="148"/>
      <c r="F380" s="148"/>
      <c r="G380" s="148"/>
      <c r="H380" s="148"/>
      <c r="I380" s="148"/>
      <c r="J380" s="148"/>
      <c r="K380" s="103">
        <f t="shared" ref="K380:K384" si="64">SUM(C380:J380)</f>
        <v>0</v>
      </c>
      <c r="L380" s="88"/>
      <c r="M380" s="88"/>
      <c r="N380" s="88"/>
      <c r="O380" s="88"/>
      <c r="P380" s="88"/>
      <c r="Q380" s="88"/>
      <c r="R380" s="88"/>
      <c r="S380" s="88"/>
      <c r="T380" s="88"/>
      <c r="U380" s="88"/>
      <c r="V380" s="88"/>
      <c r="W380" s="88"/>
      <c r="X380" s="88"/>
      <c r="Y380" s="88"/>
      <c r="Z380" s="88"/>
    </row>
    <row r="381" spans="1:26" ht="9.75" customHeight="1" x14ac:dyDescent="0.15">
      <c r="A381" s="393" t="s">
        <v>612</v>
      </c>
      <c r="B381" s="394">
        <v>2620</v>
      </c>
      <c r="C381" s="148"/>
      <c r="D381" s="148"/>
      <c r="E381" s="148"/>
      <c r="F381" s="148"/>
      <c r="G381" s="148"/>
      <c r="H381" s="148"/>
      <c r="I381" s="148"/>
      <c r="J381" s="148"/>
      <c r="K381" s="103">
        <f t="shared" si="64"/>
        <v>0</v>
      </c>
      <c r="L381" s="88"/>
      <c r="M381" s="88"/>
      <c r="N381" s="88"/>
      <c r="O381" s="88"/>
      <c r="P381" s="88"/>
      <c r="Q381" s="88"/>
      <c r="R381" s="88"/>
      <c r="S381" s="88"/>
      <c r="T381" s="88"/>
      <c r="U381" s="88"/>
      <c r="V381" s="88"/>
      <c r="W381" s="88"/>
      <c r="X381" s="88"/>
      <c r="Y381" s="88"/>
      <c r="Z381" s="88"/>
    </row>
    <row r="382" spans="1:26" ht="9.75" customHeight="1" x14ac:dyDescent="0.15">
      <c r="A382" s="393" t="s">
        <v>613</v>
      </c>
      <c r="B382" s="394">
        <v>2630</v>
      </c>
      <c r="C382" s="148"/>
      <c r="D382" s="148"/>
      <c r="E382" s="148"/>
      <c r="F382" s="148"/>
      <c r="G382" s="148"/>
      <c r="H382" s="148"/>
      <c r="I382" s="148"/>
      <c r="J382" s="148"/>
      <c r="K382" s="103">
        <f t="shared" si="64"/>
        <v>0</v>
      </c>
      <c r="L382" s="88"/>
      <c r="M382" s="88"/>
      <c r="N382" s="88"/>
      <c r="O382" s="88"/>
      <c r="P382" s="88"/>
      <c r="Q382" s="88"/>
      <c r="R382" s="88"/>
      <c r="S382" s="88"/>
      <c r="T382" s="88"/>
      <c r="U382" s="88"/>
      <c r="V382" s="88"/>
      <c r="W382" s="88"/>
      <c r="X382" s="88"/>
      <c r="Y382" s="88"/>
      <c r="Z382" s="88"/>
    </row>
    <row r="383" spans="1:26" ht="9.75" customHeight="1" x14ac:dyDescent="0.15">
      <c r="A383" s="393" t="s">
        <v>614</v>
      </c>
      <c r="B383" s="394">
        <v>2640</v>
      </c>
      <c r="C383" s="148"/>
      <c r="D383" s="148"/>
      <c r="E383" s="148"/>
      <c r="F383" s="148"/>
      <c r="G383" s="148"/>
      <c r="H383" s="148"/>
      <c r="I383" s="148"/>
      <c r="J383" s="148"/>
      <c r="K383" s="103">
        <f t="shared" si="64"/>
        <v>0</v>
      </c>
      <c r="L383" s="88"/>
      <c r="M383" s="88"/>
      <c r="N383" s="88"/>
      <c r="O383" s="88"/>
      <c r="P383" s="88"/>
      <c r="Q383" s="88"/>
      <c r="R383" s="88"/>
      <c r="S383" s="88"/>
      <c r="T383" s="88"/>
      <c r="U383" s="88"/>
      <c r="V383" s="88"/>
      <c r="W383" s="88"/>
      <c r="X383" s="88"/>
      <c r="Y383" s="88"/>
      <c r="Z383" s="88"/>
    </row>
    <row r="384" spans="1:26" ht="9.75" customHeight="1" x14ac:dyDescent="0.15">
      <c r="A384" s="393" t="s">
        <v>615</v>
      </c>
      <c r="B384" s="394">
        <v>2660</v>
      </c>
      <c r="C384" s="148"/>
      <c r="D384" s="148"/>
      <c r="E384" s="148"/>
      <c r="F384" s="148"/>
      <c r="G384" s="148"/>
      <c r="H384" s="148"/>
      <c r="I384" s="148"/>
      <c r="J384" s="148"/>
      <c r="K384" s="103">
        <f t="shared" si="64"/>
        <v>0</v>
      </c>
      <c r="L384" s="88"/>
      <c r="M384" s="88"/>
      <c r="N384" s="88"/>
      <c r="O384" s="88"/>
      <c r="P384" s="88"/>
      <c r="Q384" s="88"/>
      <c r="R384" s="88"/>
      <c r="S384" s="88"/>
      <c r="T384" s="88"/>
      <c r="U384" s="88"/>
      <c r="V384" s="88"/>
      <c r="W384" s="88"/>
      <c r="X384" s="88"/>
      <c r="Y384" s="88"/>
      <c r="Z384" s="88"/>
    </row>
    <row r="385" spans="1:26" ht="9.75" customHeight="1" x14ac:dyDescent="0.15">
      <c r="A385" s="388" t="s">
        <v>616</v>
      </c>
      <c r="B385" s="370">
        <v>2600</v>
      </c>
      <c r="C385" s="116">
        <f t="shared" ref="C385:K385" si="65">SUM(C380:C384)</f>
        <v>0</v>
      </c>
      <c r="D385" s="116">
        <f t="shared" si="65"/>
        <v>0</v>
      </c>
      <c r="E385" s="116">
        <f t="shared" si="65"/>
        <v>0</v>
      </c>
      <c r="F385" s="116">
        <f t="shared" si="65"/>
        <v>0</v>
      </c>
      <c r="G385" s="116">
        <f t="shared" si="65"/>
        <v>0</v>
      </c>
      <c r="H385" s="116">
        <f t="shared" si="65"/>
        <v>0</v>
      </c>
      <c r="I385" s="116">
        <f t="shared" si="65"/>
        <v>0</v>
      </c>
      <c r="J385" s="116">
        <f t="shared" si="65"/>
        <v>0</v>
      </c>
      <c r="K385" s="116">
        <f t="shared" si="65"/>
        <v>0</v>
      </c>
      <c r="L385" s="88"/>
      <c r="M385" s="88"/>
      <c r="N385" s="88"/>
      <c r="O385" s="88"/>
      <c r="P385" s="88"/>
      <c r="Q385" s="88"/>
      <c r="R385" s="88"/>
      <c r="S385" s="88"/>
      <c r="T385" s="88"/>
      <c r="U385" s="88"/>
      <c r="V385" s="88"/>
      <c r="W385" s="88"/>
      <c r="X385" s="88"/>
      <c r="Y385" s="88"/>
      <c r="Z385" s="88"/>
    </row>
    <row r="386" spans="1:26" ht="9.75" customHeight="1" x14ac:dyDescent="0.15">
      <c r="A386" s="389" t="s">
        <v>749</v>
      </c>
      <c r="B386" s="403">
        <v>2900</v>
      </c>
      <c r="C386" s="148"/>
      <c r="D386" s="148"/>
      <c r="E386" s="148"/>
      <c r="F386" s="148"/>
      <c r="G386" s="148"/>
      <c r="H386" s="148"/>
      <c r="I386" s="148"/>
      <c r="J386" s="148"/>
      <c r="K386" s="189">
        <f t="shared" ref="K386:K388" si="66">SUM(C386:J386)</f>
        <v>0</v>
      </c>
      <c r="L386" s="88"/>
      <c r="M386" s="88"/>
      <c r="N386" s="88"/>
      <c r="O386" s="88"/>
      <c r="P386" s="88"/>
      <c r="Q386" s="88"/>
      <c r="R386" s="88"/>
      <c r="S386" s="88"/>
      <c r="T386" s="88"/>
      <c r="U386" s="88"/>
      <c r="V386" s="88"/>
      <c r="W386" s="88"/>
      <c r="X386" s="88"/>
      <c r="Y386" s="88"/>
      <c r="Z386" s="88"/>
    </row>
    <row r="387" spans="1:26" ht="9.75" customHeight="1" x14ac:dyDescent="0.15">
      <c r="A387" s="388" t="s">
        <v>618</v>
      </c>
      <c r="B387" s="370">
        <v>2000</v>
      </c>
      <c r="C387" s="116">
        <f t="shared" ref="C387:J387" si="67">SUM(C353,C358,C365,C369,C378,C385,C386)</f>
        <v>0</v>
      </c>
      <c r="D387" s="116">
        <f t="shared" si="67"/>
        <v>0</v>
      </c>
      <c r="E387" s="116">
        <f t="shared" si="67"/>
        <v>49000</v>
      </c>
      <c r="F387" s="116">
        <f t="shared" si="67"/>
        <v>0</v>
      </c>
      <c r="G387" s="116">
        <f t="shared" si="67"/>
        <v>0</v>
      </c>
      <c r="H387" s="116">
        <f t="shared" si="67"/>
        <v>0</v>
      </c>
      <c r="I387" s="116">
        <f t="shared" si="67"/>
        <v>0</v>
      </c>
      <c r="J387" s="116">
        <f t="shared" si="67"/>
        <v>0</v>
      </c>
      <c r="K387" s="116">
        <f t="shared" si="66"/>
        <v>49000</v>
      </c>
      <c r="L387" s="88"/>
      <c r="M387" s="88"/>
      <c r="N387" s="88"/>
      <c r="O387" s="88"/>
      <c r="P387" s="88"/>
      <c r="Q387" s="88"/>
      <c r="R387" s="88"/>
      <c r="S387" s="88"/>
      <c r="T387" s="88"/>
      <c r="U387" s="88"/>
      <c r="V387" s="88"/>
      <c r="W387" s="88"/>
      <c r="X387" s="88"/>
      <c r="Y387" s="88"/>
      <c r="Z387" s="88"/>
    </row>
    <row r="388" spans="1:26" ht="9.75" customHeight="1" x14ac:dyDescent="0.15">
      <c r="A388" s="404" t="s">
        <v>750</v>
      </c>
      <c r="B388" s="405">
        <v>3000</v>
      </c>
      <c r="C388" s="148"/>
      <c r="D388" s="148"/>
      <c r="E388" s="148"/>
      <c r="F388" s="148"/>
      <c r="G388" s="148"/>
      <c r="H388" s="148"/>
      <c r="I388" s="148"/>
      <c r="J388" s="148"/>
      <c r="K388" s="136">
        <f t="shared" si="66"/>
        <v>0</v>
      </c>
      <c r="L388" s="88"/>
      <c r="M388" s="88"/>
      <c r="N388" s="88"/>
      <c r="O388" s="88"/>
      <c r="P388" s="88"/>
      <c r="Q388" s="88"/>
      <c r="R388" s="88"/>
      <c r="S388" s="88"/>
      <c r="T388" s="88"/>
      <c r="U388" s="88"/>
      <c r="V388" s="88"/>
      <c r="W388" s="88"/>
      <c r="X388" s="88"/>
      <c r="Y388" s="88"/>
      <c r="Z388" s="88"/>
    </row>
    <row r="389" spans="1:26" ht="9.75" customHeight="1" x14ac:dyDescent="0.15">
      <c r="A389" s="406" t="s">
        <v>751</v>
      </c>
      <c r="B389" s="407">
        <v>4000</v>
      </c>
      <c r="C389" s="375"/>
      <c r="D389" s="376"/>
      <c r="E389" s="376"/>
      <c r="F389" s="376"/>
      <c r="G389" s="376"/>
      <c r="H389" s="376"/>
      <c r="I389" s="376"/>
      <c r="J389" s="376"/>
      <c r="K389" s="377"/>
      <c r="L389" s="88"/>
      <c r="M389" s="88"/>
      <c r="N389" s="88"/>
      <c r="O389" s="88"/>
      <c r="P389" s="88"/>
      <c r="Q389" s="88"/>
      <c r="R389" s="88"/>
      <c r="S389" s="88"/>
      <c r="T389" s="88"/>
      <c r="U389" s="88"/>
      <c r="V389" s="88"/>
      <c r="W389" s="88"/>
      <c r="X389" s="88"/>
      <c r="Y389" s="88"/>
      <c r="Z389" s="88"/>
    </row>
    <row r="390" spans="1:26" ht="9.75" customHeight="1" x14ac:dyDescent="0.15">
      <c r="A390" s="408" t="s">
        <v>621</v>
      </c>
      <c r="B390" s="482">
        <v>4100</v>
      </c>
      <c r="C390" s="275"/>
      <c r="D390" s="199"/>
      <c r="E390" s="199"/>
      <c r="F390" s="199"/>
      <c r="G390" s="199"/>
      <c r="H390" s="199"/>
      <c r="I390" s="199"/>
      <c r="J390" s="199"/>
      <c r="K390" s="276"/>
      <c r="L390" s="88"/>
      <c r="M390" s="88"/>
      <c r="N390" s="88"/>
      <c r="O390" s="88"/>
      <c r="P390" s="88"/>
      <c r="Q390" s="88"/>
      <c r="R390" s="88"/>
      <c r="S390" s="88"/>
      <c r="T390" s="88"/>
      <c r="U390" s="88"/>
      <c r="V390" s="88"/>
      <c r="W390" s="88"/>
      <c r="X390" s="88"/>
      <c r="Y390" s="88"/>
      <c r="Z390" s="88"/>
    </row>
    <row r="391" spans="1:26" ht="9.75" customHeight="1" x14ac:dyDescent="0.15">
      <c r="A391" s="393" t="s">
        <v>622</v>
      </c>
      <c r="B391" s="394">
        <v>4110</v>
      </c>
      <c r="C391" s="124"/>
      <c r="D391" s="410"/>
      <c r="E391" s="148"/>
      <c r="F391" s="124"/>
      <c r="G391" s="410"/>
      <c r="H391" s="148"/>
      <c r="I391" s="124"/>
      <c r="J391" s="124"/>
      <c r="K391" s="125">
        <f t="shared" ref="K391:K396" si="68">SUM(C391:J391)</f>
        <v>0</v>
      </c>
      <c r="L391" s="88"/>
      <c r="M391" s="88"/>
      <c r="N391" s="88"/>
      <c r="O391" s="88"/>
      <c r="P391" s="88"/>
      <c r="Q391" s="88"/>
      <c r="R391" s="88"/>
      <c r="S391" s="88"/>
      <c r="T391" s="88"/>
      <c r="U391" s="88"/>
      <c r="V391" s="88"/>
      <c r="W391" s="88"/>
      <c r="X391" s="88"/>
      <c r="Y391" s="88"/>
      <c r="Z391" s="88"/>
    </row>
    <row r="392" spans="1:26" ht="9.75" customHeight="1" x14ac:dyDescent="0.15">
      <c r="A392" s="393" t="s">
        <v>623</v>
      </c>
      <c r="B392" s="411">
        <v>4120</v>
      </c>
      <c r="C392" s="410"/>
      <c r="D392" s="124"/>
      <c r="E392" s="148"/>
      <c r="F392" s="124"/>
      <c r="G392" s="129"/>
      <c r="H392" s="148"/>
      <c r="I392" s="124"/>
      <c r="J392" s="124"/>
      <c r="K392" s="103">
        <f t="shared" si="68"/>
        <v>0</v>
      </c>
      <c r="L392" s="88"/>
      <c r="M392" s="88"/>
      <c r="N392" s="88"/>
      <c r="O392" s="88"/>
      <c r="P392" s="88"/>
      <c r="Q392" s="88"/>
      <c r="R392" s="88"/>
      <c r="S392" s="88"/>
      <c r="T392" s="88"/>
      <c r="U392" s="88"/>
      <c r="V392" s="88"/>
      <c r="W392" s="88"/>
      <c r="X392" s="88"/>
      <c r="Y392" s="88"/>
      <c r="Z392" s="88"/>
    </row>
    <row r="393" spans="1:26" ht="9.75" customHeight="1" x14ac:dyDescent="0.15">
      <c r="A393" s="393" t="s">
        <v>624</v>
      </c>
      <c r="B393" s="394">
        <v>4130</v>
      </c>
      <c r="C393" s="410"/>
      <c r="D393" s="124"/>
      <c r="E393" s="148"/>
      <c r="F393" s="124"/>
      <c r="G393" s="129"/>
      <c r="H393" s="148"/>
      <c r="I393" s="124"/>
      <c r="J393" s="124"/>
      <c r="K393" s="103">
        <f t="shared" si="68"/>
        <v>0</v>
      </c>
      <c r="L393" s="88"/>
      <c r="M393" s="88"/>
      <c r="N393" s="88"/>
      <c r="O393" s="88"/>
      <c r="P393" s="88"/>
      <c r="Q393" s="88"/>
      <c r="R393" s="88"/>
      <c r="S393" s="88"/>
      <c r="T393" s="88"/>
      <c r="U393" s="88"/>
      <c r="V393" s="88"/>
      <c r="W393" s="88"/>
      <c r="X393" s="88"/>
      <c r="Y393" s="88"/>
      <c r="Z393" s="88"/>
    </row>
    <row r="394" spans="1:26" ht="9.75" customHeight="1" x14ac:dyDescent="0.15">
      <c r="A394" s="393" t="s">
        <v>625</v>
      </c>
      <c r="B394" s="394">
        <v>4140</v>
      </c>
      <c r="C394" s="410"/>
      <c r="D394" s="124"/>
      <c r="E394" s="148"/>
      <c r="F394" s="124"/>
      <c r="G394" s="129"/>
      <c r="H394" s="148"/>
      <c r="I394" s="124"/>
      <c r="J394" s="124"/>
      <c r="K394" s="103">
        <f t="shared" si="68"/>
        <v>0</v>
      </c>
      <c r="L394" s="88"/>
      <c r="M394" s="88"/>
      <c r="N394" s="88"/>
      <c r="O394" s="88"/>
      <c r="P394" s="88"/>
      <c r="Q394" s="88"/>
      <c r="R394" s="88"/>
      <c r="S394" s="88"/>
      <c r="T394" s="88"/>
      <c r="U394" s="88"/>
      <c r="V394" s="88"/>
      <c r="W394" s="88"/>
      <c r="X394" s="88"/>
      <c r="Y394" s="88"/>
      <c r="Z394" s="88"/>
    </row>
    <row r="395" spans="1:26" ht="9.75" customHeight="1" x14ac:dyDescent="0.15">
      <c r="A395" s="393" t="s">
        <v>626</v>
      </c>
      <c r="B395" s="394">
        <v>4170</v>
      </c>
      <c r="C395" s="410"/>
      <c r="D395" s="124"/>
      <c r="E395" s="148"/>
      <c r="F395" s="124"/>
      <c r="G395" s="129"/>
      <c r="H395" s="148"/>
      <c r="I395" s="124"/>
      <c r="J395" s="124"/>
      <c r="K395" s="103">
        <f t="shared" si="68"/>
        <v>0</v>
      </c>
      <c r="L395" s="88"/>
      <c r="M395" s="88"/>
      <c r="N395" s="88"/>
      <c r="O395" s="88"/>
      <c r="P395" s="88"/>
      <c r="Q395" s="88"/>
      <c r="R395" s="88"/>
      <c r="S395" s="88"/>
      <c r="T395" s="88"/>
      <c r="U395" s="88"/>
      <c r="V395" s="88"/>
      <c r="W395" s="88"/>
      <c r="X395" s="88"/>
      <c r="Y395" s="88"/>
      <c r="Z395" s="88"/>
    </row>
    <row r="396" spans="1:26" ht="9.75" customHeight="1" x14ac:dyDescent="0.15">
      <c r="A396" s="400" t="s">
        <v>752</v>
      </c>
      <c r="B396" s="394">
        <v>4190</v>
      </c>
      <c r="C396" s="410"/>
      <c r="D396" s="124"/>
      <c r="E396" s="148"/>
      <c r="F396" s="124"/>
      <c r="G396" s="129"/>
      <c r="H396" s="148"/>
      <c r="I396" s="124"/>
      <c r="J396" s="124"/>
      <c r="K396" s="103">
        <f t="shared" si="68"/>
        <v>0</v>
      </c>
      <c r="L396" s="88"/>
      <c r="M396" s="88"/>
      <c r="N396" s="88"/>
      <c r="O396" s="88"/>
      <c r="P396" s="88"/>
      <c r="Q396" s="88"/>
      <c r="R396" s="88"/>
      <c r="S396" s="88"/>
      <c r="T396" s="88"/>
      <c r="U396" s="88"/>
      <c r="V396" s="88"/>
      <c r="W396" s="88"/>
      <c r="X396" s="88"/>
      <c r="Y396" s="88"/>
      <c r="Z396" s="88"/>
    </row>
    <row r="397" spans="1:26" ht="9.75" customHeight="1" x14ac:dyDescent="0.15">
      <c r="A397" s="388" t="s">
        <v>628</v>
      </c>
      <c r="B397" s="412">
        <v>4100</v>
      </c>
      <c r="C397" s="410"/>
      <c r="D397" s="124"/>
      <c r="E397" s="413">
        <f>SUM(E391:E396)</f>
        <v>0</v>
      </c>
      <c r="F397" s="124"/>
      <c r="G397" s="129"/>
      <c r="H397" s="110">
        <f>SUM(H391:H396)</f>
        <v>0</v>
      </c>
      <c r="I397" s="124"/>
      <c r="J397" s="124"/>
      <c r="K397" s="110">
        <f>SUM(K391:K396)</f>
        <v>0</v>
      </c>
      <c r="L397" s="88"/>
      <c r="M397" s="88"/>
      <c r="N397" s="88"/>
      <c r="O397" s="88"/>
      <c r="P397" s="88"/>
      <c r="Q397" s="88"/>
      <c r="R397" s="88"/>
      <c r="S397" s="88"/>
      <c r="T397" s="88"/>
      <c r="U397" s="88"/>
      <c r="V397" s="88"/>
      <c r="W397" s="88"/>
      <c r="X397" s="88"/>
      <c r="Y397" s="88"/>
      <c r="Z397" s="88"/>
    </row>
    <row r="398" spans="1:26" ht="9.75" customHeight="1" x14ac:dyDescent="0.15">
      <c r="A398" s="414" t="s">
        <v>629</v>
      </c>
      <c r="B398" s="415">
        <v>4210</v>
      </c>
      <c r="C398" s="410"/>
      <c r="D398" s="124"/>
      <c r="E398" s="124"/>
      <c r="F398" s="124"/>
      <c r="G398" s="129"/>
      <c r="H398" s="148"/>
      <c r="I398" s="124"/>
      <c r="J398" s="124"/>
      <c r="K398" s="125">
        <f t="shared" ref="K398:K404" si="69">SUM(C398:J398)</f>
        <v>0</v>
      </c>
      <c r="L398" s="88"/>
      <c r="M398" s="88"/>
      <c r="N398" s="88"/>
      <c r="O398" s="88"/>
      <c r="P398" s="88"/>
      <c r="Q398" s="88"/>
      <c r="R398" s="88"/>
      <c r="S398" s="88"/>
      <c r="T398" s="88"/>
      <c r="U398" s="88"/>
      <c r="V398" s="88"/>
      <c r="W398" s="88"/>
      <c r="X398" s="88"/>
      <c r="Y398" s="88"/>
      <c r="Z398" s="88"/>
    </row>
    <row r="399" spans="1:26" ht="9.75" customHeight="1" x14ac:dyDescent="0.15">
      <c r="A399" s="416" t="s">
        <v>630</v>
      </c>
      <c r="B399" s="289">
        <v>4220</v>
      </c>
      <c r="C399" s="410"/>
      <c r="D399" s="124"/>
      <c r="E399" s="124"/>
      <c r="F399" s="124"/>
      <c r="G399" s="129"/>
      <c r="H399" s="148"/>
      <c r="I399" s="124"/>
      <c r="J399" s="124"/>
      <c r="K399" s="125">
        <f t="shared" si="69"/>
        <v>0</v>
      </c>
      <c r="L399" s="88"/>
      <c r="M399" s="88"/>
      <c r="N399" s="88"/>
      <c r="O399" s="88"/>
      <c r="P399" s="88"/>
      <c r="Q399" s="88"/>
      <c r="R399" s="88"/>
      <c r="S399" s="88"/>
      <c r="T399" s="88"/>
      <c r="U399" s="88"/>
      <c r="V399" s="88"/>
      <c r="W399" s="88"/>
      <c r="X399" s="88"/>
      <c r="Y399" s="88"/>
      <c r="Z399" s="88"/>
    </row>
    <row r="400" spans="1:26" ht="9.75" customHeight="1" x14ac:dyDescent="0.15">
      <c r="A400" s="398" t="s">
        <v>631</v>
      </c>
      <c r="B400" s="289">
        <v>4230</v>
      </c>
      <c r="C400" s="410"/>
      <c r="D400" s="124"/>
      <c r="E400" s="124"/>
      <c r="F400" s="124"/>
      <c r="G400" s="129"/>
      <c r="H400" s="148"/>
      <c r="I400" s="124"/>
      <c r="J400" s="124"/>
      <c r="K400" s="125">
        <f t="shared" si="69"/>
        <v>0</v>
      </c>
      <c r="L400" s="88"/>
      <c r="M400" s="88"/>
      <c r="N400" s="88"/>
      <c r="O400" s="88"/>
      <c r="P400" s="88"/>
      <c r="Q400" s="88"/>
      <c r="R400" s="88"/>
      <c r="S400" s="88"/>
      <c r="T400" s="88"/>
      <c r="U400" s="88"/>
      <c r="V400" s="88"/>
      <c r="W400" s="88"/>
      <c r="X400" s="88"/>
      <c r="Y400" s="88"/>
      <c r="Z400" s="88"/>
    </row>
    <row r="401" spans="1:26" ht="9.75" customHeight="1" x14ac:dyDescent="0.15">
      <c r="A401" s="416" t="s">
        <v>632</v>
      </c>
      <c r="B401" s="289">
        <v>4240</v>
      </c>
      <c r="C401" s="410"/>
      <c r="D401" s="124"/>
      <c r="E401" s="124"/>
      <c r="F401" s="124"/>
      <c r="G401" s="129"/>
      <c r="H401" s="148"/>
      <c r="I401" s="124"/>
      <c r="J401" s="124"/>
      <c r="K401" s="125">
        <f t="shared" si="69"/>
        <v>0</v>
      </c>
      <c r="L401" s="88"/>
      <c r="M401" s="88"/>
      <c r="N401" s="88"/>
      <c r="O401" s="88"/>
      <c r="P401" s="88"/>
      <c r="Q401" s="88"/>
      <c r="R401" s="88"/>
      <c r="S401" s="88"/>
      <c r="T401" s="88"/>
      <c r="U401" s="88"/>
      <c r="V401" s="88"/>
      <c r="W401" s="88"/>
      <c r="X401" s="88"/>
      <c r="Y401" s="88"/>
      <c r="Z401" s="88"/>
    </row>
    <row r="402" spans="1:26" ht="9.75" customHeight="1" x14ac:dyDescent="0.15">
      <c r="A402" s="416" t="s">
        <v>633</v>
      </c>
      <c r="B402" s="289">
        <v>4270</v>
      </c>
      <c r="C402" s="410"/>
      <c r="D402" s="124"/>
      <c r="E402" s="124"/>
      <c r="F402" s="124"/>
      <c r="G402" s="129"/>
      <c r="H402" s="148"/>
      <c r="I402" s="124"/>
      <c r="J402" s="124"/>
      <c r="K402" s="125">
        <f t="shared" si="69"/>
        <v>0</v>
      </c>
      <c r="L402" s="88"/>
      <c r="M402" s="88"/>
      <c r="N402" s="88"/>
      <c r="O402" s="88"/>
      <c r="P402" s="88"/>
      <c r="Q402" s="88"/>
      <c r="R402" s="88"/>
      <c r="S402" s="88"/>
      <c r="T402" s="88"/>
      <c r="U402" s="88"/>
      <c r="V402" s="88"/>
      <c r="W402" s="88"/>
      <c r="X402" s="88"/>
      <c r="Y402" s="88"/>
      <c r="Z402" s="88"/>
    </row>
    <row r="403" spans="1:26" ht="9.75" customHeight="1" x14ac:dyDescent="0.15">
      <c r="A403" s="416" t="s">
        <v>634</v>
      </c>
      <c r="B403" s="289">
        <v>4280</v>
      </c>
      <c r="C403" s="410"/>
      <c r="D403" s="124"/>
      <c r="E403" s="124"/>
      <c r="F403" s="124"/>
      <c r="G403" s="129"/>
      <c r="H403" s="148"/>
      <c r="I403" s="124"/>
      <c r="J403" s="124"/>
      <c r="K403" s="125">
        <f t="shared" si="69"/>
        <v>0</v>
      </c>
      <c r="L403" s="88"/>
      <c r="M403" s="88"/>
      <c r="N403" s="88"/>
      <c r="O403" s="88"/>
      <c r="P403" s="88"/>
      <c r="Q403" s="88"/>
      <c r="R403" s="88"/>
      <c r="S403" s="88"/>
      <c r="T403" s="88"/>
      <c r="U403" s="88"/>
      <c r="V403" s="88"/>
      <c r="W403" s="88"/>
      <c r="X403" s="88"/>
      <c r="Y403" s="88"/>
      <c r="Z403" s="88"/>
    </row>
    <row r="404" spans="1:26" ht="9.75" customHeight="1" x14ac:dyDescent="0.15">
      <c r="A404" s="398" t="s">
        <v>753</v>
      </c>
      <c r="B404" s="151">
        <v>4290</v>
      </c>
      <c r="C404" s="410"/>
      <c r="D404" s="124"/>
      <c r="E404" s="124"/>
      <c r="F404" s="124"/>
      <c r="G404" s="129"/>
      <c r="H404" s="148"/>
      <c r="I404" s="124"/>
      <c r="J404" s="124"/>
      <c r="K404" s="125">
        <f t="shared" si="69"/>
        <v>0</v>
      </c>
      <c r="L404" s="88"/>
      <c r="M404" s="88"/>
      <c r="N404" s="88"/>
      <c r="O404" s="88"/>
      <c r="P404" s="88"/>
      <c r="Q404" s="88"/>
      <c r="R404" s="88"/>
      <c r="S404" s="88"/>
      <c r="T404" s="88"/>
      <c r="U404" s="88"/>
      <c r="V404" s="88"/>
      <c r="W404" s="88"/>
      <c r="X404" s="88"/>
      <c r="Y404" s="88"/>
      <c r="Z404" s="88"/>
    </row>
    <row r="405" spans="1:26" ht="9.75" customHeight="1" x14ac:dyDescent="0.15">
      <c r="A405" s="175" t="s">
        <v>636</v>
      </c>
      <c r="B405" s="412">
        <v>4200</v>
      </c>
      <c r="C405" s="410"/>
      <c r="D405" s="124"/>
      <c r="E405" s="124"/>
      <c r="F405" s="124"/>
      <c r="G405" s="129"/>
      <c r="H405" s="116">
        <f>SUM(H398:H404)</f>
        <v>0</v>
      </c>
      <c r="I405" s="124"/>
      <c r="J405" s="124"/>
      <c r="K405" s="116">
        <f>SUM(K398:K404)</f>
        <v>0</v>
      </c>
      <c r="L405" s="88"/>
      <c r="M405" s="88"/>
      <c r="N405" s="88"/>
      <c r="O405" s="88"/>
      <c r="P405" s="88"/>
      <c r="Q405" s="88"/>
      <c r="R405" s="88"/>
      <c r="S405" s="88"/>
      <c r="T405" s="88"/>
      <c r="U405" s="88"/>
      <c r="V405" s="88"/>
      <c r="W405" s="88"/>
      <c r="X405" s="88"/>
      <c r="Y405" s="88"/>
      <c r="Z405" s="88"/>
    </row>
    <row r="406" spans="1:26" ht="9.75" customHeight="1" x14ac:dyDescent="0.15">
      <c r="A406" s="417" t="s">
        <v>637</v>
      </c>
      <c r="B406" s="112">
        <v>4310</v>
      </c>
      <c r="C406" s="410"/>
      <c r="D406" s="124"/>
      <c r="E406" s="124"/>
      <c r="F406" s="124"/>
      <c r="G406" s="129"/>
      <c r="H406" s="148"/>
      <c r="I406" s="124"/>
      <c r="J406" s="124"/>
      <c r="K406" s="125">
        <f t="shared" ref="K406:K412" si="70">SUM(C406:J406)</f>
        <v>0</v>
      </c>
      <c r="L406" s="88"/>
      <c r="M406" s="88"/>
      <c r="N406" s="88"/>
      <c r="O406" s="88"/>
      <c r="P406" s="88"/>
      <c r="Q406" s="88"/>
      <c r="R406" s="88"/>
      <c r="S406" s="88"/>
      <c r="T406" s="88"/>
      <c r="U406" s="88"/>
      <c r="V406" s="88"/>
      <c r="W406" s="88"/>
      <c r="X406" s="88"/>
      <c r="Y406" s="88"/>
      <c r="Z406" s="88"/>
    </row>
    <row r="407" spans="1:26" ht="9.75" customHeight="1" x14ac:dyDescent="0.15">
      <c r="A407" s="393" t="s">
        <v>638</v>
      </c>
      <c r="B407" s="151">
        <v>4320</v>
      </c>
      <c r="C407" s="410"/>
      <c r="D407" s="124"/>
      <c r="E407" s="124"/>
      <c r="F407" s="124"/>
      <c r="G407" s="129"/>
      <c r="H407" s="148"/>
      <c r="I407" s="124"/>
      <c r="J407" s="124"/>
      <c r="K407" s="125">
        <f t="shared" si="70"/>
        <v>0</v>
      </c>
      <c r="L407" s="88"/>
      <c r="M407" s="88"/>
      <c r="N407" s="88"/>
      <c r="O407" s="88"/>
      <c r="P407" s="88"/>
      <c r="Q407" s="88"/>
      <c r="R407" s="88"/>
      <c r="S407" s="88"/>
      <c r="T407" s="88"/>
      <c r="U407" s="88"/>
      <c r="V407" s="88"/>
      <c r="W407" s="88"/>
      <c r="X407" s="88"/>
      <c r="Y407" s="88"/>
      <c r="Z407" s="88"/>
    </row>
    <row r="408" spans="1:26" ht="9.75" customHeight="1" x14ac:dyDescent="0.15">
      <c r="A408" s="393" t="s">
        <v>639</v>
      </c>
      <c r="B408" s="151">
        <v>4330</v>
      </c>
      <c r="C408" s="410"/>
      <c r="D408" s="124"/>
      <c r="E408" s="124"/>
      <c r="F408" s="124"/>
      <c r="G408" s="129"/>
      <c r="H408" s="148"/>
      <c r="I408" s="124"/>
      <c r="J408" s="124"/>
      <c r="K408" s="125">
        <f t="shared" si="70"/>
        <v>0</v>
      </c>
      <c r="L408" s="88"/>
      <c r="M408" s="88"/>
      <c r="N408" s="88"/>
      <c r="O408" s="88"/>
      <c r="P408" s="88"/>
      <c r="Q408" s="88"/>
      <c r="R408" s="88"/>
      <c r="S408" s="88"/>
      <c r="T408" s="88"/>
      <c r="U408" s="88"/>
      <c r="V408" s="88"/>
      <c r="W408" s="88"/>
      <c r="X408" s="88"/>
      <c r="Y408" s="88"/>
      <c r="Z408" s="88"/>
    </row>
    <row r="409" spans="1:26" ht="9.75" customHeight="1" x14ac:dyDescent="0.15">
      <c r="A409" s="393" t="s">
        <v>640</v>
      </c>
      <c r="B409" s="151">
        <v>4340</v>
      </c>
      <c r="C409" s="410"/>
      <c r="D409" s="124"/>
      <c r="E409" s="124"/>
      <c r="F409" s="124"/>
      <c r="G409" s="129"/>
      <c r="H409" s="148"/>
      <c r="I409" s="124"/>
      <c r="J409" s="124"/>
      <c r="K409" s="125">
        <f t="shared" si="70"/>
        <v>0</v>
      </c>
      <c r="L409" s="88"/>
      <c r="M409" s="88"/>
      <c r="N409" s="88"/>
      <c r="O409" s="88"/>
      <c r="P409" s="88"/>
      <c r="Q409" s="88"/>
      <c r="R409" s="88"/>
      <c r="S409" s="88"/>
      <c r="T409" s="88"/>
      <c r="U409" s="88"/>
      <c r="V409" s="88"/>
      <c r="W409" s="88"/>
      <c r="X409" s="88"/>
      <c r="Y409" s="88"/>
      <c r="Z409" s="88"/>
    </row>
    <row r="410" spans="1:26" ht="9.75" customHeight="1" x14ac:dyDescent="0.15">
      <c r="A410" s="393" t="s">
        <v>641</v>
      </c>
      <c r="B410" s="151">
        <v>4370</v>
      </c>
      <c r="C410" s="410"/>
      <c r="D410" s="124"/>
      <c r="E410" s="124"/>
      <c r="F410" s="124"/>
      <c r="G410" s="129"/>
      <c r="H410" s="148"/>
      <c r="I410" s="124"/>
      <c r="J410" s="124"/>
      <c r="K410" s="125">
        <f t="shared" si="70"/>
        <v>0</v>
      </c>
      <c r="L410" s="88"/>
      <c r="M410" s="88"/>
      <c r="N410" s="88"/>
      <c r="O410" s="88"/>
      <c r="P410" s="88"/>
      <c r="Q410" s="88"/>
      <c r="R410" s="88"/>
      <c r="S410" s="88"/>
      <c r="T410" s="88"/>
      <c r="U410" s="88"/>
      <c r="V410" s="88"/>
      <c r="W410" s="88"/>
      <c r="X410" s="88"/>
      <c r="Y410" s="88"/>
      <c r="Z410" s="88"/>
    </row>
    <row r="411" spans="1:26" ht="9.75" customHeight="1" x14ac:dyDescent="0.15">
      <c r="A411" s="393" t="s">
        <v>642</v>
      </c>
      <c r="B411" s="151">
        <v>4380</v>
      </c>
      <c r="C411" s="410"/>
      <c r="D411" s="124"/>
      <c r="E411" s="152"/>
      <c r="F411" s="124"/>
      <c r="G411" s="129"/>
      <c r="H411" s="148"/>
      <c r="I411" s="124"/>
      <c r="J411" s="124"/>
      <c r="K411" s="125">
        <f t="shared" si="70"/>
        <v>0</v>
      </c>
      <c r="L411" s="88"/>
      <c r="M411" s="88"/>
      <c r="N411" s="88"/>
      <c r="O411" s="88"/>
      <c r="P411" s="88"/>
      <c r="Q411" s="88"/>
      <c r="R411" s="88"/>
      <c r="S411" s="88"/>
      <c r="T411" s="88"/>
      <c r="U411" s="88"/>
      <c r="V411" s="88"/>
      <c r="W411" s="88"/>
      <c r="X411" s="88"/>
      <c r="Y411" s="88"/>
      <c r="Z411" s="88"/>
    </row>
    <row r="412" spans="1:26" ht="9.75" customHeight="1" x14ac:dyDescent="0.15">
      <c r="A412" s="393" t="s">
        <v>754</v>
      </c>
      <c r="B412" s="151">
        <v>4390</v>
      </c>
      <c r="C412" s="410"/>
      <c r="D412" s="124"/>
      <c r="E412" s="148"/>
      <c r="F412" s="124"/>
      <c r="G412" s="129"/>
      <c r="H412" s="148"/>
      <c r="I412" s="124"/>
      <c r="J412" s="124"/>
      <c r="K412" s="125">
        <f t="shared" si="70"/>
        <v>0</v>
      </c>
      <c r="L412" s="88"/>
      <c r="M412" s="88"/>
      <c r="N412" s="88"/>
      <c r="O412" s="88"/>
      <c r="P412" s="88"/>
      <c r="Q412" s="88"/>
      <c r="R412" s="88"/>
      <c r="S412" s="88"/>
      <c r="T412" s="88"/>
      <c r="U412" s="88"/>
      <c r="V412" s="88"/>
      <c r="W412" s="88"/>
      <c r="X412" s="88"/>
      <c r="Y412" s="88"/>
      <c r="Z412" s="88"/>
    </row>
    <row r="413" spans="1:26" ht="9.75" customHeight="1" x14ac:dyDescent="0.15">
      <c r="A413" s="108" t="s">
        <v>644</v>
      </c>
      <c r="B413" s="370">
        <v>4300</v>
      </c>
      <c r="C413" s="410"/>
      <c r="D413" s="124"/>
      <c r="E413" s="110">
        <f>SUM(E406:E412)</f>
        <v>0</v>
      </c>
      <c r="F413" s="124"/>
      <c r="G413" s="129"/>
      <c r="H413" s="110">
        <f>SUM(H406:H412)</f>
        <v>0</v>
      </c>
      <c r="I413" s="124"/>
      <c r="J413" s="124"/>
      <c r="K413" s="110">
        <f>SUM(K406:K412)</f>
        <v>0</v>
      </c>
      <c r="L413" s="88"/>
      <c r="M413" s="88"/>
      <c r="N413" s="88"/>
      <c r="O413" s="88"/>
      <c r="P413" s="88"/>
      <c r="Q413" s="88"/>
      <c r="R413" s="88"/>
      <c r="S413" s="88"/>
      <c r="T413" s="88"/>
      <c r="U413" s="88"/>
      <c r="V413" s="88"/>
      <c r="W413" s="88"/>
      <c r="X413" s="88"/>
      <c r="Y413" s="88"/>
      <c r="Z413" s="88"/>
    </row>
    <row r="414" spans="1:26" ht="9.75" customHeight="1" x14ac:dyDescent="0.15">
      <c r="A414" s="418" t="s">
        <v>645</v>
      </c>
      <c r="B414" s="419">
        <v>4400</v>
      </c>
      <c r="C414" s="410"/>
      <c r="D414" s="124"/>
      <c r="E414" s="113"/>
      <c r="F414" s="124"/>
      <c r="G414" s="129"/>
      <c r="H414" s="113"/>
      <c r="I414" s="124"/>
      <c r="J414" s="124"/>
      <c r="K414" s="189">
        <f>SUM(C414:J414)</f>
        <v>0</v>
      </c>
      <c r="L414" s="88"/>
      <c r="M414" s="88"/>
      <c r="N414" s="88"/>
      <c r="O414" s="88"/>
      <c r="P414" s="88"/>
      <c r="Q414" s="88"/>
      <c r="R414" s="88"/>
      <c r="S414" s="88"/>
      <c r="T414" s="88"/>
      <c r="U414" s="88"/>
      <c r="V414" s="88"/>
      <c r="W414" s="88"/>
      <c r="X414" s="88"/>
      <c r="Y414" s="88"/>
      <c r="Z414" s="88"/>
    </row>
    <row r="415" spans="1:26" ht="9.75" customHeight="1" x14ac:dyDescent="0.15">
      <c r="A415" s="175" t="s">
        <v>646</v>
      </c>
      <c r="B415" s="412">
        <v>4000</v>
      </c>
      <c r="C415" s="410"/>
      <c r="D415" s="124"/>
      <c r="E415" s="110">
        <f>SUM(E397,E405,E413,E414)</f>
        <v>0</v>
      </c>
      <c r="F415" s="124"/>
      <c r="G415" s="129"/>
      <c r="H415" s="110">
        <f>SUM(H397,H405,H413,H414)</f>
        <v>0</v>
      </c>
      <c r="I415" s="124"/>
      <c r="J415" s="124"/>
      <c r="K415" s="110">
        <f>SUM(K397,K405,K413,K414)</f>
        <v>0</v>
      </c>
      <c r="L415" s="88"/>
      <c r="M415" s="88"/>
      <c r="N415" s="88"/>
      <c r="O415" s="88"/>
      <c r="P415" s="88"/>
      <c r="Q415" s="88"/>
      <c r="R415" s="88"/>
      <c r="S415" s="88"/>
      <c r="T415" s="88"/>
      <c r="U415" s="88"/>
      <c r="V415" s="88"/>
      <c r="W415" s="88"/>
      <c r="X415" s="88"/>
      <c r="Y415" s="88"/>
      <c r="Z415" s="88"/>
    </row>
    <row r="416" spans="1:26" ht="9.75" customHeight="1" x14ac:dyDescent="0.15">
      <c r="A416" s="443" t="s">
        <v>755</v>
      </c>
      <c r="B416" s="420">
        <v>5000</v>
      </c>
      <c r="C416" s="348"/>
      <c r="D416" s="349"/>
      <c r="E416" s="349"/>
      <c r="F416" s="349"/>
      <c r="G416" s="349"/>
      <c r="H416" s="421"/>
      <c r="I416" s="349"/>
      <c r="J416" s="349"/>
      <c r="K416" s="422"/>
      <c r="L416" s="88"/>
      <c r="M416" s="88"/>
      <c r="N416" s="88"/>
      <c r="O416" s="88"/>
      <c r="P416" s="88"/>
      <c r="Q416" s="88"/>
      <c r="R416" s="88"/>
      <c r="S416" s="88"/>
      <c r="T416" s="88"/>
      <c r="U416" s="88"/>
      <c r="V416" s="88"/>
      <c r="W416" s="88"/>
      <c r="X416" s="88"/>
      <c r="Y416" s="88"/>
      <c r="Z416" s="88"/>
    </row>
    <row r="417" spans="1:26" ht="9.75" customHeight="1" x14ac:dyDescent="0.15">
      <c r="A417" s="408" t="s">
        <v>648</v>
      </c>
      <c r="B417" s="488"/>
      <c r="C417" s="124"/>
      <c r="D417" s="124"/>
      <c r="E417" s="124"/>
      <c r="F417" s="124"/>
      <c r="G417" s="124"/>
      <c r="H417" s="124"/>
      <c r="I417" s="124"/>
      <c r="J417" s="124"/>
      <c r="K417" s="124"/>
      <c r="L417" s="88"/>
      <c r="M417" s="88"/>
      <c r="N417" s="88"/>
      <c r="O417" s="88"/>
      <c r="P417" s="88"/>
      <c r="Q417" s="88"/>
      <c r="R417" s="88"/>
      <c r="S417" s="88"/>
      <c r="T417" s="88"/>
      <c r="U417" s="88"/>
      <c r="V417" s="88"/>
      <c r="W417" s="88"/>
      <c r="X417" s="88"/>
      <c r="Y417" s="88"/>
      <c r="Z417" s="88"/>
    </row>
    <row r="418" spans="1:26" ht="9.75" customHeight="1" x14ac:dyDescent="0.15">
      <c r="A418" s="423" t="s">
        <v>649</v>
      </c>
      <c r="B418" s="394">
        <v>5110</v>
      </c>
      <c r="C418" s="124"/>
      <c r="D418" s="124"/>
      <c r="E418" s="124"/>
      <c r="F418" s="124"/>
      <c r="G418" s="124"/>
      <c r="H418" s="148"/>
      <c r="I418" s="124"/>
      <c r="J418" s="124"/>
      <c r="K418" s="103">
        <f t="shared" ref="K418:K425" si="71">SUM(C418:J418)</f>
        <v>0</v>
      </c>
      <c r="L418" s="88"/>
      <c r="M418" s="88"/>
      <c r="N418" s="88"/>
      <c r="O418" s="88"/>
      <c r="P418" s="88"/>
      <c r="Q418" s="88"/>
      <c r="R418" s="88"/>
      <c r="S418" s="88"/>
      <c r="T418" s="88"/>
      <c r="U418" s="88"/>
      <c r="V418" s="88"/>
      <c r="W418" s="88"/>
      <c r="X418" s="88"/>
      <c r="Y418" s="88"/>
      <c r="Z418" s="88"/>
    </row>
    <row r="419" spans="1:26" ht="9.75" customHeight="1" x14ac:dyDescent="0.15">
      <c r="A419" s="393" t="s">
        <v>650</v>
      </c>
      <c r="B419" s="394">
        <v>5120</v>
      </c>
      <c r="C419" s="124"/>
      <c r="D419" s="124"/>
      <c r="E419" s="124"/>
      <c r="F419" s="124"/>
      <c r="G419" s="124"/>
      <c r="H419" s="148"/>
      <c r="I419" s="124"/>
      <c r="J419" s="124"/>
      <c r="K419" s="103">
        <f t="shared" si="71"/>
        <v>0</v>
      </c>
      <c r="L419" s="88"/>
      <c r="M419" s="88"/>
      <c r="N419" s="88"/>
      <c r="O419" s="88"/>
      <c r="P419" s="88"/>
      <c r="Q419" s="88"/>
      <c r="R419" s="88"/>
      <c r="S419" s="88"/>
      <c r="T419" s="88"/>
      <c r="U419" s="88"/>
      <c r="V419" s="88"/>
      <c r="W419" s="88"/>
      <c r="X419" s="88"/>
      <c r="Y419" s="88"/>
      <c r="Z419" s="88"/>
    </row>
    <row r="420" spans="1:26" ht="9.75" customHeight="1" x14ac:dyDescent="0.15">
      <c r="A420" s="393" t="s">
        <v>756</v>
      </c>
      <c r="B420" s="394">
        <v>5130</v>
      </c>
      <c r="C420" s="124"/>
      <c r="D420" s="124"/>
      <c r="E420" s="124"/>
      <c r="F420" s="124"/>
      <c r="G420" s="124"/>
      <c r="H420" s="148"/>
      <c r="I420" s="124"/>
      <c r="J420" s="124"/>
      <c r="K420" s="103">
        <f t="shared" si="71"/>
        <v>0</v>
      </c>
      <c r="L420" s="88"/>
      <c r="M420" s="88"/>
      <c r="N420" s="88"/>
      <c r="O420" s="88"/>
      <c r="P420" s="88"/>
      <c r="Q420" s="88"/>
      <c r="R420" s="88"/>
      <c r="S420" s="88"/>
      <c r="T420" s="88"/>
      <c r="U420" s="88"/>
      <c r="V420" s="88"/>
      <c r="W420" s="88"/>
      <c r="X420" s="88"/>
      <c r="Y420" s="88"/>
      <c r="Z420" s="88"/>
    </row>
    <row r="421" spans="1:26" ht="9.75" customHeight="1" x14ac:dyDescent="0.15">
      <c r="A421" s="393" t="s">
        <v>652</v>
      </c>
      <c r="B421" s="394">
        <v>5140</v>
      </c>
      <c r="C421" s="124"/>
      <c r="D421" s="124"/>
      <c r="E421" s="124"/>
      <c r="F421" s="124"/>
      <c r="G421" s="124"/>
      <c r="H421" s="148"/>
      <c r="I421" s="124"/>
      <c r="J421" s="124"/>
      <c r="K421" s="103">
        <f t="shared" si="71"/>
        <v>0</v>
      </c>
      <c r="L421" s="88"/>
      <c r="M421" s="88"/>
      <c r="N421" s="88"/>
      <c r="O421" s="88"/>
      <c r="P421" s="88"/>
      <c r="Q421" s="88"/>
      <c r="R421" s="88"/>
      <c r="S421" s="88"/>
      <c r="T421" s="88"/>
      <c r="U421" s="88"/>
      <c r="V421" s="88"/>
      <c r="W421" s="88"/>
      <c r="X421" s="88"/>
      <c r="Y421" s="88"/>
      <c r="Z421" s="88"/>
    </row>
    <row r="422" spans="1:26" ht="9.75" customHeight="1" x14ac:dyDescent="0.15">
      <c r="A422" s="393" t="s">
        <v>757</v>
      </c>
      <c r="B422" s="394">
        <v>5150</v>
      </c>
      <c r="C422" s="124"/>
      <c r="D422" s="124"/>
      <c r="E422" s="124"/>
      <c r="F422" s="124"/>
      <c r="G422" s="124"/>
      <c r="H422" s="148"/>
      <c r="I422" s="124"/>
      <c r="J422" s="124"/>
      <c r="K422" s="103">
        <f t="shared" si="71"/>
        <v>0</v>
      </c>
      <c r="L422" s="88"/>
      <c r="M422" s="88"/>
      <c r="N422" s="88"/>
      <c r="O422" s="88"/>
      <c r="P422" s="88"/>
      <c r="Q422" s="88"/>
      <c r="R422" s="88"/>
      <c r="S422" s="88"/>
      <c r="T422" s="88"/>
      <c r="U422" s="88"/>
      <c r="V422" s="88"/>
      <c r="W422" s="88"/>
      <c r="X422" s="88"/>
      <c r="Y422" s="88"/>
      <c r="Z422" s="88"/>
    </row>
    <row r="423" spans="1:26" ht="9.75" customHeight="1" x14ac:dyDescent="0.15">
      <c r="A423" s="520" t="s">
        <v>655</v>
      </c>
      <c r="B423" s="521">
        <v>5200</v>
      </c>
      <c r="C423" s="124"/>
      <c r="D423" s="124"/>
      <c r="E423" s="124"/>
      <c r="F423" s="124"/>
      <c r="G423" s="124"/>
      <c r="H423" s="95"/>
      <c r="I423" s="124"/>
      <c r="J423" s="124"/>
      <c r="K423" s="103">
        <f t="shared" si="71"/>
        <v>0</v>
      </c>
      <c r="L423" s="88"/>
      <c r="M423" s="88"/>
      <c r="N423" s="88"/>
      <c r="O423" s="88"/>
      <c r="P423" s="88"/>
      <c r="Q423" s="88"/>
      <c r="R423" s="88"/>
      <c r="S423" s="88"/>
      <c r="T423" s="88"/>
      <c r="U423" s="88"/>
      <c r="V423" s="88"/>
      <c r="W423" s="88"/>
      <c r="X423" s="88"/>
      <c r="Y423" s="88"/>
      <c r="Z423" s="88"/>
    </row>
    <row r="424" spans="1:26" ht="9.75" customHeight="1" x14ac:dyDescent="0.15">
      <c r="A424" s="522" t="s">
        <v>758</v>
      </c>
      <c r="B424" s="488">
        <v>5300</v>
      </c>
      <c r="C424" s="124"/>
      <c r="D424" s="124"/>
      <c r="E424" s="124"/>
      <c r="F424" s="124"/>
      <c r="G424" s="124"/>
      <c r="H424" s="95"/>
      <c r="I424" s="124"/>
      <c r="J424" s="124"/>
      <c r="K424" s="103">
        <f t="shared" si="71"/>
        <v>0</v>
      </c>
      <c r="L424" s="88"/>
      <c r="M424" s="88"/>
      <c r="N424" s="88"/>
      <c r="O424" s="88"/>
      <c r="P424" s="88"/>
      <c r="Q424" s="88"/>
      <c r="R424" s="88"/>
      <c r="S424" s="88"/>
      <c r="T424" s="88"/>
      <c r="U424" s="88"/>
      <c r="V424" s="88"/>
      <c r="W424" s="88"/>
      <c r="X424" s="88"/>
      <c r="Y424" s="88"/>
      <c r="Z424" s="88"/>
    </row>
    <row r="425" spans="1:26" ht="9.75" customHeight="1" x14ac:dyDescent="0.15">
      <c r="A425" s="491" t="s">
        <v>759</v>
      </c>
      <c r="B425" s="488">
        <v>5400</v>
      </c>
      <c r="C425" s="124"/>
      <c r="D425" s="124"/>
      <c r="E425" s="148"/>
      <c r="F425" s="124"/>
      <c r="G425" s="124"/>
      <c r="H425" s="95"/>
      <c r="I425" s="124"/>
      <c r="J425" s="124"/>
      <c r="K425" s="103">
        <f t="shared" si="71"/>
        <v>0</v>
      </c>
      <c r="L425" s="88"/>
      <c r="M425" s="88"/>
      <c r="N425" s="88"/>
      <c r="O425" s="88"/>
      <c r="P425" s="88"/>
      <c r="Q425" s="88"/>
      <c r="R425" s="88"/>
      <c r="S425" s="88"/>
      <c r="T425" s="88"/>
      <c r="U425" s="88"/>
      <c r="V425" s="88"/>
      <c r="W425" s="88"/>
      <c r="X425" s="88"/>
      <c r="Y425" s="88"/>
      <c r="Z425" s="88"/>
    </row>
    <row r="426" spans="1:26" ht="9.75" customHeight="1" x14ac:dyDescent="0.15">
      <c r="A426" s="424" t="s">
        <v>656</v>
      </c>
      <c r="B426" s="370">
        <v>5000</v>
      </c>
      <c r="C426" s="124"/>
      <c r="D426" s="124"/>
      <c r="E426" s="110">
        <f>SUM(E418:E425)</f>
        <v>0</v>
      </c>
      <c r="F426" s="124"/>
      <c r="G426" s="124"/>
      <c r="H426" s="110">
        <f>SUM(H418:H425)</f>
        <v>0</v>
      </c>
      <c r="I426" s="124"/>
      <c r="J426" s="124"/>
      <c r="K426" s="110">
        <f>SUM(K418:K425)</f>
        <v>0</v>
      </c>
      <c r="L426" s="88"/>
      <c r="M426" s="88"/>
      <c r="N426" s="88"/>
      <c r="O426" s="88"/>
      <c r="P426" s="88"/>
      <c r="Q426" s="88"/>
      <c r="R426" s="88"/>
      <c r="S426" s="88"/>
      <c r="T426" s="88"/>
      <c r="U426" s="88"/>
      <c r="V426" s="88"/>
      <c r="W426" s="88"/>
      <c r="X426" s="88"/>
      <c r="Y426" s="88"/>
      <c r="Z426" s="88"/>
    </row>
    <row r="427" spans="1:26" ht="9.75" customHeight="1" x14ac:dyDescent="0.15">
      <c r="A427" s="523" t="s">
        <v>760</v>
      </c>
      <c r="B427" s="524">
        <v>6000</v>
      </c>
      <c r="C427" s="124"/>
      <c r="D427" s="124"/>
      <c r="E427" s="152"/>
      <c r="F427" s="124"/>
      <c r="G427" s="124"/>
      <c r="H427" s="525"/>
      <c r="I427" s="152"/>
      <c r="J427" s="124"/>
      <c r="K427" s="103">
        <f>SUM(C427:J427)</f>
        <v>0</v>
      </c>
      <c r="L427" s="88"/>
      <c r="M427" s="88"/>
      <c r="N427" s="88"/>
      <c r="O427" s="88"/>
      <c r="P427" s="88"/>
      <c r="Q427" s="88"/>
      <c r="R427" s="88"/>
      <c r="S427" s="88"/>
      <c r="T427" s="88"/>
      <c r="U427" s="88"/>
      <c r="V427" s="88"/>
      <c r="W427" s="88"/>
      <c r="X427" s="88"/>
      <c r="Y427" s="88"/>
      <c r="Z427" s="88"/>
    </row>
    <row r="428" spans="1:26" ht="9.75" customHeight="1" x14ac:dyDescent="0.15">
      <c r="A428" s="1000" t="s">
        <v>677</v>
      </c>
      <c r="B428" s="993"/>
      <c r="C428" s="110">
        <f t="shared" ref="C428:D428" si="72">SUM(C344+C387+C388)</f>
        <v>0</v>
      </c>
      <c r="D428" s="110">
        <f t="shared" si="72"/>
        <v>0</v>
      </c>
      <c r="E428" s="110">
        <f>SUM(E344+E387+E388+E415+E426)</f>
        <v>49000</v>
      </c>
      <c r="F428" s="110">
        <f t="shared" ref="F428:G428" si="73">SUM(F344+F387+F388)</f>
        <v>0</v>
      </c>
      <c r="G428" s="110">
        <f t="shared" si="73"/>
        <v>0</v>
      </c>
      <c r="H428" s="110">
        <f>SUM(H344+H387+H388+H415+H426+H427)</f>
        <v>0</v>
      </c>
      <c r="I428" s="110">
        <f t="shared" ref="I428:J428" si="74">SUM(I344+I387+I388)</f>
        <v>0</v>
      </c>
      <c r="J428" s="110">
        <f t="shared" si="74"/>
        <v>0</v>
      </c>
      <c r="K428" s="110">
        <f>SUM(K344+K387+K388+K415+K426+K427)</f>
        <v>49000</v>
      </c>
      <c r="L428" s="526"/>
      <c r="M428" s="526"/>
      <c r="N428" s="526"/>
      <c r="O428" s="526"/>
      <c r="P428" s="526"/>
      <c r="Q428" s="526"/>
      <c r="R428" s="526"/>
      <c r="S428" s="526"/>
      <c r="T428" s="526"/>
      <c r="U428" s="526"/>
      <c r="V428" s="526"/>
      <c r="W428" s="526"/>
      <c r="X428" s="526"/>
      <c r="Y428" s="526"/>
      <c r="Z428" s="526"/>
    </row>
    <row r="429" spans="1:26" ht="9.75" customHeight="1" x14ac:dyDescent="0.15">
      <c r="A429" s="1002" t="s">
        <v>678</v>
      </c>
      <c r="B429" s="1003"/>
      <c r="C429" s="527"/>
      <c r="D429" s="528"/>
      <c r="E429" s="528"/>
      <c r="F429" s="528"/>
      <c r="G429" s="528"/>
      <c r="H429" s="528"/>
      <c r="I429" s="528"/>
      <c r="J429" s="529"/>
      <c r="K429" s="110">
        <f>'EstRev 6-11'!J272-'EstExp 12-20'!K428</f>
        <v>-14767</v>
      </c>
      <c r="L429" s="88"/>
      <c r="M429" s="88"/>
      <c r="N429" s="88"/>
      <c r="O429" s="88"/>
      <c r="P429" s="88"/>
      <c r="Q429" s="88"/>
      <c r="R429" s="88"/>
      <c r="S429" s="88"/>
      <c r="T429" s="88"/>
      <c r="U429" s="88"/>
      <c r="V429" s="88"/>
      <c r="W429" s="88"/>
      <c r="X429" s="88"/>
      <c r="Y429" s="88"/>
      <c r="Z429" s="88"/>
    </row>
    <row r="430" spans="1:26" ht="9.75" customHeight="1" x14ac:dyDescent="0.15">
      <c r="A430" s="530"/>
      <c r="B430" s="531"/>
      <c r="C430" s="532"/>
      <c r="D430" s="533"/>
      <c r="E430" s="533"/>
      <c r="F430" s="533"/>
      <c r="G430" s="533"/>
      <c r="H430" s="533"/>
      <c r="I430" s="533"/>
      <c r="J430" s="533"/>
      <c r="K430" s="534"/>
      <c r="L430" s="88"/>
      <c r="M430" s="88"/>
      <c r="N430" s="88"/>
      <c r="O430" s="88"/>
      <c r="P430" s="88"/>
      <c r="Q430" s="88"/>
      <c r="R430" s="88"/>
      <c r="S430" s="88"/>
      <c r="T430" s="88"/>
      <c r="U430" s="88"/>
      <c r="V430" s="88"/>
      <c r="W430" s="88"/>
      <c r="X430" s="88"/>
      <c r="Y430" s="88"/>
      <c r="Z430" s="88"/>
    </row>
    <row r="431" spans="1:26" ht="9.75" customHeight="1" x14ac:dyDescent="0.15">
      <c r="A431" s="96" t="s">
        <v>761</v>
      </c>
      <c r="B431" s="142"/>
      <c r="C431" s="463"/>
      <c r="D431" s="98"/>
      <c r="E431" s="98"/>
      <c r="F431" s="98"/>
      <c r="G431" s="98"/>
      <c r="H431" s="98"/>
      <c r="I431" s="98"/>
      <c r="J431" s="98"/>
      <c r="K431" s="99"/>
      <c r="L431" s="88"/>
      <c r="M431" s="88"/>
      <c r="N431" s="88"/>
      <c r="O431" s="88"/>
      <c r="P431" s="88"/>
      <c r="Q431" s="88"/>
      <c r="R431" s="88"/>
      <c r="S431" s="88"/>
      <c r="T431" s="88"/>
      <c r="U431" s="88"/>
      <c r="V431" s="88"/>
      <c r="W431" s="88"/>
      <c r="X431" s="88"/>
      <c r="Y431" s="88"/>
      <c r="Z431" s="88"/>
    </row>
    <row r="432" spans="1:26" ht="9.75" customHeight="1" x14ac:dyDescent="0.15">
      <c r="A432" s="443" t="s">
        <v>762</v>
      </c>
      <c r="B432" s="481" t="s">
        <v>370</v>
      </c>
      <c r="C432" s="348"/>
      <c r="D432" s="349"/>
      <c r="E432" s="349"/>
      <c r="F432" s="349"/>
      <c r="G432" s="349"/>
      <c r="H432" s="349"/>
      <c r="I432" s="349"/>
      <c r="J432" s="349"/>
      <c r="K432" s="350"/>
      <c r="L432" s="88"/>
      <c r="M432" s="88"/>
      <c r="N432" s="88"/>
      <c r="O432" s="88"/>
      <c r="P432" s="88"/>
      <c r="Q432" s="88"/>
      <c r="R432" s="88"/>
      <c r="S432" s="88"/>
      <c r="T432" s="88"/>
      <c r="U432" s="88"/>
      <c r="V432" s="88"/>
      <c r="W432" s="88"/>
      <c r="X432" s="88"/>
      <c r="Y432" s="88"/>
      <c r="Z432" s="88"/>
    </row>
    <row r="433" spans="1:26" ht="9.75" customHeight="1" x14ac:dyDescent="0.15">
      <c r="A433" s="389" t="s">
        <v>601</v>
      </c>
      <c r="B433" s="439">
        <v>2500</v>
      </c>
      <c r="C433" s="124"/>
      <c r="D433" s="124"/>
      <c r="E433" s="124"/>
      <c r="F433" s="124"/>
      <c r="G433" s="124"/>
      <c r="H433" s="124"/>
      <c r="I433" s="124"/>
      <c r="J433" s="124"/>
      <c r="K433" s="124"/>
      <c r="L433" s="88"/>
      <c r="M433" s="88"/>
      <c r="N433" s="88"/>
      <c r="O433" s="88"/>
      <c r="P433" s="88"/>
      <c r="Q433" s="88"/>
      <c r="R433" s="88"/>
      <c r="S433" s="88"/>
      <c r="T433" s="88"/>
      <c r="U433" s="88"/>
      <c r="V433" s="88"/>
      <c r="W433" s="88"/>
      <c r="X433" s="88"/>
      <c r="Y433" s="88"/>
      <c r="Z433" s="88"/>
    </row>
    <row r="434" spans="1:26" ht="9.75" customHeight="1" x14ac:dyDescent="0.15">
      <c r="A434" s="393" t="s">
        <v>665</v>
      </c>
      <c r="B434" s="394">
        <v>2530</v>
      </c>
      <c r="C434" s="148"/>
      <c r="D434" s="148"/>
      <c r="E434" s="148"/>
      <c r="F434" s="148"/>
      <c r="G434" s="148"/>
      <c r="H434" s="148"/>
      <c r="I434" s="148"/>
      <c r="J434" s="124"/>
      <c r="K434" s="103">
        <f t="shared" ref="K434:K435" si="75">SUM(C434:J434)</f>
        <v>0</v>
      </c>
      <c r="L434" s="88"/>
      <c r="M434" s="88"/>
      <c r="N434" s="88"/>
      <c r="O434" s="88"/>
      <c r="P434" s="88"/>
      <c r="Q434" s="88"/>
      <c r="R434" s="88"/>
      <c r="S434" s="88"/>
      <c r="T434" s="88"/>
      <c r="U434" s="88"/>
      <c r="V434" s="88"/>
      <c r="W434" s="88"/>
      <c r="X434" s="88"/>
      <c r="Y434" s="88"/>
      <c r="Z434" s="88"/>
    </row>
    <row r="435" spans="1:26" ht="9.75" customHeight="1" x14ac:dyDescent="0.15">
      <c r="A435" s="393" t="s">
        <v>725</v>
      </c>
      <c r="B435" s="394">
        <v>2540</v>
      </c>
      <c r="C435" s="148"/>
      <c r="D435" s="148"/>
      <c r="E435" s="148"/>
      <c r="F435" s="148"/>
      <c r="G435" s="148"/>
      <c r="H435" s="148"/>
      <c r="I435" s="148"/>
      <c r="J435" s="124"/>
      <c r="K435" s="103">
        <f t="shared" si="75"/>
        <v>0</v>
      </c>
      <c r="L435" s="88"/>
      <c r="M435" s="88"/>
      <c r="N435" s="88"/>
      <c r="O435" s="88"/>
      <c r="P435" s="88"/>
      <c r="Q435" s="88"/>
      <c r="R435" s="88"/>
      <c r="S435" s="88"/>
      <c r="T435" s="88"/>
      <c r="U435" s="88"/>
      <c r="V435" s="88"/>
      <c r="W435" s="88"/>
      <c r="X435" s="88"/>
      <c r="Y435" s="88"/>
      <c r="Z435" s="88"/>
    </row>
    <row r="436" spans="1:26" ht="9.75" customHeight="1" x14ac:dyDescent="0.15">
      <c r="A436" s="424" t="s">
        <v>608</v>
      </c>
      <c r="B436" s="370">
        <v>2500</v>
      </c>
      <c r="C436" s="116">
        <f t="shared" ref="C436:I436" si="76">SUM(C434:C435)</f>
        <v>0</v>
      </c>
      <c r="D436" s="116">
        <f t="shared" si="76"/>
        <v>0</v>
      </c>
      <c r="E436" s="116">
        <f t="shared" si="76"/>
        <v>0</v>
      </c>
      <c r="F436" s="116">
        <f t="shared" si="76"/>
        <v>0</v>
      </c>
      <c r="G436" s="116">
        <f t="shared" si="76"/>
        <v>0</v>
      </c>
      <c r="H436" s="116">
        <f t="shared" si="76"/>
        <v>0</v>
      </c>
      <c r="I436" s="116">
        <f t="shared" si="76"/>
        <v>0</v>
      </c>
      <c r="J436" s="124"/>
      <c r="K436" s="116">
        <f>SUM(K434:K435)</f>
        <v>0</v>
      </c>
      <c r="L436" s="88"/>
      <c r="M436" s="88"/>
      <c r="N436" s="88"/>
      <c r="O436" s="88"/>
      <c r="P436" s="88"/>
      <c r="Q436" s="88"/>
      <c r="R436" s="88"/>
      <c r="S436" s="88"/>
      <c r="T436" s="88"/>
      <c r="U436" s="88"/>
      <c r="V436" s="88"/>
      <c r="W436" s="88"/>
      <c r="X436" s="88"/>
      <c r="Y436" s="88"/>
      <c r="Z436" s="88"/>
    </row>
    <row r="437" spans="1:26" ht="9.75" customHeight="1" x14ac:dyDescent="0.15">
      <c r="A437" s="389" t="s">
        <v>763</v>
      </c>
      <c r="B437" s="403">
        <v>2900</v>
      </c>
      <c r="C437" s="148"/>
      <c r="D437" s="148"/>
      <c r="E437" s="148"/>
      <c r="F437" s="148"/>
      <c r="G437" s="148"/>
      <c r="H437" s="148"/>
      <c r="I437" s="148"/>
      <c r="J437" s="124"/>
      <c r="K437" s="189">
        <f>SUM(C437:J437)</f>
        <v>0</v>
      </c>
      <c r="L437" s="88"/>
      <c r="M437" s="88"/>
      <c r="N437" s="88"/>
      <c r="O437" s="88"/>
      <c r="P437" s="88"/>
      <c r="Q437" s="88"/>
      <c r="R437" s="88"/>
      <c r="S437" s="88"/>
      <c r="T437" s="88"/>
      <c r="U437" s="88"/>
      <c r="V437" s="88"/>
      <c r="W437" s="88"/>
      <c r="X437" s="88"/>
      <c r="Y437" s="88"/>
      <c r="Z437" s="88"/>
    </row>
    <row r="438" spans="1:26" ht="9.75" customHeight="1" x14ac:dyDescent="0.15">
      <c r="A438" s="175" t="s">
        <v>618</v>
      </c>
      <c r="B438" s="370">
        <v>2000</v>
      </c>
      <c r="C438" s="116">
        <f t="shared" ref="C438:I438" si="77">SUM(C436,C437)</f>
        <v>0</v>
      </c>
      <c r="D438" s="116">
        <f t="shared" si="77"/>
        <v>0</v>
      </c>
      <c r="E438" s="116">
        <f t="shared" si="77"/>
        <v>0</v>
      </c>
      <c r="F438" s="116">
        <f t="shared" si="77"/>
        <v>0</v>
      </c>
      <c r="G438" s="116">
        <f t="shared" si="77"/>
        <v>0</v>
      </c>
      <c r="H438" s="116">
        <f t="shared" si="77"/>
        <v>0</v>
      </c>
      <c r="I438" s="116">
        <f t="shared" si="77"/>
        <v>0</v>
      </c>
      <c r="J438" s="124"/>
      <c r="K438" s="116">
        <f>SUM(K436,K437)</f>
        <v>0</v>
      </c>
      <c r="L438" s="88"/>
      <c r="M438" s="88"/>
      <c r="N438" s="88"/>
      <c r="O438" s="88"/>
      <c r="P438" s="88"/>
      <c r="Q438" s="88"/>
      <c r="R438" s="88"/>
      <c r="S438" s="88"/>
      <c r="T438" s="88"/>
      <c r="U438" s="88"/>
      <c r="V438" s="88"/>
      <c r="W438" s="88"/>
      <c r="X438" s="88"/>
      <c r="Y438" s="88"/>
      <c r="Z438" s="88"/>
    </row>
    <row r="439" spans="1:26" ht="9.75" customHeight="1" x14ac:dyDescent="0.15">
      <c r="A439" s="443" t="s">
        <v>764</v>
      </c>
      <c r="B439" s="535">
        <v>4000</v>
      </c>
      <c r="C439" s="503"/>
      <c r="D439" s="421"/>
      <c r="E439" s="421"/>
      <c r="F439" s="421"/>
      <c r="G439" s="421"/>
      <c r="H439" s="421"/>
      <c r="I439" s="421"/>
      <c r="J439" s="349"/>
      <c r="K439" s="422"/>
      <c r="L439" s="88"/>
      <c r="M439" s="88"/>
      <c r="N439" s="88"/>
      <c r="O439" s="88"/>
      <c r="P439" s="88"/>
      <c r="Q439" s="88"/>
      <c r="R439" s="88"/>
      <c r="S439" s="88"/>
      <c r="T439" s="88"/>
      <c r="U439" s="88"/>
      <c r="V439" s="88"/>
      <c r="W439" s="88"/>
      <c r="X439" s="88"/>
      <c r="Y439" s="88"/>
      <c r="Z439" s="88"/>
    </row>
    <row r="440" spans="1:26" ht="9.75" customHeight="1" x14ac:dyDescent="0.15">
      <c r="A440" s="417" t="s">
        <v>736</v>
      </c>
      <c r="B440" s="151">
        <v>4110</v>
      </c>
      <c r="C440" s="124"/>
      <c r="D440" s="124"/>
      <c r="E440" s="124"/>
      <c r="F440" s="124"/>
      <c r="G440" s="124"/>
      <c r="H440" s="171"/>
      <c r="I440" s="129"/>
      <c r="J440" s="124"/>
      <c r="K440" s="168">
        <f t="shared" ref="K440:K442" si="78">H440</f>
        <v>0</v>
      </c>
      <c r="L440" s="88"/>
      <c r="M440" s="88"/>
      <c r="N440" s="88"/>
      <c r="O440" s="88"/>
      <c r="P440" s="88"/>
      <c r="Q440" s="88"/>
      <c r="R440" s="88"/>
      <c r="S440" s="88"/>
      <c r="T440" s="88"/>
      <c r="U440" s="88"/>
      <c r="V440" s="88"/>
      <c r="W440" s="88"/>
      <c r="X440" s="88"/>
      <c r="Y440" s="88"/>
      <c r="Z440" s="88"/>
    </row>
    <row r="441" spans="1:26" ht="9.75" customHeight="1" x14ac:dyDescent="0.15">
      <c r="A441" s="417" t="s">
        <v>765</v>
      </c>
      <c r="B441" s="151">
        <v>4120</v>
      </c>
      <c r="C441" s="124"/>
      <c r="D441" s="124"/>
      <c r="E441" s="124"/>
      <c r="F441" s="124"/>
      <c r="G441" s="124"/>
      <c r="H441" s="148"/>
      <c r="I441" s="129"/>
      <c r="J441" s="124"/>
      <c r="K441" s="130">
        <f t="shared" si="78"/>
        <v>0</v>
      </c>
      <c r="L441" s="88"/>
      <c r="M441" s="88"/>
      <c r="N441" s="88"/>
      <c r="O441" s="88"/>
      <c r="P441" s="88"/>
      <c r="Q441" s="88"/>
      <c r="R441" s="88"/>
      <c r="S441" s="88"/>
      <c r="T441" s="88"/>
      <c r="U441" s="88"/>
      <c r="V441" s="88"/>
      <c r="W441" s="88"/>
      <c r="X441" s="88"/>
      <c r="Y441" s="88"/>
      <c r="Z441" s="88"/>
    </row>
    <row r="442" spans="1:26" ht="9.75" customHeight="1" x14ac:dyDescent="0.15">
      <c r="A442" s="423" t="s">
        <v>766</v>
      </c>
      <c r="B442" s="394">
        <v>4190</v>
      </c>
      <c r="C442" s="124"/>
      <c r="D442" s="124"/>
      <c r="E442" s="124"/>
      <c r="F442" s="124"/>
      <c r="G442" s="124"/>
      <c r="H442" s="171"/>
      <c r="I442" s="536"/>
      <c r="J442" s="124"/>
      <c r="K442" s="125">
        <f t="shared" si="78"/>
        <v>0</v>
      </c>
      <c r="L442" s="88"/>
      <c r="M442" s="88"/>
      <c r="N442" s="88"/>
      <c r="O442" s="88"/>
      <c r="P442" s="88"/>
      <c r="Q442" s="88"/>
      <c r="R442" s="88"/>
      <c r="S442" s="88"/>
      <c r="T442" s="88"/>
      <c r="U442" s="88"/>
      <c r="V442" s="88"/>
      <c r="W442" s="88"/>
      <c r="X442" s="88"/>
      <c r="Y442" s="88"/>
      <c r="Z442" s="88"/>
    </row>
    <row r="443" spans="1:26" ht="9.75" customHeight="1" x14ac:dyDescent="0.15">
      <c r="A443" s="424" t="s">
        <v>767</v>
      </c>
      <c r="B443" s="370">
        <v>4000</v>
      </c>
      <c r="C443" s="124"/>
      <c r="D443" s="124"/>
      <c r="E443" s="124"/>
      <c r="F443" s="124"/>
      <c r="G443" s="124"/>
      <c r="H443" s="110">
        <f>SUM(H440:H442)</f>
        <v>0</v>
      </c>
      <c r="I443" s="536"/>
      <c r="J443" s="124"/>
      <c r="K443" s="110">
        <f>SUM(K440:K442)</f>
        <v>0</v>
      </c>
      <c r="L443" s="88"/>
      <c r="M443" s="88"/>
      <c r="N443" s="88"/>
      <c r="O443" s="88"/>
      <c r="P443" s="88"/>
      <c r="Q443" s="88"/>
      <c r="R443" s="88"/>
      <c r="S443" s="88"/>
      <c r="T443" s="88"/>
      <c r="U443" s="88"/>
      <c r="V443" s="88"/>
      <c r="W443" s="88"/>
      <c r="X443" s="88"/>
      <c r="Y443" s="88"/>
      <c r="Z443" s="88"/>
    </row>
    <row r="444" spans="1:26" ht="9.75" customHeight="1" x14ac:dyDescent="0.15">
      <c r="A444" s="443" t="s">
        <v>768</v>
      </c>
      <c r="B444" s="405">
        <v>5000</v>
      </c>
      <c r="C444" s="348"/>
      <c r="D444" s="349"/>
      <c r="E444" s="349"/>
      <c r="F444" s="349"/>
      <c r="G444" s="349"/>
      <c r="H444" s="421"/>
      <c r="I444" s="349"/>
      <c r="J444" s="349"/>
      <c r="K444" s="422"/>
      <c r="L444" s="88"/>
      <c r="M444" s="88"/>
      <c r="N444" s="88"/>
      <c r="O444" s="88"/>
      <c r="P444" s="88"/>
      <c r="Q444" s="88"/>
      <c r="R444" s="88"/>
      <c r="S444" s="88"/>
      <c r="T444" s="88"/>
      <c r="U444" s="88"/>
      <c r="V444" s="88"/>
      <c r="W444" s="88"/>
      <c r="X444" s="88"/>
      <c r="Y444" s="88"/>
      <c r="Z444" s="88"/>
    </row>
    <row r="445" spans="1:26" ht="9.75" customHeight="1" x14ac:dyDescent="0.15">
      <c r="A445" s="389" t="s">
        <v>648</v>
      </c>
      <c r="B445" s="439">
        <v>5100</v>
      </c>
      <c r="C445" s="124"/>
      <c r="D445" s="124"/>
      <c r="E445" s="124"/>
      <c r="F445" s="124"/>
      <c r="G445" s="124"/>
      <c r="H445" s="124"/>
      <c r="I445" s="124"/>
      <c r="J445" s="124"/>
      <c r="K445" s="124"/>
      <c r="L445" s="88"/>
      <c r="M445" s="88"/>
      <c r="N445" s="88"/>
      <c r="O445" s="88"/>
      <c r="P445" s="88"/>
      <c r="Q445" s="88"/>
      <c r="R445" s="88"/>
      <c r="S445" s="88"/>
      <c r="T445" s="88"/>
      <c r="U445" s="88"/>
      <c r="V445" s="88"/>
      <c r="W445" s="88"/>
      <c r="X445" s="88"/>
      <c r="Y445" s="88"/>
      <c r="Z445" s="88"/>
    </row>
    <row r="446" spans="1:26" ht="9.75" customHeight="1" x14ac:dyDescent="0.15">
      <c r="A446" s="393" t="s">
        <v>649</v>
      </c>
      <c r="B446" s="394">
        <v>5110</v>
      </c>
      <c r="C446" s="124"/>
      <c r="D446" s="124"/>
      <c r="E446" s="124"/>
      <c r="F446" s="124"/>
      <c r="G446" s="124"/>
      <c r="H446" s="148"/>
      <c r="I446" s="124"/>
      <c r="J446" s="124"/>
      <c r="K446" s="103">
        <f t="shared" ref="K446:K447" si="79">SUM(C446:J446)</f>
        <v>0</v>
      </c>
      <c r="L446" s="88"/>
      <c r="M446" s="88"/>
      <c r="N446" s="88"/>
      <c r="O446" s="88"/>
      <c r="P446" s="88"/>
      <c r="Q446" s="88"/>
      <c r="R446" s="88"/>
      <c r="S446" s="88"/>
      <c r="T446" s="88"/>
      <c r="U446" s="88"/>
      <c r="V446" s="88"/>
      <c r="W446" s="88"/>
      <c r="X446" s="88"/>
      <c r="Y446" s="88"/>
      <c r="Z446" s="88"/>
    </row>
    <row r="447" spans="1:26" ht="9.75" customHeight="1" x14ac:dyDescent="0.15">
      <c r="A447" s="398" t="s">
        <v>769</v>
      </c>
      <c r="B447" s="537">
        <v>5150</v>
      </c>
      <c r="C447" s="124"/>
      <c r="D447" s="124"/>
      <c r="E447" s="124"/>
      <c r="F447" s="124"/>
      <c r="G447" s="124"/>
      <c r="H447" s="148"/>
      <c r="I447" s="124"/>
      <c r="J447" s="124"/>
      <c r="K447" s="103">
        <f t="shared" si="79"/>
        <v>0</v>
      </c>
      <c r="L447" s="88"/>
      <c r="M447" s="88"/>
      <c r="N447" s="88"/>
      <c r="O447" s="88"/>
      <c r="P447" s="88"/>
      <c r="Q447" s="88"/>
      <c r="R447" s="88"/>
      <c r="S447" s="88"/>
      <c r="T447" s="88"/>
      <c r="U447" s="88"/>
      <c r="V447" s="88"/>
      <c r="W447" s="88"/>
      <c r="X447" s="88"/>
      <c r="Y447" s="88"/>
      <c r="Z447" s="88"/>
    </row>
    <row r="448" spans="1:26" ht="9.75" customHeight="1" x14ac:dyDescent="0.15">
      <c r="A448" s="538" t="s">
        <v>654</v>
      </c>
      <c r="B448" s="539">
        <v>5100</v>
      </c>
      <c r="C448" s="124"/>
      <c r="D448" s="124"/>
      <c r="E448" s="124"/>
      <c r="F448" s="124"/>
      <c r="G448" s="124"/>
      <c r="H448" s="110">
        <f>SUM(H446:H447)</f>
        <v>0</v>
      </c>
      <c r="I448" s="124"/>
      <c r="J448" s="124"/>
      <c r="K448" s="110">
        <f>SUM(K446:K447)</f>
        <v>0</v>
      </c>
      <c r="L448" s="88"/>
      <c r="M448" s="88"/>
      <c r="N448" s="88"/>
      <c r="O448" s="88"/>
      <c r="P448" s="88"/>
      <c r="Q448" s="88"/>
      <c r="R448" s="88"/>
      <c r="S448" s="88"/>
      <c r="T448" s="88"/>
      <c r="U448" s="88"/>
      <c r="V448" s="88"/>
      <c r="W448" s="88"/>
      <c r="X448" s="88"/>
      <c r="Y448" s="88"/>
      <c r="Z448" s="88"/>
    </row>
    <row r="449" spans="1:26" ht="9.75" customHeight="1" x14ac:dyDescent="0.15">
      <c r="A449" s="520" t="s">
        <v>655</v>
      </c>
      <c r="B449" s="521">
        <v>5200</v>
      </c>
      <c r="C449" s="124"/>
      <c r="D449" s="124"/>
      <c r="E449" s="124"/>
      <c r="F449" s="124"/>
      <c r="G449" s="124"/>
      <c r="H449" s="113"/>
      <c r="I449" s="124"/>
      <c r="J449" s="124"/>
      <c r="K449" s="203">
        <f t="shared" ref="K449:K450" si="80">H449</f>
        <v>0</v>
      </c>
      <c r="L449" s="88"/>
      <c r="M449" s="88"/>
      <c r="N449" s="88"/>
      <c r="O449" s="88"/>
      <c r="P449" s="88"/>
      <c r="Q449" s="88"/>
      <c r="R449" s="88"/>
      <c r="S449" s="88"/>
      <c r="T449" s="88"/>
      <c r="U449" s="88"/>
      <c r="V449" s="88"/>
      <c r="W449" s="88"/>
      <c r="X449" s="88"/>
      <c r="Y449" s="88"/>
      <c r="Z449" s="88"/>
    </row>
    <row r="450" spans="1:26" ht="9.75" customHeight="1" x14ac:dyDescent="0.15">
      <c r="A450" s="522" t="s">
        <v>770</v>
      </c>
      <c r="B450" s="521">
        <v>5300</v>
      </c>
      <c r="C450" s="124"/>
      <c r="D450" s="124"/>
      <c r="E450" s="124"/>
      <c r="F450" s="124"/>
      <c r="G450" s="124"/>
      <c r="H450" s="148"/>
      <c r="I450" s="124"/>
      <c r="J450" s="124"/>
      <c r="K450" s="110">
        <f t="shared" si="80"/>
        <v>0</v>
      </c>
      <c r="L450" s="88"/>
      <c r="M450" s="88"/>
      <c r="N450" s="88"/>
      <c r="O450" s="88"/>
      <c r="P450" s="88"/>
      <c r="Q450" s="88"/>
      <c r="R450" s="88"/>
      <c r="S450" s="88"/>
      <c r="T450" s="88"/>
      <c r="U450" s="88"/>
      <c r="V450" s="88"/>
      <c r="W450" s="88"/>
      <c r="X450" s="88"/>
      <c r="Y450" s="88"/>
      <c r="Z450" s="88"/>
    </row>
    <row r="451" spans="1:26" ht="9.75" customHeight="1" x14ac:dyDescent="0.15">
      <c r="A451" s="424" t="s">
        <v>656</v>
      </c>
      <c r="B451" s="370">
        <v>5000</v>
      </c>
      <c r="C451" s="124"/>
      <c r="D451" s="124"/>
      <c r="E451" s="124"/>
      <c r="F451" s="124"/>
      <c r="G451" s="124"/>
      <c r="H451" s="203">
        <f>SUM(H448:H450)</f>
        <v>0</v>
      </c>
      <c r="I451" s="124"/>
      <c r="J451" s="124"/>
      <c r="K451" s="116">
        <f>SUM(K448:K450)</f>
        <v>0</v>
      </c>
      <c r="L451" s="88"/>
      <c r="M451" s="88"/>
      <c r="N451" s="88"/>
      <c r="O451" s="88"/>
      <c r="P451" s="88"/>
      <c r="Q451" s="88"/>
      <c r="R451" s="88"/>
      <c r="S451" s="88"/>
      <c r="T451" s="88"/>
      <c r="U451" s="88"/>
      <c r="V451" s="88"/>
      <c r="W451" s="88"/>
      <c r="X451" s="88"/>
      <c r="Y451" s="88"/>
      <c r="Z451" s="88"/>
    </row>
    <row r="452" spans="1:26" ht="9.75" customHeight="1" x14ac:dyDescent="0.15">
      <c r="A452" s="540" t="s">
        <v>771</v>
      </c>
      <c r="B452" s="405">
        <v>6000</v>
      </c>
      <c r="C452" s="124"/>
      <c r="D452" s="124"/>
      <c r="E452" s="124"/>
      <c r="F452" s="124"/>
      <c r="G452" s="124"/>
      <c r="H452" s="444"/>
      <c r="I452" s="124"/>
      <c r="J452" s="124"/>
      <c r="K452" s="136">
        <f>SUM(C452:J452)</f>
        <v>0</v>
      </c>
      <c r="L452" s="88"/>
      <c r="M452" s="88"/>
      <c r="N452" s="88"/>
      <c r="O452" s="88"/>
      <c r="P452" s="88"/>
      <c r="Q452" s="88"/>
      <c r="R452" s="88"/>
      <c r="S452" s="88"/>
      <c r="T452" s="88"/>
      <c r="U452" s="88"/>
      <c r="V452" s="88"/>
      <c r="W452" s="88"/>
      <c r="X452" s="88"/>
      <c r="Y452" s="88"/>
      <c r="Z452" s="88"/>
    </row>
    <row r="453" spans="1:26" ht="9.75" customHeight="1" x14ac:dyDescent="0.15">
      <c r="A453" s="1000" t="s">
        <v>677</v>
      </c>
      <c r="B453" s="993"/>
      <c r="C453" s="110">
        <f t="shared" ref="C453:G453" si="81">SUM(C438)</f>
        <v>0</v>
      </c>
      <c r="D453" s="110">
        <f t="shared" si="81"/>
        <v>0</v>
      </c>
      <c r="E453" s="110">
        <f t="shared" si="81"/>
        <v>0</v>
      </c>
      <c r="F453" s="110">
        <f t="shared" si="81"/>
        <v>0</v>
      </c>
      <c r="G453" s="110">
        <f t="shared" si="81"/>
        <v>0</v>
      </c>
      <c r="H453" s="110">
        <f>SUM(H438,H443,H451,H452)</f>
        <v>0</v>
      </c>
      <c r="I453" s="110">
        <f>SUM(I438)</f>
        <v>0</v>
      </c>
      <c r="J453" s="124"/>
      <c r="K453" s="110">
        <f>SUM(K438,K443,K451,K452)</f>
        <v>0</v>
      </c>
      <c r="L453" s="88"/>
      <c r="M453" s="88"/>
      <c r="N453" s="88"/>
      <c r="O453" s="88"/>
      <c r="P453" s="88"/>
      <c r="Q453" s="88"/>
      <c r="R453" s="88"/>
      <c r="S453" s="88"/>
      <c r="T453" s="88"/>
      <c r="U453" s="88"/>
      <c r="V453" s="88"/>
      <c r="W453" s="88"/>
      <c r="X453" s="88"/>
      <c r="Y453" s="88"/>
      <c r="Z453" s="88"/>
    </row>
    <row r="454" spans="1:26" ht="9.75" customHeight="1" x14ac:dyDescent="0.15">
      <c r="A454" s="1002" t="s">
        <v>678</v>
      </c>
      <c r="B454" s="1003"/>
      <c r="C454" s="541"/>
      <c r="D454" s="542"/>
      <c r="E454" s="543"/>
      <c r="F454" s="543"/>
      <c r="G454" s="543"/>
      <c r="H454" s="543"/>
      <c r="I454" s="543"/>
      <c r="J454" s="544"/>
      <c r="K454" s="545">
        <f>'EstRev 6-11'!K272-'EstExp 12-20'!K453</f>
        <v>0</v>
      </c>
      <c r="L454" s="88"/>
      <c r="M454" s="88"/>
      <c r="N454" s="88"/>
      <c r="O454" s="88"/>
      <c r="P454" s="88"/>
      <c r="Q454" s="88"/>
      <c r="R454" s="88"/>
      <c r="S454" s="88"/>
      <c r="T454" s="88"/>
      <c r="U454" s="88"/>
      <c r="V454" s="88"/>
      <c r="W454" s="88"/>
      <c r="X454" s="88"/>
      <c r="Y454" s="88"/>
      <c r="Z454" s="88"/>
    </row>
    <row r="455" spans="1:26" ht="9.75" customHeight="1" x14ac:dyDescent="0.15">
      <c r="A455" s="253"/>
      <c r="B455" s="253"/>
      <c r="C455" s="88"/>
      <c r="D455" s="88"/>
      <c r="E455" s="88"/>
      <c r="F455" s="88"/>
      <c r="G455" s="88"/>
      <c r="H455" s="88"/>
      <c r="I455" s="88"/>
      <c r="J455" s="208"/>
      <c r="K455" s="208"/>
      <c r="L455" s="88"/>
      <c r="M455" s="88"/>
      <c r="N455" s="88"/>
      <c r="O455" s="88"/>
      <c r="P455" s="88"/>
      <c r="Q455" s="88"/>
      <c r="R455" s="88"/>
      <c r="S455" s="88"/>
      <c r="T455" s="88"/>
      <c r="U455" s="88"/>
      <c r="V455" s="88"/>
      <c r="W455" s="88"/>
      <c r="X455" s="88"/>
      <c r="Y455" s="88"/>
      <c r="Z455" s="88"/>
    </row>
    <row r="456" spans="1:26" ht="9.75" customHeight="1" x14ac:dyDescent="0.15">
      <c r="A456" s="253"/>
      <c r="B456" s="253"/>
      <c r="C456" s="88"/>
      <c r="D456" s="88"/>
      <c r="E456" s="88"/>
      <c r="F456" s="88"/>
      <c r="G456" s="88"/>
      <c r="H456" s="88"/>
      <c r="I456" s="88"/>
      <c r="J456" s="208"/>
      <c r="K456" s="208"/>
      <c r="L456" s="88"/>
      <c r="M456" s="88"/>
      <c r="N456" s="88"/>
      <c r="O456" s="88"/>
      <c r="P456" s="88"/>
      <c r="Q456" s="88"/>
      <c r="R456" s="88"/>
      <c r="S456" s="88"/>
      <c r="T456" s="88"/>
      <c r="U456" s="88"/>
      <c r="V456" s="88"/>
      <c r="W456" s="88"/>
      <c r="X456" s="88"/>
      <c r="Y456" s="88"/>
      <c r="Z456" s="88"/>
    </row>
    <row r="457" spans="1:26" ht="9.75" customHeight="1" x14ac:dyDescent="0.15">
      <c r="A457" s="253"/>
      <c r="B457" s="253"/>
      <c r="C457" s="88"/>
      <c r="D457" s="88"/>
      <c r="E457" s="88"/>
      <c r="F457" s="88"/>
      <c r="G457" s="88"/>
      <c r="H457" s="88"/>
      <c r="I457" s="88"/>
      <c r="J457" s="208"/>
      <c r="K457" s="208"/>
      <c r="L457" s="88"/>
      <c r="M457" s="88"/>
      <c r="N457" s="88"/>
      <c r="O457" s="88"/>
      <c r="P457" s="88"/>
      <c r="Q457" s="88"/>
      <c r="R457" s="88"/>
      <c r="S457" s="88"/>
      <c r="T457" s="88"/>
      <c r="U457" s="88"/>
      <c r="V457" s="88"/>
      <c r="W457" s="88"/>
      <c r="X457" s="88"/>
      <c r="Y457" s="88"/>
      <c r="Z457" s="88"/>
    </row>
    <row r="458" spans="1:26" ht="9.75" customHeight="1" x14ac:dyDescent="0.15">
      <c r="A458" s="253"/>
      <c r="B458" s="253"/>
      <c r="C458" s="88"/>
      <c r="D458" s="88"/>
      <c r="E458" s="88"/>
      <c r="F458" s="88"/>
      <c r="G458" s="88"/>
      <c r="H458" s="88"/>
      <c r="I458" s="88"/>
      <c r="J458" s="208"/>
      <c r="K458" s="208"/>
      <c r="L458" s="88"/>
      <c r="M458" s="88"/>
      <c r="N458" s="88"/>
      <c r="O458" s="88"/>
      <c r="P458" s="88"/>
      <c r="Q458" s="88"/>
      <c r="R458" s="88"/>
      <c r="S458" s="88"/>
      <c r="T458" s="88"/>
      <c r="U458" s="88"/>
      <c r="V458" s="88"/>
      <c r="W458" s="88"/>
      <c r="X458" s="88"/>
      <c r="Y458" s="88"/>
      <c r="Z458" s="88"/>
    </row>
    <row r="459" spans="1:26" ht="9.75" customHeight="1" x14ac:dyDescent="0.15">
      <c r="A459" s="253"/>
      <c r="B459" s="253"/>
      <c r="C459" s="88"/>
      <c r="D459" s="88"/>
      <c r="E459" s="88"/>
      <c r="F459" s="88"/>
      <c r="G459" s="88"/>
      <c r="H459" s="88"/>
      <c r="I459" s="88"/>
      <c r="J459" s="208"/>
      <c r="K459" s="208"/>
      <c r="L459" s="88"/>
      <c r="M459" s="88"/>
      <c r="N459" s="88"/>
      <c r="O459" s="88"/>
      <c r="P459" s="88"/>
      <c r="Q459" s="88"/>
      <c r="R459" s="88"/>
      <c r="S459" s="88"/>
      <c r="T459" s="88"/>
      <c r="U459" s="88"/>
      <c r="V459" s="88"/>
      <c r="W459" s="88"/>
      <c r="X459" s="88"/>
      <c r="Y459" s="88"/>
      <c r="Z459" s="88"/>
    </row>
    <row r="460" spans="1:26" ht="9.75" customHeight="1" x14ac:dyDescent="0.15">
      <c r="A460" s="253"/>
      <c r="B460" s="253"/>
      <c r="C460" s="88"/>
      <c r="D460" s="88"/>
      <c r="E460" s="88"/>
      <c r="F460" s="88"/>
      <c r="G460" s="88"/>
      <c r="H460" s="88"/>
      <c r="I460" s="88"/>
      <c r="J460" s="208"/>
      <c r="K460" s="208"/>
      <c r="L460" s="88"/>
      <c r="M460" s="88"/>
      <c r="N460" s="88"/>
      <c r="O460" s="88"/>
      <c r="P460" s="88"/>
      <c r="Q460" s="88"/>
      <c r="R460" s="88"/>
      <c r="S460" s="88"/>
      <c r="T460" s="88"/>
      <c r="U460" s="88"/>
      <c r="V460" s="88"/>
      <c r="W460" s="88"/>
      <c r="X460" s="88"/>
      <c r="Y460" s="88"/>
      <c r="Z460" s="88"/>
    </row>
    <row r="461" spans="1:26" ht="9.75" customHeight="1" x14ac:dyDescent="0.15">
      <c r="A461" s="253"/>
      <c r="B461" s="253"/>
      <c r="C461" s="88"/>
      <c r="D461" s="88"/>
      <c r="E461" s="88"/>
      <c r="F461" s="88"/>
      <c r="G461" s="88"/>
      <c r="H461" s="88"/>
      <c r="I461" s="88"/>
      <c r="J461" s="208"/>
      <c r="K461" s="208"/>
      <c r="L461" s="88"/>
      <c r="M461" s="88"/>
      <c r="N461" s="88"/>
      <c r="O461" s="88"/>
      <c r="P461" s="88"/>
      <c r="Q461" s="88"/>
      <c r="R461" s="88"/>
      <c r="S461" s="88"/>
      <c r="T461" s="88"/>
      <c r="U461" s="88"/>
      <c r="V461" s="88"/>
      <c r="W461" s="88"/>
      <c r="X461" s="88"/>
      <c r="Y461" s="88"/>
      <c r="Z461" s="88"/>
    </row>
    <row r="462" spans="1:26" ht="9.75" customHeight="1" x14ac:dyDescent="0.15">
      <c r="A462" s="253"/>
      <c r="B462" s="253"/>
      <c r="C462" s="88"/>
      <c r="D462" s="88"/>
      <c r="E462" s="88"/>
      <c r="F462" s="88"/>
      <c r="G462" s="88"/>
      <c r="H462" s="88"/>
      <c r="I462" s="88"/>
      <c r="J462" s="208"/>
      <c r="K462" s="208"/>
      <c r="L462" s="88"/>
      <c r="M462" s="88"/>
      <c r="N462" s="88"/>
      <c r="O462" s="88"/>
      <c r="P462" s="88"/>
      <c r="Q462" s="88"/>
      <c r="R462" s="88"/>
      <c r="S462" s="88"/>
      <c r="T462" s="88"/>
      <c r="U462" s="88"/>
      <c r="V462" s="88"/>
      <c r="W462" s="88"/>
      <c r="X462" s="88"/>
      <c r="Y462" s="88"/>
      <c r="Z462" s="88"/>
    </row>
    <row r="463" spans="1:26" ht="9.75" customHeight="1" x14ac:dyDescent="0.15">
      <c r="A463" s="253"/>
      <c r="B463" s="253"/>
      <c r="C463" s="88"/>
      <c r="D463" s="88"/>
      <c r="E463" s="88"/>
      <c r="F463" s="88"/>
      <c r="G463" s="88"/>
      <c r="H463" s="88"/>
      <c r="I463" s="88"/>
      <c r="J463" s="208"/>
      <c r="K463" s="208"/>
      <c r="L463" s="88"/>
      <c r="M463" s="88"/>
      <c r="N463" s="88"/>
      <c r="O463" s="88"/>
      <c r="P463" s="88"/>
      <c r="Q463" s="88"/>
      <c r="R463" s="88"/>
      <c r="S463" s="88"/>
      <c r="T463" s="88"/>
      <c r="U463" s="88"/>
      <c r="V463" s="88"/>
      <c r="W463" s="88"/>
      <c r="X463" s="88"/>
      <c r="Y463" s="88"/>
      <c r="Z463" s="88"/>
    </row>
    <row r="464" spans="1:26" ht="9.75" customHeight="1" x14ac:dyDescent="0.15">
      <c r="A464" s="253"/>
      <c r="B464" s="253"/>
      <c r="C464" s="88"/>
      <c r="D464" s="88"/>
      <c r="E464" s="88"/>
      <c r="F464" s="88"/>
      <c r="G464" s="88"/>
      <c r="H464" s="88"/>
      <c r="I464" s="88"/>
      <c r="J464" s="208"/>
      <c r="K464" s="208"/>
      <c r="L464" s="88"/>
      <c r="M464" s="88"/>
      <c r="N464" s="88"/>
      <c r="O464" s="88"/>
      <c r="P464" s="88"/>
      <c r="Q464" s="88"/>
      <c r="R464" s="88"/>
      <c r="S464" s="88"/>
      <c r="T464" s="88"/>
      <c r="U464" s="88"/>
      <c r="V464" s="88"/>
      <c r="W464" s="88"/>
      <c r="X464" s="88"/>
      <c r="Y464" s="88"/>
      <c r="Z464" s="88"/>
    </row>
    <row r="465" spans="1:26" ht="9.75" customHeight="1" x14ac:dyDescent="0.15">
      <c r="A465" s="253"/>
      <c r="B465" s="253"/>
      <c r="C465" s="88"/>
      <c r="D465" s="88"/>
      <c r="E465" s="88"/>
      <c r="F465" s="88"/>
      <c r="G465" s="88"/>
      <c r="H465" s="88"/>
      <c r="I465" s="88"/>
      <c r="J465" s="208"/>
      <c r="K465" s="208"/>
      <c r="L465" s="88"/>
      <c r="M465" s="88"/>
      <c r="N465" s="88"/>
      <c r="O465" s="88"/>
      <c r="P465" s="88"/>
      <c r="Q465" s="88"/>
      <c r="R465" s="88"/>
      <c r="S465" s="88"/>
      <c r="T465" s="88"/>
      <c r="U465" s="88"/>
      <c r="V465" s="88"/>
      <c r="W465" s="88"/>
      <c r="X465" s="88"/>
      <c r="Y465" s="88"/>
      <c r="Z465" s="88"/>
    </row>
    <row r="466" spans="1:26" ht="9.75" customHeight="1" x14ac:dyDescent="0.15">
      <c r="A466" s="253"/>
      <c r="B466" s="253"/>
      <c r="C466" s="88"/>
      <c r="D466" s="88"/>
      <c r="E466" s="88"/>
      <c r="F466" s="88"/>
      <c r="G466" s="88"/>
      <c r="H466" s="88"/>
      <c r="I466" s="88"/>
      <c r="J466" s="208"/>
      <c r="K466" s="208"/>
      <c r="L466" s="88"/>
      <c r="M466" s="88"/>
      <c r="N466" s="88"/>
      <c r="O466" s="88"/>
      <c r="P466" s="88"/>
      <c r="Q466" s="88"/>
      <c r="R466" s="88"/>
      <c r="S466" s="88"/>
      <c r="T466" s="88"/>
      <c r="U466" s="88"/>
      <c r="V466" s="88"/>
      <c r="W466" s="88"/>
      <c r="X466" s="88"/>
      <c r="Y466" s="88"/>
      <c r="Z466" s="88"/>
    </row>
    <row r="467" spans="1:26" ht="9.75" customHeight="1" x14ac:dyDescent="0.15">
      <c r="A467" s="253"/>
      <c r="B467" s="253"/>
      <c r="C467" s="88"/>
      <c r="D467" s="88"/>
      <c r="E467" s="88"/>
      <c r="F467" s="88"/>
      <c r="G467" s="88"/>
      <c r="H467" s="88"/>
      <c r="I467" s="88"/>
      <c r="J467" s="208"/>
      <c r="K467" s="208"/>
      <c r="L467" s="88"/>
      <c r="M467" s="88"/>
      <c r="N467" s="88"/>
      <c r="O467" s="88"/>
      <c r="P467" s="88"/>
      <c r="Q467" s="88"/>
      <c r="R467" s="88"/>
      <c r="S467" s="88"/>
      <c r="T467" s="88"/>
      <c r="U467" s="88"/>
      <c r="V467" s="88"/>
      <c r="W467" s="88"/>
      <c r="X467" s="88"/>
      <c r="Y467" s="88"/>
      <c r="Z467" s="88"/>
    </row>
    <row r="468" spans="1:26" ht="9.75" customHeight="1" x14ac:dyDescent="0.15">
      <c r="A468" s="253"/>
      <c r="B468" s="253"/>
      <c r="C468" s="88"/>
      <c r="D468" s="88"/>
      <c r="E468" s="88"/>
      <c r="F468" s="88"/>
      <c r="G468" s="88"/>
      <c r="H468" s="88"/>
      <c r="I468" s="88"/>
      <c r="J468" s="208"/>
      <c r="K468" s="208"/>
      <c r="L468" s="88"/>
      <c r="M468" s="88"/>
      <c r="N468" s="88"/>
      <c r="O468" s="88"/>
      <c r="P468" s="88"/>
      <c r="Q468" s="88"/>
      <c r="R468" s="88"/>
      <c r="S468" s="88"/>
      <c r="T468" s="88"/>
      <c r="U468" s="88"/>
      <c r="V468" s="88"/>
      <c r="W468" s="88"/>
      <c r="X468" s="88"/>
      <c r="Y468" s="88"/>
      <c r="Z468" s="88"/>
    </row>
    <row r="469" spans="1:26" ht="9.75" customHeight="1" x14ac:dyDescent="0.15">
      <c r="A469" s="253"/>
      <c r="B469" s="253"/>
      <c r="C469" s="88"/>
      <c r="D469" s="88"/>
      <c r="E469" s="88"/>
      <c r="F469" s="88"/>
      <c r="G469" s="88"/>
      <c r="H469" s="88"/>
      <c r="I469" s="88"/>
      <c r="J469" s="208"/>
      <c r="K469" s="208"/>
      <c r="L469" s="88"/>
      <c r="M469" s="88"/>
      <c r="N469" s="88"/>
      <c r="O469" s="88"/>
      <c r="P469" s="88"/>
      <c r="Q469" s="88"/>
      <c r="R469" s="88"/>
      <c r="S469" s="88"/>
      <c r="T469" s="88"/>
      <c r="U469" s="88"/>
      <c r="V469" s="88"/>
      <c r="W469" s="88"/>
      <c r="X469" s="88"/>
      <c r="Y469" s="88"/>
      <c r="Z469" s="88"/>
    </row>
    <row r="470" spans="1:26" ht="9.75" customHeight="1" x14ac:dyDescent="0.15">
      <c r="A470" s="253"/>
      <c r="B470" s="253"/>
      <c r="C470" s="88"/>
      <c r="D470" s="88"/>
      <c r="E470" s="88"/>
      <c r="F470" s="88"/>
      <c r="G470" s="88"/>
      <c r="H470" s="88"/>
      <c r="I470" s="88"/>
      <c r="J470" s="208"/>
      <c r="K470" s="208"/>
      <c r="L470" s="88"/>
      <c r="M470" s="88"/>
      <c r="N470" s="88"/>
      <c r="O470" s="88"/>
      <c r="P470" s="88"/>
      <c r="Q470" s="88"/>
      <c r="R470" s="88"/>
      <c r="S470" s="88"/>
      <c r="T470" s="88"/>
      <c r="U470" s="88"/>
      <c r="V470" s="88"/>
      <c r="W470" s="88"/>
      <c r="X470" s="88"/>
      <c r="Y470" s="88"/>
      <c r="Z470" s="88"/>
    </row>
    <row r="471" spans="1:26" ht="9.75" customHeight="1" x14ac:dyDescent="0.15">
      <c r="A471" s="253"/>
      <c r="B471" s="253"/>
      <c r="C471" s="88"/>
      <c r="D471" s="88"/>
      <c r="E471" s="88"/>
      <c r="F471" s="88"/>
      <c r="G471" s="88"/>
      <c r="H471" s="88"/>
      <c r="I471" s="88"/>
      <c r="J471" s="208"/>
      <c r="K471" s="208"/>
      <c r="L471" s="88"/>
      <c r="M471" s="88"/>
      <c r="N471" s="88"/>
      <c r="O471" s="88"/>
      <c r="P471" s="88"/>
      <c r="Q471" s="88"/>
      <c r="R471" s="88"/>
      <c r="S471" s="88"/>
      <c r="T471" s="88"/>
      <c r="U471" s="88"/>
      <c r="V471" s="88"/>
      <c r="W471" s="88"/>
      <c r="X471" s="88"/>
      <c r="Y471" s="88"/>
      <c r="Z471" s="88"/>
    </row>
    <row r="472" spans="1:26" ht="9.75" customHeight="1" x14ac:dyDescent="0.15">
      <c r="A472" s="253"/>
      <c r="B472" s="253"/>
      <c r="C472" s="88"/>
      <c r="D472" s="88"/>
      <c r="E472" s="88"/>
      <c r="F472" s="88"/>
      <c r="G472" s="88"/>
      <c r="H472" s="88"/>
      <c r="I472" s="88"/>
      <c r="J472" s="208"/>
      <c r="K472" s="208"/>
      <c r="L472" s="88"/>
      <c r="M472" s="88"/>
      <c r="N472" s="88"/>
      <c r="O472" s="88"/>
      <c r="P472" s="88"/>
      <c r="Q472" s="88"/>
      <c r="R472" s="88"/>
      <c r="S472" s="88"/>
      <c r="T472" s="88"/>
      <c r="U472" s="88"/>
      <c r="V472" s="88"/>
      <c r="W472" s="88"/>
      <c r="X472" s="88"/>
      <c r="Y472" s="88"/>
      <c r="Z472" s="88"/>
    </row>
    <row r="473" spans="1:26" ht="9.75" customHeight="1" x14ac:dyDescent="0.15">
      <c r="A473" s="253"/>
      <c r="B473" s="253"/>
      <c r="C473" s="88"/>
      <c r="D473" s="88"/>
      <c r="E473" s="88"/>
      <c r="F473" s="88"/>
      <c r="G473" s="88"/>
      <c r="H473" s="88"/>
      <c r="I473" s="88"/>
      <c r="J473" s="208"/>
      <c r="K473" s="208"/>
      <c r="L473" s="88"/>
      <c r="M473" s="88"/>
      <c r="N473" s="88"/>
      <c r="O473" s="88"/>
      <c r="P473" s="88"/>
      <c r="Q473" s="88"/>
      <c r="R473" s="88"/>
      <c r="S473" s="88"/>
      <c r="T473" s="88"/>
      <c r="U473" s="88"/>
      <c r="V473" s="88"/>
      <c r="W473" s="88"/>
      <c r="X473" s="88"/>
      <c r="Y473" s="88"/>
      <c r="Z473" s="88"/>
    </row>
    <row r="474" spans="1:26" ht="9.75" customHeight="1" x14ac:dyDescent="0.15">
      <c r="A474" s="253"/>
      <c r="B474" s="253"/>
      <c r="C474" s="88"/>
      <c r="D474" s="88"/>
      <c r="E474" s="88"/>
      <c r="F474" s="88"/>
      <c r="G474" s="88"/>
      <c r="H474" s="88"/>
      <c r="I474" s="88"/>
      <c r="J474" s="208"/>
      <c r="K474" s="208"/>
      <c r="L474" s="88"/>
      <c r="M474" s="88"/>
      <c r="N474" s="88"/>
      <c r="O474" s="88"/>
      <c r="P474" s="88"/>
      <c r="Q474" s="88"/>
      <c r="R474" s="88"/>
      <c r="S474" s="88"/>
      <c r="T474" s="88"/>
      <c r="U474" s="88"/>
      <c r="V474" s="88"/>
      <c r="W474" s="88"/>
      <c r="X474" s="88"/>
      <c r="Y474" s="88"/>
      <c r="Z474" s="88"/>
    </row>
    <row r="475" spans="1:26" ht="9.75" customHeight="1" x14ac:dyDescent="0.15">
      <c r="A475" s="253"/>
      <c r="B475" s="253"/>
      <c r="C475" s="88"/>
      <c r="D475" s="88"/>
      <c r="E475" s="88"/>
      <c r="F475" s="88"/>
      <c r="G475" s="88"/>
      <c r="H475" s="88"/>
      <c r="I475" s="88"/>
      <c r="J475" s="208"/>
      <c r="K475" s="208"/>
      <c r="L475" s="88"/>
      <c r="M475" s="88"/>
      <c r="N475" s="88"/>
      <c r="O475" s="88"/>
      <c r="P475" s="88"/>
      <c r="Q475" s="88"/>
      <c r="R475" s="88"/>
      <c r="S475" s="88"/>
      <c r="T475" s="88"/>
      <c r="U475" s="88"/>
      <c r="V475" s="88"/>
      <c r="W475" s="88"/>
      <c r="X475" s="88"/>
      <c r="Y475" s="88"/>
      <c r="Z475" s="88"/>
    </row>
    <row r="476" spans="1:26" ht="9.75" customHeight="1" x14ac:dyDescent="0.15">
      <c r="A476" s="253"/>
      <c r="B476" s="253"/>
      <c r="C476" s="88"/>
      <c r="D476" s="88"/>
      <c r="E476" s="88"/>
      <c r="F476" s="88"/>
      <c r="G476" s="88"/>
      <c r="H476" s="88"/>
      <c r="I476" s="88"/>
      <c r="J476" s="208"/>
      <c r="K476" s="208"/>
      <c r="L476" s="88"/>
      <c r="M476" s="88"/>
      <c r="N476" s="88"/>
      <c r="O476" s="88"/>
      <c r="P476" s="88"/>
      <c r="Q476" s="88"/>
      <c r="R476" s="88"/>
      <c r="S476" s="88"/>
      <c r="T476" s="88"/>
      <c r="U476" s="88"/>
      <c r="V476" s="88"/>
      <c r="W476" s="88"/>
      <c r="X476" s="88"/>
      <c r="Y476" s="88"/>
      <c r="Z476" s="88"/>
    </row>
    <row r="477" spans="1:26" ht="9.75" customHeight="1" x14ac:dyDescent="0.15">
      <c r="A477" s="253"/>
      <c r="B477" s="253"/>
      <c r="C477" s="88"/>
      <c r="D477" s="88"/>
      <c r="E477" s="88"/>
      <c r="F477" s="88"/>
      <c r="G477" s="88"/>
      <c r="H477" s="88"/>
      <c r="I477" s="88"/>
      <c r="J477" s="208"/>
      <c r="K477" s="208"/>
      <c r="L477" s="88"/>
      <c r="M477" s="88"/>
      <c r="N477" s="88"/>
      <c r="O477" s="88"/>
      <c r="P477" s="88"/>
      <c r="Q477" s="88"/>
      <c r="R477" s="88"/>
      <c r="S477" s="88"/>
      <c r="T477" s="88"/>
      <c r="U477" s="88"/>
      <c r="V477" s="88"/>
      <c r="W477" s="88"/>
      <c r="X477" s="88"/>
      <c r="Y477" s="88"/>
      <c r="Z477" s="88"/>
    </row>
    <row r="478" spans="1:26" ht="9.75" customHeight="1" x14ac:dyDescent="0.15">
      <c r="A478" s="253"/>
      <c r="B478" s="253"/>
      <c r="C478" s="88"/>
      <c r="D478" s="88"/>
      <c r="E478" s="88"/>
      <c r="F478" s="88"/>
      <c r="G478" s="88"/>
      <c r="H478" s="88"/>
      <c r="I478" s="88"/>
      <c r="J478" s="208"/>
      <c r="K478" s="208"/>
      <c r="L478" s="88"/>
      <c r="M478" s="88"/>
      <c r="N478" s="88"/>
      <c r="O478" s="88"/>
      <c r="P478" s="88"/>
      <c r="Q478" s="88"/>
      <c r="R478" s="88"/>
      <c r="S478" s="88"/>
      <c r="T478" s="88"/>
      <c r="U478" s="88"/>
      <c r="V478" s="88"/>
      <c r="W478" s="88"/>
      <c r="X478" s="88"/>
      <c r="Y478" s="88"/>
      <c r="Z478" s="88"/>
    </row>
    <row r="479" spans="1:26" ht="9.75" customHeight="1" x14ac:dyDescent="0.15">
      <c r="A479" s="253"/>
      <c r="B479" s="253"/>
      <c r="C479" s="88"/>
      <c r="D479" s="88"/>
      <c r="E479" s="88"/>
      <c r="F479" s="88"/>
      <c r="G479" s="88"/>
      <c r="H479" s="88"/>
      <c r="I479" s="88"/>
      <c r="J479" s="208"/>
      <c r="K479" s="208"/>
      <c r="L479" s="88"/>
      <c r="M479" s="88"/>
      <c r="N479" s="88"/>
      <c r="O479" s="88"/>
      <c r="P479" s="88"/>
      <c r="Q479" s="88"/>
      <c r="R479" s="88"/>
      <c r="S479" s="88"/>
      <c r="T479" s="88"/>
      <c r="U479" s="88"/>
      <c r="V479" s="88"/>
      <c r="W479" s="88"/>
      <c r="X479" s="88"/>
      <c r="Y479" s="88"/>
      <c r="Z479" s="88"/>
    </row>
    <row r="480" spans="1:26" ht="9.75" customHeight="1" x14ac:dyDescent="0.15">
      <c r="A480" s="253"/>
      <c r="B480" s="253"/>
      <c r="C480" s="88"/>
      <c r="D480" s="88"/>
      <c r="E480" s="88"/>
      <c r="F480" s="88"/>
      <c r="G480" s="88"/>
      <c r="H480" s="88"/>
      <c r="I480" s="88"/>
      <c r="J480" s="208"/>
      <c r="K480" s="208"/>
      <c r="L480" s="88"/>
      <c r="M480" s="88"/>
      <c r="N480" s="88"/>
      <c r="O480" s="88"/>
      <c r="P480" s="88"/>
      <c r="Q480" s="88"/>
      <c r="R480" s="88"/>
      <c r="S480" s="88"/>
      <c r="T480" s="88"/>
      <c r="U480" s="88"/>
      <c r="V480" s="88"/>
      <c r="W480" s="88"/>
      <c r="X480" s="88"/>
      <c r="Y480" s="88"/>
      <c r="Z480" s="88"/>
    </row>
    <row r="481" spans="1:26" ht="9.75" customHeight="1" x14ac:dyDescent="0.15">
      <c r="A481" s="253"/>
      <c r="B481" s="253"/>
      <c r="C481" s="88"/>
      <c r="D481" s="88"/>
      <c r="E481" s="88"/>
      <c r="F481" s="88"/>
      <c r="G481" s="88"/>
      <c r="H481" s="88"/>
      <c r="I481" s="88"/>
      <c r="J481" s="208"/>
      <c r="K481" s="208"/>
      <c r="L481" s="88"/>
      <c r="M481" s="88"/>
      <c r="N481" s="88"/>
      <c r="O481" s="88"/>
      <c r="P481" s="88"/>
      <c r="Q481" s="88"/>
      <c r="R481" s="88"/>
      <c r="S481" s="88"/>
      <c r="T481" s="88"/>
      <c r="U481" s="88"/>
      <c r="V481" s="88"/>
      <c r="W481" s="88"/>
      <c r="X481" s="88"/>
      <c r="Y481" s="88"/>
      <c r="Z481" s="88"/>
    </row>
    <row r="482" spans="1:26" ht="9.75" customHeight="1" x14ac:dyDescent="0.15">
      <c r="A482" s="253"/>
      <c r="B482" s="253"/>
      <c r="C482" s="88"/>
      <c r="D482" s="88"/>
      <c r="E482" s="88"/>
      <c r="F482" s="88"/>
      <c r="G482" s="88"/>
      <c r="H482" s="88"/>
      <c r="I482" s="88"/>
      <c r="J482" s="208"/>
      <c r="K482" s="208"/>
      <c r="L482" s="88"/>
      <c r="M482" s="88"/>
      <c r="N482" s="88"/>
      <c r="O482" s="88"/>
      <c r="P482" s="88"/>
      <c r="Q482" s="88"/>
      <c r="R482" s="88"/>
      <c r="S482" s="88"/>
      <c r="T482" s="88"/>
      <c r="U482" s="88"/>
      <c r="V482" s="88"/>
      <c r="W482" s="88"/>
      <c r="X482" s="88"/>
      <c r="Y482" s="88"/>
      <c r="Z482" s="88"/>
    </row>
    <row r="483" spans="1:26" ht="9.75" customHeight="1" x14ac:dyDescent="0.15">
      <c r="A483" s="253"/>
      <c r="B483" s="253"/>
      <c r="C483" s="88"/>
      <c r="D483" s="88"/>
      <c r="E483" s="88"/>
      <c r="F483" s="88"/>
      <c r="G483" s="88"/>
      <c r="H483" s="88"/>
      <c r="I483" s="88"/>
      <c r="J483" s="208"/>
      <c r="K483" s="208"/>
      <c r="L483" s="88"/>
      <c r="M483" s="88"/>
      <c r="N483" s="88"/>
      <c r="O483" s="88"/>
      <c r="P483" s="88"/>
      <c r="Q483" s="88"/>
      <c r="R483" s="88"/>
      <c r="S483" s="88"/>
      <c r="T483" s="88"/>
      <c r="U483" s="88"/>
      <c r="V483" s="88"/>
      <c r="W483" s="88"/>
      <c r="X483" s="88"/>
      <c r="Y483" s="88"/>
      <c r="Z483" s="88"/>
    </row>
    <row r="484" spans="1:26" ht="9.75" customHeight="1" x14ac:dyDescent="0.15">
      <c r="A484" s="253"/>
      <c r="B484" s="253"/>
      <c r="C484" s="88"/>
      <c r="D484" s="88"/>
      <c r="E484" s="88"/>
      <c r="F484" s="88"/>
      <c r="G484" s="88"/>
      <c r="H484" s="88"/>
      <c r="I484" s="88"/>
      <c r="J484" s="208"/>
      <c r="K484" s="208"/>
      <c r="L484" s="88"/>
      <c r="M484" s="88"/>
      <c r="N484" s="88"/>
      <c r="O484" s="88"/>
      <c r="P484" s="88"/>
      <c r="Q484" s="88"/>
      <c r="R484" s="88"/>
      <c r="S484" s="88"/>
      <c r="T484" s="88"/>
      <c r="U484" s="88"/>
      <c r="V484" s="88"/>
      <c r="W484" s="88"/>
      <c r="X484" s="88"/>
      <c r="Y484" s="88"/>
      <c r="Z484" s="88"/>
    </row>
    <row r="485" spans="1:26" ht="9.75" customHeight="1" x14ac:dyDescent="0.15">
      <c r="A485" s="253"/>
      <c r="B485" s="253"/>
      <c r="C485" s="88"/>
      <c r="D485" s="88"/>
      <c r="E485" s="88"/>
      <c r="F485" s="88"/>
      <c r="G485" s="88"/>
      <c r="H485" s="88"/>
      <c r="I485" s="88"/>
      <c r="J485" s="208"/>
      <c r="K485" s="208"/>
      <c r="L485" s="88"/>
      <c r="M485" s="88"/>
      <c r="N485" s="88"/>
      <c r="O485" s="88"/>
      <c r="P485" s="88"/>
      <c r="Q485" s="88"/>
      <c r="R485" s="88"/>
      <c r="S485" s="88"/>
      <c r="T485" s="88"/>
      <c r="U485" s="88"/>
      <c r="V485" s="88"/>
      <c r="W485" s="88"/>
      <c r="X485" s="88"/>
      <c r="Y485" s="88"/>
      <c r="Z485" s="88"/>
    </row>
    <row r="486" spans="1:26" ht="9.75" customHeight="1" x14ac:dyDescent="0.15">
      <c r="A486" s="253"/>
      <c r="B486" s="253"/>
      <c r="C486" s="88"/>
      <c r="D486" s="88"/>
      <c r="E486" s="88"/>
      <c r="F486" s="88"/>
      <c r="G486" s="88"/>
      <c r="H486" s="88"/>
      <c r="I486" s="88"/>
      <c r="J486" s="208"/>
      <c r="K486" s="208"/>
      <c r="L486" s="88"/>
      <c r="M486" s="88"/>
      <c r="N486" s="88"/>
      <c r="O486" s="88"/>
      <c r="P486" s="88"/>
      <c r="Q486" s="88"/>
      <c r="R486" s="88"/>
      <c r="S486" s="88"/>
      <c r="T486" s="88"/>
      <c r="U486" s="88"/>
      <c r="V486" s="88"/>
      <c r="W486" s="88"/>
      <c r="X486" s="88"/>
      <c r="Y486" s="88"/>
      <c r="Z486" s="88"/>
    </row>
    <row r="487" spans="1:26" ht="9.75" customHeight="1" x14ac:dyDescent="0.15">
      <c r="A487" s="253"/>
      <c r="B487" s="253"/>
      <c r="C487" s="88"/>
      <c r="D487" s="88"/>
      <c r="E487" s="88"/>
      <c r="F487" s="88"/>
      <c r="G487" s="88"/>
      <c r="H487" s="88"/>
      <c r="I487" s="88"/>
      <c r="J487" s="208"/>
      <c r="K487" s="208"/>
      <c r="L487" s="88"/>
      <c r="M487" s="88"/>
      <c r="N487" s="88"/>
      <c r="O487" s="88"/>
      <c r="P487" s="88"/>
      <c r="Q487" s="88"/>
      <c r="R487" s="88"/>
      <c r="S487" s="88"/>
      <c r="T487" s="88"/>
      <c r="U487" s="88"/>
      <c r="V487" s="88"/>
      <c r="W487" s="88"/>
      <c r="X487" s="88"/>
      <c r="Y487" s="88"/>
      <c r="Z487" s="88"/>
    </row>
    <row r="488" spans="1:26" ht="9.75" customHeight="1" x14ac:dyDescent="0.15">
      <c r="A488" s="253"/>
      <c r="B488" s="253"/>
      <c r="C488" s="88"/>
      <c r="D488" s="88"/>
      <c r="E488" s="88"/>
      <c r="F488" s="88"/>
      <c r="G488" s="88"/>
      <c r="H488" s="88"/>
      <c r="I488" s="88"/>
      <c r="J488" s="208"/>
      <c r="K488" s="208"/>
      <c r="L488" s="88"/>
      <c r="M488" s="88"/>
      <c r="N488" s="88"/>
      <c r="O488" s="88"/>
      <c r="P488" s="88"/>
      <c r="Q488" s="88"/>
      <c r="R488" s="88"/>
      <c r="S488" s="88"/>
      <c r="T488" s="88"/>
      <c r="U488" s="88"/>
      <c r="V488" s="88"/>
      <c r="W488" s="88"/>
      <c r="X488" s="88"/>
      <c r="Y488" s="88"/>
      <c r="Z488" s="88"/>
    </row>
    <row r="489" spans="1:26" ht="9.75" customHeight="1" x14ac:dyDescent="0.15">
      <c r="A489" s="253"/>
      <c r="B489" s="253"/>
      <c r="C489" s="88"/>
      <c r="D489" s="88"/>
      <c r="E489" s="88"/>
      <c r="F489" s="88"/>
      <c r="G489" s="88"/>
      <c r="H489" s="88"/>
      <c r="I489" s="88"/>
      <c r="J489" s="208"/>
      <c r="K489" s="208"/>
      <c r="L489" s="88"/>
      <c r="M489" s="88"/>
      <c r="N489" s="88"/>
      <c r="O489" s="88"/>
      <c r="P489" s="88"/>
      <c r="Q489" s="88"/>
      <c r="R489" s="88"/>
      <c r="S489" s="88"/>
      <c r="T489" s="88"/>
      <c r="U489" s="88"/>
      <c r="V489" s="88"/>
      <c r="W489" s="88"/>
      <c r="X489" s="88"/>
      <c r="Y489" s="88"/>
      <c r="Z489" s="88"/>
    </row>
    <row r="490" spans="1:26" ht="9.75" customHeight="1" x14ac:dyDescent="0.15">
      <c r="A490" s="253"/>
      <c r="B490" s="253"/>
      <c r="C490" s="88"/>
      <c r="D490" s="88"/>
      <c r="E490" s="88"/>
      <c r="F490" s="88"/>
      <c r="G490" s="88"/>
      <c r="H490" s="88"/>
      <c r="I490" s="88"/>
      <c r="J490" s="208"/>
      <c r="K490" s="208"/>
      <c r="L490" s="88"/>
      <c r="M490" s="88"/>
      <c r="N490" s="88"/>
      <c r="O490" s="88"/>
      <c r="P490" s="88"/>
      <c r="Q490" s="88"/>
      <c r="R490" s="88"/>
      <c r="S490" s="88"/>
      <c r="T490" s="88"/>
      <c r="U490" s="88"/>
      <c r="V490" s="88"/>
      <c r="W490" s="88"/>
      <c r="X490" s="88"/>
      <c r="Y490" s="88"/>
      <c r="Z490" s="88"/>
    </row>
    <row r="491" spans="1:26" ht="9.75" customHeight="1" x14ac:dyDescent="0.15">
      <c r="A491" s="253"/>
      <c r="B491" s="253"/>
      <c r="C491" s="88"/>
      <c r="D491" s="88"/>
      <c r="E491" s="88"/>
      <c r="F491" s="88"/>
      <c r="G491" s="88"/>
      <c r="H491" s="88"/>
      <c r="I491" s="88"/>
      <c r="J491" s="208"/>
      <c r="K491" s="208"/>
      <c r="L491" s="88"/>
      <c r="M491" s="88"/>
      <c r="N491" s="88"/>
      <c r="O491" s="88"/>
      <c r="P491" s="88"/>
      <c r="Q491" s="88"/>
      <c r="R491" s="88"/>
      <c r="S491" s="88"/>
      <c r="T491" s="88"/>
      <c r="U491" s="88"/>
      <c r="V491" s="88"/>
      <c r="W491" s="88"/>
      <c r="X491" s="88"/>
      <c r="Y491" s="88"/>
      <c r="Z491" s="88"/>
    </row>
    <row r="492" spans="1:26" ht="9.75" customHeight="1" x14ac:dyDescent="0.15">
      <c r="A492" s="253"/>
      <c r="B492" s="253"/>
      <c r="C492" s="88"/>
      <c r="D492" s="88"/>
      <c r="E492" s="88"/>
      <c r="F492" s="88"/>
      <c r="G492" s="88"/>
      <c r="H492" s="88"/>
      <c r="I492" s="88"/>
      <c r="J492" s="208"/>
      <c r="K492" s="208"/>
      <c r="L492" s="88"/>
      <c r="M492" s="88"/>
      <c r="N492" s="88"/>
      <c r="O492" s="88"/>
      <c r="P492" s="88"/>
      <c r="Q492" s="88"/>
      <c r="R492" s="88"/>
      <c r="S492" s="88"/>
      <c r="T492" s="88"/>
      <c r="U492" s="88"/>
      <c r="V492" s="88"/>
      <c r="W492" s="88"/>
      <c r="X492" s="88"/>
      <c r="Y492" s="88"/>
      <c r="Z492" s="88"/>
    </row>
    <row r="493" spans="1:26" ht="9.75" customHeight="1" x14ac:dyDescent="0.15">
      <c r="A493" s="253"/>
      <c r="B493" s="253"/>
      <c r="C493" s="88"/>
      <c r="D493" s="88"/>
      <c r="E493" s="88"/>
      <c r="F493" s="88"/>
      <c r="G493" s="88"/>
      <c r="H493" s="88"/>
      <c r="I493" s="88"/>
      <c r="J493" s="208"/>
      <c r="K493" s="208"/>
      <c r="L493" s="88"/>
      <c r="M493" s="88"/>
      <c r="N493" s="88"/>
      <c r="O493" s="88"/>
      <c r="P493" s="88"/>
      <c r="Q493" s="88"/>
      <c r="R493" s="88"/>
      <c r="S493" s="88"/>
      <c r="T493" s="88"/>
      <c r="U493" s="88"/>
      <c r="V493" s="88"/>
      <c r="W493" s="88"/>
      <c r="X493" s="88"/>
      <c r="Y493" s="88"/>
      <c r="Z493" s="88"/>
    </row>
    <row r="494" spans="1:26" ht="9.75" customHeight="1" x14ac:dyDescent="0.15">
      <c r="A494" s="253"/>
      <c r="B494" s="253"/>
      <c r="C494" s="88"/>
      <c r="D494" s="88"/>
      <c r="E494" s="88"/>
      <c r="F494" s="88"/>
      <c r="G494" s="88"/>
      <c r="H494" s="88"/>
      <c r="I494" s="88"/>
      <c r="J494" s="208"/>
      <c r="K494" s="208"/>
      <c r="L494" s="88"/>
      <c r="M494" s="88"/>
      <c r="N494" s="88"/>
      <c r="O494" s="88"/>
      <c r="P494" s="88"/>
      <c r="Q494" s="88"/>
      <c r="R494" s="88"/>
      <c r="S494" s="88"/>
      <c r="T494" s="88"/>
      <c r="U494" s="88"/>
      <c r="V494" s="88"/>
      <c r="W494" s="88"/>
      <c r="X494" s="88"/>
      <c r="Y494" s="88"/>
      <c r="Z494" s="88"/>
    </row>
    <row r="495" spans="1:26" ht="9.75" customHeight="1" x14ac:dyDescent="0.15">
      <c r="A495" s="253"/>
      <c r="B495" s="253"/>
      <c r="C495" s="88"/>
      <c r="D495" s="88"/>
      <c r="E495" s="88"/>
      <c r="F495" s="88"/>
      <c r="G495" s="88"/>
      <c r="H495" s="88"/>
      <c r="I495" s="88"/>
      <c r="J495" s="208"/>
      <c r="K495" s="208"/>
      <c r="L495" s="88"/>
      <c r="M495" s="88"/>
      <c r="N495" s="88"/>
      <c r="O495" s="88"/>
      <c r="P495" s="88"/>
      <c r="Q495" s="88"/>
      <c r="R495" s="88"/>
      <c r="S495" s="88"/>
      <c r="T495" s="88"/>
      <c r="U495" s="88"/>
      <c r="V495" s="88"/>
      <c r="W495" s="88"/>
      <c r="X495" s="88"/>
      <c r="Y495" s="88"/>
      <c r="Z495" s="88"/>
    </row>
    <row r="496" spans="1:26" ht="9.75" customHeight="1" x14ac:dyDescent="0.15">
      <c r="A496" s="253"/>
      <c r="B496" s="253"/>
      <c r="C496" s="88"/>
      <c r="D496" s="88"/>
      <c r="E496" s="88"/>
      <c r="F496" s="88"/>
      <c r="G496" s="88"/>
      <c r="H496" s="88"/>
      <c r="I496" s="88"/>
      <c r="J496" s="208"/>
      <c r="K496" s="208"/>
      <c r="L496" s="88"/>
      <c r="M496" s="88"/>
      <c r="N496" s="88"/>
      <c r="O496" s="88"/>
      <c r="P496" s="88"/>
      <c r="Q496" s="88"/>
      <c r="R496" s="88"/>
      <c r="S496" s="88"/>
      <c r="T496" s="88"/>
      <c r="U496" s="88"/>
      <c r="V496" s="88"/>
      <c r="W496" s="88"/>
      <c r="X496" s="88"/>
      <c r="Y496" s="88"/>
      <c r="Z496" s="88"/>
    </row>
    <row r="497" spans="1:26" ht="9.75" customHeight="1" x14ac:dyDescent="0.15">
      <c r="A497" s="253"/>
      <c r="B497" s="253"/>
      <c r="C497" s="88"/>
      <c r="D497" s="88"/>
      <c r="E497" s="88"/>
      <c r="F497" s="88"/>
      <c r="G497" s="88"/>
      <c r="H497" s="88"/>
      <c r="I497" s="88"/>
      <c r="J497" s="208"/>
      <c r="K497" s="208"/>
      <c r="L497" s="88"/>
      <c r="M497" s="88"/>
      <c r="N497" s="88"/>
      <c r="O497" s="88"/>
      <c r="P497" s="88"/>
      <c r="Q497" s="88"/>
      <c r="R497" s="88"/>
      <c r="S497" s="88"/>
      <c r="T497" s="88"/>
      <c r="U497" s="88"/>
      <c r="V497" s="88"/>
      <c r="W497" s="88"/>
      <c r="X497" s="88"/>
      <c r="Y497" s="88"/>
      <c r="Z497" s="88"/>
    </row>
    <row r="498" spans="1:26" ht="9.75" customHeight="1" x14ac:dyDescent="0.15">
      <c r="A498" s="253"/>
      <c r="B498" s="253"/>
      <c r="C498" s="88"/>
      <c r="D498" s="88"/>
      <c r="E498" s="88"/>
      <c r="F498" s="88"/>
      <c r="G498" s="88"/>
      <c r="H498" s="88"/>
      <c r="I498" s="88"/>
      <c r="J498" s="208"/>
      <c r="K498" s="208"/>
      <c r="L498" s="88"/>
      <c r="M498" s="88"/>
      <c r="N498" s="88"/>
      <c r="O498" s="88"/>
      <c r="P498" s="88"/>
      <c r="Q498" s="88"/>
      <c r="R498" s="88"/>
      <c r="S498" s="88"/>
      <c r="T498" s="88"/>
      <c r="U498" s="88"/>
      <c r="V498" s="88"/>
      <c r="W498" s="88"/>
      <c r="X498" s="88"/>
      <c r="Y498" s="88"/>
      <c r="Z498" s="88"/>
    </row>
    <row r="499" spans="1:26" ht="9.75" customHeight="1" x14ac:dyDescent="0.15">
      <c r="A499" s="253"/>
      <c r="B499" s="253"/>
      <c r="C499" s="88"/>
      <c r="D499" s="88"/>
      <c r="E499" s="88"/>
      <c r="F499" s="88"/>
      <c r="G499" s="88"/>
      <c r="H499" s="88"/>
      <c r="I499" s="88"/>
      <c r="J499" s="208"/>
      <c r="K499" s="208"/>
      <c r="L499" s="88"/>
      <c r="M499" s="88"/>
      <c r="N499" s="88"/>
      <c r="O499" s="88"/>
      <c r="P499" s="88"/>
      <c r="Q499" s="88"/>
      <c r="R499" s="88"/>
      <c r="S499" s="88"/>
      <c r="T499" s="88"/>
      <c r="U499" s="88"/>
      <c r="V499" s="88"/>
      <c r="W499" s="88"/>
      <c r="X499" s="88"/>
      <c r="Y499" s="88"/>
      <c r="Z499" s="88"/>
    </row>
    <row r="500" spans="1:26" ht="9.75" customHeight="1" x14ac:dyDescent="0.15">
      <c r="A500" s="253"/>
      <c r="B500" s="253"/>
      <c r="C500" s="88"/>
      <c r="D500" s="88"/>
      <c r="E500" s="88"/>
      <c r="F500" s="88"/>
      <c r="G500" s="88"/>
      <c r="H500" s="88"/>
      <c r="I500" s="88"/>
      <c r="J500" s="208"/>
      <c r="K500" s="208"/>
      <c r="L500" s="88"/>
      <c r="M500" s="88"/>
      <c r="N500" s="88"/>
      <c r="O500" s="88"/>
      <c r="P500" s="88"/>
      <c r="Q500" s="88"/>
      <c r="R500" s="88"/>
      <c r="S500" s="88"/>
      <c r="T500" s="88"/>
      <c r="U500" s="88"/>
      <c r="V500" s="88"/>
      <c r="W500" s="88"/>
      <c r="X500" s="88"/>
      <c r="Y500" s="88"/>
      <c r="Z500" s="88"/>
    </row>
    <row r="501" spans="1:26" ht="9.75" customHeight="1" x14ac:dyDescent="0.15">
      <c r="A501" s="253"/>
      <c r="B501" s="253"/>
      <c r="C501" s="88"/>
      <c r="D501" s="88"/>
      <c r="E501" s="88"/>
      <c r="F501" s="88"/>
      <c r="G501" s="88"/>
      <c r="H501" s="88"/>
      <c r="I501" s="88"/>
      <c r="J501" s="208"/>
      <c r="K501" s="208"/>
      <c r="L501" s="88"/>
      <c r="M501" s="88"/>
      <c r="N501" s="88"/>
      <c r="O501" s="88"/>
      <c r="P501" s="88"/>
      <c r="Q501" s="88"/>
      <c r="R501" s="88"/>
      <c r="S501" s="88"/>
      <c r="T501" s="88"/>
      <c r="U501" s="88"/>
      <c r="V501" s="88"/>
      <c r="W501" s="88"/>
      <c r="X501" s="88"/>
      <c r="Y501" s="88"/>
      <c r="Z501" s="88"/>
    </row>
    <row r="502" spans="1:26" ht="9.75" customHeight="1" x14ac:dyDescent="0.15">
      <c r="A502" s="253"/>
      <c r="B502" s="253"/>
      <c r="C502" s="88"/>
      <c r="D502" s="88"/>
      <c r="E502" s="88"/>
      <c r="F502" s="88"/>
      <c r="G502" s="88"/>
      <c r="H502" s="88"/>
      <c r="I502" s="88"/>
      <c r="J502" s="208"/>
      <c r="K502" s="208"/>
      <c r="L502" s="88"/>
      <c r="M502" s="88"/>
      <c r="N502" s="88"/>
      <c r="O502" s="88"/>
      <c r="P502" s="88"/>
      <c r="Q502" s="88"/>
      <c r="R502" s="88"/>
      <c r="S502" s="88"/>
      <c r="T502" s="88"/>
      <c r="U502" s="88"/>
      <c r="V502" s="88"/>
      <c r="W502" s="88"/>
      <c r="X502" s="88"/>
      <c r="Y502" s="88"/>
      <c r="Z502" s="88"/>
    </row>
    <row r="503" spans="1:26" ht="9.75" customHeight="1" x14ac:dyDescent="0.15">
      <c r="A503" s="253"/>
      <c r="B503" s="253"/>
      <c r="C503" s="88"/>
      <c r="D503" s="88"/>
      <c r="E503" s="88"/>
      <c r="F503" s="88"/>
      <c r="G503" s="88"/>
      <c r="H503" s="88"/>
      <c r="I503" s="88"/>
      <c r="J503" s="208"/>
      <c r="K503" s="208"/>
      <c r="L503" s="88"/>
      <c r="M503" s="88"/>
      <c r="N503" s="88"/>
      <c r="O503" s="88"/>
      <c r="P503" s="88"/>
      <c r="Q503" s="88"/>
      <c r="R503" s="88"/>
      <c r="S503" s="88"/>
      <c r="T503" s="88"/>
      <c r="U503" s="88"/>
      <c r="V503" s="88"/>
      <c r="W503" s="88"/>
      <c r="X503" s="88"/>
      <c r="Y503" s="88"/>
      <c r="Z503" s="88"/>
    </row>
    <row r="504" spans="1:26" ht="9.75" customHeight="1" x14ac:dyDescent="0.15">
      <c r="A504" s="253"/>
      <c r="B504" s="253"/>
      <c r="C504" s="88"/>
      <c r="D504" s="88"/>
      <c r="E504" s="88"/>
      <c r="F504" s="88"/>
      <c r="G504" s="88"/>
      <c r="H504" s="88"/>
      <c r="I504" s="88"/>
      <c r="J504" s="208"/>
      <c r="K504" s="208"/>
      <c r="L504" s="88"/>
      <c r="M504" s="88"/>
      <c r="N504" s="88"/>
      <c r="O504" s="88"/>
      <c r="P504" s="88"/>
      <c r="Q504" s="88"/>
      <c r="R504" s="88"/>
      <c r="S504" s="88"/>
      <c r="T504" s="88"/>
      <c r="U504" s="88"/>
      <c r="V504" s="88"/>
      <c r="W504" s="88"/>
      <c r="X504" s="88"/>
      <c r="Y504" s="88"/>
      <c r="Z504" s="88"/>
    </row>
    <row r="505" spans="1:26" ht="9.75" customHeight="1" x14ac:dyDescent="0.15">
      <c r="A505" s="253"/>
      <c r="B505" s="253"/>
      <c r="C505" s="88"/>
      <c r="D505" s="88"/>
      <c r="E505" s="88"/>
      <c r="F505" s="88"/>
      <c r="G505" s="88"/>
      <c r="H505" s="88"/>
      <c r="I505" s="88"/>
      <c r="J505" s="208"/>
      <c r="K505" s="208"/>
      <c r="L505" s="88"/>
      <c r="M505" s="88"/>
      <c r="N505" s="88"/>
      <c r="O505" s="88"/>
      <c r="P505" s="88"/>
      <c r="Q505" s="88"/>
      <c r="R505" s="88"/>
      <c r="S505" s="88"/>
      <c r="T505" s="88"/>
      <c r="U505" s="88"/>
      <c r="V505" s="88"/>
      <c r="W505" s="88"/>
      <c r="X505" s="88"/>
      <c r="Y505" s="88"/>
      <c r="Z505" s="88"/>
    </row>
    <row r="506" spans="1:26" ht="9.75" customHeight="1" x14ac:dyDescent="0.15">
      <c r="A506" s="253"/>
      <c r="B506" s="253"/>
      <c r="C506" s="88"/>
      <c r="D506" s="88"/>
      <c r="E506" s="88"/>
      <c r="F506" s="88"/>
      <c r="G506" s="88"/>
      <c r="H506" s="88"/>
      <c r="I506" s="88"/>
      <c r="J506" s="208"/>
      <c r="K506" s="208"/>
      <c r="L506" s="88"/>
      <c r="M506" s="88"/>
      <c r="N506" s="88"/>
      <c r="O506" s="88"/>
      <c r="P506" s="88"/>
      <c r="Q506" s="88"/>
      <c r="R506" s="88"/>
      <c r="S506" s="88"/>
      <c r="T506" s="88"/>
      <c r="U506" s="88"/>
      <c r="V506" s="88"/>
      <c r="W506" s="88"/>
      <c r="X506" s="88"/>
      <c r="Y506" s="88"/>
      <c r="Z506" s="88"/>
    </row>
    <row r="507" spans="1:26" ht="9.75" customHeight="1" x14ac:dyDescent="0.15">
      <c r="A507" s="253"/>
      <c r="B507" s="253"/>
      <c r="C507" s="88"/>
      <c r="D507" s="88"/>
      <c r="E507" s="88"/>
      <c r="F507" s="88"/>
      <c r="G507" s="88"/>
      <c r="H507" s="88"/>
      <c r="I507" s="88"/>
      <c r="J507" s="208"/>
      <c r="K507" s="208"/>
      <c r="L507" s="88"/>
      <c r="M507" s="88"/>
      <c r="N507" s="88"/>
      <c r="O507" s="88"/>
      <c r="P507" s="88"/>
      <c r="Q507" s="88"/>
      <c r="R507" s="88"/>
      <c r="S507" s="88"/>
      <c r="T507" s="88"/>
      <c r="U507" s="88"/>
      <c r="V507" s="88"/>
      <c r="W507" s="88"/>
      <c r="X507" s="88"/>
      <c r="Y507" s="88"/>
      <c r="Z507" s="88"/>
    </row>
    <row r="508" spans="1:26" ht="9.75" customHeight="1" x14ac:dyDescent="0.15">
      <c r="A508" s="253"/>
      <c r="B508" s="253"/>
      <c r="C508" s="88"/>
      <c r="D508" s="88"/>
      <c r="E508" s="88"/>
      <c r="F508" s="88"/>
      <c r="G508" s="88"/>
      <c r="H508" s="88"/>
      <c r="I508" s="88"/>
      <c r="J508" s="208"/>
      <c r="K508" s="208"/>
      <c r="L508" s="88"/>
      <c r="M508" s="88"/>
      <c r="N508" s="88"/>
      <c r="O508" s="88"/>
      <c r="P508" s="88"/>
      <c r="Q508" s="88"/>
      <c r="R508" s="88"/>
      <c r="S508" s="88"/>
      <c r="T508" s="88"/>
      <c r="U508" s="88"/>
      <c r="V508" s="88"/>
      <c r="W508" s="88"/>
      <c r="X508" s="88"/>
      <c r="Y508" s="88"/>
      <c r="Z508" s="88"/>
    </row>
    <row r="509" spans="1:26" ht="9.75" customHeight="1" x14ac:dyDescent="0.15">
      <c r="A509" s="253"/>
      <c r="B509" s="253"/>
      <c r="C509" s="88"/>
      <c r="D509" s="88"/>
      <c r="E509" s="88"/>
      <c r="F509" s="88"/>
      <c r="G509" s="88"/>
      <c r="H509" s="88"/>
      <c r="I509" s="88"/>
      <c r="J509" s="208"/>
      <c r="K509" s="208"/>
      <c r="L509" s="88"/>
      <c r="M509" s="88"/>
      <c r="N509" s="88"/>
      <c r="O509" s="88"/>
      <c r="P509" s="88"/>
      <c r="Q509" s="88"/>
      <c r="R509" s="88"/>
      <c r="S509" s="88"/>
      <c r="T509" s="88"/>
      <c r="U509" s="88"/>
      <c r="V509" s="88"/>
      <c r="W509" s="88"/>
      <c r="X509" s="88"/>
      <c r="Y509" s="88"/>
      <c r="Z509" s="88"/>
    </row>
    <row r="510" spans="1:26" ht="9.75" customHeight="1" x14ac:dyDescent="0.15">
      <c r="A510" s="253"/>
      <c r="B510" s="253"/>
      <c r="C510" s="88"/>
      <c r="D510" s="88"/>
      <c r="E510" s="88"/>
      <c r="F510" s="88"/>
      <c r="G510" s="88"/>
      <c r="H510" s="88"/>
      <c r="I510" s="88"/>
      <c r="J510" s="208"/>
      <c r="K510" s="208"/>
      <c r="L510" s="88"/>
      <c r="M510" s="88"/>
      <c r="N510" s="88"/>
      <c r="O510" s="88"/>
      <c r="P510" s="88"/>
      <c r="Q510" s="88"/>
      <c r="R510" s="88"/>
      <c r="S510" s="88"/>
      <c r="T510" s="88"/>
      <c r="U510" s="88"/>
      <c r="V510" s="88"/>
      <c r="W510" s="88"/>
      <c r="X510" s="88"/>
      <c r="Y510" s="88"/>
      <c r="Z510" s="88"/>
    </row>
    <row r="511" spans="1:26" ht="9.75" customHeight="1" x14ac:dyDescent="0.15">
      <c r="A511" s="253"/>
      <c r="B511" s="253"/>
      <c r="C511" s="88"/>
      <c r="D511" s="88"/>
      <c r="E511" s="88"/>
      <c r="F511" s="88"/>
      <c r="G511" s="88"/>
      <c r="H511" s="88"/>
      <c r="I511" s="88"/>
      <c r="J511" s="208"/>
      <c r="K511" s="208"/>
      <c r="L511" s="88"/>
      <c r="M511" s="88"/>
      <c r="N511" s="88"/>
      <c r="O511" s="88"/>
      <c r="P511" s="88"/>
      <c r="Q511" s="88"/>
      <c r="R511" s="88"/>
      <c r="S511" s="88"/>
      <c r="T511" s="88"/>
      <c r="U511" s="88"/>
      <c r="V511" s="88"/>
      <c r="W511" s="88"/>
      <c r="X511" s="88"/>
      <c r="Y511" s="88"/>
      <c r="Z511" s="88"/>
    </row>
    <row r="512" spans="1:26" ht="9.75" customHeight="1" x14ac:dyDescent="0.15">
      <c r="A512" s="253"/>
      <c r="B512" s="253"/>
      <c r="C512" s="88"/>
      <c r="D512" s="88"/>
      <c r="E512" s="88"/>
      <c r="F512" s="88"/>
      <c r="G512" s="88"/>
      <c r="H512" s="88"/>
      <c r="I512" s="88"/>
      <c r="J512" s="208"/>
      <c r="K512" s="208"/>
      <c r="L512" s="88"/>
      <c r="M512" s="88"/>
      <c r="N512" s="88"/>
      <c r="O512" s="88"/>
      <c r="P512" s="88"/>
      <c r="Q512" s="88"/>
      <c r="R512" s="88"/>
      <c r="S512" s="88"/>
      <c r="T512" s="88"/>
      <c r="U512" s="88"/>
      <c r="V512" s="88"/>
      <c r="W512" s="88"/>
      <c r="X512" s="88"/>
      <c r="Y512" s="88"/>
      <c r="Z512" s="88"/>
    </row>
    <row r="513" spans="1:26" ht="9.75" customHeight="1" x14ac:dyDescent="0.15">
      <c r="A513" s="253"/>
      <c r="B513" s="253"/>
      <c r="C513" s="88"/>
      <c r="D513" s="88"/>
      <c r="E513" s="88"/>
      <c r="F513" s="88"/>
      <c r="G513" s="88"/>
      <c r="H513" s="88"/>
      <c r="I513" s="88"/>
      <c r="J513" s="208"/>
      <c r="K513" s="208"/>
      <c r="L513" s="88"/>
      <c r="M513" s="88"/>
      <c r="N513" s="88"/>
      <c r="O513" s="88"/>
      <c r="P513" s="88"/>
      <c r="Q513" s="88"/>
      <c r="R513" s="88"/>
      <c r="S513" s="88"/>
      <c r="T513" s="88"/>
      <c r="U513" s="88"/>
      <c r="V513" s="88"/>
      <c r="W513" s="88"/>
      <c r="X513" s="88"/>
      <c r="Y513" s="88"/>
      <c r="Z513" s="88"/>
    </row>
    <row r="514" spans="1:26" ht="9.75" customHeight="1" x14ac:dyDescent="0.15">
      <c r="A514" s="253"/>
      <c r="B514" s="253"/>
      <c r="C514" s="88"/>
      <c r="D514" s="88"/>
      <c r="E514" s="88"/>
      <c r="F514" s="88"/>
      <c r="G514" s="88"/>
      <c r="H514" s="88"/>
      <c r="I514" s="88"/>
      <c r="J514" s="208"/>
      <c r="K514" s="208"/>
      <c r="L514" s="88"/>
      <c r="M514" s="88"/>
      <c r="N514" s="88"/>
      <c r="O514" s="88"/>
      <c r="P514" s="88"/>
      <c r="Q514" s="88"/>
      <c r="R514" s="88"/>
      <c r="S514" s="88"/>
      <c r="T514" s="88"/>
      <c r="U514" s="88"/>
      <c r="V514" s="88"/>
      <c r="W514" s="88"/>
      <c r="X514" s="88"/>
      <c r="Y514" s="88"/>
      <c r="Z514" s="88"/>
    </row>
    <row r="515" spans="1:26" ht="9.75" customHeight="1" x14ac:dyDescent="0.15">
      <c r="A515" s="253"/>
      <c r="B515" s="253"/>
      <c r="C515" s="88"/>
      <c r="D515" s="88"/>
      <c r="E515" s="88"/>
      <c r="F515" s="88"/>
      <c r="G515" s="88"/>
      <c r="H515" s="88"/>
      <c r="I515" s="88"/>
      <c r="J515" s="208"/>
      <c r="K515" s="208"/>
      <c r="L515" s="88"/>
      <c r="M515" s="88"/>
      <c r="N515" s="88"/>
      <c r="O515" s="88"/>
      <c r="P515" s="88"/>
      <c r="Q515" s="88"/>
      <c r="R515" s="88"/>
      <c r="S515" s="88"/>
      <c r="T515" s="88"/>
      <c r="U515" s="88"/>
      <c r="V515" s="88"/>
      <c r="W515" s="88"/>
      <c r="X515" s="88"/>
      <c r="Y515" s="88"/>
      <c r="Z515" s="88"/>
    </row>
    <row r="516" spans="1:26" ht="9.75" customHeight="1" x14ac:dyDescent="0.15">
      <c r="A516" s="253"/>
      <c r="B516" s="253"/>
      <c r="C516" s="88"/>
      <c r="D516" s="88"/>
      <c r="E516" s="88"/>
      <c r="F516" s="88"/>
      <c r="G516" s="88"/>
      <c r="H516" s="88"/>
      <c r="I516" s="88"/>
      <c r="J516" s="208"/>
      <c r="K516" s="208"/>
      <c r="L516" s="88"/>
      <c r="M516" s="88"/>
      <c r="N516" s="88"/>
      <c r="O516" s="88"/>
      <c r="P516" s="88"/>
      <c r="Q516" s="88"/>
      <c r="R516" s="88"/>
      <c r="S516" s="88"/>
      <c r="T516" s="88"/>
      <c r="U516" s="88"/>
      <c r="V516" s="88"/>
      <c r="W516" s="88"/>
      <c r="X516" s="88"/>
      <c r="Y516" s="88"/>
      <c r="Z516" s="88"/>
    </row>
    <row r="517" spans="1:26" ht="9.75" customHeight="1" x14ac:dyDescent="0.15">
      <c r="A517" s="253"/>
      <c r="B517" s="253"/>
      <c r="C517" s="88"/>
      <c r="D517" s="88"/>
      <c r="E517" s="88"/>
      <c r="F517" s="88"/>
      <c r="G517" s="88"/>
      <c r="H517" s="88"/>
      <c r="I517" s="88"/>
      <c r="J517" s="208"/>
      <c r="K517" s="208"/>
      <c r="L517" s="88"/>
      <c r="M517" s="88"/>
      <c r="N517" s="88"/>
      <c r="O517" s="88"/>
      <c r="P517" s="88"/>
      <c r="Q517" s="88"/>
      <c r="R517" s="88"/>
      <c r="S517" s="88"/>
      <c r="T517" s="88"/>
      <c r="U517" s="88"/>
      <c r="V517" s="88"/>
      <c r="W517" s="88"/>
      <c r="X517" s="88"/>
      <c r="Y517" s="88"/>
      <c r="Z517" s="88"/>
    </row>
    <row r="518" spans="1:26" ht="9.75" customHeight="1" x14ac:dyDescent="0.15">
      <c r="A518" s="253"/>
      <c r="B518" s="253"/>
      <c r="C518" s="88"/>
      <c r="D518" s="88"/>
      <c r="E518" s="88"/>
      <c r="F518" s="88"/>
      <c r="G518" s="88"/>
      <c r="H518" s="88"/>
      <c r="I518" s="88"/>
      <c r="J518" s="208"/>
      <c r="K518" s="208"/>
      <c r="L518" s="88"/>
      <c r="M518" s="88"/>
      <c r="N518" s="88"/>
      <c r="O518" s="88"/>
      <c r="P518" s="88"/>
      <c r="Q518" s="88"/>
      <c r="R518" s="88"/>
      <c r="S518" s="88"/>
      <c r="T518" s="88"/>
      <c r="U518" s="88"/>
      <c r="V518" s="88"/>
      <c r="W518" s="88"/>
      <c r="X518" s="88"/>
      <c r="Y518" s="88"/>
      <c r="Z518" s="88"/>
    </row>
    <row r="519" spans="1:26" ht="9.75" customHeight="1" x14ac:dyDescent="0.15">
      <c r="A519" s="253"/>
      <c r="B519" s="253"/>
      <c r="C519" s="88"/>
      <c r="D519" s="88"/>
      <c r="E519" s="88"/>
      <c r="F519" s="88"/>
      <c r="G519" s="88"/>
      <c r="H519" s="88"/>
      <c r="I519" s="88"/>
      <c r="J519" s="208"/>
      <c r="K519" s="208"/>
      <c r="L519" s="88"/>
      <c r="M519" s="88"/>
      <c r="N519" s="88"/>
      <c r="O519" s="88"/>
      <c r="P519" s="88"/>
      <c r="Q519" s="88"/>
      <c r="R519" s="88"/>
      <c r="S519" s="88"/>
      <c r="T519" s="88"/>
      <c r="U519" s="88"/>
      <c r="V519" s="88"/>
      <c r="W519" s="88"/>
      <c r="X519" s="88"/>
      <c r="Y519" s="88"/>
      <c r="Z519" s="88"/>
    </row>
    <row r="520" spans="1:26" ht="9.75" customHeight="1" x14ac:dyDescent="0.15">
      <c r="A520" s="253"/>
      <c r="B520" s="253"/>
      <c r="C520" s="88"/>
      <c r="D520" s="88"/>
      <c r="E520" s="88"/>
      <c r="F520" s="88"/>
      <c r="G520" s="88"/>
      <c r="H520" s="88"/>
      <c r="I520" s="88"/>
      <c r="J520" s="208"/>
      <c r="K520" s="208"/>
      <c r="L520" s="88"/>
      <c r="M520" s="88"/>
      <c r="N520" s="88"/>
      <c r="O520" s="88"/>
      <c r="P520" s="88"/>
      <c r="Q520" s="88"/>
      <c r="R520" s="88"/>
      <c r="S520" s="88"/>
      <c r="T520" s="88"/>
      <c r="U520" s="88"/>
      <c r="V520" s="88"/>
      <c r="W520" s="88"/>
      <c r="X520" s="88"/>
      <c r="Y520" s="88"/>
      <c r="Z520" s="88"/>
    </row>
    <row r="521" spans="1:26" ht="9.75" customHeight="1" x14ac:dyDescent="0.15">
      <c r="A521" s="253"/>
      <c r="B521" s="253"/>
      <c r="C521" s="88"/>
      <c r="D521" s="88"/>
      <c r="E521" s="88"/>
      <c r="F521" s="88"/>
      <c r="G521" s="88"/>
      <c r="H521" s="88"/>
      <c r="I521" s="88"/>
      <c r="J521" s="208"/>
      <c r="K521" s="208"/>
      <c r="L521" s="88"/>
      <c r="M521" s="88"/>
      <c r="N521" s="88"/>
      <c r="O521" s="88"/>
      <c r="P521" s="88"/>
      <c r="Q521" s="88"/>
      <c r="R521" s="88"/>
      <c r="S521" s="88"/>
      <c r="T521" s="88"/>
      <c r="U521" s="88"/>
      <c r="V521" s="88"/>
      <c r="W521" s="88"/>
      <c r="X521" s="88"/>
      <c r="Y521" s="88"/>
      <c r="Z521" s="88"/>
    </row>
    <row r="522" spans="1:26" ht="9.75" customHeight="1" x14ac:dyDescent="0.15">
      <c r="A522" s="253"/>
      <c r="B522" s="253"/>
      <c r="C522" s="88"/>
      <c r="D522" s="88"/>
      <c r="E522" s="88"/>
      <c r="F522" s="88"/>
      <c r="G522" s="88"/>
      <c r="H522" s="88"/>
      <c r="I522" s="88"/>
      <c r="J522" s="208"/>
      <c r="K522" s="208"/>
      <c r="L522" s="88"/>
      <c r="M522" s="88"/>
      <c r="N522" s="88"/>
      <c r="O522" s="88"/>
      <c r="P522" s="88"/>
      <c r="Q522" s="88"/>
      <c r="R522" s="88"/>
      <c r="S522" s="88"/>
      <c r="T522" s="88"/>
      <c r="U522" s="88"/>
      <c r="V522" s="88"/>
      <c r="W522" s="88"/>
      <c r="X522" s="88"/>
      <c r="Y522" s="88"/>
      <c r="Z522" s="88"/>
    </row>
    <row r="523" spans="1:26" ht="9.75" customHeight="1" x14ac:dyDescent="0.15">
      <c r="A523" s="253"/>
      <c r="B523" s="253"/>
      <c r="C523" s="88"/>
      <c r="D523" s="88"/>
      <c r="E523" s="88"/>
      <c r="F523" s="88"/>
      <c r="G523" s="88"/>
      <c r="H523" s="88"/>
      <c r="I523" s="88"/>
      <c r="J523" s="208"/>
      <c r="K523" s="208"/>
      <c r="L523" s="88"/>
      <c r="M523" s="88"/>
      <c r="N523" s="88"/>
      <c r="O523" s="88"/>
      <c r="P523" s="88"/>
      <c r="Q523" s="88"/>
      <c r="R523" s="88"/>
      <c r="S523" s="88"/>
      <c r="T523" s="88"/>
      <c r="U523" s="88"/>
      <c r="V523" s="88"/>
      <c r="W523" s="88"/>
      <c r="X523" s="88"/>
      <c r="Y523" s="88"/>
      <c r="Z523" s="88"/>
    </row>
    <row r="524" spans="1:26" ht="9.75" customHeight="1" x14ac:dyDescent="0.15">
      <c r="A524" s="253"/>
      <c r="B524" s="253"/>
      <c r="C524" s="88"/>
      <c r="D524" s="88"/>
      <c r="E524" s="88"/>
      <c r="F524" s="88"/>
      <c r="G524" s="88"/>
      <c r="H524" s="88"/>
      <c r="I524" s="88"/>
      <c r="J524" s="208"/>
      <c r="K524" s="208"/>
      <c r="L524" s="88"/>
      <c r="M524" s="88"/>
      <c r="N524" s="88"/>
      <c r="O524" s="88"/>
      <c r="P524" s="88"/>
      <c r="Q524" s="88"/>
      <c r="R524" s="88"/>
      <c r="S524" s="88"/>
      <c r="T524" s="88"/>
      <c r="U524" s="88"/>
      <c r="V524" s="88"/>
      <c r="W524" s="88"/>
      <c r="X524" s="88"/>
      <c r="Y524" s="88"/>
      <c r="Z524" s="88"/>
    </row>
    <row r="525" spans="1:26" ht="9.75" customHeight="1" x14ac:dyDescent="0.15">
      <c r="A525" s="253"/>
      <c r="B525" s="253"/>
      <c r="C525" s="88"/>
      <c r="D525" s="88"/>
      <c r="E525" s="88"/>
      <c r="F525" s="88"/>
      <c r="G525" s="88"/>
      <c r="H525" s="88"/>
      <c r="I525" s="88"/>
      <c r="J525" s="208"/>
      <c r="K525" s="208"/>
      <c r="L525" s="88"/>
      <c r="M525" s="88"/>
      <c r="N525" s="88"/>
      <c r="O525" s="88"/>
      <c r="P525" s="88"/>
      <c r="Q525" s="88"/>
      <c r="R525" s="88"/>
      <c r="S525" s="88"/>
      <c r="T525" s="88"/>
      <c r="U525" s="88"/>
      <c r="V525" s="88"/>
      <c r="W525" s="88"/>
      <c r="X525" s="88"/>
      <c r="Y525" s="88"/>
      <c r="Z525" s="88"/>
    </row>
    <row r="526" spans="1:26" ht="9.75" customHeight="1" x14ac:dyDescent="0.15">
      <c r="A526" s="253"/>
      <c r="B526" s="253"/>
      <c r="C526" s="88"/>
      <c r="D526" s="88"/>
      <c r="E526" s="88"/>
      <c r="F526" s="88"/>
      <c r="G526" s="88"/>
      <c r="H526" s="88"/>
      <c r="I526" s="88"/>
      <c r="J526" s="208"/>
      <c r="K526" s="208"/>
      <c r="L526" s="88"/>
      <c r="M526" s="88"/>
      <c r="N526" s="88"/>
      <c r="O526" s="88"/>
      <c r="P526" s="88"/>
      <c r="Q526" s="88"/>
      <c r="R526" s="88"/>
      <c r="S526" s="88"/>
      <c r="T526" s="88"/>
      <c r="U526" s="88"/>
      <c r="V526" s="88"/>
      <c r="W526" s="88"/>
      <c r="X526" s="88"/>
      <c r="Y526" s="88"/>
      <c r="Z526" s="88"/>
    </row>
    <row r="527" spans="1:26" ht="9.75" customHeight="1" x14ac:dyDescent="0.15">
      <c r="A527" s="253"/>
      <c r="B527" s="253"/>
      <c r="C527" s="88"/>
      <c r="D527" s="88"/>
      <c r="E527" s="88"/>
      <c r="F527" s="88"/>
      <c r="G527" s="88"/>
      <c r="H527" s="88"/>
      <c r="I527" s="88"/>
      <c r="J527" s="208"/>
      <c r="K527" s="208"/>
      <c r="L527" s="88"/>
      <c r="M527" s="88"/>
      <c r="N527" s="88"/>
      <c r="O527" s="88"/>
      <c r="P527" s="88"/>
      <c r="Q527" s="88"/>
      <c r="R527" s="88"/>
      <c r="S527" s="88"/>
      <c r="T527" s="88"/>
      <c r="U527" s="88"/>
      <c r="V527" s="88"/>
      <c r="W527" s="88"/>
      <c r="X527" s="88"/>
      <c r="Y527" s="88"/>
      <c r="Z527" s="88"/>
    </row>
    <row r="528" spans="1:26" ht="9.75" customHeight="1" x14ac:dyDescent="0.15">
      <c r="A528" s="253"/>
      <c r="B528" s="253"/>
      <c r="C528" s="88"/>
      <c r="D528" s="88"/>
      <c r="E528" s="88"/>
      <c r="F528" s="88"/>
      <c r="G528" s="88"/>
      <c r="H528" s="88"/>
      <c r="I528" s="88"/>
      <c r="J528" s="208"/>
      <c r="K528" s="208"/>
      <c r="L528" s="88"/>
      <c r="M528" s="88"/>
      <c r="N528" s="88"/>
      <c r="O528" s="88"/>
      <c r="P528" s="88"/>
      <c r="Q528" s="88"/>
      <c r="R528" s="88"/>
      <c r="S528" s="88"/>
      <c r="T528" s="88"/>
      <c r="U528" s="88"/>
      <c r="V528" s="88"/>
      <c r="W528" s="88"/>
      <c r="X528" s="88"/>
      <c r="Y528" s="88"/>
      <c r="Z528" s="88"/>
    </row>
    <row r="529" spans="1:26" ht="9.75" customHeight="1" x14ac:dyDescent="0.15">
      <c r="A529" s="253"/>
      <c r="B529" s="253"/>
      <c r="C529" s="88"/>
      <c r="D529" s="88"/>
      <c r="E529" s="88"/>
      <c r="F529" s="88"/>
      <c r="G529" s="88"/>
      <c r="H529" s="88"/>
      <c r="I529" s="88"/>
      <c r="J529" s="208"/>
      <c r="K529" s="208"/>
      <c r="L529" s="88"/>
      <c r="M529" s="88"/>
      <c r="N529" s="88"/>
      <c r="O529" s="88"/>
      <c r="P529" s="88"/>
      <c r="Q529" s="88"/>
      <c r="R529" s="88"/>
      <c r="S529" s="88"/>
      <c r="T529" s="88"/>
      <c r="U529" s="88"/>
      <c r="V529" s="88"/>
      <c r="W529" s="88"/>
      <c r="X529" s="88"/>
      <c r="Y529" s="88"/>
      <c r="Z529" s="88"/>
    </row>
    <row r="530" spans="1:26" ht="9.75" customHeight="1" x14ac:dyDescent="0.15">
      <c r="A530" s="253"/>
      <c r="B530" s="253"/>
      <c r="C530" s="88"/>
      <c r="D530" s="88"/>
      <c r="E530" s="88"/>
      <c r="F530" s="88"/>
      <c r="G530" s="88"/>
      <c r="H530" s="88"/>
      <c r="I530" s="88"/>
      <c r="J530" s="208"/>
      <c r="K530" s="208"/>
      <c r="L530" s="88"/>
      <c r="M530" s="88"/>
      <c r="N530" s="88"/>
      <c r="O530" s="88"/>
      <c r="P530" s="88"/>
      <c r="Q530" s="88"/>
      <c r="R530" s="88"/>
      <c r="S530" s="88"/>
      <c r="T530" s="88"/>
      <c r="U530" s="88"/>
      <c r="V530" s="88"/>
      <c r="W530" s="88"/>
      <c r="X530" s="88"/>
      <c r="Y530" s="88"/>
      <c r="Z530" s="88"/>
    </row>
    <row r="531" spans="1:26" ht="9.75" customHeight="1" x14ac:dyDescent="0.15">
      <c r="A531" s="253"/>
      <c r="B531" s="253"/>
      <c r="C531" s="88"/>
      <c r="D531" s="88"/>
      <c r="E531" s="88"/>
      <c r="F531" s="88"/>
      <c r="G531" s="88"/>
      <c r="H531" s="88"/>
      <c r="I531" s="88"/>
      <c r="J531" s="208"/>
      <c r="K531" s="208"/>
      <c r="L531" s="88"/>
      <c r="M531" s="88"/>
      <c r="N531" s="88"/>
      <c r="O531" s="88"/>
      <c r="P531" s="88"/>
      <c r="Q531" s="88"/>
      <c r="R531" s="88"/>
      <c r="S531" s="88"/>
      <c r="T531" s="88"/>
      <c r="U531" s="88"/>
      <c r="V531" s="88"/>
      <c r="W531" s="88"/>
      <c r="X531" s="88"/>
      <c r="Y531" s="88"/>
      <c r="Z531" s="88"/>
    </row>
    <row r="532" spans="1:26" ht="9.75" customHeight="1" x14ac:dyDescent="0.15">
      <c r="A532" s="253"/>
      <c r="B532" s="253"/>
      <c r="C532" s="88"/>
      <c r="D532" s="88"/>
      <c r="E532" s="88"/>
      <c r="F532" s="88"/>
      <c r="G532" s="88"/>
      <c r="H532" s="88"/>
      <c r="I532" s="88"/>
      <c r="J532" s="208"/>
      <c r="K532" s="208"/>
      <c r="L532" s="88"/>
      <c r="M532" s="88"/>
      <c r="N532" s="88"/>
      <c r="O532" s="88"/>
      <c r="P532" s="88"/>
      <c r="Q532" s="88"/>
      <c r="R532" s="88"/>
      <c r="S532" s="88"/>
      <c r="T532" s="88"/>
      <c r="U532" s="88"/>
      <c r="V532" s="88"/>
      <c r="W532" s="88"/>
      <c r="X532" s="88"/>
      <c r="Y532" s="88"/>
      <c r="Z532" s="88"/>
    </row>
    <row r="533" spans="1:26" ht="9.75" customHeight="1" x14ac:dyDescent="0.15">
      <c r="A533" s="253"/>
      <c r="B533" s="253"/>
      <c r="C533" s="88"/>
      <c r="D533" s="88"/>
      <c r="E533" s="88"/>
      <c r="F533" s="88"/>
      <c r="G533" s="88"/>
      <c r="H533" s="88"/>
      <c r="I533" s="88"/>
      <c r="J533" s="208"/>
      <c r="K533" s="208"/>
      <c r="L533" s="88"/>
      <c r="M533" s="88"/>
      <c r="N533" s="88"/>
      <c r="O533" s="88"/>
      <c r="P533" s="88"/>
      <c r="Q533" s="88"/>
      <c r="R533" s="88"/>
      <c r="S533" s="88"/>
      <c r="T533" s="88"/>
      <c r="U533" s="88"/>
      <c r="V533" s="88"/>
      <c r="W533" s="88"/>
      <c r="X533" s="88"/>
      <c r="Y533" s="88"/>
      <c r="Z533" s="88"/>
    </row>
    <row r="534" spans="1:26" ht="9.75" customHeight="1" x14ac:dyDescent="0.15">
      <c r="A534" s="253"/>
      <c r="B534" s="253"/>
      <c r="C534" s="88"/>
      <c r="D534" s="88"/>
      <c r="E534" s="88"/>
      <c r="F534" s="88"/>
      <c r="G534" s="88"/>
      <c r="H534" s="88"/>
      <c r="I534" s="88"/>
      <c r="J534" s="208"/>
      <c r="K534" s="208"/>
      <c r="L534" s="88"/>
      <c r="M534" s="88"/>
      <c r="N534" s="88"/>
      <c r="O534" s="88"/>
      <c r="P534" s="88"/>
      <c r="Q534" s="88"/>
      <c r="R534" s="88"/>
      <c r="S534" s="88"/>
      <c r="T534" s="88"/>
      <c r="U534" s="88"/>
      <c r="V534" s="88"/>
      <c r="W534" s="88"/>
      <c r="X534" s="88"/>
      <c r="Y534" s="88"/>
      <c r="Z534" s="88"/>
    </row>
    <row r="535" spans="1:26" ht="9.75" customHeight="1" x14ac:dyDescent="0.15">
      <c r="A535" s="253"/>
      <c r="B535" s="253"/>
      <c r="C535" s="88"/>
      <c r="D535" s="88"/>
      <c r="E535" s="88"/>
      <c r="F535" s="88"/>
      <c r="G535" s="88"/>
      <c r="H535" s="88"/>
      <c r="I535" s="88"/>
      <c r="J535" s="208"/>
      <c r="K535" s="208"/>
      <c r="L535" s="88"/>
      <c r="M535" s="88"/>
      <c r="N535" s="88"/>
      <c r="O535" s="88"/>
      <c r="P535" s="88"/>
      <c r="Q535" s="88"/>
      <c r="R535" s="88"/>
      <c r="S535" s="88"/>
      <c r="T535" s="88"/>
      <c r="U535" s="88"/>
      <c r="V535" s="88"/>
      <c r="W535" s="88"/>
      <c r="X535" s="88"/>
      <c r="Y535" s="88"/>
      <c r="Z535" s="88"/>
    </row>
    <row r="536" spans="1:26" ht="9.75" customHeight="1" x14ac:dyDescent="0.15">
      <c r="A536" s="253"/>
      <c r="B536" s="253"/>
      <c r="C536" s="88"/>
      <c r="D536" s="88"/>
      <c r="E536" s="88"/>
      <c r="F536" s="88"/>
      <c r="G536" s="88"/>
      <c r="H536" s="88"/>
      <c r="I536" s="88"/>
      <c r="J536" s="208"/>
      <c r="K536" s="208"/>
      <c r="L536" s="88"/>
      <c r="M536" s="88"/>
      <c r="N536" s="88"/>
      <c r="O536" s="88"/>
      <c r="P536" s="88"/>
      <c r="Q536" s="88"/>
      <c r="R536" s="88"/>
      <c r="S536" s="88"/>
      <c r="T536" s="88"/>
      <c r="U536" s="88"/>
      <c r="V536" s="88"/>
      <c r="W536" s="88"/>
      <c r="X536" s="88"/>
      <c r="Y536" s="88"/>
      <c r="Z536" s="88"/>
    </row>
    <row r="537" spans="1:26" ht="9.75" customHeight="1" x14ac:dyDescent="0.15">
      <c r="A537" s="253"/>
      <c r="B537" s="253"/>
      <c r="C537" s="88"/>
      <c r="D537" s="88"/>
      <c r="E537" s="88"/>
      <c r="F537" s="88"/>
      <c r="G537" s="88"/>
      <c r="H537" s="88"/>
      <c r="I537" s="88"/>
      <c r="J537" s="208"/>
      <c r="K537" s="208"/>
      <c r="L537" s="88"/>
      <c r="M537" s="88"/>
      <c r="N537" s="88"/>
      <c r="O537" s="88"/>
      <c r="P537" s="88"/>
      <c r="Q537" s="88"/>
      <c r="R537" s="88"/>
      <c r="S537" s="88"/>
      <c r="T537" s="88"/>
      <c r="U537" s="88"/>
      <c r="V537" s="88"/>
      <c r="W537" s="88"/>
      <c r="X537" s="88"/>
      <c r="Y537" s="88"/>
      <c r="Z537" s="88"/>
    </row>
    <row r="538" spans="1:26" ht="9.75" customHeight="1" x14ac:dyDescent="0.15">
      <c r="A538" s="253"/>
      <c r="B538" s="253"/>
      <c r="C538" s="88"/>
      <c r="D538" s="88"/>
      <c r="E538" s="88"/>
      <c r="F538" s="88"/>
      <c r="G538" s="88"/>
      <c r="H538" s="88"/>
      <c r="I538" s="88"/>
      <c r="J538" s="208"/>
      <c r="K538" s="208"/>
      <c r="L538" s="88"/>
      <c r="M538" s="88"/>
      <c r="N538" s="88"/>
      <c r="O538" s="88"/>
      <c r="P538" s="88"/>
      <c r="Q538" s="88"/>
      <c r="R538" s="88"/>
      <c r="S538" s="88"/>
      <c r="T538" s="88"/>
      <c r="U538" s="88"/>
      <c r="V538" s="88"/>
      <c r="W538" s="88"/>
      <c r="X538" s="88"/>
      <c r="Y538" s="88"/>
      <c r="Z538" s="88"/>
    </row>
    <row r="539" spans="1:26" ht="9.75" customHeight="1" x14ac:dyDescent="0.15">
      <c r="A539" s="253"/>
      <c r="B539" s="253"/>
      <c r="C539" s="88"/>
      <c r="D539" s="88"/>
      <c r="E539" s="88"/>
      <c r="F539" s="88"/>
      <c r="G539" s="88"/>
      <c r="H539" s="88"/>
      <c r="I539" s="88"/>
      <c r="J539" s="208"/>
      <c r="K539" s="208"/>
      <c r="L539" s="88"/>
      <c r="M539" s="88"/>
      <c r="N539" s="88"/>
      <c r="O539" s="88"/>
      <c r="P539" s="88"/>
      <c r="Q539" s="88"/>
      <c r="R539" s="88"/>
      <c r="S539" s="88"/>
      <c r="T539" s="88"/>
      <c r="U539" s="88"/>
      <c r="V539" s="88"/>
      <c r="W539" s="88"/>
      <c r="X539" s="88"/>
      <c r="Y539" s="88"/>
      <c r="Z539" s="88"/>
    </row>
    <row r="540" spans="1:26" ht="9.75" customHeight="1" x14ac:dyDescent="0.15">
      <c r="A540" s="253"/>
      <c r="B540" s="253"/>
      <c r="C540" s="88"/>
      <c r="D540" s="88"/>
      <c r="E540" s="88"/>
      <c r="F540" s="88"/>
      <c r="G540" s="88"/>
      <c r="H540" s="88"/>
      <c r="I540" s="88"/>
      <c r="J540" s="208"/>
      <c r="K540" s="208"/>
      <c r="L540" s="88"/>
      <c r="M540" s="88"/>
      <c r="N540" s="88"/>
      <c r="O540" s="88"/>
      <c r="P540" s="88"/>
      <c r="Q540" s="88"/>
      <c r="R540" s="88"/>
      <c r="S540" s="88"/>
      <c r="T540" s="88"/>
      <c r="U540" s="88"/>
      <c r="V540" s="88"/>
      <c r="W540" s="88"/>
      <c r="X540" s="88"/>
      <c r="Y540" s="88"/>
      <c r="Z540" s="88"/>
    </row>
    <row r="541" spans="1:26" ht="9.75" customHeight="1" x14ac:dyDescent="0.15">
      <c r="A541" s="253"/>
      <c r="B541" s="253"/>
      <c r="C541" s="88"/>
      <c r="D541" s="88"/>
      <c r="E541" s="88"/>
      <c r="F541" s="88"/>
      <c r="G541" s="88"/>
      <c r="H541" s="88"/>
      <c r="I541" s="88"/>
      <c r="J541" s="208"/>
      <c r="K541" s="208"/>
      <c r="L541" s="88"/>
      <c r="M541" s="88"/>
      <c r="N541" s="88"/>
      <c r="O541" s="88"/>
      <c r="P541" s="88"/>
      <c r="Q541" s="88"/>
      <c r="R541" s="88"/>
      <c r="S541" s="88"/>
      <c r="T541" s="88"/>
      <c r="U541" s="88"/>
      <c r="V541" s="88"/>
      <c r="W541" s="88"/>
      <c r="X541" s="88"/>
      <c r="Y541" s="88"/>
      <c r="Z541" s="88"/>
    </row>
    <row r="542" spans="1:26" ht="9.75" customHeight="1" x14ac:dyDescent="0.15">
      <c r="A542" s="253"/>
      <c r="B542" s="253"/>
      <c r="C542" s="88"/>
      <c r="D542" s="88"/>
      <c r="E542" s="88"/>
      <c r="F542" s="88"/>
      <c r="G542" s="88"/>
      <c r="H542" s="88"/>
      <c r="I542" s="88"/>
      <c r="J542" s="208"/>
      <c r="K542" s="208"/>
      <c r="L542" s="88"/>
      <c r="M542" s="88"/>
      <c r="N542" s="88"/>
      <c r="O542" s="88"/>
      <c r="P542" s="88"/>
      <c r="Q542" s="88"/>
      <c r="R542" s="88"/>
      <c r="S542" s="88"/>
      <c r="T542" s="88"/>
      <c r="U542" s="88"/>
      <c r="V542" s="88"/>
      <c r="W542" s="88"/>
      <c r="X542" s="88"/>
      <c r="Y542" s="88"/>
      <c r="Z542" s="88"/>
    </row>
    <row r="543" spans="1:26" ht="9.75" customHeight="1" x14ac:dyDescent="0.15">
      <c r="A543" s="253"/>
      <c r="B543" s="253"/>
      <c r="C543" s="88"/>
      <c r="D543" s="88"/>
      <c r="E543" s="88"/>
      <c r="F543" s="88"/>
      <c r="G543" s="88"/>
      <c r="H543" s="88"/>
      <c r="I543" s="88"/>
      <c r="J543" s="208"/>
      <c r="K543" s="208"/>
      <c r="L543" s="88"/>
      <c r="M543" s="88"/>
      <c r="N543" s="88"/>
      <c r="O543" s="88"/>
      <c r="P543" s="88"/>
      <c r="Q543" s="88"/>
      <c r="R543" s="88"/>
      <c r="S543" s="88"/>
      <c r="T543" s="88"/>
      <c r="U543" s="88"/>
      <c r="V543" s="88"/>
      <c r="W543" s="88"/>
      <c r="X543" s="88"/>
      <c r="Y543" s="88"/>
      <c r="Z543" s="88"/>
    </row>
    <row r="544" spans="1:26" ht="9.75" customHeight="1" x14ac:dyDescent="0.15">
      <c r="A544" s="253"/>
      <c r="B544" s="253"/>
      <c r="C544" s="88"/>
      <c r="D544" s="88"/>
      <c r="E544" s="88"/>
      <c r="F544" s="88"/>
      <c r="G544" s="88"/>
      <c r="H544" s="88"/>
      <c r="I544" s="88"/>
      <c r="J544" s="208"/>
      <c r="K544" s="208"/>
      <c r="L544" s="88"/>
      <c r="M544" s="88"/>
      <c r="N544" s="88"/>
      <c r="O544" s="88"/>
      <c r="P544" s="88"/>
      <c r="Q544" s="88"/>
      <c r="R544" s="88"/>
      <c r="S544" s="88"/>
      <c r="T544" s="88"/>
      <c r="U544" s="88"/>
      <c r="V544" s="88"/>
      <c r="W544" s="88"/>
      <c r="X544" s="88"/>
      <c r="Y544" s="88"/>
      <c r="Z544" s="88"/>
    </row>
    <row r="545" spans="1:26" ht="9.75" customHeight="1" x14ac:dyDescent="0.15">
      <c r="A545" s="253"/>
      <c r="B545" s="253"/>
      <c r="C545" s="88"/>
      <c r="D545" s="88"/>
      <c r="E545" s="88"/>
      <c r="F545" s="88"/>
      <c r="G545" s="88"/>
      <c r="H545" s="88"/>
      <c r="I545" s="88"/>
      <c r="J545" s="208"/>
      <c r="K545" s="208"/>
      <c r="L545" s="88"/>
      <c r="M545" s="88"/>
      <c r="N545" s="88"/>
      <c r="O545" s="88"/>
      <c r="P545" s="88"/>
      <c r="Q545" s="88"/>
      <c r="R545" s="88"/>
      <c r="S545" s="88"/>
      <c r="T545" s="88"/>
      <c r="U545" s="88"/>
      <c r="V545" s="88"/>
      <c r="W545" s="88"/>
      <c r="X545" s="88"/>
      <c r="Y545" s="88"/>
      <c r="Z545" s="88"/>
    </row>
    <row r="546" spans="1:26" ht="9.75" customHeight="1" x14ac:dyDescent="0.15">
      <c r="A546" s="253"/>
      <c r="B546" s="253"/>
      <c r="C546" s="88"/>
      <c r="D546" s="88"/>
      <c r="E546" s="88"/>
      <c r="F546" s="88"/>
      <c r="G546" s="88"/>
      <c r="H546" s="88"/>
      <c r="I546" s="88"/>
      <c r="J546" s="208"/>
      <c r="K546" s="208"/>
      <c r="L546" s="88"/>
      <c r="M546" s="88"/>
      <c r="N546" s="88"/>
      <c r="O546" s="88"/>
      <c r="P546" s="88"/>
      <c r="Q546" s="88"/>
      <c r="R546" s="88"/>
      <c r="S546" s="88"/>
      <c r="T546" s="88"/>
      <c r="U546" s="88"/>
      <c r="V546" s="88"/>
      <c r="W546" s="88"/>
      <c r="X546" s="88"/>
      <c r="Y546" s="88"/>
      <c r="Z546" s="88"/>
    </row>
    <row r="547" spans="1:26" ht="9.75" customHeight="1" x14ac:dyDescent="0.15">
      <c r="A547" s="253"/>
      <c r="B547" s="253"/>
      <c r="C547" s="88"/>
      <c r="D547" s="88"/>
      <c r="E547" s="88"/>
      <c r="F547" s="88"/>
      <c r="G547" s="88"/>
      <c r="H547" s="88"/>
      <c r="I547" s="88"/>
      <c r="J547" s="208"/>
      <c r="K547" s="208"/>
      <c r="L547" s="88"/>
      <c r="M547" s="88"/>
      <c r="N547" s="88"/>
      <c r="O547" s="88"/>
      <c r="P547" s="88"/>
      <c r="Q547" s="88"/>
      <c r="R547" s="88"/>
      <c r="S547" s="88"/>
      <c r="T547" s="88"/>
      <c r="U547" s="88"/>
      <c r="V547" s="88"/>
      <c r="W547" s="88"/>
      <c r="X547" s="88"/>
      <c r="Y547" s="88"/>
      <c r="Z547" s="88"/>
    </row>
    <row r="548" spans="1:26" ht="9.75" customHeight="1" x14ac:dyDescent="0.15">
      <c r="A548" s="253"/>
      <c r="B548" s="253"/>
      <c r="C548" s="88"/>
      <c r="D548" s="88"/>
      <c r="E548" s="88"/>
      <c r="F548" s="88"/>
      <c r="G548" s="88"/>
      <c r="H548" s="88"/>
      <c r="I548" s="88"/>
      <c r="J548" s="208"/>
      <c r="K548" s="208"/>
      <c r="L548" s="88"/>
      <c r="M548" s="88"/>
      <c r="N548" s="88"/>
      <c r="O548" s="88"/>
      <c r="P548" s="88"/>
      <c r="Q548" s="88"/>
      <c r="R548" s="88"/>
      <c r="S548" s="88"/>
      <c r="T548" s="88"/>
      <c r="U548" s="88"/>
      <c r="V548" s="88"/>
      <c r="W548" s="88"/>
      <c r="X548" s="88"/>
      <c r="Y548" s="88"/>
      <c r="Z548" s="88"/>
    </row>
    <row r="549" spans="1:26" ht="9.75" customHeight="1" x14ac:dyDescent="0.15">
      <c r="A549" s="253"/>
      <c r="B549" s="253"/>
      <c r="C549" s="88"/>
      <c r="D549" s="88"/>
      <c r="E549" s="88"/>
      <c r="F549" s="88"/>
      <c r="G549" s="88"/>
      <c r="H549" s="88"/>
      <c r="I549" s="88"/>
      <c r="J549" s="208"/>
      <c r="K549" s="208"/>
      <c r="L549" s="88"/>
      <c r="M549" s="88"/>
      <c r="N549" s="88"/>
      <c r="O549" s="88"/>
      <c r="P549" s="88"/>
      <c r="Q549" s="88"/>
      <c r="R549" s="88"/>
      <c r="S549" s="88"/>
      <c r="T549" s="88"/>
      <c r="U549" s="88"/>
      <c r="V549" s="88"/>
      <c r="W549" s="88"/>
      <c r="X549" s="88"/>
      <c r="Y549" s="88"/>
      <c r="Z549" s="88"/>
    </row>
    <row r="550" spans="1:26" ht="9.75" customHeight="1" x14ac:dyDescent="0.15">
      <c r="A550" s="253"/>
      <c r="B550" s="253"/>
      <c r="C550" s="88"/>
      <c r="D550" s="88"/>
      <c r="E550" s="88"/>
      <c r="F550" s="88"/>
      <c r="G550" s="88"/>
      <c r="H550" s="88"/>
      <c r="I550" s="88"/>
      <c r="J550" s="208"/>
      <c r="K550" s="208"/>
      <c r="L550" s="88"/>
      <c r="M550" s="88"/>
      <c r="N550" s="88"/>
      <c r="O550" s="88"/>
      <c r="P550" s="88"/>
      <c r="Q550" s="88"/>
      <c r="R550" s="88"/>
      <c r="S550" s="88"/>
      <c r="T550" s="88"/>
      <c r="U550" s="88"/>
      <c r="V550" s="88"/>
      <c r="W550" s="88"/>
      <c r="X550" s="88"/>
      <c r="Y550" s="88"/>
      <c r="Z550" s="88"/>
    </row>
    <row r="551" spans="1:26" ht="9.75" customHeight="1" x14ac:dyDescent="0.15">
      <c r="A551" s="253"/>
      <c r="B551" s="253"/>
      <c r="C551" s="88"/>
      <c r="D551" s="88"/>
      <c r="E551" s="88"/>
      <c r="F551" s="88"/>
      <c r="G551" s="88"/>
      <c r="H551" s="88"/>
      <c r="I551" s="88"/>
      <c r="J551" s="208"/>
      <c r="K551" s="208"/>
      <c r="L551" s="88"/>
      <c r="M551" s="88"/>
      <c r="N551" s="88"/>
      <c r="O551" s="88"/>
      <c r="P551" s="88"/>
      <c r="Q551" s="88"/>
      <c r="R551" s="88"/>
      <c r="S551" s="88"/>
      <c r="T551" s="88"/>
      <c r="U551" s="88"/>
      <c r="V551" s="88"/>
      <c r="W551" s="88"/>
      <c r="X551" s="88"/>
      <c r="Y551" s="88"/>
      <c r="Z551" s="88"/>
    </row>
    <row r="552" spans="1:26" ht="9.75" customHeight="1" x14ac:dyDescent="0.15">
      <c r="A552" s="253"/>
      <c r="B552" s="253"/>
      <c r="C552" s="88"/>
      <c r="D552" s="88"/>
      <c r="E552" s="88"/>
      <c r="F552" s="88"/>
      <c r="G552" s="88"/>
      <c r="H552" s="88"/>
      <c r="I552" s="88"/>
      <c r="J552" s="208"/>
      <c r="K552" s="208"/>
      <c r="L552" s="88"/>
      <c r="M552" s="88"/>
      <c r="N552" s="88"/>
      <c r="O552" s="88"/>
      <c r="P552" s="88"/>
      <c r="Q552" s="88"/>
      <c r="R552" s="88"/>
      <c r="S552" s="88"/>
      <c r="T552" s="88"/>
      <c r="U552" s="88"/>
      <c r="V552" s="88"/>
      <c r="W552" s="88"/>
      <c r="X552" s="88"/>
      <c r="Y552" s="88"/>
      <c r="Z552" s="88"/>
    </row>
    <row r="553" spans="1:26" ht="9.75" customHeight="1" x14ac:dyDescent="0.15">
      <c r="A553" s="253"/>
      <c r="B553" s="253"/>
      <c r="C553" s="88"/>
      <c r="D553" s="88"/>
      <c r="E553" s="88"/>
      <c r="F553" s="88"/>
      <c r="G553" s="88"/>
      <c r="H553" s="88"/>
      <c r="I553" s="88"/>
      <c r="J553" s="208"/>
      <c r="K553" s="208"/>
      <c r="L553" s="88"/>
      <c r="M553" s="88"/>
      <c r="N553" s="88"/>
      <c r="O553" s="88"/>
      <c r="P553" s="88"/>
      <c r="Q553" s="88"/>
      <c r="R553" s="88"/>
      <c r="S553" s="88"/>
      <c r="T553" s="88"/>
      <c r="U553" s="88"/>
      <c r="V553" s="88"/>
      <c r="W553" s="88"/>
      <c r="X553" s="88"/>
      <c r="Y553" s="88"/>
      <c r="Z553" s="88"/>
    </row>
    <row r="554" spans="1:26" ht="9.75" customHeight="1" x14ac:dyDescent="0.15">
      <c r="A554" s="253"/>
      <c r="B554" s="253"/>
      <c r="C554" s="88"/>
      <c r="D554" s="88"/>
      <c r="E554" s="88"/>
      <c r="F554" s="88"/>
      <c r="G554" s="88"/>
      <c r="H554" s="88"/>
      <c r="I554" s="88"/>
      <c r="J554" s="208"/>
      <c r="K554" s="208"/>
      <c r="L554" s="88"/>
      <c r="M554" s="88"/>
      <c r="N554" s="88"/>
      <c r="O554" s="88"/>
      <c r="P554" s="88"/>
      <c r="Q554" s="88"/>
      <c r="R554" s="88"/>
      <c r="S554" s="88"/>
      <c r="T554" s="88"/>
      <c r="U554" s="88"/>
      <c r="V554" s="88"/>
      <c r="W554" s="88"/>
      <c r="X554" s="88"/>
      <c r="Y554" s="88"/>
      <c r="Z554" s="88"/>
    </row>
    <row r="555" spans="1:26" ht="9.75" customHeight="1" x14ac:dyDescent="0.15">
      <c r="A555" s="253"/>
      <c r="B555" s="253"/>
      <c r="C555" s="88"/>
      <c r="D555" s="88"/>
      <c r="E555" s="88"/>
      <c r="F555" s="88"/>
      <c r="G555" s="88"/>
      <c r="H555" s="88"/>
      <c r="I555" s="88"/>
      <c r="J555" s="208"/>
      <c r="K555" s="208"/>
      <c r="L555" s="88"/>
      <c r="M555" s="88"/>
      <c r="N555" s="88"/>
      <c r="O555" s="88"/>
      <c r="P555" s="88"/>
      <c r="Q555" s="88"/>
      <c r="R555" s="88"/>
      <c r="S555" s="88"/>
      <c r="T555" s="88"/>
      <c r="U555" s="88"/>
      <c r="V555" s="88"/>
      <c r="W555" s="88"/>
      <c r="X555" s="88"/>
      <c r="Y555" s="88"/>
      <c r="Z555" s="88"/>
    </row>
    <row r="556" spans="1:26" ht="9.75" customHeight="1" x14ac:dyDescent="0.15">
      <c r="A556" s="253"/>
      <c r="B556" s="253"/>
      <c r="C556" s="88"/>
      <c r="D556" s="88"/>
      <c r="E556" s="88"/>
      <c r="F556" s="88"/>
      <c r="G556" s="88"/>
      <c r="H556" s="88"/>
      <c r="I556" s="88"/>
      <c r="J556" s="208"/>
      <c r="K556" s="208"/>
      <c r="L556" s="88"/>
      <c r="M556" s="88"/>
      <c r="N556" s="88"/>
      <c r="O556" s="88"/>
      <c r="P556" s="88"/>
      <c r="Q556" s="88"/>
      <c r="R556" s="88"/>
      <c r="S556" s="88"/>
      <c r="T556" s="88"/>
      <c r="U556" s="88"/>
      <c r="V556" s="88"/>
      <c r="W556" s="88"/>
      <c r="X556" s="88"/>
      <c r="Y556" s="88"/>
      <c r="Z556" s="88"/>
    </row>
    <row r="557" spans="1:26" ht="9.75" customHeight="1" x14ac:dyDescent="0.15">
      <c r="A557" s="253"/>
      <c r="B557" s="253"/>
      <c r="C557" s="88"/>
      <c r="D557" s="88"/>
      <c r="E557" s="88"/>
      <c r="F557" s="88"/>
      <c r="G557" s="88"/>
      <c r="H557" s="88"/>
      <c r="I557" s="88"/>
      <c r="J557" s="208"/>
      <c r="K557" s="208"/>
      <c r="L557" s="88"/>
      <c r="M557" s="88"/>
      <c r="N557" s="88"/>
      <c r="O557" s="88"/>
      <c r="P557" s="88"/>
      <c r="Q557" s="88"/>
      <c r="R557" s="88"/>
      <c r="S557" s="88"/>
      <c r="T557" s="88"/>
      <c r="U557" s="88"/>
      <c r="V557" s="88"/>
      <c r="W557" s="88"/>
      <c r="X557" s="88"/>
      <c r="Y557" s="88"/>
      <c r="Z557" s="88"/>
    </row>
    <row r="558" spans="1:26" ht="9.75" customHeight="1" x14ac:dyDescent="0.15">
      <c r="A558" s="253"/>
      <c r="B558" s="253"/>
      <c r="C558" s="88"/>
      <c r="D558" s="88"/>
      <c r="E558" s="88"/>
      <c r="F558" s="88"/>
      <c r="G558" s="88"/>
      <c r="H558" s="88"/>
      <c r="I558" s="88"/>
      <c r="J558" s="208"/>
      <c r="K558" s="208"/>
      <c r="L558" s="88"/>
      <c r="M558" s="88"/>
      <c r="N558" s="88"/>
      <c r="O558" s="88"/>
      <c r="P558" s="88"/>
      <c r="Q558" s="88"/>
      <c r="R558" s="88"/>
      <c r="S558" s="88"/>
      <c r="T558" s="88"/>
      <c r="U558" s="88"/>
      <c r="V558" s="88"/>
      <c r="W558" s="88"/>
      <c r="X558" s="88"/>
      <c r="Y558" s="88"/>
      <c r="Z558" s="88"/>
    </row>
    <row r="559" spans="1:26" ht="9.75" customHeight="1" x14ac:dyDescent="0.15">
      <c r="A559" s="253"/>
      <c r="B559" s="253"/>
      <c r="C559" s="88"/>
      <c r="D559" s="88"/>
      <c r="E559" s="88"/>
      <c r="F559" s="88"/>
      <c r="G559" s="88"/>
      <c r="H559" s="88"/>
      <c r="I559" s="88"/>
      <c r="J559" s="208"/>
      <c r="K559" s="208"/>
      <c r="L559" s="88"/>
      <c r="M559" s="88"/>
      <c r="N559" s="88"/>
      <c r="O559" s="88"/>
      <c r="P559" s="88"/>
      <c r="Q559" s="88"/>
      <c r="R559" s="88"/>
      <c r="S559" s="88"/>
      <c r="T559" s="88"/>
      <c r="U559" s="88"/>
      <c r="V559" s="88"/>
      <c r="W559" s="88"/>
      <c r="X559" s="88"/>
      <c r="Y559" s="88"/>
      <c r="Z559" s="88"/>
    </row>
    <row r="560" spans="1:26" ht="9.75" customHeight="1" x14ac:dyDescent="0.15">
      <c r="A560" s="253"/>
      <c r="B560" s="253"/>
      <c r="C560" s="88"/>
      <c r="D560" s="88"/>
      <c r="E560" s="88"/>
      <c r="F560" s="88"/>
      <c r="G560" s="88"/>
      <c r="H560" s="88"/>
      <c r="I560" s="88"/>
      <c r="J560" s="208"/>
      <c r="K560" s="208"/>
      <c r="L560" s="88"/>
      <c r="M560" s="88"/>
      <c r="N560" s="88"/>
      <c r="O560" s="88"/>
      <c r="P560" s="88"/>
      <c r="Q560" s="88"/>
      <c r="R560" s="88"/>
      <c r="S560" s="88"/>
      <c r="T560" s="88"/>
      <c r="U560" s="88"/>
      <c r="V560" s="88"/>
      <c r="W560" s="88"/>
      <c r="X560" s="88"/>
      <c r="Y560" s="88"/>
      <c r="Z560" s="88"/>
    </row>
    <row r="561" spans="1:26" ht="9.75" customHeight="1" x14ac:dyDescent="0.15">
      <c r="A561" s="253"/>
      <c r="B561" s="253"/>
      <c r="C561" s="88"/>
      <c r="D561" s="88"/>
      <c r="E561" s="88"/>
      <c r="F561" s="88"/>
      <c r="G561" s="88"/>
      <c r="H561" s="88"/>
      <c r="I561" s="88"/>
      <c r="J561" s="208"/>
      <c r="K561" s="208"/>
      <c r="L561" s="88"/>
      <c r="M561" s="88"/>
      <c r="N561" s="88"/>
      <c r="O561" s="88"/>
      <c r="P561" s="88"/>
      <c r="Q561" s="88"/>
      <c r="R561" s="88"/>
      <c r="S561" s="88"/>
      <c r="T561" s="88"/>
      <c r="U561" s="88"/>
      <c r="V561" s="88"/>
      <c r="W561" s="88"/>
      <c r="X561" s="88"/>
      <c r="Y561" s="88"/>
      <c r="Z561" s="88"/>
    </row>
    <row r="562" spans="1:26" ht="9.75" customHeight="1" x14ac:dyDescent="0.15">
      <c r="A562" s="253"/>
      <c r="B562" s="253"/>
      <c r="C562" s="88"/>
      <c r="D562" s="88"/>
      <c r="E562" s="88"/>
      <c r="F562" s="88"/>
      <c r="G562" s="88"/>
      <c r="H562" s="88"/>
      <c r="I562" s="88"/>
      <c r="J562" s="208"/>
      <c r="K562" s="208"/>
      <c r="L562" s="88"/>
      <c r="M562" s="88"/>
      <c r="N562" s="88"/>
      <c r="O562" s="88"/>
      <c r="P562" s="88"/>
      <c r="Q562" s="88"/>
      <c r="R562" s="88"/>
      <c r="S562" s="88"/>
      <c r="T562" s="88"/>
      <c r="U562" s="88"/>
      <c r="V562" s="88"/>
      <c r="W562" s="88"/>
      <c r="X562" s="88"/>
      <c r="Y562" s="88"/>
      <c r="Z562" s="88"/>
    </row>
    <row r="563" spans="1:26" ht="9.75" customHeight="1" x14ac:dyDescent="0.15">
      <c r="A563" s="253"/>
      <c r="B563" s="253"/>
      <c r="C563" s="88"/>
      <c r="D563" s="88"/>
      <c r="E563" s="88"/>
      <c r="F563" s="88"/>
      <c r="G563" s="88"/>
      <c r="H563" s="88"/>
      <c r="I563" s="88"/>
      <c r="J563" s="208"/>
      <c r="K563" s="208"/>
      <c r="L563" s="88"/>
      <c r="M563" s="88"/>
      <c r="N563" s="88"/>
      <c r="O563" s="88"/>
      <c r="P563" s="88"/>
      <c r="Q563" s="88"/>
      <c r="R563" s="88"/>
      <c r="S563" s="88"/>
      <c r="T563" s="88"/>
      <c r="U563" s="88"/>
      <c r="V563" s="88"/>
      <c r="W563" s="88"/>
      <c r="X563" s="88"/>
      <c r="Y563" s="88"/>
      <c r="Z563" s="88"/>
    </row>
    <row r="564" spans="1:26" ht="9.75" customHeight="1" x14ac:dyDescent="0.15">
      <c r="A564" s="253"/>
      <c r="B564" s="253"/>
      <c r="C564" s="88"/>
      <c r="D564" s="88"/>
      <c r="E564" s="88"/>
      <c r="F564" s="88"/>
      <c r="G564" s="88"/>
      <c r="H564" s="88"/>
      <c r="I564" s="88"/>
      <c r="J564" s="208"/>
      <c r="K564" s="208"/>
      <c r="L564" s="88"/>
      <c r="M564" s="88"/>
      <c r="N564" s="88"/>
      <c r="O564" s="88"/>
      <c r="P564" s="88"/>
      <c r="Q564" s="88"/>
      <c r="R564" s="88"/>
      <c r="S564" s="88"/>
      <c r="T564" s="88"/>
      <c r="U564" s="88"/>
      <c r="V564" s="88"/>
      <c r="W564" s="88"/>
      <c r="X564" s="88"/>
      <c r="Y564" s="88"/>
      <c r="Z564" s="88"/>
    </row>
    <row r="565" spans="1:26" ht="9.75" customHeight="1" x14ac:dyDescent="0.15">
      <c r="A565" s="253"/>
      <c r="B565" s="253"/>
      <c r="C565" s="88"/>
      <c r="D565" s="88"/>
      <c r="E565" s="88"/>
      <c r="F565" s="88"/>
      <c r="G565" s="88"/>
      <c r="H565" s="88"/>
      <c r="I565" s="88"/>
      <c r="J565" s="208"/>
      <c r="K565" s="208"/>
      <c r="L565" s="88"/>
      <c r="M565" s="88"/>
      <c r="N565" s="88"/>
      <c r="O565" s="88"/>
      <c r="P565" s="88"/>
      <c r="Q565" s="88"/>
      <c r="R565" s="88"/>
      <c r="S565" s="88"/>
      <c r="T565" s="88"/>
      <c r="U565" s="88"/>
      <c r="V565" s="88"/>
      <c r="W565" s="88"/>
      <c r="X565" s="88"/>
      <c r="Y565" s="88"/>
      <c r="Z565" s="88"/>
    </row>
    <row r="566" spans="1:26" ht="9.75" customHeight="1" x14ac:dyDescent="0.15">
      <c r="A566" s="253"/>
      <c r="B566" s="253"/>
      <c r="C566" s="88"/>
      <c r="D566" s="88"/>
      <c r="E566" s="88"/>
      <c r="F566" s="88"/>
      <c r="G566" s="88"/>
      <c r="H566" s="88"/>
      <c r="I566" s="88"/>
      <c r="J566" s="208"/>
      <c r="K566" s="208"/>
      <c r="L566" s="88"/>
      <c r="M566" s="88"/>
      <c r="N566" s="88"/>
      <c r="O566" s="88"/>
      <c r="P566" s="88"/>
      <c r="Q566" s="88"/>
      <c r="R566" s="88"/>
      <c r="S566" s="88"/>
      <c r="T566" s="88"/>
      <c r="U566" s="88"/>
      <c r="V566" s="88"/>
      <c r="W566" s="88"/>
      <c r="X566" s="88"/>
      <c r="Y566" s="88"/>
      <c r="Z566" s="88"/>
    </row>
    <row r="567" spans="1:26" ht="9.75" customHeight="1" x14ac:dyDescent="0.15">
      <c r="A567" s="253"/>
      <c r="B567" s="253"/>
      <c r="C567" s="88"/>
      <c r="D567" s="88"/>
      <c r="E567" s="88"/>
      <c r="F567" s="88"/>
      <c r="G567" s="88"/>
      <c r="H567" s="88"/>
      <c r="I567" s="88"/>
      <c r="J567" s="208"/>
      <c r="K567" s="208"/>
      <c r="L567" s="88"/>
      <c r="M567" s="88"/>
      <c r="N567" s="88"/>
      <c r="O567" s="88"/>
      <c r="P567" s="88"/>
      <c r="Q567" s="88"/>
      <c r="R567" s="88"/>
      <c r="S567" s="88"/>
      <c r="T567" s="88"/>
      <c r="U567" s="88"/>
      <c r="V567" s="88"/>
      <c r="W567" s="88"/>
      <c r="X567" s="88"/>
      <c r="Y567" s="88"/>
      <c r="Z567" s="88"/>
    </row>
    <row r="568" spans="1:26" ht="9.75" customHeight="1" x14ac:dyDescent="0.15">
      <c r="A568" s="253"/>
      <c r="B568" s="253"/>
      <c r="C568" s="88"/>
      <c r="D568" s="88"/>
      <c r="E568" s="88"/>
      <c r="F568" s="88"/>
      <c r="G568" s="88"/>
      <c r="H568" s="88"/>
      <c r="I568" s="88"/>
      <c r="J568" s="208"/>
      <c r="K568" s="208"/>
      <c r="L568" s="88"/>
      <c r="M568" s="88"/>
      <c r="N568" s="88"/>
      <c r="O568" s="88"/>
      <c r="P568" s="88"/>
      <c r="Q568" s="88"/>
      <c r="R568" s="88"/>
      <c r="S568" s="88"/>
      <c r="T568" s="88"/>
      <c r="U568" s="88"/>
      <c r="V568" s="88"/>
      <c r="W568" s="88"/>
      <c r="X568" s="88"/>
      <c r="Y568" s="88"/>
      <c r="Z568" s="88"/>
    </row>
    <row r="569" spans="1:26" ht="9.75" customHeight="1" x14ac:dyDescent="0.15">
      <c r="A569" s="253"/>
      <c r="B569" s="253"/>
      <c r="C569" s="88"/>
      <c r="D569" s="88"/>
      <c r="E569" s="88"/>
      <c r="F569" s="88"/>
      <c r="G569" s="88"/>
      <c r="H569" s="88"/>
      <c r="I569" s="88"/>
      <c r="J569" s="208"/>
      <c r="K569" s="208"/>
      <c r="L569" s="88"/>
      <c r="M569" s="88"/>
      <c r="N569" s="88"/>
      <c r="O569" s="88"/>
      <c r="P569" s="88"/>
      <c r="Q569" s="88"/>
      <c r="R569" s="88"/>
      <c r="S569" s="88"/>
      <c r="T569" s="88"/>
      <c r="U569" s="88"/>
      <c r="V569" s="88"/>
      <c r="W569" s="88"/>
      <c r="X569" s="88"/>
      <c r="Y569" s="88"/>
      <c r="Z569" s="88"/>
    </row>
    <row r="570" spans="1:26" ht="9.75" customHeight="1" x14ac:dyDescent="0.15">
      <c r="A570" s="253"/>
      <c r="B570" s="253"/>
      <c r="C570" s="88"/>
      <c r="D570" s="88"/>
      <c r="E570" s="88"/>
      <c r="F570" s="88"/>
      <c r="G570" s="88"/>
      <c r="H570" s="88"/>
      <c r="I570" s="88"/>
      <c r="J570" s="208"/>
      <c r="K570" s="208"/>
      <c r="L570" s="88"/>
      <c r="M570" s="88"/>
      <c r="N570" s="88"/>
      <c r="O570" s="88"/>
      <c r="P570" s="88"/>
      <c r="Q570" s="88"/>
      <c r="R570" s="88"/>
      <c r="S570" s="88"/>
      <c r="T570" s="88"/>
      <c r="U570" s="88"/>
      <c r="V570" s="88"/>
      <c r="W570" s="88"/>
      <c r="X570" s="88"/>
      <c r="Y570" s="88"/>
      <c r="Z570" s="88"/>
    </row>
    <row r="571" spans="1:26" ht="9.75" customHeight="1" x14ac:dyDescent="0.15">
      <c r="A571" s="253"/>
      <c r="B571" s="253"/>
      <c r="C571" s="88"/>
      <c r="D571" s="88"/>
      <c r="E571" s="88"/>
      <c r="F571" s="88"/>
      <c r="G571" s="88"/>
      <c r="H571" s="88"/>
      <c r="I571" s="88"/>
      <c r="J571" s="208"/>
      <c r="K571" s="208"/>
      <c r="L571" s="88"/>
      <c r="M571" s="88"/>
      <c r="N571" s="88"/>
      <c r="O571" s="88"/>
      <c r="P571" s="88"/>
      <c r="Q571" s="88"/>
      <c r="R571" s="88"/>
      <c r="S571" s="88"/>
      <c r="T571" s="88"/>
      <c r="U571" s="88"/>
      <c r="V571" s="88"/>
      <c r="W571" s="88"/>
      <c r="X571" s="88"/>
      <c r="Y571" s="88"/>
      <c r="Z571" s="88"/>
    </row>
    <row r="572" spans="1:26" ht="9.75" customHeight="1" x14ac:dyDescent="0.15">
      <c r="A572" s="253"/>
      <c r="B572" s="253"/>
      <c r="C572" s="88"/>
      <c r="D572" s="88"/>
      <c r="E572" s="88"/>
      <c r="F572" s="88"/>
      <c r="G572" s="88"/>
      <c r="H572" s="88"/>
      <c r="I572" s="88"/>
      <c r="J572" s="208"/>
      <c r="K572" s="208"/>
      <c r="L572" s="88"/>
      <c r="M572" s="88"/>
      <c r="N572" s="88"/>
      <c r="O572" s="88"/>
      <c r="P572" s="88"/>
      <c r="Q572" s="88"/>
      <c r="R572" s="88"/>
      <c r="S572" s="88"/>
      <c r="T572" s="88"/>
      <c r="U572" s="88"/>
      <c r="V572" s="88"/>
      <c r="W572" s="88"/>
      <c r="X572" s="88"/>
      <c r="Y572" s="88"/>
      <c r="Z572" s="88"/>
    </row>
    <row r="573" spans="1:26" ht="9.75" customHeight="1" x14ac:dyDescent="0.15">
      <c r="A573" s="253"/>
      <c r="B573" s="253"/>
      <c r="C573" s="88"/>
      <c r="D573" s="88"/>
      <c r="E573" s="88"/>
      <c r="F573" s="88"/>
      <c r="G573" s="88"/>
      <c r="H573" s="88"/>
      <c r="I573" s="88"/>
      <c r="J573" s="208"/>
      <c r="K573" s="208"/>
      <c r="L573" s="88"/>
      <c r="M573" s="88"/>
      <c r="N573" s="88"/>
      <c r="O573" s="88"/>
      <c r="P573" s="88"/>
      <c r="Q573" s="88"/>
      <c r="R573" s="88"/>
      <c r="S573" s="88"/>
      <c r="T573" s="88"/>
      <c r="U573" s="88"/>
      <c r="V573" s="88"/>
      <c r="W573" s="88"/>
      <c r="X573" s="88"/>
      <c r="Y573" s="88"/>
      <c r="Z573" s="88"/>
    </row>
    <row r="574" spans="1:26" ht="9.75" customHeight="1" x14ac:dyDescent="0.15">
      <c r="A574" s="253"/>
      <c r="B574" s="253"/>
      <c r="C574" s="88"/>
      <c r="D574" s="88"/>
      <c r="E574" s="88"/>
      <c r="F574" s="88"/>
      <c r="G574" s="88"/>
      <c r="H574" s="88"/>
      <c r="I574" s="88"/>
      <c r="J574" s="208"/>
      <c r="K574" s="208"/>
      <c r="L574" s="88"/>
      <c r="M574" s="88"/>
      <c r="N574" s="88"/>
      <c r="O574" s="88"/>
      <c r="P574" s="88"/>
      <c r="Q574" s="88"/>
      <c r="R574" s="88"/>
      <c r="S574" s="88"/>
      <c r="T574" s="88"/>
      <c r="U574" s="88"/>
      <c r="V574" s="88"/>
      <c r="W574" s="88"/>
      <c r="X574" s="88"/>
      <c r="Y574" s="88"/>
      <c r="Z574" s="88"/>
    </row>
    <row r="575" spans="1:26" ht="9.75" customHeight="1" x14ac:dyDescent="0.15">
      <c r="A575" s="253"/>
      <c r="B575" s="253"/>
      <c r="C575" s="88"/>
      <c r="D575" s="88"/>
      <c r="E575" s="88"/>
      <c r="F575" s="88"/>
      <c r="G575" s="88"/>
      <c r="H575" s="88"/>
      <c r="I575" s="88"/>
      <c r="J575" s="208"/>
      <c r="K575" s="208"/>
      <c r="L575" s="88"/>
      <c r="M575" s="88"/>
      <c r="N575" s="88"/>
      <c r="O575" s="88"/>
      <c r="P575" s="88"/>
      <c r="Q575" s="88"/>
      <c r="R575" s="88"/>
      <c r="S575" s="88"/>
      <c r="T575" s="88"/>
      <c r="U575" s="88"/>
      <c r="V575" s="88"/>
      <c r="W575" s="88"/>
      <c r="X575" s="88"/>
      <c r="Y575" s="88"/>
      <c r="Z575" s="88"/>
    </row>
    <row r="576" spans="1:26" ht="9.75" customHeight="1" x14ac:dyDescent="0.15">
      <c r="A576" s="253"/>
      <c r="B576" s="253"/>
      <c r="C576" s="88"/>
      <c r="D576" s="88"/>
      <c r="E576" s="88"/>
      <c r="F576" s="88"/>
      <c r="G576" s="88"/>
      <c r="H576" s="88"/>
      <c r="I576" s="88"/>
      <c r="J576" s="208"/>
      <c r="K576" s="208"/>
      <c r="L576" s="88"/>
      <c r="M576" s="88"/>
      <c r="N576" s="88"/>
      <c r="O576" s="88"/>
      <c r="P576" s="88"/>
      <c r="Q576" s="88"/>
      <c r="R576" s="88"/>
      <c r="S576" s="88"/>
      <c r="T576" s="88"/>
      <c r="U576" s="88"/>
      <c r="V576" s="88"/>
      <c r="W576" s="88"/>
      <c r="X576" s="88"/>
      <c r="Y576" s="88"/>
      <c r="Z576" s="88"/>
    </row>
    <row r="577" spans="1:26" ht="9.75" customHeight="1" x14ac:dyDescent="0.15">
      <c r="A577" s="253"/>
      <c r="B577" s="253"/>
      <c r="C577" s="88"/>
      <c r="D577" s="88"/>
      <c r="E577" s="88"/>
      <c r="F577" s="88"/>
      <c r="G577" s="88"/>
      <c r="H577" s="88"/>
      <c r="I577" s="88"/>
      <c r="J577" s="208"/>
      <c r="K577" s="208"/>
      <c r="L577" s="88"/>
      <c r="M577" s="88"/>
      <c r="N577" s="88"/>
      <c r="O577" s="88"/>
      <c r="P577" s="88"/>
      <c r="Q577" s="88"/>
      <c r="R577" s="88"/>
      <c r="S577" s="88"/>
      <c r="T577" s="88"/>
      <c r="U577" s="88"/>
      <c r="V577" s="88"/>
      <c r="W577" s="88"/>
      <c r="X577" s="88"/>
      <c r="Y577" s="88"/>
      <c r="Z577" s="88"/>
    </row>
    <row r="578" spans="1:26" ht="9.75" customHeight="1" x14ac:dyDescent="0.15">
      <c r="A578" s="253"/>
      <c r="B578" s="253"/>
      <c r="C578" s="88"/>
      <c r="D578" s="88"/>
      <c r="E578" s="88"/>
      <c r="F578" s="88"/>
      <c r="G578" s="88"/>
      <c r="H578" s="88"/>
      <c r="I578" s="88"/>
      <c r="J578" s="208"/>
      <c r="K578" s="208"/>
      <c r="L578" s="88"/>
      <c r="M578" s="88"/>
      <c r="N578" s="88"/>
      <c r="O578" s="88"/>
      <c r="P578" s="88"/>
      <c r="Q578" s="88"/>
      <c r="R578" s="88"/>
      <c r="S578" s="88"/>
      <c r="T578" s="88"/>
      <c r="U578" s="88"/>
      <c r="V578" s="88"/>
      <c r="W578" s="88"/>
      <c r="X578" s="88"/>
      <c r="Y578" s="88"/>
      <c r="Z578" s="88"/>
    </row>
    <row r="579" spans="1:26" ht="9.75" customHeight="1" x14ac:dyDescent="0.15">
      <c r="A579" s="253"/>
      <c r="B579" s="253"/>
      <c r="C579" s="88"/>
      <c r="D579" s="88"/>
      <c r="E579" s="88"/>
      <c r="F579" s="88"/>
      <c r="G579" s="88"/>
      <c r="H579" s="88"/>
      <c r="I579" s="88"/>
      <c r="J579" s="208"/>
      <c r="K579" s="208"/>
      <c r="L579" s="88"/>
      <c r="M579" s="88"/>
      <c r="N579" s="88"/>
      <c r="O579" s="88"/>
      <c r="P579" s="88"/>
      <c r="Q579" s="88"/>
      <c r="R579" s="88"/>
      <c r="S579" s="88"/>
      <c r="T579" s="88"/>
      <c r="U579" s="88"/>
      <c r="V579" s="88"/>
      <c r="W579" s="88"/>
      <c r="X579" s="88"/>
      <c r="Y579" s="88"/>
      <c r="Z579" s="88"/>
    </row>
    <row r="580" spans="1:26" ht="9.75" customHeight="1" x14ac:dyDescent="0.15">
      <c r="A580" s="253"/>
      <c r="B580" s="253"/>
      <c r="C580" s="88"/>
      <c r="D580" s="88"/>
      <c r="E580" s="88"/>
      <c r="F580" s="88"/>
      <c r="G580" s="88"/>
      <c r="H580" s="88"/>
      <c r="I580" s="88"/>
      <c r="J580" s="208"/>
      <c r="K580" s="208"/>
      <c r="L580" s="88"/>
      <c r="M580" s="88"/>
      <c r="N580" s="88"/>
      <c r="O580" s="88"/>
      <c r="P580" s="88"/>
      <c r="Q580" s="88"/>
      <c r="R580" s="88"/>
      <c r="S580" s="88"/>
      <c r="T580" s="88"/>
      <c r="U580" s="88"/>
      <c r="V580" s="88"/>
      <c r="W580" s="88"/>
      <c r="X580" s="88"/>
      <c r="Y580" s="88"/>
      <c r="Z580" s="88"/>
    </row>
    <row r="581" spans="1:26" ht="9.75" customHeight="1" x14ac:dyDescent="0.15">
      <c r="A581" s="253"/>
      <c r="B581" s="253"/>
      <c r="C581" s="88"/>
      <c r="D581" s="88"/>
      <c r="E581" s="88"/>
      <c r="F581" s="88"/>
      <c r="G581" s="88"/>
      <c r="H581" s="88"/>
      <c r="I581" s="88"/>
      <c r="J581" s="208"/>
      <c r="K581" s="208"/>
      <c r="L581" s="88"/>
      <c r="M581" s="88"/>
      <c r="N581" s="88"/>
      <c r="O581" s="88"/>
      <c r="P581" s="88"/>
      <c r="Q581" s="88"/>
      <c r="R581" s="88"/>
      <c r="S581" s="88"/>
      <c r="T581" s="88"/>
      <c r="U581" s="88"/>
      <c r="V581" s="88"/>
      <c r="W581" s="88"/>
      <c r="X581" s="88"/>
      <c r="Y581" s="88"/>
      <c r="Z581" s="88"/>
    </row>
    <row r="582" spans="1:26" ht="9.75" customHeight="1" x14ac:dyDescent="0.15">
      <c r="A582" s="253"/>
      <c r="B582" s="253"/>
      <c r="C582" s="88"/>
      <c r="D582" s="88"/>
      <c r="E582" s="88"/>
      <c r="F582" s="88"/>
      <c r="G582" s="88"/>
      <c r="H582" s="88"/>
      <c r="I582" s="88"/>
      <c r="J582" s="208"/>
      <c r="K582" s="208"/>
      <c r="L582" s="88"/>
      <c r="M582" s="88"/>
      <c r="N582" s="88"/>
      <c r="O582" s="88"/>
      <c r="P582" s="88"/>
      <c r="Q582" s="88"/>
      <c r="R582" s="88"/>
      <c r="S582" s="88"/>
      <c r="T582" s="88"/>
      <c r="U582" s="88"/>
      <c r="V582" s="88"/>
      <c r="W582" s="88"/>
      <c r="X582" s="88"/>
      <c r="Y582" s="88"/>
      <c r="Z582" s="88"/>
    </row>
    <row r="583" spans="1:26" ht="9.75" customHeight="1" x14ac:dyDescent="0.15">
      <c r="A583" s="253"/>
      <c r="B583" s="253"/>
      <c r="C583" s="88"/>
      <c r="D583" s="88"/>
      <c r="E583" s="88"/>
      <c r="F583" s="88"/>
      <c r="G583" s="88"/>
      <c r="H583" s="88"/>
      <c r="I583" s="88"/>
      <c r="J583" s="208"/>
      <c r="K583" s="208"/>
      <c r="L583" s="88"/>
      <c r="M583" s="88"/>
      <c r="N583" s="88"/>
      <c r="O583" s="88"/>
      <c r="P583" s="88"/>
      <c r="Q583" s="88"/>
      <c r="R583" s="88"/>
      <c r="S583" s="88"/>
      <c r="T583" s="88"/>
      <c r="U583" s="88"/>
      <c r="V583" s="88"/>
      <c r="W583" s="88"/>
      <c r="X583" s="88"/>
      <c r="Y583" s="88"/>
      <c r="Z583" s="88"/>
    </row>
    <row r="584" spans="1:26" ht="9.75" customHeight="1" x14ac:dyDescent="0.15">
      <c r="A584" s="253"/>
      <c r="B584" s="253"/>
      <c r="C584" s="88"/>
      <c r="D584" s="88"/>
      <c r="E584" s="88"/>
      <c r="F584" s="88"/>
      <c r="G584" s="88"/>
      <c r="H584" s="88"/>
      <c r="I584" s="88"/>
      <c r="J584" s="208"/>
      <c r="K584" s="208"/>
      <c r="L584" s="88"/>
      <c r="M584" s="88"/>
      <c r="N584" s="88"/>
      <c r="O584" s="88"/>
      <c r="P584" s="88"/>
      <c r="Q584" s="88"/>
      <c r="R584" s="88"/>
      <c r="S584" s="88"/>
      <c r="T584" s="88"/>
      <c r="U584" s="88"/>
      <c r="V584" s="88"/>
      <c r="W584" s="88"/>
      <c r="X584" s="88"/>
      <c r="Y584" s="88"/>
      <c r="Z584" s="88"/>
    </row>
    <row r="585" spans="1:26" ht="9.75" customHeight="1" x14ac:dyDescent="0.15">
      <c r="A585" s="253"/>
      <c r="B585" s="253"/>
      <c r="C585" s="88"/>
      <c r="D585" s="88"/>
      <c r="E585" s="88"/>
      <c r="F585" s="88"/>
      <c r="G585" s="88"/>
      <c r="H585" s="88"/>
      <c r="I585" s="88"/>
      <c r="J585" s="208"/>
      <c r="K585" s="208"/>
      <c r="L585" s="88"/>
      <c r="M585" s="88"/>
      <c r="N585" s="88"/>
      <c r="O585" s="88"/>
      <c r="P585" s="88"/>
      <c r="Q585" s="88"/>
      <c r="R585" s="88"/>
      <c r="S585" s="88"/>
      <c r="T585" s="88"/>
      <c r="U585" s="88"/>
      <c r="V585" s="88"/>
      <c r="W585" s="88"/>
      <c r="X585" s="88"/>
      <c r="Y585" s="88"/>
      <c r="Z585" s="88"/>
    </row>
    <row r="586" spans="1:26" ht="9.75" customHeight="1" x14ac:dyDescent="0.15">
      <c r="A586" s="253"/>
      <c r="B586" s="253"/>
      <c r="C586" s="88"/>
      <c r="D586" s="88"/>
      <c r="E586" s="88"/>
      <c r="F586" s="88"/>
      <c r="G586" s="88"/>
      <c r="H586" s="88"/>
      <c r="I586" s="88"/>
      <c r="J586" s="208"/>
      <c r="K586" s="208"/>
      <c r="L586" s="88"/>
      <c r="M586" s="88"/>
      <c r="N586" s="88"/>
      <c r="O586" s="88"/>
      <c r="P586" s="88"/>
      <c r="Q586" s="88"/>
      <c r="R586" s="88"/>
      <c r="S586" s="88"/>
      <c r="T586" s="88"/>
      <c r="U586" s="88"/>
      <c r="V586" s="88"/>
      <c r="W586" s="88"/>
      <c r="X586" s="88"/>
      <c r="Y586" s="88"/>
      <c r="Z586" s="88"/>
    </row>
    <row r="587" spans="1:26" ht="9.75" customHeight="1" x14ac:dyDescent="0.15">
      <c r="A587" s="253"/>
      <c r="B587" s="253"/>
      <c r="C587" s="88"/>
      <c r="D587" s="88"/>
      <c r="E587" s="88"/>
      <c r="F587" s="88"/>
      <c r="G587" s="88"/>
      <c r="H587" s="88"/>
      <c r="I587" s="88"/>
      <c r="J587" s="208"/>
      <c r="K587" s="208"/>
      <c r="L587" s="88"/>
      <c r="M587" s="88"/>
      <c r="N587" s="88"/>
      <c r="O587" s="88"/>
      <c r="P587" s="88"/>
      <c r="Q587" s="88"/>
      <c r="R587" s="88"/>
      <c r="S587" s="88"/>
      <c r="T587" s="88"/>
      <c r="U587" s="88"/>
      <c r="V587" s="88"/>
      <c r="W587" s="88"/>
      <c r="X587" s="88"/>
      <c r="Y587" s="88"/>
      <c r="Z587" s="88"/>
    </row>
    <row r="588" spans="1:26" ht="9.75" customHeight="1" x14ac:dyDescent="0.15">
      <c r="A588" s="253"/>
      <c r="B588" s="253"/>
      <c r="C588" s="88"/>
      <c r="D588" s="88"/>
      <c r="E588" s="88"/>
      <c r="F588" s="88"/>
      <c r="G588" s="88"/>
      <c r="H588" s="88"/>
      <c r="I588" s="88"/>
      <c r="J588" s="208"/>
      <c r="K588" s="208"/>
      <c r="L588" s="88"/>
      <c r="M588" s="88"/>
      <c r="N588" s="88"/>
      <c r="O588" s="88"/>
      <c r="P588" s="88"/>
      <c r="Q588" s="88"/>
      <c r="R588" s="88"/>
      <c r="S588" s="88"/>
      <c r="T588" s="88"/>
      <c r="U588" s="88"/>
      <c r="V588" s="88"/>
      <c r="W588" s="88"/>
      <c r="X588" s="88"/>
      <c r="Y588" s="88"/>
      <c r="Z588" s="88"/>
    </row>
    <row r="589" spans="1:26" ht="9.75" customHeight="1" x14ac:dyDescent="0.15">
      <c r="A589" s="253"/>
      <c r="B589" s="253"/>
      <c r="C589" s="88"/>
      <c r="D589" s="88"/>
      <c r="E589" s="88"/>
      <c r="F589" s="88"/>
      <c r="G589" s="88"/>
      <c r="H589" s="88"/>
      <c r="I589" s="88"/>
      <c r="J589" s="208"/>
      <c r="K589" s="208"/>
      <c r="L589" s="88"/>
      <c r="M589" s="88"/>
      <c r="N589" s="88"/>
      <c r="O589" s="88"/>
      <c r="P589" s="88"/>
      <c r="Q589" s="88"/>
      <c r="R589" s="88"/>
      <c r="S589" s="88"/>
      <c r="T589" s="88"/>
      <c r="U589" s="88"/>
      <c r="V589" s="88"/>
      <c r="W589" s="88"/>
      <c r="X589" s="88"/>
      <c r="Y589" s="88"/>
      <c r="Z589" s="88"/>
    </row>
    <row r="590" spans="1:26" ht="9.75" customHeight="1" x14ac:dyDescent="0.15">
      <c r="A590" s="253"/>
      <c r="B590" s="253"/>
      <c r="C590" s="88"/>
      <c r="D590" s="88"/>
      <c r="E590" s="88"/>
      <c r="F590" s="88"/>
      <c r="G590" s="88"/>
      <c r="H590" s="88"/>
      <c r="I590" s="88"/>
      <c r="J590" s="208"/>
      <c r="K590" s="208"/>
      <c r="L590" s="88"/>
      <c r="M590" s="88"/>
      <c r="N590" s="88"/>
      <c r="O590" s="88"/>
      <c r="P590" s="88"/>
      <c r="Q590" s="88"/>
      <c r="R590" s="88"/>
      <c r="S590" s="88"/>
      <c r="T590" s="88"/>
      <c r="U590" s="88"/>
      <c r="V590" s="88"/>
      <c r="W590" s="88"/>
      <c r="X590" s="88"/>
      <c r="Y590" s="88"/>
      <c r="Z590" s="88"/>
    </row>
    <row r="591" spans="1:26" ht="9.75" customHeight="1" x14ac:dyDescent="0.15">
      <c r="A591" s="253"/>
      <c r="B591" s="253"/>
      <c r="C591" s="88"/>
      <c r="D591" s="88"/>
      <c r="E591" s="88"/>
      <c r="F591" s="88"/>
      <c r="G591" s="88"/>
      <c r="H591" s="88"/>
      <c r="I591" s="88"/>
      <c r="J591" s="208"/>
      <c r="K591" s="208"/>
      <c r="L591" s="88"/>
      <c r="M591" s="88"/>
      <c r="N591" s="88"/>
      <c r="O591" s="88"/>
      <c r="P591" s="88"/>
      <c r="Q591" s="88"/>
      <c r="R591" s="88"/>
      <c r="S591" s="88"/>
      <c r="T591" s="88"/>
      <c r="U591" s="88"/>
      <c r="V591" s="88"/>
      <c r="W591" s="88"/>
      <c r="X591" s="88"/>
      <c r="Y591" s="88"/>
      <c r="Z591" s="88"/>
    </row>
    <row r="592" spans="1:26" ht="9.75" customHeight="1" x14ac:dyDescent="0.15">
      <c r="A592" s="253"/>
      <c r="B592" s="253"/>
      <c r="C592" s="88"/>
      <c r="D592" s="88"/>
      <c r="E592" s="88"/>
      <c r="F592" s="88"/>
      <c r="G592" s="88"/>
      <c r="H592" s="88"/>
      <c r="I592" s="88"/>
      <c r="J592" s="208"/>
      <c r="K592" s="208"/>
      <c r="L592" s="88"/>
      <c r="M592" s="88"/>
      <c r="N592" s="88"/>
      <c r="O592" s="88"/>
      <c r="P592" s="88"/>
      <c r="Q592" s="88"/>
      <c r="R592" s="88"/>
      <c r="S592" s="88"/>
      <c r="T592" s="88"/>
      <c r="U592" s="88"/>
      <c r="V592" s="88"/>
      <c r="W592" s="88"/>
      <c r="X592" s="88"/>
      <c r="Y592" s="88"/>
      <c r="Z592" s="88"/>
    </row>
    <row r="593" spans="1:26" ht="9.75" customHeight="1" x14ac:dyDescent="0.15">
      <c r="A593" s="253"/>
      <c r="B593" s="253"/>
      <c r="C593" s="88"/>
      <c r="D593" s="88"/>
      <c r="E593" s="88"/>
      <c r="F593" s="88"/>
      <c r="G593" s="88"/>
      <c r="H593" s="88"/>
      <c r="I593" s="88"/>
      <c r="J593" s="208"/>
      <c r="K593" s="208"/>
      <c r="L593" s="88"/>
      <c r="M593" s="88"/>
      <c r="N593" s="88"/>
      <c r="O593" s="88"/>
      <c r="P593" s="88"/>
      <c r="Q593" s="88"/>
      <c r="R593" s="88"/>
      <c r="S593" s="88"/>
      <c r="T593" s="88"/>
      <c r="U593" s="88"/>
      <c r="V593" s="88"/>
      <c r="W593" s="88"/>
      <c r="X593" s="88"/>
      <c r="Y593" s="88"/>
      <c r="Z593" s="88"/>
    </row>
    <row r="594" spans="1:26" ht="9.75" customHeight="1" x14ac:dyDescent="0.15">
      <c r="A594" s="253"/>
      <c r="B594" s="253"/>
      <c r="C594" s="88"/>
      <c r="D594" s="88"/>
      <c r="E594" s="88"/>
      <c r="F594" s="88"/>
      <c r="G594" s="88"/>
      <c r="H594" s="88"/>
      <c r="I594" s="88"/>
      <c r="J594" s="208"/>
      <c r="K594" s="208"/>
      <c r="L594" s="88"/>
      <c r="M594" s="88"/>
      <c r="N594" s="88"/>
      <c r="O594" s="88"/>
      <c r="P594" s="88"/>
      <c r="Q594" s="88"/>
      <c r="R594" s="88"/>
      <c r="S594" s="88"/>
      <c r="T594" s="88"/>
      <c r="U594" s="88"/>
      <c r="V594" s="88"/>
      <c r="W594" s="88"/>
      <c r="X594" s="88"/>
      <c r="Y594" s="88"/>
      <c r="Z594" s="88"/>
    </row>
    <row r="595" spans="1:26" ht="9.75" customHeight="1" x14ac:dyDescent="0.15">
      <c r="A595" s="253"/>
      <c r="B595" s="253"/>
      <c r="C595" s="88"/>
      <c r="D595" s="88"/>
      <c r="E595" s="88"/>
      <c r="F595" s="88"/>
      <c r="G595" s="88"/>
      <c r="H595" s="88"/>
      <c r="I595" s="88"/>
      <c r="J595" s="208"/>
      <c r="K595" s="208"/>
      <c r="L595" s="88"/>
      <c r="M595" s="88"/>
      <c r="N595" s="88"/>
      <c r="O595" s="88"/>
      <c r="P595" s="88"/>
      <c r="Q595" s="88"/>
      <c r="R595" s="88"/>
      <c r="S595" s="88"/>
      <c r="T595" s="88"/>
      <c r="U595" s="88"/>
      <c r="V595" s="88"/>
      <c r="W595" s="88"/>
      <c r="X595" s="88"/>
      <c r="Y595" s="88"/>
      <c r="Z595" s="88"/>
    </row>
    <row r="596" spans="1:26" ht="9.75" customHeight="1" x14ac:dyDescent="0.15">
      <c r="A596" s="253"/>
      <c r="B596" s="253"/>
      <c r="C596" s="88"/>
      <c r="D596" s="88"/>
      <c r="E596" s="88"/>
      <c r="F596" s="88"/>
      <c r="G596" s="88"/>
      <c r="H596" s="88"/>
      <c r="I596" s="88"/>
      <c r="J596" s="208"/>
      <c r="K596" s="208"/>
      <c r="L596" s="88"/>
      <c r="M596" s="88"/>
      <c r="N596" s="88"/>
      <c r="O596" s="88"/>
      <c r="P596" s="88"/>
      <c r="Q596" s="88"/>
      <c r="R596" s="88"/>
      <c r="S596" s="88"/>
      <c r="T596" s="88"/>
      <c r="U596" s="88"/>
      <c r="V596" s="88"/>
      <c r="W596" s="88"/>
      <c r="X596" s="88"/>
      <c r="Y596" s="88"/>
      <c r="Z596" s="88"/>
    </row>
    <row r="597" spans="1:26" ht="9.75" customHeight="1" x14ac:dyDescent="0.15">
      <c r="A597" s="253"/>
      <c r="B597" s="253"/>
      <c r="C597" s="88"/>
      <c r="D597" s="88"/>
      <c r="E597" s="88"/>
      <c r="F597" s="88"/>
      <c r="G597" s="88"/>
      <c r="H597" s="88"/>
      <c r="I597" s="88"/>
      <c r="J597" s="208"/>
      <c r="K597" s="208"/>
      <c r="L597" s="88"/>
      <c r="M597" s="88"/>
      <c r="N597" s="88"/>
      <c r="O597" s="88"/>
      <c r="P597" s="88"/>
      <c r="Q597" s="88"/>
      <c r="R597" s="88"/>
      <c r="S597" s="88"/>
      <c r="T597" s="88"/>
      <c r="U597" s="88"/>
      <c r="V597" s="88"/>
      <c r="W597" s="88"/>
      <c r="X597" s="88"/>
      <c r="Y597" s="88"/>
      <c r="Z597" s="88"/>
    </row>
    <row r="598" spans="1:26" ht="9.75" customHeight="1" x14ac:dyDescent="0.15">
      <c r="A598" s="253"/>
      <c r="B598" s="253"/>
      <c r="C598" s="88"/>
      <c r="D598" s="88"/>
      <c r="E598" s="88"/>
      <c r="F598" s="88"/>
      <c r="G598" s="88"/>
      <c r="H598" s="88"/>
      <c r="I598" s="88"/>
      <c r="J598" s="208"/>
      <c r="K598" s="208"/>
      <c r="L598" s="88"/>
      <c r="M598" s="88"/>
      <c r="N598" s="88"/>
      <c r="O598" s="88"/>
      <c r="P598" s="88"/>
      <c r="Q598" s="88"/>
      <c r="R598" s="88"/>
      <c r="S598" s="88"/>
      <c r="T598" s="88"/>
      <c r="U598" s="88"/>
      <c r="V598" s="88"/>
      <c r="W598" s="88"/>
      <c r="X598" s="88"/>
      <c r="Y598" s="88"/>
      <c r="Z598" s="88"/>
    </row>
    <row r="599" spans="1:26" ht="9.75" customHeight="1" x14ac:dyDescent="0.15">
      <c r="A599" s="253"/>
      <c r="B599" s="253"/>
      <c r="C599" s="88"/>
      <c r="D599" s="88"/>
      <c r="E599" s="88"/>
      <c r="F599" s="88"/>
      <c r="G599" s="88"/>
      <c r="H599" s="88"/>
      <c r="I599" s="88"/>
      <c r="J599" s="208"/>
      <c r="K599" s="208"/>
      <c r="L599" s="88"/>
      <c r="M599" s="88"/>
      <c r="N599" s="88"/>
      <c r="O599" s="88"/>
      <c r="P599" s="88"/>
      <c r="Q599" s="88"/>
      <c r="R599" s="88"/>
      <c r="S599" s="88"/>
      <c r="T599" s="88"/>
      <c r="U599" s="88"/>
      <c r="V599" s="88"/>
      <c r="W599" s="88"/>
      <c r="X599" s="88"/>
      <c r="Y599" s="88"/>
      <c r="Z599" s="88"/>
    </row>
    <row r="600" spans="1:26" ht="9.75" customHeight="1" x14ac:dyDescent="0.15">
      <c r="A600" s="253"/>
      <c r="B600" s="253"/>
      <c r="C600" s="88"/>
      <c r="D600" s="88"/>
      <c r="E600" s="88"/>
      <c r="F600" s="88"/>
      <c r="G600" s="88"/>
      <c r="H600" s="88"/>
      <c r="I600" s="88"/>
      <c r="J600" s="208"/>
      <c r="K600" s="208"/>
      <c r="L600" s="88"/>
      <c r="M600" s="88"/>
      <c r="N600" s="88"/>
      <c r="O600" s="88"/>
      <c r="P600" s="88"/>
      <c r="Q600" s="88"/>
      <c r="R600" s="88"/>
      <c r="S600" s="88"/>
      <c r="T600" s="88"/>
      <c r="U600" s="88"/>
      <c r="V600" s="88"/>
      <c r="W600" s="88"/>
      <c r="X600" s="88"/>
      <c r="Y600" s="88"/>
      <c r="Z600" s="88"/>
    </row>
    <row r="601" spans="1:26" ht="9.75" customHeight="1" x14ac:dyDescent="0.15">
      <c r="A601" s="253"/>
      <c r="B601" s="253"/>
      <c r="C601" s="88"/>
      <c r="D601" s="88"/>
      <c r="E601" s="88"/>
      <c r="F601" s="88"/>
      <c r="G601" s="88"/>
      <c r="H601" s="88"/>
      <c r="I601" s="88"/>
      <c r="J601" s="208"/>
      <c r="K601" s="208"/>
      <c r="L601" s="88"/>
      <c r="M601" s="88"/>
      <c r="N601" s="88"/>
      <c r="O601" s="88"/>
      <c r="P601" s="88"/>
      <c r="Q601" s="88"/>
      <c r="R601" s="88"/>
      <c r="S601" s="88"/>
      <c r="T601" s="88"/>
      <c r="U601" s="88"/>
      <c r="V601" s="88"/>
      <c r="W601" s="88"/>
      <c r="X601" s="88"/>
      <c r="Y601" s="88"/>
      <c r="Z601" s="88"/>
    </row>
    <row r="602" spans="1:26" ht="9.75" customHeight="1" x14ac:dyDescent="0.15">
      <c r="A602" s="253"/>
      <c r="B602" s="253"/>
      <c r="C602" s="88"/>
      <c r="D602" s="88"/>
      <c r="E602" s="88"/>
      <c r="F602" s="88"/>
      <c r="G602" s="88"/>
      <c r="H602" s="88"/>
      <c r="I602" s="88"/>
      <c r="J602" s="208"/>
      <c r="K602" s="208"/>
      <c r="L602" s="88"/>
      <c r="M602" s="88"/>
      <c r="N602" s="88"/>
      <c r="O602" s="88"/>
      <c r="P602" s="88"/>
      <c r="Q602" s="88"/>
      <c r="R602" s="88"/>
      <c r="S602" s="88"/>
      <c r="T602" s="88"/>
      <c r="U602" s="88"/>
      <c r="V602" s="88"/>
      <c r="W602" s="88"/>
      <c r="X602" s="88"/>
      <c r="Y602" s="88"/>
      <c r="Z602" s="88"/>
    </row>
    <row r="603" spans="1:26" ht="9.75" customHeight="1" x14ac:dyDescent="0.15">
      <c r="A603" s="253"/>
      <c r="B603" s="253"/>
      <c r="C603" s="88"/>
      <c r="D603" s="88"/>
      <c r="E603" s="88"/>
      <c r="F603" s="88"/>
      <c r="G603" s="88"/>
      <c r="H603" s="88"/>
      <c r="I603" s="88"/>
      <c r="J603" s="208"/>
      <c r="K603" s="208"/>
      <c r="L603" s="88"/>
      <c r="M603" s="88"/>
      <c r="N603" s="88"/>
      <c r="O603" s="88"/>
      <c r="P603" s="88"/>
      <c r="Q603" s="88"/>
      <c r="R603" s="88"/>
      <c r="S603" s="88"/>
      <c r="T603" s="88"/>
      <c r="U603" s="88"/>
      <c r="V603" s="88"/>
      <c r="W603" s="88"/>
      <c r="X603" s="88"/>
      <c r="Y603" s="88"/>
      <c r="Z603" s="88"/>
    </row>
    <row r="604" spans="1:26" ht="9.75" customHeight="1" x14ac:dyDescent="0.15">
      <c r="A604" s="253"/>
      <c r="B604" s="253"/>
      <c r="C604" s="88"/>
      <c r="D604" s="88"/>
      <c r="E604" s="88"/>
      <c r="F604" s="88"/>
      <c r="G604" s="88"/>
      <c r="H604" s="88"/>
      <c r="I604" s="88"/>
      <c r="J604" s="208"/>
      <c r="K604" s="208"/>
      <c r="L604" s="88"/>
      <c r="M604" s="88"/>
      <c r="N604" s="88"/>
      <c r="O604" s="88"/>
      <c r="P604" s="88"/>
      <c r="Q604" s="88"/>
      <c r="R604" s="88"/>
      <c r="S604" s="88"/>
      <c r="T604" s="88"/>
      <c r="U604" s="88"/>
      <c r="V604" s="88"/>
      <c r="W604" s="88"/>
      <c r="X604" s="88"/>
      <c r="Y604" s="88"/>
      <c r="Z604" s="88"/>
    </row>
    <row r="605" spans="1:26" ht="9.75" customHeight="1" x14ac:dyDescent="0.15">
      <c r="A605" s="253"/>
      <c r="B605" s="253"/>
      <c r="C605" s="88"/>
      <c r="D605" s="88"/>
      <c r="E605" s="88"/>
      <c r="F605" s="88"/>
      <c r="G605" s="88"/>
      <c r="H605" s="88"/>
      <c r="I605" s="88"/>
      <c r="J605" s="208"/>
      <c r="K605" s="208"/>
      <c r="L605" s="88"/>
      <c r="M605" s="88"/>
      <c r="N605" s="88"/>
      <c r="O605" s="88"/>
      <c r="P605" s="88"/>
      <c r="Q605" s="88"/>
      <c r="R605" s="88"/>
      <c r="S605" s="88"/>
      <c r="T605" s="88"/>
      <c r="U605" s="88"/>
      <c r="V605" s="88"/>
      <c r="W605" s="88"/>
      <c r="X605" s="88"/>
      <c r="Y605" s="88"/>
      <c r="Z605" s="88"/>
    </row>
    <row r="606" spans="1:26" ht="9.75" customHeight="1" x14ac:dyDescent="0.15">
      <c r="A606" s="253"/>
      <c r="B606" s="253"/>
      <c r="C606" s="88"/>
      <c r="D606" s="88"/>
      <c r="E606" s="88"/>
      <c r="F606" s="88"/>
      <c r="G606" s="88"/>
      <c r="H606" s="88"/>
      <c r="I606" s="88"/>
      <c r="J606" s="208"/>
      <c r="K606" s="208"/>
      <c r="L606" s="88"/>
      <c r="M606" s="88"/>
      <c r="N606" s="88"/>
      <c r="O606" s="88"/>
      <c r="P606" s="88"/>
      <c r="Q606" s="88"/>
      <c r="R606" s="88"/>
      <c r="S606" s="88"/>
      <c r="T606" s="88"/>
      <c r="U606" s="88"/>
      <c r="V606" s="88"/>
      <c r="W606" s="88"/>
      <c r="X606" s="88"/>
      <c r="Y606" s="88"/>
      <c r="Z606" s="88"/>
    </row>
    <row r="607" spans="1:26" ht="9.75" customHeight="1" x14ac:dyDescent="0.15">
      <c r="A607" s="253"/>
      <c r="B607" s="253"/>
      <c r="C607" s="88"/>
      <c r="D607" s="88"/>
      <c r="E607" s="88"/>
      <c r="F607" s="88"/>
      <c r="G607" s="88"/>
      <c r="H607" s="88"/>
      <c r="I607" s="88"/>
      <c r="J607" s="208"/>
      <c r="K607" s="208"/>
      <c r="L607" s="88"/>
      <c r="M607" s="88"/>
      <c r="N607" s="88"/>
      <c r="O607" s="88"/>
      <c r="P607" s="88"/>
      <c r="Q607" s="88"/>
      <c r="R607" s="88"/>
      <c r="S607" s="88"/>
      <c r="T607" s="88"/>
      <c r="U607" s="88"/>
      <c r="V607" s="88"/>
      <c r="W607" s="88"/>
      <c r="X607" s="88"/>
      <c r="Y607" s="88"/>
      <c r="Z607" s="88"/>
    </row>
    <row r="608" spans="1:26" ht="9.75" customHeight="1" x14ac:dyDescent="0.15">
      <c r="A608" s="253"/>
      <c r="B608" s="253"/>
      <c r="C608" s="88"/>
      <c r="D608" s="88"/>
      <c r="E608" s="88"/>
      <c r="F608" s="88"/>
      <c r="G608" s="88"/>
      <c r="H608" s="88"/>
      <c r="I608" s="88"/>
      <c r="J608" s="208"/>
      <c r="K608" s="208"/>
      <c r="L608" s="88"/>
      <c r="M608" s="88"/>
      <c r="N608" s="88"/>
      <c r="O608" s="88"/>
      <c r="P608" s="88"/>
      <c r="Q608" s="88"/>
      <c r="R608" s="88"/>
      <c r="S608" s="88"/>
      <c r="T608" s="88"/>
      <c r="U608" s="88"/>
      <c r="V608" s="88"/>
      <c r="W608" s="88"/>
      <c r="X608" s="88"/>
      <c r="Y608" s="88"/>
      <c r="Z608" s="88"/>
    </row>
    <row r="609" spans="1:26" ht="9.75" customHeight="1" x14ac:dyDescent="0.15">
      <c r="A609" s="253"/>
      <c r="B609" s="253"/>
      <c r="C609" s="88"/>
      <c r="D609" s="88"/>
      <c r="E609" s="88"/>
      <c r="F609" s="88"/>
      <c r="G609" s="88"/>
      <c r="H609" s="88"/>
      <c r="I609" s="88"/>
      <c r="J609" s="208"/>
      <c r="K609" s="208"/>
      <c r="L609" s="88"/>
      <c r="M609" s="88"/>
      <c r="N609" s="88"/>
      <c r="O609" s="88"/>
      <c r="P609" s="88"/>
      <c r="Q609" s="88"/>
      <c r="R609" s="88"/>
      <c r="S609" s="88"/>
      <c r="T609" s="88"/>
      <c r="U609" s="88"/>
      <c r="V609" s="88"/>
      <c r="W609" s="88"/>
      <c r="X609" s="88"/>
      <c r="Y609" s="88"/>
      <c r="Z609" s="88"/>
    </row>
    <row r="610" spans="1:26" ht="9.75" customHeight="1" x14ac:dyDescent="0.15">
      <c r="A610" s="253"/>
      <c r="B610" s="253"/>
      <c r="C610" s="88"/>
      <c r="D610" s="88"/>
      <c r="E610" s="88"/>
      <c r="F610" s="88"/>
      <c r="G610" s="88"/>
      <c r="H610" s="88"/>
      <c r="I610" s="88"/>
      <c r="J610" s="208"/>
      <c r="K610" s="208"/>
      <c r="L610" s="88"/>
      <c r="M610" s="88"/>
      <c r="N610" s="88"/>
      <c r="O610" s="88"/>
      <c r="P610" s="88"/>
      <c r="Q610" s="88"/>
      <c r="R610" s="88"/>
      <c r="S610" s="88"/>
      <c r="T610" s="88"/>
      <c r="U610" s="88"/>
      <c r="V610" s="88"/>
      <c r="W610" s="88"/>
      <c r="X610" s="88"/>
      <c r="Y610" s="88"/>
      <c r="Z610" s="88"/>
    </row>
    <row r="611" spans="1:26" ht="9.75" customHeight="1" x14ac:dyDescent="0.15">
      <c r="A611" s="253"/>
      <c r="B611" s="253"/>
      <c r="C611" s="88"/>
      <c r="D611" s="88"/>
      <c r="E611" s="88"/>
      <c r="F611" s="88"/>
      <c r="G611" s="88"/>
      <c r="H611" s="88"/>
      <c r="I611" s="88"/>
      <c r="J611" s="208"/>
      <c r="K611" s="208"/>
      <c r="L611" s="88"/>
      <c r="M611" s="88"/>
      <c r="N611" s="88"/>
      <c r="O611" s="88"/>
      <c r="P611" s="88"/>
      <c r="Q611" s="88"/>
      <c r="R611" s="88"/>
      <c r="S611" s="88"/>
      <c r="T611" s="88"/>
      <c r="U611" s="88"/>
      <c r="V611" s="88"/>
      <c r="W611" s="88"/>
      <c r="X611" s="88"/>
      <c r="Y611" s="88"/>
      <c r="Z611" s="88"/>
    </row>
    <row r="612" spans="1:26" ht="9.75" customHeight="1" x14ac:dyDescent="0.15">
      <c r="A612" s="253"/>
      <c r="B612" s="253"/>
      <c r="C612" s="88"/>
      <c r="D612" s="88"/>
      <c r="E612" s="88"/>
      <c r="F612" s="88"/>
      <c r="G612" s="88"/>
      <c r="H612" s="88"/>
      <c r="I612" s="88"/>
      <c r="J612" s="208"/>
      <c r="K612" s="208"/>
      <c r="L612" s="88"/>
      <c r="M612" s="88"/>
      <c r="N612" s="88"/>
      <c r="O612" s="88"/>
      <c r="P612" s="88"/>
      <c r="Q612" s="88"/>
      <c r="R612" s="88"/>
      <c r="S612" s="88"/>
      <c r="T612" s="88"/>
      <c r="U612" s="88"/>
      <c r="V612" s="88"/>
      <c r="W612" s="88"/>
      <c r="X612" s="88"/>
      <c r="Y612" s="88"/>
      <c r="Z612" s="88"/>
    </row>
    <row r="613" spans="1:26" ht="9.75" customHeight="1" x14ac:dyDescent="0.15">
      <c r="A613" s="253"/>
      <c r="B613" s="253"/>
      <c r="C613" s="88"/>
      <c r="D613" s="88"/>
      <c r="E613" s="88"/>
      <c r="F613" s="88"/>
      <c r="G613" s="88"/>
      <c r="H613" s="88"/>
      <c r="I613" s="88"/>
      <c r="J613" s="208"/>
      <c r="K613" s="208"/>
      <c r="L613" s="88"/>
      <c r="M613" s="88"/>
      <c r="N613" s="88"/>
      <c r="O613" s="88"/>
      <c r="P613" s="88"/>
      <c r="Q613" s="88"/>
      <c r="R613" s="88"/>
      <c r="S613" s="88"/>
      <c r="T613" s="88"/>
      <c r="U613" s="88"/>
      <c r="V613" s="88"/>
      <c r="W613" s="88"/>
      <c r="X613" s="88"/>
      <c r="Y613" s="88"/>
      <c r="Z613" s="88"/>
    </row>
    <row r="614" spans="1:26" ht="9.75" customHeight="1" x14ac:dyDescent="0.15">
      <c r="A614" s="253"/>
      <c r="B614" s="253"/>
      <c r="C614" s="88"/>
      <c r="D614" s="88"/>
      <c r="E614" s="88"/>
      <c r="F614" s="88"/>
      <c r="G614" s="88"/>
      <c r="H614" s="88"/>
      <c r="I614" s="88"/>
      <c r="J614" s="208"/>
      <c r="K614" s="208"/>
      <c r="L614" s="88"/>
      <c r="M614" s="88"/>
      <c r="N614" s="88"/>
      <c r="O614" s="88"/>
      <c r="P614" s="88"/>
      <c r="Q614" s="88"/>
      <c r="R614" s="88"/>
      <c r="S614" s="88"/>
      <c r="T614" s="88"/>
      <c r="U614" s="88"/>
      <c r="V614" s="88"/>
      <c r="W614" s="88"/>
      <c r="X614" s="88"/>
      <c r="Y614" s="88"/>
      <c r="Z614" s="88"/>
    </row>
    <row r="615" spans="1:26" ht="9.75" customHeight="1" x14ac:dyDescent="0.15">
      <c r="A615" s="253"/>
      <c r="B615" s="253"/>
      <c r="C615" s="88"/>
      <c r="D615" s="88"/>
      <c r="E615" s="88"/>
      <c r="F615" s="88"/>
      <c r="G615" s="88"/>
      <c r="H615" s="88"/>
      <c r="I615" s="88"/>
      <c r="J615" s="208"/>
      <c r="K615" s="208"/>
      <c r="L615" s="88"/>
      <c r="M615" s="88"/>
      <c r="N615" s="88"/>
      <c r="O615" s="88"/>
      <c r="P615" s="88"/>
      <c r="Q615" s="88"/>
      <c r="R615" s="88"/>
      <c r="S615" s="88"/>
      <c r="T615" s="88"/>
      <c r="U615" s="88"/>
      <c r="V615" s="88"/>
      <c r="W615" s="88"/>
      <c r="X615" s="88"/>
      <c r="Y615" s="88"/>
      <c r="Z615" s="88"/>
    </row>
    <row r="616" spans="1:26" ht="9.75" customHeight="1" x14ac:dyDescent="0.15">
      <c r="A616" s="253"/>
      <c r="B616" s="253"/>
      <c r="C616" s="88"/>
      <c r="D616" s="88"/>
      <c r="E616" s="88"/>
      <c r="F616" s="88"/>
      <c r="G616" s="88"/>
      <c r="H616" s="88"/>
      <c r="I616" s="88"/>
      <c r="J616" s="208"/>
      <c r="K616" s="208"/>
      <c r="L616" s="88"/>
      <c r="M616" s="88"/>
      <c r="N616" s="88"/>
      <c r="O616" s="88"/>
      <c r="P616" s="88"/>
      <c r="Q616" s="88"/>
      <c r="R616" s="88"/>
      <c r="S616" s="88"/>
      <c r="T616" s="88"/>
      <c r="U616" s="88"/>
      <c r="V616" s="88"/>
      <c r="W616" s="88"/>
      <c r="X616" s="88"/>
      <c r="Y616" s="88"/>
      <c r="Z616" s="88"/>
    </row>
    <row r="617" spans="1:26" ht="9.75" customHeight="1" x14ac:dyDescent="0.15">
      <c r="A617" s="253"/>
      <c r="B617" s="253"/>
      <c r="C617" s="88"/>
      <c r="D617" s="88"/>
      <c r="E617" s="88"/>
      <c r="F617" s="88"/>
      <c r="G617" s="88"/>
      <c r="H617" s="88"/>
      <c r="I617" s="88"/>
      <c r="J617" s="208"/>
      <c r="K617" s="208"/>
      <c r="L617" s="88"/>
      <c r="M617" s="88"/>
      <c r="N617" s="88"/>
      <c r="O617" s="88"/>
      <c r="P617" s="88"/>
      <c r="Q617" s="88"/>
      <c r="R617" s="88"/>
      <c r="S617" s="88"/>
      <c r="T617" s="88"/>
      <c r="U617" s="88"/>
      <c r="V617" s="88"/>
      <c r="W617" s="88"/>
      <c r="X617" s="88"/>
      <c r="Y617" s="88"/>
      <c r="Z617" s="88"/>
    </row>
    <row r="618" spans="1:26" ht="9.75" customHeight="1" x14ac:dyDescent="0.15">
      <c r="A618" s="253"/>
      <c r="B618" s="253"/>
      <c r="C618" s="88"/>
      <c r="D618" s="88"/>
      <c r="E618" s="88"/>
      <c r="F618" s="88"/>
      <c r="G618" s="88"/>
      <c r="H618" s="88"/>
      <c r="I618" s="88"/>
      <c r="J618" s="208"/>
      <c r="K618" s="208"/>
      <c r="L618" s="88"/>
      <c r="M618" s="88"/>
      <c r="N618" s="88"/>
      <c r="O618" s="88"/>
      <c r="P618" s="88"/>
      <c r="Q618" s="88"/>
      <c r="R618" s="88"/>
      <c r="S618" s="88"/>
      <c r="T618" s="88"/>
      <c r="U618" s="88"/>
      <c r="V618" s="88"/>
      <c r="W618" s="88"/>
      <c r="X618" s="88"/>
      <c r="Y618" s="88"/>
      <c r="Z618" s="88"/>
    </row>
    <row r="619" spans="1:26" ht="9.75" customHeight="1" x14ac:dyDescent="0.15">
      <c r="A619" s="253"/>
      <c r="B619" s="253"/>
      <c r="C619" s="88"/>
      <c r="D619" s="88"/>
      <c r="E619" s="88"/>
      <c r="F619" s="88"/>
      <c r="G619" s="88"/>
      <c r="H619" s="88"/>
      <c r="I619" s="88"/>
      <c r="J619" s="208"/>
      <c r="K619" s="208"/>
      <c r="L619" s="88"/>
      <c r="M619" s="88"/>
      <c r="N619" s="88"/>
      <c r="O619" s="88"/>
      <c r="P619" s="88"/>
      <c r="Q619" s="88"/>
      <c r="R619" s="88"/>
      <c r="S619" s="88"/>
      <c r="T619" s="88"/>
      <c r="U619" s="88"/>
      <c r="V619" s="88"/>
      <c r="W619" s="88"/>
      <c r="X619" s="88"/>
      <c r="Y619" s="88"/>
      <c r="Z619" s="88"/>
    </row>
    <row r="620" spans="1:26" ht="9.75" customHeight="1" x14ac:dyDescent="0.15">
      <c r="A620" s="253"/>
      <c r="B620" s="253"/>
      <c r="C620" s="88"/>
      <c r="D620" s="88"/>
      <c r="E620" s="88"/>
      <c r="F620" s="88"/>
      <c r="G620" s="88"/>
      <c r="H620" s="88"/>
      <c r="I620" s="88"/>
      <c r="J620" s="208"/>
      <c r="K620" s="208"/>
      <c r="L620" s="88"/>
      <c r="M620" s="88"/>
      <c r="N620" s="88"/>
      <c r="O620" s="88"/>
      <c r="P620" s="88"/>
      <c r="Q620" s="88"/>
      <c r="R620" s="88"/>
      <c r="S620" s="88"/>
      <c r="T620" s="88"/>
      <c r="U620" s="88"/>
      <c r="V620" s="88"/>
      <c r="W620" s="88"/>
      <c r="X620" s="88"/>
      <c r="Y620" s="88"/>
      <c r="Z620" s="88"/>
    </row>
    <row r="621" spans="1:26" ht="9.75" customHeight="1" x14ac:dyDescent="0.15">
      <c r="A621" s="253"/>
      <c r="B621" s="253"/>
      <c r="C621" s="88"/>
      <c r="D621" s="88"/>
      <c r="E621" s="88"/>
      <c r="F621" s="88"/>
      <c r="G621" s="88"/>
      <c r="H621" s="88"/>
      <c r="I621" s="88"/>
      <c r="J621" s="208"/>
      <c r="K621" s="208"/>
      <c r="L621" s="88"/>
      <c r="M621" s="88"/>
      <c r="N621" s="88"/>
      <c r="O621" s="88"/>
      <c r="P621" s="88"/>
      <c r="Q621" s="88"/>
      <c r="R621" s="88"/>
      <c r="S621" s="88"/>
      <c r="T621" s="88"/>
      <c r="U621" s="88"/>
      <c r="V621" s="88"/>
      <c r="W621" s="88"/>
      <c r="X621" s="88"/>
      <c r="Y621" s="88"/>
      <c r="Z621" s="88"/>
    </row>
    <row r="622" spans="1:26" ht="9.75" customHeight="1" x14ac:dyDescent="0.15">
      <c r="A622" s="253"/>
      <c r="B622" s="253"/>
      <c r="C622" s="88"/>
      <c r="D622" s="88"/>
      <c r="E622" s="88"/>
      <c r="F622" s="88"/>
      <c r="G622" s="88"/>
      <c r="H622" s="88"/>
      <c r="I622" s="88"/>
      <c r="J622" s="208"/>
      <c r="K622" s="208"/>
      <c r="L622" s="88"/>
      <c r="M622" s="88"/>
      <c r="N622" s="88"/>
      <c r="O622" s="88"/>
      <c r="P622" s="88"/>
      <c r="Q622" s="88"/>
      <c r="R622" s="88"/>
      <c r="S622" s="88"/>
      <c r="T622" s="88"/>
      <c r="U622" s="88"/>
      <c r="V622" s="88"/>
      <c r="W622" s="88"/>
      <c r="X622" s="88"/>
      <c r="Y622" s="88"/>
      <c r="Z622" s="88"/>
    </row>
    <row r="623" spans="1:26" ht="9.75" customHeight="1" x14ac:dyDescent="0.15">
      <c r="A623" s="253"/>
      <c r="B623" s="253"/>
      <c r="C623" s="88"/>
      <c r="D623" s="88"/>
      <c r="E623" s="88"/>
      <c r="F623" s="88"/>
      <c r="G623" s="88"/>
      <c r="H623" s="88"/>
      <c r="I623" s="88"/>
      <c r="J623" s="208"/>
      <c r="K623" s="208"/>
      <c r="L623" s="88"/>
      <c r="M623" s="88"/>
      <c r="N623" s="88"/>
      <c r="O623" s="88"/>
      <c r="P623" s="88"/>
      <c r="Q623" s="88"/>
      <c r="R623" s="88"/>
      <c r="S623" s="88"/>
      <c r="T623" s="88"/>
      <c r="U623" s="88"/>
      <c r="V623" s="88"/>
      <c r="W623" s="88"/>
      <c r="X623" s="88"/>
      <c r="Y623" s="88"/>
      <c r="Z623" s="88"/>
    </row>
    <row r="624" spans="1:26" ht="9.75" customHeight="1" x14ac:dyDescent="0.15">
      <c r="A624" s="253"/>
      <c r="B624" s="253"/>
      <c r="C624" s="88"/>
      <c r="D624" s="88"/>
      <c r="E624" s="88"/>
      <c r="F624" s="88"/>
      <c r="G624" s="88"/>
      <c r="H624" s="88"/>
      <c r="I624" s="88"/>
      <c r="J624" s="208"/>
      <c r="K624" s="208"/>
      <c r="L624" s="88"/>
      <c r="M624" s="88"/>
      <c r="N624" s="88"/>
      <c r="O624" s="88"/>
      <c r="P624" s="88"/>
      <c r="Q624" s="88"/>
      <c r="R624" s="88"/>
      <c r="S624" s="88"/>
      <c r="T624" s="88"/>
      <c r="U624" s="88"/>
      <c r="V624" s="88"/>
      <c r="W624" s="88"/>
      <c r="X624" s="88"/>
      <c r="Y624" s="88"/>
      <c r="Z624" s="88"/>
    </row>
    <row r="625" spans="1:26" ht="9.75" customHeight="1" x14ac:dyDescent="0.15">
      <c r="A625" s="253"/>
      <c r="B625" s="253"/>
      <c r="C625" s="88"/>
      <c r="D625" s="88"/>
      <c r="E625" s="88"/>
      <c r="F625" s="88"/>
      <c r="G625" s="88"/>
      <c r="H625" s="88"/>
      <c r="I625" s="88"/>
      <c r="J625" s="208"/>
      <c r="K625" s="208"/>
      <c r="L625" s="88"/>
      <c r="M625" s="88"/>
      <c r="N625" s="88"/>
      <c r="O625" s="88"/>
      <c r="P625" s="88"/>
      <c r="Q625" s="88"/>
      <c r="R625" s="88"/>
      <c r="S625" s="88"/>
      <c r="T625" s="88"/>
      <c r="U625" s="88"/>
      <c r="V625" s="88"/>
      <c r="W625" s="88"/>
      <c r="X625" s="88"/>
      <c r="Y625" s="88"/>
      <c r="Z625" s="88"/>
    </row>
    <row r="626" spans="1:26" ht="9.75" customHeight="1" x14ac:dyDescent="0.15">
      <c r="A626" s="253"/>
      <c r="B626" s="253"/>
      <c r="C626" s="88"/>
      <c r="D626" s="88"/>
      <c r="E626" s="88"/>
      <c r="F626" s="88"/>
      <c r="G626" s="88"/>
      <c r="H626" s="88"/>
      <c r="I626" s="88"/>
      <c r="J626" s="208"/>
      <c r="K626" s="208"/>
      <c r="L626" s="88"/>
      <c r="M626" s="88"/>
      <c r="N626" s="88"/>
      <c r="O626" s="88"/>
      <c r="P626" s="88"/>
      <c r="Q626" s="88"/>
      <c r="R626" s="88"/>
      <c r="S626" s="88"/>
      <c r="T626" s="88"/>
      <c r="U626" s="88"/>
      <c r="V626" s="88"/>
      <c r="W626" s="88"/>
      <c r="X626" s="88"/>
      <c r="Y626" s="88"/>
      <c r="Z626" s="88"/>
    </row>
    <row r="627" spans="1:26" ht="9.75" customHeight="1" x14ac:dyDescent="0.15">
      <c r="A627" s="253"/>
      <c r="B627" s="253"/>
      <c r="C627" s="88"/>
      <c r="D627" s="88"/>
      <c r="E627" s="88"/>
      <c r="F627" s="88"/>
      <c r="G627" s="88"/>
      <c r="H627" s="88"/>
      <c r="I627" s="88"/>
      <c r="J627" s="208"/>
      <c r="K627" s="208"/>
      <c r="L627" s="88"/>
      <c r="M627" s="88"/>
      <c r="N627" s="88"/>
      <c r="O627" s="88"/>
      <c r="P627" s="88"/>
      <c r="Q627" s="88"/>
      <c r="R627" s="88"/>
      <c r="S627" s="88"/>
      <c r="T627" s="88"/>
      <c r="U627" s="88"/>
      <c r="V627" s="88"/>
      <c r="W627" s="88"/>
      <c r="X627" s="88"/>
      <c r="Y627" s="88"/>
      <c r="Z627" s="88"/>
    </row>
    <row r="628" spans="1:26" ht="9.75" customHeight="1" x14ac:dyDescent="0.15">
      <c r="A628" s="253"/>
      <c r="B628" s="253"/>
      <c r="C628" s="88"/>
      <c r="D628" s="88"/>
      <c r="E628" s="88"/>
      <c r="F628" s="88"/>
      <c r="G628" s="88"/>
      <c r="H628" s="88"/>
      <c r="I628" s="88"/>
      <c r="J628" s="208"/>
      <c r="K628" s="208"/>
      <c r="L628" s="88"/>
      <c r="M628" s="88"/>
      <c r="N628" s="88"/>
      <c r="O628" s="88"/>
      <c r="P628" s="88"/>
      <c r="Q628" s="88"/>
      <c r="R628" s="88"/>
      <c r="S628" s="88"/>
      <c r="T628" s="88"/>
      <c r="U628" s="88"/>
      <c r="V628" s="88"/>
      <c r="W628" s="88"/>
      <c r="X628" s="88"/>
      <c r="Y628" s="88"/>
      <c r="Z628" s="88"/>
    </row>
    <row r="629" spans="1:26" ht="9.75" customHeight="1" x14ac:dyDescent="0.15">
      <c r="A629" s="253"/>
      <c r="B629" s="253"/>
      <c r="C629" s="88"/>
      <c r="D629" s="88"/>
      <c r="E629" s="88"/>
      <c r="F629" s="88"/>
      <c r="G629" s="88"/>
      <c r="H629" s="88"/>
      <c r="I629" s="88"/>
      <c r="J629" s="208"/>
      <c r="K629" s="208"/>
      <c r="L629" s="88"/>
      <c r="M629" s="88"/>
      <c r="N629" s="88"/>
      <c r="O629" s="88"/>
      <c r="P629" s="88"/>
      <c r="Q629" s="88"/>
      <c r="R629" s="88"/>
      <c r="S629" s="88"/>
      <c r="T629" s="88"/>
      <c r="U629" s="88"/>
      <c r="V629" s="88"/>
      <c r="W629" s="88"/>
      <c r="X629" s="88"/>
      <c r="Y629" s="88"/>
      <c r="Z629" s="88"/>
    </row>
    <row r="630" spans="1:26" ht="9.75" customHeight="1" x14ac:dyDescent="0.15">
      <c r="A630" s="253"/>
      <c r="B630" s="253"/>
      <c r="C630" s="88"/>
      <c r="D630" s="88"/>
      <c r="E630" s="88"/>
      <c r="F630" s="88"/>
      <c r="G630" s="88"/>
      <c r="H630" s="88"/>
      <c r="I630" s="88"/>
      <c r="J630" s="208"/>
      <c r="K630" s="208"/>
      <c r="L630" s="88"/>
      <c r="M630" s="88"/>
      <c r="N630" s="88"/>
      <c r="O630" s="88"/>
      <c r="P630" s="88"/>
      <c r="Q630" s="88"/>
      <c r="R630" s="88"/>
      <c r="S630" s="88"/>
      <c r="T630" s="88"/>
      <c r="U630" s="88"/>
      <c r="V630" s="88"/>
      <c r="W630" s="88"/>
      <c r="X630" s="88"/>
      <c r="Y630" s="88"/>
      <c r="Z630" s="88"/>
    </row>
    <row r="631" spans="1:26" ht="9.75" customHeight="1" x14ac:dyDescent="0.15">
      <c r="A631" s="253"/>
      <c r="B631" s="253"/>
      <c r="C631" s="88"/>
      <c r="D631" s="88"/>
      <c r="E631" s="88"/>
      <c r="F631" s="88"/>
      <c r="G631" s="88"/>
      <c r="H631" s="88"/>
      <c r="I631" s="88"/>
      <c r="J631" s="208"/>
      <c r="K631" s="208"/>
      <c r="L631" s="88"/>
      <c r="M631" s="88"/>
      <c r="N631" s="88"/>
      <c r="O631" s="88"/>
      <c r="P631" s="88"/>
      <c r="Q631" s="88"/>
      <c r="R631" s="88"/>
      <c r="S631" s="88"/>
      <c r="T631" s="88"/>
      <c r="U631" s="88"/>
      <c r="V631" s="88"/>
      <c r="W631" s="88"/>
      <c r="X631" s="88"/>
      <c r="Y631" s="88"/>
      <c r="Z631" s="88"/>
    </row>
    <row r="632" spans="1:26" ht="9.75" customHeight="1" x14ac:dyDescent="0.15">
      <c r="A632" s="253"/>
      <c r="B632" s="253"/>
      <c r="C632" s="88"/>
      <c r="D632" s="88"/>
      <c r="E632" s="88"/>
      <c r="F632" s="88"/>
      <c r="G632" s="88"/>
      <c r="H632" s="88"/>
      <c r="I632" s="88"/>
      <c r="J632" s="208"/>
      <c r="K632" s="208"/>
      <c r="L632" s="88"/>
      <c r="M632" s="88"/>
      <c r="N632" s="88"/>
      <c r="O632" s="88"/>
      <c r="P632" s="88"/>
      <c r="Q632" s="88"/>
      <c r="R632" s="88"/>
      <c r="S632" s="88"/>
      <c r="T632" s="88"/>
      <c r="U632" s="88"/>
      <c r="V632" s="88"/>
      <c r="W632" s="88"/>
      <c r="X632" s="88"/>
      <c r="Y632" s="88"/>
      <c r="Z632" s="88"/>
    </row>
    <row r="633" spans="1:26" ht="9.75" customHeight="1" x14ac:dyDescent="0.15">
      <c r="A633" s="253"/>
      <c r="B633" s="253"/>
      <c r="C633" s="88"/>
      <c r="D633" s="88"/>
      <c r="E633" s="88"/>
      <c r="F633" s="88"/>
      <c r="G633" s="88"/>
      <c r="H633" s="88"/>
      <c r="I633" s="88"/>
      <c r="J633" s="208"/>
      <c r="K633" s="208"/>
      <c r="L633" s="88"/>
      <c r="M633" s="88"/>
      <c r="N633" s="88"/>
      <c r="O633" s="88"/>
      <c r="P633" s="88"/>
      <c r="Q633" s="88"/>
      <c r="R633" s="88"/>
      <c r="S633" s="88"/>
      <c r="T633" s="88"/>
      <c r="U633" s="88"/>
      <c r="V633" s="88"/>
      <c r="W633" s="88"/>
      <c r="X633" s="88"/>
      <c r="Y633" s="88"/>
      <c r="Z633" s="88"/>
    </row>
    <row r="634" spans="1:26" ht="9.75" customHeight="1" x14ac:dyDescent="0.15">
      <c r="A634" s="253"/>
      <c r="B634" s="253"/>
      <c r="C634" s="88"/>
      <c r="D634" s="88"/>
      <c r="E634" s="88"/>
      <c r="F634" s="88"/>
      <c r="G634" s="88"/>
      <c r="H634" s="88"/>
      <c r="I634" s="88"/>
      <c r="J634" s="208"/>
      <c r="K634" s="208"/>
      <c r="L634" s="88"/>
      <c r="M634" s="88"/>
      <c r="N634" s="88"/>
      <c r="O634" s="88"/>
      <c r="P634" s="88"/>
      <c r="Q634" s="88"/>
      <c r="R634" s="88"/>
      <c r="S634" s="88"/>
      <c r="T634" s="88"/>
      <c r="U634" s="88"/>
      <c r="V634" s="88"/>
      <c r="W634" s="88"/>
      <c r="X634" s="88"/>
      <c r="Y634" s="88"/>
      <c r="Z634" s="88"/>
    </row>
    <row r="635" spans="1:26" ht="9.75" customHeight="1" x14ac:dyDescent="0.15">
      <c r="A635" s="253"/>
      <c r="B635" s="253"/>
      <c r="C635" s="88"/>
      <c r="D635" s="88"/>
      <c r="E635" s="88"/>
      <c r="F635" s="88"/>
      <c r="G635" s="88"/>
      <c r="H635" s="88"/>
      <c r="I635" s="88"/>
      <c r="J635" s="208"/>
      <c r="K635" s="208"/>
      <c r="L635" s="88"/>
      <c r="M635" s="88"/>
      <c r="N635" s="88"/>
      <c r="O635" s="88"/>
      <c r="P635" s="88"/>
      <c r="Q635" s="88"/>
      <c r="R635" s="88"/>
      <c r="S635" s="88"/>
      <c r="T635" s="88"/>
      <c r="U635" s="88"/>
      <c r="V635" s="88"/>
      <c r="W635" s="88"/>
      <c r="X635" s="88"/>
      <c r="Y635" s="88"/>
      <c r="Z635" s="88"/>
    </row>
    <row r="636" spans="1:26" ht="9.75" customHeight="1" x14ac:dyDescent="0.15">
      <c r="A636" s="253"/>
      <c r="B636" s="253"/>
      <c r="C636" s="88"/>
      <c r="D636" s="88"/>
      <c r="E636" s="88"/>
      <c r="F636" s="88"/>
      <c r="G636" s="88"/>
      <c r="H636" s="88"/>
      <c r="I636" s="88"/>
      <c r="J636" s="208"/>
      <c r="K636" s="208"/>
      <c r="L636" s="88"/>
      <c r="M636" s="88"/>
      <c r="N636" s="88"/>
      <c r="O636" s="88"/>
      <c r="P636" s="88"/>
      <c r="Q636" s="88"/>
      <c r="R636" s="88"/>
      <c r="S636" s="88"/>
      <c r="T636" s="88"/>
      <c r="U636" s="88"/>
      <c r="V636" s="88"/>
      <c r="W636" s="88"/>
      <c r="X636" s="88"/>
      <c r="Y636" s="88"/>
      <c r="Z636" s="88"/>
    </row>
    <row r="637" spans="1:26" ht="9.75" customHeight="1" x14ac:dyDescent="0.15">
      <c r="A637" s="253"/>
      <c r="B637" s="253"/>
      <c r="C637" s="88"/>
      <c r="D637" s="88"/>
      <c r="E637" s="88"/>
      <c r="F637" s="88"/>
      <c r="G637" s="88"/>
      <c r="H637" s="88"/>
      <c r="I637" s="88"/>
      <c r="J637" s="208"/>
      <c r="K637" s="208"/>
      <c r="L637" s="88"/>
      <c r="M637" s="88"/>
      <c r="N637" s="88"/>
      <c r="O637" s="88"/>
      <c r="P637" s="88"/>
      <c r="Q637" s="88"/>
      <c r="R637" s="88"/>
      <c r="S637" s="88"/>
      <c r="T637" s="88"/>
      <c r="U637" s="88"/>
      <c r="V637" s="88"/>
      <c r="W637" s="88"/>
      <c r="X637" s="88"/>
      <c r="Y637" s="88"/>
      <c r="Z637" s="88"/>
    </row>
    <row r="638" spans="1:26" ht="9.75" customHeight="1" x14ac:dyDescent="0.15">
      <c r="A638" s="253"/>
      <c r="B638" s="253"/>
      <c r="C638" s="88"/>
      <c r="D638" s="88"/>
      <c r="E638" s="88"/>
      <c r="F638" s="88"/>
      <c r="G638" s="88"/>
      <c r="H638" s="88"/>
      <c r="I638" s="88"/>
      <c r="J638" s="208"/>
      <c r="K638" s="208"/>
      <c r="L638" s="88"/>
      <c r="M638" s="88"/>
      <c r="N638" s="88"/>
      <c r="O638" s="88"/>
      <c r="P638" s="88"/>
      <c r="Q638" s="88"/>
      <c r="R638" s="88"/>
      <c r="S638" s="88"/>
      <c r="T638" s="88"/>
      <c r="U638" s="88"/>
      <c r="V638" s="88"/>
      <c r="W638" s="88"/>
      <c r="X638" s="88"/>
      <c r="Y638" s="88"/>
      <c r="Z638" s="88"/>
    </row>
    <row r="639" spans="1:26" ht="9.75" customHeight="1" x14ac:dyDescent="0.15">
      <c r="A639" s="253"/>
      <c r="B639" s="253"/>
      <c r="C639" s="88"/>
      <c r="D639" s="88"/>
      <c r="E639" s="88"/>
      <c r="F639" s="88"/>
      <c r="G639" s="88"/>
      <c r="H639" s="88"/>
      <c r="I639" s="88"/>
      <c r="J639" s="208"/>
      <c r="K639" s="208"/>
      <c r="L639" s="88"/>
      <c r="M639" s="88"/>
      <c r="N639" s="88"/>
      <c r="O639" s="88"/>
      <c r="P639" s="88"/>
      <c r="Q639" s="88"/>
      <c r="R639" s="88"/>
      <c r="S639" s="88"/>
      <c r="T639" s="88"/>
      <c r="U639" s="88"/>
      <c r="V639" s="88"/>
      <c r="W639" s="88"/>
      <c r="X639" s="88"/>
      <c r="Y639" s="88"/>
      <c r="Z639" s="88"/>
    </row>
    <row r="640" spans="1:26" ht="9.75" customHeight="1" x14ac:dyDescent="0.15">
      <c r="A640" s="253"/>
      <c r="B640" s="253"/>
      <c r="C640" s="88"/>
      <c r="D640" s="88"/>
      <c r="E640" s="88"/>
      <c r="F640" s="88"/>
      <c r="G640" s="88"/>
      <c r="H640" s="88"/>
      <c r="I640" s="88"/>
      <c r="J640" s="208"/>
      <c r="K640" s="208"/>
      <c r="L640" s="88"/>
      <c r="M640" s="88"/>
      <c r="N640" s="88"/>
      <c r="O640" s="88"/>
      <c r="P640" s="88"/>
      <c r="Q640" s="88"/>
      <c r="R640" s="88"/>
      <c r="S640" s="88"/>
      <c r="T640" s="88"/>
      <c r="U640" s="88"/>
      <c r="V640" s="88"/>
      <c r="W640" s="88"/>
      <c r="X640" s="88"/>
      <c r="Y640" s="88"/>
      <c r="Z640" s="88"/>
    </row>
    <row r="641" spans="1:26" ht="9.75" customHeight="1" x14ac:dyDescent="0.15">
      <c r="A641" s="253"/>
      <c r="B641" s="253"/>
      <c r="C641" s="88"/>
      <c r="D641" s="88"/>
      <c r="E641" s="88"/>
      <c r="F641" s="88"/>
      <c r="G641" s="88"/>
      <c r="H641" s="88"/>
      <c r="I641" s="88"/>
      <c r="J641" s="208"/>
      <c r="K641" s="208"/>
      <c r="L641" s="88"/>
      <c r="M641" s="88"/>
      <c r="N641" s="88"/>
      <c r="O641" s="88"/>
      <c r="P641" s="88"/>
      <c r="Q641" s="88"/>
      <c r="R641" s="88"/>
      <c r="S641" s="88"/>
      <c r="T641" s="88"/>
      <c r="U641" s="88"/>
      <c r="V641" s="88"/>
      <c r="W641" s="88"/>
      <c r="X641" s="88"/>
      <c r="Y641" s="88"/>
      <c r="Z641" s="88"/>
    </row>
    <row r="642" spans="1:26" ht="9.75" customHeight="1" x14ac:dyDescent="0.15">
      <c r="A642" s="253"/>
      <c r="B642" s="253"/>
      <c r="C642" s="88"/>
      <c r="D642" s="88"/>
      <c r="E642" s="88"/>
      <c r="F642" s="88"/>
      <c r="G642" s="88"/>
      <c r="H642" s="88"/>
      <c r="I642" s="88"/>
      <c r="J642" s="208"/>
      <c r="K642" s="208"/>
      <c r="L642" s="88"/>
      <c r="M642" s="88"/>
      <c r="N642" s="88"/>
      <c r="O642" s="88"/>
      <c r="P642" s="88"/>
      <c r="Q642" s="88"/>
      <c r="R642" s="88"/>
      <c r="S642" s="88"/>
      <c r="T642" s="88"/>
      <c r="U642" s="88"/>
      <c r="V642" s="88"/>
      <c r="W642" s="88"/>
      <c r="X642" s="88"/>
      <c r="Y642" s="88"/>
      <c r="Z642" s="88"/>
    </row>
    <row r="643" spans="1:26" ht="9.75" customHeight="1" x14ac:dyDescent="0.15">
      <c r="A643" s="253"/>
      <c r="B643" s="253"/>
      <c r="C643" s="88"/>
      <c r="D643" s="88"/>
      <c r="E643" s="88"/>
      <c r="F643" s="88"/>
      <c r="G643" s="88"/>
      <c r="H643" s="88"/>
      <c r="I643" s="88"/>
      <c r="J643" s="208"/>
      <c r="K643" s="208"/>
      <c r="L643" s="88"/>
      <c r="M643" s="88"/>
      <c r="N643" s="88"/>
      <c r="O643" s="88"/>
      <c r="P643" s="88"/>
      <c r="Q643" s="88"/>
      <c r="R643" s="88"/>
      <c r="S643" s="88"/>
      <c r="T643" s="88"/>
      <c r="U643" s="88"/>
      <c r="V643" s="88"/>
      <c r="W643" s="88"/>
      <c r="X643" s="88"/>
      <c r="Y643" s="88"/>
      <c r="Z643" s="88"/>
    </row>
    <row r="644" spans="1:26" ht="9.75" customHeight="1" x14ac:dyDescent="0.15">
      <c r="A644" s="253"/>
      <c r="B644" s="253"/>
      <c r="C644" s="88"/>
      <c r="D644" s="88"/>
      <c r="E644" s="88"/>
      <c r="F644" s="88"/>
      <c r="G644" s="88"/>
      <c r="H644" s="88"/>
      <c r="I644" s="88"/>
      <c r="J644" s="208"/>
      <c r="K644" s="208"/>
      <c r="L644" s="88"/>
      <c r="M644" s="88"/>
      <c r="N644" s="88"/>
      <c r="O644" s="88"/>
      <c r="P644" s="88"/>
      <c r="Q644" s="88"/>
      <c r="R644" s="88"/>
      <c r="S644" s="88"/>
      <c r="T644" s="88"/>
      <c r="U644" s="88"/>
      <c r="V644" s="88"/>
      <c r="W644" s="88"/>
      <c r="X644" s="88"/>
      <c r="Y644" s="88"/>
      <c r="Z644" s="88"/>
    </row>
    <row r="645" spans="1:26" ht="9.75" customHeight="1" x14ac:dyDescent="0.15">
      <c r="A645" s="253"/>
      <c r="B645" s="253"/>
      <c r="C645" s="88"/>
      <c r="D645" s="88"/>
      <c r="E645" s="88"/>
      <c r="F645" s="88"/>
      <c r="G645" s="88"/>
      <c r="H645" s="88"/>
      <c r="I645" s="88"/>
      <c r="J645" s="208"/>
      <c r="K645" s="208"/>
      <c r="L645" s="88"/>
      <c r="M645" s="88"/>
      <c r="N645" s="88"/>
      <c r="O645" s="88"/>
      <c r="P645" s="88"/>
      <c r="Q645" s="88"/>
      <c r="R645" s="88"/>
      <c r="S645" s="88"/>
      <c r="T645" s="88"/>
      <c r="U645" s="88"/>
      <c r="V645" s="88"/>
      <c r="W645" s="88"/>
      <c r="X645" s="88"/>
      <c r="Y645" s="88"/>
      <c r="Z645" s="88"/>
    </row>
    <row r="646" spans="1:26" ht="9.75" customHeight="1" x14ac:dyDescent="0.15">
      <c r="A646" s="253"/>
      <c r="B646" s="253"/>
      <c r="C646" s="88"/>
      <c r="D646" s="88"/>
      <c r="E646" s="88"/>
      <c r="F646" s="88"/>
      <c r="G646" s="88"/>
      <c r="H646" s="88"/>
      <c r="I646" s="88"/>
      <c r="J646" s="208"/>
      <c r="K646" s="208"/>
      <c r="L646" s="88"/>
      <c r="M646" s="88"/>
      <c r="N646" s="88"/>
      <c r="O646" s="88"/>
      <c r="P646" s="88"/>
      <c r="Q646" s="88"/>
      <c r="R646" s="88"/>
      <c r="S646" s="88"/>
      <c r="T646" s="88"/>
      <c r="U646" s="88"/>
      <c r="V646" s="88"/>
      <c r="W646" s="88"/>
      <c r="X646" s="88"/>
      <c r="Y646" s="88"/>
      <c r="Z646" s="88"/>
    </row>
    <row r="647" spans="1:26" ht="9.75" customHeight="1" x14ac:dyDescent="0.15">
      <c r="A647" s="253"/>
      <c r="B647" s="253"/>
      <c r="C647" s="88"/>
      <c r="D647" s="88"/>
      <c r="E647" s="88"/>
      <c r="F647" s="88"/>
      <c r="G647" s="88"/>
      <c r="H647" s="88"/>
      <c r="I647" s="88"/>
      <c r="J647" s="208"/>
      <c r="K647" s="208"/>
      <c r="L647" s="88"/>
      <c r="M647" s="88"/>
      <c r="N647" s="88"/>
      <c r="O647" s="88"/>
      <c r="P647" s="88"/>
      <c r="Q647" s="88"/>
      <c r="R647" s="88"/>
      <c r="S647" s="88"/>
      <c r="T647" s="88"/>
      <c r="U647" s="88"/>
      <c r="V647" s="88"/>
      <c r="W647" s="88"/>
      <c r="X647" s="88"/>
      <c r="Y647" s="88"/>
      <c r="Z647" s="88"/>
    </row>
    <row r="648" spans="1:26" ht="9.75" customHeight="1" x14ac:dyDescent="0.15">
      <c r="A648" s="253"/>
      <c r="B648" s="253"/>
      <c r="C648" s="88"/>
      <c r="D648" s="88"/>
      <c r="E648" s="88"/>
      <c r="F648" s="88"/>
      <c r="G648" s="88"/>
      <c r="H648" s="88"/>
      <c r="I648" s="88"/>
      <c r="J648" s="208"/>
      <c r="K648" s="208"/>
      <c r="L648" s="88"/>
      <c r="M648" s="88"/>
      <c r="N648" s="88"/>
      <c r="O648" s="88"/>
      <c r="P648" s="88"/>
      <c r="Q648" s="88"/>
      <c r="R648" s="88"/>
      <c r="S648" s="88"/>
      <c r="T648" s="88"/>
      <c r="U648" s="88"/>
      <c r="V648" s="88"/>
      <c r="W648" s="88"/>
      <c r="X648" s="88"/>
      <c r="Y648" s="88"/>
      <c r="Z648" s="88"/>
    </row>
    <row r="649" spans="1:26" ht="9.75" customHeight="1" x14ac:dyDescent="0.15">
      <c r="A649" s="253"/>
      <c r="B649" s="253"/>
      <c r="C649" s="88"/>
      <c r="D649" s="88"/>
      <c r="E649" s="88"/>
      <c r="F649" s="88"/>
      <c r="G649" s="88"/>
      <c r="H649" s="88"/>
      <c r="I649" s="88"/>
      <c r="J649" s="208"/>
      <c r="K649" s="208"/>
      <c r="L649" s="88"/>
      <c r="M649" s="88"/>
      <c r="N649" s="88"/>
      <c r="O649" s="88"/>
      <c r="P649" s="88"/>
      <c r="Q649" s="88"/>
      <c r="R649" s="88"/>
      <c r="S649" s="88"/>
      <c r="T649" s="88"/>
      <c r="U649" s="88"/>
      <c r="V649" s="88"/>
      <c r="W649" s="88"/>
      <c r="X649" s="88"/>
      <c r="Y649" s="88"/>
      <c r="Z649" s="88"/>
    </row>
    <row r="650" spans="1:26" ht="9.75" customHeight="1" x14ac:dyDescent="0.15">
      <c r="A650" s="253"/>
      <c r="B650" s="253"/>
      <c r="C650" s="88"/>
      <c r="D650" s="88"/>
      <c r="E650" s="88"/>
      <c r="F650" s="88"/>
      <c r="G650" s="88"/>
      <c r="H650" s="88"/>
      <c r="I650" s="88"/>
      <c r="J650" s="208"/>
      <c r="K650" s="208"/>
      <c r="L650" s="88"/>
      <c r="M650" s="88"/>
      <c r="N650" s="88"/>
      <c r="O650" s="88"/>
      <c r="P650" s="88"/>
      <c r="Q650" s="88"/>
      <c r="R650" s="88"/>
      <c r="S650" s="88"/>
      <c r="T650" s="88"/>
      <c r="U650" s="88"/>
      <c r="V650" s="88"/>
      <c r="W650" s="88"/>
      <c r="X650" s="88"/>
      <c r="Y650" s="88"/>
      <c r="Z650" s="88"/>
    </row>
    <row r="651" spans="1:26" ht="9.75" customHeight="1" x14ac:dyDescent="0.15">
      <c r="A651" s="253"/>
      <c r="B651" s="253"/>
      <c r="C651" s="88"/>
      <c r="D651" s="88"/>
      <c r="E651" s="88"/>
      <c r="F651" s="88"/>
      <c r="G651" s="88"/>
      <c r="H651" s="88"/>
      <c r="I651" s="88"/>
      <c r="J651" s="208"/>
      <c r="K651" s="208"/>
      <c r="L651" s="88"/>
      <c r="M651" s="88"/>
      <c r="N651" s="88"/>
      <c r="O651" s="88"/>
      <c r="P651" s="88"/>
      <c r="Q651" s="88"/>
      <c r="R651" s="88"/>
      <c r="S651" s="88"/>
      <c r="T651" s="88"/>
      <c r="U651" s="88"/>
      <c r="V651" s="88"/>
      <c r="W651" s="88"/>
      <c r="X651" s="88"/>
      <c r="Y651" s="88"/>
      <c r="Z651" s="88"/>
    </row>
    <row r="652" spans="1:26" ht="9.75" customHeight="1" x14ac:dyDescent="0.15">
      <c r="A652" s="253"/>
      <c r="B652" s="253"/>
      <c r="C652" s="88"/>
      <c r="D652" s="88"/>
      <c r="E652" s="88"/>
      <c r="F652" s="88"/>
      <c r="G652" s="88"/>
      <c r="H652" s="88"/>
      <c r="I652" s="88"/>
      <c r="J652" s="208"/>
      <c r="K652" s="208"/>
      <c r="L652" s="88"/>
      <c r="M652" s="88"/>
      <c r="N652" s="88"/>
      <c r="O652" s="88"/>
      <c r="P652" s="88"/>
      <c r="Q652" s="88"/>
      <c r="R652" s="88"/>
      <c r="S652" s="88"/>
      <c r="T652" s="88"/>
      <c r="U652" s="88"/>
      <c r="V652" s="88"/>
      <c r="W652" s="88"/>
      <c r="X652" s="88"/>
      <c r="Y652" s="88"/>
      <c r="Z652" s="88"/>
    </row>
    <row r="653" spans="1:26" ht="9.75" customHeight="1" x14ac:dyDescent="0.15">
      <c r="A653" s="253"/>
      <c r="B653" s="253"/>
      <c r="C653" s="88"/>
      <c r="D653" s="88"/>
      <c r="E653" s="88"/>
      <c r="F653" s="88"/>
      <c r="G653" s="88"/>
      <c r="H653" s="88"/>
      <c r="I653" s="88"/>
      <c r="J653" s="208"/>
      <c r="K653" s="208"/>
      <c r="L653" s="88"/>
      <c r="M653" s="88"/>
      <c r="N653" s="88"/>
      <c r="O653" s="88"/>
      <c r="P653" s="88"/>
      <c r="Q653" s="88"/>
      <c r="R653" s="88"/>
      <c r="S653" s="88"/>
      <c r="T653" s="88"/>
      <c r="U653" s="88"/>
      <c r="V653" s="88"/>
      <c r="W653" s="88"/>
      <c r="X653" s="88"/>
      <c r="Y653" s="88"/>
      <c r="Z653" s="88"/>
    </row>
    <row r="654" spans="1:26" ht="9.75" customHeight="1" x14ac:dyDescent="0.15">
      <c r="A654" s="253"/>
      <c r="B654" s="253"/>
      <c r="C654" s="88"/>
      <c r="D654" s="88"/>
      <c r="E654" s="88"/>
      <c r="F654" s="88"/>
      <c r="G654" s="88"/>
      <c r="H654" s="88"/>
      <c r="I654" s="88"/>
      <c r="J654" s="208"/>
      <c r="K654" s="208"/>
      <c r="L654" s="88"/>
      <c r="M654" s="88"/>
      <c r="N654" s="88"/>
      <c r="O654" s="88"/>
      <c r="P654" s="88"/>
      <c r="Q654" s="88"/>
      <c r="R654" s="88"/>
      <c r="S654" s="88"/>
      <c r="T654" s="88"/>
      <c r="U654" s="88"/>
      <c r="V654" s="88"/>
      <c r="W654" s="88"/>
      <c r="X654" s="88"/>
      <c r="Y654" s="88"/>
      <c r="Z654" s="88"/>
    </row>
    <row r="655" spans="1:26" ht="9.75" customHeight="1" x14ac:dyDescent="0.15">
      <c r="A655" s="253"/>
      <c r="B655" s="253"/>
      <c r="C655" s="88"/>
      <c r="D655" s="88"/>
      <c r="E655" s="88"/>
      <c r="F655" s="88"/>
      <c r="G655" s="88"/>
      <c r="H655" s="88"/>
      <c r="I655" s="88"/>
      <c r="J655" s="208"/>
      <c r="K655" s="208"/>
      <c r="L655" s="88"/>
      <c r="M655" s="88"/>
      <c r="N655" s="88"/>
      <c r="O655" s="88"/>
      <c r="P655" s="88"/>
      <c r="Q655" s="88"/>
      <c r="R655" s="88"/>
      <c r="S655" s="88"/>
      <c r="T655" s="88"/>
      <c r="U655" s="88"/>
      <c r="V655" s="88"/>
      <c r="W655" s="88"/>
      <c r="X655" s="88"/>
      <c r="Y655" s="88"/>
      <c r="Z655" s="88"/>
    </row>
    <row r="656" spans="1:26" ht="9.75" customHeight="1" x14ac:dyDescent="0.15">
      <c r="A656" s="253"/>
      <c r="B656" s="253"/>
      <c r="C656" s="88"/>
      <c r="D656" s="88"/>
      <c r="E656" s="88"/>
      <c r="F656" s="88"/>
      <c r="G656" s="88"/>
      <c r="H656" s="88"/>
      <c r="I656" s="88"/>
      <c r="J656" s="208"/>
      <c r="K656" s="208"/>
      <c r="L656" s="88"/>
      <c r="M656" s="88"/>
      <c r="N656" s="88"/>
      <c r="O656" s="88"/>
      <c r="P656" s="88"/>
      <c r="Q656" s="88"/>
      <c r="R656" s="88"/>
      <c r="S656" s="88"/>
      <c r="T656" s="88"/>
      <c r="U656" s="88"/>
      <c r="V656" s="88"/>
      <c r="W656" s="88"/>
      <c r="X656" s="88"/>
      <c r="Y656" s="88"/>
      <c r="Z656" s="88"/>
    </row>
    <row r="657" spans="1:26" ht="9.75" customHeight="1" x14ac:dyDescent="0.15">
      <c r="A657" s="253"/>
      <c r="B657" s="253"/>
      <c r="C657" s="88"/>
      <c r="D657" s="88"/>
      <c r="E657" s="88"/>
      <c r="F657" s="88"/>
      <c r="G657" s="88"/>
      <c r="H657" s="88"/>
      <c r="I657" s="88"/>
      <c r="J657" s="208"/>
      <c r="K657" s="208"/>
      <c r="L657" s="88"/>
      <c r="M657" s="88"/>
      <c r="N657" s="88"/>
      <c r="O657" s="88"/>
      <c r="P657" s="88"/>
      <c r="Q657" s="88"/>
      <c r="R657" s="88"/>
      <c r="S657" s="88"/>
      <c r="T657" s="88"/>
      <c r="U657" s="88"/>
      <c r="V657" s="88"/>
      <c r="W657" s="88"/>
      <c r="X657" s="88"/>
      <c r="Y657" s="88"/>
      <c r="Z657" s="88"/>
    </row>
    <row r="658" spans="1:26" ht="9.75" customHeight="1" x14ac:dyDescent="0.15">
      <c r="A658" s="253"/>
      <c r="B658" s="253"/>
      <c r="C658" s="88"/>
      <c r="D658" s="88"/>
      <c r="E658" s="88"/>
      <c r="F658" s="88"/>
      <c r="G658" s="88"/>
      <c r="H658" s="88"/>
      <c r="I658" s="88"/>
      <c r="J658" s="208"/>
      <c r="K658" s="208"/>
      <c r="L658" s="88"/>
      <c r="M658" s="88"/>
      <c r="N658" s="88"/>
      <c r="O658" s="88"/>
      <c r="P658" s="88"/>
      <c r="Q658" s="88"/>
      <c r="R658" s="88"/>
      <c r="S658" s="88"/>
      <c r="T658" s="88"/>
      <c r="U658" s="88"/>
      <c r="V658" s="88"/>
      <c r="W658" s="88"/>
      <c r="X658" s="88"/>
      <c r="Y658" s="88"/>
      <c r="Z658" s="88"/>
    </row>
    <row r="659" spans="1:26" ht="9.75" customHeight="1" x14ac:dyDescent="0.15">
      <c r="A659" s="253"/>
      <c r="B659" s="253"/>
      <c r="C659" s="88"/>
      <c r="D659" s="88"/>
      <c r="E659" s="88"/>
      <c r="F659" s="88"/>
      <c r="G659" s="88"/>
      <c r="H659" s="88"/>
      <c r="I659" s="88"/>
      <c r="J659" s="208"/>
      <c r="K659" s="208"/>
      <c r="L659" s="88"/>
      <c r="M659" s="88"/>
      <c r="N659" s="88"/>
      <c r="O659" s="88"/>
      <c r="P659" s="88"/>
      <c r="Q659" s="88"/>
      <c r="R659" s="88"/>
      <c r="S659" s="88"/>
      <c r="T659" s="88"/>
      <c r="U659" s="88"/>
      <c r="V659" s="88"/>
      <c r="W659" s="88"/>
      <c r="X659" s="88"/>
      <c r="Y659" s="88"/>
      <c r="Z659" s="88"/>
    </row>
    <row r="660" spans="1:26" ht="9.75" customHeight="1" x14ac:dyDescent="0.15">
      <c r="A660" s="253"/>
      <c r="B660" s="253"/>
      <c r="C660" s="88"/>
      <c r="D660" s="88"/>
      <c r="E660" s="88"/>
      <c r="F660" s="88"/>
      <c r="G660" s="88"/>
      <c r="H660" s="88"/>
      <c r="I660" s="88"/>
      <c r="J660" s="208"/>
      <c r="K660" s="208"/>
      <c r="L660" s="88"/>
      <c r="M660" s="88"/>
      <c r="N660" s="88"/>
      <c r="O660" s="88"/>
      <c r="P660" s="88"/>
      <c r="Q660" s="88"/>
      <c r="R660" s="88"/>
      <c r="S660" s="88"/>
      <c r="T660" s="88"/>
      <c r="U660" s="88"/>
      <c r="V660" s="88"/>
      <c r="W660" s="88"/>
      <c r="X660" s="88"/>
      <c r="Y660" s="88"/>
      <c r="Z660" s="88"/>
    </row>
    <row r="661" spans="1:26" ht="9.75" customHeight="1" x14ac:dyDescent="0.15">
      <c r="A661" s="253"/>
      <c r="B661" s="253"/>
      <c r="C661" s="88"/>
      <c r="D661" s="88"/>
      <c r="E661" s="88"/>
      <c r="F661" s="88"/>
      <c r="G661" s="88"/>
      <c r="H661" s="88"/>
      <c r="I661" s="88"/>
      <c r="J661" s="208"/>
      <c r="K661" s="208"/>
      <c r="L661" s="88"/>
      <c r="M661" s="88"/>
      <c r="N661" s="88"/>
      <c r="O661" s="88"/>
      <c r="P661" s="88"/>
      <c r="Q661" s="88"/>
      <c r="R661" s="88"/>
      <c r="S661" s="88"/>
      <c r="T661" s="88"/>
      <c r="U661" s="88"/>
      <c r="V661" s="88"/>
      <c r="W661" s="88"/>
      <c r="X661" s="88"/>
      <c r="Y661" s="88"/>
      <c r="Z661" s="88"/>
    </row>
    <row r="662" spans="1:26" ht="9.75" customHeight="1" x14ac:dyDescent="0.15">
      <c r="A662" s="253"/>
      <c r="B662" s="253"/>
      <c r="C662" s="88"/>
      <c r="D662" s="88"/>
      <c r="E662" s="88"/>
      <c r="F662" s="88"/>
      <c r="G662" s="88"/>
      <c r="H662" s="88"/>
      <c r="I662" s="88"/>
      <c r="J662" s="208"/>
      <c r="K662" s="208"/>
      <c r="L662" s="88"/>
      <c r="M662" s="88"/>
      <c r="N662" s="88"/>
      <c r="O662" s="88"/>
      <c r="P662" s="88"/>
      <c r="Q662" s="88"/>
      <c r="R662" s="88"/>
      <c r="S662" s="88"/>
      <c r="T662" s="88"/>
      <c r="U662" s="88"/>
      <c r="V662" s="88"/>
      <c r="W662" s="88"/>
      <c r="X662" s="88"/>
      <c r="Y662" s="88"/>
      <c r="Z662" s="88"/>
    </row>
    <row r="663" spans="1:26" ht="9.75" customHeight="1" x14ac:dyDescent="0.15">
      <c r="A663" s="253"/>
      <c r="B663" s="253"/>
      <c r="C663" s="88"/>
      <c r="D663" s="88"/>
      <c r="E663" s="88"/>
      <c r="F663" s="88"/>
      <c r="G663" s="88"/>
      <c r="H663" s="88"/>
      <c r="I663" s="88"/>
      <c r="J663" s="208"/>
      <c r="K663" s="208"/>
      <c r="L663" s="88"/>
      <c r="M663" s="88"/>
      <c r="N663" s="88"/>
      <c r="O663" s="88"/>
      <c r="P663" s="88"/>
      <c r="Q663" s="88"/>
      <c r="R663" s="88"/>
      <c r="S663" s="88"/>
      <c r="T663" s="88"/>
      <c r="U663" s="88"/>
      <c r="V663" s="88"/>
      <c r="W663" s="88"/>
      <c r="X663" s="88"/>
      <c r="Y663" s="88"/>
      <c r="Z663" s="88"/>
    </row>
    <row r="664" spans="1:26" ht="9.75" customHeight="1" x14ac:dyDescent="0.15">
      <c r="A664" s="253"/>
      <c r="B664" s="253"/>
      <c r="C664" s="88"/>
      <c r="D664" s="88"/>
      <c r="E664" s="88"/>
      <c r="F664" s="88"/>
      <c r="G664" s="88"/>
      <c r="H664" s="88"/>
      <c r="I664" s="88"/>
      <c r="J664" s="208"/>
      <c r="K664" s="208"/>
      <c r="L664" s="88"/>
      <c r="M664" s="88"/>
      <c r="N664" s="88"/>
      <c r="O664" s="88"/>
      <c r="P664" s="88"/>
      <c r="Q664" s="88"/>
      <c r="R664" s="88"/>
      <c r="S664" s="88"/>
      <c r="T664" s="88"/>
      <c r="U664" s="88"/>
      <c r="V664" s="88"/>
      <c r="W664" s="88"/>
      <c r="X664" s="88"/>
      <c r="Y664" s="88"/>
      <c r="Z664" s="88"/>
    </row>
    <row r="665" spans="1:26" ht="9.75" customHeight="1" x14ac:dyDescent="0.15">
      <c r="A665" s="253"/>
      <c r="B665" s="253"/>
      <c r="C665" s="88"/>
      <c r="D665" s="88"/>
      <c r="E665" s="88"/>
      <c r="F665" s="88"/>
      <c r="G665" s="88"/>
      <c r="H665" s="88"/>
      <c r="I665" s="88"/>
      <c r="J665" s="208"/>
      <c r="K665" s="208"/>
      <c r="L665" s="88"/>
      <c r="M665" s="88"/>
      <c r="N665" s="88"/>
      <c r="O665" s="88"/>
      <c r="P665" s="88"/>
      <c r="Q665" s="88"/>
      <c r="R665" s="88"/>
      <c r="S665" s="88"/>
      <c r="T665" s="88"/>
      <c r="U665" s="88"/>
      <c r="V665" s="88"/>
      <c r="W665" s="88"/>
      <c r="X665" s="88"/>
      <c r="Y665" s="88"/>
      <c r="Z665" s="88"/>
    </row>
    <row r="666" spans="1:26" ht="9.75" customHeight="1" x14ac:dyDescent="0.15">
      <c r="A666" s="253"/>
      <c r="B666" s="253"/>
      <c r="C666" s="88"/>
      <c r="D666" s="88"/>
      <c r="E666" s="88"/>
      <c r="F666" s="88"/>
      <c r="G666" s="88"/>
      <c r="H666" s="88"/>
      <c r="I666" s="88"/>
      <c r="J666" s="208"/>
      <c r="K666" s="208"/>
      <c r="L666" s="88"/>
      <c r="M666" s="88"/>
      <c r="N666" s="88"/>
      <c r="O666" s="88"/>
      <c r="P666" s="88"/>
      <c r="Q666" s="88"/>
      <c r="R666" s="88"/>
      <c r="S666" s="88"/>
      <c r="T666" s="88"/>
      <c r="U666" s="88"/>
      <c r="V666" s="88"/>
      <c r="W666" s="88"/>
      <c r="X666" s="88"/>
      <c r="Y666" s="88"/>
      <c r="Z666" s="88"/>
    </row>
    <row r="667" spans="1:26" ht="9.75" customHeight="1" x14ac:dyDescent="0.15">
      <c r="A667" s="253"/>
      <c r="B667" s="253"/>
      <c r="C667" s="88"/>
      <c r="D667" s="88"/>
      <c r="E667" s="88"/>
      <c r="F667" s="88"/>
      <c r="G667" s="88"/>
      <c r="H667" s="88"/>
      <c r="I667" s="88"/>
      <c r="J667" s="208"/>
      <c r="K667" s="208"/>
      <c r="L667" s="88"/>
      <c r="M667" s="88"/>
      <c r="N667" s="88"/>
      <c r="O667" s="88"/>
      <c r="P667" s="88"/>
      <c r="Q667" s="88"/>
      <c r="R667" s="88"/>
      <c r="S667" s="88"/>
      <c r="T667" s="88"/>
      <c r="U667" s="88"/>
      <c r="V667" s="88"/>
      <c r="W667" s="88"/>
      <c r="X667" s="88"/>
      <c r="Y667" s="88"/>
      <c r="Z667" s="88"/>
    </row>
    <row r="668" spans="1:26" ht="9.75" customHeight="1" x14ac:dyDescent="0.15">
      <c r="A668" s="253"/>
      <c r="B668" s="253"/>
      <c r="C668" s="88"/>
      <c r="D668" s="88"/>
      <c r="E668" s="88"/>
      <c r="F668" s="88"/>
      <c r="G668" s="88"/>
      <c r="H668" s="88"/>
      <c r="I668" s="88"/>
      <c r="J668" s="208"/>
      <c r="K668" s="208"/>
      <c r="L668" s="88"/>
      <c r="M668" s="88"/>
      <c r="N668" s="88"/>
      <c r="O668" s="88"/>
      <c r="P668" s="88"/>
      <c r="Q668" s="88"/>
      <c r="R668" s="88"/>
      <c r="S668" s="88"/>
      <c r="T668" s="88"/>
      <c r="U668" s="88"/>
      <c r="V668" s="88"/>
      <c r="W668" s="88"/>
      <c r="X668" s="88"/>
      <c r="Y668" s="88"/>
      <c r="Z668" s="88"/>
    </row>
    <row r="669" spans="1:26" ht="9.75" customHeight="1" x14ac:dyDescent="0.15">
      <c r="A669" s="253"/>
      <c r="B669" s="253"/>
      <c r="C669" s="88"/>
      <c r="D669" s="88"/>
      <c r="E669" s="88"/>
      <c r="F669" s="88"/>
      <c r="G669" s="88"/>
      <c r="H669" s="88"/>
      <c r="I669" s="88"/>
      <c r="J669" s="208"/>
      <c r="K669" s="208"/>
      <c r="L669" s="88"/>
      <c r="M669" s="88"/>
      <c r="N669" s="88"/>
      <c r="O669" s="88"/>
      <c r="P669" s="88"/>
      <c r="Q669" s="88"/>
      <c r="R669" s="88"/>
      <c r="S669" s="88"/>
      <c r="T669" s="88"/>
      <c r="U669" s="88"/>
      <c r="V669" s="88"/>
      <c r="W669" s="88"/>
      <c r="X669" s="88"/>
      <c r="Y669" s="88"/>
      <c r="Z669" s="88"/>
    </row>
    <row r="670" spans="1:26" ht="9.75" customHeight="1" x14ac:dyDescent="0.15">
      <c r="A670" s="253"/>
      <c r="B670" s="253"/>
      <c r="C670" s="88"/>
      <c r="D670" s="88"/>
      <c r="E670" s="88"/>
      <c r="F670" s="88"/>
      <c r="G670" s="88"/>
      <c r="H670" s="88"/>
      <c r="I670" s="88"/>
      <c r="J670" s="208"/>
      <c r="K670" s="208"/>
      <c r="L670" s="88"/>
      <c r="M670" s="88"/>
      <c r="N670" s="88"/>
      <c r="O670" s="88"/>
      <c r="P670" s="88"/>
      <c r="Q670" s="88"/>
      <c r="R670" s="88"/>
      <c r="S670" s="88"/>
      <c r="T670" s="88"/>
      <c r="U670" s="88"/>
      <c r="V670" s="88"/>
      <c r="W670" s="88"/>
      <c r="X670" s="88"/>
      <c r="Y670" s="88"/>
      <c r="Z670" s="88"/>
    </row>
    <row r="671" spans="1:26" ht="9.75" customHeight="1" x14ac:dyDescent="0.15">
      <c r="A671" s="253"/>
      <c r="B671" s="253"/>
      <c r="C671" s="88"/>
      <c r="D671" s="88"/>
      <c r="E671" s="88"/>
      <c r="F671" s="88"/>
      <c r="G671" s="88"/>
      <c r="H671" s="88"/>
      <c r="I671" s="88"/>
      <c r="J671" s="208"/>
      <c r="K671" s="208"/>
      <c r="L671" s="88"/>
      <c r="M671" s="88"/>
      <c r="N671" s="88"/>
      <c r="O671" s="88"/>
      <c r="P671" s="88"/>
      <c r="Q671" s="88"/>
      <c r="R671" s="88"/>
      <c r="S671" s="88"/>
      <c r="T671" s="88"/>
      <c r="U671" s="88"/>
      <c r="V671" s="88"/>
      <c r="W671" s="88"/>
      <c r="X671" s="88"/>
      <c r="Y671" s="88"/>
      <c r="Z671" s="88"/>
    </row>
    <row r="672" spans="1:26" ht="9.75" customHeight="1" x14ac:dyDescent="0.15">
      <c r="A672" s="253"/>
      <c r="B672" s="253"/>
      <c r="C672" s="88"/>
      <c r="D672" s="88"/>
      <c r="E672" s="88"/>
      <c r="F672" s="88"/>
      <c r="G672" s="88"/>
      <c r="H672" s="88"/>
      <c r="I672" s="88"/>
      <c r="J672" s="208"/>
      <c r="K672" s="208"/>
      <c r="L672" s="88"/>
      <c r="M672" s="88"/>
      <c r="N672" s="88"/>
      <c r="O672" s="88"/>
      <c r="P672" s="88"/>
      <c r="Q672" s="88"/>
      <c r="R672" s="88"/>
      <c r="S672" s="88"/>
      <c r="T672" s="88"/>
      <c r="U672" s="88"/>
      <c r="V672" s="88"/>
      <c r="W672" s="88"/>
      <c r="X672" s="88"/>
      <c r="Y672" s="88"/>
      <c r="Z672" s="88"/>
    </row>
    <row r="673" spans="1:26" ht="9.75" customHeight="1" x14ac:dyDescent="0.15">
      <c r="A673" s="253"/>
      <c r="B673" s="253"/>
      <c r="C673" s="88"/>
      <c r="D673" s="88"/>
      <c r="E673" s="88"/>
      <c r="F673" s="88"/>
      <c r="G673" s="88"/>
      <c r="H673" s="88"/>
      <c r="I673" s="88"/>
      <c r="J673" s="208"/>
      <c r="K673" s="208"/>
      <c r="L673" s="88"/>
      <c r="M673" s="88"/>
      <c r="N673" s="88"/>
      <c r="O673" s="88"/>
      <c r="P673" s="88"/>
      <c r="Q673" s="88"/>
      <c r="R673" s="88"/>
      <c r="S673" s="88"/>
      <c r="T673" s="88"/>
      <c r="U673" s="88"/>
      <c r="V673" s="88"/>
      <c r="W673" s="88"/>
      <c r="X673" s="88"/>
      <c r="Y673" s="88"/>
      <c r="Z673" s="88"/>
    </row>
    <row r="674" spans="1:26" ht="9.75" customHeight="1" x14ac:dyDescent="0.15">
      <c r="A674" s="253"/>
      <c r="B674" s="253"/>
      <c r="C674" s="88"/>
      <c r="D674" s="88"/>
      <c r="E674" s="88"/>
      <c r="F674" s="88"/>
      <c r="G674" s="88"/>
      <c r="H674" s="88"/>
      <c r="I674" s="88"/>
      <c r="J674" s="208"/>
      <c r="K674" s="208"/>
      <c r="L674" s="88"/>
      <c r="M674" s="88"/>
      <c r="N674" s="88"/>
      <c r="O674" s="88"/>
      <c r="P674" s="88"/>
      <c r="Q674" s="88"/>
      <c r="R674" s="88"/>
      <c r="S674" s="88"/>
      <c r="T674" s="88"/>
      <c r="U674" s="88"/>
      <c r="V674" s="88"/>
      <c r="W674" s="88"/>
      <c r="X674" s="88"/>
      <c r="Y674" s="88"/>
      <c r="Z674" s="88"/>
    </row>
    <row r="675" spans="1:26" ht="9.75" customHeight="1" x14ac:dyDescent="0.15">
      <c r="A675" s="253"/>
      <c r="B675" s="253"/>
      <c r="C675" s="88"/>
      <c r="D675" s="88"/>
      <c r="E675" s="88"/>
      <c r="F675" s="88"/>
      <c r="G675" s="88"/>
      <c r="H675" s="88"/>
      <c r="I675" s="88"/>
      <c r="J675" s="208"/>
      <c r="K675" s="208"/>
      <c r="L675" s="88"/>
      <c r="M675" s="88"/>
      <c r="N675" s="88"/>
      <c r="O675" s="88"/>
      <c r="P675" s="88"/>
      <c r="Q675" s="88"/>
      <c r="R675" s="88"/>
      <c r="S675" s="88"/>
      <c r="T675" s="88"/>
      <c r="U675" s="88"/>
      <c r="V675" s="88"/>
      <c r="W675" s="88"/>
      <c r="X675" s="88"/>
      <c r="Y675" s="88"/>
      <c r="Z675" s="88"/>
    </row>
    <row r="676" spans="1:26" ht="9.75" customHeight="1" x14ac:dyDescent="0.15">
      <c r="A676" s="253"/>
      <c r="B676" s="253"/>
      <c r="C676" s="88"/>
      <c r="D676" s="88"/>
      <c r="E676" s="88"/>
      <c r="F676" s="88"/>
      <c r="G676" s="88"/>
      <c r="H676" s="88"/>
      <c r="I676" s="88"/>
      <c r="J676" s="208"/>
      <c r="K676" s="208"/>
      <c r="L676" s="88"/>
      <c r="M676" s="88"/>
      <c r="N676" s="88"/>
      <c r="O676" s="88"/>
      <c r="P676" s="88"/>
      <c r="Q676" s="88"/>
      <c r="R676" s="88"/>
      <c r="S676" s="88"/>
      <c r="T676" s="88"/>
      <c r="U676" s="88"/>
      <c r="V676" s="88"/>
      <c r="W676" s="88"/>
      <c r="X676" s="88"/>
      <c r="Y676" s="88"/>
      <c r="Z676" s="88"/>
    </row>
    <row r="677" spans="1:26" ht="9.75" customHeight="1" x14ac:dyDescent="0.15">
      <c r="A677" s="253"/>
      <c r="B677" s="253"/>
      <c r="C677" s="88"/>
      <c r="D677" s="88"/>
      <c r="E677" s="88"/>
      <c r="F677" s="88"/>
      <c r="G677" s="88"/>
      <c r="H677" s="88"/>
      <c r="I677" s="88"/>
      <c r="J677" s="208"/>
      <c r="K677" s="208"/>
      <c r="L677" s="88"/>
      <c r="M677" s="88"/>
      <c r="N677" s="88"/>
      <c r="O677" s="88"/>
      <c r="P677" s="88"/>
      <c r="Q677" s="88"/>
      <c r="R677" s="88"/>
      <c r="S677" s="88"/>
      <c r="T677" s="88"/>
      <c r="U677" s="88"/>
      <c r="V677" s="88"/>
      <c r="W677" s="88"/>
      <c r="X677" s="88"/>
      <c r="Y677" s="88"/>
      <c r="Z677" s="88"/>
    </row>
    <row r="678" spans="1:26" ht="9.75" customHeight="1" x14ac:dyDescent="0.15">
      <c r="A678" s="253"/>
      <c r="B678" s="253"/>
      <c r="C678" s="88"/>
      <c r="D678" s="88"/>
      <c r="E678" s="88"/>
      <c r="F678" s="88"/>
      <c r="G678" s="88"/>
      <c r="H678" s="88"/>
      <c r="I678" s="88"/>
      <c r="J678" s="208"/>
      <c r="K678" s="208"/>
      <c r="L678" s="88"/>
      <c r="M678" s="88"/>
      <c r="N678" s="88"/>
      <c r="O678" s="88"/>
      <c r="P678" s="88"/>
      <c r="Q678" s="88"/>
      <c r="R678" s="88"/>
      <c r="S678" s="88"/>
      <c r="T678" s="88"/>
      <c r="U678" s="88"/>
      <c r="V678" s="88"/>
      <c r="W678" s="88"/>
      <c r="X678" s="88"/>
      <c r="Y678" s="88"/>
      <c r="Z678" s="88"/>
    </row>
    <row r="679" spans="1:26" ht="9.75" customHeight="1" x14ac:dyDescent="0.15">
      <c r="A679" s="253"/>
      <c r="B679" s="253"/>
      <c r="C679" s="88"/>
      <c r="D679" s="88"/>
      <c r="E679" s="88"/>
      <c r="F679" s="88"/>
      <c r="G679" s="88"/>
      <c r="H679" s="88"/>
      <c r="I679" s="88"/>
      <c r="J679" s="208"/>
      <c r="K679" s="208"/>
      <c r="L679" s="88"/>
      <c r="M679" s="88"/>
      <c r="N679" s="88"/>
      <c r="O679" s="88"/>
      <c r="P679" s="88"/>
      <c r="Q679" s="88"/>
      <c r="R679" s="88"/>
      <c r="S679" s="88"/>
      <c r="T679" s="88"/>
      <c r="U679" s="88"/>
      <c r="V679" s="88"/>
      <c r="W679" s="88"/>
      <c r="X679" s="88"/>
      <c r="Y679" s="88"/>
      <c r="Z679" s="88"/>
    </row>
    <row r="680" spans="1:26" ht="9.75" customHeight="1" x14ac:dyDescent="0.15">
      <c r="A680" s="253"/>
      <c r="B680" s="253"/>
      <c r="C680" s="88"/>
      <c r="D680" s="88"/>
      <c r="E680" s="88"/>
      <c r="F680" s="88"/>
      <c r="G680" s="88"/>
      <c r="H680" s="88"/>
      <c r="I680" s="88"/>
      <c r="J680" s="208"/>
      <c r="K680" s="208"/>
      <c r="L680" s="88"/>
      <c r="M680" s="88"/>
      <c r="N680" s="88"/>
      <c r="O680" s="88"/>
      <c r="P680" s="88"/>
      <c r="Q680" s="88"/>
      <c r="R680" s="88"/>
      <c r="S680" s="88"/>
      <c r="T680" s="88"/>
      <c r="U680" s="88"/>
      <c r="V680" s="88"/>
      <c r="W680" s="88"/>
      <c r="X680" s="88"/>
      <c r="Y680" s="88"/>
      <c r="Z680" s="88"/>
    </row>
    <row r="681" spans="1:26" ht="9.75" customHeight="1" x14ac:dyDescent="0.15">
      <c r="A681" s="253"/>
      <c r="B681" s="253"/>
      <c r="C681" s="88"/>
      <c r="D681" s="88"/>
      <c r="E681" s="88"/>
      <c r="F681" s="88"/>
      <c r="G681" s="88"/>
      <c r="H681" s="88"/>
      <c r="I681" s="88"/>
      <c r="J681" s="208"/>
      <c r="K681" s="208"/>
      <c r="L681" s="88"/>
      <c r="M681" s="88"/>
      <c r="N681" s="88"/>
      <c r="O681" s="88"/>
      <c r="P681" s="88"/>
      <c r="Q681" s="88"/>
      <c r="R681" s="88"/>
      <c r="S681" s="88"/>
      <c r="T681" s="88"/>
      <c r="U681" s="88"/>
      <c r="V681" s="88"/>
      <c r="W681" s="88"/>
      <c r="X681" s="88"/>
      <c r="Y681" s="88"/>
      <c r="Z681" s="88"/>
    </row>
    <row r="682" spans="1:26" ht="9.75" customHeight="1" x14ac:dyDescent="0.15">
      <c r="A682" s="253"/>
      <c r="B682" s="253"/>
      <c r="C682" s="88"/>
      <c r="D682" s="88"/>
      <c r="E682" s="88"/>
      <c r="F682" s="88"/>
      <c r="G682" s="88"/>
      <c r="H682" s="88"/>
      <c r="I682" s="88"/>
      <c r="J682" s="208"/>
      <c r="K682" s="208"/>
      <c r="L682" s="88"/>
      <c r="M682" s="88"/>
      <c r="N682" s="88"/>
      <c r="O682" s="88"/>
      <c r="P682" s="88"/>
      <c r="Q682" s="88"/>
      <c r="R682" s="88"/>
      <c r="S682" s="88"/>
      <c r="T682" s="88"/>
      <c r="U682" s="88"/>
      <c r="V682" s="88"/>
      <c r="W682" s="88"/>
      <c r="X682" s="88"/>
      <c r="Y682" s="88"/>
      <c r="Z682" s="88"/>
    </row>
    <row r="683" spans="1:26" ht="9.75" customHeight="1" x14ac:dyDescent="0.15">
      <c r="A683" s="253"/>
      <c r="B683" s="253"/>
      <c r="C683" s="88"/>
      <c r="D683" s="88"/>
      <c r="E683" s="88"/>
      <c r="F683" s="88"/>
      <c r="G683" s="88"/>
      <c r="H683" s="88"/>
      <c r="I683" s="88"/>
      <c r="J683" s="208"/>
      <c r="K683" s="208"/>
      <c r="L683" s="88"/>
      <c r="M683" s="88"/>
      <c r="N683" s="88"/>
      <c r="O683" s="88"/>
      <c r="P683" s="88"/>
      <c r="Q683" s="88"/>
      <c r="R683" s="88"/>
      <c r="S683" s="88"/>
      <c r="T683" s="88"/>
      <c r="U683" s="88"/>
      <c r="V683" s="88"/>
      <c r="W683" s="88"/>
      <c r="X683" s="88"/>
      <c r="Y683" s="88"/>
      <c r="Z683" s="88"/>
    </row>
    <row r="684" spans="1:26" ht="9.75" customHeight="1" x14ac:dyDescent="0.15">
      <c r="A684" s="253"/>
      <c r="B684" s="253"/>
      <c r="C684" s="88"/>
      <c r="D684" s="88"/>
      <c r="E684" s="88"/>
      <c r="F684" s="88"/>
      <c r="G684" s="88"/>
      <c r="H684" s="88"/>
      <c r="I684" s="88"/>
      <c r="J684" s="208"/>
      <c r="K684" s="208"/>
      <c r="L684" s="88"/>
      <c r="M684" s="88"/>
      <c r="N684" s="88"/>
      <c r="O684" s="88"/>
      <c r="P684" s="88"/>
      <c r="Q684" s="88"/>
      <c r="R684" s="88"/>
      <c r="S684" s="88"/>
      <c r="T684" s="88"/>
      <c r="U684" s="88"/>
      <c r="V684" s="88"/>
      <c r="W684" s="88"/>
      <c r="X684" s="88"/>
      <c r="Y684" s="88"/>
      <c r="Z684" s="88"/>
    </row>
    <row r="685" spans="1:26" ht="9.75" customHeight="1" x14ac:dyDescent="0.15">
      <c r="A685" s="253"/>
      <c r="B685" s="253"/>
      <c r="C685" s="88"/>
      <c r="D685" s="88"/>
      <c r="E685" s="88"/>
      <c r="F685" s="88"/>
      <c r="G685" s="88"/>
      <c r="H685" s="88"/>
      <c r="I685" s="88"/>
      <c r="J685" s="208"/>
      <c r="K685" s="208"/>
      <c r="L685" s="88"/>
      <c r="M685" s="88"/>
      <c r="N685" s="88"/>
      <c r="O685" s="88"/>
      <c r="P685" s="88"/>
      <c r="Q685" s="88"/>
      <c r="R685" s="88"/>
      <c r="S685" s="88"/>
      <c r="T685" s="88"/>
      <c r="U685" s="88"/>
      <c r="V685" s="88"/>
      <c r="W685" s="88"/>
      <c r="X685" s="88"/>
      <c r="Y685" s="88"/>
      <c r="Z685" s="88"/>
    </row>
    <row r="686" spans="1:26" ht="9.75" customHeight="1" x14ac:dyDescent="0.15">
      <c r="A686" s="253"/>
      <c r="B686" s="253"/>
      <c r="C686" s="88"/>
      <c r="D686" s="88"/>
      <c r="E686" s="88"/>
      <c r="F686" s="88"/>
      <c r="G686" s="88"/>
      <c r="H686" s="88"/>
      <c r="I686" s="88"/>
      <c r="J686" s="208"/>
      <c r="K686" s="208"/>
      <c r="L686" s="88"/>
      <c r="M686" s="88"/>
      <c r="N686" s="88"/>
      <c r="O686" s="88"/>
      <c r="P686" s="88"/>
      <c r="Q686" s="88"/>
      <c r="R686" s="88"/>
      <c r="S686" s="88"/>
      <c r="T686" s="88"/>
      <c r="U686" s="88"/>
      <c r="V686" s="88"/>
      <c r="W686" s="88"/>
      <c r="X686" s="88"/>
      <c r="Y686" s="88"/>
      <c r="Z686" s="88"/>
    </row>
    <row r="687" spans="1:26" ht="9.75" customHeight="1" x14ac:dyDescent="0.15">
      <c r="A687" s="253"/>
      <c r="B687" s="253"/>
      <c r="C687" s="88"/>
      <c r="D687" s="88"/>
      <c r="E687" s="88"/>
      <c r="F687" s="88"/>
      <c r="G687" s="88"/>
      <c r="H687" s="88"/>
      <c r="I687" s="88"/>
      <c r="J687" s="208"/>
      <c r="K687" s="208"/>
      <c r="L687" s="88"/>
      <c r="M687" s="88"/>
      <c r="N687" s="88"/>
      <c r="O687" s="88"/>
      <c r="P687" s="88"/>
      <c r="Q687" s="88"/>
      <c r="R687" s="88"/>
      <c r="S687" s="88"/>
      <c r="T687" s="88"/>
      <c r="U687" s="88"/>
      <c r="V687" s="88"/>
      <c r="W687" s="88"/>
      <c r="X687" s="88"/>
      <c r="Y687" s="88"/>
      <c r="Z687" s="88"/>
    </row>
    <row r="688" spans="1:26" ht="9.75" customHeight="1" x14ac:dyDescent="0.15">
      <c r="A688" s="253"/>
      <c r="B688" s="253"/>
      <c r="C688" s="88"/>
      <c r="D688" s="88"/>
      <c r="E688" s="88"/>
      <c r="F688" s="88"/>
      <c r="G688" s="88"/>
      <c r="H688" s="88"/>
      <c r="I688" s="88"/>
      <c r="J688" s="208"/>
      <c r="K688" s="208"/>
      <c r="L688" s="88"/>
      <c r="M688" s="88"/>
      <c r="N688" s="88"/>
      <c r="O688" s="88"/>
      <c r="P688" s="88"/>
      <c r="Q688" s="88"/>
      <c r="R688" s="88"/>
      <c r="S688" s="88"/>
      <c r="T688" s="88"/>
      <c r="U688" s="88"/>
      <c r="V688" s="88"/>
      <c r="W688" s="88"/>
      <c r="X688" s="88"/>
      <c r="Y688" s="88"/>
      <c r="Z688" s="88"/>
    </row>
    <row r="689" spans="1:26" ht="9.75" customHeight="1" x14ac:dyDescent="0.15">
      <c r="A689" s="253"/>
      <c r="B689" s="253"/>
      <c r="C689" s="88"/>
      <c r="D689" s="88"/>
      <c r="E689" s="88"/>
      <c r="F689" s="88"/>
      <c r="G689" s="88"/>
      <c r="H689" s="88"/>
      <c r="I689" s="88"/>
      <c r="J689" s="208"/>
      <c r="K689" s="208"/>
      <c r="L689" s="88"/>
      <c r="M689" s="88"/>
      <c r="N689" s="88"/>
      <c r="O689" s="88"/>
      <c r="P689" s="88"/>
      <c r="Q689" s="88"/>
      <c r="R689" s="88"/>
      <c r="S689" s="88"/>
      <c r="T689" s="88"/>
      <c r="U689" s="88"/>
      <c r="V689" s="88"/>
      <c r="W689" s="88"/>
      <c r="X689" s="88"/>
      <c r="Y689" s="88"/>
      <c r="Z689" s="88"/>
    </row>
    <row r="690" spans="1:26" ht="9.75" customHeight="1" x14ac:dyDescent="0.15">
      <c r="A690" s="253"/>
      <c r="B690" s="253"/>
      <c r="C690" s="88"/>
      <c r="D690" s="88"/>
      <c r="E690" s="88"/>
      <c r="F690" s="88"/>
      <c r="G690" s="88"/>
      <c r="H690" s="88"/>
      <c r="I690" s="88"/>
      <c r="J690" s="208"/>
      <c r="K690" s="208"/>
      <c r="L690" s="88"/>
      <c r="M690" s="88"/>
      <c r="N690" s="88"/>
      <c r="O690" s="88"/>
      <c r="P690" s="88"/>
      <c r="Q690" s="88"/>
      <c r="R690" s="88"/>
      <c r="S690" s="88"/>
      <c r="T690" s="88"/>
      <c r="U690" s="88"/>
      <c r="V690" s="88"/>
      <c r="W690" s="88"/>
      <c r="X690" s="88"/>
      <c r="Y690" s="88"/>
      <c r="Z690" s="88"/>
    </row>
    <row r="691" spans="1:26" ht="9.75" customHeight="1" x14ac:dyDescent="0.15">
      <c r="A691" s="253"/>
      <c r="B691" s="253"/>
      <c r="C691" s="88"/>
      <c r="D691" s="88"/>
      <c r="E691" s="88"/>
      <c r="F691" s="88"/>
      <c r="G691" s="88"/>
      <c r="H691" s="88"/>
      <c r="I691" s="88"/>
      <c r="J691" s="208"/>
      <c r="K691" s="208"/>
      <c r="L691" s="88"/>
      <c r="M691" s="88"/>
      <c r="N691" s="88"/>
      <c r="O691" s="88"/>
      <c r="P691" s="88"/>
      <c r="Q691" s="88"/>
      <c r="R691" s="88"/>
      <c r="S691" s="88"/>
      <c r="T691" s="88"/>
      <c r="U691" s="88"/>
      <c r="V691" s="88"/>
      <c r="W691" s="88"/>
      <c r="X691" s="88"/>
      <c r="Y691" s="88"/>
      <c r="Z691" s="88"/>
    </row>
    <row r="692" spans="1:26" ht="9.75" customHeight="1" x14ac:dyDescent="0.15">
      <c r="A692" s="253"/>
      <c r="B692" s="253"/>
      <c r="C692" s="88"/>
      <c r="D692" s="88"/>
      <c r="E692" s="88"/>
      <c r="F692" s="88"/>
      <c r="G692" s="88"/>
      <c r="H692" s="88"/>
      <c r="I692" s="88"/>
      <c r="J692" s="208"/>
      <c r="K692" s="208"/>
      <c r="L692" s="88"/>
      <c r="M692" s="88"/>
      <c r="N692" s="88"/>
      <c r="O692" s="88"/>
      <c r="P692" s="88"/>
      <c r="Q692" s="88"/>
      <c r="R692" s="88"/>
      <c r="S692" s="88"/>
      <c r="T692" s="88"/>
      <c r="U692" s="88"/>
      <c r="V692" s="88"/>
      <c r="W692" s="88"/>
      <c r="X692" s="88"/>
      <c r="Y692" s="88"/>
      <c r="Z692" s="88"/>
    </row>
    <row r="693" spans="1:26" ht="9.75" customHeight="1" x14ac:dyDescent="0.15">
      <c r="A693" s="253"/>
      <c r="B693" s="253"/>
      <c r="C693" s="88"/>
      <c r="D693" s="88"/>
      <c r="E693" s="88"/>
      <c r="F693" s="88"/>
      <c r="G693" s="88"/>
      <c r="H693" s="88"/>
      <c r="I693" s="88"/>
      <c r="J693" s="208"/>
      <c r="K693" s="208"/>
      <c r="L693" s="88"/>
      <c r="M693" s="88"/>
      <c r="N693" s="88"/>
      <c r="O693" s="88"/>
      <c r="P693" s="88"/>
      <c r="Q693" s="88"/>
      <c r="R693" s="88"/>
      <c r="S693" s="88"/>
      <c r="T693" s="88"/>
      <c r="U693" s="88"/>
      <c r="V693" s="88"/>
      <c r="W693" s="88"/>
      <c r="X693" s="88"/>
      <c r="Y693" s="88"/>
      <c r="Z693" s="88"/>
    </row>
    <row r="694" spans="1:26" ht="9.75" customHeight="1" x14ac:dyDescent="0.15">
      <c r="A694" s="253"/>
      <c r="B694" s="253"/>
      <c r="C694" s="88"/>
      <c r="D694" s="88"/>
      <c r="E694" s="88"/>
      <c r="F694" s="88"/>
      <c r="G694" s="88"/>
      <c r="H694" s="88"/>
      <c r="I694" s="88"/>
      <c r="J694" s="208"/>
      <c r="K694" s="208"/>
      <c r="L694" s="88"/>
      <c r="M694" s="88"/>
      <c r="N694" s="88"/>
      <c r="O694" s="88"/>
      <c r="P694" s="88"/>
      <c r="Q694" s="88"/>
      <c r="R694" s="88"/>
      <c r="S694" s="88"/>
      <c r="T694" s="88"/>
      <c r="U694" s="88"/>
      <c r="V694" s="88"/>
      <c r="W694" s="88"/>
      <c r="X694" s="88"/>
      <c r="Y694" s="88"/>
      <c r="Z694" s="88"/>
    </row>
    <row r="695" spans="1:26" ht="9.75" customHeight="1" x14ac:dyDescent="0.15">
      <c r="A695" s="253"/>
      <c r="B695" s="253"/>
      <c r="C695" s="88"/>
      <c r="D695" s="88"/>
      <c r="E695" s="88"/>
      <c r="F695" s="88"/>
      <c r="G695" s="88"/>
      <c r="H695" s="88"/>
      <c r="I695" s="88"/>
      <c r="J695" s="208"/>
      <c r="K695" s="208"/>
      <c r="L695" s="88"/>
      <c r="M695" s="88"/>
      <c r="N695" s="88"/>
      <c r="O695" s="88"/>
      <c r="P695" s="88"/>
      <c r="Q695" s="88"/>
      <c r="R695" s="88"/>
      <c r="S695" s="88"/>
      <c r="T695" s="88"/>
      <c r="U695" s="88"/>
      <c r="V695" s="88"/>
      <c r="W695" s="88"/>
      <c r="X695" s="88"/>
      <c r="Y695" s="88"/>
      <c r="Z695" s="88"/>
    </row>
    <row r="696" spans="1:26" ht="9.75" customHeight="1" x14ac:dyDescent="0.15">
      <c r="A696" s="253"/>
      <c r="B696" s="253"/>
      <c r="C696" s="88"/>
      <c r="D696" s="88"/>
      <c r="E696" s="88"/>
      <c r="F696" s="88"/>
      <c r="G696" s="88"/>
      <c r="H696" s="88"/>
      <c r="I696" s="88"/>
      <c r="J696" s="208"/>
      <c r="K696" s="208"/>
      <c r="L696" s="88"/>
      <c r="M696" s="88"/>
      <c r="N696" s="88"/>
      <c r="O696" s="88"/>
      <c r="P696" s="88"/>
      <c r="Q696" s="88"/>
      <c r="R696" s="88"/>
      <c r="S696" s="88"/>
      <c r="T696" s="88"/>
      <c r="U696" s="88"/>
      <c r="V696" s="88"/>
      <c r="W696" s="88"/>
      <c r="X696" s="88"/>
      <c r="Y696" s="88"/>
      <c r="Z696" s="88"/>
    </row>
    <row r="697" spans="1:26" ht="9.75" customHeight="1" x14ac:dyDescent="0.15">
      <c r="A697" s="253"/>
      <c r="B697" s="253"/>
      <c r="C697" s="88"/>
      <c r="D697" s="88"/>
      <c r="E697" s="88"/>
      <c r="F697" s="88"/>
      <c r="G697" s="88"/>
      <c r="H697" s="88"/>
      <c r="I697" s="88"/>
      <c r="J697" s="208"/>
      <c r="K697" s="208"/>
      <c r="L697" s="88"/>
      <c r="M697" s="88"/>
      <c r="N697" s="88"/>
      <c r="O697" s="88"/>
      <c r="P697" s="88"/>
      <c r="Q697" s="88"/>
      <c r="R697" s="88"/>
      <c r="S697" s="88"/>
      <c r="T697" s="88"/>
      <c r="U697" s="88"/>
      <c r="V697" s="88"/>
      <c r="W697" s="88"/>
      <c r="X697" s="88"/>
      <c r="Y697" s="88"/>
      <c r="Z697" s="88"/>
    </row>
    <row r="698" spans="1:26" ht="9.75" customHeight="1" x14ac:dyDescent="0.15">
      <c r="A698" s="253"/>
      <c r="B698" s="253"/>
      <c r="C698" s="88"/>
      <c r="D698" s="88"/>
      <c r="E698" s="88"/>
      <c r="F698" s="88"/>
      <c r="G698" s="88"/>
      <c r="H698" s="88"/>
      <c r="I698" s="88"/>
      <c r="J698" s="208"/>
      <c r="K698" s="208"/>
      <c r="L698" s="88"/>
      <c r="M698" s="88"/>
      <c r="N698" s="88"/>
      <c r="O698" s="88"/>
      <c r="P698" s="88"/>
      <c r="Q698" s="88"/>
      <c r="R698" s="88"/>
      <c r="S698" s="88"/>
      <c r="T698" s="88"/>
      <c r="U698" s="88"/>
      <c r="V698" s="88"/>
      <c r="W698" s="88"/>
      <c r="X698" s="88"/>
      <c r="Y698" s="88"/>
      <c r="Z698" s="88"/>
    </row>
    <row r="699" spans="1:26" ht="9.75" customHeight="1" x14ac:dyDescent="0.15">
      <c r="A699" s="253"/>
      <c r="B699" s="253"/>
      <c r="C699" s="88"/>
      <c r="D699" s="88"/>
      <c r="E699" s="88"/>
      <c r="F699" s="88"/>
      <c r="G699" s="88"/>
      <c r="H699" s="88"/>
      <c r="I699" s="88"/>
      <c r="J699" s="208"/>
      <c r="K699" s="208"/>
      <c r="L699" s="88"/>
      <c r="M699" s="88"/>
      <c r="N699" s="88"/>
      <c r="O699" s="88"/>
      <c r="P699" s="88"/>
      <c r="Q699" s="88"/>
      <c r="R699" s="88"/>
      <c r="S699" s="88"/>
      <c r="T699" s="88"/>
      <c r="U699" s="88"/>
      <c r="V699" s="88"/>
      <c r="W699" s="88"/>
      <c r="X699" s="88"/>
      <c r="Y699" s="88"/>
      <c r="Z699" s="88"/>
    </row>
    <row r="700" spans="1:26" ht="9.75" customHeight="1" x14ac:dyDescent="0.15">
      <c r="A700" s="253"/>
      <c r="B700" s="253"/>
      <c r="C700" s="88"/>
      <c r="D700" s="88"/>
      <c r="E700" s="88"/>
      <c r="F700" s="88"/>
      <c r="G700" s="88"/>
      <c r="H700" s="88"/>
      <c r="I700" s="88"/>
      <c r="J700" s="208"/>
      <c r="K700" s="208"/>
      <c r="L700" s="88"/>
      <c r="M700" s="88"/>
      <c r="N700" s="88"/>
      <c r="O700" s="88"/>
      <c r="P700" s="88"/>
      <c r="Q700" s="88"/>
      <c r="R700" s="88"/>
      <c r="S700" s="88"/>
      <c r="T700" s="88"/>
      <c r="U700" s="88"/>
      <c r="V700" s="88"/>
      <c r="W700" s="88"/>
      <c r="X700" s="88"/>
      <c r="Y700" s="88"/>
      <c r="Z700" s="88"/>
    </row>
    <row r="701" spans="1:26" ht="9.75" customHeight="1" x14ac:dyDescent="0.15">
      <c r="A701" s="253"/>
      <c r="B701" s="253"/>
      <c r="C701" s="88"/>
      <c r="D701" s="88"/>
      <c r="E701" s="88"/>
      <c r="F701" s="88"/>
      <c r="G701" s="88"/>
      <c r="H701" s="88"/>
      <c r="I701" s="88"/>
      <c r="J701" s="208"/>
      <c r="K701" s="208"/>
      <c r="L701" s="88"/>
      <c r="M701" s="88"/>
      <c r="N701" s="88"/>
      <c r="O701" s="88"/>
      <c r="P701" s="88"/>
      <c r="Q701" s="88"/>
      <c r="R701" s="88"/>
      <c r="S701" s="88"/>
      <c r="T701" s="88"/>
      <c r="U701" s="88"/>
      <c r="V701" s="88"/>
      <c r="W701" s="88"/>
      <c r="X701" s="88"/>
      <c r="Y701" s="88"/>
      <c r="Z701" s="88"/>
    </row>
    <row r="702" spans="1:26" ht="9.75" customHeight="1" x14ac:dyDescent="0.15">
      <c r="A702" s="253"/>
      <c r="B702" s="253"/>
      <c r="C702" s="88"/>
      <c r="D702" s="88"/>
      <c r="E702" s="88"/>
      <c r="F702" s="88"/>
      <c r="G702" s="88"/>
      <c r="H702" s="88"/>
      <c r="I702" s="88"/>
      <c r="J702" s="208"/>
      <c r="K702" s="208"/>
      <c r="L702" s="88"/>
      <c r="M702" s="88"/>
      <c r="N702" s="88"/>
      <c r="O702" s="88"/>
      <c r="P702" s="88"/>
      <c r="Q702" s="88"/>
      <c r="R702" s="88"/>
      <c r="S702" s="88"/>
      <c r="T702" s="88"/>
      <c r="U702" s="88"/>
      <c r="V702" s="88"/>
      <c r="W702" s="88"/>
      <c r="X702" s="88"/>
      <c r="Y702" s="88"/>
      <c r="Z702" s="88"/>
    </row>
    <row r="703" spans="1:26" ht="9.75" customHeight="1" x14ac:dyDescent="0.15">
      <c r="A703" s="253"/>
      <c r="B703" s="253"/>
      <c r="C703" s="88"/>
      <c r="D703" s="88"/>
      <c r="E703" s="88"/>
      <c r="F703" s="88"/>
      <c r="G703" s="88"/>
      <c r="H703" s="88"/>
      <c r="I703" s="88"/>
      <c r="J703" s="208"/>
      <c r="K703" s="208"/>
      <c r="L703" s="88"/>
      <c r="M703" s="88"/>
      <c r="N703" s="88"/>
      <c r="O703" s="88"/>
      <c r="P703" s="88"/>
      <c r="Q703" s="88"/>
      <c r="R703" s="88"/>
      <c r="S703" s="88"/>
      <c r="T703" s="88"/>
      <c r="U703" s="88"/>
      <c r="V703" s="88"/>
      <c r="W703" s="88"/>
      <c r="X703" s="88"/>
      <c r="Y703" s="88"/>
      <c r="Z703" s="88"/>
    </row>
    <row r="704" spans="1:26" ht="9.75" customHeight="1" x14ac:dyDescent="0.15">
      <c r="A704" s="253"/>
      <c r="B704" s="253"/>
      <c r="C704" s="88"/>
      <c r="D704" s="88"/>
      <c r="E704" s="88"/>
      <c r="F704" s="88"/>
      <c r="G704" s="88"/>
      <c r="H704" s="88"/>
      <c r="I704" s="88"/>
      <c r="J704" s="208"/>
      <c r="K704" s="208"/>
      <c r="L704" s="88"/>
      <c r="M704" s="88"/>
      <c r="N704" s="88"/>
      <c r="O704" s="88"/>
      <c r="P704" s="88"/>
      <c r="Q704" s="88"/>
      <c r="R704" s="88"/>
      <c r="S704" s="88"/>
      <c r="T704" s="88"/>
      <c r="U704" s="88"/>
      <c r="V704" s="88"/>
      <c r="W704" s="88"/>
      <c r="X704" s="88"/>
      <c r="Y704" s="88"/>
      <c r="Z704" s="88"/>
    </row>
    <row r="705" spans="1:26" ht="9.75" customHeight="1" x14ac:dyDescent="0.15">
      <c r="A705" s="253"/>
      <c r="B705" s="253"/>
      <c r="C705" s="88"/>
      <c r="D705" s="88"/>
      <c r="E705" s="88"/>
      <c r="F705" s="88"/>
      <c r="G705" s="88"/>
      <c r="H705" s="88"/>
      <c r="I705" s="88"/>
      <c r="J705" s="208"/>
      <c r="K705" s="208"/>
      <c r="L705" s="88"/>
      <c r="M705" s="88"/>
      <c r="N705" s="88"/>
      <c r="O705" s="88"/>
      <c r="P705" s="88"/>
      <c r="Q705" s="88"/>
      <c r="R705" s="88"/>
      <c r="S705" s="88"/>
      <c r="T705" s="88"/>
      <c r="U705" s="88"/>
      <c r="V705" s="88"/>
      <c r="W705" s="88"/>
      <c r="X705" s="88"/>
      <c r="Y705" s="88"/>
      <c r="Z705" s="88"/>
    </row>
    <row r="706" spans="1:26" ht="9.75" customHeight="1" x14ac:dyDescent="0.15">
      <c r="A706" s="253"/>
      <c r="B706" s="253"/>
      <c r="C706" s="88"/>
      <c r="D706" s="88"/>
      <c r="E706" s="88"/>
      <c r="F706" s="88"/>
      <c r="G706" s="88"/>
      <c r="H706" s="88"/>
      <c r="I706" s="88"/>
      <c r="J706" s="208"/>
      <c r="K706" s="208"/>
      <c r="L706" s="88"/>
      <c r="M706" s="88"/>
      <c r="N706" s="88"/>
      <c r="O706" s="88"/>
      <c r="P706" s="88"/>
      <c r="Q706" s="88"/>
      <c r="R706" s="88"/>
      <c r="S706" s="88"/>
      <c r="T706" s="88"/>
      <c r="U706" s="88"/>
      <c r="V706" s="88"/>
      <c r="W706" s="88"/>
      <c r="X706" s="88"/>
      <c r="Y706" s="88"/>
      <c r="Z706" s="88"/>
    </row>
    <row r="707" spans="1:26" ht="9.75" customHeight="1" x14ac:dyDescent="0.15">
      <c r="A707" s="253"/>
      <c r="B707" s="253"/>
      <c r="C707" s="88"/>
      <c r="D707" s="88"/>
      <c r="E707" s="88"/>
      <c r="F707" s="88"/>
      <c r="G707" s="88"/>
      <c r="H707" s="88"/>
      <c r="I707" s="88"/>
      <c r="J707" s="208"/>
      <c r="K707" s="208"/>
      <c r="L707" s="88"/>
      <c r="M707" s="88"/>
      <c r="N707" s="88"/>
      <c r="O707" s="88"/>
      <c r="P707" s="88"/>
      <c r="Q707" s="88"/>
      <c r="R707" s="88"/>
      <c r="S707" s="88"/>
      <c r="T707" s="88"/>
      <c r="U707" s="88"/>
      <c r="V707" s="88"/>
      <c r="W707" s="88"/>
      <c r="X707" s="88"/>
      <c r="Y707" s="88"/>
      <c r="Z707" s="88"/>
    </row>
    <row r="708" spans="1:26" ht="9.75" customHeight="1" x14ac:dyDescent="0.15">
      <c r="A708" s="253"/>
      <c r="B708" s="253"/>
      <c r="C708" s="88"/>
      <c r="D708" s="88"/>
      <c r="E708" s="88"/>
      <c r="F708" s="88"/>
      <c r="G708" s="88"/>
      <c r="H708" s="88"/>
      <c r="I708" s="88"/>
      <c r="J708" s="208"/>
      <c r="K708" s="208"/>
      <c r="L708" s="88"/>
      <c r="M708" s="88"/>
      <c r="N708" s="88"/>
      <c r="O708" s="88"/>
      <c r="P708" s="88"/>
      <c r="Q708" s="88"/>
      <c r="R708" s="88"/>
      <c r="S708" s="88"/>
      <c r="T708" s="88"/>
      <c r="U708" s="88"/>
      <c r="V708" s="88"/>
      <c r="W708" s="88"/>
      <c r="X708" s="88"/>
      <c r="Y708" s="88"/>
      <c r="Z708" s="88"/>
    </row>
    <row r="709" spans="1:26" ht="9.75" customHeight="1" x14ac:dyDescent="0.15">
      <c r="A709" s="253"/>
      <c r="B709" s="253"/>
      <c r="C709" s="88"/>
      <c r="D709" s="88"/>
      <c r="E709" s="88"/>
      <c r="F709" s="88"/>
      <c r="G709" s="88"/>
      <c r="H709" s="88"/>
      <c r="I709" s="88"/>
      <c r="J709" s="208"/>
      <c r="K709" s="208"/>
      <c r="L709" s="88"/>
      <c r="M709" s="88"/>
      <c r="N709" s="88"/>
      <c r="O709" s="88"/>
      <c r="P709" s="88"/>
      <c r="Q709" s="88"/>
      <c r="R709" s="88"/>
      <c r="S709" s="88"/>
      <c r="T709" s="88"/>
      <c r="U709" s="88"/>
      <c r="V709" s="88"/>
      <c r="W709" s="88"/>
      <c r="X709" s="88"/>
      <c r="Y709" s="88"/>
      <c r="Z709" s="88"/>
    </row>
    <row r="710" spans="1:26" ht="9.75" customHeight="1" x14ac:dyDescent="0.15">
      <c r="A710" s="253"/>
      <c r="B710" s="253"/>
      <c r="C710" s="88"/>
      <c r="D710" s="88"/>
      <c r="E710" s="88"/>
      <c r="F710" s="88"/>
      <c r="G710" s="88"/>
      <c r="H710" s="88"/>
      <c r="I710" s="88"/>
      <c r="J710" s="208"/>
      <c r="K710" s="208"/>
      <c r="L710" s="88"/>
      <c r="M710" s="88"/>
      <c r="N710" s="88"/>
      <c r="O710" s="88"/>
      <c r="P710" s="88"/>
      <c r="Q710" s="88"/>
      <c r="R710" s="88"/>
      <c r="S710" s="88"/>
      <c r="T710" s="88"/>
      <c r="U710" s="88"/>
      <c r="V710" s="88"/>
      <c r="W710" s="88"/>
      <c r="X710" s="88"/>
      <c r="Y710" s="88"/>
      <c r="Z710" s="88"/>
    </row>
    <row r="711" spans="1:26" ht="9.75" customHeight="1" x14ac:dyDescent="0.15">
      <c r="A711" s="253"/>
      <c r="B711" s="253"/>
      <c r="C711" s="88"/>
      <c r="D711" s="88"/>
      <c r="E711" s="88"/>
      <c r="F711" s="88"/>
      <c r="G711" s="88"/>
      <c r="H711" s="88"/>
      <c r="I711" s="88"/>
      <c r="J711" s="208"/>
      <c r="K711" s="208"/>
      <c r="L711" s="88"/>
      <c r="M711" s="88"/>
      <c r="N711" s="88"/>
      <c r="O711" s="88"/>
      <c r="P711" s="88"/>
      <c r="Q711" s="88"/>
      <c r="R711" s="88"/>
      <c r="S711" s="88"/>
      <c r="T711" s="88"/>
      <c r="U711" s="88"/>
      <c r="V711" s="88"/>
      <c r="W711" s="88"/>
      <c r="X711" s="88"/>
      <c r="Y711" s="88"/>
      <c r="Z711" s="88"/>
    </row>
    <row r="712" spans="1:26" ht="9.75" customHeight="1" x14ac:dyDescent="0.15">
      <c r="A712" s="253"/>
      <c r="B712" s="253"/>
      <c r="C712" s="88"/>
      <c r="D712" s="88"/>
      <c r="E712" s="88"/>
      <c r="F712" s="88"/>
      <c r="G712" s="88"/>
      <c r="H712" s="88"/>
      <c r="I712" s="88"/>
      <c r="J712" s="208"/>
      <c r="K712" s="208"/>
      <c r="L712" s="88"/>
      <c r="M712" s="88"/>
      <c r="N712" s="88"/>
      <c r="O712" s="88"/>
      <c r="P712" s="88"/>
      <c r="Q712" s="88"/>
      <c r="R712" s="88"/>
      <c r="S712" s="88"/>
      <c r="T712" s="88"/>
      <c r="U712" s="88"/>
      <c r="V712" s="88"/>
      <c r="W712" s="88"/>
      <c r="X712" s="88"/>
      <c r="Y712" s="88"/>
      <c r="Z712" s="88"/>
    </row>
    <row r="713" spans="1:26" ht="9.75" customHeight="1" x14ac:dyDescent="0.15">
      <c r="A713" s="253"/>
      <c r="B713" s="253"/>
      <c r="C713" s="88"/>
      <c r="D713" s="88"/>
      <c r="E713" s="88"/>
      <c r="F713" s="88"/>
      <c r="G713" s="88"/>
      <c r="H713" s="88"/>
      <c r="I713" s="88"/>
      <c r="J713" s="208"/>
      <c r="K713" s="208"/>
      <c r="L713" s="88"/>
      <c r="M713" s="88"/>
      <c r="N713" s="88"/>
      <c r="O713" s="88"/>
      <c r="P713" s="88"/>
      <c r="Q713" s="88"/>
      <c r="R713" s="88"/>
      <c r="S713" s="88"/>
      <c r="T713" s="88"/>
      <c r="U713" s="88"/>
      <c r="V713" s="88"/>
      <c r="W713" s="88"/>
      <c r="X713" s="88"/>
      <c r="Y713" s="88"/>
      <c r="Z713" s="88"/>
    </row>
    <row r="714" spans="1:26" ht="9.75" customHeight="1" x14ac:dyDescent="0.15">
      <c r="A714" s="253"/>
      <c r="B714" s="253"/>
      <c r="C714" s="88"/>
      <c r="D714" s="88"/>
      <c r="E714" s="88"/>
      <c r="F714" s="88"/>
      <c r="G714" s="88"/>
      <c r="H714" s="88"/>
      <c r="I714" s="88"/>
      <c r="J714" s="208"/>
      <c r="K714" s="208"/>
      <c r="L714" s="88"/>
      <c r="M714" s="88"/>
      <c r="N714" s="88"/>
      <c r="O714" s="88"/>
      <c r="P714" s="88"/>
      <c r="Q714" s="88"/>
      <c r="R714" s="88"/>
      <c r="S714" s="88"/>
      <c r="T714" s="88"/>
      <c r="U714" s="88"/>
      <c r="V714" s="88"/>
      <c r="W714" s="88"/>
      <c r="X714" s="88"/>
      <c r="Y714" s="88"/>
      <c r="Z714" s="88"/>
    </row>
    <row r="715" spans="1:26" ht="9.75" customHeight="1" x14ac:dyDescent="0.15">
      <c r="A715" s="253"/>
      <c r="B715" s="253"/>
      <c r="C715" s="88"/>
      <c r="D715" s="88"/>
      <c r="E715" s="88"/>
      <c r="F715" s="88"/>
      <c r="G715" s="88"/>
      <c r="H715" s="88"/>
      <c r="I715" s="88"/>
      <c r="J715" s="208"/>
      <c r="K715" s="208"/>
      <c r="L715" s="88"/>
      <c r="M715" s="88"/>
      <c r="N715" s="88"/>
      <c r="O715" s="88"/>
      <c r="P715" s="88"/>
      <c r="Q715" s="88"/>
      <c r="R715" s="88"/>
      <c r="S715" s="88"/>
      <c r="T715" s="88"/>
      <c r="U715" s="88"/>
      <c r="V715" s="88"/>
      <c r="W715" s="88"/>
      <c r="X715" s="88"/>
      <c r="Y715" s="88"/>
      <c r="Z715" s="88"/>
    </row>
    <row r="716" spans="1:26" ht="9.75" customHeight="1" x14ac:dyDescent="0.15">
      <c r="A716" s="253"/>
      <c r="B716" s="253"/>
      <c r="C716" s="88"/>
      <c r="D716" s="88"/>
      <c r="E716" s="88"/>
      <c r="F716" s="88"/>
      <c r="G716" s="88"/>
      <c r="H716" s="88"/>
      <c r="I716" s="88"/>
      <c r="J716" s="208"/>
      <c r="K716" s="208"/>
      <c r="L716" s="88"/>
      <c r="M716" s="88"/>
      <c r="N716" s="88"/>
      <c r="O716" s="88"/>
      <c r="P716" s="88"/>
      <c r="Q716" s="88"/>
      <c r="R716" s="88"/>
      <c r="S716" s="88"/>
      <c r="T716" s="88"/>
      <c r="U716" s="88"/>
      <c r="V716" s="88"/>
      <c r="W716" s="88"/>
      <c r="X716" s="88"/>
      <c r="Y716" s="88"/>
      <c r="Z716" s="88"/>
    </row>
    <row r="717" spans="1:26" ht="9.75" customHeight="1" x14ac:dyDescent="0.15">
      <c r="A717" s="253"/>
      <c r="B717" s="253"/>
      <c r="C717" s="88"/>
      <c r="D717" s="88"/>
      <c r="E717" s="88"/>
      <c r="F717" s="88"/>
      <c r="G717" s="88"/>
      <c r="H717" s="88"/>
      <c r="I717" s="88"/>
      <c r="J717" s="208"/>
      <c r="K717" s="208"/>
      <c r="L717" s="88"/>
      <c r="M717" s="88"/>
      <c r="N717" s="88"/>
      <c r="O717" s="88"/>
      <c r="P717" s="88"/>
      <c r="Q717" s="88"/>
      <c r="R717" s="88"/>
      <c r="S717" s="88"/>
      <c r="T717" s="88"/>
      <c r="U717" s="88"/>
      <c r="V717" s="88"/>
      <c r="W717" s="88"/>
      <c r="X717" s="88"/>
      <c r="Y717" s="88"/>
      <c r="Z717" s="88"/>
    </row>
    <row r="718" spans="1:26" ht="9.75" customHeight="1" x14ac:dyDescent="0.15">
      <c r="A718" s="253"/>
      <c r="B718" s="253"/>
      <c r="C718" s="88"/>
      <c r="D718" s="88"/>
      <c r="E718" s="88"/>
      <c r="F718" s="88"/>
      <c r="G718" s="88"/>
      <c r="H718" s="88"/>
      <c r="I718" s="88"/>
      <c r="J718" s="208"/>
      <c r="K718" s="208"/>
      <c r="L718" s="88"/>
      <c r="M718" s="88"/>
      <c r="N718" s="88"/>
      <c r="O718" s="88"/>
      <c r="P718" s="88"/>
      <c r="Q718" s="88"/>
      <c r="R718" s="88"/>
      <c r="S718" s="88"/>
      <c r="T718" s="88"/>
      <c r="U718" s="88"/>
      <c r="V718" s="88"/>
      <c r="W718" s="88"/>
      <c r="X718" s="88"/>
      <c r="Y718" s="88"/>
      <c r="Z718" s="88"/>
    </row>
    <row r="719" spans="1:26" ht="9.75" customHeight="1" x14ac:dyDescent="0.15">
      <c r="A719" s="253"/>
      <c r="B719" s="253"/>
      <c r="C719" s="88"/>
      <c r="D719" s="88"/>
      <c r="E719" s="88"/>
      <c r="F719" s="88"/>
      <c r="G719" s="88"/>
      <c r="H719" s="88"/>
      <c r="I719" s="88"/>
      <c r="J719" s="208"/>
      <c r="K719" s="208"/>
      <c r="L719" s="88"/>
      <c r="M719" s="88"/>
      <c r="N719" s="88"/>
      <c r="O719" s="88"/>
      <c r="P719" s="88"/>
      <c r="Q719" s="88"/>
      <c r="R719" s="88"/>
      <c r="S719" s="88"/>
      <c r="T719" s="88"/>
      <c r="U719" s="88"/>
      <c r="V719" s="88"/>
      <c r="W719" s="88"/>
      <c r="X719" s="88"/>
      <c r="Y719" s="88"/>
      <c r="Z719" s="88"/>
    </row>
    <row r="720" spans="1:26" ht="9.75" customHeight="1" x14ac:dyDescent="0.15">
      <c r="A720" s="253"/>
      <c r="B720" s="253"/>
      <c r="C720" s="88"/>
      <c r="D720" s="88"/>
      <c r="E720" s="88"/>
      <c r="F720" s="88"/>
      <c r="G720" s="88"/>
      <c r="H720" s="88"/>
      <c r="I720" s="88"/>
      <c r="J720" s="208"/>
      <c r="K720" s="208"/>
      <c r="L720" s="88"/>
      <c r="M720" s="88"/>
      <c r="N720" s="88"/>
      <c r="O720" s="88"/>
      <c r="P720" s="88"/>
      <c r="Q720" s="88"/>
      <c r="R720" s="88"/>
      <c r="S720" s="88"/>
      <c r="T720" s="88"/>
      <c r="U720" s="88"/>
      <c r="V720" s="88"/>
      <c r="W720" s="88"/>
      <c r="X720" s="88"/>
      <c r="Y720" s="88"/>
      <c r="Z720" s="88"/>
    </row>
    <row r="721" spans="1:26" ht="9.75" customHeight="1" x14ac:dyDescent="0.15">
      <c r="A721" s="253"/>
      <c r="B721" s="253"/>
      <c r="C721" s="88"/>
      <c r="D721" s="88"/>
      <c r="E721" s="88"/>
      <c r="F721" s="88"/>
      <c r="G721" s="88"/>
      <c r="H721" s="88"/>
      <c r="I721" s="88"/>
      <c r="J721" s="208"/>
      <c r="K721" s="208"/>
      <c r="L721" s="88"/>
      <c r="M721" s="88"/>
      <c r="N721" s="88"/>
      <c r="O721" s="88"/>
      <c r="P721" s="88"/>
      <c r="Q721" s="88"/>
      <c r="R721" s="88"/>
      <c r="S721" s="88"/>
      <c r="T721" s="88"/>
      <c r="U721" s="88"/>
      <c r="V721" s="88"/>
      <c r="W721" s="88"/>
      <c r="X721" s="88"/>
      <c r="Y721" s="88"/>
      <c r="Z721" s="88"/>
    </row>
    <row r="722" spans="1:26" ht="9.75" customHeight="1" x14ac:dyDescent="0.15">
      <c r="A722" s="253"/>
      <c r="B722" s="253"/>
      <c r="C722" s="88"/>
      <c r="D722" s="88"/>
      <c r="E722" s="88"/>
      <c r="F722" s="88"/>
      <c r="G722" s="88"/>
      <c r="H722" s="88"/>
      <c r="I722" s="88"/>
      <c r="J722" s="208"/>
      <c r="K722" s="208"/>
      <c r="L722" s="88"/>
      <c r="M722" s="88"/>
      <c r="N722" s="88"/>
      <c r="O722" s="88"/>
      <c r="P722" s="88"/>
      <c r="Q722" s="88"/>
      <c r="R722" s="88"/>
      <c r="S722" s="88"/>
      <c r="T722" s="88"/>
      <c r="U722" s="88"/>
      <c r="V722" s="88"/>
      <c r="W722" s="88"/>
      <c r="X722" s="88"/>
      <c r="Y722" s="88"/>
      <c r="Z722" s="88"/>
    </row>
    <row r="723" spans="1:26" ht="9.75" customHeight="1" x14ac:dyDescent="0.15">
      <c r="A723" s="253"/>
      <c r="B723" s="253"/>
      <c r="C723" s="88"/>
      <c r="D723" s="88"/>
      <c r="E723" s="88"/>
      <c r="F723" s="88"/>
      <c r="G723" s="88"/>
      <c r="H723" s="88"/>
      <c r="I723" s="88"/>
      <c r="J723" s="208"/>
      <c r="K723" s="208"/>
      <c r="L723" s="88"/>
      <c r="M723" s="88"/>
      <c r="N723" s="88"/>
      <c r="O723" s="88"/>
      <c r="P723" s="88"/>
      <c r="Q723" s="88"/>
      <c r="R723" s="88"/>
      <c r="S723" s="88"/>
      <c r="T723" s="88"/>
      <c r="U723" s="88"/>
      <c r="V723" s="88"/>
      <c r="W723" s="88"/>
      <c r="X723" s="88"/>
      <c r="Y723" s="88"/>
      <c r="Z723" s="88"/>
    </row>
    <row r="724" spans="1:26" ht="9.75" customHeight="1" x14ac:dyDescent="0.15">
      <c r="A724" s="253"/>
      <c r="B724" s="253"/>
      <c r="C724" s="88"/>
      <c r="D724" s="88"/>
      <c r="E724" s="88"/>
      <c r="F724" s="88"/>
      <c r="G724" s="88"/>
      <c r="H724" s="88"/>
      <c r="I724" s="88"/>
      <c r="J724" s="208"/>
      <c r="K724" s="208"/>
      <c r="L724" s="88"/>
      <c r="M724" s="88"/>
      <c r="N724" s="88"/>
      <c r="O724" s="88"/>
      <c r="P724" s="88"/>
      <c r="Q724" s="88"/>
      <c r="R724" s="88"/>
      <c r="S724" s="88"/>
      <c r="T724" s="88"/>
      <c r="U724" s="88"/>
      <c r="V724" s="88"/>
      <c r="W724" s="88"/>
      <c r="X724" s="88"/>
      <c r="Y724" s="88"/>
      <c r="Z724" s="88"/>
    </row>
    <row r="725" spans="1:26" ht="9.75" customHeight="1" x14ac:dyDescent="0.15">
      <c r="A725" s="253"/>
      <c r="B725" s="253"/>
      <c r="C725" s="88"/>
      <c r="D725" s="88"/>
      <c r="E725" s="88"/>
      <c r="F725" s="88"/>
      <c r="G725" s="88"/>
      <c r="H725" s="88"/>
      <c r="I725" s="88"/>
      <c r="J725" s="208"/>
      <c r="K725" s="208"/>
      <c r="L725" s="88"/>
      <c r="M725" s="88"/>
      <c r="N725" s="88"/>
      <c r="O725" s="88"/>
      <c r="P725" s="88"/>
      <c r="Q725" s="88"/>
      <c r="R725" s="88"/>
      <c r="S725" s="88"/>
      <c r="T725" s="88"/>
      <c r="U725" s="88"/>
      <c r="V725" s="88"/>
      <c r="W725" s="88"/>
      <c r="X725" s="88"/>
      <c r="Y725" s="88"/>
      <c r="Z725" s="88"/>
    </row>
    <row r="726" spans="1:26" ht="9.75" customHeight="1" x14ac:dyDescent="0.15">
      <c r="A726" s="253"/>
      <c r="B726" s="253"/>
      <c r="C726" s="88"/>
      <c r="D726" s="88"/>
      <c r="E726" s="88"/>
      <c r="F726" s="88"/>
      <c r="G726" s="88"/>
      <c r="H726" s="88"/>
      <c r="I726" s="88"/>
      <c r="J726" s="208"/>
      <c r="K726" s="208"/>
      <c r="L726" s="88"/>
      <c r="M726" s="88"/>
      <c r="N726" s="88"/>
      <c r="O726" s="88"/>
      <c r="P726" s="88"/>
      <c r="Q726" s="88"/>
      <c r="R726" s="88"/>
      <c r="S726" s="88"/>
      <c r="T726" s="88"/>
      <c r="U726" s="88"/>
      <c r="V726" s="88"/>
      <c r="W726" s="88"/>
      <c r="X726" s="88"/>
      <c r="Y726" s="88"/>
      <c r="Z726" s="88"/>
    </row>
    <row r="727" spans="1:26" ht="9.75" customHeight="1" x14ac:dyDescent="0.15">
      <c r="A727" s="253"/>
      <c r="B727" s="253"/>
      <c r="C727" s="88"/>
      <c r="D727" s="88"/>
      <c r="E727" s="88"/>
      <c r="F727" s="88"/>
      <c r="G727" s="88"/>
      <c r="H727" s="88"/>
      <c r="I727" s="88"/>
      <c r="J727" s="208"/>
      <c r="K727" s="208"/>
      <c r="L727" s="88"/>
      <c r="M727" s="88"/>
      <c r="N727" s="88"/>
      <c r="O727" s="88"/>
      <c r="P727" s="88"/>
      <c r="Q727" s="88"/>
      <c r="R727" s="88"/>
      <c r="S727" s="88"/>
      <c r="T727" s="88"/>
      <c r="U727" s="88"/>
      <c r="V727" s="88"/>
      <c r="W727" s="88"/>
      <c r="X727" s="88"/>
      <c r="Y727" s="88"/>
      <c r="Z727" s="88"/>
    </row>
    <row r="728" spans="1:26" ht="9.75" customHeight="1" x14ac:dyDescent="0.15">
      <c r="A728" s="253"/>
      <c r="B728" s="253"/>
      <c r="C728" s="88"/>
      <c r="D728" s="88"/>
      <c r="E728" s="88"/>
      <c r="F728" s="88"/>
      <c r="G728" s="88"/>
      <c r="H728" s="88"/>
      <c r="I728" s="88"/>
      <c r="J728" s="208"/>
      <c r="K728" s="208"/>
      <c r="L728" s="88"/>
      <c r="M728" s="88"/>
      <c r="N728" s="88"/>
      <c r="O728" s="88"/>
      <c r="P728" s="88"/>
      <c r="Q728" s="88"/>
      <c r="R728" s="88"/>
      <c r="S728" s="88"/>
      <c r="T728" s="88"/>
      <c r="U728" s="88"/>
      <c r="V728" s="88"/>
      <c r="W728" s="88"/>
      <c r="X728" s="88"/>
      <c r="Y728" s="88"/>
      <c r="Z728" s="88"/>
    </row>
    <row r="729" spans="1:26" ht="9.75" customHeight="1" x14ac:dyDescent="0.15">
      <c r="A729" s="253"/>
      <c r="B729" s="253"/>
      <c r="C729" s="88"/>
      <c r="D729" s="88"/>
      <c r="E729" s="88"/>
      <c r="F729" s="88"/>
      <c r="G729" s="88"/>
      <c r="H729" s="88"/>
      <c r="I729" s="88"/>
      <c r="J729" s="208"/>
      <c r="K729" s="208"/>
      <c r="L729" s="88"/>
      <c r="M729" s="88"/>
      <c r="N729" s="88"/>
      <c r="O729" s="88"/>
      <c r="P729" s="88"/>
      <c r="Q729" s="88"/>
      <c r="R729" s="88"/>
      <c r="S729" s="88"/>
      <c r="T729" s="88"/>
      <c r="U729" s="88"/>
      <c r="V729" s="88"/>
      <c r="W729" s="88"/>
      <c r="X729" s="88"/>
      <c r="Y729" s="88"/>
      <c r="Z729" s="88"/>
    </row>
    <row r="730" spans="1:26" ht="9.75" customHeight="1" x14ac:dyDescent="0.15">
      <c r="A730" s="253"/>
      <c r="B730" s="253"/>
      <c r="C730" s="88"/>
      <c r="D730" s="88"/>
      <c r="E730" s="88"/>
      <c r="F730" s="88"/>
      <c r="G730" s="88"/>
      <c r="H730" s="88"/>
      <c r="I730" s="88"/>
      <c r="J730" s="208"/>
      <c r="K730" s="208"/>
      <c r="L730" s="88"/>
      <c r="M730" s="88"/>
      <c r="N730" s="88"/>
      <c r="O730" s="88"/>
      <c r="P730" s="88"/>
      <c r="Q730" s="88"/>
      <c r="R730" s="88"/>
      <c r="S730" s="88"/>
      <c r="T730" s="88"/>
      <c r="U730" s="88"/>
      <c r="V730" s="88"/>
      <c r="W730" s="88"/>
      <c r="X730" s="88"/>
      <c r="Y730" s="88"/>
      <c r="Z730" s="88"/>
    </row>
    <row r="731" spans="1:26" ht="9.75" customHeight="1" x14ac:dyDescent="0.15">
      <c r="A731" s="253"/>
      <c r="B731" s="253"/>
      <c r="C731" s="88"/>
      <c r="D731" s="88"/>
      <c r="E731" s="88"/>
      <c r="F731" s="88"/>
      <c r="G731" s="88"/>
      <c r="H731" s="88"/>
      <c r="I731" s="88"/>
      <c r="J731" s="208"/>
      <c r="K731" s="208"/>
      <c r="L731" s="88"/>
      <c r="M731" s="88"/>
      <c r="N731" s="88"/>
      <c r="O731" s="88"/>
      <c r="P731" s="88"/>
      <c r="Q731" s="88"/>
      <c r="R731" s="88"/>
      <c r="S731" s="88"/>
      <c r="T731" s="88"/>
      <c r="U731" s="88"/>
      <c r="V731" s="88"/>
      <c r="W731" s="88"/>
      <c r="X731" s="88"/>
      <c r="Y731" s="88"/>
      <c r="Z731" s="88"/>
    </row>
    <row r="732" spans="1:26" ht="9.75" customHeight="1" x14ac:dyDescent="0.15">
      <c r="A732" s="253"/>
      <c r="B732" s="253"/>
      <c r="C732" s="88"/>
      <c r="D732" s="88"/>
      <c r="E732" s="88"/>
      <c r="F732" s="88"/>
      <c r="G732" s="88"/>
      <c r="H732" s="88"/>
      <c r="I732" s="88"/>
      <c r="J732" s="208"/>
      <c r="K732" s="208"/>
      <c r="L732" s="88"/>
      <c r="M732" s="88"/>
      <c r="N732" s="88"/>
      <c r="O732" s="88"/>
      <c r="P732" s="88"/>
      <c r="Q732" s="88"/>
      <c r="R732" s="88"/>
      <c r="S732" s="88"/>
      <c r="T732" s="88"/>
      <c r="U732" s="88"/>
      <c r="V732" s="88"/>
      <c r="W732" s="88"/>
      <c r="X732" s="88"/>
      <c r="Y732" s="88"/>
      <c r="Z732" s="88"/>
    </row>
    <row r="733" spans="1:26" ht="9.75" customHeight="1" x14ac:dyDescent="0.15">
      <c r="A733" s="253"/>
      <c r="B733" s="253"/>
      <c r="C733" s="88"/>
      <c r="D733" s="88"/>
      <c r="E733" s="88"/>
      <c r="F733" s="88"/>
      <c r="G733" s="88"/>
      <c r="H733" s="88"/>
      <c r="I733" s="88"/>
      <c r="J733" s="208"/>
      <c r="K733" s="208"/>
      <c r="L733" s="88"/>
      <c r="M733" s="88"/>
      <c r="N733" s="88"/>
      <c r="O733" s="88"/>
      <c r="P733" s="88"/>
      <c r="Q733" s="88"/>
      <c r="R733" s="88"/>
      <c r="S733" s="88"/>
      <c r="T733" s="88"/>
      <c r="U733" s="88"/>
      <c r="V733" s="88"/>
      <c r="W733" s="88"/>
      <c r="X733" s="88"/>
      <c r="Y733" s="88"/>
      <c r="Z733" s="88"/>
    </row>
    <row r="734" spans="1:26" ht="9.75" customHeight="1" x14ac:dyDescent="0.15">
      <c r="A734" s="253"/>
      <c r="B734" s="253"/>
      <c r="C734" s="88"/>
      <c r="D734" s="88"/>
      <c r="E734" s="88"/>
      <c r="F734" s="88"/>
      <c r="G734" s="88"/>
      <c r="H734" s="88"/>
      <c r="I734" s="88"/>
      <c r="J734" s="208"/>
      <c r="K734" s="208"/>
      <c r="L734" s="88"/>
      <c r="M734" s="88"/>
      <c r="N734" s="88"/>
      <c r="O734" s="88"/>
      <c r="P734" s="88"/>
      <c r="Q734" s="88"/>
      <c r="R734" s="88"/>
      <c r="S734" s="88"/>
      <c r="T734" s="88"/>
      <c r="U734" s="88"/>
      <c r="V734" s="88"/>
      <c r="W734" s="88"/>
      <c r="X734" s="88"/>
      <c r="Y734" s="88"/>
      <c r="Z734" s="88"/>
    </row>
    <row r="735" spans="1:26" ht="9.75" customHeight="1" x14ac:dyDescent="0.15">
      <c r="A735" s="253"/>
      <c r="B735" s="253"/>
      <c r="C735" s="88"/>
      <c r="D735" s="88"/>
      <c r="E735" s="88"/>
      <c r="F735" s="88"/>
      <c r="G735" s="88"/>
      <c r="H735" s="88"/>
      <c r="I735" s="88"/>
      <c r="J735" s="208"/>
      <c r="K735" s="208"/>
      <c r="L735" s="88"/>
      <c r="M735" s="88"/>
      <c r="N735" s="88"/>
      <c r="O735" s="88"/>
      <c r="P735" s="88"/>
      <c r="Q735" s="88"/>
      <c r="R735" s="88"/>
      <c r="S735" s="88"/>
      <c r="T735" s="88"/>
      <c r="U735" s="88"/>
      <c r="V735" s="88"/>
      <c r="W735" s="88"/>
      <c r="X735" s="88"/>
      <c r="Y735" s="88"/>
      <c r="Z735" s="88"/>
    </row>
    <row r="736" spans="1:26" ht="9.75" customHeight="1" x14ac:dyDescent="0.15">
      <c r="A736" s="253"/>
      <c r="B736" s="253"/>
      <c r="C736" s="88"/>
      <c r="D736" s="88"/>
      <c r="E736" s="88"/>
      <c r="F736" s="88"/>
      <c r="G736" s="88"/>
      <c r="H736" s="88"/>
      <c r="I736" s="88"/>
      <c r="J736" s="208"/>
      <c r="K736" s="208"/>
      <c r="L736" s="88"/>
      <c r="M736" s="88"/>
      <c r="N736" s="88"/>
      <c r="O736" s="88"/>
      <c r="P736" s="88"/>
      <c r="Q736" s="88"/>
      <c r="R736" s="88"/>
      <c r="S736" s="88"/>
      <c r="T736" s="88"/>
      <c r="U736" s="88"/>
      <c r="V736" s="88"/>
      <c r="W736" s="88"/>
      <c r="X736" s="88"/>
      <c r="Y736" s="88"/>
      <c r="Z736" s="88"/>
    </row>
    <row r="737" spans="1:26" ht="9.75" customHeight="1" x14ac:dyDescent="0.15">
      <c r="A737" s="253"/>
      <c r="B737" s="253"/>
      <c r="C737" s="88"/>
      <c r="D737" s="88"/>
      <c r="E737" s="88"/>
      <c r="F737" s="88"/>
      <c r="G737" s="88"/>
      <c r="H737" s="88"/>
      <c r="I737" s="88"/>
      <c r="J737" s="208"/>
      <c r="K737" s="208"/>
      <c r="L737" s="88"/>
      <c r="M737" s="88"/>
      <c r="N737" s="88"/>
      <c r="O737" s="88"/>
      <c r="P737" s="88"/>
      <c r="Q737" s="88"/>
      <c r="R737" s="88"/>
      <c r="S737" s="88"/>
      <c r="T737" s="88"/>
      <c r="U737" s="88"/>
      <c r="V737" s="88"/>
      <c r="W737" s="88"/>
      <c r="X737" s="88"/>
      <c r="Y737" s="88"/>
      <c r="Z737" s="88"/>
    </row>
    <row r="738" spans="1:26" ht="9.75" customHeight="1" x14ac:dyDescent="0.15">
      <c r="A738" s="253"/>
      <c r="B738" s="253"/>
      <c r="C738" s="88"/>
      <c r="D738" s="88"/>
      <c r="E738" s="88"/>
      <c r="F738" s="88"/>
      <c r="G738" s="88"/>
      <c r="H738" s="88"/>
      <c r="I738" s="88"/>
      <c r="J738" s="208"/>
      <c r="K738" s="208"/>
      <c r="L738" s="88"/>
      <c r="M738" s="88"/>
      <c r="N738" s="88"/>
      <c r="O738" s="88"/>
      <c r="P738" s="88"/>
      <c r="Q738" s="88"/>
      <c r="R738" s="88"/>
      <c r="S738" s="88"/>
      <c r="T738" s="88"/>
      <c r="U738" s="88"/>
      <c r="V738" s="88"/>
      <c r="W738" s="88"/>
      <c r="X738" s="88"/>
      <c r="Y738" s="88"/>
      <c r="Z738" s="88"/>
    </row>
    <row r="739" spans="1:26" ht="9.75" customHeight="1" x14ac:dyDescent="0.15">
      <c r="A739" s="253"/>
      <c r="B739" s="253"/>
      <c r="C739" s="88"/>
      <c r="D739" s="88"/>
      <c r="E739" s="88"/>
      <c r="F739" s="88"/>
      <c r="G739" s="88"/>
      <c r="H739" s="88"/>
      <c r="I739" s="88"/>
      <c r="J739" s="208"/>
      <c r="K739" s="208"/>
      <c r="L739" s="88"/>
      <c r="M739" s="88"/>
      <c r="N739" s="88"/>
      <c r="O739" s="88"/>
      <c r="P739" s="88"/>
      <c r="Q739" s="88"/>
      <c r="R739" s="88"/>
      <c r="S739" s="88"/>
      <c r="T739" s="88"/>
      <c r="U739" s="88"/>
      <c r="V739" s="88"/>
      <c r="W739" s="88"/>
      <c r="X739" s="88"/>
      <c r="Y739" s="88"/>
      <c r="Z739" s="88"/>
    </row>
    <row r="740" spans="1:26" ht="9.75" customHeight="1" x14ac:dyDescent="0.15">
      <c r="A740" s="253"/>
      <c r="B740" s="253"/>
      <c r="C740" s="88"/>
      <c r="D740" s="88"/>
      <c r="E740" s="88"/>
      <c r="F740" s="88"/>
      <c r="G740" s="88"/>
      <c r="H740" s="88"/>
      <c r="I740" s="88"/>
      <c r="J740" s="208"/>
      <c r="K740" s="208"/>
      <c r="L740" s="88"/>
      <c r="M740" s="88"/>
      <c r="N740" s="88"/>
      <c r="O740" s="88"/>
      <c r="P740" s="88"/>
      <c r="Q740" s="88"/>
      <c r="R740" s="88"/>
      <c r="S740" s="88"/>
      <c r="T740" s="88"/>
      <c r="U740" s="88"/>
      <c r="V740" s="88"/>
      <c r="W740" s="88"/>
      <c r="X740" s="88"/>
      <c r="Y740" s="88"/>
      <c r="Z740" s="88"/>
    </row>
    <row r="741" spans="1:26" ht="9.75" customHeight="1" x14ac:dyDescent="0.15">
      <c r="A741" s="253"/>
      <c r="B741" s="253"/>
      <c r="C741" s="88"/>
      <c r="D741" s="88"/>
      <c r="E741" s="88"/>
      <c r="F741" s="88"/>
      <c r="G741" s="88"/>
      <c r="H741" s="88"/>
      <c r="I741" s="88"/>
      <c r="J741" s="208"/>
      <c r="K741" s="208"/>
      <c r="L741" s="88"/>
      <c r="M741" s="88"/>
      <c r="N741" s="88"/>
      <c r="O741" s="88"/>
      <c r="P741" s="88"/>
      <c r="Q741" s="88"/>
      <c r="R741" s="88"/>
      <c r="S741" s="88"/>
      <c r="T741" s="88"/>
      <c r="U741" s="88"/>
      <c r="V741" s="88"/>
      <c r="W741" s="88"/>
      <c r="X741" s="88"/>
      <c r="Y741" s="88"/>
      <c r="Z741" s="88"/>
    </row>
    <row r="742" spans="1:26" ht="9.75" customHeight="1" x14ac:dyDescent="0.15">
      <c r="A742" s="253"/>
      <c r="B742" s="253"/>
      <c r="C742" s="88"/>
      <c r="D742" s="88"/>
      <c r="E742" s="88"/>
      <c r="F742" s="88"/>
      <c r="G742" s="88"/>
      <c r="H742" s="88"/>
      <c r="I742" s="88"/>
      <c r="J742" s="208"/>
      <c r="K742" s="208"/>
      <c r="L742" s="88"/>
      <c r="M742" s="88"/>
      <c r="N742" s="88"/>
      <c r="O742" s="88"/>
      <c r="P742" s="88"/>
      <c r="Q742" s="88"/>
      <c r="R742" s="88"/>
      <c r="S742" s="88"/>
      <c r="T742" s="88"/>
      <c r="U742" s="88"/>
      <c r="V742" s="88"/>
      <c r="W742" s="88"/>
      <c r="X742" s="88"/>
      <c r="Y742" s="88"/>
      <c r="Z742" s="88"/>
    </row>
    <row r="743" spans="1:26" ht="9.75" customHeight="1" x14ac:dyDescent="0.15">
      <c r="A743" s="253"/>
      <c r="B743" s="253"/>
      <c r="C743" s="88"/>
      <c r="D743" s="88"/>
      <c r="E743" s="88"/>
      <c r="F743" s="88"/>
      <c r="G743" s="88"/>
      <c r="H743" s="88"/>
      <c r="I743" s="88"/>
      <c r="J743" s="208"/>
      <c r="K743" s="208"/>
      <c r="L743" s="88"/>
      <c r="M743" s="88"/>
      <c r="N743" s="88"/>
      <c r="O743" s="88"/>
      <c r="P743" s="88"/>
      <c r="Q743" s="88"/>
      <c r="R743" s="88"/>
      <c r="S743" s="88"/>
      <c r="T743" s="88"/>
      <c r="U743" s="88"/>
      <c r="V743" s="88"/>
      <c r="W743" s="88"/>
      <c r="X743" s="88"/>
      <c r="Y743" s="88"/>
      <c r="Z743" s="88"/>
    </row>
    <row r="744" spans="1:26" ht="9.75" customHeight="1" x14ac:dyDescent="0.15">
      <c r="A744" s="253"/>
      <c r="B744" s="253"/>
      <c r="C744" s="88"/>
      <c r="D744" s="88"/>
      <c r="E744" s="88"/>
      <c r="F744" s="88"/>
      <c r="G744" s="88"/>
      <c r="H744" s="88"/>
      <c r="I744" s="88"/>
      <c r="J744" s="208"/>
      <c r="K744" s="208"/>
      <c r="L744" s="88"/>
      <c r="M744" s="88"/>
      <c r="N744" s="88"/>
      <c r="O744" s="88"/>
      <c r="P744" s="88"/>
      <c r="Q744" s="88"/>
      <c r="R744" s="88"/>
      <c r="S744" s="88"/>
      <c r="T744" s="88"/>
      <c r="U744" s="88"/>
      <c r="V744" s="88"/>
      <c r="W744" s="88"/>
      <c r="X744" s="88"/>
      <c r="Y744" s="88"/>
      <c r="Z744" s="88"/>
    </row>
    <row r="745" spans="1:26" ht="9.75" customHeight="1" x14ac:dyDescent="0.15">
      <c r="A745" s="253"/>
      <c r="B745" s="253"/>
      <c r="C745" s="88"/>
      <c r="D745" s="88"/>
      <c r="E745" s="88"/>
      <c r="F745" s="88"/>
      <c r="G745" s="88"/>
      <c r="H745" s="88"/>
      <c r="I745" s="88"/>
      <c r="J745" s="208"/>
      <c r="K745" s="208"/>
      <c r="L745" s="88"/>
      <c r="M745" s="88"/>
      <c r="N745" s="88"/>
      <c r="O745" s="88"/>
      <c r="P745" s="88"/>
      <c r="Q745" s="88"/>
      <c r="R745" s="88"/>
      <c r="S745" s="88"/>
      <c r="T745" s="88"/>
      <c r="U745" s="88"/>
      <c r="V745" s="88"/>
      <c r="W745" s="88"/>
      <c r="X745" s="88"/>
      <c r="Y745" s="88"/>
      <c r="Z745" s="88"/>
    </row>
    <row r="746" spans="1:26" ht="9.75" customHeight="1" x14ac:dyDescent="0.15">
      <c r="A746" s="253"/>
      <c r="B746" s="253"/>
      <c r="C746" s="88"/>
      <c r="D746" s="88"/>
      <c r="E746" s="88"/>
      <c r="F746" s="88"/>
      <c r="G746" s="88"/>
      <c r="H746" s="88"/>
      <c r="I746" s="88"/>
      <c r="J746" s="208"/>
      <c r="K746" s="208"/>
      <c r="L746" s="88"/>
      <c r="M746" s="88"/>
      <c r="N746" s="88"/>
      <c r="O746" s="88"/>
      <c r="P746" s="88"/>
      <c r="Q746" s="88"/>
      <c r="R746" s="88"/>
      <c r="S746" s="88"/>
      <c r="T746" s="88"/>
      <c r="U746" s="88"/>
      <c r="V746" s="88"/>
      <c r="W746" s="88"/>
      <c r="X746" s="88"/>
      <c r="Y746" s="88"/>
      <c r="Z746" s="88"/>
    </row>
    <row r="747" spans="1:26" ht="9.75" customHeight="1" x14ac:dyDescent="0.15">
      <c r="A747" s="253"/>
      <c r="B747" s="253"/>
      <c r="C747" s="88"/>
      <c r="D747" s="88"/>
      <c r="E747" s="88"/>
      <c r="F747" s="88"/>
      <c r="G747" s="88"/>
      <c r="H747" s="88"/>
      <c r="I747" s="88"/>
      <c r="J747" s="208"/>
      <c r="K747" s="208"/>
      <c r="L747" s="88"/>
      <c r="M747" s="88"/>
      <c r="N747" s="88"/>
      <c r="O747" s="88"/>
      <c r="P747" s="88"/>
      <c r="Q747" s="88"/>
      <c r="R747" s="88"/>
      <c r="S747" s="88"/>
      <c r="T747" s="88"/>
      <c r="U747" s="88"/>
      <c r="V747" s="88"/>
      <c r="W747" s="88"/>
      <c r="X747" s="88"/>
      <c r="Y747" s="88"/>
      <c r="Z747" s="88"/>
    </row>
    <row r="748" spans="1:26" ht="9.75" customHeight="1" x14ac:dyDescent="0.15">
      <c r="A748" s="253"/>
      <c r="B748" s="253"/>
      <c r="C748" s="88"/>
      <c r="D748" s="88"/>
      <c r="E748" s="88"/>
      <c r="F748" s="88"/>
      <c r="G748" s="88"/>
      <c r="H748" s="88"/>
      <c r="I748" s="88"/>
      <c r="J748" s="208"/>
      <c r="K748" s="208"/>
      <c r="L748" s="88"/>
      <c r="M748" s="88"/>
      <c r="N748" s="88"/>
      <c r="O748" s="88"/>
      <c r="P748" s="88"/>
      <c r="Q748" s="88"/>
      <c r="R748" s="88"/>
      <c r="S748" s="88"/>
      <c r="T748" s="88"/>
      <c r="U748" s="88"/>
      <c r="V748" s="88"/>
      <c r="W748" s="88"/>
      <c r="X748" s="88"/>
      <c r="Y748" s="88"/>
      <c r="Z748" s="88"/>
    </row>
    <row r="749" spans="1:26" ht="9.75" customHeight="1" x14ac:dyDescent="0.15">
      <c r="A749" s="253"/>
      <c r="B749" s="253"/>
      <c r="C749" s="88"/>
      <c r="D749" s="88"/>
      <c r="E749" s="88"/>
      <c r="F749" s="88"/>
      <c r="G749" s="88"/>
      <c r="H749" s="88"/>
      <c r="I749" s="88"/>
      <c r="J749" s="208"/>
      <c r="K749" s="208"/>
      <c r="L749" s="88"/>
      <c r="M749" s="88"/>
      <c r="N749" s="88"/>
      <c r="O749" s="88"/>
      <c r="P749" s="88"/>
      <c r="Q749" s="88"/>
      <c r="R749" s="88"/>
      <c r="S749" s="88"/>
      <c r="T749" s="88"/>
      <c r="U749" s="88"/>
      <c r="V749" s="88"/>
      <c r="W749" s="88"/>
      <c r="X749" s="88"/>
      <c r="Y749" s="88"/>
      <c r="Z749" s="88"/>
    </row>
    <row r="750" spans="1:26" ht="9.75" customHeight="1" x14ac:dyDescent="0.15">
      <c r="A750" s="253"/>
      <c r="B750" s="253"/>
      <c r="C750" s="88"/>
      <c r="D750" s="88"/>
      <c r="E750" s="88"/>
      <c r="F750" s="88"/>
      <c r="G750" s="88"/>
      <c r="H750" s="88"/>
      <c r="I750" s="88"/>
      <c r="J750" s="208"/>
      <c r="K750" s="208"/>
      <c r="L750" s="88"/>
      <c r="M750" s="88"/>
      <c r="N750" s="88"/>
      <c r="O750" s="88"/>
      <c r="P750" s="88"/>
      <c r="Q750" s="88"/>
      <c r="R750" s="88"/>
      <c r="S750" s="88"/>
      <c r="T750" s="88"/>
      <c r="U750" s="88"/>
      <c r="V750" s="88"/>
      <c r="W750" s="88"/>
      <c r="X750" s="88"/>
      <c r="Y750" s="88"/>
      <c r="Z750" s="88"/>
    </row>
    <row r="751" spans="1:26" ht="9.75" customHeight="1" x14ac:dyDescent="0.15">
      <c r="A751" s="253"/>
      <c r="B751" s="253"/>
      <c r="C751" s="88"/>
      <c r="D751" s="88"/>
      <c r="E751" s="88"/>
      <c r="F751" s="88"/>
      <c r="G751" s="88"/>
      <c r="H751" s="88"/>
      <c r="I751" s="88"/>
      <c r="J751" s="208"/>
      <c r="K751" s="208"/>
      <c r="L751" s="88"/>
      <c r="M751" s="88"/>
      <c r="N751" s="88"/>
      <c r="O751" s="88"/>
      <c r="P751" s="88"/>
      <c r="Q751" s="88"/>
      <c r="R751" s="88"/>
      <c r="S751" s="88"/>
      <c r="T751" s="88"/>
      <c r="U751" s="88"/>
      <c r="V751" s="88"/>
      <c r="W751" s="88"/>
      <c r="X751" s="88"/>
      <c r="Y751" s="88"/>
      <c r="Z751" s="88"/>
    </row>
    <row r="752" spans="1:26" ht="9.75" customHeight="1" x14ac:dyDescent="0.15">
      <c r="A752" s="253"/>
      <c r="B752" s="253"/>
      <c r="C752" s="88"/>
      <c r="D752" s="88"/>
      <c r="E752" s="88"/>
      <c r="F752" s="88"/>
      <c r="G752" s="88"/>
      <c r="H752" s="88"/>
      <c r="I752" s="88"/>
      <c r="J752" s="208"/>
      <c r="K752" s="208"/>
      <c r="L752" s="88"/>
      <c r="M752" s="88"/>
      <c r="N752" s="88"/>
      <c r="O752" s="88"/>
      <c r="P752" s="88"/>
      <c r="Q752" s="88"/>
      <c r="R752" s="88"/>
      <c r="S752" s="88"/>
      <c r="T752" s="88"/>
      <c r="U752" s="88"/>
      <c r="V752" s="88"/>
      <c r="W752" s="88"/>
      <c r="X752" s="88"/>
      <c r="Y752" s="88"/>
      <c r="Z752" s="88"/>
    </row>
    <row r="753" spans="1:26" ht="9.75" customHeight="1" x14ac:dyDescent="0.15">
      <c r="A753" s="253"/>
      <c r="B753" s="253"/>
      <c r="C753" s="88"/>
      <c r="D753" s="88"/>
      <c r="E753" s="88"/>
      <c r="F753" s="88"/>
      <c r="G753" s="88"/>
      <c r="H753" s="88"/>
      <c r="I753" s="88"/>
      <c r="J753" s="208"/>
      <c r="K753" s="208"/>
      <c r="L753" s="88"/>
      <c r="M753" s="88"/>
      <c r="N753" s="88"/>
      <c r="O753" s="88"/>
      <c r="P753" s="88"/>
      <c r="Q753" s="88"/>
      <c r="R753" s="88"/>
      <c r="S753" s="88"/>
      <c r="T753" s="88"/>
      <c r="U753" s="88"/>
      <c r="V753" s="88"/>
      <c r="W753" s="88"/>
      <c r="X753" s="88"/>
      <c r="Y753" s="88"/>
      <c r="Z753" s="88"/>
    </row>
    <row r="754" spans="1:26" ht="9.75" customHeight="1" x14ac:dyDescent="0.15">
      <c r="A754" s="253"/>
      <c r="B754" s="253"/>
      <c r="C754" s="88"/>
      <c r="D754" s="88"/>
      <c r="E754" s="88"/>
      <c r="F754" s="88"/>
      <c r="G754" s="88"/>
      <c r="H754" s="88"/>
      <c r="I754" s="88"/>
      <c r="J754" s="208"/>
      <c r="K754" s="208"/>
      <c r="L754" s="88"/>
      <c r="M754" s="88"/>
      <c r="N754" s="88"/>
      <c r="O754" s="88"/>
      <c r="P754" s="88"/>
      <c r="Q754" s="88"/>
      <c r="R754" s="88"/>
      <c r="S754" s="88"/>
      <c r="T754" s="88"/>
      <c r="U754" s="88"/>
      <c r="V754" s="88"/>
      <c r="W754" s="88"/>
      <c r="X754" s="88"/>
      <c r="Y754" s="88"/>
      <c r="Z754" s="88"/>
    </row>
    <row r="755" spans="1:26" ht="9.75" customHeight="1" x14ac:dyDescent="0.15">
      <c r="A755" s="253"/>
      <c r="B755" s="253"/>
      <c r="C755" s="88"/>
      <c r="D755" s="88"/>
      <c r="E755" s="88"/>
      <c r="F755" s="88"/>
      <c r="G755" s="88"/>
      <c r="H755" s="88"/>
      <c r="I755" s="88"/>
      <c r="J755" s="208"/>
      <c r="K755" s="208"/>
      <c r="L755" s="88"/>
      <c r="M755" s="88"/>
      <c r="N755" s="88"/>
      <c r="O755" s="88"/>
      <c r="P755" s="88"/>
      <c r="Q755" s="88"/>
      <c r="R755" s="88"/>
      <c r="S755" s="88"/>
      <c r="T755" s="88"/>
      <c r="U755" s="88"/>
      <c r="V755" s="88"/>
      <c r="W755" s="88"/>
      <c r="X755" s="88"/>
      <c r="Y755" s="88"/>
      <c r="Z755" s="88"/>
    </row>
    <row r="756" spans="1:26" ht="9.75" customHeight="1" x14ac:dyDescent="0.15">
      <c r="A756" s="253"/>
      <c r="B756" s="253"/>
      <c r="C756" s="88"/>
      <c r="D756" s="88"/>
      <c r="E756" s="88"/>
      <c r="F756" s="88"/>
      <c r="G756" s="88"/>
      <c r="H756" s="88"/>
      <c r="I756" s="88"/>
      <c r="J756" s="208"/>
      <c r="K756" s="208"/>
      <c r="L756" s="88"/>
      <c r="M756" s="88"/>
      <c r="N756" s="88"/>
      <c r="O756" s="88"/>
      <c r="P756" s="88"/>
      <c r="Q756" s="88"/>
      <c r="R756" s="88"/>
      <c r="S756" s="88"/>
      <c r="T756" s="88"/>
      <c r="U756" s="88"/>
      <c r="V756" s="88"/>
      <c r="W756" s="88"/>
      <c r="X756" s="88"/>
      <c r="Y756" s="88"/>
      <c r="Z756" s="88"/>
    </row>
    <row r="757" spans="1:26" ht="9.75" customHeight="1" x14ac:dyDescent="0.15">
      <c r="A757" s="253"/>
      <c r="B757" s="253"/>
      <c r="C757" s="88"/>
      <c r="D757" s="88"/>
      <c r="E757" s="88"/>
      <c r="F757" s="88"/>
      <c r="G757" s="88"/>
      <c r="H757" s="88"/>
      <c r="I757" s="88"/>
      <c r="J757" s="208"/>
      <c r="K757" s="208"/>
      <c r="L757" s="88"/>
      <c r="M757" s="88"/>
      <c r="N757" s="88"/>
      <c r="O757" s="88"/>
      <c r="P757" s="88"/>
      <c r="Q757" s="88"/>
      <c r="R757" s="88"/>
      <c r="S757" s="88"/>
      <c r="T757" s="88"/>
      <c r="U757" s="88"/>
      <c r="V757" s="88"/>
      <c r="W757" s="88"/>
      <c r="X757" s="88"/>
      <c r="Y757" s="88"/>
      <c r="Z757" s="88"/>
    </row>
    <row r="758" spans="1:26" ht="9.75" customHeight="1" x14ac:dyDescent="0.15">
      <c r="A758" s="253"/>
      <c r="B758" s="253"/>
      <c r="C758" s="88"/>
      <c r="D758" s="88"/>
      <c r="E758" s="88"/>
      <c r="F758" s="88"/>
      <c r="G758" s="88"/>
      <c r="H758" s="88"/>
      <c r="I758" s="88"/>
      <c r="J758" s="208"/>
      <c r="K758" s="208"/>
      <c r="L758" s="88"/>
      <c r="M758" s="88"/>
      <c r="N758" s="88"/>
      <c r="O758" s="88"/>
      <c r="P758" s="88"/>
      <c r="Q758" s="88"/>
      <c r="R758" s="88"/>
      <c r="S758" s="88"/>
      <c r="T758" s="88"/>
      <c r="U758" s="88"/>
      <c r="V758" s="88"/>
      <c r="W758" s="88"/>
      <c r="X758" s="88"/>
      <c r="Y758" s="88"/>
      <c r="Z758" s="88"/>
    </row>
    <row r="759" spans="1:26" ht="9.75" customHeight="1" x14ac:dyDescent="0.15">
      <c r="A759" s="253"/>
      <c r="B759" s="253"/>
      <c r="C759" s="88"/>
      <c r="D759" s="88"/>
      <c r="E759" s="88"/>
      <c r="F759" s="88"/>
      <c r="G759" s="88"/>
      <c r="H759" s="88"/>
      <c r="I759" s="88"/>
      <c r="J759" s="208"/>
      <c r="K759" s="208"/>
      <c r="L759" s="88"/>
      <c r="M759" s="88"/>
      <c r="N759" s="88"/>
      <c r="O759" s="88"/>
      <c r="P759" s="88"/>
      <c r="Q759" s="88"/>
      <c r="R759" s="88"/>
      <c r="S759" s="88"/>
      <c r="T759" s="88"/>
      <c r="U759" s="88"/>
      <c r="V759" s="88"/>
      <c r="W759" s="88"/>
      <c r="X759" s="88"/>
      <c r="Y759" s="88"/>
      <c r="Z759" s="88"/>
    </row>
    <row r="760" spans="1:26" ht="9.75" customHeight="1" x14ac:dyDescent="0.15">
      <c r="A760" s="253"/>
      <c r="B760" s="253"/>
      <c r="C760" s="88"/>
      <c r="D760" s="88"/>
      <c r="E760" s="88"/>
      <c r="F760" s="88"/>
      <c r="G760" s="88"/>
      <c r="H760" s="88"/>
      <c r="I760" s="88"/>
      <c r="J760" s="208"/>
      <c r="K760" s="208"/>
      <c r="L760" s="88"/>
      <c r="M760" s="88"/>
      <c r="N760" s="88"/>
      <c r="O760" s="88"/>
      <c r="P760" s="88"/>
      <c r="Q760" s="88"/>
      <c r="R760" s="88"/>
      <c r="S760" s="88"/>
      <c r="T760" s="88"/>
      <c r="U760" s="88"/>
      <c r="V760" s="88"/>
      <c r="W760" s="88"/>
      <c r="X760" s="88"/>
      <c r="Y760" s="88"/>
      <c r="Z760" s="88"/>
    </row>
    <row r="761" spans="1:26" ht="9.75" customHeight="1" x14ac:dyDescent="0.15">
      <c r="A761" s="253"/>
      <c r="B761" s="253"/>
      <c r="C761" s="88"/>
      <c r="D761" s="88"/>
      <c r="E761" s="88"/>
      <c r="F761" s="88"/>
      <c r="G761" s="88"/>
      <c r="H761" s="88"/>
      <c r="I761" s="88"/>
      <c r="J761" s="208"/>
      <c r="K761" s="208"/>
      <c r="L761" s="88"/>
      <c r="M761" s="88"/>
      <c r="N761" s="88"/>
      <c r="O761" s="88"/>
      <c r="P761" s="88"/>
      <c r="Q761" s="88"/>
      <c r="R761" s="88"/>
      <c r="S761" s="88"/>
      <c r="T761" s="88"/>
      <c r="U761" s="88"/>
      <c r="V761" s="88"/>
      <c r="W761" s="88"/>
      <c r="X761" s="88"/>
      <c r="Y761" s="88"/>
      <c r="Z761" s="88"/>
    </row>
    <row r="762" spans="1:26" ht="9.75" customHeight="1" x14ac:dyDescent="0.15">
      <c r="A762" s="253"/>
      <c r="B762" s="253"/>
      <c r="C762" s="88"/>
      <c r="D762" s="88"/>
      <c r="E762" s="88"/>
      <c r="F762" s="88"/>
      <c r="G762" s="88"/>
      <c r="H762" s="88"/>
      <c r="I762" s="88"/>
      <c r="J762" s="208"/>
      <c r="K762" s="208"/>
      <c r="L762" s="88"/>
      <c r="M762" s="88"/>
      <c r="N762" s="88"/>
      <c r="O762" s="88"/>
      <c r="P762" s="88"/>
      <c r="Q762" s="88"/>
      <c r="R762" s="88"/>
      <c r="S762" s="88"/>
      <c r="T762" s="88"/>
      <c r="U762" s="88"/>
      <c r="V762" s="88"/>
      <c r="W762" s="88"/>
      <c r="X762" s="88"/>
      <c r="Y762" s="88"/>
      <c r="Z762" s="88"/>
    </row>
    <row r="763" spans="1:26" ht="9.75" customHeight="1" x14ac:dyDescent="0.15">
      <c r="A763" s="253"/>
      <c r="B763" s="253"/>
      <c r="C763" s="88"/>
      <c r="D763" s="88"/>
      <c r="E763" s="88"/>
      <c r="F763" s="88"/>
      <c r="G763" s="88"/>
      <c r="H763" s="88"/>
      <c r="I763" s="88"/>
      <c r="J763" s="208"/>
      <c r="K763" s="208"/>
      <c r="L763" s="88"/>
      <c r="M763" s="88"/>
      <c r="N763" s="88"/>
      <c r="O763" s="88"/>
      <c r="P763" s="88"/>
      <c r="Q763" s="88"/>
      <c r="R763" s="88"/>
      <c r="S763" s="88"/>
      <c r="T763" s="88"/>
      <c r="U763" s="88"/>
      <c r="V763" s="88"/>
      <c r="W763" s="88"/>
      <c r="X763" s="88"/>
      <c r="Y763" s="88"/>
      <c r="Z763" s="88"/>
    </row>
    <row r="764" spans="1:26" ht="9.75" customHeight="1" x14ac:dyDescent="0.15">
      <c r="A764" s="253"/>
      <c r="B764" s="253"/>
      <c r="C764" s="88"/>
      <c r="D764" s="88"/>
      <c r="E764" s="88"/>
      <c r="F764" s="88"/>
      <c r="G764" s="88"/>
      <c r="H764" s="88"/>
      <c r="I764" s="88"/>
      <c r="J764" s="208"/>
      <c r="K764" s="208"/>
      <c r="L764" s="88"/>
      <c r="M764" s="88"/>
      <c r="N764" s="88"/>
      <c r="O764" s="88"/>
      <c r="P764" s="88"/>
      <c r="Q764" s="88"/>
      <c r="R764" s="88"/>
      <c r="S764" s="88"/>
      <c r="T764" s="88"/>
      <c r="U764" s="88"/>
      <c r="V764" s="88"/>
      <c r="W764" s="88"/>
      <c r="X764" s="88"/>
      <c r="Y764" s="88"/>
      <c r="Z764" s="88"/>
    </row>
    <row r="765" spans="1:26" ht="9.75" customHeight="1" x14ac:dyDescent="0.15">
      <c r="A765" s="253"/>
      <c r="B765" s="253"/>
      <c r="C765" s="88"/>
      <c r="D765" s="88"/>
      <c r="E765" s="88"/>
      <c r="F765" s="88"/>
      <c r="G765" s="88"/>
      <c r="H765" s="88"/>
      <c r="I765" s="88"/>
      <c r="J765" s="208"/>
      <c r="K765" s="208"/>
      <c r="L765" s="88"/>
      <c r="M765" s="88"/>
      <c r="N765" s="88"/>
      <c r="O765" s="88"/>
      <c r="P765" s="88"/>
      <c r="Q765" s="88"/>
      <c r="R765" s="88"/>
      <c r="S765" s="88"/>
      <c r="T765" s="88"/>
      <c r="U765" s="88"/>
      <c r="V765" s="88"/>
      <c r="W765" s="88"/>
      <c r="X765" s="88"/>
      <c r="Y765" s="88"/>
      <c r="Z765" s="88"/>
    </row>
    <row r="766" spans="1:26" ht="9.75" customHeight="1" x14ac:dyDescent="0.15">
      <c r="A766" s="253"/>
      <c r="B766" s="253"/>
      <c r="C766" s="88"/>
      <c r="D766" s="88"/>
      <c r="E766" s="88"/>
      <c r="F766" s="88"/>
      <c r="G766" s="88"/>
      <c r="H766" s="88"/>
      <c r="I766" s="88"/>
      <c r="J766" s="208"/>
      <c r="K766" s="208"/>
      <c r="L766" s="88"/>
      <c r="M766" s="88"/>
      <c r="N766" s="88"/>
      <c r="O766" s="88"/>
      <c r="P766" s="88"/>
      <c r="Q766" s="88"/>
      <c r="R766" s="88"/>
      <c r="S766" s="88"/>
      <c r="T766" s="88"/>
      <c r="U766" s="88"/>
      <c r="V766" s="88"/>
      <c r="W766" s="88"/>
      <c r="X766" s="88"/>
      <c r="Y766" s="88"/>
      <c r="Z766" s="88"/>
    </row>
    <row r="767" spans="1:26" ht="9.75" customHeight="1" x14ac:dyDescent="0.15">
      <c r="A767" s="253"/>
      <c r="B767" s="253"/>
      <c r="C767" s="88"/>
      <c r="D767" s="88"/>
      <c r="E767" s="88"/>
      <c r="F767" s="88"/>
      <c r="G767" s="88"/>
      <c r="H767" s="88"/>
      <c r="I767" s="88"/>
      <c r="J767" s="208"/>
      <c r="K767" s="208"/>
      <c r="L767" s="88"/>
      <c r="M767" s="88"/>
      <c r="N767" s="88"/>
      <c r="O767" s="88"/>
      <c r="P767" s="88"/>
      <c r="Q767" s="88"/>
      <c r="R767" s="88"/>
      <c r="S767" s="88"/>
      <c r="T767" s="88"/>
      <c r="U767" s="88"/>
      <c r="V767" s="88"/>
      <c r="W767" s="88"/>
      <c r="X767" s="88"/>
      <c r="Y767" s="88"/>
      <c r="Z767" s="88"/>
    </row>
    <row r="768" spans="1:26" ht="9.75" customHeight="1" x14ac:dyDescent="0.15">
      <c r="A768" s="253"/>
      <c r="B768" s="253"/>
      <c r="C768" s="88"/>
      <c r="D768" s="88"/>
      <c r="E768" s="88"/>
      <c r="F768" s="88"/>
      <c r="G768" s="88"/>
      <c r="H768" s="88"/>
      <c r="I768" s="88"/>
      <c r="J768" s="208"/>
      <c r="K768" s="208"/>
      <c r="L768" s="88"/>
      <c r="M768" s="88"/>
      <c r="N768" s="88"/>
      <c r="O768" s="88"/>
      <c r="P768" s="88"/>
      <c r="Q768" s="88"/>
      <c r="R768" s="88"/>
      <c r="S768" s="88"/>
      <c r="T768" s="88"/>
      <c r="U768" s="88"/>
      <c r="V768" s="88"/>
      <c r="W768" s="88"/>
      <c r="X768" s="88"/>
      <c r="Y768" s="88"/>
      <c r="Z768" s="88"/>
    </row>
    <row r="769" spans="1:26" ht="9.75" customHeight="1" x14ac:dyDescent="0.15">
      <c r="A769" s="253"/>
      <c r="B769" s="253"/>
      <c r="C769" s="88"/>
      <c r="D769" s="88"/>
      <c r="E769" s="88"/>
      <c r="F769" s="88"/>
      <c r="G769" s="88"/>
      <c r="H769" s="88"/>
      <c r="I769" s="88"/>
      <c r="J769" s="208"/>
      <c r="K769" s="208"/>
      <c r="L769" s="88"/>
      <c r="M769" s="88"/>
      <c r="N769" s="88"/>
      <c r="O769" s="88"/>
      <c r="P769" s="88"/>
      <c r="Q769" s="88"/>
      <c r="R769" s="88"/>
      <c r="S769" s="88"/>
      <c r="T769" s="88"/>
      <c r="U769" s="88"/>
      <c r="V769" s="88"/>
      <c r="W769" s="88"/>
      <c r="X769" s="88"/>
      <c r="Y769" s="88"/>
      <c r="Z769" s="88"/>
    </row>
    <row r="770" spans="1:26" ht="9.75" customHeight="1" x14ac:dyDescent="0.15">
      <c r="A770" s="253"/>
      <c r="B770" s="253"/>
      <c r="C770" s="88"/>
      <c r="D770" s="88"/>
      <c r="E770" s="88"/>
      <c r="F770" s="88"/>
      <c r="G770" s="88"/>
      <c r="H770" s="88"/>
      <c r="I770" s="88"/>
      <c r="J770" s="208"/>
      <c r="K770" s="208"/>
      <c r="L770" s="88"/>
      <c r="M770" s="88"/>
      <c r="N770" s="88"/>
      <c r="O770" s="88"/>
      <c r="P770" s="88"/>
      <c r="Q770" s="88"/>
      <c r="R770" s="88"/>
      <c r="S770" s="88"/>
      <c r="T770" s="88"/>
      <c r="U770" s="88"/>
      <c r="V770" s="88"/>
      <c r="W770" s="88"/>
      <c r="X770" s="88"/>
      <c r="Y770" s="88"/>
      <c r="Z770" s="88"/>
    </row>
    <row r="771" spans="1:26" ht="9.75" customHeight="1" x14ac:dyDescent="0.15">
      <c r="A771" s="253"/>
      <c r="B771" s="253"/>
      <c r="C771" s="88"/>
      <c r="D771" s="88"/>
      <c r="E771" s="88"/>
      <c r="F771" s="88"/>
      <c r="G771" s="88"/>
      <c r="H771" s="88"/>
      <c r="I771" s="88"/>
      <c r="J771" s="208"/>
      <c r="K771" s="208"/>
      <c r="L771" s="88"/>
      <c r="M771" s="88"/>
      <c r="N771" s="88"/>
      <c r="O771" s="88"/>
      <c r="P771" s="88"/>
      <c r="Q771" s="88"/>
      <c r="R771" s="88"/>
      <c r="S771" s="88"/>
      <c r="T771" s="88"/>
      <c r="U771" s="88"/>
      <c r="V771" s="88"/>
      <c r="W771" s="88"/>
      <c r="X771" s="88"/>
      <c r="Y771" s="88"/>
      <c r="Z771" s="88"/>
    </row>
    <row r="772" spans="1:26" ht="9.75" customHeight="1" x14ac:dyDescent="0.15">
      <c r="A772" s="253"/>
      <c r="B772" s="253"/>
      <c r="C772" s="88"/>
      <c r="D772" s="88"/>
      <c r="E772" s="88"/>
      <c r="F772" s="88"/>
      <c r="G772" s="88"/>
      <c r="H772" s="88"/>
      <c r="I772" s="88"/>
      <c r="J772" s="208"/>
      <c r="K772" s="208"/>
      <c r="L772" s="88"/>
      <c r="M772" s="88"/>
      <c r="N772" s="88"/>
      <c r="O772" s="88"/>
      <c r="P772" s="88"/>
      <c r="Q772" s="88"/>
      <c r="R772" s="88"/>
      <c r="S772" s="88"/>
      <c r="T772" s="88"/>
      <c r="U772" s="88"/>
      <c r="V772" s="88"/>
      <c r="W772" s="88"/>
      <c r="X772" s="88"/>
      <c r="Y772" s="88"/>
      <c r="Z772" s="88"/>
    </row>
    <row r="773" spans="1:26" ht="9.75" customHeight="1" x14ac:dyDescent="0.15">
      <c r="A773" s="253"/>
      <c r="B773" s="253"/>
      <c r="C773" s="88"/>
      <c r="D773" s="88"/>
      <c r="E773" s="88"/>
      <c r="F773" s="88"/>
      <c r="G773" s="88"/>
      <c r="H773" s="88"/>
      <c r="I773" s="88"/>
      <c r="J773" s="208"/>
      <c r="K773" s="208"/>
      <c r="L773" s="88"/>
      <c r="M773" s="88"/>
      <c r="N773" s="88"/>
      <c r="O773" s="88"/>
      <c r="P773" s="88"/>
      <c r="Q773" s="88"/>
      <c r="R773" s="88"/>
      <c r="S773" s="88"/>
      <c r="T773" s="88"/>
      <c r="U773" s="88"/>
      <c r="V773" s="88"/>
      <c r="W773" s="88"/>
      <c r="X773" s="88"/>
      <c r="Y773" s="88"/>
      <c r="Z773" s="88"/>
    </row>
    <row r="774" spans="1:26" ht="9.75" customHeight="1" x14ac:dyDescent="0.15">
      <c r="A774" s="253"/>
      <c r="B774" s="253"/>
      <c r="C774" s="88"/>
      <c r="D774" s="88"/>
      <c r="E774" s="88"/>
      <c r="F774" s="88"/>
      <c r="G774" s="88"/>
      <c r="H774" s="88"/>
      <c r="I774" s="88"/>
      <c r="J774" s="208"/>
      <c r="K774" s="208"/>
      <c r="L774" s="88"/>
      <c r="M774" s="88"/>
      <c r="N774" s="88"/>
      <c r="O774" s="88"/>
      <c r="P774" s="88"/>
      <c r="Q774" s="88"/>
      <c r="R774" s="88"/>
      <c r="S774" s="88"/>
      <c r="T774" s="88"/>
      <c r="U774" s="88"/>
      <c r="V774" s="88"/>
      <c r="W774" s="88"/>
      <c r="X774" s="88"/>
      <c r="Y774" s="88"/>
      <c r="Z774" s="88"/>
    </row>
    <row r="775" spans="1:26" ht="9.75" customHeight="1" x14ac:dyDescent="0.15">
      <c r="A775" s="253"/>
      <c r="B775" s="253"/>
      <c r="C775" s="88"/>
      <c r="D775" s="88"/>
      <c r="E775" s="88"/>
      <c r="F775" s="88"/>
      <c r="G775" s="88"/>
      <c r="H775" s="88"/>
      <c r="I775" s="88"/>
      <c r="J775" s="208"/>
      <c r="K775" s="208"/>
      <c r="L775" s="88"/>
      <c r="M775" s="88"/>
      <c r="N775" s="88"/>
      <c r="O775" s="88"/>
      <c r="P775" s="88"/>
      <c r="Q775" s="88"/>
      <c r="R775" s="88"/>
      <c r="S775" s="88"/>
      <c r="T775" s="88"/>
      <c r="U775" s="88"/>
      <c r="V775" s="88"/>
      <c r="W775" s="88"/>
      <c r="X775" s="88"/>
      <c r="Y775" s="88"/>
      <c r="Z775" s="88"/>
    </row>
    <row r="776" spans="1:26" ht="9.75" customHeight="1" x14ac:dyDescent="0.15">
      <c r="A776" s="253"/>
      <c r="B776" s="253"/>
      <c r="C776" s="88"/>
      <c r="D776" s="88"/>
      <c r="E776" s="88"/>
      <c r="F776" s="88"/>
      <c r="G776" s="88"/>
      <c r="H776" s="88"/>
      <c r="I776" s="88"/>
      <c r="J776" s="208"/>
      <c r="K776" s="208"/>
      <c r="L776" s="88"/>
      <c r="M776" s="88"/>
      <c r="N776" s="88"/>
      <c r="O776" s="88"/>
      <c r="P776" s="88"/>
      <c r="Q776" s="88"/>
      <c r="R776" s="88"/>
      <c r="S776" s="88"/>
      <c r="T776" s="88"/>
      <c r="U776" s="88"/>
      <c r="V776" s="88"/>
      <c r="W776" s="88"/>
      <c r="X776" s="88"/>
      <c r="Y776" s="88"/>
      <c r="Z776" s="88"/>
    </row>
    <row r="777" spans="1:26" ht="9.75" customHeight="1" x14ac:dyDescent="0.15">
      <c r="A777" s="253"/>
      <c r="B777" s="253"/>
      <c r="C777" s="88"/>
      <c r="D777" s="88"/>
      <c r="E777" s="88"/>
      <c r="F777" s="88"/>
      <c r="G777" s="88"/>
      <c r="H777" s="88"/>
      <c r="I777" s="88"/>
      <c r="J777" s="208"/>
      <c r="K777" s="208"/>
      <c r="L777" s="88"/>
      <c r="M777" s="88"/>
      <c r="N777" s="88"/>
      <c r="O777" s="88"/>
      <c r="P777" s="88"/>
      <c r="Q777" s="88"/>
      <c r="R777" s="88"/>
      <c r="S777" s="88"/>
      <c r="T777" s="88"/>
      <c r="U777" s="88"/>
      <c r="V777" s="88"/>
      <c r="W777" s="88"/>
      <c r="X777" s="88"/>
      <c r="Y777" s="88"/>
      <c r="Z777" s="88"/>
    </row>
    <row r="778" spans="1:26" ht="9.75" customHeight="1" x14ac:dyDescent="0.15">
      <c r="A778" s="253"/>
      <c r="B778" s="253"/>
      <c r="C778" s="88"/>
      <c r="D778" s="88"/>
      <c r="E778" s="88"/>
      <c r="F778" s="88"/>
      <c r="G778" s="88"/>
      <c r="H778" s="88"/>
      <c r="I778" s="88"/>
      <c r="J778" s="208"/>
      <c r="K778" s="208"/>
      <c r="L778" s="88"/>
      <c r="M778" s="88"/>
      <c r="N778" s="88"/>
      <c r="O778" s="88"/>
      <c r="P778" s="88"/>
      <c r="Q778" s="88"/>
      <c r="R778" s="88"/>
      <c r="S778" s="88"/>
      <c r="T778" s="88"/>
      <c r="U778" s="88"/>
      <c r="V778" s="88"/>
      <c r="W778" s="88"/>
      <c r="X778" s="88"/>
      <c r="Y778" s="88"/>
      <c r="Z778" s="88"/>
    </row>
    <row r="779" spans="1:26" ht="9.75" customHeight="1" x14ac:dyDescent="0.15">
      <c r="A779" s="253"/>
      <c r="B779" s="253"/>
      <c r="C779" s="88"/>
      <c r="D779" s="88"/>
      <c r="E779" s="88"/>
      <c r="F779" s="88"/>
      <c r="G779" s="88"/>
      <c r="H779" s="88"/>
      <c r="I779" s="88"/>
      <c r="J779" s="208"/>
      <c r="K779" s="208"/>
      <c r="L779" s="88"/>
      <c r="M779" s="88"/>
      <c r="N779" s="88"/>
      <c r="O779" s="88"/>
      <c r="P779" s="88"/>
      <c r="Q779" s="88"/>
      <c r="R779" s="88"/>
      <c r="S779" s="88"/>
      <c r="T779" s="88"/>
      <c r="U779" s="88"/>
      <c r="V779" s="88"/>
      <c r="W779" s="88"/>
      <c r="X779" s="88"/>
      <c r="Y779" s="88"/>
      <c r="Z779" s="88"/>
    </row>
    <row r="780" spans="1:26" ht="9.75" customHeight="1" x14ac:dyDescent="0.15">
      <c r="A780" s="253"/>
      <c r="B780" s="253"/>
      <c r="C780" s="88"/>
      <c r="D780" s="88"/>
      <c r="E780" s="88"/>
      <c r="F780" s="88"/>
      <c r="G780" s="88"/>
      <c r="H780" s="88"/>
      <c r="I780" s="88"/>
      <c r="J780" s="208"/>
      <c r="K780" s="208"/>
      <c r="L780" s="88"/>
      <c r="M780" s="88"/>
      <c r="N780" s="88"/>
      <c r="O780" s="88"/>
      <c r="P780" s="88"/>
      <c r="Q780" s="88"/>
      <c r="R780" s="88"/>
      <c r="S780" s="88"/>
      <c r="T780" s="88"/>
      <c r="U780" s="88"/>
      <c r="V780" s="88"/>
      <c r="W780" s="88"/>
      <c r="X780" s="88"/>
      <c r="Y780" s="88"/>
      <c r="Z780" s="88"/>
    </row>
    <row r="781" spans="1:26" ht="9.75" customHeight="1" x14ac:dyDescent="0.15">
      <c r="A781" s="253"/>
      <c r="B781" s="253"/>
      <c r="C781" s="88"/>
      <c r="D781" s="88"/>
      <c r="E781" s="88"/>
      <c r="F781" s="88"/>
      <c r="G781" s="88"/>
      <c r="H781" s="88"/>
      <c r="I781" s="88"/>
      <c r="J781" s="208"/>
      <c r="K781" s="208"/>
      <c r="L781" s="88"/>
      <c r="M781" s="88"/>
      <c r="N781" s="88"/>
      <c r="O781" s="88"/>
      <c r="P781" s="88"/>
      <c r="Q781" s="88"/>
      <c r="R781" s="88"/>
      <c r="S781" s="88"/>
      <c r="T781" s="88"/>
      <c r="U781" s="88"/>
      <c r="V781" s="88"/>
      <c r="W781" s="88"/>
      <c r="X781" s="88"/>
      <c r="Y781" s="88"/>
      <c r="Z781" s="88"/>
    </row>
    <row r="782" spans="1:26" ht="9.75" customHeight="1" x14ac:dyDescent="0.15">
      <c r="A782" s="253"/>
      <c r="B782" s="253"/>
      <c r="C782" s="88"/>
      <c r="D782" s="88"/>
      <c r="E782" s="88"/>
      <c r="F782" s="88"/>
      <c r="G782" s="88"/>
      <c r="H782" s="88"/>
      <c r="I782" s="88"/>
      <c r="J782" s="208"/>
      <c r="K782" s="208"/>
      <c r="L782" s="88"/>
      <c r="M782" s="88"/>
      <c r="N782" s="88"/>
      <c r="O782" s="88"/>
      <c r="P782" s="88"/>
      <c r="Q782" s="88"/>
      <c r="R782" s="88"/>
      <c r="S782" s="88"/>
      <c r="T782" s="88"/>
      <c r="U782" s="88"/>
      <c r="V782" s="88"/>
      <c r="W782" s="88"/>
      <c r="X782" s="88"/>
      <c r="Y782" s="88"/>
      <c r="Z782" s="88"/>
    </row>
    <row r="783" spans="1:26" ht="9.75" customHeight="1" x14ac:dyDescent="0.15">
      <c r="A783" s="253"/>
      <c r="B783" s="253"/>
      <c r="C783" s="88"/>
      <c r="D783" s="88"/>
      <c r="E783" s="88"/>
      <c r="F783" s="88"/>
      <c r="G783" s="88"/>
      <c r="H783" s="88"/>
      <c r="I783" s="88"/>
      <c r="J783" s="208"/>
      <c r="K783" s="208"/>
      <c r="L783" s="88"/>
      <c r="M783" s="88"/>
      <c r="N783" s="88"/>
      <c r="O783" s="88"/>
      <c r="P783" s="88"/>
      <c r="Q783" s="88"/>
      <c r="R783" s="88"/>
      <c r="S783" s="88"/>
      <c r="T783" s="88"/>
      <c r="U783" s="88"/>
      <c r="V783" s="88"/>
      <c r="W783" s="88"/>
      <c r="X783" s="88"/>
      <c r="Y783" s="88"/>
      <c r="Z783" s="88"/>
    </row>
    <row r="784" spans="1:26" ht="9.75" customHeight="1" x14ac:dyDescent="0.15">
      <c r="A784" s="253"/>
      <c r="B784" s="253"/>
      <c r="C784" s="88"/>
      <c r="D784" s="88"/>
      <c r="E784" s="88"/>
      <c r="F784" s="88"/>
      <c r="G784" s="88"/>
      <c r="H784" s="88"/>
      <c r="I784" s="88"/>
      <c r="J784" s="208"/>
      <c r="K784" s="208"/>
      <c r="L784" s="88"/>
      <c r="M784" s="88"/>
      <c r="N784" s="88"/>
      <c r="O784" s="88"/>
      <c r="P784" s="88"/>
      <c r="Q784" s="88"/>
      <c r="R784" s="88"/>
      <c r="S784" s="88"/>
      <c r="T784" s="88"/>
      <c r="U784" s="88"/>
      <c r="V784" s="88"/>
      <c r="W784" s="88"/>
      <c r="X784" s="88"/>
      <c r="Y784" s="88"/>
      <c r="Z784" s="88"/>
    </row>
    <row r="785" spans="1:26" ht="9.75" customHeight="1" x14ac:dyDescent="0.15">
      <c r="A785" s="253"/>
      <c r="B785" s="253"/>
      <c r="C785" s="88"/>
      <c r="D785" s="88"/>
      <c r="E785" s="88"/>
      <c r="F785" s="88"/>
      <c r="G785" s="88"/>
      <c r="H785" s="88"/>
      <c r="I785" s="88"/>
      <c r="J785" s="208"/>
      <c r="K785" s="208"/>
      <c r="L785" s="88"/>
      <c r="M785" s="88"/>
      <c r="N785" s="88"/>
      <c r="O785" s="88"/>
      <c r="P785" s="88"/>
      <c r="Q785" s="88"/>
      <c r="R785" s="88"/>
      <c r="S785" s="88"/>
      <c r="T785" s="88"/>
      <c r="U785" s="88"/>
      <c r="V785" s="88"/>
      <c r="W785" s="88"/>
      <c r="X785" s="88"/>
      <c r="Y785" s="88"/>
      <c r="Z785" s="88"/>
    </row>
    <row r="786" spans="1:26" ht="9.75" customHeight="1" x14ac:dyDescent="0.15">
      <c r="A786" s="253"/>
      <c r="B786" s="253"/>
      <c r="C786" s="88"/>
      <c r="D786" s="88"/>
      <c r="E786" s="88"/>
      <c r="F786" s="88"/>
      <c r="G786" s="88"/>
      <c r="H786" s="88"/>
      <c r="I786" s="88"/>
      <c r="J786" s="208"/>
      <c r="K786" s="208"/>
      <c r="L786" s="88"/>
      <c r="M786" s="88"/>
      <c r="N786" s="88"/>
      <c r="O786" s="88"/>
      <c r="P786" s="88"/>
      <c r="Q786" s="88"/>
      <c r="R786" s="88"/>
      <c r="S786" s="88"/>
      <c r="T786" s="88"/>
      <c r="U786" s="88"/>
      <c r="V786" s="88"/>
      <c r="W786" s="88"/>
      <c r="X786" s="88"/>
      <c r="Y786" s="88"/>
      <c r="Z786" s="88"/>
    </row>
    <row r="787" spans="1:26" ht="9.75" customHeight="1" x14ac:dyDescent="0.15">
      <c r="A787" s="253"/>
      <c r="B787" s="253"/>
      <c r="C787" s="88"/>
      <c r="D787" s="88"/>
      <c r="E787" s="88"/>
      <c r="F787" s="88"/>
      <c r="G787" s="88"/>
      <c r="H787" s="88"/>
      <c r="I787" s="88"/>
      <c r="J787" s="208"/>
      <c r="K787" s="208"/>
      <c r="L787" s="88"/>
      <c r="M787" s="88"/>
      <c r="N787" s="88"/>
      <c r="O787" s="88"/>
      <c r="P787" s="88"/>
      <c r="Q787" s="88"/>
      <c r="R787" s="88"/>
      <c r="S787" s="88"/>
      <c r="T787" s="88"/>
      <c r="U787" s="88"/>
      <c r="V787" s="88"/>
      <c r="W787" s="88"/>
      <c r="X787" s="88"/>
      <c r="Y787" s="88"/>
      <c r="Z787" s="88"/>
    </row>
    <row r="788" spans="1:26" ht="9.75" customHeight="1" x14ac:dyDescent="0.15">
      <c r="A788" s="253"/>
      <c r="B788" s="253"/>
      <c r="C788" s="88"/>
      <c r="D788" s="88"/>
      <c r="E788" s="88"/>
      <c r="F788" s="88"/>
      <c r="G788" s="88"/>
      <c r="H788" s="88"/>
      <c r="I788" s="88"/>
      <c r="J788" s="208"/>
      <c r="K788" s="208"/>
      <c r="L788" s="88"/>
      <c r="M788" s="88"/>
      <c r="N788" s="88"/>
      <c r="O788" s="88"/>
      <c r="P788" s="88"/>
      <c r="Q788" s="88"/>
      <c r="R788" s="88"/>
      <c r="S788" s="88"/>
      <c r="T788" s="88"/>
      <c r="U788" s="88"/>
      <c r="V788" s="88"/>
      <c r="W788" s="88"/>
      <c r="X788" s="88"/>
      <c r="Y788" s="88"/>
      <c r="Z788" s="88"/>
    </row>
    <row r="789" spans="1:26" ht="9.75" customHeight="1" x14ac:dyDescent="0.15">
      <c r="A789" s="253"/>
      <c r="B789" s="253"/>
      <c r="C789" s="88"/>
      <c r="D789" s="88"/>
      <c r="E789" s="88"/>
      <c r="F789" s="88"/>
      <c r="G789" s="88"/>
      <c r="H789" s="88"/>
      <c r="I789" s="88"/>
      <c r="J789" s="208"/>
      <c r="K789" s="208"/>
      <c r="L789" s="88"/>
      <c r="M789" s="88"/>
      <c r="N789" s="88"/>
      <c r="O789" s="88"/>
      <c r="P789" s="88"/>
      <c r="Q789" s="88"/>
      <c r="R789" s="88"/>
      <c r="S789" s="88"/>
      <c r="T789" s="88"/>
      <c r="U789" s="88"/>
      <c r="V789" s="88"/>
      <c r="W789" s="88"/>
      <c r="X789" s="88"/>
      <c r="Y789" s="88"/>
      <c r="Z789" s="88"/>
    </row>
    <row r="790" spans="1:26" ht="9.75" customHeight="1" x14ac:dyDescent="0.15">
      <c r="A790" s="253"/>
      <c r="B790" s="253"/>
      <c r="C790" s="88"/>
      <c r="D790" s="88"/>
      <c r="E790" s="88"/>
      <c r="F790" s="88"/>
      <c r="G790" s="88"/>
      <c r="H790" s="88"/>
      <c r="I790" s="88"/>
      <c r="J790" s="208"/>
      <c r="K790" s="208"/>
      <c r="L790" s="88"/>
      <c r="M790" s="88"/>
      <c r="N790" s="88"/>
      <c r="O790" s="88"/>
      <c r="P790" s="88"/>
      <c r="Q790" s="88"/>
      <c r="R790" s="88"/>
      <c r="S790" s="88"/>
      <c r="T790" s="88"/>
      <c r="U790" s="88"/>
      <c r="V790" s="88"/>
      <c r="W790" s="88"/>
      <c r="X790" s="88"/>
      <c r="Y790" s="88"/>
      <c r="Z790" s="88"/>
    </row>
    <row r="791" spans="1:26" ht="9.75" customHeight="1" x14ac:dyDescent="0.15">
      <c r="A791" s="253"/>
      <c r="B791" s="253"/>
      <c r="C791" s="88"/>
      <c r="D791" s="88"/>
      <c r="E791" s="88"/>
      <c r="F791" s="88"/>
      <c r="G791" s="88"/>
      <c r="H791" s="88"/>
      <c r="I791" s="88"/>
      <c r="J791" s="208"/>
      <c r="K791" s="208"/>
      <c r="L791" s="88"/>
      <c r="M791" s="88"/>
      <c r="N791" s="88"/>
      <c r="O791" s="88"/>
      <c r="P791" s="88"/>
      <c r="Q791" s="88"/>
      <c r="R791" s="88"/>
      <c r="S791" s="88"/>
      <c r="T791" s="88"/>
      <c r="U791" s="88"/>
      <c r="V791" s="88"/>
      <c r="W791" s="88"/>
      <c r="X791" s="88"/>
      <c r="Y791" s="88"/>
      <c r="Z791" s="88"/>
    </row>
    <row r="792" spans="1:26" ht="9.75" customHeight="1" x14ac:dyDescent="0.15">
      <c r="A792" s="253"/>
      <c r="B792" s="253"/>
      <c r="C792" s="88"/>
      <c r="D792" s="88"/>
      <c r="E792" s="88"/>
      <c r="F792" s="88"/>
      <c r="G792" s="88"/>
      <c r="H792" s="88"/>
      <c r="I792" s="88"/>
      <c r="J792" s="208"/>
      <c r="K792" s="208"/>
      <c r="L792" s="88"/>
      <c r="M792" s="88"/>
      <c r="N792" s="88"/>
      <c r="O792" s="88"/>
      <c r="P792" s="88"/>
      <c r="Q792" s="88"/>
      <c r="R792" s="88"/>
      <c r="S792" s="88"/>
      <c r="T792" s="88"/>
      <c r="U792" s="88"/>
      <c r="V792" s="88"/>
      <c r="W792" s="88"/>
      <c r="X792" s="88"/>
      <c r="Y792" s="88"/>
      <c r="Z792" s="88"/>
    </row>
    <row r="793" spans="1:26" ht="9.75" customHeight="1" x14ac:dyDescent="0.15">
      <c r="A793" s="253"/>
      <c r="B793" s="253"/>
      <c r="C793" s="88"/>
      <c r="D793" s="88"/>
      <c r="E793" s="88"/>
      <c r="F793" s="88"/>
      <c r="G793" s="88"/>
      <c r="H793" s="88"/>
      <c r="I793" s="88"/>
      <c r="J793" s="208"/>
      <c r="K793" s="208"/>
      <c r="L793" s="88"/>
      <c r="M793" s="88"/>
      <c r="N793" s="88"/>
      <c r="O793" s="88"/>
      <c r="P793" s="88"/>
      <c r="Q793" s="88"/>
      <c r="R793" s="88"/>
      <c r="S793" s="88"/>
      <c r="T793" s="88"/>
      <c r="U793" s="88"/>
      <c r="V793" s="88"/>
      <c r="W793" s="88"/>
      <c r="X793" s="88"/>
      <c r="Y793" s="88"/>
      <c r="Z793" s="88"/>
    </row>
    <row r="794" spans="1:26" ht="9.75" customHeight="1" x14ac:dyDescent="0.15">
      <c r="A794" s="253"/>
      <c r="B794" s="253"/>
      <c r="C794" s="88"/>
      <c r="D794" s="88"/>
      <c r="E794" s="88"/>
      <c r="F794" s="88"/>
      <c r="G794" s="88"/>
      <c r="H794" s="88"/>
      <c r="I794" s="88"/>
      <c r="J794" s="208"/>
      <c r="K794" s="208"/>
      <c r="L794" s="88"/>
      <c r="M794" s="88"/>
      <c r="N794" s="88"/>
      <c r="O794" s="88"/>
      <c r="P794" s="88"/>
      <c r="Q794" s="88"/>
      <c r="R794" s="88"/>
      <c r="S794" s="88"/>
      <c r="T794" s="88"/>
      <c r="U794" s="88"/>
      <c r="V794" s="88"/>
      <c r="W794" s="88"/>
      <c r="X794" s="88"/>
      <c r="Y794" s="88"/>
      <c r="Z794" s="88"/>
    </row>
    <row r="795" spans="1:26" ht="9.75" customHeight="1" x14ac:dyDescent="0.15">
      <c r="A795" s="253"/>
      <c r="B795" s="253"/>
      <c r="C795" s="88"/>
      <c r="D795" s="88"/>
      <c r="E795" s="88"/>
      <c r="F795" s="88"/>
      <c r="G795" s="88"/>
      <c r="H795" s="88"/>
      <c r="I795" s="88"/>
      <c r="J795" s="208"/>
      <c r="K795" s="208"/>
      <c r="L795" s="88"/>
      <c r="M795" s="88"/>
      <c r="N795" s="88"/>
      <c r="O795" s="88"/>
      <c r="P795" s="88"/>
      <c r="Q795" s="88"/>
      <c r="R795" s="88"/>
      <c r="S795" s="88"/>
      <c r="T795" s="88"/>
      <c r="U795" s="88"/>
      <c r="V795" s="88"/>
      <c r="W795" s="88"/>
      <c r="X795" s="88"/>
      <c r="Y795" s="88"/>
      <c r="Z795" s="88"/>
    </row>
    <row r="796" spans="1:26" ht="9.75" customHeight="1" x14ac:dyDescent="0.15">
      <c r="A796" s="253"/>
      <c r="B796" s="253"/>
      <c r="C796" s="88"/>
      <c r="D796" s="88"/>
      <c r="E796" s="88"/>
      <c r="F796" s="88"/>
      <c r="G796" s="88"/>
      <c r="H796" s="88"/>
      <c r="I796" s="88"/>
      <c r="J796" s="208"/>
      <c r="K796" s="208"/>
      <c r="L796" s="88"/>
      <c r="M796" s="88"/>
      <c r="N796" s="88"/>
      <c r="O796" s="88"/>
      <c r="P796" s="88"/>
      <c r="Q796" s="88"/>
      <c r="R796" s="88"/>
      <c r="S796" s="88"/>
      <c r="T796" s="88"/>
      <c r="U796" s="88"/>
      <c r="V796" s="88"/>
      <c r="W796" s="88"/>
      <c r="X796" s="88"/>
      <c r="Y796" s="88"/>
      <c r="Z796" s="88"/>
    </row>
    <row r="797" spans="1:26" ht="9.75" customHeight="1" x14ac:dyDescent="0.15">
      <c r="A797" s="253"/>
      <c r="B797" s="253"/>
      <c r="C797" s="88"/>
      <c r="D797" s="88"/>
      <c r="E797" s="88"/>
      <c r="F797" s="88"/>
      <c r="G797" s="88"/>
      <c r="H797" s="88"/>
      <c r="I797" s="88"/>
      <c r="J797" s="208"/>
      <c r="K797" s="208"/>
      <c r="L797" s="88"/>
      <c r="M797" s="88"/>
      <c r="N797" s="88"/>
      <c r="O797" s="88"/>
      <c r="P797" s="88"/>
      <c r="Q797" s="88"/>
      <c r="R797" s="88"/>
      <c r="S797" s="88"/>
      <c r="T797" s="88"/>
      <c r="U797" s="88"/>
      <c r="V797" s="88"/>
      <c r="W797" s="88"/>
      <c r="X797" s="88"/>
      <c r="Y797" s="88"/>
      <c r="Z797" s="88"/>
    </row>
    <row r="798" spans="1:26" ht="9.75" customHeight="1" x14ac:dyDescent="0.15">
      <c r="A798" s="253"/>
      <c r="B798" s="253"/>
      <c r="C798" s="88"/>
      <c r="D798" s="88"/>
      <c r="E798" s="88"/>
      <c r="F798" s="88"/>
      <c r="G798" s="88"/>
      <c r="H798" s="88"/>
      <c r="I798" s="88"/>
      <c r="J798" s="208"/>
      <c r="K798" s="208"/>
      <c r="L798" s="88"/>
      <c r="M798" s="88"/>
      <c r="N798" s="88"/>
      <c r="O798" s="88"/>
      <c r="P798" s="88"/>
      <c r="Q798" s="88"/>
      <c r="R798" s="88"/>
      <c r="S798" s="88"/>
      <c r="T798" s="88"/>
      <c r="U798" s="88"/>
      <c r="V798" s="88"/>
      <c r="W798" s="88"/>
      <c r="X798" s="88"/>
      <c r="Y798" s="88"/>
      <c r="Z798" s="88"/>
    </row>
    <row r="799" spans="1:26" ht="9.75" customHeight="1" x14ac:dyDescent="0.15">
      <c r="A799" s="253"/>
      <c r="B799" s="253"/>
      <c r="C799" s="88"/>
      <c r="D799" s="88"/>
      <c r="E799" s="88"/>
      <c r="F799" s="88"/>
      <c r="G799" s="88"/>
      <c r="H799" s="88"/>
      <c r="I799" s="88"/>
      <c r="J799" s="208"/>
      <c r="K799" s="208"/>
      <c r="L799" s="88"/>
      <c r="M799" s="88"/>
      <c r="N799" s="88"/>
      <c r="O799" s="88"/>
      <c r="P799" s="88"/>
      <c r="Q799" s="88"/>
      <c r="R799" s="88"/>
      <c r="S799" s="88"/>
      <c r="T799" s="88"/>
      <c r="U799" s="88"/>
      <c r="V799" s="88"/>
      <c r="W799" s="88"/>
      <c r="X799" s="88"/>
      <c r="Y799" s="88"/>
      <c r="Z799" s="88"/>
    </row>
    <row r="800" spans="1:26" ht="9.75" customHeight="1" x14ac:dyDescent="0.15">
      <c r="A800" s="253"/>
      <c r="B800" s="253"/>
      <c r="C800" s="88"/>
      <c r="D800" s="88"/>
      <c r="E800" s="88"/>
      <c r="F800" s="88"/>
      <c r="G800" s="88"/>
      <c r="H800" s="88"/>
      <c r="I800" s="88"/>
      <c r="J800" s="208"/>
      <c r="K800" s="208"/>
      <c r="L800" s="88"/>
      <c r="M800" s="88"/>
      <c r="N800" s="88"/>
      <c r="O800" s="88"/>
      <c r="P800" s="88"/>
      <c r="Q800" s="88"/>
      <c r="R800" s="88"/>
      <c r="S800" s="88"/>
      <c r="T800" s="88"/>
      <c r="U800" s="88"/>
      <c r="V800" s="88"/>
      <c r="W800" s="88"/>
      <c r="X800" s="88"/>
      <c r="Y800" s="88"/>
      <c r="Z800" s="88"/>
    </row>
    <row r="801" spans="1:26" ht="9.75" customHeight="1" x14ac:dyDescent="0.15">
      <c r="A801" s="253"/>
      <c r="B801" s="253"/>
      <c r="C801" s="88"/>
      <c r="D801" s="88"/>
      <c r="E801" s="88"/>
      <c r="F801" s="88"/>
      <c r="G801" s="88"/>
      <c r="H801" s="88"/>
      <c r="I801" s="88"/>
      <c r="J801" s="208"/>
      <c r="K801" s="208"/>
      <c r="L801" s="88"/>
      <c r="M801" s="88"/>
      <c r="N801" s="88"/>
      <c r="O801" s="88"/>
      <c r="P801" s="88"/>
      <c r="Q801" s="88"/>
      <c r="R801" s="88"/>
      <c r="S801" s="88"/>
      <c r="T801" s="88"/>
      <c r="U801" s="88"/>
      <c r="V801" s="88"/>
      <c r="W801" s="88"/>
      <c r="X801" s="88"/>
      <c r="Y801" s="88"/>
      <c r="Z801" s="88"/>
    </row>
    <row r="802" spans="1:26" ht="9.75" customHeight="1" x14ac:dyDescent="0.15">
      <c r="A802" s="253"/>
      <c r="B802" s="253"/>
      <c r="C802" s="88"/>
      <c r="D802" s="88"/>
      <c r="E802" s="88"/>
      <c r="F802" s="88"/>
      <c r="G802" s="88"/>
      <c r="H802" s="88"/>
      <c r="I802" s="88"/>
      <c r="J802" s="208"/>
      <c r="K802" s="208"/>
      <c r="L802" s="88"/>
      <c r="M802" s="88"/>
      <c r="N802" s="88"/>
      <c r="O802" s="88"/>
      <c r="P802" s="88"/>
      <c r="Q802" s="88"/>
      <c r="R802" s="88"/>
      <c r="S802" s="88"/>
      <c r="T802" s="88"/>
      <c r="U802" s="88"/>
      <c r="V802" s="88"/>
      <c r="W802" s="88"/>
      <c r="X802" s="88"/>
      <c r="Y802" s="88"/>
      <c r="Z802" s="88"/>
    </row>
    <row r="803" spans="1:26" ht="9.75" customHeight="1" x14ac:dyDescent="0.15">
      <c r="A803" s="253"/>
      <c r="B803" s="253"/>
      <c r="C803" s="88"/>
      <c r="D803" s="88"/>
      <c r="E803" s="88"/>
      <c r="F803" s="88"/>
      <c r="G803" s="88"/>
      <c r="H803" s="88"/>
      <c r="I803" s="88"/>
      <c r="J803" s="208"/>
      <c r="K803" s="208"/>
      <c r="L803" s="88"/>
      <c r="M803" s="88"/>
      <c r="N803" s="88"/>
      <c r="O803" s="88"/>
      <c r="P803" s="88"/>
      <c r="Q803" s="88"/>
      <c r="R803" s="88"/>
      <c r="S803" s="88"/>
      <c r="T803" s="88"/>
      <c r="U803" s="88"/>
      <c r="V803" s="88"/>
      <c r="W803" s="88"/>
      <c r="X803" s="88"/>
      <c r="Y803" s="88"/>
      <c r="Z803" s="88"/>
    </row>
    <row r="804" spans="1:26" ht="9.75" customHeight="1" x14ac:dyDescent="0.15">
      <c r="A804" s="253"/>
      <c r="B804" s="253"/>
      <c r="C804" s="88"/>
      <c r="D804" s="88"/>
      <c r="E804" s="88"/>
      <c r="F804" s="88"/>
      <c r="G804" s="88"/>
      <c r="H804" s="88"/>
      <c r="I804" s="88"/>
      <c r="J804" s="208"/>
      <c r="K804" s="208"/>
      <c r="L804" s="88"/>
      <c r="M804" s="88"/>
      <c r="N804" s="88"/>
      <c r="O804" s="88"/>
      <c r="P804" s="88"/>
      <c r="Q804" s="88"/>
      <c r="R804" s="88"/>
      <c r="S804" s="88"/>
      <c r="T804" s="88"/>
      <c r="U804" s="88"/>
      <c r="V804" s="88"/>
      <c r="W804" s="88"/>
      <c r="X804" s="88"/>
      <c r="Y804" s="88"/>
      <c r="Z804" s="88"/>
    </row>
    <row r="805" spans="1:26" ht="9.75" customHeight="1" x14ac:dyDescent="0.15">
      <c r="A805" s="253"/>
      <c r="B805" s="253"/>
      <c r="C805" s="88"/>
      <c r="D805" s="88"/>
      <c r="E805" s="88"/>
      <c r="F805" s="88"/>
      <c r="G805" s="88"/>
      <c r="H805" s="88"/>
      <c r="I805" s="88"/>
      <c r="J805" s="208"/>
      <c r="K805" s="208"/>
      <c r="L805" s="88"/>
      <c r="M805" s="88"/>
      <c r="N805" s="88"/>
      <c r="O805" s="88"/>
      <c r="P805" s="88"/>
      <c r="Q805" s="88"/>
      <c r="R805" s="88"/>
      <c r="S805" s="88"/>
      <c r="T805" s="88"/>
      <c r="U805" s="88"/>
      <c r="V805" s="88"/>
      <c r="W805" s="88"/>
      <c r="X805" s="88"/>
      <c r="Y805" s="88"/>
      <c r="Z805" s="88"/>
    </row>
    <row r="806" spans="1:26" ht="9.75" customHeight="1" x14ac:dyDescent="0.15">
      <c r="A806" s="253"/>
      <c r="B806" s="253"/>
      <c r="C806" s="88"/>
      <c r="D806" s="88"/>
      <c r="E806" s="88"/>
      <c r="F806" s="88"/>
      <c r="G806" s="88"/>
      <c r="H806" s="88"/>
      <c r="I806" s="88"/>
      <c r="J806" s="208"/>
      <c r="K806" s="208"/>
      <c r="L806" s="88"/>
      <c r="M806" s="88"/>
      <c r="N806" s="88"/>
      <c r="O806" s="88"/>
      <c r="P806" s="88"/>
      <c r="Q806" s="88"/>
      <c r="R806" s="88"/>
      <c r="S806" s="88"/>
      <c r="T806" s="88"/>
      <c r="U806" s="88"/>
      <c r="V806" s="88"/>
      <c r="W806" s="88"/>
      <c r="X806" s="88"/>
      <c r="Y806" s="88"/>
      <c r="Z806" s="88"/>
    </row>
    <row r="807" spans="1:26" ht="9.75" customHeight="1" x14ac:dyDescent="0.15">
      <c r="A807" s="253"/>
      <c r="B807" s="253"/>
      <c r="C807" s="88"/>
      <c r="D807" s="88"/>
      <c r="E807" s="88"/>
      <c r="F807" s="88"/>
      <c r="G807" s="88"/>
      <c r="H807" s="88"/>
      <c r="I807" s="88"/>
      <c r="J807" s="208"/>
      <c r="K807" s="208"/>
      <c r="L807" s="88"/>
      <c r="M807" s="88"/>
      <c r="N807" s="88"/>
      <c r="O807" s="88"/>
      <c r="P807" s="88"/>
      <c r="Q807" s="88"/>
      <c r="R807" s="88"/>
      <c r="S807" s="88"/>
      <c r="T807" s="88"/>
      <c r="U807" s="88"/>
      <c r="V807" s="88"/>
      <c r="W807" s="88"/>
      <c r="X807" s="88"/>
      <c r="Y807" s="88"/>
      <c r="Z807" s="88"/>
    </row>
    <row r="808" spans="1:26" ht="9.75" customHeight="1" x14ac:dyDescent="0.15">
      <c r="A808" s="253"/>
      <c r="B808" s="253"/>
      <c r="C808" s="88"/>
      <c r="D808" s="88"/>
      <c r="E808" s="88"/>
      <c r="F808" s="88"/>
      <c r="G808" s="88"/>
      <c r="H808" s="88"/>
      <c r="I808" s="88"/>
      <c r="J808" s="208"/>
      <c r="K808" s="208"/>
      <c r="L808" s="88"/>
      <c r="M808" s="88"/>
      <c r="N808" s="88"/>
      <c r="O808" s="88"/>
      <c r="P808" s="88"/>
      <c r="Q808" s="88"/>
      <c r="R808" s="88"/>
      <c r="S808" s="88"/>
      <c r="T808" s="88"/>
      <c r="U808" s="88"/>
      <c r="V808" s="88"/>
      <c r="W808" s="88"/>
      <c r="X808" s="88"/>
      <c r="Y808" s="88"/>
      <c r="Z808" s="88"/>
    </row>
    <row r="809" spans="1:26" ht="9.75" customHeight="1" x14ac:dyDescent="0.15">
      <c r="A809" s="253"/>
      <c r="B809" s="253"/>
      <c r="C809" s="88"/>
      <c r="D809" s="88"/>
      <c r="E809" s="88"/>
      <c r="F809" s="88"/>
      <c r="G809" s="88"/>
      <c r="H809" s="88"/>
      <c r="I809" s="88"/>
      <c r="J809" s="208"/>
      <c r="K809" s="208"/>
      <c r="L809" s="88"/>
      <c r="M809" s="88"/>
      <c r="N809" s="88"/>
      <c r="O809" s="88"/>
      <c r="P809" s="88"/>
      <c r="Q809" s="88"/>
      <c r="R809" s="88"/>
      <c r="S809" s="88"/>
      <c r="T809" s="88"/>
      <c r="U809" s="88"/>
      <c r="V809" s="88"/>
      <c r="W809" s="88"/>
      <c r="X809" s="88"/>
      <c r="Y809" s="88"/>
      <c r="Z809" s="88"/>
    </row>
    <row r="810" spans="1:26" ht="9.75" customHeight="1" x14ac:dyDescent="0.15">
      <c r="A810" s="253"/>
      <c r="B810" s="253"/>
      <c r="C810" s="88"/>
      <c r="D810" s="88"/>
      <c r="E810" s="88"/>
      <c r="F810" s="88"/>
      <c r="G810" s="88"/>
      <c r="H810" s="88"/>
      <c r="I810" s="88"/>
      <c r="J810" s="208"/>
      <c r="K810" s="208"/>
      <c r="L810" s="88"/>
      <c r="M810" s="88"/>
      <c r="N810" s="88"/>
      <c r="O810" s="88"/>
      <c r="P810" s="88"/>
      <c r="Q810" s="88"/>
      <c r="R810" s="88"/>
      <c r="S810" s="88"/>
      <c r="T810" s="88"/>
      <c r="U810" s="88"/>
      <c r="V810" s="88"/>
      <c r="W810" s="88"/>
      <c r="X810" s="88"/>
      <c r="Y810" s="88"/>
      <c r="Z810" s="88"/>
    </row>
    <row r="811" spans="1:26" ht="9.75" customHeight="1" x14ac:dyDescent="0.15">
      <c r="A811" s="253"/>
      <c r="B811" s="253"/>
      <c r="C811" s="88"/>
      <c r="D811" s="88"/>
      <c r="E811" s="88"/>
      <c r="F811" s="88"/>
      <c r="G811" s="88"/>
      <c r="H811" s="88"/>
      <c r="I811" s="88"/>
      <c r="J811" s="208"/>
      <c r="K811" s="208"/>
      <c r="L811" s="88"/>
      <c r="M811" s="88"/>
      <c r="N811" s="88"/>
      <c r="O811" s="88"/>
      <c r="P811" s="88"/>
      <c r="Q811" s="88"/>
      <c r="R811" s="88"/>
      <c r="S811" s="88"/>
      <c r="T811" s="88"/>
      <c r="U811" s="88"/>
      <c r="V811" s="88"/>
      <c r="W811" s="88"/>
      <c r="X811" s="88"/>
      <c r="Y811" s="88"/>
      <c r="Z811" s="88"/>
    </row>
    <row r="812" spans="1:26" ht="9.75" customHeight="1" x14ac:dyDescent="0.15">
      <c r="A812" s="253"/>
      <c r="B812" s="253"/>
      <c r="C812" s="88"/>
      <c r="D812" s="88"/>
      <c r="E812" s="88"/>
      <c r="F812" s="88"/>
      <c r="G812" s="88"/>
      <c r="H812" s="88"/>
      <c r="I812" s="88"/>
      <c r="J812" s="208"/>
      <c r="K812" s="208"/>
      <c r="L812" s="88"/>
      <c r="M812" s="88"/>
      <c r="N812" s="88"/>
      <c r="O812" s="88"/>
      <c r="P812" s="88"/>
      <c r="Q812" s="88"/>
      <c r="R812" s="88"/>
      <c r="S812" s="88"/>
      <c r="T812" s="88"/>
      <c r="U812" s="88"/>
      <c r="V812" s="88"/>
      <c r="W812" s="88"/>
      <c r="X812" s="88"/>
      <c r="Y812" s="88"/>
      <c r="Z812" s="88"/>
    </row>
    <row r="813" spans="1:26" ht="9.75" customHeight="1" x14ac:dyDescent="0.15">
      <c r="A813" s="253"/>
      <c r="B813" s="253"/>
      <c r="C813" s="88"/>
      <c r="D813" s="88"/>
      <c r="E813" s="88"/>
      <c r="F813" s="88"/>
      <c r="G813" s="88"/>
      <c r="H813" s="88"/>
      <c r="I813" s="88"/>
      <c r="J813" s="208"/>
      <c r="K813" s="208"/>
      <c r="L813" s="88"/>
      <c r="M813" s="88"/>
      <c r="N813" s="88"/>
      <c r="O813" s="88"/>
      <c r="P813" s="88"/>
      <c r="Q813" s="88"/>
      <c r="R813" s="88"/>
      <c r="S813" s="88"/>
      <c r="T813" s="88"/>
      <c r="U813" s="88"/>
      <c r="V813" s="88"/>
      <c r="W813" s="88"/>
      <c r="X813" s="88"/>
      <c r="Y813" s="88"/>
      <c r="Z813" s="88"/>
    </row>
    <row r="814" spans="1:26" ht="9.75" customHeight="1" x14ac:dyDescent="0.15">
      <c r="A814" s="253"/>
      <c r="B814" s="253"/>
      <c r="C814" s="88"/>
      <c r="D814" s="88"/>
      <c r="E814" s="88"/>
      <c r="F814" s="88"/>
      <c r="G814" s="88"/>
      <c r="H814" s="88"/>
      <c r="I814" s="88"/>
      <c r="J814" s="208"/>
      <c r="K814" s="208"/>
      <c r="L814" s="88"/>
      <c r="M814" s="88"/>
      <c r="N814" s="88"/>
      <c r="O814" s="88"/>
      <c r="P814" s="88"/>
      <c r="Q814" s="88"/>
      <c r="R814" s="88"/>
      <c r="S814" s="88"/>
      <c r="T814" s="88"/>
      <c r="U814" s="88"/>
      <c r="V814" s="88"/>
      <c r="W814" s="88"/>
      <c r="X814" s="88"/>
      <c r="Y814" s="88"/>
      <c r="Z814" s="88"/>
    </row>
    <row r="815" spans="1:26" ht="9.75" customHeight="1" x14ac:dyDescent="0.15">
      <c r="A815" s="253"/>
      <c r="B815" s="253"/>
      <c r="C815" s="88"/>
      <c r="D815" s="88"/>
      <c r="E815" s="88"/>
      <c r="F815" s="88"/>
      <c r="G815" s="88"/>
      <c r="H815" s="88"/>
      <c r="I815" s="88"/>
      <c r="J815" s="208"/>
      <c r="K815" s="208"/>
      <c r="L815" s="88"/>
      <c r="M815" s="88"/>
      <c r="N815" s="88"/>
      <c r="O815" s="88"/>
      <c r="P815" s="88"/>
      <c r="Q815" s="88"/>
      <c r="R815" s="88"/>
      <c r="S815" s="88"/>
      <c r="T815" s="88"/>
      <c r="U815" s="88"/>
      <c r="V815" s="88"/>
      <c r="W815" s="88"/>
      <c r="X815" s="88"/>
      <c r="Y815" s="88"/>
      <c r="Z815" s="88"/>
    </row>
    <row r="816" spans="1:26" ht="9.75" customHeight="1" x14ac:dyDescent="0.15">
      <c r="A816" s="253"/>
      <c r="B816" s="253"/>
      <c r="C816" s="88"/>
      <c r="D816" s="88"/>
      <c r="E816" s="88"/>
      <c r="F816" s="88"/>
      <c r="G816" s="88"/>
      <c r="H816" s="88"/>
      <c r="I816" s="88"/>
      <c r="J816" s="208"/>
      <c r="K816" s="208"/>
      <c r="L816" s="88"/>
      <c r="M816" s="88"/>
      <c r="N816" s="88"/>
      <c r="O816" s="88"/>
      <c r="P816" s="88"/>
      <c r="Q816" s="88"/>
      <c r="R816" s="88"/>
      <c r="S816" s="88"/>
      <c r="T816" s="88"/>
      <c r="U816" s="88"/>
      <c r="V816" s="88"/>
      <c r="W816" s="88"/>
      <c r="X816" s="88"/>
      <c r="Y816" s="88"/>
      <c r="Z816" s="88"/>
    </row>
    <row r="817" spans="1:26" ht="9.75" customHeight="1" x14ac:dyDescent="0.15">
      <c r="A817" s="253"/>
      <c r="B817" s="253"/>
      <c r="C817" s="88"/>
      <c r="D817" s="88"/>
      <c r="E817" s="88"/>
      <c r="F817" s="88"/>
      <c r="G817" s="88"/>
      <c r="H817" s="88"/>
      <c r="I817" s="88"/>
      <c r="J817" s="208"/>
      <c r="K817" s="208"/>
      <c r="L817" s="88"/>
      <c r="M817" s="88"/>
      <c r="N817" s="88"/>
      <c r="O817" s="88"/>
      <c r="P817" s="88"/>
      <c r="Q817" s="88"/>
      <c r="R817" s="88"/>
      <c r="S817" s="88"/>
      <c r="T817" s="88"/>
      <c r="U817" s="88"/>
      <c r="V817" s="88"/>
      <c r="W817" s="88"/>
      <c r="X817" s="88"/>
      <c r="Y817" s="88"/>
      <c r="Z817" s="88"/>
    </row>
    <row r="818" spans="1:26" ht="9.75" customHeight="1" x14ac:dyDescent="0.15">
      <c r="A818" s="253"/>
      <c r="B818" s="253"/>
      <c r="C818" s="88"/>
      <c r="D818" s="88"/>
      <c r="E818" s="88"/>
      <c r="F818" s="88"/>
      <c r="G818" s="88"/>
      <c r="H818" s="88"/>
      <c r="I818" s="88"/>
      <c r="J818" s="208"/>
      <c r="K818" s="208"/>
      <c r="L818" s="88"/>
      <c r="M818" s="88"/>
      <c r="N818" s="88"/>
      <c r="O818" s="88"/>
      <c r="P818" s="88"/>
      <c r="Q818" s="88"/>
      <c r="R818" s="88"/>
      <c r="S818" s="88"/>
      <c r="T818" s="88"/>
      <c r="U818" s="88"/>
      <c r="V818" s="88"/>
      <c r="W818" s="88"/>
      <c r="X818" s="88"/>
      <c r="Y818" s="88"/>
      <c r="Z818" s="88"/>
    </row>
    <row r="819" spans="1:26" ht="9.75" customHeight="1" x14ac:dyDescent="0.15">
      <c r="A819" s="253"/>
      <c r="B819" s="253"/>
      <c r="C819" s="88"/>
      <c r="D819" s="88"/>
      <c r="E819" s="88"/>
      <c r="F819" s="88"/>
      <c r="G819" s="88"/>
      <c r="H819" s="88"/>
      <c r="I819" s="88"/>
      <c r="J819" s="208"/>
      <c r="K819" s="208"/>
      <c r="L819" s="88"/>
      <c r="M819" s="88"/>
      <c r="N819" s="88"/>
      <c r="O819" s="88"/>
      <c r="P819" s="88"/>
      <c r="Q819" s="88"/>
      <c r="R819" s="88"/>
      <c r="S819" s="88"/>
      <c r="T819" s="88"/>
      <c r="U819" s="88"/>
      <c r="V819" s="88"/>
      <c r="W819" s="88"/>
      <c r="X819" s="88"/>
      <c r="Y819" s="88"/>
      <c r="Z819" s="88"/>
    </row>
    <row r="820" spans="1:26" ht="9.75" customHeight="1" x14ac:dyDescent="0.15">
      <c r="A820" s="253"/>
      <c r="B820" s="253"/>
      <c r="C820" s="88"/>
      <c r="D820" s="88"/>
      <c r="E820" s="88"/>
      <c r="F820" s="88"/>
      <c r="G820" s="88"/>
      <c r="H820" s="88"/>
      <c r="I820" s="88"/>
      <c r="J820" s="208"/>
      <c r="K820" s="208"/>
      <c r="L820" s="88"/>
      <c r="M820" s="88"/>
      <c r="N820" s="88"/>
      <c r="O820" s="88"/>
      <c r="P820" s="88"/>
      <c r="Q820" s="88"/>
      <c r="R820" s="88"/>
      <c r="S820" s="88"/>
      <c r="T820" s="88"/>
      <c r="U820" s="88"/>
      <c r="V820" s="88"/>
      <c r="W820" s="88"/>
      <c r="X820" s="88"/>
      <c r="Y820" s="88"/>
      <c r="Z820" s="88"/>
    </row>
    <row r="821" spans="1:26" ht="9.75" customHeight="1" x14ac:dyDescent="0.15">
      <c r="A821" s="253"/>
      <c r="B821" s="253"/>
      <c r="C821" s="88"/>
      <c r="D821" s="88"/>
      <c r="E821" s="88"/>
      <c r="F821" s="88"/>
      <c r="G821" s="88"/>
      <c r="H821" s="88"/>
      <c r="I821" s="88"/>
      <c r="J821" s="208"/>
      <c r="K821" s="208"/>
      <c r="L821" s="88"/>
      <c r="M821" s="88"/>
      <c r="N821" s="88"/>
      <c r="O821" s="88"/>
      <c r="P821" s="88"/>
      <c r="Q821" s="88"/>
      <c r="R821" s="88"/>
      <c r="S821" s="88"/>
      <c r="T821" s="88"/>
      <c r="U821" s="88"/>
      <c r="V821" s="88"/>
      <c r="W821" s="88"/>
      <c r="X821" s="88"/>
      <c r="Y821" s="88"/>
      <c r="Z821" s="88"/>
    </row>
    <row r="822" spans="1:26" ht="9.75" customHeight="1" x14ac:dyDescent="0.15">
      <c r="A822" s="253"/>
      <c r="B822" s="253"/>
      <c r="C822" s="88"/>
      <c r="D822" s="88"/>
      <c r="E822" s="88"/>
      <c r="F822" s="88"/>
      <c r="G822" s="88"/>
      <c r="H822" s="88"/>
      <c r="I822" s="88"/>
      <c r="J822" s="208"/>
      <c r="K822" s="208"/>
      <c r="L822" s="88"/>
      <c r="M822" s="88"/>
      <c r="N822" s="88"/>
      <c r="O822" s="88"/>
      <c r="P822" s="88"/>
      <c r="Q822" s="88"/>
      <c r="R822" s="88"/>
      <c r="S822" s="88"/>
      <c r="T822" s="88"/>
      <c r="U822" s="88"/>
      <c r="V822" s="88"/>
      <c r="W822" s="88"/>
      <c r="X822" s="88"/>
      <c r="Y822" s="88"/>
      <c r="Z822" s="88"/>
    </row>
    <row r="823" spans="1:26" ht="9.75" customHeight="1" x14ac:dyDescent="0.15">
      <c r="A823" s="253"/>
      <c r="B823" s="253"/>
      <c r="C823" s="88"/>
      <c r="D823" s="88"/>
      <c r="E823" s="88"/>
      <c r="F823" s="88"/>
      <c r="G823" s="88"/>
      <c r="H823" s="88"/>
      <c r="I823" s="88"/>
      <c r="J823" s="208"/>
      <c r="K823" s="208"/>
      <c r="L823" s="88"/>
      <c r="M823" s="88"/>
      <c r="N823" s="88"/>
      <c r="O823" s="88"/>
      <c r="P823" s="88"/>
      <c r="Q823" s="88"/>
      <c r="R823" s="88"/>
      <c r="S823" s="88"/>
      <c r="T823" s="88"/>
      <c r="U823" s="88"/>
      <c r="V823" s="88"/>
      <c r="W823" s="88"/>
      <c r="X823" s="88"/>
      <c r="Y823" s="88"/>
      <c r="Z823" s="88"/>
    </row>
    <row r="824" spans="1:26" ht="9.75" customHeight="1" x14ac:dyDescent="0.15">
      <c r="A824" s="253"/>
      <c r="B824" s="253"/>
      <c r="C824" s="88"/>
      <c r="D824" s="88"/>
      <c r="E824" s="88"/>
      <c r="F824" s="88"/>
      <c r="G824" s="88"/>
      <c r="H824" s="88"/>
      <c r="I824" s="88"/>
      <c r="J824" s="208"/>
      <c r="K824" s="208"/>
      <c r="L824" s="88"/>
      <c r="M824" s="88"/>
      <c r="N824" s="88"/>
      <c r="O824" s="88"/>
      <c r="P824" s="88"/>
      <c r="Q824" s="88"/>
      <c r="R824" s="88"/>
      <c r="S824" s="88"/>
      <c r="T824" s="88"/>
      <c r="U824" s="88"/>
      <c r="V824" s="88"/>
      <c r="W824" s="88"/>
      <c r="X824" s="88"/>
      <c r="Y824" s="88"/>
      <c r="Z824" s="88"/>
    </row>
    <row r="825" spans="1:26" ht="9.75" customHeight="1" x14ac:dyDescent="0.15">
      <c r="A825" s="253"/>
      <c r="B825" s="253"/>
      <c r="C825" s="88"/>
      <c r="D825" s="88"/>
      <c r="E825" s="88"/>
      <c r="F825" s="88"/>
      <c r="G825" s="88"/>
      <c r="H825" s="88"/>
      <c r="I825" s="88"/>
      <c r="J825" s="208"/>
      <c r="K825" s="208"/>
      <c r="L825" s="88"/>
      <c r="M825" s="88"/>
      <c r="N825" s="88"/>
      <c r="O825" s="88"/>
      <c r="P825" s="88"/>
      <c r="Q825" s="88"/>
      <c r="R825" s="88"/>
      <c r="S825" s="88"/>
      <c r="T825" s="88"/>
      <c r="U825" s="88"/>
      <c r="V825" s="88"/>
      <c r="W825" s="88"/>
      <c r="X825" s="88"/>
      <c r="Y825" s="88"/>
      <c r="Z825" s="88"/>
    </row>
    <row r="826" spans="1:26" ht="9.75" customHeight="1" x14ac:dyDescent="0.15">
      <c r="A826" s="253"/>
      <c r="B826" s="253"/>
      <c r="C826" s="88"/>
      <c r="D826" s="88"/>
      <c r="E826" s="88"/>
      <c r="F826" s="88"/>
      <c r="G826" s="88"/>
      <c r="H826" s="88"/>
      <c r="I826" s="88"/>
      <c r="J826" s="208"/>
      <c r="K826" s="208"/>
      <c r="L826" s="88"/>
      <c r="M826" s="88"/>
      <c r="N826" s="88"/>
      <c r="O826" s="88"/>
      <c r="P826" s="88"/>
      <c r="Q826" s="88"/>
      <c r="R826" s="88"/>
      <c r="S826" s="88"/>
      <c r="T826" s="88"/>
      <c r="U826" s="88"/>
      <c r="V826" s="88"/>
      <c r="W826" s="88"/>
      <c r="X826" s="88"/>
      <c r="Y826" s="88"/>
      <c r="Z826" s="88"/>
    </row>
    <row r="827" spans="1:26" ht="9.75" customHeight="1" x14ac:dyDescent="0.15">
      <c r="A827" s="253"/>
      <c r="B827" s="253"/>
      <c r="C827" s="88"/>
      <c r="D827" s="88"/>
      <c r="E827" s="88"/>
      <c r="F827" s="88"/>
      <c r="G827" s="88"/>
      <c r="H827" s="88"/>
      <c r="I827" s="88"/>
      <c r="J827" s="208"/>
      <c r="K827" s="208"/>
      <c r="L827" s="88"/>
      <c r="M827" s="88"/>
      <c r="N827" s="88"/>
      <c r="O827" s="88"/>
      <c r="P827" s="88"/>
      <c r="Q827" s="88"/>
      <c r="R827" s="88"/>
      <c r="S827" s="88"/>
      <c r="T827" s="88"/>
      <c r="U827" s="88"/>
      <c r="V827" s="88"/>
      <c r="W827" s="88"/>
      <c r="X827" s="88"/>
      <c r="Y827" s="88"/>
      <c r="Z827" s="88"/>
    </row>
    <row r="828" spans="1:26" ht="9.75" customHeight="1" x14ac:dyDescent="0.15">
      <c r="A828" s="253"/>
      <c r="B828" s="253"/>
      <c r="C828" s="88"/>
      <c r="D828" s="88"/>
      <c r="E828" s="88"/>
      <c r="F828" s="88"/>
      <c r="G828" s="88"/>
      <c r="H828" s="88"/>
      <c r="I828" s="88"/>
      <c r="J828" s="208"/>
      <c r="K828" s="208"/>
      <c r="L828" s="88"/>
      <c r="M828" s="88"/>
      <c r="N828" s="88"/>
      <c r="O828" s="88"/>
      <c r="P828" s="88"/>
      <c r="Q828" s="88"/>
      <c r="R828" s="88"/>
      <c r="S828" s="88"/>
      <c r="T828" s="88"/>
      <c r="U828" s="88"/>
      <c r="V828" s="88"/>
      <c r="W828" s="88"/>
      <c r="X828" s="88"/>
      <c r="Y828" s="88"/>
      <c r="Z828" s="88"/>
    </row>
    <row r="829" spans="1:26" ht="9.75" customHeight="1" x14ac:dyDescent="0.15">
      <c r="A829" s="253"/>
      <c r="B829" s="253"/>
      <c r="C829" s="88"/>
      <c r="D829" s="88"/>
      <c r="E829" s="88"/>
      <c r="F829" s="88"/>
      <c r="G829" s="88"/>
      <c r="H829" s="88"/>
      <c r="I829" s="88"/>
      <c r="J829" s="208"/>
      <c r="K829" s="208"/>
      <c r="L829" s="88"/>
      <c r="M829" s="88"/>
      <c r="N829" s="88"/>
      <c r="O829" s="88"/>
      <c r="P829" s="88"/>
      <c r="Q829" s="88"/>
      <c r="R829" s="88"/>
      <c r="S829" s="88"/>
      <c r="T829" s="88"/>
      <c r="U829" s="88"/>
      <c r="V829" s="88"/>
      <c r="W829" s="88"/>
      <c r="X829" s="88"/>
      <c r="Y829" s="88"/>
      <c r="Z829" s="88"/>
    </row>
    <row r="830" spans="1:26" ht="9.75" customHeight="1" x14ac:dyDescent="0.15">
      <c r="A830" s="253"/>
      <c r="B830" s="253"/>
      <c r="C830" s="88"/>
      <c r="D830" s="88"/>
      <c r="E830" s="88"/>
      <c r="F830" s="88"/>
      <c r="G830" s="88"/>
      <c r="H830" s="88"/>
      <c r="I830" s="88"/>
      <c r="J830" s="208"/>
      <c r="K830" s="208"/>
      <c r="L830" s="88"/>
      <c r="M830" s="88"/>
      <c r="N830" s="88"/>
      <c r="O830" s="88"/>
      <c r="P830" s="88"/>
      <c r="Q830" s="88"/>
      <c r="R830" s="88"/>
      <c r="S830" s="88"/>
      <c r="T830" s="88"/>
      <c r="U830" s="88"/>
      <c r="V830" s="88"/>
      <c r="W830" s="88"/>
      <c r="X830" s="88"/>
      <c r="Y830" s="88"/>
      <c r="Z830" s="88"/>
    </row>
    <row r="831" spans="1:26" ht="9.75" customHeight="1" x14ac:dyDescent="0.15">
      <c r="A831" s="253"/>
      <c r="B831" s="253"/>
      <c r="C831" s="88"/>
      <c r="D831" s="88"/>
      <c r="E831" s="88"/>
      <c r="F831" s="88"/>
      <c r="G831" s="88"/>
      <c r="H831" s="88"/>
      <c r="I831" s="88"/>
      <c r="J831" s="208"/>
      <c r="K831" s="208"/>
      <c r="L831" s="88"/>
      <c r="M831" s="88"/>
      <c r="N831" s="88"/>
      <c r="O831" s="88"/>
      <c r="P831" s="88"/>
      <c r="Q831" s="88"/>
      <c r="R831" s="88"/>
      <c r="S831" s="88"/>
      <c r="T831" s="88"/>
      <c r="U831" s="88"/>
      <c r="V831" s="88"/>
      <c r="W831" s="88"/>
      <c r="X831" s="88"/>
      <c r="Y831" s="88"/>
      <c r="Z831" s="88"/>
    </row>
    <row r="832" spans="1:26" ht="9.75" customHeight="1" x14ac:dyDescent="0.15">
      <c r="A832" s="253"/>
      <c r="B832" s="253"/>
      <c r="C832" s="88"/>
      <c r="D832" s="88"/>
      <c r="E832" s="88"/>
      <c r="F832" s="88"/>
      <c r="G832" s="88"/>
      <c r="H832" s="88"/>
      <c r="I832" s="88"/>
      <c r="J832" s="208"/>
      <c r="K832" s="208"/>
      <c r="L832" s="88"/>
      <c r="M832" s="88"/>
      <c r="N832" s="88"/>
      <c r="O832" s="88"/>
      <c r="P832" s="88"/>
      <c r="Q832" s="88"/>
      <c r="R832" s="88"/>
      <c r="S832" s="88"/>
      <c r="T832" s="88"/>
      <c r="U832" s="88"/>
      <c r="V832" s="88"/>
      <c r="W832" s="88"/>
      <c r="X832" s="88"/>
      <c r="Y832" s="88"/>
      <c r="Z832" s="88"/>
    </row>
    <row r="833" spans="1:26" ht="9.75" customHeight="1" x14ac:dyDescent="0.15">
      <c r="A833" s="253"/>
      <c r="B833" s="253"/>
      <c r="C833" s="88"/>
      <c r="D833" s="88"/>
      <c r="E833" s="88"/>
      <c r="F833" s="88"/>
      <c r="G833" s="88"/>
      <c r="H833" s="88"/>
      <c r="I833" s="88"/>
      <c r="J833" s="208"/>
      <c r="K833" s="208"/>
      <c r="L833" s="88"/>
      <c r="M833" s="88"/>
      <c r="N833" s="88"/>
      <c r="O833" s="88"/>
      <c r="P833" s="88"/>
      <c r="Q833" s="88"/>
      <c r="R833" s="88"/>
      <c r="S833" s="88"/>
      <c r="T833" s="88"/>
      <c r="U833" s="88"/>
      <c r="V833" s="88"/>
      <c r="W833" s="88"/>
      <c r="X833" s="88"/>
      <c r="Y833" s="88"/>
      <c r="Z833" s="88"/>
    </row>
    <row r="834" spans="1:26" ht="9.75" customHeight="1" x14ac:dyDescent="0.15">
      <c r="A834" s="253"/>
      <c r="B834" s="253"/>
      <c r="C834" s="88"/>
      <c r="D834" s="88"/>
      <c r="E834" s="88"/>
      <c r="F834" s="88"/>
      <c r="G834" s="88"/>
      <c r="H834" s="88"/>
      <c r="I834" s="88"/>
      <c r="J834" s="208"/>
      <c r="K834" s="208"/>
      <c r="L834" s="88"/>
      <c r="M834" s="88"/>
      <c r="N834" s="88"/>
      <c r="O834" s="88"/>
      <c r="P834" s="88"/>
      <c r="Q834" s="88"/>
      <c r="R834" s="88"/>
      <c r="S834" s="88"/>
      <c r="T834" s="88"/>
      <c r="U834" s="88"/>
      <c r="V834" s="88"/>
      <c r="W834" s="88"/>
      <c r="X834" s="88"/>
      <c r="Y834" s="88"/>
      <c r="Z834" s="88"/>
    </row>
    <row r="835" spans="1:26" ht="9.75" customHeight="1" x14ac:dyDescent="0.15">
      <c r="A835" s="253"/>
      <c r="B835" s="253"/>
      <c r="C835" s="88"/>
      <c r="D835" s="88"/>
      <c r="E835" s="88"/>
      <c r="F835" s="88"/>
      <c r="G835" s="88"/>
      <c r="H835" s="88"/>
      <c r="I835" s="88"/>
      <c r="J835" s="208"/>
      <c r="K835" s="208"/>
      <c r="L835" s="88"/>
      <c r="M835" s="88"/>
      <c r="N835" s="88"/>
      <c r="O835" s="88"/>
      <c r="P835" s="88"/>
      <c r="Q835" s="88"/>
      <c r="R835" s="88"/>
      <c r="S835" s="88"/>
      <c r="T835" s="88"/>
      <c r="U835" s="88"/>
      <c r="V835" s="88"/>
      <c r="W835" s="88"/>
      <c r="X835" s="88"/>
      <c r="Y835" s="88"/>
      <c r="Z835" s="88"/>
    </row>
    <row r="836" spans="1:26" ht="9.75" customHeight="1" x14ac:dyDescent="0.15">
      <c r="A836" s="253"/>
      <c r="B836" s="253"/>
      <c r="C836" s="88"/>
      <c r="D836" s="88"/>
      <c r="E836" s="88"/>
      <c r="F836" s="88"/>
      <c r="G836" s="88"/>
      <c r="H836" s="88"/>
      <c r="I836" s="88"/>
      <c r="J836" s="208"/>
      <c r="K836" s="208"/>
      <c r="L836" s="88"/>
      <c r="M836" s="88"/>
      <c r="N836" s="88"/>
      <c r="O836" s="88"/>
      <c r="P836" s="88"/>
      <c r="Q836" s="88"/>
      <c r="R836" s="88"/>
      <c r="S836" s="88"/>
      <c r="T836" s="88"/>
      <c r="U836" s="88"/>
      <c r="V836" s="88"/>
      <c r="W836" s="88"/>
      <c r="X836" s="88"/>
      <c r="Y836" s="88"/>
      <c r="Z836" s="88"/>
    </row>
    <row r="837" spans="1:26" ht="9.75" customHeight="1" x14ac:dyDescent="0.15">
      <c r="A837" s="253"/>
      <c r="B837" s="253"/>
      <c r="C837" s="88"/>
      <c r="D837" s="88"/>
      <c r="E837" s="88"/>
      <c r="F837" s="88"/>
      <c r="G837" s="88"/>
      <c r="H837" s="88"/>
      <c r="I837" s="88"/>
      <c r="J837" s="208"/>
      <c r="K837" s="208"/>
      <c r="L837" s="88"/>
      <c r="M837" s="88"/>
      <c r="N837" s="88"/>
      <c r="O837" s="88"/>
      <c r="P837" s="88"/>
      <c r="Q837" s="88"/>
      <c r="R837" s="88"/>
      <c r="S837" s="88"/>
      <c r="T837" s="88"/>
      <c r="U837" s="88"/>
      <c r="V837" s="88"/>
      <c r="W837" s="88"/>
      <c r="X837" s="88"/>
      <c r="Y837" s="88"/>
      <c r="Z837" s="88"/>
    </row>
    <row r="838" spans="1:26" ht="9.75" customHeight="1" x14ac:dyDescent="0.15">
      <c r="A838" s="253"/>
      <c r="B838" s="253"/>
      <c r="C838" s="88"/>
      <c r="D838" s="88"/>
      <c r="E838" s="88"/>
      <c r="F838" s="88"/>
      <c r="G838" s="88"/>
      <c r="H838" s="88"/>
      <c r="I838" s="88"/>
      <c r="J838" s="208"/>
      <c r="K838" s="208"/>
      <c r="L838" s="88"/>
      <c r="M838" s="88"/>
      <c r="N838" s="88"/>
      <c r="O838" s="88"/>
      <c r="P838" s="88"/>
      <c r="Q838" s="88"/>
      <c r="R838" s="88"/>
      <c r="S838" s="88"/>
      <c r="T838" s="88"/>
      <c r="U838" s="88"/>
      <c r="V838" s="88"/>
      <c r="W838" s="88"/>
      <c r="X838" s="88"/>
      <c r="Y838" s="88"/>
      <c r="Z838" s="88"/>
    </row>
    <row r="839" spans="1:26" ht="9.75" customHeight="1" x14ac:dyDescent="0.15">
      <c r="A839" s="253"/>
      <c r="B839" s="253"/>
      <c r="C839" s="88"/>
      <c r="D839" s="88"/>
      <c r="E839" s="88"/>
      <c r="F839" s="88"/>
      <c r="G839" s="88"/>
      <c r="H839" s="88"/>
      <c r="I839" s="88"/>
      <c r="J839" s="208"/>
      <c r="K839" s="208"/>
      <c r="L839" s="88"/>
      <c r="M839" s="88"/>
      <c r="N839" s="88"/>
      <c r="O839" s="88"/>
      <c r="P839" s="88"/>
      <c r="Q839" s="88"/>
      <c r="R839" s="88"/>
      <c r="S839" s="88"/>
      <c r="T839" s="88"/>
      <c r="U839" s="88"/>
      <c r="V839" s="88"/>
      <c r="W839" s="88"/>
      <c r="X839" s="88"/>
      <c r="Y839" s="88"/>
      <c r="Z839" s="88"/>
    </row>
    <row r="840" spans="1:26" ht="9.75" customHeight="1" x14ac:dyDescent="0.15">
      <c r="A840" s="253"/>
      <c r="B840" s="253"/>
      <c r="C840" s="88"/>
      <c r="D840" s="88"/>
      <c r="E840" s="88"/>
      <c r="F840" s="88"/>
      <c r="G840" s="88"/>
      <c r="H840" s="88"/>
      <c r="I840" s="88"/>
      <c r="J840" s="208"/>
      <c r="K840" s="208"/>
      <c r="L840" s="88"/>
      <c r="M840" s="88"/>
      <c r="N840" s="88"/>
      <c r="O840" s="88"/>
      <c r="P840" s="88"/>
      <c r="Q840" s="88"/>
      <c r="R840" s="88"/>
      <c r="S840" s="88"/>
      <c r="T840" s="88"/>
      <c r="U840" s="88"/>
      <c r="V840" s="88"/>
      <c r="W840" s="88"/>
      <c r="X840" s="88"/>
      <c r="Y840" s="88"/>
      <c r="Z840" s="88"/>
    </row>
    <row r="841" spans="1:26" ht="9.75" customHeight="1" x14ac:dyDescent="0.15">
      <c r="A841" s="253"/>
      <c r="B841" s="253"/>
      <c r="C841" s="88"/>
      <c r="D841" s="88"/>
      <c r="E841" s="88"/>
      <c r="F841" s="88"/>
      <c r="G841" s="88"/>
      <c r="H841" s="88"/>
      <c r="I841" s="88"/>
      <c r="J841" s="208"/>
      <c r="K841" s="208"/>
      <c r="L841" s="88"/>
      <c r="M841" s="88"/>
      <c r="N841" s="88"/>
      <c r="O841" s="88"/>
      <c r="P841" s="88"/>
      <c r="Q841" s="88"/>
      <c r="R841" s="88"/>
      <c r="S841" s="88"/>
      <c r="T841" s="88"/>
      <c r="U841" s="88"/>
      <c r="V841" s="88"/>
      <c r="W841" s="88"/>
      <c r="X841" s="88"/>
      <c r="Y841" s="88"/>
      <c r="Z841" s="88"/>
    </row>
    <row r="842" spans="1:26" ht="9.75" customHeight="1" x14ac:dyDescent="0.15">
      <c r="A842" s="253"/>
      <c r="B842" s="253"/>
      <c r="C842" s="88"/>
      <c r="D842" s="88"/>
      <c r="E842" s="88"/>
      <c r="F842" s="88"/>
      <c r="G842" s="88"/>
      <c r="H842" s="88"/>
      <c r="I842" s="88"/>
      <c r="J842" s="208"/>
      <c r="K842" s="208"/>
      <c r="L842" s="88"/>
      <c r="M842" s="88"/>
      <c r="N842" s="88"/>
      <c r="O842" s="88"/>
      <c r="P842" s="88"/>
      <c r="Q842" s="88"/>
      <c r="R842" s="88"/>
      <c r="S842" s="88"/>
      <c r="T842" s="88"/>
      <c r="U842" s="88"/>
      <c r="V842" s="88"/>
      <c r="W842" s="88"/>
      <c r="X842" s="88"/>
      <c r="Y842" s="88"/>
      <c r="Z842" s="88"/>
    </row>
    <row r="843" spans="1:26" ht="9.75" customHeight="1" x14ac:dyDescent="0.15">
      <c r="A843" s="253"/>
      <c r="B843" s="253"/>
      <c r="C843" s="88"/>
      <c r="D843" s="88"/>
      <c r="E843" s="88"/>
      <c r="F843" s="88"/>
      <c r="G843" s="88"/>
      <c r="H843" s="88"/>
      <c r="I843" s="88"/>
      <c r="J843" s="208"/>
      <c r="K843" s="208"/>
      <c r="L843" s="88"/>
      <c r="M843" s="88"/>
      <c r="N843" s="88"/>
      <c r="O843" s="88"/>
      <c r="P843" s="88"/>
      <c r="Q843" s="88"/>
      <c r="R843" s="88"/>
      <c r="S843" s="88"/>
      <c r="T843" s="88"/>
      <c r="U843" s="88"/>
      <c r="V843" s="88"/>
      <c r="W843" s="88"/>
      <c r="X843" s="88"/>
      <c r="Y843" s="88"/>
      <c r="Z843" s="88"/>
    </row>
    <row r="844" spans="1:26" ht="9.75" customHeight="1" x14ac:dyDescent="0.15">
      <c r="A844" s="253"/>
      <c r="B844" s="253"/>
      <c r="C844" s="88"/>
      <c r="D844" s="88"/>
      <c r="E844" s="88"/>
      <c r="F844" s="88"/>
      <c r="G844" s="88"/>
      <c r="H844" s="88"/>
      <c r="I844" s="88"/>
      <c r="J844" s="208"/>
      <c r="K844" s="208"/>
      <c r="L844" s="88"/>
      <c r="M844" s="88"/>
      <c r="N844" s="88"/>
      <c r="O844" s="88"/>
      <c r="P844" s="88"/>
      <c r="Q844" s="88"/>
      <c r="R844" s="88"/>
      <c r="S844" s="88"/>
      <c r="T844" s="88"/>
      <c r="U844" s="88"/>
      <c r="V844" s="88"/>
      <c r="W844" s="88"/>
      <c r="X844" s="88"/>
      <c r="Y844" s="88"/>
      <c r="Z844" s="88"/>
    </row>
    <row r="845" spans="1:26" ht="9.75" customHeight="1" x14ac:dyDescent="0.15">
      <c r="A845" s="253"/>
      <c r="B845" s="253"/>
      <c r="C845" s="88"/>
      <c r="D845" s="88"/>
      <c r="E845" s="88"/>
      <c r="F845" s="88"/>
      <c r="G845" s="88"/>
      <c r="H845" s="88"/>
      <c r="I845" s="88"/>
      <c r="J845" s="208"/>
      <c r="K845" s="208"/>
      <c r="L845" s="88"/>
      <c r="M845" s="88"/>
      <c r="N845" s="88"/>
      <c r="O845" s="88"/>
      <c r="P845" s="88"/>
      <c r="Q845" s="88"/>
      <c r="R845" s="88"/>
      <c r="S845" s="88"/>
      <c r="T845" s="88"/>
      <c r="U845" s="88"/>
      <c r="V845" s="88"/>
      <c r="W845" s="88"/>
      <c r="X845" s="88"/>
      <c r="Y845" s="88"/>
      <c r="Z845" s="88"/>
    </row>
    <row r="846" spans="1:26" ht="9.75" customHeight="1" x14ac:dyDescent="0.15">
      <c r="A846" s="253"/>
      <c r="B846" s="253"/>
      <c r="C846" s="88"/>
      <c r="D846" s="88"/>
      <c r="E846" s="88"/>
      <c r="F846" s="88"/>
      <c r="G846" s="88"/>
      <c r="H846" s="88"/>
      <c r="I846" s="88"/>
      <c r="J846" s="208"/>
      <c r="K846" s="208"/>
      <c r="L846" s="88"/>
      <c r="M846" s="88"/>
      <c r="N846" s="88"/>
      <c r="O846" s="88"/>
      <c r="P846" s="88"/>
      <c r="Q846" s="88"/>
      <c r="R846" s="88"/>
      <c r="S846" s="88"/>
      <c r="T846" s="88"/>
      <c r="U846" s="88"/>
      <c r="V846" s="88"/>
      <c r="W846" s="88"/>
      <c r="X846" s="88"/>
      <c r="Y846" s="88"/>
      <c r="Z846" s="88"/>
    </row>
    <row r="847" spans="1:26" ht="9.75" customHeight="1" x14ac:dyDescent="0.15">
      <c r="A847" s="253"/>
      <c r="B847" s="253"/>
      <c r="C847" s="88"/>
      <c r="D847" s="88"/>
      <c r="E847" s="88"/>
      <c r="F847" s="88"/>
      <c r="G847" s="88"/>
      <c r="H847" s="88"/>
      <c r="I847" s="88"/>
      <c r="J847" s="208"/>
      <c r="K847" s="208"/>
      <c r="L847" s="88"/>
      <c r="M847" s="88"/>
      <c r="N847" s="88"/>
      <c r="O847" s="88"/>
      <c r="P847" s="88"/>
      <c r="Q847" s="88"/>
      <c r="R847" s="88"/>
      <c r="S847" s="88"/>
      <c r="T847" s="88"/>
      <c r="U847" s="88"/>
      <c r="V847" s="88"/>
      <c r="W847" s="88"/>
      <c r="X847" s="88"/>
      <c r="Y847" s="88"/>
      <c r="Z847" s="88"/>
    </row>
    <row r="848" spans="1:26" ht="9.75" customHeight="1" x14ac:dyDescent="0.15">
      <c r="A848" s="253"/>
      <c r="B848" s="253"/>
      <c r="C848" s="88"/>
      <c r="D848" s="88"/>
      <c r="E848" s="88"/>
      <c r="F848" s="88"/>
      <c r="G848" s="88"/>
      <c r="H848" s="88"/>
      <c r="I848" s="88"/>
      <c r="J848" s="208"/>
      <c r="K848" s="208"/>
      <c r="L848" s="88"/>
      <c r="M848" s="88"/>
      <c r="N848" s="88"/>
      <c r="O848" s="88"/>
      <c r="P848" s="88"/>
      <c r="Q848" s="88"/>
      <c r="R848" s="88"/>
      <c r="S848" s="88"/>
      <c r="T848" s="88"/>
      <c r="U848" s="88"/>
      <c r="V848" s="88"/>
      <c r="W848" s="88"/>
      <c r="X848" s="88"/>
      <c r="Y848" s="88"/>
      <c r="Z848" s="88"/>
    </row>
    <row r="849" spans="1:26" ht="9.75" customHeight="1" x14ac:dyDescent="0.15">
      <c r="A849" s="253"/>
      <c r="B849" s="253"/>
      <c r="C849" s="88"/>
      <c r="D849" s="88"/>
      <c r="E849" s="88"/>
      <c r="F849" s="88"/>
      <c r="G849" s="88"/>
      <c r="H849" s="88"/>
      <c r="I849" s="88"/>
      <c r="J849" s="208"/>
      <c r="K849" s="208"/>
      <c r="L849" s="88"/>
      <c r="M849" s="88"/>
      <c r="N849" s="88"/>
      <c r="O849" s="88"/>
      <c r="P849" s="88"/>
      <c r="Q849" s="88"/>
      <c r="R849" s="88"/>
      <c r="S849" s="88"/>
      <c r="T849" s="88"/>
      <c r="U849" s="88"/>
      <c r="V849" s="88"/>
      <c r="W849" s="88"/>
      <c r="X849" s="88"/>
      <c r="Y849" s="88"/>
      <c r="Z849" s="88"/>
    </row>
    <row r="850" spans="1:26" ht="9.75" customHeight="1" x14ac:dyDescent="0.15">
      <c r="A850" s="253"/>
      <c r="B850" s="253"/>
      <c r="C850" s="88"/>
      <c r="D850" s="88"/>
      <c r="E850" s="88"/>
      <c r="F850" s="88"/>
      <c r="G850" s="88"/>
      <c r="H850" s="88"/>
      <c r="I850" s="88"/>
      <c r="J850" s="208"/>
      <c r="K850" s="208"/>
      <c r="L850" s="88"/>
      <c r="M850" s="88"/>
      <c r="N850" s="88"/>
      <c r="O850" s="88"/>
      <c r="P850" s="88"/>
      <c r="Q850" s="88"/>
      <c r="R850" s="88"/>
      <c r="S850" s="88"/>
      <c r="T850" s="88"/>
      <c r="U850" s="88"/>
      <c r="V850" s="88"/>
      <c r="W850" s="88"/>
      <c r="X850" s="88"/>
      <c r="Y850" s="88"/>
      <c r="Z850" s="88"/>
    </row>
    <row r="851" spans="1:26" ht="9.75" customHeight="1" x14ac:dyDescent="0.15">
      <c r="A851" s="253"/>
      <c r="B851" s="253"/>
      <c r="C851" s="88"/>
      <c r="D851" s="88"/>
      <c r="E851" s="88"/>
      <c r="F851" s="88"/>
      <c r="G851" s="88"/>
      <c r="H851" s="88"/>
      <c r="I851" s="88"/>
      <c r="J851" s="208"/>
      <c r="K851" s="208"/>
      <c r="L851" s="88"/>
      <c r="M851" s="88"/>
      <c r="N851" s="88"/>
      <c r="O851" s="88"/>
      <c r="P851" s="88"/>
      <c r="Q851" s="88"/>
      <c r="R851" s="88"/>
      <c r="S851" s="88"/>
      <c r="T851" s="88"/>
      <c r="U851" s="88"/>
      <c r="V851" s="88"/>
      <c r="W851" s="88"/>
      <c r="X851" s="88"/>
      <c r="Y851" s="88"/>
      <c r="Z851" s="88"/>
    </row>
    <row r="852" spans="1:26" ht="9.75" customHeight="1" x14ac:dyDescent="0.15">
      <c r="A852" s="253"/>
      <c r="B852" s="253"/>
      <c r="C852" s="88"/>
      <c r="D852" s="88"/>
      <c r="E852" s="88"/>
      <c r="F852" s="88"/>
      <c r="G852" s="88"/>
      <c r="H852" s="88"/>
      <c r="I852" s="88"/>
      <c r="J852" s="208"/>
      <c r="K852" s="208"/>
      <c r="L852" s="88"/>
      <c r="M852" s="88"/>
      <c r="N852" s="88"/>
      <c r="O852" s="88"/>
      <c r="P852" s="88"/>
      <c r="Q852" s="88"/>
      <c r="R852" s="88"/>
      <c r="S852" s="88"/>
      <c r="T852" s="88"/>
      <c r="U852" s="88"/>
      <c r="V852" s="88"/>
      <c r="W852" s="88"/>
      <c r="X852" s="88"/>
      <c r="Y852" s="88"/>
      <c r="Z852" s="88"/>
    </row>
    <row r="853" spans="1:26" ht="9.75" customHeight="1" x14ac:dyDescent="0.15">
      <c r="A853" s="253"/>
      <c r="B853" s="253"/>
      <c r="C853" s="88"/>
      <c r="D853" s="88"/>
      <c r="E853" s="88"/>
      <c r="F853" s="88"/>
      <c r="G853" s="88"/>
      <c r="H853" s="88"/>
      <c r="I853" s="88"/>
      <c r="J853" s="208"/>
      <c r="K853" s="208"/>
      <c r="L853" s="88"/>
      <c r="M853" s="88"/>
      <c r="N853" s="88"/>
      <c r="O853" s="88"/>
      <c r="P853" s="88"/>
      <c r="Q853" s="88"/>
      <c r="R853" s="88"/>
      <c r="S853" s="88"/>
      <c r="T853" s="88"/>
      <c r="U853" s="88"/>
      <c r="V853" s="88"/>
      <c r="W853" s="88"/>
      <c r="X853" s="88"/>
      <c r="Y853" s="88"/>
      <c r="Z853" s="88"/>
    </row>
    <row r="854" spans="1:26" ht="9.75" customHeight="1" x14ac:dyDescent="0.15">
      <c r="A854" s="253"/>
      <c r="B854" s="253"/>
      <c r="C854" s="88"/>
      <c r="D854" s="88"/>
      <c r="E854" s="88"/>
      <c r="F854" s="88"/>
      <c r="G854" s="88"/>
      <c r="H854" s="88"/>
      <c r="I854" s="88"/>
      <c r="J854" s="208"/>
      <c r="K854" s="208"/>
      <c r="L854" s="88"/>
      <c r="M854" s="88"/>
      <c r="N854" s="88"/>
      <c r="O854" s="88"/>
      <c r="P854" s="88"/>
      <c r="Q854" s="88"/>
      <c r="R854" s="88"/>
      <c r="S854" s="88"/>
      <c r="T854" s="88"/>
      <c r="U854" s="88"/>
      <c r="V854" s="88"/>
      <c r="W854" s="88"/>
      <c r="X854" s="88"/>
      <c r="Y854" s="88"/>
      <c r="Z854" s="88"/>
    </row>
    <row r="855" spans="1:26" ht="9.75" customHeight="1" x14ac:dyDescent="0.15">
      <c r="A855" s="253"/>
      <c r="B855" s="253"/>
      <c r="C855" s="88"/>
      <c r="D855" s="88"/>
      <c r="E855" s="88"/>
      <c r="F855" s="88"/>
      <c r="G855" s="88"/>
      <c r="H855" s="88"/>
      <c r="I855" s="88"/>
      <c r="J855" s="208"/>
      <c r="K855" s="208"/>
      <c r="L855" s="88"/>
      <c r="M855" s="88"/>
      <c r="N855" s="88"/>
      <c r="O855" s="88"/>
      <c r="P855" s="88"/>
      <c r="Q855" s="88"/>
      <c r="R855" s="88"/>
      <c r="S855" s="88"/>
      <c r="T855" s="88"/>
      <c r="U855" s="88"/>
      <c r="V855" s="88"/>
      <c r="W855" s="88"/>
      <c r="X855" s="88"/>
      <c r="Y855" s="88"/>
      <c r="Z855" s="88"/>
    </row>
    <row r="856" spans="1:26" ht="9.75" customHeight="1" x14ac:dyDescent="0.15">
      <c r="A856" s="253"/>
      <c r="B856" s="253"/>
      <c r="C856" s="88"/>
      <c r="D856" s="88"/>
      <c r="E856" s="88"/>
      <c r="F856" s="88"/>
      <c r="G856" s="88"/>
      <c r="H856" s="88"/>
      <c r="I856" s="88"/>
      <c r="J856" s="208"/>
      <c r="K856" s="208"/>
      <c r="L856" s="88"/>
      <c r="M856" s="88"/>
      <c r="N856" s="88"/>
      <c r="O856" s="88"/>
      <c r="P856" s="88"/>
      <c r="Q856" s="88"/>
      <c r="R856" s="88"/>
      <c r="S856" s="88"/>
      <c r="T856" s="88"/>
      <c r="U856" s="88"/>
      <c r="V856" s="88"/>
      <c r="W856" s="88"/>
      <c r="X856" s="88"/>
      <c r="Y856" s="88"/>
      <c r="Z856" s="88"/>
    </row>
    <row r="857" spans="1:26" ht="9.75" customHeight="1" x14ac:dyDescent="0.15">
      <c r="A857" s="253"/>
      <c r="B857" s="253"/>
      <c r="C857" s="88"/>
      <c r="D857" s="88"/>
      <c r="E857" s="88"/>
      <c r="F857" s="88"/>
      <c r="G857" s="88"/>
      <c r="H857" s="88"/>
      <c r="I857" s="88"/>
      <c r="J857" s="208"/>
      <c r="K857" s="208"/>
      <c r="L857" s="88"/>
      <c r="M857" s="88"/>
      <c r="N857" s="88"/>
      <c r="O857" s="88"/>
      <c r="P857" s="88"/>
      <c r="Q857" s="88"/>
      <c r="R857" s="88"/>
      <c r="S857" s="88"/>
      <c r="T857" s="88"/>
      <c r="U857" s="88"/>
      <c r="V857" s="88"/>
      <c r="W857" s="88"/>
      <c r="X857" s="88"/>
      <c r="Y857" s="88"/>
      <c r="Z857" s="88"/>
    </row>
    <row r="858" spans="1:26" ht="9.75" customHeight="1" x14ac:dyDescent="0.15">
      <c r="A858" s="253"/>
      <c r="B858" s="253"/>
      <c r="C858" s="88"/>
      <c r="D858" s="88"/>
      <c r="E858" s="88"/>
      <c r="F858" s="88"/>
      <c r="G858" s="88"/>
      <c r="H858" s="88"/>
      <c r="I858" s="88"/>
      <c r="J858" s="208"/>
      <c r="K858" s="208"/>
      <c r="L858" s="88"/>
      <c r="M858" s="88"/>
      <c r="N858" s="88"/>
      <c r="O858" s="88"/>
      <c r="P858" s="88"/>
      <c r="Q858" s="88"/>
      <c r="R858" s="88"/>
      <c r="S858" s="88"/>
      <c r="T858" s="88"/>
      <c r="U858" s="88"/>
      <c r="V858" s="88"/>
      <c r="W858" s="88"/>
      <c r="X858" s="88"/>
      <c r="Y858" s="88"/>
      <c r="Z858" s="88"/>
    </row>
    <row r="859" spans="1:26" ht="9.75" customHeight="1" x14ac:dyDescent="0.15">
      <c r="A859" s="253"/>
      <c r="B859" s="253"/>
      <c r="C859" s="88"/>
      <c r="D859" s="88"/>
      <c r="E859" s="88"/>
      <c r="F859" s="88"/>
      <c r="G859" s="88"/>
      <c r="H859" s="88"/>
      <c r="I859" s="88"/>
      <c r="J859" s="208"/>
      <c r="K859" s="208"/>
      <c r="L859" s="88"/>
      <c r="M859" s="88"/>
      <c r="N859" s="88"/>
      <c r="O859" s="88"/>
      <c r="P859" s="88"/>
      <c r="Q859" s="88"/>
      <c r="R859" s="88"/>
      <c r="S859" s="88"/>
      <c r="T859" s="88"/>
      <c r="U859" s="88"/>
      <c r="V859" s="88"/>
      <c r="W859" s="88"/>
      <c r="X859" s="88"/>
      <c r="Y859" s="88"/>
      <c r="Z859" s="88"/>
    </row>
    <row r="860" spans="1:26" ht="9.75" customHeight="1" x14ac:dyDescent="0.15">
      <c r="A860" s="253"/>
      <c r="B860" s="253"/>
      <c r="C860" s="88"/>
      <c r="D860" s="88"/>
      <c r="E860" s="88"/>
      <c r="F860" s="88"/>
      <c r="G860" s="88"/>
      <c r="H860" s="88"/>
      <c r="I860" s="88"/>
      <c r="J860" s="208"/>
      <c r="K860" s="208"/>
      <c r="L860" s="88"/>
      <c r="M860" s="88"/>
      <c r="N860" s="88"/>
      <c r="O860" s="88"/>
      <c r="P860" s="88"/>
      <c r="Q860" s="88"/>
      <c r="R860" s="88"/>
      <c r="S860" s="88"/>
      <c r="T860" s="88"/>
      <c r="U860" s="88"/>
      <c r="V860" s="88"/>
      <c r="W860" s="88"/>
      <c r="X860" s="88"/>
      <c r="Y860" s="88"/>
      <c r="Z860" s="88"/>
    </row>
    <row r="861" spans="1:26" ht="9.75" customHeight="1" x14ac:dyDescent="0.15">
      <c r="A861" s="253"/>
      <c r="B861" s="253"/>
      <c r="C861" s="88"/>
      <c r="D861" s="88"/>
      <c r="E861" s="88"/>
      <c r="F861" s="88"/>
      <c r="G861" s="88"/>
      <c r="H861" s="88"/>
      <c r="I861" s="88"/>
      <c r="J861" s="208"/>
      <c r="K861" s="208"/>
      <c r="L861" s="88"/>
      <c r="M861" s="88"/>
      <c r="N861" s="88"/>
      <c r="O861" s="88"/>
      <c r="P861" s="88"/>
      <c r="Q861" s="88"/>
      <c r="R861" s="88"/>
      <c r="S861" s="88"/>
      <c r="T861" s="88"/>
      <c r="U861" s="88"/>
      <c r="V861" s="88"/>
      <c r="W861" s="88"/>
      <c r="X861" s="88"/>
      <c r="Y861" s="88"/>
      <c r="Z861" s="88"/>
    </row>
    <row r="862" spans="1:26" ht="9.75" customHeight="1" x14ac:dyDescent="0.15">
      <c r="A862" s="253"/>
      <c r="B862" s="253"/>
      <c r="C862" s="88"/>
      <c r="D862" s="88"/>
      <c r="E862" s="88"/>
      <c r="F862" s="88"/>
      <c r="G862" s="88"/>
      <c r="H862" s="88"/>
      <c r="I862" s="88"/>
      <c r="J862" s="208"/>
      <c r="K862" s="208"/>
      <c r="L862" s="88"/>
      <c r="M862" s="88"/>
      <c r="N862" s="88"/>
      <c r="O862" s="88"/>
      <c r="P862" s="88"/>
      <c r="Q862" s="88"/>
      <c r="R862" s="88"/>
      <c r="S862" s="88"/>
      <c r="T862" s="88"/>
      <c r="U862" s="88"/>
      <c r="V862" s="88"/>
      <c r="W862" s="88"/>
      <c r="X862" s="88"/>
      <c r="Y862" s="88"/>
      <c r="Z862" s="88"/>
    </row>
    <row r="863" spans="1:26" ht="9.75" customHeight="1" x14ac:dyDescent="0.15">
      <c r="A863" s="253"/>
      <c r="B863" s="253"/>
      <c r="C863" s="88"/>
      <c r="D863" s="88"/>
      <c r="E863" s="88"/>
      <c r="F863" s="88"/>
      <c r="G863" s="88"/>
      <c r="H863" s="88"/>
      <c r="I863" s="88"/>
      <c r="J863" s="208"/>
      <c r="K863" s="208"/>
      <c r="L863" s="88"/>
      <c r="M863" s="88"/>
      <c r="N863" s="88"/>
      <c r="O863" s="88"/>
      <c r="P863" s="88"/>
      <c r="Q863" s="88"/>
      <c r="R863" s="88"/>
      <c r="S863" s="88"/>
      <c r="T863" s="88"/>
      <c r="U863" s="88"/>
      <c r="V863" s="88"/>
      <c r="W863" s="88"/>
      <c r="X863" s="88"/>
      <c r="Y863" s="88"/>
      <c r="Z863" s="88"/>
    </row>
    <row r="864" spans="1:26" ht="9.75" customHeight="1" x14ac:dyDescent="0.15">
      <c r="A864" s="253"/>
      <c r="B864" s="253"/>
      <c r="C864" s="88"/>
      <c r="D864" s="88"/>
      <c r="E864" s="88"/>
      <c r="F864" s="88"/>
      <c r="G864" s="88"/>
      <c r="H864" s="88"/>
      <c r="I864" s="88"/>
      <c r="J864" s="208"/>
      <c r="K864" s="208"/>
      <c r="L864" s="88"/>
      <c r="M864" s="88"/>
      <c r="N864" s="88"/>
      <c r="O864" s="88"/>
      <c r="P864" s="88"/>
      <c r="Q864" s="88"/>
      <c r="R864" s="88"/>
      <c r="S864" s="88"/>
      <c r="T864" s="88"/>
      <c r="U864" s="88"/>
      <c r="V864" s="88"/>
      <c r="W864" s="88"/>
      <c r="X864" s="88"/>
      <c r="Y864" s="88"/>
      <c r="Z864" s="88"/>
    </row>
    <row r="865" spans="1:26" ht="9.75" customHeight="1" x14ac:dyDescent="0.15">
      <c r="A865" s="253"/>
      <c r="B865" s="253"/>
      <c r="C865" s="88"/>
      <c r="D865" s="88"/>
      <c r="E865" s="88"/>
      <c r="F865" s="88"/>
      <c r="G865" s="88"/>
      <c r="H865" s="88"/>
      <c r="I865" s="88"/>
      <c r="J865" s="208"/>
      <c r="K865" s="208"/>
      <c r="L865" s="88"/>
      <c r="M865" s="88"/>
      <c r="N865" s="88"/>
      <c r="O865" s="88"/>
      <c r="P865" s="88"/>
      <c r="Q865" s="88"/>
      <c r="R865" s="88"/>
      <c r="S865" s="88"/>
      <c r="T865" s="88"/>
      <c r="U865" s="88"/>
      <c r="V865" s="88"/>
      <c r="W865" s="88"/>
      <c r="X865" s="88"/>
      <c r="Y865" s="88"/>
      <c r="Z865" s="88"/>
    </row>
    <row r="866" spans="1:26" ht="9.75" customHeight="1" x14ac:dyDescent="0.15">
      <c r="A866" s="253"/>
      <c r="B866" s="253"/>
      <c r="C866" s="88"/>
      <c r="D866" s="88"/>
      <c r="E866" s="88"/>
      <c r="F866" s="88"/>
      <c r="G866" s="88"/>
      <c r="H866" s="88"/>
      <c r="I866" s="88"/>
      <c r="J866" s="208"/>
      <c r="K866" s="208"/>
      <c r="L866" s="88"/>
      <c r="M866" s="88"/>
      <c r="N866" s="88"/>
      <c r="O866" s="88"/>
      <c r="P866" s="88"/>
      <c r="Q866" s="88"/>
      <c r="R866" s="88"/>
      <c r="S866" s="88"/>
      <c r="T866" s="88"/>
      <c r="U866" s="88"/>
      <c r="V866" s="88"/>
      <c r="W866" s="88"/>
      <c r="X866" s="88"/>
      <c r="Y866" s="88"/>
      <c r="Z866" s="88"/>
    </row>
    <row r="867" spans="1:26" ht="9.75" customHeight="1" x14ac:dyDescent="0.15">
      <c r="A867" s="253"/>
      <c r="B867" s="253"/>
      <c r="C867" s="88"/>
      <c r="D867" s="88"/>
      <c r="E867" s="88"/>
      <c r="F867" s="88"/>
      <c r="G867" s="88"/>
      <c r="H867" s="88"/>
      <c r="I867" s="88"/>
      <c r="J867" s="208"/>
      <c r="K867" s="208"/>
      <c r="L867" s="88"/>
      <c r="M867" s="88"/>
      <c r="N867" s="88"/>
      <c r="O867" s="88"/>
      <c r="P867" s="88"/>
      <c r="Q867" s="88"/>
      <c r="R867" s="88"/>
      <c r="S867" s="88"/>
      <c r="T867" s="88"/>
      <c r="U867" s="88"/>
      <c r="V867" s="88"/>
      <c r="W867" s="88"/>
      <c r="X867" s="88"/>
      <c r="Y867" s="88"/>
      <c r="Z867" s="88"/>
    </row>
    <row r="868" spans="1:26" ht="9.75" customHeight="1" x14ac:dyDescent="0.15">
      <c r="A868" s="253"/>
      <c r="B868" s="253"/>
      <c r="C868" s="88"/>
      <c r="D868" s="88"/>
      <c r="E868" s="88"/>
      <c r="F868" s="88"/>
      <c r="G868" s="88"/>
      <c r="H868" s="88"/>
      <c r="I868" s="88"/>
      <c r="J868" s="208"/>
      <c r="K868" s="208"/>
      <c r="L868" s="88"/>
      <c r="M868" s="88"/>
      <c r="N868" s="88"/>
      <c r="O868" s="88"/>
      <c r="P868" s="88"/>
      <c r="Q868" s="88"/>
      <c r="R868" s="88"/>
      <c r="S868" s="88"/>
      <c r="T868" s="88"/>
      <c r="U868" s="88"/>
      <c r="V868" s="88"/>
      <c r="W868" s="88"/>
      <c r="X868" s="88"/>
      <c r="Y868" s="88"/>
      <c r="Z868" s="88"/>
    </row>
    <row r="869" spans="1:26" ht="9.75" customHeight="1" x14ac:dyDescent="0.15">
      <c r="A869" s="253"/>
      <c r="B869" s="253"/>
      <c r="C869" s="88"/>
      <c r="D869" s="88"/>
      <c r="E869" s="88"/>
      <c r="F869" s="88"/>
      <c r="G869" s="88"/>
      <c r="H869" s="88"/>
      <c r="I869" s="88"/>
      <c r="J869" s="208"/>
      <c r="K869" s="208"/>
      <c r="L869" s="88"/>
      <c r="M869" s="88"/>
      <c r="N869" s="88"/>
      <c r="O869" s="88"/>
      <c r="P869" s="88"/>
      <c r="Q869" s="88"/>
      <c r="R869" s="88"/>
      <c r="S869" s="88"/>
      <c r="T869" s="88"/>
      <c r="U869" s="88"/>
      <c r="V869" s="88"/>
      <c r="W869" s="88"/>
      <c r="X869" s="88"/>
      <c r="Y869" s="88"/>
      <c r="Z869" s="88"/>
    </row>
    <row r="870" spans="1:26" ht="9.75" customHeight="1" x14ac:dyDescent="0.15">
      <c r="A870" s="253"/>
      <c r="B870" s="253"/>
      <c r="C870" s="88"/>
      <c r="D870" s="88"/>
      <c r="E870" s="88"/>
      <c r="F870" s="88"/>
      <c r="G870" s="88"/>
      <c r="H870" s="88"/>
      <c r="I870" s="88"/>
      <c r="J870" s="208"/>
      <c r="K870" s="208"/>
      <c r="L870" s="88"/>
      <c r="M870" s="88"/>
      <c r="N870" s="88"/>
      <c r="O870" s="88"/>
      <c r="P870" s="88"/>
      <c r="Q870" s="88"/>
      <c r="R870" s="88"/>
      <c r="S870" s="88"/>
      <c r="T870" s="88"/>
      <c r="U870" s="88"/>
      <c r="V870" s="88"/>
      <c r="W870" s="88"/>
      <c r="X870" s="88"/>
      <c r="Y870" s="88"/>
      <c r="Z870" s="88"/>
    </row>
    <row r="871" spans="1:26" ht="9.75" customHeight="1" x14ac:dyDescent="0.15">
      <c r="A871" s="253"/>
      <c r="B871" s="253"/>
      <c r="C871" s="88"/>
      <c r="D871" s="88"/>
      <c r="E871" s="88"/>
      <c r="F871" s="88"/>
      <c r="G871" s="88"/>
      <c r="H871" s="88"/>
      <c r="I871" s="88"/>
      <c r="J871" s="208"/>
      <c r="K871" s="208"/>
      <c r="L871" s="88"/>
      <c r="M871" s="88"/>
      <c r="N871" s="88"/>
      <c r="O871" s="88"/>
      <c r="P871" s="88"/>
      <c r="Q871" s="88"/>
      <c r="R871" s="88"/>
      <c r="S871" s="88"/>
      <c r="T871" s="88"/>
      <c r="U871" s="88"/>
      <c r="V871" s="88"/>
      <c r="W871" s="88"/>
      <c r="X871" s="88"/>
      <c r="Y871" s="88"/>
      <c r="Z871" s="88"/>
    </row>
    <row r="872" spans="1:26" ht="9.75" customHeight="1" x14ac:dyDescent="0.15">
      <c r="A872" s="253"/>
      <c r="B872" s="253"/>
      <c r="C872" s="88"/>
      <c r="D872" s="88"/>
      <c r="E872" s="88"/>
      <c r="F872" s="88"/>
      <c r="G872" s="88"/>
      <c r="H872" s="88"/>
      <c r="I872" s="88"/>
      <c r="J872" s="208"/>
      <c r="K872" s="208"/>
      <c r="L872" s="88"/>
      <c r="M872" s="88"/>
      <c r="N872" s="88"/>
      <c r="O872" s="88"/>
      <c r="P872" s="88"/>
      <c r="Q872" s="88"/>
      <c r="R872" s="88"/>
      <c r="S872" s="88"/>
      <c r="T872" s="88"/>
      <c r="U872" s="88"/>
      <c r="V872" s="88"/>
      <c r="W872" s="88"/>
      <c r="X872" s="88"/>
      <c r="Y872" s="88"/>
      <c r="Z872" s="88"/>
    </row>
    <row r="873" spans="1:26" ht="9.75" customHeight="1" x14ac:dyDescent="0.15">
      <c r="A873" s="253"/>
      <c r="B873" s="253"/>
      <c r="C873" s="88"/>
      <c r="D873" s="88"/>
      <c r="E873" s="88"/>
      <c r="F873" s="88"/>
      <c r="G873" s="88"/>
      <c r="H873" s="88"/>
      <c r="I873" s="88"/>
      <c r="J873" s="208"/>
      <c r="K873" s="208"/>
      <c r="L873" s="88"/>
      <c r="M873" s="88"/>
      <c r="N873" s="88"/>
      <c r="O873" s="88"/>
      <c r="P873" s="88"/>
      <c r="Q873" s="88"/>
      <c r="R873" s="88"/>
      <c r="S873" s="88"/>
      <c r="T873" s="88"/>
      <c r="U873" s="88"/>
      <c r="V873" s="88"/>
      <c r="W873" s="88"/>
      <c r="X873" s="88"/>
      <c r="Y873" s="88"/>
      <c r="Z873" s="88"/>
    </row>
    <row r="874" spans="1:26" ht="9.75" customHeight="1" x14ac:dyDescent="0.15">
      <c r="A874" s="253"/>
      <c r="B874" s="253"/>
      <c r="C874" s="88"/>
      <c r="D874" s="88"/>
      <c r="E874" s="88"/>
      <c r="F874" s="88"/>
      <c r="G874" s="88"/>
      <c r="H874" s="88"/>
      <c r="I874" s="88"/>
      <c r="J874" s="208"/>
      <c r="K874" s="208"/>
      <c r="L874" s="88"/>
      <c r="M874" s="88"/>
      <c r="N874" s="88"/>
      <c r="O874" s="88"/>
      <c r="P874" s="88"/>
      <c r="Q874" s="88"/>
      <c r="R874" s="88"/>
      <c r="S874" s="88"/>
      <c r="T874" s="88"/>
      <c r="U874" s="88"/>
      <c r="V874" s="88"/>
      <c r="W874" s="88"/>
      <c r="X874" s="88"/>
      <c r="Y874" s="88"/>
      <c r="Z874" s="88"/>
    </row>
    <row r="875" spans="1:26" ht="9.75" customHeight="1" x14ac:dyDescent="0.15">
      <c r="A875" s="253"/>
      <c r="B875" s="253"/>
      <c r="C875" s="88"/>
      <c r="D875" s="88"/>
      <c r="E875" s="88"/>
      <c r="F875" s="88"/>
      <c r="G875" s="88"/>
      <c r="H875" s="88"/>
      <c r="I875" s="88"/>
      <c r="J875" s="208"/>
      <c r="K875" s="208"/>
      <c r="L875" s="88"/>
      <c r="M875" s="88"/>
      <c r="N875" s="88"/>
      <c r="O875" s="88"/>
      <c r="P875" s="88"/>
      <c r="Q875" s="88"/>
      <c r="R875" s="88"/>
      <c r="S875" s="88"/>
      <c r="T875" s="88"/>
      <c r="U875" s="88"/>
      <c r="V875" s="88"/>
      <c r="W875" s="88"/>
      <c r="X875" s="88"/>
      <c r="Y875" s="88"/>
      <c r="Z875" s="88"/>
    </row>
    <row r="876" spans="1:26" ht="9.75" customHeight="1" x14ac:dyDescent="0.15">
      <c r="A876" s="253"/>
      <c r="B876" s="253"/>
      <c r="C876" s="88"/>
      <c r="D876" s="88"/>
      <c r="E876" s="88"/>
      <c r="F876" s="88"/>
      <c r="G876" s="88"/>
      <c r="H876" s="88"/>
      <c r="I876" s="88"/>
      <c r="J876" s="208"/>
      <c r="K876" s="208"/>
      <c r="L876" s="88"/>
      <c r="M876" s="88"/>
      <c r="N876" s="88"/>
      <c r="O876" s="88"/>
      <c r="P876" s="88"/>
      <c r="Q876" s="88"/>
      <c r="R876" s="88"/>
      <c r="S876" s="88"/>
      <c r="T876" s="88"/>
      <c r="U876" s="88"/>
      <c r="V876" s="88"/>
      <c r="W876" s="88"/>
      <c r="X876" s="88"/>
      <c r="Y876" s="88"/>
      <c r="Z876" s="88"/>
    </row>
    <row r="877" spans="1:26" ht="9.75" customHeight="1" x14ac:dyDescent="0.15">
      <c r="A877" s="253"/>
      <c r="B877" s="253"/>
      <c r="C877" s="88"/>
      <c r="D877" s="88"/>
      <c r="E877" s="88"/>
      <c r="F877" s="88"/>
      <c r="G877" s="88"/>
      <c r="H877" s="88"/>
      <c r="I877" s="88"/>
      <c r="J877" s="208"/>
      <c r="K877" s="208"/>
      <c r="L877" s="88"/>
      <c r="M877" s="88"/>
      <c r="N877" s="88"/>
      <c r="O877" s="88"/>
      <c r="P877" s="88"/>
      <c r="Q877" s="88"/>
      <c r="R877" s="88"/>
      <c r="S877" s="88"/>
      <c r="T877" s="88"/>
      <c r="U877" s="88"/>
      <c r="V877" s="88"/>
      <c r="W877" s="88"/>
      <c r="X877" s="88"/>
      <c r="Y877" s="88"/>
      <c r="Z877" s="88"/>
    </row>
    <row r="878" spans="1:26" ht="9.75" customHeight="1" x14ac:dyDescent="0.15">
      <c r="A878" s="253"/>
      <c r="B878" s="253"/>
      <c r="C878" s="88"/>
      <c r="D878" s="88"/>
      <c r="E878" s="88"/>
      <c r="F878" s="88"/>
      <c r="G878" s="88"/>
      <c r="H878" s="88"/>
      <c r="I878" s="88"/>
      <c r="J878" s="208"/>
      <c r="K878" s="208"/>
      <c r="L878" s="88"/>
      <c r="M878" s="88"/>
      <c r="N878" s="88"/>
      <c r="O878" s="88"/>
      <c r="P878" s="88"/>
      <c r="Q878" s="88"/>
      <c r="R878" s="88"/>
      <c r="S878" s="88"/>
      <c r="T878" s="88"/>
      <c r="U878" s="88"/>
      <c r="V878" s="88"/>
      <c r="W878" s="88"/>
      <c r="X878" s="88"/>
      <c r="Y878" s="88"/>
      <c r="Z878" s="88"/>
    </row>
    <row r="879" spans="1:26" ht="9.75" customHeight="1" x14ac:dyDescent="0.15">
      <c r="A879" s="253"/>
      <c r="B879" s="253"/>
      <c r="C879" s="88"/>
      <c r="D879" s="88"/>
      <c r="E879" s="88"/>
      <c r="F879" s="88"/>
      <c r="G879" s="88"/>
      <c r="H879" s="88"/>
      <c r="I879" s="88"/>
      <c r="J879" s="208"/>
      <c r="K879" s="208"/>
      <c r="L879" s="88"/>
      <c r="M879" s="88"/>
      <c r="N879" s="88"/>
      <c r="O879" s="88"/>
      <c r="P879" s="88"/>
      <c r="Q879" s="88"/>
      <c r="R879" s="88"/>
      <c r="S879" s="88"/>
      <c r="T879" s="88"/>
      <c r="U879" s="88"/>
      <c r="V879" s="88"/>
      <c r="W879" s="88"/>
      <c r="X879" s="88"/>
      <c r="Y879" s="88"/>
      <c r="Z879" s="88"/>
    </row>
    <row r="880" spans="1:26" ht="9.75" customHeight="1" x14ac:dyDescent="0.15">
      <c r="A880" s="253"/>
      <c r="B880" s="253"/>
      <c r="C880" s="88"/>
      <c r="D880" s="88"/>
      <c r="E880" s="88"/>
      <c r="F880" s="88"/>
      <c r="G880" s="88"/>
      <c r="H880" s="88"/>
      <c r="I880" s="88"/>
      <c r="J880" s="208"/>
      <c r="K880" s="208"/>
      <c r="L880" s="88"/>
      <c r="M880" s="88"/>
      <c r="N880" s="88"/>
      <c r="O880" s="88"/>
      <c r="P880" s="88"/>
      <c r="Q880" s="88"/>
      <c r="R880" s="88"/>
      <c r="S880" s="88"/>
      <c r="T880" s="88"/>
      <c r="U880" s="88"/>
      <c r="V880" s="88"/>
      <c r="W880" s="88"/>
      <c r="X880" s="88"/>
      <c r="Y880" s="88"/>
      <c r="Z880" s="88"/>
    </row>
    <row r="881" spans="1:26" ht="9.75" customHeight="1" x14ac:dyDescent="0.15">
      <c r="A881" s="253"/>
      <c r="B881" s="253"/>
      <c r="C881" s="88"/>
      <c r="D881" s="88"/>
      <c r="E881" s="88"/>
      <c r="F881" s="88"/>
      <c r="G881" s="88"/>
      <c r="H881" s="88"/>
      <c r="I881" s="88"/>
      <c r="J881" s="208"/>
      <c r="K881" s="208"/>
      <c r="L881" s="88"/>
      <c r="M881" s="88"/>
      <c r="N881" s="88"/>
      <c r="O881" s="88"/>
      <c r="P881" s="88"/>
      <c r="Q881" s="88"/>
      <c r="R881" s="88"/>
      <c r="S881" s="88"/>
      <c r="T881" s="88"/>
      <c r="U881" s="88"/>
      <c r="V881" s="88"/>
      <c r="W881" s="88"/>
      <c r="X881" s="88"/>
      <c r="Y881" s="88"/>
      <c r="Z881" s="88"/>
    </row>
    <row r="882" spans="1:26" ht="9.75" customHeight="1" x14ac:dyDescent="0.15">
      <c r="A882" s="253"/>
      <c r="B882" s="253"/>
      <c r="C882" s="88"/>
      <c r="D882" s="88"/>
      <c r="E882" s="88"/>
      <c r="F882" s="88"/>
      <c r="G882" s="88"/>
      <c r="H882" s="88"/>
      <c r="I882" s="88"/>
      <c r="J882" s="208"/>
      <c r="K882" s="208"/>
      <c r="L882" s="88"/>
      <c r="M882" s="88"/>
      <c r="N882" s="88"/>
      <c r="O882" s="88"/>
      <c r="P882" s="88"/>
      <c r="Q882" s="88"/>
      <c r="R882" s="88"/>
      <c r="S882" s="88"/>
      <c r="T882" s="88"/>
      <c r="U882" s="88"/>
      <c r="V882" s="88"/>
      <c r="W882" s="88"/>
      <c r="X882" s="88"/>
      <c r="Y882" s="88"/>
      <c r="Z882" s="88"/>
    </row>
    <row r="883" spans="1:26" ht="9.75" customHeight="1" x14ac:dyDescent="0.15">
      <c r="A883" s="253"/>
      <c r="B883" s="253"/>
      <c r="C883" s="88"/>
      <c r="D883" s="88"/>
      <c r="E883" s="88"/>
      <c r="F883" s="88"/>
      <c r="G883" s="88"/>
      <c r="H883" s="88"/>
      <c r="I883" s="88"/>
      <c r="J883" s="208"/>
      <c r="K883" s="208"/>
      <c r="L883" s="88"/>
      <c r="M883" s="88"/>
      <c r="N883" s="88"/>
      <c r="O883" s="88"/>
      <c r="P883" s="88"/>
      <c r="Q883" s="88"/>
      <c r="R883" s="88"/>
      <c r="S883" s="88"/>
      <c r="T883" s="88"/>
      <c r="U883" s="88"/>
      <c r="V883" s="88"/>
      <c r="W883" s="88"/>
      <c r="X883" s="88"/>
      <c r="Y883" s="88"/>
      <c r="Z883" s="88"/>
    </row>
    <row r="884" spans="1:26" ht="9.75" customHeight="1" x14ac:dyDescent="0.15">
      <c r="A884" s="253"/>
      <c r="B884" s="253"/>
      <c r="C884" s="88"/>
      <c r="D884" s="88"/>
      <c r="E884" s="88"/>
      <c r="F884" s="88"/>
      <c r="G884" s="88"/>
      <c r="H884" s="88"/>
      <c r="I884" s="88"/>
      <c r="J884" s="208"/>
      <c r="K884" s="208"/>
      <c r="L884" s="88"/>
      <c r="M884" s="88"/>
      <c r="N884" s="88"/>
      <c r="O884" s="88"/>
      <c r="P884" s="88"/>
      <c r="Q884" s="88"/>
      <c r="R884" s="88"/>
      <c r="S884" s="88"/>
      <c r="T884" s="88"/>
      <c r="U884" s="88"/>
      <c r="V884" s="88"/>
      <c r="W884" s="88"/>
      <c r="X884" s="88"/>
      <c r="Y884" s="88"/>
      <c r="Z884" s="88"/>
    </row>
    <row r="885" spans="1:26" ht="9.75" customHeight="1" x14ac:dyDescent="0.15">
      <c r="A885" s="253"/>
      <c r="B885" s="253"/>
      <c r="C885" s="88"/>
      <c r="D885" s="88"/>
      <c r="E885" s="88"/>
      <c r="F885" s="88"/>
      <c r="G885" s="88"/>
      <c r="H885" s="88"/>
      <c r="I885" s="88"/>
      <c r="J885" s="208"/>
      <c r="K885" s="208"/>
      <c r="L885" s="88"/>
      <c r="M885" s="88"/>
      <c r="N885" s="88"/>
      <c r="O885" s="88"/>
      <c r="P885" s="88"/>
      <c r="Q885" s="88"/>
      <c r="R885" s="88"/>
      <c r="S885" s="88"/>
      <c r="T885" s="88"/>
      <c r="U885" s="88"/>
      <c r="V885" s="88"/>
      <c r="W885" s="88"/>
      <c r="X885" s="88"/>
      <c r="Y885" s="88"/>
      <c r="Z885" s="88"/>
    </row>
    <row r="886" spans="1:26" ht="9.75" customHeight="1" x14ac:dyDescent="0.15">
      <c r="A886" s="253"/>
      <c r="B886" s="253"/>
      <c r="C886" s="88"/>
      <c r="D886" s="88"/>
      <c r="E886" s="88"/>
      <c r="F886" s="88"/>
      <c r="G886" s="88"/>
      <c r="H886" s="88"/>
      <c r="I886" s="88"/>
      <c r="J886" s="208"/>
      <c r="K886" s="208"/>
      <c r="L886" s="88"/>
      <c r="M886" s="88"/>
      <c r="N886" s="88"/>
      <c r="O886" s="88"/>
      <c r="P886" s="88"/>
      <c r="Q886" s="88"/>
      <c r="R886" s="88"/>
      <c r="S886" s="88"/>
      <c r="T886" s="88"/>
      <c r="U886" s="88"/>
      <c r="V886" s="88"/>
      <c r="W886" s="88"/>
      <c r="X886" s="88"/>
      <c r="Y886" s="88"/>
      <c r="Z886" s="88"/>
    </row>
    <row r="887" spans="1:26" ht="9.75" customHeight="1" x14ac:dyDescent="0.15">
      <c r="A887" s="253"/>
      <c r="B887" s="253"/>
      <c r="C887" s="88"/>
      <c r="D887" s="88"/>
      <c r="E887" s="88"/>
      <c r="F887" s="88"/>
      <c r="G887" s="88"/>
      <c r="H887" s="88"/>
      <c r="I887" s="88"/>
      <c r="J887" s="208"/>
      <c r="K887" s="208"/>
      <c r="L887" s="88"/>
      <c r="M887" s="88"/>
      <c r="N887" s="88"/>
      <c r="O887" s="88"/>
      <c r="P887" s="88"/>
      <c r="Q887" s="88"/>
      <c r="R887" s="88"/>
      <c r="S887" s="88"/>
      <c r="T887" s="88"/>
      <c r="U887" s="88"/>
      <c r="V887" s="88"/>
      <c r="W887" s="88"/>
      <c r="X887" s="88"/>
      <c r="Y887" s="88"/>
      <c r="Z887" s="88"/>
    </row>
    <row r="888" spans="1:26" ht="9.75" customHeight="1" x14ac:dyDescent="0.15">
      <c r="A888" s="253"/>
      <c r="B888" s="253"/>
      <c r="C888" s="88"/>
      <c r="D888" s="88"/>
      <c r="E888" s="88"/>
      <c r="F888" s="88"/>
      <c r="G888" s="88"/>
      <c r="H888" s="88"/>
      <c r="I888" s="88"/>
      <c r="J888" s="208"/>
      <c r="K888" s="208"/>
      <c r="L888" s="88"/>
      <c r="M888" s="88"/>
      <c r="N888" s="88"/>
      <c r="O888" s="88"/>
      <c r="P888" s="88"/>
      <c r="Q888" s="88"/>
      <c r="R888" s="88"/>
      <c r="S888" s="88"/>
      <c r="T888" s="88"/>
      <c r="U888" s="88"/>
      <c r="V888" s="88"/>
      <c r="W888" s="88"/>
      <c r="X888" s="88"/>
      <c r="Y888" s="88"/>
      <c r="Z888" s="88"/>
    </row>
    <row r="889" spans="1:26" ht="9.75" customHeight="1" x14ac:dyDescent="0.15">
      <c r="A889" s="253"/>
      <c r="B889" s="253"/>
      <c r="C889" s="88"/>
      <c r="D889" s="88"/>
      <c r="E889" s="88"/>
      <c r="F889" s="88"/>
      <c r="G889" s="88"/>
      <c r="H889" s="88"/>
      <c r="I889" s="88"/>
      <c r="J889" s="208"/>
      <c r="K889" s="208"/>
      <c r="L889" s="88"/>
      <c r="M889" s="88"/>
      <c r="N889" s="88"/>
      <c r="O889" s="88"/>
      <c r="P889" s="88"/>
      <c r="Q889" s="88"/>
      <c r="R889" s="88"/>
      <c r="S889" s="88"/>
      <c r="T889" s="88"/>
      <c r="U889" s="88"/>
      <c r="V889" s="88"/>
      <c r="W889" s="88"/>
      <c r="X889" s="88"/>
      <c r="Y889" s="88"/>
      <c r="Z889" s="88"/>
    </row>
    <row r="890" spans="1:26" ht="9.75" customHeight="1" x14ac:dyDescent="0.15">
      <c r="A890" s="253"/>
      <c r="B890" s="253"/>
      <c r="C890" s="88"/>
      <c r="D890" s="88"/>
      <c r="E890" s="88"/>
      <c r="F890" s="88"/>
      <c r="G890" s="88"/>
      <c r="H890" s="88"/>
      <c r="I890" s="88"/>
      <c r="J890" s="208"/>
      <c r="K890" s="208"/>
      <c r="L890" s="88"/>
      <c r="M890" s="88"/>
      <c r="N890" s="88"/>
      <c r="O890" s="88"/>
      <c r="P890" s="88"/>
      <c r="Q890" s="88"/>
      <c r="R890" s="88"/>
      <c r="S890" s="88"/>
      <c r="T890" s="88"/>
      <c r="U890" s="88"/>
      <c r="V890" s="88"/>
      <c r="W890" s="88"/>
      <c r="X890" s="88"/>
      <c r="Y890" s="88"/>
      <c r="Z890" s="88"/>
    </row>
    <row r="891" spans="1:26" ht="9.75" customHeight="1" x14ac:dyDescent="0.15">
      <c r="A891" s="253"/>
      <c r="B891" s="253"/>
      <c r="C891" s="88"/>
      <c r="D891" s="88"/>
      <c r="E891" s="88"/>
      <c r="F891" s="88"/>
      <c r="G891" s="88"/>
      <c r="H891" s="88"/>
      <c r="I891" s="88"/>
      <c r="J891" s="208"/>
      <c r="K891" s="208"/>
      <c r="L891" s="88"/>
      <c r="M891" s="88"/>
      <c r="N891" s="88"/>
      <c r="O891" s="88"/>
      <c r="P891" s="88"/>
      <c r="Q891" s="88"/>
      <c r="R891" s="88"/>
      <c r="S891" s="88"/>
      <c r="T891" s="88"/>
      <c r="U891" s="88"/>
      <c r="V891" s="88"/>
      <c r="W891" s="88"/>
      <c r="X891" s="88"/>
      <c r="Y891" s="88"/>
      <c r="Z891" s="88"/>
    </row>
    <row r="892" spans="1:26" ht="9.75" customHeight="1" x14ac:dyDescent="0.15">
      <c r="A892" s="253"/>
      <c r="B892" s="253"/>
      <c r="C892" s="88"/>
      <c r="D892" s="88"/>
      <c r="E892" s="88"/>
      <c r="F892" s="88"/>
      <c r="G892" s="88"/>
      <c r="H892" s="88"/>
      <c r="I892" s="88"/>
      <c r="J892" s="208"/>
      <c r="K892" s="208"/>
      <c r="L892" s="88"/>
      <c r="M892" s="88"/>
      <c r="N892" s="88"/>
      <c r="O892" s="88"/>
      <c r="P892" s="88"/>
      <c r="Q892" s="88"/>
      <c r="R892" s="88"/>
      <c r="S892" s="88"/>
      <c r="T892" s="88"/>
      <c r="U892" s="88"/>
      <c r="V892" s="88"/>
      <c r="W892" s="88"/>
      <c r="X892" s="88"/>
      <c r="Y892" s="88"/>
      <c r="Z892" s="88"/>
    </row>
    <row r="893" spans="1:26" ht="9.75" customHeight="1" x14ac:dyDescent="0.15">
      <c r="A893" s="253"/>
      <c r="B893" s="253"/>
      <c r="C893" s="88"/>
      <c r="D893" s="88"/>
      <c r="E893" s="88"/>
      <c r="F893" s="88"/>
      <c r="G893" s="88"/>
      <c r="H893" s="88"/>
      <c r="I893" s="88"/>
      <c r="J893" s="208"/>
      <c r="K893" s="208"/>
      <c r="L893" s="88"/>
      <c r="M893" s="88"/>
      <c r="N893" s="88"/>
      <c r="O893" s="88"/>
      <c r="P893" s="88"/>
      <c r="Q893" s="88"/>
      <c r="R893" s="88"/>
      <c r="S893" s="88"/>
      <c r="T893" s="88"/>
      <c r="U893" s="88"/>
      <c r="V893" s="88"/>
      <c r="W893" s="88"/>
      <c r="X893" s="88"/>
      <c r="Y893" s="88"/>
      <c r="Z893" s="88"/>
    </row>
    <row r="894" spans="1:26" ht="9.75" customHeight="1" x14ac:dyDescent="0.15">
      <c r="A894" s="253"/>
      <c r="B894" s="253"/>
      <c r="C894" s="88"/>
      <c r="D894" s="88"/>
      <c r="E894" s="88"/>
      <c r="F894" s="88"/>
      <c r="G894" s="88"/>
      <c r="H894" s="88"/>
      <c r="I894" s="88"/>
      <c r="J894" s="208"/>
      <c r="K894" s="208"/>
      <c r="L894" s="88"/>
      <c r="M894" s="88"/>
      <c r="N894" s="88"/>
      <c r="O894" s="88"/>
      <c r="P894" s="88"/>
      <c r="Q894" s="88"/>
      <c r="R894" s="88"/>
      <c r="S894" s="88"/>
      <c r="T894" s="88"/>
      <c r="U894" s="88"/>
      <c r="V894" s="88"/>
      <c r="W894" s="88"/>
      <c r="X894" s="88"/>
      <c r="Y894" s="88"/>
      <c r="Z894" s="88"/>
    </row>
    <row r="895" spans="1:26" ht="9.75" customHeight="1" x14ac:dyDescent="0.15">
      <c r="A895" s="253"/>
      <c r="B895" s="253"/>
      <c r="C895" s="88"/>
      <c r="D895" s="88"/>
      <c r="E895" s="88"/>
      <c r="F895" s="88"/>
      <c r="G895" s="88"/>
      <c r="H895" s="88"/>
      <c r="I895" s="88"/>
      <c r="J895" s="208"/>
      <c r="K895" s="208"/>
      <c r="L895" s="88"/>
      <c r="M895" s="88"/>
      <c r="N895" s="88"/>
      <c r="O895" s="88"/>
      <c r="P895" s="88"/>
      <c r="Q895" s="88"/>
      <c r="R895" s="88"/>
      <c r="S895" s="88"/>
      <c r="T895" s="88"/>
      <c r="U895" s="88"/>
      <c r="V895" s="88"/>
      <c r="W895" s="88"/>
      <c r="X895" s="88"/>
      <c r="Y895" s="88"/>
      <c r="Z895" s="88"/>
    </row>
    <row r="896" spans="1:26" ht="9.75" customHeight="1" x14ac:dyDescent="0.15">
      <c r="A896" s="253"/>
      <c r="B896" s="253"/>
      <c r="C896" s="88"/>
      <c r="D896" s="88"/>
      <c r="E896" s="88"/>
      <c r="F896" s="88"/>
      <c r="G896" s="88"/>
      <c r="H896" s="88"/>
      <c r="I896" s="88"/>
      <c r="J896" s="208"/>
      <c r="K896" s="208"/>
      <c r="L896" s="88"/>
      <c r="M896" s="88"/>
      <c r="N896" s="88"/>
      <c r="O896" s="88"/>
      <c r="P896" s="88"/>
      <c r="Q896" s="88"/>
      <c r="R896" s="88"/>
      <c r="S896" s="88"/>
      <c r="T896" s="88"/>
      <c r="U896" s="88"/>
      <c r="V896" s="88"/>
      <c r="W896" s="88"/>
      <c r="X896" s="88"/>
      <c r="Y896" s="88"/>
      <c r="Z896" s="88"/>
    </row>
    <row r="897" spans="1:26" ht="9.75" customHeight="1" x14ac:dyDescent="0.15">
      <c r="A897" s="253"/>
      <c r="B897" s="253"/>
      <c r="C897" s="88"/>
      <c r="D897" s="88"/>
      <c r="E897" s="88"/>
      <c r="F897" s="88"/>
      <c r="G897" s="88"/>
      <c r="H897" s="88"/>
      <c r="I897" s="88"/>
      <c r="J897" s="208"/>
      <c r="K897" s="208"/>
      <c r="L897" s="88"/>
      <c r="M897" s="88"/>
      <c r="N897" s="88"/>
      <c r="O897" s="88"/>
      <c r="P897" s="88"/>
      <c r="Q897" s="88"/>
      <c r="R897" s="88"/>
      <c r="S897" s="88"/>
      <c r="T897" s="88"/>
      <c r="U897" s="88"/>
      <c r="V897" s="88"/>
      <c r="W897" s="88"/>
      <c r="X897" s="88"/>
      <c r="Y897" s="88"/>
      <c r="Z897" s="88"/>
    </row>
    <row r="898" spans="1:26" ht="9.75" customHeight="1" x14ac:dyDescent="0.15">
      <c r="A898" s="253"/>
      <c r="B898" s="253"/>
      <c r="C898" s="88"/>
      <c r="D898" s="88"/>
      <c r="E898" s="88"/>
      <c r="F898" s="88"/>
      <c r="G898" s="88"/>
      <c r="H898" s="88"/>
      <c r="I898" s="88"/>
      <c r="J898" s="208"/>
      <c r="K898" s="208"/>
      <c r="L898" s="88"/>
      <c r="M898" s="88"/>
      <c r="N898" s="88"/>
      <c r="O898" s="88"/>
      <c r="P898" s="88"/>
      <c r="Q898" s="88"/>
      <c r="R898" s="88"/>
      <c r="S898" s="88"/>
      <c r="T898" s="88"/>
      <c r="U898" s="88"/>
      <c r="V898" s="88"/>
      <c r="W898" s="88"/>
      <c r="X898" s="88"/>
      <c r="Y898" s="88"/>
      <c r="Z898" s="88"/>
    </row>
    <row r="899" spans="1:26" ht="9.75" customHeight="1" x14ac:dyDescent="0.15">
      <c r="A899" s="253"/>
      <c r="B899" s="253"/>
      <c r="C899" s="88"/>
      <c r="D899" s="88"/>
      <c r="E899" s="88"/>
      <c r="F899" s="88"/>
      <c r="G899" s="88"/>
      <c r="H899" s="88"/>
      <c r="I899" s="88"/>
      <c r="J899" s="208"/>
      <c r="K899" s="208"/>
      <c r="L899" s="88"/>
      <c r="M899" s="88"/>
      <c r="N899" s="88"/>
      <c r="O899" s="88"/>
      <c r="P899" s="88"/>
      <c r="Q899" s="88"/>
      <c r="R899" s="88"/>
      <c r="S899" s="88"/>
      <c r="T899" s="88"/>
      <c r="U899" s="88"/>
      <c r="V899" s="88"/>
      <c r="W899" s="88"/>
      <c r="X899" s="88"/>
      <c r="Y899" s="88"/>
      <c r="Z899" s="88"/>
    </row>
    <row r="900" spans="1:26" ht="9.75" customHeight="1" x14ac:dyDescent="0.15">
      <c r="A900" s="253"/>
      <c r="B900" s="253"/>
      <c r="C900" s="88"/>
      <c r="D900" s="88"/>
      <c r="E900" s="88"/>
      <c r="F900" s="88"/>
      <c r="G900" s="88"/>
      <c r="H900" s="88"/>
      <c r="I900" s="88"/>
      <c r="J900" s="208"/>
      <c r="K900" s="208"/>
      <c r="L900" s="88"/>
      <c r="M900" s="88"/>
      <c r="N900" s="88"/>
      <c r="O900" s="88"/>
      <c r="P900" s="88"/>
      <c r="Q900" s="88"/>
      <c r="R900" s="88"/>
      <c r="S900" s="88"/>
      <c r="T900" s="88"/>
      <c r="U900" s="88"/>
      <c r="V900" s="88"/>
      <c r="W900" s="88"/>
      <c r="X900" s="88"/>
      <c r="Y900" s="88"/>
      <c r="Z900" s="88"/>
    </row>
    <row r="901" spans="1:26" ht="9.75" customHeight="1" x14ac:dyDescent="0.15">
      <c r="A901" s="253"/>
      <c r="B901" s="253"/>
      <c r="C901" s="88"/>
      <c r="D901" s="88"/>
      <c r="E901" s="88"/>
      <c r="F901" s="88"/>
      <c r="G901" s="88"/>
      <c r="H901" s="88"/>
      <c r="I901" s="88"/>
      <c r="J901" s="208"/>
      <c r="K901" s="208"/>
      <c r="L901" s="88"/>
      <c r="M901" s="88"/>
      <c r="N901" s="88"/>
      <c r="O901" s="88"/>
      <c r="P901" s="88"/>
      <c r="Q901" s="88"/>
      <c r="R901" s="88"/>
      <c r="S901" s="88"/>
      <c r="T901" s="88"/>
      <c r="U901" s="88"/>
      <c r="V901" s="88"/>
      <c r="W901" s="88"/>
      <c r="X901" s="88"/>
      <c r="Y901" s="88"/>
      <c r="Z901" s="88"/>
    </row>
    <row r="902" spans="1:26" ht="9.75" customHeight="1" x14ac:dyDescent="0.15">
      <c r="A902" s="253"/>
      <c r="B902" s="253"/>
      <c r="C902" s="88"/>
      <c r="D902" s="88"/>
      <c r="E902" s="88"/>
      <c r="F902" s="88"/>
      <c r="G902" s="88"/>
      <c r="H902" s="88"/>
      <c r="I902" s="88"/>
      <c r="J902" s="208"/>
      <c r="K902" s="208"/>
      <c r="L902" s="88"/>
      <c r="M902" s="88"/>
      <c r="N902" s="88"/>
      <c r="O902" s="88"/>
      <c r="P902" s="88"/>
      <c r="Q902" s="88"/>
      <c r="R902" s="88"/>
      <c r="S902" s="88"/>
      <c r="T902" s="88"/>
      <c r="U902" s="88"/>
      <c r="V902" s="88"/>
      <c r="W902" s="88"/>
      <c r="X902" s="88"/>
      <c r="Y902" s="88"/>
      <c r="Z902" s="88"/>
    </row>
    <row r="903" spans="1:26" ht="9.75" customHeight="1" x14ac:dyDescent="0.15">
      <c r="A903" s="253"/>
      <c r="B903" s="253"/>
      <c r="C903" s="88"/>
      <c r="D903" s="88"/>
      <c r="E903" s="88"/>
      <c r="F903" s="88"/>
      <c r="G903" s="88"/>
      <c r="H903" s="88"/>
      <c r="I903" s="88"/>
      <c r="J903" s="208"/>
      <c r="K903" s="208"/>
      <c r="L903" s="88"/>
      <c r="M903" s="88"/>
      <c r="N903" s="88"/>
      <c r="O903" s="88"/>
      <c r="P903" s="88"/>
      <c r="Q903" s="88"/>
      <c r="R903" s="88"/>
      <c r="S903" s="88"/>
      <c r="T903" s="88"/>
      <c r="U903" s="88"/>
      <c r="V903" s="88"/>
      <c r="W903" s="88"/>
      <c r="X903" s="88"/>
      <c r="Y903" s="88"/>
      <c r="Z903" s="88"/>
    </row>
    <row r="904" spans="1:26" ht="9.75" customHeight="1" x14ac:dyDescent="0.15">
      <c r="A904" s="253"/>
      <c r="B904" s="253"/>
      <c r="C904" s="88"/>
      <c r="D904" s="88"/>
      <c r="E904" s="88"/>
      <c r="F904" s="88"/>
      <c r="G904" s="88"/>
      <c r="H904" s="88"/>
      <c r="I904" s="88"/>
      <c r="J904" s="208"/>
      <c r="K904" s="208"/>
      <c r="L904" s="88"/>
      <c r="M904" s="88"/>
      <c r="N904" s="88"/>
      <c r="O904" s="88"/>
      <c r="P904" s="88"/>
      <c r="Q904" s="88"/>
      <c r="R904" s="88"/>
      <c r="S904" s="88"/>
      <c r="T904" s="88"/>
      <c r="U904" s="88"/>
      <c r="V904" s="88"/>
      <c r="W904" s="88"/>
      <c r="X904" s="88"/>
      <c r="Y904" s="88"/>
      <c r="Z904" s="88"/>
    </row>
    <row r="905" spans="1:26" ht="9.75" customHeight="1" x14ac:dyDescent="0.15">
      <c r="A905" s="253"/>
      <c r="B905" s="253"/>
      <c r="C905" s="88"/>
      <c r="D905" s="88"/>
      <c r="E905" s="88"/>
      <c r="F905" s="88"/>
      <c r="G905" s="88"/>
      <c r="H905" s="88"/>
      <c r="I905" s="88"/>
      <c r="J905" s="208"/>
      <c r="K905" s="208"/>
      <c r="L905" s="88"/>
      <c r="M905" s="88"/>
      <c r="N905" s="88"/>
      <c r="O905" s="88"/>
      <c r="P905" s="88"/>
      <c r="Q905" s="88"/>
      <c r="R905" s="88"/>
      <c r="S905" s="88"/>
      <c r="T905" s="88"/>
      <c r="U905" s="88"/>
      <c r="V905" s="88"/>
      <c r="W905" s="88"/>
      <c r="X905" s="88"/>
      <c r="Y905" s="88"/>
      <c r="Z905" s="88"/>
    </row>
    <row r="906" spans="1:26" ht="9.75" customHeight="1" x14ac:dyDescent="0.15">
      <c r="A906" s="253"/>
      <c r="B906" s="253"/>
      <c r="C906" s="88"/>
      <c r="D906" s="88"/>
      <c r="E906" s="88"/>
      <c r="F906" s="88"/>
      <c r="G906" s="88"/>
      <c r="H906" s="88"/>
      <c r="I906" s="88"/>
      <c r="J906" s="208"/>
      <c r="K906" s="208"/>
      <c r="L906" s="88"/>
      <c r="M906" s="88"/>
      <c r="N906" s="88"/>
      <c r="O906" s="88"/>
      <c r="P906" s="88"/>
      <c r="Q906" s="88"/>
      <c r="R906" s="88"/>
      <c r="S906" s="88"/>
      <c r="T906" s="88"/>
      <c r="U906" s="88"/>
      <c r="V906" s="88"/>
      <c r="W906" s="88"/>
      <c r="X906" s="88"/>
      <c r="Y906" s="88"/>
      <c r="Z906" s="88"/>
    </row>
    <row r="907" spans="1:26" ht="9.75" customHeight="1" x14ac:dyDescent="0.15">
      <c r="A907" s="253"/>
      <c r="B907" s="253"/>
      <c r="C907" s="88"/>
      <c r="D907" s="88"/>
      <c r="E907" s="88"/>
      <c r="F907" s="88"/>
      <c r="G907" s="88"/>
      <c r="H907" s="88"/>
      <c r="I907" s="88"/>
      <c r="J907" s="208"/>
      <c r="K907" s="208"/>
      <c r="L907" s="88"/>
      <c r="M907" s="88"/>
      <c r="N907" s="88"/>
      <c r="O907" s="88"/>
      <c r="P907" s="88"/>
      <c r="Q907" s="88"/>
      <c r="R907" s="88"/>
      <c r="S907" s="88"/>
      <c r="T907" s="88"/>
      <c r="U907" s="88"/>
      <c r="V907" s="88"/>
      <c r="W907" s="88"/>
      <c r="X907" s="88"/>
      <c r="Y907" s="88"/>
      <c r="Z907" s="88"/>
    </row>
    <row r="908" spans="1:26" ht="9.75" customHeight="1" x14ac:dyDescent="0.15">
      <c r="A908" s="253"/>
      <c r="B908" s="253"/>
      <c r="C908" s="88"/>
      <c r="D908" s="88"/>
      <c r="E908" s="88"/>
      <c r="F908" s="88"/>
      <c r="G908" s="88"/>
      <c r="H908" s="88"/>
      <c r="I908" s="88"/>
      <c r="J908" s="208"/>
      <c r="K908" s="208"/>
      <c r="L908" s="88"/>
      <c r="M908" s="88"/>
      <c r="N908" s="88"/>
      <c r="O908" s="88"/>
      <c r="P908" s="88"/>
      <c r="Q908" s="88"/>
      <c r="R908" s="88"/>
      <c r="S908" s="88"/>
      <c r="T908" s="88"/>
      <c r="U908" s="88"/>
      <c r="V908" s="88"/>
      <c r="W908" s="88"/>
      <c r="X908" s="88"/>
      <c r="Y908" s="88"/>
      <c r="Z908" s="88"/>
    </row>
    <row r="909" spans="1:26" ht="9.75" customHeight="1" x14ac:dyDescent="0.15">
      <c r="A909" s="253"/>
      <c r="B909" s="253"/>
      <c r="C909" s="88"/>
      <c r="D909" s="88"/>
      <c r="E909" s="88"/>
      <c r="F909" s="88"/>
      <c r="G909" s="88"/>
      <c r="H909" s="88"/>
      <c r="I909" s="88"/>
      <c r="J909" s="208"/>
      <c r="K909" s="208"/>
      <c r="L909" s="88"/>
      <c r="M909" s="88"/>
      <c r="N909" s="88"/>
      <c r="O909" s="88"/>
      <c r="P909" s="88"/>
      <c r="Q909" s="88"/>
      <c r="R909" s="88"/>
      <c r="S909" s="88"/>
      <c r="T909" s="88"/>
      <c r="U909" s="88"/>
      <c r="V909" s="88"/>
      <c r="W909" s="88"/>
      <c r="X909" s="88"/>
      <c r="Y909" s="88"/>
      <c r="Z909" s="88"/>
    </row>
    <row r="910" spans="1:26" ht="9.75" customHeight="1" x14ac:dyDescent="0.15">
      <c r="A910" s="253"/>
      <c r="B910" s="253"/>
      <c r="C910" s="88"/>
      <c r="D910" s="88"/>
      <c r="E910" s="88"/>
      <c r="F910" s="88"/>
      <c r="G910" s="88"/>
      <c r="H910" s="88"/>
      <c r="I910" s="88"/>
      <c r="J910" s="208"/>
      <c r="K910" s="208"/>
      <c r="L910" s="88"/>
      <c r="M910" s="88"/>
      <c r="N910" s="88"/>
      <c r="O910" s="88"/>
      <c r="P910" s="88"/>
      <c r="Q910" s="88"/>
      <c r="R910" s="88"/>
      <c r="S910" s="88"/>
      <c r="T910" s="88"/>
      <c r="U910" s="88"/>
      <c r="V910" s="88"/>
      <c r="W910" s="88"/>
      <c r="X910" s="88"/>
      <c r="Y910" s="88"/>
      <c r="Z910" s="88"/>
    </row>
    <row r="911" spans="1:26" ht="9.75" customHeight="1" x14ac:dyDescent="0.15">
      <c r="A911" s="253"/>
      <c r="B911" s="253"/>
      <c r="C911" s="88"/>
      <c r="D911" s="88"/>
      <c r="E911" s="88"/>
      <c r="F911" s="88"/>
      <c r="G911" s="88"/>
      <c r="H911" s="88"/>
      <c r="I911" s="88"/>
      <c r="J911" s="208"/>
      <c r="K911" s="208"/>
      <c r="L911" s="88"/>
      <c r="M911" s="88"/>
      <c r="N911" s="88"/>
      <c r="O911" s="88"/>
      <c r="P911" s="88"/>
      <c r="Q911" s="88"/>
      <c r="R911" s="88"/>
      <c r="S911" s="88"/>
      <c r="T911" s="88"/>
      <c r="U911" s="88"/>
      <c r="V911" s="88"/>
      <c r="W911" s="88"/>
      <c r="X911" s="88"/>
      <c r="Y911" s="88"/>
      <c r="Z911" s="88"/>
    </row>
    <row r="912" spans="1:26" ht="9.75" customHeight="1" x14ac:dyDescent="0.15">
      <c r="A912" s="253"/>
      <c r="B912" s="253"/>
      <c r="C912" s="88"/>
      <c r="D912" s="88"/>
      <c r="E912" s="88"/>
      <c r="F912" s="88"/>
      <c r="G912" s="88"/>
      <c r="H912" s="88"/>
      <c r="I912" s="88"/>
      <c r="J912" s="208"/>
      <c r="K912" s="208"/>
      <c r="L912" s="88"/>
      <c r="M912" s="88"/>
      <c r="N912" s="88"/>
      <c r="O912" s="88"/>
      <c r="P912" s="88"/>
      <c r="Q912" s="88"/>
      <c r="R912" s="88"/>
      <c r="S912" s="88"/>
      <c r="T912" s="88"/>
      <c r="U912" s="88"/>
      <c r="V912" s="88"/>
      <c r="W912" s="88"/>
      <c r="X912" s="88"/>
      <c r="Y912" s="88"/>
      <c r="Z912" s="88"/>
    </row>
    <row r="913" spans="1:26" ht="9.75" customHeight="1" x14ac:dyDescent="0.15">
      <c r="A913" s="253"/>
      <c r="B913" s="253"/>
      <c r="C913" s="88"/>
      <c r="D913" s="88"/>
      <c r="E913" s="88"/>
      <c r="F913" s="88"/>
      <c r="G913" s="88"/>
      <c r="H913" s="88"/>
      <c r="I913" s="88"/>
      <c r="J913" s="208"/>
      <c r="K913" s="208"/>
      <c r="L913" s="88"/>
      <c r="M913" s="88"/>
      <c r="N913" s="88"/>
      <c r="O913" s="88"/>
      <c r="P913" s="88"/>
      <c r="Q913" s="88"/>
      <c r="R913" s="88"/>
      <c r="S913" s="88"/>
      <c r="T913" s="88"/>
      <c r="U913" s="88"/>
      <c r="V913" s="88"/>
      <c r="W913" s="88"/>
      <c r="X913" s="88"/>
      <c r="Y913" s="88"/>
      <c r="Z913" s="88"/>
    </row>
    <row r="914" spans="1:26" ht="9.75" customHeight="1" x14ac:dyDescent="0.15">
      <c r="A914" s="253"/>
      <c r="B914" s="253"/>
      <c r="C914" s="88"/>
      <c r="D914" s="88"/>
      <c r="E914" s="88"/>
      <c r="F914" s="88"/>
      <c r="G914" s="88"/>
      <c r="H914" s="88"/>
      <c r="I914" s="88"/>
      <c r="J914" s="208"/>
      <c r="K914" s="208"/>
      <c r="L914" s="88"/>
      <c r="M914" s="88"/>
      <c r="N914" s="88"/>
      <c r="O914" s="88"/>
      <c r="P914" s="88"/>
      <c r="Q914" s="88"/>
      <c r="R914" s="88"/>
      <c r="S914" s="88"/>
      <c r="T914" s="88"/>
      <c r="U914" s="88"/>
      <c r="V914" s="88"/>
      <c r="W914" s="88"/>
      <c r="X914" s="88"/>
      <c r="Y914" s="88"/>
      <c r="Z914" s="88"/>
    </row>
    <row r="915" spans="1:26" ht="9.75" customHeight="1" x14ac:dyDescent="0.15">
      <c r="A915" s="253"/>
      <c r="B915" s="253"/>
      <c r="C915" s="88"/>
      <c r="D915" s="88"/>
      <c r="E915" s="88"/>
      <c r="F915" s="88"/>
      <c r="G915" s="88"/>
      <c r="H915" s="88"/>
      <c r="I915" s="88"/>
      <c r="J915" s="208"/>
      <c r="K915" s="208"/>
      <c r="L915" s="88"/>
      <c r="M915" s="88"/>
      <c r="N915" s="88"/>
      <c r="O915" s="88"/>
      <c r="P915" s="88"/>
      <c r="Q915" s="88"/>
      <c r="R915" s="88"/>
      <c r="S915" s="88"/>
      <c r="T915" s="88"/>
      <c r="U915" s="88"/>
      <c r="V915" s="88"/>
      <c r="W915" s="88"/>
      <c r="X915" s="88"/>
      <c r="Y915" s="88"/>
      <c r="Z915" s="88"/>
    </row>
    <row r="916" spans="1:26" ht="9.75" customHeight="1" x14ac:dyDescent="0.15">
      <c r="A916" s="253"/>
      <c r="B916" s="253"/>
      <c r="C916" s="88"/>
      <c r="D916" s="88"/>
      <c r="E916" s="88"/>
      <c r="F916" s="88"/>
      <c r="G916" s="88"/>
      <c r="H916" s="88"/>
      <c r="I916" s="88"/>
      <c r="J916" s="208"/>
      <c r="K916" s="208"/>
      <c r="L916" s="88"/>
      <c r="M916" s="88"/>
      <c r="N916" s="88"/>
      <c r="O916" s="88"/>
      <c r="P916" s="88"/>
      <c r="Q916" s="88"/>
      <c r="R916" s="88"/>
      <c r="S916" s="88"/>
      <c r="T916" s="88"/>
      <c r="U916" s="88"/>
      <c r="V916" s="88"/>
      <c r="W916" s="88"/>
      <c r="X916" s="88"/>
      <c r="Y916" s="88"/>
      <c r="Z916" s="88"/>
    </row>
    <row r="917" spans="1:26" ht="9.75" customHeight="1" x14ac:dyDescent="0.15">
      <c r="A917" s="253"/>
      <c r="B917" s="253"/>
      <c r="C917" s="88"/>
      <c r="D917" s="88"/>
      <c r="E917" s="88"/>
      <c r="F917" s="88"/>
      <c r="G917" s="88"/>
      <c r="H917" s="88"/>
      <c r="I917" s="88"/>
      <c r="J917" s="208"/>
      <c r="K917" s="208"/>
      <c r="L917" s="88"/>
      <c r="M917" s="88"/>
      <c r="N917" s="88"/>
      <c r="O917" s="88"/>
      <c r="P917" s="88"/>
      <c r="Q917" s="88"/>
      <c r="R917" s="88"/>
      <c r="S917" s="88"/>
      <c r="T917" s="88"/>
      <c r="U917" s="88"/>
      <c r="V917" s="88"/>
      <c r="W917" s="88"/>
      <c r="X917" s="88"/>
      <c r="Y917" s="88"/>
      <c r="Z917" s="88"/>
    </row>
    <row r="918" spans="1:26" ht="9.75" customHeight="1" x14ac:dyDescent="0.15">
      <c r="A918" s="253"/>
      <c r="B918" s="253"/>
      <c r="C918" s="88"/>
      <c r="D918" s="88"/>
      <c r="E918" s="88"/>
      <c r="F918" s="88"/>
      <c r="G918" s="88"/>
      <c r="H918" s="88"/>
      <c r="I918" s="88"/>
      <c r="J918" s="208"/>
      <c r="K918" s="208"/>
      <c r="L918" s="88"/>
      <c r="M918" s="88"/>
      <c r="N918" s="88"/>
      <c r="O918" s="88"/>
      <c r="P918" s="88"/>
      <c r="Q918" s="88"/>
      <c r="R918" s="88"/>
      <c r="S918" s="88"/>
      <c r="T918" s="88"/>
      <c r="U918" s="88"/>
      <c r="V918" s="88"/>
      <c r="W918" s="88"/>
      <c r="X918" s="88"/>
      <c r="Y918" s="88"/>
      <c r="Z918" s="88"/>
    </row>
    <row r="919" spans="1:26" ht="9.75" customHeight="1" x14ac:dyDescent="0.15">
      <c r="A919" s="253"/>
      <c r="B919" s="253"/>
      <c r="C919" s="88"/>
      <c r="D919" s="88"/>
      <c r="E919" s="88"/>
      <c r="F919" s="88"/>
      <c r="G919" s="88"/>
      <c r="H919" s="88"/>
      <c r="I919" s="88"/>
      <c r="J919" s="208"/>
      <c r="K919" s="208"/>
      <c r="L919" s="88"/>
      <c r="M919" s="88"/>
      <c r="N919" s="88"/>
      <c r="O919" s="88"/>
      <c r="P919" s="88"/>
      <c r="Q919" s="88"/>
      <c r="R919" s="88"/>
      <c r="S919" s="88"/>
      <c r="T919" s="88"/>
      <c r="U919" s="88"/>
      <c r="V919" s="88"/>
      <c r="W919" s="88"/>
      <c r="X919" s="88"/>
      <c r="Y919" s="88"/>
      <c r="Z919" s="88"/>
    </row>
    <row r="920" spans="1:26" ht="9.75" customHeight="1" x14ac:dyDescent="0.15">
      <c r="A920" s="253"/>
      <c r="B920" s="253"/>
      <c r="C920" s="88"/>
      <c r="D920" s="88"/>
      <c r="E920" s="88"/>
      <c r="F920" s="88"/>
      <c r="G920" s="88"/>
      <c r="H920" s="88"/>
      <c r="I920" s="88"/>
      <c r="J920" s="208"/>
      <c r="K920" s="208"/>
      <c r="L920" s="88"/>
      <c r="M920" s="88"/>
      <c r="N920" s="88"/>
      <c r="O920" s="88"/>
      <c r="P920" s="88"/>
      <c r="Q920" s="88"/>
      <c r="R920" s="88"/>
      <c r="S920" s="88"/>
      <c r="T920" s="88"/>
      <c r="U920" s="88"/>
      <c r="V920" s="88"/>
      <c r="W920" s="88"/>
      <c r="X920" s="88"/>
      <c r="Y920" s="88"/>
      <c r="Z920" s="88"/>
    </row>
    <row r="921" spans="1:26" ht="9.75" customHeight="1" x14ac:dyDescent="0.15">
      <c r="A921" s="253"/>
      <c r="B921" s="253"/>
      <c r="C921" s="88"/>
      <c r="D921" s="88"/>
      <c r="E921" s="88"/>
      <c r="F921" s="88"/>
      <c r="G921" s="88"/>
      <c r="H921" s="88"/>
      <c r="I921" s="88"/>
      <c r="J921" s="208"/>
      <c r="K921" s="208"/>
      <c r="L921" s="88"/>
      <c r="M921" s="88"/>
      <c r="N921" s="88"/>
      <c r="O921" s="88"/>
      <c r="P921" s="88"/>
      <c r="Q921" s="88"/>
      <c r="R921" s="88"/>
      <c r="S921" s="88"/>
      <c r="T921" s="88"/>
      <c r="U921" s="88"/>
      <c r="V921" s="88"/>
      <c r="W921" s="88"/>
      <c r="X921" s="88"/>
      <c r="Y921" s="88"/>
      <c r="Z921" s="88"/>
    </row>
    <row r="922" spans="1:26" ht="9.75" customHeight="1" x14ac:dyDescent="0.15">
      <c r="A922" s="253"/>
      <c r="B922" s="253"/>
      <c r="C922" s="88"/>
      <c r="D922" s="88"/>
      <c r="E922" s="88"/>
      <c r="F922" s="88"/>
      <c r="G922" s="88"/>
      <c r="H922" s="88"/>
      <c r="I922" s="88"/>
      <c r="J922" s="208"/>
      <c r="K922" s="208"/>
      <c r="L922" s="88"/>
      <c r="M922" s="88"/>
      <c r="N922" s="88"/>
      <c r="O922" s="88"/>
      <c r="P922" s="88"/>
      <c r="Q922" s="88"/>
      <c r="R922" s="88"/>
      <c r="S922" s="88"/>
      <c r="T922" s="88"/>
      <c r="U922" s="88"/>
      <c r="V922" s="88"/>
      <c r="W922" s="88"/>
      <c r="X922" s="88"/>
      <c r="Y922" s="88"/>
      <c r="Z922" s="88"/>
    </row>
    <row r="923" spans="1:26" ht="9.75" customHeight="1" x14ac:dyDescent="0.15">
      <c r="A923" s="253"/>
      <c r="B923" s="253"/>
      <c r="C923" s="88"/>
      <c r="D923" s="88"/>
      <c r="E923" s="88"/>
      <c r="F923" s="88"/>
      <c r="G923" s="88"/>
      <c r="H923" s="88"/>
      <c r="I923" s="88"/>
      <c r="J923" s="208"/>
      <c r="K923" s="208"/>
      <c r="L923" s="88"/>
      <c r="M923" s="88"/>
      <c r="N923" s="88"/>
      <c r="O923" s="88"/>
      <c r="P923" s="88"/>
      <c r="Q923" s="88"/>
      <c r="R923" s="88"/>
      <c r="S923" s="88"/>
      <c r="T923" s="88"/>
      <c r="U923" s="88"/>
      <c r="V923" s="88"/>
      <c r="W923" s="88"/>
      <c r="X923" s="88"/>
      <c r="Y923" s="88"/>
      <c r="Z923" s="88"/>
    </row>
    <row r="924" spans="1:26" ht="9.75" customHeight="1" x14ac:dyDescent="0.15">
      <c r="A924" s="253"/>
      <c r="B924" s="253"/>
      <c r="C924" s="88"/>
      <c r="D924" s="88"/>
      <c r="E924" s="88"/>
      <c r="F924" s="88"/>
      <c r="G924" s="88"/>
      <c r="H924" s="88"/>
      <c r="I924" s="88"/>
      <c r="J924" s="208"/>
      <c r="K924" s="208"/>
      <c r="L924" s="88"/>
      <c r="M924" s="88"/>
      <c r="N924" s="88"/>
      <c r="O924" s="88"/>
      <c r="P924" s="88"/>
      <c r="Q924" s="88"/>
      <c r="R924" s="88"/>
      <c r="S924" s="88"/>
      <c r="T924" s="88"/>
      <c r="U924" s="88"/>
      <c r="V924" s="88"/>
      <c r="W924" s="88"/>
      <c r="X924" s="88"/>
      <c r="Y924" s="88"/>
      <c r="Z924" s="88"/>
    </row>
    <row r="925" spans="1:26" ht="9.75" customHeight="1" x14ac:dyDescent="0.15">
      <c r="A925" s="253"/>
      <c r="B925" s="253"/>
      <c r="C925" s="88"/>
      <c r="D925" s="88"/>
      <c r="E925" s="88"/>
      <c r="F925" s="88"/>
      <c r="G925" s="88"/>
      <c r="H925" s="88"/>
      <c r="I925" s="88"/>
      <c r="J925" s="208"/>
      <c r="K925" s="208"/>
      <c r="L925" s="88"/>
      <c r="M925" s="88"/>
      <c r="N925" s="88"/>
      <c r="O925" s="88"/>
      <c r="P925" s="88"/>
      <c r="Q925" s="88"/>
      <c r="R925" s="88"/>
      <c r="S925" s="88"/>
      <c r="T925" s="88"/>
      <c r="U925" s="88"/>
      <c r="V925" s="88"/>
      <c r="W925" s="88"/>
      <c r="X925" s="88"/>
      <c r="Y925" s="88"/>
      <c r="Z925" s="88"/>
    </row>
    <row r="926" spans="1:26" ht="9.75" customHeight="1" x14ac:dyDescent="0.15">
      <c r="A926" s="253"/>
      <c r="B926" s="253"/>
      <c r="C926" s="88"/>
      <c r="D926" s="88"/>
      <c r="E926" s="88"/>
      <c r="F926" s="88"/>
      <c r="G926" s="88"/>
      <c r="H926" s="88"/>
      <c r="I926" s="88"/>
      <c r="J926" s="208"/>
      <c r="K926" s="208"/>
      <c r="L926" s="88"/>
      <c r="M926" s="88"/>
      <c r="N926" s="88"/>
      <c r="O926" s="88"/>
      <c r="P926" s="88"/>
      <c r="Q926" s="88"/>
      <c r="R926" s="88"/>
      <c r="S926" s="88"/>
      <c r="T926" s="88"/>
      <c r="U926" s="88"/>
      <c r="V926" s="88"/>
      <c r="W926" s="88"/>
      <c r="X926" s="88"/>
      <c r="Y926" s="88"/>
      <c r="Z926" s="88"/>
    </row>
    <row r="927" spans="1:26" ht="9.75" customHeight="1" x14ac:dyDescent="0.15">
      <c r="A927" s="253"/>
      <c r="B927" s="253"/>
      <c r="C927" s="88"/>
      <c r="D927" s="88"/>
      <c r="E927" s="88"/>
      <c r="F927" s="88"/>
      <c r="G927" s="88"/>
      <c r="H927" s="88"/>
      <c r="I927" s="88"/>
      <c r="J927" s="208"/>
      <c r="K927" s="208"/>
      <c r="L927" s="88"/>
      <c r="M927" s="88"/>
      <c r="N927" s="88"/>
      <c r="O927" s="88"/>
      <c r="P927" s="88"/>
      <c r="Q927" s="88"/>
      <c r="R927" s="88"/>
      <c r="S927" s="88"/>
      <c r="T927" s="88"/>
      <c r="U927" s="88"/>
      <c r="V927" s="88"/>
      <c r="W927" s="88"/>
      <c r="X927" s="88"/>
      <c r="Y927" s="88"/>
      <c r="Z927" s="88"/>
    </row>
    <row r="928" spans="1:26" ht="9.75" customHeight="1" x14ac:dyDescent="0.15">
      <c r="A928" s="253"/>
      <c r="B928" s="253"/>
      <c r="C928" s="88"/>
      <c r="D928" s="88"/>
      <c r="E928" s="88"/>
      <c r="F928" s="88"/>
      <c r="G928" s="88"/>
      <c r="H928" s="88"/>
      <c r="I928" s="88"/>
      <c r="J928" s="208"/>
      <c r="K928" s="208"/>
      <c r="L928" s="88"/>
      <c r="M928" s="88"/>
      <c r="N928" s="88"/>
      <c r="O928" s="88"/>
      <c r="P928" s="88"/>
      <c r="Q928" s="88"/>
      <c r="R928" s="88"/>
      <c r="S928" s="88"/>
      <c r="T928" s="88"/>
      <c r="U928" s="88"/>
      <c r="V928" s="88"/>
      <c r="W928" s="88"/>
      <c r="X928" s="88"/>
      <c r="Y928" s="88"/>
      <c r="Z928" s="88"/>
    </row>
    <row r="929" spans="1:26" ht="9.75" customHeight="1" x14ac:dyDescent="0.15">
      <c r="A929" s="253"/>
      <c r="B929" s="253"/>
      <c r="C929" s="88"/>
      <c r="D929" s="88"/>
      <c r="E929" s="88"/>
      <c r="F929" s="88"/>
      <c r="G929" s="88"/>
      <c r="H929" s="88"/>
      <c r="I929" s="88"/>
      <c r="J929" s="208"/>
      <c r="K929" s="208"/>
      <c r="L929" s="88"/>
      <c r="M929" s="88"/>
      <c r="N929" s="88"/>
      <c r="O929" s="88"/>
      <c r="P929" s="88"/>
      <c r="Q929" s="88"/>
      <c r="R929" s="88"/>
      <c r="S929" s="88"/>
      <c r="T929" s="88"/>
      <c r="U929" s="88"/>
      <c r="V929" s="88"/>
      <c r="W929" s="88"/>
      <c r="X929" s="88"/>
      <c r="Y929" s="88"/>
      <c r="Z929" s="88"/>
    </row>
    <row r="930" spans="1:26" ht="9.75" customHeight="1" x14ac:dyDescent="0.15">
      <c r="A930" s="253"/>
      <c r="B930" s="253"/>
      <c r="C930" s="88"/>
      <c r="D930" s="88"/>
      <c r="E930" s="88"/>
      <c r="F930" s="88"/>
      <c r="G930" s="88"/>
      <c r="H930" s="88"/>
      <c r="I930" s="88"/>
      <c r="J930" s="208"/>
      <c r="K930" s="208"/>
      <c r="L930" s="88"/>
      <c r="M930" s="88"/>
      <c r="N930" s="88"/>
      <c r="O930" s="88"/>
      <c r="P930" s="88"/>
      <c r="Q930" s="88"/>
      <c r="R930" s="88"/>
      <c r="S930" s="88"/>
      <c r="T930" s="88"/>
      <c r="U930" s="88"/>
      <c r="V930" s="88"/>
      <c r="W930" s="88"/>
      <c r="X930" s="88"/>
      <c r="Y930" s="88"/>
      <c r="Z930" s="88"/>
    </row>
    <row r="931" spans="1:26" ht="9.75" customHeight="1" x14ac:dyDescent="0.15">
      <c r="A931" s="253"/>
      <c r="B931" s="253"/>
      <c r="C931" s="88"/>
      <c r="D931" s="88"/>
      <c r="E931" s="88"/>
      <c r="F931" s="88"/>
      <c r="G931" s="88"/>
      <c r="H931" s="88"/>
      <c r="I931" s="88"/>
      <c r="J931" s="208"/>
      <c r="K931" s="208"/>
      <c r="L931" s="88"/>
      <c r="M931" s="88"/>
      <c r="N931" s="88"/>
      <c r="O931" s="88"/>
      <c r="P931" s="88"/>
      <c r="Q931" s="88"/>
      <c r="R931" s="88"/>
      <c r="S931" s="88"/>
      <c r="T931" s="88"/>
      <c r="U931" s="88"/>
      <c r="V931" s="88"/>
      <c r="W931" s="88"/>
      <c r="X931" s="88"/>
      <c r="Y931" s="88"/>
      <c r="Z931" s="88"/>
    </row>
    <row r="932" spans="1:26" ht="9.75" customHeight="1" x14ac:dyDescent="0.15">
      <c r="A932" s="253"/>
      <c r="B932" s="253"/>
      <c r="C932" s="88"/>
      <c r="D932" s="88"/>
      <c r="E932" s="88"/>
      <c r="F932" s="88"/>
      <c r="G932" s="88"/>
      <c r="H932" s="88"/>
      <c r="I932" s="88"/>
      <c r="J932" s="208"/>
      <c r="K932" s="208"/>
      <c r="L932" s="88"/>
      <c r="M932" s="88"/>
      <c r="N932" s="88"/>
      <c r="O932" s="88"/>
      <c r="P932" s="88"/>
      <c r="Q932" s="88"/>
      <c r="R932" s="88"/>
      <c r="S932" s="88"/>
      <c r="T932" s="88"/>
      <c r="U932" s="88"/>
      <c r="V932" s="88"/>
      <c r="W932" s="88"/>
      <c r="X932" s="88"/>
      <c r="Y932" s="88"/>
      <c r="Z932" s="88"/>
    </row>
    <row r="933" spans="1:26" ht="9.75" customHeight="1" x14ac:dyDescent="0.15">
      <c r="A933" s="253"/>
      <c r="B933" s="253"/>
      <c r="C933" s="88"/>
      <c r="D933" s="88"/>
      <c r="E933" s="88"/>
      <c r="F933" s="88"/>
      <c r="G933" s="88"/>
      <c r="H933" s="88"/>
      <c r="I933" s="88"/>
      <c r="J933" s="208"/>
      <c r="K933" s="208"/>
      <c r="L933" s="88"/>
      <c r="M933" s="88"/>
      <c r="N933" s="88"/>
      <c r="O933" s="88"/>
      <c r="P933" s="88"/>
      <c r="Q933" s="88"/>
      <c r="R933" s="88"/>
      <c r="S933" s="88"/>
      <c r="T933" s="88"/>
      <c r="U933" s="88"/>
      <c r="V933" s="88"/>
      <c r="W933" s="88"/>
      <c r="X933" s="88"/>
      <c r="Y933" s="88"/>
      <c r="Z933" s="88"/>
    </row>
    <row r="934" spans="1:26" ht="9.75" customHeight="1" x14ac:dyDescent="0.15">
      <c r="A934" s="253"/>
      <c r="B934" s="253"/>
      <c r="C934" s="88"/>
      <c r="D934" s="88"/>
      <c r="E934" s="88"/>
      <c r="F934" s="88"/>
      <c r="G934" s="88"/>
      <c r="H934" s="88"/>
      <c r="I934" s="88"/>
      <c r="J934" s="208"/>
      <c r="K934" s="208"/>
      <c r="L934" s="88"/>
      <c r="M934" s="88"/>
      <c r="N934" s="88"/>
      <c r="O934" s="88"/>
      <c r="P934" s="88"/>
      <c r="Q934" s="88"/>
      <c r="R934" s="88"/>
      <c r="S934" s="88"/>
      <c r="T934" s="88"/>
      <c r="U934" s="88"/>
      <c r="V934" s="88"/>
      <c r="W934" s="88"/>
      <c r="X934" s="88"/>
      <c r="Y934" s="88"/>
      <c r="Z934" s="88"/>
    </row>
    <row r="935" spans="1:26" ht="9.75" customHeight="1" x14ac:dyDescent="0.15">
      <c r="A935" s="253"/>
      <c r="B935" s="253"/>
      <c r="C935" s="88"/>
      <c r="D935" s="88"/>
      <c r="E935" s="88"/>
      <c r="F935" s="88"/>
      <c r="G935" s="88"/>
      <c r="H935" s="88"/>
      <c r="I935" s="88"/>
      <c r="J935" s="208"/>
      <c r="K935" s="208"/>
      <c r="L935" s="88"/>
      <c r="M935" s="88"/>
      <c r="N935" s="88"/>
      <c r="O935" s="88"/>
      <c r="P935" s="88"/>
      <c r="Q935" s="88"/>
      <c r="R935" s="88"/>
      <c r="S935" s="88"/>
      <c r="T935" s="88"/>
      <c r="U935" s="88"/>
      <c r="V935" s="88"/>
      <c r="W935" s="88"/>
      <c r="X935" s="88"/>
      <c r="Y935" s="88"/>
      <c r="Z935" s="88"/>
    </row>
    <row r="936" spans="1:26" ht="9.75" customHeight="1" x14ac:dyDescent="0.15">
      <c r="A936" s="253"/>
      <c r="B936" s="253"/>
      <c r="C936" s="88"/>
      <c r="D936" s="88"/>
      <c r="E936" s="88"/>
      <c r="F936" s="88"/>
      <c r="G936" s="88"/>
      <c r="H936" s="88"/>
      <c r="I936" s="88"/>
      <c r="J936" s="208"/>
      <c r="K936" s="208"/>
      <c r="L936" s="88"/>
      <c r="M936" s="88"/>
      <c r="N936" s="88"/>
      <c r="O936" s="88"/>
      <c r="P936" s="88"/>
      <c r="Q936" s="88"/>
      <c r="R936" s="88"/>
      <c r="S936" s="88"/>
      <c r="T936" s="88"/>
      <c r="U936" s="88"/>
      <c r="V936" s="88"/>
      <c r="W936" s="88"/>
      <c r="X936" s="88"/>
      <c r="Y936" s="88"/>
      <c r="Z936" s="88"/>
    </row>
    <row r="937" spans="1:26" ht="9.75" customHeight="1" x14ac:dyDescent="0.15">
      <c r="A937" s="253"/>
      <c r="B937" s="253"/>
      <c r="C937" s="88"/>
      <c r="D937" s="88"/>
      <c r="E937" s="88"/>
      <c r="F937" s="88"/>
      <c r="G937" s="88"/>
      <c r="H937" s="88"/>
      <c r="I937" s="88"/>
      <c r="J937" s="208"/>
      <c r="K937" s="208"/>
      <c r="L937" s="88"/>
      <c r="M937" s="88"/>
      <c r="N937" s="88"/>
      <c r="O937" s="88"/>
      <c r="P937" s="88"/>
      <c r="Q937" s="88"/>
      <c r="R937" s="88"/>
      <c r="S937" s="88"/>
      <c r="T937" s="88"/>
      <c r="U937" s="88"/>
      <c r="V937" s="88"/>
      <c r="W937" s="88"/>
      <c r="X937" s="88"/>
      <c r="Y937" s="88"/>
      <c r="Z937" s="88"/>
    </row>
    <row r="938" spans="1:26" ht="9.75" customHeight="1" x14ac:dyDescent="0.15">
      <c r="A938" s="253"/>
      <c r="B938" s="253"/>
      <c r="C938" s="88"/>
      <c r="D938" s="88"/>
      <c r="E938" s="88"/>
      <c r="F938" s="88"/>
      <c r="G938" s="88"/>
      <c r="H938" s="88"/>
      <c r="I938" s="88"/>
      <c r="J938" s="208"/>
      <c r="K938" s="208"/>
      <c r="L938" s="88"/>
      <c r="M938" s="88"/>
      <c r="N938" s="88"/>
      <c r="O938" s="88"/>
      <c r="P938" s="88"/>
      <c r="Q938" s="88"/>
      <c r="R938" s="88"/>
      <c r="S938" s="88"/>
      <c r="T938" s="88"/>
      <c r="U938" s="88"/>
      <c r="V938" s="88"/>
      <c r="W938" s="88"/>
      <c r="X938" s="88"/>
      <c r="Y938" s="88"/>
      <c r="Z938" s="88"/>
    </row>
    <row r="939" spans="1:26" ht="9.75" customHeight="1" x14ac:dyDescent="0.15">
      <c r="A939" s="253"/>
      <c r="B939" s="253"/>
      <c r="C939" s="88"/>
      <c r="D939" s="88"/>
      <c r="E939" s="88"/>
      <c r="F939" s="88"/>
      <c r="G939" s="88"/>
      <c r="H939" s="88"/>
      <c r="I939" s="88"/>
      <c r="J939" s="208"/>
      <c r="K939" s="208"/>
      <c r="L939" s="88"/>
      <c r="M939" s="88"/>
      <c r="N939" s="88"/>
      <c r="O939" s="88"/>
      <c r="P939" s="88"/>
      <c r="Q939" s="88"/>
      <c r="R939" s="88"/>
      <c r="S939" s="88"/>
      <c r="T939" s="88"/>
      <c r="U939" s="88"/>
      <c r="V939" s="88"/>
      <c r="W939" s="88"/>
      <c r="X939" s="88"/>
      <c r="Y939" s="88"/>
      <c r="Z939" s="88"/>
    </row>
    <row r="940" spans="1:26" ht="9.75" customHeight="1" x14ac:dyDescent="0.15">
      <c r="A940" s="253"/>
      <c r="B940" s="253"/>
      <c r="C940" s="88"/>
      <c r="D940" s="88"/>
      <c r="E940" s="88"/>
      <c r="F940" s="88"/>
      <c r="G940" s="88"/>
      <c r="H940" s="88"/>
      <c r="I940" s="88"/>
      <c r="J940" s="208"/>
      <c r="K940" s="208"/>
      <c r="L940" s="88"/>
      <c r="M940" s="88"/>
      <c r="N940" s="88"/>
      <c r="O940" s="88"/>
      <c r="P940" s="88"/>
      <c r="Q940" s="88"/>
      <c r="R940" s="88"/>
      <c r="S940" s="88"/>
      <c r="T940" s="88"/>
      <c r="U940" s="88"/>
      <c r="V940" s="88"/>
      <c r="W940" s="88"/>
      <c r="X940" s="88"/>
      <c r="Y940" s="88"/>
      <c r="Z940" s="88"/>
    </row>
    <row r="941" spans="1:26" ht="9.75" customHeight="1" x14ac:dyDescent="0.15">
      <c r="A941" s="253"/>
      <c r="B941" s="253"/>
      <c r="C941" s="88"/>
      <c r="D941" s="88"/>
      <c r="E941" s="88"/>
      <c r="F941" s="88"/>
      <c r="G941" s="88"/>
      <c r="H941" s="88"/>
      <c r="I941" s="88"/>
      <c r="J941" s="208"/>
      <c r="K941" s="208"/>
      <c r="L941" s="88"/>
      <c r="M941" s="88"/>
      <c r="N941" s="88"/>
      <c r="O941" s="88"/>
      <c r="P941" s="88"/>
      <c r="Q941" s="88"/>
      <c r="R941" s="88"/>
      <c r="S941" s="88"/>
      <c r="T941" s="88"/>
      <c r="U941" s="88"/>
      <c r="V941" s="88"/>
      <c r="W941" s="88"/>
      <c r="X941" s="88"/>
      <c r="Y941" s="88"/>
      <c r="Z941" s="88"/>
    </row>
    <row r="942" spans="1:26" ht="9.75" customHeight="1" x14ac:dyDescent="0.15">
      <c r="A942" s="253"/>
      <c r="B942" s="253"/>
      <c r="C942" s="88"/>
      <c r="D942" s="88"/>
      <c r="E942" s="88"/>
      <c r="F942" s="88"/>
      <c r="G942" s="88"/>
      <c r="H942" s="88"/>
      <c r="I942" s="88"/>
      <c r="J942" s="208"/>
      <c r="K942" s="208"/>
      <c r="L942" s="88"/>
      <c r="M942" s="88"/>
      <c r="N942" s="88"/>
      <c r="O942" s="88"/>
      <c r="P942" s="88"/>
      <c r="Q942" s="88"/>
      <c r="R942" s="88"/>
      <c r="S942" s="88"/>
      <c r="T942" s="88"/>
      <c r="U942" s="88"/>
      <c r="V942" s="88"/>
      <c r="W942" s="88"/>
      <c r="X942" s="88"/>
      <c r="Y942" s="88"/>
      <c r="Z942" s="88"/>
    </row>
    <row r="943" spans="1:26" ht="9.75" customHeight="1" x14ac:dyDescent="0.15">
      <c r="A943" s="253"/>
      <c r="B943" s="253"/>
      <c r="C943" s="88"/>
      <c r="D943" s="88"/>
      <c r="E943" s="88"/>
      <c r="F943" s="88"/>
      <c r="G943" s="88"/>
      <c r="H943" s="88"/>
      <c r="I943" s="88"/>
      <c r="J943" s="208"/>
      <c r="K943" s="208"/>
      <c r="L943" s="88"/>
      <c r="M943" s="88"/>
      <c r="N943" s="88"/>
      <c r="O943" s="88"/>
      <c r="P943" s="88"/>
      <c r="Q943" s="88"/>
      <c r="R943" s="88"/>
      <c r="S943" s="88"/>
      <c r="T943" s="88"/>
      <c r="U943" s="88"/>
      <c r="V943" s="88"/>
      <c r="W943" s="88"/>
      <c r="X943" s="88"/>
      <c r="Y943" s="88"/>
      <c r="Z943" s="88"/>
    </row>
    <row r="944" spans="1:26" ht="9.75" customHeight="1" x14ac:dyDescent="0.15">
      <c r="A944" s="253"/>
      <c r="B944" s="253"/>
      <c r="C944" s="88"/>
      <c r="D944" s="88"/>
      <c r="E944" s="88"/>
      <c r="F944" s="88"/>
      <c r="G944" s="88"/>
      <c r="H944" s="88"/>
      <c r="I944" s="88"/>
      <c r="J944" s="208"/>
      <c r="K944" s="208"/>
      <c r="L944" s="88"/>
      <c r="M944" s="88"/>
      <c r="N944" s="88"/>
      <c r="O944" s="88"/>
      <c r="P944" s="88"/>
      <c r="Q944" s="88"/>
      <c r="R944" s="88"/>
      <c r="S944" s="88"/>
      <c r="T944" s="88"/>
      <c r="U944" s="88"/>
      <c r="V944" s="88"/>
      <c r="W944" s="88"/>
      <c r="X944" s="88"/>
      <c r="Y944" s="88"/>
      <c r="Z944" s="88"/>
    </row>
    <row r="945" spans="1:26" ht="9.75" customHeight="1" x14ac:dyDescent="0.15">
      <c r="A945" s="253"/>
      <c r="B945" s="253"/>
      <c r="C945" s="88"/>
      <c r="D945" s="88"/>
      <c r="E945" s="88"/>
      <c r="F945" s="88"/>
      <c r="G945" s="88"/>
      <c r="H945" s="88"/>
      <c r="I945" s="88"/>
      <c r="J945" s="208"/>
      <c r="K945" s="208"/>
      <c r="L945" s="88"/>
      <c r="M945" s="88"/>
      <c r="N945" s="88"/>
      <c r="O945" s="88"/>
      <c r="P945" s="88"/>
      <c r="Q945" s="88"/>
      <c r="R945" s="88"/>
      <c r="S945" s="88"/>
      <c r="T945" s="88"/>
      <c r="U945" s="88"/>
      <c r="V945" s="88"/>
      <c r="W945" s="88"/>
      <c r="X945" s="88"/>
      <c r="Y945" s="88"/>
      <c r="Z945" s="88"/>
    </row>
    <row r="946" spans="1:26" ht="9.75" customHeight="1" x14ac:dyDescent="0.15">
      <c r="A946" s="253"/>
      <c r="B946" s="253"/>
      <c r="C946" s="88"/>
      <c r="D946" s="88"/>
      <c r="E946" s="88"/>
      <c r="F946" s="88"/>
      <c r="G946" s="88"/>
      <c r="H946" s="88"/>
      <c r="I946" s="88"/>
      <c r="J946" s="208"/>
      <c r="K946" s="208"/>
      <c r="L946" s="88"/>
      <c r="M946" s="88"/>
      <c r="N946" s="88"/>
      <c r="O946" s="88"/>
      <c r="P946" s="88"/>
      <c r="Q946" s="88"/>
      <c r="R946" s="88"/>
      <c r="S946" s="88"/>
      <c r="T946" s="88"/>
      <c r="U946" s="88"/>
      <c r="V946" s="88"/>
      <c r="W946" s="88"/>
      <c r="X946" s="88"/>
      <c r="Y946" s="88"/>
      <c r="Z946" s="88"/>
    </row>
    <row r="947" spans="1:26" ht="9.75" customHeight="1" x14ac:dyDescent="0.15">
      <c r="A947" s="253"/>
      <c r="B947" s="253"/>
      <c r="C947" s="88"/>
      <c r="D947" s="88"/>
      <c r="E947" s="88"/>
      <c r="F947" s="88"/>
      <c r="G947" s="88"/>
      <c r="H947" s="88"/>
      <c r="I947" s="88"/>
      <c r="J947" s="208"/>
      <c r="K947" s="208"/>
      <c r="L947" s="88"/>
      <c r="M947" s="88"/>
      <c r="N947" s="88"/>
      <c r="O947" s="88"/>
      <c r="P947" s="88"/>
      <c r="Q947" s="88"/>
      <c r="R947" s="88"/>
      <c r="S947" s="88"/>
      <c r="T947" s="88"/>
      <c r="U947" s="88"/>
      <c r="V947" s="88"/>
      <c r="W947" s="88"/>
      <c r="X947" s="88"/>
      <c r="Y947" s="88"/>
      <c r="Z947" s="88"/>
    </row>
    <row r="948" spans="1:26" ht="9.75" customHeight="1" x14ac:dyDescent="0.15">
      <c r="A948" s="253"/>
      <c r="B948" s="253"/>
      <c r="C948" s="88"/>
      <c r="D948" s="88"/>
      <c r="E948" s="88"/>
      <c r="F948" s="88"/>
      <c r="G948" s="88"/>
      <c r="H948" s="88"/>
      <c r="I948" s="88"/>
      <c r="J948" s="208"/>
      <c r="K948" s="208"/>
      <c r="L948" s="88"/>
      <c r="M948" s="88"/>
      <c r="N948" s="88"/>
      <c r="O948" s="88"/>
      <c r="P948" s="88"/>
      <c r="Q948" s="88"/>
      <c r="R948" s="88"/>
      <c r="S948" s="88"/>
      <c r="T948" s="88"/>
      <c r="U948" s="88"/>
      <c r="V948" s="88"/>
      <c r="W948" s="88"/>
      <c r="X948" s="88"/>
      <c r="Y948" s="88"/>
      <c r="Z948" s="88"/>
    </row>
    <row r="949" spans="1:26" ht="9.75" customHeight="1" x14ac:dyDescent="0.15">
      <c r="A949" s="253"/>
      <c r="B949" s="253"/>
      <c r="C949" s="88"/>
      <c r="D949" s="88"/>
      <c r="E949" s="88"/>
      <c r="F949" s="88"/>
      <c r="G949" s="88"/>
      <c r="H949" s="88"/>
      <c r="I949" s="88"/>
      <c r="J949" s="208"/>
      <c r="K949" s="208"/>
      <c r="L949" s="88"/>
      <c r="M949" s="88"/>
      <c r="N949" s="88"/>
      <c r="O949" s="88"/>
      <c r="P949" s="88"/>
      <c r="Q949" s="88"/>
      <c r="R949" s="88"/>
      <c r="S949" s="88"/>
      <c r="T949" s="88"/>
      <c r="U949" s="88"/>
      <c r="V949" s="88"/>
      <c r="W949" s="88"/>
      <c r="X949" s="88"/>
      <c r="Y949" s="88"/>
      <c r="Z949" s="88"/>
    </row>
    <row r="950" spans="1:26" ht="9.75" customHeight="1" x14ac:dyDescent="0.15">
      <c r="A950" s="253"/>
      <c r="B950" s="253"/>
      <c r="C950" s="88"/>
      <c r="D950" s="88"/>
      <c r="E950" s="88"/>
      <c r="F950" s="88"/>
      <c r="G950" s="88"/>
      <c r="H950" s="88"/>
      <c r="I950" s="88"/>
      <c r="J950" s="208"/>
      <c r="K950" s="208"/>
      <c r="L950" s="88"/>
      <c r="M950" s="88"/>
      <c r="N950" s="88"/>
      <c r="O950" s="88"/>
      <c r="P950" s="88"/>
      <c r="Q950" s="88"/>
      <c r="R950" s="88"/>
      <c r="S950" s="88"/>
      <c r="T950" s="88"/>
      <c r="U950" s="88"/>
      <c r="V950" s="88"/>
      <c r="W950" s="88"/>
      <c r="X950" s="88"/>
      <c r="Y950" s="88"/>
      <c r="Z950" s="88"/>
    </row>
    <row r="951" spans="1:26" ht="9.75" customHeight="1" x14ac:dyDescent="0.15">
      <c r="A951" s="253"/>
      <c r="B951" s="253"/>
      <c r="C951" s="88"/>
      <c r="D951" s="88"/>
      <c r="E951" s="88"/>
      <c r="F951" s="88"/>
      <c r="G951" s="88"/>
      <c r="H951" s="88"/>
      <c r="I951" s="88"/>
      <c r="J951" s="208"/>
      <c r="K951" s="208"/>
      <c r="L951" s="88"/>
      <c r="M951" s="88"/>
      <c r="N951" s="88"/>
      <c r="O951" s="88"/>
      <c r="P951" s="88"/>
      <c r="Q951" s="88"/>
      <c r="R951" s="88"/>
      <c r="S951" s="88"/>
      <c r="T951" s="88"/>
      <c r="U951" s="88"/>
      <c r="V951" s="88"/>
      <c r="W951" s="88"/>
      <c r="X951" s="88"/>
      <c r="Y951" s="88"/>
      <c r="Z951" s="88"/>
    </row>
    <row r="952" spans="1:26" ht="9.75" customHeight="1" x14ac:dyDescent="0.15">
      <c r="A952" s="253"/>
      <c r="B952" s="253"/>
      <c r="C952" s="88"/>
      <c r="D952" s="88"/>
      <c r="E952" s="88"/>
      <c r="F952" s="88"/>
      <c r="G952" s="88"/>
      <c r="H952" s="88"/>
      <c r="I952" s="88"/>
      <c r="J952" s="208"/>
      <c r="K952" s="208"/>
      <c r="L952" s="88"/>
      <c r="M952" s="88"/>
      <c r="N952" s="88"/>
      <c r="O952" s="88"/>
      <c r="P952" s="88"/>
      <c r="Q952" s="88"/>
      <c r="R952" s="88"/>
      <c r="S952" s="88"/>
      <c r="T952" s="88"/>
      <c r="U952" s="88"/>
      <c r="V952" s="88"/>
      <c r="W952" s="88"/>
      <c r="X952" s="88"/>
      <c r="Y952" s="88"/>
      <c r="Z952" s="88"/>
    </row>
    <row r="953" spans="1:26" ht="9.75" customHeight="1" x14ac:dyDescent="0.15">
      <c r="A953" s="253"/>
      <c r="B953" s="253"/>
      <c r="C953" s="88"/>
      <c r="D953" s="88"/>
      <c r="E953" s="88"/>
      <c r="F953" s="88"/>
      <c r="G953" s="88"/>
      <c r="H953" s="88"/>
      <c r="I953" s="88"/>
      <c r="J953" s="208"/>
      <c r="K953" s="208"/>
      <c r="L953" s="88"/>
      <c r="M953" s="88"/>
      <c r="N953" s="88"/>
      <c r="O953" s="88"/>
      <c r="P953" s="88"/>
      <c r="Q953" s="88"/>
      <c r="R953" s="88"/>
      <c r="S953" s="88"/>
      <c r="T953" s="88"/>
      <c r="U953" s="88"/>
      <c r="V953" s="88"/>
      <c r="W953" s="88"/>
      <c r="X953" s="88"/>
      <c r="Y953" s="88"/>
      <c r="Z953" s="88"/>
    </row>
    <row r="954" spans="1:26" ht="9.75" customHeight="1" x14ac:dyDescent="0.15">
      <c r="A954" s="253"/>
      <c r="B954" s="253"/>
      <c r="C954" s="88"/>
      <c r="D954" s="88"/>
      <c r="E954" s="88"/>
      <c r="F954" s="88"/>
      <c r="G954" s="88"/>
      <c r="H954" s="88"/>
      <c r="I954" s="88"/>
      <c r="J954" s="208"/>
      <c r="K954" s="208"/>
      <c r="L954" s="88"/>
      <c r="M954" s="88"/>
      <c r="N954" s="88"/>
      <c r="O954" s="88"/>
      <c r="P954" s="88"/>
      <c r="Q954" s="88"/>
      <c r="R954" s="88"/>
      <c r="S954" s="88"/>
      <c r="T954" s="88"/>
      <c r="U954" s="88"/>
      <c r="V954" s="88"/>
      <c r="W954" s="88"/>
      <c r="X954" s="88"/>
      <c r="Y954" s="88"/>
      <c r="Z954" s="88"/>
    </row>
    <row r="955" spans="1:26" ht="9.75" customHeight="1" x14ac:dyDescent="0.15">
      <c r="A955" s="253"/>
      <c r="B955" s="253"/>
      <c r="C955" s="88"/>
      <c r="D955" s="88"/>
      <c r="E955" s="88"/>
      <c r="F955" s="88"/>
      <c r="G955" s="88"/>
      <c r="H955" s="88"/>
      <c r="I955" s="88"/>
      <c r="J955" s="208"/>
      <c r="K955" s="208"/>
      <c r="L955" s="88"/>
      <c r="M955" s="88"/>
      <c r="N955" s="88"/>
      <c r="O955" s="88"/>
      <c r="P955" s="88"/>
      <c r="Q955" s="88"/>
      <c r="R955" s="88"/>
      <c r="S955" s="88"/>
      <c r="T955" s="88"/>
      <c r="U955" s="88"/>
      <c r="V955" s="88"/>
      <c r="W955" s="88"/>
      <c r="X955" s="88"/>
      <c r="Y955" s="88"/>
      <c r="Z955" s="88"/>
    </row>
    <row r="956" spans="1:26" ht="9.75" customHeight="1" x14ac:dyDescent="0.15">
      <c r="A956" s="253"/>
      <c r="B956" s="253"/>
      <c r="C956" s="88"/>
      <c r="D956" s="88"/>
      <c r="E956" s="88"/>
      <c r="F956" s="88"/>
      <c r="G956" s="88"/>
      <c r="H956" s="88"/>
      <c r="I956" s="88"/>
      <c r="J956" s="208"/>
      <c r="K956" s="208"/>
      <c r="L956" s="88"/>
      <c r="M956" s="88"/>
      <c r="N956" s="88"/>
      <c r="O956" s="88"/>
      <c r="P956" s="88"/>
      <c r="Q956" s="88"/>
      <c r="R956" s="88"/>
      <c r="S956" s="88"/>
      <c r="T956" s="88"/>
      <c r="U956" s="88"/>
      <c r="V956" s="88"/>
      <c r="W956" s="88"/>
      <c r="X956" s="88"/>
      <c r="Y956" s="88"/>
      <c r="Z956" s="88"/>
    </row>
    <row r="957" spans="1:26" ht="9.75" customHeight="1" x14ac:dyDescent="0.15">
      <c r="A957" s="253"/>
      <c r="B957" s="253"/>
      <c r="C957" s="88"/>
      <c r="D957" s="88"/>
      <c r="E957" s="88"/>
      <c r="F957" s="88"/>
      <c r="G957" s="88"/>
      <c r="H957" s="88"/>
      <c r="I957" s="88"/>
      <c r="J957" s="208"/>
      <c r="K957" s="208"/>
      <c r="L957" s="88"/>
      <c r="M957" s="88"/>
      <c r="N957" s="88"/>
      <c r="O957" s="88"/>
      <c r="P957" s="88"/>
      <c r="Q957" s="88"/>
      <c r="R957" s="88"/>
      <c r="S957" s="88"/>
      <c r="T957" s="88"/>
      <c r="U957" s="88"/>
      <c r="V957" s="88"/>
      <c r="W957" s="88"/>
      <c r="X957" s="88"/>
      <c r="Y957" s="88"/>
      <c r="Z957" s="88"/>
    </row>
    <row r="958" spans="1:26" ht="9.75" customHeight="1" x14ac:dyDescent="0.15">
      <c r="A958" s="253"/>
      <c r="B958" s="253"/>
      <c r="C958" s="88"/>
      <c r="D958" s="88"/>
      <c r="E958" s="88"/>
      <c r="F958" s="88"/>
      <c r="G958" s="88"/>
      <c r="H958" s="88"/>
      <c r="I958" s="88"/>
      <c r="J958" s="208"/>
      <c r="K958" s="208"/>
      <c r="L958" s="88"/>
      <c r="M958" s="88"/>
      <c r="N958" s="88"/>
      <c r="O958" s="88"/>
      <c r="P958" s="88"/>
      <c r="Q958" s="88"/>
      <c r="R958" s="88"/>
      <c r="S958" s="88"/>
      <c r="T958" s="88"/>
      <c r="U958" s="88"/>
      <c r="V958" s="88"/>
      <c r="W958" s="88"/>
      <c r="X958" s="88"/>
      <c r="Y958" s="88"/>
      <c r="Z958" s="88"/>
    </row>
    <row r="959" spans="1:26" ht="9.75" customHeight="1" x14ac:dyDescent="0.15">
      <c r="A959" s="253"/>
      <c r="B959" s="253"/>
      <c r="C959" s="88"/>
      <c r="D959" s="88"/>
      <c r="E959" s="88"/>
      <c r="F959" s="88"/>
      <c r="G959" s="88"/>
      <c r="H959" s="88"/>
      <c r="I959" s="88"/>
      <c r="J959" s="208"/>
      <c r="K959" s="208"/>
      <c r="L959" s="88"/>
      <c r="M959" s="88"/>
      <c r="N959" s="88"/>
      <c r="O959" s="88"/>
      <c r="P959" s="88"/>
      <c r="Q959" s="88"/>
      <c r="R959" s="88"/>
      <c r="S959" s="88"/>
      <c r="T959" s="88"/>
      <c r="U959" s="88"/>
      <c r="V959" s="88"/>
      <c r="W959" s="88"/>
      <c r="X959" s="88"/>
      <c r="Y959" s="88"/>
      <c r="Z959" s="88"/>
    </row>
    <row r="960" spans="1:26" ht="9.75" customHeight="1" x14ac:dyDescent="0.15">
      <c r="A960" s="253"/>
      <c r="B960" s="253"/>
      <c r="C960" s="88"/>
      <c r="D960" s="88"/>
      <c r="E960" s="88"/>
      <c r="F960" s="88"/>
      <c r="G960" s="88"/>
      <c r="H960" s="88"/>
      <c r="I960" s="88"/>
      <c r="J960" s="208"/>
      <c r="K960" s="208"/>
      <c r="L960" s="88"/>
      <c r="M960" s="88"/>
      <c r="N960" s="88"/>
      <c r="O960" s="88"/>
      <c r="P960" s="88"/>
      <c r="Q960" s="88"/>
      <c r="R960" s="88"/>
      <c r="S960" s="88"/>
      <c r="T960" s="88"/>
      <c r="U960" s="88"/>
      <c r="V960" s="88"/>
      <c r="W960" s="88"/>
      <c r="X960" s="88"/>
      <c r="Y960" s="88"/>
      <c r="Z960" s="88"/>
    </row>
    <row r="961" spans="1:26" ht="9.75" customHeight="1" x14ac:dyDescent="0.15">
      <c r="A961" s="253"/>
      <c r="B961" s="253"/>
      <c r="C961" s="88"/>
      <c r="D961" s="88"/>
      <c r="E961" s="88"/>
      <c r="F961" s="88"/>
      <c r="G961" s="88"/>
      <c r="H961" s="88"/>
      <c r="I961" s="88"/>
      <c r="J961" s="208"/>
      <c r="K961" s="208"/>
      <c r="L961" s="88"/>
      <c r="M961" s="88"/>
      <c r="N961" s="88"/>
      <c r="O961" s="88"/>
      <c r="P961" s="88"/>
      <c r="Q961" s="88"/>
      <c r="R961" s="88"/>
      <c r="S961" s="88"/>
      <c r="T961" s="88"/>
      <c r="U961" s="88"/>
      <c r="V961" s="88"/>
      <c r="W961" s="88"/>
      <c r="X961" s="88"/>
      <c r="Y961" s="88"/>
      <c r="Z961" s="88"/>
    </row>
    <row r="962" spans="1:26" ht="9.75" customHeight="1" x14ac:dyDescent="0.15">
      <c r="A962" s="253"/>
      <c r="B962" s="253"/>
      <c r="C962" s="88"/>
      <c r="D962" s="88"/>
      <c r="E962" s="88"/>
      <c r="F962" s="88"/>
      <c r="G962" s="88"/>
      <c r="H962" s="88"/>
      <c r="I962" s="88"/>
      <c r="J962" s="208"/>
      <c r="K962" s="208"/>
      <c r="L962" s="88"/>
      <c r="M962" s="88"/>
      <c r="N962" s="88"/>
      <c r="O962" s="88"/>
      <c r="P962" s="88"/>
      <c r="Q962" s="88"/>
      <c r="R962" s="88"/>
      <c r="S962" s="88"/>
      <c r="T962" s="88"/>
      <c r="U962" s="88"/>
      <c r="V962" s="88"/>
      <c r="W962" s="88"/>
      <c r="X962" s="88"/>
      <c r="Y962" s="88"/>
      <c r="Z962" s="88"/>
    </row>
    <row r="963" spans="1:26" ht="9.75" customHeight="1" x14ac:dyDescent="0.15">
      <c r="A963" s="253"/>
      <c r="B963" s="253"/>
      <c r="C963" s="88"/>
      <c r="D963" s="88"/>
      <c r="E963" s="88"/>
      <c r="F963" s="88"/>
      <c r="G963" s="88"/>
      <c r="H963" s="88"/>
      <c r="I963" s="88"/>
      <c r="J963" s="208"/>
      <c r="K963" s="208"/>
      <c r="L963" s="88"/>
      <c r="M963" s="88"/>
      <c r="N963" s="88"/>
      <c r="O963" s="88"/>
      <c r="P963" s="88"/>
      <c r="Q963" s="88"/>
      <c r="R963" s="88"/>
      <c r="S963" s="88"/>
      <c r="T963" s="88"/>
      <c r="U963" s="88"/>
      <c r="V963" s="88"/>
      <c r="W963" s="88"/>
      <c r="X963" s="88"/>
      <c r="Y963" s="88"/>
      <c r="Z963" s="88"/>
    </row>
    <row r="964" spans="1:26" ht="9.75" customHeight="1" x14ac:dyDescent="0.15">
      <c r="A964" s="253"/>
      <c r="B964" s="253"/>
      <c r="C964" s="88"/>
      <c r="D964" s="88"/>
      <c r="E964" s="88"/>
      <c r="F964" s="88"/>
      <c r="G964" s="88"/>
      <c r="H964" s="88"/>
      <c r="I964" s="88"/>
      <c r="J964" s="208"/>
      <c r="K964" s="208"/>
      <c r="L964" s="88"/>
      <c r="M964" s="88"/>
      <c r="N964" s="88"/>
      <c r="O964" s="88"/>
      <c r="P964" s="88"/>
      <c r="Q964" s="88"/>
      <c r="R964" s="88"/>
      <c r="S964" s="88"/>
      <c r="T964" s="88"/>
      <c r="U964" s="88"/>
      <c r="V964" s="88"/>
      <c r="W964" s="88"/>
      <c r="X964" s="88"/>
      <c r="Y964" s="88"/>
      <c r="Z964" s="88"/>
    </row>
    <row r="965" spans="1:26" ht="9.75" customHeight="1" x14ac:dyDescent="0.15">
      <c r="A965" s="253"/>
      <c r="B965" s="253"/>
      <c r="C965" s="88"/>
      <c r="D965" s="88"/>
      <c r="E965" s="88"/>
      <c r="F965" s="88"/>
      <c r="G965" s="88"/>
      <c r="H965" s="88"/>
      <c r="I965" s="88"/>
      <c r="J965" s="208"/>
      <c r="K965" s="208"/>
      <c r="L965" s="88"/>
      <c r="M965" s="88"/>
      <c r="N965" s="88"/>
      <c r="O965" s="88"/>
      <c r="P965" s="88"/>
      <c r="Q965" s="88"/>
      <c r="R965" s="88"/>
      <c r="S965" s="88"/>
      <c r="T965" s="88"/>
      <c r="U965" s="88"/>
      <c r="V965" s="88"/>
      <c r="W965" s="88"/>
      <c r="X965" s="88"/>
      <c r="Y965" s="88"/>
      <c r="Z965" s="88"/>
    </row>
    <row r="966" spans="1:26" ht="9.75" customHeight="1" x14ac:dyDescent="0.15">
      <c r="A966" s="253"/>
      <c r="B966" s="253"/>
      <c r="C966" s="88"/>
      <c r="D966" s="88"/>
      <c r="E966" s="88"/>
      <c r="F966" s="88"/>
      <c r="G966" s="88"/>
      <c r="H966" s="88"/>
      <c r="I966" s="88"/>
      <c r="J966" s="208"/>
      <c r="K966" s="208"/>
      <c r="L966" s="88"/>
      <c r="M966" s="88"/>
      <c r="N966" s="88"/>
      <c r="O966" s="88"/>
      <c r="P966" s="88"/>
      <c r="Q966" s="88"/>
      <c r="R966" s="88"/>
      <c r="S966" s="88"/>
      <c r="T966" s="88"/>
      <c r="U966" s="88"/>
      <c r="V966" s="88"/>
      <c r="W966" s="88"/>
      <c r="X966" s="88"/>
      <c r="Y966" s="88"/>
      <c r="Z966" s="88"/>
    </row>
    <row r="967" spans="1:26" ht="9.75" customHeight="1" x14ac:dyDescent="0.15">
      <c r="A967" s="253"/>
      <c r="B967" s="253"/>
      <c r="C967" s="88"/>
      <c r="D967" s="88"/>
      <c r="E967" s="88"/>
      <c r="F967" s="88"/>
      <c r="G967" s="88"/>
      <c r="H967" s="88"/>
      <c r="I967" s="88"/>
      <c r="J967" s="208"/>
      <c r="K967" s="208"/>
      <c r="L967" s="88"/>
      <c r="M967" s="88"/>
      <c r="N967" s="88"/>
      <c r="O967" s="88"/>
      <c r="P967" s="88"/>
      <c r="Q967" s="88"/>
      <c r="R967" s="88"/>
      <c r="S967" s="88"/>
      <c r="T967" s="88"/>
      <c r="U967" s="88"/>
      <c r="V967" s="88"/>
      <c r="W967" s="88"/>
      <c r="X967" s="88"/>
      <c r="Y967" s="88"/>
      <c r="Z967" s="88"/>
    </row>
    <row r="968" spans="1:26" ht="9.75" customHeight="1" x14ac:dyDescent="0.15">
      <c r="A968" s="253"/>
      <c r="B968" s="253"/>
      <c r="C968" s="88"/>
      <c r="D968" s="88"/>
      <c r="E968" s="88"/>
      <c r="F968" s="88"/>
      <c r="G968" s="88"/>
      <c r="H968" s="88"/>
      <c r="I968" s="88"/>
      <c r="J968" s="208"/>
      <c r="K968" s="208"/>
      <c r="L968" s="88"/>
      <c r="M968" s="88"/>
      <c r="N968" s="88"/>
      <c r="O968" s="88"/>
      <c r="P968" s="88"/>
      <c r="Q968" s="88"/>
      <c r="R968" s="88"/>
      <c r="S968" s="88"/>
      <c r="T968" s="88"/>
      <c r="U968" s="88"/>
      <c r="V968" s="88"/>
      <c r="W968" s="88"/>
      <c r="X968" s="88"/>
      <c r="Y968" s="88"/>
      <c r="Z968" s="88"/>
    </row>
    <row r="969" spans="1:26" ht="9.75" customHeight="1" x14ac:dyDescent="0.15">
      <c r="A969" s="253"/>
      <c r="B969" s="253"/>
      <c r="C969" s="88"/>
      <c r="D969" s="88"/>
      <c r="E969" s="88"/>
      <c r="F969" s="88"/>
      <c r="G969" s="88"/>
      <c r="H969" s="88"/>
      <c r="I969" s="88"/>
      <c r="J969" s="208"/>
      <c r="K969" s="208"/>
      <c r="L969" s="88"/>
      <c r="M969" s="88"/>
      <c r="N969" s="88"/>
      <c r="O969" s="88"/>
      <c r="P969" s="88"/>
      <c r="Q969" s="88"/>
      <c r="R969" s="88"/>
      <c r="S969" s="88"/>
      <c r="T969" s="88"/>
      <c r="U969" s="88"/>
      <c r="V969" s="88"/>
      <c r="W969" s="88"/>
      <c r="X969" s="88"/>
      <c r="Y969" s="88"/>
      <c r="Z969" s="88"/>
    </row>
    <row r="970" spans="1:26" ht="9.75" customHeight="1" x14ac:dyDescent="0.15">
      <c r="A970" s="253"/>
      <c r="B970" s="253"/>
      <c r="C970" s="88"/>
      <c r="D970" s="88"/>
      <c r="E970" s="88"/>
      <c r="F970" s="88"/>
      <c r="G970" s="88"/>
      <c r="H970" s="88"/>
      <c r="I970" s="88"/>
      <c r="J970" s="208"/>
      <c r="K970" s="208"/>
      <c r="L970" s="88"/>
      <c r="M970" s="88"/>
      <c r="N970" s="88"/>
      <c r="O970" s="88"/>
      <c r="P970" s="88"/>
      <c r="Q970" s="88"/>
      <c r="R970" s="88"/>
      <c r="S970" s="88"/>
      <c r="T970" s="88"/>
      <c r="U970" s="88"/>
      <c r="V970" s="88"/>
      <c r="W970" s="88"/>
      <c r="X970" s="88"/>
      <c r="Y970" s="88"/>
      <c r="Z970" s="88"/>
    </row>
    <row r="971" spans="1:26" ht="9.75" customHeight="1" x14ac:dyDescent="0.15">
      <c r="A971" s="253"/>
      <c r="B971" s="253"/>
      <c r="C971" s="88"/>
      <c r="D971" s="88"/>
      <c r="E971" s="88"/>
      <c r="F971" s="88"/>
      <c r="G971" s="88"/>
      <c r="H971" s="88"/>
      <c r="I971" s="88"/>
      <c r="J971" s="208"/>
      <c r="K971" s="208"/>
      <c r="L971" s="88"/>
      <c r="M971" s="88"/>
      <c r="N971" s="88"/>
      <c r="O971" s="88"/>
      <c r="P971" s="88"/>
      <c r="Q971" s="88"/>
      <c r="R971" s="88"/>
      <c r="S971" s="88"/>
      <c r="T971" s="88"/>
      <c r="U971" s="88"/>
      <c r="V971" s="88"/>
      <c r="W971" s="88"/>
      <c r="X971" s="88"/>
      <c r="Y971" s="88"/>
      <c r="Z971" s="88"/>
    </row>
    <row r="972" spans="1:26" ht="9.75" customHeight="1" x14ac:dyDescent="0.15">
      <c r="A972" s="253"/>
      <c r="B972" s="253"/>
      <c r="C972" s="88"/>
      <c r="D972" s="88"/>
      <c r="E972" s="88"/>
      <c r="F972" s="88"/>
      <c r="G972" s="88"/>
      <c r="H972" s="88"/>
      <c r="I972" s="88"/>
      <c r="J972" s="208"/>
      <c r="K972" s="208"/>
      <c r="L972" s="88"/>
      <c r="M972" s="88"/>
      <c r="N972" s="88"/>
      <c r="O972" s="88"/>
      <c r="P972" s="88"/>
      <c r="Q972" s="88"/>
      <c r="R972" s="88"/>
      <c r="S972" s="88"/>
      <c r="T972" s="88"/>
      <c r="U972" s="88"/>
      <c r="V972" s="88"/>
      <c r="W972" s="88"/>
      <c r="X972" s="88"/>
      <c r="Y972" s="88"/>
      <c r="Z972" s="88"/>
    </row>
    <row r="973" spans="1:26" ht="9.75" customHeight="1" x14ac:dyDescent="0.15">
      <c r="A973" s="253"/>
      <c r="B973" s="253"/>
      <c r="C973" s="88"/>
      <c r="D973" s="88"/>
      <c r="E973" s="88"/>
      <c r="F973" s="88"/>
      <c r="G973" s="88"/>
      <c r="H973" s="88"/>
      <c r="I973" s="88"/>
      <c r="J973" s="208"/>
      <c r="K973" s="208"/>
      <c r="L973" s="88"/>
      <c r="M973" s="88"/>
      <c r="N973" s="88"/>
      <c r="O973" s="88"/>
      <c r="P973" s="88"/>
      <c r="Q973" s="88"/>
      <c r="R973" s="88"/>
      <c r="S973" s="88"/>
      <c r="T973" s="88"/>
      <c r="U973" s="88"/>
      <c r="V973" s="88"/>
      <c r="W973" s="88"/>
      <c r="X973" s="88"/>
      <c r="Y973" s="88"/>
      <c r="Z973" s="88"/>
    </row>
    <row r="974" spans="1:26" ht="9.75" customHeight="1" x14ac:dyDescent="0.15">
      <c r="A974" s="253"/>
      <c r="B974" s="253"/>
      <c r="C974" s="88"/>
      <c r="D974" s="88"/>
      <c r="E974" s="88"/>
      <c r="F974" s="88"/>
      <c r="G974" s="88"/>
      <c r="H974" s="88"/>
      <c r="I974" s="88"/>
      <c r="J974" s="208"/>
      <c r="K974" s="208"/>
      <c r="L974" s="88"/>
      <c r="M974" s="88"/>
      <c r="N974" s="88"/>
      <c r="O974" s="88"/>
      <c r="P974" s="88"/>
      <c r="Q974" s="88"/>
      <c r="R974" s="88"/>
      <c r="S974" s="88"/>
      <c r="T974" s="88"/>
      <c r="U974" s="88"/>
      <c r="V974" s="88"/>
      <c r="W974" s="88"/>
      <c r="X974" s="88"/>
      <c r="Y974" s="88"/>
      <c r="Z974" s="88"/>
    </row>
    <row r="975" spans="1:26" ht="9.75" customHeight="1" x14ac:dyDescent="0.15">
      <c r="A975" s="253"/>
      <c r="B975" s="253"/>
      <c r="C975" s="88"/>
      <c r="D975" s="88"/>
      <c r="E975" s="88"/>
      <c r="F975" s="88"/>
      <c r="G975" s="88"/>
      <c r="H975" s="88"/>
      <c r="I975" s="88"/>
      <c r="J975" s="208"/>
      <c r="K975" s="208"/>
      <c r="L975" s="88"/>
      <c r="M975" s="88"/>
      <c r="N975" s="88"/>
      <c r="O975" s="88"/>
      <c r="P975" s="88"/>
      <c r="Q975" s="88"/>
      <c r="R975" s="88"/>
      <c r="S975" s="88"/>
      <c r="T975" s="88"/>
      <c r="U975" s="88"/>
      <c r="V975" s="88"/>
      <c r="W975" s="88"/>
      <c r="X975" s="88"/>
      <c r="Y975" s="88"/>
      <c r="Z975" s="88"/>
    </row>
    <row r="976" spans="1:26" ht="9.75" customHeight="1" x14ac:dyDescent="0.15">
      <c r="A976" s="253"/>
      <c r="B976" s="253"/>
      <c r="C976" s="88"/>
      <c r="D976" s="88"/>
      <c r="E976" s="88"/>
      <c r="F976" s="88"/>
      <c r="G976" s="88"/>
      <c r="H976" s="88"/>
      <c r="I976" s="88"/>
      <c r="J976" s="208"/>
      <c r="K976" s="208"/>
      <c r="L976" s="88"/>
      <c r="M976" s="88"/>
      <c r="N976" s="88"/>
      <c r="O976" s="88"/>
      <c r="P976" s="88"/>
      <c r="Q976" s="88"/>
      <c r="R976" s="88"/>
      <c r="S976" s="88"/>
      <c r="T976" s="88"/>
      <c r="U976" s="88"/>
      <c r="V976" s="88"/>
      <c r="W976" s="88"/>
      <c r="X976" s="88"/>
      <c r="Y976" s="88"/>
      <c r="Z976" s="88"/>
    </row>
    <row r="977" spans="1:26" ht="9.75" customHeight="1" x14ac:dyDescent="0.15">
      <c r="A977" s="253"/>
      <c r="B977" s="253"/>
      <c r="C977" s="88"/>
      <c r="D977" s="88"/>
      <c r="E977" s="88"/>
      <c r="F977" s="88"/>
      <c r="G977" s="88"/>
      <c r="H977" s="88"/>
      <c r="I977" s="88"/>
      <c r="J977" s="208"/>
      <c r="K977" s="208"/>
      <c r="L977" s="88"/>
      <c r="M977" s="88"/>
      <c r="N977" s="88"/>
      <c r="O977" s="88"/>
      <c r="P977" s="88"/>
      <c r="Q977" s="88"/>
      <c r="R977" s="88"/>
      <c r="S977" s="88"/>
      <c r="T977" s="88"/>
      <c r="U977" s="88"/>
      <c r="V977" s="88"/>
      <c r="W977" s="88"/>
      <c r="X977" s="88"/>
      <c r="Y977" s="88"/>
      <c r="Z977" s="88"/>
    </row>
    <row r="978" spans="1:26" ht="9.75" customHeight="1" x14ac:dyDescent="0.15">
      <c r="A978" s="253"/>
      <c r="B978" s="253"/>
      <c r="C978" s="88"/>
      <c r="D978" s="88"/>
      <c r="E978" s="88"/>
      <c r="F978" s="88"/>
      <c r="G978" s="88"/>
      <c r="H978" s="88"/>
      <c r="I978" s="88"/>
      <c r="J978" s="208"/>
      <c r="K978" s="208"/>
      <c r="L978" s="88"/>
      <c r="M978" s="88"/>
      <c r="N978" s="88"/>
      <c r="O978" s="88"/>
      <c r="P978" s="88"/>
      <c r="Q978" s="88"/>
      <c r="R978" s="88"/>
      <c r="S978" s="88"/>
      <c r="T978" s="88"/>
      <c r="U978" s="88"/>
      <c r="V978" s="88"/>
      <c r="W978" s="88"/>
      <c r="X978" s="88"/>
      <c r="Y978" s="88"/>
      <c r="Z978" s="88"/>
    </row>
    <row r="979" spans="1:26" ht="9.75" customHeight="1" x14ac:dyDescent="0.15">
      <c r="A979" s="253"/>
      <c r="B979" s="253"/>
      <c r="C979" s="88"/>
      <c r="D979" s="88"/>
      <c r="E979" s="88"/>
      <c r="F979" s="88"/>
      <c r="G979" s="88"/>
      <c r="H979" s="88"/>
      <c r="I979" s="88"/>
      <c r="J979" s="208"/>
      <c r="K979" s="208"/>
      <c r="L979" s="88"/>
      <c r="M979" s="88"/>
      <c r="N979" s="88"/>
      <c r="O979" s="88"/>
      <c r="P979" s="88"/>
      <c r="Q979" s="88"/>
      <c r="R979" s="88"/>
      <c r="S979" s="88"/>
      <c r="T979" s="88"/>
      <c r="U979" s="88"/>
      <c r="V979" s="88"/>
      <c r="W979" s="88"/>
      <c r="X979" s="88"/>
      <c r="Y979" s="88"/>
      <c r="Z979" s="88"/>
    </row>
    <row r="980" spans="1:26" ht="9.75" customHeight="1" x14ac:dyDescent="0.15">
      <c r="A980" s="253"/>
      <c r="B980" s="253"/>
      <c r="C980" s="88"/>
      <c r="D980" s="88"/>
      <c r="E980" s="88"/>
      <c r="F980" s="88"/>
      <c r="G980" s="88"/>
      <c r="H980" s="88"/>
      <c r="I980" s="88"/>
      <c r="J980" s="208"/>
      <c r="K980" s="208"/>
      <c r="L980" s="88"/>
      <c r="M980" s="88"/>
      <c r="N980" s="88"/>
      <c r="O980" s="88"/>
      <c r="P980" s="88"/>
      <c r="Q980" s="88"/>
      <c r="R980" s="88"/>
      <c r="S980" s="88"/>
      <c r="T980" s="88"/>
      <c r="U980" s="88"/>
      <c r="V980" s="88"/>
      <c r="W980" s="88"/>
      <c r="X980" s="88"/>
      <c r="Y980" s="88"/>
      <c r="Z980" s="88"/>
    </row>
    <row r="981" spans="1:26" ht="9.75" customHeight="1" x14ac:dyDescent="0.15">
      <c r="A981" s="253"/>
      <c r="B981" s="253"/>
      <c r="C981" s="88"/>
      <c r="D981" s="88"/>
      <c r="E981" s="88"/>
      <c r="F981" s="88"/>
      <c r="G981" s="88"/>
      <c r="H981" s="88"/>
      <c r="I981" s="88"/>
      <c r="J981" s="208"/>
      <c r="K981" s="208"/>
      <c r="L981" s="88"/>
      <c r="M981" s="88"/>
      <c r="N981" s="88"/>
      <c r="O981" s="88"/>
      <c r="P981" s="88"/>
      <c r="Q981" s="88"/>
      <c r="R981" s="88"/>
      <c r="S981" s="88"/>
      <c r="T981" s="88"/>
      <c r="U981" s="88"/>
      <c r="V981" s="88"/>
      <c r="W981" s="88"/>
      <c r="X981" s="88"/>
      <c r="Y981" s="88"/>
      <c r="Z981" s="88"/>
    </row>
    <row r="982" spans="1:26" ht="9.75" customHeight="1" x14ac:dyDescent="0.15">
      <c r="A982" s="253"/>
      <c r="B982" s="253"/>
      <c r="C982" s="88"/>
      <c r="D982" s="88"/>
      <c r="E982" s="88"/>
      <c r="F982" s="88"/>
      <c r="G982" s="88"/>
      <c r="H982" s="88"/>
      <c r="I982" s="88"/>
      <c r="J982" s="208"/>
      <c r="K982" s="208"/>
      <c r="L982" s="88"/>
      <c r="M982" s="88"/>
      <c r="N982" s="88"/>
      <c r="O982" s="88"/>
      <c r="P982" s="88"/>
      <c r="Q982" s="88"/>
      <c r="R982" s="88"/>
      <c r="S982" s="88"/>
      <c r="T982" s="88"/>
      <c r="U982" s="88"/>
      <c r="V982" s="88"/>
      <c r="W982" s="88"/>
      <c r="X982" s="88"/>
      <c r="Y982" s="88"/>
      <c r="Z982" s="88"/>
    </row>
    <row r="983" spans="1:26" ht="9.75" customHeight="1" x14ac:dyDescent="0.15">
      <c r="A983" s="253"/>
      <c r="B983" s="253"/>
      <c r="C983" s="88"/>
      <c r="D983" s="88"/>
      <c r="E983" s="88"/>
      <c r="F983" s="88"/>
      <c r="G983" s="88"/>
      <c r="H983" s="88"/>
      <c r="I983" s="88"/>
      <c r="J983" s="208"/>
      <c r="K983" s="208"/>
      <c r="L983" s="88"/>
      <c r="M983" s="88"/>
      <c r="N983" s="88"/>
      <c r="O983" s="88"/>
      <c r="P983" s="88"/>
      <c r="Q983" s="88"/>
      <c r="R983" s="88"/>
      <c r="S983" s="88"/>
      <c r="T983" s="88"/>
      <c r="U983" s="88"/>
      <c r="V983" s="88"/>
      <c r="W983" s="88"/>
      <c r="X983" s="88"/>
      <c r="Y983" s="88"/>
      <c r="Z983" s="88"/>
    </row>
    <row r="984" spans="1:26" ht="9.75" customHeight="1" x14ac:dyDescent="0.15">
      <c r="A984" s="253"/>
      <c r="B984" s="253"/>
      <c r="C984" s="88"/>
      <c r="D984" s="88"/>
      <c r="E984" s="88"/>
      <c r="F984" s="88"/>
      <c r="G984" s="88"/>
      <c r="H984" s="88"/>
      <c r="I984" s="88"/>
      <c r="J984" s="208"/>
      <c r="K984" s="208"/>
      <c r="L984" s="88"/>
      <c r="M984" s="88"/>
      <c r="N984" s="88"/>
      <c r="O984" s="88"/>
      <c r="P984" s="88"/>
      <c r="Q984" s="88"/>
      <c r="R984" s="88"/>
      <c r="S984" s="88"/>
      <c r="T984" s="88"/>
      <c r="U984" s="88"/>
      <c r="V984" s="88"/>
      <c r="W984" s="88"/>
      <c r="X984" s="88"/>
      <c r="Y984" s="88"/>
      <c r="Z984" s="88"/>
    </row>
    <row r="985" spans="1:26" ht="9.75" customHeight="1" x14ac:dyDescent="0.15">
      <c r="A985" s="253"/>
      <c r="B985" s="253"/>
      <c r="C985" s="88"/>
      <c r="D985" s="88"/>
      <c r="E985" s="88"/>
      <c r="F985" s="88"/>
      <c r="G985" s="88"/>
      <c r="H985" s="88"/>
      <c r="I985" s="88"/>
      <c r="J985" s="208"/>
      <c r="K985" s="208"/>
      <c r="L985" s="88"/>
      <c r="M985" s="88"/>
      <c r="N985" s="88"/>
      <c r="O985" s="88"/>
      <c r="P985" s="88"/>
      <c r="Q985" s="88"/>
      <c r="R985" s="88"/>
      <c r="S985" s="88"/>
      <c r="T985" s="88"/>
      <c r="U985" s="88"/>
      <c r="V985" s="88"/>
      <c r="W985" s="88"/>
      <c r="X985" s="88"/>
      <c r="Y985" s="88"/>
      <c r="Z985" s="88"/>
    </row>
    <row r="986" spans="1:26" ht="9.75" customHeight="1" x14ac:dyDescent="0.15">
      <c r="A986" s="253"/>
      <c r="B986" s="253"/>
      <c r="C986" s="88"/>
      <c r="D986" s="88"/>
      <c r="E986" s="88"/>
      <c r="F986" s="88"/>
      <c r="G986" s="88"/>
      <c r="H986" s="88"/>
      <c r="I986" s="88"/>
      <c r="J986" s="208"/>
      <c r="K986" s="208"/>
      <c r="L986" s="88"/>
      <c r="M986" s="88"/>
      <c r="N986" s="88"/>
      <c r="O986" s="88"/>
      <c r="P986" s="88"/>
      <c r="Q986" s="88"/>
      <c r="R986" s="88"/>
      <c r="S986" s="88"/>
      <c r="T986" s="88"/>
      <c r="U986" s="88"/>
      <c r="V986" s="88"/>
      <c r="W986" s="88"/>
      <c r="X986" s="88"/>
      <c r="Y986" s="88"/>
      <c r="Z986" s="88"/>
    </row>
    <row r="987" spans="1:26" ht="9.75" customHeight="1" x14ac:dyDescent="0.15">
      <c r="A987" s="253"/>
      <c r="B987" s="253"/>
      <c r="C987" s="88"/>
      <c r="D987" s="88"/>
      <c r="E987" s="88"/>
      <c r="F987" s="88"/>
      <c r="G987" s="88"/>
      <c r="H987" s="88"/>
      <c r="I987" s="88"/>
      <c r="J987" s="208"/>
      <c r="K987" s="208"/>
      <c r="L987" s="88"/>
      <c r="M987" s="88"/>
      <c r="N987" s="88"/>
      <c r="O987" s="88"/>
      <c r="P987" s="88"/>
      <c r="Q987" s="88"/>
      <c r="R987" s="88"/>
      <c r="S987" s="88"/>
      <c r="T987" s="88"/>
      <c r="U987" s="88"/>
      <c r="V987" s="88"/>
      <c r="W987" s="88"/>
      <c r="X987" s="88"/>
      <c r="Y987" s="88"/>
      <c r="Z987" s="88"/>
    </row>
    <row r="988" spans="1:26" ht="9.75" customHeight="1" x14ac:dyDescent="0.15">
      <c r="A988" s="253"/>
      <c r="B988" s="253"/>
      <c r="C988" s="88"/>
      <c r="D988" s="88"/>
      <c r="E988" s="88"/>
      <c r="F988" s="88"/>
      <c r="G988" s="88"/>
      <c r="H988" s="88"/>
      <c r="I988" s="88"/>
      <c r="J988" s="208"/>
      <c r="K988" s="208"/>
      <c r="L988" s="88"/>
      <c r="M988" s="88"/>
      <c r="N988" s="88"/>
      <c r="O988" s="88"/>
      <c r="P988" s="88"/>
      <c r="Q988" s="88"/>
      <c r="R988" s="88"/>
      <c r="S988" s="88"/>
      <c r="T988" s="88"/>
      <c r="U988" s="88"/>
      <c r="V988" s="88"/>
      <c r="W988" s="88"/>
      <c r="X988" s="88"/>
      <c r="Y988" s="88"/>
      <c r="Z988" s="88"/>
    </row>
    <row r="989" spans="1:26" ht="9.75" customHeight="1" x14ac:dyDescent="0.15">
      <c r="A989" s="253"/>
      <c r="B989" s="253"/>
      <c r="C989" s="88"/>
      <c r="D989" s="88"/>
      <c r="E989" s="88"/>
      <c r="F989" s="88"/>
      <c r="G989" s="88"/>
      <c r="H989" s="88"/>
      <c r="I989" s="88"/>
      <c r="J989" s="208"/>
      <c r="K989" s="208"/>
      <c r="L989" s="88"/>
      <c r="M989" s="88"/>
      <c r="N989" s="88"/>
      <c r="O989" s="88"/>
      <c r="P989" s="88"/>
      <c r="Q989" s="88"/>
      <c r="R989" s="88"/>
      <c r="S989" s="88"/>
      <c r="T989" s="88"/>
      <c r="U989" s="88"/>
      <c r="V989" s="88"/>
      <c r="W989" s="88"/>
      <c r="X989" s="88"/>
      <c r="Y989" s="88"/>
      <c r="Z989" s="88"/>
    </row>
    <row r="990" spans="1:26" ht="9.75" customHeight="1" x14ac:dyDescent="0.15">
      <c r="A990" s="253"/>
      <c r="B990" s="253"/>
      <c r="C990" s="88"/>
      <c r="D990" s="88"/>
      <c r="E990" s="88"/>
      <c r="F990" s="88"/>
      <c r="G990" s="88"/>
      <c r="H990" s="88"/>
      <c r="I990" s="88"/>
      <c r="J990" s="208"/>
      <c r="K990" s="208"/>
      <c r="L990" s="88"/>
      <c r="M990" s="88"/>
      <c r="N990" s="88"/>
      <c r="O990" s="88"/>
      <c r="P990" s="88"/>
      <c r="Q990" s="88"/>
      <c r="R990" s="88"/>
      <c r="S990" s="88"/>
      <c r="T990" s="88"/>
      <c r="U990" s="88"/>
      <c r="V990" s="88"/>
      <c r="W990" s="88"/>
      <c r="X990" s="88"/>
      <c r="Y990" s="88"/>
      <c r="Z990" s="88"/>
    </row>
    <row r="991" spans="1:26" ht="9.75" customHeight="1" x14ac:dyDescent="0.15">
      <c r="A991" s="253"/>
      <c r="B991" s="253"/>
      <c r="C991" s="88"/>
      <c r="D991" s="88"/>
      <c r="E991" s="88"/>
      <c r="F991" s="88"/>
      <c r="G991" s="88"/>
      <c r="H991" s="88"/>
      <c r="I991" s="88"/>
      <c r="J991" s="208"/>
      <c r="K991" s="208"/>
      <c r="L991" s="88"/>
      <c r="M991" s="88"/>
      <c r="N991" s="88"/>
      <c r="O991" s="88"/>
      <c r="P991" s="88"/>
      <c r="Q991" s="88"/>
      <c r="R991" s="88"/>
      <c r="S991" s="88"/>
      <c r="T991" s="88"/>
      <c r="U991" s="88"/>
      <c r="V991" s="88"/>
      <c r="W991" s="88"/>
      <c r="X991" s="88"/>
      <c r="Y991" s="88"/>
      <c r="Z991" s="88"/>
    </row>
    <row r="992" spans="1:26" ht="9.75" customHeight="1" x14ac:dyDescent="0.15">
      <c r="A992" s="253"/>
      <c r="B992" s="253"/>
      <c r="C992" s="88"/>
      <c r="D992" s="88"/>
      <c r="E992" s="88"/>
      <c r="F992" s="88"/>
      <c r="G992" s="88"/>
      <c r="H992" s="88"/>
      <c r="I992" s="88"/>
      <c r="J992" s="208"/>
      <c r="K992" s="208"/>
      <c r="L992" s="88"/>
      <c r="M992" s="88"/>
      <c r="N992" s="88"/>
      <c r="O992" s="88"/>
      <c r="P992" s="88"/>
      <c r="Q992" s="88"/>
      <c r="R992" s="88"/>
      <c r="S992" s="88"/>
      <c r="T992" s="88"/>
      <c r="U992" s="88"/>
      <c r="V992" s="88"/>
      <c r="W992" s="88"/>
      <c r="X992" s="88"/>
      <c r="Y992" s="88"/>
      <c r="Z992" s="88"/>
    </row>
    <row r="993" spans="1:26" ht="9.75" customHeight="1" x14ac:dyDescent="0.15">
      <c r="A993" s="253"/>
      <c r="B993" s="253"/>
      <c r="C993" s="88"/>
      <c r="D993" s="88"/>
      <c r="E993" s="88"/>
      <c r="F993" s="88"/>
      <c r="G993" s="88"/>
      <c r="H993" s="88"/>
      <c r="I993" s="88"/>
      <c r="J993" s="208"/>
      <c r="K993" s="208"/>
      <c r="L993" s="88"/>
      <c r="M993" s="88"/>
      <c r="N993" s="88"/>
      <c r="O993" s="88"/>
      <c r="P993" s="88"/>
      <c r="Q993" s="88"/>
      <c r="R993" s="88"/>
      <c r="S993" s="88"/>
      <c r="T993" s="88"/>
      <c r="U993" s="88"/>
      <c r="V993" s="88"/>
      <c r="W993" s="88"/>
      <c r="X993" s="88"/>
      <c r="Y993" s="88"/>
      <c r="Z993" s="88"/>
    </row>
    <row r="994" spans="1:26" ht="9.75" customHeight="1" x14ac:dyDescent="0.15">
      <c r="A994" s="253"/>
      <c r="B994" s="253"/>
      <c r="C994" s="88"/>
      <c r="D994" s="88"/>
      <c r="E994" s="88"/>
      <c r="F994" s="88"/>
      <c r="G994" s="88"/>
      <c r="H994" s="88"/>
      <c r="I994" s="88"/>
      <c r="J994" s="208"/>
      <c r="K994" s="208"/>
      <c r="L994" s="88"/>
      <c r="M994" s="88"/>
      <c r="N994" s="88"/>
      <c r="O994" s="88"/>
      <c r="P994" s="88"/>
      <c r="Q994" s="88"/>
      <c r="R994" s="88"/>
      <c r="S994" s="88"/>
      <c r="T994" s="88"/>
      <c r="U994" s="88"/>
      <c r="V994" s="88"/>
      <c r="W994" s="88"/>
      <c r="X994" s="88"/>
      <c r="Y994" s="88"/>
      <c r="Z994" s="88"/>
    </row>
    <row r="995" spans="1:26" ht="9.75" customHeight="1" x14ac:dyDescent="0.15">
      <c r="A995" s="253"/>
      <c r="B995" s="253"/>
      <c r="C995" s="88"/>
      <c r="D995" s="88"/>
      <c r="E995" s="88"/>
      <c r="F995" s="88"/>
      <c r="G995" s="88"/>
      <c r="H995" s="88"/>
      <c r="I995" s="88"/>
      <c r="J995" s="208"/>
      <c r="K995" s="208"/>
      <c r="L995" s="88"/>
      <c r="M995" s="88"/>
      <c r="N995" s="88"/>
      <c r="O995" s="88"/>
      <c r="P995" s="88"/>
      <c r="Q995" s="88"/>
      <c r="R995" s="88"/>
      <c r="S995" s="88"/>
      <c r="T995" s="88"/>
      <c r="U995" s="88"/>
      <c r="V995" s="88"/>
      <c r="W995" s="88"/>
      <c r="X995" s="88"/>
      <c r="Y995" s="88"/>
      <c r="Z995" s="88"/>
    </row>
    <row r="996" spans="1:26" ht="9.75" customHeight="1" x14ac:dyDescent="0.15">
      <c r="A996" s="253"/>
      <c r="B996" s="253"/>
      <c r="C996" s="88"/>
      <c r="D996" s="88"/>
      <c r="E996" s="88"/>
      <c r="F996" s="88"/>
      <c r="G996" s="88"/>
      <c r="H996" s="88"/>
      <c r="I996" s="88"/>
      <c r="J996" s="208"/>
      <c r="K996" s="208"/>
      <c r="L996" s="88"/>
      <c r="M996" s="88"/>
      <c r="N996" s="88"/>
      <c r="O996" s="88"/>
      <c r="P996" s="88"/>
      <c r="Q996" s="88"/>
      <c r="R996" s="88"/>
      <c r="S996" s="88"/>
      <c r="T996" s="88"/>
      <c r="U996" s="88"/>
      <c r="V996" s="88"/>
      <c r="W996" s="88"/>
      <c r="X996" s="88"/>
      <c r="Y996" s="88"/>
      <c r="Z996" s="88"/>
    </row>
    <row r="997" spans="1:26" ht="9.75" customHeight="1" x14ac:dyDescent="0.15">
      <c r="A997" s="253"/>
      <c r="B997" s="253"/>
      <c r="C997" s="88"/>
      <c r="D997" s="88"/>
      <c r="E997" s="88"/>
      <c r="F997" s="88"/>
      <c r="G997" s="88"/>
      <c r="H997" s="88"/>
      <c r="I997" s="88"/>
      <c r="J997" s="208"/>
      <c r="K997" s="208"/>
      <c r="L997" s="88"/>
      <c r="M997" s="88"/>
      <c r="N997" s="88"/>
      <c r="O997" s="88"/>
      <c r="P997" s="88"/>
      <c r="Q997" s="88"/>
      <c r="R997" s="88"/>
      <c r="S997" s="88"/>
      <c r="T997" s="88"/>
      <c r="U997" s="88"/>
      <c r="V997" s="88"/>
      <c r="W997" s="88"/>
      <c r="X997" s="88"/>
      <c r="Y997" s="88"/>
      <c r="Z997" s="88"/>
    </row>
    <row r="998" spans="1:26" ht="9.75" customHeight="1" x14ac:dyDescent="0.15">
      <c r="A998" s="253"/>
      <c r="B998" s="253"/>
      <c r="C998" s="88"/>
      <c r="D998" s="88"/>
      <c r="E998" s="88"/>
      <c r="F998" s="88"/>
      <c r="G998" s="88"/>
      <c r="H998" s="88"/>
      <c r="I998" s="88"/>
      <c r="J998" s="208"/>
      <c r="K998" s="208"/>
      <c r="L998" s="88"/>
      <c r="M998" s="88"/>
      <c r="N998" s="88"/>
      <c r="O998" s="88"/>
      <c r="P998" s="88"/>
      <c r="Q998" s="88"/>
      <c r="R998" s="88"/>
      <c r="S998" s="88"/>
      <c r="T998" s="88"/>
      <c r="U998" s="88"/>
      <c r="V998" s="88"/>
      <c r="W998" s="88"/>
      <c r="X998" s="88"/>
      <c r="Y998" s="88"/>
      <c r="Z998" s="88"/>
    </row>
    <row r="999" spans="1:26" ht="9.75" customHeight="1" x14ac:dyDescent="0.15">
      <c r="A999" s="253"/>
      <c r="B999" s="253"/>
      <c r="C999" s="88"/>
      <c r="D999" s="88"/>
      <c r="E999" s="88"/>
      <c r="F999" s="88"/>
      <c r="G999" s="88"/>
      <c r="H999" s="88"/>
      <c r="I999" s="88"/>
      <c r="J999" s="208"/>
      <c r="K999" s="208"/>
      <c r="L999" s="88"/>
      <c r="M999" s="88"/>
      <c r="N999" s="88"/>
      <c r="O999" s="88"/>
      <c r="P999" s="88"/>
      <c r="Q999" s="88"/>
      <c r="R999" s="88"/>
      <c r="S999" s="88"/>
      <c r="T999" s="88"/>
      <c r="U999" s="88"/>
      <c r="V999" s="88"/>
      <c r="W999" s="88"/>
      <c r="X999" s="88"/>
      <c r="Y999" s="88"/>
      <c r="Z999" s="88"/>
    </row>
    <row r="1000" spans="1:26" ht="9.75" customHeight="1" x14ac:dyDescent="0.15">
      <c r="A1000" s="253"/>
      <c r="B1000" s="253"/>
      <c r="C1000" s="88"/>
      <c r="D1000" s="88"/>
      <c r="E1000" s="88"/>
      <c r="F1000" s="88"/>
      <c r="G1000" s="88"/>
      <c r="H1000" s="88"/>
      <c r="I1000" s="88"/>
      <c r="J1000" s="208"/>
      <c r="K1000" s="208"/>
      <c r="L1000" s="88"/>
      <c r="M1000" s="88"/>
      <c r="N1000" s="88"/>
      <c r="O1000" s="88"/>
      <c r="P1000" s="88"/>
      <c r="Q1000" s="88"/>
      <c r="R1000" s="88"/>
      <c r="S1000" s="88"/>
      <c r="T1000" s="88"/>
      <c r="U1000" s="88"/>
      <c r="V1000" s="88"/>
      <c r="W1000" s="88"/>
      <c r="X1000" s="88"/>
      <c r="Y1000" s="88"/>
      <c r="Z1000" s="88"/>
    </row>
  </sheetData>
  <mergeCells count="9">
    <mergeCell ref="A453:B453"/>
    <mergeCell ref="A454:B454"/>
    <mergeCell ref="A1:A2"/>
    <mergeCell ref="A179:B179"/>
    <mergeCell ref="A214:B214"/>
    <mergeCell ref="A292:B292"/>
    <mergeCell ref="A293:B293"/>
    <mergeCell ref="A428:B428"/>
    <mergeCell ref="A429:B429"/>
  </mergeCells>
  <dataValidations count="1">
    <dataValidation type="decimal" allowBlank="1" showInputMessage="1" showErrorMessage="1" prompt="Please enter whole number.  Decimals are not allowed." sqref="C5:J33 C38:J43 C46:J48 C51:J54 C57:J58 C61:J66 C69:J73 C75:J75 C77:J85 H87:H93 E95:H101 E103:H103 H107:H111 H113 H115 C124:J130 C132:J132 C134:J140 H142 H146:H150 H152 H154 H161:H164 H167:H171 E175 H173:H175 H177 C184:J187 C189:J197 E199 H199 H203:H207 H209:H211 H213 D219:D232 D236:D241 D244:D246 D249:D253 D256:D257 D260:D266 D269:D273 D275 D277 D280:D281 H285:H289 H291 C298:I299 E303:E306 H303:H306 H308 C316:J343 C347:J352 C355:J357 C360:J362 C363:I364 C367:J368 C371:J377 C380:J384 C386:J386 C388:J396 H398:H404 E406:H412 E414:H414 H418:H425 H427 C434:I435 C437:I437 H442 H446:H447 H449:H450 H452" xr:uid="{00000000-0002-0000-0400-000000000000}">
      <formula1>-9999999999</formula1>
      <formula2>9999999999</formula2>
    </dataValidation>
  </dataValidations>
  <pageMargins left="0.25" right="0.25" top="0.5" bottom="0.5" header="0" footer="0"/>
  <pageSetup orientation="landscape"/>
  <headerFooter>
    <oddHeader>&amp;CEstimated Disbursements/Expenditures&amp;RPage &amp;P</oddHeader>
    <oddFooter>&amp;L&amp;F&amp;R&amp;D</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000"/>
  <sheetViews>
    <sheetView workbookViewId="0"/>
  </sheetViews>
  <sheetFormatPr baseColWidth="10" defaultColWidth="12.6640625" defaultRowHeight="15" customHeight="1" x14ac:dyDescent="0.15"/>
  <cols>
    <col min="1" max="1" width="21.6640625" customWidth="1"/>
    <col min="2" max="2" width="22.5" customWidth="1"/>
    <col min="3" max="3" width="15.6640625" customWidth="1"/>
    <col min="4" max="4" width="52" customWidth="1"/>
    <col min="5" max="5" width="2.1640625" customWidth="1"/>
    <col min="6" max="6" width="22.1640625" customWidth="1"/>
    <col min="7" max="7" width="15.5" customWidth="1"/>
    <col min="8" max="8" width="54.33203125" customWidth="1"/>
    <col min="9" max="9" width="26.5" customWidth="1"/>
    <col min="10" max="26" width="8.83203125" customWidth="1"/>
  </cols>
  <sheetData>
    <row r="1" spans="1:9" ht="12.75" customHeight="1" x14ac:dyDescent="0.15">
      <c r="A1" s="546"/>
      <c r="B1" s="547" t="s">
        <v>772</v>
      </c>
      <c r="C1" s="546"/>
      <c r="D1" s="546"/>
      <c r="E1" s="546"/>
      <c r="G1" s="548"/>
    </row>
    <row r="2" spans="1:9" ht="12.75" customHeight="1" x14ac:dyDescent="0.2">
      <c r="B2" s="549" t="s">
        <v>773</v>
      </c>
      <c r="C2" s="550" t="str">
        <f>IF(COUNTIF(A:A,"ERROR-Describe Revenue")&lt;&gt;0,"Error - Please describe all the revenue.","OK")</f>
        <v>OK</v>
      </c>
      <c r="G2" s="548"/>
    </row>
    <row r="3" spans="1:9" ht="12.75" customHeight="1" x14ac:dyDescent="0.2">
      <c r="B3" s="549" t="s">
        <v>774</v>
      </c>
      <c r="C3" s="550" t="str">
        <f>IF(COUNTIF(I:I,"ERROR-Describe Expenditures")&lt;&gt;0,"Error - Please describe all the expenditures.","OK")</f>
        <v>OK</v>
      </c>
      <c r="G3" s="548"/>
    </row>
    <row r="4" spans="1:9" ht="12.75" customHeight="1" x14ac:dyDescent="0.15">
      <c r="A4" s="551" t="s">
        <v>775</v>
      </c>
      <c r="B4" s="552" t="s">
        <v>776</v>
      </c>
      <c r="C4" s="551" t="s">
        <v>777</v>
      </c>
      <c r="D4" s="553" t="s">
        <v>778</v>
      </c>
      <c r="E4" s="554"/>
      <c r="F4" s="552" t="s">
        <v>779</v>
      </c>
      <c r="G4" s="551" t="s">
        <v>777</v>
      </c>
      <c r="H4" s="553" t="s">
        <v>780</v>
      </c>
      <c r="I4" s="551" t="s">
        <v>781</v>
      </c>
    </row>
    <row r="5" spans="1:9" ht="12.75" customHeight="1" x14ac:dyDescent="0.15">
      <c r="A5" s="555" t="str">
        <f t="shared" ref="A5:A30" si="0">IF(AND(C5="",D5=""),"OK",IF(AND(C5&lt;&gt;"",D5&lt;&gt;""),"OK","ERROR-Describe Revenue"))</f>
        <v>OK</v>
      </c>
      <c r="B5" s="551">
        <v>1190</v>
      </c>
      <c r="C5" s="556" t="str">
        <f>IF(SUM('EstRev 6-11'!$C$11:$K$11)&gt;0,SUM('EstRev 6-11'!$C$11:$K$11),"")</f>
        <v/>
      </c>
      <c r="D5" s="557"/>
      <c r="E5" s="554"/>
      <c r="F5" s="558" t="s">
        <v>782</v>
      </c>
      <c r="G5" s="556" t="str">
        <f>IF(SUM('EstExp 12-20'!$C$43:$J$43)&gt;0,SUM('EstExp 12-20'!$C$43:$J$43),"")</f>
        <v/>
      </c>
      <c r="H5" s="557"/>
      <c r="I5" s="555" t="str">
        <f t="shared" ref="I5:I48" si="1">IF(AND(G5="",H5=""),"OK",IF(AND(G5&lt;&gt;"",H5&lt;&gt;""),"OK","ERROR-Describe Expenditures"))</f>
        <v>OK</v>
      </c>
    </row>
    <row r="6" spans="1:9" ht="12.75" customHeight="1" x14ac:dyDescent="0.15">
      <c r="A6" s="555" t="str">
        <f t="shared" si="0"/>
        <v>OK</v>
      </c>
      <c r="B6" s="551">
        <v>1290</v>
      </c>
      <c r="C6" s="556" t="str">
        <f>IF(SUM('EstRev 6-11'!$C$17:$K$17)&gt;0,SUM('EstRev 6-11'!$C$17:$K$17),"")</f>
        <v/>
      </c>
      <c r="D6" s="557"/>
      <c r="E6" s="554"/>
      <c r="F6" s="558" t="s">
        <v>783</v>
      </c>
      <c r="G6" s="556" t="str">
        <f>IF(SUM('EstExp 12-20'!$C$58:$J$58)&gt;0,SUM('EstExp 12-20'!$C$58:$J$58),"")</f>
        <v/>
      </c>
      <c r="H6" s="557"/>
      <c r="I6" s="555" t="str">
        <f t="shared" si="1"/>
        <v>OK</v>
      </c>
    </row>
    <row r="7" spans="1:9" ht="12.75" customHeight="1" x14ac:dyDescent="0.15">
      <c r="A7" s="555" t="str">
        <f t="shared" si="0"/>
        <v>OK</v>
      </c>
      <c r="B7" s="551">
        <v>1614</v>
      </c>
      <c r="C7" s="556" t="str">
        <f>IF(SUM('EstRev 6-11'!$C$72:$K$72)&gt;0,SUM('EstRev 6-11'!$C$72:$K$72),"")</f>
        <v/>
      </c>
      <c r="D7" s="557"/>
      <c r="E7" s="554"/>
      <c r="F7" s="558" t="s">
        <v>784</v>
      </c>
      <c r="G7" s="556" t="str">
        <f>IF(SUM('EstExp 12-20'!$C$75:$J$75)&gt;0,SUM('EstExp 12-20'!$C$75:$J$75),"")</f>
        <v/>
      </c>
      <c r="H7" s="557"/>
      <c r="I7" s="555" t="str">
        <f t="shared" si="1"/>
        <v>OK</v>
      </c>
    </row>
    <row r="8" spans="1:9" ht="12.75" customHeight="1" x14ac:dyDescent="0.15">
      <c r="A8" s="555" t="str">
        <f t="shared" si="0"/>
        <v>OK</v>
      </c>
      <c r="B8" s="551">
        <v>1690</v>
      </c>
      <c r="C8" s="556" t="str">
        <f>IF(SUM('EstRev 6-11'!$C$74:$K$74)&gt;0,SUM('EstRev 6-11'!$C$74:$K$74),"")</f>
        <v/>
      </c>
      <c r="D8" s="557"/>
      <c r="E8" s="554"/>
      <c r="F8" s="558" t="s">
        <v>785</v>
      </c>
      <c r="G8" s="556" t="str">
        <f>IF(SUM('EstExp 12-20'!$C$85:$J$85)&gt;0,SUM('EstExp 12-20'!$C$85:$J$85),"")</f>
        <v/>
      </c>
      <c r="H8" s="557"/>
      <c r="I8" s="555" t="str">
        <f t="shared" si="1"/>
        <v>OK</v>
      </c>
    </row>
    <row r="9" spans="1:9" ht="12.75" customHeight="1" x14ac:dyDescent="0.15">
      <c r="A9" s="555" t="str">
        <f t="shared" si="0"/>
        <v>OK</v>
      </c>
      <c r="B9" s="551">
        <v>1790</v>
      </c>
      <c r="C9" s="556" t="str">
        <f>IF(SUM('EstRev 6-11'!$C$81:$K$81)&gt;0,SUM('EstRev 6-11'!$C$81:$K$81),"")</f>
        <v/>
      </c>
      <c r="D9" s="557"/>
      <c r="E9" s="554"/>
      <c r="F9" s="558" t="s">
        <v>786</v>
      </c>
      <c r="G9" s="556" t="str">
        <f>IF(SUM('EstExp 12-20'!$C$93:$J$93)&gt;0,SUM('EstExp 12-20'!$C$93:$J$93),"")</f>
        <v/>
      </c>
      <c r="H9" s="557"/>
      <c r="I9" s="555" t="str">
        <f t="shared" si="1"/>
        <v>OK</v>
      </c>
    </row>
    <row r="10" spans="1:9" ht="12.75" customHeight="1" x14ac:dyDescent="0.15">
      <c r="A10" s="555" t="str">
        <f t="shared" si="0"/>
        <v>OK</v>
      </c>
      <c r="B10" s="551">
        <v>1819</v>
      </c>
      <c r="C10" s="556" t="str">
        <f>IF(SUM('EstRev 6-11'!$C$89:$K$89)&gt;0,SUM('EstRev 6-11'!$C$89:$K$89),"")</f>
        <v/>
      </c>
      <c r="D10" s="557"/>
      <c r="E10" s="554"/>
      <c r="F10" s="558" t="s">
        <v>787</v>
      </c>
      <c r="G10" s="556" t="str">
        <f>IF(SUM('EstExp 12-20'!$C$101:$J$101)&gt;0,SUM('EstExp 12-20'!$C$101:$J$101),"")</f>
        <v/>
      </c>
      <c r="H10" s="557"/>
      <c r="I10" s="555" t="str">
        <f t="shared" si="1"/>
        <v>OK</v>
      </c>
    </row>
    <row r="11" spans="1:9" ht="12.75" customHeight="1" x14ac:dyDescent="0.15">
      <c r="A11" s="555" t="str">
        <f t="shared" si="0"/>
        <v>OK</v>
      </c>
      <c r="B11" s="551">
        <v>1829</v>
      </c>
      <c r="C11" s="556" t="str">
        <f>IF(SUM('EstRev 6-11'!$C$93:$K$93)&gt;0,SUM('EstRev 6-11'!$C$93:$K$93),"")</f>
        <v/>
      </c>
      <c r="D11" s="557"/>
      <c r="E11" s="554"/>
      <c r="F11" s="558" t="s">
        <v>788</v>
      </c>
      <c r="G11" s="556" t="str">
        <f>IF(SUM('EstExp 12-20'!$C$103:$J$103)&gt;0,SUM('EstExp 12-20'!$C$103:$J$103),"")</f>
        <v/>
      </c>
      <c r="H11" s="557"/>
      <c r="I11" s="555" t="str">
        <f t="shared" si="1"/>
        <v>OK</v>
      </c>
    </row>
    <row r="12" spans="1:9" ht="12.75" customHeight="1" x14ac:dyDescent="0.15">
      <c r="A12" s="555" t="str">
        <f t="shared" si="0"/>
        <v>OK</v>
      </c>
      <c r="B12" s="551">
        <v>1890</v>
      </c>
      <c r="C12" s="556" t="str">
        <f>IF(SUM('EstRev 6-11'!$C$94:$K$94)&gt;0,SUM('EstRev 6-11'!$C$94:$K$94),"")</f>
        <v/>
      </c>
      <c r="D12" s="557"/>
      <c r="E12" s="554"/>
      <c r="F12" s="558" t="s">
        <v>789</v>
      </c>
      <c r="G12" s="556" t="str">
        <f>IF(SUM('EstExp 12-20'!$C$111:$J$111)&gt;0,SUM('EstExp 12-20'!$C$111:$J$111),"")</f>
        <v/>
      </c>
      <c r="H12" s="557"/>
      <c r="I12" s="555" t="str">
        <f t="shared" si="1"/>
        <v>OK</v>
      </c>
    </row>
    <row r="13" spans="1:9" ht="12.75" customHeight="1" x14ac:dyDescent="0.15">
      <c r="A13" s="555" t="str">
        <f t="shared" si="0"/>
        <v>OK</v>
      </c>
      <c r="B13" s="551">
        <v>1993</v>
      </c>
      <c r="C13" s="556" t="str">
        <f>IF(SUM('EstRev 6-11'!$C$108:$K$108)&gt;0,SUM('EstRev 6-11'!$C$108:$K$108),"")</f>
        <v/>
      </c>
      <c r="D13" s="557"/>
      <c r="E13" s="554"/>
      <c r="F13" s="558" t="s">
        <v>790</v>
      </c>
      <c r="G13" s="556" t="str">
        <f>IF(SUM('EstExp 12-20'!$C$124:$J$124)&gt;0,SUM('EstExp 12-20'!$C$124:$J$124),"")</f>
        <v/>
      </c>
      <c r="H13" s="557"/>
      <c r="I13" s="555" t="str">
        <f t="shared" si="1"/>
        <v>OK</v>
      </c>
    </row>
    <row r="14" spans="1:9" ht="12.75" customHeight="1" x14ac:dyDescent="0.15">
      <c r="A14" s="555" t="str">
        <f t="shared" si="0"/>
        <v>OK</v>
      </c>
      <c r="B14" s="551">
        <v>1999</v>
      </c>
      <c r="C14" s="556">
        <f>IF(SUM('EstRev 6-11'!$C$109:$K$109)&gt;0,SUM('EstRev 6-11'!$C$109:$K$109),"")</f>
        <v>16000</v>
      </c>
      <c r="D14" s="557" t="s">
        <v>791</v>
      </c>
      <c r="E14" s="554"/>
      <c r="F14" s="558" t="s">
        <v>792</v>
      </c>
      <c r="G14" s="556" t="str">
        <f>IF(SUM('EstExp 12-20'!$C$132:$J$132)&gt;0,SUM('EstExp 12-20'!$C$132:$J$132),"")</f>
        <v/>
      </c>
      <c r="H14" s="557"/>
      <c r="I14" s="555" t="str">
        <f t="shared" si="1"/>
        <v>OK</v>
      </c>
    </row>
    <row r="15" spans="1:9" ht="12.75" customHeight="1" x14ac:dyDescent="0.15">
      <c r="A15" s="555" t="str">
        <f t="shared" si="0"/>
        <v>OK</v>
      </c>
      <c r="B15" s="551">
        <v>2300</v>
      </c>
      <c r="C15" s="556" t="str">
        <f>IF(SUM('EstRev 6-11'!$C$116:$K$116)&gt;0,SUM('EstRev 6-11'!$C$116:$K$116),"")</f>
        <v/>
      </c>
      <c r="D15" s="557"/>
      <c r="E15" s="554"/>
      <c r="F15" s="558" t="s">
        <v>793</v>
      </c>
      <c r="G15" s="556" t="str">
        <f>IF(SUM('EstExp 12-20'!$C$140:$J$140)&gt;0,SUM('EstExp 12-20'!$C$140:$J$140),"")</f>
        <v/>
      </c>
      <c r="H15" s="557"/>
      <c r="I15" s="555" t="str">
        <f t="shared" si="1"/>
        <v>OK</v>
      </c>
    </row>
    <row r="16" spans="1:9" ht="12.75" customHeight="1" x14ac:dyDescent="0.15">
      <c r="A16" s="555" t="str">
        <f t="shared" si="0"/>
        <v>OK</v>
      </c>
      <c r="B16" s="551">
        <v>3099</v>
      </c>
      <c r="C16" s="556" t="str">
        <f>IF(SUM('EstRev 6-11'!$C$123:$K$123)&gt;0,SUM('EstRev 6-11'!$C$123:$K$123),"")</f>
        <v/>
      </c>
      <c r="D16" s="557"/>
      <c r="E16" s="554"/>
      <c r="F16" s="558" t="s">
        <v>794</v>
      </c>
      <c r="G16" s="556" t="str">
        <f>IF(SUM('EstExp 12-20'!$C$142:$J$142)&gt;0,SUM('EstExp 12-20'!$C$142:$J$142),"")</f>
        <v/>
      </c>
      <c r="H16" s="557"/>
      <c r="I16" s="555" t="str">
        <f t="shared" si="1"/>
        <v>OK</v>
      </c>
    </row>
    <row r="17" spans="1:9" ht="12.75" customHeight="1" x14ac:dyDescent="0.15">
      <c r="A17" s="555" t="str">
        <f t="shared" si="0"/>
        <v>OK</v>
      </c>
      <c r="B17" s="551">
        <v>3199</v>
      </c>
      <c r="C17" s="556" t="str">
        <f>IF(SUM('EstRev 6-11'!$C$133:$K$133)&gt;0,SUM('EstRev 6-11'!$C$133:$K$133),"")</f>
        <v/>
      </c>
      <c r="D17" s="557"/>
      <c r="E17" s="554"/>
      <c r="F17" s="558" t="s">
        <v>795</v>
      </c>
      <c r="G17" s="556" t="str">
        <f>IF(SUM('EstExp 12-20'!$C$150:$J$150)&gt;0,SUM('EstExp 12-20'!$C$150:$J$150),"")</f>
        <v/>
      </c>
      <c r="H17" s="557"/>
      <c r="I17" s="555" t="str">
        <f t="shared" si="1"/>
        <v>OK</v>
      </c>
    </row>
    <row r="18" spans="1:9" ht="12.75" customHeight="1" x14ac:dyDescent="0.15">
      <c r="A18" s="555" t="str">
        <f t="shared" si="0"/>
        <v>OK</v>
      </c>
      <c r="B18" s="551">
        <v>3299</v>
      </c>
      <c r="C18" s="556" t="str">
        <f>IF(SUM('EstRev 6-11'!$C$142:$K$142)&gt;0,SUM('EstRev 6-11'!$C$142:$K$142),"")</f>
        <v/>
      </c>
      <c r="D18" s="557"/>
      <c r="E18" s="554"/>
      <c r="F18" s="558" t="s">
        <v>796</v>
      </c>
      <c r="G18" s="556" t="str">
        <f>IF(SUM('EstExp 12-20'!$C$163:$J$163)&gt;0,SUM('EstExp 12-20'!$C$163:$J$163),"")</f>
        <v/>
      </c>
      <c r="H18" s="557"/>
      <c r="I18" s="555" t="str">
        <f t="shared" si="1"/>
        <v>OK</v>
      </c>
    </row>
    <row r="19" spans="1:9" ht="12.75" customHeight="1" x14ac:dyDescent="0.15">
      <c r="A19" s="555" t="str">
        <f t="shared" si="0"/>
        <v>OK</v>
      </c>
      <c r="B19" s="551">
        <v>3499</v>
      </c>
      <c r="C19" s="556" t="str">
        <f>IF(SUM('EstRev 6-11'!$C$152:$K$152)&gt;0,SUM('EstRev 6-11'!$C$152:$K$152),"")</f>
        <v/>
      </c>
      <c r="D19" s="557"/>
      <c r="E19" s="554"/>
      <c r="F19" s="558" t="s">
        <v>797</v>
      </c>
      <c r="G19" s="556" t="str">
        <f>IF(SUM('EstExp 12-20'!$C$171:$J$171)&gt;0,SUM('EstExp 12-20'!$C$171:$J$171),"")</f>
        <v/>
      </c>
      <c r="H19" s="557"/>
      <c r="I19" s="555" t="str">
        <f t="shared" si="1"/>
        <v>OK</v>
      </c>
    </row>
    <row r="20" spans="1:9" ht="12.75" customHeight="1" x14ac:dyDescent="0.15">
      <c r="A20" s="555" t="str">
        <f t="shared" si="0"/>
        <v>OK</v>
      </c>
      <c r="B20" s="551">
        <v>3599</v>
      </c>
      <c r="C20" s="556" t="str">
        <f>IF(SUM('EstRev 6-11'!$C$156:$K$156)&gt;0,SUM('EstRev 6-11'!$C$156:$K$156),"")</f>
        <v/>
      </c>
      <c r="D20" s="557"/>
      <c r="E20" s="554"/>
      <c r="F20" s="558" t="s">
        <v>798</v>
      </c>
      <c r="G20" s="556" t="str">
        <f>IF(SUM('EstExp 12-20'!$C$174:$J$174)&gt;0,SUM('EstExp 12-20'!$C$174:$J$174),"")</f>
        <v/>
      </c>
      <c r="H20" s="557"/>
      <c r="I20" s="555" t="str">
        <f t="shared" si="1"/>
        <v>OK</v>
      </c>
    </row>
    <row r="21" spans="1:9" ht="12.75" customHeight="1" x14ac:dyDescent="0.15">
      <c r="A21" s="555" t="str">
        <f t="shared" si="0"/>
        <v>OK</v>
      </c>
      <c r="B21" s="551">
        <v>3999</v>
      </c>
      <c r="C21" s="556" t="str">
        <f>IF(SUM('EstRev 6-11'!$C$170:$K$170)&gt;0,SUM('EstRev 6-11'!$C$170:$K$170),"")</f>
        <v/>
      </c>
      <c r="D21" s="557"/>
      <c r="E21" s="554"/>
      <c r="F21" s="558" t="s">
        <v>799</v>
      </c>
      <c r="G21" s="556" t="str">
        <f>IF(SUM('EstExp 12-20'!$C$175:$J$175)&gt;0,SUM('EstExp 12-20'!$C$175:$J$175),"")</f>
        <v/>
      </c>
      <c r="H21" s="557"/>
      <c r="I21" s="555" t="str">
        <f t="shared" si="1"/>
        <v>OK</v>
      </c>
    </row>
    <row r="22" spans="1:9" ht="12.75" customHeight="1" x14ac:dyDescent="0.15">
      <c r="A22" s="555" t="str">
        <f t="shared" si="0"/>
        <v>OK</v>
      </c>
      <c r="B22" s="551">
        <v>4009</v>
      </c>
      <c r="C22" s="556" t="str">
        <f>IF(SUM('EstRev 6-11'!$C$176:$K$176)&gt;0,SUM('EstRev 6-11'!$C$176:$K$176),"")</f>
        <v/>
      </c>
      <c r="D22" s="557"/>
      <c r="E22" s="554"/>
      <c r="F22" s="558" t="s">
        <v>800</v>
      </c>
      <c r="G22" s="556" t="str">
        <f>IF(SUM('EstExp 12-20'!$C$184:$J$184)&gt;0,SUM('EstExp 12-20'!$C$184:$J$184),"")</f>
        <v/>
      </c>
      <c r="H22" s="557"/>
      <c r="I22" s="555" t="str">
        <f t="shared" si="1"/>
        <v>OK</v>
      </c>
    </row>
    <row r="23" spans="1:9" ht="12.75" customHeight="1" x14ac:dyDescent="0.15">
      <c r="A23" s="555" t="str">
        <f t="shared" si="0"/>
        <v>OK</v>
      </c>
      <c r="B23" s="551">
        <v>4090</v>
      </c>
      <c r="C23" s="556" t="str">
        <f>IF(SUM('EstRev 6-11'!$C$182:$K$182)&gt;0,SUM('EstRev 6-11'!$C$182:$K$182),"")</f>
        <v/>
      </c>
      <c r="D23" s="557"/>
      <c r="E23" s="554"/>
      <c r="F23" s="558" t="s">
        <v>801</v>
      </c>
      <c r="G23" s="556" t="str">
        <f>IF(SUM('EstExp 12-20'!$C$187:$J$187)&gt;0,SUM('EstExp 12-20'!$C$187:$J$187),"")</f>
        <v/>
      </c>
      <c r="H23" s="557"/>
      <c r="I23" s="555" t="str">
        <f t="shared" si="1"/>
        <v>OK</v>
      </c>
    </row>
    <row r="24" spans="1:9" ht="12.75" customHeight="1" x14ac:dyDescent="0.15">
      <c r="A24" s="555" t="str">
        <f t="shared" si="0"/>
        <v>OK</v>
      </c>
      <c r="B24" s="551">
        <v>4199</v>
      </c>
      <c r="C24" s="556" t="str">
        <f>IF(SUM('EstRev 6-11'!$C$189:$K$189)&gt;0,SUM('EstRev 6-11'!$C$189:$K$189),"")</f>
        <v/>
      </c>
      <c r="D24" s="557"/>
      <c r="E24" s="554"/>
      <c r="F24" s="558" t="s">
        <v>802</v>
      </c>
      <c r="G24" s="556" t="str">
        <f>IF(SUM('EstExp 12-20'!$C$197:$J$197)&gt;0,SUM('EstExp 12-20'!$C$197:$J$197),"")</f>
        <v/>
      </c>
      <c r="H24" s="557"/>
      <c r="I24" s="555" t="str">
        <f t="shared" si="1"/>
        <v>OK</v>
      </c>
    </row>
    <row r="25" spans="1:9" ht="12.75" customHeight="1" x14ac:dyDescent="0.15">
      <c r="A25" s="555" t="str">
        <f t="shared" si="0"/>
        <v>OK</v>
      </c>
      <c r="B25" s="551">
        <v>4299</v>
      </c>
      <c r="C25" s="556" t="str">
        <f>IF(SUM('EstRev 6-11'!$C$199:$K$199)&gt;0,SUM('EstRev 6-11'!$C$199:$K$199),"")</f>
        <v/>
      </c>
      <c r="D25" s="557"/>
      <c r="E25" s="554"/>
      <c r="F25" s="558" t="s">
        <v>803</v>
      </c>
      <c r="G25" s="556" t="str">
        <f>IF(SUM('EstExp 12-20'!$C$199:$J$199)&gt;0,SUM('EstExp 12-20'!$C$199:$J$199),"")</f>
        <v/>
      </c>
      <c r="H25" s="557"/>
      <c r="I25" s="555" t="str">
        <f t="shared" si="1"/>
        <v>OK</v>
      </c>
    </row>
    <row r="26" spans="1:9" ht="12.75" customHeight="1" x14ac:dyDescent="0.15">
      <c r="A26" s="555" t="str">
        <f t="shared" si="0"/>
        <v>OK</v>
      </c>
      <c r="B26" s="551">
        <v>4399</v>
      </c>
      <c r="C26" s="556" t="str">
        <f>IF(SUM('EstRev 6-11'!$C$205:$K$205)&gt;0,SUM('EstRev 6-11'!$C$205:$K$205),"")</f>
        <v/>
      </c>
      <c r="D26" s="557"/>
      <c r="E26" s="554"/>
      <c r="F26" s="558" t="s">
        <v>804</v>
      </c>
      <c r="G26" s="556" t="str">
        <f>IF(SUM('EstExp 12-20'!$C$207:$J$207)&gt;0,SUM('EstExp 12-20'!$C$207:$J$207),"")</f>
        <v/>
      </c>
      <c r="H26" s="557"/>
      <c r="I26" s="555" t="str">
        <f t="shared" si="1"/>
        <v>OK</v>
      </c>
    </row>
    <row r="27" spans="1:9" ht="12.75" customHeight="1" x14ac:dyDescent="0.15">
      <c r="A27" s="555" t="str">
        <f t="shared" si="0"/>
        <v>OK</v>
      </c>
      <c r="B27" s="551">
        <v>4499</v>
      </c>
      <c r="C27" s="556" t="str">
        <f>IF(SUM('EstRev 6-11'!$C$211:$K$211)&gt;0,SUM('EstRev 6-11'!$C$211:$K$211),"")</f>
        <v/>
      </c>
      <c r="D27" s="557"/>
      <c r="E27" s="554"/>
      <c r="F27" s="558" t="s">
        <v>805</v>
      </c>
      <c r="G27" s="556" t="str">
        <f>IF(SUM('EstExp 12-20'!$C$210:$J$210)&gt;0,SUM('EstExp 12-20'!$C$210:$J$210),"")</f>
        <v/>
      </c>
      <c r="H27" s="557"/>
      <c r="I27" s="555" t="str">
        <f t="shared" si="1"/>
        <v>OK</v>
      </c>
    </row>
    <row r="28" spans="1:9" ht="12.75" customHeight="1" x14ac:dyDescent="0.15">
      <c r="A28" s="555" t="str">
        <f t="shared" si="0"/>
        <v>OK</v>
      </c>
      <c r="B28" s="551">
        <v>4699</v>
      </c>
      <c r="C28" s="556" t="str">
        <f>IF(SUM('EstRev 6-11'!$C$219:$K$219)&gt;0,SUM('EstRev 6-11'!$C$219:$K$219),"")</f>
        <v/>
      </c>
      <c r="D28" s="557"/>
      <c r="E28" s="554"/>
      <c r="F28" s="558" t="s">
        <v>806</v>
      </c>
      <c r="G28" s="556" t="str">
        <f>IF(SUM('EstExp 12-20'!$C$211:$J$211)&gt;0,SUM('EstExp 12-20'!$C$211:$J$211),"")</f>
        <v/>
      </c>
      <c r="H28" s="557"/>
      <c r="I28" s="555" t="str">
        <f t="shared" si="1"/>
        <v>OK</v>
      </c>
    </row>
    <row r="29" spans="1:9" ht="12.75" customHeight="1" x14ac:dyDescent="0.15">
      <c r="A29" s="555" t="str">
        <f t="shared" si="0"/>
        <v>OK</v>
      </c>
      <c r="B29" s="551">
        <v>4799</v>
      </c>
      <c r="C29" s="556" t="str">
        <f>IF(SUM('EstRev 6-11'!$C$223:$K$223)&gt;0,SUM('EstRev 6-11'!$C$223:$K$223),"")</f>
        <v/>
      </c>
      <c r="D29" s="557"/>
      <c r="E29" s="554"/>
      <c r="F29" s="558" t="s">
        <v>807</v>
      </c>
      <c r="G29" s="556" t="str">
        <f>IF(SUM('EstExp 12-20'!$C$241:$J$241)&gt;0,SUM('EstExp 12-20'!$C$241:$J$241),"")</f>
        <v/>
      </c>
      <c r="H29" s="557"/>
      <c r="I29" s="555" t="str">
        <f t="shared" si="1"/>
        <v>OK</v>
      </c>
    </row>
    <row r="30" spans="1:9" ht="12.75" customHeight="1" x14ac:dyDescent="0.15">
      <c r="A30" s="555" t="str">
        <f t="shared" si="0"/>
        <v>OK</v>
      </c>
      <c r="B30" s="551">
        <v>4998</v>
      </c>
      <c r="C30" s="556" t="str">
        <f>IF(SUM('EstRev 6-11'!$C$269:$K$269)&gt;0,SUM('EstRev 6-11'!$C$269:$K$269),"")</f>
        <v/>
      </c>
      <c r="D30" s="557"/>
      <c r="E30" s="554"/>
      <c r="F30" s="558" t="s">
        <v>808</v>
      </c>
      <c r="G30" s="556" t="str">
        <f>IF(SUM('EstExp 12-20'!$C$257:$J$257)&gt;0,SUM('EstExp 12-20'!$C$257:$J$257),"")</f>
        <v/>
      </c>
      <c r="H30" s="557"/>
      <c r="I30" s="555" t="str">
        <f t="shared" si="1"/>
        <v>OK</v>
      </c>
    </row>
    <row r="31" spans="1:9" ht="12.75" customHeight="1" x14ac:dyDescent="0.15">
      <c r="E31" s="554"/>
      <c r="F31" s="558" t="s">
        <v>809</v>
      </c>
      <c r="G31" s="556">
        <f>IF(SUM('EstExp 12-20'!$C$275:$J$275)&gt;0,SUM('EstExp 12-20'!$C$275:$J$275),"")</f>
        <v>252</v>
      </c>
      <c r="H31" s="557" t="s">
        <v>810</v>
      </c>
      <c r="I31" s="555" t="str">
        <f t="shared" si="1"/>
        <v>OK</v>
      </c>
    </row>
    <row r="32" spans="1:9" ht="12.75" customHeight="1" x14ac:dyDescent="0.15">
      <c r="E32" s="554"/>
      <c r="F32" s="558" t="s">
        <v>811</v>
      </c>
      <c r="G32" s="556" t="str">
        <f>IF(SUM('EstExp 12-20'!$C$289:$J$289)&gt;0,SUM('EstExp 12-20'!$C$289:$J$289),"")</f>
        <v/>
      </c>
      <c r="H32" s="557"/>
      <c r="I32" s="555" t="str">
        <f t="shared" si="1"/>
        <v>OK</v>
      </c>
    </row>
    <row r="33" spans="2:9" ht="12.75" customHeight="1" x14ac:dyDescent="0.15">
      <c r="E33" s="554"/>
      <c r="F33" s="558" t="s">
        <v>812</v>
      </c>
      <c r="G33" s="556" t="str">
        <f>IF(SUM('EstExp 12-20'!$C$299:$J$299)&gt;0,SUM('EstExp 12-20'!$C$299:$J$299),"")</f>
        <v/>
      </c>
      <c r="H33" s="557"/>
      <c r="I33" s="555" t="str">
        <f t="shared" si="1"/>
        <v>OK</v>
      </c>
    </row>
    <row r="34" spans="2:9" ht="12.75" customHeight="1" x14ac:dyDescent="0.15">
      <c r="B34" s="559"/>
      <c r="E34" s="554"/>
      <c r="F34" s="558" t="s">
        <v>813</v>
      </c>
      <c r="G34" s="556" t="str">
        <f>IF(SUM('EstExp 12-20'!$C$306:$J$306)&gt;0,SUM('EstExp 12-20'!$C$306:$J$306),"")</f>
        <v/>
      </c>
      <c r="H34" s="557"/>
      <c r="I34" s="555" t="str">
        <f t="shared" si="1"/>
        <v>OK</v>
      </c>
    </row>
    <row r="35" spans="2:9" ht="12.75" customHeight="1" x14ac:dyDescent="0.15">
      <c r="E35" s="554"/>
      <c r="F35" s="558" t="s">
        <v>814</v>
      </c>
      <c r="G35" s="556" t="str">
        <f>IF(SUM('EstExp 12-20'!$C$352:$J$352)&gt;0,SUM('EstExp 12-20'!$C$352:$J$352),"")</f>
        <v/>
      </c>
      <c r="H35" s="557"/>
      <c r="I35" s="555" t="str">
        <f t="shared" si="1"/>
        <v>OK</v>
      </c>
    </row>
    <row r="36" spans="2:9" ht="12.75" customHeight="1" x14ac:dyDescent="0.15">
      <c r="E36" s="554"/>
      <c r="F36" s="558" t="s">
        <v>815</v>
      </c>
      <c r="G36" s="556" t="str">
        <f>IF(SUM('EstExp 12-20'!$C$368:$J$368)&gt;0,SUM('EstExp 12-20'!$C$368:$J$368),"")</f>
        <v/>
      </c>
      <c r="H36" s="557"/>
      <c r="I36" s="555" t="str">
        <f t="shared" si="1"/>
        <v>OK</v>
      </c>
    </row>
    <row r="37" spans="2:9" ht="12.75" customHeight="1" x14ac:dyDescent="0.15">
      <c r="E37" s="554"/>
      <c r="F37" s="558" t="s">
        <v>816</v>
      </c>
      <c r="G37" s="556" t="str">
        <f>IF(SUM('EstExp 12-20'!$C$386:$J$386)&gt;0,SUM('EstExp 12-20'!$C$386:$J$386),"")</f>
        <v/>
      </c>
      <c r="H37" s="557"/>
      <c r="I37" s="555" t="str">
        <f t="shared" si="1"/>
        <v>OK</v>
      </c>
    </row>
    <row r="38" spans="2:9" ht="12.75" customHeight="1" x14ac:dyDescent="0.15">
      <c r="E38" s="554"/>
      <c r="F38" s="558" t="s">
        <v>817</v>
      </c>
      <c r="G38" s="556" t="str">
        <f>IF(SUM('EstExp 12-20'!$C$396:$J$396)&gt;0,SUM('EstExp 12-20'!$C$396:$J$396),"")</f>
        <v/>
      </c>
      <c r="H38" s="557"/>
      <c r="I38" s="555" t="str">
        <f t="shared" si="1"/>
        <v>OK</v>
      </c>
    </row>
    <row r="39" spans="2:9" ht="12.75" customHeight="1" x14ac:dyDescent="0.15">
      <c r="E39" s="554"/>
      <c r="F39" s="558" t="s">
        <v>818</v>
      </c>
      <c r="G39" s="556" t="str">
        <f>IF(SUM('EstExp 12-20'!$C$404:$J$404)&gt;0,SUM('EstExp 12-20'!$C$404:$J$404),"")</f>
        <v/>
      </c>
      <c r="H39" s="557"/>
      <c r="I39" s="555" t="str">
        <f t="shared" si="1"/>
        <v>OK</v>
      </c>
    </row>
    <row r="40" spans="2:9" ht="12.75" customHeight="1" x14ac:dyDescent="0.15">
      <c r="E40" s="554"/>
      <c r="F40" s="558" t="s">
        <v>819</v>
      </c>
      <c r="G40" s="556" t="str">
        <f>IF(SUM('EstExp 12-20'!$C$412:$J$412)&gt;0,SUM('EstExp 12-20'!$C$412:$J$412),"")</f>
        <v/>
      </c>
      <c r="H40" s="557"/>
      <c r="I40" s="555" t="str">
        <f t="shared" si="1"/>
        <v>OK</v>
      </c>
    </row>
    <row r="41" spans="2:9" ht="12.75" customHeight="1" x14ac:dyDescent="0.15">
      <c r="E41" s="554"/>
      <c r="F41" s="558" t="s">
        <v>820</v>
      </c>
      <c r="G41" s="556" t="str">
        <f>IF(SUM('EstExp 12-20'!$C$414:$J$414)&gt;0,SUM('EstExp 12-20'!$C$414:$J$414),"")</f>
        <v/>
      </c>
      <c r="H41" s="557"/>
      <c r="I41" s="555" t="str">
        <f t="shared" si="1"/>
        <v>OK</v>
      </c>
    </row>
    <row r="42" spans="2:9" ht="12.75" customHeight="1" x14ac:dyDescent="0.15">
      <c r="E42" s="554"/>
      <c r="F42" s="558" t="s">
        <v>821</v>
      </c>
      <c r="G42" s="556" t="str">
        <f>IF(SUM('EstExp 12-20'!$C$422:$J$422)&gt;0,SUM('EstExp 12-20'!$C$422:$J$422),"")</f>
        <v/>
      </c>
      <c r="H42" s="557"/>
      <c r="I42" s="555" t="str">
        <f t="shared" si="1"/>
        <v>OK</v>
      </c>
    </row>
    <row r="43" spans="2:9" ht="12.75" customHeight="1" x14ac:dyDescent="0.15">
      <c r="E43" s="554"/>
      <c r="F43" s="558" t="s">
        <v>822</v>
      </c>
      <c r="G43" s="556" t="str">
        <f>IF(SUM('EstExp 12-20'!$C$424:$J$424)&gt;0,SUM('EstExp 12-20'!$C$424:$J$424),"")</f>
        <v/>
      </c>
      <c r="H43" s="557"/>
      <c r="I43" s="555" t="str">
        <f t="shared" si="1"/>
        <v>OK</v>
      </c>
    </row>
    <row r="44" spans="2:9" ht="12.75" customHeight="1" x14ac:dyDescent="0.15">
      <c r="E44" s="554"/>
      <c r="F44" s="558" t="s">
        <v>823</v>
      </c>
      <c r="G44" s="556" t="str">
        <f>IF(SUM('EstExp 12-20'!$C$425:$J$425)&gt;0,SUM('EstExp 12-20'!$C$425:$J$425),"")</f>
        <v/>
      </c>
      <c r="H44" s="557"/>
      <c r="I44" s="555" t="str">
        <f t="shared" si="1"/>
        <v>OK</v>
      </c>
    </row>
    <row r="45" spans="2:9" ht="12.75" customHeight="1" x14ac:dyDescent="0.15">
      <c r="E45" s="554"/>
      <c r="F45" s="558" t="s">
        <v>824</v>
      </c>
      <c r="G45" s="556" t="str">
        <f>IF(SUM('EstExp 12-20'!$C$437:$J$437)&gt;0,SUM('EstExp 12-20'!$C$437:$J$437),"")</f>
        <v/>
      </c>
      <c r="H45" s="557"/>
      <c r="I45" s="555" t="str">
        <f t="shared" si="1"/>
        <v>OK</v>
      </c>
    </row>
    <row r="46" spans="2:9" ht="12.75" customHeight="1" x14ac:dyDescent="0.15">
      <c r="E46" s="554"/>
      <c r="F46" s="558" t="s">
        <v>825</v>
      </c>
      <c r="G46" s="556" t="str">
        <f>IF(SUM('EstExp 12-20'!$C$442:$J$442)&gt;0,SUM('EstExp 12-20'!$C$442:$J$442),"")</f>
        <v/>
      </c>
      <c r="H46" s="557"/>
      <c r="I46" s="555" t="str">
        <f t="shared" si="1"/>
        <v>OK</v>
      </c>
    </row>
    <row r="47" spans="2:9" ht="12.75" customHeight="1" x14ac:dyDescent="0.15">
      <c r="E47" s="554"/>
      <c r="F47" s="558" t="s">
        <v>826</v>
      </c>
      <c r="G47" s="556" t="str">
        <f>IF(SUM('EstExp 12-20'!$C$447:$J$447)&gt;0,SUM('EstExp 12-20'!$C$447:$J$447),"")</f>
        <v/>
      </c>
      <c r="H47" s="557"/>
      <c r="I47" s="555" t="str">
        <f t="shared" si="1"/>
        <v>OK</v>
      </c>
    </row>
    <row r="48" spans="2:9" ht="12.75" customHeight="1" x14ac:dyDescent="0.15">
      <c r="E48" s="554"/>
      <c r="F48" s="558" t="s">
        <v>827</v>
      </c>
      <c r="G48" s="556" t="str">
        <f>IF(SUM('EstExp 12-20'!$C$450:$J$450)&gt;0,SUM('EstExp 12-20'!$C$450:$J$450),"")</f>
        <v/>
      </c>
      <c r="H48" s="557"/>
      <c r="I48" s="555" t="str">
        <f t="shared" si="1"/>
        <v>OK</v>
      </c>
    </row>
    <row r="49" spans="7:7" ht="12.75" customHeight="1" x14ac:dyDescent="0.15">
      <c r="G49" s="548"/>
    </row>
    <row r="50" spans="7:7" ht="12.75" customHeight="1" x14ac:dyDescent="0.15">
      <c r="G50" s="548"/>
    </row>
    <row r="51" spans="7:7" ht="12.75" customHeight="1" x14ac:dyDescent="0.15">
      <c r="G51" s="548"/>
    </row>
    <row r="52" spans="7:7" ht="12.75" customHeight="1" x14ac:dyDescent="0.15">
      <c r="G52" s="548"/>
    </row>
    <row r="53" spans="7:7" ht="12.75" customHeight="1" x14ac:dyDescent="0.15">
      <c r="G53" s="548"/>
    </row>
    <row r="54" spans="7:7" ht="12.75" customHeight="1" x14ac:dyDescent="0.15">
      <c r="G54" s="548"/>
    </row>
    <row r="55" spans="7:7" ht="12.75" customHeight="1" x14ac:dyDescent="0.15">
      <c r="G55" s="548"/>
    </row>
    <row r="56" spans="7:7" ht="12.75" customHeight="1" x14ac:dyDescent="0.15">
      <c r="G56" s="548"/>
    </row>
    <row r="57" spans="7:7" ht="12.75" customHeight="1" x14ac:dyDescent="0.15">
      <c r="G57" s="548"/>
    </row>
    <row r="58" spans="7:7" ht="12.75" customHeight="1" x14ac:dyDescent="0.15">
      <c r="G58" s="548"/>
    </row>
    <row r="59" spans="7:7" ht="12.75" customHeight="1" x14ac:dyDescent="0.15">
      <c r="G59" s="548"/>
    </row>
    <row r="60" spans="7:7" ht="12.75" customHeight="1" x14ac:dyDescent="0.15">
      <c r="G60" s="548"/>
    </row>
    <row r="61" spans="7:7" ht="12.75" customHeight="1" x14ac:dyDescent="0.15">
      <c r="G61" s="548"/>
    </row>
    <row r="62" spans="7:7" ht="12.75" customHeight="1" x14ac:dyDescent="0.15">
      <c r="G62" s="548"/>
    </row>
    <row r="63" spans="7:7" ht="12.75" customHeight="1" x14ac:dyDescent="0.15">
      <c r="G63" s="548"/>
    </row>
    <row r="64" spans="7:7" ht="12.75" customHeight="1" x14ac:dyDescent="0.15">
      <c r="G64" s="548"/>
    </row>
    <row r="65" spans="7:7" ht="12.75" customHeight="1" x14ac:dyDescent="0.15">
      <c r="G65" s="548"/>
    </row>
    <row r="66" spans="7:7" ht="12.75" customHeight="1" x14ac:dyDescent="0.15">
      <c r="G66" s="548"/>
    </row>
    <row r="67" spans="7:7" ht="12.75" customHeight="1" x14ac:dyDescent="0.15">
      <c r="G67" s="548"/>
    </row>
    <row r="68" spans="7:7" ht="12.75" customHeight="1" x14ac:dyDescent="0.15">
      <c r="G68" s="548"/>
    </row>
    <row r="69" spans="7:7" ht="12.75" customHeight="1" x14ac:dyDescent="0.15">
      <c r="G69" s="548"/>
    </row>
    <row r="70" spans="7:7" ht="12.75" customHeight="1" x14ac:dyDescent="0.15">
      <c r="G70" s="548"/>
    </row>
    <row r="71" spans="7:7" ht="12.75" customHeight="1" x14ac:dyDescent="0.15">
      <c r="G71" s="548"/>
    </row>
    <row r="72" spans="7:7" ht="12.75" customHeight="1" x14ac:dyDescent="0.15">
      <c r="G72" s="548"/>
    </row>
    <row r="73" spans="7:7" ht="12.75" customHeight="1" x14ac:dyDescent="0.15">
      <c r="G73" s="548"/>
    </row>
    <row r="74" spans="7:7" ht="12.75" customHeight="1" x14ac:dyDescent="0.15">
      <c r="G74" s="548"/>
    </row>
    <row r="75" spans="7:7" ht="12.75" customHeight="1" x14ac:dyDescent="0.15">
      <c r="G75" s="548"/>
    </row>
    <row r="76" spans="7:7" ht="12.75" customHeight="1" x14ac:dyDescent="0.15">
      <c r="G76" s="548"/>
    </row>
    <row r="77" spans="7:7" ht="12.75" customHeight="1" x14ac:dyDescent="0.15">
      <c r="G77" s="548"/>
    </row>
    <row r="78" spans="7:7" ht="12.75" customHeight="1" x14ac:dyDescent="0.15">
      <c r="G78" s="548"/>
    </row>
    <row r="79" spans="7:7" ht="12.75" customHeight="1" x14ac:dyDescent="0.15">
      <c r="G79" s="548"/>
    </row>
    <row r="80" spans="7:7" ht="12.75" customHeight="1" x14ac:dyDescent="0.15">
      <c r="G80" s="548"/>
    </row>
    <row r="81" spans="7:7" ht="12.75" customHeight="1" x14ac:dyDescent="0.15">
      <c r="G81" s="548"/>
    </row>
    <row r="82" spans="7:7" ht="12.75" customHeight="1" x14ac:dyDescent="0.15">
      <c r="G82" s="548"/>
    </row>
    <row r="83" spans="7:7" ht="12.75" customHeight="1" x14ac:dyDescent="0.15">
      <c r="G83" s="548"/>
    </row>
    <row r="84" spans="7:7" ht="12.75" customHeight="1" x14ac:dyDescent="0.15">
      <c r="G84" s="548"/>
    </row>
    <row r="85" spans="7:7" ht="12.75" customHeight="1" x14ac:dyDescent="0.15">
      <c r="G85" s="548"/>
    </row>
    <row r="86" spans="7:7" ht="12.75" customHeight="1" x14ac:dyDescent="0.15">
      <c r="G86" s="548"/>
    </row>
    <row r="87" spans="7:7" ht="12.75" customHeight="1" x14ac:dyDescent="0.15">
      <c r="G87" s="548"/>
    </row>
    <row r="88" spans="7:7" ht="12.75" customHeight="1" x14ac:dyDescent="0.15">
      <c r="G88" s="548"/>
    </row>
    <row r="89" spans="7:7" ht="12.75" customHeight="1" x14ac:dyDescent="0.15">
      <c r="G89" s="548"/>
    </row>
    <row r="90" spans="7:7" ht="12.75" customHeight="1" x14ac:dyDescent="0.15">
      <c r="G90" s="548"/>
    </row>
    <row r="91" spans="7:7" ht="12.75" customHeight="1" x14ac:dyDescent="0.15">
      <c r="G91" s="548"/>
    </row>
    <row r="92" spans="7:7" ht="12.75" customHeight="1" x14ac:dyDescent="0.15">
      <c r="G92" s="548"/>
    </row>
    <row r="93" spans="7:7" ht="12.75" customHeight="1" x14ac:dyDescent="0.15">
      <c r="G93" s="548"/>
    </row>
    <row r="94" spans="7:7" ht="12.75" customHeight="1" x14ac:dyDescent="0.15">
      <c r="G94" s="548"/>
    </row>
    <row r="95" spans="7:7" ht="12.75" customHeight="1" x14ac:dyDescent="0.15">
      <c r="G95" s="548"/>
    </row>
    <row r="96" spans="7:7" ht="12.75" customHeight="1" x14ac:dyDescent="0.15">
      <c r="G96" s="548"/>
    </row>
    <row r="97" spans="7:7" ht="12.75" customHeight="1" x14ac:dyDescent="0.15">
      <c r="G97" s="548"/>
    </row>
    <row r="98" spans="7:7" ht="12.75" customHeight="1" x14ac:dyDescent="0.15">
      <c r="G98" s="548"/>
    </row>
    <row r="99" spans="7:7" ht="12.75" customHeight="1" x14ac:dyDescent="0.15">
      <c r="G99" s="548"/>
    </row>
    <row r="100" spans="7:7" ht="12.75" customHeight="1" x14ac:dyDescent="0.15">
      <c r="G100" s="548"/>
    </row>
    <row r="101" spans="7:7" ht="12.75" customHeight="1" x14ac:dyDescent="0.15">
      <c r="G101" s="548"/>
    </row>
    <row r="102" spans="7:7" ht="12.75" customHeight="1" x14ac:dyDescent="0.15">
      <c r="G102" s="548"/>
    </row>
    <row r="103" spans="7:7" ht="12.75" customHeight="1" x14ac:dyDescent="0.15">
      <c r="G103" s="548"/>
    </row>
    <row r="104" spans="7:7" ht="12.75" customHeight="1" x14ac:dyDescent="0.15">
      <c r="G104" s="548"/>
    </row>
    <row r="105" spans="7:7" ht="12.75" customHeight="1" x14ac:dyDescent="0.15">
      <c r="G105" s="548"/>
    </row>
    <row r="106" spans="7:7" ht="12.75" customHeight="1" x14ac:dyDescent="0.15">
      <c r="G106" s="548"/>
    </row>
    <row r="107" spans="7:7" ht="12.75" customHeight="1" x14ac:dyDescent="0.15">
      <c r="G107" s="548"/>
    </row>
    <row r="108" spans="7:7" ht="12.75" customHeight="1" x14ac:dyDescent="0.15">
      <c r="G108" s="548"/>
    </row>
    <row r="109" spans="7:7" ht="12.75" customHeight="1" x14ac:dyDescent="0.15">
      <c r="G109" s="548"/>
    </row>
    <row r="110" spans="7:7" ht="12.75" customHeight="1" x14ac:dyDescent="0.15">
      <c r="G110" s="548"/>
    </row>
    <row r="111" spans="7:7" ht="12.75" customHeight="1" x14ac:dyDescent="0.15">
      <c r="G111" s="548"/>
    </row>
    <row r="112" spans="7:7" ht="12.75" customHeight="1" x14ac:dyDescent="0.15">
      <c r="G112" s="548"/>
    </row>
    <row r="113" spans="7:7" ht="12.75" customHeight="1" x14ac:dyDescent="0.15">
      <c r="G113" s="548"/>
    </row>
    <row r="114" spans="7:7" ht="12.75" customHeight="1" x14ac:dyDescent="0.15">
      <c r="G114" s="548"/>
    </row>
    <row r="115" spans="7:7" ht="12.75" customHeight="1" x14ac:dyDescent="0.15">
      <c r="G115" s="548"/>
    </row>
    <row r="116" spans="7:7" ht="12.75" customHeight="1" x14ac:dyDescent="0.15">
      <c r="G116" s="548"/>
    </row>
    <row r="117" spans="7:7" ht="12.75" customHeight="1" x14ac:dyDescent="0.15">
      <c r="G117" s="548"/>
    </row>
    <row r="118" spans="7:7" ht="12.75" customHeight="1" x14ac:dyDescent="0.15">
      <c r="G118" s="548"/>
    </row>
    <row r="119" spans="7:7" ht="12.75" customHeight="1" x14ac:dyDescent="0.15">
      <c r="G119" s="548"/>
    </row>
    <row r="120" spans="7:7" ht="12.75" customHeight="1" x14ac:dyDescent="0.15">
      <c r="G120" s="548"/>
    </row>
    <row r="121" spans="7:7" ht="12.75" customHeight="1" x14ac:dyDescent="0.15">
      <c r="G121" s="548"/>
    </row>
    <row r="122" spans="7:7" ht="12.75" customHeight="1" x14ac:dyDescent="0.15">
      <c r="G122" s="548"/>
    </row>
    <row r="123" spans="7:7" ht="12.75" customHeight="1" x14ac:dyDescent="0.15">
      <c r="G123" s="548"/>
    </row>
    <row r="124" spans="7:7" ht="12.75" customHeight="1" x14ac:dyDescent="0.15">
      <c r="G124" s="548"/>
    </row>
    <row r="125" spans="7:7" ht="12.75" customHeight="1" x14ac:dyDescent="0.15">
      <c r="G125" s="548"/>
    </row>
    <row r="126" spans="7:7" ht="12.75" customHeight="1" x14ac:dyDescent="0.15">
      <c r="G126" s="548"/>
    </row>
    <row r="127" spans="7:7" ht="12.75" customHeight="1" x14ac:dyDescent="0.15">
      <c r="G127" s="548"/>
    </row>
    <row r="128" spans="7:7" ht="12.75" customHeight="1" x14ac:dyDescent="0.15">
      <c r="G128" s="548"/>
    </row>
    <row r="129" spans="7:7" ht="12.75" customHeight="1" x14ac:dyDescent="0.15">
      <c r="G129" s="548"/>
    </row>
    <row r="130" spans="7:7" ht="12.75" customHeight="1" x14ac:dyDescent="0.15">
      <c r="G130" s="548"/>
    </row>
    <row r="131" spans="7:7" ht="12.75" customHeight="1" x14ac:dyDescent="0.15">
      <c r="G131" s="548"/>
    </row>
    <row r="132" spans="7:7" ht="12.75" customHeight="1" x14ac:dyDescent="0.15">
      <c r="G132" s="548"/>
    </row>
    <row r="133" spans="7:7" ht="12.75" customHeight="1" x14ac:dyDescent="0.15">
      <c r="G133" s="548"/>
    </row>
    <row r="134" spans="7:7" ht="12.75" customHeight="1" x14ac:dyDescent="0.15">
      <c r="G134" s="548"/>
    </row>
    <row r="135" spans="7:7" ht="12.75" customHeight="1" x14ac:dyDescent="0.15">
      <c r="G135" s="548"/>
    </row>
    <row r="136" spans="7:7" ht="12.75" customHeight="1" x14ac:dyDescent="0.15">
      <c r="G136" s="548"/>
    </row>
    <row r="137" spans="7:7" ht="12.75" customHeight="1" x14ac:dyDescent="0.15">
      <c r="G137" s="548"/>
    </row>
    <row r="138" spans="7:7" ht="12.75" customHeight="1" x14ac:dyDescent="0.15">
      <c r="G138" s="548"/>
    </row>
    <row r="139" spans="7:7" ht="12.75" customHeight="1" x14ac:dyDescent="0.15">
      <c r="G139" s="548"/>
    </row>
    <row r="140" spans="7:7" ht="12.75" customHeight="1" x14ac:dyDescent="0.15">
      <c r="G140" s="548"/>
    </row>
    <row r="141" spans="7:7" ht="12.75" customHeight="1" x14ac:dyDescent="0.15">
      <c r="G141" s="548"/>
    </row>
    <row r="142" spans="7:7" ht="12.75" customHeight="1" x14ac:dyDescent="0.15">
      <c r="G142" s="548"/>
    </row>
    <row r="143" spans="7:7" ht="12.75" customHeight="1" x14ac:dyDescent="0.15">
      <c r="G143" s="548"/>
    </row>
    <row r="144" spans="7:7" ht="12.75" customHeight="1" x14ac:dyDescent="0.15">
      <c r="G144" s="548"/>
    </row>
    <row r="145" spans="7:7" ht="12.75" customHeight="1" x14ac:dyDescent="0.15">
      <c r="G145" s="548"/>
    </row>
    <row r="146" spans="7:7" ht="12.75" customHeight="1" x14ac:dyDescent="0.15">
      <c r="G146" s="548"/>
    </row>
    <row r="147" spans="7:7" ht="12.75" customHeight="1" x14ac:dyDescent="0.15">
      <c r="G147" s="548"/>
    </row>
    <row r="148" spans="7:7" ht="12.75" customHeight="1" x14ac:dyDescent="0.15">
      <c r="G148" s="548"/>
    </row>
    <row r="149" spans="7:7" ht="12.75" customHeight="1" x14ac:dyDescent="0.15">
      <c r="G149" s="548"/>
    </row>
    <row r="150" spans="7:7" ht="12.75" customHeight="1" x14ac:dyDescent="0.15">
      <c r="G150" s="548"/>
    </row>
    <row r="151" spans="7:7" ht="12.75" customHeight="1" x14ac:dyDescent="0.15">
      <c r="G151" s="548"/>
    </row>
    <row r="152" spans="7:7" ht="12.75" customHeight="1" x14ac:dyDescent="0.15">
      <c r="G152" s="548"/>
    </row>
    <row r="153" spans="7:7" ht="12.75" customHeight="1" x14ac:dyDescent="0.15">
      <c r="G153" s="548"/>
    </row>
    <row r="154" spans="7:7" ht="12.75" customHeight="1" x14ac:dyDescent="0.15">
      <c r="G154" s="548"/>
    </row>
    <row r="155" spans="7:7" ht="12.75" customHeight="1" x14ac:dyDescent="0.15">
      <c r="G155" s="548"/>
    </row>
    <row r="156" spans="7:7" ht="12.75" customHeight="1" x14ac:dyDescent="0.15">
      <c r="G156" s="548"/>
    </row>
    <row r="157" spans="7:7" ht="12.75" customHeight="1" x14ac:dyDescent="0.15">
      <c r="G157" s="548"/>
    </row>
    <row r="158" spans="7:7" ht="12.75" customHeight="1" x14ac:dyDescent="0.15">
      <c r="G158" s="548"/>
    </row>
    <row r="159" spans="7:7" ht="12.75" customHeight="1" x14ac:dyDescent="0.15">
      <c r="G159" s="548"/>
    </row>
    <row r="160" spans="7:7" ht="12.75" customHeight="1" x14ac:dyDescent="0.15">
      <c r="G160" s="548"/>
    </row>
    <row r="161" spans="7:7" ht="12.75" customHeight="1" x14ac:dyDescent="0.15">
      <c r="G161" s="548"/>
    </row>
    <row r="162" spans="7:7" ht="12.75" customHeight="1" x14ac:dyDescent="0.15">
      <c r="G162" s="548"/>
    </row>
    <row r="163" spans="7:7" ht="12.75" customHeight="1" x14ac:dyDescent="0.15">
      <c r="G163" s="548"/>
    </row>
    <row r="164" spans="7:7" ht="12.75" customHeight="1" x14ac:dyDescent="0.15">
      <c r="G164" s="548"/>
    </row>
    <row r="165" spans="7:7" ht="12.75" customHeight="1" x14ac:dyDescent="0.15">
      <c r="G165" s="548"/>
    </row>
    <row r="166" spans="7:7" ht="12.75" customHeight="1" x14ac:dyDescent="0.15">
      <c r="G166" s="548"/>
    </row>
    <row r="167" spans="7:7" ht="12.75" customHeight="1" x14ac:dyDescent="0.15">
      <c r="G167" s="548"/>
    </row>
    <row r="168" spans="7:7" ht="12.75" customHeight="1" x14ac:dyDescent="0.15">
      <c r="G168" s="548"/>
    </row>
    <row r="169" spans="7:7" ht="12.75" customHeight="1" x14ac:dyDescent="0.15">
      <c r="G169" s="548"/>
    </row>
    <row r="170" spans="7:7" ht="12.75" customHeight="1" x14ac:dyDescent="0.15">
      <c r="G170" s="548"/>
    </row>
    <row r="171" spans="7:7" ht="12.75" customHeight="1" x14ac:dyDescent="0.15">
      <c r="G171" s="548"/>
    </row>
    <row r="172" spans="7:7" ht="12.75" customHeight="1" x14ac:dyDescent="0.15">
      <c r="G172" s="548"/>
    </row>
    <row r="173" spans="7:7" ht="12.75" customHeight="1" x14ac:dyDescent="0.15">
      <c r="G173" s="548"/>
    </row>
    <row r="174" spans="7:7" ht="12.75" customHeight="1" x14ac:dyDescent="0.15">
      <c r="G174" s="548"/>
    </row>
    <row r="175" spans="7:7" ht="12.75" customHeight="1" x14ac:dyDescent="0.15">
      <c r="G175" s="548"/>
    </row>
    <row r="176" spans="7:7" ht="12.75" customHeight="1" x14ac:dyDescent="0.15">
      <c r="G176" s="548"/>
    </row>
    <row r="177" spans="7:7" ht="12.75" customHeight="1" x14ac:dyDescent="0.15">
      <c r="G177" s="548"/>
    </row>
    <row r="178" spans="7:7" ht="12.75" customHeight="1" x14ac:dyDescent="0.15">
      <c r="G178" s="548"/>
    </row>
    <row r="179" spans="7:7" ht="12.75" customHeight="1" x14ac:dyDescent="0.15">
      <c r="G179" s="548"/>
    </row>
    <row r="180" spans="7:7" ht="12.75" customHeight="1" x14ac:dyDescent="0.15">
      <c r="G180" s="548"/>
    </row>
    <row r="181" spans="7:7" ht="12.75" customHeight="1" x14ac:dyDescent="0.15">
      <c r="G181" s="548"/>
    </row>
    <row r="182" spans="7:7" ht="12.75" customHeight="1" x14ac:dyDescent="0.15">
      <c r="G182" s="548"/>
    </row>
    <row r="183" spans="7:7" ht="12.75" customHeight="1" x14ac:dyDescent="0.15">
      <c r="G183" s="548"/>
    </row>
    <row r="184" spans="7:7" ht="12.75" customHeight="1" x14ac:dyDescent="0.15">
      <c r="G184" s="548"/>
    </row>
    <row r="185" spans="7:7" ht="12.75" customHeight="1" x14ac:dyDescent="0.15">
      <c r="G185" s="548"/>
    </row>
    <row r="186" spans="7:7" ht="12.75" customHeight="1" x14ac:dyDescent="0.15">
      <c r="G186" s="548"/>
    </row>
    <row r="187" spans="7:7" ht="12.75" customHeight="1" x14ac:dyDescent="0.15">
      <c r="G187" s="548"/>
    </row>
    <row r="188" spans="7:7" ht="12.75" customHeight="1" x14ac:dyDescent="0.15">
      <c r="G188" s="548"/>
    </row>
    <row r="189" spans="7:7" ht="12.75" customHeight="1" x14ac:dyDescent="0.15">
      <c r="G189" s="548"/>
    </row>
    <row r="190" spans="7:7" ht="12.75" customHeight="1" x14ac:dyDescent="0.15">
      <c r="G190" s="548"/>
    </row>
    <row r="191" spans="7:7" ht="12.75" customHeight="1" x14ac:dyDescent="0.15">
      <c r="G191" s="548"/>
    </row>
    <row r="192" spans="7:7" ht="12.75" customHeight="1" x14ac:dyDescent="0.15">
      <c r="G192" s="548"/>
    </row>
    <row r="193" spans="7:7" ht="12.75" customHeight="1" x14ac:dyDescent="0.15">
      <c r="G193" s="548"/>
    </row>
    <row r="194" spans="7:7" ht="12.75" customHeight="1" x14ac:dyDescent="0.15">
      <c r="G194" s="548"/>
    </row>
    <row r="195" spans="7:7" ht="12.75" customHeight="1" x14ac:dyDescent="0.15">
      <c r="G195" s="548"/>
    </row>
    <row r="196" spans="7:7" ht="12.75" customHeight="1" x14ac:dyDescent="0.15">
      <c r="G196" s="548"/>
    </row>
    <row r="197" spans="7:7" ht="12.75" customHeight="1" x14ac:dyDescent="0.15">
      <c r="G197" s="548"/>
    </row>
    <row r="198" spans="7:7" ht="12.75" customHeight="1" x14ac:dyDescent="0.15">
      <c r="G198" s="548"/>
    </row>
    <row r="199" spans="7:7" ht="12.75" customHeight="1" x14ac:dyDescent="0.15">
      <c r="G199" s="548"/>
    </row>
    <row r="200" spans="7:7" ht="12.75" customHeight="1" x14ac:dyDescent="0.15">
      <c r="G200" s="548"/>
    </row>
    <row r="201" spans="7:7" ht="12.75" customHeight="1" x14ac:dyDescent="0.15">
      <c r="G201" s="548"/>
    </row>
    <row r="202" spans="7:7" ht="12.75" customHeight="1" x14ac:dyDescent="0.15">
      <c r="G202" s="548"/>
    </row>
    <row r="203" spans="7:7" ht="12.75" customHeight="1" x14ac:dyDescent="0.15">
      <c r="G203" s="548"/>
    </row>
    <row r="204" spans="7:7" ht="12.75" customHeight="1" x14ac:dyDescent="0.15">
      <c r="G204" s="548"/>
    </row>
    <row r="205" spans="7:7" ht="12.75" customHeight="1" x14ac:dyDescent="0.15">
      <c r="G205" s="548"/>
    </row>
    <row r="206" spans="7:7" ht="12.75" customHeight="1" x14ac:dyDescent="0.15">
      <c r="G206" s="548"/>
    </row>
    <row r="207" spans="7:7" ht="12.75" customHeight="1" x14ac:dyDescent="0.15">
      <c r="G207" s="548"/>
    </row>
    <row r="208" spans="7:7" ht="12.75" customHeight="1" x14ac:dyDescent="0.15">
      <c r="G208" s="548"/>
    </row>
    <row r="209" spans="7:7" ht="12.75" customHeight="1" x14ac:dyDescent="0.15">
      <c r="G209" s="548"/>
    </row>
    <row r="210" spans="7:7" ht="12.75" customHeight="1" x14ac:dyDescent="0.15">
      <c r="G210" s="548"/>
    </row>
    <row r="211" spans="7:7" ht="12.75" customHeight="1" x14ac:dyDescent="0.15">
      <c r="G211" s="548"/>
    </row>
    <row r="212" spans="7:7" ht="12.75" customHeight="1" x14ac:dyDescent="0.15">
      <c r="G212" s="548"/>
    </row>
    <row r="213" spans="7:7" ht="12.75" customHeight="1" x14ac:dyDescent="0.15">
      <c r="G213" s="548"/>
    </row>
    <row r="214" spans="7:7" ht="12.75" customHeight="1" x14ac:dyDescent="0.15">
      <c r="G214" s="548"/>
    </row>
    <row r="215" spans="7:7" ht="12.75" customHeight="1" x14ac:dyDescent="0.15">
      <c r="G215" s="548"/>
    </row>
    <row r="216" spans="7:7" ht="12.75" customHeight="1" x14ac:dyDescent="0.15">
      <c r="G216" s="548"/>
    </row>
    <row r="217" spans="7:7" ht="12.75" customHeight="1" x14ac:dyDescent="0.15">
      <c r="G217" s="548"/>
    </row>
    <row r="218" spans="7:7" ht="12.75" customHeight="1" x14ac:dyDescent="0.15">
      <c r="G218" s="548"/>
    </row>
    <row r="219" spans="7:7" ht="12.75" customHeight="1" x14ac:dyDescent="0.15">
      <c r="G219" s="548"/>
    </row>
    <row r="220" spans="7:7" ht="12.75" customHeight="1" x14ac:dyDescent="0.15">
      <c r="G220" s="548"/>
    </row>
    <row r="221" spans="7:7" ht="12.75" customHeight="1" x14ac:dyDescent="0.15">
      <c r="G221" s="548"/>
    </row>
    <row r="222" spans="7:7" ht="12.75" customHeight="1" x14ac:dyDescent="0.15">
      <c r="G222" s="548"/>
    </row>
    <row r="223" spans="7:7" ht="12.75" customHeight="1" x14ac:dyDescent="0.15">
      <c r="G223" s="548"/>
    </row>
    <row r="224" spans="7:7" ht="12.75" customHeight="1" x14ac:dyDescent="0.15">
      <c r="G224" s="548"/>
    </row>
    <row r="225" spans="7:7" ht="12.75" customHeight="1" x14ac:dyDescent="0.15">
      <c r="G225" s="548"/>
    </row>
    <row r="226" spans="7:7" ht="12.75" customHeight="1" x14ac:dyDescent="0.15">
      <c r="G226" s="548"/>
    </row>
    <row r="227" spans="7:7" ht="12.75" customHeight="1" x14ac:dyDescent="0.15">
      <c r="G227" s="548"/>
    </row>
    <row r="228" spans="7:7" ht="12.75" customHeight="1" x14ac:dyDescent="0.15">
      <c r="G228" s="548"/>
    </row>
    <row r="229" spans="7:7" ht="12.75" customHeight="1" x14ac:dyDescent="0.15">
      <c r="G229" s="548"/>
    </row>
    <row r="230" spans="7:7" ht="12.75" customHeight="1" x14ac:dyDescent="0.15">
      <c r="G230" s="548"/>
    </row>
    <row r="231" spans="7:7" ht="12.75" customHeight="1" x14ac:dyDescent="0.15">
      <c r="G231" s="548"/>
    </row>
    <row r="232" spans="7:7" ht="12.75" customHeight="1" x14ac:dyDescent="0.15">
      <c r="G232" s="548"/>
    </row>
    <row r="233" spans="7:7" ht="12.75" customHeight="1" x14ac:dyDescent="0.15">
      <c r="G233" s="548"/>
    </row>
    <row r="234" spans="7:7" ht="12.75" customHeight="1" x14ac:dyDescent="0.15">
      <c r="G234" s="548"/>
    </row>
    <row r="235" spans="7:7" ht="12.75" customHeight="1" x14ac:dyDescent="0.15">
      <c r="G235" s="548"/>
    </row>
    <row r="236" spans="7:7" ht="12.75" customHeight="1" x14ac:dyDescent="0.15">
      <c r="G236" s="548"/>
    </row>
    <row r="237" spans="7:7" ht="12.75" customHeight="1" x14ac:dyDescent="0.15">
      <c r="G237" s="548"/>
    </row>
    <row r="238" spans="7:7" ht="12.75" customHeight="1" x14ac:dyDescent="0.15">
      <c r="G238" s="548"/>
    </row>
    <row r="239" spans="7:7" ht="12.75" customHeight="1" x14ac:dyDescent="0.15">
      <c r="G239" s="548"/>
    </row>
    <row r="240" spans="7:7" ht="12.75" customHeight="1" x14ac:dyDescent="0.15">
      <c r="G240" s="548"/>
    </row>
    <row r="241" spans="7:7" ht="12.75" customHeight="1" x14ac:dyDescent="0.15">
      <c r="G241" s="548"/>
    </row>
    <row r="242" spans="7:7" ht="12.75" customHeight="1" x14ac:dyDescent="0.15">
      <c r="G242" s="548"/>
    </row>
    <row r="243" spans="7:7" ht="12.75" customHeight="1" x14ac:dyDescent="0.15">
      <c r="G243" s="548"/>
    </row>
    <row r="244" spans="7:7" ht="12.75" customHeight="1" x14ac:dyDescent="0.15">
      <c r="G244" s="548"/>
    </row>
    <row r="245" spans="7:7" ht="12.75" customHeight="1" x14ac:dyDescent="0.15">
      <c r="G245" s="548"/>
    </row>
    <row r="246" spans="7:7" ht="12.75" customHeight="1" x14ac:dyDescent="0.15">
      <c r="G246" s="548"/>
    </row>
    <row r="247" spans="7:7" ht="12.75" customHeight="1" x14ac:dyDescent="0.15">
      <c r="G247" s="548"/>
    </row>
    <row r="248" spans="7:7" ht="12.75" customHeight="1" x14ac:dyDescent="0.15">
      <c r="G248" s="548"/>
    </row>
    <row r="249" spans="7:7" ht="12.75" customHeight="1" x14ac:dyDescent="0.15">
      <c r="G249" s="548"/>
    </row>
    <row r="250" spans="7:7" ht="12.75" customHeight="1" x14ac:dyDescent="0.15">
      <c r="G250" s="548"/>
    </row>
    <row r="251" spans="7:7" ht="12.75" customHeight="1" x14ac:dyDescent="0.15">
      <c r="G251" s="548"/>
    </row>
    <row r="252" spans="7:7" ht="12.75" customHeight="1" x14ac:dyDescent="0.15">
      <c r="G252" s="548"/>
    </row>
    <row r="253" spans="7:7" ht="12.75" customHeight="1" x14ac:dyDescent="0.15">
      <c r="G253" s="548"/>
    </row>
    <row r="254" spans="7:7" ht="12.75" customHeight="1" x14ac:dyDescent="0.15">
      <c r="G254" s="548"/>
    </row>
    <row r="255" spans="7:7" ht="12.75" customHeight="1" x14ac:dyDescent="0.15">
      <c r="G255" s="548"/>
    </row>
    <row r="256" spans="7:7" ht="12.75" customHeight="1" x14ac:dyDescent="0.15">
      <c r="G256" s="548"/>
    </row>
    <row r="257" spans="7:7" ht="12.75" customHeight="1" x14ac:dyDescent="0.15">
      <c r="G257" s="548"/>
    </row>
    <row r="258" spans="7:7" ht="12.75" customHeight="1" x14ac:dyDescent="0.15">
      <c r="G258" s="548"/>
    </row>
    <row r="259" spans="7:7" ht="12.75" customHeight="1" x14ac:dyDescent="0.15">
      <c r="G259" s="548"/>
    </row>
    <row r="260" spans="7:7" ht="12.75" customHeight="1" x14ac:dyDescent="0.15">
      <c r="G260" s="548"/>
    </row>
    <row r="261" spans="7:7" ht="12.75" customHeight="1" x14ac:dyDescent="0.15">
      <c r="G261" s="548"/>
    </row>
    <row r="262" spans="7:7" ht="12.75" customHeight="1" x14ac:dyDescent="0.15">
      <c r="G262" s="548"/>
    </row>
    <row r="263" spans="7:7" ht="12.75" customHeight="1" x14ac:dyDescent="0.15">
      <c r="G263" s="548"/>
    </row>
    <row r="264" spans="7:7" ht="12.75" customHeight="1" x14ac:dyDescent="0.15">
      <c r="G264" s="548"/>
    </row>
    <row r="265" spans="7:7" ht="12.75" customHeight="1" x14ac:dyDescent="0.15">
      <c r="G265" s="548"/>
    </row>
    <row r="266" spans="7:7" ht="12.75" customHeight="1" x14ac:dyDescent="0.15">
      <c r="G266" s="548"/>
    </row>
    <row r="267" spans="7:7" ht="12.75" customHeight="1" x14ac:dyDescent="0.15">
      <c r="G267" s="548"/>
    </row>
    <row r="268" spans="7:7" ht="12.75" customHeight="1" x14ac:dyDescent="0.15">
      <c r="G268" s="548"/>
    </row>
    <row r="269" spans="7:7" ht="12.75" customHeight="1" x14ac:dyDescent="0.15">
      <c r="G269" s="548"/>
    </row>
    <row r="270" spans="7:7" ht="12.75" customHeight="1" x14ac:dyDescent="0.15">
      <c r="G270" s="548"/>
    </row>
    <row r="271" spans="7:7" ht="12.75" customHeight="1" x14ac:dyDescent="0.15">
      <c r="G271" s="548"/>
    </row>
    <row r="272" spans="7:7" ht="12.75" customHeight="1" x14ac:dyDescent="0.15">
      <c r="G272" s="548"/>
    </row>
    <row r="273" spans="7:7" ht="12.75" customHeight="1" x14ac:dyDescent="0.15">
      <c r="G273" s="548"/>
    </row>
    <row r="274" spans="7:7" ht="12.75" customHeight="1" x14ac:dyDescent="0.15">
      <c r="G274" s="548"/>
    </row>
    <row r="275" spans="7:7" ht="12.75" customHeight="1" x14ac:dyDescent="0.15">
      <c r="G275" s="548"/>
    </row>
    <row r="276" spans="7:7" ht="12.75" customHeight="1" x14ac:dyDescent="0.15">
      <c r="G276" s="548"/>
    </row>
    <row r="277" spans="7:7" ht="12.75" customHeight="1" x14ac:dyDescent="0.15">
      <c r="G277" s="548"/>
    </row>
    <row r="278" spans="7:7" ht="12.75" customHeight="1" x14ac:dyDescent="0.15">
      <c r="G278" s="548"/>
    </row>
    <row r="279" spans="7:7" ht="12.75" customHeight="1" x14ac:dyDescent="0.15">
      <c r="G279" s="548"/>
    </row>
    <row r="280" spans="7:7" ht="12.75" customHeight="1" x14ac:dyDescent="0.15">
      <c r="G280" s="548"/>
    </row>
    <row r="281" spans="7:7" ht="12.75" customHeight="1" x14ac:dyDescent="0.15">
      <c r="G281" s="548"/>
    </row>
    <row r="282" spans="7:7" ht="12.75" customHeight="1" x14ac:dyDescent="0.15">
      <c r="G282" s="548"/>
    </row>
    <row r="283" spans="7:7" ht="12.75" customHeight="1" x14ac:dyDescent="0.15">
      <c r="G283" s="548"/>
    </row>
    <row r="284" spans="7:7" ht="12.75" customHeight="1" x14ac:dyDescent="0.15">
      <c r="G284" s="548"/>
    </row>
    <row r="285" spans="7:7" ht="12.75" customHeight="1" x14ac:dyDescent="0.15">
      <c r="G285" s="548"/>
    </row>
    <row r="286" spans="7:7" ht="12.75" customHeight="1" x14ac:dyDescent="0.15">
      <c r="G286" s="548"/>
    </row>
    <row r="287" spans="7:7" ht="12.75" customHeight="1" x14ac:dyDescent="0.15">
      <c r="G287" s="548"/>
    </row>
    <row r="288" spans="7:7" ht="12.75" customHeight="1" x14ac:dyDescent="0.15">
      <c r="G288" s="548"/>
    </row>
    <row r="289" spans="7:7" ht="12.75" customHeight="1" x14ac:dyDescent="0.15">
      <c r="G289" s="548"/>
    </row>
    <row r="290" spans="7:7" ht="12.75" customHeight="1" x14ac:dyDescent="0.15">
      <c r="G290" s="548"/>
    </row>
    <row r="291" spans="7:7" ht="12.75" customHeight="1" x14ac:dyDescent="0.15">
      <c r="G291" s="548"/>
    </row>
    <row r="292" spans="7:7" ht="12.75" customHeight="1" x14ac:dyDescent="0.15">
      <c r="G292" s="548"/>
    </row>
    <row r="293" spans="7:7" ht="12.75" customHeight="1" x14ac:dyDescent="0.15">
      <c r="G293" s="548"/>
    </row>
    <row r="294" spans="7:7" ht="12.75" customHeight="1" x14ac:dyDescent="0.15">
      <c r="G294" s="548"/>
    </row>
    <row r="295" spans="7:7" ht="12.75" customHeight="1" x14ac:dyDescent="0.15">
      <c r="G295" s="548"/>
    </row>
    <row r="296" spans="7:7" ht="12.75" customHeight="1" x14ac:dyDescent="0.15">
      <c r="G296" s="548"/>
    </row>
    <row r="297" spans="7:7" ht="12.75" customHeight="1" x14ac:dyDescent="0.15">
      <c r="G297" s="548"/>
    </row>
    <row r="298" spans="7:7" ht="12.75" customHeight="1" x14ac:dyDescent="0.15">
      <c r="G298" s="548"/>
    </row>
    <row r="299" spans="7:7" ht="12.75" customHeight="1" x14ac:dyDescent="0.15">
      <c r="G299" s="548"/>
    </row>
    <row r="300" spans="7:7" ht="12.75" customHeight="1" x14ac:dyDescent="0.15">
      <c r="G300" s="548"/>
    </row>
    <row r="301" spans="7:7" ht="12.75" customHeight="1" x14ac:dyDescent="0.15">
      <c r="G301" s="548"/>
    </row>
    <row r="302" spans="7:7" ht="12.75" customHeight="1" x14ac:dyDescent="0.15">
      <c r="G302" s="548"/>
    </row>
    <row r="303" spans="7:7" ht="12.75" customHeight="1" x14ac:dyDescent="0.15">
      <c r="G303" s="548"/>
    </row>
    <row r="304" spans="7:7" ht="12.75" customHeight="1" x14ac:dyDescent="0.15">
      <c r="G304" s="548"/>
    </row>
    <row r="305" spans="7:7" ht="12.75" customHeight="1" x14ac:dyDescent="0.15">
      <c r="G305" s="548"/>
    </row>
    <row r="306" spans="7:7" ht="12.75" customHeight="1" x14ac:dyDescent="0.15">
      <c r="G306" s="548"/>
    </row>
    <row r="307" spans="7:7" ht="12.75" customHeight="1" x14ac:dyDescent="0.15">
      <c r="G307" s="548"/>
    </row>
    <row r="308" spans="7:7" ht="12.75" customHeight="1" x14ac:dyDescent="0.15">
      <c r="G308" s="548"/>
    </row>
    <row r="309" spans="7:7" ht="12.75" customHeight="1" x14ac:dyDescent="0.15">
      <c r="G309" s="548"/>
    </row>
    <row r="310" spans="7:7" ht="12.75" customHeight="1" x14ac:dyDescent="0.15">
      <c r="G310" s="548"/>
    </row>
    <row r="311" spans="7:7" ht="12.75" customHeight="1" x14ac:dyDescent="0.15">
      <c r="G311" s="548"/>
    </row>
    <row r="312" spans="7:7" ht="12.75" customHeight="1" x14ac:dyDescent="0.15">
      <c r="G312" s="548"/>
    </row>
    <row r="313" spans="7:7" ht="12.75" customHeight="1" x14ac:dyDescent="0.15">
      <c r="G313" s="548"/>
    </row>
    <row r="314" spans="7:7" ht="12.75" customHeight="1" x14ac:dyDescent="0.15">
      <c r="G314" s="548"/>
    </row>
    <row r="315" spans="7:7" ht="12.75" customHeight="1" x14ac:dyDescent="0.15">
      <c r="G315" s="548"/>
    </row>
    <row r="316" spans="7:7" ht="12.75" customHeight="1" x14ac:dyDescent="0.15">
      <c r="G316" s="548"/>
    </row>
    <row r="317" spans="7:7" ht="12.75" customHeight="1" x14ac:dyDescent="0.15">
      <c r="G317" s="548"/>
    </row>
    <row r="318" spans="7:7" ht="12.75" customHeight="1" x14ac:dyDescent="0.15">
      <c r="G318" s="548"/>
    </row>
    <row r="319" spans="7:7" ht="12.75" customHeight="1" x14ac:dyDescent="0.15">
      <c r="G319" s="548"/>
    </row>
    <row r="320" spans="7:7" ht="12.75" customHeight="1" x14ac:dyDescent="0.15">
      <c r="G320" s="548"/>
    </row>
    <row r="321" spans="7:7" ht="12.75" customHeight="1" x14ac:dyDescent="0.15">
      <c r="G321" s="548"/>
    </row>
    <row r="322" spans="7:7" ht="12.75" customHeight="1" x14ac:dyDescent="0.15">
      <c r="G322" s="548"/>
    </row>
    <row r="323" spans="7:7" ht="12.75" customHeight="1" x14ac:dyDescent="0.15">
      <c r="G323" s="548"/>
    </row>
    <row r="324" spans="7:7" ht="12.75" customHeight="1" x14ac:dyDescent="0.15">
      <c r="G324" s="548"/>
    </row>
    <row r="325" spans="7:7" ht="12.75" customHeight="1" x14ac:dyDescent="0.15">
      <c r="G325" s="548"/>
    </row>
    <row r="326" spans="7:7" ht="12.75" customHeight="1" x14ac:dyDescent="0.15">
      <c r="G326" s="548"/>
    </row>
    <row r="327" spans="7:7" ht="12.75" customHeight="1" x14ac:dyDescent="0.15">
      <c r="G327" s="548"/>
    </row>
    <row r="328" spans="7:7" ht="12.75" customHeight="1" x14ac:dyDescent="0.15">
      <c r="G328" s="548"/>
    </row>
    <row r="329" spans="7:7" ht="12.75" customHeight="1" x14ac:dyDescent="0.15">
      <c r="G329" s="548"/>
    </row>
    <row r="330" spans="7:7" ht="12.75" customHeight="1" x14ac:dyDescent="0.15">
      <c r="G330" s="548"/>
    </row>
    <row r="331" spans="7:7" ht="12.75" customHeight="1" x14ac:dyDescent="0.15">
      <c r="G331" s="548"/>
    </row>
    <row r="332" spans="7:7" ht="12.75" customHeight="1" x14ac:dyDescent="0.15">
      <c r="G332" s="548"/>
    </row>
    <row r="333" spans="7:7" ht="12.75" customHeight="1" x14ac:dyDescent="0.15">
      <c r="G333" s="548"/>
    </row>
    <row r="334" spans="7:7" ht="12.75" customHeight="1" x14ac:dyDescent="0.15">
      <c r="G334" s="548"/>
    </row>
    <row r="335" spans="7:7" ht="12.75" customHeight="1" x14ac:dyDescent="0.15">
      <c r="G335" s="548"/>
    </row>
    <row r="336" spans="7:7" ht="12.75" customHeight="1" x14ac:dyDescent="0.15">
      <c r="G336" s="548"/>
    </row>
    <row r="337" spans="7:7" ht="12.75" customHeight="1" x14ac:dyDescent="0.15">
      <c r="G337" s="548"/>
    </row>
    <row r="338" spans="7:7" ht="12.75" customHeight="1" x14ac:dyDescent="0.15">
      <c r="G338" s="548"/>
    </row>
    <row r="339" spans="7:7" ht="12.75" customHeight="1" x14ac:dyDescent="0.15">
      <c r="G339" s="548"/>
    </row>
    <row r="340" spans="7:7" ht="12.75" customHeight="1" x14ac:dyDescent="0.15">
      <c r="G340" s="548"/>
    </row>
    <row r="341" spans="7:7" ht="12.75" customHeight="1" x14ac:dyDescent="0.15">
      <c r="G341" s="548"/>
    </row>
    <row r="342" spans="7:7" ht="12.75" customHeight="1" x14ac:dyDescent="0.15">
      <c r="G342" s="548"/>
    </row>
    <row r="343" spans="7:7" ht="12.75" customHeight="1" x14ac:dyDescent="0.15">
      <c r="G343" s="548"/>
    </row>
    <row r="344" spans="7:7" ht="12.75" customHeight="1" x14ac:dyDescent="0.15">
      <c r="G344" s="548"/>
    </row>
    <row r="345" spans="7:7" ht="12.75" customHeight="1" x14ac:dyDescent="0.15">
      <c r="G345" s="548"/>
    </row>
    <row r="346" spans="7:7" ht="12.75" customHeight="1" x14ac:dyDescent="0.15">
      <c r="G346" s="548"/>
    </row>
    <row r="347" spans="7:7" ht="12.75" customHeight="1" x14ac:dyDescent="0.15">
      <c r="G347" s="548"/>
    </row>
    <row r="348" spans="7:7" ht="12.75" customHeight="1" x14ac:dyDescent="0.15">
      <c r="G348" s="548"/>
    </row>
    <row r="349" spans="7:7" ht="12.75" customHeight="1" x14ac:dyDescent="0.15">
      <c r="G349" s="548"/>
    </row>
    <row r="350" spans="7:7" ht="12.75" customHeight="1" x14ac:dyDescent="0.15">
      <c r="G350" s="548"/>
    </row>
    <row r="351" spans="7:7" ht="12.75" customHeight="1" x14ac:dyDescent="0.15">
      <c r="G351" s="548"/>
    </row>
    <row r="352" spans="7:7" ht="12.75" customHeight="1" x14ac:dyDescent="0.15">
      <c r="G352" s="548"/>
    </row>
    <row r="353" spans="7:7" ht="12.75" customHeight="1" x14ac:dyDescent="0.15">
      <c r="G353" s="548"/>
    </row>
    <row r="354" spans="7:7" ht="12.75" customHeight="1" x14ac:dyDescent="0.15">
      <c r="G354" s="548"/>
    </row>
    <row r="355" spans="7:7" ht="12.75" customHeight="1" x14ac:dyDescent="0.15">
      <c r="G355" s="548"/>
    </row>
    <row r="356" spans="7:7" ht="12.75" customHeight="1" x14ac:dyDescent="0.15">
      <c r="G356" s="548"/>
    </row>
    <row r="357" spans="7:7" ht="12.75" customHeight="1" x14ac:dyDescent="0.15">
      <c r="G357" s="548"/>
    </row>
    <row r="358" spans="7:7" ht="12.75" customHeight="1" x14ac:dyDescent="0.15">
      <c r="G358" s="548"/>
    </row>
    <row r="359" spans="7:7" ht="12.75" customHeight="1" x14ac:dyDescent="0.15">
      <c r="G359" s="548"/>
    </row>
    <row r="360" spans="7:7" ht="12.75" customHeight="1" x14ac:dyDescent="0.15">
      <c r="G360" s="548"/>
    </row>
    <row r="361" spans="7:7" ht="12.75" customHeight="1" x14ac:dyDescent="0.15">
      <c r="G361" s="548"/>
    </row>
    <row r="362" spans="7:7" ht="12.75" customHeight="1" x14ac:dyDescent="0.15">
      <c r="G362" s="548"/>
    </row>
    <row r="363" spans="7:7" ht="12.75" customHeight="1" x14ac:dyDescent="0.15">
      <c r="G363" s="548"/>
    </row>
    <row r="364" spans="7:7" ht="12.75" customHeight="1" x14ac:dyDescent="0.15">
      <c r="G364" s="548"/>
    </row>
    <row r="365" spans="7:7" ht="12.75" customHeight="1" x14ac:dyDescent="0.15">
      <c r="G365" s="548"/>
    </row>
    <row r="366" spans="7:7" ht="12.75" customHeight="1" x14ac:dyDescent="0.15">
      <c r="G366" s="548"/>
    </row>
    <row r="367" spans="7:7" ht="12.75" customHeight="1" x14ac:dyDescent="0.15">
      <c r="G367" s="548"/>
    </row>
    <row r="368" spans="7:7" ht="12.75" customHeight="1" x14ac:dyDescent="0.15">
      <c r="G368" s="548"/>
    </row>
    <row r="369" spans="7:7" ht="12.75" customHeight="1" x14ac:dyDescent="0.15">
      <c r="G369" s="548"/>
    </row>
    <row r="370" spans="7:7" ht="12.75" customHeight="1" x14ac:dyDescent="0.15">
      <c r="G370" s="548"/>
    </row>
    <row r="371" spans="7:7" ht="12.75" customHeight="1" x14ac:dyDescent="0.15">
      <c r="G371" s="548"/>
    </row>
    <row r="372" spans="7:7" ht="12.75" customHeight="1" x14ac:dyDescent="0.15">
      <c r="G372" s="548"/>
    </row>
    <row r="373" spans="7:7" ht="12.75" customHeight="1" x14ac:dyDescent="0.15">
      <c r="G373" s="548"/>
    </row>
    <row r="374" spans="7:7" ht="12.75" customHeight="1" x14ac:dyDescent="0.15">
      <c r="G374" s="548"/>
    </row>
    <row r="375" spans="7:7" ht="12.75" customHeight="1" x14ac:dyDescent="0.15">
      <c r="G375" s="548"/>
    </row>
    <row r="376" spans="7:7" ht="12.75" customHeight="1" x14ac:dyDescent="0.15">
      <c r="G376" s="548"/>
    </row>
    <row r="377" spans="7:7" ht="12.75" customHeight="1" x14ac:dyDescent="0.15">
      <c r="G377" s="548"/>
    </row>
    <row r="378" spans="7:7" ht="12.75" customHeight="1" x14ac:dyDescent="0.15">
      <c r="G378" s="548"/>
    </row>
    <row r="379" spans="7:7" ht="12.75" customHeight="1" x14ac:dyDescent="0.15">
      <c r="G379" s="548"/>
    </row>
    <row r="380" spans="7:7" ht="12.75" customHeight="1" x14ac:dyDescent="0.15">
      <c r="G380" s="548"/>
    </row>
    <row r="381" spans="7:7" ht="12.75" customHeight="1" x14ac:dyDescent="0.15">
      <c r="G381" s="548"/>
    </row>
    <row r="382" spans="7:7" ht="12.75" customHeight="1" x14ac:dyDescent="0.15">
      <c r="G382" s="548"/>
    </row>
    <row r="383" spans="7:7" ht="12.75" customHeight="1" x14ac:dyDescent="0.15">
      <c r="G383" s="548"/>
    </row>
    <row r="384" spans="7:7" ht="12.75" customHeight="1" x14ac:dyDescent="0.15">
      <c r="G384" s="548"/>
    </row>
    <row r="385" spans="7:7" ht="12.75" customHeight="1" x14ac:dyDescent="0.15">
      <c r="G385" s="548"/>
    </row>
    <row r="386" spans="7:7" ht="12.75" customHeight="1" x14ac:dyDescent="0.15">
      <c r="G386" s="548"/>
    </row>
    <row r="387" spans="7:7" ht="12.75" customHeight="1" x14ac:dyDescent="0.15">
      <c r="G387" s="548"/>
    </row>
    <row r="388" spans="7:7" ht="12.75" customHeight="1" x14ac:dyDescent="0.15">
      <c r="G388" s="548"/>
    </row>
    <row r="389" spans="7:7" ht="12.75" customHeight="1" x14ac:dyDescent="0.15">
      <c r="G389" s="548"/>
    </row>
    <row r="390" spans="7:7" ht="12.75" customHeight="1" x14ac:dyDescent="0.15">
      <c r="G390" s="548"/>
    </row>
    <row r="391" spans="7:7" ht="12.75" customHeight="1" x14ac:dyDescent="0.15">
      <c r="G391" s="548"/>
    </row>
    <row r="392" spans="7:7" ht="12.75" customHeight="1" x14ac:dyDescent="0.15">
      <c r="G392" s="548"/>
    </row>
    <row r="393" spans="7:7" ht="12.75" customHeight="1" x14ac:dyDescent="0.15">
      <c r="G393" s="548"/>
    </row>
    <row r="394" spans="7:7" ht="12.75" customHeight="1" x14ac:dyDescent="0.15">
      <c r="G394" s="548"/>
    </row>
    <row r="395" spans="7:7" ht="12.75" customHeight="1" x14ac:dyDescent="0.15">
      <c r="G395" s="548"/>
    </row>
    <row r="396" spans="7:7" ht="12.75" customHeight="1" x14ac:dyDescent="0.15">
      <c r="G396" s="548"/>
    </row>
    <row r="397" spans="7:7" ht="12.75" customHeight="1" x14ac:dyDescent="0.15">
      <c r="G397" s="548"/>
    </row>
    <row r="398" spans="7:7" ht="12.75" customHeight="1" x14ac:dyDescent="0.15">
      <c r="G398" s="548"/>
    </row>
    <row r="399" spans="7:7" ht="12.75" customHeight="1" x14ac:dyDescent="0.15">
      <c r="G399" s="548"/>
    </row>
    <row r="400" spans="7:7" ht="12.75" customHeight="1" x14ac:dyDescent="0.15">
      <c r="G400" s="548"/>
    </row>
    <row r="401" spans="7:7" ht="12.75" customHeight="1" x14ac:dyDescent="0.15">
      <c r="G401" s="548"/>
    </row>
    <row r="402" spans="7:7" ht="12.75" customHeight="1" x14ac:dyDescent="0.15">
      <c r="G402" s="548"/>
    </row>
    <row r="403" spans="7:7" ht="12.75" customHeight="1" x14ac:dyDescent="0.15">
      <c r="G403" s="548"/>
    </row>
    <row r="404" spans="7:7" ht="12.75" customHeight="1" x14ac:dyDescent="0.15">
      <c r="G404" s="548"/>
    </row>
    <row r="405" spans="7:7" ht="12.75" customHeight="1" x14ac:dyDescent="0.15">
      <c r="G405" s="548"/>
    </row>
    <row r="406" spans="7:7" ht="12.75" customHeight="1" x14ac:dyDescent="0.15">
      <c r="G406" s="548"/>
    </row>
    <row r="407" spans="7:7" ht="12.75" customHeight="1" x14ac:dyDescent="0.15">
      <c r="G407" s="548"/>
    </row>
    <row r="408" spans="7:7" ht="12.75" customHeight="1" x14ac:dyDescent="0.15">
      <c r="G408" s="548"/>
    </row>
    <row r="409" spans="7:7" ht="12.75" customHeight="1" x14ac:dyDescent="0.15">
      <c r="G409" s="548"/>
    </row>
    <row r="410" spans="7:7" ht="12.75" customHeight="1" x14ac:dyDescent="0.15">
      <c r="G410" s="548"/>
    </row>
    <row r="411" spans="7:7" ht="12.75" customHeight="1" x14ac:dyDescent="0.15">
      <c r="G411" s="548"/>
    </row>
    <row r="412" spans="7:7" ht="12.75" customHeight="1" x14ac:dyDescent="0.15">
      <c r="G412" s="548"/>
    </row>
    <row r="413" spans="7:7" ht="12.75" customHeight="1" x14ac:dyDescent="0.15">
      <c r="G413" s="548"/>
    </row>
    <row r="414" spans="7:7" ht="12.75" customHeight="1" x14ac:dyDescent="0.15">
      <c r="G414" s="548"/>
    </row>
    <row r="415" spans="7:7" ht="12.75" customHeight="1" x14ac:dyDescent="0.15">
      <c r="G415" s="548"/>
    </row>
    <row r="416" spans="7:7" ht="12.75" customHeight="1" x14ac:dyDescent="0.15">
      <c r="G416" s="548"/>
    </row>
    <row r="417" spans="7:7" ht="12.75" customHeight="1" x14ac:dyDescent="0.15">
      <c r="G417" s="548"/>
    </row>
    <row r="418" spans="7:7" ht="12.75" customHeight="1" x14ac:dyDescent="0.15">
      <c r="G418" s="548"/>
    </row>
    <row r="419" spans="7:7" ht="12.75" customHeight="1" x14ac:dyDescent="0.15">
      <c r="G419" s="548"/>
    </row>
    <row r="420" spans="7:7" ht="12.75" customHeight="1" x14ac:dyDescent="0.15">
      <c r="G420" s="548"/>
    </row>
    <row r="421" spans="7:7" ht="12.75" customHeight="1" x14ac:dyDescent="0.15">
      <c r="G421" s="548"/>
    </row>
    <row r="422" spans="7:7" ht="12.75" customHeight="1" x14ac:dyDescent="0.15">
      <c r="G422" s="548"/>
    </row>
    <row r="423" spans="7:7" ht="12.75" customHeight="1" x14ac:dyDescent="0.15">
      <c r="G423" s="548"/>
    </row>
    <row r="424" spans="7:7" ht="12.75" customHeight="1" x14ac:dyDescent="0.15">
      <c r="G424" s="548"/>
    </row>
    <row r="425" spans="7:7" ht="12.75" customHeight="1" x14ac:dyDescent="0.15">
      <c r="G425" s="548"/>
    </row>
    <row r="426" spans="7:7" ht="12.75" customHeight="1" x14ac:dyDescent="0.15">
      <c r="G426" s="548"/>
    </row>
    <row r="427" spans="7:7" ht="12.75" customHeight="1" x14ac:dyDescent="0.15">
      <c r="G427" s="548"/>
    </row>
    <row r="428" spans="7:7" ht="12.75" customHeight="1" x14ac:dyDescent="0.15">
      <c r="G428" s="548"/>
    </row>
    <row r="429" spans="7:7" ht="12.75" customHeight="1" x14ac:dyDescent="0.15">
      <c r="G429" s="548"/>
    </row>
    <row r="430" spans="7:7" ht="12.75" customHeight="1" x14ac:dyDescent="0.15">
      <c r="G430" s="548"/>
    </row>
    <row r="431" spans="7:7" ht="12.75" customHeight="1" x14ac:dyDescent="0.15">
      <c r="G431" s="548"/>
    </row>
    <row r="432" spans="7:7" ht="12.75" customHeight="1" x14ac:dyDescent="0.15">
      <c r="G432" s="548"/>
    </row>
    <row r="433" spans="7:7" ht="12.75" customHeight="1" x14ac:dyDescent="0.15">
      <c r="G433" s="548"/>
    </row>
    <row r="434" spans="7:7" ht="12.75" customHeight="1" x14ac:dyDescent="0.15">
      <c r="G434" s="548"/>
    </row>
    <row r="435" spans="7:7" ht="12.75" customHeight="1" x14ac:dyDescent="0.15">
      <c r="G435" s="548"/>
    </row>
    <row r="436" spans="7:7" ht="12.75" customHeight="1" x14ac:dyDescent="0.15">
      <c r="G436" s="548"/>
    </row>
    <row r="437" spans="7:7" ht="12.75" customHeight="1" x14ac:dyDescent="0.15">
      <c r="G437" s="548"/>
    </row>
    <row r="438" spans="7:7" ht="12.75" customHeight="1" x14ac:dyDescent="0.15">
      <c r="G438" s="548"/>
    </row>
    <row r="439" spans="7:7" ht="12.75" customHeight="1" x14ac:dyDescent="0.15">
      <c r="G439" s="548"/>
    </row>
    <row r="440" spans="7:7" ht="12.75" customHeight="1" x14ac:dyDescent="0.15">
      <c r="G440" s="548"/>
    </row>
    <row r="441" spans="7:7" ht="12.75" customHeight="1" x14ac:dyDescent="0.15">
      <c r="G441" s="548"/>
    </row>
    <row r="442" spans="7:7" ht="12.75" customHeight="1" x14ac:dyDescent="0.15">
      <c r="G442" s="548"/>
    </row>
    <row r="443" spans="7:7" ht="12.75" customHeight="1" x14ac:dyDescent="0.15">
      <c r="G443" s="548"/>
    </row>
    <row r="444" spans="7:7" ht="12.75" customHeight="1" x14ac:dyDescent="0.15">
      <c r="G444" s="548"/>
    </row>
    <row r="445" spans="7:7" ht="12.75" customHeight="1" x14ac:dyDescent="0.15">
      <c r="G445" s="548"/>
    </row>
    <row r="446" spans="7:7" ht="12.75" customHeight="1" x14ac:dyDescent="0.15">
      <c r="G446" s="548"/>
    </row>
    <row r="447" spans="7:7" ht="12.75" customHeight="1" x14ac:dyDescent="0.15">
      <c r="G447" s="548"/>
    </row>
    <row r="448" spans="7:7" ht="12.75" customHeight="1" x14ac:dyDescent="0.15">
      <c r="G448" s="548"/>
    </row>
    <row r="449" spans="7:7" ht="12.75" customHeight="1" x14ac:dyDescent="0.15">
      <c r="G449" s="548"/>
    </row>
    <row r="450" spans="7:7" ht="12.75" customHeight="1" x14ac:dyDescent="0.15">
      <c r="G450" s="548"/>
    </row>
    <row r="451" spans="7:7" ht="12.75" customHeight="1" x14ac:dyDescent="0.15">
      <c r="G451" s="548"/>
    </row>
    <row r="452" spans="7:7" ht="12.75" customHeight="1" x14ac:dyDescent="0.15">
      <c r="G452" s="548"/>
    </row>
    <row r="453" spans="7:7" ht="12.75" customHeight="1" x14ac:dyDescent="0.15">
      <c r="G453" s="548"/>
    </row>
    <row r="454" spans="7:7" ht="12.75" customHeight="1" x14ac:dyDescent="0.15">
      <c r="G454" s="548"/>
    </row>
    <row r="455" spans="7:7" ht="12.75" customHeight="1" x14ac:dyDescent="0.15">
      <c r="G455" s="548"/>
    </row>
    <row r="456" spans="7:7" ht="12.75" customHeight="1" x14ac:dyDescent="0.15">
      <c r="G456" s="548"/>
    </row>
    <row r="457" spans="7:7" ht="12.75" customHeight="1" x14ac:dyDescent="0.15">
      <c r="G457" s="548"/>
    </row>
    <row r="458" spans="7:7" ht="12.75" customHeight="1" x14ac:dyDescent="0.15">
      <c r="G458" s="548"/>
    </row>
    <row r="459" spans="7:7" ht="12.75" customHeight="1" x14ac:dyDescent="0.15">
      <c r="G459" s="548"/>
    </row>
    <row r="460" spans="7:7" ht="12.75" customHeight="1" x14ac:dyDescent="0.15">
      <c r="G460" s="548"/>
    </row>
    <row r="461" spans="7:7" ht="12.75" customHeight="1" x14ac:dyDescent="0.15">
      <c r="G461" s="548"/>
    </row>
    <row r="462" spans="7:7" ht="12.75" customHeight="1" x14ac:dyDescent="0.15">
      <c r="G462" s="548"/>
    </row>
    <row r="463" spans="7:7" ht="12.75" customHeight="1" x14ac:dyDescent="0.15">
      <c r="G463" s="548"/>
    </row>
    <row r="464" spans="7:7" ht="12.75" customHeight="1" x14ac:dyDescent="0.15">
      <c r="G464" s="548"/>
    </row>
    <row r="465" spans="7:7" ht="12.75" customHeight="1" x14ac:dyDescent="0.15">
      <c r="G465" s="548"/>
    </row>
    <row r="466" spans="7:7" ht="12.75" customHeight="1" x14ac:dyDescent="0.15">
      <c r="G466" s="548"/>
    </row>
    <row r="467" spans="7:7" ht="12.75" customHeight="1" x14ac:dyDescent="0.15">
      <c r="G467" s="548"/>
    </row>
    <row r="468" spans="7:7" ht="12.75" customHeight="1" x14ac:dyDescent="0.15">
      <c r="G468" s="548"/>
    </row>
    <row r="469" spans="7:7" ht="12.75" customHeight="1" x14ac:dyDescent="0.15">
      <c r="G469" s="548"/>
    </row>
    <row r="470" spans="7:7" ht="12.75" customHeight="1" x14ac:dyDescent="0.15">
      <c r="G470" s="548"/>
    </row>
    <row r="471" spans="7:7" ht="12.75" customHeight="1" x14ac:dyDescent="0.15">
      <c r="G471" s="548"/>
    </row>
    <row r="472" spans="7:7" ht="12.75" customHeight="1" x14ac:dyDescent="0.15">
      <c r="G472" s="548"/>
    </row>
    <row r="473" spans="7:7" ht="12.75" customHeight="1" x14ac:dyDescent="0.15">
      <c r="G473" s="548"/>
    </row>
    <row r="474" spans="7:7" ht="12.75" customHeight="1" x14ac:dyDescent="0.15">
      <c r="G474" s="548"/>
    </row>
    <row r="475" spans="7:7" ht="12.75" customHeight="1" x14ac:dyDescent="0.15">
      <c r="G475" s="548"/>
    </row>
    <row r="476" spans="7:7" ht="12.75" customHeight="1" x14ac:dyDescent="0.15">
      <c r="G476" s="548"/>
    </row>
    <row r="477" spans="7:7" ht="12.75" customHeight="1" x14ac:dyDescent="0.15">
      <c r="G477" s="548"/>
    </row>
    <row r="478" spans="7:7" ht="12.75" customHeight="1" x14ac:dyDescent="0.15">
      <c r="G478" s="548"/>
    </row>
    <row r="479" spans="7:7" ht="12.75" customHeight="1" x14ac:dyDescent="0.15">
      <c r="G479" s="548"/>
    </row>
    <row r="480" spans="7:7" ht="12.75" customHeight="1" x14ac:dyDescent="0.15">
      <c r="G480" s="548"/>
    </row>
    <row r="481" spans="7:7" ht="12.75" customHeight="1" x14ac:dyDescent="0.15">
      <c r="G481" s="548"/>
    </row>
    <row r="482" spans="7:7" ht="12.75" customHeight="1" x14ac:dyDescent="0.15">
      <c r="G482" s="548"/>
    </row>
    <row r="483" spans="7:7" ht="12.75" customHeight="1" x14ac:dyDescent="0.15">
      <c r="G483" s="548"/>
    </row>
    <row r="484" spans="7:7" ht="12.75" customHeight="1" x14ac:dyDescent="0.15">
      <c r="G484" s="548"/>
    </row>
    <row r="485" spans="7:7" ht="12.75" customHeight="1" x14ac:dyDescent="0.15">
      <c r="G485" s="548"/>
    </row>
    <row r="486" spans="7:7" ht="12.75" customHeight="1" x14ac:dyDescent="0.15">
      <c r="G486" s="548"/>
    </row>
    <row r="487" spans="7:7" ht="12.75" customHeight="1" x14ac:dyDescent="0.15">
      <c r="G487" s="548"/>
    </row>
    <row r="488" spans="7:7" ht="12.75" customHeight="1" x14ac:dyDescent="0.15">
      <c r="G488" s="548"/>
    </row>
    <row r="489" spans="7:7" ht="12.75" customHeight="1" x14ac:dyDescent="0.15">
      <c r="G489" s="548"/>
    </row>
    <row r="490" spans="7:7" ht="12.75" customHeight="1" x14ac:dyDescent="0.15">
      <c r="G490" s="548"/>
    </row>
    <row r="491" spans="7:7" ht="12.75" customHeight="1" x14ac:dyDescent="0.15">
      <c r="G491" s="548"/>
    </row>
    <row r="492" spans="7:7" ht="12.75" customHeight="1" x14ac:dyDescent="0.15">
      <c r="G492" s="548"/>
    </row>
    <row r="493" spans="7:7" ht="12.75" customHeight="1" x14ac:dyDescent="0.15">
      <c r="G493" s="548"/>
    </row>
    <row r="494" spans="7:7" ht="12.75" customHeight="1" x14ac:dyDescent="0.15">
      <c r="G494" s="548"/>
    </row>
    <row r="495" spans="7:7" ht="12.75" customHeight="1" x14ac:dyDescent="0.15">
      <c r="G495" s="548"/>
    </row>
    <row r="496" spans="7:7" ht="12.75" customHeight="1" x14ac:dyDescent="0.15">
      <c r="G496" s="548"/>
    </row>
    <row r="497" spans="7:7" ht="12.75" customHeight="1" x14ac:dyDescent="0.15">
      <c r="G497" s="548"/>
    </row>
    <row r="498" spans="7:7" ht="12.75" customHeight="1" x14ac:dyDescent="0.15">
      <c r="G498" s="548"/>
    </row>
    <row r="499" spans="7:7" ht="12.75" customHeight="1" x14ac:dyDescent="0.15">
      <c r="G499" s="548"/>
    </row>
    <row r="500" spans="7:7" ht="12.75" customHeight="1" x14ac:dyDescent="0.15">
      <c r="G500" s="548"/>
    </row>
    <row r="501" spans="7:7" ht="12.75" customHeight="1" x14ac:dyDescent="0.15">
      <c r="G501" s="548"/>
    </row>
    <row r="502" spans="7:7" ht="12.75" customHeight="1" x14ac:dyDescent="0.15">
      <c r="G502" s="548"/>
    </row>
    <row r="503" spans="7:7" ht="12.75" customHeight="1" x14ac:dyDescent="0.15">
      <c r="G503" s="548"/>
    </row>
    <row r="504" spans="7:7" ht="12.75" customHeight="1" x14ac:dyDescent="0.15">
      <c r="G504" s="548"/>
    </row>
    <row r="505" spans="7:7" ht="12.75" customHeight="1" x14ac:dyDescent="0.15">
      <c r="G505" s="548"/>
    </row>
    <row r="506" spans="7:7" ht="12.75" customHeight="1" x14ac:dyDescent="0.15">
      <c r="G506" s="548"/>
    </row>
    <row r="507" spans="7:7" ht="12.75" customHeight="1" x14ac:dyDescent="0.15">
      <c r="G507" s="548"/>
    </row>
    <row r="508" spans="7:7" ht="12.75" customHeight="1" x14ac:dyDescent="0.15">
      <c r="G508" s="548"/>
    </row>
    <row r="509" spans="7:7" ht="12.75" customHeight="1" x14ac:dyDescent="0.15">
      <c r="G509" s="548"/>
    </row>
    <row r="510" spans="7:7" ht="12.75" customHeight="1" x14ac:dyDescent="0.15">
      <c r="G510" s="548"/>
    </row>
    <row r="511" spans="7:7" ht="12.75" customHeight="1" x14ac:dyDescent="0.15">
      <c r="G511" s="548"/>
    </row>
    <row r="512" spans="7:7" ht="12.75" customHeight="1" x14ac:dyDescent="0.15">
      <c r="G512" s="548"/>
    </row>
    <row r="513" spans="7:7" ht="12.75" customHeight="1" x14ac:dyDescent="0.15">
      <c r="G513" s="548"/>
    </row>
    <row r="514" spans="7:7" ht="12.75" customHeight="1" x14ac:dyDescent="0.15">
      <c r="G514" s="548"/>
    </row>
    <row r="515" spans="7:7" ht="12.75" customHeight="1" x14ac:dyDescent="0.15">
      <c r="G515" s="548"/>
    </row>
    <row r="516" spans="7:7" ht="12.75" customHeight="1" x14ac:dyDescent="0.15">
      <c r="G516" s="548"/>
    </row>
    <row r="517" spans="7:7" ht="12.75" customHeight="1" x14ac:dyDescent="0.15">
      <c r="G517" s="548"/>
    </row>
    <row r="518" spans="7:7" ht="12.75" customHeight="1" x14ac:dyDescent="0.15">
      <c r="G518" s="548"/>
    </row>
    <row r="519" spans="7:7" ht="12.75" customHeight="1" x14ac:dyDescent="0.15">
      <c r="G519" s="548"/>
    </row>
    <row r="520" spans="7:7" ht="12.75" customHeight="1" x14ac:dyDescent="0.15">
      <c r="G520" s="548"/>
    </row>
    <row r="521" spans="7:7" ht="12.75" customHeight="1" x14ac:dyDescent="0.15">
      <c r="G521" s="548"/>
    </row>
    <row r="522" spans="7:7" ht="12.75" customHeight="1" x14ac:dyDescent="0.15">
      <c r="G522" s="548"/>
    </row>
    <row r="523" spans="7:7" ht="12.75" customHeight="1" x14ac:dyDescent="0.15">
      <c r="G523" s="548"/>
    </row>
    <row r="524" spans="7:7" ht="12.75" customHeight="1" x14ac:dyDescent="0.15">
      <c r="G524" s="548"/>
    </row>
    <row r="525" spans="7:7" ht="12.75" customHeight="1" x14ac:dyDescent="0.15">
      <c r="G525" s="548"/>
    </row>
    <row r="526" spans="7:7" ht="12.75" customHeight="1" x14ac:dyDescent="0.15">
      <c r="G526" s="548"/>
    </row>
    <row r="527" spans="7:7" ht="12.75" customHeight="1" x14ac:dyDescent="0.15">
      <c r="G527" s="548"/>
    </row>
    <row r="528" spans="7:7" ht="12.75" customHeight="1" x14ac:dyDescent="0.15">
      <c r="G528" s="548"/>
    </row>
    <row r="529" spans="7:7" ht="12.75" customHeight="1" x14ac:dyDescent="0.15">
      <c r="G529" s="548"/>
    </row>
    <row r="530" spans="7:7" ht="12.75" customHeight="1" x14ac:dyDescent="0.15">
      <c r="G530" s="548"/>
    </row>
    <row r="531" spans="7:7" ht="12.75" customHeight="1" x14ac:dyDescent="0.15">
      <c r="G531" s="548"/>
    </row>
    <row r="532" spans="7:7" ht="12.75" customHeight="1" x14ac:dyDescent="0.15">
      <c r="G532" s="548"/>
    </row>
    <row r="533" spans="7:7" ht="12.75" customHeight="1" x14ac:dyDescent="0.15">
      <c r="G533" s="548"/>
    </row>
    <row r="534" spans="7:7" ht="12.75" customHeight="1" x14ac:dyDescent="0.15">
      <c r="G534" s="548"/>
    </row>
    <row r="535" spans="7:7" ht="12.75" customHeight="1" x14ac:dyDescent="0.15">
      <c r="G535" s="548"/>
    </row>
    <row r="536" spans="7:7" ht="12.75" customHeight="1" x14ac:dyDescent="0.15">
      <c r="G536" s="548"/>
    </row>
    <row r="537" spans="7:7" ht="12.75" customHeight="1" x14ac:dyDescent="0.15">
      <c r="G537" s="548"/>
    </row>
    <row r="538" spans="7:7" ht="12.75" customHeight="1" x14ac:dyDescent="0.15">
      <c r="G538" s="548"/>
    </row>
    <row r="539" spans="7:7" ht="12.75" customHeight="1" x14ac:dyDescent="0.15">
      <c r="G539" s="548"/>
    </row>
    <row r="540" spans="7:7" ht="12.75" customHeight="1" x14ac:dyDescent="0.15">
      <c r="G540" s="548"/>
    </row>
    <row r="541" spans="7:7" ht="12.75" customHeight="1" x14ac:dyDescent="0.15">
      <c r="G541" s="548"/>
    </row>
    <row r="542" spans="7:7" ht="12.75" customHeight="1" x14ac:dyDescent="0.15">
      <c r="G542" s="548"/>
    </row>
    <row r="543" spans="7:7" ht="12.75" customHeight="1" x14ac:dyDescent="0.15">
      <c r="G543" s="548"/>
    </row>
    <row r="544" spans="7:7" ht="12.75" customHeight="1" x14ac:dyDescent="0.15">
      <c r="G544" s="548"/>
    </row>
    <row r="545" spans="7:7" ht="12.75" customHeight="1" x14ac:dyDescent="0.15">
      <c r="G545" s="548"/>
    </row>
    <row r="546" spans="7:7" ht="12.75" customHeight="1" x14ac:dyDescent="0.15">
      <c r="G546" s="548"/>
    </row>
    <row r="547" spans="7:7" ht="12.75" customHeight="1" x14ac:dyDescent="0.15">
      <c r="G547" s="548"/>
    </row>
    <row r="548" spans="7:7" ht="12.75" customHeight="1" x14ac:dyDescent="0.15">
      <c r="G548" s="548"/>
    </row>
    <row r="549" spans="7:7" ht="12.75" customHeight="1" x14ac:dyDescent="0.15">
      <c r="G549" s="548"/>
    </row>
    <row r="550" spans="7:7" ht="12.75" customHeight="1" x14ac:dyDescent="0.15">
      <c r="G550" s="548"/>
    </row>
    <row r="551" spans="7:7" ht="12.75" customHeight="1" x14ac:dyDescent="0.15">
      <c r="G551" s="548"/>
    </row>
    <row r="552" spans="7:7" ht="12.75" customHeight="1" x14ac:dyDescent="0.15">
      <c r="G552" s="548"/>
    </row>
    <row r="553" spans="7:7" ht="12.75" customHeight="1" x14ac:dyDescent="0.15">
      <c r="G553" s="548"/>
    </row>
    <row r="554" spans="7:7" ht="12.75" customHeight="1" x14ac:dyDescent="0.15">
      <c r="G554" s="548"/>
    </row>
    <row r="555" spans="7:7" ht="12.75" customHeight="1" x14ac:dyDescent="0.15">
      <c r="G555" s="548"/>
    </row>
    <row r="556" spans="7:7" ht="12.75" customHeight="1" x14ac:dyDescent="0.15">
      <c r="G556" s="548"/>
    </row>
    <row r="557" spans="7:7" ht="12.75" customHeight="1" x14ac:dyDescent="0.15">
      <c r="G557" s="548"/>
    </row>
    <row r="558" spans="7:7" ht="12.75" customHeight="1" x14ac:dyDescent="0.15">
      <c r="G558" s="548"/>
    </row>
    <row r="559" spans="7:7" ht="12.75" customHeight="1" x14ac:dyDescent="0.15">
      <c r="G559" s="548"/>
    </row>
    <row r="560" spans="7:7" ht="12.75" customHeight="1" x14ac:dyDescent="0.15">
      <c r="G560" s="548"/>
    </row>
    <row r="561" spans="7:7" ht="12.75" customHeight="1" x14ac:dyDescent="0.15">
      <c r="G561" s="548"/>
    </row>
    <row r="562" spans="7:7" ht="12.75" customHeight="1" x14ac:dyDescent="0.15">
      <c r="G562" s="548"/>
    </row>
    <row r="563" spans="7:7" ht="12.75" customHeight="1" x14ac:dyDescent="0.15">
      <c r="G563" s="548"/>
    </row>
    <row r="564" spans="7:7" ht="12.75" customHeight="1" x14ac:dyDescent="0.15">
      <c r="G564" s="548"/>
    </row>
    <row r="565" spans="7:7" ht="12.75" customHeight="1" x14ac:dyDescent="0.15">
      <c r="G565" s="548"/>
    </row>
    <row r="566" spans="7:7" ht="12.75" customHeight="1" x14ac:dyDescent="0.15">
      <c r="G566" s="548"/>
    </row>
    <row r="567" spans="7:7" ht="12.75" customHeight="1" x14ac:dyDescent="0.15">
      <c r="G567" s="548"/>
    </row>
    <row r="568" spans="7:7" ht="12.75" customHeight="1" x14ac:dyDescent="0.15">
      <c r="G568" s="548"/>
    </row>
    <row r="569" spans="7:7" ht="12.75" customHeight="1" x14ac:dyDescent="0.15">
      <c r="G569" s="548"/>
    </row>
    <row r="570" spans="7:7" ht="12.75" customHeight="1" x14ac:dyDescent="0.15">
      <c r="G570" s="548"/>
    </row>
    <row r="571" spans="7:7" ht="12.75" customHeight="1" x14ac:dyDescent="0.15">
      <c r="G571" s="548"/>
    </row>
    <row r="572" spans="7:7" ht="12.75" customHeight="1" x14ac:dyDescent="0.15">
      <c r="G572" s="548"/>
    </row>
    <row r="573" spans="7:7" ht="12.75" customHeight="1" x14ac:dyDescent="0.15">
      <c r="G573" s="548"/>
    </row>
    <row r="574" spans="7:7" ht="12.75" customHeight="1" x14ac:dyDescent="0.15">
      <c r="G574" s="548"/>
    </row>
    <row r="575" spans="7:7" ht="12.75" customHeight="1" x14ac:dyDescent="0.15">
      <c r="G575" s="548"/>
    </row>
    <row r="576" spans="7:7" ht="12.75" customHeight="1" x14ac:dyDescent="0.15">
      <c r="G576" s="548"/>
    </row>
    <row r="577" spans="7:7" ht="12.75" customHeight="1" x14ac:dyDescent="0.15">
      <c r="G577" s="548"/>
    </row>
    <row r="578" spans="7:7" ht="12.75" customHeight="1" x14ac:dyDescent="0.15">
      <c r="G578" s="548"/>
    </row>
    <row r="579" spans="7:7" ht="12.75" customHeight="1" x14ac:dyDescent="0.15">
      <c r="G579" s="548"/>
    </row>
    <row r="580" spans="7:7" ht="12.75" customHeight="1" x14ac:dyDescent="0.15">
      <c r="G580" s="548"/>
    </row>
    <row r="581" spans="7:7" ht="12.75" customHeight="1" x14ac:dyDescent="0.15">
      <c r="G581" s="548"/>
    </row>
    <row r="582" spans="7:7" ht="12.75" customHeight="1" x14ac:dyDescent="0.15">
      <c r="G582" s="548"/>
    </row>
    <row r="583" spans="7:7" ht="12.75" customHeight="1" x14ac:dyDescent="0.15">
      <c r="G583" s="548"/>
    </row>
    <row r="584" spans="7:7" ht="12.75" customHeight="1" x14ac:dyDescent="0.15">
      <c r="G584" s="548"/>
    </row>
    <row r="585" spans="7:7" ht="12.75" customHeight="1" x14ac:dyDescent="0.15">
      <c r="G585" s="548"/>
    </row>
    <row r="586" spans="7:7" ht="12.75" customHeight="1" x14ac:dyDescent="0.15">
      <c r="G586" s="548"/>
    </row>
    <row r="587" spans="7:7" ht="12.75" customHeight="1" x14ac:dyDescent="0.15">
      <c r="G587" s="548"/>
    </row>
    <row r="588" spans="7:7" ht="12.75" customHeight="1" x14ac:dyDescent="0.15">
      <c r="G588" s="548"/>
    </row>
    <row r="589" spans="7:7" ht="12.75" customHeight="1" x14ac:dyDescent="0.15">
      <c r="G589" s="548"/>
    </row>
    <row r="590" spans="7:7" ht="12.75" customHeight="1" x14ac:dyDescent="0.15">
      <c r="G590" s="548"/>
    </row>
    <row r="591" spans="7:7" ht="12.75" customHeight="1" x14ac:dyDescent="0.15">
      <c r="G591" s="548"/>
    </row>
    <row r="592" spans="7:7" ht="12.75" customHeight="1" x14ac:dyDescent="0.15">
      <c r="G592" s="548"/>
    </row>
    <row r="593" spans="7:7" ht="12.75" customHeight="1" x14ac:dyDescent="0.15">
      <c r="G593" s="548"/>
    </row>
    <row r="594" spans="7:7" ht="12.75" customHeight="1" x14ac:dyDescent="0.15">
      <c r="G594" s="548"/>
    </row>
    <row r="595" spans="7:7" ht="12.75" customHeight="1" x14ac:dyDescent="0.15">
      <c r="G595" s="548"/>
    </row>
    <row r="596" spans="7:7" ht="12.75" customHeight="1" x14ac:dyDescent="0.15">
      <c r="G596" s="548"/>
    </row>
    <row r="597" spans="7:7" ht="12.75" customHeight="1" x14ac:dyDescent="0.15">
      <c r="G597" s="548"/>
    </row>
    <row r="598" spans="7:7" ht="12.75" customHeight="1" x14ac:dyDescent="0.15">
      <c r="G598" s="548"/>
    </row>
    <row r="599" spans="7:7" ht="12.75" customHeight="1" x14ac:dyDescent="0.15">
      <c r="G599" s="548"/>
    </row>
    <row r="600" spans="7:7" ht="12.75" customHeight="1" x14ac:dyDescent="0.15">
      <c r="G600" s="548"/>
    </row>
    <row r="601" spans="7:7" ht="12.75" customHeight="1" x14ac:dyDescent="0.15">
      <c r="G601" s="548"/>
    </row>
    <row r="602" spans="7:7" ht="12.75" customHeight="1" x14ac:dyDescent="0.15">
      <c r="G602" s="548"/>
    </row>
    <row r="603" spans="7:7" ht="12.75" customHeight="1" x14ac:dyDescent="0.15">
      <c r="G603" s="548"/>
    </row>
    <row r="604" spans="7:7" ht="12.75" customHeight="1" x14ac:dyDescent="0.15">
      <c r="G604" s="548"/>
    </row>
    <row r="605" spans="7:7" ht="12.75" customHeight="1" x14ac:dyDescent="0.15">
      <c r="G605" s="548"/>
    </row>
    <row r="606" spans="7:7" ht="12.75" customHeight="1" x14ac:dyDescent="0.15">
      <c r="G606" s="548"/>
    </row>
    <row r="607" spans="7:7" ht="12.75" customHeight="1" x14ac:dyDescent="0.15">
      <c r="G607" s="548"/>
    </row>
    <row r="608" spans="7:7" ht="12.75" customHeight="1" x14ac:dyDescent="0.15">
      <c r="G608" s="548"/>
    </row>
    <row r="609" spans="7:7" ht="12.75" customHeight="1" x14ac:dyDescent="0.15">
      <c r="G609" s="548"/>
    </row>
    <row r="610" spans="7:7" ht="12.75" customHeight="1" x14ac:dyDescent="0.15">
      <c r="G610" s="548"/>
    </row>
    <row r="611" spans="7:7" ht="12.75" customHeight="1" x14ac:dyDescent="0.15">
      <c r="G611" s="548"/>
    </row>
    <row r="612" spans="7:7" ht="12.75" customHeight="1" x14ac:dyDescent="0.15">
      <c r="G612" s="548"/>
    </row>
    <row r="613" spans="7:7" ht="12.75" customHeight="1" x14ac:dyDescent="0.15">
      <c r="G613" s="548"/>
    </row>
    <row r="614" spans="7:7" ht="12.75" customHeight="1" x14ac:dyDescent="0.15">
      <c r="G614" s="548"/>
    </row>
    <row r="615" spans="7:7" ht="12.75" customHeight="1" x14ac:dyDescent="0.15">
      <c r="G615" s="548"/>
    </row>
    <row r="616" spans="7:7" ht="12.75" customHeight="1" x14ac:dyDescent="0.15">
      <c r="G616" s="548"/>
    </row>
    <row r="617" spans="7:7" ht="12.75" customHeight="1" x14ac:dyDescent="0.15">
      <c r="G617" s="548"/>
    </row>
    <row r="618" spans="7:7" ht="12.75" customHeight="1" x14ac:dyDescent="0.15">
      <c r="G618" s="548"/>
    </row>
    <row r="619" spans="7:7" ht="12.75" customHeight="1" x14ac:dyDescent="0.15">
      <c r="G619" s="548"/>
    </row>
    <row r="620" spans="7:7" ht="12.75" customHeight="1" x14ac:dyDescent="0.15">
      <c r="G620" s="548"/>
    </row>
    <row r="621" spans="7:7" ht="12.75" customHeight="1" x14ac:dyDescent="0.15">
      <c r="G621" s="548"/>
    </row>
    <row r="622" spans="7:7" ht="12.75" customHeight="1" x14ac:dyDescent="0.15">
      <c r="G622" s="548"/>
    </row>
    <row r="623" spans="7:7" ht="12.75" customHeight="1" x14ac:dyDescent="0.15">
      <c r="G623" s="548"/>
    </row>
    <row r="624" spans="7:7" ht="12.75" customHeight="1" x14ac:dyDescent="0.15">
      <c r="G624" s="548"/>
    </row>
    <row r="625" spans="7:7" ht="12.75" customHeight="1" x14ac:dyDescent="0.15">
      <c r="G625" s="548"/>
    </row>
    <row r="626" spans="7:7" ht="12.75" customHeight="1" x14ac:dyDescent="0.15">
      <c r="G626" s="548"/>
    </row>
    <row r="627" spans="7:7" ht="12.75" customHeight="1" x14ac:dyDescent="0.15">
      <c r="G627" s="548"/>
    </row>
    <row r="628" spans="7:7" ht="12.75" customHeight="1" x14ac:dyDescent="0.15">
      <c r="G628" s="548"/>
    </row>
    <row r="629" spans="7:7" ht="12.75" customHeight="1" x14ac:dyDescent="0.15">
      <c r="G629" s="548"/>
    </row>
    <row r="630" spans="7:7" ht="12.75" customHeight="1" x14ac:dyDescent="0.15">
      <c r="G630" s="548"/>
    </row>
    <row r="631" spans="7:7" ht="12.75" customHeight="1" x14ac:dyDescent="0.15">
      <c r="G631" s="548"/>
    </row>
    <row r="632" spans="7:7" ht="12.75" customHeight="1" x14ac:dyDescent="0.15">
      <c r="G632" s="548"/>
    </row>
    <row r="633" spans="7:7" ht="12.75" customHeight="1" x14ac:dyDescent="0.15">
      <c r="G633" s="548"/>
    </row>
    <row r="634" spans="7:7" ht="12.75" customHeight="1" x14ac:dyDescent="0.15">
      <c r="G634" s="548"/>
    </row>
    <row r="635" spans="7:7" ht="12.75" customHeight="1" x14ac:dyDescent="0.15">
      <c r="G635" s="548"/>
    </row>
    <row r="636" spans="7:7" ht="12.75" customHeight="1" x14ac:dyDescent="0.15">
      <c r="G636" s="548"/>
    </row>
    <row r="637" spans="7:7" ht="12.75" customHeight="1" x14ac:dyDescent="0.15">
      <c r="G637" s="548"/>
    </row>
    <row r="638" spans="7:7" ht="12.75" customHeight="1" x14ac:dyDescent="0.15">
      <c r="G638" s="548"/>
    </row>
    <row r="639" spans="7:7" ht="12.75" customHeight="1" x14ac:dyDescent="0.15">
      <c r="G639" s="548"/>
    </row>
    <row r="640" spans="7:7" ht="12.75" customHeight="1" x14ac:dyDescent="0.15">
      <c r="G640" s="548"/>
    </row>
    <row r="641" spans="7:7" ht="12.75" customHeight="1" x14ac:dyDescent="0.15">
      <c r="G641" s="548"/>
    </row>
    <row r="642" spans="7:7" ht="12.75" customHeight="1" x14ac:dyDescent="0.15">
      <c r="G642" s="548"/>
    </row>
    <row r="643" spans="7:7" ht="12.75" customHeight="1" x14ac:dyDescent="0.15">
      <c r="G643" s="548"/>
    </row>
    <row r="644" spans="7:7" ht="12.75" customHeight="1" x14ac:dyDescent="0.15">
      <c r="G644" s="548"/>
    </row>
    <row r="645" spans="7:7" ht="12.75" customHeight="1" x14ac:dyDescent="0.15">
      <c r="G645" s="548"/>
    </row>
    <row r="646" spans="7:7" ht="12.75" customHeight="1" x14ac:dyDescent="0.15">
      <c r="G646" s="548"/>
    </row>
    <row r="647" spans="7:7" ht="12.75" customHeight="1" x14ac:dyDescent="0.15">
      <c r="G647" s="548"/>
    </row>
    <row r="648" spans="7:7" ht="12.75" customHeight="1" x14ac:dyDescent="0.15">
      <c r="G648" s="548"/>
    </row>
    <row r="649" spans="7:7" ht="12.75" customHeight="1" x14ac:dyDescent="0.15">
      <c r="G649" s="548"/>
    </row>
    <row r="650" spans="7:7" ht="12.75" customHeight="1" x14ac:dyDescent="0.15">
      <c r="G650" s="548"/>
    </row>
    <row r="651" spans="7:7" ht="12.75" customHeight="1" x14ac:dyDescent="0.15">
      <c r="G651" s="548"/>
    </row>
    <row r="652" spans="7:7" ht="12.75" customHeight="1" x14ac:dyDescent="0.15">
      <c r="G652" s="548"/>
    </row>
    <row r="653" spans="7:7" ht="12.75" customHeight="1" x14ac:dyDescent="0.15">
      <c r="G653" s="548"/>
    </row>
    <row r="654" spans="7:7" ht="12.75" customHeight="1" x14ac:dyDescent="0.15">
      <c r="G654" s="548"/>
    </row>
    <row r="655" spans="7:7" ht="12.75" customHeight="1" x14ac:dyDescent="0.15">
      <c r="G655" s="548"/>
    </row>
    <row r="656" spans="7:7" ht="12.75" customHeight="1" x14ac:dyDescent="0.15">
      <c r="G656" s="548"/>
    </row>
    <row r="657" spans="7:7" ht="12.75" customHeight="1" x14ac:dyDescent="0.15">
      <c r="G657" s="548"/>
    </row>
    <row r="658" spans="7:7" ht="12.75" customHeight="1" x14ac:dyDescent="0.15">
      <c r="G658" s="548"/>
    </row>
    <row r="659" spans="7:7" ht="12.75" customHeight="1" x14ac:dyDescent="0.15">
      <c r="G659" s="548"/>
    </row>
    <row r="660" spans="7:7" ht="12.75" customHeight="1" x14ac:dyDescent="0.15">
      <c r="G660" s="548"/>
    </row>
    <row r="661" spans="7:7" ht="12.75" customHeight="1" x14ac:dyDescent="0.15">
      <c r="G661" s="548"/>
    </row>
    <row r="662" spans="7:7" ht="12.75" customHeight="1" x14ac:dyDescent="0.15">
      <c r="G662" s="548"/>
    </row>
    <row r="663" spans="7:7" ht="12.75" customHeight="1" x14ac:dyDescent="0.15">
      <c r="G663" s="548"/>
    </row>
    <row r="664" spans="7:7" ht="12.75" customHeight="1" x14ac:dyDescent="0.15">
      <c r="G664" s="548"/>
    </row>
    <row r="665" spans="7:7" ht="12.75" customHeight="1" x14ac:dyDescent="0.15">
      <c r="G665" s="548"/>
    </row>
    <row r="666" spans="7:7" ht="12.75" customHeight="1" x14ac:dyDescent="0.15">
      <c r="G666" s="548"/>
    </row>
    <row r="667" spans="7:7" ht="12.75" customHeight="1" x14ac:dyDescent="0.15">
      <c r="G667" s="548"/>
    </row>
    <row r="668" spans="7:7" ht="12.75" customHeight="1" x14ac:dyDescent="0.15">
      <c r="G668" s="548"/>
    </row>
    <row r="669" spans="7:7" ht="12.75" customHeight="1" x14ac:dyDescent="0.15">
      <c r="G669" s="548"/>
    </row>
    <row r="670" spans="7:7" ht="12.75" customHeight="1" x14ac:dyDescent="0.15">
      <c r="G670" s="548"/>
    </row>
    <row r="671" spans="7:7" ht="12.75" customHeight="1" x14ac:dyDescent="0.15">
      <c r="G671" s="548"/>
    </row>
    <row r="672" spans="7:7" ht="12.75" customHeight="1" x14ac:dyDescent="0.15">
      <c r="G672" s="548"/>
    </row>
    <row r="673" spans="7:7" ht="12.75" customHeight="1" x14ac:dyDescent="0.15">
      <c r="G673" s="548"/>
    </row>
    <row r="674" spans="7:7" ht="12.75" customHeight="1" x14ac:dyDescent="0.15">
      <c r="G674" s="548"/>
    </row>
    <row r="675" spans="7:7" ht="12.75" customHeight="1" x14ac:dyDescent="0.15">
      <c r="G675" s="548"/>
    </row>
    <row r="676" spans="7:7" ht="12.75" customHeight="1" x14ac:dyDescent="0.15">
      <c r="G676" s="548"/>
    </row>
    <row r="677" spans="7:7" ht="12.75" customHeight="1" x14ac:dyDescent="0.15">
      <c r="G677" s="548"/>
    </row>
    <row r="678" spans="7:7" ht="12.75" customHeight="1" x14ac:dyDescent="0.15">
      <c r="G678" s="548"/>
    </row>
    <row r="679" spans="7:7" ht="12.75" customHeight="1" x14ac:dyDescent="0.15">
      <c r="G679" s="548"/>
    </row>
    <row r="680" spans="7:7" ht="12.75" customHeight="1" x14ac:dyDescent="0.15">
      <c r="G680" s="548"/>
    </row>
    <row r="681" spans="7:7" ht="12.75" customHeight="1" x14ac:dyDescent="0.15">
      <c r="G681" s="548"/>
    </row>
    <row r="682" spans="7:7" ht="12.75" customHeight="1" x14ac:dyDescent="0.15">
      <c r="G682" s="548"/>
    </row>
    <row r="683" spans="7:7" ht="12.75" customHeight="1" x14ac:dyDescent="0.15">
      <c r="G683" s="548"/>
    </row>
    <row r="684" spans="7:7" ht="12.75" customHeight="1" x14ac:dyDescent="0.15">
      <c r="G684" s="548"/>
    </row>
    <row r="685" spans="7:7" ht="12.75" customHeight="1" x14ac:dyDescent="0.15">
      <c r="G685" s="548"/>
    </row>
    <row r="686" spans="7:7" ht="12.75" customHeight="1" x14ac:dyDescent="0.15">
      <c r="G686" s="548"/>
    </row>
    <row r="687" spans="7:7" ht="12.75" customHeight="1" x14ac:dyDescent="0.15">
      <c r="G687" s="548"/>
    </row>
    <row r="688" spans="7:7" ht="12.75" customHeight="1" x14ac:dyDescent="0.15">
      <c r="G688" s="548"/>
    </row>
    <row r="689" spans="7:7" ht="12.75" customHeight="1" x14ac:dyDescent="0.15">
      <c r="G689" s="548"/>
    </row>
    <row r="690" spans="7:7" ht="12.75" customHeight="1" x14ac:dyDescent="0.15">
      <c r="G690" s="548"/>
    </row>
    <row r="691" spans="7:7" ht="12.75" customHeight="1" x14ac:dyDescent="0.15">
      <c r="G691" s="548"/>
    </row>
    <row r="692" spans="7:7" ht="12.75" customHeight="1" x14ac:dyDescent="0.15">
      <c r="G692" s="548"/>
    </row>
    <row r="693" spans="7:7" ht="12.75" customHeight="1" x14ac:dyDescent="0.15">
      <c r="G693" s="548"/>
    </row>
    <row r="694" spans="7:7" ht="12.75" customHeight="1" x14ac:dyDescent="0.15">
      <c r="G694" s="548"/>
    </row>
    <row r="695" spans="7:7" ht="12.75" customHeight="1" x14ac:dyDescent="0.15">
      <c r="G695" s="548"/>
    </row>
    <row r="696" spans="7:7" ht="12.75" customHeight="1" x14ac:dyDescent="0.15">
      <c r="G696" s="548"/>
    </row>
    <row r="697" spans="7:7" ht="12.75" customHeight="1" x14ac:dyDescent="0.15">
      <c r="G697" s="548"/>
    </row>
    <row r="698" spans="7:7" ht="12.75" customHeight="1" x14ac:dyDescent="0.15">
      <c r="G698" s="548"/>
    </row>
    <row r="699" spans="7:7" ht="12.75" customHeight="1" x14ac:dyDescent="0.15">
      <c r="G699" s="548"/>
    </row>
    <row r="700" spans="7:7" ht="12.75" customHeight="1" x14ac:dyDescent="0.15">
      <c r="G700" s="548"/>
    </row>
    <row r="701" spans="7:7" ht="12.75" customHeight="1" x14ac:dyDescent="0.15">
      <c r="G701" s="548"/>
    </row>
    <row r="702" spans="7:7" ht="12.75" customHeight="1" x14ac:dyDescent="0.15">
      <c r="G702" s="548"/>
    </row>
    <row r="703" spans="7:7" ht="12.75" customHeight="1" x14ac:dyDescent="0.15">
      <c r="G703" s="548"/>
    </row>
    <row r="704" spans="7:7" ht="12.75" customHeight="1" x14ac:dyDescent="0.15">
      <c r="G704" s="548"/>
    </row>
    <row r="705" spans="7:7" ht="12.75" customHeight="1" x14ac:dyDescent="0.15">
      <c r="G705" s="548"/>
    </row>
    <row r="706" spans="7:7" ht="12.75" customHeight="1" x14ac:dyDescent="0.15">
      <c r="G706" s="548"/>
    </row>
    <row r="707" spans="7:7" ht="12.75" customHeight="1" x14ac:dyDescent="0.15">
      <c r="G707" s="548"/>
    </row>
    <row r="708" spans="7:7" ht="12.75" customHeight="1" x14ac:dyDescent="0.15">
      <c r="G708" s="548"/>
    </row>
    <row r="709" spans="7:7" ht="12.75" customHeight="1" x14ac:dyDescent="0.15">
      <c r="G709" s="548"/>
    </row>
    <row r="710" spans="7:7" ht="12.75" customHeight="1" x14ac:dyDescent="0.15">
      <c r="G710" s="548"/>
    </row>
    <row r="711" spans="7:7" ht="12.75" customHeight="1" x14ac:dyDescent="0.15">
      <c r="G711" s="548"/>
    </row>
    <row r="712" spans="7:7" ht="12.75" customHeight="1" x14ac:dyDescent="0.15">
      <c r="G712" s="548"/>
    </row>
    <row r="713" spans="7:7" ht="12.75" customHeight="1" x14ac:dyDescent="0.15">
      <c r="G713" s="548"/>
    </row>
    <row r="714" spans="7:7" ht="12.75" customHeight="1" x14ac:dyDescent="0.15">
      <c r="G714" s="548"/>
    </row>
    <row r="715" spans="7:7" ht="12.75" customHeight="1" x14ac:dyDescent="0.15">
      <c r="G715" s="548"/>
    </row>
    <row r="716" spans="7:7" ht="12.75" customHeight="1" x14ac:dyDescent="0.15">
      <c r="G716" s="548"/>
    </row>
    <row r="717" spans="7:7" ht="12.75" customHeight="1" x14ac:dyDescent="0.15">
      <c r="G717" s="548"/>
    </row>
    <row r="718" spans="7:7" ht="12.75" customHeight="1" x14ac:dyDescent="0.15">
      <c r="G718" s="548"/>
    </row>
    <row r="719" spans="7:7" ht="12.75" customHeight="1" x14ac:dyDescent="0.15">
      <c r="G719" s="548"/>
    </row>
    <row r="720" spans="7:7" ht="12.75" customHeight="1" x14ac:dyDescent="0.15">
      <c r="G720" s="548"/>
    </row>
    <row r="721" spans="7:7" ht="12.75" customHeight="1" x14ac:dyDescent="0.15">
      <c r="G721" s="548"/>
    </row>
    <row r="722" spans="7:7" ht="12.75" customHeight="1" x14ac:dyDescent="0.15">
      <c r="G722" s="548"/>
    </row>
    <row r="723" spans="7:7" ht="12.75" customHeight="1" x14ac:dyDescent="0.15">
      <c r="G723" s="548"/>
    </row>
    <row r="724" spans="7:7" ht="12.75" customHeight="1" x14ac:dyDescent="0.15">
      <c r="G724" s="548"/>
    </row>
    <row r="725" spans="7:7" ht="12.75" customHeight="1" x14ac:dyDescent="0.15">
      <c r="G725" s="548"/>
    </row>
    <row r="726" spans="7:7" ht="12.75" customHeight="1" x14ac:dyDescent="0.15">
      <c r="G726" s="548"/>
    </row>
    <row r="727" spans="7:7" ht="12.75" customHeight="1" x14ac:dyDescent="0.15">
      <c r="G727" s="548"/>
    </row>
    <row r="728" spans="7:7" ht="12.75" customHeight="1" x14ac:dyDescent="0.15">
      <c r="G728" s="548"/>
    </row>
    <row r="729" spans="7:7" ht="12.75" customHeight="1" x14ac:dyDescent="0.15">
      <c r="G729" s="548"/>
    </row>
    <row r="730" spans="7:7" ht="12.75" customHeight="1" x14ac:dyDescent="0.15">
      <c r="G730" s="548"/>
    </row>
    <row r="731" spans="7:7" ht="12.75" customHeight="1" x14ac:dyDescent="0.15">
      <c r="G731" s="548"/>
    </row>
    <row r="732" spans="7:7" ht="12.75" customHeight="1" x14ac:dyDescent="0.15">
      <c r="G732" s="548"/>
    </row>
    <row r="733" spans="7:7" ht="12.75" customHeight="1" x14ac:dyDescent="0.15">
      <c r="G733" s="548"/>
    </row>
    <row r="734" spans="7:7" ht="12.75" customHeight="1" x14ac:dyDescent="0.15">
      <c r="G734" s="548"/>
    </row>
    <row r="735" spans="7:7" ht="12.75" customHeight="1" x14ac:dyDescent="0.15">
      <c r="G735" s="548"/>
    </row>
    <row r="736" spans="7:7" ht="12.75" customHeight="1" x14ac:dyDescent="0.15">
      <c r="G736" s="548"/>
    </row>
    <row r="737" spans="7:7" ht="12.75" customHeight="1" x14ac:dyDescent="0.15">
      <c r="G737" s="548"/>
    </row>
    <row r="738" spans="7:7" ht="12.75" customHeight="1" x14ac:dyDescent="0.15">
      <c r="G738" s="548"/>
    </row>
    <row r="739" spans="7:7" ht="12.75" customHeight="1" x14ac:dyDescent="0.15">
      <c r="G739" s="548"/>
    </row>
    <row r="740" spans="7:7" ht="12.75" customHeight="1" x14ac:dyDescent="0.15">
      <c r="G740" s="548"/>
    </row>
    <row r="741" spans="7:7" ht="12.75" customHeight="1" x14ac:dyDescent="0.15">
      <c r="G741" s="548"/>
    </row>
    <row r="742" spans="7:7" ht="12.75" customHeight="1" x14ac:dyDescent="0.15">
      <c r="G742" s="548"/>
    </row>
    <row r="743" spans="7:7" ht="12.75" customHeight="1" x14ac:dyDescent="0.15">
      <c r="G743" s="548"/>
    </row>
    <row r="744" spans="7:7" ht="12.75" customHeight="1" x14ac:dyDescent="0.15">
      <c r="G744" s="548"/>
    </row>
    <row r="745" spans="7:7" ht="12.75" customHeight="1" x14ac:dyDescent="0.15">
      <c r="G745" s="548"/>
    </row>
    <row r="746" spans="7:7" ht="12.75" customHeight="1" x14ac:dyDescent="0.15">
      <c r="G746" s="548"/>
    </row>
    <row r="747" spans="7:7" ht="12.75" customHeight="1" x14ac:dyDescent="0.15">
      <c r="G747" s="548"/>
    </row>
    <row r="748" spans="7:7" ht="12.75" customHeight="1" x14ac:dyDescent="0.15">
      <c r="G748" s="548"/>
    </row>
    <row r="749" spans="7:7" ht="12.75" customHeight="1" x14ac:dyDescent="0.15">
      <c r="G749" s="548"/>
    </row>
    <row r="750" spans="7:7" ht="12.75" customHeight="1" x14ac:dyDescent="0.15">
      <c r="G750" s="548"/>
    </row>
    <row r="751" spans="7:7" ht="12.75" customHeight="1" x14ac:dyDescent="0.15">
      <c r="G751" s="548"/>
    </row>
    <row r="752" spans="7:7" ht="12.75" customHeight="1" x14ac:dyDescent="0.15">
      <c r="G752" s="548"/>
    </row>
    <row r="753" spans="7:7" ht="12.75" customHeight="1" x14ac:dyDescent="0.15">
      <c r="G753" s="548"/>
    </row>
    <row r="754" spans="7:7" ht="12.75" customHeight="1" x14ac:dyDescent="0.15">
      <c r="G754" s="548"/>
    </row>
    <row r="755" spans="7:7" ht="12.75" customHeight="1" x14ac:dyDescent="0.15">
      <c r="G755" s="548"/>
    </row>
    <row r="756" spans="7:7" ht="12.75" customHeight="1" x14ac:dyDescent="0.15">
      <c r="G756" s="548"/>
    </row>
    <row r="757" spans="7:7" ht="12.75" customHeight="1" x14ac:dyDescent="0.15">
      <c r="G757" s="548"/>
    </row>
    <row r="758" spans="7:7" ht="12.75" customHeight="1" x14ac:dyDescent="0.15">
      <c r="G758" s="548"/>
    </row>
    <row r="759" spans="7:7" ht="12.75" customHeight="1" x14ac:dyDescent="0.15">
      <c r="G759" s="548"/>
    </row>
    <row r="760" spans="7:7" ht="12.75" customHeight="1" x14ac:dyDescent="0.15">
      <c r="G760" s="548"/>
    </row>
    <row r="761" spans="7:7" ht="12.75" customHeight="1" x14ac:dyDescent="0.15">
      <c r="G761" s="548"/>
    </row>
    <row r="762" spans="7:7" ht="12.75" customHeight="1" x14ac:dyDescent="0.15">
      <c r="G762" s="548"/>
    </row>
    <row r="763" spans="7:7" ht="12.75" customHeight="1" x14ac:dyDescent="0.15">
      <c r="G763" s="548"/>
    </row>
    <row r="764" spans="7:7" ht="12.75" customHeight="1" x14ac:dyDescent="0.15">
      <c r="G764" s="548"/>
    </row>
    <row r="765" spans="7:7" ht="12.75" customHeight="1" x14ac:dyDescent="0.15">
      <c r="G765" s="548"/>
    </row>
    <row r="766" spans="7:7" ht="12.75" customHeight="1" x14ac:dyDescent="0.15">
      <c r="G766" s="548"/>
    </row>
    <row r="767" spans="7:7" ht="12.75" customHeight="1" x14ac:dyDescent="0.15">
      <c r="G767" s="548"/>
    </row>
    <row r="768" spans="7:7" ht="12.75" customHeight="1" x14ac:dyDescent="0.15">
      <c r="G768" s="548"/>
    </row>
    <row r="769" spans="7:7" ht="12.75" customHeight="1" x14ac:dyDescent="0.15">
      <c r="G769" s="548"/>
    </row>
    <row r="770" spans="7:7" ht="12.75" customHeight="1" x14ac:dyDescent="0.15">
      <c r="G770" s="548"/>
    </row>
    <row r="771" spans="7:7" ht="12.75" customHeight="1" x14ac:dyDescent="0.15">
      <c r="G771" s="548"/>
    </row>
    <row r="772" spans="7:7" ht="12.75" customHeight="1" x14ac:dyDescent="0.15">
      <c r="G772" s="548"/>
    </row>
    <row r="773" spans="7:7" ht="12.75" customHeight="1" x14ac:dyDescent="0.15">
      <c r="G773" s="548"/>
    </row>
    <row r="774" spans="7:7" ht="12.75" customHeight="1" x14ac:dyDescent="0.15">
      <c r="G774" s="548"/>
    </row>
    <row r="775" spans="7:7" ht="12.75" customHeight="1" x14ac:dyDescent="0.15">
      <c r="G775" s="548"/>
    </row>
    <row r="776" spans="7:7" ht="12.75" customHeight="1" x14ac:dyDescent="0.15">
      <c r="G776" s="548"/>
    </row>
    <row r="777" spans="7:7" ht="12.75" customHeight="1" x14ac:dyDescent="0.15">
      <c r="G777" s="548"/>
    </row>
    <row r="778" spans="7:7" ht="12.75" customHeight="1" x14ac:dyDescent="0.15">
      <c r="G778" s="548"/>
    </row>
    <row r="779" spans="7:7" ht="12.75" customHeight="1" x14ac:dyDescent="0.15">
      <c r="G779" s="548"/>
    </row>
    <row r="780" spans="7:7" ht="12.75" customHeight="1" x14ac:dyDescent="0.15">
      <c r="G780" s="548"/>
    </row>
    <row r="781" spans="7:7" ht="12.75" customHeight="1" x14ac:dyDescent="0.15">
      <c r="G781" s="548"/>
    </row>
    <row r="782" spans="7:7" ht="12.75" customHeight="1" x14ac:dyDescent="0.15">
      <c r="G782" s="548"/>
    </row>
    <row r="783" spans="7:7" ht="12.75" customHeight="1" x14ac:dyDescent="0.15">
      <c r="G783" s="548"/>
    </row>
    <row r="784" spans="7:7" ht="12.75" customHeight="1" x14ac:dyDescent="0.15">
      <c r="G784" s="548"/>
    </row>
    <row r="785" spans="7:7" ht="12.75" customHeight="1" x14ac:dyDescent="0.15">
      <c r="G785" s="548"/>
    </row>
    <row r="786" spans="7:7" ht="12.75" customHeight="1" x14ac:dyDescent="0.15">
      <c r="G786" s="548"/>
    </row>
    <row r="787" spans="7:7" ht="12.75" customHeight="1" x14ac:dyDescent="0.15">
      <c r="G787" s="548"/>
    </row>
    <row r="788" spans="7:7" ht="12.75" customHeight="1" x14ac:dyDescent="0.15">
      <c r="G788" s="548"/>
    </row>
    <row r="789" spans="7:7" ht="12.75" customHeight="1" x14ac:dyDescent="0.15">
      <c r="G789" s="548"/>
    </row>
    <row r="790" spans="7:7" ht="12.75" customHeight="1" x14ac:dyDescent="0.15">
      <c r="G790" s="548"/>
    </row>
    <row r="791" spans="7:7" ht="12.75" customHeight="1" x14ac:dyDescent="0.15">
      <c r="G791" s="548"/>
    </row>
    <row r="792" spans="7:7" ht="12.75" customHeight="1" x14ac:dyDescent="0.15">
      <c r="G792" s="548"/>
    </row>
    <row r="793" spans="7:7" ht="12.75" customHeight="1" x14ac:dyDescent="0.15">
      <c r="G793" s="548"/>
    </row>
    <row r="794" spans="7:7" ht="12.75" customHeight="1" x14ac:dyDescent="0.15">
      <c r="G794" s="548"/>
    </row>
    <row r="795" spans="7:7" ht="12.75" customHeight="1" x14ac:dyDescent="0.15">
      <c r="G795" s="548"/>
    </row>
    <row r="796" spans="7:7" ht="12.75" customHeight="1" x14ac:dyDescent="0.15">
      <c r="G796" s="548"/>
    </row>
    <row r="797" spans="7:7" ht="12.75" customHeight="1" x14ac:dyDescent="0.15">
      <c r="G797" s="548"/>
    </row>
    <row r="798" spans="7:7" ht="12.75" customHeight="1" x14ac:dyDescent="0.15">
      <c r="G798" s="548"/>
    </row>
    <row r="799" spans="7:7" ht="12.75" customHeight="1" x14ac:dyDescent="0.15">
      <c r="G799" s="548"/>
    </row>
    <row r="800" spans="7:7" ht="12.75" customHeight="1" x14ac:dyDescent="0.15">
      <c r="G800" s="548"/>
    </row>
    <row r="801" spans="7:7" ht="12.75" customHeight="1" x14ac:dyDescent="0.15">
      <c r="G801" s="548"/>
    </row>
    <row r="802" spans="7:7" ht="12.75" customHeight="1" x14ac:dyDescent="0.15">
      <c r="G802" s="548"/>
    </row>
    <row r="803" spans="7:7" ht="12.75" customHeight="1" x14ac:dyDescent="0.15">
      <c r="G803" s="548"/>
    </row>
    <row r="804" spans="7:7" ht="12.75" customHeight="1" x14ac:dyDescent="0.15">
      <c r="G804" s="548"/>
    </row>
    <row r="805" spans="7:7" ht="12.75" customHeight="1" x14ac:dyDescent="0.15">
      <c r="G805" s="548"/>
    </row>
    <row r="806" spans="7:7" ht="12.75" customHeight="1" x14ac:dyDescent="0.15">
      <c r="G806" s="548"/>
    </row>
    <row r="807" spans="7:7" ht="12.75" customHeight="1" x14ac:dyDescent="0.15">
      <c r="G807" s="548"/>
    </row>
    <row r="808" spans="7:7" ht="12.75" customHeight="1" x14ac:dyDescent="0.15">
      <c r="G808" s="548"/>
    </row>
    <row r="809" spans="7:7" ht="12.75" customHeight="1" x14ac:dyDescent="0.15">
      <c r="G809" s="548"/>
    </row>
    <row r="810" spans="7:7" ht="12.75" customHeight="1" x14ac:dyDescent="0.15">
      <c r="G810" s="548"/>
    </row>
    <row r="811" spans="7:7" ht="12.75" customHeight="1" x14ac:dyDescent="0.15">
      <c r="G811" s="548"/>
    </row>
    <row r="812" spans="7:7" ht="12.75" customHeight="1" x14ac:dyDescent="0.15">
      <c r="G812" s="548"/>
    </row>
    <row r="813" spans="7:7" ht="12.75" customHeight="1" x14ac:dyDescent="0.15">
      <c r="G813" s="548"/>
    </row>
    <row r="814" spans="7:7" ht="12.75" customHeight="1" x14ac:dyDescent="0.15">
      <c r="G814" s="548"/>
    </row>
    <row r="815" spans="7:7" ht="12.75" customHeight="1" x14ac:dyDescent="0.15">
      <c r="G815" s="548"/>
    </row>
    <row r="816" spans="7:7" ht="12.75" customHeight="1" x14ac:dyDescent="0.15">
      <c r="G816" s="548"/>
    </row>
    <row r="817" spans="7:7" ht="12.75" customHeight="1" x14ac:dyDescent="0.15">
      <c r="G817" s="548"/>
    </row>
    <row r="818" spans="7:7" ht="12.75" customHeight="1" x14ac:dyDescent="0.15">
      <c r="G818" s="548"/>
    </row>
    <row r="819" spans="7:7" ht="12.75" customHeight="1" x14ac:dyDescent="0.15">
      <c r="G819" s="548"/>
    </row>
    <row r="820" spans="7:7" ht="12.75" customHeight="1" x14ac:dyDescent="0.15">
      <c r="G820" s="548"/>
    </row>
    <row r="821" spans="7:7" ht="12.75" customHeight="1" x14ac:dyDescent="0.15">
      <c r="G821" s="548"/>
    </row>
    <row r="822" spans="7:7" ht="12.75" customHeight="1" x14ac:dyDescent="0.15">
      <c r="G822" s="548"/>
    </row>
    <row r="823" spans="7:7" ht="12.75" customHeight="1" x14ac:dyDescent="0.15">
      <c r="G823" s="548"/>
    </row>
    <row r="824" spans="7:7" ht="12.75" customHeight="1" x14ac:dyDescent="0.15">
      <c r="G824" s="548"/>
    </row>
    <row r="825" spans="7:7" ht="12.75" customHeight="1" x14ac:dyDescent="0.15">
      <c r="G825" s="548"/>
    </row>
    <row r="826" spans="7:7" ht="12.75" customHeight="1" x14ac:dyDescent="0.15">
      <c r="G826" s="548"/>
    </row>
    <row r="827" spans="7:7" ht="12.75" customHeight="1" x14ac:dyDescent="0.15">
      <c r="G827" s="548"/>
    </row>
    <row r="828" spans="7:7" ht="12.75" customHeight="1" x14ac:dyDescent="0.15">
      <c r="G828" s="548"/>
    </row>
    <row r="829" spans="7:7" ht="12.75" customHeight="1" x14ac:dyDescent="0.15">
      <c r="G829" s="548"/>
    </row>
    <row r="830" spans="7:7" ht="12.75" customHeight="1" x14ac:dyDescent="0.15">
      <c r="G830" s="548"/>
    </row>
    <row r="831" spans="7:7" ht="12.75" customHeight="1" x14ac:dyDescent="0.15">
      <c r="G831" s="548"/>
    </row>
    <row r="832" spans="7:7" ht="12.75" customHeight="1" x14ac:dyDescent="0.15">
      <c r="G832" s="548"/>
    </row>
    <row r="833" spans="7:7" ht="12.75" customHeight="1" x14ac:dyDescent="0.15">
      <c r="G833" s="548"/>
    </row>
    <row r="834" spans="7:7" ht="12.75" customHeight="1" x14ac:dyDescent="0.15">
      <c r="G834" s="548"/>
    </row>
    <row r="835" spans="7:7" ht="12.75" customHeight="1" x14ac:dyDescent="0.15">
      <c r="G835" s="548"/>
    </row>
    <row r="836" spans="7:7" ht="12.75" customHeight="1" x14ac:dyDescent="0.15">
      <c r="G836" s="548"/>
    </row>
    <row r="837" spans="7:7" ht="12.75" customHeight="1" x14ac:dyDescent="0.15">
      <c r="G837" s="548"/>
    </row>
    <row r="838" spans="7:7" ht="12.75" customHeight="1" x14ac:dyDescent="0.15">
      <c r="G838" s="548"/>
    </row>
    <row r="839" spans="7:7" ht="12.75" customHeight="1" x14ac:dyDescent="0.15">
      <c r="G839" s="548"/>
    </row>
    <row r="840" spans="7:7" ht="12.75" customHeight="1" x14ac:dyDescent="0.15">
      <c r="G840" s="548"/>
    </row>
    <row r="841" spans="7:7" ht="12.75" customHeight="1" x14ac:dyDescent="0.15">
      <c r="G841" s="548"/>
    </row>
    <row r="842" spans="7:7" ht="12.75" customHeight="1" x14ac:dyDescent="0.15">
      <c r="G842" s="548"/>
    </row>
    <row r="843" spans="7:7" ht="12.75" customHeight="1" x14ac:dyDescent="0.15">
      <c r="G843" s="548"/>
    </row>
    <row r="844" spans="7:7" ht="12.75" customHeight="1" x14ac:dyDescent="0.15">
      <c r="G844" s="548"/>
    </row>
    <row r="845" spans="7:7" ht="12.75" customHeight="1" x14ac:dyDescent="0.15">
      <c r="G845" s="548"/>
    </row>
    <row r="846" spans="7:7" ht="12.75" customHeight="1" x14ac:dyDescent="0.15">
      <c r="G846" s="548"/>
    </row>
    <row r="847" spans="7:7" ht="12.75" customHeight="1" x14ac:dyDescent="0.15">
      <c r="G847" s="548"/>
    </row>
    <row r="848" spans="7:7" ht="12.75" customHeight="1" x14ac:dyDescent="0.15">
      <c r="G848" s="548"/>
    </row>
    <row r="849" spans="7:7" ht="12.75" customHeight="1" x14ac:dyDescent="0.15">
      <c r="G849" s="548"/>
    </row>
    <row r="850" spans="7:7" ht="12.75" customHeight="1" x14ac:dyDescent="0.15">
      <c r="G850" s="548"/>
    </row>
    <row r="851" spans="7:7" ht="12.75" customHeight="1" x14ac:dyDescent="0.15">
      <c r="G851" s="548"/>
    </row>
    <row r="852" spans="7:7" ht="12.75" customHeight="1" x14ac:dyDescent="0.15">
      <c r="G852" s="548"/>
    </row>
    <row r="853" spans="7:7" ht="12.75" customHeight="1" x14ac:dyDescent="0.15">
      <c r="G853" s="548"/>
    </row>
    <row r="854" spans="7:7" ht="12.75" customHeight="1" x14ac:dyDescent="0.15">
      <c r="G854" s="548"/>
    </row>
    <row r="855" spans="7:7" ht="12.75" customHeight="1" x14ac:dyDescent="0.15">
      <c r="G855" s="548"/>
    </row>
    <row r="856" spans="7:7" ht="12.75" customHeight="1" x14ac:dyDescent="0.15">
      <c r="G856" s="548"/>
    </row>
    <row r="857" spans="7:7" ht="12.75" customHeight="1" x14ac:dyDescent="0.15">
      <c r="G857" s="548"/>
    </row>
    <row r="858" spans="7:7" ht="12.75" customHeight="1" x14ac:dyDescent="0.15">
      <c r="G858" s="548"/>
    </row>
    <row r="859" spans="7:7" ht="12.75" customHeight="1" x14ac:dyDescent="0.15">
      <c r="G859" s="548"/>
    </row>
    <row r="860" spans="7:7" ht="12.75" customHeight="1" x14ac:dyDescent="0.15">
      <c r="G860" s="548"/>
    </row>
    <row r="861" spans="7:7" ht="12.75" customHeight="1" x14ac:dyDescent="0.15">
      <c r="G861" s="548"/>
    </row>
    <row r="862" spans="7:7" ht="12.75" customHeight="1" x14ac:dyDescent="0.15">
      <c r="G862" s="548"/>
    </row>
    <row r="863" spans="7:7" ht="12.75" customHeight="1" x14ac:dyDescent="0.15">
      <c r="G863" s="548"/>
    </row>
    <row r="864" spans="7:7" ht="12.75" customHeight="1" x14ac:dyDescent="0.15">
      <c r="G864" s="548"/>
    </row>
    <row r="865" spans="7:7" ht="12.75" customHeight="1" x14ac:dyDescent="0.15">
      <c r="G865" s="548"/>
    </row>
    <row r="866" spans="7:7" ht="12.75" customHeight="1" x14ac:dyDescent="0.15">
      <c r="G866" s="548"/>
    </row>
    <row r="867" spans="7:7" ht="12.75" customHeight="1" x14ac:dyDescent="0.15">
      <c r="G867" s="548"/>
    </row>
    <row r="868" spans="7:7" ht="12.75" customHeight="1" x14ac:dyDescent="0.15">
      <c r="G868" s="548"/>
    </row>
    <row r="869" spans="7:7" ht="12.75" customHeight="1" x14ac:dyDescent="0.15">
      <c r="G869" s="548"/>
    </row>
    <row r="870" spans="7:7" ht="12.75" customHeight="1" x14ac:dyDescent="0.15">
      <c r="G870" s="548"/>
    </row>
    <row r="871" spans="7:7" ht="12.75" customHeight="1" x14ac:dyDescent="0.15">
      <c r="G871" s="548"/>
    </row>
    <row r="872" spans="7:7" ht="12.75" customHeight="1" x14ac:dyDescent="0.15">
      <c r="G872" s="548"/>
    </row>
    <row r="873" spans="7:7" ht="12.75" customHeight="1" x14ac:dyDescent="0.15">
      <c r="G873" s="548"/>
    </row>
    <row r="874" spans="7:7" ht="12.75" customHeight="1" x14ac:dyDescent="0.15">
      <c r="G874" s="548"/>
    </row>
    <row r="875" spans="7:7" ht="12.75" customHeight="1" x14ac:dyDescent="0.15">
      <c r="G875" s="548"/>
    </row>
    <row r="876" spans="7:7" ht="12.75" customHeight="1" x14ac:dyDescent="0.15">
      <c r="G876" s="548"/>
    </row>
    <row r="877" spans="7:7" ht="12.75" customHeight="1" x14ac:dyDescent="0.15">
      <c r="G877" s="548"/>
    </row>
    <row r="878" spans="7:7" ht="12.75" customHeight="1" x14ac:dyDescent="0.15">
      <c r="G878" s="548"/>
    </row>
    <row r="879" spans="7:7" ht="12.75" customHeight="1" x14ac:dyDescent="0.15">
      <c r="G879" s="548"/>
    </row>
    <row r="880" spans="7:7" ht="12.75" customHeight="1" x14ac:dyDescent="0.15">
      <c r="G880" s="548"/>
    </row>
    <row r="881" spans="7:7" ht="12.75" customHeight="1" x14ac:dyDescent="0.15">
      <c r="G881" s="548"/>
    </row>
    <row r="882" spans="7:7" ht="12.75" customHeight="1" x14ac:dyDescent="0.15">
      <c r="G882" s="548"/>
    </row>
    <row r="883" spans="7:7" ht="12.75" customHeight="1" x14ac:dyDescent="0.15">
      <c r="G883" s="548"/>
    </row>
    <row r="884" spans="7:7" ht="12.75" customHeight="1" x14ac:dyDescent="0.15">
      <c r="G884" s="548"/>
    </row>
    <row r="885" spans="7:7" ht="12.75" customHeight="1" x14ac:dyDescent="0.15">
      <c r="G885" s="548"/>
    </row>
    <row r="886" spans="7:7" ht="12.75" customHeight="1" x14ac:dyDescent="0.15">
      <c r="G886" s="548"/>
    </row>
    <row r="887" spans="7:7" ht="12.75" customHeight="1" x14ac:dyDescent="0.15">
      <c r="G887" s="548"/>
    </row>
    <row r="888" spans="7:7" ht="12.75" customHeight="1" x14ac:dyDescent="0.15">
      <c r="G888" s="548"/>
    </row>
    <row r="889" spans="7:7" ht="12.75" customHeight="1" x14ac:dyDescent="0.15">
      <c r="G889" s="548"/>
    </row>
    <row r="890" spans="7:7" ht="12.75" customHeight="1" x14ac:dyDescent="0.15">
      <c r="G890" s="548"/>
    </row>
    <row r="891" spans="7:7" ht="12.75" customHeight="1" x14ac:dyDescent="0.15">
      <c r="G891" s="548"/>
    </row>
    <row r="892" spans="7:7" ht="12.75" customHeight="1" x14ac:dyDescent="0.15">
      <c r="G892" s="548"/>
    </row>
    <row r="893" spans="7:7" ht="12.75" customHeight="1" x14ac:dyDescent="0.15">
      <c r="G893" s="548"/>
    </row>
    <row r="894" spans="7:7" ht="12.75" customHeight="1" x14ac:dyDescent="0.15">
      <c r="G894" s="548"/>
    </row>
    <row r="895" spans="7:7" ht="12.75" customHeight="1" x14ac:dyDescent="0.15">
      <c r="G895" s="548"/>
    </row>
    <row r="896" spans="7:7" ht="12.75" customHeight="1" x14ac:dyDescent="0.15">
      <c r="G896" s="548"/>
    </row>
    <row r="897" spans="7:7" ht="12.75" customHeight="1" x14ac:dyDescent="0.15">
      <c r="G897" s="548"/>
    </row>
    <row r="898" spans="7:7" ht="12.75" customHeight="1" x14ac:dyDescent="0.15">
      <c r="G898" s="548"/>
    </row>
    <row r="899" spans="7:7" ht="12.75" customHeight="1" x14ac:dyDescent="0.15">
      <c r="G899" s="548"/>
    </row>
    <row r="900" spans="7:7" ht="12.75" customHeight="1" x14ac:dyDescent="0.15">
      <c r="G900" s="548"/>
    </row>
    <row r="901" spans="7:7" ht="12.75" customHeight="1" x14ac:dyDescent="0.15">
      <c r="G901" s="548"/>
    </row>
    <row r="902" spans="7:7" ht="12.75" customHeight="1" x14ac:dyDescent="0.15">
      <c r="G902" s="548"/>
    </row>
    <row r="903" spans="7:7" ht="12.75" customHeight="1" x14ac:dyDescent="0.15">
      <c r="G903" s="548"/>
    </row>
    <row r="904" spans="7:7" ht="12.75" customHeight="1" x14ac:dyDescent="0.15">
      <c r="G904" s="548"/>
    </row>
    <row r="905" spans="7:7" ht="12.75" customHeight="1" x14ac:dyDescent="0.15">
      <c r="G905" s="548"/>
    </row>
    <row r="906" spans="7:7" ht="12.75" customHeight="1" x14ac:dyDescent="0.15">
      <c r="G906" s="548"/>
    </row>
    <row r="907" spans="7:7" ht="12.75" customHeight="1" x14ac:dyDescent="0.15">
      <c r="G907" s="548"/>
    </row>
    <row r="908" spans="7:7" ht="12.75" customHeight="1" x14ac:dyDescent="0.15">
      <c r="G908" s="548"/>
    </row>
    <row r="909" spans="7:7" ht="12.75" customHeight="1" x14ac:dyDescent="0.15">
      <c r="G909" s="548"/>
    </row>
    <row r="910" spans="7:7" ht="12.75" customHeight="1" x14ac:dyDescent="0.15">
      <c r="G910" s="548"/>
    </row>
    <row r="911" spans="7:7" ht="12.75" customHeight="1" x14ac:dyDescent="0.15">
      <c r="G911" s="548"/>
    </row>
    <row r="912" spans="7:7" ht="12.75" customHeight="1" x14ac:dyDescent="0.15">
      <c r="G912" s="548"/>
    </row>
    <row r="913" spans="7:7" ht="12.75" customHeight="1" x14ac:dyDescent="0.15">
      <c r="G913" s="548"/>
    </row>
    <row r="914" spans="7:7" ht="12.75" customHeight="1" x14ac:dyDescent="0.15">
      <c r="G914" s="548"/>
    </row>
    <row r="915" spans="7:7" ht="12.75" customHeight="1" x14ac:dyDescent="0.15">
      <c r="G915" s="548"/>
    </row>
    <row r="916" spans="7:7" ht="12.75" customHeight="1" x14ac:dyDescent="0.15">
      <c r="G916" s="548"/>
    </row>
    <row r="917" spans="7:7" ht="12.75" customHeight="1" x14ac:dyDescent="0.15">
      <c r="G917" s="548"/>
    </row>
    <row r="918" spans="7:7" ht="12.75" customHeight="1" x14ac:dyDescent="0.15">
      <c r="G918" s="548"/>
    </row>
    <row r="919" spans="7:7" ht="12.75" customHeight="1" x14ac:dyDescent="0.15">
      <c r="G919" s="548"/>
    </row>
    <row r="920" spans="7:7" ht="12.75" customHeight="1" x14ac:dyDescent="0.15">
      <c r="G920" s="548"/>
    </row>
    <row r="921" spans="7:7" ht="12.75" customHeight="1" x14ac:dyDescent="0.15">
      <c r="G921" s="548"/>
    </row>
    <row r="922" spans="7:7" ht="12.75" customHeight="1" x14ac:dyDescent="0.15">
      <c r="G922" s="548"/>
    </row>
    <row r="923" spans="7:7" ht="12.75" customHeight="1" x14ac:dyDescent="0.15">
      <c r="G923" s="548"/>
    </row>
    <row r="924" spans="7:7" ht="12.75" customHeight="1" x14ac:dyDescent="0.15">
      <c r="G924" s="548"/>
    </row>
    <row r="925" spans="7:7" ht="12.75" customHeight="1" x14ac:dyDescent="0.15">
      <c r="G925" s="548"/>
    </row>
    <row r="926" spans="7:7" ht="12.75" customHeight="1" x14ac:dyDescent="0.15">
      <c r="G926" s="548"/>
    </row>
    <row r="927" spans="7:7" ht="12.75" customHeight="1" x14ac:dyDescent="0.15">
      <c r="G927" s="548"/>
    </row>
    <row r="928" spans="7:7" ht="12.75" customHeight="1" x14ac:dyDescent="0.15">
      <c r="G928" s="548"/>
    </row>
    <row r="929" spans="7:7" ht="12.75" customHeight="1" x14ac:dyDescent="0.15">
      <c r="G929" s="548"/>
    </row>
    <row r="930" spans="7:7" ht="12.75" customHeight="1" x14ac:dyDescent="0.15">
      <c r="G930" s="548"/>
    </row>
    <row r="931" spans="7:7" ht="12.75" customHeight="1" x14ac:dyDescent="0.15">
      <c r="G931" s="548"/>
    </row>
    <row r="932" spans="7:7" ht="12.75" customHeight="1" x14ac:dyDescent="0.15">
      <c r="G932" s="548"/>
    </row>
    <row r="933" spans="7:7" ht="12.75" customHeight="1" x14ac:dyDescent="0.15">
      <c r="G933" s="548"/>
    </row>
    <row r="934" spans="7:7" ht="12.75" customHeight="1" x14ac:dyDescent="0.15">
      <c r="G934" s="548"/>
    </row>
    <row r="935" spans="7:7" ht="12.75" customHeight="1" x14ac:dyDescent="0.15">
      <c r="G935" s="548"/>
    </row>
    <row r="936" spans="7:7" ht="12.75" customHeight="1" x14ac:dyDescent="0.15">
      <c r="G936" s="548"/>
    </row>
    <row r="937" spans="7:7" ht="12.75" customHeight="1" x14ac:dyDescent="0.15">
      <c r="G937" s="548"/>
    </row>
    <row r="938" spans="7:7" ht="12.75" customHeight="1" x14ac:dyDescent="0.15">
      <c r="G938" s="548"/>
    </row>
    <row r="939" spans="7:7" ht="12.75" customHeight="1" x14ac:dyDescent="0.15">
      <c r="G939" s="548"/>
    </row>
    <row r="940" spans="7:7" ht="12.75" customHeight="1" x14ac:dyDescent="0.15">
      <c r="G940" s="548"/>
    </row>
    <row r="941" spans="7:7" ht="12.75" customHeight="1" x14ac:dyDescent="0.15">
      <c r="G941" s="548"/>
    </row>
    <row r="942" spans="7:7" ht="12.75" customHeight="1" x14ac:dyDescent="0.15">
      <c r="G942" s="548"/>
    </row>
    <row r="943" spans="7:7" ht="12.75" customHeight="1" x14ac:dyDescent="0.15">
      <c r="G943" s="548"/>
    </row>
    <row r="944" spans="7:7" ht="12.75" customHeight="1" x14ac:dyDescent="0.15">
      <c r="G944" s="548"/>
    </row>
    <row r="945" spans="7:7" ht="12.75" customHeight="1" x14ac:dyDescent="0.15">
      <c r="G945" s="548"/>
    </row>
    <row r="946" spans="7:7" ht="12.75" customHeight="1" x14ac:dyDescent="0.15">
      <c r="G946" s="548"/>
    </row>
    <row r="947" spans="7:7" ht="12.75" customHeight="1" x14ac:dyDescent="0.15">
      <c r="G947" s="548"/>
    </row>
    <row r="948" spans="7:7" ht="12.75" customHeight="1" x14ac:dyDescent="0.15">
      <c r="G948" s="548"/>
    </row>
    <row r="949" spans="7:7" ht="12.75" customHeight="1" x14ac:dyDescent="0.15">
      <c r="G949" s="548"/>
    </row>
    <row r="950" spans="7:7" ht="12.75" customHeight="1" x14ac:dyDescent="0.15">
      <c r="G950" s="548"/>
    </row>
    <row r="951" spans="7:7" ht="12.75" customHeight="1" x14ac:dyDescent="0.15">
      <c r="G951" s="548"/>
    </row>
    <row r="952" spans="7:7" ht="12.75" customHeight="1" x14ac:dyDescent="0.15">
      <c r="G952" s="548"/>
    </row>
    <row r="953" spans="7:7" ht="12.75" customHeight="1" x14ac:dyDescent="0.15">
      <c r="G953" s="548"/>
    </row>
    <row r="954" spans="7:7" ht="12.75" customHeight="1" x14ac:dyDescent="0.15">
      <c r="G954" s="548"/>
    </row>
    <row r="955" spans="7:7" ht="12.75" customHeight="1" x14ac:dyDescent="0.15">
      <c r="G955" s="548"/>
    </row>
    <row r="956" spans="7:7" ht="12.75" customHeight="1" x14ac:dyDescent="0.15">
      <c r="G956" s="548"/>
    </row>
    <row r="957" spans="7:7" ht="12.75" customHeight="1" x14ac:dyDescent="0.15">
      <c r="G957" s="548"/>
    </row>
    <row r="958" spans="7:7" ht="12.75" customHeight="1" x14ac:dyDescent="0.15">
      <c r="G958" s="548"/>
    </row>
    <row r="959" spans="7:7" ht="12.75" customHeight="1" x14ac:dyDescent="0.15">
      <c r="G959" s="548"/>
    </row>
    <row r="960" spans="7:7" ht="12.75" customHeight="1" x14ac:dyDescent="0.15">
      <c r="G960" s="548"/>
    </row>
    <row r="961" spans="7:7" ht="12.75" customHeight="1" x14ac:dyDescent="0.15">
      <c r="G961" s="548"/>
    </row>
    <row r="962" spans="7:7" ht="12.75" customHeight="1" x14ac:dyDescent="0.15">
      <c r="G962" s="548"/>
    </row>
    <row r="963" spans="7:7" ht="12.75" customHeight="1" x14ac:dyDescent="0.15">
      <c r="G963" s="548"/>
    </row>
    <row r="964" spans="7:7" ht="12.75" customHeight="1" x14ac:dyDescent="0.15">
      <c r="G964" s="548"/>
    </row>
    <row r="965" spans="7:7" ht="12.75" customHeight="1" x14ac:dyDescent="0.15">
      <c r="G965" s="548"/>
    </row>
    <row r="966" spans="7:7" ht="12.75" customHeight="1" x14ac:dyDescent="0.15">
      <c r="G966" s="548"/>
    </row>
    <row r="967" spans="7:7" ht="12.75" customHeight="1" x14ac:dyDescent="0.15">
      <c r="G967" s="548"/>
    </row>
    <row r="968" spans="7:7" ht="12.75" customHeight="1" x14ac:dyDescent="0.15">
      <c r="G968" s="548"/>
    </row>
    <row r="969" spans="7:7" ht="12.75" customHeight="1" x14ac:dyDescent="0.15">
      <c r="G969" s="548"/>
    </row>
    <row r="970" spans="7:7" ht="12.75" customHeight="1" x14ac:dyDescent="0.15">
      <c r="G970" s="548"/>
    </row>
    <row r="971" spans="7:7" ht="12.75" customHeight="1" x14ac:dyDescent="0.15">
      <c r="G971" s="548"/>
    </row>
    <row r="972" spans="7:7" ht="12.75" customHeight="1" x14ac:dyDescent="0.15">
      <c r="G972" s="548"/>
    </row>
    <row r="973" spans="7:7" ht="12.75" customHeight="1" x14ac:dyDescent="0.15">
      <c r="G973" s="548"/>
    </row>
    <row r="974" spans="7:7" ht="12.75" customHeight="1" x14ac:dyDescent="0.15">
      <c r="G974" s="548"/>
    </row>
    <row r="975" spans="7:7" ht="12.75" customHeight="1" x14ac:dyDescent="0.15">
      <c r="G975" s="548"/>
    </row>
    <row r="976" spans="7:7" ht="12.75" customHeight="1" x14ac:dyDescent="0.15">
      <c r="G976" s="548"/>
    </row>
    <row r="977" spans="7:7" ht="12.75" customHeight="1" x14ac:dyDescent="0.15">
      <c r="G977" s="548"/>
    </row>
    <row r="978" spans="7:7" ht="12.75" customHeight="1" x14ac:dyDescent="0.15">
      <c r="G978" s="548"/>
    </row>
    <row r="979" spans="7:7" ht="12.75" customHeight="1" x14ac:dyDescent="0.15">
      <c r="G979" s="548"/>
    </row>
    <row r="980" spans="7:7" ht="12.75" customHeight="1" x14ac:dyDescent="0.15">
      <c r="G980" s="548"/>
    </row>
    <row r="981" spans="7:7" ht="12.75" customHeight="1" x14ac:dyDescent="0.15">
      <c r="G981" s="548"/>
    </row>
    <row r="982" spans="7:7" ht="12.75" customHeight="1" x14ac:dyDescent="0.15">
      <c r="G982" s="548"/>
    </row>
    <row r="983" spans="7:7" ht="12.75" customHeight="1" x14ac:dyDescent="0.15">
      <c r="G983" s="548"/>
    </row>
    <row r="984" spans="7:7" ht="12.75" customHeight="1" x14ac:dyDescent="0.15">
      <c r="G984" s="548"/>
    </row>
    <row r="985" spans="7:7" ht="12.75" customHeight="1" x14ac:dyDescent="0.15">
      <c r="G985" s="548"/>
    </row>
    <row r="986" spans="7:7" ht="12.75" customHeight="1" x14ac:dyDescent="0.15">
      <c r="G986" s="548"/>
    </row>
    <row r="987" spans="7:7" ht="12.75" customHeight="1" x14ac:dyDescent="0.15">
      <c r="G987" s="548"/>
    </row>
    <row r="988" spans="7:7" ht="12.75" customHeight="1" x14ac:dyDescent="0.15">
      <c r="G988" s="548"/>
    </row>
    <row r="989" spans="7:7" ht="12.75" customHeight="1" x14ac:dyDescent="0.15">
      <c r="G989" s="548"/>
    </row>
    <row r="990" spans="7:7" ht="12.75" customHeight="1" x14ac:dyDescent="0.15">
      <c r="G990" s="548"/>
    </row>
    <row r="991" spans="7:7" ht="12.75" customHeight="1" x14ac:dyDescent="0.15">
      <c r="G991" s="548"/>
    </row>
    <row r="992" spans="7:7" ht="12.75" customHeight="1" x14ac:dyDescent="0.15">
      <c r="G992" s="548"/>
    </row>
    <row r="993" spans="7:7" ht="12.75" customHeight="1" x14ac:dyDescent="0.15">
      <c r="G993" s="548"/>
    </row>
    <row r="994" spans="7:7" ht="12.75" customHeight="1" x14ac:dyDescent="0.15">
      <c r="G994" s="548"/>
    </row>
    <row r="995" spans="7:7" ht="12.75" customHeight="1" x14ac:dyDescent="0.15">
      <c r="G995" s="548"/>
    </row>
    <row r="996" spans="7:7" ht="12.75" customHeight="1" x14ac:dyDescent="0.15">
      <c r="G996" s="548"/>
    </row>
    <row r="997" spans="7:7" ht="12.75" customHeight="1" x14ac:dyDescent="0.15">
      <c r="G997" s="548"/>
    </row>
    <row r="998" spans="7:7" ht="12.75" customHeight="1" x14ac:dyDescent="0.15">
      <c r="G998" s="548"/>
    </row>
    <row r="999" spans="7:7" ht="12.75" customHeight="1" x14ac:dyDescent="0.15">
      <c r="G999" s="548"/>
    </row>
    <row r="1000" spans="7:7" ht="12.75" customHeight="1" x14ac:dyDescent="0.15">
      <c r="G1000" s="548"/>
    </row>
  </sheetData>
  <conditionalFormatting sqref="A5:A30">
    <cfRule type="cellIs" dxfId="29" priority="1" operator="equal">
      <formula>"ERROR-Describe Revenue"</formula>
    </cfRule>
    <cfRule type="cellIs" dxfId="28" priority="2" operator="equal">
      <formula>"Ok"</formula>
    </cfRule>
  </conditionalFormatting>
  <conditionalFormatting sqref="C2:C3">
    <cfRule type="containsText" dxfId="27" priority="3" operator="containsText" text="Error">
      <formula>NOT(ISERROR(SEARCH(("Error"),(C2))))</formula>
    </cfRule>
    <cfRule type="cellIs" dxfId="26" priority="4" operator="equal">
      <formula>"OK"</formula>
    </cfRule>
    <cfRule type="cellIs" dxfId="25" priority="5" operator="equal">
      <formula>"ERROR -Please describe revenue."</formula>
    </cfRule>
  </conditionalFormatting>
  <conditionalFormatting sqref="D2">
    <cfRule type="containsText" dxfId="24" priority="6" operator="containsText" text="Problem">
      <formula>NOT(ISERROR(SEARCH(("Problem"),(D2))))</formula>
    </cfRule>
    <cfRule type="containsText" dxfId="23" priority="7" operator="containsText" text="Good">
      <formula>NOT(ISERROR(SEARCH(("Good"),(D2))))</formula>
    </cfRule>
  </conditionalFormatting>
  <conditionalFormatting sqref="I5:I48">
    <cfRule type="cellIs" dxfId="22" priority="8" operator="equal">
      <formula>"ERROR-Describe Expenditures"</formula>
    </cfRule>
    <cfRule type="cellIs" dxfId="21" priority="9" operator="equal">
      <formula>"Ok"</formula>
    </cfRule>
  </conditionalFormatting>
  <pageMargins left="0.25" right="0.25" top="0.5" bottom="0.5" header="0" footer="0"/>
  <pageSetup orientation="landscape"/>
  <headerFooter>
    <oddHeader>&amp;CItemizations&amp;RPage &amp;P</oddHeader>
    <oddFooter>&amp;L&amp;F&amp;R&amp;D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showGridLines="0" workbookViewId="0"/>
  </sheetViews>
  <sheetFormatPr baseColWidth="10" defaultColWidth="12.6640625" defaultRowHeight="15" customHeight="1" x14ac:dyDescent="0.15"/>
  <cols>
    <col min="1" max="1" width="2.33203125" customWidth="1"/>
    <col min="2" max="2" width="28.1640625" customWidth="1"/>
    <col min="3" max="7" width="16.6640625" customWidth="1"/>
    <col min="8" max="26" width="9.1640625" customWidth="1"/>
  </cols>
  <sheetData>
    <row r="1" spans="1:26" ht="39.75" customHeight="1" x14ac:dyDescent="0.15">
      <c r="A1" s="560"/>
      <c r="B1" s="1012" t="s">
        <v>828</v>
      </c>
      <c r="C1" s="981"/>
      <c r="D1" s="981"/>
      <c r="E1" s="981"/>
      <c r="F1" s="981"/>
      <c r="G1" s="982"/>
      <c r="H1" s="560"/>
      <c r="I1" s="560"/>
      <c r="J1" s="560"/>
      <c r="K1" s="560"/>
      <c r="L1" s="560"/>
      <c r="M1" s="560"/>
      <c r="N1" s="560"/>
      <c r="O1" s="560"/>
      <c r="P1" s="560"/>
      <c r="Q1" s="560"/>
      <c r="R1" s="560"/>
      <c r="S1" s="560"/>
      <c r="T1" s="560"/>
      <c r="U1" s="560"/>
      <c r="V1" s="560"/>
      <c r="W1" s="560"/>
      <c r="X1" s="560"/>
      <c r="Y1" s="560"/>
      <c r="Z1" s="560"/>
    </row>
    <row r="2" spans="1:26" ht="13.5" customHeight="1" x14ac:dyDescent="0.2">
      <c r="A2" s="18"/>
      <c r="B2" s="89" t="s">
        <v>829</v>
      </c>
      <c r="C2" s="561" t="s">
        <v>830</v>
      </c>
      <c r="D2" s="561" t="s">
        <v>831</v>
      </c>
      <c r="E2" s="561" t="s">
        <v>832</v>
      </c>
      <c r="F2" s="561" t="s">
        <v>833</v>
      </c>
      <c r="G2" s="561" t="s">
        <v>834</v>
      </c>
      <c r="H2" s="18"/>
      <c r="I2" s="18"/>
      <c r="J2" s="18"/>
      <c r="K2" s="18"/>
      <c r="L2" s="18"/>
      <c r="M2" s="18"/>
      <c r="N2" s="18"/>
      <c r="O2" s="18"/>
      <c r="P2" s="18"/>
      <c r="Q2" s="18"/>
      <c r="R2" s="18"/>
      <c r="S2" s="18"/>
      <c r="T2" s="18"/>
      <c r="U2" s="18"/>
      <c r="V2" s="18"/>
      <c r="W2" s="18"/>
      <c r="X2" s="18"/>
      <c r="Y2" s="18"/>
      <c r="Z2" s="18"/>
    </row>
    <row r="3" spans="1:26" ht="13.5" customHeight="1" x14ac:dyDescent="0.15">
      <c r="A3" s="562"/>
      <c r="B3" s="563" t="s">
        <v>835</v>
      </c>
      <c r="C3" s="564">
        <f>'BudgetSum 2-4'!C9</f>
        <v>14519289</v>
      </c>
      <c r="D3" s="564">
        <f>'BudgetSum 2-4'!D9</f>
        <v>1684177</v>
      </c>
      <c r="E3" s="564">
        <f>'BudgetSum 2-4'!F9</f>
        <v>853111</v>
      </c>
      <c r="F3" s="564">
        <f>'BudgetSum 2-4'!I9</f>
        <v>0</v>
      </c>
      <c r="G3" s="565">
        <f t="shared" ref="G3:G4" si="0">SUM(C3:F3)</f>
        <v>17056577</v>
      </c>
      <c r="H3" s="562"/>
      <c r="I3" s="562"/>
      <c r="J3" s="562"/>
      <c r="K3" s="562"/>
      <c r="L3" s="562"/>
      <c r="M3" s="562"/>
      <c r="N3" s="562"/>
      <c r="O3" s="562"/>
      <c r="P3" s="562"/>
      <c r="Q3" s="562"/>
      <c r="R3" s="562"/>
      <c r="S3" s="562"/>
      <c r="T3" s="562"/>
      <c r="U3" s="562"/>
      <c r="V3" s="562"/>
      <c r="W3" s="562"/>
      <c r="X3" s="562"/>
      <c r="Y3" s="562"/>
      <c r="Z3" s="562"/>
    </row>
    <row r="4" spans="1:26" ht="13.5" customHeight="1" x14ac:dyDescent="0.15">
      <c r="A4" s="562"/>
      <c r="B4" s="563" t="s">
        <v>836</v>
      </c>
      <c r="C4" s="566">
        <f>'BudgetSum 2-4'!C19</f>
        <v>14202457</v>
      </c>
      <c r="D4" s="566">
        <f>'BudgetSum 2-4'!D19</f>
        <v>2527623</v>
      </c>
      <c r="E4" s="566">
        <f>'BudgetSum 2-4'!F19</f>
        <v>739070</v>
      </c>
      <c r="F4" s="567"/>
      <c r="G4" s="568">
        <f t="shared" si="0"/>
        <v>17469150</v>
      </c>
      <c r="H4" s="562"/>
      <c r="I4" s="562"/>
      <c r="J4" s="562"/>
      <c r="K4" s="562"/>
      <c r="L4" s="562"/>
      <c r="M4" s="562"/>
      <c r="N4" s="562"/>
      <c r="O4" s="562"/>
      <c r="P4" s="562"/>
      <c r="Q4" s="562"/>
      <c r="R4" s="562"/>
      <c r="S4" s="562"/>
      <c r="T4" s="562"/>
      <c r="U4" s="562"/>
      <c r="V4" s="562"/>
      <c r="W4" s="562"/>
      <c r="X4" s="562"/>
      <c r="Y4" s="562"/>
      <c r="Z4" s="562"/>
    </row>
    <row r="5" spans="1:26" ht="13.5" customHeight="1" x14ac:dyDescent="0.15">
      <c r="A5" s="562"/>
      <c r="B5" s="569" t="s">
        <v>837</v>
      </c>
      <c r="C5" s="570">
        <f t="shared" ref="C5:F5" si="1">(C3-C4)</f>
        <v>316832</v>
      </c>
      <c r="D5" s="570">
        <f t="shared" si="1"/>
        <v>-843446</v>
      </c>
      <c r="E5" s="570">
        <f t="shared" si="1"/>
        <v>114041</v>
      </c>
      <c r="F5" s="566">
        <f t="shared" si="1"/>
        <v>0</v>
      </c>
      <c r="G5" s="571">
        <f>SUM(G3-G4)</f>
        <v>-412573</v>
      </c>
      <c r="H5" s="562"/>
      <c r="I5" s="562"/>
      <c r="J5" s="562"/>
      <c r="K5" s="562"/>
      <c r="L5" s="562"/>
      <c r="M5" s="562"/>
      <c r="N5" s="562"/>
      <c r="O5" s="562"/>
      <c r="P5" s="562"/>
      <c r="Q5" s="562"/>
      <c r="R5" s="562"/>
      <c r="S5" s="562"/>
      <c r="T5" s="562"/>
      <c r="U5" s="562"/>
      <c r="V5" s="562"/>
      <c r="W5" s="562"/>
      <c r="X5" s="562"/>
      <c r="Y5" s="562"/>
      <c r="Z5" s="562"/>
    </row>
    <row r="6" spans="1:26" ht="13.5" customHeight="1" x14ac:dyDescent="0.15">
      <c r="A6" s="562"/>
      <c r="B6" s="572" t="str">
        <f>"Estimated Fund Balance - June 30, "&amp;'B24'!L2</f>
        <v>Estimated Fund Balance - June 30, 2024</v>
      </c>
      <c r="C6" s="573">
        <f>'BudgetSum 2-4'!C81</f>
        <v>14002938</v>
      </c>
      <c r="D6" s="573">
        <f>'BudgetSum 2-4'!D81</f>
        <v>1369236</v>
      </c>
      <c r="E6" s="573">
        <f>'BudgetSum 2-4'!F81</f>
        <v>905739</v>
      </c>
      <c r="F6" s="573">
        <f>'BudgetSum 2-4'!I81</f>
        <v>0</v>
      </c>
      <c r="G6" s="571">
        <f>SUM(C6:F6)</f>
        <v>16277913</v>
      </c>
      <c r="H6" s="562"/>
      <c r="I6" s="562"/>
      <c r="J6" s="562"/>
      <c r="K6" s="562"/>
      <c r="L6" s="562"/>
      <c r="M6" s="562"/>
      <c r="N6" s="562"/>
      <c r="O6" s="562"/>
      <c r="P6" s="562"/>
      <c r="Q6" s="562"/>
      <c r="R6" s="562"/>
      <c r="S6" s="562"/>
      <c r="T6" s="562"/>
      <c r="U6" s="562"/>
      <c r="V6" s="562"/>
      <c r="W6" s="562"/>
      <c r="X6" s="562"/>
      <c r="Y6" s="562"/>
      <c r="Z6" s="562"/>
    </row>
    <row r="7" spans="1:26" ht="52.5" customHeight="1" x14ac:dyDescent="0.2">
      <c r="A7" s="18"/>
      <c r="B7" s="18"/>
      <c r="C7" s="18"/>
      <c r="D7" s="1013" t="str">
        <f>IF(Cover!B3="X", "Deficit Reduction Plan is not required", IF(AND(G5&lt;0,G6&gt;=0,ABS(G5*3)&gt;ABS(G6)),B17,IF(AND(G5&lt;0,G6&gt;0,ABS(G5*3)&lt;=ABS(G6)),B18,IF(AND(G5&lt;0,G6&lt;0),B17,IF(G6=0,B20,B19)))))</f>
        <v>Unbalanced budget; however, a Deficit Reduction Plan is not required at this time.</v>
      </c>
      <c r="E7" s="1014"/>
      <c r="F7" s="1014"/>
      <c r="G7" s="1015"/>
      <c r="H7" s="18"/>
      <c r="I7" s="18"/>
      <c r="J7" s="18"/>
      <c r="K7" s="18"/>
      <c r="L7" s="18"/>
      <c r="M7" s="18"/>
      <c r="N7" s="18"/>
      <c r="O7" s="18"/>
      <c r="P7" s="18"/>
      <c r="Q7" s="18"/>
      <c r="R7" s="18"/>
      <c r="S7" s="18"/>
      <c r="T7" s="18"/>
      <c r="U7" s="18"/>
      <c r="V7" s="18"/>
      <c r="W7" s="18"/>
      <c r="X7" s="18"/>
      <c r="Y7" s="18"/>
      <c r="Z7" s="18"/>
    </row>
    <row r="8" spans="1:26" ht="10.5" customHeight="1" x14ac:dyDescent="0.2">
      <c r="A8" s="18"/>
      <c r="B8" s="1009" t="str">
        <f>"A deficit reduction plan is required if the local board of education adopts (or amends) the "&amp;'B24'!L2-1&amp;-'B24'!L2</f>
        <v>A deficit reduction plan is required if the local board of education adopts (or amends) the 2023-2024</v>
      </c>
      <c r="C8" s="937"/>
      <c r="D8" s="937"/>
      <c r="E8" s="1016" t="s">
        <v>838</v>
      </c>
      <c r="F8" s="1017"/>
      <c r="G8" s="18"/>
      <c r="H8" s="18"/>
      <c r="I8" s="18"/>
      <c r="J8" s="18"/>
      <c r="K8" s="18"/>
      <c r="L8" s="18"/>
      <c r="M8" s="18"/>
      <c r="N8" s="18"/>
      <c r="O8" s="18"/>
      <c r="P8" s="18"/>
      <c r="Q8" s="18"/>
      <c r="R8" s="18"/>
      <c r="S8" s="18"/>
      <c r="T8" s="18"/>
      <c r="U8" s="18"/>
      <c r="V8" s="18"/>
      <c r="W8" s="18"/>
      <c r="X8" s="18"/>
      <c r="Y8" s="18"/>
      <c r="Z8" s="18"/>
    </row>
    <row r="9" spans="1:26" ht="22.5" customHeight="1" x14ac:dyDescent="0.2">
      <c r="A9" s="18"/>
      <c r="B9" s="1018" t="s">
        <v>839</v>
      </c>
      <c r="C9" s="937"/>
      <c r="D9" s="937"/>
      <c r="E9" s="937"/>
      <c r="F9" s="937"/>
      <c r="G9" s="18"/>
      <c r="H9" s="18"/>
      <c r="I9" s="18"/>
      <c r="J9" s="18"/>
      <c r="K9" s="18"/>
      <c r="L9" s="18"/>
      <c r="M9" s="18"/>
      <c r="N9" s="18"/>
      <c r="O9" s="18"/>
      <c r="P9" s="18"/>
      <c r="Q9" s="18"/>
      <c r="R9" s="18"/>
      <c r="S9" s="18"/>
      <c r="T9" s="18"/>
      <c r="U9" s="18"/>
      <c r="V9" s="18"/>
      <c r="W9" s="18"/>
      <c r="X9" s="18"/>
      <c r="Y9" s="18"/>
      <c r="Z9" s="18"/>
    </row>
    <row r="10" spans="1:26" ht="3.75" customHeight="1" x14ac:dyDescent="0.2">
      <c r="A10" s="18"/>
      <c r="B10" s="574"/>
      <c r="C10" s="575"/>
      <c r="D10" s="575"/>
      <c r="E10" s="575"/>
      <c r="F10" s="575"/>
      <c r="G10" s="18"/>
      <c r="H10" s="18"/>
      <c r="I10" s="18"/>
      <c r="J10" s="18"/>
      <c r="K10" s="18"/>
      <c r="L10" s="18"/>
      <c r="M10" s="18"/>
      <c r="N10" s="18"/>
      <c r="O10" s="18"/>
      <c r="P10" s="18"/>
      <c r="Q10" s="18"/>
      <c r="R10" s="18"/>
      <c r="S10" s="18"/>
      <c r="T10" s="18"/>
      <c r="U10" s="18"/>
      <c r="V10" s="18"/>
      <c r="W10" s="18"/>
      <c r="X10" s="18"/>
      <c r="Y10" s="18"/>
      <c r="Z10" s="18"/>
    </row>
    <row r="11" spans="1:26" ht="27.75" customHeight="1" x14ac:dyDescent="0.2">
      <c r="A11" s="18"/>
      <c r="B11" s="1019" t="s">
        <v>840</v>
      </c>
      <c r="C11" s="937"/>
      <c r="D11" s="937"/>
      <c r="E11" s="937"/>
      <c r="F11" s="937"/>
      <c r="G11" s="69"/>
      <c r="H11" s="18"/>
      <c r="I11" s="18"/>
      <c r="J11" s="18"/>
      <c r="K11" s="18"/>
      <c r="L11" s="18"/>
      <c r="M11" s="18"/>
      <c r="N11" s="18"/>
      <c r="O11" s="18"/>
      <c r="P11" s="18"/>
      <c r="Q11" s="18"/>
      <c r="R11" s="18"/>
      <c r="S11" s="18"/>
      <c r="T11" s="18"/>
      <c r="U11" s="18"/>
      <c r="V11" s="18"/>
      <c r="W11" s="18"/>
      <c r="X11" s="18"/>
      <c r="Y11" s="18"/>
      <c r="Z11" s="18"/>
    </row>
    <row r="12" spans="1:26" ht="3.75" customHeight="1" x14ac:dyDescent="0.2">
      <c r="A12" s="18"/>
      <c r="B12" s="576"/>
      <c r="C12" s="577"/>
      <c r="D12" s="577"/>
      <c r="E12" s="577"/>
      <c r="F12" s="577"/>
      <c r="G12" s="69"/>
      <c r="H12" s="18"/>
      <c r="I12" s="18"/>
      <c r="J12" s="18"/>
      <c r="K12" s="18"/>
      <c r="L12" s="18"/>
      <c r="M12" s="18"/>
      <c r="N12" s="18"/>
      <c r="O12" s="18"/>
      <c r="P12" s="18"/>
      <c r="Q12" s="18"/>
      <c r="R12" s="18"/>
      <c r="S12" s="18"/>
      <c r="T12" s="18"/>
      <c r="U12" s="18"/>
      <c r="V12" s="18"/>
      <c r="W12" s="18"/>
      <c r="X12" s="18"/>
      <c r="Y12" s="18"/>
      <c r="Z12" s="18"/>
    </row>
    <row r="13" spans="1:26" ht="13.5" customHeight="1" x14ac:dyDescent="0.2">
      <c r="A13" s="18"/>
      <c r="B13" s="1009" t="str">
        <f>"Per School Code (105 ILCS 5/17-1) - If the Deficit AFR Summary Information tab from the "&amp;'B24'!L2-2&amp;"-"&amp;'B24'!L2-1</f>
        <v>Per School Code (105 ILCS 5/17-1) - If the Deficit AFR Summary Information tab from the 2022-2023</v>
      </c>
      <c r="C13" s="937"/>
      <c r="D13" s="937"/>
      <c r="E13" s="1009" t="s">
        <v>841</v>
      </c>
      <c r="F13" s="937"/>
      <c r="G13" s="69"/>
      <c r="H13" s="18"/>
      <c r="I13" s="18"/>
      <c r="J13" s="18"/>
      <c r="K13" s="18"/>
      <c r="L13" s="18"/>
      <c r="M13" s="18"/>
      <c r="N13" s="18"/>
      <c r="O13" s="18"/>
      <c r="P13" s="18"/>
      <c r="Q13" s="18"/>
      <c r="R13" s="18"/>
      <c r="S13" s="18"/>
      <c r="T13" s="18"/>
      <c r="U13" s="18"/>
      <c r="V13" s="18"/>
      <c r="W13" s="18"/>
      <c r="X13" s="18"/>
      <c r="Y13" s="18"/>
      <c r="Z13" s="18"/>
    </row>
    <row r="14" spans="1:26" ht="26.25" customHeight="1" x14ac:dyDescent="0.2">
      <c r="A14" s="18"/>
      <c r="B14" s="1010" t="s">
        <v>842</v>
      </c>
      <c r="C14" s="937"/>
      <c r="D14" s="937"/>
      <c r="E14" s="937"/>
      <c r="F14" s="937"/>
      <c r="G14" s="69"/>
      <c r="H14" s="18"/>
      <c r="I14" s="18"/>
      <c r="J14" s="18"/>
      <c r="K14" s="18"/>
      <c r="L14" s="18"/>
      <c r="M14" s="18"/>
      <c r="N14" s="18"/>
      <c r="O14" s="18"/>
      <c r="P14" s="18"/>
      <c r="Q14" s="18"/>
      <c r="R14" s="18"/>
      <c r="S14" s="18"/>
      <c r="T14" s="18"/>
      <c r="U14" s="18"/>
      <c r="V14" s="18"/>
      <c r="W14" s="18"/>
      <c r="X14" s="18"/>
      <c r="Y14" s="18"/>
      <c r="Z14" s="18"/>
    </row>
    <row r="15" spans="1:26" ht="14.25" customHeight="1" x14ac:dyDescent="0.2">
      <c r="A15" s="18"/>
      <c r="B15" s="83" t="s">
        <v>843</v>
      </c>
      <c r="C15" s="578"/>
      <c r="D15" s="578"/>
      <c r="E15" s="578"/>
      <c r="F15" s="579"/>
      <c r="G15" s="69"/>
      <c r="H15" s="18"/>
      <c r="I15" s="18"/>
      <c r="J15" s="18"/>
      <c r="K15" s="18"/>
      <c r="L15" s="18"/>
      <c r="M15" s="18"/>
      <c r="N15" s="18"/>
      <c r="O15" s="18"/>
      <c r="P15" s="18"/>
      <c r="Q15" s="18"/>
      <c r="R15" s="18"/>
      <c r="S15" s="18"/>
      <c r="T15" s="18"/>
      <c r="U15" s="18"/>
      <c r="V15" s="18"/>
      <c r="W15" s="18"/>
      <c r="X15" s="18"/>
      <c r="Y15" s="18"/>
      <c r="Z15" s="18"/>
    </row>
    <row r="16" spans="1:26" ht="30.75" customHeight="1" x14ac:dyDescent="0.2">
      <c r="A16" s="18"/>
      <c r="B16" s="69"/>
      <c r="C16" s="437"/>
      <c r="D16" s="437"/>
      <c r="E16" s="437"/>
      <c r="F16" s="69"/>
      <c r="G16" s="69"/>
      <c r="H16" s="18"/>
      <c r="I16" s="18"/>
      <c r="J16" s="18"/>
      <c r="K16" s="18"/>
      <c r="L16" s="18"/>
      <c r="M16" s="18"/>
      <c r="N16" s="18"/>
      <c r="O16" s="18"/>
      <c r="P16" s="18"/>
      <c r="Q16" s="18"/>
      <c r="R16" s="18"/>
      <c r="S16" s="18"/>
      <c r="T16" s="18"/>
      <c r="U16" s="18"/>
      <c r="V16" s="18"/>
      <c r="W16" s="18"/>
      <c r="X16" s="18"/>
      <c r="Y16" s="18"/>
      <c r="Z16" s="18"/>
    </row>
    <row r="17" spans="1:26" ht="40.5" hidden="1" customHeight="1" x14ac:dyDescent="0.2">
      <c r="A17" s="18"/>
      <c r="B17" s="1011" t="s">
        <v>844</v>
      </c>
      <c r="C17" s="937"/>
      <c r="D17" s="937"/>
      <c r="E17" s="937"/>
      <c r="F17" s="937"/>
      <c r="G17" s="18" t="s">
        <v>845</v>
      </c>
      <c r="H17" s="18"/>
      <c r="I17" s="18"/>
      <c r="J17" s="18"/>
      <c r="K17" s="18"/>
      <c r="L17" s="18"/>
      <c r="M17" s="18"/>
      <c r="N17" s="18"/>
      <c r="O17" s="18"/>
      <c r="P17" s="18"/>
      <c r="Q17" s="18"/>
      <c r="R17" s="18"/>
      <c r="S17" s="18"/>
      <c r="T17" s="18"/>
      <c r="U17" s="18"/>
      <c r="V17" s="18"/>
      <c r="W17" s="18"/>
      <c r="X17" s="18"/>
      <c r="Y17" s="18"/>
      <c r="Z17" s="18"/>
    </row>
    <row r="18" spans="1:26" ht="13.5" hidden="1" customHeight="1" x14ac:dyDescent="0.2">
      <c r="A18" s="18"/>
      <c r="B18" s="18" t="s">
        <v>846</v>
      </c>
      <c r="C18" s="18"/>
      <c r="D18" s="18"/>
      <c r="E18" s="18"/>
      <c r="F18" s="18"/>
      <c r="G18" s="28" t="s">
        <v>847</v>
      </c>
      <c r="H18" s="18"/>
      <c r="I18" s="18"/>
      <c r="J18" s="18"/>
      <c r="K18" s="18"/>
      <c r="L18" s="18"/>
      <c r="M18" s="18"/>
      <c r="N18" s="18"/>
      <c r="O18" s="18"/>
      <c r="P18" s="18"/>
      <c r="Q18" s="18"/>
      <c r="R18" s="18"/>
      <c r="S18" s="18"/>
      <c r="T18" s="18"/>
      <c r="U18" s="18"/>
      <c r="V18" s="18"/>
      <c r="W18" s="18"/>
      <c r="X18" s="18"/>
      <c r="Y18" s="18"/>
      <c r="Z18" s="18"/>
    </row>
    <row r="19" spans="1:26" ht="13.5" hidden="1" customHeight="1" x14ac:dyDescent="0.2">
      <c r="A19" s="18"/>
      <c r="B19" s="18" t="s">
        <v>848</v>
      </c>
      <c r="C19" s="18"/>
      <c r="D19" s="18"/>
      <c r="E19" s="18"/>
      <c r="F19" s="18"/>
      <c r="G19" s="28" t="s">
        <v>847</v>
      </c>
      <c r="H19" s="18"/>
      <c r="I19" s="18"/>
      <c r="J19" s="18"/>
      <c r="K19" s="18"/>
      <c r="L19" s="18"/>
      <c r="M19" s="18"/>
      <c r="N19" s="18"/>
      <c r="O19" s="18"/>
      <c r="P19" s="18"/>
      <c r="Q19" s="18"/>
      <c r="R19" s="18"/>
      <c r="S19" s="18"/>
      <c r="T19" s="18"/>
      <c r="U19" s="18"/>
      <c r="V19" s="18"/>
      <c r="W19" s="18"/>
      <c r="X19" s="18"/>
      <c r="Y19" s="18"/>
      <c r="Z19" s="18"/>
    </row>
    <row r="20" spans="1:26" ht="13.5" hidden="1" customHeight="1" x14ac:dyDescent="0.2">
      <c r="A20" s="18"/>
      <c r="B20" s="18" t="s">
        <v>849</v>
      </c>
      <c r="C20" s="18"/>
      <c r="D20" s="18"/>
      <c r="E20" s="18"/>
      <c r="F20" s="18"/>
      <c r="G20" s="18" t="s">
        <v>850</v>
      </c>
      <c r="H20" s="18"/>
      <c r="I20" s="18"/>
      <c r="J20" s="18"/>
      <c r="K20" s="18"/>
      <c r="L20" s="18"/>
      <c r="M20" s="18"/>
      <c r="N20" s="18"/>
      <c r="O20" s="18"/>
      <c r="P20" s="18"/>
      <c r="Q20" s="18"/>
      <c r="R20" s="18"/>
      <c r="S20" s="18"/>
      <c r="T20" s="18"/>
      <c r="U20" s="18"/>
      <c r="V20" s="18"/>
      <c r="W20" s="18"/>
      <c r="X20" s="18"/>
      <c r="Y20" s="18"/>
      <c r="Z20" s="18"/>
    </row>
    <row r="21" spans="1:26" ht="13.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2">
      <c r="A49" s="18"/>
      <c r="B49" s="18"/>
      <c r="C49" s="18"/>
      <c r="D49" s="2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0">
    <mergeCell ref="B13:D13"/>
    <mergeCell ref="B14:F14"/>
    <mergeCell ref="B17:F17"/>
    <mergeCell ref="B1:G1"/>
    <mergeCell ref="D7:G7"/>
    <mergeCell ref="B8:D8"/>
    <mergeCell ref="E8:F8"/>
    <mergeCell ref="B9:F9"/>
    <mergeCell ref="B11:F11"/>
    <mergeCell ref="E13:F13"/>
  </mergeCells>
  <pageMargins left="0.25" right="0.25" top="0.5" bottom="0.5" header="0" footer="0"/>
  <pageSetup orientation="landscape"/>
  <headerFooter>
    <oddHeader>&amp;RPage &amp;P</oddHeader>
    <oddFooter>&amp;L&amp;F&amp;R&amp;D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baseColWidth="10" defaultColWidth="12.6640625" defaultRowHeight="15" customHeight="1" x14ac:dyDescent="0.15"/>
  <cols>
    <col min="1" max="1" width="46.33203125" customWidth="1"/>
    <col min="2" max="2" width="5.5" customWidth="1"/>
    <col min="3" max="22" width="13.6640625" customWidth="1"/>
    <col min="23" max="26" width="14.6640625" customWidth="1"/>
  </cols>
  <sheetData>
    <row r="1" spans="1:26" ht="21.75" customHeight="1" x14ac:dyDescent="0.15">
      <c r="A1" s="581" t="s">
        <v>851</v>
      </c>
      <c r="B1" s="582"/>
      <c r="C1" s="1020" t="s">
        <v>852</v>
      </c>
      <c r="D1" s="1021"/>
      <c r="E1" s="1021"/>
      <c r="F1" s="1021"/>
      <c r="G1" s="1022"/>
      <c r="H1" s="583"/>
      <c r="I1" s="584"/>
      <c r="J1" s="584"/>
      <c r="K1" s="584"/>
      <c r="L1" s="585"/>
      <c r="M1" s="586"/>
      <c r="N1" s="586"/>
      <c r="O1" s="586"/>
      <c r="P1" s="586"/>
      <c r="Q1" s="586"/>
      <c r="R1" s="583"/>
      <c r="S1" s="584"/>
      <c r="T1" s="584"/>
      <c r="U1" s="584"/>
      <c r="V1" s="585"/>
      <c r="W1" s="1020" t="s">
        <v>853</v>
      </c>
      <c r="X1" s="1021"/>
      <c r="Y1" s="1021"/>
      <c r="Z1" s="1022"/>
    </row>
    <row r="2" spans="1:26" ht="11.25" customHeight="1" x14ac:dyDescent="0.15">
      <c r="A2" s="587"/>
      <c r="B2" s="588"/>
      <c r="C2" s="1023" t="s">
        <v>854</v>
      </c>
      <c r="D2" s="1024"/>
      <c r="E2" s="1024"/>
      <c r="F2" s="1024"/>
      <c r="G2" s="1025"/>
      <c r="H2" s="1026" t="s">
        <v>854</v>
      </c>
      <c r="I2" s="1024"/>
      <c r="J2" s="1024"/>
      <c r="K2" s="1024"/>
      <c r="L2" s="1027"/>
      <c r="M2" s="1023" t="s">
        <v>854</v>
      </c>
      <c r="N2" s="1024"/>
      <c r="O2" s="1024"/>
      <c r="P2" s="1024"/>
      <c r="Q2" s="1025"/>
      <c r="R2" s="1026" t="s">
        <v>854</v>
      </c>
      <c r="S2" s="1024"/>
      <c r="T2" s="1024"/>
      <c r="U2" s="1024"/>
      <c r="V2" s="1027"/>
      <c r="W2" s="1028" t="s">
        <v>855</v>
      </c>
      <c r="X2" s="1024"/>
      <c r="Y2" s="1024"/>
      <c r="Z2" s="1027"/>
    </row>
    <row r="3" spans="1:26" ht="13.5" customHeight="1" x14ac:dyDescent="0.2">
      <c r="A3" s="589" t="str">
        <f>Cover!H14</f>
        <v>19022062002</v>
      </c>
      <c r="B3" s="590"/>
      <c r="C3" s="1034" t="str">
        <f>"FY"&amp;'B24'!L2-1&amp;-'B24'!L2</f>
        <v>FY2023-2024</v>
      </c>
      <c r="D3" s="1024"/>
      <c r="E3" s="1024"/>
      <c r="F3" s="1024"/>
      <c r="G3" s="1025"/>
      <c r="H3" s="1035" t="str">
        <f>"FY"&amp;'B24'!L2&amp;-'B24'!L2-1</f>
        <v>FY2024-2025</v>
      </c>
      <c r="I3" s="1024"/>
      <c r="J3" s="1024"/>
      <c r="K3" s="1024"/>
      <c r="L3" s="1027"/>
      <c r="M3" s="1036" t="str">
        <f>"FY"&amp;'B24'!L2+1&amp;-'B24'!L2-2</f>
        <v>FY2025-2026</v>
      </c>
      <c r="N3" s="1024"/>
      <c r="O3" s="1024"/>
      <c r="P3" s="1024"/>
      <c r="Q3" s="1025"/>
      <c r="R3" s="1035" t="str">
        <f>"FY"&amp;'B24'!L2+2&amp;-'B24'!L2-3</f>
        <v>FY2026-2027</v>
      </c>
      <c r="S3" s="1024"/>
      <c r="T3" s="1024"/>
      <c r="U3" s="1024"/>
      <c r="V3" s="1027"/>
      <c r="W3" s="1028" t="s">
        <v>854</v>
      </c>
      <c r="X3" s="1024"/>
      <c r="Y3" s="1024"/>
      <c r="Z3" s="1027"/>
    </row>
    <row r="4" spans="1:26" ht="13.5" customHeight="1" x14ac:dyDescent="0.2">
      <c r="A4" s="591" t="s">
        <v>856</v>
      </c>
      <c r="B4" s="592"/>
      <c r="C4" s="593"/>
      <c r="D4" s="593"/>
      <c r="E4" s="593"/>
      <c r="F4" s="593"/>
      <c r="G4" s="593"/>
      <c r="H4" s="594"/>
      <c r="I4" s="595"/>
      <c r="J4" s="1029"/>
      <c r="K4" s="1025"/>
      <c r="L4" s="596"/>
      <c r="M4" s="597"/>
      <c r="N4" s="597"/>
      <c r="O4" s="1023"/>
      <c r="P4" s="1025"/>
      <c r="Q4" s="597"/>
      <c r="R4" s="594"/>
      <c r="S4" s="595"/>
      <c r="T4" s="1029"/>
      <c r="U4" s="1025"/>
      <c r="V4" s="596"/>
      <c r="W4" s="1030" t="s">
        <v>857</v>
      </c>
      <c r="X4" s="1025"/>
      <c r="Y4" s="598"/>
      <c r="Z4" s="599"/>
    </row>
    <row r="5" spans="1:26" ht="16.5" customHeight="1" x14ac:dyDescent="0.2">
      <c r="A5" s="600" t="str">
        <f>Cover!H13</f>
        <v>Gower SD 62</v>
      </c>
      <c r="B5" s="601"/>
      <c r="C5" s="602"/>
      <c r="D5" s="602"/>
      <c r="E5" s="602"/>
      <c r="F5" s="602"/>
      <c r="G5" s="602"/>
      <c r="H5" s="603"/>
      <c r="I5" s="604"/>
      <c r="J5" s="604"/>
      <c r="K5" s="604"/>
      <c r="L5" s="605"/>
      <c r="M5" s="602"/>
      <c r="N5" s="602"/>
      <c r="O5" s="602"/>
      <c r="P5" s="602"/>
      <c r="Q5" s="602"/>
      <c r="R5" s="603"/>
      <c r="S5" s="604"/>
      <c r="T5" s="604"/>
      <c r="U5" s="604"/>
      <c r="V5" s="605"/>
      <c r="W5" s="602"/>
      <c r="X5" s="606"/>
      <c r="Y5" s="607" t="s">
        <v>858</v>
      </c>
      <c r="Z5" s="608"/>
    </row>
    <row r="6" spans="1:26" ht="13.5" customHeight="1" x14ac:dyDescent="0.15">
      <c r="A6" s="609" t="s">
        <v>859</v>
      </c>
      <c r="B6" s="610"/>
      <c r="C6" s="561" t="s">
        <v>860</v>
      </c>
      <c r="D6" s="561" t="s">
        <v>861</v>
      </c>
      <c r="E6" s="561" t="s">
        <v>862</v>
      </c>
      <c r="F6" s="561" t="s">
        <v>863</v>
      </c>
      <c r="G6" s="561" t="s">
        <v>542</v>
      </c>
      <c r="H6" s="561" t="s">
        <v>860</v>
      </c>
      <c r="I6" s="561" t="s">
        <v>861</v>
      </c>
      <c r="J6" s="561" t="s">
        <v>862</v>
      </c>
      <c r="K6" s="561" t="s">
        <v>863</v>
      </c>
      <c r="L6" s="561" t="s">
        <v>542</v>
      </c>
      <c r="M6" s="611" t="s">
        <v>860</v>
      </c>
      <c r="N6" s="611" t="s">
        <v>861</v>
      </c>
      <c r="O6" s="611" t="s">
        <v>862</v>
      </c>
      <c r="P6" s="611" t="s">
        <v>863</v>
      </c>
      <c r="Q6" s="611" t="s">
        <v>542</v>
      </c>
      <c r="R6" s="611" t="s">
        <v>860</v>
      </c>
      <c r="S6" s="611" t="s">
        <v>861</v>
      </c>
      <c r="T6" s="611" t="s">
        <v>862</v>
      </c>
      <c r="U6" s="611" t="s">
        <v>863</v>
      </c>
      <c r="V6" s="611" t="s">
        <v>542</v>
      </c>
      <c r="W6" s="611" t="str">
        <f>"FY"&amp;'B24'!L2-1&amp;-'B24'!L2</f>
        <v>FY2023-2024</v>
      </c>
      <c r="X6" s="611" t="str">
        <f>"FY"&amp;'B24'!L2&amp;-'B24'!L2-1</f>
        <v>FY2024-2025</v>
      </c>
      <c r="Y6" s="611" t="str">
        <f>"FY"&amp;'B24'!L2+1&amp;-'B24'!L2-2</f>
        <v>FY2025-2026</v>
      </c>
      <c r="Z6" s="611" t="str">
        <f>"FY"&amp;'B24'!L2+2&amp;-'B24'!L2-3</f>
        <v>FY2026-2027</v>
      </c>
    </row>
    <row r="7" spans="1:26" ht="22.5" customHeight="1" x14ac:dyDescent="0.15">
      <c r="A7" s="1031" t="s">
        <v>864</v>
      </c>
      <c r="B7" s="982"/>
      <c r="C7" s="612">
        <f>'BudgetSum 2-4'!C3</f>
        <v>13686106</v>
      </c>
      <c r="D7" s="612">
        <f>'BudgetSum 2-4'!D3</f>
        <v>2212682</v>
      </c>
      <c r="E7" s="612">
        <f>'BudgetSum 2-4'!F3</f>
        <v>791698</v>
      </c>
      <c r="F7" s="612">
        <f>'BudgetSum 2-4'!I3</f>
        <v>0</v>
      </c>
      <c r="G7" s="612">
        <f>SUM(C7:F7)</f>
        <v>16690486</v>
      </c>
      <c r="H7" s="612">
        <f t="shared" ref="H7:K7" si="0">C27</f>
        <v>14002938</v>
      </c>
      <c r="I7" s="612">
        <f t="shared" si="0"/>
        <v>1369236</v>
      </c>
      <c r="J7" s="612">
        <f t="shared" si="0"/>
        <v>905739</v>
      </c>
      <c r="K7" s="612">
        <f t="shared" si="0"/>
        <v>0</v>
      </c>
      <c r="L7" s="612">
        <f>SUM(H7:K7)</f>
        <v>16277913</v>
      </c>
      <c r="M7" s="612">
        <f t="shared" ref="M7:P7" si="1">H27</f>
        <v>14002938</v>
      </c>
      <c r="N7" s="612">
        <f t="shared" si="1"/>
        <v>1369236</v>
      </c>
      <c r="O7" s="612">
        <f t="shared" si="1"/>
        <v>905739</v>
      </c>
      <c r="P7" s="612">
        <f t="shared" si="1"/>
        <v>0</v>
      </c>
      <c r="Q7" s="612">
        <f>SUM(M7:P7)</f>
        <v>16277913</v>
      </c>
      <c r="R7" s="612">
        <f t="shared" ref="R7:U7" si="2">M27</f>
        <v>14002938</v>
      </c>
      <c r="S7" s="612">
        <f t="shared" si="2"/>
        <v>1369236</v>
      </c>
      <c r="T7" s="612">
        <f t="shared" si="2"/>
        <v>905739</v>
      </c>
      <c r="U7" s="612">
        <f t="shared" si="2"/>
        <v>0</v>
      </c>
      <c r="V7" s="612">
        <f>SUM(R7:U7)</f>
        <v>16277913</v>
      </c>
      <c r="W7" s="612">
        <f>G7</f>
        <v>16690486</v>
      </c>
      <c r="X7" s="612">
        <f>L7</f>
        <v>16277913</v>
      </c>
      <c r="Y7" s="612">
        <f>Q7</f>
        <v>16277913</v>
      </c>
      <c r="Z7" s="612">
        <f>V7</f>
        <v>16277913</v>
      </c>
    </row>
    <row r="8" spans="1:26" ht="16.5" customHeight="1" x14ac:dyDescent="0.15">
      <c r="A8" s="613" t="s">
        <v>865</v>
      </c>
      <c r="B8" s="614" t="s">
        <v>866</v>
      </c>
      <c r="C8" s="615"/>
      <c r="D8" s="615"/>
      <c r="E8" s="615"/>
      <c r="F8" s="615"/>
      <c r="G8" s="615"/>
      <c r="H8" s="616"/>
      <c r="I8" s="616"/>
      <c r="J8" s="616"/>
      <c r="K8" s="616"/>
      <c r="L8" s="616"/>
      <c r="M8" s="616"/>
      <c r="N8" s="616"/>
      <c r="O8" s="616"/>
      <c r="P8" s="616"/>
      <c r="Q8" s="616"/>
      <c r="R8" s="616"/>
      <c r="S8" s="616"/>
      <c r="T8" s="616"/>
      <c r="U8" s="616"/>
      <c r="V8" s="616"/>
      <c r="W8" s="616"/>
      <c r="X8" s="617"/>
      <c r="Y8" s="617"/>
      <c r="Z8" s="617"/>
    </row>
    <row r="9" spans="1:26" ht="15.75" customHeight="1" x14ac:dyDescent="0.15">
      <c r="A9" s="618" t="s">
        <v>91</v>
      </c>
      <c r="B9" s="274">
        <v>1000</v>
      </c>
      <c r="C9" s="619">
        <f>'BudgetSum 2-4'!C5</f>
        <v>13329594</v>
      </c>
      <c r="D9" s="619">
        <f>'BudgetSum 2-4'!D5</f>
        <v>1634177</v>
      </c>
      <c r="E9" s="619">
        <f>'BudgetSum 2-4'!F5</f>
        <v>664329</v>
      </c>
      <c r="F9" s="619">
        <f>'BudgetSum 2-4'!I5</f>
        <v>0</v>
      </c>
      <c r="G9" s="619">
        <f t="shared" ref="G9:G13" si="3">SUM(C9:F9)</f>
        <v>15628100</v>
      </c>
      <c r="H9" s="620"/>
      <c r="I9" s="620"/>
      <c r="J9" s="620"/>
      <c r="K9" s="620"/>
      <c r="L9" s="221">
        <f t="shared" ref="L9:L13" si="4">SUM(H9:K9)</f>
        <v>0</v>
      </c>
      <c r="M9" s="620"/>
      <c r="N9" s="620"/>
      <c r="O9" s="620"/>
      <c r="P9" s="620"/>
      <c r="Q9" s="221">
        <f t="shared" ref="Q9:Q13" si="5">SUM(M9:P9)</f>
        <v>0</v>
      </c>
      <c r="R9" s="620"/>
      <c r="S9" s="620"/>
      <c r="T9" s="620"/>
      <c r="U9" s="620"/>
      <c r="V9" s="221">
        <f t="shared" ref="V9:V13" si="6">SUM(R9:U9)</f>
        <v>0</v>
      </c>
      <c r="W9" s="221">
        <f t="shared" ref="W9:W13" si="7">G9</f>
        <v>15628100</v>
      </c>
      <c r="X9" s="221">
        <f t="shared" ref="X9:X13" si="8">L9</f>
        <v>0</v>
      </c>
      <c r="Y9" s="221">
        <f t="shared" ref="Y9:Y13" si="9">Q9</f>
        <v>0</v>
      </c>
      <c r="Z9" s="221">
        <f t="shared" ref="Z9:Z13" si="10">V9</f>
        <v>0</v>
      </c>
    </row>
    <row r="10" spans="1:26" ht="27" customHeight="1" x14ac:dyDescent="0.15">
      <c r="A10" s="618" t="s">
        <v>92</v>
      </c>
      <c r="B10" s="274">
        <v>2000</v>
      </c>
      <c r="C10" s="612">
        <f>'BudgetSum 2-4'!C6</f>
        <v>0</v>
      </c>
      <c r="D10" s="612">
        <f>'BudgetSum 2-4'!D6</f>
        <v>0</v>
      </c>
      <c r="E10" s="612">
        <f>'BudgetSum 2-4'!F6</f>
        <v>0</v>
      </c>
      <c r="F10" s="621"/>
      <c r="G10" s="612">
        <f t="shared" si="3"/>
        <v>0</v>
      </c>
      <c r="H10" s="622"/>
      <c r="I10" s="622"/>
      <c r="J10" s="622"/>
      <c r="K10" s="622"/>
      <c r="L10" s="612">
        <f t="shared" si="4"/>
        <v>0</v>
      </c>
      <c r="M10" s="622"/>
      <c r="N10" s="622"/>
      <c r="O10" s="622"/>
      <c r="P10" s="622"/>
      <c r="Q10" s="612">
        <f t="shared" si="5"/>
        <v>0</v>
      </c>
      <c r="R10" s="622"/>
      <c r="S10" s="622"/>
      <c r="T10" s="622"/>
      <c r="U10" s="622"/>
      <c r="V10" s="612">
        <f t="shared" si="6"/>
        <v>0</v>
      </c>
      <c r="W10" s="612">
        <f t="shared" si="7"/>
        <v>0</v>
      </c>
      <c r="X10" s="612">
        <f t="shared" si="8"/>
        <v>0</v>
      </c>
      <c r="Y10" s="612">
        <f t="shared" si="9"/>
        <v>0</v>
      </c>
      <c r="Z10" s="612">
        <f t="shared" si="10"/>
        <v>0</v>
      </c>
    </row>
    <row r="11" spans="1:26" ht="15.75" customHeight="1" x14ac:dyDescent="0.15">
      <c r="A11" s="618" t="s">
        <v>93</v>
      </c>
      <c r="B11" s="274">
        <v>3000</v>
      </c>
      <c r="C11" s="221">
        <f>'BudgetSum 2-4'!C7</f>
        <v>750945</v>
      </c>
      <c r="D11" s="221">
        <f>'BudgetSum 2-4'!D7</f>
        <v>50000</v>
      </c>
      <c r="E11" s="221">
        <f>'BudgetSum 2-4'!F7</f>
        <v>188782</v>
      </c>
      <c r="F11" s="221">
        <f>'BudgetSum 2-4'!I7</f>
        <v>0</v>
      </c>
      <c r="G11" s="221">
        <f t="shared" si="3"/>
        <v>989727</v>
      </c>
      <c r="H11" s="620"/>
      <c r="I11" s="620"/>
      <c r="J11" s="620"/>
      <c r="K11" s="620"/>
      <c r="L11" s="221">
        <f t="shared" si="4"/>
        <v>0</v>
      </c>
      <c r="M11" s="620"/>
      <c r="N11" s="620"/>
      <c r="O11" s="620"/>
      <c r="P11" s="620"/>
      <c r="Q11" s="221">
        <f t="shared" si="5"/>
        <v>0</v>
      </c>
      <c r="R11" s="620"/>
      <c r="S11" s="620"/>
      <c r="T11" s="620"/>
      <c r="U11" s="620"/>
      <c r="V11" s="221">
        <f t="shared" si="6"/>
        <v>0</v>
      </c>
      <c r="W11" s="221">
        <f t="shared" si="7"/>
        <v>989727</v>
      </c>
      <c r="X11" s="221">
        <f t="shared" si="8"/>
        <v>0</v>
      </c>
      <c r="Y11" s="221">
        <f t="shared" si="9"/>
        <v>0</v>
      </c>
      <c r="Z11" s="221">
        <f t="shared" si="10"/>
        <v>0</v>
      </c>
    </row>
    <row r="12" spans="1:26" ht="15.75" customHeight="1" x14ac:dyDescent="0.15">
      <c r="A12" s="618" t="s">
        <v>94</v>
      </c>
      <c r="B12" s="274">
        <v>4000</v>
      </c>
      <c r="C12" s="623">
        <f>'BudgetSum 2-4'!C8</f>
        <v>438750</v>
      </c>
      <c r="D12" s="623">
        <f>'BudgetSum 2-4'!D8</f>
        <v>0</v>
      </c>
      <c r="E12" s="623">
        <f>'BudgetSum 2-4'!F8</f>
        <v>0</v>
      </c>
      <c r="F12" s="623">
        <f>'BudgetSum 2-4'!I8</f>
        <v>0</v>
      </c>
      <c r="G12" s="623">
        <f t="shared" si="3"/>
        <v>438750</v>
      </c>
      <c r="H12" s="620"/>
      <c r="I12" s="620"/>
      <c r="J12" s="620"/>
      <c r="K12" s="620"/>
      <c r="L12" s="221">
        <f t="shared" si="4"/>
        <v>0</v>
      </c>
      <c r="M12" s="620"/>
      <c r="N12" s="620"/>
      <c r="O12" s="620"/>
      <c r="P12" s="620"/>
      <c r="Q12" s="221">
        <f t="shared" si="5"/>
        <v>0</v>
      </c>
      <c r="R12" s="620"/>
      <c r="S12" s="620"/>
      <c r="T12" s="620"/>
      <c r="U12" s="620"/>
      <c r="V12" s="221">
        <f t="shared" si="6"/>
        <v>0</v>
      </c>
      <c r="W12" s="221">
        <f t="shared" si="7"/>
        <v>438750</v>
      </c>
      <c r="X12" s="221">
        <f t="shared" si="8"/>
        <v>0</v>
      </c>
      <c r="Y12" s="221">
        <f t="shared" si="9"/>
        <v>0</v>
      </c>
      <c r="Z12" s="221">
        <f t="shared" si="10"/>
        <v>0</v>
      </c>
    </row>
    <row r="13" spans="1:26" ht="13.5" customHeight="1" x14ac:dyDescent="0.15">
      <c r="A13" s="996" t="s">
        <v>97</v>
      </c>
      <c r="B13" s="993"/>
      <c r="C13" s="230">
        <f t="shared" ref="C13:F13" si="11">SUM(C9:C12)</f>
        <v>14519289</v>
      </c>
      <c r="D13" s="230">
        <f t="shared" si="11"/>
        <v>1684177</v>
      </c>
      <c r="E13" s="230">
        <f t="shared" si="11"/>
        <v>853111</v>
      </c>
      <c r="F13" s="230">
        <f t="shared" si="11"/>
        <v>0</v>
      </c>
      <c r="G13" s="230">
        <f t="shared" si="3"/>
        <v>17056577</v>
      </c>
      <c r="H13" s="230">
        <f t="shared" ref="H13:K13" si="12">SUM(H9:H12)</f>
        <v>0</v>
      </c>
      <c r="I13" s="230">
        <f t="shared" si="12"/>
        <v>0</v>
      </c>
      <c r="J13" s="230">
        <f t="shared" si="12"/>
        <v>0</v>
      </c>
      <c r="K13" s="230">
        <f t="shared" si="12"/>
        <v>0</v>
      </c>
      <c r="L13" s="230">
        <f t="shared" si="4"/>
        <v>0</v>
      </c>
      <c r="M13" s="230">
        <f t="shared" ref="M13:P13" si="13">SUM(M9:M12)</f>
        <v>0</v>
      </c>
      <c r="N13" s="230">
        <f t="shared" si="13"/>
        <v>0</v>
      </c>
      <c r="O13" s="230">
        <f t="shared" si="13"/>
        <v>0</v>
      </c>
      <c r="P13" s="230">
        <f t="shared" si="13"/>
        <v>0</v>
      </c>
      <c r="Q13" s="230">
        <f t="shared" si="5"/>
        <v>0</v>
      </c>
      <c r="R13" s="230">
        <f t="shared" ref="R13:U13" si="14">SUM(R9:R12)</f>
        <v>0</v>
      </c>
      <c r="S13" s="230">
        <f t="shared" si="14"/>
        <v>0</v>
      </c>
      <c r="T13" s="230">
        <f t="shared" si="14"/>
        <v>0</v>
      </c>
      <c r="U13" s="230">
        <f t="shared" si="14"/>
        <v>0</v>
      </c>
      <c r="V13" s="230">
        <f t="shared" si="6"/>
        <v>0</v>
      </c>
      <c r="W13" s="230">
        <f t="shared" si="7"/>
        <v>17056577</v>
      </c>
      <c r="X13" s="230">
        <f t="shared" si="8"/>
        <v>0</v>
      </c>
      <c r="Y13" s="230">
        <f t="shared" si="9"/>
        <v>0</v>
      </c>
      <c r="Z13" s="230">
        <f t="shared" si="10"/>
        <v>0</v>
      </c>
    </row>
    <row r="14" spans="1:26" ht="16.5" customHeight="1" x14ac:dyDescent="0.15">
      <c r="A14" s="624" t="s">
        <v>867</v>
      </c>
      <c r="B14" s="625" t="s">
        <v>540</v>
      </c>
      <c r="C14" s="626"/>
      <c r="D14" s="626"/>
      <c r="E14" s="626"/>
      <c r="F14" s="626"/>
      <c r="G14" s="626"/>
      <c r="H14" s="626"/>
      <c r="I14" s="626"/>
      <c r="J14" s="626"/>
      <c r="K14" s="626"/>
      <c r="L14" s="626"/>
      <c r="M14" s="626"/>
      <c r="N14" s="626"/>
      <c r="O14" s="626"/>
      <c r="P14" s="626"/>
      <c r="Q14" s="626"/>
      <c r="R14" s="626"/>
      <c r="S14" s="626"/>
      <c r="T14" s="626"/>
      <c r="U14" s="626"/>
      <c r="V14" s="626"/>
      <c r="W14" s="626"/>
      <c r="X14" s="617"/>
      <c r="Y14" s="617"/>
      <c r="Z14" s="617"/>
    </row>
    <row r="15" spans="1:26" ht="15.75" customHeight="1" x14ac:dyDescent="0.15">
      <c r="A15" s="618" t="s">
        <v>99</v>
      </c>
      <c r="B15" s="274">
        <v>1000</v>
      </c>
      <c r="C15" s="221">
        <f>'BudgetSum 2-4'!C13</f>
        <v>9362301</v>
      </c>
      <c r="D15" s="627"/>
      <c r="E15" s="627"/>
      <c r="F15" s="627"/>
      <c r="G15" s="221">
        <f t="shared" ref="G15:G21" si="15">SUM(C15:F15)</f>
        <v>9362301</v>
      </c>
      <c r="H15" s="620"/>
      <c r="I15" s="627"/>
      <c r="J15" s="627"/>
      <c r="K15" s="627"/>
      <c r="L15" s="221">
        <f t="shared" ref="L15:L22" si="16">SUM(H15:K15)</f>
        <v>0</v>
      </c>
      <c r="M15" s="620"/>
      <c r="N15" s="627"/>
      <c r="O15" s="627"/>
      <c r="P15" s="627"/>
      <c r="Q15" s="221">
        <f t="shared" ref="Q15:Q22" si="17">SUM(M15:P15)</f>
        <v>0</v>
      </c>
      <c r="R15" s="620"/>
      <c r="S15" s="627"/>
      <c r="T15" s="627"/>
      <c r="U15" s="627"/>
      <c r="V15" s="221">
        <f t="shared" ref="V15:V22" si="18">SUM(R15:U15)</f>
        <v>0</v>
      </c>
      <c r="W15" s="221">
        <f t="shared" ref="W15:W22" si="19">G15</f>
        <v>9362301</v>
      </c>
      <c r="X15" s="221">
        <f t="shared" ref="X15:X22" si="20">L15</f>
        <v>0</v>
      </c>
      <c r="Y15" s="221">
        <f t="shared" ref="Y15:Y22" si="21">Q15</f>
        <v>0</v>
      </c>
      <c r="Z15" s="221">
        <f t="shared" ref="Z15:Z22" si="22">V15</f>
        <v>0</v>
      </c>
    </row>
    <row r="16" spans="1:26" ht="15.75" customHeight="1" x14ac:dyDescent="0.15">
      <c r="A16" s="618" t="s">
        <v>101</v>
      </c>
      <c r="B16" s="274">
        <v>2000</v>
      </c>
      <c r="C16" s="221">
        <f>'BudgetSum 2-4'!C14</f>
        <v>4308856</v>
      </c>
      <c r="D16" s="221">
        <f>'BudgetSum 2-4'!D14</f>
        <v>2527623</v>
      </c>
      <c r="E16" s="221">
        <f>'BudgetSum 2-4'!F14</f>
        <v>739070</v>
      </c>
      <c r="F16" s="627"/>
      <c r="G16" s="221">
        <f t="shared" si="15"/>
        <v>7575549</v>
      </c>
      <c r="H16" s="620"/>
      <c r="I16" s="620"/>
      <c r="J16" s="620"/>
      <c r="K16" s="627"/>
      <c r="L16" s="221">
        <f t="shared" si="16"/>
        <v>0</v>
      </c>
      <c r="M16" s="620"/>
      <c r="N16" s="620"/>
      <c r="O16" s="620"/>
      <c r="P16" s="627"/>
      <c r="Q16" s="221">
        <f t="shared" si="17"/>
        <v>0</v>
      </c>
      <c r="R16" s="620"/>
      <c r="S16" s="620"/>
      <c r="T16" s="620"/>
      <c r="U16" s="628"/>
      <c r="V16" s="221">
        <f t="shared" si="18"/>
        <v>0</v>
      </c>
      <c r="W16" s="221">
        <f t="shared" si="19"/>
        <v>7575549</v>
      </c>
      <c r="X16" s="221">
        <f t="shared" si="20"/>
        <v>0</v>
      </c>
      <c r="Y16" s="221">
        <f t="shared" si="21"/>
        <v>0</v>
      </c>
      <c r="Z16" s="221">
        <f t="shared" si="22"/>
        <v>0</v>
      </c>
    </row>
    <row r="17" spans="1:26" ht="15.75" customHeight="1" x14ac:dyDescent="0.15">
      <c r="A17" s="618" t="s">
        <v>102</v>
      </c>
      <c r="B17" s="274">
        <v>3000</v>
      </c>
      <c r="C17" s="221">
        <f>'BudgetSum 2-4'!C15</f>
        <v>600</v>
      </c>
      <c r="D17" s="221">
        <f>'BudgetSum 2-4'!D15</f>
        <v>0</v>
      </c>
      <c r="E17" s="221">
        <f>'BudgetSum 2-4'!F15</f>
        <v>0</v>
      </c>
      <c r="F17" s="627"/>
      <c r="G17" s="221">
        <f t="shared" si="15"/>
        <v>600</v>
      </c>
      <c r="H17" s="620"/>
      <c r="I17" s="620"/>
      <c r="J17" s="620"/>
      <c r="K17" s="627"/>
      <c r="L17" s="221">
        <f t="shared" si="16"/>
        <v>0</v>
      </c>
      <c r="M17" s="620"/>
      <c r="N17" s="620"/>
      <c r="O17" s="620"/>
      <c r="P17" s="627"/>
      <c r="Q17" s="221">
        <f t="shared" si="17"/>
        <v>0</v>
      </c>
      <c r="R17" s="620"/>
      <c r="S17" s="620"/>
      <c r="T17" s="620"/>
      <c r="U17" s="628"/>
      <c r="V17" s="221">
        <f t="shared" si="18"/>
        <v>0</v>
      </c>
      <c r="W17" s="221">
        <f t="shared" si="19"/>
        <v>600</v>
      </c>
      <c r="X17" s="221">
        <f t="shared" si="20"/>
        <v>0</v>
      </c>
      <c r="Y17" s="221">
        <f t="shared" si="21"/>
        <v>0</v>
      </c>
      <c r="Z17" s="221">
        <f t="shared" si="22"/>
        <v>0</v>
      </c>
    </row>
    <row r="18" spans="1:26" ht="15.75" customHeight="1" x14ac:dyDescent="0.15">
      <c r="A18" s="618" t="s">
        <v>868</v>
      </c>
      <c r="B18" s="274">
        <v>4000</v>
      </c>
      <c r="C18" s="221">
        <f>'BudgetSum 2-4'!C16</f>
        <v>530700</v>
      </c>
      <c r="D18" s="221">
        <f>'BudgetSum 2-4'!D16</f>
        <v>0</v>
      </c>
      <c r="E18" s="221">
        <f>'BudgetSum 2-4'!F16</f>
        <v>0</v>
      </c>
      <c r="F18" s="627"/>
      <c r="G18" s="221">
        <f t="shared" si="15"/>
        <v>530700</v>
      </c>
      <c r="H18" s="620"/>
      <c r="I18" s="620"/>
      <c r="J18" s="620"/>
      <c r="K18" s="627"/>
      <c r="L18" s="221">
        <f t="shared" si="16"/>
        <v>0</v>
      </c>
      <c r="M18" s="620"/>
      <c r="N18" s="620"/>
      <c r="O18" s="620"/>
      <c r="P18" s="627"/>
      <c r="Q18" s="221">
        <f t="shared" si="17"/>
        <v>0</v>
      </c>
      <c r="R18" s="620"/>
      <c r="S18" s="620"/>
      <c r="T18" s="620"/>
      <c r="U18" s="628"/>
      <c r="V18" s="221">
        <f t="shared" si="18"/>
        <v>0</v>
      </c>
      <c r="W18" s="221">
        <f t="shared" si="19"/>
        <v>530700</v>
      </c>
      <c r="X18" s="221">
        <f t="shared" si="20"/>
        <v>0</v>
      </c>
      <c r="Y18" s="221">
        <f t="shared" si="21"/>
        <v>0</v>
      </c>
      <c r="Z18" s="221">
        <f t="shared" si="22"/>
        <v>0</v>
      </c>
    </row>
    <row r="19" spans="1:26" ht="15.75" customHeight="1" x14ac:dyDescent="0.15">
      <c r="A19" s="618" t="s">
        <v>104</v>
      </c>
      <c r="B19" s="274">
        <v>5000</v>
      </c>
      <c r="C19" s="221">
        <f>'BudgetSum 2-4'!C17</f>
        <v>0</v>
      </c>
      <c r="D19" s="221">
        <f>'BudgetSum 2-4'!D17</f>
        <v>0</v>
      </c>
      <c r="E19" s="221">
        <f>'BudgetSum 2-4'!F17</f>
        <v>0</v>
      </c>
      <c r="F19" s="627"/>
      <c r="G19" s="221">
        <f t="shared" si="15"/>
        <v>0</v>
      </c>
      <c r="H19" s="620"/>
      <c r="I19" s="620"/>
      <c r="J19" s="620"/>
      <c r="K19" s="627"/>
      <c r="L19" s="221">
        <f t="shared" si="16"/>
        <v>0</v>
      </c>
      <c r="M19" s="620"/>
      <c r="N19" s="620"/>
      <c r="O19" s="620"/>
      <c r="P19" s="627"/>
      <c r="Q19" s="221">
        <f t="shared" si="17"/>
        <v>0</v>
      </c>
      <c r="R19" s="620"/>
      <c r="S19" s="620"/>
      <c r="T19" s="620"/>
      <c r="U19" s="628"/>
      <c r="V19" s="221">
        <f t="shared" si="18"/>
        <v>0</v>
      </c>
      <c r="W19" s="221">
        <f t="shared" si="19"/>
        <v>0</v>
      </c>
      <c r="X19" s="221">
        <f t="shared" si="20"/>
        <v>0</v>
      </c>
      <c r="Y19" s="221">
        <f t="shared" si="21"/>
        <v>0</v>
      </c>
      <c r="Z19" s="221">
        <f t="shared" si="22"/>
        <v>0</v>
      </c>
    </row>
    <row r="20" spans="1:26" ht="15.75" customHeight="1" x14ac:dyDescent="0.15">
      <c r="A20" s="618" t="s">
        <v>105</v>
      </c>
      <c r="B20" s="274">
        <v>6000</v>
      </c>
      <c r="C20" s="221">
        <f>'BudgetSum 2-4'!C18</f>
        <v>0</v>
      </c>
      <c r="D20" s="221">
        <f>'BudgetSum 2-4'!D18</f>
        <v>0</v>
      </c>
      <c r="E20" s="221">
        <f>'BudgetSum 2-4'!F18</f>
        <v>0</v>
      </c>
      <c r="F20" s="627"/>
      <c r="G20" s="221">
        <f t="shared" si="15"/>
        <v>0</v>
      </c>
      <c r="H20" s="620"/>
      <c r="I20" s="620"/>
      <c r="J20" s="620"/>
      <c r="K20" s="627"/>
      <c r="L20" s="221">
        <f t="shared" si="16"/>
        <v>0</v>
      </c>
      <c r="M20" s="620"/>
      <c r="N20" s="620"/>
      <c r="O20" s="620"/>
      <c r="P20" s="627"/>
      <c r="Q20" s="221">
        <f t="shared" si="17"/>
        <v>0</v>
      </c>
      <c r="R20" s="620"/>
      <c r="S20" s="620"/>
      <c r="T20" s="620"/>
      <c r="U20" s="628"/>
      <c r="V20" s="221">
        <f t="shared" si="18"/>
        <v>0</v>
      </c>
      <c r="W20" s="221">
        <f t="shared" si="19"/>
        <v>0</v>
      </c>
      <c r="X20" s="221">
        <f t="shared" si="20"/>
        <v>0</v>
      </c>
      <c r="Y20" s="221">
        <f t="shared" si="21"/>
        <v>0</v>
      </c>
      <c r="Z20" s="221">
        <f t="shared" si="22"/>
        <v>0</v>
      </c>
    </row>
    <row r="21" spans="1:26" ht="13.5" customHeight="1" x14ac:dyDescent="0.15">
      <c r="A21" s="996" t="s">
        <v>108</v>
      </c>
      <c r="B21" s="993"/>
      <c r="C21" s="619">
        <f t="shared" ref="C21:E21" si="23">SUM(C15:C20)</f>
        <v>14202457</v>
      </c>
      <c r="D21" s="619">
        <f t="shared" si="23"/>
        <v>2527623</v>
      </c>
      <c r="E21" s="619">
        <f t="shared" si="23"/>
        <v>739070</v>
      </c>
      <c r="F21" s="627"/>
      <c r="G21" s="619">
        <f t="shared" si="15"/>
        <v>17469150</v>
      </c>
      <c r="H21" s="619">
        <f t="shared" ref="H21:J21" si="24">SUM(H15:H20)</f>
        <v>0</v>
      </c>
      <c r="I21" s="619">
        <f t="shared" si="24"/>
        <v>0</v>
      </c>
      <c r="J21" s="619">
        <f t="shared" si="24"/>
        <v>0</v>
      </c>
      <c r="K21" s="627"/>
      <c r="L21" s="619">
        <f t="shared" si="16"/>
        <v>0</v>
      </c>
      <c r="M21" s="619">
        <f t="shared" ref="M21:O21" si="25">SUM(M15:M20)</f>
        <v>0</v>
      </c>
      <c r="N21" s="619">
        <f t="shared" si="25"/>
        <v>0</v>
      </c>
      <c r="O21" s="619">
        <f t="shared" si="25"/>
        <v>0</v>
      </c>
      <c r="P21" s="627"/>
      <c r="Q21" s="619">
        <f t="shared" si="17"/>
        <v>0</v>
      </c>
      <c r="R21" s="619">
        <f t="shared" ref="R21:T21" si="26">SUM(R15:R20)</f>
        <v>0</v>
      </c>
      <c r="S21" s="619">
        <f t="shared" si="26"/>
        <v>0</v>
      </c>
      <c r="T21" s="619">
        <f t="shared" si="26"/>
        <v>0</v>
      </c>
      <c r="U21" s="628"/>
      <c r="V21" s="619">
        <f t="shared" si="18"/>
        <v>0</v>
      </c>
      <c r="W21" s="230">
        <f t="shared" si="19"/>
        <v>17469150</v>
      </c>
      <c r="X21" s="230">
        <f t="shared" si="20"/>
        <v>0</v>
      </c>
      <c r="Y21" s="230">
        <f t="shared" si="21"/>
        <v>0</v>
      </c>
      <c r="Z21" s="230">
        <f t="shared" si="22"/>
        <v>0</v>
      </c>
    </row>
    <row r="22" spans="1:26" ht="13.5" customHeight="1" x14ac:dyDescent="0.15">
      <c r="A22" s="1032" t="s">
        <v>869</v>
      </c>
      <c r="B22" s="1033"/>
      <c r="C22" s="629">
        <f t="shared" ref="C22:F22" si="27">SUM(C13-C21)</f>
        <v>316832</v>
      </c>
      <c r="D22" s="629">
        <f t="shared" si="27"/>
        <v>-843446</v>
      </c>
      <c r="E22" s="629">
        <f t="shared" si="27"/>
        <v>114041</v>
      </c>
      <c r="F22" s="630">
        <f t="shared" si="27"/>
        <v>0</v>
      </c>
      <c r="G22" s="629">
        <f>G13-G21</f>
        <v>-412573</v>
      </c>
      <c r="H22" s="629">
        <f t="shared" ref="H22:K22" si="28">SUM(H13-H21)</f>
        <v>0</v>
      </c>
      <c r="I22" s="629">
        <f t="shared" si="28"/>
        <v>0</v>
      </c>
      <c r="J22" s="629">
        <f t="shared" si="28"/>
        <v>0</v>
      </c>
      <c r="K22" s="630">
        <f t="shared" si="28"/>
        <v>0</v>
      </c>
      <c r="L22" s="629">
        <f t="shared" si="16"/>
        <v>0</v>
      </c>
      <c r="M22" s="629">
        <f t="shared" ref="M22:P22" si="29">SUM(M13-M21)</f>
        <v>0</v>
      </c>
      <c r="N22" s="629">
        <f t="shared" si="29"/>
        <v>0</v>
      </c>
      <c r="O22" s="629">
        <f t="shared" si="29"/>
        <v>0</v>
      </c>
      <c r="P22" s="630">
        <f t="shared" si="29"/>
        <v>0</v>
      </c>
      <c r="Q22" s="629">
        <f t="shared" si="17"/>
        <v>0</v>
      </c>
      <c r="R22" s="629">
        <f t="shared" ref="R22:U22" si="30">SUM(R13-R21)</f>
        <v>0</v>
      </c>
      <c r="S22" s="629">
        <f t="shared" si="30"/>
        <v>0</v>
      </c>
      <c r="T22" s="629">
        <f t="shared" si="30"/>
        <v>0</v>
      </c>
      <c r="U22" s="630">
        <f t="shared" si="30"/>
        <v>0</v>
      </c>
      <c r="V22" s="629">
        <f t="shared" si="18"/>
        <v>0</v>
      </c>
      <c r="W22" s="629">
        <f t="shared" si="19"/>
        <v>-412573</v>
      </c>
      <c r="X22" s="629">
        <f t="shared" si="20"/>
        <v>0</v>
      </c>
      <c r="Y22" s="629">
        <f t="shared" si="21"/>
        <v>0</v>
      </c>
      <c r="Z22" s="629">
        <f t="shared" si="22"/>
        <v>0</v>
      </c>
    </row>
    <row r="23" spans="1:26" ht="16.5" customHeight="1" x14ac:dyDescent="0.15">
      <c r="A23" s="613" t="s">
        <v>110</v>
      </c>
      <c r="B23" s="631"/>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row>
    <row r="24" spans="1:26" ht="15.75" customHeight="1" x14ac:dyDescent="0.15">
      <c r="A24" s="633" t="s">
        <v>111</v>
      </c>
      <c r="B24" s="634"/>
      <c r="C24" s="230">
        <f>'BudgetSum 2-4'!C46</f>
        <v>0</v>
      </c>
      <c r="D24" s="230">
        <f>'BudgetSum 2-4'!D46</f>
        <v>0</v>
      </c>
      <c r="E24" s="230">
        <f>'BudgetSum 2-4'!F46</f>
        <v>0</v>
      </c>
      <c r="F24" s="230">
        <f>'BudgetSum 2-4'!I46</f>
        <v>0</v>
      </c>
      <c r="G24" s="230">
        <f t="shared" ref="G24:G25" si="31">SUM(C24:F24)</f>
        <v>0</v>
      </c>
      <c r="H24" s="635"/>
      <c r="I24" s="635"/>
      <c r="J24" s="635"/>
      <c r="K24" s="635"/>
      <c r="L24" s="629">
        <f t="shared" ref="L24:L27" si="32">SUM(H24:K24)</f>
        <v>0</v>
      </c>
      <c r="M24" s="635"/>
      <c r="N24" s="635"/>
      <c r="O24" s="635"/>
      <c r="P24" s="635"/>
      <c r="Q24" s="230">
        <f t="shared" ref="Q24:Q26" si="33">SUM(M24:P24)</f>
        <v>0</v>
      </c>
      <c r="R24" s="635"/>
      <c r="S24" s="635"/>
      <c r="T24" s="635"/>
      <c r="U24" s="635"/>
      <c r="V24" s="230">
        <f t="shared" ref="V24:V26" si="34">SUM(R24:U24)</f>
        <v>0</v>
      </c>
      <c r="W24" s="230">
        <f t="shared" ref="W24:W27" si="35">G24</f>
        <v>0</v>
      </c>
      <c r="X24" s="230">
        <f t="shared" ref="X24:X27" si="36">L24</f>
        <v>0</v>
      </c>
      <c r="Y24" s="230">
        <f t="shared" ref="Y24:Y27" si="37">Q24</f>
        <v>0</v>
      </c>
      <c r="Z24" s="230">
        <f t="shared" ref="Z24:Z27" si="38">V24</f>
        <v>0</v>
      </c>
    </row>
    <row r="25" spans="1:26" ht="15.75" customHeight="1" x14ac:dyDescent="0.15">
      <c r="A25" s="636" t="s">
        <v>135</v>
      </c>
      <c r="B25" s="634"/>
      <c r="C25" s="637">
        <f>'BudgetSum 2-4'!C79</f>
        <v>0</v>
      </c>
      <c r="D25" s="637">
        <f>'BudgetSum 2-4'!D79</f>
        <v>0</v>
      </c>
      <c r="E25" s="637">
        <f>'BudgetSum 2-4'!F79</f>
        <v>0</v>
      </c>
      <c r="F25" s="637">
        <f>'BudgetSum 2-4'!I79</f>
        <v>0</v>
      </c>
      <c r="G25" s="637">
        <f t="shared" si="31"/>
        <v>0</v>
      </c>
      <c r="H25" s="638"/>
      <c r="I25" s="638"/>
      <c r="J25" s="638"/>
      <c r="K25" s="638"/>
      <c r="L25" s="629">
        <f t="shared" si="32"/>
        <v>0</v>
      </c>
      <c r="M25" s="638"/>
      <c r="N25" s="638"/>
      <c r="O25" s="638"/>
      <c r="P25" s="638"/>
      <c r="Q25" s="637">
        <f t="shared" si="33"/>
        <v>0</v>
      </c>
      <c r="R25" s="638"/>
      <c r="S25" s="638"/>
      <c r="T25" s="638"/>
      <c r="U25" s="638"/>
      <c r="V25" s="637">
        <f t="shared" si="34"/>
        <v>0</v>
      </c>
      <c r="W25" s="230">
        <f t="shared" si="35"/>
        <v>0</v>
      </c>
      <c r="X25" s="230">
        <f t="shared" si="36"/>
        <v>0</v>
      </c>
      <c r="Y25" s="230">
        <f t="shared" si="37"/>
        <v>0</v>
      </c>
      <c r="Z25" s="230">
        <f t="shared" si="38"/>
        <v>0</v>
      </c>
    </row>
    <row r="26" spans="1:26" ht="13.5" customHeight="1" x14ac:dyDescent="0.15">
      <c r="A26" s="998" t="s">
        <v>870</v>
      </c>
      <c r="B26" s="989"/>
      <c r="C26" s="637">
        <f t="shared" ref="C26:K26" si="39">SUM(C24-C25)</f>
        <v>0</v>
      </c>
      <c r="D26" s="637">
        <f t="shared" si="39"/>
        <v>0</v>
      </c>
      <c r="E26" s="637">
        <f t="shared" si="39"/>
        <v>0</v>
      </c>
      <c r="F26" s="637">
        <f t="shared" si="39"/>
        <v>0</v>
      </c>
      <c r="G26" s="637">
        <f t="shared" si="39"/>
        <v>0</v>
      </c>
      <c r="H26" s="637">
        <f t="shared" si="39"/>
        <v>0</v>
      </c>
      <c r="I26" s="637">
        <f t="shared" si="39"/>
        <v>0</v>
      </c>
      <c r="J26" s="637">
        <f t="shared" si="39"/>
        <v>0</v>
      </c>
      <c r="K26" s="637">
        <f t="shared" si="39"/>
        <v>0</v>
      </c>
      <c r="L26" s="629">
        <f t="shared" si="32"/>
        <v>0</v>
      </c>
      <c r="M26" s="637">
        <f t="shared" ref="M26:P26" si="40">SUM(M24-M25)</f>
        <v>0</v>
      </c>
      <c r="N26" s="637">
        <f t="shared" si="40"/>
        <v>0</v>
      </c>
      <c r="O26" s="637">
        <f t="shared" si="40"/>
        <v>0</v>
      </c>
      <c r="P26" s="637">
        <f t="shared" si="40"/>
        <v>0</v>
      </c>
      <c r="Q26" s="637">
        <f t="shared" si="33"/>
        <v>0</v>
      </c>
      <c r="R26" s="637">
        <f t="shared" ref="R26:U26" si="41">SUM(R24-R25)</f>
        <v>0</v>
      </c>
      <c r="S26" s="637">
        <f t="shared" si="41"/>
        <v>0</v>
      </c>
      <c r="T26" s="637">
        <f t="shared" si="41"/>
        <v>0</v>
      </c>
      <c r="U26" s="637">
        <f t="shared" si="41"/>
        <v>0</v>
      </c>
      <c r="V26" s="637">
        <f t="shared" si="34"/>
        <v>0</v>
      </c>
      <c r="W26" s="637">
        <f t="shared" si="35"/>
        <v>0</v>
      </c>
      <c r="X26" s="637">
        <f t="shared" si="36"/>
        <v>0</v>
      </c>
      <c r="Y26" s="637">
        <f t="shared" si="37"/>
        <v>0</v>
      </c>
      <c r="Z26" s="637">
        <f t="shared" si="38"/>
        <v>0</v>
      </c>
    </row>
    <row r="27" spans="1:26" ht="13.5" customHeight="1" x14ac:dyDescent="0.15">
      <c r="A27" s="998" t="s">
        <v>871</v>
      </c>
      <c r="B27" s="989"/>
      <c r="C27" s="639">
        <f t="shared" ref="C27:K27" si="42">C7+C22+C26</f>
        <v>14002938</v>
      </c>
      <c r="D27" s="639">
        <f t="shared" si="42"/>
        <v>1369236</v>
      </c>
      <c r="E27" s="639">
        <f t="shared" si="42"/>
        <v>905739</v>
      </c>
      <c r="F27" s="639">
        <f t="shared" si="42"/>
        <v>0</v>
      </c>
      <c r="G27" s="639">
        <f t="shared" si="42"/>
        <v>16277913</v>
      </c>
      <c r="H27" s="639">
        <f t="shared" si="42"/>
        <v>14002938</v>
      </c>
      <c r="I27" s="639">
        <f t="shared" si="42"/>
        <v>1369236</v>
      </c>
      <c r="J27" s="639">
        <f t="shared" si="42"/>
        <v>905739</v>
      </c>
      <c r="K27" s="639">
        <f t="shared" si="42"/>
        <v>0</v>
      </c>
      <c r="L27" s="640">
        <f t="shared" si="32"/>
        <v>16277913</v>
      </c>
      <c r="M27" s="639">
        <f t="shared" ref="M27:V27" si="43">M7+M22+M26</f>
        <v>14002938</v>
      </c>
      <c r="N27" s="639">
        <f t="shared" si="43"/>
        <v>1369236</v>
      </c>
      <c r="O27" s="639">
        <f t="shared" si="43"/>
        <v>905739</v>
      </c>
      <c r="P27" s="639">
        <f t="shared" si="43"/>
        <v>0</v>
      </c>
      <c r="Q27" s="639">
        <f t="shared" si="43"/>
        <v>16277913</v>
      </c>
      <c r="R27" s="639">
        <f t="shared" si="43"/>
        <v>14002938</v>
      </c>
      <c r="S27" s="639">
        <f t="shared" si="43"/>
        <v>1369236</v>
      </c>
      <c r="T27" s="639">
        <f t="shared" si="43"/>
        <v>905739</v>
      </c>
      <c r="U27" s="639">
        <f t="shared" si="43"/>
        <v>0</v>
      </c>
      <c r="V27" s="639">
        <f t="shared" si="43"/>
        <v>16277913</v>
      </c>
      <c r="W27" s="639">
        <f t="shared" si="35"/>
        <v>16277913</v>
      </c>
      <c r="X27" s="639">
        <f t="shared" si="36"/>
        <v>16277913</v>
      </c>
      <c r="Y27" s="639">
        <f t="shared" si="37"/>
        <v>16277913</v>
      </c>
      <c r="Z27" s="639">
        <f t="shared" si="38"/>
        <v>16277913</v>
      </c>
    </row>
    <row r="28" spans="1:26" ht="13.5" customHeight="1" x14ac:dyDescent="0.2">
      <c r="A28" s="641"/>
      <c r="B28" s="18"/>
      <c r="C28" s="560"/>
      <c r="D28" s="560"/>
      <c r="E28" s="560"/>
      <c r="F28" s="560"/>
      <c r="G28" s="560"/>
      <c r="H28" s="560"/>
      <c r="I28" s="560"/>
      <c r="J28" s="560"/>
      <c r="K28" s="642"/>
      <c r="L28" s="642"/>
      <c r="M28" s="18"/>
      <c r="N28" s="18"/>
      <c r="O28" s="18"/>
      <c r="P28" s="18"/>
      <c r="Q28" s="18"/>
      <c r="R28" s="18"/>
      <c r="S28" s="18"/>
      <c r="T28" s="18"/>
      <c r="U28" s="18"/>
      <c r="V28" s="18"/>
      <c r="W28" s="18"/>
      <c r="X28" s="18"/>
      <c r="Y28" s="18"/>
      <c r="Z28" s="18"/>
    </row>
    <row r="29" spans="1:26" ht="13.5" customHeight="1" x14ac:dyDescent="0.2">
      <c r="A29" s="641"/>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2">
      <c r="A30" s="641"/>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2">
      <c r="A31" s="641"/>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2">
      <c r="A32" s="641"/>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2">
      <c r="A33" s="641"/>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2">
      <c r="A34" s="641"/>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2">
      <c r="A35" s="641"/>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2">
      <c r="A36" s="641"/>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2">
      <c r="A37" s="641"/>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2">
      <c r="A38" s="641"/>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2">
      <c r="A39" s="641"/>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2">
      <c r="A40" s="641"/>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2">
      <c r="A41" s="64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2">
      <c r="A42" s="641"/>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2">
      <c r="A43" s="641"/>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2">
      <c r="A44" s="641"/>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2">
      <c r="A45" s="641"/>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2">
      <c r="A46" s="641"/>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2">
      <c r="A47" s="641"/>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2">
      <c r="A48" s="641"/>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2">
      <c r="A49" s="641"/>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2">
      <c r="A50" s="641"/>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2">
      <c r="A51" s="641"/>
      <c r="B51" s="18"/>
      <c r="C51" s="18"/>
      <c r="D51" s="2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2">
      <c r="A52" s="641"/>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2">
      <c r="A53" s="641"/>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2">
      <c r="A54" s="64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2">
      <c r="A55" s="641"/>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2">
      <c r="A56" s="641"/>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2">
      <c r="A57" s="641"/>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2">
      <c r="A58" s="64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2">
      <c r="A59" s="64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2">
      <c r="A60" s="64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2">
      <c r="A61" s="641"/>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2">
      <c r="A62" s="641"/>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2">
      <c r="A63" s="641"/>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2">
      <c r="A64" s="64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2">
      <c r="A65" s="64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2">
      <c r="A66" s="64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2">
      <c r="A67" s="64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2">
      <c r="A68" s="64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2">
      <c r="A69" s="641"/>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2">
      <c r="A70" s="641"/>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2">
      <c r="A71" s="641"/>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2">
      <c r="A72" s="641"/>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2">
      <c r="A73" s="641"/>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2">
      <c r="A74" s="641"/>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2">
      <c r="A75" s="641"/>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2">
      <c r="A76" s="641"/>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2">
      <c r="A77" s="641"/>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2">
      <c r="A78" s="641"/>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2">
      <c r="A79" s="641"/>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2">
      <c r="A80" s="64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2">
      <c r="A81" s="64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2">
      <c r="A82" s="64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2">
      <c r="A83" s="64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2">
      <c r="A84" s="64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2">
      <c r="A85" s="64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2">
      <c r="A86" s="64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2">
      <c r="A87" s="64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2">
      <c r="A88" s="64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2">
      <c r="A89" s="64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2">
      <c r="A90" s="64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2">
      <c r="A91" s="64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2">
      <c r="A92" s="64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2">
      <c r="A93" s="64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2">
      <c r="A94" s="64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2">
      <c r="A95" s="64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2">
      <c r="A96" s="64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2">
      <c r="A97" s="64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2">
      <c r="A98" s="64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2">
      <c r="A99" s="64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2">
      <c r="A100" s="64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2">
      <c r="A101" s="64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2">
      <c r="A102" s="64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2">
      <c r="A103" s="64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2">
      <c r="A104" s="64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2">
      <c r="A105" s="64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2">
      <c r="A106" s="64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2">
      <c r="A107" s="64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2">
      <c r="A108" s="64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2">
      <c r="A109" s="64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2">
      <c r="A110" s="64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2">
      <c r="A111" s="64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2">
      <c r="A112" s="64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2">
      <c r="A113" s="64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2">
      <c r="A114" s="64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2">
      <c r="A115" s="64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2">
      <c r="A116" s="64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2">
      <c r="A117" s="64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2">
      <c r="A118" s="64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2">
      <c r="A119" s="64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2">
      <c r="A120" s="64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2">
      <c r="A121" s="64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2">
      <c r="A122" s="64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2">
      <c r="A123" s="64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2">
      <c r="A124" s="64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2">
      <c r="A125" s="64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2">
      <c r="A126" s="64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2">
      <c r="A127" s="64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2">
      <c r="A128" s="64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2">
      <c r="A129" s="64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2">
      <c r="A130" s="64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2">
      <c r="A131" s="64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2">
      <c r="A132" s="64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2">
      <c r="A133" s="64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2">
      <c r="A134" s="64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2">
      <c r="A135" s="64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2">
      <c r="A136" s="64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2">
      <c r="A137" s="64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2">
      <c r="A138" s="64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2">
      <c r="A139" s="64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2">
      <c r="A140" s="64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2">
      <c r="A141" s="64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2">
      <c r="A142" s="64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2">
      <c r="A143" s="64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2">
      <c r="A144" s="64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2">
      <c r="A145" s="64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2">
      <c r="A146" s="64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2">
      <c r="A147" s="64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2">
      <c r="A148" s="64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2">
      <c r="A149" s="64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2">
      <c r="A150" s="64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2">
      <c r="A151" s="64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2">
      <c r="A152" s="64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2">
      <c r="A153" s="64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2">
      <c r="A154" s="64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2">
      <c r="A155" s="64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2">
      <c r="A156" s="64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2">
      <c r="A157" s="64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2">
      <c r="A158" s="64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2">
      <c r="A159" s="64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2">
      <c r="A160" s="64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2">
      <c r="A161" s="64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2">
      <c r="A162" s="64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2">
      <c r="A163" s="64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2">
      <c r="A164" s="64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2">
      <c r="A165" s="64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2">
      <c r="A166" s="64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2">
      <c r="A167" s="64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2">
      <c r="A168" s="64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2">
      <c r="A169" s="64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2">
      <c r="A170" s="64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2">
      <c r="A171" s="64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2">
      <c r="A172" s="64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2">
      <c r="A173" s="64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2">
      <c r="A174" s="64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2">
      <c r="A175" s="64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2">
      <c r="A176" s="64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2">
      <c r="A177" s="64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2">
      <c r="A178" s="64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2">
      <c r="A179" s="64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2">
      <c r="A180" s="64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2">
      <c r="A181" s="64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2">
      <c r="A182" s="64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2">
      <c r="A183" s="64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2">
      <c r="A184" s="64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2">
      <c r="A185" s="64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2">
      <c r="A186" s="64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2">
      <c r="A187" s="64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2">
      <c r="A188" s="64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2">
      <c r="A189" s="64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2">
      <c r="A190" s="64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2">
      <c r="A191" s="64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2">
      <c r="A192" s="64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2">
      <c r="A193" s="64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2">
      <c r="A194" s="64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2">
      <c r="A195" s="64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2">
      <c r="A196" s="64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2">
      <c r="A197" s="64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2">
      <c r="A198" s="64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2">
      <c r="A199" s="64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2">
      <c r="A200" s="64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2">
      <c r="A201" s="64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2">
      <c r="A202" s="64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2">
      <c r="A203" s="64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2">
      <c r="A204" s="64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2">
      <c r="A205" s="64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2">
      <c r="A206" s="64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2">
      <c r="A207" s="64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2">
      <c r="A208" s="64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2">
      <c r="A209" s="64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2">
      <c r="A210" s="64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2">
      <c r="A211" s="64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2">
      <c r="A212" s="64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2">
      <c r="A213" s="64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2">
      <c r="A214" s="64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2">
      <c r="A215" s="64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2">
      <c r="A216" s="64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2">
      <c r="A217" s="64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2">
      <c r="A218" s="64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2">
      <c r="A219" s="64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2">
      <c r="A220" s="64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2">
      <c r="A221" s="64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2">
      <c r="A222" s="64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2">
      <c r="A223" s="64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2">
      <c r="A224" s="64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2">
      <c r="A225" s="64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2">
      <c r="A226" s="64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2">
      <c r="A227" s="64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2">
      <c r="A228" s="64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2">
      <c r="A229" s="64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2">
      <c r="A230" s="64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2">
      <c r="A231" s="64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2">
      <c r="A232" s="64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2">
      <c r="A233" s="64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2">
      <c r="A234" s="64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2">
      <c r="A235" s="64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2">
      <c r="A236" s="64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2">
      <c r="A237" s="64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2">
      <c r="A238" s="64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2">
      <c r="A239" s="64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2">
      <c r="A240" s="64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2">
      <c r="A241" s="64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2">
      <c r="A242" s="64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2">
      <c r="A243" s="64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2">
      <c r="A244" s="64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2">
      <c r="A245" s="64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2">
      <c r="A246" s="64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2">
      <c r="A247" s="64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2">
      <c r="A248" s="64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2">
      <c r="A249" s="64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2">
      <c r="A250" s="64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2">
      <c r="A251" s="64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2">
      <c r="A252" s="64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2">
      <c r="A253" s="64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2">
      <c r="A254" s="64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2">
      <c r="A255" s="64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2">
      <c r="A256" s="64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2">
      <c r="A257" s="64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2">
      <c r="A258" s="64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2">
      <c r="A259" s="64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2">
      <c r="A260" s="64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2">
      <c r="A261" s="64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2">
      <c r="A262" s="64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2">
      <c r="A263" s="64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2">
      <c r="A264" s="64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2">
      <c r="A265" s="64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2">
      <c r="A266" s="64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2">
      <c r="A267" s="64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2">
      <c r="A268" s="64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2">
      <c r="A269" s="64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2">
      <c r="A270" s="64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2">
      <c r="A271" s="64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2">
      <c r="A272" s="64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2">
      <c r="A273" s="64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2">
      <c r="A274" s="64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2">
      <c r="A275" s="64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2">
      <c r="A276" s="64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2">
      <c r="A277" s="64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2">
      <c r="A278" s="64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2">
      <c r="A279" s="64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2">
      <c r="A280" s="64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2">
      <c r="A281" s="64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2">
      <c r="A282" s="64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2">
      <c r="A283" s="64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2">
      <c r="A284" s="64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2">
      <c r="A285" s="64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2">
      <c r="A286" s="64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2">
      <c r="A287" s="64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2">
      <c r="A288" s="64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2">
      <c r="A289" s="64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2">
      <c r="A290" s="64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2">
      <c r="A291" s="64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2">
      <c r="A292" s="64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2">
      <c r="A293" s="64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2">
      <c r="A294" s="64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2">
      <c r="A295" s="64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2">
      <c r="A296" s="64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2">
      <c r="A297" s="64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2">
      <c r="A298" s="64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2">
      <c r="A299" s="64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2">
      <c r="A300" s="64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2">
      <c r="A301" s="64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2">
      <c r="A302" s="64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2">
      <c r="A303" s="64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2">
      <c r="A304" s="64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2">
      <c r="A305" s="64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2">
      <c r="A306" s="64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2">
      <c r="A307" s="64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2">
      <c r="A308" s="64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2">
      <c r="A309" s="64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2">
      <c r="A310" s="64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2">
      <c r="A311" s="64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2">
      <c r="A312" s="64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2">
      <c r="A313" s="64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2">
      <c r="A314" s="64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2">
      <c r="A315" s="64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2">
      <c r="A316" s="64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2">
      <c r="A317" s="64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2">
      <c r="A318" s="64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2">
      <c r="A319" s="64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2">
      <c r="A320" s="64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2">
      <c r="A321" s="64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2">
      <c r="A322" s="64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2">
      <c r="A323" s="64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2">
      <c r="A324" s="64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2">
      <c r="A325" s="64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2">
      <c r="A326" s="64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2">
      <c r="A327" s="64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2">
      <c r="A328" s="64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2">
      <c r="A329" s="64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2">
      <c r="A330" s="64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2">
      <c r="A331" s="64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2">
      <c r="A332" s="64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2">
      <c r="A333" s="64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2">
      <c r="A334" s="64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2">
      <c r="A335" s="64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2">
      <c r="A336" s="64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2">
      <c r="A337" s="64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2">
      <c r="A338" s="64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2">
      <c r="A339" s="64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2">
      <c r="A340" s="64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2">
      <c r="A341" s="64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2">
      <c r="A342" s="64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2">
      <c r="A343" s="64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2">
      <c r="A344" s="64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2">
      <c r="A345" s="64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2">
      <c r="A346" s="64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2">
      <c r="A347" s="64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2">
      <c r="A348" s="64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2">
      <c r="A349" s="64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2">
      <c r="A350" s="64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2">
      <c r="A351" s="64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2">
      <c r="A352" s="64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2">
      <c r="A353" s="64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2">
      <c r="A354" s="64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2">
      <c r="A355" s="64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2">
      <c r="A356" s="64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2">
      <c r="A357" s="64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2">
      <c r="A358" s="64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2">
      <c r="A359" s="64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2">
      <c r="A360" s="64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2">
      <c r="A361" s="64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2">
      <c r="A362" s="64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2">
      <c r="A363" s="64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2">
      <c r="A364" s="64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2">
      <c r="A365" s="64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2">
      <c r="A366" s="64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2">
      <c r="A367" s="64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2">
      <c r="A368" s="64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2">
      <c r="A369" s="64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2">
      <c r="A370" s="64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2">
      <c r="A371" s="64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2">
      <c r="A372" s="64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2">
      <c r="A373" s="64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2">
      <c r="A374" s="64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2">
      <c r="A375" s="64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2">
      <c r="A376" s="64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2">
      <c r="A377" s="64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2">
      <c r="A378" s="64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2">
      <c r="A379" s="64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2">
      <c r="A380" s="64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2">
      <c r="A381" s="64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2">
      <c r="A382" s="64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2">
      <c r="A383" s="64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2">
      <c r="A384" s="64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2">
      <c r="A385" s="64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2">
      <c r="A386" s="64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2">
      <c r="A387" s="64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2">
      <c r="A388" s="64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2">
      <c r="A389" s="64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2">
      <c r="A390" s="64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2">
      <c r="A391" s="64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2">
      <c r="A392" s="64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2">
      <c r="A393" s="64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2">
      <c r="A394" s="64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2">
      <c r="A395" s="64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2">
      <c r="A396" s="64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2">
      <c r="A397" s="64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2">
      <c r="A398" s="64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2">
      <c r="A399" s="64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2">
      <c r="A400" s="64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2">
      <c r="A401" s="64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2">
      <c r="A402" s="64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2">
      <c r="A403" s="64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2">
      <c r="A404" s="64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2">
      <c r="A405" s="64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2">
      <c r="A406" s="64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2">
      <c r="A407" s="64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2">
      <c r="A408" s="64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2">
      <c r="A409" s="64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2">
      <c r="A410" s="64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2">
      <c r="A411" s="64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2">
      <c r="A412" s="64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2">
      <c r="A413" s="64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2">
      <c r="A414" s="64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2">
      <c r="A415" s="64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2">
      <c r="A416" s="64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2">
      <c r="A417" s="64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2">
      <c r="A418" s="64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2">
      <c r="A419" s="64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2">
      <c r="A420" s="64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2">
      <c r="A421" s="64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2">
      <c r="A422" s="64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2">
      <c r="A423" s="64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2">
      <c r="A424" s="64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2">
      <c r="A425" s="64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2">
      <c r="A426" s="64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2">
      <c r="A427" s="64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2">
      <c r="A428" s="64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2">
      <c r="A429" s="64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2">
      <c r="A430" s="64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2">
      <c r="A431" s="64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2">
      <c r="A432" s="64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2">
      <c r="A433" s="64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2">
      <c r="A434" s="64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2">
      <c r="A435" s="64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2">
      <c r="A436" s="64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2">
      <c r="A437" s="64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2">
      <c r="A438" s="64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2">
      <c r="A439" s="64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2">
      <c r="A440" s="64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2">
      <c r="A441" s="64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2">
      <c r="A442" s="64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2">
      <c r="A443" s="64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2">
      <c r="A444" s="64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2">
      <c r="A445" s="64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2">
      <c r="A446" s="64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2">
      <c r="A447" s="64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2">
      <c r="A448" s="64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2">
      <c r="A449" s="64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2">
      <c r="A450" s="64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2">
      <c r="A451" s="64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2">
      <c r="A452" s="64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2">
      <c r="A453" s="64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2">
      <c r="A454" s="64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2">
      <c r="A455" s="64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2">
      <c r="A456" s="64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2">
      <c r="A457" s="64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2">
      <c r="A458" s="64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2">
      <c r="A459" s="64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2">
      <c r="A460" s="64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2">
      <c r="A461" s="64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2">
      <c r="A462" s="64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2">
      <c r="A463" s="64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2">
      <c r="A464" s="64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2">
      <c r="A465" s="64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2">
      <c r="A466" s="64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2">
      <c r="A467" s="64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2">
      <c r="A468" s="64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2">
      <c r="A469" s="64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2">
      <c r="A470" s="64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2">
      <c r="A471" s="64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2">
      <c r="A472" s="64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2">
      <c r="A473" s="64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2">
      <c r="A474" s="64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2">
      <c r="A475" s="64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2">
      <c r="A476" s="64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2">
      <c r="A477" s="64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2">
      <c r="A478" s="64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2">
      <c r="A479" s="64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2">
      <c r="A480" s="64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2">
      <c r="A481" s="64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2">
      <c r="A482" s="64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2">
      <c r="A483" s="64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2">
      <c r="A484" s="64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2">
      <c r="A485" s="64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2">
      <c r="A486" s="64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2">
      <c r="A487" s="64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2">
      <c r="A488" s="64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2">
      <c r="A489" s="64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2">
      <c r="A490" s="64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2">
      <c r="A491" s="64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2">
      <c r="A492" s="64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2">
      <c r="A493" s="64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2">
      <c r="A494" s="64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2">
      <c r="A495" s="64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2">
      <c r="A496" s="64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2">
      <c r="A497" s="64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2">
      <c r="A498" s="64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2">
      <c r="A499" s="64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2">
      <c r="A500" s="64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2">
      <c r="A501" s="64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2">
      <c r="A502" s="64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2">
      <c r="A503" s="64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2">
      <c r="A504" s="64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2">
      <c r="A505" s="64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2">
      <c r="A506" s="64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2">
      <c r="A507" s="64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2">
      <c r="A508" s="64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2">
      <c r="A509" s="64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2">
      <c r="A510" s="64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2">
      <c r="A511" s="64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2">
      <c r="A512" s="64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2">
      <c r="A513" s="64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2">
      <c r="A514" s="64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2">
      <c r="A515" s="64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2">
      <c r="A516" s="64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2">
      <c r="A517" s="64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2">
      <c r="A518" s="64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2">
      <c r="A519" s="64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2">
      <c r="A520" s="64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2">
      <c r="A521" s="64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2">
      <c r="A522" s="64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2">
      <c r="A523" s="64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2">
      <c r="A524" s="64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2">
      <c r="A525" s="64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2">
      <c r="A526" s="64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2">
      <c r="A527" s="64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2">
      <c r="A528" s="64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2">
      <c r="A529" s="64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2">
      <c r="A530" s="64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2">
      <c r="A531" s="64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2">
      <c r="A532" s="64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2">
      <c r="A533" s="64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2">
      <c r="A534" s="64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2">
      <c r="A535" s="64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2">
      <c r="A536" s="64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2">
      <c r="A537" s="64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2">
      <c r="A538" s="64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2">
      <c r="A539" s="64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2">
      <c r="A540" s="64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2">
      <c r="A541" s="64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2">
      <c r="A542" s="64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2">
      <c r="A543" s="64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2">
      <c r="A544" s="64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2">
      <c r="A545" s="64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2">
      <c r="A546" s="64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2">
      <c r="A547" s="64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2">
      <c r="A548" s="64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2">
      <c r="A549" s="64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2">
      <c r="A550" s="64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2">
      <c r="A551" s="64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2">
      <c r="A552" s="64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2">
      <c r="A553" s="64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2">
      <c r="A554" s="64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2">
      <c r="A555" s="64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2">
      <c r="A556" s="64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2">
      <c r="A557" s="64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2">
      <c r="A558" s="64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2">
      <c r="A559" s="64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2">
      <c r="A560" s="64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2">
      <c r="A561" s="64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2">
      <c r="A562" s="64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2">
      <c r="A563" s="64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2">
      <c r="A564" s="64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2">
      <c r="A565" s="64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2">
      <c r="A566" s="64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2">
      <c r="A567" s="64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2">
      <c r="A568" s="64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2">
      <c r="A569" s="64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2">
      <c r="A570" s="64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2">
      <c r="A571" s="64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2">
      <c r="A572" s="64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2">
      <c r="A573" s="64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2">
      <c r="A574" s="64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2">
      <c r="A575" s="64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2">
      <c r="A576" s="64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2">
      <c r="A577" s="64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2">
      <c r="A578" s="64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2">
      <c r="A579" s="64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2">
      <c r="A580" s="64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2">
      <c r="A581" s="64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2">
      <c r="A582" s="64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2">
      <c r="A583" s="64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2">
      <c r="A584" s="64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2">
      <c r="A585" s="64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2">
      <c r="A586" s="64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2">
      <c r="A587" s="64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2">
      <c r="A588" s="64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2">
      <c r="A589" s="64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2">
      <c r="A590" s="64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2">
      <c r="A591" s="64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2">
      <c r="A592" s="64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2">
      <c r="A593" s="64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2">
      <c r="A594" s="64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2">
      <c r="A595" s="64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2">
      <c r="A596" s="64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2">
      <c r="A597" s="64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2">
      <c r="A598" s="64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2">
      <c r="A599" s="64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2">
      <c r="A600" s="64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2">
      <c r="A601" s="64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2">
      <c r="A602" s="64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2">
      <c r="A603" s="64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2">
      <c r="A604" s="64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2">
      <c r="A605" s="64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2">
      <c r="A606" s="64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2">
      <c r="A607" s="64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2">
      <c r="A608" s="64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2">
      <c r="A609" s="64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2">
      <c r="A610" s="64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2">
      <c r="A611" s="64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2">
      <c r="A612" s="64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2">
      <c r="A613" s="64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2">
      <c r="A614" s="64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2">
      <c r="A615" s="64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2">
      <c r="A616" s="64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2">
      <c r="A617" s="64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2">
      <c r="A618" s="64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2">
      <c r="A619" s="64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2">
      <c r="A620" s="64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2">
      <c r="A621" s="64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2">
      <c r="A622" s="64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2">
      <c r="A623" s="64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2">
      <c r="A624" s="64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2">
      <c r="A625" s="64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2">
      <c r="A626" s="64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2">
      <c r="A627" s="64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2">
      <c r="A628" s="64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2">
      <c r="A629" s="64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2">
      <c r="A630" s="64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2">
      <c r="A631" s="64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2">
      <c r="A632" s="64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2">
      <c r="A633" s="64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2">
      <c r="A634" s="64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2">
      <c r="A635" s="64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2">
      <c r="A636" s="64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2">
      <c r="A637" s="64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2">
      <c r="A638" s="64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2">
      <c r="A639" s="64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2">
      <c r="A640" s="64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2">
      <c r="A641" s="64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2">
      <c r="A642" s="64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2">
      <c r="A643" s="64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2">
      <c r="A644" s="64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2">
      <c r="A645" s="64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2">
      <c r="A646" s="64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2">
      <c r="A647" s="64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2">
      <c r="A648" s="64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2">
      <c r="A649" s="64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2">
      <c r="A650" s="64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2">
      <c r="A651" s="64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2">
      <c r="A652" s="64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2">
      <c r="A653" s="64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2">
      <c r="A654" s="64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2">
      <c r="A655" s="64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2">
      <c r="A656" s="64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2">
      <c r="A657" s="64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2">
      <c r="A658" s="64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2">
      <c r="A659" s="64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2">
      <c r="A660" s="64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2">
      <c r="A661" s="64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2">
      <c r="A662" s="64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2">
      <c r="A663" s="64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2">
      <c r="A664" s="64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2">
      <c r="A665" s="64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2">
      <c r="A666" s="64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2">
      <c r="A667" s="64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2">
      <c r="A668" s="64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2">
      <c r="A669" s="64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2">
      <c r="A670" s="64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2">
      <c r="A671" s="64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2">
      <c r="A672" s="64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2">
      <c r="A673" s="64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2">
      <c r="A674" s="64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2">
      <c r="A675" s="64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2">
      <c r="A676" s="64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2">
      <c r="A677" s="64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2">
      <c r="A678" s="64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2">
      <c r="A679" s="64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2">
      <c r="A680" s="64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2">
      <c r="A681" s="64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2">
      <c r="A682" s="64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2">
      <c r="A683" s="64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2">
      <c r="A684" s="64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2">
      <c r="A685" s="64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2">
      <c r="A686" s="64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2">
      <c r="A687" s="64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2">
      <c r="A688" s="64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2">
      <c r="A689" s="64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2">
      <c r="A690" s="64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2">
      <c r="A691" s="64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2">
      <c r="A692" s="64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2">
      <c r="A693" s="64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2">
      <c r="A694" s="64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2">
      <c r="A695" s="64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2">
      <c r="A696" s="64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2">
      <c r="A697" s="64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2">
      <c r="A698" s="64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2">
      <c r="A699" s="64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2">
      <c r="A700" s="64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2">
      <c r="A701" s="64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2">
      <c r="A702" s="64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2">
      <c r="A703" s="64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2">
      <c r="A704" s="64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2">
      <c r="A705" s="64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2">
      <c r="A706" s="64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2">
      <c r="A707" s="64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2">
      <c r="A708" s="64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2">
      <c r="A709" s="64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2">
      <c r="A710" s="64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2">
      <c r="A711" s="64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2">
      <c r="A712" s="64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2">
      <c r="A713" s="64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2">
      <c r="A714" s="64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2">
      <c r="A715" s="64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2">
      <c r="A716" s="64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2">
      <c r="A717" s="64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2">
      <c r="A718" s="64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2">
      <c r="A719" s="64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2">
      <c r="A720" s="64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2">
      <c r="A721" s="64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2">
      <c r="A722" s="64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2">
      <c r="A723" s="64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2">
      <c r="A724" s="64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2">
      <c r="A725" s="64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2">
      <c r="A726" s="64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2">
      <c r="A727" s="64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2">
      <c r="A728" s="64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2">
      <c r="A729" s="64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2">
      <c r="A730" s="64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2">
      <c r="A731" s="64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2">
      <c r="A732" s="64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2">
      <c r="A733" s="64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2">
      <c r="A734" s="64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2">
      <c r="A735" s="64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2">
      <c r="A736" s="64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2">
      <c r="A737" s="64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2">
      <c r="A738" s="64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2">
      <c r="A739" s="64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2">
      <c r="A740" s="64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2">
      <c r="A741" s="64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2">
      <c r="A742" s="64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2">
      <c r="A743" s="64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2">
      <c r="A744" s="64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2">
      <c r="A745" s="64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2">
      <c r="A746" s="64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2">
      <c r="A747" s="64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2">
      <c r="A748" s="64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2">
      <c r="A749" s="64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2">
      <c r="A750" s="64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2">
      <c r="A751" s="64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2">
      <c r="A752" s="64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2">
      <c r="A753" s="64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2">
      <c r="A754" s="64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2">
      <c r="A755" s="64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2">
      <c r="A756" s="64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2">
      <c r="A757" s="64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2">
      <c r="A758" s="64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2">
      <c r="A759" s="64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2">
      <c r="A760" s="64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2">
      <c r="A761" s="64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2">
      <c r="A762" s="64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2">
      <c r="A763" s="64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2">
      <c r="A764" s="64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2">
      <c r="A765" s="64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2">
      <c r="A766" s="64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2">
      <c r="A767" s="64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2">
      <c r="A768" s="64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2">
      <c r="A769" s="64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2">
      <c r="A770" s="64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2">
      <c r="A771" s="64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2">
      <c r="A772" s="64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2">
      <c r="A773" s="64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2">
      <c r="A774" s="64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2">
      <c r="A775" s="64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2">
      <c r="A776" s="64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2">
      <c r="A777" s="64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2">
      <c r="A778" s="64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2">
      <c r="A779" s="64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2">
      <c r="A780" s="64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2">
      <c r="A781" s="64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2">
      <c r="A782" s="64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2">
      <c r="A783" s="64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2">
      <c r="A784" s="64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2">
      <c r="A785" s="64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2">
      <c r="A786" s="64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2">
      <c r="A787" s="64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2">
      <c r="A788" s="64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2">
      <c r="A789" s="64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2">
      <c r="A790" s="64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2">
      <c r="A791" s="64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2">
      <c r="A792" s="64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2">
      <c r="A793" s="64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2">
      <c r="A794" s="64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2">
      <c r="A795" s="64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2">
      <c r="A796" s="64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2">
      <c r="A797" s="64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2">
      <c r="A798" s="64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2">
      <c r="A799" s="64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2">
      <c r="A800" s="64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2">
      <c r="A801" s="64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2">
      <c r="A802" s="64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2">
      <c r="A803" s="64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2">
      <c r="A804" s="64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2">
      <c r="A805" s="64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2">
      <c r="A806" s="64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2">
      <c r="A807" s="64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2">
      <c r="A808" s="64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2">
      <c r="A809" s="64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2">
      <c r="A810" s="64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2">
      <c r="A811" s="64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2">
      <c r="A812" s="64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2">
      <c r="A813" s="64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2">
      <c r="A814" s="64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2">
      <c r="A815" s="64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2">
      <c r="A816" s="64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2">
      <c r="A817" s="64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2">
      <c r="A818" s="64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2">
      <c r="A819" s="64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2">
      <c r="A820" s="64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2">
      <c r="A821" s="64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2">
      <c r="A822" s="64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2">
      <c r="A823" s="64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2">
      <c r="A824" s="64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2">
      <c r="A825" s="64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2">
      <c r="A826" s="64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2">
      <c r="A827" s="64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2">
      <c r="A828" s="64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2">
      <c r="A829" s="64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2">
      <c r="A830" s="64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2">
      <c r="A831" s="64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2">
      <c r="A832" s="64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2">
      <c r="A833" s="64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2">
      <c r="A834" s="64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2">
      <c r="A835" s="64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2">
      <c r="A836" s="64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2">
      <c r="A837" s="64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2">
      <c r="A838" s="64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2">
      <c r="A839" s="64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2">
      <c r="A840" s="64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2">
      <c r="A841" s="64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2">
      <c r="A842" s="64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2">
      <c r="A843" s="64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2">
      <c r="A844" s="64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2">
      <c r="A845" s="64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2">
      <c r="A846" s="64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2">
      <c r="A847" s="64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2">
      <c r="A848" s="64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2">
      <c r="A849" s="64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2">
      <c r="A850" s="64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2">
      <c r="A851" s="64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2">
      <c r="A852" s="64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2">
      <c r="A853" s="64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2">
      <c r="A854" s="64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2">
      <c r="A855" s="64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2">
      <c r="A856" s="64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2">
      <c r="A857" s="64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2">
      <c r="A858" s="64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2">
      <c r="A859" s="64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2">
      <c r="A860" s="64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2">
      <c r="A861" s="64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2">
      <c r="A862" s="64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2">
      <c r="A863" s="64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2">
      <c r="A864" s="64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2">
      <c r="A865" s="64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2">
      <c r="A866" s="64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2">
      <c r="A867" s="64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2">
      <c r="A868" s="64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2">
      <c r="A869" s="64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2">
      <c r="A870" s="64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2">
      <c r="A871" s="64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2">
      <c r="A872" s="64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2">
      <c r="A873" s="64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2">
      <c r="A874" s="64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2">
      <c r="A875" s="64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2">
      <c r="A876" s="64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2">
      <c r="A877" s="64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2">
      <c r="A878" s="64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2">
      <c r="A879" s="64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2">
      <c r="A880" s="64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2">
      <c r="A881" s="64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2">
      <c r="A882" s="64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2">
      <c r="A883" s="64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2">
      <c r="A884" s="64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2">
      <c r="A885" s="64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2">
      <c r="A886" s="64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2">
      <c r="A887" s="64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2">
      <c r="A888" s="64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2">
      <c r="A889" s="64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2">
      <c r="A890" s="64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2">
      <c r="A891" s="64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2">
      <c r="A892" s="64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2">
      <c r="A893" s="64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2">
      <c r="A894" s="64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2">
      <c r="A895" s="64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2">
      <c r="A896" s="64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2">
      <c r="A897" s="64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2">
      <c r="A898" s="64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2">
      <c r="A899" s="64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2">
      <c r="A900" s="64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2">
      <c r="A901" s="64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2">
      <c r="A902" s="64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2">
      <c r="A903" s="64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2">
      <c r="A904" s="64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2">
      <c r="A905" s="64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2">
      <c r="A906" s="64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2">
      <c r="A907" s="64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2">
      <c r="A908" s="64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2">
      <c r="A909" s="64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2">
      <c r="A910" s="64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2">
      <c r="A911" s="64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2">
      <c r="A912" s="64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2">
      <c r="A913" s="64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2">
      <c r="A914" s="64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2">
      <c r="A915" s="64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2">
      <c r="A916" s="64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2">
      <c r="A917" s="64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2">
      <c r="A918" s="64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2">
      <c r="A919" s="64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2">
      <c r="A920" s="64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2">
      <c r="A921" s="64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2">
      <c r="A922" s="64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2">
      <c r="A923" s="64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2">
      <c r="A924" s="64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2">
      <c r="A925" s="64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2">
      <c r="A926" s="64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2">
      <c r="A927" s="64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2">
      <c r="A928" s="64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2">
      <c r="A929" s="64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2">
      <c r="A930" s="64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2">
      <c r="A931" s="64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2">
      <c r="A932" s="64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2">
      <c r="A933" s="64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2">
      <c r="A934" s="64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2">
      <c r="A935" s="64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2">
      <c r="A936" s="64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2">
      <c r="A937" s="64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2">
      <c r="A938" s="64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2">
      <c r="A939" s="64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2">
      <c r="A940" s="64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2">
      <c r="A941" s="64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2">
      <c r="A942" s="64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2">
      <c r="A943" s="64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2">
      <c r="A944" s="64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2">
      <c r="A945" s="64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2">
      <c r="A946" s="64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2">
      <c r="A947" s="64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2">
      <c r="A948" s="64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2">
      <c r="A949" s="64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2">
      <c r="A950" s="64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2">
      <c r="A951" s="64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2">
      <c r="A952" s="64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2">
      <c r="A953" s="64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2">
      <c r="A954" s="64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2">
      <c r="A955" s="64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2">
      <c r="A956" s="64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2">
      <c r="A957" s="64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2">
      <c r="A958" s="64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2">
      <c r="A959" s="64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2">
      <c r="A960" s="64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2">
      <c r="A961" s="64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2">
      <c r="A962" s="64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2">
      <c r="A963" s="64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2">
      <c r="A964" s="64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2">
      <c r="A965" s="64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2">
      <c r="A966" s="64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2">
      <c r="A967" s="64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2">
      <c r="A968" s="64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2">
      <c r="A969" s="64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2">
      <c r="A970" s="64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2">
      <c r="A971" s="64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2">
      <c r="A972" s="64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2">
      <c r="A973" s="64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2">
      <c r="A974" s="64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2">
      <c r="A975" s="64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2">
      <c r="A976" s="64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2">
      <c r="A977" s="64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2">
      <c r="A978" s="64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2">
      <c r="A979" s="64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2">
      <c r="A980" s="64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2">
      <c r="A981" s="64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2">
      <c r="A982" s="64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2">
      <c r="A983" s="64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2">
      <c r="A984" s="64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2">
      <c r="A985" s="64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2">
      <c r="A986" s="64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2">
      <c r="A987" s="64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2">
      <c r="A988" s="64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2">
      <c r="A989" s="64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2">
      <c r="A990" s="64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2">
      <c r="A991" s="64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2">
      <c r="A992" s="64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2">
      <c r="A993" s="64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2">
      <c r="A994" s="64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2">
      <c r="A995" s="64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2">
      <c r="A996" s="64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2">
      <c r="A997" s="64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2">
      <c r="A998" s="64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2">
      <c r="A999" s="64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2">
      <c r="A1000" s="64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22">
    <mergeCell ref="M3:Q3"/>
    <mergeCell ref="R3:V3"/>
    <mergeCell ref="W3:Z3"/>
    <mergeCell ref="J4:K4"/>
    <mergeCell ref="O4:P4"/>
    <mergeCell ref="A22:B22"/>
    <mergeCell ref="A26:B26"/>
    <mergeCell ref="A27:B27"/>
    <mergeCell ref="C3:G3"/>
    <mergeCell ref="H3:L3"/>
    <mergeCell ref="T4:U4"/>
    <mergeCell ref="W4:X4"/>
    <mergeCell ref="A7:B7"/>
    <mergeCell ref="A13:B13"/>
    <mergeCell ref="A21:B21"/>
    <mergeCell ref="C1:G1"/>
    <mergeCell ref="W1:Z1"/>
    <mergeCell ref="C2:G2"/>
    <mergeCell ref="H2:L2"/>
    <mergeCell ref="M2:Q2"/>
    <mergeCell ref="R2:V2"/>
    <mergeCell ref="W2:Z2"/>
  </mergeCells>
  <pageMargins left="0.25" right="0.25" top="0.5" bottom="0.5" header="0" footer="0"/>
  <pageSetup orientation="portrait"/>
  <headerFooter>
    <oddHeader>&amp;CDeficit Reduction Plan&amp;RPage &amp;P</oddHeader>
    <oddFooter>&amp;L&amp;F&amp;R&amp;D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baseColWidth="10" defaultColWidth="12.6640625" defaultRowHeight="15" customHeight="1" x14ac:dyDescent="0.15"/>
  <cols>
    <col min="1" max="1" width="3.33203125" customWidth="1"/>
    <col min="2" max="2" width="98" customWidth="1"/>
    <col min="3" max="3" width="4.1640625" customWidth="1"/>
    <col min="4" max="4" width="7.83203125" customWidth="1"/>
    <col min="5" max="26" width="9.1640625" customWidth="1"/>
  </cols>
  <sheetData>
    <row r="1" spans="1:26" ht="18.75" customHeight="1" x14ac:dyDescent="0.2">
      <c r="A1" s="73"/>
      <c r="B1" s="643" t="s">
        <v>872</v>
      </c>
      <c r="C1" s="644"/>
      <c r="D1" s="18"/>
      <c r="E1" s="18"/>
      <c r="F1" s="18"/>
      <c r="G1" s="18"/>
      <c r="H1" s="18"/>
      <c r="I1" s="18"/>
      <c r="J1" s="18"/>
      <c r="K1" s="18"/>
      <c r="L1" s="18"/>
      <c r="M1" s="18"/>
      <c r="N1" s="18"/>
      <c r="O1" s="18"/>
      <c r="P1" s="18"/>
      <c r="Q1" s="18"/>
      <c r="R1" s="18"/>
      <c r="S1" s="18"/>
      <c r="T1" s="18"/>
      <c r="U1" s="18"/>
      <c r="V1" s="18"/>
      <c r="W1" s="18"/>
      <c r="X1" s="18"/>
      <c r="Y1" s="18"/>
      <c r="Z1" s="18"/>
    </row>
    <row r="2" spans="1:26" ht="13.5" customHeight="1" x14ac:dyDescent="0.2">
      <c r="A2" s="645"/>
      <c r="B2" s="643" t="str">
        <f>"Fiscal Year "&amp;'B24'!L2-1&amp;-'B24'!L2</f>
        <v>Fiscal Year 2023-2024</v>
      </c>
      <c r="C2" s="646"/>
      <c r="D2" s="645"/>
      <c r="E2" s="645"/>
      <c r="F2" s="645"/>
      <c r="G2" s="645"/>
      <c r="H2" s="645"/>
      <c r="I2" s="645"/>
      <c r="J2" s="645"/>
      <c r="K2" s="645"/>
      <c r="L2" s="645"/>
      <c r="M2" s="645"/>
      <c r="N2" s="645"/>
      <c r="O2" s="645"/>
      <c r="P2" s="645"/>
      <c r="Q2" s="645"/>
      <c r="R2" s="645"/>
      <c r="S2" s="645"/>
      <c r="T2" s="645"/>
      <c r="U2" s="645"/>
      <c r="V2" s="645"/>
      <c r="W2" s="645"/>
      <c r="X2" s="645"/>
      <c r="Y2" s="645"/>
      <c r="Z2" s="645"/>
    </row>
    <row r="3" spans="1:26" ht="13.5" customHeight="1" x14ac:dyDescent="0.2">
      <c r="A3" s="645"/>
      <c r="B3" s="643" t="str">
        <f>"through Fiscal Year "&amp;'B24'!L2+2&amp;-'B24'!L2-3</f>
        <v>through Fiscal Year 2026-2027</v>
      </c>
      <c r="C3" s="646"/>
      <c r="D3" s="645"/>
      <c r="E3" s="645"/>
      <c r="F3" s="645"/>
      <c r="G3" s="645"/>
      <c r="H3" s="645"/>
      <c r="I3" s="645"/>
      <c r="J3" s="645"/>
      <c r="K3" s="645"/>
      <c r="L3" s="645"/>
      <c r="M3" s="645"/>
      <c r="N3" s="645"/>
      <c r="O3" s="645"/>
      <c r="P3" s="645"/>
      <c r="Q3" s="645"/>
      <c r="R3" s="645"/>
      <c r="S3" s="645"/>
      <c r="T3" s="645"/>
      <c r="U3" s="645"/>
      <c r="V3" s="645"/>
      <c r="W3" s="645"/>
      <c r="X3" s="645"/>
      <c r="Y3" s="645"/>
      <c r="Z3" s="645"/>
    </row>
    <row r="4" spans="1:26" ht="7.5" customHeight="1" x14ac:dyDescent="0.2">
      <c r="A4" s="73"/>
      <c r="B4" s="647"/>
      <c r="C4" s="644"/>
      <c r="D4" s="18"/>
      <c r="E4" s="18"/>
      <c r="F4" s="18"/>
      <c r="G4" s="18"/>
      <c r="H4" s="18"/>
      <c r="I4" s="18"/>
      <c r="J4" s="18"/>
      <c r="K4" s="18"/>
      <c r="L4" s="18"/>
      <c r="M4" s="18"/>
      <c r="N4" s="18"/>
      <c r="O4" s="18"/>
      <c r="P4" s="18"/>
      <c r="Q4" s="18"/>
      <c r="R4" s="18"/>
      <c r="S4" s="18"/>
      <c r="T4" s="18"/>
      <c r="U4" s="18"/>
      <c r="V4" s="18"/>
      <c r="W4" s="18"/>
      <c r="X4" s="18"/>
      <c r="Y4" s="18"/>
      <c r="Z4" s="18"/>
    </row>
    <row r="5" spans="1:26" ht="13.5" customHeight="1" x14ac:dyDescent="0.2">
      <c r="A5" s="648"/>
      <c r="B5" s="649" t="str">
        <f>Cover!H13&amp;"              "&amp;Cover!H14</f>
        <v>Gower SD 62              19022062002</v>
      </c>
      <c r="C5" s="18"/>
      <c r="D5" s="18"/>
      <c r="E5" s="18"/>
      <c r="F5" s="18"/>
      <c r="G5" s="18"/>
      <c r="H5" s="18"/>
      <c r="I5" s="18"/>
      <c r="J5" s="18"/>
      <c r="K5" s="18"/>
      <c r="L5" s="18"/>
      <c r="M5" s="18"/>
      <c r="N5" s="18"/>
      <c r="O5" s="18"/>
      <c r="P5" s="18"/>
      <c r="Q5" s="18"/>
      <c r="R5" s="18"/>
      <c r="S5" s="18"/>
      <c r="T5" s="18"/>
      <c r="U5" s="18"/>
      <c r="V5" s="18"/>
      <c r="W5" s="18"/>
      <c r="X5" s="18"/>
      <c r="Y5" s="18"/>
      <c r="Z5" s="18"/>
    </row>
    <row r="6" spans="1:26" ht="39.75" customHeight="1" x14ac:dyDescent="0.2">
      <c r="A6" s="73"/>
      <c r="B6" s="650" t="s">
        <v>873</v>
      </c>
      <c r="C6" s="562"/>
      <c r="D6" s="72"/>
      <c r="E6" s="72"/>
      <c r="F6" s="72"/>
      <c r="G6" s="72"/>
      <c r="H6" s="72"/>
      <c r="I6" s="18"/>
      <c r="J6" s="18"/>
      <c r="K6" s="18"/>
      <c r="L6" s="18"/>
      <c r="M6" s="18"/>
      <c r="N6" s="18"/>
      <c r="O6" s="18"/>
      <c r="P6" s="18"/>
      <c r="Q6" s="18"/>
      <c r="R6" s="18"/>
      <c r="S6" s="18"/>
      <c r="T6" s="18"/>
      <c r="U6" s="18"/>
      <c r="V6" s="18"/>
      <c r="W6" s="18"/>
      <c r="X6" s="18"/>
      <c r="Y6" s="18"/>
      <c r="Z6" s="18"/>
    </row>
    <row r="7" spans="1:26" ht="12" hidden="1" customHeight="1" x14ac:dyDescent="0.2">
      <c r="A7" s="651"/>
      <c r="B7" s="652"/>
      <c r="C7" s="18"/>
      <c r="D7" s="18"/>
      <c r="E7" s="18"/>
      <c r="F7" s="18"/>
      <c r="G7" s="18"/>
      <c r="H7" s="18"/>
      <c r="I7" s="18"/>
      <c r="J7" s="18"/>
      <c r="K7" s="18"/>
      <c r="L7" s="18"/>
      <c r="M7" s="18"/>
      <c r="N7" s="18"/>
      <c r="O7" s="18"/>
      <c r="P7" s="18"/>
      <c r="Q7" s="18"/>
      <c r="R7" s="18"/>
      <c r="S7" s="18"/>
      <c r="T7" s="18"/>
      <c r="U7" s="18"/>
      <c r="V7" s="18"/>
      <c r="W7" s="18"/>
      <c r="X7" s="18"/>
      <c r="Y7" s="18"/>
      <c r="Z7" s="18"/>
    </row>
    <row r="8" spans="1:26" ht="14.25" customHeight="1" x14ac:dyDescent="0.2">
      <c r="A8" s="653"/>
      <c r="B8" s="654"/>
      <c r="C8" s="18"/>
      <c r="D8" s="18"/>
      <c r="E8" s="18"/>
      <c r="F8" s="18"/>
      <c r="G8" s="18"/>
      <c r="H8" s="18"/>
      <c r="I8" s="18"/>
      <c r="J8" s="18"/>
      <c r="K8" s="18"/>
      <c r="L8" s="18"/>
      <c r="M8" s="18"/>
      <c r="N8" s="18"/>
      <c r="O8" s="18"/>
      <c r="P8" s="18"/>
      <c r="Q8" s="18"/>
      <c r="R8" s="18"/>
      <c r="S8" s="18"/>
      <c r="T8" s="18"/>
      <c r="U8" s="18"/>
      <c r="V8" s="18"/>
      <c r="W8" s="18"/>
      <c r="X8" s="18"/>
      <c r="Y8" s="18"/>
      <c r="Z8" s="18"/>
    </row>
    <row r="9" spans="1:26" ht="13.5" customHeight="1" x14ac:dyDescent="0.2">
      <c r="A9" s="655">
        <v>1</v>
      </c>
      <c r="B9" s="656" t="s">
        <v>874</v>
      </c>
      <c r="C9" s="18"/>
      <c r="D9" s="18"/>
      <c r="E9" s="18"/>
      <c r="F9" s="18"/>
      <c r="G9" s="18"/>
      <c r="H9" s="18"/>
      <c r="I9" s="18"/>
      <c r="J9" s="18"/>
      <c r="K9" s="18"/>
      <c r="L9" s="18"/>
      <c r="M9" s="18"/>
      <c r="N9" s="18"/>
      <c r="O9" s="18"/>
      <c r="P9" s="18"/>
      <c r="Q9" s="18"/>
      <c r="R9" s="18"/>
      <c r="S9" s="18"/>
      <c r="T9" s="18"/>
      <c r="U9" s="18"/>
      <c r="V9" s="18"/>
      <c r="W9" s="18"/>
      <c r="X9" s="18"/>
      <c r="Y9" s="18"/>
      <c r="Z9" s="18"/>
    </row>
    <row r="10" spans="1:26" ht="32.25" customHeight="1" x14ac:dyDescent="0.2">
      <c r="A10" s="651"/>
      <c r="B10" s="657"/>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30" customHeight="1" x14ac:dyDescent="0.2">
      <c r="A11" s="651"/>
      <c r="B11" s="437"/>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3.5" customHeight="1" x14ac:dyDescent="0.2">
      <c r="A12" s="655">
        <v>2</v>
      </c>
      <c r="B12" s="656" t="s">
        <v>875</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30" customHeight="1" x14ac:dyDescent="0.2">
      <c r="A13" s="651"/>
      <c r="B13" s="65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30" customHeight="1" x14ac:dyDescent="0.2">
      <c r="A14" s="651"/>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2">
      <c r="A15" s="655"/>
      <c r="B15" s="659" t="s">
        <v>876</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30" customHeight="1" x14ac:dyDescent="0.2">
      <c r="A16" s="651"/>
      <c r="B16" s="65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30" customHeight="1" x14ac:dyDescent="0.2">
      <c r="A17" s="651"/>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2">
      <c r="A18" s="655"/>
      <c r="B18" s="659" t="s">
        <v>877</v>
      </c>
      <c r="C18" s="18"/>
      <c r="D18" s="660"/>
      <c r="E18" s="18"/>
      <c r="F18" s="18"/>
      <c r="G18" s="18"/>
      <c r="H18" s="18"/>
      <c r="I18" s="18"/>
      <c r="J18" s="18"/>
      <c r="K18" s="18"/>
      <c r="L18" s="18"/>
      <c r="M18" s="18"/>
      <c r="N18" s="18"/>
      <c r="O18" s="18"/>
      <c r="P18" s="18"/>
      <c r="Q18" s="18"/>
      <c r="R18" s="18"/>
      <c r="S18" s="18"/>
      <c r="T18" s="18"/>
      <c r="U18" s="18"/>
      <c r="V18" s="18"/>
      <c r="W18" s="18"/>
      <c r="X18" s="18"/>
      <c r="Y18" s="18"/>
      <c r="Z18" s="18"/>
    </row>
    <row r="19" spans="1:26" ht="30" customHeight="1" x14ac:dyDescent="0.2">
      <c r="A19" s="651"/>
      <c r="B19" s="65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30" customHeight="1" x14ac:dyDescent="0.2">
      <c r="A20" s="651"/>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2">
      <c r="A21" s="655"/>
      <c r="B21" s="659" t="s">
        <v>878</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30" customHeight="1" x14ac:dyDescent="0.2">
      <c r="A22" s="651"/>
      <c r="B22" s="65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30" customHeight="1" x14ac:dyDescent="0.2">
      <c r="A23" s="651"/>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2">
      <c r="A24" s="655"/>
      <c r="B24" s="659" t="s">
        <v>879</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30" customHeight="1" x14ac:dyDescent="0.2">
      <c r="A25" s="73"/>
      <c r="B25" s="65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30" customHeight="1" x14ac:dyDescent="0.2">
      <c r="A26" s="73"/>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2">
      <c r="A27" s="655"/>
      <c r="B27" s="659" t="s">
        <v>880</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30" customHeight="1" x14ac:dyDescent="0.2">
      <c r="A28" s="73"/>
      <c r="B28" s="65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30" customHeight="1" x14ac:dyDescent="0.2">
      <c r="A29" s="73"/>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2">
      <c r="A30" s="73"/>
      <c r="B30" s="659" t="s">
        <v>881</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30" customHeight="1" x14ac:dyDescent="0.2">
      <c r="A31" s="73"/>
      <c r="B31" s="562"/>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30" customHeight="1" x14ac:dyDescent="0.2">
      <c r="A32" s="73"/>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2">
      <c r="A33" s="73"/>
      <c r="B33" s="659" t="s">
        <v>882</v>
      </c>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30" customHeight="1" x14ac:dyDescent="0.2">
      <c r="A34" s="73"/>
      <c r="B34" s="659"/>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36.75" customHeight="1" x14ac:dyDescent="0.2">
      <c r="A35" s="73"/>
      <c r="B35" s="659"/>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2">
      <c r="A36" s="73"/>
      <c r="B36" s="659"/>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2">
      <c r="A37" s="73"/>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2">
      <c r="A38" s="73"/>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2">
      <c r="A39" s="73"/>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2">
      <c r="A40" s="73"/>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2">
      <c r="A41" s="73"/>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2">
      <c r="A42" s="73"/>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2">
      <c r="A43" s="73"/>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2">
      <c r="A44" s="73"/>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2">
      <c r="A45" s="73"/>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2">
      <c r="A46" s="73"/>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2">
      <c r="A47" s="73"/>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2">
      <c r="A48" s="73"/>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2">
      <c r="A49" s="73"/>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2">
      <c r="A50" s="73"/>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2">
      <c r="A51" s="73"/>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2">
      <c r="A52" s="73"/>
      <c r="B52" s="18"/>
      <c r="C52" s="18"/>
      <c r="D52" s="2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2">
      <c r="A53" s="73"/>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2">
      <c r="A54" s="73"/>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2">
      <c r="A55" s="73"/>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2">
      <c r="A56" s="73"/>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2">
      <c r="A57" s="73"/>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2">
      <c r="A58" s="73"/>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2">
      <c r="A59" s="73"/>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2">
      <c r="A60" s="73"/>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2">
      <c r="A61" s="73"/>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2">
      <c r="A62" s="73"/>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2">
      <c r="A63" s="73"/>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2">
      <c r="A64" s="73"/>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2">
      <c r="A65" s="73"/>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2">
      <c r="A66" s="73"/>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2">
      <c r="A67" s="73"/>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2">
      <c r="A68" s="73"/>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2">
      <c r="A69" s="73"/>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2">
      <c r="A70" s="73"/>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2">
      <c r="A71" s="73"/>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2">
      <c r="A72" s="73"/>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2">
      <c r="A73" s="73"/>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2">
      <c r="A74" s="73"/>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2">
      <c r="A75" s="73"/>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2">
      <c r="A76" s="73"/>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2">
      <c r="A77" s="73"/>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2">
      <c r="A78" s="73"/>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2">
      <c r="A79" s="73"/>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2">
      <c r="A80" s="73"/>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2">
      <c r="A81" s="73"/>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2">
      <c r="A82" s="73"/>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2">
      <c r="A83" s="73"/>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2">
      <c r="A84" s="73"/>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2">
      <c r="A85" s="73"/>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2">
      <c r="A86" s="73"/>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2">
      <c r="A87" s="73"/>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2">
      <c r="A88" s="73"/>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2">
      <c r="A89" s="73"/>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2">
      <c r="A90" s="73"/>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2">
      <c r="A91" s="73"/>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2">
      <c r="A92" s="73"/>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2">
      <c r="A93" s="73"/>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2">
      <c r="A94" s="73"/>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2">
      <c r="A95" s="73"/>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2">
      <c r="A96" s="73"/>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2">
      <c r="A97" s="73"/>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2">
      <c r="A98" s="73"/>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2">
      <c r="A99" s="73"/>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2">
      <c r="A100" s="73"/>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2">
      <c r="A101" s="73"/>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2">
      <c r="A102" s="73"/>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2">
      <c r="A103" s="73"/>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2">
      <c r="A104" s="73"/>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2">
      <c r="A105" s="73"/>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2">
      <c r="A106" s="73"/>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2">
      <c r="A107" s="73"/>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2">
      <c r="A108" s="73"/>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2">
      <c r="A109" s="73"/>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2">
      <c r="A110" s="73"/>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2">
      <c r="A111" s="73"/>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2">
      <c r="A112" s="73"/>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2">
      <c r="A113" s="73"/>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2">
      <c r="A114" s="73"/>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2">
      <c r="A115" s="73"/>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2">
      <c r="A116" s="73"/>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2">
      <c r="A117" s="73"/>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2">
      <c r="A118" s="73"/>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2">
      <c r="A119" s="73"/>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2">
      <c r="A120" s="73"/>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2">
      <c r="A121" s="73"/>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2">
      <c r="A122" s="73"/>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2">
      <c r="A123" s="73"/>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2">
      <c r="A124" s="73"/>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2">
      <c r="A125" s="73"/>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2">
      <c r="A126" s="73"/>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2">
      <c r="A127" s="73"/>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2">
      <c r="A128" s="73"/>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2">
      <c r="A129" s="73"/>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2">
      <c r="A130" s="7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2">
      <c r="A131" s="73"/>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2">
      <c r="A132" s="73"/>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2">
      <c r="A133" s="73"/>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2">
      <c r="A134" s="73"/>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2">
      <c r="A135" s="73"/>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2">
      <c r="A136" s="73"/>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2">
      <c r="A137" s="73"/>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2">
      <c r="A138" s="73"/>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2">
      <c r="A139" s="73"/>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2">
      <c r="A140" s="73"/>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2">
      <c r="A141" s="73"/>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2">
      <c r="A142" s="73"/>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2">
      <c r="A143" s="73"/>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2">
      <c r="A144" s="7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2">
      <c r="A145" s="73"/>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2">
      <c r="A146" s="73"/>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2">
      <c r="A147" s="73"/>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2">
      <c r="A148" s="73"/>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2">
      <c r="A149" s="73"/>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2">
      <c r="A150" s="73"/>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2">
      <c r="A151" s="73"/>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2">
      <c r="A152" s="73"/>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2">
      <c r="A153" s="73"/>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2">
      <c r="A154" s="73"/>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2">
      <c r="A155" s="73"/>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2">
      <c r="A156" s="73"/>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2">
      <c r="A157" s="73"/>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2">
      <c r="A158" s="73"/>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2">
      <c r="A159" s="73"/>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2">
      <c r="A160" s="73"/>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2">
      <c r="A161" s="73"/>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2">
      <c r="A162" s="73"/>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2">
      <c r="A163" s="73"/>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2">
      <c r="A164" s="73"/>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2">
      <c r="A165" s="73"/>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2">
      <c r="A166" s="73"/>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2">
      <c r="A167" s="73"/>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2">
      <c r="A168" s="73"/>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2">
      <c r="A169" s="73"/>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2">
      <c r="A170" s="73"/>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2">
      <c r="A171" s="73"/>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2">
      <c r="A172" s="73"/>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2">
      <c r="A173" s="73"/>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2">
      <c r="A174" s="73"/>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2">
      <c r="A175" s="73"/>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2">
      <c r="A176" s="73"/>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2">
      <c r="A177" s="73"/>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2">
      <c r="A178" s="73"/>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2">
      <c r="A179" s="73"/>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2">
      <c r="A180" s="73"/>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2">
      <c r="A181" s="73"/>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2">
      <c r="A182" s="73"/>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2">
      <c r="A183" s="73"/>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2">
      <c r="A184" s="73"/>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2">
      <c r="A185" s="73"/>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2">
      <c r="A186" s="73"/>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2">
      <c r="A187" s="73"/>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2">
      <c r="A188" s="73"/>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2">
      <c r="A189" s="73"/>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2">
      <c r="A190" s="7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2">
      <c r="A191" s="73"/>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2">
      <c r="A192" s="73"/>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2">
      <c r="A193" s="73"/>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2">
      <c r="A194" s="73"/>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2">
      <c r="A195" s="7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2">
      <c r="A196" s="73"/>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2">
      <c r="A197" s="73"/>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2">
      <c r="A198" s="73"/>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2">
      <c r="A199" s="73"/>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2">
      <c r="A200" s="7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2">
      <c r="A201" s="73"/>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2">
      <c r="A202" s="73"/>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2">
      <c r="A203" s="7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2">
      <c r="A204" s="73"/>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2">
      <c r="A205" s="73"/>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2">
      <c r="A206" s="73"/>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2">
      <c r="A207" s="73"/>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2">
      <c r="A208" s="73"/>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2">
      <c r="A209" s="73"/>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2">
      <c r="A210" s="73"/>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2">
      <c r="A211" s="73"/>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2">
      <c r="A212" s="73"/>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2">
      <c r="A213" s="73"/>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2">
      <c r="A214" s="73"/>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2">
      <c r="A215" s="73"/>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2">
      <c r="A216" s="73"/>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2">
      <c r="A217" s="73"/>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2">
      <c r="A218" s="73"/>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2">
      <c r="A219" s="73"/>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2">
      <c r="A220" s="73"/>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2">
      <c r="A221" s="73"/>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2">
      <c r="A222" s="73"/>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2">
      <c r="A223" s="73"/>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2">
      <c r="A224" s="73"/>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2">
      <c r="A225" s="73"/>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2">
      <c r="A226" s="73"/>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2">
      <c r="A227" s="73"/>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2">
      <c r="A228" s="73"/>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2">
      <c r="A229" s="73"/>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2">
      <c r="A230" s="73"/>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2">
      <c r="A231" s="73"/>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2">
      <c r="A232" s="73"/>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2">
      <c r="A233" s="73"/>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2">
      <c r="A234" s="73"/>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2">
      <c r="A235" s="73"/>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2">
      <c r="A236" s="73"/>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2">
      <c r="A237" s="7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2">
      <c r="A238" s="7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2">
      <c r="A239" s="7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2">
      <c r="A240" s="7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2">
      <c r="A241" s="7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2">
      <c r="A242" s="7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2">
      <c r="A243" s="7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2">
      <c r="A244" s="7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2">
      <c r="A245" s="7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2">
      <c r="A246" s="7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2">
      <c r="A247" s="7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2">
      <c r="A248" s="7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2">
      <c r="A249" s="7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2">
      <c r="A250" s="7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2">
      <c r="A251" s="7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2">
      <c r="A252" s="7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2">
      <c r="A253" s="7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2">
      <c r="A254" s="7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2">
      <c r="A255" s="7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2">
      <c r="A256" s="7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2">
      <c r="A257" s="73"/>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2">
      <c r="A258" s="73"/>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2">
      <c r="A259" s="73"/>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2">
      <c r="A260" s="73"/>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2">
      <c r="A261" s="73"/>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2">
      <c r="A262" s="73"/>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2">
      <c r="A263" s="73"/>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2">
      <c r="A264" s="73"/>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2">
      <c r="A265" s="73"/>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2">
      <c r="A266" s="73"/>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2">
      <c r="A267" s="73"/>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2">
      <c r="A268" s="73"/>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2">
      <c r="A269" s="73"/>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2">
      <c r="A270" s="73"/>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2">
      <c r="A271" s="73"/>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2">
      <c r="A272" s="73"/>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2">
      <c r="A273" s="73"/>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2">
      <c r="A274" s="73"/>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2">
      <c r="A275" s="73"/>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2">
      <c r="A276" s="73"/>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2">
      <c r="A277" s="73"/>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2">
      <c r="A278" s="73"/>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2">
      <c r="A279" s="73"/>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2">
      <c r="A280" s="73"/>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2">
      <c r="A281" s="73"/>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2">
      <c r="A282" s="73"/>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2">
      <c r="A283" s="73"/>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2">
      <c r="A284" s="73"/>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2">
      <c r="A285" s="73"/>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2">
      <c r="A286" s="73"/>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2">
      <c r="A287" s="73"/>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2">
      <c r="A288" s="73"/>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2">
      <c r="A289" s="73"/>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2">
      <c r="A290" s="73"/>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2">
      <c r="A291" s="73"/>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2">
      <c r="A292" s="73"/>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2">
      <c r="A293" s="73"/>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2">
      <c r="A294" s="73"/>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2">
      <c r="A295" s="73"/>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2">
      <c r="A296" s="73"/>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2">
      <c r="A297" s="73"/>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2">
      <c r="A298" s="73"/>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2">
      <c r="A299" s="73"/>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2">
      <c r="A300" s="73"/>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2">
      <c r="A301" s="73"/>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2">
      <c r="A302" s="73"/>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2">
      <c r="A303" s="73"/>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2">
      <c r="A304" s="73"/>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2">
      <c r="A305" s="73"/>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2">
      <c r="A306" s="73"/>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2">
      <c r="A307" s="73"/>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2">
      <c r="A308" s="73"/>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2">
      <c r="A309" s="73"/>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2">
      <c r="A310" s="73"/>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2">
      <c r="A311" s="73"/>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2">
      <c r="A312" s="73"/>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2">
      <c r="A313" s="73"/>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2">
      <c r="A314" s="73"/>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2">
      <c r="A315" s="73"/>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2">
      <c r="A316" s="73"/>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2">
      <c r="A317" s="73"/>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2">
      <c r="A318" s="73"/>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2">
      <c r="A319" s="73"/>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2">
      <c r="A320" s="73"/>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2">
      <c r="A321" s="73"/>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2">
      <c r="A322" s="73"/>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2">
      <c r="A323" s="73"/>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2">
      <c r="A324" s="73"/>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2">
      <c r="A325" s="73"/>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2">
      <c r="A326" s="73"/>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2">
      <c r="A327" s="73"/>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2">
      <c r="A328" s="73"/>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2">
      <c r="A329" s="73"/>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2">
      <c r="A330" s="73"/>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2">
      <c r="A331" s="73"/>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2">
      <c r="A332" s="73"/>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2">
      <c r="A333" s="73"/>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2">
      <c r="A334" s="73"/>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2">
      <c r="A335" s="73"/>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2">
      <c r="A336" s="73"/>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2">
      <c r="A337" s="73"/>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2">
      <c r="A338" s="73"/>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2">
      <c r="A339" s="73"/>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2">
      <c r="A340" s="73"/>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2">
      <c r="A341" s="73"/>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2">
      <c r="A342" s="73"/>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2">
      <c r="A343" s="73"/>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2">
      <c r="A344" s="73"/>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2">
      <c r="A345" s="73"/>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2">
      <c r="A346" s="73"/>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2">
      <c r="A347" s="73"/>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2">
      <c r="A348" s="73"/>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2">
      <c r="A349" s="73"/>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2">
      <c r="A350" s="73"/>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2">
      <c r="A351" s="73"/>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2">
      <c r="A352" s="73"/>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2">
      <c r="A353" s="73"/>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2">
      <c r="A354" s="73"/>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2">
      <c r="A355" s="73"/>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2">
      <c r="A356" s="73"/>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2">
      <c r="A357" s="73"/>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2">
      <c r="A358" s="73"/>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2">
      <c r="A359" s="73"/>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2">
      <c r="A360" s="73"/>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2">
      <c r="A361" s="73"/>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2">
      <c r="A362" s="73"/>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2">
      <c r="A363" s="73"/>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2">
      <c r="A364" s="73"/>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2">
      <c r="A365" s="73"/>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2">
      <c r="A366" s="73"/>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2">
      <c r="A367" s="73"/>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2">
      <c r="A368" s="73"/>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2">
      <c r="A369" s="73"/>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2">
      <c r="A370" s="73"/>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2">
      <c r="A371" s="73"/>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2">
      <c r="A372" s="73"/>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2">
      <c r="A373" s="73"/>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2">
      <c r="A374" s="73"/>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2">
      <c r="A375" s="73"/>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2">
      <c r="A376" s="73"/>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2">
      <c r="A377" s="73"/>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2">
      <c r="A378" s="73"/>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2">
      <c r="A379" s="73"/>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2">
      <c r="A380" s="73"/>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2">
      <c r="A381" s="73"/>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2">
      <c r="A382" s="73"/>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2">
      <c r="A383" s="73"/>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2">
      <c r="A384" s="73"/>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2">
      <c r="A385" s="73"/>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2">
      <c r="A386" s="73"/>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2">
      <c r="A387" s="73"/>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2">
      <c r="A388" s="73"/>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2">
      <c r="A389" s="73"/>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2">
      <c r="A390" s="73"/>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2">
      <c r="A391" s="73"/>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2">
      <c r="A392" s="73"/>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2">
      <c r="A393" s="73"/>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2">
      <c r="A394" s="73"/>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2">
      <c r="A395" s="73"/>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2">
      <c r="A396" s="73"/>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2">
      <c r="A397" s="73"/>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2">
      <c r="A398" s="73"/>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2">
      <c r="A399" s="73"/>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2">
      <c r="A400" s="73"/>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2">
      <c r="A401" s="73"/>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2">
      <c r="A402" s="73"/>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2">
      <c r="A403" s="73"/>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2">
      <c r="A404" s="73"/>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2">
      <c r="A405" s="73"/>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2">
      <c r="A406" s="73"/>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2">
      <c r="A407" s="73"/>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2">
      <c r="A408" s="73"/>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2">
      <c r="A409" s="73"/>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2">
      <c r="A410" s="73"/>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2">
      <c r="A411" s="73"/>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2">
      <c r="A412" s="73"/>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2">
      <c r="A413" s="73"/>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2">
      <c r="A414" s="73"/>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2">
      <c r="A415" s="73"/>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2">
      <c r="A416" s="73"/>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2">
      <c r="A417" s="73"/>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2">
      <c r="A418" s="73"/>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2">
      <c r="A419" s="73"/>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2">
      <c r="A420" s="73"/>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2">
      <c r="A421" s="73"/>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2">
      <c r="A422" s="73"/>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2">
      <c r="A423" s="73"/>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2">
      <c r="A424" s="73"/>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2">
      <c r="A425" s="73"/>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2">
      <c r="A426" s="73"/>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2">
      <c r="A427" s="73"/>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2">
      <c r="A428" s="73"/>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2">
      <c r="A429" s="73"/>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2">
      <c r="A430" s="73"/>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2">
      <c r="A431" s="73"/>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2">
      <c r="A432" s="73"/>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2">
      <c r="A433" s="73"/>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2">
      <c r="A434" s="73"/>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2">
      <c r="A435" s="73"/>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2">
      <c r="A436" s="73"/>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2">
      <c r="A437" s="73"/>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2">
      <c r="A438" s="73"/>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2">
      <c r="A439" s="73"/>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2">
      <c r="A440" s="73"/>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2">
      <c r="A441" s="73"/>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2">
      <c r="A442" s="73"/>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2">
      <c r="A443" s="73"/>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2">
      <c r="A444" s="73"/>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2">
      <c r="A445" s="73"/>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2">
      <c r="A446" s="73"/>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2">
      <c r="A447" s="73"/>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2">
      <c r="A448" s="73"/>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2">
      <c r="A449" s="73"/>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2">
      <c r="A450" s="73"/>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2">
      <c r="A451" s="73"/>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2">
      <c r="A452" s="73"/>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2">
      <c r="A453" s="73"/>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2">
      <c r="A454" s="73"/>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2">
      <c r="A455" s="73"/>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2">
      <c r="A456" s="73"/>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2">
      <c r="A457" s="73"/>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2">
      <c r="A458" s="73"/>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2">
      <c r="A459" s="73"/>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2">
      <c r="A460" s="73"/>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2">
      <c r="A461" s="73"/>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2">
      <c r="A462" s="73"/>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2">
      <c r="A463" s="73"/>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2">
      <c r="A464" s="73"/>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2">
      <c r="A465" s="73"/>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2">
      <c r="A466" s="73"/>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2">
      <c r="A467" s="73"/>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2">
      <c r="A468" s="73"/>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2">
      <c r="A469" s="73"/>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2">
      <c r="A470" s="73"/>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2">
      <c r="A471" s="73"/>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2">
      <c r="A472" s="73"/>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2">
      <c r="A473" s="73"/>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2">
      <c r="A474" s="73"/>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2">
      <c r="A475" s="73"/>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2">
      <c r="A476" s="73"/>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2">
      <c r="A477" s="73"/>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2">
      <c r="A478" s="73"/>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2">
      <c r="A479" s="73"/>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2">
      <c r="A480" s="73"/>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2">
      <c r="A481" s="73"/>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2">
      <c r="A482" s="73"/>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2">
      <c r="A483" s="73"/>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2">
      <c r="A484" s="73"/>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2">
      <c r="A485" s="73"/>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2">
      <c r="A486" s="73"/>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2">
      <c r="A487" s="73"/>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2">
      <c r="A488" s="73"/>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2">
      <c r="A489" s="73"/>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2">
      <c r="A490" s="73"/>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2">
      <c r="A491" s="73"/>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2">
      <c r="A492" s="73"/>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2">
      <c r="A493" s="73"/>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2">
      <c r="A494" s="73"/>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2">
      <c r="A495" s="73"/>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2">
      <c r="A496" s="73"/>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2">
      <c r="A497" s="73"/>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2">
      <c r="A498" s="73"/>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2">
      <c r="A499" s="73"/>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2">
      <c r="A500" s="73"/>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2">
      <c r="A501" s="73"/>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2">
      <c r="A502" s="73"/>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2">
      <c r="A503" s="73"/>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2">
      <c r="A504" s="73"/>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2">
      <c r="A505" s="73"/>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2">
      <c r="A506" s="73"/>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2">
      <c r="A507" s="73"/>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2">
      <c r="A508" s="73"/>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2">
      <c r="A509" s="73"/>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2">
      <c r="A510" s="73"/>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2">
      <c r="A511" s="73"/>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2">
      <c r="A512" s="73"/>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2">
      <c r="A513" s="73"/>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2">
      <c r="A514" s="73"/>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2">
      <c r="A515" s="73"/>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2">
      <c r="A516" s="73"/>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2">
      <c r="A517" s="73"/>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2">
      <c r="A518" s="73"/>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2">
      <c r="A519" s="73"/>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2">
      <c r="A520" s="73"/>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2">
      <c r="A521" s="73"/>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2">
      <c r="A522" s="73"/>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2">
      <c r="A523" s="73"/>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2">
      <c r="A524" s="73"/>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2">
      <c r="A525" s="73"/>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2">
      <c r="A526" s="73"/>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2">
      <c r="A527" s="73"/>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2">
      <c r="A528" s="73"/>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2">
      <c r="A529" s="73"/>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2">
      <c r="A530" s="73"/>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2">
      <c r="A531" s="73"/>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2">
      <c r="A532" s="73"/>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2">
      <c r="A533" s="73"/>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2">
      <c r="A534" s="73"/>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2">
      <c r="A535" s="73"/>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2">
      <c r="A536" s="73"/>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2">
      <c r="A537" s="73"/>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2">
      <c r="A538" s="73"/>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2">
      <c r="A539" s="73"/>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2">
      <c r="A540" s="73"/>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2">
      <c r="A541" s="73"/>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2">
      <c r="A542" s="73"/>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2">
      <c r="A543" s="73"/>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2">
      <c r="A544" s="73"/>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2">
      <c r="A545" s="73"/>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2">
      <c r="A546" s="73"/>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2">
      <c r="A547" s="73"/>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2">
      <c r="A548" s="73"/>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2">
      <c r="A549" s="73"/>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2">
      <c r="A550" s="73"/>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2">
      <c r="A551" s="73"/>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2">
      <c r="A552" s="73"/>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2">
      <c r="A553" s="73"/>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2">
      <c r="A554" s="73"/>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2">
      <c r="A555" s="73"/>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2">
      <c r="A556" s="73"/>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2">
      <c r="A557" s="73"/>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2">
      <c r="A558" s="73"/>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2">
      <c r="A559" s="73"/>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2">
      <c r="A560" s="73"/>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2">
      <c r="A561" s="73"/>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2">
      <c r="A562" s="73"/>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2">
      <c r="A563" s="73"/>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2">
      <c r="A564" s="73"/>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2">
      <c r="A565" s="73"/>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2">
      <c r="A566" s="73"/>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2">
      <c r="A567" s="73"/>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2">
      <c r="A568" s="73"/>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2">
      <c r="A569" s="73"/>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2">
      <c r="A570" s="73"/>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2">
      <c r="A571" s="73"/>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2">
      <c r="A572" s="73"/>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2">
      <c r="A573" s="73"/>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2">
      <c r="A574" s="73"/>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2">
      <c r="A575" s="73"/>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2">
      <c r="A576" s="73"/>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2">
      <c r="A577" s="73"/>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2">
      <c r="A578" s="73"/>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2">
      <c r="A579" s="73"/>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2">
      <c r="A580" s="73"/>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2">
      <c r="A581" s="73"/>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2">
      <c r="A582" s="73"/>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2">
      <c r="A583" s="73"/>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2">
      <c r="A584" s="73"/>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2">
      <c r="A585" s="73"/>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2">
      <c r="A586" s="73"/>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2">
      <c r="A587" s="73"/>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2">
      <c r="A588" s="73"/>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2">
      <c r="A589" s="73"/>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2">
      <c r="A590" s="73"/>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2">
      <c r="A591" s="73"/>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2">
      <c r="A592" s="73"/>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2">
      <c r="A593" s="73"/>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2">
      <c r="A594" s="73"/>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2">
      <c r="A595" s="73"/>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2">
      <c r="A596" s="73"/>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2">
      <c r="A597" s="73"/>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2">
      <c r="A598" s="73"/>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2">
      <c r="A599" s="73"/>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2">
      <c r="A600" s="73"/>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2">
      <c r="A601" s="73"/>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2">
      <c r="A602" s="73"/>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2">
      <c r="A603" s="73"/>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2">
      <c r="A604" s="73"/>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2">
      <c r="A605" s="73"/>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2">
      <c r="A606" s="73"/>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2">
      <c r="A607" s="73"/>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2">
      <c r="A608" s="73"/>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2">
      <c r="A609" s="73"/>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2">
      <c r="A610" s="73"/>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2">
      <c r="A611" s="73"/>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2">
      <c r="A612" s="73"/>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2">
      <c r="A613" s="73"/>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2">
      <c r="A614" s="73"/>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2">
      <c r="A615" s="73"/>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2">
      <c r="A616" s="73"/>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2">
      <c r="A617" s="73"/>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2">
      <c r="A618" s="73"/>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2">
      <c r="A619" s="73"/>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2">
      <c r="A620" s="73"/>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2">
      <c r="A621" s="73"/>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2">
      <c r="A622" s="73"/>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2">
      <c r="A623" s="73"/>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2">
      <c r="A624" s="73"/>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2">
      <c r="A625" s="73"/>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2">
      <c r="A626" s="73"/>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2">
      <c r="A627" s="73"/>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2">
      <c r="A628" s="73"/>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2">
      <c r="A629" s="73"/>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2">
      <c r="A630" s="73"/>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2">
      <c r="A631" s="73"/>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2">
      <c r="A632" s="73"/>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2">
      <c r="A633" s="73"/>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2">
      <c r="A634" s="73"/>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2">
      <c r="A635" s="73"/>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2">
      <c r="A636" s="73"/>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2">
      <c r="A637" s="73"/>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2">
      <c r="A638" s="73"/>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2">
      <c r="A639" s="73"/>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2">
      <c r="A640" s="73"/>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2">
      <c r="A641" s="73"/>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2">
      <c r="A642" s="73"/>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2">
      <c r="A643" s="73"/>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2">
      <c r="A644" s="73"/>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2">
      <c r="A645" s="73"/>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2">
      <c r="A646" s="73"/>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2">
      <c r="A647" s="73"/>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2">
      <c r="A648" s="73"/>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2">
      <c r="A649" s="73"/>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2">
      <c r="A650" s="73"/>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2">
      <c r="A651" s="73"/>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2">
      <c r="A652" s="73"/>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2">
      <c r="A653" s="73"/>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2">
      <c r="A654" s="73"/>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2">
      <c r="A655" s="73"/>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2">
      <c r="A656" s="73"/>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2">
      <c r="A657" s="73"/>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2">
      <c r="A658" s="73"/>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2">
      <c r="A659" s="73"/>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2">
      <c r="A660" s="73"/>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2">
      <c r="A661" s="73"/>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2">
      <c r="A662" s="73"/>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2">
      <c r="A663" s="73"/>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2">
      <c r="A664" s="73"/>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2">
      <c r="A665" s="73"/>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2">
      <c r="A666" s="73"/>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2">
      <c r="A667" s="73"/>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2">
      <c r="A668" s="73"/>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2">
      <c r="A669" s="73"/>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2">
      <c r="A670" s="73"/>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2">
      <c r="A671" s="73"/>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2">
      <c r="A672" s="73"/>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2">
      <c r="A673" s="73"/>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2">
      <c r="A674" s="73"/>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2">
      <c r="A675" s="73"/>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2">
      <c r="A676" s="73"/>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2">
      <c r="A677" s="73"/>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2">
      <c r="A678" s="73"/>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2">
      <c r="A679" s="73"/>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2">
      <c r="A680" s="73"/>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2">
      <c r="A681" s="73"/>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2">
      <c r="A682" s="73"/>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2">
      <c r="A683" s="73"/>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2">
      <c r="A684" s="73"/>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2">
      <c r="A685" s="73"/>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2">
      <c r="A686" s="73"/>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2">
      <c r="A687" s="73"/>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2">
      <c r="A688" s="73"/>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2">
      <c r="A689" s="73"/>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2">
      <c r="A690" s="73"/>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2">
      <c r="A691" s="73"/>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2">
      <c r="A692" s="73"/>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2">
      <c r="A693" s="73"/>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2">
      <c r="A694" s="73"/>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2">
      <c r="A695" s="73"/>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2">
      <c r="A696" s="73"/>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2">
      <c r="A697" s="73"/>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2">
      <c r="A698" s="73"/>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2">
      <c r="A699" s="73"/>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2">
      <c r="A700" s="73"/>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2">
      <c r="A701" s="73"/>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2">
      <c r="A702" s="73"/>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2">
      <c r="A703" s="73"/>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2">
      <c r="A704" s="73"/>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2">
      <c r="A705" s="73"/>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2">
      <c r="A706" s="73"/>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2">
      <c r="A707" s="73"/>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2">
      <c r="A708" s="73"/>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2">
      <c r="A709" s="73"/>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2">
      <c r="A710" s="73"/>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2">
      <c r="A711" s="73"/>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2">
      <c r="A712" s="73"/>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2">
      <c r="A713" s="73"/>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2">
      <c r="A714" s="73"/>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2">
      <c r="A715" s="73"/>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2">
      <c r="A716" s="73"/>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2">
      <c r="A717" s="73"/>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2">
      <c r="A718" s="73"/>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2">
      <c r="A719" s="73"/>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2">
      <c r="A720" s="73"/>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2">
      <c r="A721" s="73"/>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2">
      <c r="A722" s="73"/>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2">
      <c r="A723" s="73"/>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2">
      <c r="A724" s="73"/>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2">
      <c r="A725" s="73"/>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2">
      <c r="A726" s="73"/>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2">
      <c r="A727" s="73"/>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2">
      <c r="A728" s="73"/>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2">
      <c r="A729" s="73"/>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2">
      <c r="A730" s="73"/>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2">
      <c r="A731" s="73"/>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2">
      <c r="A732" s="73"/>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2">
      <c r="A733" s="73"/>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2">
      <c r="A734" s="73"/>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2">
      <c r="A735" s="73"/>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2">
      <c r="A736" s="73"/>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2">
      <c r="A737" s="73"/>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2">
      <c r="A738" s="73"/>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2">
      <c r="A739" s="73"/>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2">
      <c r="A740" s="73"/>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2">
      <c r="A741" s="73"/>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2">
      <c r="A742" s="73"/>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2">
      <c r="A743" s="73"/>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2">
      <c r="A744" s="73"/>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2">
      <c r="A745" s="73"/>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2">
      <c r="A746" s="73"/>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2">
      <c r="A747" s="73"/>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2">
      <c r="A748" s="73"/>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2">
      <c r="A749" s="73"/>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2">
      <c r="A750" s="73"/>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2">
      <c r="A751" s="73"/>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2">
      <c r="A752" s="73"/>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2">
      <c r="A753" s="73"/>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2">
      <c r="A754" s="73"/>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2">
      <c r="A755" s="73"/>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2">
      <c r="A756" s="73"/>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2">
      <c r="A757" s="73"/>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2">
      <c r="A758" s="73"/>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2">
      <c r="A759" s="73"/>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2">
      <c r="A760" s="73"/>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2">
      <c r="A761" s="73"/>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2">
      <c r="A762" s="73"/>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2">
      <c r="A763" s="73"/>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2">
      <c r="A764" s="73"/>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2">
      <c r="A765" s="73"/>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2">
      <c r="A766" s="73"/>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2">
      <c r="A767" s="73"/>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2">
      <c r="A768" s="73"/>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2">
      <c r="A769" s="73"/>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2">
      <c r="A770" s="73"/>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2">
      <c r="A771" s="73"/>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2">
      <c r="A772" s="73"/>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2">
      <c r="A773" s="73"/>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2">
      <c r="A774" s="73"/>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2">
      <c r="A775" s="73"/>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2">
      <c r="A776" s="73"/>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2">
      <c r="A777" s="73"/>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2">
      <c r="A778" s="73"/>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2">
      <c r="A779" s="73"/>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2">
      <c r="A780" s="73"/>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2">
      <c r="A781" s="73"/>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2">
      <c r="A782" s="73"/>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2">
      <c r="A783" s="73"/>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2">
      <c r="A784" s="73"/>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2">
      <c r="A785" s="73"/>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2">
      <c r="A786" s="73"/>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2">
      <c r="A787" s="73"/>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2">
      <c r="A788" s="73"/>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2">
      <c r="A789" s="73"/>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2">
      <c r="A790" s="73"/>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2">
      <c r="A791" s="73"/>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2">
      <c r="A792" s="73"/>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2">
      <c r="A793" s="73"/>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2">
      <c r="A794" s="73"/>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2">
      <c r="A795" s="73"/>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2">
      <c r="A796" s="73"/>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2">
      <c r="A797" s="73"/>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2">
      <c r="A798" s="73"/>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2">
      <c r="A799" s="73"/>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2">
      <c r="A800" s="73"/>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2">
      <c r="A801" s="73"/>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2">
      <c r="A802" s="73"/>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2">
      <c r="A803" s="73"/>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2">
      <c r="A804" s="73"/>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2">
      <c r="A805" s="73"/>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2">
      <c r="A806" s="73"/>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2">
      <c r="A807" s="73"/>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2">
      <c r="A808" s="73"/>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2">
      <c r="A809" s="73"/>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2">
      <c r="A810" s="73"/>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2">
      <c r="A811" s="73"/>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2">
      <c r="A812" s="73"/>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2">
      <c r="A813" s="73"/>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2">
      <c r="A814" s="73"/>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2">
      <c r="A815" s="73"/>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2">
      <c r="A816" s="73"/>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2">
      <c r="A817" s="73"/>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2">
      <c r="A818" s="73"/>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2">
      <c r="A819" s="73"/>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2">
      <c r="A820" s="73"/>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2">
      <c r="A821" s="73"/>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2">
      <c r="A822" s="73"/>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2">
      <c r="A823" s="73"/>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2">
      <c r="A824" s="73"/>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2">
      <c r="A825" s="73"/>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2">
      <c r="A826" s="73"/>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2">
      <c r="A827" s="73"/>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2">
      <c r="A828" s="73"/>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2">
      <c r="A829" s="73"/>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2">
      <c r="A830" s="73"/>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2">
      <c r="A831" s="73"/>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2">
      <c r="A832" s="73"/>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2">
      <c r="A833" s="73"/>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2">
      <c r="A834" s="73"/>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2">
      <c r="A835" s="73"/>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2">
      <c r="A836" s="73"/>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2">
      <c r="A837" s="73"/>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2">
      <c r="A838" s="73"/>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2">
      <c r="A839" s="73"/>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2">
      <c r="A840" s="73"/>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2">
      <c r="A841" s="73"/>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2">
      <c r="A842" s="73"/>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2">
      <c r="A843" s="73"/>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2">
      <c r="A844" s="73"/>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2">
      <c r="A845" s="73"/>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2">
      <c r="A846" s="73"/>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2">
      <c r="A847" s="73"/>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2">
      <c r="A848" s="73"/>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2">
      <c r="A849" s="73"/>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2">
      <c r="A850" s="73"/>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2">
      <c r="A851" s="73"/>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2">
      <c r="A852" s="73"/>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2">
      <c r="A853" s="73"/>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2">
      <c r="A854" s="73"/>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2">
      <c r="A855" s="73"/>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2">
      <c r="A856" s="73"/>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2">
      <c r="A857" s="73"/>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2">
      <c r="A858" s="73"/>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2">
      <c r="A859" s="73"/>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2">
      <c r="A860" s="73"/>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2">
      <c r="A861" s="73"/>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2">
      <c r="A862" s="73"/>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2">
      <c r="A863" s="73"/>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2">
      <c r="A864" s="73"/>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2">
      <c r="A865" s="73"/>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2">
      <c r="A866" s="73"/>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2">
      <c r="A867" s="73"/>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2">
      <c r="A868" s="73"/>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2">
      <c r="A869" s="73"/>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2">
      <c r="A870" s="73"/>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2">
      <c r="A871" s="73"/>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2">
      <c r="A872" s="73"/>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2">
      <c r="A873" s="73"/>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2">
      <c r="A874" s="73"/>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2">
      <c r="A875" s="73"/>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2">
      <c r="A876" s="73"/>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2">
      <c r="A877" s="73"/>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2">
      <c r="A878" s="73"/>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2">
      <c r="A879" s="73"/>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2">
      <c r="A880" s="73"/>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2">
      <c r="A881" s="73"/>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2">
      <c r="A882" s="73"/>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2">
      <c r="A883" s="73"/>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2">
      <c r="A884" s="73"/>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2">
      <c r="A885" s="73"/>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2">
      <c r="A886" s="73"/>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2">
      <c r="A887" s="73"/>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2">
      <c r="A888" s="73"/>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2">
      <c r="A889" s="73"/>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2">
      <c r="A890" s="73"/>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2">
      <c r="A891" s="73"/>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2">
      <c r="A892" s="73"/>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2">
      <c r="A893" s="73"/>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2">
      <c r="A894" s="73"/>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2">
      <c r="A895" s="73"/>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2">
      <c r="A896" s="73"/>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2">
      <c r="A897" s="73"/>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2">
      <c r="A898" s="73"/>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2">
      <c r="A899" s="73"/>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2">
      <c r="A900" s="73"/>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2">
      <c r="A901" s="73"/>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2">
      <c r="A902" s="73"/>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2">
      <c r="A903" s="73"/>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2">
      <c r="A904" s="73"/>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2">
      <c r="A905" s="73"/>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2">
      <c r="A906" s="73"/>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2">
      <c r="A907" s="73"/>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2">
      <c r="A908" s="73"/>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2">
      <c r="A909" s="73"/>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2">
      <c r="A910" s="73"/>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2">
      <c r="A911" s="73"/>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2">
      <c r="A912" s="73"/>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2">
      <c r="A913" s="73"/>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2">
      <c r="A914" s="73"/>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2">
      <c r="A915" s="73"/>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2">
      <c r="A916" s="73"/>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2">
      <c r="A917" s="73"/>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2">
      <c r="A918" s="73"/>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2">
      <c r="A919" s="73"/>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2">
      <c r="A920" s="73"/>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2">
      <c r="A921" s="73"/>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2">
      <c r="A922" s="73"/>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2">
      <c r="A923" s="73"/>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2">
      <c r="A924" s="73"/>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2">
      <c r="A925" s="73"/>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2">
      <c r="A926" s="73"/>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2">
      <c r="A927" s="73"/>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2">
      <c r="A928" s="73"/>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2">
      <c r="A929" s="73"/>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2">
      <c r="A930" s="73"/>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2">
      <c r="A931" s="73"/>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2">
      <c r="A932" s="73"/>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2">
      <c r="A933" s="73"/>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2">
      <c r="A934" s="73"/>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2">
      <c r="A935" s="73"/>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2">
      <c r="A936" s="73"/>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2">
      <c r="A937" s="73"/>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2">
      <c r="A938" s="73"/>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2">
      <c r="A939" s="73"/>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2">
      <c r="A940" s="73"/>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2">
      <c r="A941" s="73"/>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2">
      <c r="A942" s="73"/>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2">
      <c r="A943" s="73"/>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2">
      <c r="A944" s="73"/>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2">
      <c r="A945" s="73"/>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2">
      <c r="A946" s="73"/>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2">
      <c r="A947" s="73"/>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2">
      <c r="A948" s="73"/>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2">
      <c r="A949" s="73"/>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2">
      <c r="A950" s="73"/>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2">
      <c r="A951" s="73"/>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2">
      <c r="A952" s="73"/>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2">
      <c r="A953" s="73"/>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2">
      <c r="A954" s="73"/>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2">
      <c r="A955" s="73"/>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2">
      <c r="A956" s="73"/>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2">
      <c r="A957" s="73"/>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2">
      <c r="A958" s="73"/>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2">
      <c r="A959" s="73"/>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2">
      <c r="A960" s="73"/>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2">
      <c r="A961" s="73"/>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2">
      <c r="A962" s="73"/>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2">
      <c r="A963" s="73"/>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2">
      <c r="A964" s="73"/>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2">
      <c r="A965" s="73"/>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2">
      <c r="A966" s="73"/>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2">
      <c r="A967" s="73"/>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2">
      <c r="A968" s="73"/>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2">
      <c r="A969" s="73"/>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2">
      <c r="A970" s="73"/>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2">
      <c r="A971" s="73"/>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2">
      <c r="A972" s="73"/>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2">
      <c r="A973" s="73"/>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2">
      <c r="A974" s="73"/>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2">
      <c r="A975" s="73"/>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2">
      <c r="A976" s="73"/>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2">
      <c r="A977" s="73"/>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2">
      <c r="A978" s="73"/>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2">
      <c r="A979" s="73"/>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2">
      <c r="A980" s="73"/>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2">
      <c r="A981" s="73"/>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2">
      <c r="A982" s="73"/>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2">
      <c r="A983" s="73"/>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2">
      <c r="A984" s="73"/>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2">
      <c r="A985" s="73"/>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2">
      <c r="A986" s="73"/>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2">
      <c r="A987" s="73"/>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2">
      <c r="A988" s="73"/>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2">
      <c r="A989" s="73"/>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2">
      <c r="A990" s="73"/>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2">
      <c r="A991" s="73"/>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2">
      <c r="A992" s="73"/>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2">
      <c r="A993" s="73"/>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2">
      <c r="A994" s="73"/>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2">
      <c r="A995" s="73"/>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2">
      <c r="A996" s="73"/>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2">
      <c r="A997" s="73"/>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2">
      <c r="A998" s="73"/>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2">
      <c r="A999" s="73"/>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2">
      <c r="A1000" s="73"/>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25" right="0.25" top="0.5" bottom="0.5" header="0" footer="0"/>
  <pageSetup orientation="portrait"/>
  <headerFooter>
    <oddHeader>&amp;RPage &amp;P</oddHeader>
    <oddFooter>&amp;L&amp;F&amp;R&amp;D</oddFooter>
  </headerFooter>
  <rowBreaks count="1" manualBreakCount="1">
    <brk id="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0"/>
  <sheetViews>
    <sheetView topLeftCell="A37" workbookViewId="0">
      <selection sqref="A1:M1"/>
    </sheetView>
  </sheetViews>
  <sheetFormatPr baseColWidth="10" defaultColWidth="12.6640625" defaultRowHeight="15" customHeight="1" x14ac:dyDescent="0.15"/>
  <cols>
    <col min="1" max="1" width="4.1640625" customWidth="1"/>
    <col min="2" max="2" width="4.33203125" customWidth="1"/>
    <col min="3" max="3" width="5.33203125" customWidth="1"/>
    <col min="4" max="4" width="15.33203125" customWidth="1"/>
    <col min="5" max="5" width="39.1640625" customWidth="1"/>
    <col min="6" max="6" width="27" customWidth="1"/>
    <col min="7" max="7" width="24" customWidth="1"/>
    <col min="8" max="8" width="21" customWidth="1"/>
    <col min="9" max="9" width="11.5" customWidth="1"/>
    <col min="10" max="10" width="10.83203125" customWidth="1"/>
    <col min="11" max="11" width="18.1640625" customWidth="1"/>
    <col min="12" max="12" width="24.83203125" customWidth="1"/>
    <col min="13" max="13" width="18.1640625" customWidth="1"/>
    <col min="14" max="14" width="14.5" customWidth="1"/>
    <col min="15" max="15" width="25.6640625" customWidth="1"/>
    <col min="16" max="16" width="9.1640625" customWidth="1"/>
    <col min="17" max="19" width="15.83203125" hidden="1" customWidth="1"/>
    <col min="20" max="20" width="26.1640625" hidden="1" customWidth="1"/>
    <col min="21" max="22" width="9.1640625" hidden="1" customWidth="1"/>
    <col min="23" max="30" width="9.1640625" customWidth="1"/>
  </cols>
  <sheetData>
    <row r="1" spans="1:30" ht="30.75" customHeight="1" x14ac:dyDescent="0.2">
      <c r="A1" s="1124" t="s">
        <v>883</v>
      </c>
      <c r="B1" s="1060"/>
      <c r="C1" s="1060"/>
      <c r="D1" s="1060"/>
      <c r="E1" s="1060"/>
      <c r="F1" s="1060"/>
      <c r="G1" s="1060"/>
      <c r="H1" s="1060"/>
      <c r="I1" s="1060"/>
      <c r="J1" s="1060"/>
      <c r="K1" s="1060"/>
      <c r="L1" s="1060"/>
      <c r="M1" s="1061"/>
      <c r="N1" s="661" t="s">
        <v>884</v>
      </c>
      <c r="O1" s="662" t="str">
        <f>IF(Cover!H13=0,"",Cover!H14)</f>
        <v>19022062002</v>
      </c>
      <c r="P1" s="663"/>
      <c r="Q1" s="663" t="s">
        <v>885</v>
      </c>
      <c r="R1" s="663" t="s">
        <v>886</v>
      </c>
      <c r="S1" s="663" t="s">
        <v>887</v>
      </c>
      <c r="T1" s="663" t="s">
        <v>888</v>
      </c>
      <c r="U1" s="663" t="s">
        <v>889</v>
      </c>
      <c r="V1" s="663" t="s">
        <v>890</v>
      </c>
      <c r="W1" s="663"/>
      <c r="X1" s="663"/>
      <c r="Y1" s="663"/>
      <c r="Z1" s="663"/>
      <c r="AA1" s="663"/>
      <c r="AB1" s="663"/>
      <c r="AC1" s="663"/>
      <c r="AD1" s="663"/>
    </row>
    <row r="2" spans="1:30" ht="34.5" customHeight="1" x14ac:dyDescent="0.2">
      <c r="A2" s="1125" t="str">
        <f>IF(Cover!H13=0,"",IFERROR(VLOOKUP(O1,'FY23 Data for FY24 Plan'!A3:B929,2,FALSE),"N/A - EBF Spending Plan Not Required for Joint Agreements"))</f>
        <v>GOWER SCHOOL DIST 62</v>
      </c>
      <c r="B2" s="1024"/>
      <c r="C2" s="1024"/>
      <c r="D2" s="1024"/>
      <c r="E2" s="1024"/>
      <c r="F2" s="1024"/>
      <c r="G2" s="1024"/>
      <c r="H2" s="1024"/>
      <c r="I2" s="1024"/>
      <c r="J2" s="1024"/>
      <c r="K2" s="1024"/>
      <c r="L2" s="1024"/>
      <c r="M2" s="1043"/>
      <c r="N2" s="663"/>
      <c r="O2" s="663"/>
      <c r="P2" s="663"/>
      <c r="Q2" s="663" t="s">
        <v>891</v>
      </c>
      <c r="R2" s="663" t="s">
        <v>892</v>
      </c>
      <c r="S2" s="663" t="s">
        <v>893</v>
      </c>
      <c r="T2" s="663" t="s">
        <v>894</v>
      </c>
      <c r="U2" s="663" t="s">
        <v>895</v>
      </c>
      <c r="V2" s="663" t="s">
        <v>894</v>
      </c>
      <c r="W2" s="663"/>
      <c r="X2" s="663"/>
      <c r="Y2" s="663"/>
      <c r="Z2" s="663"/>
      <c r="AA2" s="663"/>
      <c r="AB2" s="663"/>
      <c r="AC2" s="663"/>
      <c r="AD2" s="663"/>
    </row>
    <row r="3" spans="1:30" ht="25.5" customHeight="1" x14ac:dyDescent="0.2">
      <c r="A3" s="1042" t="s">
        <v>896</v>
      </c>
      <c r="B3" s="1024"/>
      <c r="C3" s="1024"/>
      <c r="D3" s="1024"/>
      <c r="E3" s="1024"/>
      <c r="F3" s="1024"/>
      <c r="G3" s="1024"/>
      <c r="H3" s="1024"/>
      <c r="I3" s="1024"/>
      <c r="J3" s="1024"/>
      <c r="K3" s="1024"/>
      <c r="L3" s="1024"/>
      <c r="M3" s="1043"/>
      <c r="N3" s="664" t="s">
        <v>897</v>
      </c>
      <c r="O3" s="665" t="s">
        <v>898</v>
      </c>
      <c r="P3" s="663"/>
      <c r="Q3" s="663" t="s">
        <v>899</v>
      </c>
      <c r="R3" s="663" t="s">
        <v>900</v>
      </c>
      <c r="S3" s="663" t="s">
        <v>901</v>
      </c>
      <c r="T3" s="663"/>
      <c r="U3" s="663" t="s">
        <v>902</v>
      </c>
      <c r="V3" s="663" t="s">
        <v>11</v>
      </c>
      <c r="W3" s="663"/>
      <c r="X3" s="663"/>
      <c r="Y3" s="663"/>
      <c r="Z3" s="663"/>
      <c r="AA3" s="663"/>
      <c r="AB3" s="663"/>
      <c r="AC3" s="663"/>
      <c r="AD3" s="663"/>
    </row>
    <row r="4" spans="1:30" ht="27.75" customHeight="1" x14ac:dyDescent="0.2">
      <c r="A4" s="1126" t="s">
        <v>903</v>
      </c>
      <c r="B4" s="1024"/>
      <c r="C4" s="1024"/>
      <c r="D4" s="1024"/>
      <c r="E4" s="1024"/>
      <c r="F4" s="1024"/>
      <c r="G4" s="1024"/>
      <c r="H4" s="1024"/>
      <c r="I4" s="1024"/>
      <c r="J4" s="1024"/>
      <c r="K4" s="1024"/>
      <c r="L4" s="1024"/>
      <c r="M4" s="1043"/>
      <c r="N4" s="663"/>
      <c r="O4" s="666" t="s">
        <v>904</v>
      </c>
      <c r="P4" s="663"/>
      <c r="Q4" s="663" t="s">
        <v>905</v>
      </c>
      <c r="R4" s="663"/>
      <c r="S4" s="663" t="s">
        <v>906</v>
      </c>
      <c r="T4" s="663"/>
      <c r="U4" s="663" t="s">
        <v>907</v>
      </c>
      <c r="V4" s="663"/>
      <c r="W4" s="663"/>
      <c r="X4" s="663"/>
      <c r="Y4" s="663"/>
      <c r="Z4" s="663"/>
      <c r="AA4" s="663"/>
      <c r="AB4" s="663"/>
      <c r="AC4" s="663"/>
      <c r="AD4" s="663"/>
    </row>
    <row r="5" spans="1:30" ht="25.5" customHeight="1" x14ac:dyDescent="0.2">
      <c r="A5" s="1127" t="s">
        <v>908</v>
      </c>
      <c r="B5" s="1024"/>
      <c r="C5" s="1024"/>
      <c r="D5" s="1024"/>
      <c r="E5" s="1024"/>
      <c r="F5" s="1024"/>
      <c r="G5" s="1024"/>
      <c r="H5" s="1024"/>
      <c r="I5" s="1024"/>
      <c r="J5" s="1024"/>
      <c r="K5" s="1024"/>
      <c r="L5" s="1024"/>
      <c r="M5" s="1043"/>
      <c r="N5" s="667"/>
      <c r="O5" s="668" t="s">
        <v>909</v>
      </c>
      <c r="P5" s="663"/>
      <c r="Q5" s="663" t="s">
        <v>910</v>
      </c>
      <c r="R5" s="663"/>
      <c r="S5" s="663" t="s">
        <v>911</v>
      </c>
      <c r="T5" s="663"/>
      <c r="U5" s="663" t="s">
        <v>912</v>
      </c>
      <c r="V5" s="663"/>
      <c r="W5" s="663"/>
      <c r="X5" s="663"/>
      <c r="Y5" s="663"/>
      <c r="Z5" s="663"/>
      <c r="AA5" s="663"/>
      <c r="AB5" s="663"/>
      <c r="AC5" s="663"/>
      <c r="AD5" s="663"/>
    </row>
    <row r="6" spans="1:30" ht="55.5" customHeight="1" x14ac:dyDescent="0.2">
      <c r="A6" s="669" t="s">
        <v>913</v>
      </c>
      <c r="B6" s="1128" t="s">
        <v>914</v>
      </c>
      <c r="C6" s="1038"/>
      <c r="D6" s="1038"/>
      <c r="E6" s="1038"/>
      <c r="F6" s="1038"/>
      <c r="G6" s="1038"/>
      <c r="H6" s="1038"/>
      <c r="I6" s="1038"/>
      <c r="J6" s="1038"/>
      <c r="K6" s="1038"/>
      <c r="L6" s="1038"/>
      <c r="M6" s="1057"/>
      <c r="N6" s="670"/>
      <c r="O6" s="663"/>
      <c r="P6" s="663"/>
      <c r="Q6" s="663" t="s">
        <v>915</v>
      </c>
      <c r="R6" s="663"/>
      <c r="S6" s="663" t="s">
        <v>916</v>
      </c>
      <c r="T6" s="663"/>
      <c r="U6" s="663" t="s">
        <v>917</v>
      </c>
      <c r="V6" s="663"/>
      <c r="W6" s="663"/>
      <c r="X6" s="663"/>
      <c r="Y6" s="663"/>
      <c r="Z6" s="663"/>
      <c r="AA6" s="663"/>
      <c r="AB6" s="663"/>
      <c r="AC6" s="663"/>
      <c r="AD6" s="663"/>
    </row>
    <row r="7" spans="1:30" ht="55.5" customHeight="1" x14ac:dyDescent="0.2">
      <c r="A7" s="1129"/>
      <c r="B7" s="1130" t="s">
        <v>918</v>
      </c>
      <c r="C7" s="1081"/>
      <c r="D7" s="1081"/>
      <c r="E7" s="1081"/>
      <c r="F7" s="1081"/>
      <c r="G7" s="1081"/>
      <c r="H7" s="1081"/>
      <c r="I7" s="1081"/>
      <c r="J7" s="1081"/>
      <c r="K7" s="1081"/>
      <c r="L7" s="1081"/>
      <c r="M7" s="1082"/>
      <c r="N7" s="670">
        <f>IF(LEN(B7)&gt;10,1,0)</f>
        <v>1</v>
      </c>
      <c r="O7" s="663"/>
      <c r="P7" s="663"/>
      <c r="Q7" s="663" t="s">
        <v>919</v>
      </c>
      <c r="R7" s="663"/>
      <c r="S7" s="663" t="s">
        <v>920</v>
      </c>
      <c r="T7" s="663"/>
      <c r="U7" s="663" t="s">
        <v>921</v>
      </c>
      <c r="V7" s="663"/>
      <c r="W7" s="663"/>
      <c r="X7" s="663"/>
      <c r="Y7" s="663"/>
      <c r="Z7" s="663"/>
      <c r="AA7" s="663"/>
      <c r="AB7" s="663"/>
      <c r="AC7" s="663"/>
      <c r="AD7" s="663"/>
    </row>
    <row r="8" spans="1:30" ht="55.5" customHeight="1" x14ac:dyDescent="0.2">
      <c r="A8" s="1116"/>
      <c r="B8" s="1083"/>
      <c r="C8" s="937"/>
      <c r="D8" s="937"/>
      <c r="E8" s="937"/>
      <c r="F8" s="937"/>
      <c r="G8" s="937"/>
      <c r="H8" s="937"/>
      <c r="I8" s="937"/>
      <c r="J8" s="937"/>
      <c r="K8" s="937"/>
      <c r="L8" s="937"/>
      <c r="M8" s="1084"/>
      <c r="N8" s="670"/>
      <c r="O8" s="663"/>
      <c r="P8" s="663"/>
      <c r="Q8" s="663" t="s">
        <v>922</v>
      </c>
      <c r="R8" s="663"/>
      <c r="S8" s="663" t="s">
        <v>923</v>
      </c>
      <c r="T8" s="663"/>
      <c r="U8" s="663" t="s">
        <v>924</v>
      </c>
      <c r="V8" s="663"/>
      <c r="W8" s="663"/>
      <c r="X8" s="663"/>
      <c r="Y8" s="663"/>
      <c r="Z8" s="663"/>
      <c r="AA8" s="663"/>
      <c r="AB8" s="663"/>
      <c r="AC8" s="663"/>
      <c r="AD8" s="663"/>
    </row>
    <row r="9" spans="1:30" ht="55.5" customHeight="1" x14ac:dyDescent="0.2">
      <c r="A9" s="1117"/>
      <c r="B9" s="1119"/>
      <c r="C9" s="1094"/>
      <c r="D9" s="1094"/>
      <c r="E9" s="1094"/>
      <c r="F9" s="1094"/>
      <c r="G9" s="1094"/>
      <c r="H9" s="1094"/>
      <c r="I9" s="1094"/>
      <c r="J9" s="1094"/>
      <c r="K9" s="1094"/>
      <c r="L9" s="1094"/>
      <c r="M9" s="1095"/>
      <c r="N9" s="670"/>
      <c r="O9" s="663"/>
      <c r="P9" s="663"/>
      <c r="Q9" s="663" t="s">
        <v>925</v>
      </c>
      <c r="R9" s="663"/>
      <c r="S9" s="663" t="s">
        <v>926</v>
      </c>
      <c r="T9" s="663"/>
      <c r="U9" s="663" t="s">
        <v>927</v>
      </c>
      <c r="V9" s="663"/>
      <c r="W9" s="663"/>
      <c r="X9" s="663"/>
      <c r="Y9" s="663"/>
      <c r="Z9" s="663"/>
      <c r="AA9" s="663"/>
      <c r="AB9" s="663"/>
      <c r="AC9" s="663"/>
      <c r="AD9" s="663"/>
    </row>
    <row r="10" spans="1:30" ht="28.5" customHeight="1" x14ac:dyDescent="0.2">
      <c r="A10" s="671"/>
      <c r="B10" s="672"/>
      <c r="C10" s="672"/>
      <c r="D10" s="672"/>
      <c r="E10" s="672"/>
      <c r="F10" s="672"/>
      <c r="G10" s="1071" t="s">
        <v>928</v>
      </c>
      <c r="H10" s="1039"/>
      <c r="I10" s="1071" t="s">
        <v>929</v>
      </c>
      <c r="J10" s="1038"/>
      <c r="K10" s="1039"/>
      <c r="L10" s="1071" t="s">
        <v>930</v>
      </c>
      <c r="M10" s="1057"/>
      <c r="N10" s="670"/>
      <c r="O10" s="663"/>
      <c r="P10" s="663"/>
      <c r="Q10" s="663" t="s">
        <v>931</v>
      </c>
      <c r="R10" s="663"/>
      <c r="S10" s="663" t="s">
        <v>932</v>
      </c>
      <c r="T10" s="663"/>
      <c r="U10" s="663" t="s">
        <v>933</v>
      </c>
      <c r="V10" s="663"/>
      <c r="W10" s="663"/>
      <c r="X10" s="663"/>
      <c r="Y10" s="663"/>
      <c r="Z10" s="663"/>
      <c r="AA10" s="663"/>
      <c r="AB10" s="663"/>
      <c r="AC10" s="663"/>
      <c r="AD10" s="663"/>
    </row>
    <row r="11" spans="1:30" ht="86.25" customHeight="1" x14ac:dyDescent="0.2">
      <c r="A11" s="669" t="s">
        <v>934</v>
      </c>
      <c r="B11" s="1098" t="s">
        <v>935</v>
      </c>
      <c r="C11" s="1038"/>
      <c r="D11" s="1038"/>
      <c r="E11" s="1038"/>
      <c r="F11" s="1039"/>
      <c r="G11" s="1073" t="s">
        <v>905</v>
      </c>
      <c r="H11" s="1039"/>
      <c r="I11" s="1073" t="s">
        <v>919</v>
      </c>
      <c r="J11" s="1038"/>
      <c r="K11" s="1039"/>
      <c r="L11" s="1073" t="s">
        <v>925</v>
      </c>
      <c r="M11" s="1057"/>
      <c r="N11" s="670">
        <f>IF(OR(G11="",I11="",L11=""),0,IF(OR(G11=I11,G11=L11,I11=L11),0,1))</f>
        <v>1</v>
      </c>
      <c r="O11" s="663"/>
      <c r="P11" s="663"/>
      <c r="Q11" s="663" t="s">
        <v>936</v>
      </c>
      <c r="R11" s="663"/>
      <c r="S11" s="663" t="s">
        <v>937</v>
      </c>
      <c r="T11" s="663"/>
      <c r="U11" s="663" t="s">
        <v>938</v>
      </c>
      <c r="V11" s="663"/>
      <c r="W11" s="663"/>
      <c r="X11" s="663"/>
      <c r="Y11" s="663"/>
      <c r="Z11" s="663"/>
      <c r="AA11" s="663"/>
      <c r="AB11" s="663"/>
      <c r="AC11" s="663"/>
      <c r="AD11" s="663"/>
    </row>
    <row r="12" spans="1:30" ht="30.75" customHeight="1" x14ac:dyDescent="0.2">
      <c r="A12" s="673"/>
      <c r="B12" s="1099" t="s">
        <v>939</v>
      </c>
      <c r="C12" s="1097"/>
      <c r="D12" s="1097"/>
      <c r="E12" s="1097"/>
      <c r="F12" s="1076"/>
      <c r="G12" s="1131" t="s">
        <v>940</v>
      </c>
      <c r="H12" s="1081"/>
      <c r="I12" s="1081"/>
      <c r="J12" s="1081"/>
      <c r="K12" s="1081"/>
      <c r="L12" s="1081"/>
      <c r="M12" s="1082"/>
      <c r="N12" s="670"/>
      <c r="O12" s="663"/>
      <c r="P12" s="663"/>
      <c r="Q12" s="663" t="s">
        <v>941</v>
      </c>
      <c r="R12" s="663"/>
      <c r="S12" s="663" t="s">
        <v>942</v>
      </c>
      <c r="T12" s="663"/>
      <c r="U12" s="663" t="s">
        <v>943</v>
      </c>
      <c r="V12" s="663"/>
      <c r="W12" s="663"/>
      <c r="X12" s="663"/>
      <c r="Y12" s="663"/>
      <c r="Z12" s="663"/>
      <c r="AA12" s="663"/>
      <c r="AB12" s="663"/>
      <c r="AC12" s="663"/>
      <c r="AD12" s="663"/>
    </row>
    <row r="13" spans="1:30" ht="58.5" customHeight="1" x14ac:dyDescent="0.2">
      <c r="A13" s="674" t="str">
        <f>IF(OR(G11="Other", I11="Other",M11="Other"),"Required","")</f>
        <v/>
      </c>
      <c r="B13" s="1132" t="str">
        <f>IF(COUNTIF(G11:M11,"Other"),"Required","")</f>
        <v/>
      </c>
      <c r="C13" s="963"/>
      <c r="D13" s="963"/>
      <c r="E13" s="963"/>
      <c r="F13" s="1064"/>
      <c r="G13" s="1050"/>
      <c r="H13" s="1051"/>
      <c r="I13" s="1051"/>
      <c r="J13" s="1051"/>
      <c r="K13" s="1051"/>
      <c r="L13" s="1051"/>
      <c r="M13" s="1052"/>
      <c r="N13" s="670">
        <f>IF(B13="",1,IF(LEN(G12)&gt;10,1,0))</f>
        <v>1</v>
      </c>
      <c r="O13" s="663"/>
      <c r="P13" s="663"/>
      <c r="Q13" s="663" t="s">
        <v>944</v>
      </c>
      <c r="R13" s="663"/>
      <c r="S13" s="663" t="s">
        <v>945</v>
      </c>
      <c r="T13" s="663"/>
      <c r="U13" s="663" t="s">
        <v>946</v>
      </c>
      <c r="V13" s="663"/>
      <c r="W13" s="663"/>
      <c r="X13" s="663"/>
      <c r="Y13" s="663"/>
      <c r="Z13" s="663"/>
      <c r="AA13" s="663"/>
      <c r="AB13" s="663"/>
      <c r="AC13" s="663"/>
      <c r="AD13" s="663"/>
    </row>
    <row r="14" spans="1:30" ht="6" customHeight="1" x14ac:dyDescent="0.2">
      <c r="A14" s="1133"/>
      <c r="B14" s="1024"/>
      <c r="C14" s="1024"/>
      <c r="D14" s="1024"/>
      <c r="E14" s="1024"/>
      <c r="F14" s="1024"/>
      <c r="G14" s="1024"/>
      <c r="H14" s="1024"/>
      <c r="I14" s="1024"/>
      <c r="J14" s="1024"/>
      <c r="K14" s="1024"/>
      <c r="L14" s="1024"/>
      <c r="M14" s="1043"/>
      <c r="N14" s="670"/>
      <c r="O14" s="663"/>
      <c r="P14" s="663"/>
      <c r="Q14" s="663" t="s">
        <v>947</v>
      </c>
      <c r="R14" s="663"/>
      <c r="S14" s="663" t="s">
        <v>948</v>
      </c>
      <c r="T14" s="663"/>
      <c r="U14" s="663" t="s">
        <v>949</v>
      </c>
      <c r="V14" s="663"/>
      <c r="W14" s="663"/>
      <c r="X14" s="663"/>
      <c r="Y14" s="663"/>
      <c r="Z14" s="663"/>
      <c r="AA14" s="663"/>
      <c r="AB14" s="663"/>
      <c r="AC14" s="663"/>
      <c r="AD14" s="663"/>
    </row>
    <row r="15" spans="1:30" ht="20.25" customHeight="1" x14ac:dyDescent="0.2">
      <c r="A15" s="1042" t="s">
        <v>950</v>
      </c>
      <c r="B15" s="1024"/>
      <c r="C15" s="1024"/>
      <c r="D15" s="1024"/>
      <c r="E15" s="1024"/>
      <c r="F15" s="1024"/>
      <c r="G15" s="1024"/>
      <c r="H15" s="1024"/>
      <c r="I15" s="1024"/>
      <c r="J15" s="1024"/>
      <c r="K15" s="1024"/>
      <c r="L15" s="1024"/>
      <c r="M15" s="1043"/>
      <c r="N15" s="670"/>
      <c r="O15" s="663"/>
      <c r="P15" s="663"/>
      <c r="Q15" s="663"/>
      <c r="R15" s="663"/>
      <c r="S15" s="663" t="s">
        <v>951</v>
      </c>
      <c r="T15" s="663"/>
      <c r="U15" s="663" t="s">
        <v>952</v>
      </c>
      <c r="V15" s="663"/>
      <c r="W15" s="663"/>
      <c r="X15" s="663"/>
      <c r="Y15" s="663"/>
      <c r="Z15" s="663"/>
      <c r="AA15" s="663"/>
      <c r="AB15" s="663"/>
      <c r="AC15" s="663"/>
      <c r="AD15" s="663"/>
    </row>
    <row r="16" spans="1:30" ht="36.75" customHeight="1" x14ac:dyDescent="0.2">
      <c r="A16" s="1044" t="s">
        <v>953</v>
      </c>
      <c r="B16" s="1024"/>
      <c r="C16" s="1024"/>
      <c r="D16" s="1024"/>
      <c r="E16" s="1024"/>
      <c r="F16" s="1024"/>
      <c r="G16" s="1024"/>
      <c r="H16" s="1024"/>
      <c r="I16" s="1024"/>
      <c r="J16" s="1024"/>
      <c r="K16" s="1024"/>
      <c r="L16" s="1024"/>
      <c r="M16" s="1043"/>
      <c r="N16" s="670"/>
      <c r="O16" s="663"/>
      <c r="P16" s="663"/>
      <c r="Q16" s="663"/>
      <c r="R16" s="663"/>
      <c r="S16" s="663" t="s">
        <v>954</v>
      </c>
      <c r="T16" s="663"/>
      <c r="U16" s="663" t="s">
        <v>955</v>
      </c>
      <c r="V16" s="663"/>
      <c r="W16" s="663"/>
      <c r="X16" s="663"/>
      <c r="Y16" s="663"/>
      <c r="Z16" s="663"/>
      <c r="AA16" s="663"/>
      <c r="AB16" s="663"/>
      <c r="AC16" s="663"/>
      <c r="AD16" s="663"/>
    </row>
    <row r="17" spans="1:30" ht="22.5" customHeight="1" x14ac:dyDescent="0.2">
      <c r="A17" s="1134" t="s">
        <v>956</v>
      </c>
      <c r="B17" s="1024"/>
      <c r="C17" s="1024"/>
      <c r="D17" s="1024"/>
      <c r="E17" s="1024"/>
      <c r="F17" s="1024"/>
      <c r="G17" s="1024"/>
      <c r="H17" s="1024"/>
      <c r="I17" s="1024"/>
      <c r="J17" s="1024"/>
      <c r="K17" s="1024"/>
      <c r="L17" s="1024"/>
      <c r="M17" s="1043"/>
      <c r="N17" s="670"/>
      <c r="O17" s="663"/>
      <c r="P17" s="663"/>
      <c r="Q17" s="663"/>
      <c r="R17" s="663"/>
      <c r="S17" s="663"/>
      <c r="T17" s="663"/>
      <c r="U17" s="663" t="s">
        <v>957</v>
      </c>
      <c r="V17" s="663"/>
      <c r="W17" s="663"/>
      <c r="X17" s="663"/>
      <c r="Y17" s="663"/>
      <c r="Z17" s="663"/>
      <c r="AA17" s="663"/>
      <c r="AB17" s="663"/>
      <c r="AC17" s="663"/>
      <c r="AD17" s="663"/>
    </row>
    <row r="18" spans="1:30" ht="15" customHeight="1" x14ac:dyDescent="0.2">
      <c r="A18" s="1100" t="s">
        <v>958</v>
      </c>
      <c r="B18" s="1081"/>
      <c r="C18" s="1081"/>
      <c r="D18" s="1101"/>
      <c r="E18" s="1106" t="s">
        <v>959</v>
      </c>
      <c r="F18" s="675" t="s">
        <v>960</v>
      </c>
      <c r="G18" s="676">
        <f>IF(Cover!H13=0,"",VLOOKUP($O$1,'FY23 Data for FY24 Plan'!$A$3:$BC$929,3,FALSE))</f>
        <v>881</v>
      </c>
      <c r="H18" s="1135" t="s">
        <v>961</v>
      </c>
      <c r="I18" s="1076"/>
      <c r="J18" s="1136">
        <f>IF(Cover!H13=0,"",VLOOKUP($O$1,'FY23 Data for FY24 Plan'!$A$3:$BC$929,4,FALSE))</f>
        <v>11762023.359999999</v>
      </c>
      <c r="K18" s="1057"/>
      <c r="L18" s="677"/>
      <c r="M18" s="677"/>
      <c r="N18" s="670"/>
      <c r="O18" s="663"/>
      <c r="P18" s="663"/>
      <c r="Q18" s="663"/>
      <c r="R18" s="663"/>
      <c r="S18" s="663"/>
      <c r="T18" s="663"/>
      <c r="U18" s="663" t="s">
        <v>962</v>
      </c>
      <c r="V18" s="663"/>
      <c r="W18" s="663"/>
      <c r="X18" s="663"/>
      <c r="Y18" s="663"/>
      <c r="Z18" s="663"/>
      <c r="AA18" s="663"/>
      <c r="AB18" s="663"/>
      <c r="AC18" s="663"/>
      <c r="AD18" s="663"/>
    </row>
    <row r="19" spans="1:30" x14ac:dyDescent="0.2">
      <c r="A19" s="1102"/>
      <c r="B19" s="937"/>
      <c r="C19" s="937"/>
      <c r="D19" s="1103"/>
      <c r="E19" s="1107"/>
      <c r="F19" s="1137"/>
      <c r="G19" s="1024"/>
      <c r="H19" s="1024"/>
      <c r="I19" s="1024"/>
      <c r="J19" s="1024"/>
      <c r="K19" s="1043"/>
      <c r="L19" s="678"/>
      <c r="M19" s="678"/>
      <c r="N19" s="670"/>
      <c r="O19" s="663"/>
      <c r="P19" s="663"/>
      <c r="Q19" s="663"/>
      <c r="R19" s="663"/>
      <c r="S19" s="663"/>
      <c r="T19" s="663"/>
      <c r="U19" s="663" t="s">
        <v>963</v>
      </c>
      <c r="V19" s="663"/>
      <c r="W19" s="663"/>
      <c r="X19" s="663"/>
      <c r="Y19" s="663"/>
      <c r="Z19" s="663"/>
      <c r="AA19" s="663"/>
      <c r="AB19" s="663"/>
      <c r="AC19" s="663"/>
      <c r="AD19" s="663"/>
    </row>
    <row r="20" spans="1:30" x14ac:dyDescent="0.2">
      <c r="A20" s="1102"/>
      <c r="B20" s="937"/>
      <c r="C20" s="937"/>
      <c r="D20" s="1103"/>
      <c r="E20" s="1107"/>
      <c r="F20" s="675" t="s">
        <v>964</v>
      </c>
      <c r="G20" s="679">
        <f>IF(Cover!H13=0,"",VLOOKUP($O$1,'FY23 Data for FY24 Plan'!$A$3:$BC$929,5,FALSE))</f>
        <v>13312600.979999999</v>
      </c>
      <c r="H20" s="1138" t="s">
        <v>965</v>
      </c>
      <c r="I20" s="1122"/>
      <c r="J20" s="1139">
        <f>IF(Cover!H13=0,"",VLOOKUP($O$1,'FY23 Data for FY24 Plan'!$A$3:$BC$929,6,FALSE))</f>
        <v>1.131829156646055</v>
      </c>
      <c r="K20" s="1057"/>
      <c r="L20" s="680"/>
      <c r="M20" s="680"/>
      <c r="N20" s="670"/>
      <c r="O20" s="663"/>
      <c r="P20" s="663"/>
      <c r="Q20" s="663"/>
      <c r="R20" s="663"/>
      <c r="S20" s="663"/>
      <c r="T20" s="663"/>
      <c r="U20" s="663" t="s">
        <v>966</v>
      </c>
      <c r="V20" s="663"/>
      <c r="W20" s="663"/>
      <c r="X20" s="663"/>
      <c r="Y20" s="663"/>
      <c r="Z20" s="663"/>
      <c r="AA20" s="663"/>
      <c r="AB20" s="663"/>
      <c r="AC20" s="663"/>
      <c r="AD20" s="663"/>
    </row>
    <row r="21" spans="1:30" ht="15.75" customHeight="1" x14ac:dyDescent="0.2">
      <c r="A21" s="1102"/>
      <c r="B21" s="937"/>
      <c r="C21" s="937"/>
      <c r="D21" s="1103"/>
      <c r="E21" s="1108"/>
      <c r="F21" s="681"/>
      <c r="G21" s="681"/>
      <c r="H21" s="681"/>
      <c r="I21" s="681"/>
      <c r="J21" s="681"/>
      <c r="K21" s="682"/>
      <c r="L21" s="682"/>
      <c r="M21" s="682"/>
      <c r="N21" s="670"/>
      <c r="O21" s="663"/>
      <c r="P21" s="663"/>
      <c r="Q21" s="663"/>
      <c r="R21" s="663"/>
      <c r="S21" s="663"/>
      <c r="T21" s="663"/>
      <c r="U21" s="663" t="s">
        <v>967</v>
      </c>
      <c r="V21" s="663"/>
      <c r="W21" s="663"/>
      <c r="X21" s="663"/>
      <c r="Y21" s="663"/>
      <c r="Z21" s="663"/>
      <c r="AA21" s="663"/>
      <c r="AB21" s="663"/>
      <c r="AC21" s="663"/>
      <c r="AD21" s="663"/>
    </row>
    <row r="22" spans="1:30" ht="15.75" customHeight="1" x14ac:dyDescent="0.2">
      <c r="A22" s="1102"/>
      <c r="B22" s="937"/>
      <c r="C22" s="937"/>
      <c r="D22" s="1103"/>
      <c r="E22" s="1106" t="s">
        <v>968</v>
      </c>
      <c r="F22" s="675" t="s">
        <v>969</v>
      </c>
      <c r="G22" s="683">
        <f>IF(Cover!H13=0,"",VLOOKUP($O$1,'FY23 Data for FY24 Plan'!$A$3:$BC$929,7,FALSE))</f>
        <v>4</v>
      </c>
      <c r="H22" s="1138" t="s">
        <v>970</v>
      </c>
      <c r="I22" s="1122"/>
      <c r="J22" s="1136">
        <f>IF(Cover!H13=0,"",VLOOKUP($O$1,'FY23 Data for FY24 Plan'!$A$3:$BC$929,10,FALSE))</f>
        <v>600195.42000000004</v>
      </c>
      <c r="K22" s="1057"/>
      <c r="L22" s="677"/>
      <c r="M22" s="682"/>
      <c r="N22" s="670"/>
      <c r="O22" s="663"/>
      <c r="P22" s="663"/>
      <c r="Q22" s="663"/>
      <c r="R22" s="663"/>
      <c r="S22" s="663"/>
      <c r="T22" s="663"/>
      <c r="U22" s="663" t="s">
        <v>971</v>
      </c>
      <c r="V22" s="663"/>
      <c r="W22" s="663"/>
      <c r="X22" s="663"/>
      <c r="Y22" s="663"/>
      <c r="Z22" s="663"/>
      <c r="AA22" s="663"/>
      <c r="AB22" s="663"/>
      <c r="AC22" s="663"/>
      <c r="AD22" s="663"/>
    </row>
    <row r="23" spans="1:30" ht="15.75" customHeight="1" x14ac:dyDescent="0.2">
      <c r="A23" s="1102"/>
      <c r="B23" s="937"/>
      <c r="C23" s="937"/>
      <c r="D23" s="1103"/>
      <c r="E23" s="1107"/>
      <c r="F23" s="681"/>
      <c r="G23" s="681"/>
      <c r="H23" s="681"/>
      <c r="I23" s="681"/>
      <c r="J23" s="681"/>
      <c r="K23" s="682"/>
      <c r="L23" s="682"/>
      <c r="M23" s="682"/>
      <c r="N23" s="670"/>
      <c r="O23" s="663"/>
      <c r="P23" s="663"/>
      <c r="Q23" s="663"/>
      <c r="R23" s="663"/>
      <c r="S23" s="663"/>
      <c r="T23" s="663"/>
      <c r="U23" s="663" t="s">
        <v>213</v>
      </c>
      <c r="V23" s="663"/>
      <c r="W23" s="663"/>
      <c r="X23" s="663"/>
      <c r="Y23" s="663"/>
      <c r="Z23" s="663"/>
      <c r="AA23" s="663"/>
      <c r="AB23" s="663"/>
      <c r="AC23" s="663"/>
      <c r="AD23" s="663"/>
    </row>
    <row r="24" spans="1:30" ht="15.75" customHeight="1" x14ac:dyDescent="0.2">
      <c r="A24" s="1102"/>
      <c r="B24" s="937"/>
      <c r="C24" s="937"/>
      <c r="D24" s="1103"/>
      <c r="E24" s="1107"/>
      <c r="F24" s="675" t="s">
        <v>972</v>
      </c>
      <c r="G24" s="679">
        <f>IF(Cover!H13=0,"",VLOOKUP($O$1,'FY23 Data for FY24 Plan'!$A$3:$BC$929,9,FALSE))</f>
        <v>599290.35000000009</v>
      </c>
      <c r="H24" s="1074" t="s">
        <v>973</v>
      </c>
      <c r="I24" s="1064"/>
      <c r="J24" s="1136">
        <f>IF(Cover!H13=0,"",VLOOKUP($O$1,'FY23 Data for FY24 Plan'!$A$3:$BC$929,8,FALSE))</f>
        <v>905.07</v>
      </c>
      <c r="K24" s="1057"/>
      <c r="L24" s="677"/>
      <c r="M24" s="677"/>
      <c r="N24" s="670"/>
      <c r="O24" s="663"/>
      <c r="P24" s="663"/>
      <c r="Q24" s="663"/>
      <c r="R24" s="663"/>
      <c r="S24" s="663"/>
      <c r="T24" s="663"/>
      <c r="U24" s="663" t="s">
        <v>974</v>
      </c>
      <c r="V24" s="663"/>
      <c r="W24" s="663"/>
      <c r="X24" s="663"/>
      <c r="Y24" s="663"/>
      <c r="Z24" s="663"/>
      <c r="AA24" s="663"/>
      <c r="AB24" s="663"/>
      <c r="AC24" s="663"/>
      <c r="AD24" s="663"/>
    </row>
    <row r="25" spans="1:30" ht="15.75" customHeight="1" x14ac:dyDescent="0.2">
      <c r="A25" s="1102"/>
      <c r="B25" s="937"/>
      <c r="C25" s="937"/>
      <c r="D25" s="1103"/>
      <c r="E25" s="1108"/>
      <c r="F25" s="681"/>
      <c r="G25" s="681"/>
      <c r="H25" s="1075"/>
      <c r="I25" s="1076"/>
      <c r="J25" s="1077"/>
      <c r="K25" s="1078"/>
      <c r="L25" s="684"/>
      <c r="M25" s="685"/>
      <c r="N25" s="670"/>
      <c r="O25" s="663"/>
      <c r="P25" s="663"/>
      <c r="Q25" s="663"/>
      <c r="R25" s="663"/>
      <c r="S25" s="663"/>
      <c r="T25" s="663"/>
      <c r="U25" s="663" t="s">
        <v>975</v>
      </c>
      <c r="V25" s="663"/>
      <c r="W25" s="663"/>
      <c r="X25" s="663"/>
      <c r="Y25" s="663"/>
      <c r="Z25" s="663"/>
      <c r="AA25" s="663"/>
      <c r="AB25" s="663"/>
      <c r="AC25" s="663"/>
      <c r="AD25" s="663"/>
    </row>
    <row r="26" spans="1:30" ht="15" customHeight="1" x14ac:dyDescent="0.2">
      <c r="A26" s="1102"/>
      <c r="B26" s="937"/>
      <c r="C26" s="937"/>
      <c r="D26" s="1103"/>
      <c r="E26" s="1106" t="s">
        <v>976</v>
      </c>
      <c r="F26" s="675" t="s">
        <v>977</v>
      </c>
      <c r="G26" s="679">
        <f>IF(Cover!H13=0,"",VLOOKUP(O1,'FY23 Data for FY24 Plan'!$A$3:$BC$929,53,FALSE))</f>
        <v>107829.09000000003</v>
      </c>
      <c r="H26" s="686"/>
      <c r="I26" s="686"/>
      <c r="J26" s="686"/>
      <c r="K26" s="686"/>
      <c r="L26" s="687"/>
      <c r="M26" s="678"/>
      <c r="N26" s="670"/>
      <c r="O26" s="663"/>
      <c r="P26" s="663"/>
      <c r="Q26" s="663"/>
      <c r="R26" s="663"/>
      <c r="S26" s="663"/>
      <c r="T26" s="663"/>
      <c r="U26" s="663" t="s">
        <v>978</v>
      </c>
      <c r="V26" s="663"/>
      <c r="W26" s="663"/>
      <c r="X26" s="663"/>
      <c r="Y26" s="663"/>
      <c r="Z26" s="663"/>
      <c r="AA26" s="663"/>
      <c r="AB26" s="663"/>
      <c r="AC26" s="663"/>
      <c r="AD26" s="663"/>
    </row>
    <row r="27" spans="1:30" ht="15.75" customHeight="1" x14ac:dyDescent="0.2">
      <c r="A27" s="1102"/>
      <c r="B27" s="937"/>
      <c r="C27" s="937"/>
      <c r="D27" s="1103"/>
      <c r="E27" s="1107"/>
      <c r="F27" s="675" t="s">
        <v>979</v>
      </c>
      <c r="G27" s="679">
        <f>IF(Cover!H13=0,"",VLOOKUP(O1,'FY23 Data for FY24 Plan'!$A$3:$BC$929,54,FALSE))</f>
        <v>10244.82</v>
      </c>
      <c r="H27" s="686"/>
      <c r="I27" s="687"/>
      <c r="J27" s="687"/>
      <c r="K27" s="678"/>
      <c r="L27" s="678"/>
      <c r="M27" s="678"/>
      <c r="N27" s="670"/>
      <c r="O27" s="663"/>
      <c r="P27" s="663"/>
      <c r="Q27" s="663"/>
      <c r="R27" s="663"/>
      <c r="S27" s="663"/>
      <c r="T27" s="663"/>
      <c r="U27" s="663" t="s">
        <v>980</v>
      </c>
      <c r="V27" s="663"/>
      <c r="W27" s="663"/>
      <c r="X27" s="663"/>
      <c r="Y27" s="663"/>
      <c r="Z27" s="663"/>
      <c r="AA27" s="663"/>
      <c r="AB27" s="663"/>
      <c r="AC27" s="663"/>
      <c r="AD27" s="663"/>
    </row>
    <row r="28" spans="1:30" ht="15.75" customHeight="1" x14ac:dyDescent="0.2">
      <c r="A28" s="1104"/>
      <c r="B28" s="1051"/>
      <c r="C28" s="1051"/>
      <c r="D28" s="1105"/>
      <c r="E28" s="1108"/>
      <c r="F28" s="675" t="s">
        <v>981</v>
      </c>
      <c r="G28" s="679">
        <f>IF(Cover!H13=0,"",VLOOKUP($O$1,'FY23 Data for FY24 Plan'!$A$3:$BC$929,55,FALSE))</f>
        <v>300943.92</v>
      </c>
      <c r="H28" s="686"/>
      <c r="I28" s="687"/>
      <c r="J28" s="687"/>
      <c r="K28" s="678"/>
      <c r="L28" s="678"/>
      <c r="M28" s="678"/>
      <c r="N28" s="670"/>
      <c r="O28" s="663"/>
      <c r="P28" s="663"/>
      <c r="Q28" s="663"/>
      <c r="R28" s="663"/>
      <c r="S28" s="663"/>
      <c r="T28" s="663"/>
      <c r="U28" s="663" t="s">
        <v>982</v>
      </c>
      <c r="V28" s="663"/>
      <c r="W28" s="663"/>
      <c r="X28" s="663"/>
      <c r="Y28" s="663"/>
      <c r="Z28" s="663"/>
      <c r="AA28" s="663"/>
      <c r="AB28" s="663"/>
      <c r="AC28" s="663"/>
      <c r="AD28" s="663"/>
    </row>
    <row r="29" spans="1:30" ht="9" customHeight="1" x14ac:dyDescent="0.2">
      <c r="A29" s="1079"/>
      <c r="B29" s="963"/>
      <c r="C29" s="963"/>
      <c r="D29" s="963"/>
      <c r="E29" s="963"/>
      <c r="F29" s="963"/>
      <c r="G29" s="963"/>
      <c r="H29" s="963"/>
      <c r="I29" s="963"/>
      <c r="J29" s="963"/>
      <c r="K29" s="963"/>
      <c r="L29" s="963"/>
      <c r="M29" s="1046"/>
      <c r="N29" s="670"/>
      <c r="O29" s="663"/>
      <c r="P29" s="663"/>
      <c r="Q29" s="663"/>
      <c r="R29" s="663"/>
      <c r="S29" s="663"/>
      <c r="T29" s="663"/>
      <c r="U29" s="663" t="s">
        <v>983</v>
      </c>
      <c r="V29" s="663"/>
      <c r="W29" s="663"/>
      <c r="X29" s="663"/>
      <c r="Y29" s="663"/>
      <c r="Z29" s="663"/>
      <c r="AA29" s="663"/>
      <c r="AB29" s="663"/>
      <c r="AC29" s="663"/>
      <c r="AD29" s="663"/>
    </row>
    <row r="30" spans="1:30" ht="34.5" customHeight="1" x14ac:dyDescent="0.2">
      <c r="A30" s="1090"/>
      <c r="B30" s="1038"/>
      <c r="C30" s="1038"/>
      <c r="D30" s="1038"/>
      <c r="E30" s="1038"/>
      <c r="F30" s="1039"/>
      <c r="G30" s="688" t="s">
        <v>984</v>
      </c>
      <c r="H30" s="688" t="s">
        <v>985</v>
      </c>
      <c r="I30" s="1080" t="s">
        <v>986</v>
      </c>
      <c r="J30" s="1081"/>
      <c r="K30" s="1081"/>
      <c r="L30" s="1081"/>
      <c r="M30" s="1082"/>
      <c r="N30" s="670"/>
      <c r="O30" s="689"/>
      <c r="P30" s="663"/>
      <c r="Q30" s="663"/>
      <c r="R30" s="663"/>
      <c r="S30" s="663"/>
      <c r="T30" s="663"/>
      <c r="U30" s="663" t="s">
        <v>987</v>
      </c>
      <c r="V30" s="663"/>
      <c r="W30" s="663"/>
      <c r="X30" s="663"/>
      <c r="Y30" s="663"/>
      <c r="Z30" s="663"/>
      <c r="AA30" s="663"/>
      <c r="AB30" s="663"/>
      <c r="AC30" s="663"/>
      <c r="AD30" s="663"/>
    </row>
    <row r="31" spans="1:30" ht="22.5" customHeight="1" x14ac:dyDescent="0.2">
      <c r="A31" s="1086" t="s">
        <v>913</v>
      </c>
      <c r="B31" s="1109" t="s">
        <v>988</v>
      </c>
      <c r="C31" s="1081"/>
      <c r="D31" s="1081"/>
      <c r="E31" s="1081"/>
      <c r="F31" s="1110"/>
      <c r="G31" s="1067">
        <v>781.33</v>
      </c>
      <c r="H31" s="1069" t="s">
        <v>900</v>
      </c>
      <c r="I31" s="1083"/>
      <c r="J31" s="937"/>
      <c r="K31" s="937"/>
      <c r="L31" s="937"/>
      <c r="M31" s="1084"/>
      <c r="N31" s="670">
        <f>IF(AND(ISNUMBER(G31),H31&lt;&gt;0),1,0)</f>
        <v>1</v>
      </c>
      <c r="O31" s="663"/>
      <c r="P31" s="663"/>
      <c r="Q31" s="663"/>
      <c r="R31" s="663"/>
      <c r="S31" s="663"/>
      <c r="T31" s="663"/>
      <c r="U31" s="663" t="s">
        <v>989</v>
      </c>
      <c r="V31" s="663"/>
      <c r="W31" s="663"/>
      <c r="X31" s="663"/>
      <c r="Y31" s="663"/>
      <c r="Z31" s="663"/>
      <c r="AA31" s="663"/>
      <c r="AB31" s="663"/>
      <c r="AC31" s="663"/>
      <c r="AD31" s="663"/>
    </row>
    <row r="32" spans="1:30" ht="22.5" customHeight="1" x14ac:dyDescent="0.2">
      <c r="A32" s="1087"/>
      <c r="B32" s="1111"/>
      <c r="C32" s="937"/>
      <c r="D32" s="937"/>
      <c r="E32" s="937"/>
      <c r="F32" s="1112"/>
      <c r="G32" s="1068"/>
      <c r="H32" s="1070"/>
      <c r="I32" s="1085"/>
      <c r="J32" s="1051"/>
      <c r="K32" s="1051"/>
      <c r="L32" s="1051"/>
      <c r="M32" s="1052"/>
      <c r="N32" s="670"/>
      <c r="O32" s="663"/>
      <c r="P32" s="663"/>
      <c r="Q32" s="663"/>
      <c r="R32" s="663"/>
      <c r="S32" s="663"/>
      <c r="T32" s="663"/>
      <c r="U32" s="663" t="s">
        <v>990</v>
      </c>
      <c r="V32" s="663"/>
      <c r="W32" s="663"/>
      <c r="X32" s="663"/>
      <c r="Y32" s="663"/>
      <c r="Z32" s="663"/>
      <c r="AA32" s="663"/>
      <c r="AB32" s="663"/>
      <c r="AC32" s="663"/>
      <c r="AD32" s="663"/>
    </row>
    <row r="33" spans="1:30" ht="30.75" customHeight="1" x14ac:dyDescent="0.2">
      <c r="A33" s="1088"/>
      <c r="B33" s="1113"/>
      <c r="C33" s="1094"/>
      <c r="D33" s="1094"/>
      <c r="E33" s="1094"/>
      <c r="F33" s="1114"/>
      <c r="G33" s="1089"/>
      <c r="H33" s="1024"/>
      <c r="I33" s="1024"/>
      <c r="J33" s="1024"/>
      <c r="K33" s="1024"/>
      <c r="L33" s="1024"/>
      <c r="M33" s="1043"/>
      <c r="N33" s="670"/>
      <c r="O33" s="663"/>
      <c r="P33" s="663"/>
      <c r="Q33" s="663"/>
      <c r="R33" s="663"/>
      <c r="S33" s="663"/>
      <c r="T33" s="663"/>
      <c r="U33" s="663" t="s">
        <v>991</v>
      </c>
      <c r="V33" s="663"/>
      <c r="W33" s="663"/>
      <c r="X33" s="663"/>
      <c r="Y33" s="663"/>
      <c r="Z33" s="663"/>
      <c r="AA33" s="663"/>
      <c r="AB33" s="663"/>
      <c r="AC33" s="663"/>
      <c r="AD33" s="663"/>
    </row>
    <row r="34" spans="1:30" ht="28.5" customHeight="1" x14ac:dyDescent="0.2">
      <c r="A34" s="671"/>
      <c r="B34" s="672"/>
      <c r="C34" s="672"/>
      <c r="D34" s="672"/>
      <c r="E34" s="672"/>
      <c r="F34" s="672"/>
      <c r="G34" s="1071" t="s">
        <v>992</v>
      </c>
      <c r="H34" s="1039"/>
      <c r="I34" s="1071" t="s">
        <v>993</v>
      </c>
      <c r="J34" s="1038"/>
      <c r="K34" s="1039"/>
      <c r="L34" s="1072" t="s">
        <v>994</v>
      </c>
      <c r="M34" s="1046"/>
      <c r="N34" s="670"/>
      <c r="O34" s="663"/>
      <c r="P34" s="663"/>
      <c r="Q34" s="663"/>
      <c r="R34" s="663"/>
      <c r="S34" s="663"/>
      <c r="T34" s="663"/>
      <c r="U34" s="663" t="s">
        <v>995</v>
      </c>
      <c r="V34" s="663"/>
      <c r="W34" s="663"/>
      <c r="X34" s="663"/>
      <c r="Y34" s="663"/>
      <c r="Z34" s="663"/>
      <c r="AA34" s="663"/>
      <c r="AB34" s="663"/>
      <c r="AC34" s="663"/>
      <c r="AD34" s="663"/>
    </row>
    <row r="35" spans="1:30" ht="63.75" customHeight="1" x14ac:dyDescent="0.2">
      <c r="A35" s="669" t="s">
        <v>934</v>
      </c>
      <c r="B35" s="1098" t="s">
        <v>996</v>
      </c>
      <c r="C35" s="1038"/>
      <c r="D35" s="1038"/>
      <c r="E35" s="1038"/>
      <c r="F35" s="1039"/>
      <c r="G35" s="1073" t="s">
        <v>906</v>
      </c>
      <c r="H35" s="1039"/>
      <c r="I35" s="1073" t="s">
        <v>893</v>
      </c>
      <c r="J35" s="1038"/>
      <c r="K35" s="1039"/>
      <c r="L35" s="1073" t="s">
        <v>951</v>
      </c>
      <c r="M35" s="1057"/>
      <c r="N35" s="670">
        <f>IF(OR(G35="",I35="",L35=""),0,IF(OR(G35=I35,G35=L35,I35=L35),0,1))</f>
        <v>1</v>
      </c>
      <c r="O35" s="689"/>
      <c r="P35" s="663"/>
      <c r="Q35" s="663"/>
      <c r="R35" s="663"/>
      <c r="S35" s="663"/>
      <c r="T35" s="663"/>
      <c r="U35" s="663" t="s">
        <v>997</v>
      </c>
      <c r="V35" s="663"/>
      <c r="W35" s="663"/>
      <c r="X35" s="663"/>
      <c r="Y35" s="663"/>
      <c r="Z35" s="663"/>
      <c r="AA35" s="663"/>
      <c r="AB35" s="663"/>
      <c r="AC35" s="663"/>
      <c r="AD35" s="663"/>
    </row>
    <row r="36" spans="1:30" ht="6" customHeight="1" x14ac:dyDescent="0.2">
      <c r="A36" s="1090"/>
      <c r="B36" s="1038"/>
      <c r="C36" s="1038"/>
      <c r="D36" s="1038"/>
      <c r="E36" s="1038"/>
      <c r="F36" s="1038"/>
      <c r="G36" s="1038"/>
      <c r="H36" s="1038"/>
      <c r="I36" s="1038"/>
      <c r="J36" s="1038"/>
      <c r="K36" s="1038"/>
      <c r="L36" s="1038"/>
      <c r="M36" s="1057"/>
      <c r="N36" s="670"/>
      <c r="O36" s="689"/>
      <c r="P36" s="663"/>
      <c r="Q36" s="663"/>
      <c r="R36" s="663"/>
      <c r="S36" s="663"/>
      <c r="T36" s="663"/>
      <c r="U36" s="663" t="s">
        <v>947</v>
      </c>
      <c r="V36" s="663"/>
      <c r="W36" s="663"/>
      <c r="X36" s="663"/>
      <c r="Y36" s="663"/>
      <c r="Z36" s="663"/>
      <c r="AA36" s="663"/>
      <c r="AB36" s="663"/>
      <c r="AC36" s="663"/>
      <c r="AD36" s="663"/>
    </row>
    <row r="37" spans="1:30" ht="31.5" customHeight="1" x14ac:dyDescent="0.2">
      <c r="A37" s="1115" t="s">
        <v>998</v>
      </c>
      <c r="B37" s="1118" t="s">
        <v>999</v>
      </c>
      <c r="C37" s="1081"/>
      <c r="D37" s="1081"/>
      <c r="E37" s="1081"/>
      <c r="F37" s="1110"/>
      <c r="G37" s="690" t="s">
        <v>1000</v>
      </c>
      <c r="H37" s="691" t="s">
        <v>894</v>
      </c>
      <c r="I37" s="1091" t="s">
        <v>1001</v>
      </c>
      <c r="J37" s="1039"/>
      <c r="K37" s="691" t="s">
        <v>894</v>
      </c>
      <c r="L37" s="690" t="s">
        <v>1002</v>
      </c>
      <c r="M37" s="692"/>
      <c r="N37" s="670">
        <f>IF(COUNTIF(H37:M40,"Yes"),1,0)</f>
        <v>1</v>
      </c>
      <c r="O37" s="689"/>
      <c r="P37" s="663"/>
      <c r="Q37" s="663"/>
      <c r="R37" s="663"/>
      <c r="S37" s="663"/>
      <c r="T37" s="663"/>
      <c r="U37" s="663"/>
      <c r="V37" s="663"/>
      <c r="W37" s="663"/>
      <c r="X37" s="663"/>
      <c r="Y37" s="663"/>
      <c r="Z37" s="663"/>
      <c r="AA37" s="663"/>
      <c r="AB37" s="663"/>
      <c r="AC37" s="663"/>
      <c r="AD37" s="663"/>
    </row>
    <row r="38" spans="1:30" ht="31.5" customHeight="1" x14ac:dyDescent="0.2">
      <c r="A38" s="1116"/>
      <c r="B38" s="1083"/>
      <c r="C38" s="937"/>
      <c r="D38" s="937"/>
      <c r="E38" s="937"/>
      <c r="F38" s="1112"/>
      <c r="G38" s="690" t="s">
        <v>1003</v>
      </c>
      <c r="H38" s="691" t="s">
        <v>894</v>
      </c>
      <c r="I38" s="1091" t="s">
        <v>1004</v>
      </c>
      <c r="J38" s="1039"/>
      <c r="K38" s="691" t="s">
        <v>894</v>
      </c>
      <c r="L38" s="693" t="s">
        <v>1005</v>
      </c>
      <c r="M38" s="692" t="s">
        <v>894</v>
      </c>
      <c r="N38" s="670"/>
      <c r="O38" s="663"/>
      <c r="P38" s="663"/>
      <c r="Q38" s="663"/>
      <c r="R38" s="663"/>
      <c r="S38" s="663"/>
      <c r="T38" s="663"/>
      <c r="U38" s="663"/>
      <c r="V38" s="663"/>
      <c r="W38" s="663"/>
      <c r="X38" s="663"/>
      <c r="Y38" s="663"/>
      <c r="Z38" s="663"/>
      <c r="AA38" s="663"/>
      <c r="AB38" s="663"/>
      <c r="AC38" s="663"/>
      <c r="AD38" s="663"/>
    </row>
    <row r="39" spans="1:30" ht="31.5" customHeight="1" x14ac:dyDescent="0.2">
      <c r="A39" s="1116"/>
      <c r="B39" s="1083"/>
      <c r="C39" s="937"/>
      <c r="D39" s="937"/>
      <c r="E39" s="937"/>
      <c r="F39" s="1112"/>
      <c r="G39" s="690" t="s">
        <v>1006</v>
      </c>
      <c r="H39" s="691"/>
      <c r="I39" s="1091" t="s">
        <v>1007</v>
      </c>
      <c r="J39" s="1039"/>
      <c r="K39" s="691" t="s">
        <v>894</v>
      </c>
      <c r="L39" s="690" t="s">
        <v>1008</v>
      </c>
      <c r="M39" s="692"/>
      <c r="N39" s="670"/>
      <c r="O39" s="689"/>
      <c r="P39" s="663"/>
      <c r="Q39" s="663"/>
      <c r="R39" s="663"/>
      <c r="S39" s="663"/>
      <c r="T39" s="663"/>
      <c r="U39" s="663"/>
      <c r="V39" s="663"/>
      <c r="W39" s="663"/>
      <c r="X39" s="663"/>
      <c r="Y39" s="663"/>
      <c r="Z39" s="663"/>
      <c r="AA39" s="663"/>
      <c r="AB39" s="663"/>
      <c r="AC39" s="663"/>
      <c r="AD39" s="663"/>
    </row>
    <row r="40" spans="1:30" ht="31.5" customHeight="1" x14ac:dyDescent="0.2">
      <c r="A40" s="1117"/>
      <c r="B40" s="1119"/>
      <c r="C40" s="1094"/>
      <c r="D40" s="1094"/>
      <c r="E40" s="1094"/>
      <c r="F40" s="1114"/>
      <c r="G40" s="690" t="s">
        <v>1009</v>
      </c>
      <c r="H40" s="691" t="s">
        <v>894</v>
      </c>
      <c r="I40" s="1091" t="s">
        <v>1010</v>
      </c>
      <c r="J40" s="1039"/>
      <c r="K40" s="691" t="s">
        <v>894</v>
      </c>
      <c r="L40" s="693" t="s">
        <v>947</v>
      </c>
      <c r="M40" s="692"/>
      <c r="N40" s="670"/>
      <c r="O40" s="689"/>
      <c r="P40" s="663"/>
      <c r="Q40" s="663"/>
      <c r="R40" s="663"/>
      <c r="S40" s="663"/>
      <c r="T40" s="663"/>
      <c r="U40" s="663"/>
      <c r="V40" s="663"/>
      <c r="W40" s="663"/>
      <c r="X40" s="663"/>
      <c r="Y40" s="663"/>
      <c r="Z40" s="663"/>
      <c r="AA40" s="663"/>
      <c r="AB40" s="663"/>
      <c r="AC40" s="663"/>
      <c r="AD40" s="663"/>
    </row>
    <row r="41" spans="1:30" ht="103.5" customHeight="1" x14ac:dyDescent="0.2">
      <c r="A41" s="694"/>
      <c r="B41" s="1120" t="s">
        <v>1011</v>
      </c>
      <c r="C41" s="1038"/>
      <c r="D41" s="1038"/>
      <c r="E41" s="1038"/>
      <c r="F41" s="1039"/>
      <c r="G41" s="1092" t="s">
        <v>1012</v>
      </c>
      <c r="H41" s="1038"/>
      <c r="I41" s="1038"/>
      <c r="J41" s="1038"/>
      <c r="K41" s="1038"/>
      <c r="L41" s="1038"/>
      <c r="M41" s="1057"/>
      <c r="N41" s="670"/>
      <c r="O41" s="689"/>
      <c r="P41" s="663"/>
      <c r="Q41" s="689"/>
      <c r="R41" s="689"/>
      <c r="S41" s="689"/>
      <c r="T41" s="689"/>
      <c r="U41" s="663"/>
      <c r="V41" s="663"/>
      <c r="W41" s="663"/>
      <c r="X41" s="663"/>
      <c r="Y41" s="663"/>
      <c r="Z41" s="663"/>
      <c r="AA41" s="663"/>
      <c r="AB41" s="663"/>
      <c r="AC41" s="663"/>
      <c r="AD41" s="663"/>
    </row>
    <row r="42" spans="1:30" ht="28.5" customHeight="1" x14ac:dyDescent="0.2">
      <c r="A42" s="671"/>
      <c r="B42" s="672"/>
      <c r="C42" s="672"/>
      <c r="D42" s="672"/>
      <c r="E42" s="672"/>
      <c r="F42" s="672"/>
      <c r="G42" s="1071" t="s">
        <v>1013</v>
      </c>
      <c r="H42" s="1039"/>
      <c r="I42" s="1071" t="s">
        <v>1014</v>
      </c>
      <c r="J42" s="1038"/>
      <c r="K42" s="1039"/>
      <c r="L42" s="1071" t="s">
        <v>1015</v>
      </c>
      <c r="M42" s="1057"/>
      <c r="N42" s="670"/>
      <c r="O42" s="663"/>
      <c r="P42" s="663"/>
      <c r="Q42" s="689"/>
      <c r="R42" s="689"/>
      <c r="S42" s="663"/>
      <c r="T42" s="689"/>
      <c r="U42" s="663"/>
      <c r="V42" s="663"/>
      <c r="W42" s="663"/>
      <c r="X42" s="663"/>
      <c r="Y42" s="663"/>
      <c r="Z42" s="663"/>
      <c r="AA42" s="663"/>
      <c r="AB42" s="663"/>
      <c r="AC42" s="663"/>
      <c r="AD42" s="663"/>
    </row>
    <row r="43" spans="1:30" ht="78" customHeight="1" x14ac:dyDescent="0.2">
      <c r="A43" s="695" t="s">
        <v>1016</v>
      </c>
      <c r="B43" s="1121" t="s">
        <v>1017</v>
      </c>
      <c r="C43" s="1024"/>
      <c r="D43" s="1024"/>
      <c r="E43" s="1024"/>
      <c r="F43" s="1122"/>
      <c r="G43" s="1073" t="s">
        <v>982</v>
      </c>
      <c r="H43" s="1039"/>
      <c r="I43" s="1073" t="s">
        <v>991</v>
      </c>
      <c r="J43" s="1038"/>
      <c r="K43" s="1039"/>
      <c r="L43" s="1073" t="s">
        <v>955</v>
      </c>
      <c r="M43" s="1057"/>
      <c r="N43" s="670">
        <f>IF(OR(G43="",I43="",L43=""),0,IF(OR(G43="Other",I43="Other"),1,IF(OR(G43=I43,G43=L43,I43=L43),0,1)))</f>
        <v>1</v>
      </c>
      <c r="O43" s="689"/>
      <c r="P43" s="663"/>
      <c r="Q43" s="663"/>
      <c r="R43" s="663"/>
      <c r="S43" s="663"/>
      <c r="T43" s="663"/>
      <c r="U43" s="663"/>
      <c r="V43" s="663"/>
      <c r="W43" s="663"/>
      <c r="X43" s="663"/>
      <c r="Y43" s="663"/>
      <c r="Z43" s="663"/>
      <c r="AA43" s="663"/>
      <c r="AB43" s="663"/>
      <c r="AC43" s="663"/>
      <c r="AD43" s="663"/>
    </row>
    <row r="44" spans="1:30" ht="32.25" customHeight="1" x14ac:dyDescent="0.2">
      <c r="A44" s="673"/>
      <c r="B44" s="1123" t="s">
        <v>1018</v>
      </c>
      <c r="C44" s="1097"/>
      <c r="D44" s="1097"/>
      <c r="E44" s="1097"/>
      <c r="F44" s="1076"/>
      <c r="G44" s="1093" t="s">
        <v>940</v>
      </c>
      <c r="H44" s="937"/>
      <c r="I44" s="937"/>
      <c r="J44" s="937"/>
      <c r="K44" s="937"/>
      <c r="L44" s="937"/>
      <c r="M44" s="1084"/>
      <c r="N44" s="670">
        <f>IF(B45="",1,IF(AND(B45="Required",LEN(G44)&gt;10),1,0))</f>
        <v>1</v>
      </c>
      <c r="O44" s="689"/>
      <c r="P44" s="663"/>
      <c r="Q44" s="663"/>
      <c r="R44" s="663"/>
      <c r="S44" s="663"/>
      <c r="T44" s="663"/>
      <c r="U44" s="663"/>
      <c r="V44" s="663"/>
      <c r="W44" s="663"/>
      <c r="X44" s="663"/>
      <c r="Y44" s="663"/>
      <c r="Z44" s="663"/>
      <c r="AA44" s="663"/>
      <c r="AB44" s="663"/>
      <c r="AC44" s="663"/>
      <c r="AD44" s="663"/>
    </row>
    <row r="45" spans="1:30" ht="70.5" customHeight="1" x14ac:dyDescent="0.2">
      <c r="A45" s="673"/>
      <c r="B45" s="1149" t="str">
        <f>IF(COUNTIF(G43:L43,"Other"),"Required","")</f>
        <v/>
      </c>
      <c r="C45" s="963"/>
      <c r="D45" s="963"/>
      <c r="E45" s="963"/>
      <c r="F45" s="1064"/>
      <c r="G45" s="1094"/>
      <c r="H45" s="1094"/>
      <c r="I45" s="1094"/>
      <c r="J45" s="1094"/>
      <c r="K45" s="1094"/>
      <c r="L45" s="1094"/>
      <c r="M45" s="1095"/>
      <c r="N45" s="670"/>
      <c r="O45" s="663"/>
      <c r="P45" s="663"/>
      <c r="Q45" s="663"/>
      <c r="R45" s="663"/>
      <c r="S45" s="663"/>
      <c r="T45" s="663"/>
      <c r="U45" s="663"/>
      <c r="V45" s="663"/>
      <c r="W45" s="663"/>
      <c r="X45" s="663"/>
      <c r="Y45" s="663"/>
      <c r="Z45" s="663"/>
      <c r="AA45" s="663"/>
      <c r="AB45" s="663"/>
      <c r="AC45" s="663"/>
      <c r="AD45" s="663"/>
    </row>
    <row r="46" spans="1:30" ht="6" customHeight="1" x14ac:dyDescent="0.2">
      <c r="A46" s="1096"/>
      <c r="B46" s="1097"/>
      <c r="C46" s="1097"/>
      <c r="D46" s="1097"/>
      <c r="E46" s="1097"/>
      <c r="F46" s="1097"/>
      <c r="G46" s="1097"/>
      <c r="H46" s="1097"/>
      <c r="I46" s="1097"/>
      <c r="J46" s="1097"/>
      <c r="K46" s="1097"/>
      <c r="L46" s="1097"/>
      <c r="M46" s="1078"/>
      <c r="N46" s="670"/>
      <c r="O46" s="663"/>
      <c r="P46" s="663"/>
      <c r="Q46" s="663"/>
      <c r="R46" s="663"/>
      <c r="S46" s="663"/>
      <c r="T46" s="663"/>
      <c r="U46" s="663"/>
      <c r="V46" s="663"/>
      <c r="W46" s="663"/>
      <c r="X46" s="663"/>
      <c r="Y46" s="663"/>
      <c r="Z46" s="663"/>
      <c r="AA46" s="663"/>
      <c r="AB46" s="663"/>
      <c r="AC46" s="663"/>
      <c r="AD46" s="663"/>
    </row>
    <row r="47" spans="1:30" ht="13.5" customHeight="1" x14ac:dyDescent="0.2">
      <c r="A47" s="696"/>
      <c r="B47" s="1140" t="s">
        <v>1019</v>
      </c>
      <c r="C47" s="1024"/>
      <c r="D47" s="1024"/>
      <c r="E47" s="1024"/>
      <c r="F47" s="1024"/>
      <c r="G47" s="1024"/>
      <c r="H47" s="1024"/>
      <c r="I47" s="1024"/>
      <c r="J47" s="1024"/>
      <c r="K47" s="1024"/>
      <c r="L47" s="1024"/>
      <c r="M47" s="1043"/>
      <c r="N47" s="670"/>
      <c r="O47" s="663"/>
      <c r="P47" s="663"/>
      <c r="Q47" s="663"/>
      <c r="R47" s="663"/>
      <c r="S47" s="663"/>
      <c r="T47" s="663"/>
      <c r="U47" s="663"/>
      <c r="V47" s="663"/>
      <c r="W47" s="663"/>
      <c r="X47" s="663"/>
      <c r="Y47" s="663"/>
      <c r="Z47" s="663"/>
      <c r="AA47" s="663"/>
      <c r="AB47" s="663"/>
      <c r="AC47" s="663"/>
      <c r="AD47" s="663"/>
    </row>
    <row r="48" spans="1:30" ht="189" customHeight="1" x14ac:dyDescent="0.2">
      <c r="A48" s="669" t="s">
        <v>1020</v>
      </c>
      <c r="B48" s="1121" t="s">
        <v>1021</v>
      </c>
      <c r="C48" s="1024"/>
      <c r="D48" s="1024"/>
      <c r="E48" s="1024"/>
      <c r="F48" s="1024"/>
      <c r="G48" s="1024"/>
      <c r="H48" s="1024"/>
      <c r="I48" s="1024"/>
      <c r="J48" s="1024"/>
      <c r="K48" s="1024"/>
      <c r="L48" s="1024"/>
      <c r="M48" s="1043"/>
      <c r="N48" s="670"/>
      <c r="O48" s="663"/>
      <c r="P48" s="663"/>
      <c r="Q48" s="663"/>
      <c r="R48" s="663"/>
      <c r="S48" s="663"/>
      <c r="T48" s="663"/>
      <c r="U48" s="663"/>
      <c r="V48" s="663"/>
      <c r="W48" s="663"/>
      <c r="X48" s="663"/>
      <c r="Y48" s="663"/>
      <c r="Z48" s="663"/>
      <c r="AA48" s="663"/>
      <c r="AB48" s="663"/>
      <c r="AC48" s="663"/>
      <c r="AD48" s="663"/>
    </row>
    <row r="49" spans="1:30" ht="48.75" customHeight="1" x14ac:dyDescent="0.2">
      <c r="A49" s="1150" t="s">
        <v>1022</v>
      </c>
      <c r="B49" s="1081"/>
      <c r="C49" s="1081"/>
      <c r="D49" s="1081"/>
      <c r="E49" s="1110"/>
      <c r="F49" s="1152" t="s">
        <v>1023</v>
      </c>
      <c r="G49" s="1154" t="s">
        <v>1024</v>
      </c>
      <c r="H49" s="1155" t="s">
        <v>1025</v>
      </c>
      <c r="I49" s="1156" t="s">
        <v>1026</v>
      </c>
      <c r="J49" s="1081"/>
      <c r="K49" s="1081"/>
      <c r="L49" s="1081"/>
      <c r="M49" s="1082"/>
      <c r="N49" s="670"/>
      <c r="O49" s="663"/>
      <c r="P49" s="663"/>
      <c r="Q49" s="663"/>
      <c r="R49" s="663"/>
      <c r="S49" s="663"/>
      <c r="T49" s="663"/>
      <c r="U49" s="663"/>
      <c r="V49" s="663"/>
      <c r="W49" s="663"/>
      <c r="X49" s="663"/>
      <c r="Y49" s="663"/>
      <c r="Z49" s="663"/>
      <c r="AA49" s="663"/>
      <c r="AB49" s="663"/>
      <c r="AC49" s="663"/>
      <c r="AD49" s="663"/>
    </row>
    <row r="50" spans="1:30" ht="7.5" customHeight="1" x14ac:dyDescent="0.2">
      <c r="A50" s="1102"/>
      <c r="B50" s="937"/>
      <c r="C50" s="937"/>
      <c r="D50" s="937"/>
      <c r="E50" s="1112"/>
      <c r="F50" s="1153"/>
      <c r="G50" s="1070"/>
      <c r="H50" s="1054"/>
      <c r="I50" s="1083"/>
      <c r="J50" s="937"/>
      <c r="K50" s="937"/>
      <c r="L50" s="937"/>
      <c r="M50" s="1084"/>
      <c r="N50" s="670"/>
      <c r="O50" s="663"/>
      <c r="P50" s="663"/>
      <c r="Q50" s="663"/>
      <c r="R50" s="663"/>
      <c r="S50" s="663"/>
      <c r="T50" s="663"/>
      <c r="U50" s="663"/>
      <c r="V50" s="663"/>
      <c r="W50" s="663"/>
      <c r="X50" s="663"/>
      <c r="Y50" s="663"/>
      <c r="Z50" s="663"/>
      <c r="AA50" s="663"/>
      <c r="AB50" s="663"/>
      <c r="AC50" s="663"/>
      <c r="AD50" s="663"/>
    </row>
    <row r="51" spans="1:30" ht="15.75" customHeight="1" x14ac:dyDescent="0.2">
      <c r="A51" s="1104"/>
      <c r="B51" s="1051"/>
      <c r="C51" s="1051"/>
      <c r="D51" s="1051"/>
      <c r="E51" s="1151"/>
      <c r="F51" s="697"/>
      <c r="G51" s="698" t="str">
        <f>IF(G31=0,"[N/A]",IF(G31&gt;=5000,"[Required]","[Optional]"))</f>
        <v>[Optional]</v>
      </c>
      <c r="H51" s="698" t="s">
        <v>1027</v>
      </c>
      <c r="I51" s="1119"/>
      <c r="J51" s="1094"/>
      <c r="K51" s="1094"/>
      <c r="L51" s="1094"/>
      <c r="M51" s="1095"/>
      <c r="N51" s="670"/>
      <c r="O51" s="663"/>
      <c r="P51" s="663"/>
      <c r="Q51" s="663"/>
      <c r="R51" s="663"/>
      <c r="S51" s="663"/>
      <c r="T51" s="663"/>
      <c r="U51" s="663"/>
      <c r="V51" s="663"/>
      <c r="W51" s="663"/>
      <c r="X51" s="663"/>
      <c r="Y51" s="663"/>
      <c r="Z51" s="663"/>
      <c r="AA51" s="663"/>
      <c r="AB51" s="663"/>
      <c r="AC51" s="663"/>
      <c r="AD51" s="663"/>
    </row>
    <row r="52" spans="1:30" ht="15.75" customHeight="1" x14ac:dyDescent="0.2">
      <c r="A52" s="1141" t="s">
        <v>1028</v>
      </c>
      <c r="B52" s="1142"/>
      <c r="C52" s="1142"/>
      <c r="D52" s="1143"/>
      <c r="E52" s="699" t="s">
        <v>895</v>
      </c>
      <c r="F52" s="700">
        <f>IF(Cover!H13=0,"",VLOOKUP($O$1,'FY23 Data for FY24 Plan'!$A$3:$BC$929,12,FALSE))</f>
        <v>2992815.07</v>
      </c>
      <c r="G52" s="701"/>
      <c r="H52" s="701"/>
      <c r="I52" s="1157" t="s">
        <v>1029</v>
      </c>
      <c r="J52" s="937"/>
      <c r="K52" s="937"/>
      <c r="L52" s="937"/>
      <c r="M52" s="1084"/>
      <c r="N52" s="670"/>
      <c r="O52" s="663"/>
      <c r="P52" s="663"/>
      <c r="Q52" s="663"/>
      <c r="R52" s="663"/>
      <c r="S52" s="663"/>
      <c r="T52" s="663"/>
      <c r="U52" s="663"/>
      <c r="V52" s="663"/>
      <c r="W52" s="663"/>
      <c r="X52" s="663"/>
      <c r="Y52" s="663"/>
      <c r="Z52" s="663"/>
      <c r="AA52" s="663"/>
      <c r="AB52" s="663"/>
      <c r="AC52" s="663"/>
      <c r="AD52" s="663"/>
    </row>
    <row r="53" spans="1:30" ht="15.75" customHeight="1" x14ac:dyDescent="0.2">
      <c r="A53" s="1102"/>
      <c r="B53" s="937"/>
      <c r="C53" s="937"/>
      <c r="D53" s="1084"/>
      <c r="E53" s="699" t="s">
        <v>902</v>
      </c>
      <c r="F53" s="700">
        <f>IF(Cover!H13=0,"",VLOOKUP($O$1,'FY23 Data for FY24 Plan'!$A$3:$BC$929,13,FALSE))</f>
        <v>598563.01</v>
      </c>
      <c r="G53" s="701"/>
      <c r="H53" s="701"/>
      <c r="I53" s="1083"/>
      <c r="J53" s="937"/>
      <c r="K53" s="937"/>
      <c r="L53" s="937"/>
      <c r="M53" s="1084"/>
      <c r="N53" s="670"/>
      <c r="O53" s="663"/>
      <c r="P53" s="663"/>
      <c r="Q53" s="663"/>
      <c r="R53" s="663"/>
      <c r="S53" s="663"/>
      <c r="T53" s="663"/>
      <c r="U53" s="663"/>
      <c r="V53" s="663"/>
      <c r="W53" s="663"/>
      <c r="X53" s="663"/>
      <c r="Y53" s="663"/>
      <c r="Z53" s="663"/>
      <c r="AA53" s="663"/>
      <c r="AB53" s="663"/>
      <c r="AC53" s="663"/>
      <c r="AD53" s="663"/>
    </row>
    <row r="54" spans="1:30" ht="15.75" customHeight="1" x14ac:dyDescent="0.2">
      <c r="A54" s="1102"/>
      <c r="B54" s="937"/>
      <c r="C54" s="937"/>
      <c r="D54" s="1084"/>
      <c r="E54" s="699" t="s">
        <v>907</v>
      </c>
      <c r="F54" s="700">
        <f>IF(Cover!H13=0,"",VLOOKUP($O$1,'FY23 Data for FY24 Plan'!$A$3:$BC$929,14,FALSE))</f>
        <v>316928.67</v>
      </c>
      <c r="G54" s="701"/>
      <c r="H54" s="701"/>
      <c r="I54" s="1083"/>
      <c r="J54" s="937"/>
      <c r="K54" s="937"/>
      <c r="L54" s="937"/>
      <c r="M54" s="1084"/>
      <c r="N54" s="670"/>
      <c r="O54" s="663"/>
      <c r="P54" s="663"/>
      <c r="Q54" s="663"/>
      <c r="R54" s="663"/>
      <c r="S54" s="663"/>
      <c r="T54" s="663"/>
      <c r="U54" s="663"/>
      <c r="V54" s="663"/>
      <c r="W54" s="663"/>
      <c r="X54" s="663"/>
      <c r="Y54" s="663"/>
      <c r="Z54" s="663"/>
      <c r="AA54" s="663"/>
      <c r="AB54" s="663"/>
      <c r="AC54" s="663"/>
      <c r="AD54" s="663"/>
    </row>
    <row r="55" spans="1:30" ht="15" customHeight="1" x14ac:dyDescent="0.2">
      <c r="A55" s="1102"/>
      <c r="B55" s="937"/>
      <c r="C55" s="937"/>
      <c r="D55" s="1084"/>
      <c r="E55" s="699" t="s">
        <v>912</v>
      </c>
      <c r="F55" s="700">
        <f>IF(Cover!H13=0,"",VLOOKUP($O$1,'FY23 Data for FY24 Plan'!$A$3:$BC$929,15,FALSE))</f>
        <v>140457.01999999999</v>
      </c>
      <c r="G55" s="701"/>
      <c r="H55" s="701"/>
      <c r="I55" s="1083"/>
      <c r="J55" s="937"/>
      <c r="K55" s="937"/>
      <c r="L55" s="937"/>
      <c r="M55" s="1084"/>
      <c r="N55" s="670"/>
      <c r="O55" s="663"/>
      <c r="P55" s="663"/>
      <c r="Q55" s="663"/>
      <c r="R55" s="663"/>
      <c r="S55" s="663"/>
      <c r="T55" s="663"/>
      <c r="U55" s="663"/>
      <c r="V55" s="663"/>
      <c r="W55" s="663"/>
      <c r="X55" s="663"/>
      <c r="Y55" s="663"/>
      <c r="Z55" s="663"/>
      <c r="AA55" s="663"/>
      <c r="AB55" s="663"/>
      <c r="AC55" s="663"/>
      <c r="AD55" s="663"/>
    </row>
    <row r="56" spans="1:30" ht="15.75" customHeight="1" x14ac:dyDescent="0.2">
      <c r="A56" s="1102"/>
      <c r="B56" s="937"/>
      <c r="C56" s="937"/>
      <c r="D56" s="1084"/>
      <c r="E56" s="699" t="s">
        <v>1030</v>
      </c>
      <c r="F56" s="700">
        <f>IF(Cover!H13=0,"",VLOOKUP($O$1,'FY23 Data for FY24 Plan'!$A$3:$BC$929,16,FALSE))</f>
        <v>103763.21</v>
      </c>
      <c r="G56" s="701"/>
      <c r="H56" s="701"/>
      <c r="I56" s="1083"/>
      <c r="J56" s="937"/>
      <c r="K56" s="937"/>
      <c r="L56" s="937"/>
      <c r="M56" s="1084"/>
      <c r="N56" s="670"/>
      <c r="O56" s="663"/>
      <c r="P56" s="663"/>
      <c r="Q56" s="663"/>
      <c r="R56" s="663"/>
      <c r="S56" s="663"/>
      <c r="T56" s="663"/>
      <c r="U56" s="663"/>
      <c r="V56" s="663"/>
      <c r="W56" s="663"/>
      <c r="X56" s="663"/>
      <c r="Y56" s="663"/>
      <c r="Z56" s="663"/>
      <c r="AA56" s="663"/>
      <c r="AB56" s="663"/>
      <c r="AC56" s="663"/>
      <c r="AD56" s="663"/>
    </row>
    <row r="57" spans="1:30" ht="15.75" customHeight="1" x14ac:dyDescent="0.2">
      <c r="A57" s="1102"/>
      <c r="B57" s="937"/>
      <c r="C57" s="937"/>
      <c r="D57" s="1084"/>
      <c r="E57" s="699" t="s">
        <v>921</v>
      </c>
      <c r="F57" s="700">
        <f>IF(Cover!H13=0,"",VLOOKUP($O$1,'FY23 Data for FY24 Plan'!$A$3:$BC$929,17,FALSE))</f>
        <v>191936.39</v>
      </c>
      <c r="G57" s="701"/>
      <c r="H57" s="701"/>
      <c r="I57" s="1083"/>
      <c r="J57" s="937"/>
      <c r="K57" s="937"/>
      <c r="L57" s="937"/>
      <c r="M57" s="1084"/>
      <c r="N57" s="670"/>
      <c r="O57" s="663"/>
      <c r="P57" s="663"/>
      <c r="Q57" s="663"/>
      <c r="R57" s="663"/>
      <c r="S57" s="663"/>
      <c r="T57" s="663"/>
      <c r="U57" s="663"/>
      <c r="V57" s="663"/>
      <c r="W57" s="663"/>
      <c r="X57" s="663"/>
      <c r="Y57" s="663"/>
      <c r="Z57" s="663"/>
      <c r="AA57" s="663"/>
      <c r="AB57" s="663"/>
      <c r="AC57" s="663"/>
      <c r="AD57" s="663"/>
    </row>
    <row r="58" spans="1:30" ht="15.75" customHeight="1" x14ac:dyDescent="0.2">
      <c r="A58" s="1102"/>
      <c r="B58" s="937"/>
      <c r="C58" s="937"/>
      <c r="D58" s="1084"/>
      <c r="E58" s="699" t="s">
        <v>924</v>
      </c>
      <c r="F58" s="700">
        <f>IF(Cover!H13=0,"",VLOOKUP($O$1,'FY23 Data for FY24 Plan'!$A$3:$BC$929,18,FALSE))</f>
        <v>74523.350000000006</v>
      </c>
      <c r="G58" s="701"/>
      <c r="H58" s="701"/>
      <c r="I58" s="1083"/>
      <c r="J58" s="937"/>
      <c r="K58" s="937"/>
      <c r="L58" s="937"/>
      <c r="M58" s="1084"/>
      <c r="N58" s="670"/>
      <c r="O58" s="663"/>
      <c r="P58" s="663"/>
      <c r="Q58" s="663"/>
      <c r="R58" s="663"/>
      <c r="S58" s="663"/>
      <c r="T58" s="663"/>
      <c r="U58" s="663"/>
      <c r="V58" s="663"/>
      <c r="W58" s="663"/>
      <c r="X58" s="663"/>
      <c r="Y58" s="663"/>
      <c r="Z58" s="663"/>
      <c r="AA58" s="663"/>
      <c r="AB58" s="663"/>
      <c r="AC58" s="663"/>
      <c r="AD58" s="663"/>
    </row>
    <row r="59" spans="1:30" ht="15.75" customHeight="1" x14ac:dyDescent="0.2">
      <c r="A59" s="1102"/>
      <c r="B59" s="937"/>
      <c r="C59" s="937"/>
      <c r="D59" s="1084"/>
      <c r="E59" s="699" t="s">
        <v>927</v>
      </c>
      <c r="F59" s="700">
        <f>IF(Cover!H13=0,"",VLOOKUP($O$1,'FY23 Data for FY24 Plan'!$A$3:$BC$929,19,FALSE))</f>
        <v>117279.77</v>
      </c>
      <c r="G59" s="701"/>
      <c r="H59" s="701"/>
      <c r="I59" s="1083"/>
      <c r="J59" s="937"/>
      <c r="K59" s="937"/>
      <c r="L59" s="937"/>
      <c r="M59" s="1084"/>
      <c r="N59" s="670"/>
      <c r="O59" s="663"/>
      <c r="P59" s="663"/>
      <c r="Q59" s="663"/>
      <c r="R59" s="663"/>
      <c r="S59" s="663"/>
      <c r="T59" s="663"/>
      <c r="U59" s="663"/>
      <c r="V59" s="663"/>
      <c r="W59" s="663"/>
      <c r="X59" s="663"/>
      <c r="Y59" s="663"/>
      <c r="Z59" s="663"/>
      <c r="AA59" s="663"/>
      <c r="AB59" s="663"/>
      <c r="AC59" s="663"/>
      <c r="AD59" s="663"/>
    </row>
    <row r="60" spans="1:30" ht="15.75" customHeight="1" x14ac:dyDescent="0.2">
      <c r="A60" s="1102"/>
      <c r="B60" s="937"/>
      <c r="C60" s="937"/>
      <c r="D60" s="1084"/>
      <c r="E60" s="699" t="s">
        <v>933</v>
      </c>
      <c r="F60" s="700">
        <f>IF(Cover!H13=0,"",VLOOKUP($O$1,'FY23 Data for FY24 Plan'!$A$3:$BC$929,20,FALSE))</f>
        <v>161076.63</v>
      </c>
      <c r="G60" s="701"/>
      <c r="H60" s="701"/>
      <c r="I60" s="1083"/>
      <c r="J60" s="937"/>
      <c r="K60" s="937"/>
      <c r="L60" s="937"/>
      <c r="M60" s="1084"/>
      <c r="N60" s="670"/>
      <c r="O60" s="663"/>
      <c r="P60" s="663"/>
      <c r="Q60" s="663"/>
      <c r="R60" s="663"/>
      <c r="S60" s="663"/>
      <c r="T60" s="663"/>
      <c r="U60" s="663"/>
      <c r="V60" s="663"/>
      <c r="W60" s="663"/>
      <c r="X60" s="663"/>
      <c r="Y60" s="663"/>
      <c r="Z60" s="663"/>
      <c r="AA60" s="663"/>
      <c r="AB60" s="663"/>
      <c r="AC60" s="663"/>
      <c r="AD60" s="663"/>
    </row>
    <row r="61" spans="1:30" ht="15.75" customHeight="1" x14ac:dyDescent="0.2">
      <c r="A61" s="1102"/>
      <c r="B61" s="937"/>
      <c r="C61" s="937"/>
      <c r="D61" s="1084"/>
      <c r="E61" s="699" t="s">
        <v>938</v>
      </c>
      <c r="F61" s="700">
        <f>IF(Cover!H13=0,"",VLOOKUP($O$1,'FY23 Data for FY24 Plan'!$A$3:$BC$929,21,FALSE))</f>
        <v>87884.84</v>
      </c>
      <c r="G61" s="701"/>
      <c r="H61" s="701"/>
      <c r="I61" s="1083"/>
      <c r="J61" s="937"/>
      <c r="K61" s="937"/>
      <c r="L61" s="937"/>
      <c r="M61" s="1084"/>
      <c r="N61" s="670"/>
      <c r="O61" s="663"/>
      <c r="P61" s="663"/>
      <c r="Q61" s="663"/>
      <c r="R61" s="663"/>
      <c r="S61" s="663"/>
      <c r="T61" s="663"/>
      <c r="U61" s="663"/>
      <c r="V61" s="663"/>
      <c r="W61" s="663"/>
      <c r="X61" s="663"/>
      <c r="Y61" s="663"/>
      <c r="Z61" s="663"/>
      <c r="AA61" s="663"/>
      <c r="AB61" s="663"/>
      <c r="AC61" s="663"/>
      <c r="AD61" s="663"/>
    </row>
    <row r="62" spans="1:30" ht="15.75" customHeight="1" x14ac:dyDescent="0.2">
      <c r="A62" s="1102"/>
      <c r="B62" s="937"/>
      <c r="C62" s="937"/>
      <c r="D62" s="1084"/>
      <c r="E62" s="699" t="s">
        <v>943</v>
      </c>
      <c r="F62" s="700">
        <f>IF(Cover!H13=0,"",VLOOKUP($O$1,'FY23 Data for FY24 Plan'!$A$3:$BC$929,22,FALSE))</f>
        <v>240534.58</v>
      </c>
      <c r="G62" s="701"/>
      <c r="H62" s="701"/>
      <c r="I62" s="1083"/>
      <c r="J62" s="937"/>
      <c r="K62" s="937"/>
      <c r="L62" s="937"/>
      <c r="M62" s="1084"/>
      <c r="N62" s="670"/>
      <c r="O62" s="663"/>
      <c r="P62" s="663"/>
      <c r="Q62" s="663"/>
      <c r="R62" s="663"/>
      <c r="S62" s="663"/>
      <c r="T62" s="663"/>
      <c r="U62" s="663"/>
      <c r="V62" s="663"/>
      <c r="W62" s="663"/>
      <c r="X62" s="663"/>
      <c r="Y62" s="663"/>
      <c r="Z62" s="663"/>
      <c r="AA62" s="663"/>
      <c r="AB62" s="663"/>
      <c r="AC62" s="663"/>
      <c r="AD62" s="663"/>
    </row>
    <row r="63" spans="1:30" ht="15.75" customHeight="1" x14ac:dyDescent="0.2">
      <c r="A63" s="1102"/>
      <c r="B63" s="937"/>
      <c r="C63" s="937"/>
      <c r="D63" s="1084"/>
      <c r="E63" s="699" t="s">
        <v>946</v>
      </c>
      <c r="F63" s="700">
        <f>IF(Cover!H13=0,"",VLOOKUP($O$1,'FY23 Data for FY24 Plan'!$A$3:$BC$929,23,FALSE))</f>
        <v>207461.98</v>
      </c>
      <c r="G63" s="701"/>
      <c r="H63" s="701"/>
      <c r="I63" s="1083"/>
      <c r="J63" s="937"/>
      <c r="K63" s="937"/>
      <c r="L63" s="937"/>
      <c r="M63" s="1084"/>
      <c r="N63" s="670"/>
      <c r="O63" s="663"/>
      <c r="P63" s="663"/>
      <c r="Q63" s="663"/>
      <c r="R63" s="663"/>
      <c r="S63" s="663"/>
      <c r="T63" s="663"/>
      <c r="U63" s="663"/>
      <c r="V63" s="663"/>
      <c r="W63" s="663"/>
      <c r="X63" s="663"/>
      <c r="Y63" s="663"/>
      <c r="Z63" s="663"/>
      <c r="AA63" s="663"/>
      <c r="AB63" s="663"/>
      <c r="AC63" s="663"/>
      <c r="AD63" s="663"/>
    </row>
    <row r="64" spans="1:30" ht="15.75" customHeight="1" x14ac:dyDescent="0.2">
      <c r="A64" s="1144"/>
      <c r="B64" s="1145"/>
      <c r="C64" s="1145"/>
      <c r="D64" s="1146"/>
      <c r="E64" s="702" t="s">
        <v>949</v>
      </c>
      <c r="F64" s="700">
        <f>IF(Cover!H13=0,"",VLOOKUP($O$1,'FY23 Data for FY24 Plan'!$A$3:$BC$929,24,FALSE))</f>
        <v>140728.28</v>
      </c>
      <c r="G64" s="701"/>
      <c r="H64" s="701"/>
      <c r="I64" s="1119"/>
      <c r="J64" s="1094"/>
      <c r="K64" s="1094"/>
      <c r="L64" s="1094"/>
      <c r="M64" s="1095"/>
      <c r="N64" s="670"/>
      <c r="O64" s="663"/>
      <c r="P64" s="663"/>
      <c r="Q64" s="663"/>
      <c r="R64" s="663"/>
      <c r="S64" s="663"/>
      <c r="T64" s="663"/>
      <c r="U64" s="663"/>
      <c r="V64" s="663"/>
      <c r="W64" s="663"/>
      <c r="X64" s="663"/>
      <c r="Y64" s="663"/>
      <c r="Z64" s="663"/>
      <c r="AA64" s="663"/>
      <c r="AB64" s="663"/>
      <c r="AC64" s="663"/>
      <c r="AD64" s="663"/>
    </row>
    <row r="65" spans="1:30" ht="15.75" customHeight="1" x14ac:dyDescent="0.2">
      <c r="A65" s="673"/>
      <c r="B65" s="703"/>
      <c r="C65" s="703"/>
      <c r="D65" s="703"/>
      <c r="E65" s="704" t="s">
        <v>1031</v>
      </c>
      <c r="F65" s="705">
        <f>IF(Cover!H13=0,"",VLOOKUP($O$1,'FY23 Data for FY24 Plan'!$A$3:$BC$929,25,FALSE))</f>
        <v>5373952.7999999998</v>
      </c>
      <c r="G65" s="706" t="str">
        <f t="shared" ref="G65:H65" si="0">IF(AND(ISBLANK(G52),ISBLANK(G53),ISBLANK(G54),ISBLANK(G55),ISBLANK(G56),ISBLANK(G57),ISBLANK(G58),ISBLANK(G59),ISBLANK(G60),ISBLANK(G61),ISBLANK(G62),ISBLANK(G63),ISBLANK(G64)),"",SUM(G52:G64))</f>
        <v/>
      </c>
      <c r="H65" s="706" t="str">
        <f t="shared" si="0"/>
        <v/>
      </c>
      <c r="I65" s="1167"/>
      <c r="J65" s="1038"/>
      <c r="K65" s="1038"/>
      <c r="L65" s="1038"/>
      <c r="M65" s="1057"/>
      <c r="N65" s="670"/>
      <c r="O65" s="663"/>
      <c r="P65" s="663"/>
      <c r="Q65" s="663"/>
      <c r="R65" s="663"/>
      <c r="S65" s="663"/>
      <c r="T65" s="663"/>
      <c r="U65" s="663"/>
      <c r="V65" s="663"/>
      <c r="W65" s="663"/>
      <c r="X65" s="663"/>
      <c r="Y65" s="663"/>
      <c r="Z65" s="663"/>
      <c r="AA65" s="663"/>
      <c r="AB65" s="663"/>
      <c r="AC65" s="663"/>
      <c r="AD65" s="663"/>
    </row>
    <row r="66" spans="1:30" ht="15.75" customHeight="1" x14ac:dyDescent="0.2">
      <c r="A66" s="1147" t="s">
        <v>1032</v>
      </c>
      <c r="B66" s="1142"/>
      <c r="C66" s="1142"/>
      <c r="D66" s="1143"/>
      <c r="E66" s="707" t="s">
        <v>952</v>
      </c>
      <c r="F66" s="708">
        <f>IF(Cover!H13=0,"",VLOOKUP($O$1,'FY23 Data for FY24 Plan'!$A$3:$BC$929,26,FALSE))</f>
        <v>78705</v>
      </c>
      <c r="G66" s="709"/>
      <c r="H66" s="709"/>
      <c r="I66" s="1168" t="s">
        <v>1033</v>
      </c>
      <c r="J66" s="1081"/>
      <c r="K66" s="1081"/>
      <c r="L66" s="1081"/>
      <c r="M66" s="1082"/>
      <c r="N66" s="670"/>
      <c r="O66" s="663"/>
      <c r="P66" s="663"/>
      <c r="Q66" s="663"/>
      <c r="R66" s="663"/>
      <c r="S66" s="663"/>
      <c r="T66" s="663"/>
      <c r="U66" s="663"/>
      <c r="V66" s="663"/>
      <c r="W66" s="663"/>
      <c r="X66" s="663"/>
      <c r="Y66" s="663"/>
      <c r="Z66" s="663"/>
      <c r="AA66" s="663"/>
      <c r="AB66" s="663"/>
      <c r="AC66" s="663"/>
      <c r="AD66" s="663"/>
    </row>
    <row r="67" spans="1:30" ht="15.75" customHeight="1" x14ac:dyDescent="0.2">
      <c r="A67" s="1102"/>
      <c r="B67" s="937"/>
      <c r="C67" s="937"/>
      <c r="D67" s="1084"/>
      <c r="E67" s="710" t="s">
        <v>955</v>
      </c>
      <c r="F67" s="708">
        <f>IF(Cover!H13=0,"",VLOOKUP($O$1,'FY23 Data for FY24 Plan'!$A$3:$BC$929,27,FALSE))</f>
        <v>110125</v>
      </c>
      <c r="G67" s="709"/>
      <c r="H67" s="709"/>
      <c r="I67" s="1083"/>
      <c r="J67" s="937"/>
      <c r="K67" s="937"/>
      <c r="L67" s="937"/>
      <c r="M67" s="1084"/>
      <c r="N67" s="670"/>
      <c r="O67" s="663"/>
      <c r="P67" s="663"/>
      <c r="Q67" s="663"/>
      <c r="R67" s="663"/>
      <c r="S67" s="663"/>
      <c r="T67" s="663"/>
      <c r="U67" s="663"/>
      <c r="V67" s="663"/>
      <c r="W67" s="663"/>
      <c r="X67" s="663"/>
      <c r="Y67" s="663"/>
      <c r="Z67" s="663"/>
      <c r="AA67" s="663"/>
      <c r="AB67" s="663"/>
      <c r="AC67" s="663"/>
      <c r="AD67" s="663"/>
    </row>
    <row r="68" spans="1:30" ht="15.75" customHeight="1" x14ac:dyDescent="0.2">
      <c r="A68" s="1102"/>
      <c r="B68" s="937"/>
      <c r="C68" s="937"/>
      <c r="D68" s="1084"/>
      <c r="E68" s="710" t="s">
        <v>957</v>
      </c>
      <c r="F68" s="708">
        <f>IF(Cover!H13=0,"",VLOOKUP($O$1,'FY23 Data for FY24 Plan'!$A$3:$BC$929,28,FALSE))</f>
        <v>236989</v>
      </c>
      <c r="G68" s="709"/>
      <c r="H68" s="709"/>
      <c r="I68" s="1083"/>
      <c r="J68" s="937"/>
      <c r="K68" s="937"/>
      <c r="L68" s="937"/>
      <c r="M68" s="1084"/>
      <c r="N68" s="670"/>
      <c r="O68" s="663"/>
      <c r="P68" s="663"/>
      <c r="Q68" s="663"/>
      <c r="R68" s="663"/>
      <c r="S68" s="663"/>
      <c r="T68" s="663"/>
      <c r="U68" s="663"/>
      <c r="V68" s="663"/>
      <c r="W68" s="663"/>
      <c r="X68" s="663"/>
      <c r="Y68" s="663"/>
      <c r="Z68" s="663"/>
      <c r="AA68" s="663"/>
      <c r="AB68" s="663"/>
      <c r="AC68" s="663"/>
      <c r="AD68" s="663"/>
    </row>
    <row r="69" spans="1:30" ht="15.75" customHeight="1" x14ac:dyDescent="0.2">
      <c r="A69" s="1102"/>
      <c r="B69" s="937"/>
      <c r="C69" s="937"/>
      <c r="D69" s="1084"/>
      <c r="E69" s="710" t="s">
        <v>962</v>
      </c>
      <c r="F69" s="708">
        <f>IF(Cover!H13=0,"",VLOOKUP($O$1,'FY23 Data for FY24 Plan'!$A$3:$BC$929,29,FALSE))</f>
        <v>25549</v>
      </c>
      <c r="G69" s="709"/>
      <c r="H69" s="709"/>
      <c r="I69" s="1083"/>
      <c r="J69" s="937"/>
      <c r="K69" s="937"/>
      <c r="L69" s="937"/>
      <c r="M69" s="1084"/>
      <c r="N69" s="670"/>
      <c r="O69" s="663"/>
      <c r="P69" s="663"/>
      <c r="Q69" s="663"/>
      <c r="R69" s="663"/>
      <c r="S69" s="663"/>
      <c r="T69" s="663"/>
      <c r="U69" s="663"/>
      <c r="V69" s="663"/>
      <c r="W69" s="663"/>
      <c r="X69" s="663"/>
      <c r="Y69" s="663"/>
      <c r="Z69" s="663"/>
      <c r="AA69" s="663"/>
      <c r="AB69" s="663"/>
      <c r="AC69" s="663"/>
      <c r="AD69" s="663"/>
    </row>
    <row r="70" spans="1:30" ht="15.75" customHeight="1" x14ac:dyDescent="0.2">
      <c r="A70" s="1102"/>
      <c r="B70" s="937"/>
      <c r="C70" s="937"/>
      <c r="D70" s="1084"/>
      <c r="E70" s="710" t="s">
        <v>1034</v>
      </c>
      <c r="F70" s="708">
        <f>IF(Cover!H13=0,"",VLOOKUP($O$1,'FY23 Data for FY24 Plan'!$A$3:$BC$929,30,FALSE))</f>
        <v>251525.5</v>
      </c>
      <c r="G70" s="709"/>
      <c r="H70" s="709"/>
      <c r="I70" s="1083"/>
      <c r="J70" s="937"/>
      <c r="K70" s="937"/>
      <c r="L70" s="937"/>
      <c r="M70" s="1084"/>
      <c r="N70" s="670"/>
      <c r="O70" s="663"/>
      <c r="P70" s="663"/>
      <c r="Q70" s="663"/>
      <c r="R70" s="663"/>
      <c r="S70" s="663"/>
      <c r="T70" s="663"/>
      <c r="U70" s="663"/>
      <c r="V70" s="663"/>
      <c r="W70" s="663"/>
      <c r="X70" s="663"/>
      <c r="Y70" s="663"/>
      <c r="Z70" s="663"/>
      <c r="AA70" s="663"/>
      <c r="AB70" s="663"/>
      <c r="AC70" s="663"/>
      <c r="AD70" s="663"/>
    </row>
    <row r="71" spans="1:30" ht="15.75" customHeight="1" x14ac:dyDescent="0.2">
      <c r="A71" s="1102"/>
      <c r="B71" s="937"/>
      <c r="C71" s="937"/>
      <c r="D71" s="1084"/>
      <c r="E71" s="710" t="s">
        <v>966</v>
      </c>
      <c r="F71" s="708">
        <f>IF(Cover!H13=0,"",VLOOKUP($O$1,'FY23 Data for FY24 Plan'!$A$3:$BC$929,31,FALSE))</f>
        <v>130684.5</v>
      </c>
      <c r="G71" s="709"/>
      <c r="H71" s="709"/>
      <c r="I71" s="1083"/>
      <c r="J71" s="937"/>
      <c r="K71" s="937"/>
      <c r="L71" s="937"/>
      <c r="M71" s="1084"/>
      <c r="N71" s="670"/>
      <c r="O71" s="663"/>
      <c r="P71" s="663"/>
      <c r="Q71" s="663"/>
      <c r="R71" s="663"/>
      <c r="S71" s="663"/>
      <c r="T71" s="663"/>
      <c r="U71" s="663"/>
      <c r="V71" s="663"/>
      <c r="W71" s="663"/>
      <c r="X71" s="663"/>
      <c r="Y71" s="663"/>
      <c r="Z71" s="663"/>
      <c r="AA71" s="663"/>
      <c r="AB71" s="663"/>
      <c r="AC71" s="663"/>
      <c r="AD71" s="663"/>
    </row>
    <row r="72" spans="1:30" ht="15.75" customHeight="1" x14ac:dyDescent="0.2">
      <c r="A72" s="1102"/>
      <c r="B72" s="937"/>
      <c r="C72" s="937"/>
      <c r="D72" s="1084"/>
      <c r="E72" s="710" t="s">
        <v>967</v>
      </c>
      <c r="F72" s="708">
        <f>IF(Cover!H13=0,"",VLOOKUP($O$1,'FY23 Data for FY24 Plan'!$A$3:$BC$929,32,FALSE))</f>
        <v>1080987</v>
      </c>
      <c r="G72" s="709"/>
      <c r="H72" s="709"/>
      <c r="I72" s="1083"/>
      <c r="J72" s="937"/>
      <c r="K72" s="937"/>
      <c r="L72" s="937"/>
      <c r="M72" s="1084"/>
      <c r="N72" s="670"/>
      <c r="O72" s="663"/>
      <c r="P72" s="663"/>
      <c r="Q72" s="663"/>
      <c r="R72" s="663"/>
      <c r="S72" s="663"/>
      <c r="T72" s="663"/>
      <c r="U72" s="663"/>
      <c r="V72" s="663"/>
      <c r="W72" s="663"/>
      <c r="X72" s="663"/>
      <c r="Y72" s="663"/>
      <c r="Z72" s="663"/>
      <c r="AA72" s="663"/>
      <c r="AB72" s="663"/>
      <c r="AC72" s="663"/>
      <c r="AD72" s="663"/>
    </row>
    <row r="73" spans="1:30" ht="15.75" customHeight="1" x14ac:dyDescent="0.2">
      <c r="A73" s="1102"/>
      <c r="B73" s="937"/>
      <c r="C73" s="937"/>
      <c r="D73" s="1084"/>
      <c r="E73" s="710" t="s">
        <v>971</v>
      </c>
      <c r="F73" s="708">
        <f>IF(Cover!H13=0,"",VLOOKUP($O$1,'FY23 Data for FY24 Plan'!$A$3:$BC$929,33,FALSE))</f>
        <v>777923</v>
      </c>
      <c r="G73" s="709"/>
      <c r="H73" s="709"/>
      <c r="I73" s="1083"/>
      <c r="J73" s="937"/>
      <c r="K73" s="937"/>
      <c r="L73" s="937"/>
      <c r="M73" s="1084"/>
      <c r="N73" s="670"/>
      <c r="O73" s="663"/>
      <c r="P73" s="663"/>
      <c r="Q73" s="663"/>
      <c r="R73" s="663"/>
      <c r="S73" s="663"/>
      <c r="T73" s="663"/>
      <c r="U73" s="663"/>
      <c r="V73" s="663"/>
      <c r="W73" s="663"/>
      <c r="X73" s="663"/>
      <c r="Y73" s="663"/>
      <c r="Z73" s="663"/>
      <c r="AA73" s="663"/>
      <c r="AB73" s="663"/>
      <c r="AC73" s="663"/>
      <c r="AD73" s="663"/>
    </row>
    <row r="74" spans="1:30" ht="15.75" customHeight="1" x14ac:dyDescent="0.2">
      <c r="A74" s="1144"/>
      <c r="B74" s="1145"/>
      <c r="C74" s="1145"/>
      <c r="D74" s="1146"/>
      <c r="E74" s="710" t="s">
        <v>213</v>
      </c>
      <c r="F74" s="708">
        <f>IF(Cover!H13=0,"",VLOOKUP($O$1,'FY23 Data for FY24 Plan'!$A$3:$BC$929,34,FALSE))</f>
        <v>2157726.5129999998</v>
      </c>
      <c r="G74" s="709"/>
      <c r="H74" s="709"/>
      <c r="I74" s="1119"/>
      <c r="J74" s="1094"/>
      <c r="K74" s="1094"/>
      <c r="L74" s="1094"/>
      <c r="M74" s="1095"/>
      <c r="N74" s="670"/>
      <c r="O74" s="663"/>
      <c r="P74" s="663"/>
      <c r="Q74" s="663"/>
      <c r="R74" s="663"/>
      <c r="S74" s="663"/>
      <c r="T74" s="663"/>
      <c r="U74" s="663"/>
      <c r="V74" s="663"/>
      <c r="W74" s="663"/>
      <c r="X74" s="663"/>
      <c r="Y74" s="663"/>
      <c r="Z74" s="663"/>
      <c r="AA74" s="663"/>
      <c r="AB74" s="663"/>
      <c r="AC74" s="663"/>
      <c r="AD74" s="663"/>
    </row>
    <row r="75" spans="1:30" ht="15.75" customHeight="1" x14ac:dyDescent="0.2">
      <c r="A75" s="673"/>
      <c r="B75" s="703"/>
      <c r="C75" s="703"/>
      <c r="D75" s="703"/>
      <c r="E75" s="711" t="s">
        <v>1035</v>
      </c>
      <c r="F75" s="705">
        <f>IF(Cover!H13=0,"",VLOOKUP($O$1,'FY23 Data for FY24 Plan'!$A$3:$BC$929,38,FALSE))</f>
        <v>4895866.1529999999</v>
      </c>
      <c r="G75" s="706" t="str">
        <f t="shared" ref="G75:H75" si="1">IF(AND(ISBLANK(G66),ISBLANK(G67),ISBLANK(G68),ISBLANK(G69),ISBLANK(G70),ISBLANK(G71),ISBLANK(G72),ISBLANK(G73),ISBLANK(G74)),"",SUM(G66:G74))</f>
        <v/>
      </c>
      <c r="H75" s="706" t="str">
        <f t="shared" si="1"/>
        <v/>
      </c>
      <c r="I75" s="1167"/>
      <c r="J75" s="1038"/>
      <c r="K75" s="1038"/>
      <c r="L75" s="1038"/>
      <c r="M75" s="1057"/>
      <c r="N75" s="670"/>
      <c r="O75" s="663"/>
      <c r="P75" s="663"/>
      <c r="Q75" s="663"/>
      <c r="R75" s="663"/>
      <c r="S75" s="663"/>
      <c r="T75" s="663"/>
      <c r="U75" s="663"/>
      <c r="V75" s="663"/>
      <c r="W75" s="663"/>
      <c r="X75" s="663"/>
      <c r="Y75" s="663"/>
      <c r="Z75" s="663"/>
      <c r="AA75" s="663"/>
      <c r="AB75" s="663"/>
      <c r="AC75" s="663"/>
      <c r="AD75" s="670"/>
    </row>
    <row r="76" spans="1:30" ht="15.75" customHeight="1" x14ac:dyDescent="0.2">
      <c r="A76" s="1148" t="s">
        <v>1036</v>
      </c>
      <c r="B76" s="1142"/>
      <c r="C76" s="1142"/>
      <c r="D76" s="1143"/>
      <c r="E76" s="712" t="s">
        <v>974</v>
      </c>
      <c r="F76" s="708">
        <f>IF(Cover!H13=0,"",VLOOKUP($O$1,'FY23 Data for FY24 Plan'!$A$3:$BC$929,39,FALSE))</f>
        <v>115654.72</v>
      </c>
      <c r="G76" s="709"/>
      <c r="H76" s="709"/>
      <c r="I76" s="1168" t="s">
        <v>1037</v>
      </c>
      <c r="J76" s="1081"/>
      <c r="K76" s="1081"/>
      <c r="L76" s="1081"/>
      <c r="M76" s="1082"/>
      <c r="N76" s="670"/>
      <c r="O76" s="663"/>
      <c r="P76" s="663"/>
      <c r="Q76" s="663"/>
      <c r="R76" s="663"/>
      <c r="S76" s="663"/>
      <c r="T76" s="663"/>
      <c r="U76" s="663"/>
      <c r="V76" s="663"/>
      <c r="W76" s="663"/>
      <c r="X76" s="663"/>
      <c r="Y76" s="663"/>
      <c r="Z76" s="663"/>
      <c r="AA76" s="663"/>
      <c r="AB76" s="663"/>
      <c r="AC76" s="663"/>
      <c r="AD76" s="713"/>
    </row>
    <row r="77" spans="1:30" ht="15.75" customHeight="1" x14ac:dyDescent="0.2">
      <c r="A77" s="1102"/>
      <c r="B77" s="937"/>
      <c r="C77" s="937"/>
      <c r="D77" s="1084"/>
      <c r="E77" s="712" t="s">
        <v>975</v>
      </c>
      <c r="F77" s="708">
        <f>IF(Cover!H13=0,"",VLOOKUP($O$1,'FY23 Data for FY24 Plan'!$A$3:$BC$929,40,FALSE))</f>
        <v>115654.72</v>
      </c>
      <c r="G77" s="709"/>
      <c r="H77" s="709"/>
      <c r="I77" s="1083"/>
      <c r="J77" s="937"/>
      <c r="K77" s="937"/>
      <c r="L77" s="937"/>
      <c r="M77" s="1084"/>
      <c r="N77" s="670"/>
      <c r="O77" s="663"/>
      <c r="P77" s="663"/>
      <c r="Q77" s="663"/>
      <c r="R77" s="663"/>
      <c r="S77" s="663"/>
      <c r="T77" s="663"/>
      <c r="U77" s="663"/>
      <c r="V77" s="663"/>
      <c r="W77" s="663"/>
      <c r="X77" s="663"/>
      <c r="Y77" s="663"/>
      <c r="Z77" s="663"/>
      <c r="AA77" s="663"/>
      <c r="AB77" s="663"/>
      <c r="AC77" s="663"/>
      <c r="AD77" s="663"/>
    </row>
    <row r="78" spans="1:30" ht="15.75" customHeight="1" x14ac:dyDescent="0.2">
      <c r="A78" s="1102"/>
      <c r="B78" s="937"/>
      <c r="C78" s="937"/>
      <c r="D78" s="1084"/>
      <c r="E78" s="712" t="s">
        <v>978</v>
      </c>
      <c r="F78" s="708">
        <f>IF(Cover!H13=0,"",VLOOKUP($O$1,'FY23 Data for FY24 Plan'!$A$3:$BC$929,41,FALSE))</f>
        <v>120946.11</v>
      </c>
      <c r="G78" s="709"/>
      <c r="H78" s="709"/>
      <c r="I78" s="1083"/>
      <c r="J78" s="937"/>
      <c r="K78" s="937"/>
      <c r="L78" s="937"/>
      <c r="M78" s="1084"/>
      <c r="N78" s="670"/>
      <c r="O78" s="663"/>
      <c r="P78" s="663"/>
      <c r="Q78" s="663"/>
      <c r="R78" s="663"/>
      <c r="S78" s="663"/>
      <c r="T78" s="663"/>
      <c r="U78" s="663"/>
      <c r="V78" s="663"/>
      <c r="W78" s="663"/>
      <c r="X78" s="663"/>
      <c r="Y78" s="663"/>
      <c r="Z78" s="663"/>
      <c r="AA78" s="663"/>
      <c r="AB78" s="663"/>
      <c r="AC78" s="663"/>
      <c r="AD78" s="663"/>
    </row>
    <row r="79" spans="1:30" ht="15.75" customHeight="1" x14ac:dyDescent="0.2">
      <c r="A79" s="1102"/>
      <c r="B79" s="937"/>
      <c r="C79" s="937"/>
      <c r="D79" s="1084"/>
      <c r="E79" s="712" t="s">
        <v>980</v>
      </c>
      <c r="F79" s="708">
        <f>IF(Cover!H13=0,"",VLOOKUP($O$1,'FY23 Data for FY24 Plan'!$A$3:$BC$929,42,FALSE))</f>
        <v>120946.11</v>
      </c>
      <c r="G79" s="709"/>
      <c r="H79" s="709"/>
      <c r="I79" s="1083"/>
      <c r="J79" s="937"/>
      <c r="K79" s="937"/>
      <c r="L79" s="937"/>
      <c r="M79" s="1084"/>
      <c r="N79" s="670"/>
      <c r="O79" s="663"/>
      <c r="P79" s="663"/>
      <c r="Q79" s="663"/>
      <c r="R79" s="663"/>
      <c r="S79" s="663"/>
      <c r="T79" s="663"/>
      <c r="U79" s="663"/>
      <c r="V79" s="663"/>
      <c r="W79" s="663"/>
      <c r="X79" s="663"/>
      <c r="Y79" s="663"/>
      <c r="Z79" s="663"/>
      <c r="AA79" s="663"/>
      <c r="AB79" s="663"/>
      <c r="AC79" s="663"/>
      <c r="AD79" s="663"/>
    </row>
    <row r="80" spans="1:30" ht="15.75" customHeight="1" x14ac:dyDescent="0.2">
      <c r="A80" s="1102"/>
      <c r="B80" s="937"/>
      <c r="C80" s="937"/>
      <c r="D80" s="1084"/>
      <c r="E80" s="712" t="s">
        <v>982</v>
      </c>
      <c r="F80" s="708">
        <f>IF(Cover!H13=0,"",VLOOKUP($O$1,'FY23 Data for FY24 Plan'!$A$3:$BC$929,43,FALSE))</f>
        <v>53669.83</v>
      </c>
      <c r="G80" s="709"/>
      <c r="H80" s="709"/>
      <c r="I80" s="1083"/>
      <c r="J80" s="937"/>
      <c r="K80" s="937"/>
      <c r="L80" s="937"/>
      <c r="M80" s="1084"/>
      <c r="N80" s="670"/>
      <c r="O80" s="663"/>
      <c r="P80" s="663"/>
      <c r="Q80" s="663"/>
      <c r="R80" s="663"/>
      <c r="S80" s="663"/>
      <c r="T80" s="663"/>
      <c r="U80" s="663"/>
      <c r="V80" s="663"/>
      <c r="W80" s="663"/>
      <c r="X80" s="663"/>
      <c r="Y80" s="663"/>
      <c r="Z80" s="663"/>
      <c r="AA80" s="663"/>
      <c r="AB80" s="663"/>
      <c r="AC80" s="663"/>
      <c r="AD80" s="663"/>
    </row>
    <row r="81" spans="1:30" ht="15.75" customHeight="1" x14ac:dyDescent="0.2">
      <c r="A81" s="1102"/>
      <c r="B81" s="937"/>
      <c r="C81" s="937"/>
      <c r="D81" s="1084"/>
      <c r="E81" s="712" t="s">
        <v>983</v>
      </c>
      <c r="F81" s="708">
        <f>IF(Cover!H13=0,"",VLOOKUP($O$1,'FY23 Data for FY24 Plan'!$A$3:$BC$929,44,FALSE))</f>
        <v>53669.83</v>
      </c>
      <c r="G81" s="709"/>
      <c r="H81" s="709"/>
      <c r="I81" s="1083"/>
      <c r="J81" s="937"/>
      <c r="K81" s="937"/>
      <c r="L81" s="937"/>
      <c r="M81" s="1084"/>
      <c r="N81" s="670"/>
      <c r="O81" s="663"/>
      <c r="P81" s="663"/>
      <c r="Q81" s="663"/>
      <c r="R81" s="663"/>
      <c r="S81" s="663"/>
      <c r="T81" s="663"/>
      <c r="U81" s="663"/>
      <c r="V81" s="663"/>
      <c r="W81" s="663"/>
      <c r="X81" s="663"/>
      <c r="Y81" s="663"/>
      <c r="Z81" s="663"/>
      <c r="AA81" s="663"/>
      <c r="AB81" s="663"/>
      <c r="AC81" s="663"/>
      <c r="AD81" s="663"/>
    </row>
    <row r="82" spans="1:30" ht="15.75" customHeight="1" x14ac:dyDescent="0.2">
      <c r="A82" s="1102"/>
      <c r="B82" s="937"/>
      <c r="C82" s="937"/>
      <c r="D82" s="1084"/>
      <c r="E82" s="712" t="s">
        <v>987</v>
      </c>
      <c r="F82" s="708">
        <f>IF(Cover!H13=0,"",VLOOKUP($O$1,'FY23 Data for FY24 Plan'!$A$3:$BC$929,45,FALSE))</f>
        <v>55937.57</v>
      </c>
      <c r="G82" s="709"/>
      <c r="H82" s="709"/>
      <c r="I82" s="1083"/>
      <c r="J82" s="937"/>
      <c r="K82" s="937"/>
      <c r="L82" s="937"/>
      <c r="M82" s="1084"/>
      <c r="N82" s="670"/>
      <c r="O82" s="663"/>
      <c r="P82" s="663"/>
      <c r="Q82" s="663"/>
      <c r="R82" s="663"/>
      <c r="S82" s="663"/>
      <c r="T82" s="663"/>
      <c r="U82" s="663"/>
      <c r="V82" s="663"/>
      <c r="W82" s="663"/>
      <c r="X82" s="663"/>
      <c r="Y82" s="663"/>
      <c r="Z82" s="663"/>
      <c r="AA82" s="663"/>
      <c r="AB82" s="663"/>
      <c r="AC82" s="663"/>
      <c r="AD82" s="663"/>
    </row>
    <row r="83" spans="1:30" ht="15.75" customHeight="1" x14ac:dyDescent="0.2">
      <c r="A83" s="1102"/>
      <c r="B83" s="937"/>
      <c r="C83" s="937"/>
      <c r="D83" s="1084"/>
      <c r="E83" s="712" t="s">
        <v>989</v>
      </c>
      <c r="F83" s="708">
        <f>IF(Cover!H13=0,"",VLOOKUP($O$1,'FY23 Data for FY24 Plan'!$A$3:$BC$929,46,FALSE))</f>
        <v>55937.57</v>
      </c>
      <c r="G83" s="709"/>
      <c r="H83" s="709"/>
      <c r="I83" s="1083"/>
      <c r="J83" s="937"/>
      <c r="K83" s="937"/>
      <c r="L83" s="937"/>
      <c r="M83" s="1084"/>
      <c r="N83" s="670"/>
      <c r="O83" s="663"/>
      <c r="P83" s="663"/>
      <c r="Q83" s="663"/>
      <c r="R83" s="663"/>
      <c r="S83" s="663"/>
      <c r="T83" s="663"/>
      <c r="U83" s="663"/>
      <c r="V83" s="663"/>
      <c r="W83" s="663"/>
      <c r="X83" s="663"/>
      <c r="Y83" s="663"/>
      <c r="Z83" s="663"/>
      <c r="AA83" s="663"/>
      <c r="AB83" s="663"/>
      <c r="AC83" s="663"/>
      <c r="AD83" s="663"/>
    </row>
    <row r="84" spans="1:30" ht="15.75" customHeight="1" x14ac:dyDescent="0.2">
      <c r="A84" s="1102"/>
      <c r="B84" s="937"/>
      <c r="C84" s="937"/>
      <c r="D84" s="1084"/>
      <c r="E84" s="712" t="s">
        <v>990</v>
      </c>
      <c r="F84" s="708">
        <f>IF(Cover!H13=0,"",VLOOKUP($O$1,'FY23 Data for FY24 Plan'!$A$3:$BC$929,47,FALSE))</f>
        <v>67276.27</v>
      </c>
      <c r="G84" s="709"/>
      <c r="H84" s="709"/>
      <c r="I84" s="1083"/>
      <c r="J84" s="937"/>
      <c r="K84" s="937"/>
      <c r="L84" s="937"/>
      <c r="M84" s="1084"/>
      <c r="N84" s="670"/>
      <c r="O84" s="663"/>
      <c r="P84" s="663"/>
      <c r="Q84" s="663"/>
      <c r="R84" s="663"/>
      <c r="S84" s="663"/>
      <c r="T84" s="663"/>
      <c r="U84" s="663"/>
      <c r="V84" s="663"/>
      <c r="W84" s="663"/>
      <c r="X84" s="663"/>
      <c r="Y84" s="663"/>
      <c r="Z84" s="663"/>
      <c r="AA84" s="663"/>
      <c r="AB84" s="663"/>
      <c r="AC84" s="663"/>
      <c r="AD84" s="663"/>
    </row>
    <row r="85" spans="1:30" ht="15.75" customHeight="1" x14ac:dyDescent="0.2">
      <c r="A85" s="1102"/>
      <c r="B85" s="937"/>
      <c r="C85" s="937"/>
      <c r="D85" s="1084"/>
      <c r="E85" s="712" t="s">
        <v>991</v>
      </c>
      <c r="F85" s="708">
        <f>IF(Cover!H13=0,"",VLOOKUP($O$1,'FY23 Data for FY24 Plan'!$A$3:$BC$929,48,FALSE))</f>
        <v>471689.84</v>
      </c>
      <c r="G85" s="709"/>
      <c r="H85" s="709"/>
      <c r="I85" s="1083"/>
      <c r="J85" s="937"/>
      <c r="K85" s="937"/>
      <c r="L85" s="937"/>
      <c r="M85" s="1084"/>
      <c r="N85" s="670"/>
      <c r="O85" s="663"/>
      <c r="P85" s="663"/>
      <c r="Q85" s="663"/>
      <c r="R85" s="663"/>
      <c r="S85" s="663"/>
      <c r="T85" s="663"/>
      <c r="U85" s="663"/>
      <c r="V85" s="663"/>
      <c r="W85" s="663"/>
      <c r="X85" s="663"/>
      <c r="Y85" s="663"/>
      <c r="Z85" s="663"/>
      <c r="AA85" s="663"/>
      <c r="AB85" s="663"/>
      <c r="AC85" s="663"/>
      <c r="AD85" s="663"/>
    </row>
    <row r="86" spans="1:30" ht="15.75" customHeight="1" x14ac:dyDescent="0.2">
      <c r="A86" s="1102"/>
      <c r="B86" s="937"/>
      <c r="C86" s="937"/>
      <c r="D86" s="1084"/>
      <c r="E86" s="712" t="s">
        <v>995</v>
      </c>
      <c r="F86" s="708">
        <f>IF(Cover!H13=0,"",VLOOKUP($O$1,'FY23 Data for FY24 Plan'!$A$3:$BC$929,49,FALSE))</f>
        <v>187167.72</v>
      </c>
      <c r="G86" s="709"/>
      <c r="H86" s="709"/>
      <c r="I86" s="1083"/>
      <c r="J86" s="937"/>
      <c r="K86" s="937"/>
      <c r="L86" s="937"/>
      <c r="M86" s="1084"/>
      <c r="N86" s="670"/>
      <c r="O86" s="663"/>
      <c r="P86" s="663"/>
      <c r="Q86" s="663"/>
      <c r="R86" s="663"/>
      <c r="S86" s="663"/>
      <c r="T86" s="663"/>
      <c r="U86" s="663"/>
      <c r="V86" s="663"/>
      <c r="W86" s="663"/>
      <c r="X86" s="663"/>
      <c r="Y86" s="663"/>
      <c r="Z86" s="663"/>
      <c r="AA86" s="663"/>
      <c r="AB86" s="663"/>
      <c r="AC86" s="663"/>
      <c r="AD86" s="663"/>
    </row>
    <row r="87" spans="1:30" ht="15.75" customHeight="1" x14ac:dyDescent="0.2">
      <c r="A87" s="1144"/>
      <c r="B87" s="1145"/>
      <c r="C87" s="1145"/>
      <c r="D87" s="1146"/>
      <c r="E87" s="712" t="s">
        <v>997</v>
      </c>
      <c r="F87" s="708">
        <f>IF(Cover!H13=0,"",VLOOKUP($O$1,'FY23 Data for FY24 Plan'!$A$3:$BC$929,50,FALSE))</f>
        <v>73653.990000000005</v>
      </c>
      <c r="G87" s="709"/>
      <c r="H87" s="709"/>
      <c r="I87" s="1083"/>
      <c r="J87" s="937"/>
      <c r="K87" s="937"/>
      <c r="L87" s="937"/>
      <c r="M87" s="1084"/>
      <c r="N87" s="670"/>
      <c r="O87" s="663"/>
      <c r="P87" s="663"/>
      <c r="Q87" s="663"/>
      <c r="R87" s="663"/>
      <c r="S87" s="663"/>
      <c r="T87" s="663"/>
      <c r="U87" s="663"/>
      <c r="V87" s="663"/>
      <c r="W87" s="663"/>
      <c r="X87" s="663"/>
      <c r="Y87" s="663"/>
      <c r="Z87" s="663"/>
      <c r="AA87" s="663"/>
      <c r="AB87" s="663"/>
      <c r="AC87" s="663"/>
      <c r="AD87" s="663"/>
    </row>
    <row r="88" spans="1:30" ht="15.75" customHeight="1" x14ac:dyDescent="0.2">
      <c r="A88" s="673"/>
      <c r="B88" s="703"/>
      <c r="C88" s="703"/>
      <c r="D88" s="703"/>
      <c r="E88" s="714" t="s">
        <v>1031</v>
      </c>
      <c r="F88" s="705">
        <f>IF(Cover!H13=0,"",VLOOKUP($O$1,'FY23 Data for FY24 Plan'!$A$3:$BC$929,51,FALSE))</f>
        <v>1492204.2799999998</v>
      </c>
      <c r="G88" s="706" t="str">
        <f t="shared" ref="G88:H88" si="2">IF(AND(ISBLANK(G76),ISBLANK(G77),ISBLANK(G78),ISBLANK(G79),ISBLANK(G80),ISBLANK(G81),ISBLANK(G82),ISBLANK(G83),ISBLANK(G84),ISBLANK(G85),ISBLANK(G86),ISBLANK(G87)),"",SUM(G76:G87))</f>
        <v/>
      </c>
      <c r="H88" s="706" t="str">
        <f t="shared" si="2"/>
        <v/>
      </c>
      <c r="I88" s="1169"/>
      <c r="J88" s="1097"/>
      <c r="K88" s="1097"/>
      <c r="L88" s="1097"/>
      <c r="M88" s="1078"/>
      <c r="N88" s="670"/>
      <c r="O88" s="663"/>
      <c r="P88" s="663"/>
      <c r="Q88" s="663"/>
      <c r="R88" s="663"/>
      <c r="S88" s="663"/>
      <c r="T88" s="663"/>
      <c r="U88" s="663"/>
      <c r="V88" s="663"/>
      <c r="W88" s="663"/>
      <c r="X88" s="663"/>
      <c r="Y88" s="663"/>
      <c r="Z88" s="663"/>
      <c r="AA88" s="663"/>
      <c r="AB88" s="663"/>
      <c r="AC88" s="663"/>
      <c r="AD88" s="663"/>
    </row>
    <row r="89" spans="1:30" ht="15.75" customHeight="1" x14ac:dyDescent="0.2">
      <c r="A89" s="673"/>
      <c r="B89" s="703"/>
      <c r="C89" s="703"/>
      <c r="D89" s="703"/>
      <c r="E89" s="715" t="s">
        <v>1038</v>
      </c>
      <c r="F89" s="716" t="s">
        <v>1039</v>
      </c>
      <c r="G89" s="717"/>
      <c r="H89" s="718"/>
      <c r="I89" s="719">
        <f>SUM(G88,G89,G75,G65)</f>
        <v>0</v>
      </c>
      <c r="J89" s="720"/>
      <c r="K89" s="720"/>
      <c r="L89" s="720"/>
      <c r="M89" s="721"/>
      <c r="N89" s="722"/>
      <c r="O89" s="713"/>
      <c r="P89" s="663"/>
      <c r="Q89" s="663"/>
      <c r="R89" s="663"/>
      <c r="S89" s="663"/>
      <c r="T89" s="663"/>
      <c r="U89" s="663"/>
      <c r="V89" s="663"/>
      <c r="W89" s="663"/>
      <c r="X89" s="663"/>
      <c r="Y89" s="663"/>
      <c r="Z89" s="663"/>
      <c r="AA89" s="663"/>
      <c r="AB89" s="663"/>
      <c r="AC89" s="663"/>
      <c r="AD89" s="663"/>
    </row>
    <row r="90" spans="1:30" ht="15.75" customHeight="1" x14ac:dyDescent="0.2">
      <c r="A90" s="723"/>
      <c r="B90" s="724"/>
      <c r="C90" s="724"/>
      <c r="D90" s="724"/>
      <c r="E90" s="725" t="s">
        <v>1040</v>
      </c>
      <c r="F90" s="726">
        <f>IF(Cover!H13=0,"",VLOOKUP($O$1,'FY23 Data for FY24 Plan'!$A$3:$BC$929,52,FALSE))</f>
        <v>11762023.359999999</v>
      </c>
      <c r="G90" s="727"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728" t="str">
        <f>IF(H65="","",SUM(H65,H75,H88,H89))</f>
        <v/>
      </c>
      <c r="I90" s="1170" t="s">
        <v>1041</v>
      </c>
      <c r="J90" s="1171"/>
      <c r="K90" s="1172"/>
      <c r="L90" s="1173" t="str">
        <f>IF(I89=0,"",IF(G90=G31,"  Complete, G90=G31",IF(G90&lt;G31,"  Incomplete, G90&lt;G31",IF(G90&gt;G31,"  Incomplete, G90&gt;G31"))))</f>
        <v/>
      </c>
      <c r="M90" s="1174"/>
      <c r="N90" s="670">
        <f>IF(G51="[Optional]",1,IF(G31=G90,1,0))</f>
        <v>1</v>
      </c>
      <c r="O90" s="663"/>
      <c r="P90" s="663"/>
      <c r="Q90" s="663"/>
      <c r="R90" s="663"/>
      <c r="S90" s="663"/>
      <c r="T90" s="663"/>
      <c r="U90" s="663"/>
      <c r="V90" s="663"/>
      <c r="W90" s="663"/>
      <c r="X90" s="663"/>
      <c r="Y90" s="663"/>
      <c r="Z90" s="663"/>
      <c r="AA90" s="663"/>
      <c r="AB90" s="663"/>
      <c r="AC90" s="663"/>
      <c r="AD90" s="663"/>
    </row>
    <row r="91" spans="1:30" ht="63.75" customHeight="1" x14ac:dyDescent="0.2">
      <c r="A91" s="673"/>
      <c r="B91" s="703"/>
      <c r="C91" s="703"/>
      <c r="D91" s="703"/>
      <c r="E91" s="1120" t="s">
        <v>1042</v>
      </c>
      <c r="F91" s="1038"/>
      <c r="G91" s="1038"/>
      <c r="H91" s="1038"/>
      <c r="I91" s="1038"/>
      <c r="J91" s="1038"/>
      <c r="K91" s="1038"/>
      <c r="L91" s="1038"/>
      <c r="M91" s="1057"/>
      <c r="N91" s="670"/>
      <c r="O91" s="663"/>
      <c r="P91" s="663"/>
      <c r="Q91" s="663"/>
      <c r="R91" s="663"/>
      <c r="S91" s="663"/>
      <c r="T91" s="663"/>
      <c r="U91" s="663"/>
      <c r="V91" s="663"/>
      <c r="W91" s="663"/>
      <c r="X91" s="663"/>
      <c r="Y91" s="663"/>
      <c r="Z91" s="663"/>
      <c r="AA91" s="663"/>
      <c r="AB91" s="663"/>
      <c r="AC91" s="663"/>
      <c r="AD91" s="663"/>
    </row>
    <row r="92" spans="1:30" ht="6" customHeight="1" x14ac:dyDescent="0.2">
      <c r="A92" s="1090"/>
      <c r="B92" s="1038"/>
      <c r="C92" s="1038"/>
      <c r="D92" s="1038"/>
      <c r="E92" s="1038"/>
      <c r="F92" s="1038"/>
      <c r="G92" s="1038"/>
      <c r="H92" s="1038"/>
      <c r="I92" s="1038"/>
      <c r="J92" s="1038"/>
      <c r="K92" s="1038"/>
      <c r="L92" s="1038"/>
      <c r="M92" s="1057"/>
      <c r="N92" s="670"/>
      <c r="O92" s="663"/>
      <c r="P92" s="663"/>
      <c r="Q92" s="663"/>
      <c r="R92" s="663"/>
      <c r="S92" s="663"/>
      <c r="T92" s="663"/>
      <c r="U92" s="663"/>
      <c r="V92" s="663"/>
      <c r="W92" s="663"/>
      <c r="X92" s="663"/>
      <c r="Y92" s="663"/>
      <c r="Z92" s="663"/>
      <c r="AA92" s="663"/>
      <c r="AB92" s="663"/>
      <c r="AC92" s="663"/>
      <c r="AD92" s="663"/>
    </row>
    <row r="93" spans="1:30" ht="32.25" customHeight="1" x14ac:dyDescent="0.2">
      <c r="A93" s="673"/>
      <c r="B93" s="1123" t="s">
        <v>1043</v>
      </c>
      <c r="C93" s="1097"/>
      <c r="D93" s="1097"/>
      <c r="E93" s="1097"/>
      <c r="F93" s="1175"/>
      <c r="G93" s="1176"/>
      <c r="H93" s="1081"/>
      <c r="I93" s="1081"/>
      <c r="J93" s="1081"/>
      <c r="K93" s="1081"/>
      <c r="L93" s="1081"/>
      <c r="M93" s="1082"/>
      <c r="N93" s="670">
        <f>IF(B94="",1,IF(AND(B94="Required",LEN(G93)&gt;10),1,0))</f>
        <v>1</v>
      </c>
      <c r="O93" s="663"/>
      <c r="P93" s="663"/>
      <c r="Q93" s="663"/>
      <c r="R93" s="663"/>
      <c r="S93" s="663"/>
      <c r="T93" s="663"/>
      <c r="U93" s="663"/>
      <c r="V93" s="663"/>
      <c r="W93" s="663"/>
      <c r="X93" s="663"/>
      <c r="Y93" s="663"/>
      <c r="Z93" s="663"/>
      <c r="AA93" s="663"/>
      <c r="AB93" s="663"/>
      <c r="AC93" s="663"/>
      <c r="AD93" s="663"/>
    </row>
    <row r="94" spans="1:30" ht="84.75" customHeight="1" x14ac:dyDescent="0.2">
      <c r="A94" s="673"/>
      <c r="B94" s="1177" t="str">
        <f>IF(G89&gt;0,"Required","")</f>
        <v/>
      </c>
      <c r="C94" s="963"/>
      <c r="D94" s="963"/>
      <c r="E94" s="963"/>
      <c r="F94" s="964"/>
      <c r="G94" s="1119"/>
      <c r="H94" s="1094"/>
      <c r="I94" s="1094"/>
      <c r="J94" s="1094"/>
      <c r="K94" s="1094"/>
      <c r="L94" s="1094"/>
      <c r="M94" s="1095"/>
      <c r="N94" s="670"/>
      <c r="O94" s="663"/>
      <c r="P94" s="663"/>
      <c r="Q94" s="663"/>
      <c r="R94" s="663"/>
      <c r="S94" s="663"/>
      <c r="T94" s="663"/>
      <c r="U94" s="663"/>
      <c r="V94" s="663"/>
      <c r="W94" s="663"/>
      <c r="X94" s="663"/>
      <c r="Y94" s="663"/>
      <c r="Z94" s="663"/>
      <c r="AA94" s="663"/>
      <c r="AB94" s="663"/>
      <c r="AC94" s="663"/>
      <c r="AD94" s="663"/>
    </row>
    <row r="95" spans="1:30" ht="6" customHeight="1" x14ac:dyDescent="0.2">
      <c r="A95" s="1090"/>
      <c r="B95" s="1038"/>
      <c r="C95" s="1038"/>
      <c r="D95" s="1038"/>
      <c r="E95" s="1038"/>
      <c r="F95" s="1038"/>
      <c r="G95" s="1038"/>
      <c r="H95" s="1038"/>
      <c r="I95" s="1038"/>
      <c r="J95" s="1038"/>
      <c r="K95" s="1038"/>
      <c r="L95" s="1038"/>
      <c r="M95" s="1057"/>
      <c r="N95" s="670"/>
      <c r="O95" s="663"/>
      <c r="P95" s="663"/>
      <c r="Q95" s="663"/>
      <c r="R95" s="663"/>
      <c r="S95" s="663"/>
      <c r="T95" s="663"/>
      <c r="U95" s="663"/>
      <c r="V95" s="663"/>
      <c r="W95" s="663"/>
      <c r="X95" s="663"/>
      <c r="Y95" s="663"/>
      <c r="Z95" s="663"/>
      <c r="AA95" s="663"/>
      <c r="AB95" s="663"/>
      <c r="AC95" s="663"/>
      <c r="AD95" s="663"/>
    </row>
    <row r="96" spans="1:30" ht="20.25" customHeight="1" x14ac:dyDescent="0.2">
      <c r="A96" s="1042" t="s">
        <v>1044</v>
      </c>
      <c r="B96" s="1024"/>
      <c r="C96" s="1024"/>
      <c r="D96" s="1024"/>
      <c r="E96" s="1024"/>
      <c r="F96" s="1024"/>
      <c r="G96" s="1024"/>
      <c r="H96" s="1024"/>
      <c r="I96" s="1024"/>
      <c r="J96" s="1024"/>
      <c r="K96" s="1024"/>
      <c r="L96" s="1024"/>
      <c r="M96" s="1043"/>
      <c r="N96" s="670"/>
      <c r="O96" s="663"/>
      <c r="P96" s="663"/>
      <c r="Q96" s="663"/>
      <c r="R96" s="663"/>
      <c r="S96" s="663"/>
      <c r="T96" s="663"/>
      <c r="U96" s="663"/>
      <c r="V96" s="663"/>
      <c r="W96" s="663"/>
      <c r="X96" s="663"/>
      <c r="Y96" s="663"/>
      <c r="Z96" s="663"/>
      <c r="AA96" s="663"/>
      <c r="AB96" s="663"/>
      <c r="AC96" s="663"/>
      <c r="AD96" s="663"/>
    </row>
    <row r="97" spans="1:30" ht="65.25" customHeight="1" x14ac:dyDescent="0.2">
      <c r="A97" s="1044" t="s">
        <v>1045</v>
      </c>
      <c r="B97" s="1024"/>
      <c r="C97" s="1024"/>
      <c r="D97" s="1024"/>
      <c r="E97" s="1024"/>
      <c r="F97" s="1024"/>
      <c r="G97" s="1024"/>
      <c r="H97" s="1024"/>
      <c r="I97" s="1024"/>
      <c r="J97" s="1024"/>
      <c r="K97" s="1024"/>
      <c r="L97" s="1024"/>
      <c r="M97" s="1043"/>
      <c r="N97" s="670"/>
      <c r="O97" s="663"/>
      <c r="P97" s="663"/>
      <c r="Q97" s="663"/>
      <c r="R97" s="663"/>
      <c r="S97" s="663"/>
      <c r="T97" s="663"/>
      <c r="U97" s="663"/>
      <c r="V97" s="663"/>
      <c r="W97" s="663"/>
      <c r="X97" s="663"/>
      <c r="Y97" s="663"/>
      <c r="Z97" s="663"/>
      <c r="AA97" s="663"/>
      <c r="AB97" s="663"/>
      <c r="AC97" s="663"/>
      <c r="AD97" s="663"/>
    </row>
    <row r="98" spans="1:30" ht="22.5" customHeight="1" x14ac:dyDescent="0.2">
      <c r="A98" s="1134" t="s">
        <v>1046</v>
      </c>
      <c r="B98" s="1024"/>
      <c r="C98" s="1024"/>
      <c r="D98" s="1024"/>
      <c r="E98" s="1024"/>
      <c r="F98" s="1024"/>
      <c r="G98" s="1024"/>
      <c r="H98" s="1024"/>
      <c r="I98" s="1024"/>
      <c r="J98" s="1024"/>
      <c r="K98" s="1024"/>
      <c r="L98" s="1024"/>
      <c r="M98" s="1043"/>
      <c r="N98" s="670"/>
      <c r="O98" s="663"/>
      <c r="P98" s="663"/>
      <c r="Q98" s="663"/>
      <c r="R98" s="663"/>
      <c r="S98" s="663"/>
      <c r="T98" s="663"/>
      <c r="U98" s="663"/>
      <c r="V98" s="663"/>
      <c r="W98" s="663"/>
      <c r="X98" s="663"/>
      <c r="Y98" s="663"/>
      <c r="Z98" s="663"/>
      <c r="AA98" s="663"/>
      <c r="AB98" s="663"/>
      <c r="AC98" s="663"/>
      <c r="AD98" s="663"/>
    </row>
    <row r="99" spans="1:30" ht="22.5" customHeight="1" x14ac:dyDescent="0.2">
      <c r="A99" s="671"/>
      <c r="B99" s="1179"/>
      <c r="C99" s="1038"/>
      <c r="D99" s="1038"/>
      <c r="E99" s="1038"/>
      <c r="F99" s="1057"/>
      <c r="G99" s="729" t="s">
        <v>1047</v>
      </c>
      <c r="H99" s="730" t="s">
        <v>1048</v>
      </c>
      <c r="I99" s="1080" t="s">
        <v>1049</v>
      </c>
      <c r="J99" s="1081"/>
      <c r="K99" s="1081"/>
      <c r="L99" s="1081"/>
      <c r="M99" s="1082"/>
      <c r="N99" s="670"/>
      <c r="O99" s="663"/>
      <c r="P99" s="663"/>
      <c r="Q99" s="663"/>
      <c r="R99" s="663"/>
      <c r="S99" s="663"/>
      <c r="T99" s="663"/>
      <c r="U99" s="663"/>
      <c r="V99" s="663"/>
      <c r="W99" s="663"/>
      <c r="X99" s="663"/>
      <c r="Y99" s="663"/>
      <c r="Z99" s="663"/>
      <c r="AA99" s="663"/>
      <c r="AB99" s="663"/>
      <c r="AC99" s="663"/>
      <c r="AD99" s="663"/>
    </row>
    <row r="100" spans="1:30" ht="22.5" customHeight="1" x14ac:dyDescent="0.2">
      <c r="A100" s="1086" t="s">
        <v>913</v>
      </c>
      <c r="B100" s="1109" t="s">
        <v>1050</v>
      </c>
      <c r="C100" s="1081"/>
      <c r="D100" s="1081"/>
      <c r="E100" s="1110"/>
      <c r="F100" s="675" t="s">
        <v>977</v>
      </c>
      <c r="G100" s="731">
        <v>107883.86</v>
      </c>
      <c r="H100" s="732" t="s">
        <v>900</v>
      </c>
      <c r="I100" s="1083"/>
      <c r="J100" s="937"/>
      <c r="K100" s="937"/>
      <c r="L100" s="937"/>
      <c r="M100" s="1084"/>
      <c r="N100" s="670">
        <f t="shared" ref="N100:N102" si="3">IF(AND(ISNUMBER(G100),H100&lt;&gt;0),1,0)</f>
        <v>1</v>
      </c>
      <c r="O100" s="663"/>
      <c r="P100" s="663"/>
      <c r="Q100" s="663"/>
      <c r="R100" s="663"/>
      <c r="S100" s="663"/>
      <c r="T100" s="663"/>
      <c r="U100" s="663"/>
      <c r="V100" s="663"/>
      <c r="W100" s="663"/>
      <c r="X100" s="663"/>
      <c r="Y100" s="663"/>
      <c r="Z100" s="663"/>
      <c r="AA100" s="663"/>
      <c r="AB100" s="663"/>
      <c r="AC100" s="663"/>
      <c r="AD100" s="663"/>
    </row>
    <row r="101" spans="1:30" ht="22.5" customHeight="1" x14ac:dyDescent="0.2">
      <c r="A101" s="1087"/>
      <c r="B101" s="1111"/>
      <c r="C101" s="937"/>
      <c r="D101" s="937"/>
      <c r="E101" s="1112"/>
      <c r="F101" s="675" t="s">
        <v>1051</v>
      </c>
      <c r="G101" s="731">
        <v>10272.4</v>
      </c>
      <c r="H101" s="732" t="s">
        <v>900</v>
      </c>
      <c r="I101" s="1119"/>
      <c r="J101" s="1094"/>
      <c r="K101" s="1094"/>
      <c r="L101" s="1094"/>
      <c r="M101" s="1095"/>
      <c r="N101" s="670">
        <f t="shared" si="3"/>
        <v>1</v>
      </c>
      <c r="O101" s="663"/>
      <c r="P101" s="663"/>
      <c r="Q101" s="663"/>
      <c r="R101" s="663"/>
      <c r="S101" s="663"/>
      <c r="T101" s="663"/>
      <c r="U101" s="663"/>
      <c r="V101" s="663"/>
      <c r="W101" s="663"/>
      <c r="X101" s="663"/>
      <c r="Y101" s="663"/>
      <c r="Z101" s="663"/>
      <c r="AA101" s="663"/>
      <c r="AB101" s="663"/>
      <c r="AC101" s="663"/>
      <c r="AD101" s="663"/>
    </row>
    <row r="102" spans="1:30" ht="22.5" customHeight="1" x14ac:dyDescent="0.2">
      <c r="A102" s="1088"/>
      <c r="B102" s="1050"/>
      <c r="C102" s="1051"/>
      <c r="D102" s="1051"/>
      <c r="E102" s="1151"/>
      <c r="F102" s="675" t="s">
        <v>981</v>
      </c>
      <c r="G102" s="731">
        <v>301006.65999999997</v>
      </c>
      <c r="H102" s="733" t="s">
        <v>900</v>
      </c>
      <c r="I102" s="734"/>
      <c r="J102" s="734"/>
      <c r="K102" s="734"/>
      <c r="L102" s="734"/>
      <c r="M102" s="735"/>
      <c r="N102" s="670">
        <f t="shared" si="3"/>
        <v>1</v>
      </c>
      <c r="O102" s="663"/>
      <c r="P102" s="663"/>
      <c r="Q102" s="663"/>
      <c r="R102" s="663"/>
      <c r="S102" s="663"/>
      <c r="T102" s="663"/>
      <c r="U102" s="663"/>
      <c r="V102" s="663"/>
      <c r="W102" s="663"/>
      <c r="X102" s="663"/>
      <c r="Y102" s="663"/>
      <c r="Z102" s="663"/>
      <c r="AA102" s="663"/>
      <c r="AB102" s="663"/>
      <c r="AC102" s="663"/>
      <c r="AD102" s="663"/>
    </row>
    <row r="103" spans="1:30" ht="6" customHeight="1" x14ac:dyDescent="0.2">
      <c r="A103" s="1090"/>
      <c r="B103" s="1038"/>
      <c r="C103" s="1038"/>
      <c r="D103" s="1038"/>
      <c r="E103" s="1038"/>
      <c r="F103" s="1038"/>
      <c r="G103" s="1038"/>
      <c r="H103" s="1038"/>
      <c r="I103" s="1038"/>
      <c r="J103" s="1038"/>
      <c r="K103" s="1038"/>
      <c r="L103" s="1038"/>
      <c r="M103" s="1057"/>
      <c r="N103" s="670"/>
      <c r="O103" s="663"/>
      <c r="P103" s="663"/>
      <c r="Q103" s="663"/>
      <c r="R103" s="663"/>
      <c r="S103" s="663"/>
      <c r="T103" s="663"/>
      <c r="U103" s="663"/>
      <c r="V103" s="663"/>
      <c r="W103" s="663"/>
      <c r="X103" s="663"/>
      <c r="Y103" s="663"/>
      <c r="Z103" s="663"/>
      <c r="AA103" s="663"/>
      <c r="AB103" s="663"/>
      <c r="AC103" s="663"/>
      <c r="AD103" s="663"/>
    </row>
    <row r="104" spans="1:30" ht="32.25" customHeight="1" x14ac:dyDescent="0.2">
      <c r="A104" s="1115" t="s">
        <v>934</v>
      </c>
      <c r="B104" s="1178" t="s">
        <v>1052</v>
      </c>
      <c r="C104" s="1097"/>
      <c r="D104" s="1097"/>
      <c r="E104" s="1097"/>
      <c r="F104" s="1076"/>
      <c r="G104" s="736" t="s">
        <v>974</v>
      </c>
      <c r="H104" s="737"/>
      <c r="I104" s="1091" t="s">
        <v>978</v>
      </c>
      <c r="J104" s="1039"/>
      <c r="K104" s="737"/>
      <c r="L104" s="738" t="s">
        <v>1038</v>
      </c>
      <c r="M104" s="692"/>
      <c r="N104" s="670">
        <f>IF(B105="Response Optional",1,IF(AND(B105="Response Required",COUNTIF(H104:M106,"Yes")),1,0))</f>
        <v>1</v>
      </c>
      <c r="O104" s="663"/>
      <c r="P104" s="663"/>
      <c r="Q104" s="663"/>
      <c r="R104" s="663"/>
      <c r="S104" s="663"/>
      <c r="T104" s="663"/>
      <c r="U104" s="663"/>
      <c r="V104" s="663"/>
      <c r="W104" s="663"/>
      <c r="X104" s="663"/>
      <c r="Y104" s="663"/>
      <c r="Z104" s="663"/>
      <c r="AA104" s="663"/>
      <c r="AB104" s="663"/>
      <c r="AC104" s="663"/>
      <c r="AD104" s="663"/>
    </row>
    <row r="105" spans="1:30" ht="25.5" customHeight="1" x14ac:dyDescent="0.2">
      <c r="A105" s="1116"/>
      <c r="B105" s="1158" t="str">
        <f>IF($O$1=0,"",IF($G$100&gt;=5000,"Response Required","Response Optional"))</f>
        <v>Response Required</v>
      </c>
      <c r="C105" s="1048"/>
      <c r="D105" s="1048"/>
      <c r="E105" s="1048"/>
      <c r="F105" s="1159"/>
      <c r="G105" s="1160" t="s">
        <v>1053</v>
      </c>
      <c r="H105" s="1161"/>
      <c r="I105" s="1160" t="s">
        <v>1053</v>
      </c>
      <c r="J105" s="1038"/>
      <c r="K105" s="1039"/>
      <c r="L105" s="1160" t="s">
        <v>1053</v>
      </c>
      <c r="M105" s="1057"/>
      <c r="N105" s="670"/>
      <c r="O105" s="663"/>
      <c r="P105" s="663"/>
      <c r="Q105" s="663"/>
      <c r="R105" s="663"/>
      <c r="S105" s="663"/>
      <c r="T105" s="663"/>
      <c r="U105" s="663"/>
      <c r="V105" s="663"/>
      <c r="W105" s="663"/>
      <c r="X105" s="663"/>
      <c r="Y105" s="663"/>
      <c r="Z105" s="663"/>
      <c r="AA105" s="663"/>
      <c r="AB105" s="663"/>
      <c r="AC105" s="663"/>
      <c r="AD105" s="663"/>
    </row>
    <row r="106" spans="1:30" ht="32.25" customHeight="1" x14ac:dyDescent="0.2">
      <c r="A106" s="1116"/>
      <c r="B106" s="1083"/>
      <c r="C106" s="937"/>
      <c r="D106" s="937"/>
      <c r="E106" s="937"/>
      <c r="F106" s="1112"/>
      <c r="G106" s="739" t="s">
        <v>975</v>
      </c>
      <c r="H106" s="737"/>
      <c r="I106" s="1091" t="s">
        <v>980</v>
      </c>
      <c r="J106" s="1039"/>
      <c r="K106" s="737" t="s">
        <v>894</v>
      </c>
      <c r="L106" s="740"/>
      <c r="M106" s="741"/>
      <c r="N106" s="670"/>
      <c r="O106" s="663"/>
      <c r="P106" s="663"/>
      <c r="Q106" s="663"/>
      <c r="R106" s="663"/>
      <c r="S106" s="663"/>
      <c r="T106" s="663"/>
      <c r="U106" s="663"/>
      <c r="V106" s="663"/>
      <c r="W106" s="663"/>
      <c r="X106" s="663"/>
      <c r="Y106" s="663"/>
      <c r="Z106" s="663"/>
      <c r="AA106" s="663"/>
      <c r="AB106" s="663"/>
      <c r="AC106" s="663"/>
      <c r="AD106" s="663"/>
    </row>
    <row r="107" spans="1:30" ht="25.5" customHeight="1" x14ac:dyDescent="0.2">
      <c r="A107" s="1117"/>
      <c r="B107" s="1119"/>
      <c r="C107" s="1094"/>
      <c r="D107" s="1094"/>
      <c r="E107" s="1094"/>
      <c r="F107" s="1114"/>
      <c r="G107" s="1160" t="s">
        <v>1053</v>
      </c>
      <c r="H107" s="1161"/>
      <c r="I107" s="1160" t="s">
        <v>1053</v>
      </c>
      <c r="J107" s="1038"/>
      <c r="K107" s="1039"/>
      <c r="L107" s="742"/>
      <c r="M107" s="743"/>
      <c r="N107" s="670"/>
      <c r="O107" s="663"/>
      <c r="P107" s="663"/>
      <c r="Q107" s="663"/>
      <c r="R107" s="663"/>
      <c r="S107" s="663"/>
      <c r="T107" s="663"/>
      <c r="U107" s="663"/>
      <c r="V107" s="663"/>
      <c r="W107" s="663"/>
      <c r="X107" s="663"/>
      <c r="Y107" s="663"/>
      <c r="Z107" s="663"/>
      <c r="AA107" s="663"/>
      <c r="AB107" s="663"/>
      <c r="AC107" s="663"/>
      <c r="AD107" s="663"/>
    </row>
    <row r="108" spans="1:30" ht="47.25" customHeight="1" x14ac:dyDescent="0.2">
      <c r="A108" s="1162"/>
      <c r="B108" s="1164" t="s">
        <v>1054</v>
      </c>
      <c r="C108" s="1097"/>
      <c r="D108" s="1097"/>
      <c r="E108" s="1097"/>
      <c r="F108" s="1076"/>
      <c r="G108" s="1131" t="s">
        <v>1055</v>
      </c>
      <c r="H108" s="1081"/>
      <c r="I108" s="1081"/>
      <c r="J108" s="1081"/>
      <c r="K108" s="1081"/>
      <c r="L108" s="1081"/>
      <c r="M108" s="1082"/>
      <c r="N108" s="670">
        <f>IF(B109="",1,IF(AND(B109="Required",LEN(G108)&gt;10),1,0))</f>
        <v>1</v>
      </c>
      <c r="O108" s="663"/>
      <c r="P108" s="663"/>
      <c r="Q108" s="689"/>
      <c r="R108" s="689"/>
      <c r="S108" s="689"/>
      <c r="T108" s="689"/>
      <c r="U108" s="663"/>
      <c r="V108" s="663"/>
      <c r="W108" s="663"/>
      <c r="X108" s="663"/>
      <c r="Y108" s="663"/>
      <c r="Z108" s="663"/>
      <c r="AA108" s="663"/>
      <c r="AB108" s="663"/>
      <c r="AC108" s="663"/>
      <c r="AD108" s="663"/>
    </row>
    <row r="109" spans="1:30" ht="66" customHeight="1" x14ac:dyDescent="0.2">
      <c r="A109" s="1163"/>
      <c r="B109" s="1149" t="str">
        <f>IF(M104="Yes","Required","")</f>
        <v/>
      </c>
      <c r="C109" s="963"/>
      <c r="D109" s="963"/>
      <c r="E109" s="963"/>
      <c r="F109" s="1064"/>
      <c r="G109" s="1113"/>
      <c r="H109" s="1094"/>
      <c r="I109" s="1094"/>
      <c r="J109" s="1094"/>
      <c r="K109" s="1094"/>
      <c r="L109" s="1094"/>
      <c r="M109" s="1095"/>
      <c r="N109" s="670"/>
      <c r="O109" s="663"/>
      <c r="P109" s="663"/>
      <c r="Q109" s="689"/>
      <c r="R109" s="689"/>
      <c r="S109" s="689"/>
      <c r="T109" s="689"/>
      <c r="U109" s="663"/>
      <c r="V109" s="663"/>
      <c r="W109" s="663"/>
      <c r="X109" s="663"/>
      <c r="Y109" s="663"/>
      <c r="Z109" s="663"/>
      <c r="AA109" s="663"/>
      <c r="AB109" s="663"/>
      <c r="AC109" s="663"/>
      <c r="AD109" s="663"/>
    </row>
    <row r="110" spans="1:30" ht="6" customHeight="1" x14ac:dyDescent="0.2">
      <c r="A110" s="1090"/>
      <c r="B110" s="1038"/>
      <c r="C110" s="1038"/>
      <c r="D110" s="1038"/>
      <c r="E110" s="1038"/>
      <c r="F110" s="1038"/>
      <c r="G110" s="1038"/>
      <c r="H110" s="1038"/>
      <c r="I110" s="1038"/>
      <c r="J110" s="1038"/>
      <c r="K110" s="1038"/>
      <c r="L110" s="1038"/>
      <c r="M110" s="1057"/>
      <c r="N110" s="670"/>
      <c r="O110" s="663"/>
      <c r="P110" s="663"/>
      <c r="Q110" s="663"/>
      <c r="R110" s="663"/>
      <c r="S110" s="663"/>
      <c r="T110" s="663"/>
      <c r="U110" s="663"/>
      <c r="V110" s="663"/>
      <c r="W110" s="663"/>
      <c r="X110" s="663"/>
      <c r="Y110" s="663"/>
      <c r="Z110" s="663"/>
      <c r="AA110" s="663"/>
      <c r="AB110" s="663"/>
      <c r="AC110" s="663"/>
      <c r="AD110" s="663"/>
    </row>
    <row r="111" spans="1:30" ht="32.25" customHeight="1" x14ac:dyDescent="0.2">
      <c r="A111" s="1115" t="s">
        <v>998</v>
      </c>
      <c r="B111" s="1165" t="s">
        <v>1056</v>
      </c>
      <c r="C111" s="1097"/>
      <c r="D111" s="1097"/>
      <c r="E111" s="1097"/>
      <c r="F111" s="1076"/>
      <c r="G111" s="744" t="s">
        <v>1057</v>
      </c>
      <c r="H111" s="737" t="s">
        <v>894</v>
      </c>
      <c r="I111" s="1091" t="s">
        <v>1058</v>
      </c>
      <c r="J111" s="1039"/>
      <c r="K111" s="737"/>
      <c r="L111" s="744" t="s">
        <v>1059</v>
      </c>
      <c r="M111" s="692"/>
      <c r="N111" s="670">
        <f>IF(B112="Response Optional",1,IF(AND(B112="Response Required",COUNTIF(H111:M113,"Yes")),1,0))</f>
        <v>1</v>
      </c>
      <c r="O111" s="663"/>
      <c r="P111" s="663"/>
      <c r="Q111" s="663"/>
      <c r="R111" s="663"/>
      <c r="S111" s="663"/>
      <c r="T111" s="663"/>
      <c r="U111" s="663"/>
      <c r="V111" s="663"/>
      <c r="W111" s="663"/>
      <c r="X111" s="663"/>
      <c r="Y111" s="663"/>
      <c r="Z111" s="663"/>
      <c r="AA111" s="663"/>
      <c r="AB111" s="663"/>
      <c r="AC111" s="663"/>
      <c r="AD111" s="663"/>
    </row>
    <row r="112" spans="1:30" ht="25.5" customHeight="1" x14ac:dyDescent="0.2">
      <c r="A112" s="1116"/>
      <c r="B112" s="1166" t="str">
        <f>IF($O$1=0,"",IF($G$101&gt;=5000,"Response Required","Response Optional"))</f>
        <v>Response Required</v>
      </c>
      <c r="C112" s="1048"/>
      <c r="D112" s="1048"/>
      <c r="E112" s="1048"/>
      <c r="F112" s="1159"/>
      <c r="G112" s="1160" t="s">
        <v>1053</v>
      </c>
      <c r="H112" s="1161"/>
      <c r="I112" s="1160" t="s">
        <v>1053</v>
      </c>
      <c r="J112" s="1038"/>
      <c r="K112" s="1039"/>
      <c r="L112" s="1160" t="s">
        <v>1053</v>
      </c>
      <c r="M112" s="1057"/>
      <c r="N112" s="670"/>
      <c r="O112" s="663"/>
      <c r="P112" s="663"/>
      <c r="Q112" s="663"/>
      <c r="R112" s="663"/>
      <c r="S112" s="663"/>
      <c r="T112" s="663"/>
      <c r="U112" s="663"/>
      <c r="V112" s="663"/>
      <c r="W112" s="663"/>
      <c r="X112" s="663"/>
      <c r="Y112" s="663"/>
      <c r="Z112" s="663"/>
      <c r="AA112" s="663"/>
      <c r="AB112" s="663"/>
      <c r="AC112" s="663"/>
      <c r="AD112" s="663"/>
    </row>
    <row r="113" spans="1:30" ht="32.25" customHeight="1" x14ac:dyDescent="0.2">
      <c r="A113" s="1116"/>
      <c r="B113" s="1083"/>
      <c r="C113" s="937"/>
      <c r="D113" s="937"/>
      <c r="E113" s="937"/>
      <c r="F113" s="1112"/>
      <c r="G113" s="744" t="s">
        <v>1060</v>
      </c>
      <c r="H113" s="737"/>
      <c r="I113" s="1091" t="s">
        <v>1061</v>
      </c>
      <c r="J113" s="1039"/>
      <c r="K113" s="737"/>
      <c r="L113" s="738" t="s">
        <v>1038</v>
      </c>
      <c r="M113" s="692"/>
      <c r="N113" s="670"/>
      <c r="O113" s="663"/>
      <c r="P113" s="663"/>
      <c r="Q113" s="663"/>
      <c r="R113" s="663"/>
      <c r="S113" s="663"/>
      <c r="T113" s="663"/>
      <c r="U113" s="663"/>
      <c r="V113" s="663"/>
      <c r="W113" s="663"/>
      <c r="X113" s="663"/>
      <c r="Y113" s="663"/>
      <c r="Z113" s="663"/>
      <c r="AA113" s="663"/>
      <c r="AB113" s="663"/>
      <c r="AC113" s="663"/>
      <c r="AD113" s="663"/>
    </row>
    <row r="114" spans="1:30" ht="25.5" customHeight="1" x14ac:dyDescent="0.2">
      <c r="A114" s="1117"/>
      <c r="B114" s="1119"/>
      <c r="C114" s="1094"/>
      <c r="D114" s="1094"/>
      <c r="E114" s="1094"/>
      <c r="F114" s="1114"/>
      <c r="G114" s="1160" t="s">
        <v>1053</v>
      </c>
      <c r="H114" s="1161"/>
      <c r="I114" s="1160" t="s">
        <v>1053</v>
      </c>
      <c r="J114" s="1038"/>
      <c r="K114" s="1039"/>
      <c r="L114" s="1160" t="s">
        <v>1053</v>
      </c>
      <c r="M114" s="1057"/>
      <c r="N114" s="670"/>
      <c r="O114" s="663"/>
      <c r="P114" s="663"/>
      <c r="Q114" s="663"/>
      <c r="R114" s="663"/>
      <c r="S114" s="663"/>
      <c r="T114" s="663"/>
      <c r="U114" s="663"/>
      <c r="V114" s="663"/>
      <c r="W114" s="663"/>
      <c r="X114" s="663"/>
      <c r="Y114" s="663"/>
      <c r="Z114" s="663"/>
      <c r="AA114" s="663"/>
      <c r="AB114" s="663"/>
      <c r="AC114" s="663"/>
      <c r="AD114" s="663"/>
    </row>
    <row r="115" spans="1:30" ht="44.25" customHeight="1" x14ac:dyDescent="0.2">
      <c r="A115" s="1162"/>
      <c r="B115" s="1164" t="s">
        <v>1062</v>
      </c>
      <c r="C115" s="1097"/>
      <c r="D115" s="1097"/>
      <c r="E115" s="1097"/>
      <c r="F115" s="1076"/>
      <c r="G115" s="1131" t="s">
        <v>1063</v>
      </c>
      <c r="H115" s="1081"/>
      <c r="I115" s="1081"/>
      <c r="J115" s="1081"/>
      <c r="K115" s="1081"/>
      <c r="L115" s="1081"/>
      <c r="M115" s="1082"/>
      <c r="N115" s="670">
        <f>IF(B116="",1,IF(AND(B116="Required",LEN(G115)&gt;10),1,0))</f>
        <v>1</v>
      </c>
      <c r="O115" s="663"/>
      <c r="P115" s="663"/>
      <c r="Q115" s="689"/>
      <c r="R115" s="689"/>
      <c r="S115" s="689"/>
      <c r="T115" s="689"/>
      <c r="U115" s="663"/>
      <c r="V115" s="663"/>
      <c r="W115" s="663"/>
      <c r="X115" s="663"/>
      <c r="Y115" s="663"/>
      <c r="Z115" s="663"/>
      <c r="AA115" s="663"/>
      <c r="AB115" s="663"/>
      <c r="AC115" s="663"/>
      <c r="AD115" s="663"/>
    </row>
    <row r="116" spans="1:30" ht="66" customHeight="1" x14ac:dyDescent="0.2">
      <c r="A116" s="1163"/>
      <c r="B116" s="1149" t="str">
        <f>IF(M113="Yes","Required","")</f>
        <v/>
      </c>
      <c r="C116" s="963"/>
      <c r="D116" s="963"/>
      <c r="E116" s="963"/>
      <c r="F116" s="1064"/>
      <c r="G116" s="1113"/>
      <c r="H116" s="1094"/>
      <c r="I116" s="1094"/>
      <c r="J116" s="1094"/>
      <c r="K116" s="1094"/>
      <c r="L116" s="1094"/>
      <c r="M116" s="1095"/>
      <c r="N116" s="670"/>
      <c r="O116" s="663"/>
      <c r="P116" s="663"/>
      <c r="Q116" s="689"/>
      <c r="R116" s="689"/>
      <c r="S116" s="689"/>
      <c r="T116" s="689"/>
      <c r="U116" s="663"/>
      <c r="V116" s="663"/>
      <c r="W116" s="663"/>
      <c r="X116" s="663"/>
      <c r="Y116" s="663"/>
      <c r="Z116" s="663"/>
      <c r="AA116" s="663"/>
      <c r="AB116" s="663"/>
      <c r="AC116" s="663"/>
      <c r="AD116" s="663"/>
    </row>
    <row r="117" spans="1:30" ht="6" customHeight="1" x14ac:dyDescent="0.2">
      <c r="A117" s="1090"/>
      <c r="B117" s="1038"/>
      <c r="C117" s="1038"/>
      <c r="D117" s="1038"/>
      <c r="E117" s="1038"/>
      <c r="F117" s="1038"/>
      <c r="G117" s="1038"/>
      <c r="H117" s="1038"/>
      <c r="I117" s="1038"/>
      <c r="J117" s="1038"/>
      <c r="K117" s="1038"/>
      <c r="L117" s="1038"/>
      <c r="M117" s="1057"/>
      <c r="N117" s="670"/>
      <c r="O117" s="663"/>
      <c r="P117" s="663"/>
      <c r="Q117" s="663"/>
      <c r="R117" s="663"/>
      <c r="S117" s="663"/>
      <c r="T117" s="663"/>
      <c r="U117" s="663"/>
      <c r="V117" s="663"/>
      <c r="W117" s="663"/>
      <c r="X117" s="663"/>
      <c r="Y117" s="663"/>
      <c r="Z117" s="663"/>
      <c r="AA117" s="663"/>
      <c r="AB117" s="663"/>
      <c r="AC117" s="663"/>
      <c r="AD117" s="663"/>
    </row>
    <row r="118" spans="1:30" ht="32.25" customHeight="1" x14ac:dyDescent="0.2">
      <c r="A118" s="1115" t="s">
        <v>1016</v>
      </c>
      <c r="B118" s="1165" t="s">
        <v>1064</v>
      </c>
      <c r="C118" s="1097"/>
      <c r="D118" s="1097"/>
      <c r="E118" s="1097"/>
      <c r="F118" s="1076"/>
      <c r="G118" s="739" t="s">
        <v>1065</v>
      </c>
      <c r="H118" s="745" t="s">
        <v>894</v>
      </c>
      <c r="I118" s="1091" t="s">
        <v>1066</v>
      </c>
      <c r="J118" s="1039"/>
      <c r="K118" s="745"/>
      <c r="L118" s="746"/>
      <c r="M118" s="747"/>
      <c r="N118" s="670">
        <f>IF(B119="Response Optional",1,IF(AND(B119="Response Required",COUNTIF(H118:K120,"Yes")),1,0))</f>
        <v>1</v>
      </c>
      <c r="O118" s="663"/>
      <c r="P118" s="663"/>
      <c r="Q118" s="663"/>
      <c r="R118" s="663"/>
      <c r="S118" s="663"/>
      <c r="T118" s="663"/>
      <c r="U118" s="663"/>
      <c r="V118" s="663"/>
      <c r="W118" s="663"/>
      <c r="X118" s="663"/>
      <c r="Y118" s="663"/>
      <c r="Z118" s="663"/>
      <c r="AA118" s="663"/>
      <c r="AB118" s="663"/>
      <c r="AC118" s="663"/>
      <c r="AD118" s="663"/>
    </row>
    <row r="119" spans="1:30" ht="25.5" customHeight="1" x14ac:dyDescent="0.2">
      <c r="A119" s="1116"/>
      <c r="B119" s="1166" t="str">
        <f>IF($O$1=0,"",IF($G$102&gt;=5000,"Response Required","Response Optional"))</f>
        <v>Response Required</v>
      </c>
      <c r="C119" s="1048"/>
      <c r="D119" s="1048"/>
      <c r="E119" s="1048"/>
      <c r="F119" s="1159"/>
      <c r="G119" s="1160" t="s">
        <v>1053</v>
      </c>
      <c r="H119" s="1161"/>
      <c r="I119" s="1160" t="s">
        <v>1053</v>
      </c>
      <c r="J119" s="1038"/>
      <c r="K119" s="1039"/>
      <c r="L119" s="746"/>
      <c r="M119" s="747"/>
      <c r="N119" s="670"/>
      <c r="O119" s="663"/>
      <c r="P119" s="663"/>
      <c r="Q119" s="663"/>
      <c r="R119" s="663"/>
      <c r="S119" s="663"/>
      <c r="T119" s="663"/>
      <c r="U119" s="663"/>
      <c r="V119" s="663"/>
      <c r="W119" s="663"/>
      <c r="X119" s="663"/>
      <c r="Y119" s="663"/>
      <c r="Z119" s="663"/>
      <c r="AA119" s="663"/>
      <c r="AB119" s="663"/>
      <c r="AC119" s="663"/>
      <c r="AD119" s="663"/>
    </row>
    <row r="120" spans="1:30" ht="32.25" customHeight="1" x14ac:dyDescent="0.2">
      <c r="A120" s="1116"/>
      <c r="B120" s="1083"/>
      <c r="C120" s="937"/>
      <c r="D120" s="937"/>
      <c r="E120" s="937"/>
      <c r="F120" s="1112"/>
      <c r="G120" s="739" t="s">
        <v>1067</v>
      </c>
      <c r="H120" s="745"/>
      <c r="I120" s="1091" t="s">
        <v>1038</v>
      </c>
      <c r="J120" s="1039"/>
      <c r="K120" s="745"/>
      <c r="L120" s="746"/>
      <c r="M120" s="747"/>
      <c r="N120" s="670"/>
      <c r="O120" s="663"/>
      <c r="P120" s="663"/>
      <c r="Q120" s="663"/>
      <c r="R120" s="663"/>
      <c r="S120" s="663"/>
      <c r="T120" s="663"/>
      <c r="U120" s="663"/>
      <c r="V120" s="663"/>
      <c r="W120" s="663"/>
      <c r="X120" s="663"/>
      <c r="Y120" s="663"/>
      <c r="Z120" s="663"/>
      <c r="AA120" s="663"/>
      <c r="AB120" s="663"/>
      <c r="AC120" s="663"/>
      <c r="AD120" s="663"/>
    </row>
    <row r="121" spans="1:30" ht="25.5" customHeight="1" x14ac:dyDescent="0.2">
      <c r="A121" s="1117"/>
      <c r="B121" s="1119"/>
      <c r="C121" s="1094"/>
      <c r="D121" s="1094"/>
      <c r="E121" s="1094"/>
      <c r="F121" s="1114"/>
      <c r="G121" s="1160" t="s">
        <v>1053</v>
      </c>
      <c r="H121" s="1161"/>
      <c r="I121" s="1160" t="s">
        <v>1053</v>
      </c>
      <c r="J121" s="1038"/>
      <c r="K121" s="1039"/>
      <c r="L121" s="748"/>
      <c r="M121" s="749"/>
      <c r="N121" s="670"/>
      <c r="O121" s="663"/>
      <c r="P121" s="663"/>
      <c r="Q121" s="663"/>
      <c r="R121" s="663"/>
      <c r="S121" s="663"/>
      <c r="T121" s="663"/>
      <c r="U121" s="663"/>
      <c r="V121" s="663"/>
      <c r="W121" s="663"/>
      <c r="X121" s="663"/>
      <c r="Y121" s="663"/>
      <c r="Z121" s="663"/>
      <c r="AA121" s="663"/>
      <c r="AB121" s="663"/>
      <c r="AC121" s="663"/>
      <c r="AD121" s="663"/>
    </row>
    <row r="122" spans="1:30" ht="45" customHeight="1" x14ac:dyDescent="0.2">
      <c r="A122" s="1162"/>
      <c r="B122" s="1164" t="s">
        <v>1068</v>
      </c>
      <c r="C122" s="1097"/>
      <c r="D122" s="1097"/>
      <c r="E122" s="1097"/>
      <c r="F122" s="1076"/>
      <c r="G122" s="1130" t="s">
        <v>1069</v>
      </c>
      <c r="H122" s="1081"/>
      <c r="I122" s="1081"/>
      <c r="J122" s="1081"/>
      <c r="K122" s="1081"/>
      <c r="L122" s="1081"/>
      <c r="M122" s="1082"/>
      <c r="N122" s="670">
        <f>IF(B123="",1,IF(AND(B123="Required",LEN(G122)&gt;10),1,0))</f>
        <v>1</v>
      </c>
      <c r="O122" s="663"/>
      <c r="P122" s="663"/>
      <c r="Q122" s="689"/>
      <c r="R122" s="689"/>
      <c r="S122" s="689"/>
      <c r="T122" s="689"/>
      <c r="U122" s="663"/>
      <c r="V122" s="663"/>
      <c r="W122" s="663"/>
      <c r="X122" s="663"/>
      <c r="Y122" s="663"/>
      <c r="Z122" s="663"/>
      <c r="AA122" s="663"/>
      <c r="AB122" s="663"/>
      <c r="AC122" s="663"/>
      <c r="AD122" s="663"/>
    </row>
    <row r="123" spans="1:30" ht="66" customHeight="1" x14ac:dyDescent="0.2">
      <c r="A123" s="1088"/>
      <c r="B123" s="1149" t="str">
        <f>IF(K120="Yes","Required","")</f>
        <v/>
      </c>
      <c r="C123" s="963"/>
      <c r="D123" s="963"/>
      <c r="E123" s="963"/>
      <c r="F123" s="1064"/>
      <c r="G123" s="1119"/>
      <c r="H123" s="1094"/>
      <c r="I123" s="1094"/>
      <c r="J123" s="1094"/>
      <c r="K123" s="1094"/>
      <c r="L123" s="1094"/>
      <c r="M123" s="1095"/>
      <c r="N123" s="670"/>
      <c r="O123" s="663"/>
      <c r="P123" s="663"/>
      <c r="Q123" s="689"/>
      <c r="R123" s="689"/>
      <c r="S123" s="689"/>
      <c r="T123" s="689"/>
      <c r="U123" s="663"/>
      <c r="V123" s="663"/>
      <c r="W123" s="663"/>
      <c r="X123" s="663"/>
      <c r="Y123" s="663"/>
      <c r="Z123" s="663"/>
      <c r="AA123" s="663"/>
      <c r="AB123" s="663"/>
      <c r="AC123" s="663"/>
      <c r="AD123" s="663"/>
    </row>
    <row r="124" spans="1:30" ht="6" customHeight="1" x14ac:dyDescent="0.2">
      <c r="A124" s="1090"/>
      <c r="B124" s="1038"/>
      <c r="C124" s="1038"/>
      <c r="D124" s="1038"/>
      <c r="E124" s="1038"/>
      <c r="F124" s="1038"/>
      <c r="G124" s="1038"/>
      <c r="H124" s="1038"/>
      <c r="I124" s="1038"/>
      <c r="J124" s="1038"/>
      <c r="K124" s="1038"/>
      <c r="L124" s="1038"/>
      <c r="M124" s="1057"/>
      <c r="N124" s="670"/>
      <c r="O124" s="663"/>
      <c r="P124" s="663"/>
      <c r="Q124" s="663"/>
      <c r="R124" s="663"/>
      <c r="S124" s="663"/>
      <c r="T124" s="663"/>
      <c r="U124" s="663"/>
      <c r="V124" s="663"/>
      <c r="W124" s="663"/>
      <c r="X124" s="663"/>
      <c r="Y124" s="663"/>
      <c r="Z124" s="663"/>
      <c r="AA124" s="663"/>
      <c r="AB124" s="663"/>
      <c r="AC124" s="663"/>
      <c r="AD124" s="663"/>
    </row>
    <row r="125" spans="1:30" ht="20.25" customHeight="1" x14ac:dyDescent="0.2">
      <c r="A125" s="1042" t="s">
        <v>1070</v>
      </c>
      <c r="B125" s="1024"/>
      <c r="C125" s="1024"/>
      <c r="D125" s="1024"/>
      <c r="E125" s="1024"/>
      <c r="F125" s="1024"/>
      <c r="G125" s="1024"/>
      <c r="H125" s="1024"/>
      <c r="I125" s="1024"/>
      <c r="J125" s="1024"/>
      <c r="K125" s="1024"/>
      <c r="L125" s="1024"/>
      <c r="M125" s="1043"/>
      <c r="N125" s="670"/>
      <c r="O125" s="663"/>
      <c r="P125" s="663"/>
      <c r="Q125" s="663"/>
      <c r="R125" s="663"/>
      <c r="S125" s="663"/>
      <c r="T125" s="663"/>
      <c r="U125" s="663"/>
      <c r="V125" s="663"/>
      <c r="W125" s="663"/>
      <c r="X125" s="663"/>
      <c r="Y125" s="663"/>
      <c r="Z125" s="663"/>
      <c r="AA125" s="663"/>
      <c r="AB125" s="663"/>
      <c r="AC125" s="663"/>
      <c r="AD125" s="663"/>
    </row>
    <row r="126" spans="1:30" ht="50.25" customHeight="1" x14ac:dyDescent="0.2">
      <c r="A126" s="1044" t="s">
        <v>1071</v>
      </c>
      <c r="B126" s="1024"/>
      <c r="C126" s="1024"/>
      <c r="D126" s="1024"/>
      <c r="E126" s="1024"/>
      <c r="F126" s="1024"/>
      <c r="G126" s="1024"/>
      <c r="H126" s="1024"/>
      <c r="I126" s="1024"/>
      <c r="J126" s="1024"/>
      <c r="K126" s="1024"/>
      <c r="L126" s="1024"/>
      <c r="M126" s="1043"/>
      <c r="N126" s="670"/>
      <c r="O126" s="663"/>
      <c r="P126" s="663"/>
      <c r="Q126" s="663"/>
      <c r="R126" s="663"/>
      <c r="S126" s="663"/>
      <c r="T126" s="663"/>
      <c r="U126" s="663"/>
      <c r="V126" s="663"/>
      <c r="W126" s="663"/>
      <c r="X126" s="663"/>
      <c r="Y126" s="663"/>
      <c r="Z126" s="663"/>
      <c r="AA126" s="663"/>
      <c r="AB126" s="663"/>
      <c r="AC126" s="663"/>
      <c r="AD126" s="663"/>
    </row>
    <row r="127" spans="1:30" ht="22.5" customHeight="1" x14ac:dyDescent="0.2">
      <c r="A127" s="1045" t="s">
        <v>1072</v>
      </c>
      <c r="B127" s="963"/>
      <c r="C127" s="963"/>
      <c r="D127" s="963"/>
      <c r="E127" s="963"/>
      <c r="F127" s="963"/>
      <c r="G127" s="963"/>
      <c r="H127" s="963"/>
      <c r="I127" s="963"/>
      <c r="J127" s="963"/>
      <c r="K127" s="963"/>
      <c r="L127" s="963"/>
      <c r="M127" s="1046"/>
      <c r="N127" s="670"/>
      <c r="O127" s="663"/>
      <c r="P127" s="663"/>
      <c r="Q127" s="663"/>
      <c r="R127" s="663"/>
      <c r="S127" s="663"/>
      <c r="T127" s="663"/>
      <c r="U127" s="663"/>
      <c r="V127" s="663"/>
      <c r="W127" s="663"/>
      <c r="X127" s="663"/>
      <c r="Y127" s="663"/>
      <c r="Z127" s="663"/>
      <c r="AA127" s="663"/>
      <c r="AB127" s="663"/>
      <c r="AC127" s="663"/>
      <c r="AD127" s="663"/>
    </row>
    <row r="128" spans="1:30" ht="15" customHeight="1" x14ac:dyDescent="0.2">
      <c r="A128" s="750"/>
      <c r="B128" s="663"/>
      <c r="C128" s="663"/>
      <c r="D128" s="1047" t="s">
        <v>1073</v>
      </c>
      <c r="E128" s="1048"/>
      <c r="F128" s="1048"/>
      <c r="G128" s="1048"/>
      <c r="H128" s="1048"/>
      <c r="I128" s="1048"/>
      <c r="J128" s="1048"/>
      <c r="K128" s="1048"/>
      <c r="L128" s="1048"/>
      <c r="M128" s="1049"/>
      <c r="N128" s="670"/>
      <c r="O128" s="663"/>
      <c r="P128" s="663"/>
      <c r="Q128" s="663"/>
      <c r="R128" s="663"/>
      <c r="S128" s="663"/>
      <c r="T128" s="663"/>
      <c r="U128" s="663"/>
      <c r="V128" s="663"/>
      <c r="W128" s="663"/>
      <c r="X128" s="663"/>
      <c r="Y128" s="663"/>
      <c r="Z128" s="663"/>
      <c r="AA128" s="663"/>
      <c r="AB128" s="663"/>
      <c r="AC128" s="663"/>
      <c r="AD128" s="663"/>
    </row>
    <row r="129" spans="1:30" ht="18" customHeight="1" x14ac:dyDescent="0.2">
      <c r="A129" s="750"/>
      <c r="B129" s="663"/>
      <c r="C129" s="751"/>
      <c r="D129" s="1050"/>
      <c r="E129" s="1051"/>
      <c r="F129" s="1051"/>
      <c r="G129" s="1051"/>
      <c r="H129" s="1051"/>
      <c r="I129" s="1051"/>
      <c r="J129" s="1051"/>
      <c r="K129" s="1051"/>
      <c r="L129" s="1051"/>
      <c r="M129" s="1052"/>
      <c r="N129" s="670"/>
      <c r="O129" s="663"/>
      <c r="P129" s="663"/>
      <c r="Q129" s="663"/>
      <c r="R129" s="663"/>
      <c r="S129" s="663"/>
      <c r="T129" s="663"/>
      <c r="U129" s="663"/>
      <c r="V129" s="663"/>
      <c r="W129" s="663"/>
      <c r="X129" s="663"/>
      <c r="Y129" s="663"/>
      <c r="Z129" s="663"/>
      <c r="AA129" s="663"/>
      <c r="AB129" s="663"/>
      <c r="AC129" s="663"/>
      <c r="AD129" s="663"/>
    </row>
    <row r="130" spans="1:30" ht="18" customHeight="1" x14ac:dyDescent="0.2">
      <c r="A130" s="750"/>
      <c r="B130" s="663"/>
      <c r="C130" s="752"/>
      <c r="D130" s="753" t="str">
        <f>IF(G101="[Enter $]","",IF($G$101&gt;=1,"Required","N/A"))</f>
        <v>Required</v>
      </c>
      <c r="E130" s="745" t="s">
        <v>894</v>
      </c>
      <c r="F130" s="752"/>
      <c r="G130" s="752"/>
      <c r="H130" s="752"/>
      <c r="I130" s="752"/>
      <c r="J130" s="752"/>
      <c r="K130" s="752"/>
      <c r="L130" s="752"/>
      <c r="M130" s="754"/>
      <c r="N130" s="670">
        <f>IF(D130="",1,IF(D130="N/A",1,IF(AND(D130="Required",E130&lt;&gt;""),1,0)))</f>
        <v>1</v>
      </c>
      <c r="O130" s="663"/>
      <c r="P130" s="663"/>
      <c r="Q130" s="663"/>
      <c r="R130" s="663"/>
      <c r="S130" s="663"/>
      <c r="T130" s="663"/>
      <c r="U130" s="663"/>
      <c r="V130" s="663"/>
      <c r="W130" s="663"/>
      <c r="X130" s="663"/>
      <c r="Y130" s="663"/>
      <c r="Z130" s="663"/>
      <c r="AA130" s="663"/>
      <c r="AB130" s="663"/>
      <c r="AC130" s="663"/>
      <c r="AD130" s="663"/>
    </row>
    <row r="131" spans="1:30" ht="15" customHeight="1" x14ac:dyDescent="0.2">
      <c r="A131" s="750"/>
      <c r="B131" s="663"/>
      <c r="C131" s="663"/>
      <c r="D131" s="1047" t="s">
        <v>1074</v>
      </c>
      <c r="E131" s="1048"/>
      <c r="F131" s="1048"/>
      <c r="G131" s="1048"/>
      <c r="H131" s="1048"/>
      <c r="I131" s="1048"/>
      <c r="J131" s="1048"/>
      <c r="K131" s="1048"/>
      <c r="L131" s="1048"/>
      <c r="M131" s="1049"/>
      <c r="N131" s="670"/>
      <c r="O131" s="663"/>
      <c r="P131" s="663"/>
      <c r="Q131" s="663"/>
      <c r="R131" s="663"/>
      <c r="S131" s="663"/>
      <c r="T131" s="663"/>
      <c r="U131" s="663"/>
      <c r="V131" s="663"/>
      <c r="W131" s="663"/>
      <c r="X131" s="663"/>
      <c r="Y131" s="663"/>
      <c r="Z131" s="663"/>
      <c r="AA131" s="663"/>
      <c r="AB131" s="663"/>
      <c r="AC131" s="663"/>
      <c r="AD131" s="663"/>
    </row>
    <row r="132" spans="1:30" ht="18" customHeight="1" x14ac:dyDescent="0.2">
      <c r="A132" s="750"/>
      <c r="B132" s="663"/>
      <c r="C132" s="751"/>
      <c r="D132" s="1050"/>
      <c r="E132" s="1051"/>
      <c r="F132" s="1051"/>
      <c r="G132" s="1051"/>
      <c r="H132" s="1051"/>
      <c r="I132" s="1051"/>
      <c r="J132" s="1051"/>
      <c r="K132" s="1051"/>
      <c r="L132" s="1051"/>
      <c r="M132" s="1052"/>
      <c r="N132" s="670"/>
      <c r="O132" s="663"/>
      <c r="P132" s="663"/>
      <c r="Q132" s="663"/>
      <c r="R132" s="663"/>
      <c r="S132" s="663"/>
      <c r="T132" s="663"/>
      <c r="U132" s="663"/>
      <c r="V132" s="663"/>
      <c r="W132" s="663"/>
      <c r="X132" s="663"/>
      <c r="Y132" s="663"/>
      <c r="Z132" s="663"/>
      <c r="AA132" s="663"/>
      <c r="AB132" s="663"/>
      <c r="AC132" s="663"/>
      <c r="AD132" s="663"/>
    </row>
    <row r="133" spans="1:30" ht="18" customHeight="1" x14ac:dyDescent="0.2">
      <c r="A133" s="750"/>
      <c r="B133" s="663"/>
      <c r="C133" s="755"/>
      <c r="D133" s="753" t="str">
        <f>IF(G101="[Enter $]","",IF($G$101&gt;=0,"Required","N/A"))</f>
        <v>Required</v>
      </c>
      <c r="E133" s="745" t="s">
        <v>11</v>
      </c>
      <c r="F133" s="755"/>
      <c r="G133" s="755"/>
      <c r="H133" s="755"/>
      <c r="I133" s="755"/>
      <c r="J133" s="755"/>
      <c r="K133" s="755"/>
      <c r="L133" s="755"/>
      <c r="M133" s="756"/>
      <c r="N133" s="670">
        <f>IF(D133="",1,IF(D133="N/A",1,IF(AND(D133="Required",E133&lt;&gt;""),1,0)))</f>
        <v>1</v>
      </c>
      <c r="O133" s="663"/>
      <c r="P133" s="663"/>
      <c r="Q133" s="663"/>
      <c r="R133" s="663"/>
      <c r="S133" s="663"/>
      <c r="T133" s="663"/>
      <c r="U133" s="663"/>
      <c r="V133" s="663"/>
      <c r="W133" s="663"/>
      <c r="X133" s="663"/>
      <c r="Y133" s="663"/>
      <c r="Z133" s="663"/>
      <c r="AA133" s="663"/>
      <c r="AB133" s="663"/>
      <c r="AC133" s="663"/>
      <c r="AD133" s="663"/>
    </row>
    <row r="134" spans="1:30" ht="15.75" customHeight="1" x14ac:dyDescent="0.2">
      <c r="A134" s="750"/>
      <c r="B134" s="663"/>
      <c r="C134" s="663"/>
      <c r="D134" s="757" t="s">
        <v>1075</v>
      </c>
      <c r="E134" s="751"/>
      <c r="F134" s="751"/>
      <c r="G134" s="751"/>
      <c r="H134" s="751"/>
      <c r="I134" s="751"/>
      <c r="J134" s="751"/>
      <c r="K134" s="751"/>
      <c r="L134" s="751"/>
      <c r="M134" s="756"/>
      <c r="N134" s="670"/>
      <c r="O134" s="663"/>
      <c r="P134" s="663"/>
      <c r="Q134" s="663"/>
      <c r="R134" s="663"/>
      <c r="S134" s="663"/>
      <c r="T134" s="663"/>
      <c r="U134" s="663"/>
      <c r="V134" s="663"/>
      <c r="W134" s="663"/>
      <c r="X134" s="663"/>
      <c r="Y134" s="663"/>
      <c r="Z134" s="663"/>
      <c r="AA134" s="663"/>
      <c r="AB134" s="663"/>
      <c r="AC134" s="663"/>
      <c r="AD134" s="663"/>
    </row>
    <row r="135" spans="1:30" ht="15.75" customHeight="1" x14ac:dyDescent="0.2">
      <c r="A135" s="750"/>
      <c r="B135" s="663"/>
      <c r="C135" s="663"/>
      <c r="D135" s="753" t="str">
        <f>IF($E$133=0,"",IF($E$133="Yes","Required","N/A"))</f>
        <v>N/A</v>
      </c>
      <c r="E135" s="745" t="s">
        <v>11</v>
      </c>
      <c r="F135" s="663"/>
      <c r="G135" s="663"/>
      <c r="H135" s="663"/>
      <c r="I135" s="663"/>
      <c r="J135" s="663"/>
      <c r="K135" s="663"/>
      <c r="L135" s="663"/>
      <c r="M135" s="756"/>
      <c r="N135" s="670">
        <f>IF(OR(D135="",D135="N/A"),1,IF(AND(D135="Required",E135&lt;&gt;""),1,0))</f>
        <v>1</v>
      </c>
      <c r="O135" s="663"/>
      <c r="P135" s="663"/>
      <c r="Q135" s="663"/>
      <c r="R135" s="663"/>
      <c r="S135" s="663"/>
      <c r="T135" s="663"/>
      <c r="U135" s="663"/>
      <c r="V135" s="663"/>
      <c r="W135" s="663"/>
      <c r="X135" s="663"/>
      <c r="Y135" s="663"/>
      <c r="Z135" s="663"/>
      <c r="AA135" s="663"/>
      <c r="AB135" s="663"/>
      <c r="AC135" s="663"/>
      <c r="AD135" s="663"/>
    </row>
    <row r="136" spans="1:30" ht="15.75" customHeight="1" x14ac:dyDescent="0.2">
      <c r="A136" s="750"/>
      <c r="B136" s="663"/>
      <c r="C136" s="663"/>
      <c r="D136" s="663" t="s">
        <v>1076</v>
      </c>
      <c r="E136" s="663"/>
      <c r="F136" s="663"/>
      <c r="G136" s="663"/>
      <c r="H136" s="663"/>
      <c r="I136" s="663"/>
      <c r="J136" s="663"/>
      <c r="K136" s="663"/>
      <c r="L136" s="663"/>
      <c r="M136" s="756"/>
      <c r="N136" s="670"/>
      <c r="O136" s="663"/>
      <c r="P136" s="663"/>
      <c r="Q136" s="663"/>
      <c r="R136" s="663"/>
      <c r="S136" s="663"/>
      <c r="T136" s="663"/>
      <c r="U136" s="663"/>
      <c r="V136" s="663"/>
      <c r="W136" s="663"/>
      <c r="X136" s="663"/>
      <c r="Y136" s="663"/>
      <c r="Z136" s="663"/>
      <c r="AA136" s="663"/>
      <c r="AB136" s="663"/>
      <c r="AC136" s="663"/>
      <c r="AD136" s="663"/>
    </row>
    <row r="137" spans="1:30" ht="15.75" customHeight="1" x14ac:dyDescent="0.2">
      <c r="A137" s="750"/>
      <c r="B137" s="663"/>
      <c r="C137" s="663"/>
      <c r="D137" s="1053" t="str">
        <f>IF($E$133=0,"",IF($E$133="Yes","Required","N/A"))</f>
        <v>N/A</v>
      </c>
      <c r="E137" s="758" t="s">
        <v>1077</v>
      </c>
      <c r="F137" s="1055"/>
      <c r="G137" s="1039"/>
      <c r="H137" s="663"/>
      <c r="I137" s="663"/>
      <c r="J137" s="663"/>
      <c r="K137" s="663"/>
      <c r="L137" s="663"/>
      <c r="M137" s="756"/>
      <c r="N137" s="670">
        <f>IF(OR(D137="",D137="N/A"),1,IF(AND(D137="Required",F137&lt;&gt;""),1,0))</f>
        <v>1</v>
      </c>
      <c r="O137" s="663"/>
      <c r="P137" s="663"/>
      <c r="Q137" s="663"/>
      <c r="R137" s="663"/>
      <c r="S137" s="663"/>
      <c r="T137" s="663"/>
      <c r="U137" s="663"/>
      <c r="V137" s="663"/>
      <c r="W137" s="663"/>
      <c r="X137" s="663"/>
      <c r="Y137" s="663"/>
      <c r="Z137" s="663"/>
      <c r="AA137" s="663"/>
      <c r="AB137" s="663"/>
      <c r="AC137" s="663"/>
      <c r="AD137" s="663"/>
    </row>
    <row r="138" spans="1:30" ht="15.75" customHeight="1" x14ac:dyDescent="0.2">
      <c r="A138" s="750"/>
      <c r="B138" s="663"/>
      <c r="C138" s="663"/>
      <c r="D138" s="1054"/>
      <c r="E138" s="758" t="s">
        <v>1078</v>
      </c>
      <c r="F138" s="1058"/>
      <c r="G138" s="1039"/>
      <c r="H138" s="663"/>
      <c r="I138" s="663"/>
      <c r="J138" s="663"/>
      <c r="K138" s="663"/>
      <c r="L138" s="663"/>
      <c r="M138" s="756"/>
      <c r="N138" s="670">
        <f>IF(OR(D137="",D137="N/A"),1,IF(AND(D137="Required",F138&lt;&gt;""),1,0))</f>
        <v>1</v>
      </c>
      <c r="O138" s="663"/>
      <c r="P138" s="663"/>
      <c r="Q138" s="663"/>
      <c r="R138" s="663"/>
      <c r="S138" s="663"/>
      <c r="T138" s="663"/>
      <c r="U138" s="663"/>
      <c r="V138" s="663"/>
      <c r="W138" s="663"/>
      <c r="X138" s="663"/>
      <c r="Y138" s="663"/>
      <c r="Z138" s="663"/>
      <c r="AA138" s="663"/>
      <c r="AB138" s="663"/>
      <c r="AC138" s="663"/>
      <c r="AD138" s="663"/>
    </row>
    <row r="139" spans="1:30" ht="15.75" customHeight="1" x14ac:dyDescent="0.2">
      <c r="A139" s="759"/>
      <c r="B139" s="760"/>
      <c r="C139" s="760"/>
      <c r="D139" s="760"/>
      <c r="E139" s="760"/>
      <c r="F139" s="760"/>
      <c r="G139" s="760"/>
      <c r="H139" s="760"/>
      <c r="I139" s="760"/>
      <c r="J139" s="760"/>
      <c r="K139" s="760"/>
      <c r="L139" s="760"/>
      <c r="M139" s="761"/>
      <c r="N139" s="670"/>
      <c r="O139" s="663"/>
      <c r="P139" s="663"/>
      <c r="Q139" s="663"/>
      <c r="R139" s="663"/>
      <c r="S139" s="663"/>
      <c r="T139" s="663"/>
      <c r="U139" s="663"/>
      <c r="V139" s="663"/>
      <c r="W139" s="663"/>
      <c r="X139" s="663"/>
      <c r="Y139" s="663"/>
      <c r="Z139" s="663"/>
      <c r="AA139" s="663"/>
      <c r="AB139" s="663"/>
      <c r="AC139" s="663"/>
      <c r="AD139" s="663"/>
    </row>
    <row r="140" spans="1:30" ht="15.75" customHeight="1" x14ac:dyDescent="0.2">
      <c r="A140" s="663"/>
      <c r="B140" s="663"/>
      <c r="C140" s="663"/>
      <c r="D140" s="663"/>
      <c r="E140" s="663"/>
      <c r="F140" s="663"/>
      <c r="G140" s="663"/>
      <c r="H140" s="663"/>
      <c r="I140" s="663"/>
      <c r="J140" s="663"/>
      <c r="K140" s="663"/>
      <c r="L140" s="663"/>
      <c r="M140" s="663"/>
      <c r="N140" s="670">
        <f>SUM(N7:N138)</f>
        <v>24</v>
      </c>
      <c r="O140" s="663"/>
      <c r="P140" s="663"/>
      <c r="Q140" s="663"/>
      <c r="R140" s="663"/>
      <c r="S140" s="663"/>
      <c r="T140" s="663"/>
      <c r="U140" s="663"/>
      <c r="V140" s="663"/>
      <c r="W140" s="663"/>
      <c r="X140" s="663"/>
      <c r="Y140" s="663"/>
      <c r="Z140" s="663"/>
      <c r="AA140" s="663"/>
      <c r="AB140" s="663"/>
      <c r="AC140" s="663"/>
      <c r="AD140" s="663"/>
    </row>
    <row r="141" spans="1:30" ht="15.75" customHeight="1" x14ac:dyDescent="0.2">
      <c r="A141" s="762"/>
      <c r="B141" s="1059" t="s">
        <v>1079</v>
      </c>
      <c r="C141" s="1060"/>
      <c r="D141" s="1060"/>
      <c r="E141" s="1060"/>
      <c r="F141" s="1060"/>
      <c r="G141" s="1060"/>
      <c r="H141" s="1060"/>
      <c r="I141" s="1060"/>
      <c r="J141" s="1060"/>
      <c r="K141" s="1060"/>
      <c r="L141" s="1060"/>
      <c r="M141" s="1061"/>
      <c r="N141" s="663"/>
      <c r="O141" s="663"/>
      <c r="P141" s="663"/>
      <c r="Q141" s="663"/>
      <c r="R141" s="663"/>
      <c r="S141" s="663"/>
      <c r="T141" s="663"/>
      <c r="U141" s="663"/>
      <c r="V141" s="663"/>
      <c r="W141" s="663"/>
      <c r="X141" s="663"/>
      <c r="Y141" s="663"/>
      <c r="Z141" s="663"/>
      <c r="AA141" s="663"/>
      <c r="AB141" s="663"/>
      <c r="AC141" s="663"/>
      <c r="AD141" s="663"/>
    </row>
    <row r="142" spans="1:30" ht="29.25" customHeight="1" x14ac:dyDescent="0.2">
      <c r="A142" s="1062" t="s">
        <v>1080</v>
      </c>
      <c r="B142" s="1038"/>
      <c r="C142" s="1038"/>
      <c r="D142" s="1038"/>
      <c r="E142" s="1038"/>
      <c r="F142" s="1038"/>
      <c r="G142" s="1038"/>
      <c r="H142" s="1038"/>
      <c r="I142" s="1038"/>
      <c r="J142" s="1038"/>
      <c r="K142" s="1038"/>
      <c r="L142" s="1038"/>
      <c r="M142" s="1057"/>
      <c r="N142" s="663"/>
      <c r="O142" s="663"/>
      <c r="P142" s="663"/>
      <c r="Q142" s="663"/>
      <c r="R142" s="663"/>
      <c r="S142" s="663"/>
      <c r="T142" s="663"/>
      <c r="U142" s="663"/>
      <c r="V142" s="663"/>
      <c r="W142" s="663"/>
      <c r="X142" s="663"/>
      <c r="Y142" s="663"/>
      <c r="Z142" s="663"/>
      <c r="AA142" s="663"/>
      <c r="AB142" s="663"/>
      <c r="AC142" s="663"/>
      <c r="AD142" s="663"/>
    </row>
    <row r="143" spans="1:30" ht="15.75" customHeight="1" x14ac:dyDescent="0.2">
      <c r="A143" s="1063" t="s">
        <v>1081</v>
      </c>
      <c r="B143" s="963"/>
      <c r="C143" s="963"/>
      <c r="D143" s="1064"/>
      <c r="E143" s="763" t="s">
        <v>1082</v>
      </c>
      <c r="F143" s="1065" t="s">
        <v>1083</v>
      </c>
      <c r="G143" s="963"/>
      <c r="H143" s="963"/>
      <c r="I143" s="963"/>
      <c r="J143" s="963"/>
      <c r="K143" s="963"/>
      <c r="L143" s="963"/>
      <c r="M143" s="1046"/>
      <c r="N143" s="663"/>
      <c r="O143" s="663"/>
      <c r="P143" s="663"/>
      <c r="Q143" s="663"/>
      <c r="R143" s="663"/>
      <c r="S143" s="663"/>
      <c r="T143" s="663"/>
      <c r="U143" s="663"/>
      <c r="V143" s="663"/>
      <c r="W143" s="663"/>
      <c r="X143" s="663"/>
      <c r="Y143" s="663"/>
      <c r="Z143" s="663"/>
      <c r="AA143" s="663"/>
      <c r="AB143" s="663"/>
      <c r="AC143" s="663"/>
      <c r="AD143" s="663"/>
    </row>
    <row r="144" spans="1:30" ht="15.75" customHeight="1" x14ac:dyDescent="0.2">
      <c r="A144" s="1037" t="s">
        <v>1084</v>
      </c>
      <c r="B144" s="1038"/>
      <c r="C144" s="1038"/>
      <c r="D144" s="1039"/>
      <c r="E144" s="764" t="str">
        <f>IF(N7=1,"Complete","Incomplete")</f>
        <v>Complete</v>
      </c>
      <c r="F144" s="1056" t="s">
        <v>1085</v>
      </c>
      <c r="G144" s="1038"/>
      <c r="H144" s="1038"/>
      <c r="I144" s="1038"/>
      <c r="J144" s="1038"/>
      <c r="K144" s="1038"/>
      <c r="L144" s="1038"/>
      <c r="M144" s="1057"/>
      <c r="N144" s="663"/>
      <c r="O144" s="663"/>
      <c r="P144" s="663"/>
      <c r="Q144" s="663"/>
      <c r="R144" s="663"/>
      <c r="S144" s="663"/>
      <c r="T144" s="663"/>
      <c r="U144" s="663"/>
      <c r="V144" s="663"/>
      <c r="W144" s="663"/>
      <c r="X144" s="663"/>
      <c r="Y144" s="663"/>
      <c r="Z144" s="663"/>
      <c r="AA144" s="663"/>
      <c r="AB144" s="663"/>
      <c r="AC144" s="663"/>
      <c r="AD144" s="663"/>
    </row>
    <row r="145" spans="1:30" ht="15.75" customHeight="1" x14ac:dyDescent="0.2">
      <c r="A145" s="1037" t="s">
        <v>1086</v>
      </c>
      <c r="B145" s="1038"/>
      <c r="C145" s="1038"/>
      <c r="D145" s="1039"/>
      <c r="E145" s="764" t="str">
        <f>IF(N11=1,"Complete","Incomplete")</f>
        <v>Complete</v>
      </c>
      <c r="F145" s="1056" t="s">
        <v>1087</v>
      </c>
      <c r="G145" s="1038"/>
      <c r="H145" s="1038"/>
      <c r="I145" s="1038"/>
      <c r="J145" s="1038"/>
      <c r="K145" s="1038"/>
      <c r="L145" s="1038"/>
      <c r="M145" s="1057"/>
      <c r="N145" s="663"/>
      <c r="O145" s="663"/>
      <c r="P145" s="663"/>
      <c r="Q145" s="663"/>
      <c r="R145" s="663"/>
      <c r="S145" s="663"/>
      <c r="T145" s="663"/>
      <c r="U145" s="663"/>
      <c r="V145" s="663"/>
      <c r="W145" s="663"/>
      <c r="X145" s="663"/>
      <c r="Y145" s="663"/>
      <c r="Z145" s="663"/>
      <c r="AA145" s="663"/>
      <c r="AB145" s="663"/>
      <c r="AC145" s="663"/>
      <c r="AD145" s="663"/>
    </row>
    <row r="146" spans="1:30" ht="15.75" customHeight="1" x14ac:dyDescent="0.2">
      <c r="A146" s="1037" t="s">
        <v>1088</v>
      </c>
      <c r="B146" s="1038"/>
      <c r="C146" s="1038"/>
      <c r="D146" s="1039"/>
      <c r="E146" s="764" t="str">
        <f>IF(N13=1,"Complete","Incomplete")</f>
        <v>Complete</v>
      </c>
      <c r="F146" s="1056" t="s">
        <v>1089</v>
      </c>
      <c r="G146" s="1038"/>
      <c r="H146" s="1038"/>
      <c r="I146" s="1038"/>
      <c r="J146" s="1038"/>
      <c r="K146" s="1038"/>
      <c r="L146" s="1038"/>
      <c r="M146" s="1057"/>
      <c r="N146" s="663"/>
      <c r="O146" s="663"/>
      <c r="P146" s="663"/>
      <c r="Q146" s="663"/>
      <c r="R146" s="663"/>
      <c r="S146" s="663"/>
      <c r="T146" s="663"/>
      <c r="U146" s="663"/>
      <c r="V146" s="663"/>
      <c r="W146" s="663"/>
      <c r="X146" s="663"/>
      <c r="Y146" s="663"/>
      <c r="Z146" s="663"/>
      <c r="AA146" s="663"/>
      <c r="AB146" s="663"/>
      <c r="AC146" s="663"/>
      <c r="AD146" s="663"/>
    </row>
    <row r="147" spans="1:30" ht="15.75" customHeight="1" x14ac:dyDescent="0.2">
      <c r="A147" s="1037" t="s">
        <v>1090</v>
      </c>
      <c r="B147" s="1038"/>
      <c r="C147" s="1038"/>
      <c r="D147" s="1039"/>
      <c r="E147" s="764" t="str">
        <f>IF(N31=1,"Complete","Incomplete")</f>
        <v>Complete</v>
      </c>
      <c r="F147" s="1056" t="s">
        <v>1091</v>
      </c>
      <c r="G147" s="1038"/>
      <c r="H147" s="1038"/>
      <c r="I147" s="1038"/>
      <c r="J147" s="1038"/>
      <c r="K147" s="1038"/>
      <c r="L147" s="1038"/>
      <c r="M147" s="1057"/>
      <c r="N147" s="663"/>
      <c r="O147" s="663"/>
      <c r="P147" s="663"/>
      <c r="Q147" s="663"/>
      <c r="R147" s="663"/>
      <c r="S147" s="663"/>
      <c r="T147" s="663"/>
      <c r="U147" s="663"/>
      <c r="V147" s="663"/>
      <c r="W147" s="663"/>
      <c r="X147" s="663"/>
      <c r="Y147" s="663"/>
      <c r="Z147" s="663"/>
      <c r="AA147" s="663"/>
      <c r="AB147" s="663"/>
      <c r="AC147" s="663"/>
      <c r="AD147" s="663"/>
    </row>
    <row r="148" spans="1:30" ht="15.75" customHeight="1" x14ac:dyDescent="0.2">
      <c r="A148" s="1037" t="s">
        <v>1092</v>
      </c>
      <c r="B148" s="1038"/>
      <c r="C148" s="1038"/>
      <c r="D148" s="1039"/>
      <c r="E148" s="764" t="str">
        <f>IF(N35=1,"Complete","Incomplete")</f>
        <v>Complete</v>
      </c>
      <c r="F148" s="1056" t="s">
        <v>1093</v>
      </c>
      <c r="G148" s="1038"/>
      <c r="H148" s="1038"/>
      <c r="I148" s="1038"/>
      <c r="J148" s="1038"/>
      <c r="K148" s="1038"/>
      <c r="L148" s="1038"/>
      <c r="M148" s="1057"/>
      <c r="N148" s="663"/>
      <c r="O148" s="663"/>
      <c r="P148" s="663"/>
      <c r="Q148" s="663"/>
      <c r="R148" s="663"/>
      <c r="S148" s="663"/>
      <c r="T148" s="663"/>
      <c r="U148" s="663"/>
      <c r="V148" s="663"/>
      <c r="W148" s="663"/>
      <c r="X148" s="663"/>
      <c r="Y148" s="663"/>
      <c r="Z148" s="663"/>
      <c r="AA148" s="663"/>
      <c r="AB148" s="663"/>
      <c r="AC148" s="663"/>
      <c r="AD148" s="663"/>
    </row>
    <row r="149" spans="1:30" ht="15.75" customHeight="1" x14ac:dyDescent="0.2">
      <c r="A149" s="1037" t="s">
        <v>1094</v>
      </c>
      <c r="B149" s="1038"/>
      <c r="C149" s="1038"/>
      <c r="D149" s="1039"/>
      <c r="E149" s="764" t="str">
        <f>IF(N37=1,"Complete","Incomplete")</f>
        <v>Complete</v>
      </c>
      <c r="F149" s="1056" t="s">
        <v>1095</v>
      </c>
      <c r="G149" s="1038"/>
      <c r="H149" s="1038"/>
      <c r="I149" s="1038"/>
      <c r="J149" s="1038"/>
      <c r="K149" s="1038"/>
      <c r="L149" s="1038"/>
      <c r="M149" s="1057"/>
      <c r="N149" s="663"/>
      <c r="O149" s="663"/>
      <c r="P149" s="663"/>
      <c r="Q149" s="663"/>
      <c r="R149" s="663"/>
      <c r="S149" s="663"/>
      <c r="T149" s="663"/>
      <c r="U149" s="663"/>
      <c r="V149" s="663"/>
      <c r="W149" s="663"/>
      <c r="X149" s="663"/>
      <c r="Y149" s="663"/>
      <c r="Z149" s="663"/>
      <c r="AA149" s="663"/>
      <c r="AB149" s="663"/>
      <c r="AC149" s="663"/>
      <c r="AD149" s="663"/>
    </row>
    <row r="150" spans="1:30" ht="15.75" customHeight="1" x14ac:dyDescent="0.2">
      <c r="A150" s="1037" t="s">
        <v>1096</v>
      </c>
      <c r="B150" s="1038"/>
      <c r="C150" s="1038"/>
      <c r="D150" s="1039"/>
      <c r="E150" s="764" t="str">
        <f t="shared" ref="E150:E151" si="4">IF(N43=1,"Complete","Incomplete")</f>
        <v>Complete</v>
      </c>
      <c r="F150" s="1056" t="s">
        <v>1097</v>
      </c>
      <c r="G150" s="1038"/>
      <c r="H150" s="1038"/>
      <c r="I150" s="1038"/>
      <c r="J150" s="1038"/>
      <c r="K150" s="1038"/>
      <c r="L150" s="1038"/>
      <c r="M150" s="1057"/>
      <c r="N150" s="663"/>
      <c r="O150" s="663"/>
      <c r="P150" s="663"/>
      <c r="Q150" s="663"/>
      <c r="R150" s="663"/>
      <c r="S150" s="663"/>
      <c r="T150" s="663"/>
      <c r="U150" s="663"/>
      <c r="V150" s="663"/>
      <c r="W150" s="663"/>
      <c r="X150" s="663"/>
      <c r="Y150" s="663"/>
      <c r="Z150" s="663"/>
      <c r="AA150" s="663"/>
      <c r="AB150" s="663"/>
      <c r="AC150" s="663"/>
      <c r="AD150" s="663"/>
    </row>
    <row r="151" spans="1:30" ht="15.75" customHeight="1" x14ac:dyDescent="0.2">
      <c r="A151" s="1037" t="s">
        <v>1098</v>
      </c>
      <c r="B151" s="1038"/>
      <c r="C151" s="1038"/>
      <c r="D151" s="1039"/>
      <c r="E151" s="764" t="str">
        <f t="shared" si="4"/>
        <v>Complete</v>
      </c>
      <c r="F151" s="1056" t="s">
        <v>1099</v>
      </c>
      <c r="G151" s="1038"/>
      <c r="H151" s="1038"/>
      <c r="I151" s="1038"/>
      <c r="J151" s="1038"/>
      <c r="K151" s="1038"/>
      <c r="L151" s="1038"/>
      <c r="M151" s="1057"/>
      <c r="N151" s="663"/>
      <c r="O151" s="663"/>
      <c r="P151" s="663"/>
      <c r="Q151" s="663"/>
      <c r="R151" s="663"/>
      <c r="S151" s="663"/>
      <c r="T151" s="663"/>
      <c r="U151" s="663"/>
      <c r="V151" s="663"/>
      <c r="W151" s="663"/>
      <c r="X151" s="663"/>
      <c r="Y151" s="663"/>
      <c r="Z151" s="663"/>
      <c r="AA151" s="663"/>
      <c r="AB151" s="663"/>
      <c r="AC151" s="663"/>
      <c r="AD151" s="663"/>
    </row>
    <row r="152" spans="1:30" ht="15.75" customHeight="1" x14ac:dyDescent="0.2">
      <c r="A152" s="1037" t="s">
        <v>1100</v>
      </c>
      <c r="B152" s="1038"/>
      <c r="C152" s="1038"/>
      <c r="D152" s="1039"/>
      <c r="E152" s="764" t="str">
        <f>IF(N90=1,"Complete","Incomplete")</f>
        <v>Complete</v>
      </c>
      <c r="F152" s="1056" t="s">
        <v>1101</v>
      </c>
      <c r="G152" s="1038"/>
      <c r="H152" s="1038"/>
      <c r="I152" s="1038"/>
      <c r="J152" s="1038"/>
      <c r="K152" s="1038"/>
      <c r="L152" s="1038"/>
      <c r="M152" s="1057"/>
      <c r="N152" s="663"/>
      <c r="O152" s="663"/>
      <c r="P152" s="663"/>
      <c r="Q152" s="663"/>
      <c r="R152" s="663"/>
      <c r="S152" s="663"/>
      <c r="T152" s="663"/>
      <c r="U152" s="663"/>
      <c r="V152" s="663"/>
      <c r="W152" s="663"/>
      <c r="X152" s="663"/>
      <c r="Y152" s="663"/>
      <c r="Z152" s="663"/>
      <c r="AA152" s="663"/>
      <c r="AB152" s="663"/>
      <c r="AC152" s="663"/>
      <c r="AD152" s="663"/>
    </row>
    <row r="153" spans="1:30" ht="15.75" customHeight="1" x14ac:dyDescent="0.2">
      <c r="A153" s="1037" t="s">
        <v>1102</v>
      </c>
      <c r="B153" s="1038"/>
      <c r="C153" s="1038"/>
      <c r="D153" s="1039"/>
      <c r="E153" s="764" t="str">
        <f>IF(N93=1,"Complete","Incomplete")</f>
        <v>Complete</v>
      </c>
      <c r="F153" s="1056" t="s">
        <v>1103</v>
      </c>
      <c r="G153" s="1038"/>
      <c r="H153" s="1038"/>
      <c r="I153" s="1038"/>
      <c r="J153" s="1038"/>
      <c r="K153" s="1038"/>
      <c r="L153" s="1038"/>
      <c r="M153" s="1057"/>
      <c r="N153" s="663"/>
      <c r="O153" s="663"/>
      <c r="P153" s="663"/>
      <c r="Q153" s="663"/>
      <c r="R153" s="663"/>
      <c r="S153" s="663"/>
      <c r="T153" s="663"/>
      <c r="U153" s="663"/>
      <c r="V153" s="663"/>
      <c r="W153" s="663"/>
      <c r="X153" s="663"/>
      <c r="Y153" s="663"/>
      <c r="Z153" s="663"/>
      <c r="AA153" s="663"/>
      <c r="AB153" s="663"/>
      <c r="AC153" s="663"/>
      <c r="AD153" s="663"/>
    </row>
    <row r="154" spans="1:30" ht="15.75" customHeight="1" x14ac:dyDescent="0.2">
      <c r="A154" s="1037" t="s">
        <v>1104</v>
      </c>
      <c r="B154" s="1038"/>
      <c r="C154" s="1038"/>
      <c r="D154" s="1039"/>
      <c r="E154" s="764" t="str">
        <f t="shared" ref="E154:E156" si="5">IF(N100=1,"Complete","Incomplete")</f>
        <v>Complete</v>
      </c>
      <c r="F154" s="1056" t="s">
        <v>1105</v>
      </c>
      <c r="G154" s="1038"/>
      <c r="H154" s="1038"/>
      <c r="I154" s="1038"/>
      <c r="J154" s="1038"/>
      <c r="K154" s="1038"/>
      <c r="L154" s="1038"/>
      <c r="M154" s="1057"/>
      <c r="N154" s="663"/>
      <c r="O154" s="663"/>
      <c r="P154" s="663"/>
      <c r="Q154" s="663"/>
      <c r="R154" s="663"/>
      <c r="S154" s="663"/>
      <c r="T154" s="663"/>
      <c r="U154" s="663"/>
      <c r="V154" s="663"/>
      <c r="W154" s="663"/>
      <c r="X154" s="663"/>
      <c r="Y154" s="663"/>
      <c r="Z154" s="663"/>
      <c r="AA154" s="663"/>
      <c r="AB154" s="663"/>
      <c r="AC154" s="663"/>
      <c r="AD154" s="663"/>
    </row>
    <row r="155" spans="1:30" ht="15.75" customHeight="1" x14ac:dyDescent="0.2">
      <c r="A155" s="1037" t="s">
        <v>1106</v>
      </c>
      <c r="B155" s="1038"/>
      <c r="C155" s="1038"/>
      <c r="D155" s="1039"/>
      <c r="E155" s="764" t="str">
        <f t="shared" si="5"/>
        <v>Complete</v>
      </c>
      <c r="F155" s="1056" t="s">
        <v>1107</v>
      </c>
      <c r="G155" s="1038"/>
      <c r="H155" s="1038"/>
      <c r="I155" s="1038"/>
      <c r="J155" s="1038"/>
      <c r="K155" s="1038"/>
      <c r="L155" s="1038"/>
      <c r="M155" s="1057"/>
      <c r="N155" s="663"/>
      <c r="O155" s="663"/>
      <c r="P155" s="663"/>
      <c r="Q155" s="663"/>
      <c r="R155" s="663"/>
      <c r="S155" s="663"/>
      <c r="T155" s="663"/>
      <c r="U155" s="663"/>
      <c r="V155" s="663"/>
      <c r="W155" s="663"/>
      <c r="X155" s="663"/>
      <c r="Y155" s="663"/>
      <c r="Z155" s="663"/>
      <c r="AA155" s="663"/>
      <c r="AB155" s="663"/>
      <c r="AC155" s="663"/>
      <c r="AD155" s="663"/>
    </row>
    <row r="156" spans="1:30" ht="15.75" customHeight="1" x14ac:dyDescent="0.2">
      <c r="A156" s="1037" t="s">
        <v>1108</v>
      </c>
      <c r="B156" s="1038"/>
      <c r="C156" s="1038"/>
      <c r="D156" s="1039"/>
      <c r="E156" s="764" t="str">
        <f t="shared" si="5"/>
        <v>Complete</v>
      </c>
      <c r="F156" s="1056" t="s">
        <v>1109</v>
      </c>
      <c r="G156" s="1038"/>
      <c r="H156" s="1038"/>
      <c r="I156" s="1038"/>
      <c r="J156" s="1038"/>
      <c r="K156" s="1038"/>
      <c r="L156" s="1038"/>
      <c r="M156" s="1057"/>
      <c r="N156" s="663"/>
      <c r="O156" s="663"/>
      <c r="P156" s="663"/>
      <c r="Q156" s="663"/>
      <c r="R156" s="663"/>
      <c r="S156" s="663"/>
      <c r="T156" s="663"/>
      <c r="U156" s="663"/>
      <c r="V156" s="663"/>
      <c r="W156" s="663"/>
      <c r="X156" s="663"/>
      <c r="Y156" s="663"/>
      <c r="Z156" s="663"/>
      <c r="AA156" s="663"/>
      <c r="AB156" s="663"/>
      <c r="AC156" s="663"/>
      <c r="AD156" s="663"/>
    </row>
    <row r="157" spans="1:30" ht="15.75" customHeight="1" x14ac:dyDescent="0.2">
      <c r="A157" s="1037" t="s">
        <v>1110</v>
      </c>
      <c r="B157" s="1038"/>
      <c r="C157" s="1038"/>
      <c r="D157" s="1039"/>
      <c r="E157" s="764" t="str">
        <f>IF(N104=1,"Complete","Incomplete")</f>
        <v>Complete</v>
      </c>
      <c r="F157" s="1056" t="s">
        <v>1095</v>
      </c>
      <c r="G157" s="1038"/>
      <c r="H157" s="1038"/>
      <c r="I157" s="1038"/>
      <c r="J157" s="1038"/>
      <c r="K157" s="1038"/>
      <c r="L157" s="1038"/>
      <c r="M157" s="1057"/>
      <c r="N157" s="663"/>
      <c r="O157" s="663"/>
      <c r="P157" s="663"/>
      <c r="Q157" s="663"/>
      <c r="R157" s="663"/>
      <c r="S157" s="663"/>
      <c r="T157" s="663"/>
      <c r="U157" s="663"/>
      <c r="V157" s="663"/>
      <c r="W157" s="663"/>
      <c r="X157" s="663"/>
      <c r="Y157" s="663"/>
      <c r="Z157" s="663"/>
      <c r="AA157" s="663"/>
      <c r="AB157" s="663"/>
      <c r="AC157" s="663"/>
      <c r="AD157" s="663"/>
    </row>
    <row r="158" spans="1:30" ht="15.75" customHeight="1" x14ac:dyDescent="0.2">
      <c r="A158" s="1037" t="s">
        <v>1111</v>
      </c>
      <c r="B158" s="1038"/>
      <c r="C158" s="1038"/>
      <c r="D158" s="1039"/>
      <c r="E158" s="764" t="str">
        <f>IF(N108=1,"Complete","Incomplete")</f>
        <v>Complete</v>
      </c>
      <c r="F158" s="1056" t="s">
        <v>1112</v>
      </c>
      <c r="G158" s="1038"/>
      <c r="H158" s="1038"/>
      <c r="I158" s="1038"/>
      <c r="J158" s="1038"/>
      <c r="K158" s="1038"/>
      <c r="L158" s="1038"/>
      <c r="M158" s="1057"/>
      <c r="N158" s="663"/>
      <c r="O158" s="663"/>
      <c r="P158" s="663"/>
      <c r="Q158" s="663"/>
      <c r="R158" s="663"/>
      <c r="S158" s="663"/>
      <c r="T158" s="663"/>
      <c r="U158" s="663"/>
      <c r="V158" s="663"/>
      <c r="W158" s="663"/>
      <c r="X158" s="663"/>
      <c r="Y158" s="663"/>
      <c r="Z158" s="663"/>
      <c r="AA158" s="663"/>
      <c r="AB158" s="663"/>
      <c r="AC158" s="663"/>
      <c r="AD158" s="663"/>
    </row>
    <row r="159" spans="1:30" ht="15.75" customHeight="1" x14ac:dyDescent="0.2">
      <c r="A159" s="1037" t="s">
        <v>1113</v>
      </c>
      <c r="B159" s="1038"/>
      <c r="C159" s="1038"/>
      <c r="D159" s="1039"/>
      <c r="E159" s="764" t="str">
        <f>IF(N111=1,"Complete","Incomplete")</f>
        <v>Complete</v>
      </c>
      <c r="F159" s="1056" t="s">
        <v>1095</v>
      </c>
      <c r="G159" s="1038"/>
      <c r="H159" s="1038"/>
      <c r="I159" s="1038"/>
      <c r="J159" s="1038"/>
      <c r="K159" s="1038"/>
      <c r="L159" s="1038"/>
      <c r="M159" s="1057"/>
      <c r="N159" s="663"/>
      <c r="O159" s="663"/>
      <c r="P159" s="663"/>
      <c r="Q159" s="663"/>
      <c r="R159" s="663"/>
      <c r="S159" s="663"/>
      <c r="T159" s="663"/>
      <c r="U159" s="663"/>
      <c r="V159" s="663"/>
      <c r="W159" s="663"/>
      <c r="X159" s="663"/>
      <c r="Y159" s="663"/>
      <c r="Z159" s="663"/>
      <c r="AA159" s="663"/>
      <c r="AB159" s="663"/>
      <c r="AC159" s="663"/>
      <c r="AD159" s="663"/>
    </row>
    <row r="160" spans="1:30" ht="15.75" customHeight="1" x14ac:dyDescent="0.2">
      <c r="A160" s="1037" t="s">
        <v>1114</v>
      </c>
      <c r="B160" s="1038"/>
      <c r="C160" s="1038"/>
      <c r="D160" s="1039"/>
      <c r="E160" s="764" t="str">
        <f>IF(N115=1,"Complete","Incomplete")</f>
        <v>Complete</v>
      </c>
      <c r="F160" s="1056" t="s">
        <v>1112</v>
      </c>
      <c r="G160" s="1038"/>
      <c r="H160" s="1038"/>
      <c r="I160" s="1038"/>
      <c r="J160" s="1038"/>
      <c r="K160" s="1038"/>
      <c r="L160" s="1038"/>
      <c r="M160" s="1057"/>
      <c r="N160" s="663"/>
      <c r="O160" s="663"/>
      <c r="P160" s="663"/>
      <c r="Q160" s="663"/>
      <c r="R160" s="663"/>
      <c r="S160" s="663"/>
      <c r="T160" s="663"/>
      <c r="U160" s="663"/>
      <c r="V160" s="663"/>
      <c r="W160" s="663"/>
      <c r="X160" s="663"/>
      <c r="Y160" s="663"/>
      <c r="Z160" s="663"/>
      <c r="AA160" s="663"/>
      <c r="AB160" s="663"/>
      <c r="AC160" s="663"/>
      <c r="AD160" s="663"/>
    </row>
    <row r="161" spans="1:30" ht="15.75" customHeight="1" x14ac:dyDescent="0.2">
      <c r="A161" s="1037" t="s">
        <v>1115</v>
      </c>
      <c r="B161" s="1038"/>
      <c r="C161" s="1038"/>
      <c r="D161" s="1039"/>
      <c r="E161" s="764" t="str">
        <f>IF(N118=1,"Complete","Incomplete")</f>
        <v>Complete</v>
      </c>
      <c r="F161" s="1056" t="s">
        <v>1095</v>
      </c>
      <c r="G161" s="1038"/>
      <c r="H161" s="1038"/>
      <c r="I161" s="1038"/>
      <c r="J161" s="1038"/>
      <c r="K161" s="1038"/>
      <c r="L161" s="1038"/>
      <c r="M161" s="1057"/>
      <c r="N161" s="663"/>
      <c r="O161" s="663"/>
      <c r="P161" s="663"/>
      <c r="Q161" s="663"/>
      <c r="R161" s="663"/>
      <c r="S161" s="663"/>
      <c r="T161" s="663"/>
      <c r="U161" s="663"/>
      <c r="V161" s="663"/>
      <c r="W161" s="663"/>
      <c r="X161" s="663"/>
      <c r="Y161" s="663"/>
      <c r="Z161" s="663"/>
      <c r="AA161" s="663"/>
      <c r="AB161" s="663"/>
      <c r="AC161" s="663"/>
      <c r="AD161" s="663"/>
    </row>
    <row r="162" spans="1:30" ht="15.75" customHeight="1" x14ac:dyDescent="0.2">
      <c r="A162" s="1037" t="s">
        <v>1116</v>
      </c>
      <c r="B162" s="1038"/>
      <c r="C162" s="1038"/>
      <c r="D162" s="1039"/>
      <c r="E162" s="764" t="str">
        <f>IF(N122=1,"Complete","Incomplete")</f>
        <v>Complete</v>
      </c>
      <c r="F162" s="1056" t="s">
        <v>1112</v>
      </c>
      <c r="G162" s="1038"/>
      <c r="H162" s="1038"/>
      <c r="I162" s="1038"/>
      <c r="J162" s="1038"/>
      <c r="K162" s="1038"/>
      <c r="L162" s="1038"/>
      <c r="M162" s="1057"/>
      <c r="N162" s="663"/>
      <c r="O162" s="663"/>
      <c r="P162" s="663"/>
      <c r="Q162" s="663"/>
      <c r="R162" s="663"/>
      <c r="S162" s="663"/>
      <c r="T162" s="663"/>
      <c r="U162" s="663"/>
      <c r="V162" s="663"/>
      <c r="W162" s="663"/>
      <c r="X162" s="663"/>
      <c r="Y162" s="663"/>
      <c r="Z162" s="663"/>
      <c r="AA162" s="663"/>
      <c r="AB162" s="663"/>
      <c r="AC162" s="663"/>
      <c r="AD162" s="663"/>
    </row>
    <row r="163" spans="1:30" ht="15.75" customHeight="1" x14ac:dyDescent="0.2">
      <c r="A163" s="1037" t="s">
        <v>1117</v>
      </c>
      <c r="B163" s="1038"/>
      <c r="C163" s="1038"/>
      <c r="D163" s="1039"/>
      <c r="E163" s="764" t="str">
        <f>IF(N130=1,"Complete","Incomplete")</f>
        <v>Complete</v>
      </c>
      <c r="F163" s="1056" t="s">
        <v>1118</v>
      </c>
      <c r="G163" s="1038"/>
      <c r="H163" s="1038"/>
      <c r="I163" s="1038"/>
      <c r="J163" s="1038"/>
      <c r="K163" s="1038"/>
      <c r="L163" s="1038"/>
      <c r="M163" s="1057"/>
      <c r="N163" s="663"/>
      <c r="O163" s="663"/>
      <c r="P163" s="663"/>
      <c r="Q163" s="663"/>
      <c r="R163" s="663"/>
      <c r="S163" s="663"/>
      <c r="T163" s="663"/>
      <c r="U163" s="663"/>
      <c r="V163" s="663"/>
      <c r="W163" s="663"/>
      <c r="X163" s="663"/>
      <c r="Y163" s="663"/>
      <c r="Z163" s="663"/>
      <c r="AA163" s="663"/>
      <c r="AB163" s="663"/>
      <c r="AC163" s="663"/>
      <c r="AD163" s="663"/>
    </row>
    <row r="164" spans="1:30" ht="15.75" customHeight="1" x14ac:dyDescent="0.2">
      <c r="A164" s="1037" t="s">
        <v>1119</v>
      </c>
      <c r="B164" s="1038"/>
      <c r="C164" s="1038"/>
      <c r="D164" s="1039"/>
      <c r="E164" s="764" t="str">
        <f>IF(N133=1,"Complete","Incomplete")</f>
        <v>Complete</v>
      </c>
      <c r="F164" s="1056" t="s">
        <v>1118</v>
      </c>
      <c r="G164" s="1038"/>
      <c r="H164" s="1038"/>
      <c r="I164" s="1038"/>
      <c r="J164" s="1038"/>
      <c r="K164" s="1038"/>
      <c r="L164" s="1038"/>
      <c r="M164" s="1057"/>
      <c r="N164" s="663"/>
      <c r="O164" s="663"/>
      <c r="P164" s="663"/>
      <c r="Q164" s="663"/>
      <c r="R164" s="663"/>
      <c r="S164" s="663"/>
      <c r="T164" s="663"/>
      <c r="U164" s="663"/>
      <c r="V164" s="663"/>
      <c r="W164" s="663"/>
      <c r="X164" s="663"/>
      <c r="Y164" s="663"/>
      <c r="Z164" s="663"/>
      <c r="AA164" s="663"/>
      <c r="AB164" s="663"/>
      <c r="AC164" s="663"/>
      <c r="AD164" s="663"/>
    </row>
    <row r="165" spans="1:30" ht="15.75" customHeight="1" x14ac:dyDescent="0.2">
      <c r="A165" s="1037" t="s">
        <v>1120</v>
      </c>
      <c r="B165" s="1038"/>
      <c r="C165" s="1038"/>
      <c r="D165" s="1039"/>
      <c r="E165" s="764" t="str">
        <f>IF(N135=1,"Complete","Incomplete")</f>
        <v>Complete</v>
      </c>
      <c r="F165" s="1056" t="s">
        <v>1121</v>
      </c>
      <c r="G165" s="1038"/>
      <c r="H165" s="1038"/>
      <c r="I165" s="1038"/>
      <c r="J165" s="1038"/>
      <c r="K165" s="1038"/>
      <c r="L165" s="1038"/>
      <c r="M165" s="1057"/>
      <c r="N165" s="663"/>
      <c r="O165" s="663"/>
      <c r="P165" s="663"/>
      <c r="Q165" s="663"/>
      <c r="R165" s="663"/>
      <c r="S165" s="663"/>
      <c r="T165" s="663"/>
      <c r="U165" s="663"/>
      <c r="V165" s="663"/>
      <c r="W165" s="663"/>
      <c r="X165" s="663"/>
      <c r="Y165" s="663"/>
      <c r="Z165" s="663"/>
      <c r="AA165" s="663"/>
      <c r="AB165" s="663"/>
      <c r="AC165" s="663"/>
      <c r="AD165" s="663"/>
    </row>
    <row r="166" spans="1:30" ht="15.75" customHeight="1" x14ac:dyDescent="0.2">
      <c r="A166" s="1037" t="s">
        <v>1122</v>
      </c>
      <c r="B166" s="1038"/>
      <c r="C166" s="1038"/>
      <c r="D166" s="1039"/>
      <c r="E166" s="764" t="str">
        <f t="shared" ref="E166:E167" si="6">IF(N137=1,"Complete","Incomplete")</f>
        <v>Complete</v>
      </c>
      <c r="F166" s="1056" t="s">
        <v>1123</v>
      </c>
      <c r="G166" s="1038"/>
      <c r="H166" s="1038"/>
      <c r="I166" s="1038"/>
      <c r="J166" s="1038"/>
      <c r="K166" s="1038"/>
      <c r="L166" s="1038"/>
      <c r="M166" s="1057"/>
      <c r="N166" s="663"/>
      <c r="O166" s="663"/>
      <c r="P166" s="663"/>
      <c r="Q166" s="663"/>
      <c r="R166" s="663"/>
      <c r="S166" s="663"/>
      <c r="T166" s="663"/>
      <c r="U166" s="663"/>
      <c r="V166" s="663"/>
      <c r="W166" s="663"/>
      <c r="X166" s="663"/>
      <c r="Y166" s="663"/>
      <c r="Z166" s="663"/>
      <c r="AA166" s="663"/>
      <c r="AB166" s="663"/>
      <c r="AC166" s="663"/>
      <c r="AD166" s="663"/>
    </row>
    <row r="167" spans="1:30" ht="15.75" customHeight="1" x14ac:dyDescent="0.2">
      <c r="A167" s="1040" t="s">
        <v>1124</v>
      </c>
      <c r="B167" s="954"/>
      <c r="C167" s="954"/>
      <c r="D167" s="1041"/>
      <c r="E167" s="765" t="str">
        <f t="shared" si="6"/>
        <v>Complete</v>
      </c>
      <c r="F167" s="1066" t="s">
        <v>1121</v>
      </c>
      <c r="G167" s="954"/>
      <c r="H167" s="954"/>
      <c r="I167" s="954"/>
      <c r="J167" s="954"/>
      <c r="K167" s="954"/>
      <c r="L167" s="954"/>
      <c r="M167" s="955"/>
      <c r="N167" s="663"/>
      <c r="O167" s="663"/>
      <c r="P167" s="663"/>
      <c r="Q167" s="663"/>
      <c r="R167" s="663"/>
      <c r="S167" s="663"/>
      <c r="T167" s="663"/>
      <c r="U167" s="663"/>
      <c r="V167" s="663"/>
      <c r="W167" s="663"/>
      <c r="X167" s="663"/>
      <c r="Y167" s="663"/>
      <c r="Z167" s="663"/>
      <c r="AA167" s="663"/>
      <c r="AB167" s="663"/>
      <c r="AC167" s="663"/>
      <c r="AD167" s="663"/>
    </row>
    <row r="168" spans="1:30" ht="15.75" customHeight="1" x14ac:dyDescent="0.2">
      <c r="A168" s="663"/>
      <c r="B168" s="663"/>
      <c r="C168" s="663"/>
      <c r="D168" s="663"/>
      <c r="E168" s="663"/>
      <c r="F168" s="663"/>
      <c r="G168" s="663"/>
      <c r="H168" s="663"/>
      <c r="I168" s="663"/>
      <c r="J168" s="663"/>
      <c r="K168" s="663"/>
      <c r="L168" s="663"/>
      <c r="M168" s="663"/>
      <c r="N168" s="663"/>
      <c r="O168" s="663"/>
      <c r="P168" s="663"/>
      <c r="Q168" s="663"/>
      <c r="R168" s="663"/>
      <c r="S168" s="663"/>
      <c r="T168" s="663"/>
      <c r="U168" s="663"/>
      <c r="V168" s="663"/>
      <c r="W168" s="663"/>
      <c r="X168" s="663"/>
      <c r="Y168" s="663"/>
      <c r="Z168" s="663"/>
      <c r="AA168" s="663"/>
      <c r="AB168" s="663"/>
      <c r="AC168" s="663"/>
      <c r="AD168" s="663"/>
    </row>
    <row r="169" spans="1:30" ht="15.75" customHeight="1" x14ac:dyDescent="0.2">
      <c r="A169" s="663"/>
      <c r="B169" s="663"/>
      <c r="C169" s="663"/>
      <c r="D169" s="663"/>
      <c r="E169" s="663"/>
      <c r="F169" s="663"/>
      <c r="G169" s="663"/>
      <c r="H169" s="663"/>
      <c r="I169" s="663"/>
      <c r="J169" s="663"/>
      <c r="K169" s="663"/>
      <c r="L169" s="663"/>
      <c r="M169" s="663"/>
      <c r="N169" s="663"/>
      <c r="O169" s="663"/>
      <c r="P169" s="663"/>
      <c r="Q169" s="663"/>
      <c r="R169" s="663"/>
      <c r="S169" s="663"/>
      <c r="T169" s="663"/>
      <c r="U169" s="663"/>
      <c r="V169" s="663"/>
      <c r="W169" s="663"/>
      <c r="X169" s="663"/>
      <c r="Y169" s="663"/>
      <c r="Z169" s="663"/>
      <c r="AA169" s="663"/>
      <c r="AB169" s="663"/>
      <c r="AC169" s="663"/>
      <c r="AD169" s="663"/>
    </row>
    <row r="170" spans="1:30" ht="15.75" customHeight="1" x14ac:dyDescent="0.2">
      <c r="A170" s="663"/>
      <c r="B170" s="663"/>
      <c r="C170" s="663"/>
      <c r="D170" s="663"/>
      <c r="E170" s="663"/>
      <c r="F170" s="663"/>
      <c r="G170" s="663"/>
      <c r="H170" s="663"/>
      <c r="I170" s="663"/>
      <c r="J170" s="663"/>
      <c r="K170" s="663"/>
      <c r="L170" s="663"/>
      <c r="M170" s="663"/>
      <c r="N170" s="663"/>
      <c r="O170" s="663"/>
      <c r="P170" s="663"/>
      <c r="Q170" s="663"/>
      <c r="R170" s="663"/>
      <c r="S170" s="663"/>
      <c r="T170" s="663"/>
      <c r="U170" s="663"/>
      <c r="V170" s="663"/>
      <c r="W170" s="663"/>
      <c r="X170" s="663"/>
      <c r="Y170" s="663"/>
      <c r="Z170" s="663"/>
      <c r="AA170" s="663"/>
      <c r="AB170" s="663"/>
      <c r="AC170" s="663"/>
      <c r="AD170" s="663"/>
    </row>
    <row r="171" spans="1:30" ht="15.75" customHeight="1" x14ac:dyDescent="0.2">
      <c r="A171" s="663"/>
      <c r="B171" s="663"/>
      <c r="C171" s="663"/>
      <c r="D171" s="663"/>
      <c r="E171" s="663"/>
      <c r="F171" s="663"/>
      <c r="G171" s="663"/>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row>
    <row r="172" spans="1:30" ht="15.75" customHeight="1" x14ac:dyDescent="0.2">
      <c r="A172" s="663"/>
      <c r="B172" s="663"/>
      <c r="C172" s="663"/>
      <c r="D172" s="663"/>
      <c r="E172" s="663"/>
      <c r="F172" s="663"/>
      <c r="G172" s="663"/>
      <c r="H172" s="663"/>
      <c r="I172" s="663"/>
      <c r="J172" s="663"/>
      <c r="K172" s="663"/>
      <c r="L172" s="663"/>
      <c r="M172" s="663"/>
      <c r="N172" s="663"/>
      <c r="O172" s="663"/>
      <c r="P172" s="663"/>
      <c r="Q172" s="663"/>
      <c r="R172" s="663"/>
      <c r="S172" s="663"/>
      <c r="T172" s="663"/>
      <c r="U172" s="663"/>
      <c r="V172" s="663"/>
      <c r="W172" s="663"/>
      <c r="X172" s="663"/>
      <c r="Y172" s="663"/>
      <c r="Z172" s="663"/>
      <c r="AA172" s="663"/>
      <c r="AB172" s="663"/>
      <c r="AC172" s="663"/>
      <c r="AD172" s="663"/>
    </row>
    <row r="173" spans="1:30" ht="15.75" customHeight="1" x14ac:dyDescent="0.2">
      <c r="A173" s="663"/>
      <c r="B173" s="663"/>
      <c r="C173" s="663"/>
      <c r="D173" s="663"/>
      <c r="E173" s="663"/>
      <c r="F173" s="663"/>
      <c r="G173" s="663"/>
      <c r="H173" s="663"/>
      <c r="I173" s="663"/>
      <c r="J173" s="663"/>
      <c r="K173" s="663"/>
      <c r="L173" s="663"/>
      <c r="M173" s="663"/>
      <c r="N173" s="663"/>
      <c r="O173" s="663"/>
      <c r="P173" s="663"/>
      <c r="Q173" s="663"/>
      <c r="R173" s="663"/>
      <c r="S173" s="663"/>
      <c r="T173" s="663"/>
      <c r="U173" s="663"/>
      <c r="V173" s="663"/>
      <c r="W173" s="663"/>
      <c r="X173" s="663"/>
      <c r="Y173" s="663"/>
      <c r="Z173" s="663"/>
      <c r="AA173" s="663"/>
      <c r="AB173" s="663"/>
      <c r="AC173" s="663"/>
      <c r="AD173" s="663"/>
    </row>
    <row r="174" spans="1:30" ht="15.75" customHeight="1" x14ac:dyDescent="0.2">
      <c r="A174" s="663"/>
      <c r="B174" s="663"/>
      <c r="C174" s="663"/>
      <c r="D174" s="663"/>
      <c r="E174" s="663"/>
      <c r="F174" s="663"/>
      <c r="G174" s="663"/>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row>
    <row r="175" spans="1:30" ht="15.75" customHeight="1" x14ac:dyDescent="0.2">
      <c r="A175" s="663"/>
      <c r="B175" s="663"/>
      <c r="C175" s="663"/>
      <c r="D175" s="663"/>
      <c r="E175" s="663"/>
      <c r="F175" s="663"/>
      <c r="G175" s="663"/>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row>
    <row r="176" spans="1:30" ht="15.75" customHeight="1" x14ac:dyDescent="0.2">
      <c r="A176" s="663"/>
      <c r="B176" s="663"/>
      <c r="C176" s="663"/>
      <c r="D176" s="663"/>
      <c r="E176" s="663"/>
      <c r="F176" s="663"/>
      <c r="G176" s="663"/>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row>
    <row r="177" spans="1:30" ht="15.75" customHeight="1" x14ac:dyDescent="0.2">
      <c r="A177" s="663"/>
      <c r="B177" s="663"/>
      <c r="C177" s="663"/>
      <c r="D177" s="663"/>
      <c r="E177" s="663"/>
      <c r="F177" s="663"/>
      <c r="G177" s="663"/>
      <c r="H177" s="663"/>
      <c r="I177" s="663"/>
      <c r="J177" s="663"/>
      <c r="K177" s="663"/>
      <c r="L177" s="663"/>
      <c r="M177" s="663"/>
      <c r="N177" s="663"/>
      <c r="O177" s="663"/>
      <c r="P177" s="663"/>
      <c r="Q177" s="663"/>
      <c r="R177" s="663"/>
      <c r="S177" s="663"/>
      <c r="T177" s="663"/>
      <c r="U177" s="663"/>
      <c r="V177" s="663"/>
      <c r="W177" s="663"/>
      <c r="X177" s="663"/>
      <c r="Y177" s="663"/>
      <c r="Z177" s="663"/>
      <c r="AA177" s="663"/>
      <c r="AB177" s="663"/>
      <c r="AC177" s="663"/>
      <c r="AD177" s="663"/>
    </row>
    <row r="178" spans="1:30" ht="15.75" customHeight="1" x14ac:dyDescent="0.2">
      <c r="A178" s="663"/>
      <c r="B178" s="663"/>
      <c r="C178" s="663"/>
      <c r="D178" s="663"/>
      <c r="E178" s="663"/>
      <c r="F178" s="663"/>
      <c r="G178" s="663"/>
      <c r="H178" s="663"/>
      <c r="I178" s="663"/>
      <c r="J178" s="663"/>
      <c r="K178" s="663"/>
      <c r="L178" s="663"/>
      <c r="M178" s="663"/>
      <c r="N178" s="663"/>
      <c r="O178" s="663"/>
      <c r="P178" s="663"/>
      <c r="Q178" s="663"/>
      <c r="R178" s="663"/>
      <c r="S178" s="663"/>
      <c r="T178" s="663"/>
      <c r="U178" s="663"/>
      <c r="V178" s="663"/>
      <c r="W178" s="663"/>
      <c r="X178" s="663"/>
      <c r="Y178" s="663"/>
      <c r="Z178" s="663"/>
      <c r="AA178" s="663"/>
      <c r="AB178" s="663"/>
      <c r="AC178" s="663"/>
      <c r="AD178" s="663"/>
    </row>
    <row r="179" spans="1:30" ht="15.75" customHeight="1" x14ac:dyDescent="0.2">
      <c r="A179" s="663"/>
      <c r="B179" s="663"/>
      <c r="C179" s="663"/>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row>
    <row r="180" spans="1:30" ht="15.75" customHeight="1" x14ac:dyDescent="0.2">
      <c r="A180" s="663"/>
      <c r="B180" s="663"/>
      <c r="C180" s="663"/>
      <c r="D180" s="663"/>
      <c r="E180" s="663"/>
      <c r="F180" s="663"/>
      <c r="G180" s="663"/>
      <c r="H180" s="663"/>
      <c r="I180" s="663"/>
      <c r="J180" s="663"/>
      <c r="K180" s="663"/>
      <c r="L180" s="663"/>
      <c r="M180" s="663"/>
      <c r="N180" s="663"/>
      <c r="O180" s="663"/>
      <c r="P180" s="663"/>
      <c r="Q180" s="663"/>
      <c r="R180" s="663"/>
      <c r="S180" s="663"/>
      <c r="T180" s="663"/>
      <c r="U180" s="663"/>
      <c r="V180" s="663"/>
      <c r="W180" s="663"/>
      <c r="X180" s="663"/>
      <c r="Y180" s="663"/>
      <c r="Z180" s="663"/>
      <c r="AA180" s="663"/>
      <c r="AB180" s="663"/>
      <c r="AC180" s="663"/>
      <c r="AD180" s="663"/>
    </row>
    <row r="181" spans="1:30" ht="15.75" customHeight="1" x14ac:dyDescent="0.2">
      <c r="A181" s="663"/>
      <c r="B181" s="663"/>
      <c r="C181" s="663"/>
      <c r="D181" s="663"/>
      <c r="E181" s="663"/>
      <c r="F181" s="663"/>
      <c r="G181" s="663"/>
      <c r="H181" s="663"/>
      <c r="I181" s="663"/>
      <c r="J181" s="663"/>
      <c r="K181" s="663"/>
      <c r="L181" s="663"/>
      <c r="M181" s="663"/>
      <c r="N181" s="663"/>
      <c r="O181" s="663"/>
      <c r="P181" s="663"/>
      <c r="Q181" s="663"/>
      <c r="R181" s="663"/>
      <c r="S181" s="663"/>
      <c r="T181" s="663"/>
      <c r="U181" s="663"/>
      <c r="V181" s="663"/>
      <c r="W181" s="663"/>
      <c r="X181" s="663"/>
      <c r="Y181" s="663"/>
      <c r="Z181" s="663"/>
      <c r="AA181" s="663"/>
      <c r="AB181" s="663"/>
      <c r="AC181" s="663"/>
      <c r="AD181" s="663"/>
    </row>
    <row r="182" spans="1:30" ht="15.75" customHeight="1" x14ac:dyDescent="0.2">
      <c r="A182" s="663"/>
      <c r="B182" s="663"/>
      <c r="C182" s="663"/>
      <c r="D182" s="663"/>
      <c r="E182" s="663"/>
      <c r="F182" s="663"/>
      <c r="G182" s="663"/>
      <c r="H182" s="663"/>
      <c r="I182" s="663"/>
      <c r="J182" s="663"/>
      <c r="K182" s="663"/>
      <c r="L182" s="663"/>
      <c r="M182" s="663"/>
      <c r="N182" s="663"/>
      <c r="O182" s="663"/>
      <c r="P182" s="663"/>
      <c r="Q182" s="663"/>
      <c r="R182" s="663"/>
      <c r="S182" s="663"/>
      <c r="T182" s="663"/>
      <c r="U182" s="663"/>
      <c r="V182" s="663"/>
      <c r="W182" s="663"/>
      <c r="X182" s="663"/>
      <c r="Y182" s="663"/>
      <c r="Z182" s="663"/>
      <c r="AA182" s="663"/>
      <c r="AB182" s="663"/>
      <c r="AC182" s="663"/>
      <c r="AD182" s="663"/>
    </row>
    <row r="183" spans="1:30" ht="15.75" customHeight="1" x14ac:dyDescent="0.2">
      <c r="A183" s="663"/>
      <c r="B183" s="663"/>
      <c r="C183" s="663"/>
      <c r="D183" s="663"/>
      <c r="E183" s="663"/>
      <c r="F183" s="663"/>
      <c r="G183" s="663"/>
      <c r="H183" s="663"/>
      <c r="I183" s="663"/>
      <c r="J183" s="663"/>
      <c r="K183" s="663"/>
      <c r="L183" s="663"/>
      <c r="M183" s="663"/>
      <c r="N183" s="663"/>
      <c r="O183" s="663"/>
      <c r="P183" s="663"/>
      <c r="Q183" s="663"/>
      <c r="R183" s="663"/>
      <c r="S183" s="663"/>
      <c r="T183" s="663"/>
      <c r="U183" s="663"/>
      <c r="V183" s="663"/>
      <c r="W183" s="663"/>
      <c r="X183" s="663"/>
      <c r="Y183" s="663"/>
      <c r="Z183" s="663"/>
      <c r="AA183" s="663"/>
      <c r="AB183" s="663"/>
      <c r="AC183" s="663"/>
      <c r="AD183" s="663"/>
    </row>
    <row r="184" spans="1:30" ht="15.75" customHeight="1" x14ac:dyDescent="0.2">
      <c r="A184" s="663"/>
      <c r="B184" s="663"/>
      <c r="C184" s="663"/>
      <c r="D184" s="663"/>
      <c r="E184" s="663"/>
      <c r="F184" s="663"/>
      <c r="G184" s="663"/>
      <c r="H184" s="663"/>
      <c r="I184" s="663"/>
      <c r="J184" s="663"/>
      <c r="K184" s="663"/>
      <c r="L184" s="663"/>
      <c r="M184" s="663"/>
      <c r="N184" s="663"/>
      <c r="O184" s="663"/>
      <c r="P184" s="663"/>
      <c r="Q184" s="663"/>
      <c r="R184" s="663"/>
      <c r="S184" s="663"/>
      <c r="T184" s="663"/>
      <c r="U184" s="663"/>
      <c r="V184" s="663"/>
      <c r="W184" s="663"/>
      <c r="X184" s="663"/>
      <c r="Y184" s="663"/>
      <c r="Z184" s="663"/>
      <c r="AA184" s="663"/>
      <c r="AB184" s="663"/>
      <c r="AC184" s="663"/>
      <c r="AD184" s="663"/>
    </row>
    <row r="185" spans="1:30" ht="15.75" customHeight="1" x14ac:dyDescent="0.2">
      <c r="A185" s="663"/>
      <c r="B185" s="663"/>
      <c r="C185" s="663"/>
      <c r="D185" s="663"/>
      <c r="E185" s="663"/>
      <c r="F185" s="663"/>
      <c r="G185" s="663"/>
      <c r="H185" s="663"/>
      <c r="I185" s="663"/>
      <c r="J185" s="663"/>
      <c r="K185" s="663"/>
      <c r="L185" s="663"/>
      <c r="M185" s="663"/>
      <c r="N185" s="663"/>
      <c r="O185" s="663"/>
      <c r="P185" s="663"/>
      <c r="Q185" s="663"/>
      <c r="R185" s="663"/>
      <c r="S185" s="663"/>
      <c r="T185" s="663"/>
      <c r="U185" s="663"/>
      <c r="V185" s="663"/>
      <c r="W185" s="663"/>
      <c r="X185" s="663"/>
      <c r="Y185" s="663"/>
      <c r="Z185" s="663"/>
      <c r="AA185" s="663"/>
      <c r="AB185" s="663"/>
      <c r="AC185" s="663"/>
      <c r="AD185" s="663"/>
    </row>
    <row r="186" spans="1:30" ht="15.75" customHeight="1" x14ac:dyDescent="0.2">
      <c r="A186" s="663"/>
      <c r="B186" s="663"/>
      <c r="C186" s="663"/>
      <c r="D186" s="663"/>
      <c r="E186" s="663"/>
      <c r="F186" s="663"/>
      <c r="G186" s="663"/>
      <c r="H186" s="663"/>
      <c r="I186" s="663"/>
      <c r="J186" s="663"/>
      <c r="K186" s="663"/>
      <c r="L186" s="663"/>
      <c r="M186" s="663"/>
      <c r="N186" s="663"/>
      <c r="O186" s="663"/>
      <c r="P186" s="663"/>
      <c r="Q186" s="663"/>
      <c r="R186" s="663"/>
      <c r="S186" s="663"/>
      <c r="T186" s="663"/>
      <c r="U186" s="663"/>
      <c r="V186" s="663"/>
      <c r="W186" s="663"/>
      <c r="X186" s="663"/>
      <c r="Y186" s="663"/>
      <c r="Z186" s="663"/>
      <c r="AA186" s="663"/>
      <c r="AB186" s="663"/>
      <c r="AC186" s="663"/>
      <c r="AD186" s="663"/>
    </row>
    <row r="187" spans="1:30" ht="15.75" customHeight="1" x14ac:dyDescent="0.2">
      <c r="A187" s="663"/>
      <c r="B187" s="663"/>
      <c r="C187" s="663"/>
      <c r="D187" s="663"/>
      <c r="E187" s="663"/>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row>
    <row r="188" spans="1:30" ht="15.75" customHeight="1" x14ac:dyDescent="0.2">
      <c r="A188" s="663"/>
      <c r="B188" s="663"/>
      <c r="C188" s="663"/>
      <c r="D188" s="663"/>
      <c r="E188" s="663"/>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row>
    <row r="189" spans="1:30" ht="15.75" customHeight="1" x14ac:dyDescent="0.2">
      <c r="A189" s="663"/>
      <c r="B189" s="663"/>
      <c r="C189" s="663"/>
      <c r="D189" s="663"/>
      <c r="E189" s="663"/>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row>
    <row r="190" spans="1:30" ht="15.75" customHeight="1" x14ac:dyDescent="0.2">
      <c r="A190" s="663"/>
      <c r="B190" s="663"/>
      <c r="C190" s="663"/>
      <c r="D190" s="663"/>
      <c r="E190" s="663"/>
      <c r="F190" s="663"/>
      <c r="G190" s="663"/>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row>
    <row r="191" spans="1:30" ht="15.75" customHeight="1" x14ac:dyDescent="0.2">
      <c r="A191" s="663"/>
      <c r="B191" s="663"/>
      <c r="C191" s="663"/>
      <c r="D191" s="663"/>
      <c r="E191" s="663"/>
      <c r="F191" s="663"/>
      <c r="G191" s="663"/>
      <c r="H191" s="663"/>
      <c r="I191" s="663"/>
      <c r="J191" s="663"/>
      <c r="K191" s="663"/>
      <c r="L191" s="663"/>
      <c r="M191" s="663"/>
      <c r="N191" s="663"/>
      <c r="O191" s="663"/>
      <c r="P191" s="663"/>
      <c r="Q191" s="663"/>
      <c r="R191" s="663"/>
      <c r="S191" s="663"/>
      <c r="T191" s="663"/>
      <c r="U191" s="663"/>
      <c r="V191" s="663"/>
      <c r="W191" s="663"/>
      <c r="X191" s="663"/>
      <c r="Y191" s="663"/>
      <c r="Z191" s="663"/>
      <c r="AA191" s="663"/>
      <c r="AB191" s="663"/>
      <c r="AC191" s="663"/>
      <c r="AD191" s="663"/>
    </row>
    <row r="192" spans="1:30" ht="15.75" customHeight="1" x14ac:dyDescent="0.2">
      <c r="A192" s="663"/>
      <c r="B192" s="663"/>
      <c r="C192" s="663"/>
      <c r="D192" s="663"/>
      <c r="E192" s="663"/>
      <c r="F192" s="663"/>
      <c r="G192" s="663"/>
      <c r="H192" s="663"/>
      <c r="I192" s="663"/>
      <c r="J192" s="663"/>
      <c r="K192" s="663"/>
      <c r="L192" s="663"/>
      <c r="M192" s="663"/>
      <c r="N192" s="663"/>
      <c r="O192" s="663"/>
      <c r="P192" s="663"/>
      <c r="Q192" s="663"/>
      <c r="R192" s="663"/>
      <c r="S192" s="663"/>
      <c r="T192" s="663"/>
      <c r="U192" s="663"/>
      <c r="V192" s="663"/>
      <c r="W192" s="663"/>
      <c r="X192" s="663"/>
      <c r="Y192" s="663"/>
      <c r="Z192" s="663"/>
      <c r="AA192" s="663"/>
      <c r="AB192" s="663"/>
      <c r="AC192" s="663"/>
      <c r="AD192" s="663"/>
    </row>
    <row r="193" spans="1:30" ht="15.75" customHeight="1" x14ac:dyDescent="0.2">
      <c r="A193" s="663"/>
      <c r="B193" s="663"/>
      <c r="C193" s="663"/>
      <c r="D193" s="663"/>
      <c r="E193" s="663"/>
      <c r="F193" s="663"/>
      <c r="G193" s="663"/>
      <c r="H193" s="663"/>
      <c r="I193" s="663"/>
      <c r="J193" s="663"/>
      <c r="K193" s="663"/>
      <c r="L193" s="663"/>
      <c r="M193" s="663"/>
      <c r="N193" s="663"/>
      <c r="O193" s="663"/>
      <c r="P193" s="663"/>
      <c r="Q193" s="663"/>
      <c r="R193" s="663"/>
      <c r="S193" s="663"/>
      <c r="T193" s="663"/>
      <c r="U193" s="663"/>
      <c r="V193" s="663"/>
      <c r="W193" s="663"/>
      <c r="X193" s="663"/>
      <c r="Y193" s="663"/>
      <c r="Z193" s="663"/>
      <c r="AA193" s="663"/>
      <c r="AB193" s="663"/>
      <c r="AC193" s="663"/>
      <c r="AD193" s="663"/>
    </row>
    <row r="194" spans="1:30" ht="15.75" customHeight="1" x14ac:dyDescent="0.2">
      <c r="A194" s="663"/>
      <c r="B194" s="663"/>
      <c r="C194" s="663"/>
      <c r="D194" s="663"/>
      <c r="E194" s="663"/>
      <c r="F194" s="663"/>
      <c r="G194" s="663"/>
      <c r="H194" s="663"/>
      <c r="I194" s="663"/>
      <c r="J194" s="663"/>
      <c r="K194" s="663"/>
      <c r="L194" s="663"/>
      <c r="M194" s="663"/>
      <c r="N194" s="663"/>
      <c r="O194" s="663"/>
      <c r="P194" s="663"/>
      <c r="Q194" s="663"/>
      <c r="R194" s="663"/>
      <c r="S194" s="663"/>
      <c r="T194" s="663"/>
      <c r="U194" s="663"/>
      <c r="V194" s="663"/>
      <c r="W194" s="663"/>
      <c r="X194" s="663"/>
      <c r="Y194" s="663"/>
      <c r="Z194" s="663"/>
      <c r="AA194" s="663"/>
      <c r="AB194" s="663"/>
      <c r="AC194" s="663"/>
      <c r="AD194" s="663"/>
    </row>
    <row r="195" spans="1:30" ht="15.75" customHeight="1" x14ac:dyDescent="0.2">
      <c r="A195" s="663"/>
      <c r="B195" s="663"/>
      <c r="C195" s="663"/>
      <c r="D195" s="663"/>
      <c r="E195" s="663"/>
      <c r="F195" s="663"/>
      <c r="G195" s="663"/>
      <c r="H195" s="663"/>
      <c r="I195" s="663"/>
      <c r="J195" s="663"/>
      <c r="K195" s="663"/>
      <c r="L195" s="663"/>
      <c r="M195" s="663"/>
      <c r="N195" s="663"/>
      <c r="O195" s="663"/>
      <c r="P195" s="663"/>
      <c r="Q195" s="663"/>
      <c r="R195" s="663"/>
      <c r="S195" s="663"/>
      <c r="T195" s="663"/>
      <c r="U195" s="663"/>
      <c r="V195" s="663"/>
      <c r="W195" s="663"/>
      <c r="X195" s="663"/>
      <c r="Y195" s="663"/>
      <c r="Z195" s="663"/>
      <c r="AA195" s="663"/>
      <c r="AB195" s="663"/>
      <c r="AC195" s="663"/>
      <c r="AD195" s="663"/>
    </row>
    <row r="196" spans="1:30" ht="15.75" customHeight="1" x14ac:dyDescent="0.2">
      <c r="A196" s="663"/>
      <c r="B196" s="663"/>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3"/>
      <c r="Y196" s="663"/>
      <c r="Z196" s="663"/>
      <c r="AA196" s="663"/>
      <c r="AB196" s="663"/>
      <c r="AC196" s="663"/>
      <c r="AD196" s="663"/>
    </row>
    <row r="197" spans="1:30" ht="15.75" customHeight="1" x14ac:dyDescent="0.2">
      <c r="A197" s="663"/>
      <c r="B197" s="663"/>
      <c r="C197" s="663"/>
      <c r="D197" s="663"/>
      <c r="E197" s="663"/>
      <c r="F197" s="663"/>
      <c r="G197" s="663"/>
      <c r="H197" s="663"/>
      <c r="I197" s="663"/>
      <c r="J197" s="663"/>
      <c r="K197" s="663"/>
      <c r="L197" s="663"/>
      <c r="M197" s="663"/>
      <c r="N197" s="663"/>
      <c r="O197" s="663"/>
      <c r="P197" s="663"/>
      <c r="Q197" s="663"/>
      <c r="R197" s="663"/>
      <c r="S197" s="663"/>
      <c r="T197" s="663"/>
      <c r="U197" s="663"/>
      <c r="V197" s="663"/>
      <c r="W197" s="663"/>
      <c r="X197" s="663"/>
      <c r="Y197" s="663"/>
      <c r="Z197" s="663"/>
      <c r="AA197" s="663"/>
      <c r="AB197" s="663"/>
      <c r="AC197" s="663"/>
      <c r="AD197" s="663"/>
    </row>
    <row r="198" spans="1:30" ht="15.75" customHeight="1" x14ac:dyDescent="0.2">
      <c r="A198" s="663"/>
      <c r="B198" s="663"/>
      <c r="C198" s="663"/>
      <c r="D198" s="663"/>
      <c r="E198" s="663"/>
      <c r="F198" s="663"/>
      <c r="G198" s="663"/>
      <c r="H198" s="663"/>
      <c r="I198" s="663"/>
      <c r="J198" s="663"/>
      <c r="K198" s="663"/>
      <c r="L198" s="663"/>
      <c r="M198" s="663"/>
      <c r="N198" s="663"/>
      <c r="O198" s="663"/>
      <c r="P198" s="663"/>
      <c r="Q198" s="663"/>
      <c r="R198" s="663"/>
      <c r="S198" s="663"/>
      <c r="T198" s="663"/>
      <c r="U198" s="663"/>
      <c r="V198" s="663"/>
      <c r="W198" s="663"/>
      <c r="X198" s="663"/>
      <c r="Y198" s="663"/>
      <c r="Z198" s="663"/>
      <c r="AA198" s="663"/>
      <c r="AB198" s="663"/>
      <c r="AC198" s="663"/>
      <c r="AD198" s="663"/>
    </row>
    <row r="199" spans="1:30" ht="15.75" customHeight="1" x14ac:dyDescent="0.2">
      <c r="A199" s="663"/>
      <c r="B199" s="663"/>
      <c r="C199" s="663"/>
      <c r="D199" s="663"/>
      <c r="E199" s="663"/>
      <c r="F199" s="663"/>
      <c r="G199" s="663"/>
      <c r="H199" s="663"/>
      <c r="I199" s="663"/>
      <c r="J199" s="663"/>
      <c r="K199" s="663"/>
      <c r="L199" s="663"/>
      <c r="M199" s="663"/>
      <c r="N199" s="663"/>
      <c r="O199" s="663"/>
      <c r="P199" s="663"/>
      <c r="Q199" s="663"/>
      <c r="R199" s="663"/>
      <c r="S199" s="663"/>
      <c r="T199" s="663"/>
      <c r="U199" s="663"/>
      <c r="V199" s="663"/>
      <c r="W199" s="663"/>
      <c r="X199" s="663"/>
      <c r="Y199" s="663"/>
      <c r="Z199" s="663"/>
      <c r="AA199" s="663"/>
      <c r="AB199" s="663"/>
      <c r="AC199" s="663"/>
      <c r="AD199" s="663"/>
    </row>
    <row r="200" spans="1:30" ht="15.75" customHeight="1" x14ac:dyDescent="0.2">
      <c r="A200" s="663"/>
      <c r="B200" s="663"/>
      <c r="C200" s="663"/>
      <c r="D200" s="663"/>
      <c r="E200" s="663"/>
      <c r="F200" s="663"/>
      <c r="G200" s="663"/>
      <c r="H200" s="663"/>
      <c r="I200" s="663"/>
      <c r="J200" s="663"/>
      <c r="K200" s="663"/>
      <c r="L200" s="663"/>
      <c r="M200" s="663"/>
      <c r="N200" s="663"/>
      <c r="O200" s="663"/>
      <c r="P200" s="663"/>
      <c r="Q200" s="663"/>
      <c r="R200" s="663"/>
      <c r="S200" s="663"/>
      <c r="T200" s="663"/>
      <c r="U200" s="663"/>
      <c r="V200" s="663"/>
      <c r="W200" s="663"/>
      <c r="X200" s="663"/>
      <c r="Y200" s="663"/>
      <c r="Z200" s="663"/>
      <c r="AA200" s="663"/>
      <c r="AB200" s="663"/>
      <c r="AC200" s="663"/>
      <c r="AD200" s="663"/>
    </row>
    <row r="201" spans="1:30" ht="15.75" customHeight="1" x14ac:dyDescent="0.2">
      <c r="A201" s="663"/>
      <c r="B201" s="663"/>
      <c r="C201" s="663"/>
      <c r="D201" s="663"/>
      <c r="E201" s="663"/>
      <c r="F201" s="663"/>
      <c r="G201" s="663"/>
      <c r="H201" s="663"/>
      <c r="I201" s="663"/>
      <c r="J201" s="663"/>
      <c r="K201" s="663"/>
      <c r="L201" s="663"/>
      <c r="M201" s="663"/>
      <c r="N201" s="663"/>
      <c r="O201" s="663"/>
      <c r="P201" s="663"/>
      <c r="Q201" s="663"/>
      <c r="R201" s="663"/>
      <c r="S201" s="663"/>
      <c r="T201" s="663"/>
      <c r="U201" s="663"/>
      <c r="V201" s="663"/>
      <c r="W201" s="663"/>
      <c r="X201" s="663"/>
      <c r="Y201" s="663"/>
      <c r="Z201" s="663"/>
      <c r="AA201" s="663"/>
      <c r="AB201" s="663"/>
      <c r="AC201" s="663"/>
      <c r="AD201" s="663"/>
    </row>
    <row r="202" spans="1:30" ht="15.75" customHeight="1" x14ac:dyDescent="0.2">
      <c r="A202" s="663"/>
      <c r="B202" s="663"/>
      <c r="C202" s="663"/>
      <c r="D202" s="663"/>
      <c r="E202" s="663"/>
      <c r="F202" s="663"/>
      <c r="G202" s="663"/>
      <c r="H202" s="663"/>
      <c r="I202" s="663"/>
      <c r="J202" s="663"/>
      <c r="K202" s="663"/>
      <c r="L202" s="663"/>
      <c r="M202" s="663"/>
      <c r="N202" s="663"/>
      <c r="O202" s="663"/>
      <c r="P202" s="663"/>
      <c r="Q202" s="663"/>
      <c r="R202" s="663"/>
      <c r="S202" s="663"/>
      <c r="T202" s="663"/>
      <c r="U202" s="663"/>
      <c r="V202" s="663"/>
      <c r="W202" s="663"/>
      <c r="X202" s="663"/>
      <c r="Y202" s="663"/>
      <c r="Z202" s="663"/>
      <c r="AA202" s="663"/>
      <c r="AB202" s="663"/>
      <c r="AC202" s="663"/>
      <c r="AD202" s="663"/>
    </row>
    <row r="203" spans="1:30" ht="15.75" customHeight="1" x14ac:dyDescent="0.2">
      <c r="A203" s="663"/>
      <c r="B203" s="663"/>
      <c r="C203" s="663"/>
      <c r="D203" s="663"/>
      <c r="E203" s="663"/>
      <c r="F203" s="663"/>
      <c r="G203" s="663"/>
      <c r="H203" s="663"/>
      <c r="I203" s="663"/>
      <c r="J203" s="663"/>
      <c r="K203" s="663"/>
      <c r="L203" s="663"/>
      <c r="M203" s="663"/>
      <c r="N203" s="663"/>
      <c r="O203" s="663"/>
      <c r="P203" s="663"/>
      <c r="Q203" s="663"/>
      <c r="R203" s="663"/>
      <c r="S203" s="663"/>
      <c r="T203" s="663"/>
      <c r="U203" s="663"/>
      <c r="V203" s="663"/>
      <c r="W203" s="663"/>
      <c r="X203" s="663"/>
      <c r="Y203" s="663"/>
      <c r="Z203" s="663"/>
      <c r="AA203" s="663"/>
      <c r="AB203" s="663"/>
      <c r="AC203" s="663"/>
      <c r="AD203" s="663"/>
    </row>
    <row r="204" spans="1:30" ht="15.75" customHeight="1" x14ac:dyDescent="0.2">
      <c r="A204" s="663"/>
      <c r="B204" s="663"/>
      <c r="C204" s="663"/>
      <c r="D204" s="663"/>
      <c r="E204" s="663"/>
      <c r="F204" s="663"/>
      <c r="G204" s="663"/>
      <c r="H204" s="663"/>
      <c r="I204" s="663"/>
      <c r="J204" s="663"/>
      <c r="K204" s="663"/>
      <c r="L204" s="663"/>
      <c r="M204" s="663"/>
      <c r="N204" s="663"/>
      <c r="O204" s="663"/>
      <c r="P204" s="663"/>
      <c r="Q204" s="663"/>
      <c r="R204" s="663"/>
      <c r="S204" s="663"/>
      <c r="T204" s="663"/>
      <c r="U204" s="663"/>
      <c r="V204" s="663"/>
      <c r="W204" s="663"/>
      <c r="X204" s="663"/>
      <c r="Y204" s="663"/>
      <c r="Z204" s="663"/>
      <c r="AA204" s="663"/>
      <c r="AB204" s="663"/>
      <c r="AC204" s="663"/>
      <c r="AD204" s="663"/>
    </row>
    <row r="205" spans="1:30" ht="15.75" customHeight="1" x14ac:dyDescent="0.2">
      <c r="A205" s="663"/>
      <c r="B205" s="663"/>
      <c r="C205" s="663"/>
      <c r="D205" s="663"/>
      <c r="E205" s="663"/>
      <c r="F205" s="663"/>
      <c r="G205" s="663"/>
      <c r="H205" s="663"/>
      <c r="I205" s="663"/>
      <c r="J205" s="663"/>
      <c r="K205" s="663"/>
      <c r="L205" s="663"/>
      <c r="M205" s="663"/>
      <c r="N205" s="663"/>
      <c r="O205" s="663"/>
      <c r="P205" s="663"/>
      <c r="Q205" s="663"/>
      <c r="R205" s="663"/>
      <c r="S205" s="663"/>
      <c r="T205" s="663"/>
      <c r="U205" s="663"/>
      <c r="V205" s="663"/>
      <c r="W205" s="663"/>
      <c r="X205" s="663"/>
      <c r="Y205" s="663"/>
      <c r="Z205" s="663"/>
      <c r="AA205" s="663"/>
      <c r="AB205" s="663"/>
      <c r="AC205" s="663"/>
      <c r="AD205" s="663"/>
    </row>
    <row r="206" spans="1:30" ht="15.75" customHeight="1" x14ac:dyDescent="0.2">
      <c r="A206" s="663"/>
      <c r="B206" s="663"/>
      <c r="C206" s="663"/>
      <c r="D206" s="663"/>
      <c r="E206" s="663"/>
      <c r="F206" s="663"/>
      <c r="G206" s="663"/>
      <c r="H206" s="663"/>
      <c r="I206" s="663"/>
      <c r="J206" s="663"/>
      <c r="K206" s="663"/>
      <c r="L206" s="663"/>
      <c r="M206" s="663"/>
      <c r="N206" s="663"/>
      <c r="O206" s="663"/>
      <c r="P206" s="663"/>
      <c r="Q206" s="663"/>
      <c r="R206" s="663"/>
      <c r="S206" s="663"/>
      <c r="T206" s="663"/>
      <c r="U206" s="663"/>
      <c r="V206" s="663"/>
      <c r="W206" s="663"/>
      <c r="X206" s="663"/>
      <c r="Y206" s="663"/>
      <c r="Z206" s="663"/>
      <c r="AA206" s="663"/>
      <c r="AB206" s="663"/>
      <c r="AC206" s="663"/>
      <c r="AD206" s="663"/>
    </row>
    <row r="207" spans="1:30" ht="15.75" customHeight="1" x14ac:dyDescent="0.2">
      <c r="A207" s="663"/>
      <c r="B207" s="663"/>
      <c r="C207" s="663"/>
      <c r="D207" s="663"/>
      <c r="E207" s="663"/>
      <c r="F207" s="663"/>
      <c r="G207" s="663"/>
      <c r="H207" s="663"/>
      <c r="I207" s="663"/>
      <c r="J207" s="663"/>
      <c r="K207" s="663"/>
      <c r="L207" s="663"/>
      <c r="M207" s="663"/>
      <c r="N207" s="663"/>
      <c r="O207" s="663"/>
      <c r="P207" s="663"/>
      <c r="Q207" s="663"/>
      <c r="R207" s="663"/>
      <c r="S207" s="663"/>
      <c r="T207" s="663"/>
      <c r="U207" s="663"/>
      <c r="V207" s="663"/>
      <c r="W207" s="663"/>
      <c r="X207" s="663"/>
      <c r="Y207" s="663"/>
      <c r="Z207" s="663"/>
      <c r="AA207" s="663"/>
      <c r="AB207" s="663"/>
      <c r="AC207" s="663"/>
      <c r="AD207" s="663"/>
    </row>
    <row r="208" spans="1:30" ht="15.75" customHeight="1" x14ac:dyDescent="0.2">
      <c r="A208" s="663"/>
      <c r="B208" s="663"/>
      <c r="C208" s="663"/>
      <c r="D208" s="663"/>
      <c r="E208" s="663"/>
      <c r="F208" s="663"/>
      <c r="G208" s="663"/>
      <c r="H208" s="663"/>
      <c r="I208" s="663"/>
      <c r="J208" s="663"/>
      <c r="K208" s="663"/>
      <c r="L208" s="663"/>
      <c r="M208" s="663"/>
      <c r="N208" s="663"/>
      <c r="O208" s="663"/>
      <c r="P208" s="663"/>
      <c r="Q208" s="663"/>
      <c r="R208" s="663"/>
      <c r="S208" s="663"/>
      <c r="T208" s="663"/>
      <c r="U208" s="663"/>
      <c r="V208" s="663"/>
      <c r="W208" s="663"/>
      <c r="X208" s="663"/>
      <c r="Y208" s="663"/>
      <c r="Z208" s="663"/>
      <c r="AA208" s="663"/>
      <c r="AB208" s="663"/>
      <c r="AC208" s="663"/>
      <c r="AD208" s="663"/>
    </row>
    <row r="209" spans="1:30" ht="15.75" customHeight="1" x14ac:dyDescent="0.2">
      <c r="A209" s="663"/>
      <c r="B209" s="663"/>
      <c r="C209" s="663"/>
      <c r="D209" s="663"/>
      <c r="E209" s="663"/>
      <c r="F209" s="663"/>
      <c r="G209" s="663"/>
      <c r="H209" s="663"/>
      <c r="I209" s="663"/>
      <c r="J209" s="663"/>
      <c r="K209" s="663"/>
      <c r="L209" s="663"/>
      <c r="M209" s="663"/>
      <c r="N209" s="663"/>
      <c r="O209" s="663"/>
      <c r="P209" s="663"/>
      <c r="Q209" s="663"/>
      <c r="R209" s="663"/>
      <c r="S209" s="663"/>
      <c r="T209" s="663"/>
      <c r="U209" s="663"/>
      <c r="V209" s="663"/>
      <c r="W209" s="663"/>
      <c r="X209" s="663"/>
      <c r="Y209" s="663"/>
      <c r="Z209" s="663"/>
      <c r="AA209" s="663"/>
      <c r="AB209" s="663"/>
      <c r="AC209" s="663"/>
      <c r="AD209" s="663"/>
    </row>
    <row r="210" spans="1:30" ht="15.75" customHeight="1" x14ac:dyDescent="0.2">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row>
    <row r="211" spans="1:30" ht="15.75" customHeight="1" x14ac:dyDescent="0.2">
      <c r="A211" s="663"/>
      <c r="B211" s="663"/>
      <c r="C211" s="663"/>
      <c r="D211" s="663"/>
      <c r="E211" s="663"/>
      <c r="F211" s="663"/>
      <c r="G211" s="663"/>
      <c r="H211" s="663"/>
      <c r="I211" s="663"/>
      <c r="J211" s="663"/>
      <c r="K211" s="663"/>
      <c r="L211" s="663"/>
      <c r="M211" s="663"/>
      <c r="N211" s="663"/>
      <c r="O211" s="663"/>
      <c r="P211" s="663"/>
      <c r="Q211" s="663"/>
      <c r="R211" s="663"/>
      <c r="S211" s="663"/>
      <c r="T211" s="663"/>
      <c r="U211" s="663"/>
      <c r="V211" s="663"/>
      <c r="W211" s="663"/>
      <c r="X211" s="663"/>
      <c r="Y211" s="663"/>
      <c r="Z211" s="663"/>
      <c r="AA211" s="663"/>
      <c r="AB211" s="663"/>
      <c r="AC211" s="663"/>
      <c r="AD211" s="663"/>
    </row>
    <row r="212" spans="1:30" ht="15.75" customHeight="1" x14ac:dyDescent="0.2">
      <c r="A212" s="663"/>
      <c r="B212" s="663"/>
      <c r="C212" s="663"/>
      <c r="D212" s="663"/>
      <c r="E212" s="663"/>
      <c r="F212" s="663"/>
      <c r="G212" s="663"/>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row>
    <row r="213" spans="1:30" ht="15.75" customHeight="1" x14ac:dyDescent="0.2">
      <c r="A213" s="663"/>
      <c r="B213" s="663"/>
      <c r="C213" s="663"/>
      <c r="D213" s="663"/>
      <c r="E213" s="663"/>
      <c r="F213" s="663"/>
      <c r="G213" s="663"/>
      <c r="H213" s="663"/>
      <c r="I213" s="663"/>
      <c r="J213" s="663"/>
      <c r="K213" s="663"/>
      <c r="L213" s="663"/>
      <c r="M213" s="663"/>
      <c r="N213" s="663"/>
      <c r="O213" s="663"/>
      <c r="P213" s="663"/>
      <c r="Q213" s="663"/>
      <c r="R213" s="663"/>
      <c r="S213" s="663"/>
      <c r="T213" s="663"/>
      <c r="U213" s="663"/>
      <c r="V213" s="663"/>
      <c r="W213" s="663"/>
      <c r="X213" s="663"/>
      <c r="Y213" s="663"/>
      <c r="Z213" s="663"/>
      <c r="AA213" s="663"/>
      <c r="AB213" s="663"/>
      <c r="AC213" s="663"/>
      <c r="AD213" s="663"/>
    </row>
    <row r="214" spans="1:30" ht="15.75" customHeight="1" x14ac:dyDescent="0.2">
      <c r="A214" s="663"/>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row>
    <row r="215" spans="1:30" ht="15.75" customHeight="1" x14ac:dyDescent="0.2">
      <c r="A215" s="663"/>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row>
    <row r="216" spans="1:30" ht="15.75" customHeight="1" x14ac:dyDescent="0.2">
      <c r="A216" s="663"/>
      <c r="B216" s="663"/>
      <c r="C216" s="663"/>
      <c r="D216" s="663"/>
      <c r="E216" s="663"/>
      <c r="F216" s="663"/>
      <c r="G216" s="663"/>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row>
    <row r="217" spans="1:30" ht="15.75" customHeight="1" x14ac:dyDescent="0.2">
      <c r="A217" s="663"/>
      <c r="B217" s="663"/>
      <c r="C217" s="663"/>
      <c r="D217" s="663"/>
      <c r="E217" s="663"/>
      <c r="F217" s="663"/>
      <c r="G217" s="663"/>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row>
    <row r="218" spans="1:30" ht="15.75" customHeight="1" x14ac:dyDescent="0.2">
      <c r="A218" s="663"/>
      <c r="B218" s="663"/>
      <c r="C218" s="663"/>
      <c r="D218" s="663"/>
      <c r="E218" s="663"/>
      <c r="F218" s="663"/>
      <c r="G218" s="663"/>
      <c r="H218" s="663"/>
      <c r="I218" s="663"/>
      <c r="J218" s="663"/>
      <c r="K218" s="663"/>
      <c r="L218" s="663"/>
      <c r="M218" s="663"/>
      <c r="N218" s="663"/>
      <c r="O218" s="663"/>
      <c r="P218" s="663"/>
      <c r="Q218" s="663"/>
      <c r="R218" s="663"/>
      <c r="S218" s="663"/>
      <c r="T218" s="663"/>
      <c r="U218" s="663"/>
      <c r="V218" s="663"/>
      <c r="W218" s="663"/>
      <c r="X218" s="663"/>
      <c r="Y218" s="663"/>
      <c r="Z218" s="663"/>
      <c r="AA218" s="663"/>
      <c r="AB218" s="663"/>
      <c r="AC218" s="663"/>
      <c r="AD218" s="663"/>
    </row>
    <row r="219" spans="1:30" ht="15.75" customHeight="1" x14ac:dyDescent="0.2">
      <c r="A219" s="663"/>
      <c r="B219" s="663"/>
      <c r="C219" s="663"/>
      <c r="D219" s="663"/>
      <c r="E219" s="663"/>
      <c r="F219" s="663"/>
      <c r="G219" s="663"/>
      <c r="H219" s="663"/>
      <c r="I219" s="663"/>
      <c r="J219" s="663"/>
      <c r="K219" s="663"/>
      <c r="L219" s="663"/>
      <c r="M219" s="663"/>
      <c r="N219" s="663"/>
      <c r="O219" s="663"/>
      <c r="P219" s="663"/>
      <c r="Q219" s="663"/>
      <c r="R219" s="663"/>
      <c r="S219" s="663"/>
      <c r="T219" s="663"/>
      <c r="U219" s="663"/>
      <c r="V219" s="663"/>
      <c r="W219" s="663"/>
      <c r="X219" s="663"/>
      <c r="Y219" s="663"/>
      <c r="Z219" s="663"/>
      <c r="AA219" s="663"/>
      <c r="AB219" s="663"/>
      <c r="AC219" s="663"/>
      <c r="AD219" s="663"/>
    </row>
    <row r="220" spans="1:30" ht="15.75" customHeight="1" x14ac:dyDescent="0.2">
      <c r="A220" s="663"/>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row>
    <row r="221" spans="1:30" ht="15.75" customHeight="1" x14ac:dyDescent="0.2">
      <c r="A221" s="663"/>
      <c r="B221" s="663"/>
      <c r="C221" s="663"/>
      <c r="D221" s="663"/>
      <c r="E221" s="663"/>
      <c r="F221" s="663"/>
      <c r="G221" s="663"/>
      <c r="H221" s="663"/>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row>
    <row r="222" spans="1:30" ht="15.75" customHeight="1" x14ac:dyDescent="0.2">
      <c r="A222" s="663"/>
      <c r="B222" s="663"/>
      <c r="C222" s="663"/>
      <c r="D222" s="663"/>
      <c r="E222" s="663"/>
      <c r="F222" s="663"/>
      <c r="G222" s="663"/>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row>
    <row r="223" spans="1:30" ht="15.75" customHeight="1" x14ac:dyDescent="0.2">
      <c r="A223" s="663"/>
      <c r="B223" s="663"/>
      <c r="C223" s="663"/>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3"/>
      <c r="AD223" s="663"/>
    </row>
    <row r="224" spans="1:30" ht="15.75" customHeight="1" x14ac:dyDescent="0.2">
      <c r="A224" s="663"/>
      <c r="B224" s="663"/>
      <c r="C224" s="663"/>
      <c r="D224" s="663"/>
      <c r="E224" s="663"/>
      <c r="F224" s="663"/>
      <c r="G224" s="663"/>
      <c r="H224" s="663"/>
      <c r="I224" s="663"/>
      <c r="J224" s="663"/>
      <c r="K224" s="663"/>
      <c r="L224" s="663"/>
      <c r="M224" s="663"/>
      <c r="N224" s="663"/>
      <c r="O224" s="663"/>
      <c r="P224" s="663"/>
      <c r="Q224" s="663"/>
      <c r="R224" s="663"/>
      <c r="S224" s="663"/>
      <c r="T224" s="663"/>
      <c r="U224" s="663"/>
      <c r="V224" s="663"/>
      <c r="W224" s="663"/>
      <c r="X224" s="663"/>
      <c r="Y224" s="663"/>
      <c r="Z224" s="663"/>
      <c r="AA224" s="663"/>
      <c r="AB224" s="663"/>
      <c r="AC224" s="663"/>
      <c r="AD224" s="663"/>
    </row>
    <row r="225" spans="1:30" ht="15.75" customHeight="1" x14ac:dyDescent="0.2">
      <c r="A225" s="663"/>
      <c r="B225" s="663"/>
      <c r="C225" s="663"/>
      <c r="D225" s="663"/>
      <c r="E225" s="663"/>
      <c r="F225" s="663"/>
      <c r="G225" s="663"/>
      <c r="H225" s="663"/>
      <c r="I225" s="663"/>
      <c r="J225" s="663"/>
      <c r="K225" s="663"/>
      <c r="L225" s="663"/>
      <c r="M225" s="663"/>
      <c r="N225" s="663"/>
      <c r="O225" s="663"/>
      <c r="P225" s="663"/>
      <c r="Q225" s="663"/>
      <c r="R225" s="663"/>
      <c r="S225" s="663"/>
      <c r="T225" s="663"/>
      <c r="U225" s="663"/>
      <c r="V225" s="663"/>
      <c r="W225" s="663"/>
      <c r="X225" s="663"/>
      <c r="Y225" s="663"/>
      <c r="Z225" s="663"/>
      <c r="AA225" s="663"/>
      <c r="AB225" s="663"/>
      <c r="AC225" s="663"/>
      <c r="AD225" s="663"/>
    </row>
    <row r="226" spans="1:30" ht="15.75" customHeight="1" x14ac:dyDescent="0.2">
      <c r="A226" s="663"/>
      <c r="B226" s="663"/>
      <c r="C226" s="663"/>
      <c r="D226" s="663"/>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row>
    <row r="227" spans="1:30" ht="15.75" customHeight="1" x14ac:dyDescent="0.2">
      <c r="A227" s="663"/>
      <c r="B227" s="663"/>
      <c r="C227" s="663"/>
      <c r="D227" s="663"/>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row>
    <row r="228" spans="1:30" ht="15.75" customHeight="1" x14ac:dyDescent="0.2">
      <c r="A228" s="663"/>
      <c r="B228" s="663"/>
      <c r="C228" s="663"/>
      <c r="D228" s="663"/>
      <c r="E228" s="663"/>
      <c r="F228" s="663"/>
      <c r="G228" s="663"/>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row>
    <row r="229" spans="1:30" ht="15.75" customHeight="1" x14ac:dyDescent="0.2">
      <c r="A229" s="663"/>
      <c r="B229" s="663"/>
      <c r="C229" s="663"/>
      <c r="D229" s="663"/>
      <c r="E229" s="663"/>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663"/>
    </row>
    <row r="230" spans="1:30" ht="15.75" customHeight="1" x14ac:dyDescent="0.2">
      <c r="A230" s="663"/>
      <c r="B230" s="663"/>
      <c r="C230" s="663"/>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row>
    <row r="231" spans="1:30" ht="15.75" customHeight="1" x14ac:dyDescent="0.2">
      <c r="A231" s="663"/>
      <c r="B231" s="663"/>
      <c r="C231" s="663"/>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row>
    <row r="232" spans="1:30" ht="15.75" customHeight="1" x14ac:dyDescent="0.2">
      <c r="A232" s="663"/>
      <c r="B232" s="663"/>
      <c r="C232" s="663"/>
      <c r="D232" s="663"/>
      <c r="E232" s="663"/>
      <c r="F232" s="663"/>
      <c r="G232" s="663"/>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row>
    <row r="233" spans="1:30" ht="15.75" customHeight="1" x14ac:dyDescent="0.2">
      <c r="A233" s="663"/>
      <c r="B233" s="663"/>
      <c r="C233" s="663"/>
      <c r="D233" s="663"/>
      <c r="E233" s="663"/>
      <c r="F233" s="663"/>
      <c r="G233" s="663"/>
      <c r="H233" s="663"/>
      <c r="I233" s="663"/>
      <c r="J233" s="663"/>
      <c r="K233" s="663"/>
      <c r="L233" s="663"/>
      <c r="M233" s="663"/>
      <c r="N233" s="663"/>
      <c r="O233" s="663"/>
      <c r="P233" s="663"/>
      <c r="Q233" s="663"/>
      <c r="R233" s="663"/>
      <c r="S233" s="663"/>
      <c r="T233" s="663"/>
      <c r="U233" s="663"/>
      <c r="V233" s="663"/>
      <c r="W233" s="663"/>
      <c r="X233" s="663"/>
      <c r="Y233" s="663"/>
      <c r="Z233" s="663"/>
      <c r="AA233" s="663"/>
      <c r="AB233" s="663"/>
      <c r="AC233" s="663"/>
      <c r="AD233" s="663"/>
    </row>
    <row r="234" spans="1:30" ht="15.75" customHeight="1" x14ac:dyDescent="0.2">
      <c r="A234" s="663"/>
      <c r="B234" s="663"/>
      <c r="C234" s="663"/>
      <c r="D234" s="663"/>
      <c r="E234" s="663"/>
      <c r="F234" s="663"/>
      <c r="G234" s="663"/>
      <c r="H234" s="663"/>
      <c r="I234" s="663"/>
      <c r="J234" s="663"/>
      <c r="K234" s="663"/>
      <c r="L234" s="663"/>
      <c r="M234" s="663"/>
      <c r="N234" s="663"/>
      <c r="O234" s="663"/>
      <c r="P234" s="663"/>
      <c r="Q234" s="663"/>
      <c r="R234" s="663"/>
      <c r="S234" s="663"/>
      <c r="T234" s="663"/>
      <c r="U234" s="663"/>
      <c r="V234" s="663"/>
      <c r="W234" s="663"/>
      <c r="X234" s="663"/>
      <c r="Y234" s="663"/>
      <c r="Z234" s="663"/>
      <c r="AA234" s="663"/>
      <c r="AB234" s="663"/>
      <c r="AC234" s="663"/>
      <c r="AD234" s="663"/>
    </row>
    <row r="235" spans="1:30" ht="15.75" customHeight="1" x14ac:dyDescent="0.2">
      <c r="A235" s="663"/>
      <c r="B235" s="663"/>
      <c r="C235" s="663"/>
      <c r="D235" s="663"/>
      <c r="E235" s="663"/>
      <c r="F235" s="663"/>
      <c r="G235" s="663"/>
      <c r="H235" s="663"/>
      <c r="I235" s="663"/>
      <c r="J235" s="663"/>
      <c r="K235" s="663"/>
      <c r="L235" s="663"/>
      <c r="M235" s="663"/>
      <c r="N235" s="663"/>
      <c r="O235" s="663"/>
      <c r="P235" s="663"/>
      <c r="Q235" s="663"/>
      <c r="R235" s="663"/>
      <c r="S235" s="663"/>
      <c r="T235" s="663"/>
      <c r="U235" s="663"/>
      <c r="V235" s="663"/>
      <c r="W235" s="663"/>
      <c r="X235" s="663"/>
      <c r="Y235" s="663"/>
      <c r="Z235" s="663"/>
      <c r="AA235" s="663"/>
      <c r="AB235" s="663"/>
      <c r="AC235" s="663"/>
      <c r="AD235" s="663"/>
    </row>
    <row r="236" spans="1:30" ht="15.75" customHeight="1" x14ac:dyDescent="0.2">
      <c r="A236" s="663"/>
      <c r="B236" s="663"/>
      <c r="C236" s="663"/>
      <c r="D236" s="663"/>
      <c r="E236" s="663"/>
      <c r="F236" s="663"/>
      <c r="G236" s="663"/>
      <c r="H236" s="663"/>
      <c r="I236" s="663"/>
      <c r="J236" s="663"/>
      <c r="K236" s="663"/>
      <c r="L236" s="663"/>
      <c r="M236" s="663"/>
      <c r="N236" s="663"/>
      <c r="O236" s="663"/>
      <c r="P236" s="663"/>
      <c r="Q236" s="663"/>
      <c r="R236" s="663"/>
      <c r="S236" s="663"/>
      <c r="T236" s="663"/>
      <c r="U236" s="663"/>
      <c r="V236" s="663"/>
      <c r="W236" s="663"/>
      <c r="X236" s="663"/>
      <c r="Y236" s="663"/>
      <c r="Z236" s="663"/>
      <c r="AA236" s="663"/>
      <c r="AB236" s="663"/>
      <c r="AC236" s="663"/>
      <c r="AD236" s="663"/>
    </row>
    <row r="237" spans="1:30" ht="15.75" customHeight="1" x14ac:dyDescent="0.2">
      <c r="A237" s="663"/>
      <c r="B237" s="663"/>
      <c r="C237" s="663"/>
      <c r="D237" s="663"/>
      <c r="E237" s="663"/>
      <c r="F237" s="663"/>
      <c r="G237" s="663"/>
      <c r="H237" s="663"/>
      <c r="I237" s="663"/>
      <c r="J237" s="663"/>
      <c r="K237" s="663"/>
      <c r="L237" s="663"/>
      <c r="M237" s="663"/>
      <c r="N237" s="663"/>
      <c r="O237" s="663"/>
      <c r="P237" s="663"/>
      <c r="Q237" s="663"/>
      <c r="R237" s="663"/>
      <c r="S237" s="663"/>
      <c r="T237" s="663"/>
      <c r="U237" s="663"/>
      <c r="V237" s="663"/>
      <c r="W237" s="663"/>
      <c r="X237" s="663"/>
      <c r="Y237" s="663"/>
      <c r="Z237" s="663"/>
      <c r="AA237" s="663"/>
      <c r="AB237" s="663"/>
      <c r="AC237" s="663"/>
      <c r="AD237" s="663"/>
    </row>
    <row r="238" spans="1:30" ht="15.75" customHeight="1" x14ac:dyDescent="0.2">
      <c r="A238" s="663"/>
      <c r="B238" s="663"/>
      <c r="C238" s="663"/>
      <c r="D238" s="663"/>
      <c r="E238" s="663"/>
      <c r="F238" s="663"/>
      <c r="G238" s="663"/>
      <c r="H238" s="663"/>
      <c r="I238" s="663"/>
      <c r="J238" s="663"/>
      <c r="K238" s="663"/>
      <c r="L238" s="663"/>
      <c r="M238" s="663"/>
      <c r="N238" s="663"/>
      <c r="O238" s="663"/>
      <c r="P238" s="663"/>
      <c r="Q238" s="663"/>
      <c r="R238" s="663"/>
      <c r="S238" s="663"/>
      <c r="T238" s="663"/>
      <c r="U238" s="663"/>
      <c r="V238" s="663"/>
      <c r="W238" s="663"/>
      <c r="X238" s="663"/>
      <c r="Y238" s="663"/>
      <c r="Z238" s="663"/>
      <c r="AA238" s="663"/>
      <c r="AB238" s="663"/>
      <c r="AC238" s="663"/>
      <c r="AD238" s="663"/>
    </row>
    <row r="239" spans="1:30" ht="15.75" customHeight="1" x14ac:dyDescent="0.2">
      <c r="A239" s="663"/>
      <c r="B239" s="663"/>
      <c r="C239" s="663"/>
      <c r="D239" s="663"/>
      <c r="E239" s="663"/>
      <c r="F239" s="663"/>
      <c r="G239" s="663"/>
      <c r="H239" s="663"/>
      <c r="I239" s="663"/>
      <c r="J239" s="663"/>
      <c r="K239" s="663"/>
      <c r="L239" s="663"/>
      <c r="M239" s="663"/>
      <c r="N239" s="663"/>
      <c r="O239" s="663"/>
      <c r="P239" s="663"/>
      <c r="Q239" s="663"/>
      <c r="R239" s="663"/>
      <c r="S239" s="663"/>
      <c r="T239" s="663"/>
      <c r="U239" s="663"/>
      <c r="V239" s="663"/>
      <c r="W239" s="663"/>
      <c r="X239" s="663"/>
      <c r="Y239" s="663"/>
      <c r="Z239" s="663"/>
      <c r="AA239" s="663"/>
      <c r="AB239" s="663"/>
      <c r="AC239" s="663"/>
      <c r="AD239" s="663"/>
    </row>
    <row r="240" spans="1:30" ht="15.75" customHeight="1" x14ac:dyDescent="0.2">
      <c r="A240" s="663"/>
      <c r="B240" s="663"/>
      <c r="C240" s="663"/>
      <c r="D240" s="663"/>
      <c r="E240" s="663"/>
      <c r="F240" s="663"/>
      <c r="G240" s="663"/>
      <c r="H240" s="663"/>
      <c r="I240" s="663"/>
      <c r="J240" s="663"/>
      <c r="K240" s="663"/>
      <c r="L240" s="663"/>
      <c r="M240" s="663"/>
      <c r="N240" s="663"/>
      <c r="O240" s="663"/>
      <c r="P240" s="663"/>
      <c r="Q240" s="663"/>
      <c r="R240" s="663"/>
      <c r="S240" s="663"/>
      <c r="T240" s="663"/>
      <c r="U240" s="663"/>
      <c r="V240" s="663"/>
      <c r="W240" s="663"/>
      <c r="X240" s="663"/>
      <c r="Y240" s="663"/>
      <c r="Z240" s="663"/>
      <c r="AA240" s="663"/>
      <c r="AB240" s="663"/>
      <c r="AC240" s="663"/>
      <c r="AD240" s="663"/>
    </row>
    <row r="241" spans="1:30" ht="15.75" customHeight="1" x14ac:dyDescent="0.2">
      <c r="A241" s="663"/>
      <c r="B241" s="663"/>
      <c r="C241" s="663"/>
      <c r="D241" s="663"/>
      <c r="E241" s="663"/>
      <c r="F241" s="663"/>
      <c r="G241" s="663"/>
      <c r="H241" s="663"/>
      <c r="I241" s="663"/>
      <c r="J241" s="663"/>
      <c r="K241" s="663"/>
      <c r="L241" s="663"/>
      <c r="M241" s="663"/>
      <c r="N241" s="663"/>
      <c r="O241" s="663"/>
      <c r="P241" s="663"/>
      <c r="Q241" s="663"/>
      <c r="R241" s="663"/>
      <c r="S241" s="663"/>
      <c r="T241" s="663"/>
      <c r="U241" s="663"/>
      <c r="V241" s="663"/>
      <c r="W241" s="663"/>
      <c r="X241" s="663"/>
      <c r="Y241" s="663"/>
      <c r="Z241" s="663"/>
      <c r="AA241" s="663"/>
      <c r="AB241" s="663"/>
      <c r="AC241" s="663"/>
      <c r="AD241" s="663"/>
    </row>
    <row r="242" spans="1:30" ht="15.75" customHeight="1" x14ac:dyDescent="0.2">
      <c r="A242" s="663"/>
      <c r="B242" s="663"/>
      <c r="C242" s="663"/>
      <c r="D242" s="663"/>
      <c r="E242" s="663"/>
      <c r="F242" s="663"/>
      <c r="G242" s="663"/>
      <c r="H242" s="663"/>
      <c r="I242" s="663"/>
      <c r="J242" s="663"/>
      <c r="K242" s="663"/>
      <c r="L242" s="663"/>
      <c r="M242" s="663"/>
      <c r="N242" s="663"/>
      <c r="O242" s="663"/>
      <c r="P242" s="663"/>
      <c r="Q242" s="663"/>
      <c r="R242" s="663"/>
      <c r="S242" s="663"/>
      <c r="T242" s="663"/>
      <c r="U242" s="663"/>
      <c r="V242" s="663"/>
      <c r="W242" s="663"/>
      <c r="X242" s="663"/>
      <c r="Y242" s="663"/>
      <c r="Z242" s="663"/>
      <c r="AA242" s="663"/>
      <c r="AB242" s="663"/>
      <c r="AC242" s="663"/>
      <c r="AD242" s="663"/>
    </row>
    <row r="243" spans="1:30" ht="15.75" customHeight="1" x14ac:dyDescent="0.2">
      <c r="A243" s="663"/>
      <c r="B243" s="663"/>
      <c r="C243" s="663"/>
      <c r="D243" s="663"/>
      <c r="E243" s="663"/>
      <c r="F243" s="663"/>
      <c r="G243" s="663"/>
      <c r="H243" s="663"/>
      <c r="I243" s="663"/>
      <c r="J243" s="663"/>
      <c r="K243" s="663"/>
      <c r="L243" s="663"/>
      <c r="M243" s="663"/>
      <c r="N243" s="663"/>
      <c r="O243" s="663"/>
      <c r="P243" s="663"/>
      <c r="Q243" s="663"/>
      <c r="R243" s="663"/>
      <c r="S243" s="663"/>
      <c r="T243" s="663"/>
      <c r="U243" s="663"/>
      <c r="V243" s="663"/>
      <c r="W243" s="663"/>
      <c r="X243" s="663"/>
      <c r="Y243" s="663"/>
      <c r="Z243" s="663"/>
      <c r="AA243" s="663"/>
      <c r="AB243" s="663"/>
      <c r="AC243" s="663"/>
      <c r="AD243" s="663"/>
    </row>
    <row r="244" spans="1:30" ht="15.75" customHeight="1" x14ac:dyDescent="0.2">
      <c r="A244" s="663"/>
      <c r="B244" s="663"/>
      <c r="C244" s="663"/>
      <c r="D244" s="663"/>
      <c r="E244" s="663"/>
      <c r="F244" s="663"/>
      <c r="G244" s="663"/>
      <c r="H244" s="663"/>
      <c r="I244" s="663"/>
      <c r="J244" s="663"/>
      <c r="K244" s="663"/>
      <c r="L244" s="663"/>
      <c r="M244" s="663"/>
      <c r="N244" s="663"/>
      <c r="O244" s="663"/>
      <c r="P244" s="663"/>
      <c r="Q244" s="663"/>
      <c r="R244" s="663"/>
      <c r="S244" s="663"/>
      <c r="T244" s="663"/>
      <c r="U244" s="663"/>
      <c r="V244" s="663"/>
      <c r="W244" s="663"/>
      <c r="X244" s="663"/>
      <c r="Y244" s="663"/>
      <c r="Z244" s="663"/>
      <c r="AA244" s="663"/>
      <c r="AB244" s="663"/>
      <c r="AC244" s="663"/>
      <c r="AD244" s="663"/>
    </row>
    <row r="245" spans="1:30" ht="15.75" customHeight="1" x14ac:dyDescent="0.2">
      <c r="A245" s="663"/>
      <c r="B245" s="663"/>
      <c r="C245" s="663"/>
      <c r="D245" s="663"/>
      <c r="E245" s="663"/>
      <c r="F245" s="663"/>
      <c r="G245" s="663"/>
      <c r="H245" s="663"/>
      <c r="I245" s="663"/>
      <c r="J245" s="663"/>
      <c r="K245" s="663"/>
      <c r="L245" s="663"/>
      <c r="M245" s="663"/>
      <c r="N245" s="663"/>
      <c r="O245" s="663"/>
      <c r="P245" s="663"/>
      <c r="Q245" s="663"/>
      <c r="R245" s="663"/>
      <c r="S245" s="663"/>
      <c r="T245" s="663"/>
      <c r="U245" s="663"/>
      <c r="V245" s="663"/>
      <c r="W245" s="663"/>
      <c r="X245" s="663"/>
      <c r="Y245" s="663"/>
      <c r="Z245" s="663"/>
      <c r="AA245" s="663"/>
      <c r="AB245" s="663"/>
      <c r="AC245" s="663"/>
      <c r="AD245" s="663"/>
    </row>
    <row r="246" spans="1:30" ht="15.75" customHeight="1" x14ac:dyDescent="0.2">
      <c r="A246" s="663"/>
      <c r="B246" s="663"/>
      <c r="C246" s="663"/>
      <c r="D246" s="663"/>
      <c r="E246" s="663"/>
      <c r="F246" s="663"/>
      <c r="G246" s="663"/>
      <c r="H246" s="663"/>
      <c r="I246" s="663"/>
      <c r="J246" s="663"/>
      <c r="K246" s="663"/>
      <c r="L246" s="663"/>
      <c r="M246" s="663"/>
      <c r="N246" s="663"/>
      <c r="O246" s="663"/>
      <c r="P246" s="663"/>
      <c r="Q246" s="663"/>
      <c r="R246" s="663"/>
      <c r="S246" s="663"/>
      <c r="T246" s="663"/>
      <c r="U246" s="663"/>
      <c r="V246" s="663"/>
      <c r="W246" s="663"/>
      <c r="X246" s="663"/>
      <c r="Y246" s="663"/>
      <c r="Z246" s="663"/>
      <c r="AA246" s="663"/>
      <c r="AB246" s="663"/>
      <c r="AC246" s="663"/>
      <c r="AD246" s="663"/>
    </row>
    <row r="247" spans="1:30" ht="15.75" customHeight="1" x14ac:dyDescent="0.2">
      <c r="A247" s="663"/>
      <c r="B247" s="663"/>
      <c r="C247" s="663"/>
      <c r="D247" s="663"/>
      <c r="E247" s="663"/>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row>
    <row r="248" spans="1:30" ht="15.75" customHeight="1" x14ac:dyDescent="0.2">
      <c r="A248" s="663"/>
      <c r="B248" s="663"/>
      <c r="C248" s="663"/>
      <c r="D248" s="663"/>
      <c r="E248" s="663"/>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row>
    <row r="249" spans="1:30" ht="15.75" customHeight="1" x14ac:dyDescent="0.2">
      <c r="A249" s="663"/>
      <c r="B249" s="663"/>
      <c r="C249" s="663"/>
      <c r="D249" s="663"/>
      <c r="E249" s="663"/>
      <c r="F249" s="663"/>
      <c r="G249" s="663"/>
      <c r="H249" s="663"/>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row>
    <row r="250" spans="1:30" ht="15.75" customHeight="1" x14ac:dyDescent="0.2">
      <c r="A250" s="663"/>
      <c r="B250" s="663"/>
      <c r="C250" s="663"/>
      <c r="D250" s="663"/>
      <c r="E250" s="663"/>
      <c r="F250" s="663"/>
      <c r="G250" s="663"/>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row>
    <row r="251" spans="1:30" ht="15.75" customHeight="1" x14ac:dyDescent="0.2">
      <c r="A251" s="663"/>
      <c r="B251" s="663"/>
      <c r="C251" s="663"/>
      <c r="D251" s="663"/>
      <c r="E251" s="663"/>
      <c r="F251" s="663"/>
      <c r="G251" s="663"/>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row>
    <row r="252" spans="1:30" ht="15.75" customHeight="1" x14ac:dyDescent="0.2">
      <c r="A252" s="663"/>
      <c r="B252" s="663"/>
      <c r="C252" s="663"/>
      <c r="D252" s="663"/>
      <c r="E252" s="663"/>
      <c r="F252" s="663"/>
      <c r="G252" s="663"/>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row>
    <row r="253" spans="1:30" ht="15.75" customHeight="1" x14ac:dyDescent="0.2">
      <c r="A253" s="663"/>
      <c r="B253" s="663"/>
      <c r="C253" s="663"/>
      <c r="D253" s="663"/>
      <c r="E253" s="663"/>
      <c r="F253" s="663"/>
      <c r="G253" s="663"/>
      <c r="H253" s="663"/>
      <c r="I253" s="663"/>
      <c r="J253" s="663"/>
      <c r="K253" s="663"/>
      <c r="L253" s="663"/>
      <c r="M253" s="663"/>
      <c r="N253" s="663"/>
      <c r="O253" s="663"/>
      <c r="P253" s="663"/>
      <c r="Q253" s="663"/>
      <c r="R253" s="663"/>
      <c r="S253" s="663"/>
      <c r="T253" s="663"/>
      <c r="U253" s="663"/>
      <c r="V253" s="663"/>
      <c r="W253" s="663"/>
      <c r="X253" s="663"/>
      <c r="Y253" s="663"/>
      <c r="Z253" s="663"/>
      <c r="AA253" s="663"/>
      <c r="AB253" s="663"/>
      <c r="AC253" s="663"/>
      <c r="AD253" s="663"/>
    </row>
    <row r="254" spans="1:30" ht="15.75" customHeight="1" x14ac:dyDescent="0.2">
      <c r="A254" s="663"/>
      <c r="B254" s="663"/>
      <c r="C254" s="663"/>
      <c r="D254" s="663"/>
      <c r="E254" s="663"/>
      <c r="F254" s="663"/>
      <c r="G254" s="663"/>
      <c r="H254" s="663"/>
      <c r="I254" s="663"/>
      <c r="J254" s="663"/>
      <c r="K254" s="663"/>
      <c r="L254" s="663"/>
      <c r="M254" s="663"/>
      <c r="N254" s="663"/>
      <c r="O254" s="663"/>
      <c r="P254" s="663"/>
      <c r="Q254" s="663"/>
      <c r="R254" s="663"/>
      <c r="S254" s="663"/>
      <c r="T254" s="663"/>
      <c r="U254" s="663"/>
      <c r="V254" s="663"/>
      <c r="W254" s="663"/>
      <c r="X254" s="663"/>
      <c r="Y254" s="663"/>
      <c r="Z254" s="663"/>
      <c r="AA254" s="663"/>
      <c r="AB254" s="663"/>
      <c r="AC254" s="663"/>
      <c r="AD254" s="663"/>
    </row>
    <row r="255" spans="1:30" ht="15.75" customHeight="1" x14ac:dyDescent="0.2">
      <c r="A255" s="663"/>
      <c r="B255" s="663"/>
      <c r="C255" s="663"/>
      <c r="D255" s="663"/>
      <c r="E255" s="663"/>
      <c r="F255" s="663"/>
      <c r="G255" s="663"/>
      <c r="H255" s="663"/>
      <c r="I255" s="663"/>
      <c r="J255" s="663"/>
      <c r="K255" s="663"/>
      <c r="L255" s="663"/>
      <c r="M255" s="663"/>
      <c r="N255" s="663"/>
      <c r="O255" s="663"/>
      <c r="P255" s="663"/>
      <c r="Q255" s="663"/>
      <c r="R255" s="663"/>
      <c r="S255" s="663"/>
      <c r="T255" s="663"/>
      <c r="U255" s="663"/>
      <c r="V255" s="663"/>
      <c r="W255" s="663"/>
      <c r="X255" s="663"/>
      <c r="Y255" s="663"/>
      <c r="Z255" s="663"/>
      <c r="AA255" s="663"/>
      <c r="AB255" s="663"/>
      <c r="AC255" s="663"/>
      <c r="AD255" s="663"/>
    </row>
    <row r="256" spans="1:30" ht="15.75" customHeight="1" x14ac:dyDescent="0.2">
      <c r="A256" s="663"/>
      <c r="B256" s="663"/>
      <c r="C256" s="663"/>
      <c r="D256" s="663"/>
      <c r="E256" s="663"/>
      <c r="F256" s="663"/>
      <c r="G256" s="663"/>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row>
    <row r="257" spans="1:30" ht="15.75" customHeight="1" x14ac:dyDescent="0.2">
      <c r="A257" s="663"/>
      <c r="B257" s="663"/>
      <c r="C257" s="663"/>
      <c r="D257" s="663"/>
      <c r="E257" s="663"/>
      <c r="F257" s="663"/>
      <c r="G257" s="663"/>
      <c r="H257" s="663"/>
      <c r="I257" s="663"/>
      <c r="J257" s="663"/>
      <c r="K257" s="663"/>
      <c r="L257" s="663"/>
      <c r="M257" s="663"/>
      <c r="N257" s="663"/>
      <c r="O257" s="663"/>
      <c r="P257" s="663"/>
      <c r="Q257" s="663"/>
      <c r="R257" s="663"/>
      <c r="S257" s="663"/>
      <c r="T257" s="663"/>
      <c r="U257" s="663"/>
      <c r="V257" s="663"/>
      <c r="W257" s="663"/>
      <c r="X257" s="663"/>
      <c r="Y257" s="663"/>
      <c r="Z257" s="663"/>
      <c r="AA257" s="663"/>
      <c r="AB257" s="663"/>
      <c r="AC257" s="663"/>
      <c r="AD257" s="663"/>
    </row>
    <row r="258" spans="1:30" ht="15.75" customHeight="1" x14ac:dyDescent="0.2">
      <c r="A258" s="663"/>
      <c r="B258" s="663"/>
      <c r="C258" s="663"/>
      <c r="D258" s="663"/>
      <c r="E258" s="663"/>
      <c r="F258" s="663"/>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row>
    <row r="259" spans="1:30" ht="15.75" customHeight="1" x14ac:dyDescent="0.2">
      <c r="A259" s="663"/>
      <c r="B259" s="663"/>
      <c r="C259" s="663"/>
      <c r="D259" s="663"/>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row>
    <row r="260" spans="1:30" ht="15.75" customHeight="1" x14ac:dyDescent="0.2">
      <c r="A260" s="663"/>
      <c r="B260" s="663"/>
      <c r="C260" s="663"/>
      <c r="D260" s="663"/>
      <c r="E260" s="663"/>
      <c r="F260" s="663"/>
      <c r="G260" s="663"/>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row>
    <row r="261" spans="1:30" ht="15.75" customHeight="1" x14ac:dyDescent="0.2">
      <c r="A261" s="663"/>
      <c r="B261" s="663"/>
      <c r="C261" s="663"/>
      <c r="D261" s="663"/>
      <c r="E261" s="663"/>
      <c r="F261" s="663"/>
      <c r="G261" s="663"/>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row>
    <row r="262" spans="1:30" ht="15.75" customHeight="1" x14ac:dyDescent="0.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row>
    <row r="263" spans="1:30" ht="15.75" customHeight="1" x14ac:dyDescent="0.2">
      <c r="A263" s="663"/>
      <c r="B263" s="663"/>
      <c r="C263" s="663"/>
      <c r="D263" s="663"/>
      <c r="E263" s="663"/>
      <c r="F263" s="663"/>
      <c r="G263" s="663"/>
      <c r="H263" s="663"/>
      <c r="I263" s="663"/>
      <c r="J263" s="663"/>
      <c r="K263" s="663"/>
      <c r="L263" s="663"/>
      <c r="M263" s="663"/>
      <c r="N263" s="663"/>
      <c r="O263" s="663"/>
      <c r="P263" s="663"/>
      <c r="Q263" s="663"/>
      <c r="R263" s="663"/>
      <c r="S263" s="663"/>
      <c r="T263" s="663"/>
      <c r="U263" s="663"/>
      <c r="V263" s="663"/>
      <c r="W263" s="663"/>
      <c r="X263" s="663"/>
      <c r="Y263" s="663"/>
      <c r="Z263" s="663"/>
      <c r="AA263" s="663"/>
      <c r="AB263" s="663"/>
      <c r="AC263" s="663"/>
      <c r="AD263" s="663"/>
    </row>
    <row r="264" spans="1:30" ht="15.75" customHeight="1" x14ac:dyDescent="0.2">
      <c r="A264" s="663"/>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row>
    <row r="265" spans="1:30" ht="15.75" customHeight="1" x14ac:dyDescent="0.2">
      <c r="A265" s="663"/>
      <c r="B265" s="663"/>
      <c r="C265" s="663"/>
      <c r="D265" s="663"/>
      <c r="E265" s="663"/>
      <c r="F265" s="663"/>
      <c r="G265" s="663"/>
      <c r="H265" s="663"/>
      <c r="I265" s="663"/>
      <c r="J265" s="663"/>
      <c r="K265" s="663"/>
      <c r="L265" s="663"/>
      <c r="M265" s="663"/>
      <c r="N265" s="663"/>
      <c r="O265" s="663"/>
      <c r="P265" s="663"/>
      <c r="Q265" s="663"/>
      <c r="R265" s="663"/>
      <c r="S265" s="663"/>
      <c r="T265" s="663"/>
      <c r="U265" s="663"/>
      <c r="V265" s="663"/>
      <c r="W265" s="663"/>
      <c r="X265" s="663"/>
      <c r="Y265" s="663"/>
      <c r="Z265" s="663"/>
      <c r="AA265" s="663"/>
      <c r="AB265" s="663"/>
      <c r="AC265" s="663"/>
      <c r="AD265" s="663"/>
    </row>
    <row r="266" spans="1:30" ht="15.75" customHeight="1" x14ac:dyDescent="0.2">
      <c r="A266" s="663"/>
      <c r="B266" s="663"/>
      <c r="C266" s="663"/>
      <c r="D266" s="663"/>
      <c r="E266" s="663"/>
      <c r="F266" s="663"/>
      <c r="G266" s="663"/>
      <c r="H266" s="663"/>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row>
    <row r="267" spans="1:30" ht="15.75" customHeight="1" x14ac:dyDescent="0.2">
      <c r="A267" s="663"/>
      <c r="B267" s="663"/>
      <c r="C267" s="663"/>
      <c r="D267" s="663"/>
      <c r="E267" s="663"/>
      <c r="F267" s="663"/>
      <c r="G267" s="663"/>
      <c r="H267" s="663"/>
      <c r="I267" s="663"/>
      <c r="J267" s="663"/>
      <c r="K267" s="663"/>
      <c r="L267" s="663"/>
      <c r="M267" s="663"/>
      <c r="N267" s="663"/>
      <c r="O267" s="663"/>
      <c r="P267" s="663"/>
      <c r="Q267" s="663"/>
      <c r="R267" s="663"/>
      <c r="S267" s="663"/>
      <c r="T267" s="663"/>
      <c r="U267" s="663"/>
      <c r="V267" s="663"/>
      <c r="W267" s="663"/>
      <c r="X267" s="663"/>
      <c r="Y267" s="663"/>
      <c r="Z267" s="663"/>
      <c r="AA267" s="663"/>
      <c r="AB267" s="663"/>
      <c r="AC267" s="663"/>
      <c r="AD267" s="663"/>
    </row>
    <row r="268" spans="1:30" ht="15.75" customHeight="1" x14ac:dyDescent="0.2">
      <c r="A268" s="663"/>
      <c r="B268" s="663"/>
      <c r="C268" s="663"/>
      <c r="D268" s="663"/>
      <c r="E268" s="663"/>
      <c r="F268" s="663"/>
      <c r="G268" s="663"/>
      <c r="H268" s="663"/>
      <c r="I268" s="663"/>
      <c r="J268" s="663"/>
      <c r="K268" s="663"/>
      <c r="L268" s="663"/>
      <c r="M268" s="663"/>
      <c r="N268" s="663"/>
      <c r="O268" s="663"/>
      <c r="P268" s="663"/>
      <c r="Q268" s="663"/>
      <c r="R268" s="663"/>
      <c r="S268" s="663"/>
      <c r="T268" s="663"/>
      <c r="U268" s="663"/>
      <c r="V268" s="663"/>
      <c r="W268" s="663"/>
      <c r="X268" s="663"/>
      <c r="Y268" s="663"/>
      <c r="Z268" s="663"/>
      <c r="AA268" s="663"/>
      <c r="AB268" s="663"/>
      <c r="AC268" s="663"/>
      <c r="AD268" s="663"/>
    </row>
    <row r="269" spans="1:30" ht="15.75" customHeight="1" x14ac:dyDescent="0.2">
      <c r="A269" s="663"/>
      <c r="B269" s="663"/>
      <c r="C269" s="663"/>
      <c r="D269" s="663"/>
      <c r="E269" s="663"/>
      <c r="F269" s="663"/>
      <c r="G269" s="663"/>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row>
    <row r="270" spans="1:30" ht="15.75" customHeight="1" x14ac:dyDescent="0.2">
      <c r="A270" s="663"/>
      <c r="B270" s="663"/>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row>
    <row r="271" spans="1:30" ht="15.75" customHeight="1" x14ac:dyDescent="0.2">
      <c r="A271" s="663"/>
      <c r="B271" s="663"/>
      <c r="C271" s="663"/>
      <c r="D271" s="663"/>
      <c r="E271" s="663"/>
      <c r="F271" s="663"/>
      <c r="G271" s="663"/>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row>
    <row r="272" spans="1:30" ht="15.75" customHeight="1" x14ac:dyDescent="0.2">
      <c r="A272" s="663"/>
      <c r="B272" s="663"/>
      <c r="C272" s="663"/>
      <c r="D272" s="663"/>
      <c r="E272" s="663"/>
      <c r="F272" s="663"/>
      <c r="G272" s="663"/>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3"/>
      <c r="AD272" s="663"/>
    </row>
    <row r="273" spans="1:30" ht="15.75" customHeight="1" x14ac:dyDescent="0.2">
      <c r="A273" s="663"/>
      <c r="B273" s="663"/>
      <c r="C273" s="663"/>
      <c r="D273" s="663"/>
      <c r="E273" s="663"/>
      <c r="F273" s="663"/>
      <c r="G273" s="663"/>
      <c r="H273" s="663"/>
      <c r="I273" s="663"/>
      <c r="J273" s="663"/>
      <c r="K273" s="663"/>
      <c r="L273" s="663"/>
      <c r="M273" s="663"/>
      <c r="N273" s="663"/>
      <c r="O273" s="663"/>
      <c r="P273" s="663"/>
      <c r="Q273" s="663"/>
      <c r="R273" s="663"/>
      <c r="S273" s="663"/>
      <c r="T273" s="663"/>
      <c r="U273" s="663"/>
      <c r="V273" s="663"/>
      <c r="W273" s="663"/>
      <c r="X273" s="663"/>
      <c r="Y273" s="663"/>
      <c r="Z273" s="663"/>
      <c r="AA273" s="663"/>
      <c r="AB273" s="663"/>
      <c r="AC273" s="663"/>
      <c r="AD273" s="663"/>
    </row>
    <row r="274" spans="1:30" ht="15.75" customHeight="1" x14ac:dyDescent="0.2">
      <c r="A274" s="663"/>
      <c r="B274" s="663"/>
      <c r="C274" s="663"/>
      <c r="D274" s="663"/>
      <c r="E274" s="663"/>
      <c r="F274" s="663"/>
      <c r="G274" s="663"/>
      <c r="H274" s="663"/>
      <c r="I274" s="663"/>
      <c r="J274" s="663"/>
      <c r="K274" s="663"/>
      <c r="L274" s="663"/>
      <c r="M274" s="663"/>
      <c r="N274" s="663"/>
      <c r="O274" s="663"/>
      <c r="P274" s="663"/>
      <c r="Q274" s="663"/>
      <c r="R274" s="663"/>
      <c r="S274" s="663"/>
      <c r="T274" s="663"/>
      <c r="U274" s="663"/>
      <c r="V274" s="663"/>
      <c r="W274" s="663"/>
      <c r="X274" s="663"/>
      <c r="Y274" s="663"/>
      <c r="Z274" s="663"/>
      <c r="AA274" s="663"/>
      <c r="AB274" s="663"/>
      <c r="AC274" s="663"/>
      <c r="AD274" s="663"/>
    </row>
    <row r="275" spans="1:30" ht="15.75" customHeight="1" x14ac:dyDescent="0.2">
      <c r="A275" s="663"/>
      <c r="B275" s="663"/>
      <c r="C275" s="663"/>
      <c r="D275" s="663"/>
      <c r="E275" s="663"/>
      <c r="F275" s="663"/>
      <c r="G275" s="663"/>
      <c r="H275" s="663"/>
      <c r="I275" s="663"/>
      <c r="J275" s="663"/>
      <c r="K275" s="663"/>
      <c r="L275" s="663"/>
      <c r="M275" s="663"/>
      <c r="N275" s="663"/>
      <c r="O275" s="663"/>
      <c r="P275" s="663"/>
      <c r="Q275" s="663"/>
      <c r="R275" s="663"/>
      <c r="S275" s="663"/>
      <c r="T275" s="663"/>
      <c r="U275" s="663"/>
      <c r="V275" s="663"/>
      <c r="W275" s="663"/>
      <c r="X275" s="663"/>
      <c r="Y275" s="663"/>
      <c r="Z275" s="663"/>
      <c r="AA275" s="663"/>
      <c r="AB275" s="663"/>
      <c r="AC275" s="663"/>
      <c r="AD275" s="663"/>
    </row>
    <row r="276" spans="1:30" ht="15.75" customHeight="1" x14ac:dyDescent="0.2">
      <c r="A276" s="663"/>
      <c r="B276" s="663"/>
      <c r="C276" s="663"/>
      <c r="D276" s="663"/>
      <c r="E276" s="663"/>
      <c r="F276" s="663"/>
      <c r="G276" s="663"/>
      <c r="H276" s="663"/>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row>
    <row r="277" spans="1:30" ht="15.75" customHeight="1" x14ac:dyDescent="0.2">
      <c r="A277" s="663"/>
      <c r="B277" s="663"/>
      <c r="C277" s="663"/>
      <c r="D277" s="663"/>
      <c r="E277" s="663"/>
      <c r="F277" s="663"/>
      <c r="G277" s="663"/>
      <c r="H277" s="663"/>
      <c r="I277" s="663"/>
      <c r="J277" s="663"/>
      <c r="K277" s="663"/>
      <c r="L277" s="663"/>
      <c r="M277" s="663"/>
      <c r="N277" s="663"/>
      <c r="O277" s="663"/>
      <c r="P277" s="663"/>
      <c r="Q277" s="663"/>
      <c r="R277" s="663"/>
      <c r="S277" s="663"/>
      <c r="T277" s="663"/>
      <c r="U277" s="663"/>
      <c r="V277" s="663"/>
      <c r="W277" s="663"/>
      <c r="X277" s="663"/>
      <c r="Y277" s="663"/>
      <c r="Z277" s="663"/>
      <c r="AA277" s="663"/>
      <c r="AB277" s="663"/>
      <c r="AC277" s="663"/>
      <c r="AD277" s="663"/>
    </row>
    <row r="278" spans="1:30" ht="15.75" customHeight="1" x14ac:dyDescent="0.2">
      <c r="A278" s="663"/>
      <c r="B278" s="663"/>
      <c r="C278" s="663"/>
      <c r="D278" s="663"/>
      <c r="E278" s="663"/>
      <c r="F278" s="663"/>
      <c r="G278" s="663"/>
      <c r="H278" s="663"/>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row>
    <row r="279" spans="1:30" ht="15.75" customHeight="1" x14ac:dyDescent="0.2">
      <c r="A279" s="663"/>
      <c r="B279" s="663"/>
      <c r="C279" s="663"/>
      <c r="D279" s="663"/>
      <c r="E279" s="663"/>
      <c r="F279" s="663"/>
      <c r="G279" s="663"/>
      <c r="H279" s="663"/>
      <c r="I279" s="663"/>
      <c r="J279" s="663"/>
      <c r="K279" s="663"/>
      <c r="L279" s="663"/>
      <c r="M279" s="663"/>
      <c r="N279" s="663"/>
      <c r="O279" s="663"/>
      <c r="P279" s="663"/>
      <c r="Q279" s="663"/>
      <c r="R279" s="663"/>
      <c r="S279" s="663"/>
      <c r="T279" s="663"/>
      <c r="U279" s="663"/>
      <c r="V279" s="663"/>
      <c r="W279" s="663"/>
      <c r="X279" s="663"/>
      <c r="Y279" s="663"/>
      <c r="Z279" s="663"/>
      <c r="AA279" s="663"/>
      <c r="AB279" s="663"/>
      <c r="AC279" s="663"/>
      <c r="AD279" s="663"/>
    </row>
    <row r="280" spans="1:30" ht="15.75" customHeight="1" x14ac:dyDescent="0.2">
      <c r="A280" s="663"/>
      <c r="B280" s="663"/>
      <c r="C280" s="663"/>
      <c r="D280" s="663"/>
      <c r="E280" s="663"/>
      <c r="F280" s="663"/>
      <c r="G280" s="663"/>
      <c r="H280" s="663"/>
      <c r="I280" s="663"/>
      <c r="J280" s="663"/>
      <c r="K280" s="663"/>
      <c r="L280" s="663"/>
      <c r="M280" s="663"/>
      <c r="N280" s="663"/>
      <c r="O280" s="663"/>
      <c r="P280" s="663"/>
      <c r="Q280" s="663"/>
      <c r="R280" s="663"/>
      <c r="S280" s="663"/>
      <c r="T280" s="663"/>
      <c r="U280" s="663"/>
      <c r="V280" s="663"/>
      <c r="W280" s="663"/>
      <c r="X280" s="663"/>
      <c r="Y280" s="663"/>
      <c r="Z280" s="663"/>
      <c r="AA280" s="663"/>
      <c r="AB280" s="663"/>
      <c r="AC280" s="663"/>
      <c r="AD280" s="663"/>
    </row>
    <row r="281" spans="1:30" ht="15.75" customHeight="1" x14ac:dyDescent="0.2">
      <c r="A281" s="663"/>
      <c r="B281" s="663"/>
      <c r="C281" s="663"/>
      <c r="D281" s="663"/>
      <c r="E281" s="663"/>
      <c r="F281" s="663"/>
      <c r="G281" s="663"/>
      <c r="H281" s="663"/>
      <c r="I281" s="663"/>
      <c r="J281" s="663"/>
      <c r="K281" s="663"/>
      <c r="L281" s="663"/>
      <c r="M281" s="663"/>
      <c r="N281" s="663"/>
      <c r="O281" s="663"/>
      <c r="P281" s="663"/>
      <c r="Q281" s="663"/>
      <c r="R281" s="663"/>
      <c r="S281" s="663"/>
      <c r="T281" s="663"/>
      <c r="U281" s="663"/>
      <c r="V281" s="663"/>
      <c r="W281" s="663"/>
      <c r="X281" s="663"/>
      <c r="Y281" s="663"/>
      <c r="Z281" s="663"/>
      <c r="AA281" s="663"/>
      <c r="AB281" s="663"/>
      <c r="AC281" s="663"/>
      <c r="AD281" s="663"/>
    </row>
    <row r="282" spans="1:30" ht="15.75" customHeight="1" x14ac:dyDescent="0.2">
      <c r="A282" s="663"/>
      <c r="B282" s="663"/>
      <c r="C282" s="663"/>
      <c r="D282" s="663"/>
      <c r="E282" s="663"/>
      <c r="F282" s="663"/>
      <c r="G282" s="663"/>
      <c r="H282" s="663"/>
      <c r="I282" s="663"/>
      <c r="J282" s="663"/>
      <c r="K282" s="663"/>
      <c r="L282" s="663"/>
      <c r="M282" s="663"/>
      <c r="N282" s="663"/>
      <c r="O282" s="663"/>
      <c r="P282" s="663"/>
      <c r="Q282" s="663"/>
      <c r="R282" s="663"/>
      <c r="S282" s="663"/>
      <c r="T282" s="663"/>
      <c r="U282" s="663"/>
      <c r="V282" s="663"/>
      <c r="W282" s="663"/>
      <c r="X282" s="663"/>
      <c r="Y282" s="663"/>
      <c r="Z282" s="663"/>
      <c r="AA282" s="663"/>
      <c r="AB282" s="663"/>
      <c r="AC282" s="663"/>
      <c r="AD282" s="663"/>
    </row>
    <row r="283" spans="1:30" ht="15.75" customHeight="1" x14ac:dyDescent="0.2">
      <c r="A283" s="663"/>
      <c r="B283" s="663"/>
      <c r="C283" s="663"/>
      <c r="D283" s="663"/>
      <c r="E283" s="663"/>
      <c r="F283" s="663"/>
      <c r="G283" s="663"/>
      <c r="H283" s="663"/>
      <c r="I283" s="663"/>
      <c r="J283" s="663"/>
      <c r="K283" s="663"/>
      <c r="L283" s="663"/>
      <c r="M283" s="663"/>
      <c r="N283" s="663"/>
      <c r="O283" s="663"/>
      <c r="P283" s="663"/>
      <c r="Q283" s="663"/>
      <c r="R283" s="663"/>
      <c r="S283" s="663"/>
      <c r="T283" s="663"/>
      <c r="U283" s="663"/>
      <c r="V283" s="663"/>
      <c r="W283" s="663"/>
      <c r="X283" s="663"/>
      <c r="Y283" s="663"/>
      <c r="Z283" s="663"/>
      <c r="AA283" s="663"/>
      <c r="AB283" s="663"/>
      <c r="AC283" s="663"/>
      <c r="AD283" s="663"/>
    </row>
    <row r="284" spans="1:30" ht="15.75" customHeight="1" x14ac:dyDescent="0.2">
      <c r="A284" s="663"/>
      <c r="B284" s="663"/>
      <c r="C284" s="663"/>
      <c r="D284" s="663"/>
      <c r="E284" s="663"/>
      <c r="F284" s="663"/>
      <c r="G284" s="663"/>
      <c r="H284" s="663"/>
      <c r="I284" s="663"/>
      <c r="J284" s="663"/>
      <c r="K284" s="663"/>
      <c r="L284" s="663"/>
      <c r="M284" s="663"/>
      <c r="N284" s="663"/>
      <c r="O284" s="663"/>
      <c r="P284" s="663"/>
      <c r="Q284" s="663"/>
      <c r="R284" s="663"/>
      <c r="S284" s="663"/>
      <c r="T284" s="663"/>
      <c r="U284" s="663"/>
      <c r="V284" s="663"/>
      <c r="W284" s="663"/>
      <c r="X284" s="663"/>
      <c r="Y284" s="663"/>
      <c r="Z284" s="663"/>
      <c r="AA284" s="663"/>
      <c r="AB284" s="663"/>
      <c r="AC284" s="663"/>
      <c r="AD284" s="663"/>
    </row>
    <row r="285" spans="1:30" ht="15.75" customHeight="1" x14ac:dyDescent="0.2">
      <c r="A285" s="663"/>
      <c r="B285" s="663"/>
      <c r="C285" s="663"/>
      <c r="D285" s="663"/>
      <c r="E285" s="663"/>
      <c r="F285" s="663"/>
      <c r="G285" s="663"/>
      <c r="H285" s="663"/>
      <c r="I285" s="663"/>
      <c r="J285" s="663"/>
      <c r="K285" s="663"/>
      <c r="L285" s="663"/>
      <c r="M285" s="663"/>
      <c r="N285" s="663"/>
      <c r="O285" s="663"/>
      <c r="P285" s="663"/>
      <c r="Q285" s="663"/>
      <c r="R285" s="663"/>
      <c r="S285" s="663"/>
      <c r="T285" s="663"/>
      <c r="U285" s="663"/>
      <c r="V285" s="663"/>
      <c r="W285" s="663"/>
      <c r="X285" s="663"/>
      <c r="Y285" s="663"/>
      <c r="Z285" s="663"/>
      <c r="AA285" s="663"/>
      <c r="AB285" s="663"/>
      <c r="AC285" s="663"/>
      <c r="AD285" s="663"/>
    </row>
    <row r="286" spans="1:30" ht="15.75" customHeight="1" x14ac:dyDescent="0.2">
      <c r="A286" s="663"/>
      <c r="B286" s="663"/>
      <c r="C286" s="663"/>
      <c r="D286" s="663"/>
      <c r="E286" s="663"/>
      <c r="F286" s="663"/>
      <c r="G286" s="663"/>
      <c r="H286" s="663"/>
      <c r="I286" s="663"/>
      <c r="J286" s="663"/>
      <c r="K286" s="663"/>
      <c r="L286" s="663"/>
      <c r="M286" s="663"/>
      <c r="N286" s="663"/>
      <c r="O286" s="663"/>
      <c r="P286" s="663"/>
      <c r="Q286" s="663"/>
      <c r="R286" s="663"/>
      <c r="S286" s="663"/>
      <c r="T286" s="663"/>
      <c r="U286" s="663"/>
      <c r="V286" s="663"/>
      <c r="W286" s="663"/>
      <c r="X286" s="663"/>
      <c r="Y286" s="663"/>
      <c r="Z286" s="663"/>
      <c r="AA286" s="663"/>
      <c r="AB286" s="663"/>
      <c r="AC286" s="663"/>
      <c r="AD286" s="663"/>
    </row>
    <row r="287" spans="1:30" ht="15.75" customHeight="1" x14ac:dyDescent="0.2">
      <c r="A287" s="663"/>
      <c r="B287" s="663"/>
      <c r="C287" s="663"/>
      <c r="D287" s="663"/>
      <c r="E287" s="663"/>
      <c r="F287" s="663"/>
      <c r="G287" s="663"/>
      <c r="H287" s="663"/>
      <c r="I287" s="663"/>
      <c r="J287" s="663"/>
      <c r="K287" s="663"/>
      <c r="L287" s="663"/>
      <c r="M287" s="663"/>
      <c r="N287" s="663"/>
      <c r="O287" s="663"/>
      <c r="P287" s="663"/>
      <c r="Q287" s="663"/>
      <c r="R287" s="663"/>
      <c r="S287" s="663"/>
      <c r="T287" s="663"/>
      <c r="U287" s="663"/>
      <c r="V287" s="663"/>
      <c r="W287" s="663"/>
      <c r="X287" s="663"/>
      <c r="Y287" s="663"/>
      <c r="Z287" s="663"/>
      <c r="AA287" s="663"/>
      <c r="AB287" s="663"/>
      <c r="AC287" s="663"/>
      <c r="AD287" s="663"/>
    </row>
    <row r="288" spans="1:30" ht="15.75" customHeight="1" x14ac:dyDescent="0.2">
      <c r="A288" s="663"/>
      <c r="B288" s="663"/>
      <c r="C288" s="663"/>
      <c r="D288" s="663"/>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row>
    <row r="289" spans="1:30" ht="15.75" customHeight="1" x14ac:dyDescent="0.2">
      <c r="A289" s="663"/>
      <c r="B289" s="663"/>
      <c r="C289" s="663"/>
      <c r="D289" s="663"/>
      <c r="E289" s="663"/>
      <c r="F289" s="663"/>
      <c r="G289" s="663"/>
      <c r="H289" s="663"/>
      <c r="I289" s="663"/>
      <c r="J289" s="663"/>
      <c r="K289" s="663"/>
      <c r="L289" s="663"/>
      <c r="M289" s="663"/>
      <c r="N289" s="663"/>
      <c r="O289" s="663"/>
      <c r="P289" s="663"/>
      <c r="Q289" s="663"/>
      <c r="R289" s="663"/>
      <c r="S289" s="663"/>
      <c r="T289" s="663"/>
      <c r="U289" s="663"/>
      <c r="V289" s="663"/>
      <c r="W289" s="663"/>
      <c r="X289" s="663"/>
      <c r="Y289" s="663"/>
      <c r="Z289" s="663"/>
      <c r="AA289" s="663"/>
      <c r="AB289" s="663"/>
      <c r="AC289" s="663"/>
      <c r="AD289" s="663"/>
    </row>
    <row r="290" spans="1:30" ht="15.75" customHeight="1" x14ac:dyDescent="0.2">
      <c r="A290" s="663"/>
      <c r="B290" s="663"/>
      <c r="C290" s="663"/>
      <c r="D290" s="663"/>
      <c r="E290" s="663"/>
      <c r="F290" s="663"/>
      <c r="G290" s="663"/>
      <c r="H290" s="663"/>
      <c r="I290" s="663"/>
      <c r="J290" s="663"/>
      <c r="K290" s="663"/>
      <c r="L290" s="663"/>
      <c r="M290" s="663"/>
      <c r="N290" s="663"/>
      <c r="O290" s="663"/>
      <c r="P290" s="663"/>
      <c r="Q290" s="663"/>
      <c r="R290" s="663"/>
      <c r="S290" s="663"/>
      <c r="T290" s="663"/>
      <c r="U290" s="663"/>
      <c r="V290" s="663"/>
      <c r="W290" s="663"/>
      <c r="X290" s="663"/>
      <c r="Y290" s="663"/>
      <c r="Z290" s="663"/>
      <c r="AA290" s="663"/>
      <c r="AB290" s="663"/>
      <c r="AC290" s="663"/>
      <c r="AD290" s="663"/>
    </row>
    <row r="291" spans="1:30" ht="15.75" customHeight="1" x14ac:dyDescent="0.2">
      <c r="A291" s="663"/>
      <c r="B291" s="663"/>
      <c r="C291" s="663"/>
      <c r="D291" s="663"/>
      <c r="E291" s="663"/>
      <c r="F291" s="663"/>
      <c r="G291" s="663"/>
      <c r="H291" s="663"/>
      <c r="I291" s="663"/>
      <c r="J291" s="663"/>
      <c r="K291" s="663"/>
      <c r="L291" s="663"/>
      <c r="M291" s="663"/>
      <c r="N291" s="663"/>
      <c r="O291" s="663"/>
      <c r="P291" s="663"/>
      <c r="Q291" s="663"/>
      <c r="R291" s="663"/>
      <c r="S291" s="663"/>
      <c r="T291" s="663"/>
      <c r="U291" s="663"/>
      <c r="V291" s="663"/>
      <c r="W291" s="663"/>
      <c r="X291" s="663"/>
      <c r="Y291" s="663"/>
      <c r="Z291" s="663"/>
      <c r="AA291" s="663"/>
      <c r="AB291" s="663"/>
      <c r="AC291" s="663"/>
      <c r="AD291" s="663"/>
    </row>
    <row r="292" spans="1:30" ht="15.75" customHeight="1" x14ac:dyDescent="0.2">
      <c r="A292" s="663"/>
      <c r="B292" s="663"/>
      <c r="C292" s="663"/>
      <c r="D292" s="663"/>
      <c r="E292" s="663"/>
      <c r="F292" s="663"/>
      <c r="G292" s="663"/>
      <c r="H292" s="663"/>
      <c r="I292" s="663"/>
      <c r="J292" s="663"/>
      <c r="K292" s="663"/>
      <c r="L292" s="663"/>
      <c r="M292" s="663"/>
      <c r="N292" s="663"/>
      <c r="O292" s="663"/>
      <c r="P292" s="663"/>
      <c r="Q292" s="663"/>
      <c r="R292" s="663"/>
      <c r="S292" s="663"/>
      <c r="T292" s="663"/>
      <c r="U292" s="663"/>
      <c r="V292" s="663"/>
      <c r="W292" s="663"/>
      <c r="X292" s="663"/>
      <c r="Y292" s="663"/>
      <c r="Z292" s="663"/>
      <c r="AA292" s="663"/>
      <c r="AB292" s="663"/>
      <c r="AC292" s="663"/>
      <c r="AD292" s="663"/>
    </row>
    <row r="293" spans="1:30" ht="15.75" customHeight="1" x14ac:dyDescent="0.2">
      <c r="A293" s="663"/>
      <c r="B293" s="663"/>
      <c r="C293" s="663"/>
      <c r="D293" s="663"/>
      <c r="E293" s="663"/>
      <c r="F293" s="663"/>
      <c r="G293" s="663"/>
      <c r="H293" s="663"/>
      <c r="I293" s="663"/>
      <c r="J293" s="663"/>
      <c r="K293" s="663"/>
      <c r="L293" s="663"/>
      <c r="M293" s="663"/>
      <c r="N293" s="663"/>
      <c r="O293" s="663"/>
      <c r="P293" s="663"/>
      <c r="Q293" s="663"/>
      <c r="R293" s="663"/>
      <c r="S293" s="663"/>
      <c r="T293" s="663"/>
      <c r="U293" s="663"/>
      <c r="V293" s="663"/>
      <c r="W293" s="663"/>
      <c r="X293" s="663"/>
      <c r="Y293" s="663"/>
      <c r="Z293" s="663"/>
      <c r="AA293" s="663"/>
      <c r="AB293" s="663"/>
      <c r="AC293" s="663"/>
      <c r="AD293" s="663"/>
    </row>
    <row r="294" spans="1:30" ht="15.75" customHeight="1" x14ac:dyDescent="0.2">
      <c r="A294" s="663"/>
      <c r="B294" s="663"/>
      <c r="C294" s="663"/>
      <c r="D294" s="663"/>
      <c r="E294" s="663"/>
      <c r="F294" s="663"/>
      <c r="G294" s="663"/>
      <c r="H294" s="663"/>
      <c r="I294" s="663"/>
      <c r="J294" s="663"/>
      <c r="K294" s="663"/>
      <c r="L294" s="663"/>
      <c r="M294" s="663"/>
      <c r="N294" s="663"/>
      <c r="O294" s="663"/>
      <c r="P294" s="663"/>
      <c r="Q294" s="663"/>
      <c r="R294" s="663"/>
      <c r="S294" s="663"/>
      <c r="T294" s="663"/>
      <c r="U294" s="663"/>
      <c r="V294" s="663"/>
      <c r="W294" s="663"/>
      <c r="X294" s="663"/>
      <c r="Y294" s="663"/>
      <c r="Z294" s="663"/>
      <c r="AA294" s="663"/>
      <c r="AB294" s="663"/>
      <c r="AC294" s="663"/>
      <c r="AD294" s="663"/>
    </row>
    <row r="295" spans="1:30" ht="15.75" customHeight="1" x14ac:dyDescent="0.2">
      <c r="A295" s="663"/>
      <c r="B295" s="663"/>
      <c r="C295" s="663"/>
      <c r="D295" s="663"/>
      <c r="E295" s="663"/>
      <c r="F295" s="663"/>
      <c r="G295" s="663"/>
      <c r="H295" s="663"/>
      <c r="I295" s="663"/>
      <c r="J295" s="663"/>
      <c r="K295" s="663"/>
      <c r="L295" s="663"/>
      <c r="M295" s="663"/>
      <c r="N295" s="663"/>
      <c r="O295" s="663"/>
      <c r="P295" s="663"/>
      <c r="Q295" s="663"/>
      <c r="R295" s="663"/>
      <c r="S295" s="663"/>
      <c r="T295" s="663"/>
      <c r="U295" s="663"/>
      <c r="V295" s="663"/>
      <c r="W295" s="663"/>
      <c r="X295" s="663"/>
      <c r="Y295" s="663"/>
      <c r="Z295" s="663"/>
      <c r="AA295" s="663"/>
      <c r="AB295" s="663"/>
      <c r="AC295" s="663"/>
      <c r="AD295" s="663"/>
    </row>
    <row r="296" spans="1:30" ht="15.75" customHeight="1" x14ac:dyDescent="0.2">
      <c r="A296" s="663"/>
      <c r="B296" s="663"/>
      <c r="C296" s="663"/>
      <c r="D296" s="663"/>
      <c r="E296" s="663"/>
      <c r="F296" s="663"/>
      <c r="G296" s="663"/>
      <c r="H296" s="663"/>
      <c r="I296" s="663"/>
      <c r="J296" s="663"/>
      <c r="K296" s="663"/>
      <c r="L296" s="663"/>
      <c r="M296" s="663"/>
      <c r="N296" s="663"/>
      <c r="O296" s="663"/>
      <c r="P296" s="663"/>
      <c r="Q296" s="663"/>
      <c r="R296" s="663"/>
      <c r="S296" s="663"/>
      <c r="T296" s="663"/>
      <c r="U296" s="663"/>
      <c r="V296" s="663"/>
      <c r="W296" s="663"/>
      <c r="X296" s="663"/>
      <c r="Y296" s="663"/>
      <c r="Z296" s="663"/>
      <c r="AA296" s="663"/>
      <c r="AB296" s="663"/>
      <c r="AC296" s="663"/>
      <c r="AD296" s="663"/>
    </row>
    <row r="297" spans="1:30" ht="15.75" customHeight="1" x14ac:dyDescent="0.2">
      <c r="A297" s="663"/>
      <c r="B297" s="663"/>
      <c r="C297" s="663"/>
      <c r="D297" s="663"/>
      <c r="E297" s="663"/>
      <c r="F297" s="663"/>
      <c r="G297" s="663"/>
      <c r="H297" s="663"/>
      <c r="I297" s="663"/>
      <c r="J297" s="663"/>
      <c r="K297" s="663"/>
      <c r="L297" s="663"/>
      <c r="M297" s="663"/>
      <c r="N297" s="663"/>
      <c r="O297" s="663"/>
      <c r="P297" s="663"/>
      <c r="Q297" s="663"/>
      <c r="R297" s="663"/>
      <c r="S297" s="663"/>
      <c r="T297" s="663"/>
      <c r="U297" s="663"/>
      <c r="V297" s="663"/>
      <c r="W297" s="663"/>
      <c r="X297" s="663"/>
      <c r="Y297" s="663"/>
      <c r="Z297" s="663"/>
      <c r="AA297" s="663"/>
      <c r="AB297" s="663"/>
      <c r="AC297" s="663"/>
      <c r="AD297" s="663"/>
    </row>
    <row r="298" spans="1:30" ht="15.75" customHeight="1" x14ac:dyDescent="0.2">
      <c r="A298" s="663"/>
      <c r="B298" s="663"/>
      <c r="C298" s="663"/>
      <c r="D298" s="663"/>
      <c r="E298" s="663"/>
      <c r="F298" s="663"/>
      <c r="G298" s="663"/>
      <c r="H298" s="663"/>
      <c r="I298" s="663"/>
      <c r="J298" s="663"/>
      <c r="K298" s="663"/>
      <c r="L298" s="663"/>
      <c r="M298" s="663"/>
      <c r="N298" s="663"/>
      <c r="O298" s="663"/>
      <c r="P298" s="663"/>
      <c r="Q298" s="663"/>
      <c r="R298" s="663"/>
      <c r="S298" s="663"/>
      <c r="T298" s="663"/>
      <c r="U298" s="663"/>
      <c r="V298" s="663"/>
      <c r="W298" s="663"/>
      <c r="X298" s="663"/>
      <c r="Y298" s="663"/>
      <c r="Z298" s="663"/>
      <c r="AA298" s="663"/>
      <c r="AB298" s="663"/>
      <c r="AC298" s="663"/>
      <c r="AD298" s="663"/>
    </row>
    <row r="299" spans="1:30" ht="15.75" customHeight="1" x14ac:dyDescent="0.2">
      <c r="A299" s="663"/>
      <c r="B299" s="663"/>
      <c r="C299" s="663"/>
      <c r="D299" s="663"/>
      <c r="E299" s="663"/>
      <c r="F299" s="663"/>
      <c r="G299" s="663"/>
      <c r="H299" s="663"/>
      <c r="I299" s="663"/>
      <c r="J299" s="663"/>
      <c r="K299" s="663"/>
      <c r="L299" s="663"/>
      <c r="M299" s="663"/>
      <c r="N299" s="663"/>
      <c r="O299" s="663"/>
      <c r="P299" s="663"/>
      <c r="Q299" s="663"/>
      <c r="R299" s="663"/>
      <c r="S299" s="663"/>
      <c r="T299" s="663"/>
      <c r="U299" s="663"/>
      <c r="V299" s="663"/>
      <c r="W299" s="663"/>
      <c r="X299" s="663"/>
      <c r="Y299" s="663"/>
      <c r="Z299" s="663"/>
      <c r="AA299" s="663"/>
      <c r="AB299" s="663"/>
      <c r="AC299" s="663"/>
      <c r="AD299" s="663"/>
    </row>
    <row r="300" spans="1:30" ht="15.75" customHeight="1" x14ac:dyDescent="0.2">
      <c r="A300" s="663"/>
      <c r="B300" s="663"/>
      <c r="C300" s="663"/>
      <c r="D300" s="663"/>
      <c r="E300" s="663"/>
      <c r="F300" s="663"/>
      <c r="G300" s="663"/>
      <c r="H300" s="663"/>
      <c r="I300" s="663"/>
      <c r="J300" s="663"/>
      <c r="K300" s="663"/>
      <c r="L300" s="663"/>
      <c r="M300" s="663"/>
      <c r="N300" s="663"/>
      <c r="O300" s="663"/>
      <c r="P300" s="663"/>
      <c r="Q300" s="663"/>
      <c r="R300" s="663"/>
      <c r="S300" s="663"/>
      <c r="T300" s="663"/>
      <c r="U300" s="663"/>
      <c r="V300" s="663"/>
      <c r="W300" s="663"/>
      <c r="X300" s="663"/>
      <c r="Y300" s="663"/>
      <c r="Z300" s="663"/>
      <c r="AA300" s="663"/>
      <c r="AB300" s="663"/>
      <c r="AC300" s="663"/>
      <c r="AD300" s="663"/>
    </row>
    <row r="301" spans="1:30" ht="15.75" customHeight="1" x14ac:dyDescent="0.2">
      <c r="A301" s="663"/>
      <c r="B301" s="663"/>
      <c r="C301" s="663"/>
      <c r="D301" s="663"/>
      <c r="E301" s="663"/>
      <c r="F301" s="663"/>
      <c r="G301" s="663"/>
      <c r="H301" s="663"/>
      <c r="I301" s="663"/>
      <c r="J301" s="663"/>
      <c r="K301" s="663"/>
      <c r="L301" s="663"/>
      <c r="M301" s="663"/>
      <c r="N301" s="663"/>
      <c r="O301" s="663"/>
      <c r="P301" s="663"/>
      <c r="Q301" s="663"/>
      <c r="R301" s="663"/>
      <c r="S301" s="663"/>
      <c r="T301" s="663"/>
      <c r="U301" s="663"/>
      <c r="V301" s="663"/>
      <c r="W301" s="663"/>
      <c r="X301" s="663"/>
      <c r="Y301" s="663"/>
      <c r="Z301" s="663"/>
      <c r="AA301" s="663"/>
      <c r="AB301" s="663"/>
      <c r="AC301" s="663"/>
      <c r="AD301" s="663"/>
    </row>
    <row r="302" spans="1:30" ht="15.75" customHeight="1" x14ac:dyDescent="0.2">
      <c r="A302" s="663"/>
      <c r="B302" s="663"/>
      <c r="C302" s="663"/>
      <c r="D302" s="663"/>
      <c r="E302" s="663"/>
      <c r="F302" s="663"/>
      <c r="G302" s="663"/>
      <c r="H302" s="663"/>
      <c r="I302" s="663"/>
      <c r="J302" s="663"/>
      <c r="K302" s="663"/>
      <c r="L302" s="663"/>
      <c r="M302" s="663"/>
      <c r="N302" s="663"/>
      <c r="O302" s="663"/>
      <c r="P302" s="663"/>
      <c r="Q302" s="663"/>
      <c r="R302" s="663"/>
      <c r="S302" s="663"/>
      <c r="T302" s="663"/>
      <c r="U302" s="663"/>
      <c r="V302" s="663"/>
      <c r="W302" s="663"/>
      <c r="X302" s="663"/>
      <c r="Y302" s="663"/>
      <c r="Z302" s="663"/>
      <c r="AA302" s="663"/>
      <c r="AB302" s="663"/>
      <c r="AC302" s="663"/>
      <c r="AD302" s="663"/>
    </row>
    <row r="303" spans="1:30" ht="15.75" customHeight="1" x14ac:dyDescent="0.2">
      <c r="A303" s="663"/>
      <c r="B303" s="663"/>
      <c r="C303" s="663"/>
      <c r="D303" s="663"/>
      <c r="E303" s="663"/>
      <c r="F303" s="663"/>
      <c r="G303" s="663"/>
      <c r="H303" s="663"/>
      <c r="I303" s="663"/>
      <c r="J303" s="663"/>
      <c r="K303" s="663"/>
      <c r="L303" s="663"/>
      <c r="M303" s="663"/>
      <c r="N303" s="663"/>
      <c r="O303" s="663"/>
      <c r="P303" s="663"/>
      <c r="Q303" s="663"/>
      <c r="R303" s="663"/>
      <c r="S303" s="663"/>
      <c r="T303" s="663"/>
      <c r="U303" s="663"/>
      <c r="V303" s="663"/>
      <c r="W303" s="663"/>
      <c r="X303" s="663"/>
      <c r="Y303" s="663"/>
      <c r="Z303" s="663"/>
      <c r="AA303" s="663"/>
      <c r="AB303" s="663"/>
      <c r="AC303" s="663"/>
      <c r="AD303" s="663"/>
    </row>
    <row r="304" spans="1:30" ht="15.75" customHeight="1" x14ac:dyDescent="0.2">
      <c r="A304" s="663"/>
      <c r="B304" s="663"/>
      <c r="C304" s="663"/>
      <c r="D304" s="663"/>
      <c r="E304" s="663"/>
      <c r="F304" s="663"/>
      <c r="G304" s="663"/>
      <c r="H304" s="663"/>
      <c r="I304" s="663"/>
      <c r="J304" s="663"/>
      <c r="K304" s="663"/>
      <c r="L304" s="663"/>
      <c r="M304" s="663"/>
      <c r="N304" s="663"/>
      <c r="O304" s="663"/>
      <c r="P304" s="663"/>
      <c r="Q304" s="663"/>
      <c r="R304" s="663"/>
      <c r="S304" s="663"/>
      <c r="T304" s="663"/>
      <c r="U304" s="663"/>
      <c r="V304" s="663"/>
      <c r="W304" s="663"/>
      <c r="X304" s="663"/>
      <c r="Y304" s="663"/>
      <c r="Z304" s="663"/>
      <c r="AA304" s="663"/>
      <c r="AB304" s="663"/>
      <c r="AC304" s="663"/>
      <c r="AD304" s="663"/>
    </row>
    <row r="305" spans="1:30" ht="15.75" customHeight="1" x14ac:dyDescent="0.2">
      <c r="A305" s="663"/>
      <c r="B305" s="663"/>
      <c r="C305" s="663"/>
      <c r="D305" s="663"/>
      <c r="E305" s="663"/>
      <c r="F305" s="663"/>
      <c r="G305" s="663"/>
      <c r="H305" s="663"/>
      <c r="I305" s="663"/>
      <c r="J305" s="663"/>
      <c r="K305" s="663"/>
      <c r="L305" s="663"/>
      <c r="M305" s="663"/>
      <c r="N305" s="663"/>
      <c r="O305" s="663"/>
      <c r="P305" s="663"/>
      <c r="Q305" s="663"/>
      <c r="R305" s="663"/>
      <c r="S305" s="663"/>
      <c r="T305" s="663"/>
      <c r="U305" s="663"/>
      <c r="V305" s="663"/>
      <c r="W305" s="663"/>
      <c r="X305" s="663"/>
      <c r="Y305" s="663"/>
      <c r="Z305" s="663"/>
      <c r="AA305" s="663"/>
      <c r="AB305" s="663"/>
      <c r="AC305" s="663"/>
      <c r="AD305" s="663"/>
    </row>
    <row r="306" spans="1:30" ht="15.75" customHeight="1" x14ac:dyDescent="0.2">
      <c r="A306" s="663"/>
      <c r="B306" s="663"/>
      <c r="C306" s="663"/>
      <c r="D306" s="663"/>
      <c r="E306" s="663"/>
      <c r="F306" s="663"/>
      <c r="G306" s="663"/>
      <c r="H306" s="663"/>
      <c r="I306" s="663"/>
      <c r="J306" s="663"/>
      <c r="K306" s="663"/>
      <c r="L306" s="663"/>
      <c r="M306" s="663"/>
      <c r="N306" s="663"/>
      <c r="O306" s="663"/>
      <c r="P306" s="663"/>
      <c r="Q306" s="663"/>
      <c r="R306" s="663"/>
      <c r="S306" s="663"/>
      <c r="T306" s="663"/>
      <c r="U306" s="663"/>
      <c r="V306" s="663"/>
      <c r="W306" s="663"/>
      <c r="X306" s="663"/>
      <c r="Y306" s="663"/>
      <c r="Z306" s="663"/>
      <c r="AA306" s="663"/>
      <c r="AB306" s="663"/>
      <c r="AC306" s="663"/>
      <c r="AD306" s="663"/>
    </row>
    <row r="307" spans="1:30" ht="15.75" customHeight="1" x14ac:dyDescent="0.2">
      <c r="A307" s="663"/>
      <c r="B307" s="663"/>
      <c r="C307" s="663"/>
      <c r="D307" s="663"/>
      <c r="E307" s="663"/>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row>
    <row r="308" spans="1:30" ht="15.75" customHeight="1" x14ac:dyDescent="0.2">
      <c r="A308" s="663"/>
      <c r="B308" s="663"/>
      <c r="C308" s="663"/>
      <c r="D308" s="663"/>
      <c r="E308" s="663"/>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row>
    <row r="309" spans="1:30" ht="15.75" customHeight="1" x14ac:dyDescent="0.2">
      <c r="A309" s="663"/>
      <c r="B309" s="663"/>
      <c r="C309" s="663"/>
      <c r="D309" s="663"/>
      <c r="E309" s="663"/>
      <c r="F309" s="663"/>
      <c r="G309" s="663"/>
      <c r="H309" s="663"/>
      <c r="I309" s="663"/>
      <c r="J309" s="663"/>
      <c r="K309" s="663"/>
      <c r="L309" s="663"/>
      <c r="M309" s="663"/>
      <c r="N309" s="663"/>
      <c r="O309" s="663"/>
      <c r="P309" s="663"/>
      <c r="Q309" s="663"/>
      <c r="R309" s="663"/>
      <c r="S309" s="663"/>
      <c r="T309" s="663"/>
      <c r="U309" s="663"/>
      <c r="V309" s="663"/>
      <c r="W309" s="663"/>
      <c r="X309" s="663"/>
      <c r="Y309" s="663"/>
      <c r="Z309" s="663"/>
      <c r="AA309" s="663"/>
      <c r="AB309" s="663"/>
      <c r="AC309" s="663"/>
      <c r="AD309" s="663"/>
    </row>
    <row r="310" spans="1:30" ht="15.75" customHeight="1" x14ac:dyDescent="0.2">
      <c r="A310" s="663"/>
      <c r="B310" s="663"/>
      <c r="C310" s="663"/>
      <c r="D310" s="663"/>
      <c r="E310" s="663"/>
      <c r="F310" s="663"/>
      <c r="G310" s="663"/>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row>
    <row r="311" spans="1:30" ht="15.75" customHeight="1" x14ac:dyDescent="0.2">
      <c r="A311" s="663"/>
      <c r="B311" s="663"/>
      <c r="C311" s="663"/>
      <c r="D311" s="663"/>
      <c r="E311" s="663"/>
      <c r="F311" s="663"/>
      <c r="G311" s="663"/>
      <c r="H311" s="663"/>
      <c r="I311" s="663"/>
      <c r="J311" s="663"/>
      <c r="K311" s="663"/>
      <c r="L311" s="663"/>
      <c r="M311" s="663"/>
      <c r="N311" s="663"/>
      <c r="O311" s="663"/>
      <c r="P311" s="663"/>
      <c r="Q311" s="663"/>
      <c r="R311" s="663"/>
      <c r="S311" s="663"/>
      <c r="T311" s="663"/>
      <c r="U311" s="663"/>
      <c r="V311" s="663"/>
      <c r="W311" s="663"/>
      <c r="X311" s="663"/>
      <c r="Y311" s="663"/>
      <c r="Z311" s="663"/>
      <c r="AA311" s="663"/>
      <c r="AB311" s="663"/>
      <c r="AC311" s="663"/>
      <c r="AD311" s="663"/>
    </row>
    <row r="312" spans="1:30" ht="15.75" customHeight="1" x14ac:dyDescent="0.2">
      <c r="A312" s="663"/>
      <c r="B312" s="663"/>
      <c r="C312" s="663"/>
      <c r="D312" s="663"/>
      <c r="E312" s="663"/>
      <c r="F312" s="663"/>
      <c r="G312" s="663"/>
      <c r="H312" s="663"/>
      <c r="I312" s="663"/>
      <c r="J312" s="663"/>
      <c r="K312" s="663"/>
      <c r="L312" s="663"/>
      <c r="M312" s="663"/>
      <c r="N312" s="663"/>
      <c r="O312" s="663"/>
      <c r="P312" s="663"/>
      <c r="Q312" s="663"/>
      <c r="R312" s="663"/>
      <c r="S312" s="663"/>
      <c r="T312" s="663"/>
      <c r="U312" s="663"/>
      <c r="V312" s="663"/>
      <c r="W312" s="663"/>
      <c r="X312" s="663"/>
      <c r="Y312" s="663"/>
      <c r="Z312" s="663"/>
      <c r="AA312" s="663"/>
      <c r="AB312" s="663"/>
      <c r="AC312" s="663"/>
      <c r="AD312" s="663"/>
    </row>
    <row r="313" spans="1:30" ht="15.75" customHeight="1" x14ac:dyDescent="0.2">
      <c r="A313" s="663"/>
      <c r="B313" s="663"/>
      <c r="C313" s="663"/>
      <c r="D313" s="663"/>
      <c r="E313" s="663"/>
      <c r="F313" s="663"/>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663"/>
    </row>
    <row r="314" spans="1:30" ht="15.75" customHeight="1" x14ac:dyDescent="0.2">
      <c r="A314" s="663"/>
      <c r="B314" s="663"/>
      <c r="C314" s="663"/>
      <c r="D314" s="663"/>
      <c r="E314" s="663"/>
      <c r="F314" s="663"/>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663"/>
    </row>
    <row r="315" spans="1:30" ht="15.75" customHeight="1" x14ac:dyDescent="0.2">
      <c r="A315" s="663"/>
      <c r="B315" s="663"/>
      <c r="C315" s="663"/>
      <c r="D315" s="663"/>
      <c r="E315" s="663"/>
      <c r="F315" s="663"/>
      <c r="G315" s="663"/>
      <c r="H315" s="663"/>
      <c r="I315" s="663"/>
      <c r="J315" s="663"/>
      <c r="K315" s="663"/>
      <c r="L315" s="663"/>
      <c r="M315" s="663"/>
      <c r="N315" s="663"/>
      <c r="O315" s="663"/>
      <c r="P315" s="663"/>
      <c r="Q315" s="663"/>
      <c r="R315" s="663"/>
      <c r="S315" s="663"/>
      <c r="T315" s="663"/>
      <c r="U315" s="663"/>
      <c r="V315" s="663"/>
      <c r="W315" s="663"/>
      <c r="X315" s="663"/>
      <c r="Y315" s="663"/>
      <c r="Z315" s="663"/>
      <c r="AA315" s="663"/>
      <c r="AB315" s="663"/>
      <c r="AC315" s="663"/>
      <c r="AD315" s="663"/>
    </row>
    <row r="316" spans="1:30" ht="15.75" customHeight="1" x14ac:dyDescent="0.2">
      <c r="A316" s="663"/>
      <c r="B316" s="663"/>
      <c r="C316" s="663"/>
      <c r="D316" s="663"/>
      <c r="E316" s="663"/>
      <c r="F316" s="663"/>
      <c r="G316" s="663"/>
      <c r="H316" s="663"/>
      <c r="I316" s="663"/>
      <c r="J316" s="663"/>
      <c r="K316" s="663"/>
      <c r="L316" s="663"/>
      <c r="M316" s="663"/>
      <c r="N316" s="663"/>
      <c r="O316" s="663"/>
      <c r="P316" s="663"/>
      <c r="Q316" s="663"/>
      <c r="R316" s="663"/>
      <c r="S316" s="663"/>
      <c r="T316" s="663"/>
      <c r="U316" s="663"/>
      <c r="V316" s="663"/>
      <c r="W316" s="663"/>
      <c r="X316" s="663"/>
      <c r="Y316" s="663"/>
      <c r="Z316" s="663"/>
      <c r="AA316" s="663"/>
      <c r="AB316" s="663"/>
      <c r="AC316" s="663"/>
      <c r="AD316" s="663"/>
    </row>
    <row r="317" spans="1:30" ht="15.75" customHeight="1" x14ac:dyDescent="0.2">
      <c r="A317" s="663"/>
      <c r="B317" s="663"/>
      <c r="C317" s="663"/>
      <c r="D317" s="663"/>
      <c r="E317" s="663"/>
      <c r="F317" s="663"/>
      <c r="G317" s="663"/>
      <c r="H317" s="663"/>
      <c r="I317" s="663"/>
      <c r="J317" s="663"/>
      <c r="K317" s="663"/>
      <c r="L317" s="663"/>
      <c r="M317" s="663"/>
      <c r="N317" s="663"/>
      <c r="O317" s="663"/>
      <c r="P317" s="663"/>
      <c r="Q317" s="663"/>
      <c r="R317" s="663"/>
      <c r="S317" s="663"/>
      <c r="T317" s="663"/>
      <c r="U317" s="663"/>
      <c r="V317" s="663"/>
      <c r="W317" s="663"/>
      <c r="X317" s="663"/>
      <c r="Y317" s="663"/>
      <c r="Z317" s="663"/>
      <c r="AA317" s="663"/>
      <c r="AB317" s="663"/>
      <c r="AC317" s="663"/>
      <c r="AD317" s="663"/>
    </row>
    <row r="318" spans="1:30" ht="15.75" customHeight="1" x14ac:dyDescent="0.2">
      <c r="A318" s="663"/>
      <c r="B318" s="663"/>
      <c r="C318" s="663"/>
      <c r="D318" s="663"/>
      <c r="E318" s="663"/>
      <c r="F318" s="663"/>
      <c r="G318" s="663"/>
      <c r="H318" s="663"/>
      <c r="I318" s="663"/>
      <c r="J318" s="663"/>
      <c r="K318" s="663"/>
      <c r="L318" s="663"/>
      <c r="M318" s="663"/>
      <c r="N318" s="663"/>
      <c r="O318" s="663"/>
      <c r="P318" s="663"/>
      <c r="Q318" s="663"/>
      <c r="R318" s="663"/>
      <c r="S318" s="663"/>
      <c r="T318" s="663"/>
      <c r="U318" s="663"/>
      <c r="V318" s="663"/>
      <c r="W318" s="663"/>
      <c r="X318" s="663"/>
      <c r="Y318" s="663"/>
      <c r="Z318" s="663"/>
      <c r="AA318" s="663"/>
      <c r="AB318" s="663"/>
      <c r="AC318" s="663"/>
      <c r="AD318" s="663"/>
    </row>
    <row r="319" spans="1:30" ht="15.75" customHeight="1" x14ac:dyDescent="0.2">
      <c r="A319" s="663"/>
      <c r="B319" s="663"/>
      <c r="C319" s="663"/>
      <c r="D319" s="663"/>
      <c r="E319" s="663"/>
      <c r="F319" s="663"/>
      <c r="G319" s="663"/>
      <c r="H319" s="663"/>
      <c r="I319" s="663"/>
      <c r="J319" s="663"/>
      <c r="K319" s="663"/>
      <c r="L319" s="663"/>
      <c r="M319" s="663"/>
      <c r="N319" s="663"/>
      <c r="O319" s="663"/>
      <c r="P319" s="663"/>
      <c r="Q319" s="663"/>
      <c r="R319" s="663"/>
      <c r="S319" s="663"/>
      <c r="T319" s="663"/>
      <c r="U319" s="663"/>
      <c r="V319" s="663"/>
      <c r="W319" s="663"/>
      <c r="X319" s="663"/>
      <c r="Y319" s="663"/>
      <c r="Z319" s="663"/>
      <c r="AA319" s="663"/>
      <c r="AB319" s="663"/>
      <c r="AC319" s="663"/>
      <c r="AD319" s="663"/>
    </row>
    <row r="320" spans="1:30" ht="15.75" customHeight="1" x14ac:dyDescent="0.2">
      <c r="A320" s="663"/>
      <c r="B320" s="663"/>
      <c r="C320" s="663"/>
      <c r="D320" s="663"/>
      <c r="E320" s="663"/>
      <c r="F320" s="663"/>
      <c r="G320" s="663"/>
      <c r="H320" s="663"/>
      <c r="I320" s="663"/>
      <c r="J320" s="663"/>
      <c r="K320" s="663"/>
      <c r="L320" s="663"/>
      <c r="M320" s="663"/>
      <c r="N320" s="663"/>
      <c r="O320" s="663"/>
      <c r="P320" s="663"/>
      <c r="Q320" s="663"/>
      <c r="R320" s="663"/>
      <c r="S320" s="663"/>
      <c r="T320" s="663"/>
      <c r="U320" s="663"/>
      <c r="V320" s="663"/>
      <c r="W320" s="663"/>
      <c r="X320" s="663"/>
      <c r="Y320" s="663"/>
      <c r="Z320" s="663"/>
      <c r="AA320" s="663"/>
      <c r="AB320" s="663"/>
      <c r="AC320" s="663"/>
      <c r="AD320" s="663"/>
    </row>
    <row r="321" spans="1:30" ht="15.75" customHeight="1" x14ac:dyDescent="0.2">
      <c r="A321" s="663"/>
      <c r="B321" s="663"/>
      <c r="C321" s="663"/>
      <c r="D321" s="663"/>
      <c r="E321" s="663"/>
      <c r="F321" s="663"/>
      <c r="G321" s="663"/>
      <c r="H321" s="663"/>
      <c r="I321" s="663"/>
      <c r="J321" s="663"/>
      <c r="K321" s="663"/>
      <c r="L321" s="663"/>
      <c r="M321" s="663"/>
      <c r="N321" s="663"/>
      <c r="O321" s="663"/>
      <c r="P321" s="663"/>
      <c r="Q321" s="663"/>
      <c r="R321" s="663"/>
      <c r="S321" s="663"/>
      <c r="T321" s="663"/>
      <c r="U321" s="663"/>
      <c r="V321" s="663"/>
      <c r="W321" s="663"/>
      <c r="X321" s="663"/>
      <c r="Y321" s="663"/>
      <c r="Z321" s="663"/>
      <c r="AA321" s="663"/>
      <c r="AB321" s="663"/>
      <c r="AC321" s="663"/>
      <c r="AD321" s="663"/>
    </row>
    <row r="322" spans="1:30" ht="15.75" customHeight="1" x14ac:dyDescent="0.2">
      <c r="A322" s="663"/>
      <c r="B322" s="663"/>
      <c r="C322" s="663"/>
      <c r="D322" s="663"/>
      <c r="E322" s="663"/>
      <c r="F322" s="663"/>
      <c r="G322" s="663"/>
      <c r="H322" s="663"/>
      <c r="I322" s="663"/>
      <c r="J322" s="663"/>
      <c r="K322" s="663"/>
      <c r="L322" s="663"/>
      <c r="M322" s="663"/>
      <c r="N322" s="663"/>
      <c r="O322" s="663"/>
      <c r="P322" s="663"/>
      <c r="Q322" s="663"/>
      <c r="R322" s="663"/>
      <c r="S322" s="663"/>
      <c r="T322" s="663"/>
      <c r="U322" s="663"/>
      <c r="V322" s="663"/>
      <c r="W322" s="663"/>
      <c r="X322" s="663"/>
      <c r="Y322" s="663"/>
      <c r="Z322" s="663"/>
      <c r="AA322" s="663"/>
      <c r="AB322" s="663"/>
      <c r="AC322" s="663"/>
      <c r="AD322" s="663"/>
    </row>
    <row r="323" spans="1:30" ht="15.75" customHeight="1" x14ac:dyDescent="0.2">
      <c r="A323" s="663"/>
      <c r="B323" s="663"/>
      <c r="C323" s="663"/>
      <c r="D323" s="663"/>
      <c r="E323" s="663"/>
      <c r="F323" s="663"/>
      <c r="G323" s="663"/>
      <c r="H323" s="663"/>
      <c r="I323" s="663"/>
      <c r="J323" s="663"/>
      <c r="K323" s="663"/>
      <c r="L323" s="663"/>
      <c r="M323" s="663"/>
      <c r="N323" s="663"/>
      <c r="O323" s="663"/>
      <c r="P323" s="663"/>
      <c r="Q323" s="663"/>
      <c r="R323" s="663"/>
      <c r="S323" s="663"/>
      <c r="T323" s="663"/>
      <c r="U323" s="663"/>
      <c r="V323" s="663"/>
      <c r="W323" s="663"/>
      <c r="X323" s="663"/>
      <c r="Y323" s="663"/>
      <c r="Z323" s="663"/>
      <c r="AA323" s="663"/>
      <c r="AB323" s="663"/>
      <c r="AC323" s="663"/>
      <c r="AD323" s="663"/>
    </row>
    <row r="324" spans="1:30" ht="15.75" customHeight="1" x14ac:dyDescent="0.2">
      <c r="A324" s="663"/>
      <c r="B324" s="663"/>
      <c r="C324" s="663"/>
      <c r="D324" s="663"/>
      <c r="E324" s="663"/>
      <c r="F324" s="663"/>
      <c r="G324" s="663"/>
      <c r="H324" s="663"/>
      <c r="I324" s="663"/>
      <c r="J324" s="663"/>
      <c r="K324" s="663"/>
      <c r="L324" s="663"/>
      <c r="M324" s="663"/>
      <c r="N324" s="663"/>
      <c r="O324" s="663"/>
      <c r="P324" s="663"/>
      <c r="Q324" s="663"/>
      <c r="R324" s="663"/>
      <c r="S324" s="663"/>
      <c r="T324" s="663"/>
      <c r="U324" s="663"/>
      <c r="V324" s="663"/>
      <c r="W324" s="663"/>
      <c r="X324" s="663"/>
      <c r="Y324" s="663"/>
      <c r="Z324" s="663"/>
      <c r="AA324" s="663"/>
      <c r="AB324" s="663"/>
      <c r="AC324" s="663"/>
      <c r="AD324" s="663"/>
    </row>
    <row r="325" spans="1:30" ht="15.75" customHeight="1" x14ac:dyDescent="0.2">
      <c r="A325" s="663"/>
      <c r="B325" s="663"/>
      <c r="C325" s="663"/>
      <c r="D325" s="663"/>
      <c r="E325" s="663"/>
      <c r="F325" s="663"/>
      <c r="G325" s="663"/>
      <c r="H325" s="663"/>
      <c r="I325" s="663"/>
      <c r="J325" s="663"/>
      <c r="K325" s="663"/>
      <c r="L325" s="663"/>
      <c r="M325" s="663"/>
      <c r="N325" s="663"/>
      <c r="O325" s="663"/>
      <c r="P325" s="663"/>
      <c r="Q325" s="663"/>
      <c r="R325" s="663"/>
      <c r="S325" s="663"/>
      <c r="T325" s="663"/>
      <c r="U325" s="663"/>
      <c r="V325" s="663"/>
      <c r="W325" s="663"/>
      <c r="X325" s="663"/>
      <c r="Y325" s="663"/>
      <c r="Z325" s="663"/>
      <c r="AA325" s="663"/>
      <c r="AB325" s="663"/>
      <c r="AC325" s="663"/>
      <c r="AD325" s="663"/>
    </row>
    <row r="326" spans="1:30" ht="15.75" customHeight="1" x14ac:dyDescent="0.2">
      <c r="A326" s="663"/>
      <c r="B326" s="663"/>
      <c r="C326" s="663"/>
      <c r="D326" s="663"/>
      <c r="E326" s="663"/>
      <c r="F326" s="663"/>
      <c r="G326" s="663"/>
      <c r="H326" s="663"/>
      <c r="I326" s="663"/>
      <c r="J326" s="663"/>
      <c r="K326" s="663"/>
      <c r="L326" s="663"/>
      <c r="M326" s="663"/>
      <c r="N326" s="663"/>
      <c r="O326" s="663"/>
      <c r="P326" s="663"/>
      <c r="Q326" s="663"/>
      <c r="R326" s="663"/>
      <c r="S326" s="663"/>
      <c r="T326" s="663"/>
      <c r="U326" s="663"/>
      <c r="V326" s="663"/>
      <c r="W326" s="663"/>
      <c r="X326" s="663"/>
      <c r="Y326" s="663"/>
      <c r="Z326" s="663"/>
      <c r="AA326" s="663"/>
      <c r="AB326" s="663"/>
      <c r="AC326" s="663"/>
      <c r="AD326" s="663"/>
    </row>
    <row r="327" spans="1:30" ht="15.75" customHeight="1" x14ac:dyDescent="0.2">
      <c r="A327" s="663"/>
      <c r="B327" s="663"/>
      <c r="C327" s="663"/>
      <c r="D327" s="663"/>
      <c r="E327" s="663"/>
      <c r="F327" s="663"/>
      <c r="G327" s="663"/>
      <c r="H327" s="663"/>
      <c r="I327" s="663"/>
      <c r="J327" s="663"/>
      <c r="K327" s="663"/>
      <c r="L327" s="663"/>
      <c r="M327" s="663"/>
      <c r="N327" s="663"/>
      <c r="O327" s="663"/>
      <c r="P327" s="663"/>
      <c r="Q327" s="663"/>
      <c r="R327" s="663"/>
      <c r="S327" s="663"/>
      <c r="T327" s="663"/>
      <c r="U327" s="663"/>
      <c r="V327" s="663"/>
      <c r="W327" s="663"/>
      <c r="X327" s="663"/>
      <c r="Y327" s="663"/>
      <c r="Z327" s="663"/>
      <c r="AA327" s="663"/>
      <c r="AB327" s="663"/>
      <c r="AC327" s="663"/>
      <c r="AD327" s="663"/>
    </row>
    <row r="328" spans="1:30" ht="15.75" customHeight="1" x14ac:dyDescent="0.2">
      <c r="A328" s="663"/>
      <c r="B328" s="663"/>
      <c r="C328" s="663"/>
      <c r="D328" s="663"/>
      <c r="E328" s="663"/>
      <c r="F328" s="663"/>
      <c r="G328" s="663"/>
      <c r="H328" s="663"/>
      <c r="I328" s="663"/>
      <c r="J328" s="663"/>
      <c r="K328" s="663"/>
      <c r="L328" s="663"/>
      <c r="M328" s="663"/>
      <c r="N328" s="663"/>
      <c r="O328" s="663"/>
      <c r="P328" s="663"/>
      <c r="Q328" s="663"/>
      <c r="R328" s="663"/>
      <c r="S328" s="663"/>
      <c r="T328" s="663"/>
      <c r="U328" s="663"/>
      <c r="V328" s="663"/>
      <c r="W328" s="663"/>
      <c r="X328" s="663"/>
      <c r="Y328" s="663"/>
      <c r="Z328" s="663"/>
      <c r="AA328" s="663"/>
      <c r="AB328" s="663"/>
      <c r="AC328" s="663"/>
      <c r="AD328" s="663"/>
    </row>
    <row r="329" spans="1:30" ht="15.75" customHeight="1" x14ac:dyDescent="0.2">
      <c r="A329" s="663"/>
      <c r="B329" s="663"/>
      <c r="C329" s="663"/>
      <c r="D329" s="663"/>
      <c r="E329" s="663"/>
      <c r="F329" s="663"/>
      <c r="G329" s="663"/>
      <c r="H329" s="663"/>
      <c r="I329" s="663"/>
      <c r="J329" s="663"/>
      <c r="K329" s="663"/>
      <c r="L329" s="663"/>
      <c r="M329" s="663"/>
      <c r="N329" s="663"/>
      <c r="O329" s="663"/>
      <c r="P329" s="663"/>
      <c r="Q329" s="663"/>
      <c r="R329" s="663"/>
      <c r="S329" s="663"/>
      <c r="T329" s="663"/>
      <c r="U329" s="663"/>
      <c r="V329" s="663"/>
      <c r="W329" s="663"/>
      <c r="X329" s="663"/>
      <c r="Y329" s="663"/>
      <c r="Z329" s="663"/>
      <c r="AA329" s="663"/>
      <c r="AB329" s="663"/>
      <c r="AC329" s="663"/>
      <c r="AD329" s="663"/>
    </row>
    <row r="330" spans="1:30" ht="15.75" customHeight="1" x14ac:dyDescent="0.2">
      <c r="A330" s="663"/>
      <c r="B330" s="663"/>
      <c r="C330" s="663"/>
      <c r="D330" s="663"/>
      <c r="E330" s="663"/>
      <c r="F330" s="663"/>
      <c r="G330" s="663"/>
      <c r="H330" s="663"/>
      <c r="I330" s="663"/>
      <c r="J330" s="663"/>
      <c r="K330" s="663"/>
      <c r="L330" s="663"/>
      <c r="M330" s="663"/>
      <c r="N330" s="663"/>
      <c r="O330" s="663"/>
      <c r="P330" s="663"/>
      <c r="Q330" s="663"/>
      <c r="R330" s="663"/>
      <c r="S330" s="663"/>
      <c r="T330" s="663"/>
      <c r="U330" s="663"/>
      <c r="V330" s="663"/>
      <c r="W330" s="663"/>
      <c r="X330" s="663"/>
      <c r="Y330" s="663"/>
      <c r="Z330" s="663"/>
      <c r="AA330" s="663"/>
      <c r="AB330" s="663"/>
      <c r="AC330" s="663"/>
      <c r="AD330" s="663"/>
    </row>
    <row r="331" spans="1:30" ht="15.75" customHeight="1" x14ac:dyDescent="0.2">
      <c r="A331" s="663"/>
      <c r="B331" s="663"/>
      <c r="C331" s="663"/>
      <c r="D331" s="663"/>
      <c r="E331" s="663"/>
      <c r="F331" s="663"/>
      <c r="G331" s="663"/>
      <c r="H331" s="663"/>
      <c r="I331" s="663"/>
      <c r="J331" s="663"/>
      <c r="K331" s="663"/>
      <c r="L331" s="663"/>
      <c r="M331" s="663"/>
      <c r="N331" s="663"/>
      <c r="O331" s="663"/>
      <c r="P331" s="663"/>
      <c r="Q331" s="663"/>
      <c r="R331" s="663"/>
      <c r="S331" s="663"/>
      <c r="T331" s="663"/>
      <c r="U331" s="663"/>
      <c r="V331" s="663"/>
      <c r="W331" s="663"/>
      <c r="X331" s="663"/>
      <c r="Y331" s="663"/>
      <c r="Z331" s="663"/>
      <c r="AA331" s="663"/>
      <c r="AB331" s="663"/>
      <c r="AC331" s="663"/>
      <c r="AD331" s="663"/>
    </row>
    <row r="332" spans="1:30" ht="15.75" customHeight="1" x14ac:dyDescent="0.2">
      <c r="A332" s="663"/>
      <c r="B332" s="663"/>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row>
    <row r="333" spans="1:30" ht="15.75" customHeight="1" x14ac:dyDescent="0.2">
      <c r="A333" s="663"/>
      <c r="B333" s="663"/>
      <c r="C333" s="663"/>
      <c r="D333" s="663"/>
      <c r="E333" s="663"/>
      <c r="F333" s="663"/>
      <c r="G333" s="663"/>
      <c r="H333" s="663"/>
      <c r="I333" s="663"/>
      <c r="J333" s="663"/>
      <c r="K333" s="663"/>
      <c r="L333" s="663"/>
      <c r="M333" s="663"/>
      <c r="N333" s="663"/>
      <c r="O333" s="663"/>
      <c r="P333" s="663"/>
      <c r="Q333" s="663"/>
      <c r="R333" s="663"/>
      <c r="S333" s="663"/>
      <c r="T333" s="663"/>
      <c r="U333" s="663"/>
      <c r="V333" s="663"/>
      <c r="W333" s="663"/>
      <c r="X333" s="663"/>
      <c r="Y333" s="663"/>
      <c r="Z333" s="663"/>
      <c r="AA333" s="663"/>
      <c r="AB333" s="663"/>
      <c r="AC333" s="663"/>
      <c r="AD333" s="663"/>
    </row>
    <row r="334" spans="1:30" ht="15.75" customHeight="1" x14ac:dyDescent="0.2">
      <c r="A334" s="663"/>
      <c r="B334" s="663"/>
      <c r="C334" s="663"/>
      <c r="D334" s="663"/>
      <c r="E334" s="663"/>
      <c r="F334" s="663"/>
      <c r="G334" s="663"/>
      <c r="H334" s="663"/>
      <c r="I334" s="663"/>
      <c r="J334" s="663"/>
      <c r="K334" s="663"/>
      <c r="L334" s="663"/>
      <c r="M334" s="663"/>
      <c r="N334" s="663"/>
      <c r="O334" s="663"/>
      <c r="P334" s="663"/>
      <c r="Q334" s="663"/>
      <c r="R334" s="663"/>
      <c r="S334" s="663"/>
      <c r="T334" s="663"/>
      <c r="U334" s="663"/>
      <c r="V334" s="663"/>
      <c r="W334" s="663"/>
      <c r="X334" s="663"/>
      <c r="Y334" s="663"/>
      <c r="Z334" s="663"/>
      <c r="AA334" s="663"/>
      <c r="AB334" s="663"/>
      <c r="AC334" s="663"/>
      <c r="AD334" s="663"/>
    </row>
    <row r="335" spans="1:30" ht="15.75" customHeight="1" x14ac:dyDescent="0.2">
      <c r="A335" s="663"/>
      <c r="B335" s="663"/>
      <c r="C335" s="663"/>
      <c r="D335" s="663"/>
      <c r="E335" s="663"/>
      <c r="F335" s="663"/>
      <c r="G335" s="663"/>
      <c r="H335" s="663"/>
      <c r="I335" s="663"/>
      <c r="J335" s="663"/>
      <c r="K335" s="663"/>
      <c r="L335" s="663"/>
      <c r="M335" s="663"/>
      <c r="N335" s="663"/>
      <c r="O335" s="663"/>
      <c r="P335" s="663"/>
      <c r="Q335" s="663"/>
      <c r="R335" s="663"/>
      <c r="S335" s="663"/>
      <c r="T335" s="663"/>
      <c r="U335" s="663"/>
      <c r="V335" s="663"/>
      <c r="W335" s="663"/>
      <c r="X335" s="663"/>
      <c r="Y335" s="663"/>
      <c r="Z335" s="663"/>
      <c r="AA335" s="663"/>
      <c r="AB335" s="663"/>
      <c r="AC335" s="663"/>
      <c r="AD335" s="663"/>
    </row>
    <row r="336" spans="1:30" ht="15.75" customHeight="1" x14ac:dyDescent="0.2">
      <c r="A336" s="663"/>
      <c r="B336" s="663"/>
      <c r="C336" s="663"/>
      <c r="D336" s="663"/>
      <c r="E336" s="663"/>
      <c r="F336" s="663"/>
      <c r="G336" s="663"/>
      <c r="H336" s="663"/>
      <c r="I336" s="663"/>
      <c r="J336" s="663"/>
      <c r="K336" s="663"/>
      <c r="L336" s="663"/>
      <c r="M336" s="663"/>
      <c r="N336" s="663"/>
      <c r="O336" s="663"/>
      <c r="P336" s="663"/>
      <c r="Q336" s="663"/>
      <c r="R336" s="663"/>
      <c r="S336" s="663"/>
      <c r="T336" s="663"/>
      <c r="U336" s="663"/>
      <c r="V336" s="663"/>
      <c r="W336" s="663"/>
      <c r="X336" s="663"/>
      <c r="Y336" s="663"/>
      <c r="Z336" s="663"/>
      <c r="AA336" s="663"/>
      <c r="AB336" s="663"/>
      <c r="AC336" s="663"/>
      <c r="AD336" s="663"/>
    </row>
    <row r="337" spans="1:30" ht="15.75" customHeight="1" x14ac:dyDescent="0.2">
      <c r="A337" s="663"/>
      <c r="B337" s="663"/>
      <c r="C337" s="663"/>
      <c r="D337" s="663"/>
      <c r="E337" s="663"/>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row>
    <row r="338" spans="1:30" ht="15.75" customHeight="1" x14ac:dyDescent="0.2">
      <c r="A338" s="663"/>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3"/>
      <c r="AD338" s="663"/>
    </row>
    <row r="339" spans="1:30" ht="15.75" customHeight="1" x14ac:dyDescent="0.2">
      <c r="A339" s="663"/>
      <c r="B339" s="663"/>
      <c r="C339" s="663"/>
      <c r="D339" s="663"/>
      <c r="E339" s="663"/>
      <c r="F339" s="663"/>
      <c r="G339" s="663"/>
      <c r="H339" s="663"/>
      <c r="I339" s="663"/>
      <c r="J339" s="663"/>
      <c r="K339" s="663"/>
      <c r="L339" s="663"/>
      <c r="M339" s="663"/>
      <c r="N339" s="663"/>
      <c r="O339" s="663"/>
      <c r="P339" s="663"/>
      <c r="Q339" s="663"/>
      <c r="R339" s="663"/>
      <c r="S339" s="663"/>
      <c r="T339" s="663"/>
      <c r="U339" s="663"/>
      <c r="V339" s="663"/>
      <c r="W339" s="663"/>
      <c r="X339" s="663"/>
      <c r="Y339" s="663"/>
      <c r="Z339" s="663"/>
      <c r="AA339" s="663"/>
      <c r="AB339" s="663"/>
      <c r="AC339" s="663"/>
      <c r="AD339" s="663"/>
    </row>
    <row r="340" spans="1:30" ht="15.75" customHeight="1" x14ac:dyDescent="0.2">
      <c r="A340" s="663"/>
      <c r="B340" s="663"/>
      <c r="C340" s="663"/>
      <c r="D340" s="663"/>
      <c r="E340" s="663"/>
      <c r="F340" s="663"/>
      <c r="G340" s="663"/>
      <c r="H340" s="663"/>
      <c r="I340" s="663"/>
      <c r="J340" s="663"/>
      <c r="K340" s="663"/>
      <c r="L340" s="663"/>
      <c r="M340" s="663"/>
      <c r="N340" s="663"/>
      <c r="O340" s="663"/>
      <c r="P340" s="663"/>
      <c r="Q340" s="663"/>
      <c r="R340" s="663"/>
      <c r="S340" s="663"/>
      <c r="T340" s="663"/>
      <c r="U340" s="663"/>
      <c r="V340" s="663"/>
      <c r="W340" s="663"/>
      <c r="X340" s="663"/>
      <c r="Y340" s="663"/>
      <c r="Z340" s="663"/>
      <c r="AA340" s="663"/>
      <c r="AB340" s="663"/>
      <c r="AC340" s="663"/>
      <c r="AD340" s="663"/>
    </row>
    <row r="341" spans="1:30" ht="15.75" customHeight="1" x14ac:dyDescent="0.2">
      <c r="A341" s="663"/>
      <c r="B341" s="663"/>
      <c r="C341" s="663"/>
      <c r="D341" s="663"/>
      <c r="E341" s="663"/>
      <c r="F341" s="663"/>
      <c r="G341" s="663"/>
      <c r="H341" s="663"/>
      <c r="I341" s="663"/>
      <c r="J341" s="663"/>
      <c r="K341" s="663"/>
      <c r="L341" s="663"/>
      <c r="M341" s="663"/>
      <c r="N341" s="663"/>
      <c r="O341" s="663"/>
      <c r="P341" s="663"/>
      <c r="Q341" s="663"/>
      <c r="R341" s="663"/>
      <c r="S341" s="663"/>
      <c r="T341" s="663"/>
      <c r="U341" s="663"/>
      <c r="V341" s="663"/>
      <c r="W341" s="663"/>
      <c r="X341" s="663"/>
      <c r="Y341" s="663"/>
      <c r="Z341" s="663"/>
      <c r="AA341" s="663"/>
      <c r="AB341" s="663"/>
      <c r="AC341" s="663"/>
      <c r="AD341" s="663"/>
    </row>
    <row r="342" spans="1:30" ht="15.75" customHeight="1" x14ac:dyDescent="0.2">
      <c r="A342" s="663"/>
      <c r="B342" s="663"/>
      <c r="C342" s="663"/>
      <c r="D342" s="663"/>
      <c r="E342" s="663"/>
      <c r="F342" s="663"/>
      <c r="G342" s="663"/>
      <c r="H342" s="663"/>
      <c r="I342" s="663"/>
      <c r="J342" s="663"/>
      <c r="K342" s="663"/>
      <c r="L342" s="663"/>
      <c r="M342" s="663"/>
      <c r="N342" s="663"/>
      <c r="O342" s="663"/>
      <c r="P342" s="663"/>
      <c r="Q342" s="663"/>
      <c r="R342" s="663"/>
      <c r="S342" s="663"/>
      <c r="T342" s="663"/>
      <c r="U342" s="663"/>
      <c r="V342" s="663"/>
      <c r="W342" s="663"/>
      <c r="X342" s="663"/>
      <c r="Y342" s="663"/>
      <c r="Z342" s="663"/>
      <c r="AA342" s="663"/>
      <c r="AB342" s="663"/>
      <c r="AC342" s="663"/>
      <c r="AD342" s="663"/>
    </row>
    <row r="343" spans="1:30" ht="15.75" customHeight="1" x14ac:dyDescent="0.2">
      <c r="A343" s="663"/>
      <c r="B343" s="663"/>
      <c r="C343" s="663"/>
      <c r="D343" s="663"/>
      <c r="E343" s="663"/>
      <c r="F343" s="663"/>
      <c r="G343" s="663"/>
      <c r="H343" s="663"/>
      <c r="I343" s="663"/>
      <c r="J343" s="663"/>
      <c r="K343" s="663"/>
      <c r="L343" s="663"/>
      <c r="M343" s="663"/>
      <c r="N343" s="663"/>
      <c r="O343" s="663"/>
      <c r="P343" s="663"/>
      <c r="Q343" s="663"/>
      <c r="R343" s="663"/>
      <c r="S343" s="663"/>
      <c r="T343" s="663"/>
      <c r="U343" s="663"/>
      <c r="V343" s="663"/>
      <c r="W343" s="663"/>
      <c r="X343" s="663"/>
      <c r="Y343" s="663"/>
      <c r="Z343" s="663"/>
      <c r="AA343" s="663"/>
      <c r="AB343" s="663"/>
      <c r="AC343" s="663"/>
      <c r="AD343" s="663"/>
    </row>
    <row r="344" spans="1:30" ht="15.75" customHeight="1" x14ac:dyDescent="0.2">
      <c r="A344" s="663"/>
      <c r="B344" s="663"/>
      <c r="C344" s="663"/>
      <c r="D344" s="663"/>
      <c r="E344" s="663"/>
      <c r="F344" s="663"/>
      <c r="G344" s="663"/>
      <c r="H344" s="663"/>
      <c r="I344" s="663"/>
      <c r="J344" s="663"/>
      <c r="K344" s="663"/>
      <c r="L344" s="663"/>
      <c r="M344" s="663"/>
      <c r="N344" s="663"/>
      <c r="O344" s="663"/>
      <c r="P344" s="663"/>
      <c r="Q344" s="663"/>
      <c r="R344" s="663"/>
      <c r="S344" s="663"/>
      <c r="T344" s="663"/>
      <c r="U344" s="663"/>
      <c r="V344" s="663"/>
      <c r="W344" s="663"/>
      <c r="X344" s="663"/>
      <c r="Y344" s="663"/>
      <c r="Z344" s="663"/>
      <c r="AA344" s="663"/>
      <c r="AB344" s="663"/>
      <c r="AC344" s="663"/>
      <c r="AD344" s="663"/>
    </row>
    <row r="345" spans="1:30" ht="15.75" customHeight="1" x14ac:dyDescent="0.2">
      <c r="A345" s="663"/>
      <c r="B345" s="663"/>
      <c r="C345" s="663"/>
      <c r="D345" s="663"/>
      <c r="E345" s="663"/>
      <c r="F345" s="663"/>
      <c r="G345" s="663"/>
      <c r="H345" s="663"/>
      <c r="I345" s="663"/>
      <c r="J345" s="663"/>
      <c r="K345" s="663"/>
      <c r="L345" s="663"/>
      <c r="M345" s="663"/>
      <c r="N345" s="663"/>
      <c r="O345" s="663"/>
      <c r="P345" s="663"/>
      <c r="Q345" s="663"/>
      <c r="R345" s="663"/>
      <c r="S345" s="663"/>
      <c r="T345" s="663"/>
      <c r="U345" s="663"/>
      <c r="V345" s="663"/>
      <c r="W345" s="663"/>
      <c r="X345" s="663"/>
      <c r="Y345" s="663"/>
      <c r="Z345" s="663"/>
      <c r="AA345" s="663"/>
      <c r="AB345" s="663"/>
      <c r="AC345" s="663"/>
      <c r="AD345" s="663"/>
    </row>
    <row r="346" spans="1:30" ht="15.75" customHeight="1" x14ac:dyDescent="0.2">
      <c r="A346" s="663"/>
      <c r="B346" s="663"/>
      <c r="C346" s="663"/>
      <c r="D346" s="663"/>
      <c r="E346" s="663"/>
      <c r="F346" s="663"/>
      <c r="G346" s="663"/>
      <c r="H346" s="663"/>
      <c r="I346" s="663"/>
      <c r="J346" s="663"/>
      <c r="K346" s="663"/>
      <c r="L346" s="663"/>
      <c r="M346" s="663"/>
      <c r="N346" s="663"/>
      <c r="O346" s="663"/>
      <c r="P346" s="663"/>
      <c r="Q346" s="663"/>
      <c r="R346" s="663"/>
      <c r="S346" s="663"/>
      <c r="T346" s="663"/>
      <c r="U346" s="663"/>
      <c r="V346" s="663"/>
      <c r="W346" s="663"/>
      <c r="X346" s="663"/>
      <c r="Y346" s="663"/>
      <c r="Z346" s="663"/>
      <c r="AA346" s="663"/>
      <c r="AB346" s="663"/>
      <c r="AC346" s="663"/>
      <c r="AD346" s="663"/>
    </row>
    <row r="347" spans="1:30" ht="15.75" customHeight="1" x14ac:dyDescent="0.2">
      <c r="A347" s="663"/>
      <c r="B347" s="663"/>
      <c r="C347" s="663"/>
      <c r="D347" s="663"/>
      <c r="E347" s="663"/>
      <c r="F347" s="663"/>
      <c r="G347" s="663"/>
      <c r="H347" s="663"/>
      <c r="I347" s="663"/>
      <c r="J347" s="663"/>
      <c r="K347" s="663"/>
      <c r="L347" s="663"/>
      <c r="M347" s="663"/>
      <c r="N347" s="663"/>
      <c r="O347" s="663"/>
      <c r="P347" s="663"/>
      <c r="Q347" s="663"/>
      <c r="R347" s="663"/>
      <c r="S347" s="663"/>
      <c r="T347" s="663"/>
      <c r="U347" s="663"/>
      <c r="V347" s="663"/>
      <c r="W347" s="663"/>
      <c r="X347" s="663"/>
      <c r="Y347" s="663"/>
      <c r="Z347" s="663"/>
      <c r="AA347" s="663"/>
      <c r="AB347" s="663"/>
      <c r="AC347" s="663"/>
      <c r="AD347" s="663"/>
    </row>
    <row r="348" spans="1:30" ht="15.75" customHeight="1" x14ac:dyDescent="0.2">
      <c r="A348" s="663"/>
      <c r="B348" s="663"/>
      <c r="C348" s="663"/>
      <c r="D348" s="663"/>
      <c r="E348" s="663"/>
      <c r="F348" s="663"/>
      <c r="G348" s="663"/>
      <c r="H348" s="663"/>
      <c r="I348" s="663"/>
      <c r="J348" s="663"/>
      <c r="K348" s="663"/>
      <c r="L348" s="663"/>
      <c r="M348" s="663"/>
      <c r="N348" s="663"/>
      <c r="O348" s="663"/>
      <c r="P348" s="663"/>
      <c r="Q348" s="663"/>
      <c r="R348" s="663"/>
      <c r="S348" s="663"/>
      <c r="T348" s="663"/>
      <c r="U348" s="663"/>
      <c r="V348" s="663"/>
      <c r="W348" s="663"/>
      <c r="X348" s="663"/>
      <c r="Y348" s="663"/>
      <c r="Z348" s="663"/>
      <c r="AA348" s="663"/>
      <c r="AB348" s="663"/>
      <c r="AC348" s="663"/>
      <c r="AD348" s="663"/>
    </row>
    <row r="349" spans="1:30" ht="15.75" customHeight="1" x14ac:dyDescent="0.2">
      <c r="A349" s="663"/>
      <c r="B349" s="663"/>
      <c r="C349" s="663"/>
      <c r="D349" s="663"/>
      <c r="E349" s="663"/>
      <c r="F349" s="663"/>
      <c r="G349" s="663"/>
      <c r="H349" s="663"/>
      <c r="I349" s="663"/>
      <c r="J349" s="663"/>
      <c r="K349" s="663"/>
      <c r="L349" s="663"/>
      <c r="M349" s="663"/>
      <c r="N349" s="663"/>
      <c r="O349" s="663"/>
      <c r="P349" s="663"/>
      <c r="Q349" s="663"/>
      <c r="R349" s="663"/>
      <c r="S349" s="663"/>
      <c r="T349" s="663"/>
      <c r="U349" s="663"/>
      <c r="V349" s="663"/>
      <c r="W349" s="663"/>
      <c r="X349" s="663"/>
      <c r="Y349" s="663"/>
      <c r="Z349" s="663"/>
      <c r="AA349" s="663"/>
      <c r="AB349" s="663"/>
      <c r="AC349" s="663"/>
      <c r="AD349" s="663"/>
    </row>
    <row r="350" spans="1:30" ht="15.75" customHeight="1" x14ac:dyDescent="0.2">
      <c r="A350" s="663"/>
      <c r="B350" s="663"/>
      <c r="C350" s="663"/>
      <c r="D350" s="663"/>
      <c r="E350" s="663"/>
      <c r="F350" s="663"/>
      <c r="G350" s="663"/>
      <c r="H350" s="663"/>
      <c r="I350" s="663"/>
      <c r="J350" s="663"/>
      <c r="K350" s="663"/>
      <c r="L350" s="663"/>
      <c r="M350" s="663"/>
      <c r="N350" s="663"/>
      <c r="O350" s="663"/>
      <c r="P350" s="663"/>
      <c r="Q350" s="663"/>
      <c r="R350" s="663"/>
      <c r="S350" s="663"/>
      <c r="T350" s="663"/>
      <c r="U350" s="663"/>
      <c r="V350" s="663"/>
      <c r="W350" s="663"/>
      <c r="X350" s="663"/>
      <c r="Y350" s="663"/>
      <c r="Z350" s="663"/>
      <c r="AA350" s="663"/>
      <c r="AB350" s="663"/>
      <c r="AC350" s="663"/>
      <c r="AD350" s="663"/>
    </row>
    <row r="351" spans="1:30" ht="15.75" customHeight="1" x14ac:dyDescent="0.2">
      <c r="A351" s="663"/>
      <c r="B351" s="663"/>
      <c r="C351" s="663"/>
      <c r="D351" s="663"/>
      <c r="E351" s="663"/>
      <c r="F351" s="663"/>
      <c r="G351" s="663"/>
      <c r="H351" s="663"/>
      <c r="I351" s="663"/>
      <c r="J351" s="663"/>
      <c r="K351" s="663"/>
      <c r="L351" s="663"/>
      <c r="M351" s="663"/>
      <c r="N351" s="663"/>
      <c r="O351" s="663"/>
      <c r="P351" s="663"/>
      <c r="Q351" s="663"/>
      <c r="R351" s="663"/>
      <c r="S351" s="663"/>
      <c r="T351" s="663"/>
      <c r="U351" s="663"/>
      <c r="V351" s="663"/>
      <c r="W351" s="663"/>
      <c r="X351" s="663"/>
      <c r="Y351" s="663"/>
      <c r="Z351" s="663"/>
      <c r="AA351" s="663"/>
      <c r="AB351" s="663"/>
      <c r="AC351" s="663"/>
      <c r="AD351" s="663"/>
    </row>
    <row r="352" spans="1:30" ht="15.75" customHeight="1" x14ac:dyDescent="0.2">
      <c r="A352" s="663"/>
      <c r="B352" s="663"/>
      <c r="C352" s="663"/>
      <c r="D352" s="663"/>
      <c r="E352" s="663"/>
      <c r="F352" s="663"/>
      <c r="G352" s="663"/>
      <c r="H352" s="663"/>
      <c r="I352" s="663"/>
      <c r="J352" s="663"/>
      <c r="K352" s="663"/>
      <c r="L352" s="663"/>
      <c r="M352" s="663"/>
      <c r="N352" s="663"/>
      <c r="O352" s="663"/>
      <c r="P352" s="663"/>
      <c r="Q352" s="663"/>
      <c r="R352" s="663"/>
      <c r="S352" s="663"/>
      <c r="T352" s="663"/>
      <c r="U352" s="663"/>
      <c r="V352" s="663"/>
      <c r="W352" s="663"/>
      <c r="X352" s="663"/>
      <c r="Y352" s="663"/>
      <c r="Z352" s="663"/>
      <c r="AA352" s="663"/>
      <c r="AB352" s="663"/>
      <c r="AC352" s="663"/>
      <c r="AD352" s="663"/>
    </row>
    <row r="353" spans="1:30" ht="15.75" customHeight="1" x14ac:dyDescent="0.2">
      <c r="A353" s="663"/>
      <c r="B353" s="663"/>
      <c r="C353" s="663"/>
      <c r="D353" s="663"/>
      <c r="E353" s="663"/>
      <c r="F353" s="663"/>
      <c r="G353" s="663"/>
      <c r="H353" s="663"/>
      <c r="I353" s="663"/>
      <c r="J353" s="663"/>
      <c r="K353" s="663"/>
      <c r="L353" s="663"/>
      <c r="M353" s="663"/>
      <c r="N353" s="663"/>
      <c r="O353" s="663"/>
      <c r="P353" s="663"/>
      <c r="Q353" s="663"/>
      <c r="R353" s="663"/>
      <c r="S353" s="663"/>
      <c r="T353" s="663"/>
      <c r="U353" s="663"/>
      <c r="V353" s="663"/>
      <c r="W353" s="663"/>
      <c r="X353" s="663"/>
      <c r="Y353" s="663"/>
      <c r="Z353" s="663"/>
      <c r="AA353" s="663"/>
      <c r="AB353" s="663"/>
      <c r="AC353" s="663"/>
      <c r="AD353" s="663"/>
    </row>
    <row r="354" spans="1:30" ht="15.75" customHeight="1" x14ac:dyDescent="0.2">
      <c r="A354" s="663"/>
      <c r="B354" s="663"/>
      <c r="C354" s="663"/>
      <c r="D354" s="663"/>
      <c r="E354" s="663"/>
      <c r="F354" s="663"/>
      <c r="G354" s="663"/>
      <c r="H354" s="663"/>
      <c r="I354" s="663"/>
      <c r="J354" s="663"/>
      <c r="K354" s="663"/>
      <c r="L354" s="663"/>
      <c r="M354" s="663"/>
      <c r="N354" s="663"/>
      <c r="O354" s="663"/>
      <c r="P354" s="663"/>
      <c r="Q354" s="663"/>
      <c r="R354" s="663"/>
      <c r="S354" s="663"/>
      <c r="T354" s="663"/>
      <c r="U354" s="663"/>
      <c r="V354" s="663"/>
      <c r="W354" s="663"/>
      <c r="X354" s="663"/>
      <c r="Y354" s="663"/>
      <c r="Z354" s="663"/>
      <c r="AA354" s="663"/>
      <c r="AB354" s="663"/>
      <c r="AC354" s="663"/>
      <c r="AD354" s="663"/>
    </row>
    <row r="355" spans="1:30" ht="15.75" customHeight="1" x14ac:dyDescent="0.2">
      <c r="A355" s="663"/>
      <c r="B355" s="663"/>
      <c r="C355" s="663"/>
      <c r="D355" s="663"/>
      <c r="E355" s="663"/>
      <c r="F355" s="663"/>
      <c r="G355" s="663"/>
      <c r="H355" s="663"/>
      <c r="I355" s="663"/>
      <c r="J355" s="663"/>
      <c r="K355" s="663"/>
      <c r="L355" s="663"/>
      <c r="M355" s="663"/>
      <c r="N355" s="663"/>
      <c r="O355" s="663"/>
      <c r="P355" s="663"/>
      <c r="Q355" s="663"/>
      <c r="R355" s="663"/>
      <c r="S355" s="663"/>
      <c r="T355" s="663"/>
      <c r="U355" s="663"/>
      <c r="V355" s="663"/>
      <c r="W355" s="663"/>
      <c r="X355" s="663"/>
      <c r="Y355" s="663"/>
      <c r="Z355" s="663"/>
      <c r="AA355" s="663"/>
      <c r="AB355" s="663"/>
      <c r="AC355" s="663"/>
      <c r="AD355" s="663"/>
    </row>
    <row r="356" spans="1:30" ht="15.75" customHeight="1" x14ac:dyDescent="0.2">
      <c r="A356" s="663"/>
      <c r="B356" s="663"/>
      <c r="C356" s="663"/>
      <c r="D356" s="663"/>
      <c r="E356" s="663"/>
      <c r="F356" s="663"/>
      <c r="G356" s="663"/>
      <c r="H356" s="663"/>
      <c r="I356" s="663"/>
      <c r="J356" s="663"/>
      <c r="K356" s="663"/>
      <c r="L356" s="663"/>
      <c r="M356" s="663"/>
      <c r="N356" s="663"/>
      <c r="O356" s="663"/>
      <c r="P356" s="663"/>
      <c r="Q356" s="663"/>
      <c r="R356" s="663"/>
      <c r="S356" s="663"/>
      <c r="T356" s="663"/>
      <c r="U356" s="663"/>
      <c r="V356" s="663"/>
      <c r="W356" s="663"/>
      <c r="X356" s="663"/>
      <c r="Y356" s="663"/>
      <c r="Z356" s="663"/>
      <c r="AA356" s="663"/>
      <c r="AB356" s="663"/>
      <c r="AC356" s="663"/>
      <c r="AD356" s="663"/>
    </row>
    <row r="357" spans="1:30" ht="15.75" customHeight="1" x14ac:dyDescent="0.2">
      <c r="A357" s="663"/>
      <c r="B357" s="663"/>
      <c r="C357" s="663"/>
      <c r="D357" s="663"/>
      <c r="E357" s="663"/>
      <c r="F357" s="663"/>
      <c r="G357" s="663"/>
      <c r="H357" s="663"/>
      <c r="I357" s="663"/>
      <c r="J357" s="663"/>
      <c r="K357" s="663"/>
      <c r="L357" s="663"/>
      <c r="M357" s="663"/>
      <c r="N357" s="663"/>
      <c r="O357" s="663"/>
      <c r="P357" s="663"/>
      <c r="Q357" s="663"/>
      <c r="R357" s="663"/>
      <c r="S357" s="663"/>
      <c r="T357" s="663"/>
      <c r="U357" s="663"/>
      <c r="V357" s="663"/>
      <c r="W357" s="663"/>
      <c r="X357" s="663"/>
      <c r="Y357" s="663"/>
      <c r="Z357" s="663"/>
      <c r="AA357" s="663"/>
      <c r="AB357" s="663"/>
      <c r="AC357" s="663"/>
      <c r="AD357" s="663"/>
    </row>
    <row r="358" spans="1:30" ht="15.75" customHeight="1" x14ac:dyDescent="0.2">
      <c r="A358" s="663"/>
      <c r="B358" s="663"/>
      <c r="C358" s="663"/>
      <c r="D358" s="663"/>
      <c r="E358" s="663"/>
      <c r="F358" s="663"/>
      <c r="G358" s="663"/>
      <c r="H358" s="663"/>
      <c r="I358" s="663"/>
      <c r="J358" s="663"/>
      <c r="K358" s="663"/>
      <c r="L358" s="663"/>
      <c r="M358" s="663"/>
      <c r="N358" s="663"/>
      <c r="O358" s="663"/>
      <c r="P358" s="663"/>
      <c r="Q358" s="663"/>
      <c r="R358" s="663"/>
      <c r="S358" s="663"/>
      <c r="T358" s="663"/>
      <c r="U358" s="663"/>
      <c r="V358" s="663"/>
      <c r="W358" s="663"/>
      <c r="X358" s="663"/>
      <c r="Y358" s="663"/>
      <c r="Z358" s="663"/>
      <c r="AA358" s="663"/>
      <c r="AB358" s="663"/>
      <c r="AC358" s="663"/>
      <c r="AD358" s="663"/>
    </row>
    <row r="359" spans="1:30" ht="15.75" customHeight="1" x14ac:dyDescent="0.2">
      <c r="A359" s="663"/>
      <c r="B359" s="663"/>
      <c r="C359" s="663"/>
      <c r="D359" s="663"/>
      <c r="E359" s="663"/>
      <c r="F359" s="663"/>
      <c r="G359" s="663"/>
      <c r="H359" s="663"/>
      <c r="I359" s="663"/>
      <c r="J359" s="663"/>
      <c r="K359" s="663"/>
      <c r="L359" s="663"/>
      <c r="M359" s="663"/>
      <c r="N359" s="663"/>
      <c r="O359" s="663"/>
      <c r="P359" s="663"/>
      <c r="Q359" s="663"/>
      <c r="R359" s="663"/>
      <c r="S359" s="663"/>
      <c r="T359" s="663"/>
      <c r="U359" s="663"/>
      <c r="V359" s="663"/>
      <c r="W359" s="663"/>
      <c r="X359" s="663"/>
      <c r="Y359" s="663"/>
      <c r="Z359" s="663"/>
      <c r="AA359" s="663"/>
      <c r="AB359" s="663"/>
      <c r="AC359" s="663"/>
      <c r="AD359" s="663"/>
    </row>
    <row r="360" spans="1:30" ht="15.75" customHeight="1" x14ac:dyDescent="0.2">
      <c r="A360" s="663"/>
      <c r="B360" s="663"/>
      <c r="C360" s="663"/>
      <c r="D360" s="663"/>
      <c r="E360" s="663"/>
      <c r="F360" s="663"/>
      <c r="G360" s="663"/>
      <c r="H360" s="663"/>
      <c r="I360" s="663"/>
      <c r="J360" s="663"/>
      <c r="K360" s="663"/>
      <c r="L360" s="663"/>
      <c r="M360" s="663"/>
      <c r="N360" s="663"/>
      <c r="O360" s="663"/>
      <c r="P360" s="663"/>
      <c r="Q360" s="663"/>
      <c r="R360" s="663"/>
      <c r="S360" s="663"/>
      <c r="T360" s="663"/>
      <c r="U360" s="663"/>
      <c r="V360" s="663"/>
      <c r="W360" s="663"/>
      <c r="X360" s="663"/>
      <c r="Y360" s="663"/>
      <c r="Z360" s="663"/>
      <c r="AA360" s="663"/>
      <c r="AB360" s="663"/>
      <c r="AC360" s="663"/>
      <c r="AD360" s="663"/>
    </row>
    <row r="361" spans="1:30" ht="15.75" customHeight="1" x14ac:dyDescent="0.2">
      <c r="A361" s="663"/>
      <c r="B361" s="663"/>
      <c r="C361" s="663"/>
      <c r="D361" s="663"/>
      <c r="E361" s="663"/>
      <c r="F361" s="663"/>
      <c r="G361" s="663"/>
      <c r="H361" s="663"/>
      <c r="I361" s="663"/>
      <c r="J361" s="663"/>
      <c r="K361" s="663"/>
      <c r="L361" s="663"/>
      <c r="M361" s="663"/>
      <c r="N361" s="663"/>
      <c r="O361" s="663"/>
      <c r="P361" s="663"/>
      <c r="Q361" s="663"/>
      <c r="R361" s="663"/>
      <c r="S361" s="663"/>
      <c r="T361" s="663"/>
      <c r="U361" s="663"/>
      <c r="V361" s="663"/>
      <c r="W361" s="663"/>
      <c r="X361" s="663"/>
      <c r="Y361" s="663"/>
      <c r="Z361" s="663"/>
      <c r="AA361" s="663"/>
      <c r="AB361" s="663"/>
      <c r="AC361" s="663"/>
      <c r="AD361" s="663"/>
    </row>
    <row r="362" spans="1:30" ht="15.75" customHeight="1" x14ac:dyDescent="0.2">
      <c r="A362" s="663"/>
      <c r="B362" s="663"/>
      <c r="C362" s="663"/>
      <c r="D362" s="663"/>
      <c r="E362" s="663"/>
      <c r="F362" s="663"/>
      <c r="G362" s="663"/>
      <c r="H362" s="663"/>
      <c r="I362" s="663"/>
      <c r="J362" s="663"/>
      <c r="K362" s="663"/>
      <c r="L362" s="663"/>
      <c r="M362" s="663"/>
      <c r="N362" s="663"/>
      <c r="O362" s="663"/>
      <c r="P362" s="663"/>
      <c r="Q362" s="663"/>
      <c r="R362" s="663"/>
      <c r="S362" s="663"/>
      <c r="T362" s="663"/>
      <c r="U362" s="663"/>
      <c r="V362" s="663"/>
      <c r="W362" s="663"/>
      <c r="X362" s="663"/>
      <c r="Y362" s="663"/>
      <c r="Z362" s="663"/>
      <c r="AA362" s="663"/>
      <c r="AB362" s="663"/>
      <c r="AC362" s="663"/>
      <c r="AD362" s="663"/>
    </row>
    <row r="363" spans="1:30" ht="15.75" customHeight="1" x14ac:dyDescent="0.2">
      <c r="A363" s="663"/>
      <c r="B363" s="663"/>
      <c r="C363" s="663"/>
      <c r="D363" s="663"/>
      <c r="E363" s="663"/>
      <c r="F363" s="663"/>
      <c r="G363" s="663"/>
      <c r="H363" s="663"/>
      <c r="I363" s="663"/>
      <c r="J363" s="663"/>
      <c r="K363" s="663"/>
      <c r="L363" s="663"/>
      <c r="M363" s="663"/>
      <c r="N363" s="663"/>
      <c r="O363" s="663"/>
      <c r="P363" s="663"/>
      <c r="Q363" s="663"/>
      <c r="R363" s="663"/>
      <c r="S363" s="663"/>
      <c r="T363" s="663"/>
      <c r="U363" s="663"/>
      <c r="V363" s="663"/>
      <c r="W363" s="663"/>
      <c r="X363" s="663"/>
      <c r="Y363" s="663"/>
      <c r="Z363" s="663"/>
      <c r="AA363" s="663"/>
      <c r="AB363" s="663"/>
      <c r="AC363" s="663"/>
      <c r="AD363" s="663"/>
    </row>
    <row r="364" spans="1:30" ht="15.75" customHeight="1" x14ac:dyDescent="0.2">
      <c r="A364" s="663"/>
      <c r="B364" s="663"/>
      <c r="C364" s="663"/>
      <c r="D364" s="663"/>
      <c r="E364" s="663"/>
      <c r="F364" s="663"/>
      <c r="G364" s="663"/>
      <c r="H364" s="663"/>
      <c r="I364" s="663"/>
      <c r="J364" s="663"/>
      <c r="K364" s="663"/>
      <c r="L364" s="663"/>
      <c r="M364" s="663"/>
      <c r="N364" s="663"/>
      <c r="O364" s="663"/>
      <c r="P364" s="663"/>
      <c r="Q364" s="663"/>
      <c r="R364" s="663"/>
      <c r="S364" s="663"/>
      <c r="T364" s="663"/>
      <c r="U364" s="663"/>
      <c r="V364" s="663"/>
      <c r="W364" s="663"/>
      <c r="X364" s="663"/>
      <c r="Y364" s="663"/>
      <c r="Z364" s="663"/>
      <c r="AA364" s="663"/>
      <c r="AB364" s="663"/>
      <c r="AC364" s="663"/>
      <c r="AD364" s="663"/>
    </row>
    <row r="365" spans="1:30" ht="15.75" customHeight="1" x14ac:dyDescent="0.2">
      <c r="A365" s="663"/>
      <c r="B365" s="663"/>
      <c r="C365" s="663"/>
      <c r="D365" s="663"/>
      <c r="E365" s="663"/>
      <c r="F365" s="663"/>
      <c r="G365" s="663"/>
      <c r="H365" s="663"/>
      <c r="I365" s="663"/>
      <c r="J365" s="663"/>
      <c r="K365" s="663"/>
      <c r="L365" s="663"/>
      <c r="M365" s="663"/>
      <c r="N365" s="663"/>
      <c r="O365" s="663"/>
      <c r="P365" s="663"/>
      <c r="Q365" s="663"/>
      <c r="R365" s="663"/>
      <c r="S365" s="663"/>
      <c r="T365" s="663"/>
      <c r="U365" s="663"/>
      <c r="V365" s="663"/>
      <c r="W365" s="663"/>
      <c r="X365" s="663"/>
      <c r="Y365" s="663"/>
      <c r="Z365" s="663"/>
      <c r="AA365" s="663"/>
      <c r="AB365" s="663"/>
      <c r="AC365" s="663"/>
      <c r="AD365" s="663"/>
    </row>
    <row r="366" spans="1:30" ht="15.75" customHeight="1" x14ac:dyDescent="0.2">
      <c r="A366" s="663"/>
      <c r="B366" s="663"/>
      <c r="C366" s="663"/>
      <c r="D366" s="663"/>
      <c r="E366" s="663"/>
      <c r="F366" s="663"/>
      <c r="G366" s="663"/>
      <c r="H366" s="663"/>
      <c r="I366" s="663"/>
      <c r="J366" s="663"/>
      <c r="K366" s="663"/>
      <c r="L366" s="663"/>
      <c r="M366" s="663"/>
      <c r="N366" s="663"/>
      <c r="O366" s="663"/>
      <c r="P366" s="663"/>
      <c r="Q366" s="663"/>
      <c r="R366" s="663"/>
      <c r="S366" s="663"/>
      <c r="T366" s="663"/>
      <c r="U366" s="663"/>
      <c r="V366" s="663"/>
      <c r="W366" s="663"/>
      <c r="X366" s="663"/>
      <c r="Y366" s="663"/>
      <c r="Z366" s="663"/>
      <c r="AA366" s="663"/>
      <c r="AB366" s="663"/>
      <c r="AC366" s="663"/>
      <c r="AD366" s="663"/>
    </row>
    <row r="367" spans="1:30" ht="15.75" customHeight="1" x14ac:dyDescent="0.2">
      <c r="A367" s="663"/>
      <c r="B367" s="663"/>
      <c r="C367" s="663"/>
      <c r="D367" s="663"/>
      <c r="E367" s="663"/>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row>
    <row r="368" spans="1:30" ht="15.75" customHeight="1" x14ac:dyDescent="0.2">
      <c r="A368" s="663"/>
      <c r="B368" s="663"/>
      <c r="C368" s="663"/>
      <c r="D368" s="663"/>
      <c r="E368" s="663"/>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row>
    <row r="369" spans="1:30" ht="15.75" customHeight="1" x14ac:dyDescent="0.2">
      <c r="A369" s="663"/>
      <c r="B369" s="663"/>
      <c r="C369" s="663"/>
      <c r="D369" s="663"/>
      <c r="E369" s="663"/>
      <c r="F369" s="663"/>
      <c r="G369" s="663"/>
      <c r="H369" s="663"/>
      <c r="I369" s="663"/>
      <c r="J369" s="663"/>
      <c r="K369" s="663"/>
      <c r="L369" s="663"/>
      <c r="M369" s="663"/>
      <c r="N369" s="663"/>
      <c r="O369" s="663"/>
      <c r="P369" s="663"/>
      <c r="Q369" s="663"/>
      <c r="R369" s="663"/>
      <c r="S369" s="663"/>
      <c r="T369" s="663"/>
      <c r="U369" s="663"/>
      <c r="V369" s="663"/>
      <c r="W369" s="663"/>
      <c r="X369" s="663"/>
      <c r="Y369" s="663"/>
      <c r="Z369" s="663"/>
      <c r="AA369" s="663"/>
      <c r="AB369" s="663"/>
      <c r="AC369" s="663"/>
      <c r="AD369" s="663"/>
    </row>
    <row r="370" spans="1:30" ht="15.75" customHeight="1" x14ac:dyDescent="0.2">
      <c r="A370" s="663"/>
      <c r="B370" s="663"/>
      <c r="C370" s="663"/>
      <c r="D370" s="663"/>
      <c r="E370" s="663"/>
      <c r="F370" s="663"/>
      <c r="G370" s="663"/>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row>
    <row r="371" spans="1:30" ht="15.75" customHeight="1" x14ac:dyDescent="0.2">
      <c r="A371" s="663"/>
      <c r="B371" s="663"/>
      <c r="C371" s="663"/>
      <c r="D371" s="663"/>
      <c r="E371" s="663"/>
      <c r="F371" s="663"/>
      <c r="G371" s="663"/>
      <c r="H371" s="663"/>
      <c r="I371" s="663"/>
      <c r="J371" s="663"/>
      <c r="K371" s="663"/>
      <c r="L371" s="663"/>
      <c r="M371" s="663"/>
      <c r="N371" s="663"/>
      <c r="O371" s="663"/>
      <c r="P371" s="663"/>
      <c r="Q371" s="663"/>
      <c r="R371" s="663"/>
      <c r="S371" s="663"/>
      <c r="T371" s="663"/>
      <c r="U371" s="663"/>
      <c r="V371" s="663"/>
      <c r="W371" s="663"/>
      <c r="X371" s="663"/>
      <c r="Y371" s="663"/>
      <c r="Z371" s="663"/>
      <c r="AA371" s="663"/>
      <c r="AB371" s="663"/>
      <c r="AC371" s="663"/>
      <c r="AD371" s="663"/>
    </row>
    <row r="372" spans="1:30" ht="15.75" customHeight="1" x14ac:dyDescent="0.2">
      <c r="A372" s="663"/>
      <c r="B372" s="663"/>
      <c r="C372" s="663"/>
      <c r="D372" s="663"/>
      <c r="E372" s="663"/>
      <c r="F372" s="663"/>
      <c r="G372" s="663"/>
      <c r="H372" s="663"/>
      <c r="I372" s="663"/>
      <c r="J372" s="663"/>
      <c r="K372" s="663"/>
      <c r="L372" s="663"/>
      <c r="M372" s="663"/>
      <c r="N372" s="663"/>
      <c r="O372" s="663"/>
      <c r="P372" s="663"/>
      <c r="Q372" s="663"/>
      <c r="R372" s="663"/>
      <c r="S372" s="663"/>
      <c r="T372" s="663"/>
      <c r="U372" s="663"/>
      <c r="V372" s="663"/>
      <c r="W372" s="663"/>
      <c r="X372" s="663"/>
      <c r="Y372" s="663"/>
      <c r="Z372" s="663"/>
      <c r="AA372" s="663"/>
      <c r="AB372" s="663"/>
      <c r="AC372" s="663"/>
      <c r="AD372" s="663"/>
    </row>
    <row r="373" spans="1:30" ht="15.75" customHeight="1" x14ac:dyDescent="0.2">
      <c r="A373" s="663"/>
      <c r="B373" s="663"/>
      <c r="C373" s="663"/>
      <c r="D373" s="663"/>
      <c r="E373" s="663"/>
      <c r="F373" s="663"/>
      <c r="G373" s="663"/>
      <c r="H373" s="663"/>
      <c r="I373" s="663"/>
      <c r="J373" s="663"/>
      <c r="K373" s="663"/>
      <c r="L373" s="663"/>
      <c r="M373" s="663"/>
      <c r="N373" s="663"/>
      <c r="O373" s="663"/>
      <c r="P373" s="663"/>
      <c r="Q373" s="663"/>
      <c r="R373" s="663"/>
      <c r="S373" s="663"/>
      <c r="T373" s="663"/>
      <c r="U373" s="663"/>
      <c r="V373" s="663"/>
      <c r="W373" s="663"/>
      <c r="X373" s="663"/>
      <c r="Y373" s="663"/>
      <c r="Z373" s="663"/>
      <c r="AA373" s="663"/>
      <c r="AB373" s="663"/>
      <c r="AC373" s="663"/>
      <c r="AD373" s="663"/>
    </row>
    <row r="374" spans="1:30" ht="15.75" customHeight="1" x14ac:dyDescent="0.2">
      <c r="A374" s="663"/>
      <c r="B374" s="663"/>
      <c r="C374" s="663"/>
      <c r="D374" s="663"/>
      <c r="E374" s="663"/>
      <c r="F374" s="663"/>
      <c r="G374" s="663"/>
      <c r="H374" s="663"/>
      <c r="I374" s="663"/>
      <c r="J374" s="663"/>
      <c r="K374" s="663"/>
      <c r="L374" s="663"/>
      <c r="M374" s="663"/>
      <c r="N374" s="663"/>
      <c r="O374" s="663"/>
      <c r="P374" s="663"/>
      <c r="Q374" s="663"/>
      <c r="R374" s="663"/>
      <c r="S374" s="663"/>
      <c r="T374" s="663"/>
      <c r="U374" s="663"/>
      <c r="V374" s="663"/>
      <c r="W374" s="663"/>
      <c r="X374" s="663"/>
      <c r="Y374" s="663"/>
      <c r="Z374" s="663"/>
      <c r="AA374" s="663"/>
      <c r="AB374" s="663"/>
      <c r="AC374" s="663"/>
      <c r="AD374" s="663"/>
    </row>
    <row r="375" spans="1:30" ht="15.75" customHeight="1" x14ac:dyDescent="0.2">
      <c r="A375" s="663"/>
      <c r="B375" s="663"/>
      <c r="C375" s="663"/>
      <c r="D375" s="663"/>
      <c r="E375" s="663"/>
      <c r="F375" s="663"/>
      <c r="G375" s="663"/>
      <c r="H375" s="663"/>
      <c r="I375" s="663"/>
      <c r="J375" s="663"/>
      <c r="K375" s="663"/>
      <c r="L375" s="663"/>
      <c r="M375" s="663"/>
      <c r="N375" s="663"/>
      <c r="O375" s="663"/>
      <c r="P375" s="663"/>
      <c r="Q375" s="663"/>
      <c r="R375" s="663"/>
      <c r="S375" s="663"/>
      <c r="T375" s="663"/>
      <c r="U375" s="663"/>
      <c r="V375" s="663"/>
      <c r="W375" s="663"/>
      <c r="X375" s="663"/>
      <c r="Y375" s="663"/>
      <c r="Z375" s="663"/>
      <c r="AA375" s="663"/>
      <c r="AB375" s="663"/>
      <c r="AC375" s="663"/>
      <c r="AD375" s="663"/>
    </row>
    <row r="376" spans="1:30" ht="15.75" customHeight="1" x14ac:dyDescent="0.2">
      <c r="A376" s="663"/>
      <c r="B376" s="663"/>
      <c r="C376" s="663"/>
      <c r="D376" s="663"/>
      <c r="E376" s="663"/>
      <c r="F376" s="663"/>
      <c r="G376" s="663"/>
      <c r="H376" s="663"/>
      <c r="I376" s="663"/>
      <c r="J376" s="663"/>
      <c r="K376" s="663"/>
      <c r="L376" s="663"/>
      <c r="M376" s="663"/>
      <c r="N376" s="663"/>
      <c r="O376" s="663"/>
      <c r="P376" s="663"/>
      <c r="Q376" s="663"/>
      <c r="R376" s="663"/>
      <c r="S376" s="663"/>
      <c r="T376" s="663"/>
      <c r="U376" s="663"/>
      <c r="V376" s="663"/>
      <c r="W376" s="663"/>
      <c r="X376" s="663"/>
      <c r="Y376" s="663"/>
      <c r="Z376" s="663"/>
      <c r="AA376" s="663"/>
      <c r="AB376" s="663"/>
      <c r="AC376" s="663"/>
      <c r="AD376" s="663"/>
    </row>
    <row r="377" spans="1:30" ht="15.75" customHeight="1" x14ac:dyDescent="0.2">
      <c r="A377" s="663"/>
      <c r="B377" s="663"/>
      <c r="C377" s="663"/>
      <c r="D377" s="663"/>
      <c r="E377" s="663"/>
      <c r="F377" s="663"/>
      <c r="G377" s="663"/>
      <c r="H377" s="663"/>
      <c r="I377" s="663"/>
      <c r="J377" s="663"/>
      <c r="K377" s="663"/>
      <c r="L377" s="663"/>
      <c r="M377" s="663"/>
      <c r="N377" s="663"/>
      <c r="O377" s="663"/>
      <c r="P377" s="663"/>
      <c r="Q377" s="663"/>
      <c r="R377" s="663"/>
      <c r="S377" s="663"/>
      <c r="T377" s="663"/>
      <c r="U377" s="663"/>
      <c r="V377" s="663"/>
      <c r="W377" s="663"/>
      <c r="X377" s="663"/>
      <c r="Y377" s="663"/>
      <c r="Z377" s="663"/>
      <c r="AA377" s="663"/>
      <c r="AB377" s="663"/>
      <c r="AC377" s="663"/>
      <c r="AD377" s="663"/>
    </row>
    <row r="378" spans="1:30" ht="15.75" customHeight="1" x14ac:dyDescent="0.2">
      <c r="A378" s="663"/>
      <c r="B378" s="663"/>
      <c r="C378" s="663"/>
      <c r="D378" s="663"/>
      <c r="E378" s="663"/>
      <c r="F378" s="663"/>
      <c r="G378" s="663"/>
      <c r="H378" s="663"/>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row>
    <row r="379" spans="1:30" ht="15.75" customHeight="1" x14ac:dyDescent="0.2">
      <c r="A379" s="663"/>
      <c r="B379" s="663"/>
      <c r="C379" s="663"/>
      <c r="D379" s="663"/>
      <c r="E379" s="663"/>
      <c r="F379" s="663"/>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row>
    <row r="380" spans="1:30" ht="15.75" customHeight="1" x14ac:dyDescent="0.2">
      <c r="A380" s="663"/>
      <c r="B380" s="663"/>
      <c r="C380" s="663"/>
      <c r="D380" s="663"/>
      <c r="E380" s="663"/>
      <c r="F380" s="663"/>
      <c r="G380" s="663"/>
      <c r="H380" s="663"/>
      <c r="I380" s="663"/>
      <c r="J380" s="663"/>
      <c r="K380" s="663"/>
      <c r="L380" s="663"/>
      <c r="M380" s="663"/>
      <c r="N380" s="663"/>
      <c r="O380" s="663"/>
      <c r="P380" s="663"/>
      <c r="Q380" s="663"/>
      <c r="R380" s="663"/>
      <c r="S380" s="663"/>
      <c r="T380" s="663"/>
      <c r="U380" s="663"/>
      <c r="V380" s="663"/>
      <c r="W380" s="663"/>
      <c r="X380" s="663"/>
      <c r="Y380" s="663"/>
      <c r="Z380" s="663"/>
      <c r="AA380" s="663"/>
      <c r="AB380" s="663"/>
      <c r="AC380" s="663"/>
      <c r="AD380" s="663"/>
    </row>
    <row r="381" spans="1:30" ht="15.75" customHeight="1" x14ac:dyDescent="0.2">
      <c r="A381" s="663"/>
      <c r="B381" s="663"/>
      <c r="C381" s="663"/>
      <c r="D381" s="663"/>
      <c r="E381" s="663"/>
      <c r="F381" s="663"/>
      <c r="G381" s="663"/>
      <c r="H381" s="663"/>
      <c r="I381" s="663"/>
      <c r="J381" s="663"/>
      <c r="K381" s="663"/>
      <c r="L381" s="663"/>
      <c r="M381" s="663"/>
      <c r="N381" s="663"/>
      <c r="O381" s="663"/>
      <c r="P381" s="663"/>
      <c r="Q381" s="663"/>
      <c r="R381" s="663"/>
      <c r="S381" s="663"/>
      <c r="T381" s="663"/>
      <c r="U381" s="663"/>
      <c r="V381" s="663"/>
      <c r="W381" s="663"/>
      <c r="X381" s="663"/>
      <c r="Y381" s="663"/>
      <c r="Z381" s="663"/>
      <c r="AA381" s="663"/>
      <c r="AB381" s="663"/>
      <c r="AC381" s="663"/>
      <c r="AD381" s="663"/>
    </row>
    <row r="382" spans="1:30" ht="15.75" customHeight="1" x14ac:dyDescent="0.2">
      <c r="A382" s="663"/>
      <c r="B382" s="663"/>
      <c r="C382" s="663"/>
      <c r="D382" s="663"/>
      <c r="E382" s="663"/>
      <c r="F382" s="663"/>
      <c r="G382" s="663"/>
      <c r="H382" s="663"/>
      <c r="I382" s="663"/>
      <c r="J382" s="663"/>
      <c r="K382" s="663"/>
      <c r="L382" s="663"/>
      <c r="M382" s="663"/>
      <c r="N382" s="663"/>
      <c r="O382" s="663"/>
      <c r="P382" s="663"/>
      <c r="Q382" s="663"/>
      <c r="R382" s="663"/>
      <c r="S382" s="663"/>
      <c r="T382" s="663"/>
      <c r="U382" s="663"/>
      <c r="V382" s="663"/>
      <c r="W382" s="663"/>
      <c r="X382" s="663"/>
      <c r="Y382" s="663"/>
      <c r="Z382" s="663"/>
      <c r="AA382" s="663"/>
      <c r="AB382" s="663"/>
      <c r="AC382" s="663"/>
      <c r="AD382" s="663"/>
    </row>
    <row r="383" spans="1:30" ht="15.75" customHeight="1" x14ac:dyDescent="0.2">
      <c r="A383" s="663"/>
      <c r="B383" s="663"/>
      <c r="C383" s="663"/>
      <c r="D383" s="663"/>
      <c r="E383" s="663"/>
      <c r="F383" s="663"/>
      <c r="G383" s="663"/>
      <c r="H383" s="663"/>
      <c r="I383" s="663"/>
      <c r="J383" s="663"/>
      <c r="K383" s="663"/>
      <c r="L383" s="663"/>
      <c r="M383" s="663"/>
      <c r="N383" s="663"/>
      <c r="O383" s="663"/>
      <c r="P383" s="663"/>
      <c r="Q383" s="663"/>
      <c r="R383" s="663"/>
      <c r="S383" s="663"/>
      <c r="T383" s="663"/>
      <c r="U383" s="663"/>
      <c r="V383" s="663"/>
      <c r="W383" s="663"/>
      <c r="X383" s="663"/>
      <c r="Y383" s="663"/>
      <c r="Z383" s="663"/>
      <c r="AA383" s="663"/>
      <c r="AB383" s="663"/>
      <c r="AC383" s="663"/>
      <c r="AD383" s="663"/>
    </row>
    <row r="384" spans="1:30" ht="15.75" customHeight="1" x14ac:dyDescent="0.2">
      <c r="A384" s="663"/>
      <c r="B384" s="663"/>
      <c r="C384" s="663"/>
      <c r="D384" s="663"/>
      <c r="E384" s="663"/>
      <c r="F384" s="663"/>
      <c r="G384" s="663"/>
      <c r="H384" s="663"/>
      <c r="I384" s="663"/>
      <c r="J384" s="663"/>
      <c r="K384" s="663"/>
      <c r="L384" s="663"/>
      <c r="M384" s="663"/>
      <c r="N384" s="663"/>
      <c r="O384" s="663"/>
      <c r="P384" s="663"/>
      <c r="Q384" s="663"/>
      <c r="R384" s="663"/>
      <c r="S384" s="663"/>
      <c r="T384" s="663"/>
      <c r="U384" s="663"/>
      <c r="V384" s="663"/>
      <c r="W384" s="663"/>
      <c r="X384" s="663"/>
      <c r="Y384" s="663"/>
      <c r="Z384" s="663"/>
      <c r="AA384" s="663"/>
      <c r="AB384" s="663"/>
      <c r="AC384" s="663"/>
      <c r="AD384" s="663"/>
    </row>
    <row r="385" spans="1:30" ht="15.75" customHeight="1" x14ac:dyDescent="0.2">
      <c r="A385" s="663"/>
      <c r="B385" s="663"/>
      <c r="C385" s="663"/>
      <c r="D385" s="663"/>
      <c r="E385" s="663"/>
      <c r="F385" s="663"/>
      <c r="G385" s="663"/>
      <c r="H385" s="663"/>
      <c r="I385" s="663"/>
      <c r="J385" s="663"/>
      <c r="K385" s="663"/>
      <c r="L385" s="663"/>
      <c r="M385" s="663"/>
      <c r="N385" s="663"/>
      <c r="O385" s="663"/>
      <c r="P385" s="663"/>
      <c r="Q385" s="663"/>
      <c r="R385" s="663"/>
      <c r="S385" s="663"/>
      <c r="T385" s="663"/>
      <c r="U385" s="663"/>
      <c r="V385" s="663"/>
      <c r="W385" s="663"/>
      <c r="X385" s="663"/>
      <c r="Y385" s="663"/>
      <c r="Z385" s="663"/>
      <c r="AA385" s="663"/>
      <c r="AB385" s="663"/>
      <c r="AC385" s="663"/>
      <c r="AD385" s="663"/>
    </row>
    <row r="386" spans="1:30" ht="15.75" customHeight="1" x14ac:dyDescent="0.2">
      <c r="A386" s="663"/>
      <c r="B386" s="663"/>
      <c r="C386" s="663"/>
      <c r="D386" s="663"/>
      <c r="E386" s="663"/>
      <c r="F386" s="663"/>
      <c r="G386" s="663"/>
      <c r="H386" s="663"/>
      <c r="I386" s="663"/>
      <c r="J386" s="663"/>
      <c r="K386" s="663"/>
      <c r="L386" s="663"/>
      <c r="M386" s="663"/>
      <c r="N386" s="663"/>
      <c r="O386" s="663"/>
      <c r="P386" s="663"/>
      <c r="Q386" s="663"/>
      <c r="R386" s="663"/>
      <c r="S386" s="663"/>
      <c r="T386" s="663"/>
      <c r="U386" s="663"/>
      <c r="V386" s="663"/>
      <c r="W386" s="663"/>
      <c r="X386" s="663"/>
      <c r="Y386" s="663"/>
      <c r="Z386" s="663"/>
      <c r="AA386" s="663"/>
      <c r="AB386" s="663"/>
      <c r="AC386" s="663"/>
      <c r="AD386" s="663"/>
    </row>
    <row r="387" spans="1:30" ht="15.75" customHeight="1" x14ac:dyDescent="0.2">
      <c r="A387" s="663"/>
      <c r="B387" s="663"/>
      <c r="C387" s="663"/>
      <c r="D387" s="663"/>
      <c r="E387" s="663"/>
      <c r="F387" s="663"/>
      <c r="G387" s="663"/>
      <c r="H387" s="663"/>
      <c r="I387" s="663"/>
      <c r="J387" s="663"/>
      <c r="K387" s="663"/>
      <c r="L387" s="663"/>
      <c r="M387" s="663"/>
      <c r="N387" s="663"/>
      <c r="O387" s="663"/>
      <c r="P387" s="663"/>
      <c r="Q387" s="663"/>
      <c r="R387" s="663"/>
      <c r="S387" s="663"/>
      <c r="T387" s="663"/>
      <c r="U387" s="663"/>
      <c r="V387" s="663"/>
      <c r="W387" s="663"/>
      <c r="X387" s="663"/>
      <c r="Y387" s="663"/>
      <c r="Z387" s="663"/>
      <c r="AA387" s="663"/>
      <c r="AB387" s="663"/>
      <c r="AC387" s="663"/>
      <c r="AD387" s="663"/>
    </row>
    <row r="388" spans="1:30" ht="15.75" customHeight="1" x14ac:dyDescent="0.2">
      <c r="A388" s="663"/>
      <c r="B388" s="663"/>
      <c r="C388" s="663"/>
      <c r="D388" s="663"/>
      <c r="E388" s="663"/>
      <c r="F388" s="663"/>
      <c r="G388" s="663"/>
      <c r="H388" s="663"/>
      <c r="I388" s="663"/>
      <c r="J388" s="663"/>
      <c r="K388" s="663"/>
      <c r="L388" s="663"/>
      <c r="M388" s="663"/>
      <c r="N388" s="663"/>
      <c r="O388" s="663"/>
      <c r="P388" s="663"/>
      <c r="Q388" s="663"/>
      <c r="R388" s="663"/>
      <c r="S388" s="663"/>
      <c r="T388" s="663"/>
      <c r="U388" s="663"/>
      <c r="V388" s="663"/>
      <c r="W388" s="663"/>
      <c r="X388" s="663"/>
      <c r="Y388" s="663"/>
      <c r="Z388" s="663"/>
      <c r="AA388" s="663"/>
      <c r="AB388" s="663"/>
      <c r="AC388" s="663"/>
      <c r="AD388" s="663"/>
    </row>
    <row r="389" spans="1:30" ht="15.75" customHeight="1" x14ac:dyDescent="0.2">
      <c r="A389" s="663"/>
      <c r="B389" s="663"/>
      <c r="C389" s="663"/>
      <c r="D389" s="663"/>
      <c r="E389" s="663"/>
      <c r="F389" s="663"/>
      <c r="G389" s="663"/>
      <c r="H389" s="663"/>
      <c r="I389" s="663"/>
      <c r="J389" s="663"/>
      <c r="K389" s="663"/>
      <c r="L389" s="663"/>
      <c r="M389" s="663"/>
      <c r="N389" s="663"/>
      <c r="O389" s="663"/>
      <c r="P389" s="663"/>
      <c r="Q389" s="663"/>
      <c r="R389" s="663"/>
      <c r="S389" s="663"/>
      <c r="T389" s="663"/>
      <c r="U389" s="663"/>
      <c r="V389" s="663"/>
      <c r="W389" s="663"/>
      <c r="X389" s="663"/>
      <c r="Y389" s="663"/>
      <c r="Z389" s="663"/>
      <c r="AA389" s="663"/>
      <c r="AB389" s="663"/>
      <c r="AC389" s="663"/>
      <c r="AD389" s="663"/>
    </row>
    <row r="390" spans="1:30" ht="15.75" customHeight="1" x14ac:dyDescent="0.2">
      <c r="A390" s="663"/>
      <c r="B390" s="663"/>
      <c r="C390" s="663"/>
      <c r="D390" s="663"/>
      <c r="E390" s="663"/>
      <c r="F390" s="663"/>
      <c r="G390" s="663"/>
      <c r="H390" s="663"/>
      <c r="I390" s="663"/>
      <c r="J390" s="663"/>
      <c r="K390" s="663"/>
      <c r="L390" s="663"/>
      <c r="M390" s="663"/>
      <c r="N390" s="663"/>
      <c r="O390" s="663"/>
      <c r="P390" s="663"/>
      <c r="Q390" s="663"/>
      <c r="R390" s="663"/>
      <c r="S390" s="663"/>
      <c r="T390" s="663"/>
      <c r="U390" s="663"/>
      <c r="V390" s="663"/>
      <c r="W390" s="663"/>
      <c r="X390" s="663"/>
      <c r="Y390" s="663"/>
      <c r="Z390" s="663"/>
      <c r="AA390" s="663"/>
      <c r="AB390" s="663"/>
      <c r="AC390" s="663"/>
      <c r="AD390" s="663"/>
    </row>
    <row r="391" spans="1:30" ht="15.75" customHeight="1" x14ac:dyDescent="0.2">
      <c r="A391" s="663"/>
      <c r="B391" s="663"/>
      <c r="C391" s="663"/>
      <c r="D391" s="663"/>
      <c r="E391" s="663"/>
      <c r="F391" s="663"/>
      <c r="G391" s="663"/>
      <c r="H391" s="663"/>
      <c r="I391" s="663"/>
      <c r="J391" s="663"/>
      <c r="K391" s="663"/>
      <c r="L391" s="663"/>
      <c r="M391" s="663"/>
      <c r="N391" s="663"/>
      <c r="O391" s="663"/>
      <c r="P391" s="663"/>
      <c r="Q391" s="663"/>
      <c r="R391" s="663"/>
      <c r="S391" s="663"/>
      <c r="T391" s="663"/>
      <c r="U391" s="663"/>
      <c r="V391" s="663"/>
      <c r="W391" s="663"/>
      <c r="X391" s="663"/>
      <c r="Y391" s="663"/>
      <c r="Z391" s="663"/>
      <c r="AA391" s="663"/>
      <c r="AB391" s="663"/>
      <c r="AC391" s="663"/>
      <c r="AD391" s="663"/>
    </row>
    <row r="392" spans="1:30" ht="15.75" customHeight="1" x14ac:dyDescent="0.2">
      <c r="A392" s="663"/>
      <c r="B392" s="663"/>
      <c r="C392" s="663"/>
      <c r="D392" s="663"/>
      <c r="E392" s="663"/>
      <c r="F392" s="663"/>
      <c r="G392" s="663"/>
      <c r="H392" s="663"/>
      <c r="I392" s="663"/>
      <c r="J392" s="663"/>
      <c r="K392" s="663"/>
      <c r="L392" s="663"/>
      <c r="M392" s="663"/>
      <c r="N392" s="663"/>
      <c r="O392" s="663"/>
      <c r="P392" s="663"/>
      <c r="Q392" s="663"/>
      <c r="R392" s="663"/>
      <c r="S392" s="663"/>
      <c r="T392" s="663"/>
      <c r="U392" s="663"/>
      <c r="V392" s="663"/>
      <c r="W392" s="663"/>
      <c r="X392" s="663"/>
      <c r="Y392" s="663"/>
      <c r="Z392" s="663"/>
      <c r="AA392" s="663"/>
      <c r="AB392" s="663"/>
      <c r="AC392" s="663"/>
      <c r="AD392" s="663"/>
    </row>
    <row r="393" spans="1:30" ht="15.75" customHeight="1" x14ac:dyDescent="0.2">
      <c r="A393" s="663"/>
      <c r="B393" s="663"/>
      <c r="C393" s="663"/>
      <c r="D393" s="663"/>
      <c r="E393" s="663"/>
      <c r="F393" s="663"/>
      <c r="G393" s="663"/>
      <c r="H393" s="663"/>
      <c r="I393" s="663"/>
      <c r="J393" s="663"/>
      <c r="K393" s="663"/>
      <c r="L393" s="663"/>
      <c r="M393" s="663"/>
      <c r="N393" s="663"/>
      <c r="O393" s="663"/>
      <c r="P393" s="663"/>
      <c r="Q393" s="663"/>
      <c r="R393" s="663"/>
      <c r="S393" s="663"/>
      <c r="T393" s="663"/>
      <c r="U393" s="663"/>
      <c r="V393" s="663"/>
      <c r="W393" s="663"/>
      <c r="X393" s="663"/>
      <c r="Y393" s="663"/>
      <c r="Z393" s="663"/>
      <c r="AA393" s="663"/>
      <c r="AB393" s="663"/>
      <c r="AC393" s="663"/>
      <c r="AD393" s="663"/>
    </row>
    <row r="394" spans="1:30" ht="15.75" customHeight="1" x14ac:dyDescent="0.2">
      <c r="A394" s="663"/>
      <c r="B394" s="663"/>
      <c r="C394" s="663"/>
      <c r="D394" s="663"/>
      <c r="E394" s="663"/>
      <c r="F394" s="663"/>
      <c r="G394" s="663"/>
      <c r="H394" s="663"/>
      <c r="I394" s="663"/>
      <c r="J394" s="663"/>
      <c r="K394" s="663"/>
      <c r="L394" s="663"/>
      <c r="M394" s="663"/>
      <c r="N394" s="663"/>
      <c r="O394" s="663"/>
      <c r="P394" s="663"/>
      <c r="Q394" s="663"/>
      <c r="R394" s="663"/>
      <c r="S394" s="663"/>
      <c r="T394" s="663"/>
      <c r="U394" s="663"/>
      <c r="V394" s="663"/>
      <c r="W394" s="663"/>
      <c r="X394" s="663"/>
      <c r="Y394" s="663"/>
      <c r="Z394" s="663"/>
      <c r="AA394" s="663"/>
      <c r="AB394" s="663"/>
      <c r="AC394" s="663"/>
      <c r="AD394" s="663"/>
    </row>
    <row r="395" spans="1:30" ht="15.75" customHeight="1" x14ac:dyDescent="0.2">
      <c r="A395" s="663"/>
      <c r="B395" s="663"/>
      <c r="C395" s="663"/>
      <c r="D395" s="663"/>
      <c r="E395" s="663"/>
      <c r="F395" s="663"/>
      <c r="G395" s="663"/>
      <c r="H395" s="663"/>
      <c r="I395" s="663"/>
      <c r="J395" s="663"/>
      <c r="K395" s="663"/>
      <c r="L395" s="663"/>
      <c r="M395" s="663"/>
      <c r="N395" s="663"/>
      <c r="O395" s="663"/>
      <c r="P395" s="663"/>
      <c r="Q395" s="663"/>
      <c r="R395" s="663"/>
      <c r="S395" s="663"/>
      <c r="T395" s="663"/>
      <c r="U395" s="663"/>
      <c r="V395" s="663"/>
      <c r="W395" s="663"/>
      <c r="X395" s="663"/>
      <c r="Y395" s="663"/>
      <c r="Z395" s="663"/>
      <c r="AA395" s="663"/>
      <c r="AB395" s="663"/>
      <c r="AC395" s="663"/>
      <c r="AD395" s="663"/>
    </row>
    <row r="396" spans="1:30" ht="15.75" customHeight="1" x14ac:dyDescent="0.2">
      <c r="A396" s="663"/>
      <c r="B396" s="663"/>
      <c r="C396" s="663"/>
      <c r="D396" s="663"/>
      <c r="E396" s="663"/>
      <c r="F396" s="663"/>
      <c r="G396" s="663"/>
      <c r="H396" s="663"/>
      <c r="I396" s="663"/>
      <c r="J396" s="663"/>
      <c r="K396" s="663"/>
      <c r="L396" s="663"/>
      <c r="M396" s="663"/>
      <c r="N396" s="663"/>
      <c r="O396" s="663"/>
      <c r="P396" s="663"/>
      <c r="Q396" s="663"/>
      <c r="R396" s="663"/>
      <c r="S396" s="663"/>
      <c r="T396" s="663"/>
      <c r="U396" s="663"/>
      <c r="V396" s="663"/>
      <c r="W396" s="663"/>
      <c r="X396" s="663"/>
      <c r="Y396" s="663"/>
      <c r="Z396" s="663"/>
      <c r="AA396" s="663"/>
      <c r="AB396" s="663"/>
      <c r="AC396" s="663"/>
      <c r="AD396" s="663"/>
    </row>
    <row r="397" spans="1:30" ht="15.75" customHeight="1" x14ac:dyDescent="0.2">
      <c r="A397" s="663"/>
      <c r="B397" s="663"/>
      <c r="C397" s="663"/>
      <c r="D397" s="663"/>
      <c r="E397" s="663"/>
      <c r="F397" s="663"/>
      <c r="G397" s="663"/>
      <c r="H397" s="663"/>
      <c r="I397" s="663"/>
      <c r="J397" s="663"/>
      <c r="K397" s="663"/>
      <c r="L397" s="663"/>
      <c r="M397" s="663"/>
      <c r="N397" s="663"/>
      <c r="O397" s="663"/>
      <c r="P397" s="663"/>
      <c r="Q397" s="663"/>
      <c r="R397" s="663"/>
      <c r="S397" s="663"/>
      <c r="T397" s="663"/>
      <c r="U397" s="663"/>
      <c r="V397" s="663"/>
      <c r="W397" s="663"/>
      <c r="X397" s="663"/>
      <c r="Y397" s="663"/>
      <c r="Z397" s="663"/>
      <c r="AA397" s="663"/>
      <c r="AB397" s="663"/>
      <c r="AC397" s="663"/>
      <c r="AD397" s="663"/>
    </row>
    <row r="398" spans="1:30" ht="15.75" customHeight="1" x14ac:dyDescent="0.2">
      <c r="A398" s="663"/>
      <c r="B398" s="663"/>
      <c r="C398" s="663"/>
      <c r="D398" s="663"/>
      <c r="E398" s="663"/>
      <c r="F398" s="663"/>
      <c r="G398" s="663"/>
      <c r="H398" s="663"/>
      <c r="I398" s="663"/>
      <c r="J398" s="663"/>
      <c r="K398" s="663"/>
      <c r="L398" s="663"/>
      <c r="M398" s="663"/>
      <c r="N398" s="663"/>
      <c r="O398" s="663"/>
      <c r="P398" s="663"/>
      <c r="Q398" s="663"/>
      <c r="R398" s="663"/>
      <c r="S398" s="663"/>
      <c r="T398" s="663"/>
      <c r="U398" s="663"/>
      <c r="V398" s="663"/>
      <c r="W398" s="663"/>
      <c r="X398" s="663"/>
      <c r="Y398" s="663"/>
      <c r="Z398" s="663"/>
      <c r="AA398" s="663"/>
      <c r="AB398" s="663"/>
      <c r="AC398" s="663"/>
      <c r="AD398" s="663"/>
    </row>
    <row r="399" spans="1:30" ht="15.75" customHeight="1" x14ac:dyDescent="0.2">
      <c r="A399" s="663"/>
      <c r="B399" s="663"/>
      <c r="C399" s="663"/>
      <c r="D399" s="663"/>
      <c r="E399" s="663"/>
      <c r="F399" s="663"/>
      <c r="G399" s="663"/>
      <c r="H399" s="663"/>
      <c r="I399" s="663"/>
      <c r="J399" s="663"/>
      <c r="K399" s="663"/>
      <c r="L399" s="663"/>
      <c r="M399" s="663"/>
      <c r="N399" s="663"/>
      <c r="O399" s="663"/>
      <c r="P399" s="663"/>
      <c r="Q399" s="663"/>
      <c r="R399" s="663"/>
      <c r="S399" s="663"/>
      <c r="T399" s="663"/>
      <c r="U399" s="663"/>
      <c r="V399" s="663"/>
      <c r="W399" s="663"/>
      <c r="X399" s="663"/>
      <c r="Y399" s="663"/>
      <c r="Z399" s="663"/>
      <c r="AA399" s="663"/>
      <c r="AB399" s="663"/>
      <c r="AC399" s="663"/>
      <c r="AD399" s="663"/>
    </row>
    <row r="400" spans="1:30" ht="15.75" customHeight="1" x14ac:dyDescent="0.2">
      <c r="A400" s="663"/>
      <c r="B400" s="663"/>
      <c r="C400" s="663"/>
      <c r="D400" s="663"/>
      <c r="E400" s="663"/>
      <c r="F400" s="663"/>
      <c r="G400" s="663"/>
      <c r="H400" s="663"/>
      <c r="I400" s="663"/>
      <c r="J400" s="663"/>
      <c r="K400" s="663"/>
      <c r="L400" s="663"/>
      <c r="M400" s="663"/>
      <c r="N400" s="663"/>
      <c r="O400" s="663"/>
      <c r="P400" s="663"/>
      <c r="Q400" s="663"/>
      <c r="R400" s="663"/>
      <c r="S400" s="663"/>
      <c r="T400" s="663"/>
      <c r="U400" s="663"/>
      <c r="V400" s="663"/>
      <c r="W400" s="663"/>
      <c r="X400" s="663"/>
      <c r="Y400" s="663"/>
      <c r="Z400" s="663"/>
      <c r="AA400" s="663"/>
      <c r="AB400" s="663"/>
      <c r="AC400" s="663"/>
      <c r="AD400" s="663"/>
    </row>
    <row r="401" spans="1:30" ht="15.75" customHeight="1" x14ac:dyDescent="0.2">
      <c r="A401" s="663"/>
      <c r="B401" s="663"/>
      <c r="C401" s="663"/>
      <c r="D401" s="663"/>
      <c r="E401" s="663"/>
      <c r="F401" s="663"/>
      <c r="G401" s="663"/>
      <c r="H401" s="663"/>
      <c r="I401" s="663"/>
      <c r="J401" s="663"/>
      <c r="K401" s="663"/>
      <c r="L401" s="663"/>
      <c r="M401" s="663"/>
      <c r="N401" s="663"/>
      <c r="O401" s="663"/>
      <c r="P401" s="663"/>
      <c r="Q401" s="663"/>
      <c r="R401" s="663"/>
      <c r="S401" s="663"/>
      <c r="T401" s="663"/>
      <c r="U401" s="663"/>
      <c r="V401" s="663"/>
      <c r="W401" s="663"/>
      <c r="X401" s="663"/>
      <c r="Y401" s="663"/>
      <c r="Z401" s="663"/>
      <c r="AA401" s="663"/>
      <c r="AB401" s="663"/>
      <c r="AC401" s="663"/>
      <c r="AD401" s="663"/>
    </row>
    <row r="402" spans="1:30" ht="15.75" customHeight="1" x14ac:dyDescent="0.2">
      <c r="A402" s="663"/>
      <c r="B402" s="663"/>
      <c r="C402" s="663"/>
      <c r="D402" s="663"/>
      <c r="E402" s="663"/>
      <c r="F402" s="663"/>
      <c r="G402" s="663"/>
      <c r="H402" s="663"/>
      <c r="I402" s="663"/>
      <c r="J402" s="663"/>
      <c r="K402" s="663"/>
      <c r="L402" s="663"/>
      <c r="M402" s="663"/>
      <c r="N402" s="663"/>
      <c r="O402" s="663"/>
      <c r="P402" s="663"/>
      <c r="Q402" s="663"/>
      <c r="R402" s="663"/>
      <c r="S402" s="663"/>
      <c r="T402" s="663"/>
      <c r="U402" s="663"/>
      <c r="V402" s="663"/>
      <c r="W402" s="663"/>
      <c r="X402" s="663"/>
      <c r="Y402" s="663"/>
      <c r="Z402" s="663"/>
      <c r="AA402" s="663"/>
      <c r="AB402" s="663"/>
      <c r="AC402" s="663"/>
      <c r="AD402" s="663"/>
    </row>
    <row r="403" spans="1:30" ht="15.75" customHeight="1" x14ac:dyDescent="0.2">
      <c r="A403" s="663"/>
      <c r="B403" s="663"/>
      <c r="C403" s="663"/>
      <c r="D403" s="663"/>
      <c r="E403" s="663"/>
      <c r="F403" s="663"/>
      <c r="G403" s="663"/>
      <c r="H403" s="663"/>
      <c r="I403" s="663"/>
      <c r="J403" s="663"/>
      <c r="K403" s="663"/>
      <c r="L403" s="663"/>
      <c r="M403" s="663"/>
      <c r="N403" s="663"/>
      <c r="O403" s="663"/>
      <c r="P403" s="663"/>
      <c r="Q403" s="663"/>
      <c r="R403" s="663"/>
      <c r="S403" s="663"/>
      <c r="T403" s="663"/>
      <c r="U403" s="663"/>
      <c r="V403" s="663"/>
      <c r="W403" s="663"/>
      <c r="X403" s="663"/>
      <c r="Y403" s="663"/>
      <c r="Z403" s="663"/>
      <c r="AA403" s="663"/>
      <c r="AB403" s="663"/>
      <c r="AC403" s="663"/>
      <c r="AD403" s="663"/>
    </row>
    <row r="404" spans="1:30" ht="15.75" customHeight="1" x14ac:dyDescent="0.2">
      <c r="A404" s="663"/>
      <c r="B404" s="663"/>
      <c r="C404" s="663"/>
      <c r="D404" s="663"/>
      <c r="E404" s="663"/>
      <c r="F404" s="663"/>
      <c r="G404" s="663"/>
      <c r="H404" s="663"/>
      <c r="I404" s="663"/>
      <c r="J404" s="663"/>
      <c r="K404" s="663"/>
      <c r="L404" s="663"/>
      <c r="M404" s="663"/>
      <c r="N404" s="663"/>
      <c r="O404" s="663"/>
      <c r="P404" s="663"/>
      <c r="Q404" s="663"/>
      <c r="R404" s="663"/>
      <c r="S404" s="663"/>
      <c r="T404" s="663"/>
      <c r="U404" s="663"/>
      <c r="V404" s="663"/>
      <c r="W404" s="663"/>
      <c r="X404" s="663"/>
      <c r="Y404" s="663"/>
      <c r="Z404" s="663"/>
      <c r="AA404" s="663"/>
      <c r="AB404" s="663"/>
      <c r="AC404" s="663"/>
      <c r="AD404" s="663"/>
    </row>
    <row r="405" spans="1:30" ht="15.75" customHeight="1" x14ac:dyDescent="0.2">
      <c r="A405" s="663"/>
      <c r="B405" s="663"/>
      <c r="C405" s="663"/>
      <c r="D405" s="663"/>
      <c r="E405" s="663"/>
      <c r="F405" s="663"/>
      <c r="G405" s="663"/>
      <c r="H405" s="663"/>
      <c r="I405" s="663"/>
      <c r="J405" s="663"/>
      <c r="K405" s="663"/>
      <c r="L405" s="663"/>
      <c r="M405" s="663"/>
      <c r="N405" s="663"/>
      <c r="O405" s="663"/>
      <c r="P405" s="663"/>
      <c r="Q405" s="663"/>
      <c r="R405" s="663"/>
      <c r="S405" s="663"/>
      <c r="T405" s="663"/>
      <c r="U405" s="663"/>
      <c r="V405" s="663"/>
      <c r="W405" s="663"/>
      <c r="X405" s="663"/>
      <c r="Y405" s="663"/>
      <c r="Z405" s="663"/>
      <c r="AA405" s="663"/>
      <c r="AB405" s="663"/>
      <c r="AC405" s="663"/>
      <c r="AD405" s="663"/>
    </row>
    <row r="406" spans="1:30" ht="15.75" customHeight="1" x14ac:dyDescent="0.2">
      <c r="A406" s="663"/>
      <c r="B406" s="663"/>
      <c r="C406" s="663"/>
      <c r="D406" s="663"/>
      <c r="E406" s="663"/>
      <c r="F406" s="663"/>
      <c r="G406" s="663"/>
      <c r="H406" s="663"/>
      <c r="I406" s="663"/>
      <c r="J406" s="663"/>
      <c r="K406" s="663"/>
      <c r="L406" s="663"/>
      <c r="M406" s="663"/>
      <c r="N406" s="663"/>
      <c r="O406" s="663"/>
      <c r="P406" s="663"/>
      <c r="Q406" s="663"/>
      <c r="R406" s="663"/>
      <c r="S406" s="663"/>
      <c r="T406" s="663"/>
      <c r="U406" s="663"/>
      <c r="V406" s="663"/>
      <c r="W406" s="663"/>
      <c r="X406" s="663"/>
      <c r="Y406" s="663"/>
      <c r="Z406" s="663"/>
      <c r="AA406" s="663"/>
      <c r="AB406" s="663"/>
      <c r="AC406" s="663"/>
      <c r="AD406" s="663"/>
    </row>
    <row r="407" spans="1:30" ht="15.75" customHeight="1" x14ac:dyDescent="0.2">
      <c r="A407" s="663"/>
      <c r="B407" s="663"/>
      <c r="C407" s="663"/>
      <c r="D407" s="663"/>
      <c r="E407" s="663"/>
      <c r="F407" s="663"/>
      <c r="G407" s="663"/>
      <c r="H407" s="663"/>
      <c r="I407" s="663"/>
      <c r="J407" s="663"/>
      <c r="K407" s="663"/>
      <c r="L407" s="663"/>
      <c r="M407" s="663"/>
      <c r="N407" s="663"/>
      <c r="O407" s="663"/>
      <c r="P407" s="663"/>
      <c r="Q407" s="663"/>
      <c r="R407" s="663"/>
      <c r="S407" s="663"/>
      <c r="T407" s="663"/>
      <c r="U407" s="663"/>
      <c r="V407" s="663"/>
      <c r="W407" s="663"/>
      <c r="X407" s="663"/>
      <c r="Y407" s="663"/>
      <c r="Z407" s="663"/>
      <c r="AA407" s="663"/>
      <c r="AB407" s="663"/>
      <c r="AC407" s="663"/>
      <c r="AD407" s="663"/>
    </row>
    <row r="408" spans="1:30" ht="15.75" customHeight="1" x14ac:dyDescent="0.2">
      <c r="A408" s="663"/>
      <c r="B408" s="663"/>
      <c r="C408" s="663"/>
      <c r="D408" s="663"/>
      <c r="E408" s="663"/>
      <c r="F408" s="663"/>
      <c r="G408" s="663"/>
      <c r="H408" s="663"/>
      <c r="I408" s="663"/>
      <c r="J408" s="663"/>
      <c r="K408" s="663"/>
      <c r="L408" s="663"/>
      <c r="M408" s="663"/>
      <c r="N408" s="663"/>
      <c r="O408" s="663"/>
      <c r="P408" s="663"/>
      <c r="Q408" s="663"/>
      <c r="R408" s="663"/>
      <c r="S408" s="663"/>
      <c r="T408" s="663"/>
      <c r="U408" s="663"/>
      <c r="V408" s="663"/>
      <c r="W408" s="663"/>
      <c r="X408" s="663"/>
      <c r="Y408" s="663"/>
      <c r="Z408" s="663"/>
      <c r="AA408" s="663"/>
      <c r="AB408" s="663"/>
      <c r="AC408" s="663"/>
      <c r="AD408" s="663"/>
    </row>
    <row r="409" spans="1:30" ht="15.75" customHeight="1" x14ac:dyDescent="0.2">
      <c r="A409" s="663"/>
      <c r="B409" s="663"/>
      <c r="C409" s="663"/>
      <c r="D409" s="663"/>
      <c r="E409" s="663"/>
      <c r="F409" s="663"/>
      <c r="G409" s="663"/>
      <c r="H409" s="663"/>
      <c r="I409" s="663"/>
      <c r="J409" s="663"/>
      <c r="K409" s="663"/>
      <c r="L409" s="663"/>
      <c r="M409" s="663"/>
      <c r="N409" s="663"/>
      <c r="O409" s="663"/>
      <c r="P409" s="663"/>
      <c r="Q409" s="663"/>
      <c r="R409" s="663"/>
      <c r="S409" s="663"/>
      <c r="T409" s="663"/>
      <c r="U409" s="663"/>
      <c r="V409" s="663"/>
      <c r="W409" s="663"/>
      <c r="X409" s="663"/>
      <c r="Y409" s="663"/>
      <c r="Z409" s="663"/>
      <c r="AA409" s="663"/>
      <c r="AB409" s="663"/>
      <c r="AC409" s="663"/>
      <c r="AD409" s="663"/>
    </row>
    <row r="410" spans="1:30" ht="15.75" customHeight="1" x14ac:dyDescent="0.2">
      <c r="A410" s="663"/>
      <c r="B410" s="663"/>
      <c r="C410" s="663"/>
      <c r="D410" s="663"/>
      <c r="E410" s="663"/>
      <c r="F410" s="663"/>
      <c r="G410" s="663"/>
      <c r="H410" s="663"/>
      <c r="I410" s="663"/>
      <c r="J410" s="663"/>
      <c r="K410" s="663"/>
      <c r="L410" s="663"/>
      <c r="M410" s="663"/>
      <c r="N410" s="663"/>
      <c r="O410" s="663"/>
      <c r="P410" s="663"/>
      <c r="Q410" s="663"/>
      <c r="R410" s="663"/>
      <c r="S410" s="663"/>
      <c r="T410" s="663"/>
      <c r="U410" s="663"/>
      <c r="V410" s="663"/>
      <c r="W410" s="663"/>
      <c r="X410" s="663"/>
      <c r="Y410" s="663"/>
      <c r="Z410" s="663"/>
      <c r="AA410" s="663"/>
      <c r="AB410" s="663"/>
      <c r="AC410" s="663"/>
      <c r="AD410" s="663"/>
    </row>
    <row r="411" spans="1:30" ht="15.75" customHeight="1" x14ac:dyDescent="0.2">
      <c r="A411" s="663"/>
      <c r="B411" s="663"/>
      <c r="C411" s="663"/>
      <c r="D411" s="663"/>
      <c r="E411" s="663"/>
      <c r="F411" s="663"/>
      <c r="G411" s="663"/>
      <c r="H411" s="663"/>
      <c r="I411" s="663"/>
      <c r="J411" s="663"/>
      <c r="K411" s="663"/>
      <c r="L411" s="663"/>
      <c r="M411" s="663"/>
      <c r="N411" s="663"/>
      <c r="O411" s="663"/>
      <c r="P411" s="663"/>
      <c r="Q411" s="663"/>
      <c r="R411" s="663"/>
      <c r="S411" s="663"/>
      <c r="T411" s="663"/>
      <c r="U411" s="663"/>
      <c r="V411" s="663"/>
      <c r="W411" s="663"/>
      <c r="X411" s="663"/>
      <c r="Y411" s="663"/>
      <c r="Z411" s="663"/>
      <c r="AA411" s="663"/>
      <c r="AB411" s="663"/>
      <c r="AC411" s="663"/>
      <c r="AD411" s="663"/>
    </row>
    <row r="412" spans="1:30" ht="15.75" customHeight="1" x14ac:dyDescent="0.2">
      <c r="A412" s="663"/>
      <c r="B412" s="663"/>
      <c r="C412" s="663"/>
      <c r="D412" s="663"/>
      <c r="E412" s="663"/>
      <c r="F412" s="663"/>
      <c r="G412" s="663"/>
      <c r="H412" s="663"/>
      <c r="I412" s="663"/>
      <c r="J412" s="663"/>
      <c r="K412" s="663"/>
      <c r="L412" s="663"/>
      <c r="M412" s="663"/>
      <c r="N412" s="663"/>
      <c r="O412" s="663"/>
      <c r="P412" s="663"/>
      <c r="Q412" s="663"/>
      <c r="R412" s="663"/>
      <c r="S412" s="663"/>
      <c r="T412" s="663"/>
      <c r="U412" s="663"/>
      <c r="V412" s="663"/>
      <c r="W412" s="663"/>
      <c r="X412" s="663"/>
      <c r="Y412" s="663"/>
      <c r="Z412" s="663"/>
      <c r="AA412" s="663"/>
      <c r="AB412" s="663"/>
      <c r="AC412" s="663"/>
      <c r="AD412" s="663"/>
    </row>
    <row r="413" spans="1:30" ht="15.75" customHeight="1" x14ac:dyDescent="0.2">
      <c r="A413" s="663"/>
      <c r="B413" s="663"/>
      <c r="C413" s="663"/>
      <c r="D413" s="663"/>
      <c r="E413" s="663"/>
      <c r="F413" s="663"/>
      <c r="G413" s="663"/>
      <c r="H413" s="663"/>
      <c r="I413" s="663"/>
      <c r="J413" s="663"/>
      <c r="K413" s="663"/>
      <c r="L413" s="663"/>
      <c r="M413" s="663"/>
      <c r="N413" s="663"/>
      <c r="O413" s="663"/>
      <c r="P413" s="663"/>
      <c r="Q413" s="663"/>
      <c r="R413" s="663"/>
      <c r="S413" s="663"/>
      <c r="T413" s="663"/>
      <c r="U413" s="663"/>
      <c r="V413" s="663"/>
      <c r="W413" s="663"/>
      <c r="X413" s="663"/>
      <c r="Y413" s="663"/>
      <c r="Z413" s="663"/>
      <c r="AA413" s="663"/>
      <c r="AB413" s="663"/>
      <c r="AC413" s="663"/>
      <c r="AD413" s="663"/>
    </row>
    <row r="414" spans="1:30" ht="15.75" customHeight="1" x14ac:dyDescent="0.2">
      <c r="A414" s="663"/>
      <c r="B414" s="663"/>
      <c r="C414" s="663"/>
      <c r="D414" s="663"/>
      <c r="E414" s="663"/>
      <c r="F414" s="663"/>
      <c r="G414" s="663"/>
      <c r="H414" s="663"/>
      <c r="I414" s="663"/>
      <c r="J414" s="663"/>
      <c r="K414" s="663"/>
      <c r="L414" s="663"/>
      <c r="M414" s="663"/>
      <c r="N414" s="663"/>
      <c r="O414" s="663"/>
      <c r="P414" s="663"/>
      <c r="Q414" s="663"/>
      <c r="R414" s="663"/>
      <c r="S414" s="663"/>
      <c r="T414" s="663"/>
      <c r="U414" s="663"/>
      <c r="V414" s="663"/>
      <c r="W414" s="663"/>
      <c r="X414" s="663"/>
      <c r="Y414" s="663"/>
      <c r="Z414" s="663"/>
      <c r="AA414" s="663"/>
      <c r="AB414" s="663"/>
      <c r="AC414" s="663"/>
      <c r="AD414" s="663"/>
    </row>
    <row r="415" spans="1:30" ht="15.75" customHeight="1" x14ac:dyDescent="0.2">
      <c r="A415" s="663"/>
      <c r="B415" s="663"/>
      <c r="C415" s="663"/>
      <c r="D415" s="663"/>
      <c r="E415" s="663"/>
      <c r="F415" s="663"/>
      <c r="G415" s="663"/>
      <c r="H415" s="663"/>
      <c r="I415" s="663"/>
      <c r="J415" s="663"/>
      <c r="K415" s="663"/>
      <c r="L415" s="663"/>
      <c r="M415" s="663"/>
      <c r="N415" s="663"/>
      <c r="O415" s="663"/>
      <c r="P415" s="663"/>
      <c r="Q415" s="663"/>
      <c r="R415" s="663"/>
      <c r="S415" s="663"/>
      <c r="T415" s="663"/>
      <c r="U415" s="663"/>
      <c r="V415" s="663"/>
      <c r="W415" s="663"/>
      <c r="X415" s="663"/>
      <c r="Y415" s="663"/>
      <c r="Z415" s="663"/>
      <c r="AA415" s="663"/>
      <c r="AB415" s="663"/>
      <c r="AC415" s="663"/>
      <c r="AD415" s="663"/>
    </row>
    <row r="416" spans="1:30" ht="15.75" customHeight="1" x14ac:dyDescent="0.2">
      <c r="A416" s="663"/>
      <c r="B416" s="663"/>
      <c r="C416" s="663"/>
      <c r="D416" s="663"/>
      <c r="E416" s="663"/>
      <c r="F416" s="663"/>
      <c r="G416" s="663"/>
      <c r="H416" s="663"/>
      <c r="I416" s="663"/>
      <c r="J416" s="663"/>
      <c r="K416" s="663"/>
      <c r="L416" s="663"/>
      <c r="M416" s="663"/>
      <c r="N416" s="663"/>
      <c r="O416" s="663"/>
      <c r="P416" s="663"/>
      <c r="Q416" s="663"/>
      <c r="R416" s="663"/>
      <c r="S416" s="663"/>
      <c r="T416" s="663"/>
      <c r="U416" s="663"/>
      <c r="V416" s="663"/>
      <c r="W416" s="663"/>
      <c r="X416" s="663"/>
      <c r="Y416" s="663"/>
      <c r="Z416" s="663"/>
      <c r="AA416" s="663"/>
      <c r="AB416" s="663"/>
      <c r="AC416" s="663"/>
      <c r="AD416" s="663"/>
    </row>
    <row r="417" spans="1:30" ht="15.75" customHeight="1" x14ac:dyDescent="0.2">
      <c r="A417" s="663"/>
      <c r="B417" s="663"/>
      <c r="C417" s="663"/>
      <c r="D417" s="663"/>
      <c r="E417" s="663"/>
      <c r="F417" s="663"/>
      <c r="G417" s="663"/>
      <c r="H417" s="663"/>
      <c r="I417" s="663"/>
      <c r="J417" s="663"/>
      <c r="K417" s="663"/>
      <c r="L417" s="663"/>
      <c r="M417" s="663"/>
      <c r="N417" s="663"/>
      <c r="O417" s="663"/>
      <c r="P417" s="663"/>
      <c r="Q417" s="663"/>
      <c r="R417" s="663"/>
      <c r="S417" s="663"/>
      <c r="T417" s="663"/>
      <c r="U417" s="663"/>
      <c r="V417" s="663"/>
      <c r="W417" s="663"/>
      <c r="X417" s="663"/>
      <c r="Y417" s="663"/>
      <c r="Z417" s="663"/>
      <c r="AA417" s="663"/>
      <c r="AB417" s="663"/>
      <c r="AC417" s="663"/>
      <c r="AD417" s="663"/>
    </row>
    <row r="418" spans="1:30" ht="15.75" customHeight="1" x14ac:dyDescent="0.2">
      <c r="A418" s="663"/>
      <c r="B418" s="663"/>
      <c r="C418" s="663"/>
      <c r="D418" s="663"/>
      <c r="E418" s="663"/>
      <c r="F418" s="663"/>
      <c r="G418" s="663"/>
      <c r="H418" s="663"/>
      <c r="I418" s="663"/>
      <c r="J418" s="663"/>
      <c r="K418" s="663"/>
      <c r="L418" s="663"/>
      <c r="M418" s="663"/>
      <c r="N418" s="663"/>
      <c r="O418" s="663"/>
      <c r="P418" s="663"/>
      <c r="Q418" s="663"/>
      <c r="R418" s="663"/>
      <c r="S418" s="663"/>
      <c r="T418" s="663"/>
      <c r="U418" s="663"/>
      <c r="V418" s="663"/>
      <c r="W418" s="663"/>
      <c r="X418" s="663"/>
      <c r="Y418" s="663"/>
      <c r="Z418" s="663"/>
      <c r="AA418" s="663"/>
      <c r="AB418" s="663"/>
      <c r="AC418" s="663"/>
      <c r="AD418" s="663"/>
    </row>
    <row r="419" spans="1:30" ht="15.75" customHeight="1" x14ac:dyDescent="0.2">
      <c r="A419" s="663"/>
      <c r="B419" s="663"/>
      <c r="C419" s="663"/>
      <c r="D419" s="663"/>
      <c r="E419" s="663"/>
      <c r="F419" s="663"/>
      <c r="G419" s="663"/>
      <c r="H419" s="663"/>
      <c r="I419" s="663"/>
      <c r="J419" s="663"/>
      <c r="K419" s="663"/>
      <c r="L419" s="663"/>
      <c r="M419" s="663"/>
      <c r="N419" s="663"/>
      <c r="O419" s="663"/>
      <c r="P419" s="663"/>
      <c r="Q419" s="663"/>
      <c r="R419" s="663"/>
      <c r="S419" s="663"/>
      <c r="T419" s="663"/>
      <c r="U419" s="663"/>
      <c r="V419" s="663"/>
      <c r="W419" s="663"/>
      <c r="X419" s="663"/>
      <c r="Y419" s="663"/>
      <c r="Z419" s="663"/>
      <c r="AA419" s="663"/>
      <c r="AB419" s="663"/>
      <c r="AC419" s="663"/>
      <c r="AD419" s="663"/>
    </row>
    <row r="420" spans="1:30" ht="15.75" customHeight="1" x14ac:dyDescent="0.2">
      <c r="A420" s="663"/>
      <c r="B420" s="663"/>
      <c r="C420" s="663"/>
      <c r="D420" s="663"/>
      <c r="E420" s="663"/>
      <c r="F420" s="663"/>
      <c r="G420" s="663"/>
      <c r="H420" s="663"/>
      <c r="I420" s="663"/>
      <c r="J420" s="663"/>
      <c r="K420" s="663"/>
      <c r="L420" s="663"/>
      <c r="M420" s="663"/>
      <c r="N420" s="663"/>
      <c r="O420" s="663"/>
      <c r="P420" s="663"/>
      <c r="Q420" s="663"/>
      <c r="R420" s="663"/>
      <c r="S420" s="663"/>
      <c r="T420" s="663"/>
      <c r="U420" s="663"/>
      <c r="V420" s="663"/>
      <c r="W420" s="663"/>
      <c r="X420" s="663"/>
      <c r="Y420" s="663"/>
      <c r="Z420" s="663"/>
      <c r="AA420" s="663"/>
      <c r="AB420" s="663"/>
      <c r="AC420" s="663"/>
      <c r="AD420" s="663"/>
    </row>
    <row r="421" spans="1:30" ht="15.75" customHeight="1" x14ac:dyDescent="0.2">
      <c r="A421" s="663"/>
      <c r="B421" s="663"/>
      <c r="C421" s="663"/>
      <c r="D421" s="663"/>
      <c r="E421" s="663"/>
      <c r="F421" s="663"/>
      <c r="G421" s="663"/>
      <c r="H421" s="663"/>
      <c r="I421" s="663"/>
      <c r="J421" s="663"/>
      <c r="K421" s="663"/>
      <c r="L421" s="663"/>
      <c r="M421" s="663"/>
      <c r="N421" s="663"/>
      <c r="O421" s="663"/>
      <c r="P421" s="663"/>
      <c r="Q421" s="663"/>
      <c r="R421" s="663"/>
      <c r="S421" s="663"/>
      <c r="T421" s="663"/>
      <c r="U421" s="663"/>
      <c r="V421" s="663"/>
      <c r="W421" s="663"/>
      <c r="X421" s="663"/>
      <c r="Y421" s="663"/>
      <c r="Z421" s="663"/>
      <c r="AA421" s="663"/>
      <c r="AB421" s="663"/>
      <c r="AC421" s="663"/>
      <c r="AD421" s="663"/>
    </row>
    <row r="422" spans="1:30" ht="15.75" customHeight="1" x14ac:dyDescent="0.2">
      <c r="A422" s="663"/>
      <c r="B422" s="663"/>
      <c r="C422" s="663"/>
      <c r="D422" s="663"/>
      <c r="E422" s="663"/>
      <c r="F422" s="663"/>
      <c r="G422" s="663"/>
      <c r="H422" s="663"/>
      <c r="I422" s="663"/>
      <c r="J422" s="663"/>
      <c r="K422" s="663"/>
      <c r="L422" s="663"/>
      <c r="M422" s="663"/>
      <c r="N422" s="663"/>
      <c r="O422" s="663"/>
      <c r="P422" s="663"/>
      <c r="Q422" s="663"/>
      <c r="R422" s="663"/>
      <c r="S422" s="663"/>
      <c r="T422" s="663"/>
      <c r="U422" s="663"/>
      <c r="V422" s="663"/>
      <c r="W422" s="663"/>
      <c r="X422" s="663"/>
      <c r="Y422" s="663"/>
      <c r="Z422" s="663"/>
      <c r="AA422" s="663"/>
      <c r="AB422" s="663"/>
      <c r="AC422" s="663"/>
      <c r="AD422" s="663"/>
    </row>
    <row r="423" spans="1:30" ht="15.75" customHeight="1" x14ac:dyDescent="0.2">
      <c r="A423" s="663"/>
      <c r="B423" s="663"/>
      <c r="C423" s="663"/>
      <c r="D423" s="663"/>
      <c r="E423" s="663"/>
      <c r="F423" s="663"/>
      <c r="G423" s="663"/>
      <c r="H423" s="663"/>
      <c r="I423" s="663"/>
      <c r="J423" s="663"/>
      <c r="K423" s="663"/>
      <c r="L423" s="663"/>
      <c r="M423" s="663"/>
      <c r="N423" s="663"/>
      <c r="O423" s="663"/>
      <c r="P423" s="663"/>
      <c r="Q423" s="663"/>
      <c r="R423" s="663"/>
      <c r="S423" s="663"/>
      <c r="T423" s="663"/>
      <c r="U423" s="663"/>
      <c r="V423" s="663"/>
      <c r="W423" s="663"/>
      <c r="X423" s="663"/>
      <c r="Y423" s="663"/>
      <c r="Z423" s="663"/>
      <c r="AA423" s="663"/>
      <c r="AB423" s="663"/>
      <c r="AC423" s="663"/>
      <c r="AD423" s="663"/>
    </row>
    <row r="424" spans="1:30" ht="15.75" customHeight="1" x14ac:dyDescent="0.2">
      <c r="A424" s="663"/>
      <c r="B424" s="663"/>
      <c r="C424" s="663"/>
      <c r="D424" s="663"/>
      <c r="E424" s="663"/>
      <c r="F424" s="663"/>
      <c r="G424" s="663"/>
      <c r="H424" s="663"/>
      <c r="I424" s="663"/>
      <c r="J424" s="663"/>
      <c r="K424" s="663"/>
      <c r="L424" s="663"/>
      <c r="M424" s="663"/>
      <c r="N424" s="663"/>
      <c r="O424" s="663"/>
      <c r="P424" s="663"/>
      <c r="Q424" s="663"/>
      <c r="R424" s="663"/>
      <c r="S424" s="663"/>
      <c r="T424" s="663"/>
      <c r="U424" s="663"/>
      <c r="V424" s="663"/>
      <c r="W424" s="663"/>
      <c r="X424" s="663"/>
      <c r="Y424" s="663"/>
      <c r="Z424" s="663"/>
      <c r="AA424" s="663"/>
      <c r="AB424" s="663"/>
      <c r="AC424" s="663"/>
      <c r="AD424" s="663"/>
    </row>
    <row r="425" spans="1:30" ht="15.75" customHeight="1" x14ac:dyDescent="0.2">
      <c r="A425" s="663"/>
      <c r="B425" s="663"/>
      <c r="C425" s="663"/>
      <c r="D425" s="663"/>
      <c r="E425" s="663"/>
      <c r="F425" s="663"/>
      <c r="G425" s="663"/>
      <c r="H425" s="663"/>
      <c r="I425" s="663"/>
      <c r="J425" s="663"/>
      <c r="K425" s="663"/>
      <c r="L425" s="663"/>
      <c r="M425" s="663"/>
      <c r="N425" s="663"/>
      <c r="O425" s="663"/>
      <c r="P425" s="663"/>
      <c r="Q425" s="663"/>
      <c r="R425" s="663"/>
      <c r="S425" s="663"/>
      <c r="T425" s="663"/>
      <c r="U425" s="663"/>
      <c r="V425" s="663"/>
      <c r="W425" s="663"/>
      <c r="X425" s="663"/>
      <c r="Y425" s="663"/>
      <c r="Z425" s="663"/>
      <c r="AA425" s="663"/>
      <c r="AB425" s="663"/>
      <c r="AC425" s="663"/>
      <c r="AD425" s="663"/>
    </row>
    <row r="426" spans="1:30" ht="15.75" customHeight="1" x14ac:dyDescent="0.2">
      <c r="A426" s="663"/>
      <c r="B426" s="663"/>
      <c r="C426" s="663"/>
      <c r="D426" s="663"/>
      <c r="E426" s="663"/>
      <c r="F426" s="663"/>
      <c r="G426" s="663"/>
      <c r="H426" s="663"/>
      <c r="I426" s="663"/>
      <c r="J426" s="663"/>
      <c r="K426" s="663"/>
      <c r="L426" s="663"/>
      <c r="M426" s="663"/>
      <c r="N426" s="663"/>
      <c r="O426" s="663"/>
      <c r="P426" s="663"/>
      <c r="Q426" s="663"/>
      <c r="R426" s="663"/>
      <c r="S426" s="663"/>
      <c r="T426" s="663"/>
      <c r="U426" s="663"/>
      <c r="V426" s="663"/>
      <c r="W426" s="663"/>
      <c r="X426" s="663"/>
      <c r="Y426" s="663"/>
      <c r="Z426" s="663"/>
      <c r="AA426" s="663"/>
      <c r="AB426" s="663"/>
      <c r="AC426" s="663"/>
      <c r="AD426" s="663"/>
    </row>
    <row r="427" spans="1:30" ht="15.75" customHeight="1" x14ac:dyDescent="0.2">
      <c r="A427" s="663"/>
      <c r="B427" s="663"/>
      <c r="C427" s="663"/>
      <c r="D427" s="663"/>
      <c r="E427" s="663"/>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row>
    <row r="428" spans="1:30" ht="15.75" customHeight="1" x14ac:dyDescent="0.2">
      <c r="A428" s="663"/>
      <c r="B428" s="663"/>
      <c r="C428" s="663"/>
      <c r="D428" s="663"/>
      <c r="E428" s="663"/>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row>
    <row r="429" spans="1:30" ht="15.75" customHeight="1" x14ac:dyDescent="0.2">
      <c r="A429" s="663"/>
      <c r="B429" s="663"/>
      <c r="C429" s="663"/>
      <c r="D429" s="663"/>
      <c r="E429" s="663"/>
      <c r="F429" s="663"/>
      <c r="G429" s="663"/>
      <c r="H429" s="663"/>
      <c r="I429" s="663"/>
      <c r="J429" s="663"/>
      <c r="K429" s="663"/>
      <c r="L429" s="663"/>
      <c r="M429" s="663"/>
      <c r="N429" s="663"/>
      <c r="O429" s="663"/>
      <c r="P429" s="663"/>
      <c r="Q429" s="663"/>
      <c r="R429" s="663"/>
      <c r="S429" s="663"/>
      <c r="T429" s="663"/>
      <c r="U429" s="663"/>
      <c r="V429" s="663"/>
      <c r="W429" s="663"/>
      <c r="X429" s="663"/>
      <c r="Y429" s="663"/>
      <c r="Z429" s="663"/>
      <c r="AA429" s="663"/>
      <c r="AB429" s="663"/>
      <c r="AC429" s="663"/>
      <c r="AD429" s="663"/>
    </row>
    <row r="430" spans="1:30" ht="15.75" customHeight="1" x14ac:dyDescent="0.2">
      <c r="A430" s="663"/>
      <c r="B430" s="663"/>
      <c r="C430" s="663"/>
      <c r="D430" s="663"/>
      <c r="E430" s="663"/>
      <c r="F430" s="663"/>
      <c r="G430" s="663"/>
      <c r="H430" s="663"/>
      <c r="I430" s="663"/>
      <c r="J430" s="663"/>
      <c r="K430" s="663"/>
      <c r="L430" s="663"/>
      <c r="M430" s="663"/>
      <c r="N430" s="663"/>
      <c r="O430" s="663"/>
      <c r="P430" s="663"/>
      <c r="Q430" s="663"/>
      <c r="R430" s="663"/>
      <c r="S430" s="663"/>
      <c r="T430" s="663"/>
      <c r="U430" s="663"/>
      <c r="V430" s="663"/>
      <c r="W430" s="663"/>
      <c r="X430" s="663"/>
      <c r="Y430" s="663"/>
      <c r="Z430" s="663"/>
      <c r="AA430" s="663"/>
      <c r="AB430" s="663"/>
      <c r="AC430" s="663"/>
      <c r="AD430" s="663"/>
    </row>
    <row r="431" spans="1:30" ht="15.75" customHeight="1" x14ac:dyDescent="0.2">
      <c r="A431" s="663"/>
      <c r="B431" s="663"/>
      <c r="C431" s="663"/>
      <c r="D431" s="663"/>
      <c r="E431" s="663"/>
      <c r="F431" s="663"/>
      <c r="G431" s="663"/>
      <c r="H431" s="663"/>
      <c r="I431" s="663"/>
      <c r="J431" s="663"/>
      <c r="K431" s="663"/>
      <c r="L431" s="663"/>
      <c r="M431" s="663"/>
      <c r="N431" s="663"/>
      <c r="O431" s="663"/>
      <c r="P431" s="663"/>
      <c r="Q431" s="663"/>
      <c r="R431" s="663"/>
      <c r="S431" s="663"/>
      <c r="T431" s="663"/>
      <c r="U431" s="663"/>
      <c r="V431" s="663"/>
      <c r="W431" s="663"/>
      <c r="X431" s="663"/>
      <c r="Y431" s="663"/>
      <c r="Z431" s="663"/>
      <c r="AA431" s="663"/>
      <c r="AB431" s="663"/>
      <c r="AC431" s="663"/>
      <c r="AD431" s="663"/>
    </row>
    <row r="432" spans="1:30" ht="15.75" customHeight="1" x14ac:dyDescent="0.2">
      <c r="A432" s="663"/>
      <c r="B432" s="663"/>
      <c r="C432" s="663"/>
      <c r="D432" s="663"/>
      <c r="E432" s="663"/>
      <c r="F432" s="663"/>
      <c r="G432" s="663"/>
      <c r="H432" s="663"/>
      <c r="I432" s="663"/>
      <c r="J432" s="663"/>
      <c r="K432" s="663"/>
      <c r="L432" s="663"/>
      <c r="M432" s="663"/>
      <c r="N432" s="663"/>
      <c r="O432" s="663"/>
      <c r="P432" s="663"/>
      <c r="Q432" s="663"/>
      <c r="R432" s="663"/>
      <c r="S432" s="663"/>
      <c r="T432" s="663"/>
      <c r="U432" s="663"/>
      <c r="V432" s="663"/>
      <c r="W432" s="663"/>
      <c r="X432" s="663"/>
      <c r="Y432" s="663"/>
      <c r="Z432" s="663"/>
      <c r="AA432" s="663"/>
      <c r="AB432" s="663"/>
      <c r="AC432" s="663"/>
      <c r="AD432" s="663"/>
    </row>
    <row r="433" spans="1:30" ht="15.75" customHeight="1" x14ac:dyDescent="0.2">
      <c r="A433" s="663"/>
      <c r="B433" s="663"/>
      <c r="C433" s="663"/>
      <c r="D433" s="663"/>
      <c r="E433" s="663"/>
      <c r="F433" s="663"/>
      <c r="G433" s="663"/>
      <c r="H433" s="663"/>
      <c r="I433" s="663"/>
      <c r="J433" s="663"/>
      <c r="K433" s="663"/>
      <c r="L433" s="663"/>
      <c r="M433" s="663"/>
      <c r="N433" s="663"/>
      <c r="O433" s="663"/>
      <c r="P433" s="663"/>
      <c r="Q433" s="663"/>
      <c r="R433" s="663"/>
      <c r="S433" s="663"/>
      <c r="T433" s="663"/>
      <c r="U433" s="663"/>
      <c r="V433" s="663"/>
      <c r="W433" s="663"/>
      <c r="X433" s="663"/>
      <c r="Y433" s="663"/>
      <c r="Z433" s="663"/>
      <c r="AA433" s="663"/>
      <c r="AB433" s="663"/>
      <c r="AC433" s="663"/>
      <c r="AD433" s="663"/>
    </row>
    <row r="434" spans="1:30" ht="15.75" customHeight="1" x14ac:dyDescent="0.2">
      <c r="A434" s="663"/>
      <c r="B434" s="663"/>
      <c r="C434" s="663"/>
      <c r="D434" s="663"/>
      <c r="E434" s="663"/>
      <c r="F434" s="663"/>
      <c r="G434" s="663"/>
      <c r="H434" s="663"/>
      <c r="I434" s="663"/>
      <c r="J434" s="663"/>
      <c r="K434" s="663"/>
      <c r="L434" s="663"/>
      <c r="M434" s="663"/>
      <c r="N434" s="663"/>
      <c r="O434" s="663"/>
      <c r="P434" s="663"/>
      <c r="Q434" s="663"/>
      <c r="R434" s="663"/>
      <c r="S434" s="663"/>
      <c r="T434" s="663"/>
      <c r="U434" s="663"/>
      <c r="V434" s="663"/>
      <c r="W434" s="663"/>
      <c r="X434" s="663"/>
      <c r="Y434" s="663"/>
      <c r="Z434" s="663"/>
      <c r="AA434" s="663"/>
      <c r="AB434" s="663"/>
      <c r="AC434" s="663"/>
      <c r="AD434" s="663"/>
    </row>
    <row r="435" spans="1:30" ht="15.75" customHeight="1" x14ac:dyDescent="0.2">
      <c r="A435" s="663"/>
      <c r="B435" s="663"/>
      <c r="C435" s="663"/>
      <c r="D435" s="663"/>
      <c r="E435" s="663"/>
      <c r="F435" s="663"/>
      <c r="G435" s="663"/>
      <c r="H435" s="663"/>
      <c r="I435" s="663"/>
      <c r="J435" s="663"/>
      <c r="K435" s="663"/>
      <c r="L435" s="663"/>
      <c r="M435" s="663"/>
      <c r="N435" s="663"/>
      <c r="O435" s="663"/>
      <c r="P435" s="663"/>
      <c r="Q435" s="663"/>
      <c r="R435" s="663"/>
      <c r="S435" s="663"/>
      <c r="T435" s="663"/>
      <c r="U435" s="663"/>
      <c r="V435" s="663"/>
      <c r="W435" s="663"/>
      <c r="X435" s="663"/>
      <c r="Y435" s="663"/>
      <c r="Z435" s="663"/>
      <c r="AA435" s="663"/>
      <c r="AB435" s="663"/>
      <c r="AC435" s="663"/>
      <c r="AD435" s="663"/>
    </row>
    <row r="436" spans="1:30" ht="15.75" customHeight="1" x14ac:dyDescent="0.2">
      <c r="A436" s="663"/>
      <c r="B436" s="663"/>
      <c r="C436" s="663"/>
      <c r="D436" s="663"/>
      <c r="E436" s="663"/>
      <c r="F436" s="663"/>
      <c r="G436" s="663"/>
      <c r="H436" s="663"/>
      <c r="I436" s="663"/>
      <c r="J436" s="663"/>
      <c r="K436" s="663"/>
      <c r="L436" s="663"/>
      <c r="M436" s="663"/>
      <c r="N436" s="663"/>
      <c r="O436" s="663"/>
      <c r="P436" s="663"/>
      <c r="Q436" s="663"/>
      <c r="R436" s="663"/>
      <c r="S436" s="663"/>
      <c r="T436" s="663"/>
      <c r="U436" s="663"/>
      <c r="V436" s="663"/>
      <c r="W436" s="663"/>
      <c r="X436" s="663"/>
      <c r="Y436" s="663"/>
      <c r="Z436" s="663"/>
      <c r="AA436" s="663"/>
      <c r="AB436" s="663"/>
      <c r="AC436" s="663"/>
      <c r="AD436" s="663"/>
    </row>
    <row r="437" spans="1:30" ht="15.75" customHeight="1" x14ac:dyDescent="0.2">
      <c r="A437" s="663"/>
      <c r="B437" s="663"/>
      <c r="C437" s="663"/>
      <c r="D437" s="663"/>
      <c r="E437" s="663"/>
      <c r="F437" s="663"/>
      <c r="G437" s="663"/>
      <c r="H437" s="663"/>
      <c r="I437" s="663"/>
      <c r="J437" s="663"/>
      <c r="K437" s="663"/>
      <c r="L437" s="663"/>
      <c r="M437" s="663"/>
      <c r="N437" s="663"/>
      <c r="O437" s="663"/>
      <c r="P437" s="663"/>
      <c r="Q437" s="663"/>
      <c r="R437" s="663"/>
      <c r="S437" s="663"/>
      <c r="T437" s="663"/>
      <c r="U437" s="663"/>
      <c r="V437" s="663"/>
      <c r="W437" s="663"/>
      <c r="X437" s="663"/>
      <c r="Y437" s="663"/>
      <c r="Z437" s="663"/>
      <c r="AA437" s="663"/>
      <c r="AB437" s="663"/>
      <c r="AC437" s="663"/>
      <c r="AD437" s="663"/>
    </row>
    <row r="438" spans="1:30" ht="15.75" customHeight="1" x14ac:dyDescent="0.2">
      <c r="A438" s="663"/>
      <c r="B438" s="663"/>
      <c r="C438" s="663"/>
      <c r="D438" s="663"/>
      <c r="E438" s="663"/>
      <c r="F438" s="663"/>
      <c r="G438" s="663"/>
      <c r="H438" s="663"/>
      <c r="I438" s="663"/>
      <c r="J438" s="663"/>
      <c r="K438" s="663"/>
      <c r="L438" s="663"/>
      <c r="M438" s="663"/>
      <c r="N438" s="663"/>
      <c r="O438" s="663"/>
      <c r="P438" s="663"/>
      <c r="Q438" s="663"/>
      <c r="R438" s="663"/>
      <c r="S438" s="663"/>
      <c r="T438" s="663"/>
      <c r="U438" s="663"/>
      <c r="V438" s="663"/>
      <c r="W438" s="663"/>
      <c r="X438" s="663"/>
      <c r="Y438" s="663"/>
      <c r="Z438" s="663"/>
      <c r="AA438" s="663"/>
      <c r="AB438" s="663"/>
      <c r="AC438" s="663"/>
      <c r="AD438" s="663"/>
    </row>
    <row r="439" spans="1:30" ht="15.75" customHeight="1" x14ac:dyDescent="0.2">
      <c r="A439" s="663"/>
      <c r="B439" s="663"/>
      <c r="C439" s="663"/>
      <c r="D439" s="663"/>
      <c r="E439" s="663"/>
      <c r="F439" s="663"/>
      <c r="G439" s="663"/>
      <c r="H439" s="663"/>
      <c r="I439" s="663"/>
      <c r="J439" s="663"/>
      <c r="K439" s="663"/>
      <c r="L439" s="663"/>
      <c r="M439" s="663"/>
      <c r="N439" s="663"/>
      <c r="O439" s="663"/>
      <c r="P439" s="663"/>
      <c r="Q439" s="663"/>
      <c r="R439" s="663"/>
      <c r="S439" s="663"/>
      <c r="T439" s="663"/>
      <c r="U439" s="663"/>
      <c r="V439" s="663"/>
      <c r="W439" s="663"/>
      <c r="X439" s="663"/>
      <c r="Y439" s="663"/>
      <c r="Z439" s="663"/>
      <c r="AA439" s="663"/>
      <c r="AB439" s="663"/>
      <c r="AC439" s="663"/>
      <c r="AD439" s="663"/>
    </row>
    <row r="440" spans="1:30" ht="15.75" customHeight="1" x14ac:dyDescent="0.2">
      <c r="A440" s="663"/>
      <c r="B440" s="663"/>
      <c r="C440" s="663"/>
      <c r="D440" s="663"/>
      <c r="E440" s="663"/>
      <c r="F440" s="663"/>
      <c r="G440" s="663"/>
      <c r="H440" s="663"/>
      <c r="I440" s="663"/>
      <c r="J440" s="663"/>
      <c r="K440" s="663"/>
      <c r="L440" s="663"/>
      <c r="M440" s="663"/>
      <c r="N440" s="663"/>
      <c r="O440" s="663"/>
      <c r="P440" s="663"/>
      <c r="Q440" s="663"/>
      <c r="R440" s="663"/>
      <c r="S440" s="663"/>
      <c r="T440" s="663"/>
      <c r="U440" s="663"/>
      <c r="V440" s="663"/>
      <c r="W440" s="663"/>
      <c r="X440" s="663"/>
      <c r="Y440" s="663"/>
      <c r="Z440" s="663"/>
      <c r="AA440" s="663"/>
      <c r="AB440" s="663"/>
      <c r="AC440" s="663"/>
      <c r="AD440" s="663"/>
    </row>
    <row r="441" spans="1:30" ht="15.75" customHeight="1" x14ac:dyDescent="0.2">
      <c r="A441" s="663"/>
      <c r="B441" s="663"/>
      <c r="C441" s="663"/>
      <c r="D441" s="663"/>
      <c r="E441" s="663"/>
      <c r="F441" s="663"/>
      <c r="G441" s="663"/>
      <c r="H441" s="663"/>
      <c r="I441" s="663"/>
      <c r="J441" s="663"/>
      <c r="K441" s="663"/>
      <c r="L441" s="663"/>
      <c r="M441" s="663"/>
      <c r="N441" s="663"/>
      <c r="O441" s="663"/>
      <c r="P441" s="663"/>
      <c r="Q441" s="663"/>
      <c r="R441" s="663"/>
      <c r="S441" s="663"/>
      <c r="T441" s="663"/>
      <c r="U441" s="663"/>
      <c r="V441" s="663"/>
      <c r="W441" s="663"/>
      <c r="X441" s="663"/>
      <c r="Y441" s="663"/>
      <c r="Z441" s="663"/>
      <c r="AA441" s="663"/>
      <c r="AB441" s="663"/>
      <c r="AC441" s="663"/>
      <c r="AD441" s="663"/>
    </row>
    <row r="442" spans="1:30" ht="15.75" customHeight="1" x14ac:dyDescent="0.2">
      <c r="A442" s="663"/>
      <c r="B442" s="663"/>
      <c r="C442" s="663"/>
      <c r="D442" s="663"/>
      <c r="E442" s="663"/>
      <c r="F442" s="663"/>
      <c r="G442" s="663"/>
      <c r="H442" s="663"/>
      <c r="I442" s="663"/>
      <c r="J442" s="663"/>
      <c r="K442" s="663"/>
      <c r="L442" s="663"/>
      <c r="M442" s="663"/>
      <c r="N442" s="663"/>
      <c r="O442" s="663"/>
      <c r="P442" s="663"/>
      <c r="Q442" s="663"/>
      <c r="R442" s="663"/>
      <c r="S442" s="663"/>
      <c r="T442" s="663"/>
      <c r="U442" s="663"/>
      <c r="V442" s="663"/>
      <c r="W442" s="663"/>
      <c r="X442" s="663"/>
      <c r="Y442" s="663"/>
      <c r="Z442" s="663"/>
      <c r="AA442" s="663"/>
      <c r="AB442" s="663"/>
      <c r="AC442" s="663"/>
      <c r="AD442" s="663"/>
    </row>
    <row r="443" spans="1:30" ht="15.75" customHeight="1" x14ac:dyDescent="0.2">
      <c r="A443" s="663"/>
      <c r="B443" s="663"/>
      <c r="C443" s="663"/>
      <c r="D443" s="663"/>
      <c r="E443" s="663"/>
      <c r="F443" s="663"/>
      <c r="G443" s="663"/>
      <c r="H443" s="663"/>
      <c r="I443" s="663"/>
      <c r="J443" s="663"/>
      <c r="K443" s="663"/>
      <c r="L443" s="663"/>
      <c r="M443" s="663"/>
      <c r="N443" s="663"/>
      <c r="O443" s="663"/>
      <c r="P443" s="663"/>
      <c r="Q443" s="663"/>
      <c r="R443" s="663"/>
      <c r="S443" s="663"/>
      <c r="T443" s="663"/>
      <c r="U443" s="663"/>
      <c r="V443" s="663"/>
      <c r="W443" s="663"/>
      <c r="X443" s="663"/>
      <c r="Y443" s="663"/>
      <c r="Z443" s="663"/>
      <c r="AA443" s="663"/>
      <c r="AB443" s="663"/>
      <c r="AC443" s="663"/>
      <c r="AD443" s="663"/>
    </row>
    <row r="444" spans="1:30" ht="15.75" customHeight="1" x14ac:dyDescent="0.2">
      <c r="A444" s="663"/>
      <c r="B444" s="663"/>
      <c r="C444" s="663"/>
      <c r="D444" s="663"/>
      <c r="E444" s="663"/>
      <c r="F444" s="663"/>
      <c r="G444" s="663"/>
      <c r="H444" s="663"/>
      <c r="I444" s="663"/>
      <c r="J444" s="663"/>
      <c r="K444" s="663"/>
      <c r="L444" s="663"/>
      <c r="M444" s="663"/>
      <c r="N444" s="663"/>
      <c r="O444" s="663"/>
      <c r="P444" s="663"/>
      <c r="Q444" s="663"/>
      <c r="R444" s="663"/>
      <c r="S444" s="663"/>
      <c r="T444" s="663"/>
      <c r="U444" s="663"/>
      <c r="V444" s="663"/>
      <c r="W444" s="663"/>
      <c r="X444" s="663"/>
      <c r="Y444" s="663"/>
      <c r="Z444" s="663"/>
      <c r="AA444" s="663"/>
      <c r="AB444" s="663"/>
      <c r="AC444" s="663"/>
      <c r="AD444" s="663"/>
    </row>
    <row r="445" spans="1:30" ht="15.75" customHeight="1" x14ac:dyDescent="0.2">
      <c r="A445" s="663"/>
      <c r="B445" s="663"/>
      <c r="C445" s="663"/>
      <c r="D445" s="663"/>
      <c r="E445" s="663"/>
      <c r="F445" s="663"/>
      <c r="G445" s="663"/>
      <c r="H445" s="663"/>
      <c r="I445" s="663"/>
      <c r="J445" s="663"/>
      <c r="K445" s="663"/>
      <c r="L445" s="663"/>
      <c r="M445" s="663"/>
      <c r="N445" s="663"/>
      <c r="O445" s="663"/>
      <c r="P445" s="663"/>
      <c r="Q445" s="663"/>
      <c r="R445" s="663"/>
      <c r="S445" s="663"/>
      <c r="T445" s="663"/>
      <c r="U445" s="663"/>
      <c r="V445" s="663"/>
      <c r="W445" s="663"/>
      <c r="X445" s="663"/>
      <c r="Y445" s="663"/>
      <c r="Z445" s="663"/>
      <c r="AA445" s="663"/>
      <c r="AB445" s="663"/>
      <c r="AC445" s="663"/>
      <c r="AD445" s="663"/>
    </row>
    <row r="446" spans="1:30" ht="15.75" customHeight="1" x14ac:dyDescent="0.2">
      <c r="A446" s="663"/>
      <c r="B446" s="663"/>
      <c r="C446" s="663"/>
      <c r="D446" s="663"/>
      <c r="E446" s="663"/>
      <c r="F446" s="663"/>
      <c r="G446" s="663"/>
      <c r="H446" s="663"/>
      <c r="I446" s="663"/>
      <c r="J446" s="663"/>
      <c r="K446" s="663"/>
      <c r="L446" s="663"/>
      <c r="M446" s="663"/>
      <c r="N446" s="663"/>
      <c r="O446" s="663"/>
      <c r="P446" s="663"/>
      <c r="Q446" s="663"/>
      <c r="R446" s="663"/>
      <c r="S446" s="663"/>
      <c r="T446" s="663"/>
      <c r="U446" s="663"/>
      <c r="V446" s="663"/>
      <c r="W446" s="663"/>
      <c r="X446" s="663"/>
      <c r="Y446" s="663"/>
      <c r="Z446" s="663"/>
      <c r="AA446" s="663"/>
      <c r="AB446" s="663"/>
      <c r="AC446" s="663"/>
      <c r="AD446" s="663"/>
    </row>
    <row r="447" spans="1:30" ht="15.75" customHeight="1" x14ac:dyDescent="0.2">
      <c r="A447" s="663"/>
      <c r="B447" s="663"/>
      <c r="C447" s="663"/>
      <c r="D447" s="663"/>
      <c r="E447" s="663"/>
      <c r="F447" s="663"/>
      <c r="G447" s="663"/>
      <c r="H447" s="663"/>
      <c r="I447" s="663"/>
      <c r="J447" s="663"/>
      <c r="K447" s="663"/>
      <c r="L447" s="663"/>
      <c r="M447" s="663"/>
      <c r="N447" s="663"/>
      <c r="O447" s="663"/>
      <c r="P447" s="663"/>
      <c r="Q447" s="663"/>
      <c r="R447" s="663"/>
      <c r="S447" s="663"/>
      <c r="T447" s="663"/>
      <c r="U447" s="663"/>
      <c r="V447" s="663"/>
      <c r="W447" s="663"/>
      <c r="X447" s="663"/>
      <c r="Y447" s="663"/>
      <c r="Z447" s="663"/>
      <c r="AA447" s="663"/>
      <c r="AB447" s="663"/>
      <c r="AC447" s="663"/>
      <c r="AD447" s="663"/>
    </row>
    <row r="448" spans="1:30" ht="15.75" customHeight="1" x14ac:dyDescent="0.2">
      <c r="A448" s="663"/>
      <c r="B448" s="663"/>
      <c r="C448" s="663"/>
      <c r="D448" s="663"/>
      <c r="E448" s="663"/>
      <c r="F448" s="663"/>
      <c r="G448" s="663"/>
      <c r="H448" s="663"/>
      <c r="I448" s="663"/>
      <c r="J448" s="663"/>
      <c r="K448" s="663"/>
      <c r="L448" s="663"/>
      <c r="M448" s="663"/>
      <c r="N448" s="663"/>
      <c r="O448" s="663"/>
      <c r="P448" s="663"/>
      <c r="Q448" s="663"/>
      <c r="R448" s="663"/>
      <c r="S448" s="663"/>
      <c r="T448" s="663"/>
      <c r="U448" s="663"/>
      <c r="V448" s="663"/>
      <c r="W448" s="663"/>
      <c r="X448" s="663"/>
      <c r="Y448" s="663"/>
      <c r="Z448" s="663"/>
      <c r="AA448" s="663"/>
      <c r="AB448" s="663"/>
      <c r="AC448" s="663"/>
      <c r="AD448" s="663"/>
    </row>
    <row r="449" spans="1:30" ht="15.75" customHeight="1" x14ac:dyDescent="0.2">
      <c r="A449" s="663"/>
      <c r="B449" s="663"/>
      <c r="C449" s="663"/>
      <c r="D449" s="663"/>
      <c r="E449" s="663"/>
      <c r="F449" s="663"/>
      <c r="G449" s="663"/>
      <c r="H449" s="663"/>
      <c r="I449" s="663"/>
      <c r="J449" s="663"/>
      <c r="K449" s="663"/>
      <c r="L449" s="663"/>
      <c r="M449" s="663"/>
      <c r="N449" s="663"/>
      <c r="O449" s="663"/>
      <c r="P449" s="663"/>
      <c r="Q449" s="663"/>
      <c r="R449" s="663"/>
      <c r="S449" s="663"/>
      <c r="T449" s="663"/>
      <c r="U449" s="663"/>
      <c r="V449" s="663"/>
      <c r="W449" s="663"/>
      <c r="X449" s="663"/>
      <c r="Y449" s="663"/>
      <c r="Z449" s="663"/>
      <c r="AA449" s="663"/>
      <c r="AB449" s="663"/>
      <c r="AC449" s="663"/>
      <c r="AD449" s="663"/>
    </row>
    <row r="450" spans="1:30" ht="15.75" customHeight="1" x14ac:dyDescent="0.2">
      <c r="A450" s="663"/>
      <c r="B450" s="663"/>
      <c r="C450" s="663"/>
      <c r="D450" s="663"/>
      <c r="E450" s="663"/>
      <c r="F450" s="663"/>
      <c r="G450" s="663"/>
      <c r="H450" s="663"/>
      <c r="I450" s="663"/>
      <c r="J450" s="663"/>
      <c r="K450" s="663"/>
      <c r="L450" s="663"/>
      <c r="M450" s="663"/>
      <c r="N450" s="663"/>
      <c r="O450" s="663"/>
      <c r="P450" s="663"/>
      <c r="Q450" s="663"/>
      <c r="R450" s="663"/>
      <c r="S450" s="663"/>
      <c r="T450" s="663"/>
      <c r="U450" s="663"/>
      <c r="V450" s="663"/>
      <c r="W450" s="663"/>
      <c r="X450" s="663"/>
      <c r="Y450" s="663"/>
      <c r="Z450" s="663"/>
      <c r="AA450" s="663"/>
      <c r="AB450" s="663"/>
      <c r="AC450" s="663"/>
      <c r="AD450" s="663"/>
    </row>
    <row r="451" spans="1:30" ht="15.75" customHeight="1" x14ac:dyDescent="0.2">
      <c r="A451" s="663"/>
      <c r="B451" s="663"/>
      <c r="C451" s="663"/>
      <c r="D451" s="663"/>
      <c r="E451" s="663"/>
      <c r="F451" s="663"/>
      <c r="G451" s="663"/>
      <c r="H451" s="663"/>
      <c r="I451" s="663"/>
      <c r="J451" s="663"/>
      <c r="K451" s="663"/>
      <c r="L451" s="663"/>
      <c r="M451" s="663"/>
      <c r="N451" s="663"/>
      <c r="O451" s="663"/>
      <c r="P451" s="663"/>
      <c r="Q451" s="663"/>
      <c r="R451" s="663"/>
      <c r="S451" s="663"/>
      <c r="T451" s="663"/>
      <c r="U451" s="663"/>
      <c r="V451" s="663"/>
      <c r="W451" s="663"/>
      <c r="X451" s="663"/>
      <c r="Y451" s="663"/>
      <c r="Z451" s="663"/>
      <c r="AA451" s="663"/>
      <c r="AB451" s="663"/>
      <c r="AC451" s="663"/>
      <c r="AD451" s="663"/>
    </row>
    <row r="452" spans="1:30" ht="15.75" customHeight="1" x14ac:dyDescent="0.2">
      <c r="A452" s="663"/>
      <c r="B452" s="663"/>
      <c r="C452" s="663"/>
      <c r="D452" s="663"/>
      <c r="E452" s="663"/>
      <c r="F452" s="663"/>
      <c r="G452" s="663"/>
      <c r="H452" s="663"/>
      <c r="I452" s="663"/>
      <c r="J452" s="663"/>
      <c r="K452" s="663"/>
      <c r="L452" s="663"/>
      <c r="M452" s="663"/>
      <c r="N452" s="663"/>
      <c r="O452" s="663"/>
      <c r="P452" s="663"/>
      <c r="Q452" s="663"/>
      <c r="R452" s="663"/>
      <c r="S452" s="663"/>
      <c r="T452" s="663"/>
      <c r="U452" s="663"/>
      <c r="V452" s="663"/>
      <c r="W452" s="663"/>
      <c r="X452" s="663"/>
      <c r="Y452" s="663"/>
      <c r="Z452" s="663"/>
      <c r="AA452" s="663"/>
      <c r="AB452" s="663"/>
      <c r="AC452" s="663"/>
      <c r="AD452" s="663"/>
    </row>
    <row r="453" spans="1:30" ht="15.75" customHeight="1" x14ac:dyDescent="0.2">
      <c r="A453" s="663"/>
      <c r="B453" s="663"/>
      <c r="C453" s="663"/>
      <c r="D453" s="663"/>
      <c r="E453" s="663"/>
      <c r="F453" s="663"/>
      <c r="G453" s="663"/>
      <c r="H453" s="663"/>
      <c r="I453" s="663"/>
      <c r="J453" s="663"/>
      <c r="K453" s="663"/>
      <c r="L453" s="663"/>
      <c r="M453" s="663"/>
      <c r="N453" s="663"/>
      <c r="O453" s="663"/>
      <c r="P453" s="663"/>
      <c r="Q453" s="663"/>
      <c r="R453" s="663"/>
      <c r="S453" s="663"/>
      <c r="T453" s="663"/>
      <c r="U453" s="663"/>
      <c r="V453" s="663"/>
      <c r="W453" s="663"/>
      <c r="X453" s="663"/>
      <c r="Y453" s="663"/>
      <c r="Z453" s="663"/>
      <c r="AA453" s="663"/>
      <c r="AB453" s="663"/>
      <c r="AC453" s="663"/>
      <c r="AD453" s="663"/>
    </row>
    <row r="454" spans="1:30" ht="15.75" customHeight="1" x14ac:dyDescent="0.2">
      <c r="A454" s="663"/>
      <c r="B454" s="663"/>
      <c r="C454" s="663"/>
      <c r="D454" s="663"/>
      <c r="E454" s="663"/>
      <c r="F454" s="663"/>
      <c r="G454" s="663"/>
      <c r="H454" s="663"/>
      <c r="I454" s="663"/>
      <c r="J454" s="663"/>
      <c r="K454" s="663"/>
      <c r="L454" s="663"/>
      <c r="M454" s="663"/>
      <c r="N454" s="663"/>
      <c r="O454" s="663"/>
      <c r="P454" s="663"/>
      <c r="Q454" s="663"/>
      <c r="R454" s="663"/>
      <c r="S454" s="663"/>
      <c r="T454" s="663"/>
      <c r="U454" s="663"/>
      <c r="V454" s="663"/>
      <c r="W454" s="663"/>
      <c r="X454" s="663"/>
      <c r="Y454" s="663"/>
      <c r="Z454" s="663"/>
      <c r="AA454" s="663"/>
      <c r="AB454" s="663"/>
      <c r="AC454" s="663"/>
      <c r="AD454" s="663"/>
    </row>
    <row r="455" spans="1:30" ht="15.75" customHeight="1" x14ac:dyDescent="0.2">
      <c r="A455" s="663"/>
      <c r="B455" s="663"/>
      <c r="C455" s="663"/>
      <c r="D455" s="663"/>
      <c r="E455" s="663"/>
      <c r="F455" s="663"/>
      <c r="G455" s="663"/>
      <c r="H455" s="663"/>
      <c r="I455" s="663"/>
      <c r="J455" s="663"/>
      <c r="K455" s="663"/>
      <c r="L455" s="663"/>
      <c r="M455" s="663"/>
      <c r="N455" s="663"/>
      <c r="O455" s="663"/>
      <c r="P455" s="663"/>
      <c r="Q455" s="663"/>
      <c r="R455" s="663"/>
      <c r="S455" s="663"/>
      <c r="T455" s="663"/>
      <c r="U455" s="663"/>
      <c r="V455" s="663"/>
      <c r="W455" s="663"/>
      <c r="X455" s="663"/>
      <c r="Y455" s="663"/>
      <c r="Z455" s="663"/>
      <c r="AA455" s="663"/>
      <c r="AB455" s="663"/>
      <c r="AC455" s="663"/>
      <c r="AD455" s="663"/>
    </row>
    <row r="456" spans="1:30" ht="15.75" customHeight="1" x14ac:dyDescent="0.2">
      <c r="A456" s="663"/>
      <c r="B456" s="663"/>
      <c r="C456" s="663"/>
      <c r="D456" s="663"/>
      <c r="E456" s="663"/>
      <c r="F456" s="663"/>
      <c r="G456" s="663"/>
      <c r="H456" s="663"/>
      <c r="I456" s="663"/>
      <c r="J456" s="663"/>
      <c r="K456" s="663"/>
      <c r="L456" s="663"/>
      <c r="M456" s="663"/>
      <c r="N456" s="663"/>
      <c r="O456" s="663"/>
      <c r="P456" s="663"/>
      <c r="Q456" s="663"/>
      <c r="R456" s="663"/>
      <c r="S456" s="663"/>
      <c r="T456" s="663"/>
      <c r="U456" s="663"/>
      <c r="V456" s="663"/>
      <c r="W456" s="663"/>
      <c r="X456" s="663"/>
      <c r="Y456" s="663"/>
      <c r="Z456" s="663"/>
      <c r="AA456" s="663"/>
      <c r="AB456" s="663"/>
      <c r="AC456" s="663"/>
      <c r="AD456" s="663"/>
    </row>
    <row r="457" spans="1:30" ht="15.75" customHeight="1" x14ac:dyDescent="0.2">
      <c r="A457" s="663"/>
      <c r="B457" s="663"/>
      <c r="C457" s="663"/>
      <c r="D457" s="663"/>
      <c r="E457" s="663"/>
      <c r="F457" s="663"/>
      <c r="G457" s="663"/>
      <c r="H457" s="663"/>
      <c r="I457" s="663"/>
      <c r="J457" s="663"/>
      <c r="K457" s="663"/>
      <c r="L457" s="663"/>
      <c r="M457" s="663"/>
      <c r="N457" s="663"/>
      <c r="O457" s="663"/>
      <c r="P457" s="663"/>
      <c r="Q457" s="663"/>
      <c r="R457" s="663"/>
      <c r="S457" s="663"/>
      <c r="T457" s="663"/>
      <c r="U457" s="663"/>
      <c r="V457" s="663"/>
      <c r="W457" s="663"/>
      <c r="X457" s="663"/>
      <c r="Y457" s="663"/>
      <c r="Z457" s="663"/>
      <c r="AA457" s="663"/>
      <c r="AB457" s="663"/>
      <c r="AC457" s="663"/>
      <c r="AD457" s="663"/>
    </row>
    <row r="458" spans="1:30" ht="15.75" customHeight="1" x14ac:dyDescent="0.2">
      <c r="A458" s="663"/>
      <c r="B458" s="663"/>
      <c r="C458" s="663"/>
      <c r="D458" s="663"/>
      <c r="E458" s="663"/>
      <c r="F458" s="663"/>
      <c r="G458" s="663"/>
      <c r="H458" s="663"/>
      <c r="I458" s="663"/>
      <c r="J458" s="663"/>
      <c r="K458" s="663"/>
      <c r="L458" s="663"/>
      <c r="M458" s="663"/>
      <c r="N458" s="663"/>
      <c r="O458" s="663"/>
      <c r="P458" s="663"/>
      <c r="Q458" s="663"/>
      <c r="R458" s="663"/>
      <c r="S458" s="663"/>
      <c r="T458" s="663"/>
      <c r="U458" s="663"/>
      <c r="V458" s="663"/>
      <c r="W458" s="663"/>
      <c r="X458" s="663"/>
      <c r="Y458" s="663"/>
      <c r="Z458" s="663"/>
      <c r="AA458" s="663"/>
      <c r="AB458" s="663"/>
      <c r="AC458" s="663"/>
      <c r="AD458" s="663"/>
    </row>
    <row r="459" spans="1:30" ht="15.75" customHeight="1" x14ac:dyDescent="0.2">
      <c r="A459" s="663"/>
      <c r="B459" s="663"/>
      <c r="C459" s="663"/>
      <c r="D459" s="663"/>
      <c r="E459" s="663"/>
      <c r="F459" s="663"/>
      <c r="G459" s="663"/>
      <c r="H459" s="663"/>
      <c r="I459" s="663"/>
      <c r="J459" s="663"/>
      <c r="K459" s="663"/>
      <c r="L459" s="663"/>
      <c r="M459" s="663"/>
      <c r="N459" s="663"/>
      <c r="O459" s="663"/>
      <c r="P459" s="663"/>
      <c r="Q459" s="663"/>
      <c r="R459" s="663"/>
      <c r="S459" s="663"/>
      <c r="T459" s="663"/>
      <c r="U459" s="663"/>
      <c r="V459" s="663"/>
      <c r="W459" s="663"/>
      <c r="X459" s="663"/>
      <c r="Y459" s="663"/>
      <c r="Z459" s="663"/>
      <c r="AA459" s="663"/>
      <c r="AB459" s="663"/>
      <c r="AC459" s="663"/>
      <c r="AD459" s="663"/>
    </row>
    <row r="460" spans="1:30" ht="15.75" customHeight="1" x14ac:dyDescent="0.2">
      <c r="A460" s="663"/>
      <c r="B460" s="663"/>
      <c r="C460" s="663"/>
      <c r="D460" s="663"/>
      <c r="E460" s="663"/>
      <c r="F460" s="663"/>
      <c r="G460" s="663"/>
      <c r="H460" s="663"/>
      <c r="I460" s="663"/>
      <c r="J460" s="663"/>
      <c r="K460" s="663"/>
      <c r="L460" s="663"/>
      <c r="M460" s="663"/>
      <c r="N460" s="663"/>
      <c r="O460" s="663"/>
      <c r="P460" s="663"/>
      <c r="Q460" s="663"/>
      <c r="R460" s="663"/>
      <c r="S460" s="663"/>
      <c r="T460" s="663"/>
      <c r="U460" s="663"/>
      <c r="V460" s="663"/>
      <c r="W460" s="663"/>
      <c r="X460" s="663"/>
      <c r="Y460" s="663"/>
      <c r="Z460" s="663"/>
      <c r="AA460" s="663"/>
      <c r="AB460" s="663"/>
      <c r="AC460" s="663"/>
      <c r="AD460" s="663"/>
    </row>
    <row r="461" spans="1:30" ht="15.75" customHeight="1" x14ac:dyDescent="0.2">
      <c r="A461" s="663"/>
      <c r="B461" s="663"/>
      <c r="C461" s="663"/>
      <c r="D461" s="663"/>
      <c r="E461" s="663"/>
      <c r="F461" s="663"/>
      <c r="G461" s="663"/>
      <c r="H461" s="663"/>
      <c r="I461" s="663"/>
      <c r="J461" s="663"/>
      <c r="K461" s="663"/>
      <c r="L461" s="663"/>
      <c r="M461" s="663"/>
      <c r="N461" s="663"/>
      <c r="O461" s="663"/>
      <c r="P461" s="663"/>
      <c r="Q461" s="663"/>
      <c r="R461" s="663"/>
      <c r="S461" s="663"/>
      <c r="T461" s="663"/>
      <c r="U461" s="663"/>
      <c r="V461" s="663"/>
      <c r="W461" s="663"/>
      <c r="X461" s="663"/>
      <c r="Y461" s="663"/>
      <c r="Z461" s="663"/>
      <c r="AA461" s="663"/>
      <c r="AB461" s="663"/>
      <c r="AC461" s="663"/>
      <c r="AD461" s="663"/>
    </row>
    <row r="462" spans="1:30" ht="15.75" customHeight="1" x14ac:dyDescent="0.2">
      <c r="A462" s="663"/>
      <c r="B462" s="663"/>
      <c r="C462" s="663"/>
      <c r="D462" s="663"/>
      <c r="E462" s="663"/>
      <c r="F462" s="663"/>
      <c r="G462" s="663"/>
      <c r="H462" s="663"/>
      <c r="I462" s="663"/>
      <c r="J462" s="663"/>
      <c r="K462" s="663"/>
      <c r="L462" s="663"/>
      <c r="M462" s="663"/>
      <c r="N462" s="663"/>
      <c r="O462" s="663"/>
      <c r="P462" s="663"/>
      <c r="Q462" s="663"/>
      <c r="R462" s="663"/>
      <c r="S462" s="663"/>
      <c r="T462" s="663"/>
      <c r="U462" s="663"/>
      <c r="V462" s="663"/>
      <c r="W462" s="663"/>
      <c r="X462" s="663"/>
      <c r="Y462" s="663"/>
      <c r="Z462" s="663"/>
      <c r="AA462" s="663"/>
      <c r="AB462" s="663"/>
      <c r="AC462" s="663"/>
      <c r="AD462" s="663"/>
    </row>
    <row r="463" spans="1:30" ht="15.75" customHeight="1" x14ac:dyDescent="0.2">
      <c r="A463" s="663"/>
      <c r="B463" s="663"/>
      <c r="C463" s="663"/>
      <c r="D463" s="663"/>
      <c r="E463" s="663"/>
      <c r="F463" s="663"/>
      <c r="G463" s="663"/>
      <c r="H463" s="663"/>
      <c r="I463" s="663"/>
      <c r="J463" s="663"/>
      <c r="K463" s="663"/>
      <c r="L463" s="663"/>
      <c r="M463" s="663"/>
      <c r="N463" s="663"/>
      <c r="O463" s="663"/>
      <c r="P463" s="663"/>
      <c r="Q463" s="663"/>
      <c r="R463" s="663"/>
      <c r="S463" s="663"/>
      <c r="T463" s="663"/>
      <c r="U463" s="663"/>
      <c r="V463" s="663"/>
      <c r="W463" s="663"/>
      <c r="X463" s="663"/>
      <c r="Y463" s="663"/>
      <c r="Z463" s="663"/>
      <c r="AA463" s="663"/>
      <c r="AB463" s="663"/>
      <c r="AC463" s="663"/>
      <c r="AD463" s="663"/>
    </row>
    <row r="464" spans="1:30" ht="15.75" customHeight="1" x14ac:dyDescent="0.2">
      <c r="A464" s="663"/>
      <c r="B464" s="663"/>
      <c r="C464" s="663"/>
      <c r="D464" s="663"/>
      <c r="E464" s="663"/>
      <c r="F464" s="663"/>
      <c r="G464" s="663"/>
      <c r="H464" s="663"/>
      <c r="I464" s="663"/>
      <c r="J464" s="663"/>
      <c r="K464" s="663"/>
      <c r="L464" s="663"/>
      <c r="M464" s="663"/>
      <c r="N464" s="663"/>
      <c r="O464" s="663"/>
      <c r="P464" s="663"/>
      <c r="Q464" s="663"/>
      <c r="R464" s="663"/>
      <c r="S464" s="663"/>
      <c r="T464" s="663"/>
      <c r="U464" s="663"/>
      <c r="V464" s="663"/>
      <c r="W464" s="663"/>
      <c r="X464" s="663"/>
      <c r="Y464" s="663"/>
      <c r="Z464" s="663"/>
      <c r="AA464" s="663"/>
      <c r="AB464" s="663"/>
      <c r="AC464" s="663"/>
      <c r="AD464" s="663"/>
    </row>
    <row r="465" spans="1:30" ht="15.75" customHeight="1" x14ac:dyDescent="0.2">
      <c r="A465" s="663"/>
      <c r="B465" s="663"/>
      <c r="C465" s="663"/>
      <c r="D465" s="663"/>
      <c r="E465" s="663"/>
      <c r="F465" s="663"/>
      <c r="G465" s="663"/>
      <c r="H465" s="663"/>
      <c r="I465" s="663"/>
      <c r="J465" s="663"/>
      <c r="K465" s="663"/>
      <c r="L465" s="663"/>
      <c r="M465" s="663"/>
      <c r="N465" s="663"/>
      <c r="O465" s="663"/>
      <c r="P465" s="663"/>
      <c r="Q465" s="663"/>
      <c r="R465" s="663"/>
      <c r="S465" s="663"/>
      <c r="T465" s="663"/>
      <c r="U465" s="663"/>
      <c r="V465" s="663"/>
      <c r="W465" s="663"/>
      <c r="X465" s="663"/>
      <c r="Y465" s="663"/>
      <c r="Z465" s="663"/>
      <c r="AA465" s="663"/>
      <c r="AB465" s="663"/>
      <c r="AC465" s="663"/>
      <c r="AD465" s="663"/>
    </row>
    <row r="466" spans="1:30" ht="15.75" customHeight="1" x14ac:dyDescent="0.2">
      <c r="A466" s="663"/>
      <c r="B466" s="663"/>
      <c r="C466" s="663"/>
      <c r="D466" s="663"/>
      <c r="E466" s="663"/>
      <c r="F466" s="663"/>
      <c r="G466" s="663"/>
      <c r="H466" s="663"/>
      <c r="I466" s="663"/>
      <c r="J466" s="663"/>
      <c r="K466" s="663"/>
      <c r="L466" s="663"/>
      <c r="M466" s="663"/>
      <c r="N466" s="663"/>
      <c r="O466" s="663"/>
      <c r="P466" s="663"/>
      <c r="Q466" s="663"/>
      <c r="R466" s="663"/>
      <c r="S466" s="663"/>
      <c r="T466" s="663"/>
      <c r="U466" s="663"/>
      <c r="V466" s="663"/>
      <c r="W466" s="663"/>
      <c r="X466" s="663"/>
      <c r="Y466" s="663"/>
      <c r="Z466" s="663"/>
      <c r="AA466" s="663"/>
      <c r="AB466" s="663"/>
      <c r="AC466" s="663"/>
      <c r="AD466" s="663"/>
    </row>
    <row r="467" spans="1:30" ht="15.75" customHeight="1" x14ac:dyDescent="0.2">
      <c r="A467" s="663"/>
      <c r="B467" s="663"/>
      <c r="C467" s="663"/>
      <c r="D467" s="663"/>
      <c r="E467" s="663"/>
      <c r="F467" s="663"/>
      <c r="G467" s="663"/>
      <c r="H467" s="663"/>
      <c r="I467" s="663"/>
      <c r="J467" s="663"/>
      <c r="K467" s="663"/>
      <c r="L467" s="663"/>
      <c r="M467" s="663"/>
      <c r="N467" s="663"/>
      <c r="O467" s="663"/>
      <c r="P467" s="663"/>
      <c r="Q467" s="663"/>
      <c r="R467" s="663"/>
      <c r="S467" s="663"/>
      <c r="T467" s="663"/>
      <c r="U467" s="663"/>
      <c r="V467" s="663"/>
      <c r="W467" s="663"/>
      <c r="X467" s="663"/>
      <c r="Y467" s="663"/>
      <c r="Z467" s="663"/>
      <c r="AA467" s="663"/>
      <c r="AB467" s="663"/>
      <c r="AC467" s="663"/>
      <c r="AD467" s="663"/>
    </row>
    <row r="468" spans="1:30" ht="15.75" customHeight="1" x14ac:dyDescent="0.2">
      <c r="A468" s="663"/>
      <c r="B468" s="663"/>
      <c r="C468" s="663"/>
      <c r="D468" s="663"/>
      <c r="E468" s="663"/>
      <c r="F468" s="663"/>
      <c r="G468" s="663"/>
      <c r="H468" s="663"/>
      <c r="I468" s="663"/>
      <c r="J468" s="663"/>
      <c r="K468" s="663"/>
      <c r="L468" s="663"/>
      <c r="M468" s="663"/>
      <c r="N468" s="663"/>
      <c r="O468" s="663"/>
      <c r="P468" s="663"/>
      <c r="Q468" s="663"/>
      <c r="R468" s="663"/>
      <c r="S468" s="663"/>
      <c r="T468" s="663"/>
      <c r="U468" s="663"/>
      <c r="V468" s="663"/>
      <c r="W468" s="663"/>
      <c r="X468" s="663"/>
      <c r="Y468" s="663"/>
      <c r="Z468" s="663"/>
      <c r="AA468" s="663"/>
      <c r="AB468" s="663"/>
      <c r="AC468" s="663"/>
      <c r="AD468" s="663"/>
    </row>
    <row r="469" spans="1:30" ht="15.75" customHeight="1" x14ac:dyDescent="0.2">
      <c r="A469" s="663"/>
      <c r="B469" s="663"/>
      <c r="C469" s="663"/>
      <c r="D469" s="663"/>
      <c r="E469" s="663"/>
      <c r="F469" s="663"/>
      <c r="G469" s="663"/>
      <c r="H469" s="663"/>
      <c r="I469" s="663"/>
      <c r="J469" s="663"/>
      <c r="K469" s="663"/>
      <c r="L469" s="663"/>
      <c r="M469" s="663"/>
      <c r="N469" s="663"/>
      <c r="O469" s="663"/>
      <c r="P469" s="663"/>
      <c r="Q469" s="663"/>
      <c r="R469" s="663"/>
      <c r="S469" s="663"/>
      <c r="T469" s="663"/>
      <c r="U469" s="663"/>
      <c r="V469" s="663"/>
      <c r="W469" s="663"/>
      <c r="X469" s="663"/>
      <c r="Y469" s="663"/>
      <c r="Z469" s="663"/>
      <c r="AA469" s="663"/>
      <c r="AB469" s="663"/>
      <c r="AC469" s="663"/>
      <c r="AD469" s="663"/>
    </row>
    <row r="470" spans="1:30" ht="15.75" customHeight="1" x14ac:dyDescent="0.2">
      <c r="A470" s="663"/>
      <c r="B470" s="663"/>
      <c r="C470" s="663"/>
      <c r="D470" s="663"/>
      <c r="E470" s="663"/>
      <c r="F470" s="663"/>
      <c r="G470" s="663"/>
      <c r="H470" s="663"/>
      <c r="I470" s="663"/>
      <c r="J470" s="663"/>
      <c r="K470" s="663"/>
      <c r="L470" s="663"/>
      <c r="M470" s="663"/>
      <c r="N470" s="663"/>
      <c r="O470" s="663"/>
      <c r="P470" s="663"/>
      <c r="Q470" s="663"/>
      <c r="R470" s="663"/>
      <c r="S470" s="663"/>
      <c r="T470" s="663"/>
      <c r="U470" s="663"/>
      <c r="V470" s="663"/>
      <c r="W470" s="663"/>
      <c r="X470" s="663"/>
      <c r="Y470" s="663"/>
      <c r="Z470" s="663"/>
      <c r="AA470" s="663"/>
      <c r="AB470" s="663"/>
      <c r="AC470" s="663"/>
      <c r="AD470" s="663"/>
    </row>
    <row r="471" spans="1:30" ht="15.75" customHeight="1" x14ac:dyDescent="0.2">
      <c r="A471" s="663"/>
      <c r="B471" s="663"/>
      <c r="C471" s="663"/>
      <c r="D471" s="663"/>
      <c r="E471" s="663"/>
      <c r="F471" s="663"/>
      <c r="G471" s="663"/>
      <c r="H471" s="663"/>
      <c r="I471" s="663"/>
      <c r="J471" s="663"/>
      <c r="K471" s="663"/>
      <c r="L471" s="663"/>
      <c r="M471" s="663"/>
      <c r="N471" s="663"/>
      <c r="O471" s="663"/>
      <c r="P471" s="663"/>
      <c r="Q471" s="663"/>
      <c r="R471" s="663"/>
      <c r="S471" s="663"/>
      <c r="T471" s="663"/>
      <c r="U471" s="663"/>
      <c r="V471" s="663"/>
      <c r="W471" s="663"/>
      <c r="X471" s="663"/>
      <c r="Y471" s="663"/>
      <c r="Z471" s="663"/>
      <c r="AA471" s="663"/>
      <c r="AB471" s="663"/>
      <c r="AC471" s="663"/>
      <c r="AD471" s="663"/>
    </row>
    <row r="472" spans="1:30" ht="15.75" customHeight="1" x14ac:dyDescent="0.2">
      <c r="A472" s="663"/>
      <c r="B472" s="663"/>
      <c r="C472" s="663"/>
      <c r="D472" s="663"/>
      <c r="E472" s="663"/>
      <c r="F472" s="663"/>
      <c r="G472" s="663"/>
      <c r="H472" s="663"/>
      <c r="I472" s="663"/>
      <c r="J472" s="663"/>
      <c r="K472" s="663"/>
      <c r="L472" s="663"/>
      <c r="M472" s="663"/>
      <c r="N472" s="663"/>
      <c r="O472" s="663"/>
      <c r="P472" s="663"/>
      <c r="Q472" s="663"/>
      <c r="R472" s="663"/>
      <c r="S472" s="663"/>
      <c r="T472" s="663"/>
      <c r="U472" s="663"/>
      <c r="V472" s="663"/>
      <c r="W472" s="663"/>
      <c r="X472" s="663"/>
      <c r="Y472" s="663"/>
      <c r="Z472" s="663"/>
      <c r="AA472" s="663"/>
      <c r="AB472" s="663"/>
      <c r="AC472" s="663"/>
      <c r="AD472" s="663"/>
    </row>
    <row r="473" spans="1:30" ht="15.75" customHeight="1" x14ac:dyDescent="0.2">
      <c r="A473" s="663"/>
      <c r="B473" s="663"/>
      <c r="C473" s="663"/>
      <c r="D473" s="663"/>
      <c r="E473" s="663"/>
      <c r="F473" s="663"/>
      <c r="G473" s="663"/>
      <c r="H473" s="663"/>
      <c r="I473" s="663"/>
      <c r="J473" s="663"/>
      <c r="K473" s="663"/>
      <c r="L473" s="663"/>
      <c r="M473" s="663"/>
      <c r="N473" s="663"/>
      <c r="O473" s="663"/>
      <c r="P473" s="663"/>
      <c r="Q473" s="663"/>
      <c r="R473" s="663"/>
      <c r="S473" s="663"/>
      <c r="T473" s="663"/>
      <c r="U473" s="663"/>
      <c r="V473" s="663"/>
      <c r="W473" s="663"/>
      <c r="X473" s="663"/>
      <c r="Y473" s="663"/>
      <c r="Z473" s="663"/>
      <c r="AA473" s="663"/>
      <c r="AB473" s="663"/>
      <c r="AC473" s="663"/>
      <c r="AD473" s="663"/>
    </row>
    <row r="474" spans="1:30" ht="15.75" customHeight="1" x14ac:dyDescent="0.2">
      <c r="A474" s="663"/>
      <c r="B474" s="663"/>
      <c r="C474" s="663"/>
      <c r="D474" s="663"/>
      <c r="E474" s="663"/>
      <c r="F474" s="663"/>
      <c r="G474" s="663"/>
      <c r="H474" s="663"/>
      <c r="I474" s="663"/>
      <c r="J474" s="663"/>
      <c r="K474" s="663"/>
      <c r="L474" s="663"/>
      <c r="M474" s="663"/>
      <c r="N474" s="663"/>
      <c r="O474" s="663"/>
      <c r="P474" s="663"/>
      <c r="Q474" s="663"/>
      <c r="R474" s="663"/>
      <c r="S474" s="663"/>
      <c r="T474" s="663"/>
      <c r="U474" s="663"/>
      <c r="V474" s="663"/>
      <c r="W474" s="663"/>
      <c r="X474" s="663"/>
      <c r="Y474" s="663"/>
      <c r="Z474" s="663"/>
      <c r="AA474" s="663"/>
      <c r="AB474" s="663"/>
      <c r="AC474" s="663"/>
      <c r="AD474" s="663"/>
    </row>
    <row r="475" spans="1:30" ht="15.75" customHeight="1" x14ac:dyDescent="0.2">
      <c r="A475" s="663"/>
      <c r="B475" s="663"/>
      <c r="C475" s="663"/>
      <c r="D475" s="663"/>
      <c r="E475" s="663"/>
      <c r="F475" s="663"/>
      <c r="G475" s="663"/>
      <c r="H475" s="663"/>
      <c r="I475" s="663"/>
      <c r="J475" s="663"/>
      <c r="K475" s="663"/>
      <c r="L475" s="663"/>
      <c r="M475" s="663"/>
      <c r="N475" s="663"/>
      <c r="O475" s="663"/>
      <c r="P475" s="663"/>
      <c r="Q475" s="663"/>
      <c r="R475" s="663"/>
      <c r="S475" s="663"/>
      <c r="T475" s="663"/>
      <c r="U475" s="663"/>
      <c r="V475" s="663"/>
      <c r="W475" s="663"/>
      <c r="X475" s="663"/>
      <c r="Y475" s="663"/>
      <c r="Z475" s="663"/>
      <c r="AA475" s="663"/>
      <c r="AB475" s="663"/>
      <c r="AC475" s="663"/>
      <c r="AD475" s="663"/>
    </row>
    <row r="476" spans="1:30" ht="15.75" customHeight="1" x14ac:dyDescent="0.2">
      <c r="A476" s="663"/>
      <c r="B476" s="663"/>
      <c r="C476" s="663"/>
      <c r="D476" s="663"/>
      <c r="E476" s="663"/>
      <c r="F476" s="663"/>
      <c r="G476" s="663"/>
      <c r="H476" s="663"/>
      <c r="I476" s="663"/>
      <c r="J476" s="663"/>
      <c r="K476" s="663"/>
      <c r="L476" s="663"/>
      <c r="M476" s="663"/>
      <c r="N476" s="663"/>
      <c r="O476" s="663"/>
      <c r="P476" s="663"/>
      <c r="Q476" s="663"/>
      <c r="R476" s="663"/>
      <c r="S476" s="663"/>
      <c r="T476" s="663"/>
      <c r="U476" s="663"/>
      <c r="V476" s="663"/>
      <c r="W476" s="663"/>
      <c r="X476" s="663"/>
      <c r="Y476" s="663"/>
      <c r="Z476" s="663"/>
      <c r="AA476" s="663"/>
      <c r="AB476" s="663"/>
      <c r="AC476" s="663"/>
      <c r="AD476" s="663"/>
    </row>
    <row r="477" spans="1:30" ht="15.75" customHeight="1" x14ac:dyDescent="0.2">
      <c r="A477" s="663"/>
      <c r="B477" s="663"/>
      <c r="C477" s="663"/>
      <c r="D477" s="663"/>
      <c r="E477" s="663"/>
      <c r="F477" s="663"/>
      <c r="G477" s="663"/>
      <c r="H477" s="663"/>
      <c r="I477" s="663"/>
      <c r="J477" s="663"/>
      <c r="K477" s="663"/>
      <c r="L477" s="663"/>
      <c r="M477" s="663"/>
      <c r="N477" s="663"/>
      <c r="O477" s="663"/>
      <c r="P477" s="663"/>
      <c r="Q477" s="663"/>
      <c r="R477" s="663"/>
      <c r="S477" s="663"/>
      <c r="T477" s="663"/>
      <c r="U477" s="663"/>
      <c r="V477" s="663"/>
      <c r="W477" s="663"/>
      <c r="X477" s="663"/>
      <c r="Y477" s="663"/>
      <c r="Z477" s="663"/>
      <c r="AA477" s="663"/>
      <c r="AB477" s="663"/>
      <c r="AC477" s="663"/>
      <c r="AD477" s="663"/>
    </row>
    <row r="478" spans="1:30" ht="15.75" customHeight="1" x14ac:dyDescent="0.2">
      <c r="A478" s="663"/>
      <c r="B478" s="663"/>
      <c r="C478" s="663"/>
      <c r="D478" s="663"/>
      <c r="E478" s="663"/>
      <c r="F478" s="663"/>
      <c r="G478" s="663"/>
      <c r="H478" s="663"/>
      <c r="I478" s="663"/>
      <c r="J478" s="663"/>
      <c r="K478" s="663"/>
      <c r="L478" s="663"/>
      <c r="M478" s="663"/>
      <c r="N478" s="663"/>
      <c r="O478" s="663"/>
      <c r="P478" s="663"/>
      <c r="Q478" s="663"/>
      <c r="R478" s="663"/>
      <c r="S478" s="663"/>
      <c r="T478" s="663"/>
      <c r="U478" s="663"/>
      <c r="V478" s="663"/>
      <c r="W478" s="663"/>
      <c r="X478" s="663"/>
      <c r="Y478" s="663"/>
      <c r="Z478" s="663"/>
      <c r="AA478" s="663"/>
      <c r="AB478" s="663"/>
      <c r="AC478" s="663"/>
      <c r="AD478" s="663"/>
    </row>
    <row r="479" spans="1:30" ht="15.75" customHeight="1" x14ac:dyDescent="0.2">
      <c r="A479" s="663"/>
      <c r="B479" s="663"/>
      <c r="C479" s="663"/>
      <c r="D479" s="663"/>
      <c r="E479" s="663"/>
      <c r="F479" s="663"/>
      <c r="G479" s="663"/>
      <c r="H479" s="663"/>
      <c r="I479" s="663"/>
      <c r="J479" s="663"/>
      <c r="K479" s="663"/>
      <c r="L479" s="663"/>
      <c r="M479" s="663"/>
      <c r="N479" s="663"/>
      <c r="O479" s="663"/>
      <c r="P479" s="663"/>
      <c r="Q479" s="663"/>
      <c r="R479" s="663"/>
      <c r="S479" s="663"/>
      <c r="T479" s="663"/>
      <c r="U479" s="663"/>
      <c r="V479" s="663"/>
      <c r="W479" s="663"/>
      <c r="X479" s="663"/>
      <c r="Y479" s="663"/>
      <c r="Z479" s="663"/>
      <c r="AA479" s="663"/>
      <c r="AB479" s="663"/>
      <c r="AC479" s="663"/>
      <c r="AD479" s="663"/>
    </row>
    <row r="480" spans="1:30" ht="15.75" customHeight="1" x14ac:dyDescent="0.2">
      <c r="A480" s="663"/>
      <c r="B480" s="663"/>
      <c r="C480" s="663"/>
      <c r="D480" s="663"/>
      <c r="E480" s="663"/>
      <c r="F480" s="663"/>
      <c r="G480" s="663"/>
      <c r="H480" s="663"/>
      <c r="I480" s="663"/>
      <c r="J480" s="663"/>
      <c r="K480" s="663"/>
      <c r="L480" s="663"/>
      <c r="M480" s="663"/>
      <c r="N480" s="663"/>
      <c r="O480" s="663"/>
      <c r="P480" s="663"/>
      <c r="Q480" s="663"/>
      <c r="R480" s="663"/>
      <c r="S480" s="663"/>
      <c r="T480" s="663"/>
      <c r="U480" s="663"/>
      <c r="V480" s="663"/>
      <c r="W480" s="663"/>
      <c r="X480" s="663"/>
      <c r="Y480" s="663"/>
      <c r="Z480" s="663"/>
      <c r="AA480" s="663"/>
      <c r="AB480" s="663"/>
      <c r="AC480" s="663"/>
      <c r="AD480" s="663"/>
    </row>
    <row r="481" spans="1:30" ht="15.75" customHeight="1" x14ac:dyDescent="0.2">
      <c r="A481" s="663"/>
      <c r="B481" s="663"/>
      <c r="C481" s="663"/>
      <c r="D481" s="663"/>
      <c r="E481" s="663"/>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row>
    <row r="482" spans="1:30" ht="15.75" customHeight="1" x14ac:dyDescent="0.2">
      <c r="A482" s="663"/>
      <c r="B482" s="663"/>
      <c r="C482" s="663"/>
      <c r="D482" s="663"/>
      <c r="E482" s="663"/>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row>
    <row r="483" spans="1:30" ht="15.75" customHeight="1" x14ac:dyDescent="0.2">
      <c r="A483" s="663"/>
      <c r="B483" s="663"/>
      <c r="C483" s="663"/>
      <c r="D483" s="663"/>
      <c r="E483" s="663"/>
      <c r="F483" s="663"/>
      <c r="G483" s="663"/>
      <c r="H483" s="663"/>
      <c r="I483" s="663"/>
      <c r="J483" s="663"/>
      <c r="K483" s="663"/>
      <c r="L483" s="663"/>
      <c r="M483" s="663"/>
      <c r="N483" s="663"/>
      <c r="O483" s="663"/>
      <c r="P483" s="663"/>
      <c r="Q483" s="663"/>
      <c r="R483" s="663"/>
      <c r="S483" s="663"/>
      <c r="T483" s="663"/>
      <c r="U483" s="663"/>
      <c r="V483" s="663"/>
      <c r="W483" s="663"/>
      <c r="X483" s="663"/>
      <c r="Y483" s="663"/>
      <c r="Z483" s="663"/>
      <c r="AA483" s="663"/>
      <c r="AB483" s="663"/>
      <c r="AC483" s="663"/>
      <c r="AD483" s="663"/>
    </row>
    <row r="484" spans="1:30" ht="15.75" customHeight="1" x14ac:dyDescent="0.2">
      <c r="A484" s="663"/>
      <c r="B484" s="663"/>
      <c r="C484" s="663"/>
      <c r="D484" s="663"/>
      <c r="E484" s="663"/>
      <c r="F484" s="663"/>
      <c r="G484" s="663"/>
      <c r="H484" s="663"/>
      <c r="I484" s="663"/>
      <c r="J484" s="663"/>
      <c r="K484" s="663"/>
      <c r="L484" s="663"/>
      <c r="M484" s="663"/>
      <c r="N484" s="663"/>
      <c r="O484" s="663"/>
      <c r="P484" s="663"/>
      <c r="Q484" s="663"/>
      <c r="R484" s="663"/>
      <c r="S484" s="663"/>
      <c r="T484" s="663"/>
      <c r="U484" s="663"/>
      <c r="V484" s="663"/>
      <c r="W484" s="663"/>
      <c r="X484" s="663"/>
      <c r="Y484" s="663"/>
      <c r="Z484" s="663"/>
      <c r="AA484" s="663"/>
      <c r="AB484" s="663"/>
      <c r="AC484" s="663"/>
      <c r="AD484" s="663"/>
    </row>
    <row r="485" spans="1:30" ht="15.75" customHeight="1" x14ac:dyDescent="0.2">
      <c r="A485" s="663"/>
      <c r="B485" s="663"/>
      <c r="C485" s="663"/>
      <c r="D485" s="663"/>
      <c r="E485" s="663"/>
      <c r="F485" s="663"/>
      <c r="G485" s="663"/>
      <c r="H485" s="663"/>
      <c r="I485" s="663"/>
      <c r="J485" s="663"/>
      <c r="K485" s="663"/>
      <c r="L485" s="663"/>
      <c r="M485" s="663"/>
      <c r="N485" s="663"/>
      <c r="O485" s="663"/>
      <c r="P485" s="663"/>
      <c r="Q485" s="663"/>
      <c r="R485" s="663"/>
      <c r="S485" s="663"/>
      <c r="T485" s="663"/>
      <c r="U485" s="663"/>
      <c r="V485" s="663"/>
      <c r="W485" s="663"/>
      <c r="X485" s="663"/>
      <c r="Y485" s="663"/>
      <c r="Z485" s="663"/>
      <c r="AA485" s="663"/>
      <c r="AB485" s="663"/>
      <c r="AC485" s="663"/>
      <c r="AD485" s="663"/>
    </row>
    <row r="486" spans="1:30" ht="15.75" customHeight="1" x14ac:dyDescent="0.2">
      <c r="A486" s="663"/>
      <c r="B486" s="663"/>
      <c r="C486" s="663"/>
      <c r="D486" s="663"/>
      <c r="E486" s="663"/>
      <c r="F486" s="663"/>
      <c r="G486" s="663"/>
      <c r="H486" s="663"/>
      <c r="I486" s="663"/>
      <c r="J486" s="663"/>
      <c r="K486" s="663"/>
      <c r="L486" s="663"/>
      <c r="M486" s="663"/>
      <c r="N486" s="663"/>
      <c r="O486" s="663"/>
      <c r="P486" s="663"/>
      <c r="Q486" s="663"/>
      <c r="R486" s="663"/>
      <c r="S486" s="663"/>
      <c r="T486" s="663"/>
      <c r="U486" s="663"/>
      <c r="V486" s="663"/>
      <c r="W486" s="663"/>
      <c r="X486" s="663"/>
      <c r="Y486" s="663"/>
      <c r="Z486" s="663"/>
      <c r="AA486" s="663"/>
      <c r="AB486" s="663"/>
      <c r="AC486" s="663"/>
      <c r="AD486" s="663"/>
    </row>
    <row r="487" spans="1:30" ht="15.75" customHeight="1" x14ac:dyDescent="0.2">
      <c r="A487" s="663"/>
      <c r="B487" s="663"/>
      <c r="C487" s="663"/>
      <c r="D487" s="663"/>
      <c r="E487" s="663"/>
      <c r="F487" s="663"/>
      <c r="G487" s="663"/>
      <c r="H487" s="663"/>
      <c r="I487" s="663"/>
      <c r="J487" s="663"/>
      <c r="K487" s="663"/>
      <c r="L487" s="663"/>
      <c r="M487" s="663"/>
      <c r="N487" s="663"/>
      <c r="O487" s="663"/>
      <c r="P487" s="663"/>
      <c r="Q487" s="663"/>
      <c r="R487" s="663"/>
      <c r="S487" s="663"/>
      <c r="T487" s="663"/>
      <c r="U487" s="663"/>
      <c r="V487" s="663"/>
      <c r="W487" s="663"/>
      <c r="X487" s="663"/>
      <c r="Y487" s="663"/>
      <c r="Z487" s="663"/>
      <c r="AA487" s="663"/>
      <c r="AB487" s="663"/>
      <c r="AC487" s="663"/>
      <c r="AD487" s="663"/>
    </row>
    <row r="488" spans="1:30" ht="15.75" customHeight="1" x14ac:dyDescent="0.2">
      <c r="A488" s="663"/>
      <c r="B488" s="663"/>
      <c r="C488" s="663"/>
      <c r="D488" s="663"/>
      <c r="E488" s="663"/>
      <c r="F488" s="663"/>
      <c r="G488" s="663"/>
      <c r="H488" s="663"/>
      <c r="I488" s="663"/>
      <c r="J488" s="663"/>
      <c r="K488" s="663"/>
      <c r="L488" s="663"/>
      <c r="M488" s="663"/>
      <c r="N488" s="663"/>
      <c r="O488" s="663"/>
      <c r="P488" s="663"/>
      <c r="Q488" s="663"/>
      <c r="R488" s="663"/>
      <c r="S488" s="663"/>
      <c r="T488" s="663"/>
      <c r="U488" s="663"/>
      <c r="V488" s="663"/>
      <c r="W488" s="663"/>
      <c r="X488" s="663"/>
      <c r="Y488" s="663"/>
      <c r="Z488" s="663"/>
      <c r="AA488" s="663"/>
      <c r="AB488" s="663"/>
      <c r="AC488" s="663"/>
      <c r="AD488" s="663"/>
    </row>
    <row r="489" spans="1:30" ht="15.75" customHeight="1" x14ac:dyDescent="0.2">
      <c r="A489" s="663"/>
      <c r="B489" s="663"/>
      <c r="C489" s="663"/>
      <c r="D489" s="663"/>
      <c r="E489" s="663"/>
      <c r="F489" s="663"/>
      <c r="G489" s="663"/>
      <c r="H489" s="663"/>
      <c r="I489" s="663"/>
      <c r="J489" s="663"/>
      <c r="K489" s="663"/>
      <c r="L489" s="663"/>
      <c r="M489" s="663"/>
      <c r="N489" s="663"/>
      <c r="O489" s="663"/>
      <c r="P489" s="663"/>
      <c r="Q489" s="663"/>
      <c r="R489" s="663"/>
      <c r="S489" s="663"/>
      <c r="T489" s="663"/>
      <c r="U489" s="663"/>
      <c r="V489" s="663"/>
      <c r="W489" s="663"/>
      <c r="X489" s="663"/>
      <c r="Y489" s="663"/>
      <c r="Z489" s="663"/>
      <c r="AA489" s="663"/>
      <c r="AB489" s="663"/>
      <c r="AC489" s="663"/>
      <c r="AD489" s="663"/>
    </row>
    <row r="490" spans="1:30" ht="15.75" customHeight="1" x14ac:dyDescent="0.2">
      <c r="A490" s="663"/>
      <c r="B490" s="663"/>
      <c r="C490" s="663"/>
      <c r="D490" s="663"/>
      <c r="E490" s="663"/>
      <c r="F490" s="663"/>
      <c r="G490" s="663"/>
      <c r="H490" s="663"/>
      <c r="I490" s="663"/>
      <c r="J490" s="663"/>
      <c r="K490" s="663"/>
      <c r="L490" s="663"/>
      <c r="M490" s="663"/>
      <c r="N490" s="663"/>
      <c r="O490" s="663"/>
      <c r="P490" s="663"/>
      <c r="Q490" s="663"/>
      <c r="R490" s="663"/>
      <c r="S490" s="663"/>
      <c r="T490" s="663"/>
      <c r="U490" s="663"/>
      <c r="V490" s="663"/>
      <c r="W490" s="663"/>
      <c r="X490" s="663"/>
      <c r="Y490" s="663"/>
      <c r="Z490" s="663"/>
      <c r="AA490" s="663"/>
      <c r="AB490" s="663"/>
      <c r="AC490" s="663"/>
      <c r="AD490" s="663"/>
    </row>
    <row r="491" spans="1:30" ht="15.75" customHeight="1" x14ac:dyDescent="0.2">
      <c r="A491" s="663"/>
      <c r="B491" s="663"/>
      <c r="C491" s="663"/>
      <c r="D491" s="663"/>
      <c r="E491" s="663"/>
      <c r="F491" s="663"/>
      <c r="G491" s="663"/>
      <c r="H491" s="663"/>
      <c r="I491" s="663"/>
      <c r="J491" s="663"/>
      <c r="K491" s="663"/>
      <c r="L491" s="663"/>
      <c r="M491" s="663"/>
      <c r="N491" s="663"/>
      <c r="O491" s="663"/>
      <c r="P491" s="663"/>
      <c r="Q491" s="663"/>
      <c r="R491" s="663"/>
      <c r="S491" s="663"/>
      <c r="T491" s="663"/>
      <c r="U491" s="663"/>
      <c r="V491" s="663"/>
      <c r="W491" s="663"/>
      <c r="X491" s="663"/>
      <c r="Y491" s="663"/>
      <c r="Z491" s="663"/>
      <c r="AA491" s="663"/>
      <c r="AB491" s="663"/>
      <c r="AC491" s="663"/>
      <c r="AD491" s="663"/>
    </row>
    <row r="492" spans="1:30" ht="15.75" customHeight="1" x14ac:dyDescent="0.2">
      <c r="A492" s="663"/>
      <c r="B492" s="663"/>
      <c r="C492" s="663"/>
      <c r="D492" s="663"/>
      <c r="E492" s="663"/>
      <c r="F492" s="663"/>
      <c r="G492" s="663"/>
      <c r="H492" s="663"/>
      <c r="I492" s="663"/>
      <c r="J492" s="663"/>
      <c r="K492" s="663"/>
      <c r="L492" s="663"/>
      <c r="M492" s="663"/>
      <c r="N492" s="663"/>
      <c r="O492" s="663"/>
      <c r="P492" s="663"/>
      <c r="Q492" s="663"/>
      <c r="R492" s="663"/>
      <c r="S492" s="663"/>
      <c r="T492" s="663"/>
      <c r="U492" s="663"/>
      <c r="V492" s="663"/>
      <c r="W492" s="663"/>
      <c r="X492" s="663"/>
      <c r="Y492" s="663"/>
      <c r="Z492" s="663"/>
      <c r="AA492" s="663"/>
      <c r="AB492" s="663"/>
      <c r="AC492" s="663"/>
      <c r="AD492" s="663"/>
    </row>
    <row r="493" spans="1:30" ht="15.75" customHeight="1" x14ac:dyDescent="0.2">
      <c r="A493" s="663"/>
      <c r="B493" s="663"/>
      <c r="C493" s="663"/>
      <c r="D493" s="663"/>
      <c r="E493" s="663"/>
      <c r="F493" s="663"/>
      <c r="G493" s="663"/>
      <c r="H493" s="663"/>
      <c r="I493" s="663"/>
      <c r="J493" s="663"/>
      <c r="K493" s="663"/>
      <c r="L493" s="663"/>
      <c r="M493" s="663"/>
      <c r="N493" s="663"/>
      <c r="O493" s="663"/>
      <c r="P493" s="663"/>
      <c r="Q493" s="663"/>
      <c r="R493" s="663"/>
      <c r="S493" s="663"/>
      <c r="T493" s="663"/>
      <c r="U493" s="663"/>
      <c r="V493" s="663"/>
      <c r="W493" s="663"/>
      <c r="X493" s="663"/>
      <c r="Y493" s="663"/>
      <c r="Z493" s="663"/>
      <c r="AA493" s="663"/>
      <c r="AB493" s="663"/>
      <c r="AC493" s="663"/>
      <c r="AD493" s="663"/>
    </row>
    <row r="494" spans="1:30" ht="15.75" customHeight="1" x14ac:dyDescent="0.2">
      <c r="A494" s="663"/>
      <c r="B494" s="663"/>
      <c r="C494" s="663"/>
      <c r="D494" s="663"/>
      <c r="E494" s="663"/>
      <c r="F494" s="663"/>
      <c r="G494" s="663"/>
      <c r="H494" s="663"/>
      <c r="I494" s="663"/>
      <c r="J494" s="663"/>
      <c r="K494" s="663"/>
      <c r="L494" s="663"/>
      <c r="M494" s="663"/>
      <c r="N494" s="663"/>
      <c r="O494" s="663"/>
      <c r="P494" s="663"/>
      <c r="Q494" s="663"/>
      <c r="R494" s="663"/>
      <c r="S494" s="663"/>
      <c r="T494" s="663"/>
      <c r="U494" s="663"/>
      <c r="V494" s="663"/>
      <c r="W494" s="663"/>
      <c r="X494" s="663"/>
      <c r="Y494" s="663"/>
      <c r="Z494" s="663"/>
      <c r="AA494" s="663"/>
      <c r="AB494" s="663"/>
      <c r="AC494" s="663"/>
      <c r="AD494" s="663"/>
    </row>
    <row r="495" spans="1:30" ht="15.75" customHeight="1" x14ac:dyDescent="0.2">
      <c r="A495" s="663"/>
      <c r="B495" s="663"/>
      <c r="C495" s="663"/>
      <c r="D495" s="663"/>
      <c r="E495" s="663"/>
      <c r="F495" s="663"/>
      <c r="G495" s="663"/>
      <c r="H495" s="663"/>
      <c r="I495" s="663"/>
      <c r="J495" s="663"/>
      <c r="K495" s="663"/>
      <c r="L495" s="663"/>
      <c r="M495" s="663"/>
      <c r="N495" s="663"/>
      <c r="O495" s="663"/>
      <c r="P495" s="663"/>
      <c r="Q495" s="663"/>
      <c r="R495" s="663"/>
      <c r="S495" s="663"/>
      <c r="T495" s="663"/>
      <c r="U495" s="663"/>
      <c r="V495" s="663"/>
      <c r="W495" s="663"/>
      <c r="X495" s="663"/>
      <c r="Y495" s="663"/>
      <c r="Z495" s="663"/>
      <c r="AA495" s="663"/>
      <c r="AB495" s="663"/>
      <c r="AC495" s="663"/>
      <c r="AD495" s="663"/>
    </row>
    <row r="496" spans="1:30" ht="15.75" customHeight="1" x14ac:dyDescent="0.2">
      <c r="A496" s="663"/>
      <c r="B496" s="663"/>
      <c r="C496" s="663"/>
      <c r="D496" s="663"/>
      <c r="E496" s="663"/>
      <c r="F496" s="663"/>
      <c r="G496" s="663"/>
      <c r="H496" s="663"/>
      <c r="I496" s="663"/>
      <c r="J496" s="663"/>
      <c r="K496" s="663"/>
      <c r="L496" s="663"/>
      <c r="M496" s="663"/>
      <c r="N496" s="663"/>
      <c r="O496" s="663"/>
      <c r="P496" s="663"/>
      <c r="Q496" s="663"/>
      <c r="R496" s="663"/>
      <c r="S496" s="663"/>
      <c r="T496" s="663"/>
      <c r="U496" s="663"/>
      <c r="V496" s="663"/>
      <c r="W496" s="663"/>
      <c r="X496" s="663"/>
      <c r="Y496" s="663"/>
      <c r="Z496" s="663"/>
      <c r="AA496" s="663"/>
      <c r="AB496" s="663"/>
      <c r="AC496" s="663"/>
      <c r="AD496" s="663"/>
    </row>
    <row r="497" spans="1:30" ht="15.75" customHeight="1" x14ac:dyDescent="0.2">
      <c r="A497" s="663"/>
      <c r="B497" s="663"/>
      <c r="C497" s="663"/>
      <c r="D497" s="663"/>
      <c r="E497" s="663"/>
      <c r="F497" s="663"/>
      <c r="G497" s="663"/>
      <c r="H497" s="663"/>
      <c r="I497" s="663"/>
      <c r="J497" s="663"/>
      <c r="K497" s="663"/>
      <c r="L497" s="663"/>
      <c r="M497" s="663"/>
      <c r="N497" s="663"/>
      <c r="O497" s="663"/>
      <c r="P497" s="663"/>
      <c r="Q497" s="663"/>
      <c r="R497" s="663"/>
      <c r="S497" s="663"/>
      <c r="T497" s="663"/>
      <c r="U497" s="663"/>
      <c r="V497" s="663"/>
      <c r="W497" s="663"/>
      <c r="X497" s="663"/>
      <c r="Y497" s="663"/>
      <c r="Z497" s="663"/>
      <c r="AA497" s="663"/>
      <c r="AB497" s="663"/>
      <c r="AC497" s="663"/>
      <c r="AD497" s="663"/>
    </row>
    <row r="498" spans="1:30" ht="15.75" customHeight="1" x14ac:dyDescent="0.2">
      <c r="A498" s="663"/>
      <c r="B498" s="663"/>
      <c r="C498" s="663"/>
      <c r="D498" s="663"/>
      <c r="E498" s="663"/>
      <c r="F498" s="663"/>
      <c r="G498" s="663"/>
      <c r="H498" s="663"/>
      <c r="I498" s="663"/>
      <c r="J498" s="663"/>
      <c r="K498" s="663"/>
      <c r="L498" s="663"/>
      <c r="M498" s="663"/>
      <c r="N498" s="663"/>
      <c r="O498" s="663"/>
      <c r="P498" s="663"/>
      <c r="Q498" s="663"/>
      <c r="R498" s="663"/>
      <c r="S498" s="663"/>
      <c r="T498" s="663"/>
      <c r="U498" s="663"/>
      <c r="V498" s="663"/>
      <c r="W498" s="663"/>
      <c r="X498" s="663"/>
      <c r="Y498" s="663"/>
      <c r="Z498" s="663"/>
      <c r="AA498" s="663"/>
      <c r="AB498" s="663"/>
      <c r="AC498" s="663"/>
      <c r="AD498" s="663"/>
    </row>
    <row r="499" spans="1:30" ht="15.75" customHeight="1" x14ac:dyDescent="0.2">
      <c r="A499" s="663"/>
      <c r="B499" s="663"/>
      <c r="C499" s="663"/>
      <c r="D499" s="663"/>
      <c r="E499" s="663"/>
      <c r="F499" s="663"/>
      <c r="G499" s="663"/>
      <c r="H499" s="663"/>
      <c r="I499" s="663"/>
      <c r="J499" s="663"/>
      <c r="K499" s="663"/>
      <c r="L499" s="663"/>
      <c r="M499" s="663"/>
      <c r="N499" s="663"/>
      <c r="O499" s="663"/>
      <c r="P499" s="663"/>
      <c r="Q499" s="663"/>
      <c r="R499" s="663"/>
      <c r="S499" s="663"/>
      <c r="T499" s="663"/>
      <c r="U499" s="663"/>
      <c r="V499" s="663"/>
      <c r="W499" s="663"/>
      <c r="X499" s="663"/>
      <c r="Y499" s="663"/>
      <c r="Z499" s="663"/>
      <c r="AA499" s="663"/>
      <c r="AB499" s="663"/>
      <c r="AC499" s="663"/>
      <c r="AD499" s="663"/>
    </row>
    <row r="500" spans="1:30" ht="15.75" customHeight="1" x14ac:dyDescent="0.2">
      <c r="A500" s="663"/>
      <c r="B500" s="663"/>
      <c r="C500" s="663"/>
      <c r="D500" s="663"/>
      <c r="E500" s="663"/>
      <c r="F500" s="663"/>
      <c r="G500" s="663"/>
      <c r="H500" s="663"/>
      <c r="I500" s="663"/>
      <c r="J500" s="663"/>
      <c r="K500" s="663"/>
      <c r="L500" s="663"/>
      <c r="M500" s="663"/>
      <c r="N500" s="663"/>
      <c r="O500" s="663"/>
      <c r="P500" s="663"/>
      <c r="Q500" s="663"/>
      <c r="R500" s="663"/>
      <c r="S500" s="663"/>
      <c r="T500" s="663"/>
      <c r="U500" s="663"/>
      <c r="V500" s="663"/>
      <c r="W500" s="663"/>
      <c r="X500" s="663"/>
      <c r="Y500" s="663"/>
      <c r="Z500" s="663"/>
      <c r="AA500" s="663"/>
      <c r="AB500" s="663"/>
      <c r="AC500" s="663"/>
      <c r="AD500" s="663"/>
    </row>
    <row r="501" spans="1:30" ht="15.75" customHeight="1" x14ac:dyDescent="0.2">
      <c r="A501" s="663"/>
      <c r="B501" s="663"/>
      <c r="C501" s="663"/>
      <c r="D501" s="663"/>
      <c r="E501" s="663"/>
      <c r="F501" s="663"/>
      <c r="G501" s="663"/>
      <c r="H501" s="663"/>
      <c r="I501" s="663"/>
      <c r="J501" s="663"/>
      <c r="K501" s="663"/>
      <c r="L501" s="663"/>
      <c r="M501" s="663"/>
      <c r="N501" s="663"/>
      <c r="O501" s="663"/>
      <c r="P501" s="663"/>
      <c r="Q501" s="663"/>
      <c r="R501" s="663"/>
      <c r="S501" s="663"/>
      <c r="T501" s="663"/>
      <c r="U501" s="663"/>
      <c r="V501" s="663"/>
      <c r="W501" s="663"/>
      <c r="X501" s="663"/>
      <c r="Y501" s="663"/>
      <c r="Z501" s="663"/>
      <c r="AA501" s="663"/>
      <c r="AB501" s="663"/>
      <c r="AC501" s="663"/>
      <c r="AD501" s="663"/>
    </row>
    <row r="502" spans="1:30" ht="15.75" customHeight="1" x14ac:dyDescent="0.2">
      <c r="A502" s="663"/>
      <c r="B502" s="663"/>
      <c r="C502" s="663"/>
      <c r="D502" s="663"/>
      <c r="E502" s="663"/>
      <c r="F502" s="663"/>
      <c r="G502" s="663"/>
      <c r="H502" s="663"/>
      <c r="I502" s="663"/>
      <c r="J502" s="663"/>
      <c r="K502" s="663"/>
      <c r="L502" s="663"/>
      <c r="M502" s="663"/>
      <c r="N502" s="663"/>
      <c r="O502" s="663"/>
      <c r="P502" s="663"/>
      <c r="Q502" s="663"/>
      <c r="R502" s="663"/>
      <c r="S502" s="663"/>
      <c r="T502" s="663"/>
      <c r="U502" s="663"/>
      <c r="V502" s="663"/>
      <c r="W502" s="663"/>
      <c r="X502" s="663"/>
      <c r="Y502" s="663"/>
      <c r="Z502" s="663"/>
      <c r="AA502" s="663"/>
      <c r="AB502" s="663"/>
      <c r="AC502" s="663"/>
      <c r="AD502" s="663"/>
    </row>
    <row r="503" spans="1:30" ht="15.75" customHeight="1" x14ac:dyDescent="0.2">
      <c r="A503" s="663"/>
      <c r="B503" s="663"/>
      <c r="C503" s="663"/>
      <c r="D503" s="663"/>
      <c r="E503" s="663"/>
      <c r="F503" s="663"/>
      <c r="G503" s="663"/>
      <c r="H503" s="663"/>
      <c r="I503" s="663"/>
      <c r="J503" s="663"/>
      <c r="K503" s="663"/>
      <c r="L503" s="663"/>
      <c r="M503" s="663"/>
      <c r="N503" s="663"/>
      <c r="O503" s="663"/>
      <c r="P503" s="663"/>
      <c r="Q503" s="663"/>
      <c r="R503" s="663"/>
      <c r="S503" s="663"/>
      <c r="T503" s="663"/>
      <c r="U503" s="663"/>
      <c r="V503" s="663"/>
      <c r="W503" s="663"/>
      <c r="X503" s="663"/>
      <c r="Y503" s="663"/>
      <c r="Z503" s="663"/>
      <c r="AA503" s="663"/>
      <c r="AB503" s="663"/>
      <c r="AC503" s="663"/>
      <c r="AD503" s="663"/>
    </row>
    <row r="504" spans="1:30" ht="15.75" customHeight="1" x14ac:dyDescent="0.2">
      <c r="A504" s="663"/>
      <c r="B504" s="663"/>
      <c r="C504" s="663"/>
      <c r="D504" s="663"/>
      <c r="E504" s="663"/>
      <c r="F504" s="663"/>
      <c r="G504" s="663"/>
      <c r="H504" s="663"/>
      <c r="I504" s="663"/>
      <c r="J504" s="663"/>
      <c r="K504" s="663"/>
      <c r="L504" s="663"/>
      <c r="M504" s="663"/>
      <c r="N504" s="663"/>
      <c r="O504" s="663"/>
      <c r="P504" s="663"/>
      <c r="Q504" s="663"/>
      <c r="R504" s="663"/>
      <c r="S504" s="663"/>
      <c r="T504" s="663"/>
      <c r="U504" s="663"/>
      <c r="V504" s="663"/>
      <c r="W504" s="663"/>
      <c r="X504" s="663"/>
      <c r="Y504" s="663"/>
      <c r="Z504" s="663"/>
      <c r="AA504" s="663"/>
      <c r="AB504" s="663"/>
      <c r="AC504" s="663"/>
      <c r="AD504" s="663"/>
    </row>
    <row r="505" spans="1:30" ht="15.75" customHeight="1" x14ac:dyDescent="0.2">
      <c r="A505" s="663"/>
      <c r="B505" s="663"/>
      <c r="C505" s="663"/>
      <c r="D505" s="663"/>
      <c r="E505" s="663"/>
      <c r="F505" s="663"/>
      <c r="G505" s="663"/>
      <c r="H505" s="663"/>
      <c r="I505" s="663"/>
      <c r="J505" s="663"/>
      <c r="K505" s="663"/>
      <c r="L505" s="663"/>
      <c r="M505" s="663"/>
      <c r="N505" s="663"/>
      <c r="O505" s="663"/>
      <c r="P505" s="663"/>
      <c r="Q505" s="663"/>
      <c r="R505" s="663"/>
      <c r="S505" s="663"/>
      <c r="T505" s="663"/>
      <c r="U505" s="663"/>
      <c r="V505" s="663"/>
      <c r="W505" s="663"/>
      <c r="X505" s="663"/>
      <c r="Y505" s="663"/>
      <c r="Z505" s="663"/>
      <c r="AA505" s="663"/>
      <c r="AB505" s="663"/>
      <c r="AC505" s="663"/>
      <c r="AD505" s="663"/>
    </row>
    <row r="506" spans="1:30" ht="15.75" customHeight="1" x14ac:dyDescent="0.2">
      <c r="A506" s="663"/>
      <c r="B506" s="663"/>
      <c r="C506" s="663"/>
      <c r="D506" s="663"/>
      <c r="E506" s="663"/>
      <c r="F506" s="663"/>
      <c r="G506" s="663"/>
      <c r="H506" s="663"/>
      <c r="I506" s="663"/>
      <c r="J506" s="663"/>
      <c r="K506" s="663"/>
      <c r="L506" s="663"/>
      <c r="M506" s="663"/>
      <c r="N506" s="663"/>
      <c r="O506" s="663"/>
      <c r="P506" s="663"/>
      <c r="Q506" s="663"/>
      <c r="R506" s="663"/>
      <c r="S506" s="663"/>
      <c r="T506" s="663"/>
      <c r="U506" s="663"/>
      <c r="V506" s="663"/>
      <c r="W506" s="663"/>
      <c r="X506" s="663"/>
      <c r="Y506" s="663"/>
      <c r="Z506" s="663"/>
      <c r="AA506" s="663"/>
      <c r="AB506" s="663"/>
      <c r="AC506" s="663"/>
      <c r="AD506" s="663"/>
    </row>
    <row r="507" spans="1:30" ht="15.75" customHeight="1" x14ac:dyDescent="0.2">
      <c r="A507" s="663"/>
      <c r="B507" s="663"/>
      <c r="C507" s="663"/>
      <c r="D507" s="663"/>
      <c r="E507" s="663"/>
      <c r="F507" s="663"/>
      <c r="G507" s="663"/>
      <c r="H507" s="663"/>
      <c r="I507" s="663"/>
      <c r="J507" s="663"/>
      <c r="K507" s="663"/>
      <c r="L507" s="663"/>
      <c r="M507" s="663"/>
      <c r="N507" s="663"/>
      <c r="O507" s="663"/>
      <c r="P507" s="663"/>
      <c r="Q507" s="663"/>
      <c r="R507" s="663"/>
      <c r="S507" s="663"/>
      <c r="T507" s="663"/>
      <c r="U507" s="663"/>
      <c r="V507" s="663"/>
      <c r="W507" s="663"/>
      <c r="X507" s="663"/>
      <c r="Y507" s="663"/>
      <c r="Z507" s="663"/>
      <c r="AA507" s="663"/>
      <c r="AB507" s="663"/>
      <c r="AC507" s="663"/>
      <c r="AD507" s="663"/>
    </row>
    <row r="508" spans="1:30" ht="15.75" customHeight="1" x14ac:dyDescent="0.2">
      <c r="A508" s="663"/>
      <c r="B508" s="663"/>
      <c r="C508" s="663"/>
      <c r="D508" s="663"/>
      <c r="E508" s="663"/>
      <c r="F508" s="663"/>
      <c r="G508" s="663"/>
      <c r="H508" s="663"/>
      <c r="I508" s="663"/>
      <c r="J508" s="663"/>
      <c r="K508" s="663"/>
      <c r="L508" s="663"/>
      <c r="M508" s="663"/>
      <c r="N508" s="663"/>
      <c r="O508" s="663"/>
      <c r="P508" s="663"/>
      <c r="Q508" s="663"/>
      <c r="R508" s="663"/>
      <c r="S508" s="663"/>
      <c r="T508" s="663"/>
      <c r="U508" s="663"/>
      <c r="V508" s="663"/>
      <c r="W508" s="663"/>
      <c r="X508" s="663"/>
      <c r="Y508" s="663"/>
      <c r="Z508" s="663"/>
      <c r="AA508" s="663"/>
      <c r="AB508" s="663"/>
      <c r="AC508" s="663"/>
      <c r="AD508" s="663"/>
    </row>
    <row r="509" spans="1:30" ht="15.75" customHeight="1" x14ac:dyDescent="0.2">
      <c r="A509" s="663"/>
      <c r="B509" s="663"/>
      <c r="C509" s="663"/>
      <c r="D509" s="663"/>
      <c r="E509" s="663"/>
      <c r="F509" s="663"/>
      <c r="G509" s="663"/>
      <c r="H509" s="663"/>
      <c r="I509" s="663"/>
      <c r="J509" s="663"/>
      <c r="K509" s="663"/>
      <c r="L509" s="663"/>
      <c r="M509" s="663"/>
      <c r="N509" s="663"/>
      <c r="O509" s="663"/>
      <c r="P509" s="663"/>
      <c r="Q509" s="663"/>
      <c r="R509" s="663"/>
      <c r="S509" s="663"/>
      <c r="T509" s="663"/>
      <c r="U509" s="663"/>
      <c r="V509" s="663"/>
      <c r="W509" s="663"/>
      <c r="X509" s="663"/>
      <c r="Y509" s="663"/>
      <c r="Z509" s="663"/>
      <c r="AA509" s="663"/>
      <c r="AB509" s="663"/>
      <c r="AC509" s="663"/>
      <c r="AD509" s="663"/>
    </row>
    <row r="510" spans="1:30" ht="15.75" customHeight="1" x14ac:dyDescent="0.2">
      <c r="A510" s="663"/>
      <c r="B510" s="663"/>
      <c r="C510" s="663"/>
      <c r="D510" s="663"/>
      <c r="E510" s="663"/>
      <c r="F510" s="663"/>
      <c r="G510" s="663"/>
      <c r="H510" s="663"/>
      <c r="I510" s="663"/>
      <c r="J510" s="663"/>
      <c r="K510" s="663"/>
      <c r="L510" s="663"/>
      <c r="M510" s="663"/>
      <c r="N510" s="663"/>
      <c r="O510" s="663"/>
      <c r="P510" s="663"/>
      <c r="Q510" s="663"/>
      <c r="R510" s="663"/>
      <c r="S510" s="663"/>
      <c r="T510" s="663"/>
      <c r="U510" s="663"/>
      <c r="V510" s="663"/>
      <c r="W510" s="663"/>
      <c r="X510" s="663"/>
      <c r="Y510" s="663"/>
      <c r="Z510" s="663"/>
      <c r="AA510" s="663"/>
      <c r="AB510" s="663"/>
      <c r="AC510" s="663"/>
      <c r="AD510" s="663"/>
    </row>
    <row r="511" spans="1:30" ht="15.75" customHeight="1" x14ac:dyDescent="0.2">
      <c r="A511" s="663"/>
      <c r="B511" s="663"/>
      <c r="C511" s="663"/>
      <c r="D511" s="663"/>
      <c r="E511" s="663"/>
      <c r="F511" s="663"/>
      <c r="G511" s="663"/>
      <c r="H511" s="663"/>
      <c r="I511" s="663"/>
      <c r="J511" s="663"/>
      <c r="K511" s="663"/>
      <c r="L511" s="663"/>
      <c r="M511" s="663"/>
      <c r="N511" s="663"/>
      <c r="O511" s="663"/>
      <c r="P511" s="663"/>
      <c r="Q511" s="663"/>
      <c r="R511" s="663"/>
      <c r="S511" s="663"/>
      <c r="T511" s="663"/>
      <c r="U511" s="663"/>
      <c r="V511" s="663"/>
      <c r="W511" s="663"/>
      <c r="X511" s="663"/>
      <c r="Y511" s="663"/>
      <c r="Z511" s="663"/>
      <c r="AA511" s="663"/>
      <c r="AB511" s="663"/>
      <c r="AC511" s="663"/>
      <c r="AD511" s="663"/>
    </row>
    <row r="512" spans="1:30" ht="15.75" customHeight="1" x14ac:dyDescent="0.2">
      <c r="A512" s="663"/>
      <c r="B512" s="663"/>
      <c r="C512" s="663"/>
      <c r="D512" s="663"/>
      <c r="E512" s="663"/>
      <c r="F512" s="663"/>
      <c r="G512" s="663"/>
      <c r="H512" s="663"/>
      <c r="I512" s="663"/>
      <c r="J512" s="663"/>
      <c r="K512" s="663"/>
      <c r="L512" s="663"/>
      <c r="M512" s="663"/>
      <c r="N512" s="663"/>
      <c r="O512" s="663"/>
      <c r="P512" s="663"/>
      <c r="Q512" s="663"/>
      <c r="R512" s="663"/>
      <c r="S512" s="663"/>
      <c r="T512" s="663"/>
      <c r="U512" s="663"/>
      <c r="V512" s="663"/>
      <c r="W512" s="663"/>
      <c r="X512" s="663"/>
      <c r="Y512" s="663"/>
      <c r="Z512" s="663"/>
      <c r="AA512" s="663"/>
      <c r="AB512" s="663"/>
      <c r="AC512" s="663"/>
      <c r="AD512" s="663"/>
    </row>
    <row r="513" spans="1:30" ht="15.75" customHeight="1" x14ac:dyDescent="0.2">
      <c r="A513" s="663"/>
      <c r="B513" s="663"/>
      <c r="C513" s="663"/>
      <c r="D513" s="663"/>
      <c r="E513" s="663"/>
      <c r="F513" s="663"/>
      <c r="G513" s="663"/>
      <c r="H513" s="663"/>
      <c r="I513" s="663"/>
      <c r="J513" s="663"/>
      <c r="K513" s="663"/>
      <c r="L513" s="663"/>
      <c r="M513" s="663"/>
      <c r="N513" s="663"/>
      <c r="O513" s="663"/>
      <c r="P513" s="663"/>
      <c r="Q513" s="663"/>
      <c r="R513" s="663"/>
      <c r="S513" s="663"/>
      <c r="T513" s="663"/>
      <c r="U513" s="663"/>
      <c r="V513" s="663"/>
      <c r="W513" s="663"/>
      <c r="X513" s="663"/>
      <c r="Y513" s="663"/>
      <c r="Z513" s="663"/>
      <c r="AA513" s="663"/>
      <c r="AB513" s="663"/>
      <c r="AC513" s="663"/>
      <c r="AD513" s="663"/>
    </row>
    <row r="514" spans="1:30" ht="15.75" customHeight="1" x14ac:dyDescent="0.2">
      <c r="A514" s="663"/>
      <c r="B514" s="663"/>
      <c r="C514" s="663"/>
      <c r="D514" s="663"/>
      <c r="E514" s="663"/>
      <c r="F514" s="663"/>
      <c r="G514" s="663"/>
      <c r="H514" s="663"/>
      <c r="I514" s="663"/>
      <c r="J514" s="663"/>
      <c r="K514" s="663"/>
      <c r="L514" s="663"/>
      <c r="M514" s="663"/>
      <c r="N514" s="663"/>
      <c r="O514" s="663"/>
      <c r="P514" s="663"/>
      <c r="Q514" s="663"/>
      <c r="R514" s="663"/>
      <c r="S514" s="663"/>
      <c r="T514" s="663"/>
      <c r="U514" s="663"/>
      <c r="V514" s="663"/>
      <c r="W514" s="663"/>
      <c r="X514" s="663"/>
      <c r="Y514" s="663"/>
      <c r="Z514" s="663"/>
      <c r="AA514" s="663"/>
      <c r="AB514" s="663"/>
      <c r="AC514" s="663"/>
      <c r="AD514" s="663"/>
    </row>
    <row r="515" spans="1:30" ht="15.75" customHeight="1" x14ac:dyDescent="0.2">
      <c r="A515" s="663"/>
      <c r="B515" s="663"/>
      <c r="C515" s="663"/>
      <c r="D515" s="663"/>
      <c r="E515" s="663"/>
      <c r="F515" s="663"/>
      <c r="G515" s="663"/>
      <c r="H515" s="663"/>
      <c r="I515" s="663"/>
      <c r="J515" s="663"/>
      <c r="K515" s="663"/>
      <c r="L515" s="663"/>
      <c r="M515" s="663"/>
      <c r="N515" s="663"/>
      <c r="O515" s="663"/>
      <c r="P515" s="663"/>
      <c r="Q515" s="663"/>
      <c r="R515" s="663"/>
      <c r="S515" s="663"/>
      <c r="T515" s="663"/>
      <c r="U515" s="663"/>
      <c r="V515" s="663"/>
      <c r="W515" s="663"/>
      <c r="X515" s="663"/>
      <c r="Y515" s="663"/>
      <c r="Z515" s="663"/>
      <c r="AA515" s="663"/>
      <c r="AB515" s="663"/>
      <c r="AC515" s="663"/>
      <c r="AD515" s="663"/>
    </row>
    <row r="516" spans="1:30" ht="15.75" customHeight="1" x14ac:dyDescent="0.2">
      <c r="A516" s="663"/>
      <c r="B516" s="663"/>
      <c r="C516" s="663"/>
      <c r="D516" s="663"/>
      <c r="E516" s="663"/>
      <c r="F516" s="663"/>
      <c r="G516" s="663"/>
      <c r="H516" s="663"/>
      <c r="I516" s="663"/>
      <c r="J516" s="663"/>
      <c r="K516" s="663"/>
      <c r="L516" s="663"/>
      <c r="M516" s="663"/>
      <c r="N516" s="663"/>
      <c r="O516" s="663"/>
      <c r="P516" s="663"/>
      <c r="Q516" s="663"/>
      <c r="R516" s="663"/>
      <c r="S516" s="663"/>
      <c r="T516" s="663"/>
      <c r="U516" s="663"/>
      <c r="V516" s="663"/>
      <c r="W516" s="663"/>
      <c r="X516" s="663"/>
      <c r="Y516" s="663"/>
      <c r="Z516" s="663"/>
      <c r="AA516" s="663"/>
      <c r="AB516" s="663"/>
      <c r="AC516" s="663"/>
      <c r="AD516" s="663"/>
    </row>
    <row r="517" spans="1:30" ht="15.75" customHeight="1" x14ac:dyDescent="0.2">
      <c r="A517" s="663"/>
      <c r="B517" s="663"/>
      <c r="C517" s="663"/>
      <c r="D517" s="663"/>
      <c r="E517" s="663"/>
      <c r="F517" s="663"/>
      <c r="G517" s="663"/>
      <c r="H517" s="663"/>
      <c r="I517" s="663"/>
      <c r="J517" s="663"/>
      <c r="K517" s="663"/>
      <c r="L517" s="663"/>
      <c r="M517" s="663"/>
      <c r="N517" s="663"/>
      <c r="O517" s="663"/>
      <c r="P517" s="663"/>
      <c r="Q517" s="663"/>
      <c r="R517" s="663"/>
      <c r="S517" s="663"/>
      <c r="T517" s="663"/>
      <c r="U517" s="663"/>
      <c r="V517" s="663"/>
      <c r="W517" s="663"/>
      <c r="X517" s="663"/>
      <c r="Y517" s="663"/>
      <c r="Z517" s="663"/>
      <c r="AA517" s="663"/>
      <c r="AB517" s="663"/>
      <c r="AC517" s="663"/>
      <c r="AD517" s="663"/>
    </row>
    <row r="518" spans="1:30" ht="15.75" customHeight="1" x14ac:dyDescent="0.2">
      <c r="A518" s="663"/>
      <c r="B518" s="663"/>
      <c r="C518" s="663"/>
      <c r="D518" s="663"/>
      <c r="E518" s="663"/>
      <c r="F518" s="663"/>
      <c r="G518" s="663"/>
      <c r="H518" s="663"/>
      <c r="I518" s="663"/>
      <c r="J518" s="663"/>
      <c r="K518" s="663"/>
      <c r="L518" s="663"/>
      <c r="M518" s="663"/>
      <c r="N518" s="663"/>
      <c r="O518" s="663"/>
      <c r="P518" s="663"/>
      <c r="Q518" s="663"/>
      <c r="R518" s="663"/>
      <c r="S518" s="663"/>
      <c r="T518" s="663"/>
      <c r="U518" s="663"/>
      <c r="V518" s="663"/>
      <c r="W518" s="663"/>
      <c r="X518" s="663"/>
      <c r="Y518" s="663"/>
      <c r="Z518" s="663"/>
      <c r="AA518" s="663"/>
      <c r="AB518" s="663"/>
      <c r="AC518" s="663"/>
      <c r="AD518" s="663"/>
    </row>
    <row r="519" spans="1:30" ht="15.75" customHeight="1" x14ac:dyDescent="0.2">
      <c r="A519" s="663"/>
      <c r="B519" s="663"/>
      <c r="C519" s="663"/>
      <c r="D519" s="663"/>
      <c r="E519" s="663"/>
      <c r="F519" s="663"/>
      <c r="G519" s="663"/>
      <c r="H519" s="663"/>
      <c r="I519" s="663"/>
      <c r="J519" s="663"/>
      <c r="K519" s="663"/>
      <c r="L519" s="663"/>
      <c r="M519" s="663"/>
      <c r="N519" s="663"/>
      <c r="O519" s="663"/>
      <c r="P519" s="663"/>
      <c r="Q519" s="663"/>
      <c r="R519" s="663"/>
      <c r="S519" s="663"/>
      <c r="T519" s="663"/>
      <c r="U519" s="663"/>
      <c r="V519" s="663"/>
      <c r="W519" s="663"/>
      <c r="X519" s="663"/>
      <c r="Y519" s="663"/>
      <c r="Z519" s="663"/>
      <c r="AA519" s="663"/>
      <c r="AB519" s="663"/>
      <c r="AC519" s="663"/>
      <c r="AD519" s="663"/>
    </row>
    <row r="520" spans="1:30" ht="15.75" customHeight="1" x14ac:dyDescent="0.2">
      <c r="A520" s="663"/>
      <c r="B520" s="663"/>
      <c r="C520" s="663"/>
      <c r="D520" s="663"/>
      <c r="E520" s="663"/>
      <c r="F520" s="663"/>
      <c r="G520" s="663"/>
      <c r="H520" s="663"/>
      <c r="I520" s="663"/>
      <c r="J520" s="663"/>
      <c r="K520" s="663"/>
      <c r="L520" s="663"/>
      <c r="M520" s="663"/>
      <c r="N520" s="663"/>
      <c r="O520" s="663"/>
      <c r="P520" s="663"/>
      <c r="Q520" s="663"/>
      <c r="R520" s="663"/>
      <c r="S520" s="663"/>
      <c r="T520" s="663"/>
      <c r="U520" s="663"/>
      <c r="V520" s="663"/>
      <c r="W520" s="663"/>
      <c r="X520" s="663"/>
      <c r="Y520" s="663"/>
      <c r="Z520" s="663"/>
      <c r="AA520" s="663"/>
      <c r="AB520" s="663"/>
      <c r="AC520" s="663"/>
      <c r="AD520" s="663"/>
    </row>
    <row r="521" spans="1:30" ht="15.75" customHeight="1" x14ac:dyDescent="0.2">
      <c r="A521" s="663"/>
      <c r="B521" s="663"/>
      <c r="C521" s="663"/>
      <c r="D521" s="663"/>
      <c r="E521" s="663"/>
      <c r="F521" s="663"/>
      <c r="G521" s="663"/>
      <c r="H521" s="663"/>
      <c r="I521" s="663"/>
      <c r="J521" s="663"/>
      <c r="K521" s="663"/>
      <c r="L521" s="663"/>
      <c r="M521" s="663"/>
      <c r="N521" s="663"/>
      <c r="O521" s="663"/>
      <c r="P521" s="663"/>
      <c r="Q521" s="663"/>
      <c r="R521" s="663"/>
      <c r="S521" s="663"/>
      <c r="T521" s="663"/>
      <c r="U521" s="663"/>
      <c r="V521" s="663"/>
      <c r="W521" s="663"/>
      <c r="X521" s="663"/>
      <c r="Y521" s="663"/>
      <c r="Z521" s="663"/>
      <c r="AA521" s="663"/>
      <c r="AB521" s="663"/>
      <c r="AC521" s="663"/>
      <c r="AD521" s="663"/>
    </row>
    <row r="522" spans="1:30" ht="15.75" customHeight="1" x14ac:dyDescent="0.2">
      <c r="A522" s="663"/>
      <c r="B522" s="663"/>
      <c r="C522" s="663"/>
      <c r="D522" s="663"/>
      <c r="E522" s="663"/>
      <c r="F522" s="663"/>
      <c r="G522" s="663"/>
      <c r="H522" s="663"/>
      <c r="I522" s="663"/>
      <c r="J522" s="663"/>
      <c r="K522" s="663"/>
      <c r="L522" s="663"/>
      <c r="M522" s="663"/>
      <c r="N522" s="663"/>
      <c r="O522" s="663"/>
      <c r="P522" s="663"/>
      <c r="Q522" s="663"/>
      <c r="R522" s="663"/>
      <c r="S522" s="663"/>
      <c r="T522" s="663"/>
      <c r="U522" s="663"/>
      <c r="V522" s="663"/>
      <c r="W522" s="663"/>
      <c r="X522" s="663"/>
      <c r="Y522" s="663"/>
      <c r="Z522" s="663"/>
      <c r="AA522" s="663"/>
      <c r="AB522" s="663"/>
      <c r="AC522" s="663"/>
      <c r="AD522" s="663"/>
    </row>
    <row r="523" spans="1:30" ht="15.75" customHeight="1" x14ac:dyDescent="0.2">
      <c r="A523" s="663"/>
      <c r="B523" s="663"/>
      <c r="C523" s="663"/>
      <c r="D523" s="663"/>
      <c r="E523" s="663"/>
      <c r="F523" s="663"/>
      <c r="G523" s="663"/>
      <c r="H523" s="663"/>
      <c r="I523" s="663"/>
      <c r="J523" s="663"/>
      <c r="K523" s="663"/>
      <c r="L523" s="663"/>
      <c r="M523" s="663"/>
      <c r="N523" s="663"/>
      <c r="O523" s="663"/>
      <c r="P523" s="663"/>
      <c r="Q523" s="663"/>
      <c r="R523" s="663"/>
      <c r="S523" s="663"/>
      <c r="T523" s="663"/>
      <c r="U523" s="663"/>
      <c r="V523" s="663"/>
      <c r="W523" s="663"/>
      <c r="X523" s="663"/>
      <c r="Y523" s="663"/>
      <c r="Z523" s="663"/>
      <c r="AA523" s="663"/>
      <c r="AB523" s="663"/>
      <c r="AC523" s="663"/>
      <c r="AD523" s="663"/>
    </row>
    <row r="524" spans="1:30" ht="15.75" customHeight="1" x14ac:dyDescent="0.2">
      <c r="A524" s="663"/>
      <c r="B524" s="663"/>
      <c r="C524" s="663"/>
      <c r="D524" s="663"/>
      <c r="E524" s="663"/>
      <c r="F524" s="663"/>
      <c r="G524" s="663"/>
      <c r="H524" s="663"/>
      <c r="I524" s="663"/>
      <c r="J524" s="663"/>
      <c r="K524" s="663"/>
      <c r="L524" s="663"/>
      <c r="M524" s="663"/>
      <c r="N524" s="663"/>
      <c r="O524" s="663"/>
      <c r="P524" s="663"/>
      <c r="Q524" s="663"/>
      <c r="R524" s="663"/>
      <c r="S524" s="663"/>
      <c r="T524" s="663"/>
      <c r="U524" s="663"/>
      <c r="V524" s="663"/>
      <c r="W524" s="663"/>
      <c r="X524" s="663"/>
      <c r="Y524" s="663"/>
      <c r="Z524" s="663"/>
      <c r="AA524" s="663"/>
      <c r="AB524" s="663"/>
      <c r="AC524" s="663"/>
      <c r="AD524" s="663"/>
    </row>
    <row r="525" spans="1:30" ht="15.75" customHeight="1" x14ac:dyDescent="0.2">
      <c r="A525" s="663"/>
      <c r="B525" s="663"/>
      <c r="C525" s="663"/>
      <c r="D525" s="663"/>
      <c r="E525" s="663"/>
      <c r="F525" s="663"/>
      <c r="G525" s="663"/>
      <c r="H525" s="663"/>
      <c r="I525" s="663"/>
      <c r="J525" s="663"/>
      <c r="K525" s="663"/>
      <c r="L525" s="663"/>
      <c r="M525" s="663"/>
      <c r="N525" s="663"/>
      <c r="O525" s="663"/>
      <c r="P525" s="663"/>
      <c r="Q525" s="663"/>
      <c r="R525" s="663"/>
      <c r="S525" s="663"/>
      <c r="T525" s="663"/>
      <c r="U525" s="663"/>
      <c r="V525" s="663"/>
      <c r="W525" s="663"/>
      <c r="X525" s="663"/>
      <c r="Y525" s="663"/>
      <c r="Z525" s="663"/>
      <c r="AA525" s="663"/>
      <c r="AB525" s="663"/>
      <c r="AC525" s="663"/>
      <c r="AD525" s="663"/>
    </row>
    <row r="526" spans="1:30" ht="15.75" customHeight="1" x14ac:dyDescent="0.2">
      <c r="A526" s="663"/>
      <c r="B526" s="663"/>
      <c r="C526" s="663"/>
      <c r="D526" s="663"/>
      <c r="E526" s="663"/>
      <c r="F526" s="663"/>
      <c r="G526" s="663"/>
      <c r="H526" s="663"/>
      <c r="I526" s="663"/>
      <c r="J526" s="663"/>
      <c r="K526" s="663"/>
      <c r="L526" s="663"/>
      <c r="M526" s="663"/>
      <c r="N526" s="663"/>
      <c r="O526" s="663"/>
      <c r="P526" s="663"/>
      <c r="Q526" s="663"/>
      <c r="R526" s="663"/>
      <c r="S526" s="663"/>
      <c r="T526" s="663"/>
      <c r="U526" s="663"/>
      <c r="V526" s="663"/>
      <c r="W526" s="663"/>
      <c r="X526" s="663"/>
      <c r="Y526" s="663"/>
      <c r="Z526" s="663"/>
      <c r="AA526" s="663"/>
      <c r="AB526" s="663"/>
      <c r="AC526" s="663"/>
      <c r="AD526" s="663"/>
    </row>
    <row r="527" spans="1:30" ht="15.75" customHeight="1" x14ac:dyDescent="0.2">
      <c r="A527" s="663"/>
      <c r="B527" s="663"/>
      <c r="C527" s="663"/>
      <c r="D527" s="663"/>
      <c r="E527" s="663"/>
      <c r="F527" s="663"/>
      <c r="G527" s="663"/>
      <c r="H527" s="663"/>
      <c r="I527" s="663"/>
      <c r="J527" s="663"/>
      <c r="K527" s="663"/>
      <c r="L527" s="663"/>
      <c r="M527" s="663"/>
      <c r="N527" s="663"/>
      <c r="O527" s="663"/>
      <c r="P527" s="663"/>
      <c r="Q527" s="663"/>
      <c r="R527" s="663"/>
      <c r="S527" s="663"/>
      <c r="T527" s="663"/>
      <c r="U527" s="663"/>
      <c r="V527" s="663"/>
      <c r="W527" s="663"/>
      <c r="X527" s="663"/>
      <c r="Y527" s="663"/>
      <c r="Z527" s="663"/>
      <c r="AA527" s="663"/>
      <c r="AB527" s="663"/>
      <c r="AC527" s="663"/>
      <c r="AD527" s="663"/>
    </row>
    <row r="528" spans="1:30" ht="15.75" customHeight="1" x14ac:dyDescent="0.2">
      <c r="A528" s="663"/>
      <c r="B528" s="663"/>
      <c r="C528" s="663"/>
      <c r="D528" s="663"/>
      <c r="E528" s="663"/>
      <c r="F528" s="663"/>
      <c r="G528" s="663"/>
      <c r="H528" s="663"/>
      <c r="I528" s="663"/>
      <c r="J528" s="663"/>
      <c r="K528" s="663"/>
      <c r="L528" s="663"/>
      <c r="M528" s="663"/>
      <c r="N528" s="663"/>
      <c r="O528" s="663"/>
      <c r="P528" s="663"/>
      <c r="Q528" s="663"/>
      <c r="R528" s="663"/>
      <c r="S528" s="663"/>
      <c r="T528" s="663"/>
      <c r="U528" s="663"/>
      <c r="V528" s="663"/>
      <c r="W528" s="663"/>
      <c r="X528" s="663"/>
      <c r="Y528" s="663"/>
      <c r="Z528" s="663"/>
      <c r="AA528" s="663"/>
      <c r="AB528" s="663"/>
      <c r="AC528" s="663"/>
      <c r="AD528" s="663"/>
    </row>
    <row r="529" spans="1:30" ht="15.75" customHeight="1" x14ac:dyDescent="0.2">
      <c r="A529" s="663"/>
      <c r="B529" s="663"/>
      <c r="C529" s="663"/>
      <c r="D529" s="663"/>
      <c r="E529" s="663"/>
      <c r="F529" s="663"/>
      <c r="G529" s="663"/>
      <c r="H529" s="663"/>
      <c r="I529" s="663"/>
      <c r="J529" s="663"/>
      <c r="K529" s="663"/>
      <c r="L529" s="663"/>
      <c r="M529" s="663"/>
      <c r="N529" s="663"/>
      <c r="O529" s="663"/>
      <c r="P529" s="663"/>
      <c r="Q529" s="663"/>
      <c r="R529" s="663"/>
      <c r="S529" s="663"/>
      <c r="T529" s="663"/>
      <c r="U529" s="663"/>
      <c r="V529" s="663"/>
      <c r="W529" s="663"/>
      <c r="X529" s="663"/>
      <c r="Y529" s="663"/>
      <c r="Z529" s="663"/>
      <c r="AA529" s="663"/>
      <c r="AB529" s="663"/>
      <c r="AC529" s="663"/>
      <c r="AD529" s="663"/>
    </row>
    <row r="530" spans="1:30" ht="15.75" customHeight="1" x14ac:dyDescent="0.2">
      <c r="A530" s="663"/>
      <c r="B530" s="663"/>
      <c r="C530" s="663"/>
      <c r="D530" s="663"/>
      <c r="E530" s="663"/>
      <c r="F530" s="663"/>
      <c r="G530" s="663"/>
      <c r="H530" s="663"/>
      <c r="I530" s="663"/>
      <c r="J530" s="663"/>
      <c r="K530" s="663"/>
      <c r="L530" s="663"/>
      <c r="M530" s="663"/>
      <c r="N530" s="663"/>
      <c r="O530" s="663"/>
      <c r="P530" s="663"/>
      <c r="Q530" s="663"/>
      <c r="R530" s="663"/>
      <c r="S530" s="663"/>
      <c r="T530" s="663"/>
      <c r="U530" s="663"/>
      <c r="V530" s="663"/>
      <c r="W530" s="663"/>
      <c r="X530" s="663"/>
      <c r="Y530" s="663"/>
      <c r="Z530" s="663"/>
      <c r="AA530" s="663"/>
      <c r="AB530" s="663"/>
      <c r="AC530" s="663"/>
      <c r="AD530" s="663"/>
    </row>
    <row r="531" spans="1:30" ht="15.75" customHeight="1" x14ac:dyDescent="0.2">
      <c r="A531" s="663"/>
      <c r="B531" s="663"/>
      <c r="C531" s="663"/>
      <c r="D531" s="663"/>
      <c r="E531" s="663"/>
      <c r="F531" s="663"/>
      <c r="G531" s="663"/>
      <c r="H531" s="663"/>
      <c r="I531" s="663"/>
      <c r="J531" s="663"/>
      <c r="K531" s="663"/>
      <c r="L531" s="663"/>
      <c r="M531" s="663"/>
      <c r="N531" s="663"/>
      <c r="O531" s="663"/>
      <c r="P531" s="663"/>
      <c r="Q531" s="663"/>
      <c r="R531" s="663"/>
      <c r="S531" s="663"/>
      <c r="T531" s="663"/>
      <c r="U531" s="663"/>
      <c r="V531" s="663"/>
      <c r="W531" s="663"/>
      <c r="X531" s="663"/>
      <c r="Y531" s="663"/>
      <c r="Z531" s="663"/>
      <c r="AA531" s="663"/>
      <c r="AB531" s="663"/>
      <c r="AC531" s="663"/>
      <c r="AD531" s="663"/>
    </row>
    <row r="532" spans="1:30" ht="15.75" customHeight="1" x14ac:dyDescent="0.2">
      <c r="A532" s="663"/>
      <c r="B532" s="663"/>
      <c r="C532" s="663"/>
      <c r="D532" s="663"/>
      <c r="E532" s="663"/>
      <c r="F532" s="663"/>
      <c r="G532" s="663"/>
      <c r="H532" s="663"/>
      <c r="I532" s="663"/>
      <c r="J532" s="663"/>
      <c r="K532" s="663"/>
      <c r="L532" s="663"/>
      <c r="M532" s="663"/>
      <c r="N532" s="663"/>
      <c r="O532" s="663"/>
      <c r="P532" s="663"/>
      <c r="Q532" s="663"/>
      <c r="R532" s="663"/>
      <c r="S532" s="663"/>
      <c r="T532" s="663"/>
      <c r="U532" s="663"/>
      <c r="V532" s="663"/>
      <c r="W532" s="663"/>
      <c r="X532" s="663"/>
      <c r="Y532" s="663"/>
      <c r="Z532" s="663"/>
      <c r="AA532" s="663"/>
      <c r="AB532" s="663"/>
      <c r="AC532" s="663"/>
      <c r="AD532" s="663"/>
    </row>
    <row r="533" spans="1:30" ht="15.75" customHeight="1" x14ac:dyDescent="0.2">
      <c r="A533" s="663"/>
      <c r="B533" s="663"/>
      <c r="C533" s="663"/>
      <c r="D533" s="663"/>
      <c r="E533" s="663"/>
      <c r="F533" s="663"/>
      <c r="G533" s="663"/>
      <c r="H533" s="663"/>
      <c r="I533" s="663"/>
      <c r="J533" s="663"/>
      <c r="K533" s="663"/>
      <c r="L533" s="663"/>
      <c r="M533" s="663"/>
      <c r="N533" s="663"/>
      <c r="O533" s="663"/>
      <c r="P533" s="663"/>
      <c r="Q533" s="663"/>
      <c r="R533" s="663"/>
      <c r="S533" s="663"/>
      <c r="T533" s="663"/>
      <c r="U533" s="663"/>
      <c r="V533" s="663"/>
      <c r="W533" s="663"/>
      <c r="X533" s="663"/>
      <c r="Y533" s="663"/>
      <c r="Z533" s="663"/>
      <c r="AA533" s="663"/>
      <c r="AB533" s="663"/>
      <c r="AC533" s="663"/>
      <c r="AD533" s="663"/>
    </row>
    <row r="534" spans="1:30" ht="15.75" customHeight="1" x14ac:dyDescent="0.2">
      <c r="A534" s="663"/>
      <c r="B534" s="663"/>
      <c r="C534" s="663"/>
      <c r="D534" s="663"/>
      <c r="E534" s="663"/>
      <c r="F534" s="663"/>
      <c r="G534" s="663"/>
      <c r="H534" s="663"/>
      <c r="I534" s="663"/>
      <c r="J534" s="663"/>
      <c r="K534" s="663"/>
      <c r="L534" s="663"/>
      <c r="M534" s="663"/>
      <c r="N534" s="663"/>
      <c r="O534" s="663"/>
      <c r="P534" s="663"/>
      <c r="Q534" s="663"/>
      <c r="R534" s="663"/>
      <c r="S534" s="663"/>
      <c r="T534" s="663"/>
      <c r="U534" s="663"/>
      <c r="V534" s="663"/>
      <c r="W534" s="663"/>
      <c r="X534" s="663"/>
      <c r="Y534" s="663"/>
      <c r="Z534" s="663"/>
      <c r="AA534" s="663"/>
      <c r="AB534" s="663"/>
      <c r="AC534" s="663"/>
      <c r="AD534" s="663"/>
    </row>
    <row r="535" spans="1:30" ht="15.75" customHeight="1" x14ac:dyDescent="0.2">
      <c r="A535" s="663"/>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3"/>
      <c r="AD535" s="663"/>
    </row>
    <row r="536" spans="1:30" ht="15.75" customHeight="1" x14ac:dyDescent="0.2">
      <c r="A536" s="663"/>
      <c r="B536" s="663"/>
      <c r="C536" s="663"/>
      <c r="D536" s="663"/>
      <c r="E536" s="663"/>
      <c r="F536" s="663"/>
      <c r="G536" s="663"/>
      <c r="H536" s="663"/>
      <c r="I536" s="663"/>
      <c r="J536" s="663"/>
      <c r="K536" s="663"/>
      <c r="L536" s="663"/>
      <c r="M536" s="663"/>
      <c r="N536" s="663"/>
      <c r="O536" s="663"/>
      <c r="P536" s="663"/>
      <c r="Q536" s="663"/>
      <c r="R536" s="663"/>
      <c r="S536" s="663"/>
      <c r="T536" s="663"/>
      <c r="U536" s="663"/>
      <c r="V536" s="663"/>
      <c r="W536" s="663"/>
      <c r="X536" s="663"/>
      <c r="Y536" s="663"/>
      <c r="Z536" s="663"/>
      <c r="AA536" s="663"/>
      <c r="AB536" s="663"/>
      <c r="AC536" s="663"/>
      <c r="AD536" s="663"/>
    </row>
    <row r="537" spans="1:30" ht="15.75" customHeight="1" x14ac:dyDescent="0.2">
      <c r="A537" s="663"/>
      <c r="B537" s="663"/>
      <c r="C537" s="663"/>
      <c r="D537" s="663"/>
      <c r="E537" s="663"/>
      <c r="F537" s="663"/>
      <c r="G537" s="663"/>
      <c r="H537" s="663"/>
      <c r="I537" s="663"/>
      <c r="J537" s="663"/>
      <c r="K537" s="663"/>
      <c r="L537" s="663"/>
      <c r="M537" s="663"/>
      <c r="N537" s="663"/>
      <c r="O537" s="663"/>
      <c r="P537" s="663"/>
      <c r="Q537" s="663"/>
      <c r="R537" s="663"/>
      <c r="S537" s="663"/>
      <c r="T537" s="663"/>
      <c r="U537" s="663"/>
      <c r="V537" s="663"/>
      <c r="W537" s="663"/>
      <c r="X537" s="663"/>
      <c r="Y537" s="663"/>
      <c r="Z537" s="663"/>
      <c r="AA537" s="663"/>
      <c r="AB537" s="663"/>
      <c r="AC537" s="663"/>
      <c r="AD537" s="663"/>
    </row>
    <row r="538" spans="1:30" ht="15.75" customHeight="1" x14ac:dyDescent="0.2">
      <c r="A538" s="663"/>
      <c r="B538" s="663"/>
      <c r="C538" s="663"/>
      <c r="D538" s="663"/>
      <c r="E538" s="663"/>
      <c r="F538" s="663"/>
      <c r="G538" s="663"/>
      <c r="H538" s="663"/>
      <c r="I538" s="663"/>
      <c r="J538" s="663"/>
      <c r="K538" s="663"/>
      <c r="L538" s="663"/>
      <c r="M538" s="663"/>
      <c r="N538" s="663"/>
      <c r="O538" s="663"/>
      <c r="P538" s="663"/>
      <c r="Q538" s="663"/>
      <c r="R538" s="663"/>
      <c r="S538" s="663"/>
      <c r="T538" s="663"/>
      <c r="U538" s="663"/>
      <c r="V538" s="663"/>
      <c r="W538" s="663"/>
      <c r="X538" s="663"/>
      <c r="Y538" s="663"/>
      <c r="Z538" s="663"/>
      <c r="AA538" s="663"/>
      <c r="AB538" s="663"/>
      <c r="AC538" s="663"/>
      <c r="AD538" s="663"/>
    </row>
    <row r="539" spans="1:30" ht="15.75" customHeight="1" x14ac:dyDescent="0.2">
      <c r="A539" s="663"/>
      <c r="B539" s="663"/>
      <c r="C539" s="663"/>
      <c r="D539" s="663"/>
      <c r="E539" s="663"/>
      <c r="F539" s="663"/>
      <c r="G539" s="663"/>
      <c r="H539" s="663"/>
      <c r="I539" s="663"/>
      <c r="J539" s="663"/>
      <c r="K539" s="663"/>
      <c r="L539" s="663"/>
      <c r="M539" s="663"/>
      <c r="N539" s="663"/>
      <c r="O539" s="663"/>
      <c r="P539" s="663"/>
      <c r="Q539" s="663"/>
      <c r="R539" s="663"/>
      <c r="S539" s="663"/>
      <c r="T539" s="663"/>
      <c r="U539" s="663"/>
      <c r="V539" s="663"/>
      <c r="W539" s="663"/>
      <c r="X539" s="663"/>
      <c r="Y539" s="663"/>
      <c r="Z539" s="663"/>
      <c r="AA539" s="663"/>
      <c r="AB539" s="663"/>
      <c r="AC539" s="663"/>
      <c r="AD539" s="663"/>
    </row>
    <row r="540" spans="1:30" ht="15.75" customHeight="1" x14ac:dyDescent="0.2">
      <c r="A540" s="663"/>
      <c r="B540" s="663"/>
      <c r="C540" s="663"/>
      <c r="D540" s="663"/>
      <c r="E540" s="663"/>
      <c r="F540" s="663"/>
      <c r="G540" s="663"/>
      <c r="H540" s="663"/>
      <c r="I540" s="663"/>
      <c r="J540" s="663"/>
      <c r="K540" s="663"/>
      <c r="L540" s="663"/>
      <c r="M540" s="663"/>
      <c r="N540" s="663"/>
      <c r="O540" s="663"/>
      <c r="P540" s="663"/>
      <c r="Q540" s="663"/>
      <c r="R540" s="663"/>
      <c r="S540" s="663"/>
      <c r="T540" s="663"/>
      <c r="U540" s="663"/>
      <c r="V540" s="663"/>
      <c r="W540" s="663"/>
      <c r="X540" s="663"/>
      <c r="Y540" s="663"/>
      <c r="Z540" s="663"/>
      <c r="AA540" s="663"/>
      <c r="AB540" s="663"/>
      <c r="AC540" s="663"/>
      <c r="AD540" s="663"/>
    </row>
    <row r="541" spans="1:30" ht="15.75" customHeight="1" x14ac:dyDescent="0.2">
      <c r="A541" s="663"/>
      <c r="B541" s="663"/>
      <c r="C541" s="663"/>
      <c r="D541" s="663"/>
      <c r="E541" s="663"/>
      <c r="F541" s="663"/>
      <c r="G541" s="663"/>
      <c r="H541" s="663"/>
      <c r="I541" s="663"/>
      <c r="J541" s="663"/>
      <c r="K541" s="663"/>
      <c r="L541" s="663"/>
      <c r="M541" s="663"/>
      <c r="N541" s="663"/>
      <c r="O541" s="663"/>
      <c r="P541" s="663"/>
      <c r="Q541" s="663"/>
      <c r="R541" s="663"/>
      <c r="S541" s="663"/>
      <c r="T541" s="663"/>
      <c r="U541" s="663"/>
      <c r="V541" s="663"/>
      <c r="W541" s="663"/>
      <c r="X541" s="663"/>
      <c r="Y541" s="663"/>
      <c r="Z541" s="663"/>
      <c r="AA541" s="663"/>
      <c r="AB541" s="663"/>
      <c r="AC541" s="663"/>
      <c r="AD541" s="663"/>
    </row>
    <row r="542" spans="1:30" ht="15.75" customHeight="1" x14ac:dyDescent="0.2">
      <c r="A542" s="663"/>
      <c r="B542" s="663"/>
      <c r="C542" s="663"/>
      <c r="D542" s="663"/>
      <c r="E542" s="663"/>
      <c r="F542" s="663"/>
      <c r="G542" s="663"/>
      <c r="H542" s="663"/>
      <c r="I542" s="663"/>
      <c r="J542" s="663"/>
      <c r="K542" s="663"/>
      <c r="L542" s="663"/>
      <c r="M542" s="663"/>
      <c r="N542" s="663"/>
      <c r="O542" s="663"/>
      <c r="P542" s="663"/>
      <c r="Q542" s="663"/>
      <c r="R542" s="663"/>
      <c r="S542" s="663"/>
      <c r="T542" s="663"/>
      <c r="U542" s="663"/>
      <c r="V542" s="663"/>
      <c r="W542" s="663"/>
      <c r="X542" s="663"/>
      <c r="Y542" s="663"/>
      <c r="Z542" s="663"/>
      <c r="AA542" s="663"/>
      <c r="AB542" s="663"/>
      <c r="AC542" s="663"/>
      <c r="AD542" s="663"/>
    </row>
    <row r="543" spans="1:30" ht="15.75" customHeight="1" x14ac:dyDescent="0.2">
      <c r="A543" s="663"/>
      <c r="B543" s="663"/>
      <c r="C543" s="663"/>
      <c r="D543" s="663"/>
      <c r="E543" s="663"/>
      <c r="F543" s="663"/>
      <c r="G543" s="663"/>
      <c r="H543" s="663"/>
      <c r="I543" s="663"/>
      <c r="J543" s="663"/>
      <c r="K543" s="663"/>
      <c r="L543" s="663"/>
      <c r="M543" s="663"/>
      <c r="N543" s="663"/>
      <c r="O543" s="663"/>
      <c r="P543" s="663"/>
      <c r="Q543" s="663"/>
      <c r="R543" s="663"/>
      <c r="S543" s="663"/>
      <c r="T543" s="663"/>
      <c r="U543" s="663"/>
      <c r="V543" s="663"/>
      <c r="W543" s="663"/>
      <c r="X543" s="663"/>
      <c r="Y543" s="663"/>
      <c r="Z543" s="663"/>
      <c r="AA543" s="663"/>
      <c r="AB543" s="663"/>
      <c r="AC543" s="663"/>
      <c r="AD543" s="663"/>
    </row>
    <row r="544" spans="1:30" ht="15.75" customHeight="1" x14ac:dyDescent="0.2">
      <c r="A544" s="663"/>
      <c r="B544" s="663"/>
      <c r="C544" s="663"/>
      <c r="D544" s="663"/>
      <c r="E544" s="663"/>
      <c r="F544" s="663"/>
      <c r="G544" s="663"/>
      <c r="H544" s="663"/>
      <c r="I544" s="663"/>
      <c r="J544" s="663"/>
      <c r="K544" s="663"/>
      <c r="L544" s="663"/>
      <c r="M544" s="663"/>
      <c r="N544" s="663"/>
      <c r="O544" s="663"/>
      <c r="P544" s="663"/>
      <c r="Q544" s="663"/>
      <c r="R544" s="663"/>
      <c r="S544" s="663"/>
      <c r="T544" s="663"/>
      <c r="U544" s="663"/>
      <c r="V544" s="663"/>
      <c r="W544" s="663"/>
      <c r="X544" s="663"/>
      <c r="Y544" s="663"/>
      <c r="Z544" s="663"/>
      <c r="AA544" s="663"/>
      <c r="AB544" s="663"/>
      <c r="AC544" s="663"/>
      <c r="AD544" s="663"/>
    </row>
    <row r="545" spans="1:30" ht="15.75" customHeight="1" x14ac:dyDescent="0.2">
      <c r="A545" s="663"/>
      <c r="B545" s="663"/>
      <c r="C545" s="663"/>
      <c r="D545" s="663"/>
      <c r="E545" s="663"/>
      <c r="F545" s="663"/>
      <c r="G545" s="663"/>
      <c r="H545" s="663"/>
      <c r="I545" s="663"/>
      <c r="J545" s="663"/>
      <c r="K545" s="663"/>
      <c r="L545" s="663"/>
      <c r="M545" s="663"/>
      <c r="N545" s="663"/>
      <c r="O545" s="663"/>
      <c r="P545" s="663"/>
      <c r="Q545" s="663"/>
      <c r="R545" s="663"/>
      <c r="S545" s="663"/>
      <c r="T545" s="663"/>
      <c r="U545" s="663"/>
      <c r="V545" s="663"/>
      <c r="W545" s="663"/>
      <c r="X545" s="663"/>
      <c r="Y545" s="663"/>
      <c r="Z545" s="663"/>
      <c r="AA545" s="663"/>
      <c r="AB545" s="663"/>
      <c r="AC545" s="663"/>
      <c r="AD545" s="663"/>
    </row>
    <row r="546" spans="1:30" ht="15.75" customHeight="1" x14ac:dyDescent="0.2">
      <c r="A546" s="663"/>
      <c r="B546" s="663"/>
      <c r="C546" s="663"/>
      <c r="D546" s="663"/>
      <c r="E546" s="663"/>
      <c r="F546" s="663"/>
      <c r="G546" s="663"/>
      <c r="H546" s="663"/>
      <c r="I546" s="663"/>
      <c r="J546" s="663"/>
      <c r="K546" s="663"/>
      <c r="L546" s="663"/>
      <c r="M546" s="663"/>
      <c r="N546" s="663"/>
      <c r="O546" s="663"/>
      <c r="P546" s="663"/>
      <c r="Q546" s="663"/>
      <c r="R546" s="663"/>
      <c r="S546" s="663"/>
      <c r="T546" s="663"/>
      <c r="U546" s="663"/>
      <c r="V546" s="663"/>
      <c r="W546" s="663"/>
      <c r="X546" s="663"/>
      <c r="Y546" s="663"/>
      <c r="Z546" s="663"/>
      <c r="AA546" s="663"/>
      <c r="AB546" s="663"/>
      <c r="AC546" s="663"/>
      <c r="AD546" s="663"/>
    </row>
    <row r="547" spans="1:30" ht="15.75" customHeight="1" x14ac:dyDescent="0.2">
      <c r="A547" s="663"/>
      <c r="B547" s="663"/>
      <c r="C547" s="663"/>
      <c r="D547" s="663"/>
      <c r="E547" s="663"/>
      <c r="F547" s="663"/>
      <c r="G547" s="663"/>
      <c r="H547" s="663"/>
      <c r="I547" s="663"/>
      <c r="J547" s="663"/>
      <c r="K547" s="663"/>
      <c r="L547" s="663"/>
      <c r="M547" s="663"/>
      <c r="N547" s="663"/>
      <c r="O547" s="663"/>
      <c r="P547" s="663"/>
      <c r="Q547" s="663"/>
      <c r="R547" s="663"/>
      <c r="S547" s="663"/>
      <c r="T547" s="663"/>
      <c r="U547" s="663"/>
      <c r="V547" s="663"/>
      <c r="W547" s="663"/>
      <c r="X547" s="663"/>
      <c r="Y547" s="663"/>
      <c r="Z547" s="663"/>
      <c r="AA547" s="663"/>
      <c r="AB547" s="663"/>
      <c r="AC547" s="663"/>
      <c r="AD547" s="663"/>
    </row>
    <row r="548" spans="1:30" ht="15.75" customHeight="1" x14ac:dyDescent="0.2">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row>
    <row r="549" spans="1:30" ht="15.75" customHeight="1" x14ac:dyDescent="0.2">
      <c r="A549" s="663"/>
      <c r="B549" s="663"/>
      <c r="C549" s="663"/>
      <c r="D549" s="663"/>
      <c r="E549" s="663"/>
      <c r="F549" s="663"/>
      <c r="G549" s="663"/>
      <c r="H549" s="663"/>
      <c r="I549" s="663"/>
      <c r="J549" s="663"/>
      <c r="K549" s="663"/>
      <c r="L549" s="663"/>
      <c r="M549" s="663"/>
      <c r="N549" s="663"/>
      <c r="O549" s="663"/>
      <c r="P549" s="663"/>
      <c r="Q549" s="663"/>
      <c r="R549" s="663"/>
      <c r="S549" s="663"/>
      <c r="T549" s="663"/>
      <c r="U549" s="663"/>
      <c r="V549" s="663"/>
      <c r="W549" s="663"/>
      <c r="X549" s="663"/>
      <c r="Y549" s="663"/>
      <c r="Z549" s="663"/>
      <c r="AA549" s="663"/>
      <c r="AB549" s="663"/>
      <c r="AC549" s="663"/>
      <c r="AD549" s="663"/>
    </row>
    <row r="550" spans="1:30" ht="15.75" customHeight="1" x14ac:dyDescent="0.2">
      <c r="A550" s="663"/>
      <c r="B550" s="663"/>
      <c r="C550" s="663"/>
      <c r="D550" s="663"/>
      <c r="E550" s="663"/>
      <c r="F550" s="663"/>
      <c r="G550" s="663"/>
      <c r="H550" s="663"/>
      <c r="I550" s="663"/>
      <c r="J550" s="663"/>
      <c r="K550" s="663"/>
      <c r="L550" s="663"/>
      <c r="M550" s="663"/>
      <c r="N550" s="663"/>
      <c r="O550" s="663"/>
      <c r="P550" s="663"/>
      <c r="Q550" s="663"/>
      <c r="R550" s="663"/>
      <c r="S550" s="663"/>
      <c r="T550" s="663"/>
      <c r="U550" s="663"/>
      <c r="V550" s="663"/>
      <c r="W550" s="663"/>
      <c r="X550" s="663"/>
      <c r="Y550" s="663"/>
      <c r="Z550" s="663"/>
      <c r="AA550" s="663"/>
      <c r="AB550" s="663"/>
      <c r="AC550" s="663"/>
      <c r="AD550" s="663"/>
    </row>
    <row r="551" spans="1:30" ht="15.75" customHeight="1" x14ac:dyDescent="0.2">
      <c r="A551" s="663"/>
      <c r="B551" s="663"/>
      <c r="C551" s="663"/>
      <c r="D551" s="663"/>
      <c r="E551" s="663"/>
      <c r="F551" s="663"/>
      <c r="G551" s="663"/>
      <c r="H551" s="663"/>
      <c r="I551" s="663"/>
      <c r="J551" s="663"/>
      <c r="K551" s="663"/>
      <c r="L551" s="663"/>
      <c r="M551" s="663"/>
      <c r="N551" s="663"/>
      <c r="O551" s="663"/>
      <c r="P551" s="663"/>
      <c r="Q551" s="663"/>
      <c r="R551" s="663"/>
      <c r="S551" s="663"/>
      <c r="T551" s="663"/>
      <c r="U551" s="663"/>
      <c r="V551" s="663"/>
      <c r="W551" s="663"/>
      <c r="X551" s="663"/>
      <c r="Y551" s="663"/>
      <c r="Z551" s="663"/>
      <c r="AA551" s="663"/>
      <c r="AB551" s="663"/>
      <c r="AC551" s="663"/>
      <c r="AD551" s="663"/>
    </row>
    <row r="552" spans="1:30" ht="15.75" customHeight="1" x14ac:dyDescent="0.2">
      <c r="A552" s="663"/>
      <c r="B552" s="663"/>
      <c r="C552" s="663"/>
      <c r="D552" s="663"/>
      <c r="E552" s="663"/>
      <c r="F552" s="663"/>
      <c r="G552" s="663"/>
      <c r="H552" s="663"/>
      <c r="I552" s="663"/>
      <c r="J552" s="663"/>
      <c r="K552" s="663"/>
      <c r="L552" s="663"/>
      <c r="M552" s="663"/>
      <c r="N552" s="663"/>
      <c r="O552" s="663"/>
      <c r="P552" s="663"/>
      <c r="Q552" s="663"/>
      <c r="R552" s="663"/>
      <c r="S552" s="663"/>
      <c r="T552" s="663"/>
      <c r="U552" s="663"/>
      <c r="V552" s="663"/>
      <c r="W552" s="663"/>
      <c r="X552" s="663"/>
      <c r="Y552" s="663"/>
      <c r="Z552" s="663"/>
      <c r="AA552" s="663"/>
      <c r="AB552" s="663"/>
      <c r="AC552" s="663"/>
      <c r="AD552" s="663"/>
    </row>
    <row r="553" spans="1:30" ht="15.75" customHeight="1" x14ac:dyDescent="0.2">
      <c r="A553" s="663"/>
      <c r="B553" s="663"/>
      <c r="C553" s="663"/>
      <c r="D553" s="663"/>
      <c r="E553" s="663"/>
      <c r="F553" s="663"/>
      <c r="G553" s="663"/>
      <c r="H553" s="663"/>
      <c r="I553" s="663"/>
      <c r="J553" s="663"/>
      <c r="K553" s="663"/>
      <c r="L553" s="663"/>
      <c r="M553" s="663"/>
      <c r="N553" s="663"/>
      <c r="O553" s="663"/>
      <c r="P553" s="663"/>
      <c r="Q553" s="663"/>
      <c r="R553" s="663"/>
      <c r="S553" s="663"/>
      <c r="T553" s="663"/>
      <c r="U553" s="663"/>
      <c r="V553" s="663"/>
      <c r="W553" s="663"/>
      <c r="X553" s="663"/>
      <c r="Y553" s="663"/>
      <c r="Z553" s="663"/>
      <c r="AA553" s="663"/>
      <c r="AB553" s="663"/>
      <c r="AC553" s="663"/>
      <c r="AD553" s="663"/>
    </row>
    <row r="554" spans="1:30" ht="15.75" customHeight="1" x14ac:dyDescent="0.2">
      <c r="A554" s="663"/>
      <c r="B554" s="663"/>
      <c r="C554" s="663"/>
      <c r="D554" s="663"/>
      <c r="E554" s="663"/>
      <c r="F554" s="663"/>
      <c r="G554" s="663"/>
      <c r="H554" s="663"/>
      <c r="I554" s="663"/>
      <c r="J554" s="663"/>
      <c r="K554" s="663"/>
      <c r="L554" s="663"/>
      <c r="M554" s="663"/>
      <c r="N554" s="663"/>
      <c r="O554" s="663"/>
      <c r="P554" s="663"/>
      <c r="Q554" s="663"/>
      <c r="R554" s="663"/>
      <c r="S554" s="663"/>
      <c r="T554" s="663"/>
      <c r="U554" s="663"/>
      <c r="V554" s="663"/>
      <c r="W554" s="663"/>
      <c r="X554" s="663"/>
      <c r="Y554" s="663"/>
      <c r="Z554" s="663"/>
      <c r="AA554" s="663"/>
      <c r="AB554" s="663"/>
      <c r="AC554" s="663"/>
      <c r="AD554" s="663"/>
    </row>
    <row r="555" spans="1:30" ht="15.75" customHeight="1" x14ac:dyDescent="0.2">
      <c r="A555" s="663"/>
      <c r="B555" s="663"/>
      <c r="C555" s="663"/>
      <c r="D555" s="663"/>
      <c r="E555" s="663"/>
      <c r="F555" s="663"/>
      <c r="G555" s="663"/>
      <c r="H555" s="663"/>
      <c r="I555" s="663"/>
      <c r="J555" s="663"/>
      <c r="K555" s="663"/>
      <c r="L555" s="663"/>
      <c r="M555" s="663"/>
      <c r="N555" s="663"/>
      <c r="O555" s="663"/>
      <c r="P555" s="663"/>
      <c r="Q555" s="663"/>
      <c r="R555" s="663"/>
      <c r="S555" s="663"/>
      <c r="T555" s="663"/>
      <c r="U555" s="663"/>
      <c r="V555" s="663"/>
      <c r="W555" s="663"/>
      <c r="X555" s="663"/>
      <c r="Y555" s="663"/>
      <c r="Z555" s="663"/>
      <c r="AA555" s="663"/>
      <c r="AB555" s="663"/>
      <c r="AC555" s="663"/>
      <c r="AD555" s="663"/>
    </row>
    <row r="556" spans="1:30" ht="15.75" customHeight="1" x14ac:dyDescent="0.2">
      <c r="A556" s="663"/>
      <c r="B556" s="663"/>
      <c r="C556" s="663"/>
      <c r="D556" s="663"/>
      <c r="E556" s="663"/>
      <c r="F556" s="663"/>
      <c r="G556" s="663"/>
      <c r="H556" s="663"/>
      <c r="I556" s="663"/>
      <c r="J556" s="663"/>
      <c r="K556" s="663"/>
      <c r="L556" s="663"/>
      <c r="M556" s="663"/>
      <c r="N556" s="663"/>
      <c r="O556" s="663"/>
      <c r="P556" s="663"/>
      <c r="Q556" s="663"/>
      <c r="R556" s="663"/>
      <c r="S556" s="663"/>
      <c r="T556" s="663"/>
      <c r="U556" s="663"/>
      <c r="V556" s="663"/>
      <c r="W556" s="663"/>
      <c r="X556" s="663"/>
      <c r="Y556" s="663"/>
      <c r="Z556" s="663"/>
      <c r="AA556" s="663"/>
      <c r="AB556" s="663"/>
      <c r="AC556" s="663"/>
      <c r="AD556" s="663"/>
    </row>
    <row r="557" spans="1:30" ht="15.75" customHeight="1" x14ac:dyDescent="0.2">
      <c r="A557" s="663"/>
      <c r="B557" s="663"/>
      <c r="C557" s="663"/>
      <c r="D557" s="663"/>
      <c r="E557" s="663"/>
      <c r="F557" s="663"/>
      <c r="G557" s="663"/>
      <c r="H557" s="663"/>
      <c r="I557" s="663"/>
      <c r="J557" s="663"/>
      <c r="K557" s="663"/>
      <c r="L557" s="663"/>
      <c r="M557" s="663"/>
      <c r="N557" s="663"/>
      <c r="O557" s="663"/>
      <c r="P557" s="663"/>
      <c r="Q557" s="663"/>
      <c r="R557" s="663"/>
      <c r="S557" s="663"/>
      <c r="T557" s="663"/>
      <c r="U557" s="663"/>
      <c r="V557" s="663"/>
      <c r="W557" s="663"/>
      <c r="X557" s="663"/>
      <c r="Y557" s="663"/>
      <c r="Z557" s="663"/>
      <c r="AA557" s="663"/>
      <c r="AB557" s="663"/>
      <c r="AC557" s="663"/>
      <c r="AD557" s="663"/>
    </row>
    <row r="558" spans="1:30" ht="15.75" customHeight="1" x14ac:dyDescent="0.2">
      <c r="A558" s="663"/>
      <c r="B558" s="663"/>
      <c r="C558" s="663"/>
      <c r="D558" s="663"/>
      <c r="E558" s="663"/>
      <c r="F558" s="663"/>
      <c r="G558" s="663"/>
      <c r="H558" s="663"/>
      <c r="I558" s="663"/>
      <c r="J558" s="663"/>
      <c r="K558" s="663"/>
      <c r="L558" s="663"/>
      <c r="M558" s="663"/>
      <c r="N558" s="663"/>
      <c r="O558" s="663"/>
      <c r="P558" s="663"/>
      <c r="Q558" s="663"/>
      <c r="R558" s="663"/>
      <c r="S558" s="663"/>
      <c r="T558" s="663"/>
      <c r="U558" s="663"/>
      <c r="V558" s="663"/>
      <c r="W558" s="663"/>
      <c r="X558" s="663"/>
      <c r="Y558" s="663"/>
      <c r="Z558" s="663"/>
      <c r="AA558" s="663"/>
      <c r="AB558" s="663"/>
      <c r="AC558" s="663"/>
      <c r="AD558" s="663"/>
    </row>
    <row r="559" spans="1:30" ht="15.75" customHeight="1" x14ac:dyDescent="0.2">
      <c r="A559" s="663"/>
      <c r="B559" s="663"/>
      <c r="C559" s="663"/>
      <c r="D559" s="663"/>
      <c r="E559" s="663"/>
      <c r="F559" s="663"/>
      <c r="G559" s="663"/>
      <c r="H559" s="663"/>
      <c r="I559" s="663"/>
      <c r="J559" s="663"/>
      <c r="K559" s="663"/>
      <c r="L559" s="663"/>
      <c r="M559" s="663"/>
      <c r="N559" s="663"/>
      <c r="O559" s="663"/>
      <c r="P559" s="663"/>
      <c r="Q559" s="663"/>
      <c r="R559" s="663"/>
      <c r="S559" s="663"/>
      <c r="T559" s="663"/>
      <c r="U559" s="663"/>
      <c r="V559" s="663"/>
      <c r="W559" s="663"/>
      <c r="X559" s="663"/>
      <c r="Y559" s="663"/>
      <c r="Z559" s="663"/>
      <c r="AA559" s="663"/>
      <c r="AB559" s="663"/>
      <c r="AC559" s="663"/>
      <c r="AD559" s="663"/>
    </row>
    <row r="560" spans="1:30" ht="15.75" customHeight="1" x14ac:dyDescent="0.2">
      <c r="A560" s="663"/>
      <c r="B560" s="663"/>
      <c r="C560" s="663"/>
      <c r="D560" s="663"/>
      <c r="E560" s="663"/>
      <c r="F560" s="663"/>
      <c r="G560" s="663"/>
      <c r="H560" s="663"/>
      <c r="I560" s="663"/>
      <c r="J560" s="663"/>
      <c r="K560" s="663"/>
      <c r="L560" s="663"/>
      <c r="M560" s="663"/>
      <c r="N560" s="663"/>
      <c r="O560" s="663"/>
      <c r="P560" s="663"/>
      <c r="Q560" s="663"/>
      <c r="R560" s="663"/>
      <c r="S560" s="663"/>
      <c r="T560" s="663"/>
      <c r="U560" s="663"/>
      <c r="V560" s="663"/>
      <c r="W560" s="663"/>
      <c r="X560" s="663"/>
      <c r="Y560" s="663"/>
      <c r="Z560" s="663"/>
      <c r="AA560" s="663"/>
      <c r="AB560" s="663"/>
      <c r="AC560" s="663"/>
      <c r="AD560" s="663"/>
    </row>
    <row r="561" spans="1:30" ht="15.75" customHeight="1" x14ac:dyDescent="0.2">
      <c r="A561" s="663"/>
      <c r="B561" s="663"/>
      <c r="C561" s="663"/>
      <c r="D561" s="663"/>
      <c r="E561" s="663"/>
      <c r="F561" s="663"/>
      <c r="G561" s="663"/>
      <c r="H561" s="663"/>
      <c r="I561" s="663"/>
      <c r="J561" s="663"/>
      <c r="K561" s="663"/>
      <c r="L561" s="663"/>
      <c r="M561" s="663"/>
      <c r="N561" s="663"/>
      <c r="O561" s="663"/>
      <c r="P561" s="663"/>
      <c r="Q561" s="663"/>
      <c r="R561" s="663"/>
      <c r="S561" s="663"/>
      <c r="T561" s="663"/>
      <c r="U561" s="663"/>
      <c r="V561" s="663"/>
      <c r="W561" s="663"/>
      <c r="X561" s="663"/>
      <c r="Y561" s="663"/>
      <c r="Z561" s="663"/>
      <c r="AA561" s="663"/>
      <c r="AB561" s="663"/>
      <c r="AC561" s="663"/>
      <c r="AD561" s="663"/>
    </row>
    <row r="562" spans="1:30" ht="15.75" customHeight="1" x14ac:dyDescent="0.2">
      <c r="A562" s="663"/>
      <c r="B562" s="663"/>
      <c r="C562" s="663"/>
      <c r="D562" s="663"/>
      <c r="E562" s="663"/>
      <c r="F562" s="663"/>
      <c r="G562" s="663"/>
      <c r="H562" s="663"/>
      <c r="I562" s="663"/>
      <c r="J562" s="663"/>
      <c r="K562" s="663"/>
      <c r="L562" s="663"/>
      <c r="M562" s="663"/>
      <c r="N562" s="663"/>
      <c r="O562" s="663"/>
      <c r="P562" s="663"/>
      <c r="Q562" s="663"/>
      <c r="R562" s="663"/>
      <c r="S562" s="663"/>
      <c r="T562" s="663"/>
      <c r="U562" s="663"/>
      <c r="V562" s="663"/>
      <c r="W562" s="663"/>
      <c r="X562" s="663"/>
      <c r="Y562" s="663"/>
      <c r="Z562" s="663"/>
      <c r="AA562" s="663"/>
      <c r="AB562" s="663"/>
      <c r="AC562" s="663"/>
      <c r="AD562" s="663"/>
    </row>
    <row r="563" spans="1:30" ht="15.75" customHeight="1" x14ac:dyDescent="0.2">
      <c r="A563" s="663"/>
      <c r="B563" s="663"/>
      <c r="C563" s="663"/>
      <c r="D563" s="663"/>
      <c r="E563" s="663"/>
      <c r="F563" s="663"/>
      <c r="G563" s="663"/>
      <c r="H563" s="663"/>
      <c r="I563" s="663"/>
      <c r="J563" s="663"/>
      <c r="K563" s="663"/>
      <c r="L563" s="663"/>
      <c r="M563" s="663"/>
      <c r="N563" s="663"/>
      <c r="O563" s="663"/>
      <c r="P563" s="663"/>
      <c r="Q563" s="663"/>
      <c r="R563" s="663"/>
      <c r="S563" s="663"/>
      <c r="T563" s="663"/>
      <c r="U563" s="663"/>
      <c r="V563" s="663"/>
      <c r="W563" s="663"/>
      <c r="X563" s="663"/>
      <c r="Y563" s="663"/>
      <c r="Z563" s="663"/>
      <c r="AA563" s="663"/>
      <c r="AB563" s="663"/>
      <c r="AC563" s="663"/>
      <c r="AD563" s="663"/>
    </row>
    <row r="564" spans="1:30" ht="15.75" customHeight="1" x14ac:dyDescent="0.2">
      <c r="A564" s="663"/>
      <c r="B564" s="663"/>
      <c r="C564" s="663"/>
      <c r="D564" s="663"/>
      <c r="E564" s="663"/>
      <c r="F564" s="663"/>
      <c r="G564" s="663"/>
      <c r="H564" s="663"/>
      <c r="I564" s="663"/>
      <c r="J564" s="663"/>
      <c r="K564" s="663"/>
      <c r="L564" s="663"/>
      <c r="M564" s="663"/>
      <c r="N564" s="663"/>
      <c r="O564" s="663"/>
      <c r="P564" s="663"/>
      <c r="Q564" s="663"/>
      <c r="R564" s="663"/>
      <c r="S564" s="663"/>
      <c r="T564" s="663"/>
      <c r="U564" s="663"/>
      <c r="V564" s="663"/>
      <c r="W564" s="663"/>
      <c r="X564" s="663"/>
      <c r="Y564" s="663"/>
      <c r="Z564" s="663"/>
      <c r="AA564" s="663"/>
      <c r="AB564" s="663"/>
      <c r="AC564" s="663"/>
      <c r="AD564" s="663"/>
    </row>
    <row r="565" spans="1:30" ht="15.75" customHeight="1" x14ac:dyDescent="0.2">
      <c r="A565" s="663"/>
      <c r="B565" s="663"/>
      <c r="C565" s="663"/>
      <c r="D565" s="663"/>
      <c r="E565" s="663"/>
      <c r="F565" s="663"/>
      <c r="G565" s="663"/>
      <c r="H565" s="663"/>
      <c r="I565" s="663"/>
      <c r="J565" s="663"/>
      <c r="K565" s="663"/>
      <c r="L565" s="663"/>
      <c r="M565" s="663"/>
      <c r="N565" s="663"/>
      <c r="O565" s="663"/>
      <c r="P565" s="663"/>
      <c r="Q565" s="663"/>
      <c r="R565" s="663"/>
      <c r="S565" s="663"/>
      <c r="T565" s="663"/>
      <c r="U565" s="663"/>
      <c r="V565" s="663"/>
      <c r="W565" s="663"/>
      <c r="X565" s="663"/>
      <c r="Y565" s="663"/>
      <c r="Z565" s="663"/>
      <c r="AA565" s="663"/>
      <c r="AB565" s="663"/>
      <c r="AC565" s="663"/>
      <c r="AD565" s="663"/>
    </row>
    <row r="566" spans="1:30" ht="15.75" customHeight="1" x14ac:dyDescent="0.2">
      <c r="A566" s="663"/>
      <c r="B566" s="663"/>
      <c r="C566" s="663"/>
      <c r="D566" s="663"/>
      <c r="E566" s="663"/>
      <c r="F566" s="663"/>
      <c r="G566" s="663"/>
      <c r="H566" s="663"/>
      <c r="I566" s="663"/>
      <c r="J566" s="663"/>
      <c r="K566" s="663"/>
      <c r="L566" s="663"/>
      <c r="M566" s="663"/>
      <c r="N566" s="663"/>
      <c r="O566" s="663"/>
      <c r="P566" s="663"/>
      <c r="Q566" s="663"/>
      <c r="R566" s="663"/>
      <c r="S566" s="663"/>
      <c r="T566" s="663"/>
      <c r="U566" s="663"/>
      <c r="V566" s="663"/>
      <c r="W566" s="663"/>
      <c r="X566" s="663"/>
      <c r="Y566" s="663"/>
      <c r="Z566" s="663"/>
      <c r="AA566" s="663"/>
      <c r="AB566" s="663"/>
      <c r="AC566" s="663"/>
      <c r="AD566" s="663"/>
    </row>
    <row r="567" spans="1:30" ht="15.75" customHeight="1" x14ac:dyDescent="0.2">
      <c r="A567" s="663"/>
      <c r="B567" s="663"/>
      <c r="C567" s="663"/>
      <c r="D567" s="663"/>
      <c r="E567" s="663"/>
      <c r="F567" s="663"/>
      <c r="G567" s="663"/>
      <c r="H567" s="663"/>
      <c r="I567" s="663"/>
      <c r="J567" s="663"/>
      <c r="K567" s="663"/>
      <c r="L567" s="663"/>
      <c r="M567" s="663"/>
      <c r="N567" s="663"/>
      <c r="O567" s="663"/>
      <c r="P567" s="663"/>
      <c r="Q567" s="663"/>
      <c r="R567" s="663"/>
      <c r="S567" s="663"/>
      <c r="T567" s="663"/>
      <c r="U567" s="663"/>
      <c r="V567" s="663"/>
      <c r="W567" s="663"/>
      <c r="X567" s="663"/>
      <c r="Y567" s="663"/>
      <c r="Z567" s="663"/>
      <c r="AA567" s="663"/>
      <c r="AB567" s="663"/>
      <c r="AC567" s="663"/>
      <c r="AD567" s="663"/>
    </row>
    <row r="568" spans="1:30" ht="15.75" customHeight="1" x14ac:dyDescent="0.2">
      <c r="A568" s="663"/>
      <c r="B568" s="663"/>
      <c r="C568" s="663"/>
      <c r="D568" s="663"/>
      <c r="E568" s="663"/>
      <c r="F568" s="663"/>
      <c r="G568" s="663"/>
      <c r="H568" s="663"/>
      <c r="I568" s="663"/>
      <c r="J568" s="663"/>
      <c r="K568" s="663"/>
      <c r="L568" s="663"/>
      <c r="M568" s="663"/>
      <c r="N568" s="663"/>
      <c r="O568" s="663"/>
      <c r="P568" s="663"/>
      <c r="Q568" s="663"/>
      <c r="R568" s="663"/>
      <c r="S568" s="663"/>
      <c r="T568" s="663"/>
      <c r="U568" s="663"/>
      <c r="V568" s="663"/>
      <c r="W568" s="663"/>
      <c r="X568" s="663"/>
      <c r="Y568" s="663"/>
      <c r="Z568" s="663"/>
      <c r="AA568" s="663"/>
      <c r="AB568" s="663"/>
      <c r="AC568" s="663"/>
      <c r="AD568" s="663"/>
    </row>
    <row r="569" spans="1:30" ht="15.75" customHeight="1" x14ac:dyDescent="0.2">
      <c r="A569" s="663"/>
      <c r="B569" s="663"/>
      <c r="C569" s="663"/>
      <c r="D569" s="663"/>
      <c r="E569" s="663"/>
      <c r="F569" s="663"/>
      <c r="G569" s="663"/>
      <c r="H569" s="663"/>
      <c r="I569" s="663"/>
      <c r="J569" s="663"/>
      <c r="K569" s="663"/>
      <c r="L569" s="663"/>
      <c r="M569" s="663"/>
      <c r="N569" s="663"/>
      <c r="O569" s="663"/>
      <c r="P569" s="663"/>
      <c r="Q569" s="663"/>
      <c r="R569" s="663"/>
      <c r="S569" s="663"/>
      <c r="T569" s="663"/>
      <c r="U569" s="663"/>
      <c r="V569" s="663"/>
      <c r="W569" s="663"/>
      <c r="X569" s="663"/>
      <c r="Y569" s="663"/>
      <c r="Z569" s="663"/>
      <c r="AA569" s="663"/>
      <c r="AB569" s="663"/>
      <c r="AC569" s="663"/>
      <c r="AD569" s="663"/>
    </row>
    <row r="570" spans="1:30" ht="15.75" customHeight="1" x14ac:dyDescent="0.2">
      <c r="A570" s="663"/>
      <c r="B570" s="663"/>
      <c r="C570" s="663"/>
      <c r="D570" s="663"/>
      <c r="E570" s="663"/>
      <c r="F570" s="663"/>
      <c r="G570" s="663"/>
      <c r="H570" s="663"/>
      <c r="I570" s="663"/>
      <c r="J570" s="663"/>
      <c r="K570" s="663"/>
      <c r="L570" s="663"/>
      <c r="M570" s="663"/>
      <c r="N570" s="663"/>
      <c r="O570" s="663"/>
      <c r="P570" s="663"/>
      <c r="Q570" s="663"/>
      <c r="R570" s="663"/>
      <c r="S570" s="663"/>
      <c r="T570" s="663"/>
      <c r="U570" s="663"/>
      <c r="V570" s="663"/>
      <c r="W570" s="663"/>
      <c r="X570" s="663"/>
      <c r="Y570" s="663"/>
      <c r="Z570" s="663"/>
      <c r="AA570" s="663"/>
      <c r="AB570" s="663"/>
      <c r="AC570" s="663"/>
      <c r="AD570" s="663"/>
    </row>
    <row r="571" spans="1:30" ht="15.75" customHeight="1" x14ac:dyDescent="0.2">
      <c r="A571" s="663"/>
      <c r="B571" s="663"/>
      <c r="C571" s="663"/>
      <c r="D571" s="663"/>
      <c r="E571" s="663"/>
      <c r="F571" s="663"/>
      <c r="G571" s="663"/>
      <c r="H571" s="663"/>
      <c r="I571" s="663"/>
      <c r="J571" s="663"/>
      <c r="K571" s="663"/>
      <c r="L571" s="663"/>
      <c r="M571" s="663"/>
      <c r="N571" s="663"/>
      <c r="O571" s="663"/>
      <c r="P571" s="663"/>
      <c r="Q571" s="663"/>
      <c r="R571" s="663"/>
      <c r="S571" s="663"/>
      <c r="T571" s="663"/>
      <c r="U571" s="663"/>
      <c r="V571" s="663"/>
      <c r="W571" s="663"/>
      <c r="X571" s="663"/>
      <c r="Y571" s="663"/>
      <c r="Z571" s="663"/>
      <c r="AA571" s="663"/>
      <c r="AB571" s="663"/>
      <c r="AC571" s="663"/>
      <c r="AD571" s="663"/>
    </row>
    <row r="572" spans="1:30" ht="15.75" customHeight="1" x14ac:dyDescent="0.2">
      <c r="A572" s="663"/>
      <c r="B572" s="663"/>
      <c r="C572" s="663"/>
      <c r="D572" s="663"/>
      <c r="E572" s="663"/>
      <c r="F572" s="663"/>
      <c r="G572" s="663"/>
      <c r="H572" s="663"/>
      <c r="I572" s="663"/>
      <c r="J572" s="663"/>
      <c r="K572" s="663"/>
      <c r="L572" s="663"/>
      <c r="M572" s="663"/>
      <c r="N572" s="663"/>
      <c r="O572" s="663"/>
      <c r="P572" s="663"/>
      <c r="Q572" s="663"/>
      <c r="R572" s="663"/>
      <c r="S572" s="663"/>
      <c r="T572" s="663"/>
      <c r="U572" s="663"/>
      <c r="V572" s="663"/>
      <c r="W572" s="663"/>
      <c r="X572" s="663"/>
      <c r="Y572" s="663"/>
      <c r="Z572" s="663"/>
      <c r="AA572" s="663"/>
      <c r="AB572" s="663"/>
      <c r="AC572" s="663"/>
      <c r="AD572" s="663"/>
    </row>
    <row r="573" spans="1:30" ht="15.75" customHeight="1" x14ac:dyDescent="0.2">
      <c r="A573" s="663"/>
      <c r="B573" s="663"/>
      <c r="C573" s="663"/>
      <c r="D573" s="663"/>
      <c r="E573" s="663"/>
      <c r="F573" s="663"/>
      <c r="G573" s="663"/>
      <c r="H573" s="663"/>
      <c r="I573" s="663"/>
      <c r="J573" s="663"/>
      <c r="K573" s="663"/>
      <c r="L573" s="663"/>
      <c r="M573" s="663"/>
      <c r="N573" s="663"/>
      <c r="O573" s="663"/>
      <c r="P573" s="663"/>
      <c r="Q573" s="663"/>
      <c r="R573" s="663"/>
      <c r="S573" s="663"/>
      <c r="T573" s="663"/>
      <c r="U573" s="663"/>
      <c r="V573" s="663"/>
      <c r="W573" s="663"/>
      <c r="X573" s="663"/>
      <c r="Y573" s="663"/>
      <c r="Z573" s="663"/>
      <c r="AA573" s="663"/>
      <c r="AB573" s="663"/>
      <c r="AC573" s="663"/>
      <c r="AD573" s="663"/>
    </row>
    <row r="574" spans="1:30" ht="15.75" customHeight="1" x14ac:dyDescent="0.2">
      <c r="A574" s="663"/>
      <c r="B574" s="663"/>
      <c r="C574" s="663"/>
      <c r="D574" s="663"/>
      <c r="E574" s="663"/>
      <c r="F574" s="663"/>
      <c r="G574" s="663"/>
      <c r="H574" s="663"/>
      <c r="I574" s="663"/>
      <c r="J574" s="663"/>
      <c r="K574" s="663"/>
      <c r="L574" s="663"/>
      <c r="M574" s="663"/>
      <c r="N574" s="663"/>
      <c r="O574" s="663"/>
      <c r="P574" s="663"/>
      <c r="Q574" s="663"/>
      <c r="R574" s="663"/>
      <c r="S574" s="663"/>
      <c r="T574" s="663"/>
      <c r="U574" s="663"/>
      <c r="V574" s="663"/>
      <c r="W574" s="663"/>
      <c r="X574" s="663"/>
      <c r="Y574" s="663"/>
      <c r="Z574" s="663"/>
      <c r="AA574" s="663"/>
      <c r="AB574" s="663"/>
      <c r="AC574" s="663"/>
      <c r="AD574" s="663"/>
    </row>
    <row r="575" spans="1:30" ht="15.75" customHeight="1" x14ac:dyDescent="0.2">
      <c r="A575" s="663"/>
      <c r="B575" s="663"/>
      <c r="C575" s="663"/>
      <c r="D575" s="663"/>
      <c r="E575" s="663"/>
      <c r="F575" s="663"/>
      <c r="G575" s="663"/>
      <c r="H575" s="663"/>
      <c r="I575" s="663"/>
      <c r="J575" s="663"/>
      <c r="K575" s="663"/>
      <c r="L575" s="663"/>
      <c r="M575" s="663"/>
      <c r="N575" s="663"/>
      <c r="O575" s="663"/>
      <c r="P575" s="663"/>
      <c r="Q575" s="663"/>
      <c r="R575" s="663"/>
      <c r="S575" s="663"/>
      <c r="T575" s="663"/>
      <c r="U575" s="663"/>
      <c r="V575" s="663"/>
      <c r="W575" s="663"/>
      <c r="X575" s="663"/>
      <c r="Y575" s="663"/>
      <c r="Z575" s="663"/>
      <c r="AA575" s="663"/>
      <c r="AB575" s="663"/>
      <c r="AC575" s="663"/>
      <c r="AD575" s="663"/>
    </row>
    <row r="576" spans="1:30" ht="15.75" customHeight="1" x14ac:dyDescent="0.2">
      <c r="A576" s="663"/>
      <c r="B576" s="663"/>
      <c r="C576" s="663"/>
      <c r="D576" s="663"/>
      <c r="E576" s="663"/>
      <c r="F576" s="663"/>
      <c r="G576" s="663"/>
      <c r="H576" s="663"/>
      <c r="I576" s="663"/>
      <c r="J576" s="663"/>
      <c r="K576" s="663"/>
      <c r="L576" s="663"/>
      <c r="M576" s="663"/>
      <c r="N576" s="663"/>
      <c r="O576" s="663"/>
      <c r="P576" s="663"/>
      <c r="Q576" s="663"/>
      <c r="R576" s="663"/>
      <c r="S576" s="663"/>
      <c r="T576" s="663"/>
      <c r="U576" s="663"/>
      <c r="V576" s="663"/>
      <c r="W576" s="663"/>
      <c r="X576" s="663"/>
      <c r="Y576" s="663"/>
      <c r="Z576" s="663"/>
      <c r="AA576" s="663"/>
      <c r="AB576" s="663"/>
      <c r="AC576" s="663"/>
      <c r="AD576" s="663"/>
    </row>
    <row r="577" spans="1:30" ht="15.75" customHeight="1" x14ac:dyDescent="0.2">
      <c r="A577" s="663"/>
      <c r="B577" s="663"/>
      <c r="C577" s="663"/>
      <c r="D577" s="663"/>
      <c r="E577" s="663"/>
      <c r="F577" s="663"/>
      <c r="G577" s="663"/>
      <c r="H577" s="663"/>
      <c r="I577" s="663"/>
      <c r="J577" s="663"/>
      <c r="K577" s="663"/>
      <c r="L577" s="663"/>
      <c r="M577" s="663"/>
      <c r="N577" s="663"/>
      <c r="O577" s="663"/>
      <c r="P577" s="663"/>
      <c r="Q577" s="663"/>
      <c r="R577" s="663"/>
      <c r="S577" s="663"/>
      <c r="T577" s="663"/>
      <c r="U577" s="663"/>
      <c r="V577" s="663"/>
      <c r="W577" s="663"/>
      <c r="X577" s="663"/>
      <c r="Y577" s="663"/>
      <c r="Z577" s="663"/>
      <c r="AA577" s="663"/>
      <c r="AB577" s="663"/>
      <c r="AC577" s="663"/>
      <c r="AD577" s="663"/>
    </row>
    <row r="578" spans="1:30" ht="15.75" customHeight="1" x14ac:dyDescent="0.2">
      <c r="A578" s="663"/>
      <c r="B578" s="663"/>
      <c r="C578" s="663"/>
      <c r="D578" s="663"/>
      <c r="E578" s="663"/>
      <c r="F578" s="663"/>
      <c r="G578" s="663"/>
      <c r="H578" s="663"/>
      <c r="I578" s="663"/>
      <c r="J578" s="663"/>
      <c r="K578" s="663"/>
      <c r="L578" s="663"/>
      <c r="M578" s="663"/>
      <c r="N578" s="663"/>
      <c r="O578" s="663"/>
      <c r="P578" s="663"/>
      <c r="Q578" s="663"/>
      <c r="R578" s="663"/>
      <c r="S578" s="663"/>
      <c r="T578" s="663"/>
      <c r="U578" s="663"/>
      <c r="V578" s="663"/>
      <c r="W578" s="663"/>
      <c r="X578" s="663"/>
      <c r="Y578" s="663"/>
      <c r="Z578" s="663"/>
      <c r="AA578" s="663"/>
      <c r="AB578" s="663"/>
      <c r="AC578" s="663"/>
      <c r="AD578" s="663"/>
    </row>
    <row r="579" spans="1:30" ht="15.75" customHeight="1" x14ac:dyDescent="0.2">
      <c r="A579" s="663"/>
      <c r="B579" s="663"/>
      <c r="C579" s="663"/>
      <c r="D579" s="663"/>
      <c r="E579" s="663"/>
      <c r="F579" s="663"/>
      <c r="G579" s="663"/>
      <c r="H579" s="663"/>
      <c r="I579" s="663"/>
      <c r="J579" s="663"/>
      <c r="K579" s="663"/>
      <c r="L579" s="663"/>
      <c r="M579" s="663"/>
      <c r="N579" s="663"/>
      <c r="O579" s="663"/>
      <c r="P579" s="663"/>
      <c r="Q579" s="663"/>
      <c r="R579" s="663"/>
      <c r="S579" s="663"/>
      <c r="T579" s="663"/>
      <c r="U579" s="663"/>
      <c r="V579" s="663"/>
      <c r="W579" s="663"/>
      <c r="X579" s="663"/>
      <c r="Y579" s="663"/>
      <c r="Z579" s="663"/>
      <c r="AA579" s="663"/>
      <c r="AB579" s="663"/>
      <c r="AC579" s="663"/>
      <c r="AD579" s="663"/>
    </row>
    <row r="580" spans="1:30" ht="15.75" customHeight="1" x14ac:dyDescent="0.2">
      <c r="A580" s="663"/>
      <c r="B580" s="663"/>
      <c r="C580" s="663"/>
      <c r="D580" s="663"/>
      <c r="E580" s="663"/>
      <c r="F580" s="663"/>
      <c r="G580" s="663"/>
      <c r="H580" s="663"/>
      <c r="I580" s="663"/>
      <c r="J580" s="663"/>
      <c r="K580" s="663"/>
      <c r="L580" s="663"/>
      <c r="M580" s="663"/>
      <c r="N580" s="663"/>
      <c r="O580" s="663"/>
      <c r="P580" s="663"/>
      <c r="Q580" s="663"/>
      <c r="R580" s="663"/>
      <c r="S580" s="663"/>
      <c r="T580" s="663"/>
      <c r="U580" s="663"/>
      <c r="V580" s="663"/>
      <c r="W580" s="663"/>
      <c r="X580" s="663"/>
      <c r="Y580" s="663"/>
      <c r="Z580" s="663"/>
      <c r="AA580" s="663"/>
      <c r="AB580" s="663"/>
      <c r="AC580" s="663"/>
      <c r="AD580" s="663"/>
    </row>
    <row r="581" spans="1:30" ht="15.75" customHeight="1" x14ac:dyDescent="0.2">
      <c r="A581" s="663"/>
      <c r="B581" s="663"/>
      <c r="C581" s="663"/>
      <c r="D581" s="663"/>
      <c r="E581" s="663"/>
      <c r="F581" s="663"/>
      <c r="G581" s="663"/>
      <c r="H581" s="663"/>
      <c r="I581" s="663"/>
      <c r="J581" s="663"/>
      <c r="K581" s="663"/>
      <c r="L581" s="663"/>
      <c r="M581" s="663"/>
      <c r="N581" s="663"/>
      <c r="O581" s="663"/>
      <c r="P581" s="663"/>
      <c r="Q581" s="663"/>
      <c r="R581" s="663"/>
      <c r="S581" s="663"/>
      <c r="T581" s="663"/>
      <c r="U581" s="663"/>
      <c r="V581" s="663"/>
      <c r="W581" s="663"/>
      <c r="X581" s="663"/>
      <c r="Y581" s="663"/>
      <c r="Z581" s="663"/>
      <c r="AA581" s="663"/>
      <c r="AB581" s="663"/>
      <c r="AC581" s="663"/>
      <c r="AD581" s="663"/>
    </row>
    <row r="582" spans="1:30" ht="15.75" customHeight="1" x14ac:dyDescent="0.2">
      <c r="A582" s="663"/>
      <c r="B582" s="663"/>
      <c r="C582" s="663"/>
      <c r="D582" s="663"/>
      <c r="E582" s="663"/>
      <c r="F582" s="663"/>
      <c r="G582" s="663"/>
      <c r="H582" s="663"/>
      <c r="I582" s="663"/>
      <c r="J582" s="663"/>
      <c r="K582" s="663"/>
      <c r="L582" s="663"/>
      <c r="M582" s="663"/>
      <c r="N582" s="663"/>
      <c r="O582" s="663"/>
      <c r="P582" s="663"/>
      <c r="Q582" s="663"/>
      <c r="R582" s="663"/>
      <c r="S582" s="663"/>
      <c r="T582" s="663"/>
      <c r="U582" s="663"/>
      <c r="V582" s="663"/>
      <c r="W582" s="663"/>
      <c r="X582" s="663"/>
      <c r="Y582" s="663"/>
      <c r="Z582" s="663"/>
      <c r="AA582" s="663"/>
      <c r="AB582" s="663"/>
      <c r="AC582" s="663"/>
      <c r="AD582" s="663"/>
    </row>
    <row r="583" spans="1:30" ht="15.75" customHeight="1" x14ac:dyDescent="0.2">
      <c r="A583" s="663"/>
      <c r="B583" s="663"/>
      <c r="C583" s="663"/>
      <c r="D583" s="663"/>
      <c r="E583" s="663"/>
      <c r="F583" s="663"/>
      <c r="G583" s="663"/>
      <c r="H583" s="663"/>
      <c r="I583" s="663"/>
      <c r="J583" s="663"/>
      <c r="K583" s="663"/>
      <c r="L583" s="663"/>
      <c r="M583" s="663"/>
      <c r="N583" s="663"/>
      <c r="O583" s="663"/>
      <c r="P583" s="663"/>
      <c r="Q583" s="663"/>
      <c r="R583" s="663"/>
      <c r="S583" s="663"/>
      <c r="T583" s="663"/>
      <c r="U583" s="663"/>
      <c r="V583" s="663"/>
      <c r="W583" s="663"/>
      <c r="X583" s="663"/>
      <c r="Y583" s="663"/>
      <c r="Z583" s="663"/>
      <c r="AA583" s="663"/>
      <c r="AB583" s="663"/>
      <c r="AC583" s="663"/>
      <c r="AD583" s="663"/>
    </row>
    <row r="584" spans="1:30" ht="15.75" customHeight="1" x14ac:dyDescent="0.2">
      <c r="A584" s="663"/>
      <c r="B584" s="663"/>
      <c r="C584" s="663"/>
      <c r="D584" s="663"/>
      <c r="E584" s="663"/>
      <c r="F584" s="663"/>
      <c r="G584" s="663"/>
      <c r="H584" s="663"/>
      <c r="I584" s="663"/>
      <c r="J584" s="663"/>
      <c r="K584" s="663"/>
      <c r="L584" s="663"/>
      <c r="M584" s="663"/>
      <c r="N584" s="663"/>
      <c r="O584" s="663"/>
      <c r="P584" s="663"/>
      <c r="Q584" s="663"/>
      <c r="R584" s="663"/>
      <c r="S584" s="663"/>
      <c r="T584" s="663"/>
      <c r="U584" s="663"/>
      <c r="V584" s="663"/>
      <c r="W584" s="663"/>
      <c r="X584" s="663"/>
      <c r="Y584" s="663"/>
      <c r="Z584" s="663"/>
      <c r="AA584" s="663"/>
      <c r="AB584" s="663"/>
      <c r="AC584" s="663"/>
      <c r="AD584" s="663"/>
    </row>
    <row r="585" spans="1:30" ht="15.75" customHeight="1" x14ac:dyDescent="0.2">
      <c r="A585" s="663"/>
      <c r="B585" s="663"/>
      <c r="C585" s="663"/>
      <c r="D585" s="663"/>
      <c r="E585" s="663"/>
      <c r="F585" s="663"/>
      <c r="G585" s="663"/>
      <c r="H585" s="663"/>
      <c r="I585" s="663"/>
      <c r="J585" s="663"/>
      <c r="K585" s="663"/>
      <c r="L585" s="663"/>
      <c r="M585" s="663"/>
      <c r="N585" s="663"/>
      <c r="O585" s="663"/>
      <c r="P585" s="663"/>
      <c r="Q585" s="663"/>
      <c r="R585" s="663"/>
      <c r="S585" s="663"/>
      <c r="T585" s="663"/>
      <c r="U585" s="663"/>
      <c r="V585" s="663"/>
      <c r="W585" s="663"/>
      <c r="X585" s="663"/>
      <c r="Y585" s="663"/>
      <c r="Z585" s="663"/>
      <c r="AA585" s="663"/>
      <c r="AB585" s="663"/>
      <c r="AC585" s="663"/>
      <c r="AD585" s="663"/>
    </row>
    <row r="586" spans="1:30" ht="15.75" customHeight="1" x14ac:dyDescent="0.2">
      <c r="A586" s="663"/>
      <c r="B586" s="663"/>
      <c r="C586" s="663"/>
      <c r="D586" s="663"/>
      <c r="E586" s="663"/>
      <c r="F586" s="663"/>
      <c r="G586" s="663"/>
      <c r="H586" s="663"/>
      <c r="I586" s="663"/>
      <c r="J586" s="663"/>
      <c r="K586" s="663"/>
      <c r="L586" s="663"/>
      <c r="M586" s="663"/>
      <c r="N586" s="663"/>
      <c r="O586" s="663"/>
      <c r="P586" s="663"/>
      <c r="Q586" s="663"/>
      <c r="R586" s="663"/>
      <c r="S586" s="663"/>
      <c r="T586" s="663"/>
      <c r="U586" s="663"/>
      <c r="V586" s="663"/>
      <c r="W586" s="663"/>
      <c r="X586" s="663"/>
      <c r="Y586" s="663"/>
      <c r="Z586" s="663"/>
      <c r="AA586" s="663"/>
      <c r="AB586" s="663"/>
      <c r="AC586" s="663"/>
      <c r="AD586" s="663"/>
    </row>
    <row r="587" spans="1:30" ht="15.75" customHeight="1" x14ac:dyDescent="0.2">
      <c r="A587" s="663"/>
      <c r="B587" s="663"/>
      <c r="C587" s="663"/>
      <c r="D587" s="663"/>
      <c r="E587" s="663"/>
      <c r="F587" s="663"/>
      <c r="G587" s="663"/>
      <c r="H587" s="663"/>
      <c r="I587" s="663"/>
      <c r="J587" s="663"/>
      <c r="K587" s="663"/>
      <c r="L587" s="663"/>
      <c r="M587" s="663"/>
      <c r="N587" s="663"/>
      <c r="O587" s="663"/>
      <c r="P587" s="663"/>
      <c r="Q587" s="663"/>
      <c r="R587" s="663"/>
      <c r="S587" s="663"/>
      <c r="T587" s="663"/>
      <c r="U587" s="663"/>
      <c r="V587" s="663"/>
      <c r="W587" s="663"/>
      <c r="X587" s="663"/>
      <c r="Y587" s="663"/>
      <c r="Z587" s="663"/>
      <c r="AA587" s="663"/>
      <c r="AB587" s="663"/>
      <c r="AC587" s="663"/>
      <c r="AD587" s="663"/>
    </row>
    <row r="588" spans="1:30" ht="15.75" customHeight="1" x14ac:dyDescent="0.2">
      <c r="A588" s="663"/>
      <c r="B588" s="663"/>
      <c r="C588" s="663"/>
      <c r="D588" s="663"/>
      <c r="E588" s="663"/>
      <c r="F588" s="663"/>
      <c r="G588" s="663"/>
      <c r="H588" s="663"/>
      <c r="I588" s="663"/>
      <c r="J588" s="663"/>
      <c r="K588" s="663"/>
      <c r="L588" s="663"/>
      <c r="M588" s="663"/>
      <c r="N588" s="663"/>
      <c r="O588" s="663"/>
      <c r="P588" s="663"/>
      <c r="Q588" s="663"/>
      <c r="R588" s="663"/>
      <c r="S588" s="663"/>
      <c r="T588" s="663"/>
      <c r="U588" s="663"/>
      <c r="V588" s="663"/>
      <c r="W588" s="663"/>
      <c r="X588" s="663"/>
      <c r="Y588" s="663"/>
      <c r="Z588" s="663"/>
      <c r="AA588" s="663"/>
      <c r="AB588" s="663"/>
      <c r="AC588" s="663"/>
      <c r="AD588" s="663"/>
    </row>
    <row r="589" spans="1:30" ht="15.75" customHeight="1" x14ac:dyDescent="0.2">
      <c r="A589" s="663"/>
      <c r="B589" s="663"/>
      <c r="C589" s="663"/>
      <c r="D589" s="663"/>
      <c r="E589" s="663"/>
      <c r="F589" s="663"/>
      <c r="G589" s="663"/>
      <c r="H589" s="663"/>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row>
    <row r="590" spans="1:30" ht="15.75" customHeight="1" x14ac:dyDescent="0.2">
      <c r="A590" s="663"/>
      <c r="B590" s="663"/>
      <c r="C590" s="663"/>
      <c r="D590" s="663"/>
      <c r="E590" s="663"/>
      <c r="F590" s="663"/>
      <c r="G590" s="663"/>
      <c r="H590" s="663"/>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row>
    <row r="591" spans="1:30" ht="15.75" customHeight="1" x14ac:dyDescent="0.2">
      <c r="A591" s="663"/>
      <c r="B591" s="663"/>
      <c r="C591" s="663"/>
      <c r="D591" s="663"/>
      <c r="E591" s="663"/>
      <c r="F591" s="663"/>
      <c r="G591" s="663"/>
      <c r="H591" s="663"/>
      <c r="I591" s="663"/>
      <c r="J591" s="663"/>
      <c r="K591" s="663"/>
      <c r="L591" s="663"/>
      <c r="M591" s="663"/>
      <c r="N591" s="663"/>
      <c r="O591" s="663"/>
      <c r="P591" s="663"/>
      <c r="Q591" s="663"/>
      <c r="R591" s="663"/>
      <c r="S591" s="663"/>
      <c r="T591" s="663"/>
      <c r="U591" s="663"/>
      <c r="V591" s="663"/>
      <c r="W591" s="663"/>
      <c r="X591" s="663"/>
      <c r="Y591" s="663"/>
      <c r="Z591" s="663"/>
      <c r="AA591" s="663"/>
      <c r="AB591" s="663"/>
      <c r="AC591" s="663"/>
      <c r="AD591" s="663"/>
    </row>
    <row r="592" spans="1:30" ht="15.75" customHeight="1" x14ac:dyDescent="0.2">
      <c r="A592" s="663"/>
      <c r="B592" s="663"/>
      <c r="C592" s="663"/>
      <c r="D592" s="663"/>
      <c r="E592" s="663"/>
      <c r="F592" s="663"/>
      <c r="G592" s="663"/>
      <c r="H592" s="663"/>
      <c r="I592" s="663"/>
      <c r="J592" s="663"/>
      <c r="K592" s="663"/>
      <c r="L592" s="663"/>
      <c r="M592" s="663"/>
      <c r="N592" s="663"/>
      <c r="O592" s="663"/>
      <c r="P592" s="663"/>
      <c r="Q592" s="663"/>
      <c r="R592" s="663"/>
      <c r="S592" s="663"/>
      <c r="T592" s="663"/>
      <c r="U592" s="663"/>
      <c r="V592" s="663"/>
      <c r="W592" s="663"/>
      <c r="X592" s="663"/>
      <c r="Y592" s="663"/>
      <c r="Z592" s="663"/>
      <c r="AA592" s="663"/>
      <c r="AB592" s="663"/>
      <c r="AC592" s="663"/>
      <c r="AD592" s="663"/>
    </row>
    <row r="593" spans="1:30" ht="15.75" customHeight="1" x14ac:dyDescent="0.2">
      <c r="A593" s="663"/>
      <c r="B593" s="663"/>
      <c r="C593" s="663"/>
      <c r="D593" s="663"/>
      <c r="E593" s="663"/>
      <c r="F593" s="663"/>
      <c r="G593" s="663"/>
      <c r="H593" s="663"/>
      <c r="I593" s="663"/>
      <c r="J593" s="663"/>
      <c r="K593" s="663"/>
      <c r="L593" s="663"/>
      <c r="M593" s="663"/>
      <c r="N593" s="663"/>
      <c r="O593" s="663"/>
      <c r="P593" s="663"/>
      <c r="Q593" s="663"/>
      <c r="R593" s="663"/>
      <c r="S593" s="663"/>
      <c r="T593" s="663"/>
      <c r="U593" s="663"/>
      <c r="V593" s="663"/>
      <c r="W593" s="663"/>
      <c r="X593" s="663"/>
      <c r="Y593" s="663"/>
      <c r="Z593" s="663"/>
      <c r="AA593" s="663"/>
      <c r="AB593" s="663"/>
      <c r="AC593" s="663"/>
      <c r="AD593" s="663"/>
    </row>
    <row r="594" spans="1:30" ht="15.75" customHeight="1" x14ac:dyDescent="0.2">
      <c r="A594" s="663"/>
      <c r="B594" s="663"/>
      <c r="C594" s="663"/>
      <c r="D594" s="663"/>
      <c r="E594" s="663"/>
      <c r="F594" s="663"/>
      <c r="G594" s="663"/>
      <c r="H594" s="663"/>
      <c r="I594" s="663"/>
      <c r="J594" s="663"/>
      <c r="K594" s="663"/>
      <c r="L594" s="663"/>
      <c r="M594" s="663"/>
      <c r="N594" s="663"/>
      <c r="O594" s="663"/>
      <c r="P594" s="663"/>
      <c r="Q594" s="663"/>
      <c r="R594" s="663"/>
      <c r="S594" s="663"/>
      <c r="T594" s="663"/>
      <c r="U594" s="663"/>
      <c r="V594" s="663"/>
      <c r="W594" s="663"/>
      <c r="X594" s="663"/>
      <c r="Y594" s="663"/>
      <c r="Z594" s="663"/>
      <c r="AA594" s="663"/>
      <c r="AB594" s="663"/>
      <c r="AC594" s="663"/>
      <c r="AD594" s="663"/>
    </row>
    <row r="595" spans="1:30" ht="15.75" customHeight="1" x14ac:dyDescent="0.2">
      <c r="A595" s="663"/>
      <c r="B595" s="663"/>
      <c r="C595" s="663"/>
      <c r="D595" s="663"/>
      <c r="E595" s="663"/>
      <c r="F595" s="663"/>
      <c r="G595" s="663"/>
      <c r="H595" s="663"/>
      <c r="I595" s="663"/>
      <c r="J595" s="663"/>
      <c r="K595" s="663"/>
      <c r="L595" s="663"/>
      <c r="M595" s="663"/>
      <c r="N595" s="663"/>
      <c r="O595" s="663"/>
      <c r="P595" s="663"/>
      <c r="Q595" s="663"/>
      <c r="R595" s="663"/>
      <c r="S595" s="663"/>
      <c r="T595" s="663"/>
      <c r="U595" s="663"/>
      <c r="V595" s="663"/>
      <c r="W595" s="663"/>
      <c r="X595" s="663"/>
      <c r="Y595" s="663"/>
      <c r="Z595" s="663"/>
      <c r="AA595" s="663"/>
      <c r="AB595" s="663"/>
      <c r="AC595" s="663"/>
      <c r="AD595" s="663"/>
    </row>
    <row r="596" spans="1:30" ht="15.75" customHeight="1" x14ac:dyDescent="0.2">
      <c r="A596" s="663"/>
      <c r="B596" s="663"/>
      <c r="C596" s="663"/>
      <c r="D596" s="663"/>
      <c r="E596" s="663"/>
      <c r="F596" s="663"/>
      <c r="G596" s="663"/>
      <c r="H596" s="663"/>
      <c r="I596" s="663"/>
      <c r="J596" s="663"/>
      <c r="K596" s="663"/>
      <c r="L596" s="663"/>
      <c r="M596" s="663"/>
      <c r="N596" s="663"/>
      <c r="O596" s="663"/>
      <c r="P596" s="663"/>
      <c r="Q596" s="663"/>
      <c r="R596" s="663"/>
      <c r="S596" s="663"/>
      <c r="T596" s="663"/>
      <c r="U596" s="663"/>
      <c r="V596" s="663"/>
      <c r="W596" s="663"/>
      <c r="X596" s="663"/>
      <c r="Y596" s="663"/>
      <c r="Z596" s="663"/>
      <c r="AA596" s="663"/>
      <c r="AB596" s="663"/>
      <c r="AC596" s="663"/>
      <c r="AD596" s="663"/>
    </row>
    <row r="597" spans="1:30" ht="15.75" customHeight="1" x14ac:dyDescent="0.2">
      <c r="A597" s="663"/>
      <c r="B597" s="663"/>
      <c r="C597" s="663"/>
      <c r="D597" s="663"/>
      <c r="E597" s="663"/>
      <c r="F597" s="663"/>
      <c r="G597" s="663"/>
      <c r="H597" s="663"/>
      <c r="I597" s="663"/>
      <c r="J597" s="663"/>
      <c r="K597" s="663"/>
      <c r="L597" s="663"/>
      <c r="M597" s="663"/>
      <c r="N597" s="663"/>
      <c r="O597" s="663"/>
      <c r="P597" s="663"/>
      <c r="Q597" s="663"/>
      <c r="R597" s="663"/>
      <c r="S597" s="663"/>
      <c r="T597" s="663"/>
      <c r="U597" s="663"/>
      <c r="V597" s="663"/>
      <c r="W597" s="663"/>
      <c r="X597" s="663"/>
      <c r="Y597" s="663"/>
      <c r="Z597" s="663"/>
      <c r="AA597" s="663"/>
      <c r="AB597" s="663"/>
      <c r="AC597" s="663"/>
      <c r="AD597" s="663"/>
    </row>
    <row r="598" spans="1:30" ht="15.75" customHeight="1" x14ac:dyDescent="0.2">
      <c r="A598" s="663"/>
      <c r="B598" s="663"/>
      <c r="C598" s="663"/>
      <c r="D598" s="663"/>
      <c r="E598" s="663"/>
      <c r="F598" s="663"/>
      <c r="G598" s="663"/>
      <c r="H598" s="663"/>
      <c r="I598" s="663"/>
      <c r="J598" s="663"/>
      <c r="K598" s="663"/>
      <c r="L598" s="663"/>
      <c r="M598" s="663"/>
      <c r="N598" s="663"/>
      <c r="O598" s="663"/>
      <c r="P598" s="663"/>
      <c r="Q598" s="663"/>
      <c r="R598" s="663"/>
      <c r="S598" s="663"/>
      <c r="T598" s="663"/>
      <c r="U598" s="663"/>
      <c r="V598" s="663"/>
      <c r="W598" s="663"/>
      <c r="X598" s="663"/>
      <c r="Y598" s="663"/>
      <c r="Z598" s="663"/>
      <c r="AA598" s="663"/>
      <c r="AB598" s="663"/>
      <c r="AC598" s="663"/>
      <c r="AD598" s="663"/>
    </row>
    <row r="599" spans="1:30" ht="15.75" customHeight="1" x14ac:dyDescent="0.2">
      <c r="A599" s="663"/>
      <c r="B599" s="663"/>
      <c r="C599" s="663"/>
      <c r="D599" s="663"/>
      <c r="E599" s="663"/>
      <c r="F599" s="663"/>
      <c r="G599" s="663"/>
      <c r="H599" s="663"/>
      <c r="I599" s="663"/>
      <c r="J599" s="663"/>
      <c r="K599" s="663"/>
      <c r="L599" s="663"/>
      <c r="M599" s="663"/>
      <c r="N599" s="663"/>
      <c r="O599" s="663"/>
      <c r="P599" s="663"/>
      <c r="Q599" s="663"/>
      <c r="R599" s="663"/>
      <c r="S599" s="663"/>
      <c r="T599" s="663"/>
      <c r="U599" s="663"/>
      <c r="V599" s="663"/>
      <c r="W599" s="663"/>
      <c r="X599" s="663"/>
      <c r="Y599" s="663"/>
      <c r="Z599" s="663"/>
      <c r="AA599" s="663"/>
      <c r="AB599" s="663"/>
      <c r="AC599" s="663"/>
      <c r="AD599" s="663"/>
    </row>
    <row r="600" spans="1:30" ht="15.75" customHeight="1" x14ac:dyDescent="0.2">
      <c r="A600" s="663"/>
      <c r="B600" s="663"/>
      <c r="C600" s="663"/>
      <c r="D600" s="663"/>
      <c r="E600" s="663"/>
      <c r="F600" s="663"/>
      <c r="G600" s="663"/>
      <c r="H600" s="663"/>
      <c r="I600" s="663"/>
      <c r="J600" s="663"/>
      <c r="K600" s="663"/>
      <c r="L600" s="663"/>
      <c r="M600" s="663"/>
      <c r="N600" s="663"/>
      <c r="O600" s="663"/>
      <c r="P600" s="663"/>
      <c r="Q600" s="663"/>
      <c r="R600" s="663"/>
      <c r="S600" s="663"/>
      <c r="T600" s="663"/>
      <c r="U600" s="663"/>
      <c r="V600" s="663"/>
      <c r="W600" s="663"/>
      <c r="X600" s="663"/>
      <c r="Y600" s="663"/>
      <c r="Z600" s="663"/>
      <c r="AA600" s="663"/>
      <c r="AB600" s="663"/>
      <c r="AC600" s="663"/>
      <c r="AD600" s="663"/>
    </row>
    <row r="601" spans="1:30" ht="15.75" customHeight="1" x14ac:dyDescent="0.2">
      <c r="A601" s="663"/>
      <c r="B601" s="663"/>
      <c r="C601" s="663"/>
      <c r="D601" s="663"/>
      <c r="E601" s="663"/>
      <c r="F601" s="663"/>
      <c r="G601" s="663"/>
      <c r="H601" s="663"/>
      <c r="I601" s="663"/>
      <c r="J601" s="663"/>
      <c r="K601" s="663"/>
      <c r="L601" s="663"/>
      <c r="M601" s="663"/>
      <c r="N601" s="663"/>
      <c r="O601" s="663"/>
      <c r="P601" s="663"/>
      <c r="Q601" s="663"/>
      <c r="R601" s="663"/>
      <c r="S601" s="663"/>
      <c r="T601" s="663"/>
      <c r="U601" s="663"/>
      <c r="V601" s="663"/>
      <c r="W601" s="663"/>
      <c r="X601" s="663"/>
      <c r="Y601" s="663"/>
      <c r="Z601" s="663"/>
      <c r="AA601" s="663"/>
      <c r="AB601" s="663"/>
      <c r="AC601" s="663"/>
      <c r="AD601" s="663"/>
    </row>
    <row r="602" spans="1:30" ht="15.75" customHeight="1" x14ac:dyDescent="0.2">
      <c r="A602" s="663"/>
      <c r="B602" s="663"/>
      <c r="C602" s="663"/>
      <c r="D602" s="663"/>
      <c r="E602" s="663"/>
      <c r="F602" s="663"/>
      <c r="G602" s="663"/>
      <c r="H602" s="663"/>
      <c r="I602" s="663"/>
      <c r="J602" s="663"/>
      <c r="K602" s="663"/>
      <c r="L602" s="663"/>
      <c r="M602" s="663"/>
      <c r="N602" s="663"/>
      <c r="O602" s="663"/>
      <c r="P602" s="663"/>
      <c r="Q602" s="663"/>
      <c r="R602" s="663"/>
      <c r="S602" s="663"/>
      <c r="T602" s="663"/>
      <c r="U602" s="663"/>
      <c r="V602" s="663"/>
      <c r="W602" s="663"/>
      <c r="X602" s="663"/>
      <c r="Y602" s="663"/>
      <c r="Z602" s="663"/>
      <c r="AA602" s="663"/>
      <c r="AB602" s="663"/>
      <c r="AC602" s="663"/>
      <c r="AD602" s="663"/>
    </row>
    <row r="603" spans="1:30" ht="15.75" customHeight="1" x14ac:dyDescent="0.2">
      <c r="A603" s="663"/>
      <c r="B603" s="663"/>
      <c r="C603" s="663"/>
      <c r="D603" s="663"/>
      <c r="E603" s="663"/>
      <c r="F603" s="663"/>
      <c r="G603" s="663"/>
      <c r="H603" s="663"/>
      <c r="I603" s="663"/>
      <c r="J603" s="663"/>
      <c r="K603" s="663"/>
      <c r="L603" s="663"/>
      <c r="M603" s="663"/>
      <c r="N603" s="663"/>
      <c r="O603" s="663"/>
      <c r="P603" s="663"/>
      <c r="Q603" s="663"/>
      <c r="R603" s="663"/>
      <c r="S603" s="663"/>
      <c r="T603" s="663"/>
      <c r="U603" s="663"/>
      <c r="V603" s="663"/>
      <c r="W603" s="663"/>
      <c r="X603" s="663"/>
      <c r="Y603" s="663"/>
      <c r="Z603" s="663"/>
      <c r="AA603" s="663"/>
      <c r="AB603" s="663"/>
      <c r="AC603" s="663"/>
      <c r="AD603" s="663"/>
    </row>
    <row r="604" spans="1:30" ht="15.75" customHeight="1" x14ac:dyDescent="0.2">
      <c r="A604" s="663"/>
      <c r="B604" s="663"/>
      <c r="C604" s="663"/>
      <c r="D604" s="663"/>
      <c r="E604" s="663"/>
      <c r="F604" s="663"/>
      <c r="G604" s="663"/>
      <c r="H604" s="663"/>
      <c r="I604" s="663"/>
      <c r="J604" s="663"/>
      <c r="K604" s="663"/>
      <c r="L604" s="663"/>
      <c r="M604" s="663"/>
      <c r="N604" s="663"/>
      <c r="O604" s="663"/>
      <c r="P604" s="663"/>
      <c r="Q604" s="663"/>
      <c r="R604" s="663"/>
      <c r="S604" s="663"/>
      <c r="T604" s="663"/>
      <c r="U604" s="663"/>
      <c r="V604" s="663"/>
      <c r="W604" s="663"/>
      <c r="X604" s="663"/>
      <c r="Y604" s="663"/>
      <c r="Z604" s="663"/>
      <c r="AA604" s="663"/>
      <c r="AB604" s="663"/>
      <c r="AC604" s="663"/>
      <c r="AD604" s="663"/>
    </row>
    <row r="605" spans="1:30" ht="15.75" customHeight="1" x14ac:dyDescent="0.2">
      <c r="A605" s="663"/>
      <c r="B605" s="663"/>
      <c r="C605" s="663"/>
      <c r="D605" s="663"/>
      <c r="E605" s="663"/>
      <c r="F605" s="663"/>
      <c r="G605" s="663"/>
      <c r="H605" s="663"/>
      <c r="I605" s="663"/>
      <c r="J605" s="663"/>
      <c r="K605" s="663"/>
      <c r="L605" s="663"/>
      <c r="M605" s="663"/>
      <c r="N605" s="663"/>
      <c r="O605" s="663"/>
      <c r="P605" s="663"/>
      <c r="Q605" s="663"/>
      <c r="R605" s="663"/>
      <c r="S605" s="663"/>
      <c r="T605" s="663"/>
      <c r="U605" s="663"/>
      <c r="V605" s="663"/>
      <c r="W605" s="663"/>
      <c r="X605" s="663"/>
      <c r="Y605" s="663"/>
      <c r="Z605" s="663"/>
      <c r="AA605" s="663"/>
      <c r="AB605" s="663"/>
      <c r="AC605" s="663"/>
      <c r="AD605" s="663"/>
    </row>
    <row r="606" spans="1:30" ht="15.75" customHeight="1" x14ac:dyDescent="0.2">
      <c r="A606" s="663"/>
      <c r="B606" s="663"/>
      <c r="C606" s="663"/>
      <c r="D606" s="663"/>
      <c r="E606" s="663"/>
      <c r="F606" s="663"/>
      <c r="G606" s="663"/>
      <c r="H606" s="663"/>
      <c r="I606" s="663"/>
      <c r="J606" s="663"/>
      <c r="K606" s="663"/>
      <c r="L606" s="663"/>
      <c r="M606" s="663"/>
      <c r="N606" s="663"/>
      <c r="O606" s="663"/>
      <c r="P606" s="663"/>
      <c r="Q606" s="663"/>
      <c r="R606" s="663"/>
      <c r="S606" s="663"/>
      <c r="T606" s="663"/>
      <c r="U606" s="663"/>
      <c r="V606" s="663"/>
      <c r="W606" s="663"/>
      <c r="X606" s="663"/>
      <c r="Y606" s="663"/>
      <c r="Z606" s="663"/>
      <c r="AA606" s="663"/>
      <c r="AB606" s="663"/>
      <c r="AC606" s="663"/>
      <c r="AD606" s="663"/>
    </row>
    <row r="607" spans="1:30" ht="15.75" customHeight="1" x14ac:dyDescent="0.2">
      <c r="A607" s="663"/>
      <c r="B607" s="663"/>
      <c r="C607" s="663"/>
      <c r="D607" s="663"/>
      <c r="E607" s="663"/>
      <c r="F607" s="663"/>
      <c r="G607" s="663"/>
      <c r="H607" s="663"/>
      <c r="I607" s="663"/>
      <c r="J607" s="663"/>
      <c r="K607" s="663"/>
      <c r="L607" s="663"/>
      <c r="M607" s="663"/>
      <c r="N607" s="663"/>
      <c r="O607" s="663"/>
      <c r="P607" s="663"/>
      <c r="Q607" s="663"/>
      <c r="R607" s="663"/>
      <c r="S607" s="663"/>
      <c r="T607" s="663"/>
      <c r="U607" s="663"/>
      <c r="V607" s="663"/>
      <c r="W607" s="663"/>
      <c r="X607" s="663"/>
      <c r="Y607" s="663"/>
      <c r="Z607" s="663"/>
      <c r="AA607" s="663"/>
      <c r="AB607" s="663"/>
      <c r="AC607" s="663"/>
      <c r="AD607" s="663"/>
    </row>
    <row r="608" spans="1:30" ht="15.75" customHeight="1" x14ac:dyDescent="0.2">
      <c r="A608" s="663"/>
      <c r="B608" s="663"/>
      <c r="C608" s="663"/>
      <c r="D608" s="663"/>
      <c r="E608" s="663"/>
      <c r="F608" s="663"/>
      <c r="G608" s="663"/>
      <c r="H608" s="663"/>
      <c r="I608" s="663"/>
      <c r="J608" s="663"/>
      <c r="K608" s="663"/>
      <c r="L608" s="663"/>
      <c r="M608" s="663"/>
      <c r="N608" s="663"/>
      <c r="O608" s="663"/>
      <c r="P608" s="663"/>
      <c r="Q608" s="663"/>
      <c r="R608" s="663"/>
      <c r="S608" s="663"/>
      <c r="T608" s="663"/>
      <c r="U608" s="663"/>
      <c r="V608" s="663"/>
      <c r="W608" s="663"/>
      <c r="X608" s="663"/>
      <c r="Y608" s="663"/>
      <c r="Z608" s="663"/>
      <c r="AA608" s="663"/>
      <c r="AB608" s="663"/>
      <c r="AC608" s="663"/>
      <c r="AD608" s="663"/>
    </row>
    <row r="609" spans="1:30" ht="15.75" customHeight="1" x14ac:dyDescent="0.2">
      <c r="A609" s="663"/>
      <c r="B609" s="663"/>
      <c r="C609" s="663"/>
      <c r="D609" s="663"/>
      <c r="E609" s="663"/>
      <c r="F609" s="663"/>
      <c r="G609" s="663"/>
      <c r="H609" s="663"/>
      <c r="I609" s="663"/>
      <c r="J609" s="663"/>
      <c r="K609" s="663"/>
      <c r="L609" s="663"/>
      <c r="M609" s="663"/>
      <c r="N609" s="663"/>
      <c r="O609" s="663"/>
      <c r="P609" s="663"/>
      <c r="Q609" s="663"/>
      <c r="R609" s="663"/>
      <c r="S609" s="663"/>
      <c r="T609" s="663"/>
      <c r="U609" s="663"/>
      <c r="V609" s="663"/>
      <c r="W609" s="663"/>
      <c r="X609" s="663"/>
      <c r="Y609" s="663"/>
      <c r="Z609" s="663"/>
      <c r="AA609" s="663"/>
      <c r="AB609" s="663"/>
      <c r="AC609" s="663"/>
      <c r="AD609" s="663"/>
    </row>
    <row r="610" spans="1:30" ht="15.75" customHeight="1" x14ac:dyDescent="0.2">
      <c r="A610" s="663"/>
      <c r="B610" s="663"/>
      <c r="C610" s="663"/>
      <c r="D610" s="663"/>
      <c r="E610" s="663"/>
      <c r="F610" s="663"/>
      <c r="G610" s="663"/>
      <c r="H610" s="663"/>
      <c r="I610" s="663"/>
      <c r="J610" s="663"/>
      <c r="K610" s="663"/>
      <c r="L610" s="663"/>
      <c r="M610" s="663"/>
      <c r="N610" s="663"/>
      <c r="O610" s="663"/>
      <c r="P610" s="663"/>
      <c r="Q610" s="663"/>
      <c r="R610" s="663"/>
      <c r="S610" s="663"/>
      <c r="T610" s="663"/>
      <c r="U610" s="663"/>
      <c r="V610" s="663"/>
      <c r="W610" s="663"/>
      <c r="X610" s="663"/>
      <c r="Y610" s="663"/>
      <c r="Z610" s="663"/>
      <c r="AA610" s="663"/>
      <c r="AB610" s="663"/>
      <c r="AC610" s="663"/>
      <c r="AD610" s="663"/>
    </row>
    <row r="611" spans="1:30" ht="15.75" customHeight="1" x14ac:dyDescent="0.2">
      <c r="A611" s="663"/>
      <c r="B611" s="663"/>
      <c r="C611" s="663"/>
      <c r="D611" s="663"/>
      <c r="E611" s="663"/>
      <c r="F611" s="663"/>
      <c r="G611" s="663"/>
      <c r="H611" s="663"/>
      <c r="I611" s="663"/>
      <c r="J611" s="663"/>
      <c r="K611" s="663"/>
      <c r="L611" s="663"/>
      <c r="M611" s="663"/>
      <c r="N611" s="663"/>
      <c r="O611" s="663"/>
      <c r="P611" s="663"/>
      <c r="Q611" s="663"/>
      <c r="R611" s="663"/>
      <c r="S611" s="663"/>
      <c r="T611" s="663"/>
      <c r="U611" s="663"/>
      <c r="V611" s="663"/>
      <c r="W611" s="663"/>
      <c r="X611" s="663"/>
      <c r="Y611" s="663"/>
      <c r="Z611" s="663"/>
      <c r="AA611" s="663"/>
      <c r="AB611" s="663"/>
      <c r="AC611" s="663"/>
      <c r="AD611" s="663"/>
    </row>
    <row r="612" spans="1:30" ht="15.75" customHeight="1" x14ac:dyDescent="0.2">
      <c r="A612" s="663"/>
      <c r="B612" s="663"/>
      <c r="C612" s="663"/>
      <c r="D612" s="663"/>
      <c r="E612" s="663"/>
      <c r="F612" s="663"/>
      <c r="G612" s="663"/>
      <c r="H612" s="663"/>
      <c r="I612" s="663"/>
      <c r="J612" s="663"/>
      <c r="K612" s="663"/>
      <c r="L612" s="663"/>
      <c r="M612" s="663"/>
      <c r="N612" s="663"/>
      <c r="O612" s="663"/>
      <c r="P612" s="663"/>
      <c r="Q612" s="663"/>
      <c r="R612" s="663"/>
      <c r="S612" s="663"/>
      <c r="T612" s="663"/>
      <c r="U612" s="663"/>
      <c r="V612" s="663"/>
      <c r="W612" s="663"/>
      <c r="X612" s="663"/>
      <c r="Y612" s="663"/>
      <c r="Z612" s="663"/>
      <c r="AA612" s="663"/>
      <c r="AB612" s="663"/>
      <c r="AC612" s="663"/>
      <c r="AD612" s="663"/>
    </row>
    <row r="613" spans="1:30" ht="15.75" customHeight="1" x14ac:dyDescent="0.2">
      <c r="A613" s="663"/>
      <c r="B613" s="663"/>
      <c r="C613" s="663"/>
      <c r="D613" s="663"/>
      <c r="E613" s="663"/>
      <c r="F613" s="663"/>
      <c r="G613" s="663"/>
      <c r="H613" s="663"/>
      <c r="I613" s="663"/>
      <c r="J613" s="663"/>
      <c r="K613" s="663"/>
      <c r="L613" s="663"/>
      <c r="M613" s="663"/>
      <c r="N613" s="663"/>
      <c r="O613" s="663"/>
      <c r="P613" s="663"/>
      <c r="Q613" s="663"/>
      <c r="R613" s="663"/>
      <c r="S613" s="663"/>
      <c r="T613" s="663"/>
      <c r="U613" s="663"/>
      <c r="V613" s="663"/>
      <c r="W613" s="663"/>
      <c r="X613" s="663"/>
      <c r="Y613" s="663"/>
      <c r="Z613" s="663"/>
      <c r="AA613" s="663"/>
      <c r="AB613" s="663"/>
      <c r="AC613" s="663"/>
      <c r="AD613" s="663"/>
    </row>
    <row r="614" spans="1:30" ht="15.75" customHeight="1" x14ac:dyDescent="0.2">
      <c r="A614" s="663"/>
      <c r="B614" s="663"/>
      <c r="C614" s="663"/>
      <c r="D614" s="663"/>
      <c r="E614" s="663"/>
      <c r="F614" s="663"/>
      <c r="G614" s="663"/>
      <c r="H614" s="663"/>
      <c r="I614" s="663"/>
      <c r="J614" s="663"/>
      <c r="K614" s="663"/>
      <c r="L614" s="663"/>
      <c r="M614" s="663"/>
      <c r="N614" s="663"/>
      <c r="O614" s="663"/>
      <c r="P614" s="663"/>
      <c r="Q614" s="663"/>
      <c r="R614" s="663"/>
      <c r="S614" s="663"/>
      <c r="T614" s="663"/>
      <c r="U614" s="663"/>
      <c r="V614" s="663"/>
      <c r="W614" s="663"/>
      <c r="X614" s="663"/>
      <c r="Y614" s="663"/>
      <c r="Z614" s="663"/>
      <c r="AA614" s="663"/>
      <c r="AB614" s="663"/>
      <c r="AC614" s="663"/>
      <c r="AD614" s="663"/>
    </row>
    <row r="615" spans="1:30" ht="15.75" customHeight="1" x14ac:dyDescent="0.2">
      <c r="A615" s="663"/>
      <c r="B615" s="663"/>
      <c r="C615" s="663"/>
      <c r="D615" s="663"/>
      <c r="E615" s="663"/>
      <c r="F615" s="663"/>
      <c r="G615" s="663"/>
      <c r="H615" s="663"/>
      <c r="I615" s="663"/>
      <c r="J615" s="663"/>
      <c r="K615" s="663"/>
      <c r="L615" s="663"/>
      <c r="M615" s="663"/>
      <c r="N615" s="663"/>
      <c r="O615" s="663"/>
      <c r="P615" s="663"/>
      <c r="Q615" s="663"/>
      <c r="R615" s="663"/>
      <c r="S615" s="663"/>
      <c r="T615" s="663"/>
      <c r="U615" s="663"/>
      <c r="V615" s="663"/>
      <c r="W615" s="663"/>
      <c r="X615" s="663"/>
      <c r="Y615" s="663"/>
      <c r="Z615" s="663"/>
      <c r="AA615" s="663"/>
      <c r="AB615" s="663"/>
      <c r="AC615" s="663"/>
      <c r="AD615" s="663"/>
    </row>
    <row r="616" spans="1:30" ht="15.75" customHeight="1" x14ac:dyDescent="0.2">
      <c r="A616" s="663"/>
      <c r="B616" s="663"/>
      <c r="C616" s="663"/>
      <c r="D616" s="663"/>
      <c r="E616" s="663"/>
      <c r="F616" s="663"/>
      <c r="G616" s="663"/>
      <c r="H616" s="663"/>
      <c r="I616" s="663"/>
      <c r="J616" s="663"/>
      <c r="K616" s="663"/>
      <c r="L616" s="663"/>
      <c r="M616" s="663"/>
      <c r="N616" s="663"/>
      <c r="O616" s="663"/>
      <c r="P616" s="663"/>
      <c r="Q616" s="663"/>
      <c r="R616" s="663"/>
      <c r="S616" s="663"/>
      <c r="T616" s="663"/>
      <c r="U616" s="663"/>
      <c r="V616" s="663"/>
      <c r="W616" s="663"/>
      <c r="X616" s="663"/>
      <c r="Y616" s="663"/>
      <c r="Z616" s="663"/>
      <c r="AA616" s="663"/>
      <c r="AB616" s="663"/>
      <c r="AC616" s="663"/>
      <c r="AD616" s="663"/>
    </row>
    <row r="617" spans="1:30" ht="15.75" customHeight="1" x14ac:dyDescent="0.2">
      <c r="A617" s="663"/>
      <c r="B617" s="663"/>
      <c r="C617" s="663"/>
      <c r="D617" s="663"/>
      <c r="E617" s="663"/>
      <c r="F617" s="663"/>
      <c r="G617" s="663"/>
      <c r="H617" s="663"/>
      <c r="I617" s="663"/>
      <c r="J617" s="663"/>
      <c r="K617" s="663"/>
      <c r="L617" s="663"/>
      <c r="M617" s="663"/>
      <c r="N617" s="663"/>
      <c r="O617" s="663"/>
      <c r="P617" s="663"/>
      <c r="Q617" s="663"/>
      <c r="R617" s="663"/>
      <c r="S617" s="663"/>
      <c r="T617" s="663"/>
      <c r="U617" s="663"/>
      <c r="V617" s="663"/>
      <c r="W617" s="663"/>
      <c r="X617" s="663"/>
      <c r="Y617" s="663"/>
      <c r="Z617" s="663"/>
      <c r="AA617" s="663"/>
      <c r="AB617" s="663"/>
      <c r="AC617" s="663"/>
      <c r="AD617" s="663"/>
    </row>
    <row r="618" spans="1:30" ht="15.75" customHeight="1" x14ac:dyDescent="0.2">
      <c r="A618" s="663"/>
      <c r="B618" s="663"/>
      <c r="C618" s="663"/>
      <c r="D618" s="663"/>
      <c r="E618" s="663"/>
      <c r="F618" s="663"/>
      <c r="G618" s="663"/>
      <c r="H618" s="663"/>
      <c r="I618" s="663"/>
      <c r="J618" s="663"/>
      <c r="K618" s="663"/>
      <c r="L618" s="663"/>
      <c r="M618" s="663"/>
      <c r="N618" s="663"/>
      <c r="O618" s="663"/>
      <c r="P618" s="663"/>
      <c r="Q618" s="663"/>
      <c r="R618" s="663"/>
      <c r="S618" s="663"/>
      <c r="T618" s="663"/>
      <c r="U618" s="663"/>
      <c r="V618" s="663"/>
      <c r="W618" s="663"/>
      <c r="X618" s="663"/>
      <c r="Y618" s="663"/>
      <c r="Z618" s="663"/>
      <c r="AA618" s="663"/>
      <c r="AB618" s="663"/>
      <c r="AC618" s="663"/>
      <c r="AD618" s="663"/>
    </row>
    <row r="619" spans="1:30" ht="15.75" customHeight="1" x14ac:dyDescent="0.2">
      <c r="A619" s="663"/>
      <c r="B619" s="663"/>
      <c r="C619" s="663"/>
      <c r="D619" s="663"/>
      <c r="E619" s="663"/>
      <c r="F619" s="663"/>
      <c r="G619" s="663"/>
      <c r="H619" s="663"/>
      <c r="I619" s="663"/>
      <c r="J619" s="663"/>
      <c r="K619" s="663"/>
      <c r="L619" s="663"/>
      <c r="M619" s="663"/>
      <c r="N619" s="663"/>
      <c r="O619" s="663"/>
      <c r="P619" s="663"/>
      <c r="Q619" s="663"/>
      <c r="R619" s="663"/>
      <c r="S619" s="663"/>
      <c r="T619" s="663"/>
      <c r="U619" s="663"/>
      <c r="V619" s="663"/>
      <c r="W619" s="663"/>
      <c r="X619" s="663"/>
      <c r="Y619" s="663"/>
      <c r="Z619" s="663"/>
      <c r="AA619" s="663"/>
      <c r="AB619" s="663"/>
      <c r="AC619" s="663"/>
      <c r="AD619" s="663"/>
    </row>
    <row r="620" spans="1:30" ht="15.75" customHeight="1" x14ac:dyDescent="0.2">
      <c r="A620" s="663"/>
      <c r="B620" s="663"/>
      <c r="C620" s="663"/>
      <c r="D620" s="663"/>
      <c r="E620" s="663"/>
      <c r="F620" s="663"/>
      <c r="G620" s="663"/>
      <c r="H620" s="663"/>
      <c r="I620" s="663"/>
      <c r="J620" s="663"/>
      <c r="K620" s="663"/>
      <c r="L620" s="663"/>
      <c r="M620" s="663"/>
      <c r="N620" s="663"/>
      <c r="O620" s="663"/>
      <c r="P620" s="663"/>
      <c r="Q620" s="663"/>
      <c r="R620" s="663"/>
      <c r="S620" s="663"/>
      <c r="T620" s="663"/>
      <c r="U620" s="663"/>
      <c r="V620" s="663"/>
      <c r="W620" s="663"/>
      <c r="X620" s="663"/>
      <c r="Y620" s="663"/>
      <c r="Z620" s="663"/>
      <c r="AA620" s="663"/>
      <c r="AB620" s="663"/>
      <c r="AC620" s="663"/>
      <c r="AD620" s="663"/>
    </row>
    <row r="621" spans="1:30" ht="15.75" customHeight="1" x14ac:dyDescent="0.2">
      <c r="A621" s="663"/>
      <c r="B621" s="663"/>
      <c r="C621" s="663"/>
      <c r="D621" s="663"/>
      <c r="E621" s="663"/>
      <c r="F621" s="663"/>
      <c r="G621" s="663"/>
      <c r="H621" s="663"/>
      <c r="I621" s="663"/>
      <c r="J621" s="663"/>
      <c r="K621" s="663"/>
      <c r="L621" s="663"/>
      <c r="M621" s="663"/>
      <c r="N621" s="663"/>
      <c r="O621" s="663"/>
      <c r="P621" s="663"/>
      <c r="Q621" s="663"/>
      <c r="R621" s="663"/>
      <c r="S621" s="663"/>
      <c r="T621" s="663"/>
      <c r="U621" s="663"/>
      <c r="V621" s="663"/>
      <c r="W621" s="663"/>
      <c r="X621" s="663"/>
      <c r="Y621" s="663"/>
      <c r="Z621" s="663"/>
      <c r="AA621" s="663"/>
      <c r="AB621" s="663"/>
      <c r="AC621" s="663"/>
      <c r="AD621" s="663"/>
    </row>
    <row r="622" spans="1:30" ht="15.75" customHeight="1" x14ac:dyDescent="0.2">
      <c r="A622" s="663"/>
      <c r="B622" s="663"/>
      <c r="C622" s="663"/>
      <c r="D622" s="663"/>
      <c r="E622" s="663"/>
      <c r="F622" s="663"/>
      <c r="G622" s="663"/>
      <c r="H622" s="663"/>
      <c r="I622" s="663"/>
      <c r="J622" s="663"/>
      <c r="K622" s="663"/>
      <c r="L622" s="663"/>
      <c r="M622" s="663"/>
      <c r="N622" s="663"/>
      <c r="O622" s="663"/>
      <c r="P622" s="663"/>
      <c r="Q622" s="663"/>
      <c r="R622" s="663"/>
      <c r="S622" s="663"/>
      <c r="T622" s="663"/>
      <c r="U622" s="663"/>
      <c r="V622" s="663"/>
      <c r="W622" s="663"/>
      <c r="X622" s="663"/>
      <c r="Y622" s="663"/>
      <c r="Z622" s="663"/>
      <c r="AA622" s="663"/>
      <c r="AB622" s="663"/>
      <c r="AC622" s="663"/>
      <c r="AD622" s="663"/>
    </row>
    <row r="623" spans="1:30" ht="15.75" customHeight="1" x14ac:dyDescent="0.2">
      <c r="A623" s="663"/>
      <c r="B623" s="663"/>
      <c r="C623" s="663"/>
      <c r="D623" s="663"/>
      <c r="E623" s="663"/>
      <c r="F623" s="663"/>
      <c r="G623" s="663"/>
      <c r="H623" s="663"/>
      <c r="I623" s="663"/>
      <c r="J623" s="663"/>
      <c r="K623" s="663"/>
      <c r="L623" s="663"/>
      <c r="M623" s="663"/>
      <c r="N623" s="663"/>
      <c r="O623" s="663"/>
      <c r="P623" s="663"/>
      <c r="Q623" s="663"/>
      <c r="R623" s="663"/>
      <c r="S623" s="663"/>
      <c r="T623" s="663"/>
      <c r="U623" s="663"/>
      <c r="V623" s="663"/>
      <c r="W623" s="663"/>
      <c r="X623" s="663"/>
      <c r="Y623" s="663"/>
      <c r="Z623" s="663"/>
      <c r="AA623" s="663"/>
      <c r="AB623" s="663"/>
      <c r="AC623" s="663"/>
      <c r="AD623" s="663"/>
    </row>
    <row r="624" spans="1:30" ht="15.75" customHeight="1" x14ac:dyDescent="0.2">
      <c r="A624" s="663"/>
      <c r="B624" s="663"/>
      <c r="C624" s="663"/>
      <c r="D624" s="663"/>
      <c r="E624" s="663"/>
      <c r="F624" s="663"/>
      <c r="G624" s="663"/>
      <c r="H624" s="663"/>
      <c r="I624" s="663"/>
      <c r="J624" s="663"/>
      <c r="K624" s="663"/>
      <c r="L624" s="663"/>
      <c r="M624" s="663"/>
      <c r="N624" s="663"/>
      <c r="O624" s="663"/>
      <c r="P624" s="663"/>
      <c r="Q624" s="663"/>
      <c r="R624" s="663"/>
      <c r="S624" s="663"/>
      <c r="T624" s="663"/>
      <c r="U624" s="663"/>
      <c r="V624" s="663"/>
      <c r="W624" s="663"/>
      <c r="X624" s="663"/>
      <c r="Y624" s="663"/>
      <c r="Z624" s="663"/>
      <c r="AA624" s="663"/>
      <c r="AB624" s="663"/>
      <c r="AC624" s="663"/>
      <c r="AD624" s="663"/>
    </row>
    <row r="625" spans="1:30" ht="15.75" customHeight="1" x14ac:dyDescent="0.2">
      <c r="A625" s="663"/>
      <c r="B625" s="663"/>
      <c r="C625" s="663"/>
      <c r="D625" s="663"/>
      <c r="E625" s="663"/>
      <c r="F625" s="663"/>
      <c r="G625" s="663"/>
      <c r="H625" s="663"/>
      <c r="I625" s="663"/>
      <c r="J625" s="663"/>
      <c r="K625" s="663"/>
      <c r="L625" s="663"/>
      <c r="M625" s="663"/>
      <c r="N625" s="663"/>
      <c r="O625" s="663"/>
      <c r="P625" s="663"/>
      <c r="Q625" s="663"/>
      <c r="R625" s="663"/>
      <c r="S625" s="663"/>
      <c r="T625" s="663"/>
      <c r="U625" s="663"/>
      <c r="V625" s="663"/>
      <c r="W625" s="663"/>
      <c r="X625" s="663"/>
      <c r="Y625" s="663"/>
      <c r="Z625" s="663"/>
      <c r="AA625" s="663"/>
      <c r="AB625" s="663"/>
      <c r="AC625" s="663"/>
      <c r="AD625" s="663"/>
    </row>
    <row r="626" spans="1:30" ht="15.75" customHeight="1" x14ac:dyDescent="0.2">
      <c r="A626" s="663"/>
      <c r="B626" s="663"/>
      <c r="C626" s="663"/>
      <c r="D626" s="663"/>
      <c r="E626" s="663"/>
      <c r="F626" s="663"/>
      <c r="G626" s="663"/>
      <c r="H626" s="663"/>
      <c r="I626" s="663"/>
      <c r="J626" s="663"/>
      <c r="K626" s="663"/>
      <c r="L626" s="663"/>
      <c r="M626" s="663"/>
      <c r="N626" s="663"/>
      <c r="O626" s="663"/>
      <c r="P626" s="663"/>
      <c r="Q626" s="663"/>
      <c r="R626" s="663"/>
      <c r="S626" s="663"/>
      <c r="T626" s="663"/>
      <c r="U626" s="663"/>
      <c r="V626" s="663"/>
      <c r="W626" s="663"/>
      <c r="X626" s="663"/>
      <c r="Y626" s="663"/>
      <c r="Z626" s="663"/>
      <c r="AA626" s="663"/>
      <c r="AB626" s="663"/>
      <c r="AC626" s="663"/>
      <c r="AD626" s="663"/>
    </row>
    <row r="627" spans="1:30" ht="15.75" customHeight="1" x14ac:dyDescent="0.2">
      <c r="A627" s="663"/>
      <c r="B627" s="663"/>
      <c r="C627" s="663"/>
      <c r="D627" s="663"/>
      <c r="E627" s="663"/>
      <c r="F627" s="663"/>
      <c r="G627" s="663"/>
      <c r="H627" s="663"/>
      <c r="I627" s="663"/>
      <c r="J627" s="663"/>
      <c r="K627" s="663"/>
      <c r="L627" s="663"/>
      <c r="M627" s="663"/>
      <c r="N627" s="663"/>
      <c r="O627" s="663"/>
      <c r="P627" s="663"/>
      <c r="Q627" s="663"/>
      <c r="R627" s="663"/>
      <c r="S627" s="663"/>
      <c r="T627" s="663"/>
      <c r="U627" s="663"/>
      <c r="V627" s="663"/>
      <c r="W627" s="663"/>
      <c r="X627" s="663"/>
      <c r="Y627" s="663"/>
      <c r="Z627" s="663"/>
      <c r="AA627" s="663"/>
      <c r="AB627" s="663"/>
      <c r="AC627" s="663"/>
      <c r="AD627" s="663"/>
    </row>
    <row r="628" spans="1:30" ht="15.75" customHeight="1" x14ac:dyDescent="0.2">
      <c r="A628" s="663"/>
      <c r="B628" s="663"/>
      <c r="C628" s="663"/>
      <c r="D628" s="663"/>
      <c r="E628" s="663"/>
      <c r="F628" s="663"/>
      <c r="G628" s="663"/>
      <c r="H628" s="663"/>
      <c r="I628" s="663"/>
      <c r="J628" s="663"/>
      <c r="K628" s="663"/>
      <c r="L628" s="663"/>
      <c r="M628" s="663"/>
      <c r="N628" s="663"/>
      <c r="O628" s="663"/>
      <c r="P628" s="663"/>
      <c r="Q628" s="663"/>
      <c r="R628" s="663"/>
      <c r="S628" s="663"/>
      <c r="T628" s="663"/>
      <c r="U628" s="663"/>
      <c r="V628" s="663"/>
      <c r="W628" s="663"/>
      <c r="X628" s="663"/>
      <c r="Y628" s="663"/>
      <c r="Z628" s="663"/>
      <c r="AA628" s="663"/>
      <c r="AB628" s="663"/>
      <c r="AC628" s="663"/>
      <c r="AD628" s="663"/>
    </row>
    <row r="629" spans="1:30" ht="15.75" customHeight="1" x14ac:dyDescent="0.2">
      <c r="A629" s="663"/>
      <c r="B629" s="663"/>
      <c r="C629" s="663"/>
      <c r="D629" s="663"/>
      <c r="E629" s="663"/>
      <c r="F629" s="663"/>
      <c r="G629" s="663"/>
      <c r="H629" s="663"/>
      <c r="I629" s="663"/>
      <c r="J629" s="663"/>
      <c r="K629" s="663"/>
      <c r="L629" s="663"/>
      <c r="M629" s="663"/>
      <c r="N629" s="663"/>
      <c r="O629" s="663"/>
      <c r="P629" s="663"/>
      <c r="Q629" s="663"/>
      <c r="R629" s="663"/>
      <c r="S629" s="663"/>
      <c r="T629" s="663"/>
      <c r="U629" s="663"/>
      <c r="V629" s="663"/>
      <c r="W629" s="663"/>
      <c r="X629" s="663"/>
      <c r="Y629" s="663"/>
      <c r="Z629" s="663"/>
      <c r="AA629" s="663"/>
      <c r="AB629" s="663"/>
      <c r="AC629" s="663"/>
      <c r="AD629" s="663"/>
    </row>
    <row r="630" spans="1:30" ht="15.75" customHeight="1" x14ac:dyDescent="0.2">
      <c r="A630" s="663"/>
      <c r="B630" s="663"/>
      <c r="C630" s="663"/>
      <c r="D630" s="663"/>
      <c r="E630" s="663"/>
      <c r="F630" s="663"/>
      <c r="G630" s="663"/>
      <c r="H630" s="663"/>
      <c r="I630" s="663"/>
      <c r="J630" s="663"/>
      <c r="K630" s="663"/>
      <c r="L630" s="663"/>
      <c r="M630" s="663"/>
      <c r="N630" s="663"/>
      <c r="O630" s="663"/>
      <c r="P630" s="663"/>
      <c r="Q630" s="663"/>
      <c r="R630" s="663"/>
      <c r="S630" s="663"/>
      <c r="T630" s="663"/>
      <c r="U630" s="663"/>
      <c r="V630" s="663"/>
      <c r="W630" s="663"/>
      <c r="X630" s="663"/>
      <c r="Y630" s="663"/>
      <c r="Z630" s="663"/>
      <c r="AA630" s="663"/>
      <c r="AB630" s="663"/>
      <c r="AC630" s="663"/>
      <c r="AD630" s="663"/>
    </row>
    <row r="631" spans="1:30" ht="15.75" customHeight="1" x14ac:dyDescent="0.2">
      <c r="A631" s="663"/>
      <c r="B631" s="663"/>
      <c r="C631" s="663"/>
      <c r="D631" s="663"/>
      <c r="E631" s="663"/>
      <c r="F631" s="663"/>
      <c r="G631" s="663"/>
      <c r="H631" s="663"/>
      <c r="I631" s="663"/>
      <c r="J631" s="663"/>
      <c r="K631" s="663"/>
      <c r="L631" s="663"/>
      <c r="M631" s="663"/>
      <c r="N631" s="663"/>
      <c r="O631" s="663"/>
      <c r="P631" s="663"/>
      <c r="Q631" s="663"/>
      <c r="R631" s="663"/>
      <c r="S631" s="663"/>
      <c r="T631" s="663"/>
      <c r="U631" s="663"/>
      <c r="V631" s="663"/>
      <c r="W631" s="663"/>
      <c r="X631" s="663"/>
      <c r="Y631" s="663"/>
      <c r="Z631" s="663"/>
      <c r="AA631" s="663"/>
      <c r="AB631" s="663"/>
      <c r="AC631" s="663"/>
      <c r="AD631" s="663"/>
    </row>
    <row r="632" spans="1:30" ht="15.75" customHeight="1" x14ac:dyDescent="0.2">
      <c r="A632" s="663"/>
      <c r="B632" s="663"/>
      <c r="C632" s="663"/>
      <c r="D632" s="663"/>
      <c r="E632" s="663"/>
      <c r="F632" s="663"/>
      <c r="G632" s="663"/>
      <c r="H632" s="663"/>
      <c r="I632" s="663"/>
      <c r="J632" s="663"/>
      <c r="K632" s="663"/>
      <c r="L632" s="663"/>
      <c r="M632" s="663"/>
      <c r="N632" s="663"/>
      <c r="O632" s="663"/>
      <c r="P632" s="663"/>
      <c r="Q632" s="663"/>
      <c r="R632" s="663"/>
      <c r="S632" s="663"/>
      <c r="T632" s="663"/>
      <c r="U632" s="663"/>
      <c r="V632" s="663"/>
      <c r="W632" s="663"/>
      <c r="X632" s="663"/>
      <c r="Y632" s="663"/>
      <c r="Z632" s="663"/>
      <c r="AA632" s="663"/>
      <c r="AB632" s="663"/>
      <c r="AC632" s="663"/>
      <c r="AD632" s="663"/>
    </row>
    <row r="633" spans="1:30" ht="15.75" customHeight="1" x14ac:dyDescent="0.2">
      <c r="A633" s="663"/>
      <c r="B633" s="663"/>
      <c r="C633" s="663"/>
      <c r="D633" s="663"/>
      <c r="E633" s="663"/>
      <c r="F633" s="663"/>
      <c r="G633" s="663"/>
      <c r="H633" s="663"/>
      <c r="I633" s="663"/>
      <c r="J633" s="663"/>
      <c r="K633" s="663"/>
      <c r="L633" s="663"/>
      <c r="M633" s="663"/>
      <c r="N633" s="663"/>
      <c r="O633" s="663"/>
      <c r="P633" s="663"/>
      <c r="Q633" s="663"/>
      <c r="R633" s="663"/>
      <c r="S633" s="663"/>
      <c r="T633" s="663"/>
      <c r="U633" s="663"/>
      <c r="V633" s="663"/>
      <c r="W633" s="663"/>
      <c r="X633" s="663"/>
      <c r="Y633" s="663"/>
      <c r="Z633" s="663"/>
      <c r="AA633" s="663"/>
      <c r="AB633" s="663"/>
      <c r="AC633" s="663"/>
      <c r="AD633" s="663"/>
    </row>
    <row r="634" spans="1:30" ht="15.75" customHeight="1" x14ac:dyDescent="0.2">
      <c r="A634" s="663"/>
      <c r="B634" s="663"/>
      <c r="C634" s="663"/>
      <c r="D634" s="663"/>
      <c r="E634" s="663"/>
      <c r="F634" s="663"/>
      <c r="G634" s="663"/>
      <c r="H634" s="663"/>
      <c r="I634" s="663"/>
      <c r="J634" s="663"/>
      <c r="K634" s="663"/>
      <c r="L634" s="663"/>
      <c r="M634" s="663"/>
      <c r="N634" s="663"/>
      <c r="O634" s="663"/>
      <c r="P634" s="663"/>
      <c r="Q634" s="663"/>
      <c r="R634" s="663"/>
      <c r="S634" s="663"/>
      <c r="T634" s="663"/>
      <c r="U634" s="663"/>
      <c r="V634" s="663"/>
      <c r="W634" s="663"/>
      <c r="X634" s="663"/>
      <c r="Y634" s="663"/>
      <c r="Z634" s="663"/>
      <c r="AA634" s="663"/>
      <c r="AB634" s="663"/>
      <c r="AC634" s="663"/>
      <c r="AD634" s="663"/>
    </row>
    <row r="635" spans="1:30" ht="15.75" customHeight="1" x14ac:dyDescent="0.2">
      <c r="A635" s="663"/>
      <c r="B635" s="663"/>
      <c r="C635" s="663"/>
      <c r="D635" s="663"/>
      <c r="E635" s="663"/>
      <c r="F635" s="663"/>
      <c r="G635" s="663"/>
      <c r="H635" s="663"/>
      <c r="I635" s="663"/>
      <c r="J635" s="663"/>
      <c r="K635" s="663"/>
      <c r="L635" s="663"/>
      <c r="M635" s="663"/>
      <c r="N635" s="663"/>
      <c r="O635" s="663"/>
      <c r="P635" s="663"/>
      <c r="Q635" s="663"/>
      <c r="R635" s="663"/>
      <c r="S635" s="663"/>
      <c r="T635" s="663"/>
      <c r="U635" s="663"/>
      <c r="V635" s="663"/>
      <c r="W635" s="663"/>
      <c r="X635" s="663"/>
      <c r="Y635" s="663"/>
      <c r="Z635" s="663"/>
      <c r="AA635" s="663"/>
      <c r="AB635" s="663"/>
      <c r="AC635" s="663"/>
      <c r="AD635" s="663"/>
    </row>
    <row r="636" spans="1:30" ht="15.75" customHeight="1" x14ac:dyDescent="0.2">
      <c r="A636" s="663"/>
      <c r="B636" s="663"/>
      <c r="C636" s="663"/>
      <c r="D636" s="663"/>
      <c r="E636" s="663"/>
      <c r="F636" s="663"/>
      <c r="G636" s="663"/>
      <c r="H636" s="663"/>
      <c r="I636" s="663"/>
      <c r="J636" s="663"/>
      <c r="K636" s="663"/>
      <c r="L636" s="663"/>
      <c r="M636" s="663"/>
      <c r="N636" s="663"/>
      <c r="O636" s="663"/>
      <c r="P636" s="663"/>
      <c r="Q636" s="663"/>
      <c r="R636" s="663"/>
      <c r="S636" s="663"/>
      <c r="T636" s="663"/>
      <c r="U636" s="663"/>
      <c r="V636" s="663"/>
      <c r="W636" s="663"/>
      <c r="X636" s="663"/>
      <c r="Y636" s="663"/>
      <c r="Z636" s="663"/>
      <c r="AA636" s="663"/>
      <c r="AB636" s="663"/>
      <c r="AC636" s="663"/>
      <c r="AD636" s="663"/>
    </row>
    <row r="637" spans="1:30" ht="15.75" customHeight="1" x14ac:dyDescent="0.2">
      <c r="A637" s="663"/>
      <c r="B637" s="663"/>
      <c r="C637" s="663"/>
      <c r="D637" s="663"/>
      <c r="E637" s="663"/>
      <c r="F637" s="663"/>
      <c r="G637" s="663"/>
      <c r="H637" s="663"/>
      <c r="I637" s="663"/>
      <c r="J637" s="663"/>
      <c r="K637" s="663"/>
      <c r="L637" s="663"/>
      <c r="M637" s="663"/>
      <c r="N637" s="663"/>
      <c r="O637" s="663"/>
      <c r="P637" s="663"/>
      <c r="Q637" s="663"/>
      <c r="R637" s="663"/>
      <c r="S637" s="663"/>
      <c r="T637" s="663"/>
      <c r="U637" s="663"/>
      <c r="V637" s="663"/>
      <c r="W637" s="663"/>
      <c r="X637" s="663"/>
      <c r="Y637" s="663"/>
      <c r="Z637" s="663"/>
      <c r="AA637" s="663"/>
      <c r="AB637" s="663"/>
      <c r="AC637" s="663"/>
      <c r="AD637" s="663"/>
    </row>
    <row r="638" spans="1:30" ht="15.75" customHeight="1" x14ac:dyDescent="0.2">
      <c r="A638" s="663"/>
      <c r="B638" s="663"/>
      <c r="C638" s="663"/>
      <c r="D638" s="663"/>
      <c r="E638" s="663"/>
      <c r="F638" s="663"/>
      <c r="G638" s="663"/>
      <c r="H638" s="663"/>
      <c r="I638" s="663"/>
      <c r="J638" s="663"/>
      <c r="K638" s="663"/>
      <c r="L638" s="663"/>
      <c r="M638" s="663"/>
      <c r="N638" s="663"/>
      <c r="O638" s="663"/>
      <c r="P638" s="663"/>
      <c r="Q638" s="663"/>
      <c r="R638" s="663"/>
      <c r="S638" s="663"/>
      <c r="T638" s="663"/>
      <c r="U638" s="663"/>
      <c r="V638" s="663"/>
      <c r="W638" s="663"/>
      <c r="X638" s="663"/>
      <c r="Y638" s="663"/>
      <c r="Z638" s="663"/>
      <c r="AA638" s="663"/>
      <c r="AB638" s="663"/>
      <c r="AC638" s="663"/>
      <c r="AD638" s="663"/>
    </row>
    <row r="639" spans="1:30" ht="15.75" customHeight="1" x14ac:dyDescent="0.2">
      <c r="A639" s="663"/>
      <c r="B639" s="663"/>
      <c r="C639" s="663"/>
      <c r="D639" s="663"/>
      <c r="E639" s="663"/>
      <c r="F639" s="663"/>
      <c r="G639" s="663"/>
      <c r="H639" s="663"/>
      <c r="I639" s="663"/>
      <c r="J639" s="663"/>
      <c r="K639" s="663"/>
      <c r="L639" s="663"/>
      <c r="M639" s="663"/>
      <c r="N639" s="663"/>
      <c r="O639" s="663"/>
      <c r="P639" s="663"/>
      <c r="Q639" s="663"/>
      <c r="R639" s="663"/>
      <c r="S639" s="663"/>
      <c r="T639" s="663"/>
      <c r="U639" s="663"/>
      <c r="V639" s="663"/>
      <c r="W639" s="663"/>
      <c r="X639" s="663"/>
      <c r="Y639" s="663"/>
      <c r="Z639" s="663"/>
      <c r="AA639" s="663"/>
      <c r="AB639" s="663"/>
      <c r="AC639" s="663"/>
      <c r="AD639" s="663"/>
    </row>
    <row r="640" spans="1:30" ht="15.75" customHeight="1" x14ac:dyDescent="0.2">
      <c r="A640" s="663"/>
      <c r="B640" s="663"/>
      <c r="C640" s="663"/>
      <c r="D640" s="663"/>
      <c r="E640" s="663"/>
      <c r="F640" s="663"/>
      <c r="G640" s="663"/>
      <c r="H640" s="663"/>
      <c r="I640" s="663"/>
      <c r="J640" s="663"/>
      <c r="K640" s="663"/>
      <c r="L640" s="663"/>
      <c r="M640" s="663"/>
      <c r="N640" s="663"/>
      <c r="O640" s="663"/>
      <c r="P640" s="663"/>
      <c r="Q640" s="663"/>
      <c r="R640" s="663"/>
      <c r="S640" s="663"/>
      <c r="T640" s="663"/>
      <c r="U640" s="663"/>
      <c r="V640" s="663"/>
      <c r="W640" s="663"/>
      <c r="X640" s="663"/>
      <c r="Y640" s="663"/>
      <c r="Z640" s="663"/>
      <c r="AA640" s="663"/>
      <c r="AB640" s="663"/>
      <c r="AC640" s="663"/>
      <c r="AD640" s="663"/>
    </row>
    <row r="641" spans="1:30" ht="15.75" customHeight="1" x14ac:dyDescent="0.2">
      <c r="A641" s="663"/>
      <c r="B641" s="663"/>
      <c r="C641" s="663"/>
      <c r="D641" s="663"/>
      <c r="E641" s="663"/>
      <c r="F641" s="663"/>
      <c r="G641" s="663"/>
      <c r="H641" s="663"/>
      <c r="I641" s="663"/>
      <c r="J641" s="663"/>
      <c r="K641" s="663"/>
      <c r="L641" s="663"/>
      <c r="M641" s="663"/>
      <c r="N641" s="663"/>
      <c r="O641" s="663"/>
      <c r="P641" s="663"/>
      <c r="Q641" s="663"/>
      <c r="R641" s="663"/>
      <c r="S641" s="663"/>
      <c r="T641" s="663"/>
      <c r="U641" s="663"/>
      <c r="V641" s="663"/>
      <c r="W641" s="663"/>
      <c r="X641" s="663"/>
      <c r="Y641" s="663"/>
      <c r="Z641" s="663"/>
      <c r="AA641" s="663"/>
      <c r="AB641" s="663"/>
      <c r="AC641" s="663"/>
      <c r="AD641" s="663"/>
    </row>
    <row r="642" spans="1:30" ht="15.75" customHeight="1" x14ac:dyDescent="0.2">
      <c r="A642" s="663"/>
      <c r="B642" s="663"/>
      <c r="C642" s="663"/>
      <c r="D642" s="663"/>
      <c r="E642" s="663"/>
      <c r="F642" s="663"/>
      <c r="G642" s="663"/>
      <c r="H642" s="663"/>
      <c r="I642" s="663"/>
      <c r="J642" s="663"/>
      <c r="K642" s="663"/>
      <c r="L642" s="663"/>
      <c r="M642" s="663"/>
      <c r="N642" s="663"/>
      <c r="O642" s="663"/>
      <c r="P642" s="663"/>
      <c r="Q642" s="663"/>
      <c r="R642" s="663"/>
      <c r="S642" s="663"/>
      <c r="T642" s="663"/>
      <c r="U642" s="663"/>
      <c r="V642" s="663"/>
      <c r="W642" s="663"/>
      <c r="X642" s="663"/>
      <c r="Y642" s="663"/>
      <c r="Z642" s="663"/>
      <c r="AA642" s="663"/>
      <c r="AB642" s="663"/>
      <c r="AC642" s="663"/>
      <c r="AD642" s="663"/>
    </row>
    <row r="643" spans="1:30" ht="15.75" customHeight="1" x14ac:dyDescent="0.2">
      <c r="A643" s="663"/>
      <c r="B643" s="663"/>
      <c r="C643" s="663"/>
      <c r="D643" s="663"/>
      <c r="E643" s="663"/>
      <c r="F643" s="663"/>
      <c r="G643" s="663"/>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row>
    <row r="644" spans="1:30" ht="15.75" customHeight="1" x14ac:dyDescent="0.2">
      <c r="A644" s="663"/>
      <c r="B644" s="663"/>
      <c r="C644" s="663"/>
      <c r="D644" s="663"/>
      <c r="E644" s="663"/>
      <c r="F644" s="663"/>
      <c r="G644" s="663"/>
      <c r="H644" s="663"/>
      <c r="I644" s="663"/>
      <c r="J644" s="663"/>
      <c r="K644" s="663"/>
      <c r="L644" s="663"/>
      <c r="M644" s="663"/>
      <c r="N644" s="663"/>
      <c r="O644" s="663"/>
      <c r="P644" s="663"/>
      <c r="Q644" s="663"/>
      <c r="R644" s="663"/>
      <c r="S644" s="663"/>
      <c r="T644" s="663"/>
      <c r="U644" s="663"/>
      <c r="V644" s="663"/>
      <c r="W644" s="663"/>
      <c r="X644" s="663"/>
      <c r="Y644" s="663"/>
      <c r="Z644" s="663"/>
      <c r="AA644" s="663"/>
      <c r="AB644" s="663"/>
      <c r="AC644" s="663"/>
      <c r="AD644" s="663"/>
    </row>
    <row r="645" spans="1:30" ht="15.75" customHeight="1" x14ac:dyDescent="0.2">
      <c r="A645" s="663"/>
      <c r="B645" s="663"/>
      <c r="C645" s="663"/>
      <c r="D645" s="663"/>
      <c r="E645" s="663"/>
      <c r="F645" s="663"/>
      <c r="G645" s="663"/>
      <c r="H645" s="663"/>
      <c r="I645" s="663"/>
      <c r="J645" s="663"/>
      <c r="K645" s="663"/>
      <c r="L645" s="663"/>
      <c r="M645" s="663"/>
      <c r="N645" s="663"/>
      <c r="O645" s="663"/>
      <c r="P645" s="663"/>
      <c r="Q645" s="663"/>
      <c r="R645" s="663"/>
      <c r="S645" s="663"/>
      <c r="T645" s="663"/>
      <c r="U645" s="663"/>
      <c r="V645" s="663"/>
      <c r="W645" s="663"/>
      <c r="X645" s="663"/>
      <c r="Y645" s="663"/>
      <c r="Z645" s="663"/>
      <c r="AA645" s="663"/>
      <c r="AB645" s="663"/>
      <c r="AC645" s="663"/>
      <c r="AD645" s="663"/>
    </row>
    <row r="646" spans="1:30" ht="15.75" customHeight="1" x14ac:dyDescent="0.2">
      <c r="A646" s="663"/>
      <c r="B646" s="663"/>
      <c r="C646" s="663"/>
      <c r="D646" s="663"/>
      <c r="E646" s="663"/>
      <c r="F646" s="663"/>
      <c r="G646" s="663"/>
      <c r="H646" s="663"/>
      <c r="I646" s="663"/>
      <c r="J646" s="663"/>
      <c r="K646" s="663"/>
      <c r="L646" s="663"/>
      <c r="M646" s="663"/>
      <c r="N646" s="663"/>
      <c r="O646" s="663"/>
      <c r="P646" s="663"/>
      <c r="Q646" s="663"/>
      <c r="R646" s="663"/>
      <c r="S646" s="663"/>
      <c r="T646" s="663"/>
      <c r="U646" s="663"/>
      <c r="V646" s="663"/>
      <c r="W646" s="663"/>
      <c r="X646" s="663"/>
      <c r="Y646" s="663"/>
      <c r="Z646" s="663"/>
      <c r="AA646" s="663"/>
      <c r="AB646" s="663"/>
      <c r="AC646" s="663"/>
      <c r="AD646" s="663"/>
    </row>
    <row r="647" spans="1:30" ht="15.75" customHeight="1" x14ac:dyDescent="0.2">
      <c r="A647" s="663"/>
      <c r="B647" s="663"/>
      <c r="C647" s="663"/>
      <c r="D647" s="663"/>
      <c r="E647" s="663"/>
      <c r="F647" s="663"/>
      <c r="G647" s="663"/>
      <c r="H647" s="663"/>
      <c r="I647" s="663"/>
      <c r="J647" s="663"/>
      <c r="K647" s="663"/>
      <c r="L647" s="663"/>
      <c r="M647" s="663"/>
      <c r="N647" s="663"/>
      <c r="O647" s="663"/>
      <c r="P647" s="663"/>
      <c r="Q647" s="663"/>
      <c r="R647" s="663"/>
      <c r="S647" s="663"/>
      <c r="T647" s="663"/>
      <c r="U647" s="663"/>
      <c r="V647" s="663"/>
      <c r="W647" s="663"/>
      <c r="X647" s="663"/>
      <c r="Y647" s="663"/>
      <c r="Z647" s="663"/>
      <c r="AA647" s="663"/>
      <c r="AB647" s="663"/>
      <c r="AC647" s="663"/>
      <c r="AD647" s="663"/>
    </row>
    <row r="648" spans="1:30" ht="15.75" customHeight="1" x14ac:dyDescent="0.2">
      <c r="A648" s="663"/>
      <c r="B648" s="663"/>
      <c r="C648" s="663"/>
      <c r="D648" s="663"/>
      <c r="E648" s="663"/>
      <c r="F648" s="663"/>
      <c r="G648" s="663"/>
      <c r="H648" s="663"/>
      <c r="I648" s="663"/>
      <c r="J648" s="663"/>
      <c r="K648" s="663"/>
      <c r="L648" s="663"/>
      <c r="M648" s="663"/>
      <c r="N648" s="663"/>
      <c r="O648" s="663"/>
      <c r="P648" s="663"/>
      <c r="Q648" s="663"/>
      <c r="R648" s="663"/>
      <c r="S648" s="663"/>
      <c r="T648" s="663"/>
      <c r="U648" s="663"/>
      <c r="V648" s="663"/>
      <c r="W648" s="663"/>
      <c r="X648" s="663"/>
      <c r="Y648" s="663"/>
      <c r="Z648" s="663"/>
      <c r="AA648" s="663"/>
      <c r="AB648" s="663"/>
      <c r="AC648" s="663"/>
      <c r="AD648" s="663"/>
    </row>
    <row r="649" spans="1:30" ht="15.75" customHeight="1" x14ac:dyDescent="0.2">
      <c r="A649" s="663"/>
      <c r="B649" s="663"/>
      <c r="C649" s="663"/>
      <c r="D649" s="663"/>
      <c r="E649" s="663"/>
      <c r="F649" s="663"/>
      <c r="G649" s="663"/>
      <c r="H649" s="663"/>
      <c r="I649" s="663"/>
      <c r="J649" s="663"/>
      <c r="K649" s="663"/>
      <c r="L649" s="663"/>
      <c r="M649" s="663"/>
      <c r="N649" s="663"/>
      <c r="O649" s="663"/>
      <c r="P649" s="663"/>
      <c r="Q649" s="663"/>
      <c r="R649" s="663"/>
      <c r="S649" s="663"/>
      <c r="T649" s="663"/>
      <c r="U649" s="663"/>
      <c r="V649" s="663"/>
      <c r="W649" s="663"/>
      <c r="X649" s="663"/>
      <c r="Y649" s="663"/>
      <c r="Z649" s="663"/>
      <c r="AA649" s="663"/>
      <c r="AB649" s="663"/>
      <c r="AC649" s="663"/>
      <c r="AD649" s="663"/>
    </row>
    <row r="650" spans="1:30" ht="15.75" customHeight="1" x14ac:dyDescent="0.2">
      <c r="A650" s="663"/>
      <c r="B650" s="663"/>
      <c r="C650" s="663"/>
      <c r="D650" s="663"/>
      <c r="E650" s="663"/>
      <c r="F650" s="663"/>
      <c r="G650" s="663"/>
      <c r="H650" s="663"/>
      <c r="I650" s="663"/>
      <c r="J650" s="663"/>
      <c r="K650" s="663"/>
      <c r="L650" s="663"/>
      <c r="M650" s="663"/>
      <c r="N650" s="663"/>
      <c r="O650" s="663"/>
      <c r="P650" s="663"/>
      <c r="Q650" s="663"/>
      <c r="R650" s="663"/>
      <c r="S650" s="663"/>
      <c r="T650" s="663"/>
      <c r="U650" s="663"/>
      <c r="V650" s="663"/>
      <c r="W650" s="663"/>
      <c r="X650" s="663"/>
      <c r="Y650" s="663"/>
      <c r="Z650" s="663"/>
      <c r="AA650" s="663"/>
      <c r="AB650" s="663"/>
      <c r="AC650" s="663"/>
      <c r="AD650" s="663"/>
    </row>
    <row r="651" spans="1:30" ht="15.75" customHeight="1" x14ac:dyDescent="0.2">
      <c r="A651" s="663"/>
      <c r="B651" s="663"/>
      <c r="C651" s="663"/>
      <c r="D651" s="663"/>
      <c r="E651" s="663"/>
      <c r="F651" s="663"/>
      <c r="G651" s="663"/>
      <c r="H651" s="663"/>
      <c r="I651" s="663"/>
      <c r="J651" s="663"/>
      <c r="K651" s="663"/>
      <c r="L651" s="663"/>
      <c r="M651" s="663"/>
      <c r="N651" s="663"/>
      <c r="O651" s="663"/>
      <c r="P651" s="663"/>
      <c r="Q651" s="663"/>
      <c r="R651" s="663"/>
      <c r="S651" s="663"/>
      <c r="T651" s="663"/>
      <c r="U651" s="663"/>
      <c r="V651" s="663"/>
      <c r="W651" s="663"/>
      <c r="X651" s="663"/>
      <c r="Y651" s="663"/>
      <c r="Z651" s="663"/>
      <c r="AA651" s="663"/>
      <c r="AB651" s="663"/>
      <c r="AC651" s="663"/>
      <c r="AD651" s="663"/>
    </row>
    <row r="652" spans="1:30" ht="15.75" customHeight="1" x14ac:dyDescent="0.2">
      <c r="A652" s="663"/>
      <c r="B652" s="663"/>
      <c r="C652" s="663"/>
      <c r="D652" s="663"/>
      <c r="E652" s="663"/>
      <c r="F652" s="663"/>
      <c r="G652" s="663"/>
      <c r="H652" s="663"/>
      <c r="I652" s="663"/>
      <c r="J652" s="663"/>
      <c r="K652" s="663"/>
      <c r="L652" s="663"/>
      <c r="M652" s="663"/>
      <c r="N652" s="663"/>
      <c r="O652" s="663"/>
      <c r="P652" s="663"/>
      <c r="Q652" s="663"/>
      <c r="R652" s="663"/>
      <c r="S652" s="663"/>
      <c r="T652" s="663"/>
      <c r="U652" s="663"/>
      <c r="V652" s="663"/>
      <c r="W652" s="663"/>
      <c r="X652" s="663"/>
      <c r="Y652" s="663"/>
      <c r="Z652" s="663"/>
      <c r="AA652" s="663"/>
      <c r="AB652" s="663"/>
      <c r="AC652" s="663"/>
      <c r="AD652" s="663"/>
    </row>
    <row r="653" spans="1:30" ht="15.75" customHeight="1" x14ac:dyDescent="0.2">
      <c r="A653" s="663"/>
      <c r="B653" s="663"/>
      <c r="C653" s="663"/>
      <c r="D653" s="663"/>
      <c r="E653" s="663"/>
      <c r="F653" s="663"/>
      <c r="G653" s="663"/>
      <c r="H653" s="663"/>
      <c r="I653" s="663"/>
      <c r="J653" s="663"/>
      <c r="K653" s="663"/>
      <c r="L653" s="663"/>
      <c r="M653" s="663"/>
      <c r="N653" s="663"/>
      <c r="O653" s="663"/>
      <c r="P653" s="663"/>
      <c r="Q653" s="663"/>
      <c r="R653" s="663"/>
      <c r="S653" s="663"/>
      <c r="T653" s="663"/>
      <c r="U653" s="663"/>
      <c r="V653" s="663"/>
      <c r="W653" s="663"/>
      <c r="X653" s="663"/>
      <c r="Y653" s="663"/>
      <c r="Z653" s="663"/>
      <c r="AA653" s="663"/>
      <c r="AB653" s="663"/>
      <c r="AC653" s="663"/>
      <c r="AD653" s="663"/>
    </row>
    <row r="654" spans="1:30" ht="15.75" customHeight="1" x14ac:dyDescent="0.2">
      <c r="A654" s="663"/>
      <c r="B654" s="663"/>
      <c r="C654" s="663"/>
      <c r="D654" s="663"/>
      <c r="E654" s="663"/>
      <c r="F654" s="663"/>
      <c r="G654" s="663"/>
      <c r="H654" s="663"/>
      <c r="I654" s="663"/>
      <c r="J654" s="663"/>
      <c r="K654" s="663"/>
      <c r="L654" s="663"/>
      <c r="M654" s="663"/>
      <c r="N654" s="663"/>
      <c r="O654" s="663"/>
      <c r="P654" s="663"/>
      <c r="Q654" s="663"/>
      <c r="R654" s="663"/>
      <c r="S654" s="663"/>
      <c r="T654" s="663"/>
      <c r="U654" s="663"/>
      <c r="V654" s="663"/>
      <c r="W654" s="663"/>
      <c r="X654" s="663"/>
      <c r="Y654" s="663"/>
      <c r="Z654" s="663"/>
      <c r="AA654" s="663"/>
      <c r="AB654" s="663"/>
      <c r="AC654" s="663"/>
      <c r="AD654" s="663"/>
    </row>
    <row r="655" spans="1:30" ht="15.75" customHeight="1" x14ac:dyDescent="0.2">
      <c r="A655" s="663"/>
      <c r="B655" s="663"/>
      <c r="C655" s="663"/>
      <c r="D655" s="663"/>
      <c r="E655" s="663"/>
      <c r="F655" s="663"/>
      <c r="G655" s="663"/>
      <c r="H655" s="663"/>
      <c r="I655" s="663"/>
      <c r="J655" s="663"/>
      <c r="K655" s="663"/>
      <c r="L655" s="663"/>
      <c r="M655" s="663"/>
      <c r="N655" s="663"/>
      <c r="O655" s="663"/>
      <c r="P655" s="663"/>
      <c r="Q655" s="663"/>
      <c r="R655" s="663"/>
      <c r="S655" s="663"/>
      <c r="T655" s="663"/>
      <c r="U655" s="663"/>
      <c r="V655" s="663"/>
      <c r="W655" s="663"/>
      <c r="X655" s="663"/>
      <c r="Y655" s="663"/>
      <c r="Z655" s="663"/>
      <c r="AA655" s="663"/>
      <c r="AB655" s="663"/>
      <c r="AC655" s="663"/>
      <c r="AD655" s="663"/>
    </row>
    <row r="656" spans="1:30" ht="15.75" customHeight="1" x14ac:dyDescent="0.2">
      <c r="A656" s="663"/>
      <c r="B656" s="663"/>
      <c r="C656" s="663"/>
      <c r="D656" s="663"/>
      <c r="E656" s="663"/>
      <c r="F656" s="663"/>
      <c r="G656" s="663"/>
      <c r="H656" s="663"/>
      <c r="I656" s="663"/>
      <c r="J656" s="663"/>
      <c r="K656" s="663"/>
      <c r="L656" s="663"/>
      <c r="M656" s="663"/>
      <c r="N656" s="663"/>
      <c r="O656" s="663"/>
      <c r="P656" s="663"/>
      <c r="Q656" s="663"/>
      <c r="R656" s="663"/>
      <c r="S656" s="663"/>
      <c r="T656" s="663"/>
      <c r="U656" s="663"/>
      <c r="V656" s="663"/>
      <c r="W656" s="663"/>
      <c r="X656" s="663"/>
      <c r="Y656" s="663"/>
      <c r="Z656" s="663"/>
      <c r="AA656" s="663"/>
      <c r="AB656" s="663"/>
      <c r="AC656" s="663"/>
      <c r="AD656" s="663"/>
    </row>
    <row r="657" spans="1:30" ht="15.75" customHeight="1" x14ac:dyDescent="0.2">
      <c r="A657" s="663"/>
      <c r="B657" s="663"/>
      <c r="C657" s="663"/>
      <c r="D657" s="663"/>
      <c r="E657" s="663"/>
      <c r="F657" s="663"/>
      <c r="G657" s="663"/>
      <c r="H657" s="663"/>
      <c r="I657" s="663"/>
      <c r="J657" s="663"/>
      <c r="K657" s="663"/>
      <c r="L657" s="663"/>
      <c r="M657" s="663"/>
      <c r="N657" s="663"/>
      <c r="O657" s="663"/>
      <c r="P657" s="663"/>
      <c r="Q657" s="663"/>
      <c r="R657" s="663"/>
      <c r="S657" s="663"/>
      <c r="T657" s="663"/>
      <c r="U657" s="663"/>
      <c r="V657" s="663"/>
      <c r="W657" s="663"/>
      <c r="X657" s="663"/>
      <c r="Y657" s="663"/>
      <c r="Z657" s="663"/>
      <c r="AA657" s="663"/>
      <c r="AB657" s="663"/>
      <c r="AC657" s="663"/>
      <c r="AD657" s="663"/>
    </row>
    <row r="658" spans="1:30" ht="15.75" customHeight="1" x14ac:dyDescent="0.2">
      <c r="A658" s="663"/>
      <c r="B658" s="663"/>
      <c r="C658" s="663"/>
      <c r="D658" s="663"/>
      <c r="E658" s="663"/>
      <c r="F658" s="663"/>
      <c r="G658" s="663"/>
      <c r="H658" s="663"/>
      <c r="I658" s="663"/>
      <c r="J658" s="663"/>
      <c r="K658" s="663"/>
      <c r="L658" s="663"/>
      <c r="M658" s="663"/>
      <c r="N658" s="663"/>
      <c r="O658" s="663"/>
      <c r="P658" s="663"/>
      <c r="Q658" s="663"/>
      <c r="R658" s="663"/>
      <c r="S658" s="663"/>
      <c r="T658" s="663"/>
      <c r="U658" s="663"/>
      <c r="V658" s="663"/>
      <c r="W658" s="663"/>
      <c r="X658" s="663"/>
      <c r="Y658" s="663"/>
      <c r="Z658" s="663"/>
      <c r="AA658" s="663"/>
      <c r="AB658" s="663"/>
      <c r="AC658" s="663"/>
      <c r="AD658" s="663"/>
    </row>
    <row r="659" spans="1:30" ht="15.75" customHeight="1" x14ac:dyDescent="0.2">
      <c r="A659" s="663"/>
      <c r="B659" s="663"/>
      <c r="C659" s="663"/>
      <c r="D659" s="663"/>
      <c r="E659" s="663"/>
      <c r="F659" s="663"/>
      <c r="G659" s="663"/>
      <c r="H659" s="663"/>
      <c r="I659" s="663"/>
      <c r="J659" s="663"/>
      <c r="K659" s="663"/>
      <c r="L659" s="663"/>
      <c r="M659" s="663"/>
      <c r="N659" s="663"/>
      <c r="O659" s="663"/>
      <c r="P659" s="663"/>
      <c r="Q659" s="663"/>
      <c r="R659" s="663"/>
      <c r="S659" s="663"/>
      <c r="T659" s="663"/>
      <c r="U659" s="663"/>
      <c r="V659" s="663"/>
      <c r="W659" s="663"/>
      <c r="X659" s="663"/>
      <c r="Y659" s="663"/>
      <c r="Z659" s="663"/>
      <c r="AA659" s="663"/>
      <c r="AB659" s="663"/>
      <c r="AC659" s="663"/>
      <c r="AD659" s="663"/>
    </row>
    <row r="660" spans="1:30" ht="15.75" customHeight="1" x14ac:dyDescent="0.2">
      <c r="A660" s="663"/>
      <c r="B660" s="663"/>
      <c r="C660" s="663"/>
      <c r="D660" s="663"/>
      <c r="E660" s="663"/>
      <c r="F660" s="663"/>
      <c r="G660" s="663"/>
      <c r="H660" s="663"/>
      <c r="I660" s="663"/>
      <c r="J660" s="663"/>
      <c r="K660" s="663"/>
      <c r="L660" s="663"/>
      <c r="M660" s="663"/>
      <c r="N660" s="663"/>
      <c r="O660" s="663"/>
      <c r="P660" s="663"/>
      <c r="Q660" s="663"/>
      <c r="R660" s="663"/>
      <c r="S660" s="663"/>
      <c r="T660" s="663"/>
      <c r="U660" s="663"/>
      <c r="V660" s="663"/>
      <c r="W660" s="663"/>
      <c r="X660" s="663"/>
      <c r="Y660" s="663"/>
      <c r="Z660" s="663"/>
      <c r="AA660" s="663"/>
      <c r="AB660" s="663"/>
      <c r="AC660" s="663"/>
      <c r="AD660" s="663"/>
    </row>
    <row r="661" spans="1:30" ht="15.75" customHeight="1" x14ac:dyDescent="0.2">
      <c r="A661" s="663"/>
      <c r="B661" s="663"/>
      <c r="C661" s="663"/>
      <c r="D661" s="663"/>
      <c r="E661" s="663"/>
      <c r="F661" s="663"/>
      <c r="G661" s="663"/>
      <c r="H661" s="663"/>
      <c r="I661" s="663"/>
      <c r="J661" s="663"/>
      <c r="K661" s="663"/>
      <c r="L661" s="663"/>
      <c r="M661" s="663"/>
      <c r="N661" s="663"/>
      <c r="O661" s="663"/>
      <c r="P661" s="663"/>
      <c r="Q661" s="663"/>
      <c r="R661" s="663"/>
      <c r="S661" s="663"/>
      <c r="T661" s="663"/>
      <c r="U661" s="663"/>
      <c r="V661" s="663"/>
      <c r="W661" s="663"/>
      <c r="X661" s="663"/>
      <c r="Y661" s="663"/>
      <c r="Z661" s="663"/>
      <c r="AA661" s="663"/>
      <c r="AB661" s="663"/>
      <c r="AC661" s="663"/>
      <c r="AD661" s="663"/>
    </row>
    <row r="662" spans="1:30" ht="15.75" customHeight="1" x14ac:dyDescent="0.2">
      <c r="A662" s="663"/>
      <c r="B662" s="663"/>
      <c r="C662" s="663"/>
      <c r="D662" s="663"/>
      <c r="E662" s="663"/>
      <c r="F662" s="663"/>
      <c r="G662" s="663"/>
      <c r="H662" s="663"/>
      <c r="I662" s="663"/>
      <c r="J662" s="663"/>
      <c r="K662" s="663"/>
      <c r="L662" s="663"/>
      <c r="M662" s="663"/>
      <c r="N662" s="663"/>
      <c r="O662" s="663"/>
      <c r="P662" s="663"/>
      <c r="Q662" s="663"/>
      <c r="R662" s="663"/>
      <c r="S662" s="663"/>
      <c r="T662" s="663"/>
      <c r="U662" s="663"/>
      <c r="V662" s="663"/>
      <c r="W662" s="663"/>
      <c r="X662" s="663"/>
      <c r="Y662" s="663"/>
      <c r="Z662" s="663"/>
      <c r="AA662" s="663"/>
      <c r="AB662" s="663"/>
      <c r="AC662" s="663"/>
      <c r="AD662" s="663"/>
    </row>
    <row r="663" spans="1:30" ht="15.75" customHeight="1" x14ac:dyDescent="0.2">
      <c r="A663" s="663"/>
      <c r="B663" s="663"/>
      <c r="C663" s="663"/>
      <c r="D663" s="663"/>
      <c r="E663" s="663"/>
      <c r="F663" s="663"/>
      <c r="G663" s="663"/>
      <c r="H663" s="663"/>
      <c r="I663" s="663"/>
      <c r="J663" s="663"/>
      <c r="K663" s="663"/>
      <c r="L663" s="663"/>
      <c r="M663" s="663"/>
      <c r="N663" s="663"/>
      <c r="O663" s="663"/>
      <c r="P663" s="663"/>
      <c r="Q663" s="663"/>
      <c r="R663" s="663"/>
      <c r="S663" s="663"/>
      <c r="T663" s="663"/>
      <c r="U663" s="663"/>
      <c r="V663" s="663"/>
      <c r="W663" s="663"/>
      <c r="X663" s="663"/>
      <c r="Y663" s="663"/>
      <c r="Z663" s="663"/>
      <c r="AA663" s="663"/>
      <c r="AB663" s="663"/>
      <c r="AC663" s="663"/>
      <c r="AD663" s="663"/>
    </row>
    <row r="664" spans="1:30" ht="15.75" customHeight="1" x14ac:dyDescent="0.2">
      <c r="A664" s="663"/>
      <c r="B664" s="663"/>
      <c r="C664" s="663"/>
      <c r="D664" s="663"/>
      <c r="E664" s="663"/>
      <c r="F664" s="663"/>
      <c r="G664" s="663"/>
      <c r="H664" s="663"/>
      <c r="I664" s="663"/>
      <c r="J664" s="663"/>
      <c r="K664" s="663"/>
      <c r="L664" s="663"/>
      <c r="M664" s="663"/>
      <c r="N664" s="663"/>
      <c r="O664" s="663"/>
      <c r="P664" s="663"/>
      <c r="Q664" s="663"/>
      <c r="R664" s="663"/>
      <c r="S664" s="663"/>
      <c r="T664" s="663"/>
      <c r="U664" s="663"/>
      <c r="V664" s="663"/>
      <c r="W664" s="663"/>
      <c r="X664" s="663"/>
      <c r="Y664" s="663"/>
      <c r="Z664" s="663"/>
      <c r="AA664" s="663"/>
      <c r="AB664" s="663"/>
      <c r="AC664" s="663"/>
      <c r="AD664" s="663"/>
    </row>
    <row r="665" spans="1:30" ht="15.75" customHeight="1" x14ac:dyDescent="0.2">
      <c r="A665" s="663"/>
      <c r="B665" s="663"/>
      <c r="C665" s="663"/>
      <c r="D665" s="663"/>
      <c r="E665" s="663"/>
      <c r="F665" s="663"/>
      <c r="G665" s="663"/>
      <c r="H665" s="663"/>
      <c r="I665" s="663"/>
      <c r="J665" s="663"/>
      <c r="K665" s="663"/>
      <c r="L665" s="663"/>
      <c r="M665" s="663"/>
      <c r="N665" s="663"/>
      <c r="O665" s="663"/>
      <c r="P665" s="663"/>
      <c r="Q665" s="663"/>
      <c r="R665" s="663"/>
      <c r="S665" s="663"/>
      <c r="T665" s="663"/>
      <c r="U665" s="663"/>
      <c r="V665" s="663"/>
      <c r="W665" s="663"/>
      <c r="X665" s="663"/>
      <c r="Y665" s="663"/>
      <c r="Z665" s="663"/>
      <c r="AA665" s="663"/>
      <c r="AB665" s="663"/>
      <c r="AC665" s="663"/>
      <c r="AD665" s="663"/>
    </row>
    <row r="666" spans="1:30" ht="15.75" customHeight="1" x14ac:dyDescent="0.2">
      <c r="A666" s="663"/>
      <c r="B666" s="663"/>
      <c r="C666" s="663"/>
      <c r="D666" s="663"/>
      <c r="E666" s="663"/>
      <c r="F666" s="663"/>
      <c r="G666" s="663"/>
      <c r="H666" s="663"/>
      <c r="I666" s="663"/>
      <c r="J666" s="663"/>
      <c r="K666" s="663"/>
      <c r="L666" s="663"/>
      <c r="M666" s="663"/>
      <c r="N666" s="663"/>
      <c r="O666" s="663"/>
      <c r="P666" s="663"/>
      <c r="Q666" s="663"/>
      <c r="R666" s="663"/>
      <c r="S666" s="663"/>
      <c r="T666" s="663"/>
      <c r="U666" s="663"/>
      <c r="V666" s="663"/>
      <c r="W666" s="663"/>
      <c r="X666" s="663"/>
      <c r="Y666" s="663"/>
      <c r="Z666" s="663"/>
      <c r="AA666" s="663"/>
      <c r="AB666" s="663"/>
      <c r="AC666" s="663"/>
      <c r="AD666" s="663"/>
    </row>
    <row r="667" spans="1:30" ht="15.75" customHeight="1" x14ac:dyDescent="0.2">
      <c r="A667" s="663"/>
      <c r="B667" s="663"/>
      <c r="C667" s="663"/>
      <c r="D667" s="663"/>
      <c r="E667" s="663"/>
      <c r="F667" s="663"/>
      <c r="G667" s="663"/>
      <c r="H667" s="663"/>
      <c r="I667" s="663"/>
      <c r="J667" s="663"/>
      <c r="K667" s="663"/>
      <c r="L667" s="663"/>
      <c r="M667" s="663"/>
      <c r="N667" s="663"/>
      <c r="O667" s="663"/>
      <c r="P667" s="663"/>
      <c r="Q667" s="663"/>
      <c r="R667" s="663"/>
      <c r="S667" s="663"/>
      <c r="T667" s="663"/>
      <c r="U667" s="663"/>
      <c r="V667" s="663"/>
      <c r="W667" s="663"/>
      <c r="X667" s="663"/>
      <c r="Y667" s="663"/>
      <c r="Z667" s="663"/>
      <c r="AA667" s="663"/>
      <c r="AB667" s="663"/>
      <c r="AC667" s="663"/>
      <c r="AD667" s="663"/>
    </row>
    <row r="668" spans="1:30" ht="15.75" customHeight="1" x14ac:dyDescent="0.2">
      <c r="A668" s="663"/>
      <c r="B668" s="663"/>
      <c r="C668" s="663"/>
      <c r="D668" s="663"/>
      <c r="E668" s="663"/>
      <c r="F668" s="663"/>
      <c r="G668" s="663"/>
      <c r="H668" s="663"/>
      <c r="I668" s="663"/>
      <c r="J668" s="663"/>
      <c r="K668" s="663"/>
      <c r="L668" s="663"/>
      <c r="M668" s="663"/>
      <c r="N668" s="663"/>
      <c r="O668" s="663"/>
      <c r="P668" s="663"/>
      <c r="Q668" s="663"/>
      <c r="R668" s="663"/>
      <c r="S668" s="663"/>
      <c r="T668" s="663"/>
      <c r="U668" s="663"/>
      <c r="V668" s="663"/>
      <c r="W668" s="663"/>
      <c r="X668" s="663"/>
      <c r="Y668" s="663"/>
      <c r="Z668" s="663"/>
      <c r="AA668" s="663"/>
      <c r="AB668" s="663"/>
      <c r="AC668" s="663"/>
      <c r="AD668" s="663"/>
    </row>
    <row r="669" spans="1:30" ht="15.75" customHeight="1" x14ac:dyDescent="0.2">
      <c r="A669" s="663"/>
      <c r="B669" s="663"/>
      <c r="C669" s="663"/>
      <c r="D669" s="663"/>
      <c r="E669" s="663"/>
      <c r="F669" s="663"/>
      <c r="G669" s="663"/>
      <c r="H669" s="663"/>
      <c r="I669" s="663"/>
      <c r="J669" s="663"/>
      <c r="K669" s="663"/>
      <c r="L669" s="663"/>
      <c r="M669" s="663"/>
      <c r="N669" s="663"/>
      <c r="O669" s="663"/>
      <c r="P669" s="663"/>
      <c r="Q669" s="663"/>
      <c r="R669" s="663"/>
      <c r="S669" s="663"/>
      <c r="T669" s="663"/>
      <c r="U669" s="663"/>
      <c r="V669" s="663"/>
      <c r="W669" s="663"/>
      <c r="X669" s="663"/>
      <c r="Y669" s="663"/>
      <c r="Z669" s="663"/>
      <c r="AA669" s="663"/>
      <c r="AB669" s="663"/>
      <c r="AC669" s="663"/>
      <c r="AD669" s="663"/>
    </row>
    <row r="670" spans="1:30" ht="15.75" customHeight="1" x14ac:dyDescent="0.2">
      <c r="A670" s="663"/>
      <c r="B670" s="663"/>
      <c r="C670" s="663"/>
      <c r="D670" s="663"/>
      <c r="E670" s="663"/>
      <c r="F670" s="663"/>
      <c r="G670" s="663"/>
      <c r="H670" s="663"/>
      <c r="I670" s="663"/>
      <c r="J670" s="663"/>
      <c r="K670" s="663"/>
      <c r="L670" s="663"/>
      <c r="M670" s="663"/>
      <c r="N670" s="663"/>
      <c r="O670" s="663"/>
      <c r="P670" s="663"/>
      <c r="Q670" s="663"/>
      <c r="R670" s="663"/>
      <c r="S670" s="663"/>
      <c r="T670" s="663"/>
      <c r="U670" s="663"/>
      <c r="V670" s="663"/>
      <c r="W670" s="663"/>
      <c r="X670" s="663"/>
      <c r="Y670" s="663"/>
      <c r="Z670" s="663"/>
      <c r="AA670" s="663"/>
      <c r="AB670" s="663"/>
      <c r="AC670" s="663"/>
      <c r="AD670" s="663"/>
    </row>
    <row r="671" spans="1:30" ht="15.75" customHeight="1" x14ac:dyDescent="0.2">
      <c r="A671" s="663"/>
      <c r="B671" s="663"/>
      <c r="C671" s="663"/>
      <c r="D671" s="663"/>
      <c r="E671" s="663"/>
      <c r="F671" s="663"/>
      <c r="G671" s="663"/>
      <c r="H671" s="663"/>
      <c r="I671" s="663"/>
      <c r="J671" s="663"/>
      <c r="K671" s="663"/>
      <c r="L671" s="663"/>
      <c r="M671" s="663"/>
      <c r="N671" s="663"/>
      <c r="O671" s="663"/>
      <c r="P671" s="663"/>
      <c r="Q671" s="663"/>
      <c r="R671" s="663"/>
      <c r="S671" s="663"/>
      <c r="T671" s="663"/>
      <c r="U671" s="663"/>
      <c r="V671" s="663"/>
      <c r="W671" s="663"/>
      <c r="X671" s="663"/>
      <c r="Y671" s="663"/>
      <c r="Z671" s="663"/>
      <c r="AA671" s="663"/>
      <c r="AB671" s="663"/>
      <c r="AC671" s="663"/>
      <c r="AD671" s="663"/>
    </row>
    <row r="672" spans="1:30" ht="15.75" customHeight="1" x14ac:dyDescent="0.2">
      <c r="A672" s="663"/>
      <c r="B672" s="663"/>
      <c r="C672" s="663"/>
      <c r="D672" s="663"/>
      <c r="E672" s="663"/>
      <c r="F672" s="663"/>
      <c r="G672" s="663"/>
      <c r="H672" s="663"/>
      <c r="I672" s="663"/>
      <c r="J672" s="663"/>
      <c r="K672" s="663"/>
      <c r="L672" s="663"/>
      <c r="M672" s="663"/>
      <c r="N672" s="663"/>
      <c r="O672" s="663"/>
      <c r="P672" s="663"/>
      <c r="Q672" s="663"/>
      <c r="R672" s="663"/>
      <c r="S672" s="663"/>
      <c r="T672" s="663"/>
      <c r="U672" s="663"/>
      <c r="V672" s="663"/>
      <c r="W672" s="663"/>
      <c r="X672" s="663"/>
      <c r="Y672" s="663"/>
      <c r="Z672" s="663"/>
      <c r="AA672" s="663"/>
      <c r="AB672" s="663"/>
      <c r="AC672" s="663"/>
      <c r="AD672" s="663"/>
    </row>
    <row r="673" spans="1:30" ht="15.75" customHeight="1" x14ac:dyDescent="0.2">
      <c r="A673" s="663"/>
      <c r="B673" s="663"/>
      <c r="C673" s="663"/>
      <c r="D673" s="663"/>
      <c r="E673" s="663"/>
      <c r="F673" s="663"/>
      <c r="G673" s="663"/>
      <c r="H673" s="663"/>
      <c r="I673" s="663"/>
      <c r="J673" s="663"/>
      <c r="K673" s="663"/>
      <c r="L673" s="663"/>
      <c r="M673" s="663"/>
      <c r="N673" s="663"/>
      <c r="O673" s="663"/>
      <c r="P673" s="663"/>
      <c r="Q673" s="663"/>
      <c r="R673" s="663"/>
      <c r="S673" s="663"/>
      <c r="T673" s="663"/>
      <c r="U673" s="663"/>
      <c r="V673" s="663"/>
      <c r="W673" s="663"/>
      <c r="X673" s="663"/>
      <c r="Y673" s="663"/>
      <c r="Z673" s="663"/>
      <c r="AA673" s="663"/>
      <c r="AB673" s="663"/>
      <c r="AC673" s="663"/>
      <c r="AD673" s="663"/>
    </row>
    <row r="674" spans="1:30" ht="15.75" customHeight="1" x14ac:dyDescent="0.2">
      <c r="A674" s="663"/>
      <c r="B674" s="663"/>
      <c r="C674" s="663"/>
      <c r="D674" s="663"/>
      <c r="E674" s="663"/>
      <c r="F674" s="663"/>
      <c r="G674" s="663"/>
      <c r="H674" s="663"/>
      <c r="I674" s="663"/>
      <c r="J674" s="663"/>
      <c r="K674" s="663"/>
      <c r="L674" s="663"/>
      <c r="M674" s="663"/>
      <c r="N674" s="663"/>
      <c r="O674" s="663"/>
      <c r="P674" s="663"/>
      <c r="Q674" s="663"/>
      <c r="R674" s="663"/>
      <c r="S674" s="663"/>
      <c r="T674" s="663"/>
      <c r="U674" s="663"/>
      <c r="V674" s="663"/>
      <c r="W674" s="663"/>
      <c r="X674" s="663"/>
      <c r="Y674" s="663"/>
      <c r="Z674" s="663"/>
      <c r="AA674" s="663"/>
      <c r="AB674" s="663"/>
      <c r="AC674" s="663"/>
      <c r="AD674" s="663"/>
    </row>
    <row r="675" spans="1:30" ht="15.75" customHeight="1" x14ac:dyDescent="0.2">
      <c r="A675" s="663"/>
      <c r="B675" s="663"/>
      <c r="C675" s="663"/>
      <c r="D675" s="663"/>
      <c r="E675" s="663"/>
      <c r="F675" s="663"/>
      <c r="G675" s="663"/>
      <c r="H675" s="663"/>
      <c r="I675" s="663"/>
      <c r="J675" s="663"/>
      <c r="K675" s="663"/>
      <c r="L675" s="663"/>
      <c r="M675" s="663"/>
      <c r="N675" s="663"/>
      <c r="O675" s="663"/>
      <c r="P675" s="663"/>
      <c r="Q675" s="663"/>
      <c r="R675" s="663"/>
      <c r="S675" s="663"/>
      <c r="T675" s="663"/>
      <c r="U675" s="663"/>
      <c r="V675" s="663"/>
      <c r="W675" s="663"/>
      <c r="X675" s="663"/>
      <c r="Y675" s="663"/>
      <c r="Z675" s="663"/>
      <c r="AA675" s="663"/>
      <c r="AB675" s="663"/>
      <c r="AC675" s="663"/>
      <c r="AD675" s="663"/>
    </row>
    <row r="676" spans="1:30" ht="15.75" customHeight="1" x14ac:dyDescent="0.2">
      <c r="A676" s="663"/>
      <c r="B676" s="663"/>
      <c r="C676" s="663"/>
      <c r="D676" s="663"/>
      <c r="E676" s="663"/>
      <c r="F676" s="663"/>
      <c r="G676" s="663"/>
      <c r="H676" s="663"/>
      <c r="I676" s="663"/>
      <c r="J676" s="663"/>
      <c r="K676" s="663"/>
      <c r="L676" s="663"/>
      <c r="M676" s="663"/>
      <c r="N676" s="663"/>
      <c r="O676" s="663"/>
      <c r="P676" s="663"/>
      <c r="Q676" s="663"/>
      <c r="R676" s="663"/>
      <c r="S676" s="663"/>
      <c r="T676" s="663"/>
      <c r="U676" s="663"/>
      <c r="V676" s="663"/>
      <c r="W676" s="663"/>
      <c r="X676" s="663"/>
      <c r="Y676" s="663"/>
      <c r="Z676" s="663"/>
      <c r="AA676" s="663"/>
      <c r="AB676" s="663"/>
      <c r="AC676" s="663"/>
      <c r="AD676" s="663"/>
    </row>
    <row r="677" spans="1:30" ht="15.75" customHeight="1" x14ac:dyDescent="0.2">
      <c r="A677" s="663"/>
      <c r="B677" s="663"/>
      <c r="C677" s="663"/>
      <c r="D677" s="663"/>
      <c r="E677" s="663"/>
      <c r="F677" s="663"/>
      <c r="G677" s="663"/>
      <c r="H677" s="663"/>
      <c r="I677" s="663"/>
      <c r="J677" s="663"/>
      <c r="K677" s="663"/>
      <c r="L677" s="663"/>
      <c r="M677" s="663"/>
      <c r="N677" s="663"/>
      <c r="O677" s="663"/>
      <c r="P677" s="663"/>
      <c r="Q677" s="663"/>
      <c r="R677" s="663"/>
      <c r="S677" s="663"/>
      <c r="T677" s="663"/>
      <c r="U677" s="663"/>
      <c r="V677" s="663"/>
      <c r="W677" s="663"/>
      <c r="X677" s="663"/>
      <c r="Y677" s="663"/>
      <c r="Z677" s="663"/>
      <c r="AA677" s="663"/>
      <c r="AB677" s="663"/>
      <c r="AC677" s="663"/>
      <c r="AD677" s="663"/>
    </row>
    <row r="678" spans="1:30" ht="15.75" customHeight="1" x14ac:dyDescent="0.2">
      <c r="A678" s="663"/>
      <c r="B678" s="663"/>
      <c r="C678" s="663"/>
      <c r="D678" s="663"/>
      <c r="E678" s="663"/>
      <c r="F678" s="663"/>
      <c r="G678" s="663"/>
      <c r="H678" s="663"/>
      <c r="I678" s="663"/>
      <c r="J678" s="663"/>
      <c r="K678" s="663"/>
      <c r="L678" s="663"/>
      <c r="M678" s="663"/>
      <c r="N678" s="663"/>
      <c r="O678" s="663"/>
      <c r="P678" s="663"/>
      <c r="Q678" s="663"/>
      <c r="R678" s="663"/>
      <c r="S678" s="663"/>
      <c r="T678" s="663"/>
      <c r="U678" s="663"/>
      <c r="V678" s="663"/>
      <c r="W678" s="663"/>
      <c r="X678" s="663"/>
      <c r="Y678" s="663"/>
      <c r="Z678" s="663"/>
      <c r="AA678" s="663"/>
      <c r="AB678" s="663"/>
      <c r="AC678" s="663"/>
      <c r="AD678" s="663"/>
    </row>
    <row r="679" spans="1:30" ht="15.75" customHeight="1" x14ac:dyDescent="0.2">
      <c r="A679" s="663"/>
      <c r="B679" s="663"/>
      <c r="C679" s="663"/>
      <c r="D679" s="663"/>
      <c r="E679" s="663"/>
      <c r="F679" s="663"/>
      <c r="G679" s="663"/>
      <c r="H679" s="663"/>
      <c r="I679" s="663"/>
      <c r="J679" s="663"/>
      <c r="K679" s="663"/>
      <c r="L679" s="663"/>
      <c r="M679" s="663"/>
      <c r="N679" s="663"/>
      <c r="O679" s="663"/>
      <c r="P679" s="663"/>
      <c r="Q679" s="663"/>
      <c r="R679" s="663"/>
      <c r="S679" s="663"/>
      <c r="T679" s="663"/>
      <c r="U679" s="663"/>
      <c r="V679" s="663"/>
      <c r="W679" s="663"/>
      <c r="X679" s="663"/>
      <c r="Y679" s="663"/>
      <c r="Z679" s="663"/>
      <c r="AA679" s="663"/>
      <c r="AB679" s="663"/>
      <c r="AC679" s="663"/>
      <c r="AD679" s="663"/>
    </row>
    <row r="680" spans="1:30" ht="15.75" customHeight="1" x14ac:dyDescent="0.2">
      <c r="A680" s="663"/>
      <c r="B680" s="663"/>
      <c r="C680" s="663"/>
      <c r="D680" s="663"/>
      <c r="E680" s="663"/>
      <c r="F680" s="663"/>
      <c r="G680" s="663"/>
      <c r="H680" s="663"/>
      <c r="I680" s="663"/>
      <c r="J680" s="663"/>
      <c r="K680" s="663"/>
      <c r="L680" s="663"/>
      <c r="M680" s="663"/>
      <c r="N680" s="663"/>
      <c r="O680" s="663"/>
      <c r="P680" s="663"/>
      <c r="Q680" s="663"/>
      <c r="R680" s="663"/>
      <c r="S680" s="663"/>
      <c r="T680" s="663"/>
      <c r="U680" s="663"/>
      <c r="V680" s="663"/>
      <c r="W680" s="663"/>
      <c r="X680" s="663"/>
      <c r="Y680" s="663"/>
      <c r="Z680" s="663"/>
      <c r="AA680" s="663"/>
      <c r="AB680" s="663"/>
      <c r="AC680" s="663"/>
      <c r="AD680" s="663"/>
    </row>
    <row r="681" spans="1:30" ht="15.75" customHeight="1" x14ac:dyDescent="0.2">
      <c r="A681" s="663"/>
      <c r="B681" s="663"/>
      <c r="C681" s="663"/>
      <c r="D681" s="663"/>
      <c r="E681" s="663"/>
      <c r="F681" s="663"/>
      <c r="G681" s="663"/>
      <c r="H681" s="663"/>
      <c r="I681" s="663"/>
      <c r="J681" s="663"/>
      <c r="K681" s="663"/>
      <c r="L681" s="663"/>
      <c r="M681" s="663"/>
      <c r="N681" s="663"/>
      <c r="O681" s="663"/>
      <c r="P681" s="663"/>
      <c r="Q681" s="663"/>
      <c r="R681" s="663"/>
      <c r="S681" s="663"/>
      <c r="T681" s="663"/>
      <c r="U681" s="663"/>
      <c r="V681" s="663"/>
      <c r="W681" s="663"/>
      <c r="X681" s="663"/>
      <c r="Y681" s="663"/>
      <c r="Z681" s="663"/>
      <c r="AA681" s="663"/>
      <c r="AB681" s="663"/>
      <c r="AC681" s="663"/>
      <c r="AD681" s="663"/>
    </row>
    <row r="682" spans="1:30" ht="15.75" customHeight="1" x14ac:dyDescent="0.2">
      <c r="A682" s="663"/>
      <c r="B682" s="663"/>
      <c r="C682" s="663"/>
      <c r="D682" s="663"/>
      <c r="E682" s="663"/>
      <c r="F682" s="663"/>
      <c r="G682" s="663"/>
      <c r="H682" s="663"/>
      <c r="I682" s="663"/>
      <c r="J682" s="663"/>
      <c r="K682" s="663"/>
      <c r="L682" s="663"/>
      <c r="M682" s="663"/>
      <c r="N682" s="663"/>
      <c r="O682" s="663"/>
      <c r="P682" s="663"/>
      <c r="Q682" s="663"/>
      <c r="R682" s="663"/>
      <c r="S682" s="663"/>
      <c r="T682" s="663"/>
      <c r="U682" s="663"/>
      <c r="V682" s="663"/>
      <c r="W682" s="663"/>
      <c r="X682" s="663"/>
      <c r="Y682" s="663"/>
      <c r="Z682" s="663"/>
      <c r="AA682" s="663"/>
      <c r="AB682" s="663"/>
      <c r="AC682" s="663"/>
      <c r="AD682" s="663"/>
    </row>
    <row r="683" spans="1:30" ht="15.75" customHeight="1" x14ac:dyDescent="0.2">
      <c r="A683" s="663"/>
      <c r="B683" s="663"/>
      <c r="C683" s="663"/>
      <c r="D683" s="663"/>
      <c r="E683" s="663"/>
      <c r="F683" s="663"/>
      <c r="G683" s="663"/>
      <c r="H683" s="663"/>
      <c r="I683" s="663"/>
      <c r="J683" s="663"/>
      <c r="K683" s="663"/>
      <c r="L683" s="663"/>
      <c r="M683" s="663"/>
      <c r="N683" s="663"/>
      <c r="O683" s="663"/>
      <c r="P683" s="663"/>
      <c r="Q683" s="663"/>
      <c r="R683" s="663"/>
      <c r="S683" s="663"/>
      <c r="T683" s="663"/>
      <c r="U683" s="663"/>
      <c r="V683" s="663"/>
      <c r="W683" s="663"/>
      <c r="X683" s="663"/>
      <c r="Y683" s="663"/>
      <c r="Z683" s="663"/>
      <c r="AA683" s="663"/>
      <c r="AB683" s="663"/>
      <c r="AC683" s="663"/>
      <c r="AD683" s="663"/>
    </row>
    <row r="684" spans="1:30" ht="15.75" customHeight="1" x14ac:dyDescent="0.2">
      <c r="A684" s="663"/>
      <c r="B684" s="663"/>
      <c r="C684" s="663"/>
      <c r="D684" s="663"/>
      <c r="E684" s="663"/>
      <c r="F684" s="663"/>
      <c r="G684" s="663"/>
      <c r="H684" s="663"/>
      <c r="I684" s="663"/>
      <c r="J684" s="663"/>
      <c r="K684" s="663"/>
      <c r="L684" s="663"/>
      <c r="M684" s="663"/>
      <c r="N684" s="663"/>
      <c r="O684" s="663"/>
      <c r="P684" s="663"/>
      <c r="Q684" s="663"/>
      <c r="R684" s="663"/>
      <c r="S684" s="663"/>
      <c r="T684" s="663"/>
      <c r="U684" s="663"/>
      <c r="V684" s="663"/>
      <c r="W684" s="663"/>
      <c r="X684" s="663"/>
      <c r="Y684" s="663"/>
      <c r="Z684" s="663"/>
      <c r="AA684" s="663"/>
      <c r="AB684" s="663"/>
      <c r="AC684" s="663"/>
      <c r="AD684" s="663"/>
    </row>
    <row r="685" spans="1:30" ht="15.75" customHeight="1" x14ac:dyDescent="0.2">
      <c r="A685" s="663"/>
      <c r="B685" s="663"/>
      <c r="C685" s="663"/>
      <c r="D685" s="663"/>
      <c r="E685" s="663"/>
      <c r="F685" s="663"/>
      <c r="G685" s="663"/>
      <c r="H685" s="663"/>
      <c r="I685" s="663"/>
      <c r="J685" s="663"/>
      <c r="K685" s="663"/>
      <c r="L685" s="663"/>
      <c r="M685" s="663"/>
      <c r="N685" s="663"/>
      <c r="O685" s="663"/>
      <c r="P685" s="663"/>
      <c r="Q685" s="663"/>
      <c r="R685" s="663"/>
      <c r="S685" s="663"/>
      <c r="T685" s="663"/>
      <c r="U685" s="663"/>
      <c r="V685" s="663"/>
      <c r="W685" s="663"/>
      <c r="X685" s="663"/>
      <c r="Y685" s="663"/>
      <c r="Z685" s="663"/>
      <c r="AA685" s="663"/>
      <c r="AB685" s="663"/>
      <c r="AC685" s="663"/>
      <c r="AD685" s="663"/>
    </row>
    <row r="686" spans="1:30" ht="15.75" customHeight="1" x14ac:dyDescent="0.2">
      <c r="A686" s="663"/>
      <c r="B686" s="663"/>
      <c r="C686" s="663"/>
      <c r="D686" s="663"/>
      <c r="E686" s="663"/>
      <c r="F686" s="663"/>
      <c r="G686" s="663"/>
      <c r="H686" s="663"/>
      <c r="I686" s="663"/>
      <c r="J686" s="663"/>
      <c r="K686" s="663"/>
      <c r="L686" s="663"/>
      <c r="M686" s="663"/>
      <c r="N686" s="663"/>
      <c r="O686" s="663"/>
      <c r="P686" s="663"/>
      <c r="Q686" s="663"/>
      <c r="R686" s="663"/>
      <c r="S686" s="663"/>
      <c r="T686" s="663"/>
      <c r="U686" s="663"/>
      <c r="V686" s="663"/>
      <c r="W686" s="663"/>
      <c r="X686" s="663"/>
      <c r="Y686" s="663"/>
      <c r="Z686" s="663"/>
      <c r="AA686" s="663"/>
      <c r="AB686" s="663"/>
      <c r="AC686" s="663"/>
      <c r="AD686" s="663"/>
    </row>
    <row r="687" spans="1:30" ht="15.75" customHeight="1" x14ac:dyDescent="0.2">
      <c r="A687" s="663"/>
      <c r="B687" s="663"/>
      <c r="C687" s="663"/>
      <c r="D687" s="663"/>
      <c r="E687" s="663"/>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3"/>
      <c r="AD687" s="663"/>
    </row>
    <row r="688" spans="1:30" ht="15.75" customHeight="1" x14ac:dyDescent="0.2">
      <c r="A688" s="663"/>
      <c r="B688" s="663"/>
      <c r="C688" s="663"/>
      <c r="D688" s="663"/>
      <c r="E688" s="663"/>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3"/>
      <c r="AD688" s="663"/>
    </row>
    <row r="689" spans="1:30" ht="15.75" customHeight="1" x14ac:dyDescent="0.2">
      <c r="A689" s="663"/>
      <c r="B689" s="663"/>
      <c r="C689" s="663"/>
      <c r="D689" s="663"/>
      <c r="E689" s="663"/>
      <c r="F689" s="663"/>
      <c r="G689" s="663"/>
      <c r="H689" s="663"/>
      <c r="I689" s="663"/>
      <c r="J689" s="663"/>
      <c r="K689" s="663"/>
      <c r="L689" s="663"/>
      <c r="M689" s="663"/>
      <c r="N689" s="663"/>
      <c r="O689" s="663"/>
      <c r="P689" s="663"/>
      <c r="Q689" s="663"/>
      <c r="R689" s="663"/>
      <c r="S689" s="663"/>
      <c r="T689" s="663"/>
      <c r="U689" s="663"/>
      <c r="V689" s="663"/>
      <c r="W689" s="663"/>
      <c r="X689" s="663"/>
      <c r="Y689" s="663"/>
      <c r="Z689" s="663"/>
      <c r="AA689" s="663"/>
      <c r="AB689" s="663"/>
      <c r="AC689" s="663"/>
      <c r="AD689" s="663"/>
    </row>
    <row r="690" spans="1:30" ht="15.75" customHeight="1" x14ac:dyDescent="0.2">
      <c r="A690" s="663"/>
      <c r="B690" s="663"/>
      <c r="C690" s="663"/>
      <c r="D690" s="663"/>
      <c r="E690" s="663"/>
      <c r="F690" s="663"/>
      <c r="G690" s="663"/>
      <c r="H690" s="663"/>
      <c r="I690" s="663"/>
      <c r="J690" s="663"/>
      <c r="K690" s="663"/>
      <c r="L690" s="663"/>
      <c r="M690" s="663"/>
      <c r="N690" s="663"/>
      <c r="O690" s="663"/>
      <c r="P690" s="663"/>
      <c r="Q690" s="663"/>
      <c r="R690" s="663"/>
      <c r="S690" s="663"/>
      <c r="T690" s="663"/>
      <c r="U690" s="663"/>
      <c r="V690" s="663"/>
      <c r="W690" s="663"/>
      <c r="X690" s="663"/>
      <c r="Y690" s="663"/>
      <c r="Z690" s="663"/>
      <c r="AA690" s="663"/>
      <c r="AB690" s="663"/>
      <c r="AC690" s="663"/>
      <c r="AD690" s="663"/>
    </row>
    <row r="691" spans="1:30" ht="15.75" customHeight="1" x14ac:dyDescent="0.2">
      <c r="A691" s="663"/>
      <c r="B691" s="663"/>
      <c r="C691" s="663"/>
      <c r="D691" s="663"/>
      <c r="E691" s="663"/>
      <c r="F691" s="663"/>
      <c r="G691" s="663"/>
      <c r="H691" s="663"/>
      <c r="I691" s="663"/>
      <c r="J691" s="663"/>
      <c r="K691" s="663"/>
      <c r="L691" s="663"/>
      <c r="M691" s="663"/>
      <c r="N691" s="663"/>
      <c r="O691" s="663"/>
      <c r="P691" s="663"/>
      <c r="Q691" s="663"/>
      <c r="R691" s="663"/>
      <c r="S691" s="663"/>
      <c r="T691" s="663"/>
      <c r="U691" s="663"/>
      <c r="V691" s="663"/>
      <c r="W691" s="663"/>
      <c r="X691" s="663"/>
      <c r="Y691" s="663"/>
      <c r="Z691" s="663"/>
      <c r="AA691" s="663"/>
      <c r="AB691" s="663"/>
      <c r="AC691" s="663"/>
      <c r="AD691" s="663"/>
    </row>
    <row r="692" spans="1:30" ht="15.75" customHeight="1" x14ac:dyDescent="0.2">
      <c r="A692" s="663"/>
      <c r="B692" s="663"/>
      <c r="C692" s="663"/>
      <c r="D692" s="663"/>
      <c r="E692" s="663"/>
      <c r="F692" s="663"/>
      <c r="G692" s="663"/>
      <c r="H692" s="663"/>
      <c r="I692" s="663"/>
      <c r="J692" s="663"/>
      <c r="K692" s="663"/>
      <c r="L692" s="663"/>
      <c r="M692" s="663"/>
      <c r="N692" s="663"/>
      <c r="O692" s="663"/>
      <c r="P692" s="663"/>
      <c r="Q692" s="663"/>
      <c r="R692" s="663"/>
      <c r="S692" s="663"/>
      <c r="T692" s="663"/>
      <c r="U692" s="663"/>
      <c r="V692" s="663"/>
      <c r="W692" s="663"/>
      <c r="X692" s="663"/>
      <c r="Y692" s="663"/>
      <c r="Z692" s="663"/>
      <c r="AA692" s="663"/>
      <c r="AB692" s="663"/>
      <c r="AC692" s="663"/>
      <c r="AD692" s="663"/>
    </row>
    <row r="693" spans="1:30" ht="15.75" customHeight="1" x14ac:dyDescent="0.2">
      <c r="A693" s="663"/>
      <c r="B693" s="663"/>
      <c r="C693" s="663"/>
      <c r="D693" s="663"/>
      <c r="E693" s="663"/>
      <c r="F693" s="663"/>
      <c r="G693" s="663"/>
      <c r="H693" s="663"/>
      <c r="I693" s="663"/>
      <c r="J693" s="663"/>
      <c r="K693" s="663"/>
      <c r="L693" s="663"/>
      <c r="M693" s="663"/>
      <c r="N693" s="663"/>
      <c r="O693" s="663"/>
      <c r="P693" s="663"/>
      <c r="Q693" s="663"/>
      <c r="R693" s="663"/>
      <c r="S693" s="663"/>
      <c r="T693" s="663"/>
      <c r="U693" s="663"/>
      <c r="V693" s="663"/>
      <c r="W693" s="663"/>
      <c r="X693" s="663"/>
      <c r="Y693" s="663"/>
      <c r="Z693" s="663"/>
      <c r="AA693" s="663"/>
      <c r="AB693" s="663"/>
      <c r="AC693" s="663"/>
      <c r="AD693" s="663"/>
    </row>
    <row r="694" spans="1:30" ht="15.75" customHeight="1" x14ac:dyDescent="0.2">
      <c r="A694" s="663"/>
      <c r="B694" s="663"/>
      <c r="C694" s="663"/>
      <c r="D694" s="663"/>
      <c r="E694" s="663"/>
      <c r="F694" s="663"/>
      <c r="G694" s="663"/>
      <c r="H694" s="663"/>
      <c r="I694" s="663"/>
      <c r="J694" s="663"/>
      <c r="K694" s="663"/>
      <c r="L694" s="663"/>
      <c r="M694" s="663"/>
      <c r="N694" s="663"/>
      <c r="O694" s="663"/>
      <c r="P694" s="663"/>
      <c r="Q694" s="663"/>
      <c r="R694" s="663"/>
      <c r="S694" s="663"/>
      <c r="T694" s="663"/>
      <c r="U694" s="663"/>
      <c r="V694" s="663"/>
      <c r="W694" s="663"/>
      <c r="X694" s="663"/>
      <c r="Y694" s="663"/>
      <c r="Z694" s="663"/>
      <c r="AA694" s="663"/>
      <c r="AB694" s="663"/>
      <c r="AC694" s="663"/>
      <c r="AD694" s="663"/>
    </row>
    <row r="695" spans="1:30" ht="15.75" customHeight="1" x14ac:dyDescent="0.2">
      <c r="A695" s="663"/>
      <c r="B695" s="663"/>
      <c r="C695" s="663"/>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3"/>
      <c r="AD695" s="663"/>
    </row>
    <row r="696" spans="1:30" ht="15.75" customHeight="1" x14ac:dyDescent="0.2">
      <c r="A696" s="663"/>
      <c r="B696" s="663"/>
      <c r="C696" s="663"/>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3"/>
      <c r="AD696" s="663"/>
    </row>
    <row r="697" spans="1:30" ht="15.75" customHeight="1" x14ac:dyDescent="0.2">
      <c r="A697" s="663"/>
      <c r="B697" s="663"/>
      <c r="C697" s="663"/>
      <c r="D697" s="663"/>
      <c r="E697" s="663"/>
      <c r="F697" s="663"/>
      <c r="G697" s="663"/>
      <c r="H697" s="663"/>
      <c r="I697" s="663"/>
      <c r="J697" s="663"/>
      <c r="K697" s="663"/>
      <c r="L697" s="663"/>
      <c r="M697" s="663"/>
      <c r="N697" s="663"/>
      <c r="O697" s="663"/>
      <c r="P697" s="663"/>
      <c r="Q697" s="663"/>
      <c r="R697" s="663"/>
      <c r="S697" s="663"/>
      <c r="T697" s="663"/>
      <c r="U697" s="663"/>
      <c r="V697" s="663"/>
      <c r="W697" s="663"/>
      <c r="X697" s="663"/>
      <c r="Y697" s="663"/>
      <c r="Z697" s="663"/>
      <c r="AA697" s="663"/>
      <c r="AB697" s="663"/>
      <c r="AC697" s="663"/>
      <c r="AD697" s="663"/>
    </row>
    <row r="698" spans="1:30" ht="15.75" customHeight="1" x14ac:dyDescent="0.2">
      <c r="A698" s="663"/>
      <c r="B698" s="663"/>
      <c r="C698" s="663"/>
      <c r="D698" s="663"/>
      <c r="E698" s="663"/>
      <c r="F698" s="663"/>
      <c r="G698" s="663"/>
      <c r="H698" s="663"/>
      <c r="I698" s="663"/>
      <c r="J698" s="663"/>
      <c r="K698" s="663"/>
      <c r="L698" s="663"/>
      <c r="M698" s="663"/>
      <c r="N698" s="663"/>
      <c r="O698" s="663"/>
      <c r="P698" s="663"/>
      <c r="Q698" s="663"/>
      <c r="R698" s="663"/>
      <c r="S698" s="663"/>
      <c r="T698" s="663"/>
      <c r="U698" s="663"/>
      <c r="V698" s="663"/>
      <c r="W698" s="663"/>
      <c r="X698" s="663"/>
      <c r="Y698" s="663"/>
      <c r="Z698" s="663"/>
      <c r="AA698" s="663"/>
      <c r="AB698" s="663"/>
      <c r="AC698" s="663"/>
      <c r="AD698" s="663"/>
    </row>
    <row r="699" spans="1:30" ht="15.75" customHeight="1" x14ac:dyDescent="0.2">
      <c r="A699" s="663"/>
      <c r="B699" s="663"/>
      <c r="C699" s="663"/>
      <c r="D699" s="663"/>
      <c r="E699" s="663"/>
      <c r="F699" s="663"/>
      <c r="G699" s="663"/>
      <c r="H699" s="663"/>
      <c r="I699" s="663"/>
      <c r="J699" s="663"/>
      <c r="K699" s="663"/>
      <c r="L699" s="663"/>
      <c r="M699" s="663"/>
      <c r="N699" s="663"/>
      <c r="O699" s="663"/>
      <c r="P699" s="663"/>
      <c r="Q699" s="663"/>
      <c r="R699" s="663"/>
      <c r="S699" s="663"/>
      <c r="T699" s="663"/>
      <c r="U699" s="663"/>
      <c r="V699" s="663"/>
      <c r="W699" s="663"/>
      <c r="X699" s="663"/>
      <c r="Y699" s="663"/>
      <c r="Z699" s="663"/>
      <c r="AA699" s="663"/>
      <c r="AB699" s="663"/>
      <c r="AC699" s="663"/>
      <c r="AD699" s="663"/>
    </row>
    <row r="700" spans="1:30" ht="15.75" customHeight="1" x14ac:dyDescent="0.2">
      <c r="A700" s="663"/>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row>
    <row r="701" spans="1:30" ht="15.75" customHeight="1" x14ac:dyDescent="0.2">
      <c r="A701" s="663"/>
      <c r="B701" s="663"/>
      <c r="C701" s="663"/>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663"/>
      <c r="AD701" s="663"/>
    </row>
    <row r="702" spans="1:30" ht="15.75" customHeight="1" x14ac:dyDescent="0.2">
      <c r="A702" s="663"/>
      <c r="B702" s="663"/>
      <c r="C702" s="663"/>
      <c r="D702" s="663"/>
      <c r="E702" s="663"/>
      <c r="F702" s="663"/>
      <c r="G702" s="663"/>
      <c r="H702" s="663"/>
      <c r="I702" s="663"/>
      <c r="J702" s="663"/>
      <c r="K702" s="663"/>
      <c r="L702" s="663"/>
      <c r="M702" s="663"/>
      <c r="N702" s="663"/>
      <c r="O702" s="663"/>
      <c r="P702" s="663"/>
      <c r="Q702" s="663"/>
      <c r="R702" s="663"/>
      <c r="S702" s="663"/>
      <c r="T702" s="663"/>
      <c r="U702" s="663"/>
      <c r="V702" s="663"/>
      <c r="W702" s="663"/>
      <c r="X702" s="663"/>
      <c r="Y702" s="663"/>
      <c r="Z702" s="663"/>
      <c r="AA702" s="663"/>
      <c r="AB702" s="663"/>
      <c r="AC702" s="663"/>
      <c r="AD702" s="663"/>
    </row>
    <row r="703" spans="1:30" ht="15.75" customHeight="1" x14ac:dyDescent="0.2">
      <c r="A703" s="663"/>
      <c r="B703" s="663"/>
      <c r="C703" s="663"/>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63"/>
      <c r="AD703" s="663"/>
    </row>
    <row r="704" spans="1:30" ht="15.75" customHeight="1" x14ac:dyDescent="0.2">
      <c r="A704" s="663"/>
      <c r="B704" s="663"/>
      <c r="C704" s="663"/>
      <c r="D704" s="663"/>
      <c r="E704" s="663"/>
      <c r="F704" s="663"/>
      <c r="G704" s="663"/>
      <c r="H704" s="663"/>
      <c r="I704" s="663"/>
      <c r="J704" s="663"/>
      <c r="K704" s="663"/>
      <c r="L704" s="663"/>
      <c r="M704" s="663"/>
      <c r="N704" s="663"/>
      <c r="O704" s="663"/>
      <c r="P704" s="663"/>
      <c r="Q704" s="663"/>
      <c r="R704" s="663"/>
      <c r="S704" s="663"/>
      <c r="T704" s="663"/>
      <c r="U704" s="663"/>
      <c r="V704" s="663"/>
      <c r="W704" s="663"/>
      <c r="X704" s="663"/>
      <c r="Y704" s="663"/>
      <c r="Z704" s="663"/>
      <c r="AA704" s="663"/>
      <c r="AB704" s="663"/>
      <c r="AC704" s="663"/>
      <c r="AD704" s="663"/>
    </row>
    <row r="705" spans="1:30" ht="15.75" customHeight="1" x14ac:dyDescent="0.2">
      <c r="A705" s="663"/>
      <c r="B705" s="663"/>
      <c r="C705" s="663"/>
      <c r="D705" s="663"/>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663"/>
      <c r="AD705" s="663"/>
    </row>
    <row r="706" spans="1:30" ht="15.75" customHeight="1" x14ac:dyDescent="0.2">
      <c r="A706" s="663"/>
      <c r="B706" s="663"/>
      <c r="C706" s="663"/>
      <c r="D706" s="663"/>
      <c r="E706" s="663"/>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3"/>
      <c r="AD706" s="663"/>
    </row>
    <row r="707" spans="1:30" ht="15.75" customHeight="1" x14ac:dyDescent="0.2">
      <c r="A707" s="663"/>
      <c r="B707" s="663"/>
      <c r="C707" s="663"/>
      <c r="D707" s="663"/>
      <c r="E707" s="663"/>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3"/>
      <c r="AD707" s="663"/>
    </row>
    <row r="708" spans="1:30" ht="15.75" customHeight="1" x14ac:dyDescent="0.2">
      <c r="A708" s="663"/>
      <c r="B708" s="663"/>
      <c r="C708" s="663"/>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663"/>
    </row>
    <row r="709" spans="1:30" ht="15.75" customHeight="1" x14ac:dyDescent="0.2">
      <c r="A709" s="663"/>
      <c r="B709" s="663"/>
      <c r="C709" s="663"/>
      <c r="D709" s="663"/>
      <c r="E709" s="663"/>
      <c r="F709" s="663"/>
      <c r="G709" s="663"/>
      <c r="H709" s="663"/>
      <c r="I709" s="663"/>
      <c r="J709" s="663"/>
      <c r="K709" s="663"/>
      <c r="L709" s="663"/>
      <c r="M709" s="663"/>
      <c r="N709" s="663"/>
      <c r="O709" s="663"/>
      <c r="P709" s="663"/>
      <c r="Q709" s="663"/>
      <c r="R709" s="663"/>
      <c r="S709" s="663"/>
      <c r="T709" s="663"/>
      <c r="U709" s="663"/>
      <c r="V709" s="663"/>
      <c r="W709" s="663"/>
      <c r="X709" s="663"/>
      <c r="Y709" s="663"/>
      <c r="Z709" s="663"/>
      <c r="AA709" s="663"/>
      <c r="AB709" s="663"/>
      <c r="AC709" s="663"/>
      <c r="AD709" s="663"/>
    </row>
    <row r="710" spans="1:30" ht="15.75" customHeight="1" x14ac:dyDescent="0.2">
      <c r="A710" s="663"/>
      <c r="B710" s="663"/>
      <c r="C710" s="663"/>
      <c r="D710" s="663"/>
      <c r="E710" s="663"/>
      <c r="F710" s="663"/>
      <c r="G710" s="663"/>
      <c r="H710" s="663"/>
      <c r="I710" s="663"/>
      <c r="J710" s="663"/>
      <c r="K710" s="663"/>
      <c r="L710" s="663"/>
      <c r="M710" s="663"/>
      <c r="N710" s="663"/>
      <c r="O710" s="663"/>
      <c r="P710" s="663"/>
      <c r="Q710" s="663"/>
      <c r="R710" s="663"/>
      <c r="S710" s="663"/>
      <c r="T710" s="663"/>
      <c r="U710" s="663"/>
      <c r="V710" s="663"/>
      <c r="W710" s="663"/>
      <c r="X710" s="663"/>
      <c r="Y710" s="663"/>
      <c r="Z710" s="663"/>
      <c r="AA710" s="663"/>
      <c r="AB710" s="663"/>
      <c r="AC710" s="663"/>
      <c r="AD710" s="663"/>
    </row>
    <row r="711" spans="1:30" ht="15.75" customHeight="1" x14ac:dyDescent="0.2">
      <c r="A711" s="663"/>
      <c r="B711" s="663"/>
      <c r="C711" s="663"/>
      <c r="D711" s="663"/>
      <c r="E711" s="663"/>
      <c r="F711" s="663"/>
      <c r="G711" s="663"/>
      <c r="H711" s="663"/>
      <c r="I711" s="663"/>
      <c r="J711" s="663"/>
      <c r="K711" s="663"/>
      <c r="L711" s="663"/>
      <c r="M711" s="663"/>
      <c r="N711" s="663"/>
      <c r="O711" s="663"/>
      <c r="P711" s="663"/>
      <c r="Q711" s="663"/>
      <c r="R711" s="663"/>
      <c r="S711" s="663"/>
      <c r="T711" s="663"/>
      <c r="U711" s="663"/>
      <c r="V711" s="663"/>
      <c r="W711" s="663"/>
      <c r="X711" s="663"/>
      <c r="Y711" s="663"/>
      <c r="Z711" s="663"/>
      <c r="AA711" s="663"/>
      <c r="AB711" s="663"/>
      <c r="AC711" s="663"/>
      <c r="AD711" s="663"/>
    </row>
    <row r="712" spans="1:30" ht="15.75" customHeight="1" x14ac:dyDescent="0.2">
      <c r="A712" s="663"/>
      <c r="B712" s="663"/>
      <c r="C712" s="663"/>
      <c r="D712" s="663"/>
      <c r="E712" s="663"/>
      <c r="F712" s="663"/>
      <c r="G712" s="663"/>
      <c r="H712" s="663"/>
      <c r="I712" s="663"/>
      <c r="J712" s="663"/>
      <c r="K712" s="663"/>
      <c r="L712" s="663"/>
      <c r="M712" s="663"/>
      <c r="N712" s="663"/>
      <c r="O712" s="663"/>
      <c r="P712" s="663"/>
      <c r="Q712" s="663"/>
      <c r="R712" s="663"/>
      <c r="S712" s="663"/>
      <c r="T712" s="663"/>
      <c r="U712" s="663"/>
      <c r="V712" s="663"/>
      <c r="W712" s="663"/>
      <c r="X712" s="663"/>
      <c r="Y712" s="663"/>
      <c r="Z712" s="663"/>
      <c r="AA712" s="663"/>
      <c r="AB712" s="663"/>
      <c r="AC712" s="663"/>
      <c r="AD712" s="663"/>
    </row>
    <row r="713" spans="1:30" ht="15.75" customHeight="1" x14ac:dyDescent="0.2">
      <c r="A713" s="663"/>
      <c r="B713" s="663"/>
      <c r="C713" s="663"/>
      <c r="D713" s="663"/>
      <c r="E713" s="663"/>
      <c r="F713" s="663"/>
      <c r="G713" s="663"/>
      <c r="H713" s="663"/>
      <c r="I713" s="663"/>
      <c r="J713" s="663"/>
      <c r="K713" s="663"/>
      <c r="L713" s="663"/>
      <c r="M713" s="663"/>
      <c r="N713" s="663"/>
      <c r="O713" s="663"/>
      <c r="P713" s="663"/>
      <c r="Q713" s="663"/>
      <c r="R713" s="663"/>
      <c r="S713" s="663"/>
      <c r="T713" s="663"/>
      <c r="U713" s="663"/>
      <c r="V713" s="663"/>
      <c r="W713" s="663"/>
      <c r="X713" s="663"/>
      <c r="Y713" s="663"/>
      <c r="Z713" s="663"/>
      <c r="AA713" s="663"/>
      <c r="AB713" s="663"/>
      <c r="AC713" s="663"/>
      <c r="AD713" s="663"/>
    </row>
    <row r="714" spans="1:30" ht="15.75" customHeight="1" x14ac:dyDescent="0.2">
      <c r="A714" s="663"/>
      <c r="B714" s="663"/>
      <c r="C714" s="663"/>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3"/>
      <c r="AD714" s="663"/>
    </row>
    <row r="715" spans="1:30" ht="15.75" customHeight="1" x14ac:dyDescent="0.2">
      <c r="A715" s="663"/>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row>
    <row r="716" spans="1:30" ht="15.75" customHeight="1" x14ac:dyDescent="0.2">
      <c r="A716" s="663"/>
      <c r="B716" s="663"/>
      <c r="C716" s="663"/>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3"/>
      <c r="AD716" s="663"/>
    </row>
    <row r="717" spans="1:30" ht="15.75" customHeight="1" x14ac:dyDescent="0.2">
      <c r="A717" s="663"/>
      <c r="B717" s="663"/>
      <c r="C717" s="663"/>
      <c r="D717" s="663"/>
      <c r="E717" s="663"/>
      <c r="F717" s="663"/>
      <c r="G717" s="663"/>
      <c r="H717" s="663"/>
      <c r="I717" s="663"/>
      <c r="J717" s="663"/>
      <c r="K717" s="663"/>
      <c r="L717" s="663"/>
      <c r="M717" s="663"/>
      <c r="N717" s="663"/>
      <c r="O717" s="663"/>
      <c r="P717" s="663"/>
      <c r="Q717" s="663"/>
      <c r="R717" s="663"/>
      <c r="S717" s="663"/>
      <c r="T717" s="663"/>
      <c r="U717" s="663"/>
      <c r="V717" s="663"/>
      <c r="W717" s="663"/>
      <c r="X717" s="663"/>
      <c r="Y717" s="663"/>
      <c r="Z717" s="663"/>
      <c r="AA717" s="663"/>
      <c r="AB717" s="663"/>
      <c r="AC717" s="663"/>
      <c r="AD717" s="663"/>
    </row>
    <row r="718" spans="1:30" ht="15.75" customHeight="1" x14ac:dyDescent="0.2">
      <c r="A718" s="663"/>
      <c r="B718" s="663"/>
      <c r="C718" s="663"/>
      <c r="D718" s="663"/>
      <c r="E718" s="663"/>
      <c r="F718" s="663"/>
      <c r="G718" s="663"/>
      <c r="H718" s="663"/>
      <c r="I718" s="663"/>
      <c r="J718" s="663"/>
      <c r="K718" s="663"/>
      <c r="L718" s="663"/>
      <c r="M718" s="663"/>
      <c r="N718" s="663"/>
      <c r="O718" s="663"/>
      <c r="P718" s="663"/>
      <c r="Q718" s="663"/>
      <c r="R718" s="663"/>
      <c r="S718" s="663"/>
      <c r="T718" s="663"/>
      <c r="U718" s="663"/>
      <c r="V718" s="663"/>
      <c r="W718" s="663"/>
      <c r="X718" s="663"/>
      <c r="Y718" s="663"/>
      <c r="Z718" s="663"/>
      <c r="AA718" s="663"/>
      <c r="AB718" s="663"/>
      <c r="AC718" s="663"/>
      <c r="AD718" s="663"/>
    </row>
    <row r="719" spans="1:30" ht="15.75" customHeight="1" x14ac:dyDescent="0.2">
      <c r="A719" s="663"/>
      <c r="B719" s="663"/>
      <c r="C719" s="663"/>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3"/>
      <c r="AD719" s="663"/>
    </row>
    <row r="720" spans="1:30" ht="15.75" customHeight="1" x14ac:dyDescent="0.2">
      <c r="A720" s="663"/>
      <c r="B720" s="663"/>
      <c r="C720" s="663"/>
      <c r="D720" s="663"/>
      <c r="E720" s="663"/>
      <c r="F720" s="663"/>
      <c r="G720" s="663"/>
      <c r="H720" s="663"/>
      <c r="I720" s="663"/>
      <c r="J720" s="663"/>
      <c r="K720" s="663"/>
      <c r="L720" s="663"/>
      <c r="M720" s="663"/>
      <c r="N720" s="663"/>
      <c r="O720" s="663"/>
      <c r="P720" s="663"/>
      <c r="Q720" s="663"/>
      <c r="R720" s="663"/>
      <c r="S720" s="663"/>
      <c r="T720" s="663"/>
      <c r="U720" s="663"/>
      <c r="V720" s="663"/>
      <c r="W720" s="663"/>
      <c r="X720" s="663"/>
      <c r="Y720" s="663"/>
      <c r="Z720" s="663"/>
      <c r="AA720" s="663"/>
      <c r="AB720" s="663"/>
      <c r="AC720" s="663"/>
      <c r="AD720" s="663"/>
    </row>
    <row r="721" spans="1:30" ht="15.75" customHeight="1" x14ac:dyDescent="0.2">
      <c r="A721" s="663"/>
      <c r="B721" s="663"/>
      <c r="C721" s="663"/>
      <c r="D721" s="663"/>
      <c r="E721" s="663"/>
      <c r="F721" s="663"/>
      <c r="G721" s="663"/>
      <c r="H721" s="663"/>
      <c r="I721" s="663"/>
      <c r="J721" s="663"/>
      <c r="K721" s="663"/>
      <c r="L721" s="663"/>
      <c r="M721" s="663"/>
      <c r="N721" s="663"/>
      <c r="O721" s="663"/>
      <c r="P721" s="663"/>
      <c r="Q721" s="663"/>
      <c r="R721" s="663"/>
      <c r="S721" s="663"/>
      <c r="T721" s="663"/>
      <c r="U721" s="663"/>
      <c r="V721" s="663"/>
      <c r="W721" s="663"/>
      <c r="X721" s="663"/>
      <c r="Y721" s="663"/>
      <c r="Z721" s="663"/>
      <c r="AA721" s="663"/>
      <c r="AB721" s="663"/>
      <c r="AC721" s="663"/>
      <c r="AD721" s="663"/>
    </row>
    <row r="722" spans="1:30" ht="15.75" customHeight="1" x14ac:dyDescent="0.2">
      <c r="A722" s="663"/>
      <c r="B722" s="663"/>
      <c r="C722" s="663"/>
      <c r="D722" s="663"/>
      <c r="E722" s="663"/>
      <c r="F722" s="663"/>
      <c r="G722" s="663"/>
      <c r="H722" s="663"/>
      <c r="I722" s="663"/>
      <c r="J722" s="663"/>
      <c r="K722" s="663"/>
      <c r="L722" s="663"/>
      <c r="M722" s="663"/>
      <c r="N722" s="663"/>
      <c r="O722" s="663"/>
      <c r="P722" s="663"/>
      <c r="Q722" s="663"/>
      <c r="R722" s="663"/>
      <c r="S722" s="663"/>
      <c r="T722" s="663"/>
      <c r="U722" s="663"/>
      <c r="V722" s="663"/>
      <c r="W722" s="663"/>
      <c r="X722" s="663"/>
      <c r="Y722" s="663"/>
      <c r="Z722" s="663"/>
      <c r="AA722" s="663"/>
      <c r="AB722" s="663"/>
      <c r="AC722" s="663"/>
      <c r="AD722" s="663"/>
    </row>
    <row r="723" spans="1:30" ht="15.75" customHeight="1" x14ac:dyDescent="0.2">
      <c r="A723" s="663"/>
      <c r="B723" s="663"/>
      <c r="C723" s="663"/>
      <c r="D723" s="663"/>
      <c r="E723" s="663"/>
      <c r="F723" s="663"/>
      <c r="G723" s="663"/>
      <c r="H723" s="663"/>
      <c r="I723" s="663"/>
      <c r="J723" s="663"/>
      <c r="K723" s="663"/>
      <c r="L723" s="663"/>
      <c r="M723" s="663"/>
      <c r="N723" s="663"/>
      <c r="O723" s="663"/>
      <c r="P723" s="663"/>
      <c r="Q723" s="663"/>
      <c r="R723" s="663"/>
      <c r="S723" s="663"/>
      <c r="T723" s="663"/>
      <c r="U723" s="663"/>
      <c r="V723" s="663"/>
      <c r="W723" s="663"/>
      <c r="X723" s="663"/>
      <c r="Y723" s="663"/>
      <c r="Z723" s="663"/>
      <c r="AA723" s="663"/>
      <c r="AB723" s="663"/>
      <c r="AC723" s="663"/>
      <c r="AD723" s="663"/>
    </row>
    <row r="724" spans="1:30" ht="15.75" customHeight="1" x14ac:dyDescent="0.2">
      <c r="A724" s="663"/>
      <c r="B724" s="663"/>
      <c r="C724" s="663"/>
      <c r="D724" s="663"/>
      <c r="E724" s="663"/>
      <c r="F724" s="663"/>
      <c r="G724" s="663"/>
      <c r="H724" s="663"/>
      <c r="I724" s="663"/>
      <c r="J724" s="663"/>
      <c r="K724" s="663"/>
      <c r="L724" s="663"/>
      <c r="M724" s="663"/>
      <c r="N724" s="663"/>
      <c r="O724" s="663"/>
      <c r="P724" s="663"/>
      <c r="Q724" s="663"/>
      <c r="R724" s="663"/>
      <c r="S724" s="663"/>
      <c r="T724" s="663"/>
      <c r="U724" s="663"/>
      <c r="V724" s="663"/>
      <c r="W724" s="663"/>
      <c r="X724" s="663"/>
      <c r="Y724" s="663"/>
      <c r="Z724" s="663"/>
      <c r="AA724" s="663"/>
      <c r="AB724" s="663"/>
      <c r="AC724" s="663"/>
      <c r="AD724" s="663"/>
    </row>
    <row r="725" spans="1:30" ht="15.75" customHeight="1" x14ac:dyDescent="0.2">
      <c r="A725" s="663"/>
      <c r="B725" s="663"/>
      <c r="C725" s="663"/>
      <c r="D725" s="663"/>
      <c r="E725" s="663"/>
      <c r="F725" s="663"/>
      <c r="G725" s="663"/>
      <c r="H725" s="663"/>
      <c r="I725" s="663"/>
      <c r="J725" s="663"/>
      <c r="K725" s="663"/>
      <c r="L725" s="663"/>
      <c r="M725" s="663"/>
      <c r="N725" s="663"/>
      <c r="O725" s="663"/>
      <c r="P725" s="663"/>
      <c r="Q725" s="663"/>
      <c r="R725" s="663"/>
      <c r="S725" s="663"/>
      <c r="T725" s="663"/>
      <c r="U725" s="663"/>
      <c r="V725" s="663"/>
      <c r="W725" s="663"/>
      <c r="X725" s="663"/>
      <c r="Y725" s="663"/>
      <c r="Z725" s="663"/>
      <c r="AA725" s="663"/>
      <c r="AB725" s="663"/>
      <c r="AC725" s="663"/>
      <c r="AD725" s="663"/>
    </row>
    <row r="726" spans="1:30" ht="15.75" customHeight="1" x14ac:dyDescent="0.2">
      <c r="A726" s="663"/>
      <c r="B726" s="663"/>
      <c r="C726" s="663"/>
      <c r="D726" s="663"/>
      <c r="E726" s="663"/>
      <c r="F726" s="663"/>
      <c r="G726" s="663"/>
      <c r="H726" s="663"/>
      <c r="I726" s="663"/>
      <c r="J726" s="663"/>
      <c r="K726" s="663"/>
      <c r="L726" s="663"/>
      <c r="M726" s="663"/>
      <c r="N726" s="663"/>
      <c r="O726" s="663"/>
      <c r="P726" s="663"/>
      <c r="Q726" s="663"/>
      <c r="R726" s="663"/>
      <c r="S726" s="663"/>
      <c r="T726" s="663"/>
      <c r="U726" s="663"/>
      <c r="V726" s="663"/>
      <c r="W726" s="663"/>
      <c r="X726" s="663"/>
      <c r="Y726" s="663"/>
      <c r="Z726" s="663"/>
      <c r="AA726" s="663"/>
      <c r="AB726" s="663"/>
      <c r="AC726" s="663"/>
      <c r="AD726" s="663"/>
    </row>
    <row r="727" spans="1:30" ht="15.75" customHeight="1" x14ac:dyDescent="0.2">
      <c r="A727" s="663"/>
      <c r="B727" s="663"/>
      <c r="C727" s="663"/>
      <c r="D727" s="663"/>
      <c r="E727" s="663"/>
      <c r="F727" s="663"/>
      <c r="G727" s="663"/>
      <c r="H727" s="663"/>
      <c r="I727" s="663"/>
      <c r="J727" s="663"/>
      <c r="K727" s="663"/>
      <c r="L727" s="663"/>
      <c r="M727" s="663"/>
      <c r="N727" s="663"/>
      <c r="O727" s="663"/>
      <c r="P727" s="663"/>
      <c r="Q727" s="663"/>
      <c r="R727" s="663"/>
      <c r="S727" s="663"/>
      <c r="T727" s="663"/>
      <c r="U727" s="663"/>
      <c r="V727" s="663"/>
      <c r="W727" s="663"/>
      <c r="X727" s="663"/>
      <c r="Y727" s="663"/>
      <c r="Z727" s="663"/>
      <c r="AA727" s="663"/>
      <c r="AB727" s="663"/>
      <c r="AC727" s="663"/>
      <c r="AD727" s="663"/>
    </row>
    <row r="728" spans="1:30" ht="15.75" customHeight="1" x14ac:dyDescent="0.2">
      <c r="A728" s="663"/>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row>
    <row r="729" spans="1:30" ht="15.75" customHeight="1" x14ac:dyDescent="0.2">
      <c r="A729" s="663"/>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row>
    <row r="730" spans="1:30" ht="15.75" customHeight="1" x14ac:dyDescent="0.2">
      <c r="A730" s="663"/>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row>
    <row r="731" spans="1:30" ht="15.75" customHeight="1" x14ac:dyDescent="0.2">
      <c r="A731" s="663"/>
      <c r="B731" s="663"/>
      <c r="C731" s="663"/>
      <c r="D731" s="663"/>
      <c r="E731" s="663"/>
      <c r="F731" s="663"/>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row>
    <row r="732" spans="1:30" ht="15.75" customHeight="1" x14ac:dyDescent="0.2">
      <c r="A732" s="663"/>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row>
    <row r="733" spans="1:30" ht="15.75" customHeight="1" x14ac:dyDescent="0.2">
      <c r="A733" s="663"/>
      <c r="B733" s="663"/>
      <c r="C733" s="663"/>
      <c r="D733" s="663"/>
      <c r="E733" s="663"/>
      <c r="F733" s="663"/>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row>
    <row r="734" spans="1:30" ht="15.75" customHeight="1" x14ac:dyDescent="0.2">
      <c r="A734" s="663"/>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row>
    <row r="735" spans="1:30" ht="15.75" customHeight="1" x14ac:dyDescent="0.2">
      <c r="A735" s="663"/>
      <c r="B735" s="663"/>
      <c r="C735" s="663"/>
      <c r="D735" s="663"/>
      <c r="E735" s="663"/>
      <c r="F735" s="663"/>
      <c r="G735" s="663"/>
      <c r="H735" s="663"/>
      <c r="I735" s="663"/>
      <c r="J735" s="663"/>
      <c r="K735" s="663"/>
      <c r="L735" s="663"/>
      <c r="M735" s="663"/>
      <c r="N735" s="663"/>
      <c r="O735" s="663"/>
      <c r="P735" s="663"/>
      <c r="Q735" s="663"/>
      <c r="R735" s="663"/>
      <c r="S735" s="663"/>
      <c r="T735" s="663"/>
      <c r="U735" s="663"/>
      <c r="V735" s="663"/>
      <c r="W735" s="663"/>
      <c r="X735" s="663"/>
      <c r="Y735" s="663"/>
      <c r="Z735" s="663"/>
      <c r="AA735" s="663"/>
      <c r="AB735" s="663"/>
      <c r="AC735" s="663"/>
      <c r="AD735" s="663"/>
    </row>
    <row r="736" spans="1:30" ht="15.75" customHeight="1" x14ac:dyDescent="0.2">
      <c r="A736" s="663"/>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row>
    <row r="737" spans="1:30" ht="15.75" customHeight="1" x14ac:dyDescent="0.2">
      <c r="A737" s="663"/>
      <c r="B737" s="663"/>
      <c r="C737" s="663"/>
      <c r="D737" s="663"/>
      <c r="E737" s="663"/>
      <c r="F737" s="663"/>
      <c r="G737" s="663"/>
      <c r="H737" s="663"/>
      <c r="I737" s="663"/>
      <c r="J737" s="663"/>
      <c r="K737" s="663"/>
      <c r="L737" s="663"/>
      <c r="M737" s="663"/>
      <c r="N737" s="663"/>
      <c r="O737" s="663"/>
      <c r="P737" s="663"/>
      <c r="Q737" s="663"/>
      <c r="R737" s="663"/>
      <c r="S737" s="663"/>
      <c r="T737" s="663"/>
      <c r="U737" s="663"/>
      <c r="V737" s="663"/>
      <c r="W737" s="663"/>
      <c r="X737" s="663"/>
      <c r="Y737" s="663"/>
      <c r="Z737" s="663"/>
      <c r="AA737" s="663"/>
      <c r="AB737" s="663"/>
      <c r="AC737" s="663"/>
      <c r="AD737" s="663"/>
    </row>
    <row r="738" spans="1:30" ht="15.75" customHeight="1" x14ac:dyDescent="0.2">
      <c r="A738" s="663"/>
      <c r="B738" s="663"/>
      <c r="C738" s="663"/>
      <c r="D738" s="663"/>
      <c r="E738" s="663"/>
      <c r="F738" s="663"/>
      <c r="G738" s="663"/>
      <c r="H738" s="663"/>
      <c r="I738" s="663"/>
      <c r="J738" s="663"/>
      <c r="K738" s="663"/>
      <c r="L738" s="663"/>
      <c r="M738" s="663"/>
      <c r="N738" s="663"/>
      <c r="O738" s="663"/>
      <c r="P738" s="663"/>
      <c r="Q738" s="663"/>
      <c r="R738" s="663"/>
      <c r="S738" s="663"/>
      <c r="T738" s="663"/>
      <c r="U738" s="663"/>
      <c r="V738" s="663"/>
      <c r="W738" s="663"/>
      <c r="X738" s="663"/>
      <c r="Y738" s="663"/>
      <c r="Z738" s="663"/>
      <c r="AA738" s="663"/>
      <c r="AB738" s="663"/>
      <c r="AC738" s="663"/>
      <c r="AD738" s="663"/>
    </row>
    <row r="739" spans="1:30" ht="15.75" customHeight="1" x14ac:dyDescent="0.2">
      <c r="A739" s="663"/>
      <c r="B739" s="663"/>
      <c r="C739" s="663"/>
      <c r="D739" s="663"/>
      <c r="E739" s="663"/>
      <c r="F739" s="663"/>
      <c r="G739" s="663"/>
      <c r="H739" s="663"/>
      <c r="I739" s="663"/>
      <c r="J739" s="663"/>
      <c r="K739" s="663"/>
      <c r="L739" s="663"/>
      <c r="M739" s="663"/>
      <c r="N739" s="663"/>
      <c r="O739" s="663"/>
      <c r="P739" s="663"/>
      <c r="Q739" s="663"/>
      <c r="R739" s="663"/>
      <c r="S739" s="663"/>
      <c r="T739" s="663"/>
      <c r="U739" s="663"/>
      <c r="V739" s="663"/>
      <c r="W739" s="663"/>
      <c r="X739" s="663"/>
      <c r="Y739" s="663"/>
      <c r="Z739" s="663"/>
      <c r="AA739" s="663"/>
      <c r="AB739" s="663"/>
      <c r="AC739" s="663"/>
      <c r="AD739" s="663"/>
    </row>
    <row r="740" spans="1:30" ht="15.75" customHeight="1" x14ac:dyDescent="0.2">
      <c r="A740" s="663"/>
      <c r="B740" s="663"/>
      <c r="C740" s="663"/>
      <c r="D740" s="663"/>
      <c r="E740" s="663"/>
      <c r="F740" s="663"/>
      <c r="G740" s="663"/>
      <c r="H740" s="663"/>
      <c r="I740" s="663"/>
      <c r="J740" s="663"/>
      <c r="K740" s="663"/>
      <c r="L740" s="663"/>
      <c r="M740" s="663"/>
      <c r="N740" s="663"/>
      <c r="O740" s="663"/>
      <c r="P740" s="663"/>
      <c r="Q740" s="663"/>
      <c r="R740" s="663"/>
      <c r="S740" s="663"/>
      <c r="T740" s="663"/>
      <c r="U740" s="663"/>
      <c r="V740" s="663"/>
      <c r="W740" s="663"/>
      <c r="X740" s="663"/>
      <c r="Y740" s="663"/>
      <c r="Z740" s="663"/>
      <c r="AA740" s="663"/>
      <c r="AB740" s="663"/>
      <c r="AC740" s="663"/>
      <c r="AD740" s="663"/>
    </row>
    <row r="741" spans="1:30" ht="15.75" customHeight="1" x14ac:dyDescent="0.2">
      <c r="A741" s="663"/>
      <c r="B741" s="663"/>
      <c r="C741" s="663"/>
      <c r="D741" s="663"/>
      <c r="E741" s="663"/>
      <c r="F741" s="663"/>
      <c r="G741" s="663"/>
      <c r="H741" s="663"/>
      <c r="I741" s="663"/>
      <c r="J741" s="663"/>
      <c r="K741" s="663"/>
      <c r="L741" s="663"/>
      <c r="M741" s="663"/>
      <c r="N741" s="663"/>
      <c r="O741" s="663"/>
      <c r="P741" s="663"/>
      <c r="Q741" s="663"/>
      <c r="R741" s="663"/>
      <c r="S741" s="663"/>
      <c r="T741" s="663"/>
      <c r="U741" s="663"/>
      <c r="V741" s="663"/>
      <c r="W741" s="663"/>
      <c r="X741" s="663"/>
      <c r="Y741" s="663"/>
      <c r="Z741" s="663"/>
      <c r="AA741" s="663"/>
      <c r="AB741" s="663"/>
      <c r="AC741" s="663"/>
      <c r="AD741" s="663"/>
    </row>
    <row r="742" spans="1:30" ht="15.75" customHeight="1" x14ac:dyDescent="0.2">
      <c r="A742" s="663"/>
      <c r="B742" s="663"/>
      <c r="C742" s="663"/>
      <c r="D742" s="663"/>
      <c r="E742" s="663"/>
      <c r="F742" s="663"/>
      <c r="G742" s="663"/>
      <c r="H742" s="663"/>
      <c r="I742" s="663"/>
      <c r="J742" s="663"/>
      <c r="K742" s="663"/>
      <c r="L742" s="663"/>
      <c r="M742" s="663"/>
      <c r="N742" s="663"/>
      <c r="O742" s="663"/>
      <c r="P742" s="663"/>
      <c r="Q742" s="663"/>
      <c r="R742" s="663"/>
      <c r="S742" s="663"/>
      <c r="T742" s="663"/>
      <c r="U742" s="663"/>
      <c r="V742" s="663"/>
      <c r="W742" s="663"/>
      <c r="X742" s="663"/>
      <c r="Y742" s="663"/>
      <c r="Z742" s="663"/>
      <c r="AA742" s="663"/>
      <c r="AB742" s="663"/>
      <c r="AC742" s="663"/>
      <c r="AD742" s="663"/>
    </row>
    <row r="743" spans="1:30" ht="15.75" customHeight="1" x14ac:dyDescent="0.2">
      <c r="A743" s="663"/>
      <c r="B743" s="663"/>
      <c r="C743" s="663"/>
      <c r="D743" s="663"/>
      <c r="E743" s="663"/>
      <c r="F743" s="663"/>
      <c r="G743" s="663"/>
      <c r="H743" s="663"/>
      <c r="I743" s="663"/>
      <c r="J743" s="663"/>
      <c r="K743" s="663"/>
      <c r="L743" s="663"/>
      <c r="M743" s="663"/>
      <c r="N743" s="663"/>
      <c r="O743" s="663"/>
      <c r="P743" s="663"/>
      <c r="Q743" s="663"/>
      <c r="R743" s="663"/>
      <c r="S743" s="663"/>
      <c r="T743" s="663"/>
      <c r="U743" s="663"/>
      <c r="V743" s="663"/>
      <c r="W743" s="663"/>
      <c r="X743" s="663"/>
      <c r="Y743" s="663"/>
      <c r="Z743" s="663"/>
      <c r="AA743" s="663"/>
      <c r="AB743" s="663"/>
      <c r="AC743" s="663"/>
      <c r="AD743" s="663"/>
    </row>
    <row r="744" spans="1:30" ht="15.75" customHeight="1" x14ac:dyDescent="0.2">
      <c r="A744" s="663"/>
      <c r="B744" s="663"/>
      <c r="C744" s="663"/>
      <c r="D744" s="663"/>
      <c r="E744" s="663"/>
      <c r="F744" s="663"/>
      <c r="G744" s="663"/>
      <c r="H744" s="663"/>
      <c r="I744" s="663"/>
      <c r="J744" s="663"/>
      <c r="K744" s="663"/>
      <c r="L744" s="663"/>
      <c r="M744" s="663"/>
      <c r="N744" s="663"/>
      <c r="O744" s="663"/>
      <c r="P744" s="663"/>
      <c r="Q744" s="663"/>
      <c r="R744" s="663"/>
      <c r="S744" s="663"/>
      <c r="T744" s="663"/>
      <c r="U744" s="663"/>
      <c r="V744" s="663"/>
      <c r="W744" s="663"/>
      <c r="X744" s="663"/>
      <c r="Y744" s="663"/>
      <c r="Z744" s="663"/>
      <c r="AA744" s="663"/>
      <c r="AB744" s="663"/>
      <c r="AC744" s="663"/>
      <c r="AD744" s="663"/>
    </row>
    <row r="745" spans="1:30" ht="15.75" customHeight="1" x14ac:dyDescent="0.2">
      <c r="A745" s="663"/>
      <c r="B745" s="663"/>
      <c r="C745" s="663"/>
      <c r="D745" s="663"/>
      <c r="E745" s="663"/>
      <c r="F745" s="663"/>
      <c r="G745" s="663"/>
      <c r="H745" s="663"/>
      <c r="I745" s="663"/>
      <c r="J745" s="663"/>
      <c r="K745" s="663"/>
      <c r="L745" s="663"/>
      <c r="M745" s="663"/>
      <c r="N745" s="663"/>
      <c r="O745" s="663"/>
      <c r="P745" s="663"/>
      <c r="Q745" s="663"/>
      <c r="R745" s="663"/>
      <c r="S745" s="663"/>
      <c r="T745" s="663"/>
      <c r="U745" s="663"/>
      <c r="V745" s="663"/>
      <c r="W745" s="663"/>
      <c r="X745" s="663"/>
      <c r="Y745" s="663"/>
      <c r="Z745" s="663"/>
      <c r="AA745" s="663"/>
      <c r="AB745" s="663"/>
      <c r="AC745" s="663"/>
      <c r="AD745" s="663"/>
    </row>
    <row r="746" spans="1:30" ht="15.75" customHeight="1" x14ac:dyDescent="0.2">
      <c r="A746" s="663"/>
      <c r="B746" s="663"/>
      <c r="C746" s="663"/>
      <c r="D746" s="663"/>
      <c r="E746" s="663"/>
      <c r="F746" s="663"/>
      <c r="G746" s="663"/>
      <c r="H746" s="663"/>
      <c r="I746" s="663"/>
      <c r="J746" s="663"/>
      <c r="K746" s="663"/>
      <c r="L746" s="663"/>
      <c r="M746" s="663"/>
      <c r="N746" s="663"/>
      <c r="O746" s="663"/>
      <c r="P746" s="663"/>
      <c r="Q746" s="663"/>
      <c r="R746" s="663"/>
      <c r="S746" s="663"/>
      <c r="T746" s="663"/>
      <c r="U746" s="663"/>
      <c r="V746" s="663"/>
      <c r="W746" s="663"/>
      <c r="X746" s="663"/>
      <c r="Y746" s="663"/>
      <c r="Z746" s="663"/>
      <c r="AA746" s="663"/>
      <c r="AB746" s="663"/>
      <c r="AC746" s="663"/>
      <c r="AD746" s="663"/>
    </row>
    <row r="747" spans="1:30" ht="15.75" customHeight="1" x14ac:dyDescent="0.2">
      <c r="A747" s="663"/>
      <c r="B747" s="663"/>
      <c r="C747" s="663"/>
      <c r="D747" s="663"/>
      <c r="E747" s="663"/>
      <c r="F747" s="663"/>
      <c r="G747" s="663"/>
      <c r="H747" s="663"/>
      <c r="I747" s="663"/>
      <c r="J747" s="663"/>
      <c r="K747" s="663"/>
      <c r="L747" s="663"/>
      <c r="M747" s="663"/>
      <c r="N747" s="663"/>
      <c r="O747" s="663"/>
      <c r="P747" s="663"/>
      <c r="Q747" s="663"/>
      <c r="R747" s="663"/>
      <c r="S747" s="663"/>
      <c r="T747" s="663"/>
      <c r="U747" s="663"/>
      <c r="V747" s="663"/>
      <c r="W747" s="663"/>
      <c r="X747" s="663"/>
      <c r="Y747" s="663"/>
      <c r="Z747" s="663"/>
      <c r="AA747" s="663"/>
      <c r="AB747" s="663"/>
      <c r="AC747" s="663"/>
      <c r="AD747" s="663"/>
    </row>
    <row r="748" spans="1:30" ht="15.75" customHeight="1" x14ac:dyDescent="0.2">
      <c r="A748" s="663"/>
      <c r="B748" s="663"/>
      <c r="C748" s="663"/>
      <c r="D748" s="663"/>
      <c r="E748" s="663"/>
      <c r="F748" s="663"/>
      <c r="G748" s="663"/>
      <c r="H748" s="663"/>
      <c r="I748" s="663"/>
      <c r="J748" s="663"/>
      <c r="K748" s="663"/>
      <c r="L748" s="663"/>
      <c r="M748" s="663"/>
      <c r="N748" s="663"/>
      <c r="O748" s="663"/>
      <c r="P748" s="663"/>
      <c r="Q748" s="663"/>
      <c r="R748" s="663"/>
      <c r="S748" s="663"/>
      <c r="T748" s="663"/>
      <c r="U748" s="663"/>
      <c r="V748" s="663"/>
      <c r="W748" s="663"/>
      <c r="X748" s="663"/>
      <c r="Y748" s="663"/>
      <c r="Z748" s="663"/>
      <c r="AA748" s="663"/>
      <c r="AB748" s="663"/>
      <c r="AC748" s="663"/>
      <c r="AD748" s="663"/>
    </row>
    <row r="749" spans="1:30" ht="15.75" customHeight="1" x14ac:dyDescent="0.2">
      <c r="A749" s="663"/>
      <c r="B749" s="663"/>
      <c r="C749" s="663"/>
      <c r="D749" s="663"/>
      <c r="E749" s="663"/>
      <c r="F749" s="663"/>
      <c r="G749" s="663"/>
      <c r="H749" s="663"/>
      <c r="I749" s="663"/>
      <c r="J749" s="663"/>
      <c r="K749" s="663"/>
      <c r="L749" s="663"/>
      <c r="M749" s="663"/>
      <c r="N749" s="663"/>
      <c r="O749" s="663"/>
      <c r="P749" s="663"/>
      <c r="Q749" s="663"/>
      <c r="R749" s="663"/>
      <c r="S749" s="663"/>
      <c r="T749" s="663"/>
      <c r="U749" s="663"/>
      <c r="V749" s="663"/>
      <c r="W749" s="663"/>
      <c r="X749" s="663"/>
      <c r="Y749" s="663"/>
      <c r="Z749" s="663"/>
      <c r="AA749" s="663"/>
      <c r="AB749" s="663"/>
      <c r="AC749" s="663"/>
      <c r="AD749" s="663"/>
    </row>
    <row r="750" spans="1:30" ht="15.75" customHeight="1" x14ac:dyDescent="0.2">
      <c r="A750" s="663"/>
      <c r="B750" s="663"/>
      <c r="C750" s="663"/>
      <c r="D750" s="663"/>
      <c r="E750" s="663"/>
      <c r="F750" s="663"/>
      <c r="G750" s="663"/>
      <c r="H750" s="663"/>
      <c r="I750" s="663"/>
      <c r="J750" s="663"/>
      <c r="K750" s="663"/>
      <c r="L750" s="663"/>
      <c r="M750" s="663"/>
      <c r="N750" s="663"/>
      <c r="O750" s="663"/>
      <c r="P750" s="663"/>
      <c r="Q750" s="663"/>
      <c r="R750" s="663"/>
      <c r="S750" s="663"/>
      <c r="T750" s="663"/>
      <c r="U750" s="663"/>
      <c r="V750" s="663"/>
      <c r="W750" s="663"/>
      <c r="X750" s="663"/>
      <c r="Y750" s="663"/>
      <c r="Z750" s="663"/>
      <c r="AA750" s="663"/>
      <c r="AB750" s="663"/>
      <c r="AC750" s="663"/>
      <c r="AD750" s="663"/>
    </row>
    <row r="751" spans="1:30" ht="15.75" customHeight="1" x14ac:dyDescent="0.2">
      <c r="A751" s="663"/>
      <c r="B751" s="663"/>
      <c r="C751" s="663"/>
      <c r="D751" s="663"/>
      <c r="E751" s="663"/>
      <c r="F751" s="663"/>
      <c r="G751" s="663"/>
      <c r="H751" s="663"/>
      <c r="I751" s="663"/>
      <c r="J751" s="663"/>
      <c r="K751" s="663"/>
      <c r="L751" s="663"/>
      <c r="M751" s="663"/>
      <c r="N751" s="663"/>
      <c r="O751" s="663"/>
      <c r="P751" s="663"/>
      <c r="Q751" s="663"/>
      <c r="R751" s="663"/>
      <c r="S751" s="663"/>
      <c r="T751" s="663"/>
      <c r="U751" s="663"/>
      <c r="V751" s="663"/>
      <c r="W751" s="663"/>
      <c r="X751" s="663"/>
      <c r="Y751" s="663"/>
      <c r="Z751" s="663"/>
      <c r="AA751" s="663"/>
      <c r="AB751" s="663"/>
      <c r="AC751" s="663"/>
      <c r="AD751" s="663"/>
    </row>
    <row r="752" spans="1:30" ht="15.75" customHeight="1" x14ac:dyDescent="0.2">
      <c r="A752" s="663"/>
      <c r="B752" s="663"/>
      <c r="C752" s="663"/>
      <c r="D752" s="663"/>
      <c r="E752" s="663"/>
      <c r="F752" s="663"/>
      <c r="G752" s="663"/>
      <c r="H752" s="663"/>
      <c r="I752" s="663"/>
      <c r="J752" s="663"/>
      <c r="K752" s="663"/>
      <c r="L752" s="663"/>
      <c r="M752" s="663"/>
      <c r="N752" s="663"/>
      <c r="O752" s="663"/>
      <c r="P752" s="663"/>
      <c r="Q752" s="663"/>
      <c r="R752" s="663"/>
      <c r="S752" s="663"/>
      <c r="T752" s="663"/>
      <c r="U752" s="663"/>
      <c r="V752" s="663"/>
      <c r="W752" s="663"/>
      <c r="X752" s="663"/>
      <c r="Y752" s="663"/>
      <c r="Z752" s="663"/>
      <c r="AA752" s="663"/>
      <c r="AB752" s="663"/>
      <c r="AC752" s="663"/>
      <c r="AD752" s="663"/>
    </row>
    <row r="753" spans="1:30" ht="15.75" customHeight="1" x14ac:dyDescent="0.2">
      <c r="A753" s="663"/>
      <c r="B753" s="663"/>
      <c r="C753" s="663"/>
      <c r="D753" s="663"/>
      <c r="E753" s="663"/>
      <c r="F753" s="663"/>
      <c r="G753" s="663"/>
      <c r="H753" s="663"/>
      <c r="I753" s="663"/>
      <c r="J753" s="663"/>
      <c r="K753" s="663"/>
      <c r="L753" s="663"/>
      <c r="M753" s="663"/>
      <c r="N753" s="663"/>
      <c r="O753" s="663"/>
      <c r="P753" s="663"/>
      <c r="Q753" s="663"/>
      <c r="R753" s="663"/>
      <c r="S753" s="663"/>
      <c r="T753" s="663"/>
      <c r="U753" s="663"/>
      <c r="V753" s="663"/>
      <c r="W753" s="663"/>
      <c r="X753" s="663"/>
      <c r="Y753" s="663"/>
      <c r="Z753" s="663"/>
      <c r="AA753" s="663"/>
      <c r="AB753" s="663"/>
      <c r="AC753" s="663"/>
      <c r="AD753" s="663"/>
    </row>
    <row r="754" spans="1:30" ht="15.75" customHeight="1" x14ac:dyDescent="0.2">
      <c r="A754" s="663"/>
      <c r="B754" s="663"/>
      <c r="C754" s="663"/>
      <c r="D754" s="663"/>
      <c r="E754" s="663"/>
      <c r="F754" s="663"/>
      <c r="G754" s="663"/>
      <c r="H754" s="663"/>
      <c r="I754" s="663"/>
      <c r="J754" s="663"/>
      <c r="K754" s="663"/>
      <c r="L754" s="663"/>
      <c r="M754" s="663"/>
      <c r="N754" s="663"/>
      <c r="O754" s="663"/>
      <c r="P754" s="663"/>
      <c r="Q754" s="663"/>
      <c r="R754" s="663"/>
      <c r="S754" s="663"/>
      <c r="T754" s="663"/>
      <c r="U754" s="663"/>
      <c r="V754" s="663"/>
      <c r="W754" s="663"/>
      <c r="X754" s="663"/>
      <c r="Y754" s="663"/>
      <c r="Z754" s="663"/>
      <c r="AA754" s="663"/>
      <c r="AB754" s="663"/>
      <c r="AC754" s="663"/>
      <c r="AD754" s="663"/>
    </row>
    <row r="755" spans="1:30" ht="15.75" customHeight="1" x14ac:dyDescent="0.2">
      <c r="A755" s="663"/>
      <c r="B755" s="663"/>
      <c r="C755" s="663"/>
      <c r="D755" s="663"/>
      <c r="E755" s="663"/>
      <c r="F755" s="663"/>
      <c r="G755" s="663"/>
      <c r="H755" s="663"/>
      <c r="I755" s="663"/>
      <c r="J755" s="663"/>
      <c r="K755" s="663"/>
      <c r="L755" s="663"/>
      <c r="M755" s="663"/>
      <c r="N755" s="663"/>
      <c r="O755" s="663"/>
      <c r="P755" s="663"/>
      <c r="Q755" s="663"/>
      <c r="R755" s="663"/>
      <c r="S755" s="663"/>
      <c r="T755" s="663"/>
      <c r="U755" s="663"/>
      <c r="V755" s="663"/>
      <c r="W755" s="663"/>
      <c r="X755" s="663"/>
      <c r="Y755" s="663"/>
      <c r="Z755" s="663"/>
      <c r="AA755" s="663"/>
      <c r="AB755" s="663"/>
      <c r="AC755" s="663"/>
      <c r="AD755" s="663"/>
    </row>
    <row r="756" spans="1:30" ht="15.75" customHeight="1" x14ac:dyDescent="0.2">
      <c r="A756" s="663"/>
      <c r="B756" s="663"/>
      <c r="C756" s="663"/>
      <c r="D756" s="663"/>
      <c r="E756" s="663"/>
      <c r="F756" s="663"/>
      <c r="G756" s="663"/>
      <c r="H756" s="663"/>
      <c r="I756" s="663"/>
      <c r="J756" s="663"/>
      <c r="K756" s="663"/>
      <c r="L756" s="663"/>
      <c r="M756" s="663"/>
      <c r="N756" s="663"/>
      <c r="O756" s="663"/>
      <c r="P756" s="663"/>
      <c r="Q756" s="663"/>
      <c r="R756" s="663"/>
      <c r="S756" s="663"/>
      <c r="T756" s="663"/>
      <c r="U756" s="663"/>
      <c r="V756" s="663"/>
      <c r="W756" s="663"/>
      <c r="X756" s="663"/>
      <c r="Y756" s="663"/>
      <c r="Z756" s="663"/>
      <c r="AA756" s="663"/>
      <c r="AB756" s="663"/>
      <c r="AC756" s="663"/>
      <c r="AD756" s="663"/>
    </row>
    <row r="757" spans="1:30" ht="15.75" customHeight="1" x14ac:dyDescent="0.2">
      <c r="A757" s="663"/>
      <c r="B757" s="663"/>
      <c r="C757" s="663"/>
      <c r="D757" s="663"/>
      <c r="E757" s="663"/>
      <c r="F757" s="663"/>
      <c r="G757" s="663"/>
      <c r="H757" s="663"/>
      <c r="I757" s="663"/>
      <c r="J757" s="663"/>
      <c r="K757" s="663"/>
      <c r="L757" s="663"/>
      <c r="M757" s="663"/>
      <c r="N757" s="663"/>
      <c r="O757" s="663"/>
      <c r="P757" s="663"/>
      <c r="Q757" s="663"/>
      <c r="R757" s="663"/>
      <c r="S757" s="663"/>
      <c r="T757" s="663"/>
      <c r="U757" s="663"/>
      <c r="V757" s="663"/>
      <c r="W757" s="663"/>
      <c r="X757" s="663"/>
      <c r="Y757" s="663"/>
      <c r="Z757" s="663"/>
      <c r="AA757" s="663"/>
      <c r="AB757" s="663"/>
      <c r="AC757" s="663"/>
      <c r="AD757" s="663"/>
    </row>
    <row r="758" spans="1:30" ht="15.75" customHeight="1" x14ac:dyDescent="0.2">
      <c r="A758" s="663"/>
      <c r="B758" s="663"/>
      <c r="C758" s="663"/>
      <c r="D758" s="663"/>
      <c r="E758" s="663"/>
      <c r="F758" s="663"/>
      <c r="G758" s="663"/>
      <c r="H758" s="663"/>
      <c r="I758" s="663"/>
      <c r="J758" s="663"/>
      <c r="K758" s="663"/>
      <c r="L758" s="663"/>
      <c r="M758" s="663"/>
      <c r="N758" s="663"/>
      <c r="O758" s="663"/>
      <c r="P758" s="663"/>
      <c r="Q758" s="663"/>
      <c r="R758" s="663"/>
      <c r="S758" s="663"/>
      <c r="T758" s="663"/>
      <c r="U758" s="663"/>
      <c r="V758" s="663"/>
      <c r="W758" s="663"/>
      <c r="X758" s="663"/>
      <c r="Y758" s="663"/>
      <c r="Z758" s="663"/>
      <c r="AA758" s="663"/>
      <c r="AB758" s="663"/>
      <c r="AC758" s="663"/>
      <c r="AD758" s="663"/>
    </row>
    <row r="759" spans="1:30" ht="15.75" customHeight="1" x14ac:dyDescent="0.2">
      <c r="A759" s="663"/>
      <c r="B759" s="663"/>
      <c r="C759" s="663"/>
      <c r="D759" s="663"/>
      <c r="E759" s="663"/>
      <c r="F759" s="663"/>
      <c r="G759" s="663"/>
      <c r="H759" s="663"/>
      <c r="I759" s="663"/>
      <c r="J759" s="663"/>
      <c r="K759" s="663"/>
      <c r="L759" s="663"/>
      <c r="M759" s="663"/>
      <c r="N759" s="663"/>
      <c r="O759" s="663"/>
      <c r="P759" s="663"/>
      <c r="Q759" s="663"/>
      <c r="R759" s="663"/>
      <c r="S759" s="663"/>
      <c r="T759" s="663"/>
      <c r="U759" s="663"/>
      <c r="V759" s="663"/>
      <c r="W759" s="663"/>
      <c r="X759" s="663"/>
      <c r="Y759" s="663"/>
      <c r="Z759" s="663"/>
      <c r="AA759" s="663"/>
      <c r="AB759" s="663"/>
      <c r="AC759" s="663"/>
      <c r="AD759" s="663"/>
    </row>
    <row r="760" spans="1:30" ht="15.75" customHeight="1" x14ac:dyDescent="0.2">
      <c r="A760" s="663"/>
      <c r="B760" s="663"/>
      <c r="C760" s="663"/>
      <c r="D760" s="663"/>
      <c r="E760" s="663"/>
      <c r="F760" s="663"/>
      <c r="G760" s="663"/>
      <c r="H760" s="663"/>
      <c r="I760" s="663"/>
      <c r="J760" s="663"/>
      <c r="K760" s="663"/>
      <c r="L760" s="663"/>
      <c r="M760" s="663"/>
      <c r="N760" s="663"/>
      <c r="O760" s="663"/>
      <c r="P760" s="663"/>
      <c r="Q760" s="663"/>
      <c r="R760" s="663"/>
      <c r="S760" s="663"/>
      <c r="T760" s="663"/>
      <c r="U760" s="663"/>
      <c r="V760" s="663"/>
      <c r="W760" s="663"/>
      <c r="X760" s="663"/>
      <c r="Y760" s="663"/>
      <c r="Z760" s="663"/>
      <c r="AA760" s="663"/>
      <c r="AB760" s="663"/>
      <c r="AC760" s="663"/>
      <c r="AD760" s="663"/>
    </row>
    <row r="761" spans="1:30" ht="15.75" customHeight="1" x14ac:dyDescent="0.2">
      <c r="A761" s="663"/>
      <c r="B761" s="663"/>
      <c r="C761" s="663"/>
      <c r="D761" s="663"/>
      <c r="E761" s="663"/>
      <c r="F761" s="663"/>
      <c r="G761" s="663"/>
      <c r="H761" s="663"/>
      <c r="I761" s="663"/>
      <c r="J761" s="663"/>
      <c r="K761" s="663"/>
      <c r="L761" s="663"/>
      <c r="M761" s="663"/>
      <c r="N761" s="663"/>
      <c r="O761" s="663"/>
      <c r="P761" s="663"/>
      <c r="Q761" s="663"/>
      <c r="R761" s="663"/>
      <c r="S761" s="663"/>
      <c r="T761" s="663"/>
      <c r="U761" s="663"/>
      <c r="V761" s="663"/>
      <c r="W761" s="663"/>
      <c r="X761" s="663"/>
      <c r="Y761" s="663"/>
      <c r="Z761" s="663"/>
      <c r="AA761" s="663"/>
      <c r="AB761" s="663"/>
      <c r="AC761" s="663"/>
      <c r="AD761" s="663"/>
    </row>
    <row r="762" spans="1:30" ht="15.75" customHeight="1" x14ac:dyDescent="0.2">
      <c r="A762" s="663"/>
      <c r="B762" s="663"/>
      <c r="C762" s="663"/>
      <c r="D762" s="663"/>
      <c r="E762" s="663"/>
      <c r="F762" s="663"/>
      <c r="G762" s="663"/>
      <c r="H762" s="663"/>
      <c r="I762" s="663"/>
      <c r="J762" s="663"/>
      <c r="K762" s="663"/>
      <c r="L762" s="663"/>
      <c r="M762" s="663"/>
      <c r="N762" s="663"/>
      <c r="O762" s="663"/>
      <c r="P762" s="663"/>
      <c r="Q762" s="663"/>
      <c r="R762" s="663"/>
      <c r="S762" s="663"/>
      <c r="T762" s="663"/>
      <c r="U762" s="663"/>
      <c r="V762" s="663"/>
      <c r="W762" s="663"/>
      <c r="X762" s="663"/>
      <c r="Y762" s="663"/>
      <c r="Z762" s="663"/>
      <c r="AA762" s="663"/>
      <c r="AB762" s="663"/>
      <c r="AC762" s="663"/>
      <c r="AD762" s="663"/>
    </row>
    <row r="763" spans="1:30" ht="15.75" customHeight="1" x14ac:dyDescent="0.2">
      <c r="A763" s="663"/>
      <c r="B763" s="663"/>
      <c r="C763" s="663"/>
      <c r="D763" s="663"/>
      <c r="E763" s="663"/>
      <c r="F763" s="663"/>
      <c r="G763" s="663"/>
      <c r="H763" s="663"/>
      <c r="I763" s="663"/>
      <c r="J763" s="663"/>
      <c r="K763" s="663"/>
      <c r="L763" s="663"/>
      <c r="M763" s="663"/>
      <c r="N763" s="663"/>
      <c r="O763" s="663"/>
      <c r="P763" s="663"/>
      <c r="Q763" s="663"/>
      <c r="R763" s="663"/>
      <c r="S763" s="663"/>
      <c r="T763" s="663"/>
      <c r="U763" s="663"/>
      <c r="V763" s="663"/>
      <c r="W763" s="663"/>
      <c r="X763" s="663"/>
      <c r="Y763" s="663"/>
      <c r="Z763" s="663"/>
      <c r="AA763" s="663"/>
      <c r="AB763" s="663"/>
      <c r="AC763" s="663"/>
      <c r="AD763" s="663"/>
    </row>
    <row r="764" spans="1:30" ht="15.75" customHeight="1" x14ac:dyDescent="0.2">
      <c r="A764" s="663"/>
      <c r="B764" s="663"/>
      <c r="C764" s="663"/>
      <c r="D764" s="663"/>
      <c r="E764" s="663"/>
      <c r="F764" s="663"/>
      <c r="G764" s="663"/>
      <c r="H764" s="663"/>
      <c r="I764" s="663"/>
      <c r="J764" s="663"/>
      <c r="K764" s="663"/>
      <c r="L764" s="663"/>
      <c r="M764" s="663"/>
      <c r="N764" s="663"/>
      <c r="O764" s="663"/>
      <c r="P764" s="663"/>
      <c r="Q764" s="663"/>
      <c r="R764" s="663"/>
      <c r="S764" s="663"/>
      <c r="T764" s="663"/>
      <c r="U764" s="663"/>
      <c r="V764" s="663"/>
      <c r="W764" s="663"/>
      <c r="X764" s="663"/>
      <c r="Y764" s="663"/>
      <c r="Z764" s="663"/>
      <c r="AA764" s="663"/>
      <c r="AB764" s="663"/>
      <c r="AC764" s="663"/>
      <c r="AD764" s="663"/>
    </row>
    <row r="765" spans="1:30" ht="15.75" customHeight="1" x14ac:dyDescent="0.2">
      <c r="A765" s="663"/>
      <c r="B765" s="663"/>
      <c r="C765" s="663"/>
      <c r="D765" s="663"/>
      <c r="E765" s="663"/>
      <c r="F765" s="663"/>
      <c r="G765" s="663"/>
      <c r="H765" s="663"/>
      <c r="I765" s="663"/>
      <c r="J765" s="663"/>
      <c r="K765" s="663"/>
      <c r="L765" s="663"/>
      <c r="M765" s="663"/>
      <c r="N765" s="663"/>
      <c r="O765" s="663"/>
      <c r="P765" s="663"/>
      <c r="Q765" s="663"/>
      <c r="R765" s="663"/>
      <c r="S765" s="663"/>
      <c r="T765" s="663"/>
      <c r="U765" s="663"/>
      <c r="V765" s="663"/>
      <c r="W765" s="663"/>
      <c r="X765" s="663"/>
      <c r="Y765" s="663"/>
      <c r="Z765" s="663"/>
      <c r="AA765" s="663"/>
      <c r="AB765" s="663"/>
      <c r="AC765" s="663"/>
      <c r="AD765" s="663"/>
    </row>
    <row r="766" spans="1:30" ht="15.75" customHeight="1" x14ac:dyDescent="0.2">
      <c r="A766" s="663"/>
      <c r="B766" s="663"/>
      <c r="C766" s="663"/>
      <c r="D766" s="663"/>
      <c r="E766" s="663"/>
      <c r="F766" s="663"/>
      <c r="G766" s="663"/>
      <c r="H766" s="663"/>
      <c r="I766" s="663"/>
      <c r="J766" s="663"/>
      <c r="K766" s="663"/>
      <c r="L766" s="663"/>
      <c r="M766" s="663"/>
      <c r="N766" s="663"/>
      <c r="O766" s="663"/>
      <c r="P766" s="663"/>
      <c r="Q766" s="663"/>
      <c r="R766" s="663"/>
      <c r="S766" s="663"/>
      <c r="T766" s="663"/>
      <c r="U766" s="663"/>
      <c r="V766" s="663"/>
      <c r="W766" s="663"/>
      <c r="X766" s="663"/>
      <c r="Y766" s="663"/>
      <c r="Z766" s="663"/>
      <c r="AA766" s="663"/>
      <c r="AB766" s="663"/>
      <c r="AC766" s="663"/>
      <c r="AD766" s="663"/>
    </row>
    <row r="767" spans="1:30" ht="15.75" customHeight="1" x14ac:dyDescent="0.2">
      <c r="A767" s="663"/>
      <c r="B767" s="663"/>
      <c r="C767" s="663"/>
      <c r="D767" s="663"/>
      <c r="E767" s="663"/>
      <c r="F767" s="663"/>
      <c r="G767" s="663"/>
      <c r="H767" s="663"/>
      <c r="I767" s="663"/>
      <c r="J767" s="663"/>
      <c r="K767" s="663"/>
      <c r="L767" s="663"/>
      <c r="M767" s="663"/>
      <c r="N767" s="663"/>
      <c r="O767" s="663"/>
      <c r="P767" s="663"/>
      <c r="Q767" s="663"/>
      <c r="R767" s="663"/>
      <c r="S767" s="663"/>
      <c r="T767" s="663"/>
      <c r="U767" s="663"/>
      <c r="V767" s="663"/>
      <c r="W767" s="663"/>
      <c r="X767" s="663"/>
      <c r="Y767" s="663"/>
      <c r="Z767" s="663"/>
      <c r="AA767" s="663"/>
      <c r="AB767" s="663"/>
      <c r="AC767" s="663"/>
      <c r="AD767" s="663"/>
    </row>
    <row r="768" spans="1:30" ht="15.75" customHeight="1" x14ac:dyDescent="0.2">
      <c r="A768" s="663"/>
      <c r="B768" s="663"/>
      <c r="C768" s="663"/>
      <c r="D768" s="663"/>
      <c r="E768" s="663"/>
      <c r="F768" s="663"/>
      <c r="G768" s="663"/>
      <c r="H768" s="663"/>
      <c r="I768" s="663"/>
      <c r="J768" s="663"/>
      <c r="K768" s="663"/>
      <c r="L768" s="663"/>
      <c r="M768" s="663"/>
      <c r="N768" s="663"/>
      <c r="O768" s="663"/>
      <c r="P768" s="663"/>
      <c r="Q768" s="663"/>
      <c r="R768" s="663"/>
      <c r="S768" s="663"/>
      <c r="T768" s="663"/>
      <c r="U768" s="663"/>
      <c r="V768" s="663"/>
      <c r="W768" s="663"/>
      <c r="X768" s="663"/>
      <c r="Y768" s="663"/>
      <c r="Z768" s="663"/>
      <c r="AA768" s="663"/>
      <c r="AB768" s="663"/>
      <c r="AC768" s="663"/>
      <c r="AD768" s="663"/>
    </row>
    <row r="769" spans="1:30" ht="15.75" customHeight="1" x14ac:dyDescent="0.2">
      <c r="A769" s="663"/>
      <c r="B769" s="663"/>
      <c r="C769" s="663"/>
      <c r="D769" s="663"/>
      <c r="E769" s="663"/>
      <c r="F769" s="663"/>
      <c r="G769" s="663"/>
      <c r="H769" s="663"/>
      <c r="I769" s="663"/>
      <c r="J769" s="663"/>
      <c r="K769" s="663"/>
      <c r="L769" s="663"/>
      <c r="M769" s="663"/>
      <c r="N769" s="663"/>
      <c r="O769" s="663"/>
      <c r="P769" s="663"/>
      <c r="Q769" s="663"/>
      <c r="R769" s="663"/>
      <c r="S769" s="663"/>
      <c r="T769" s="663"/>
      <c r="U769" s="663"/>
      <c r="V769" s="663"/>
      <c r="W769" s="663"/>
      <c r="X769" s="663"/>
      <c r="Y769" s="663"/>
      <c r="Z769" s="663"/>
      <c r="AA769" s="663"/>
      <c r="AB769" s="663"/>
      <c r="AC769" s="663"/>
      <c r="AD769" s="663"/>
    </row>
    <row r="770" spans="1:30" ht="15.75" customHeight="1" x14ac:dyDescent="0.2">
      <c r="A770" s="663"/>
      <c r="B770" s="663"/>
      <c r="C770" s="663"/>
      <c r="D770" s="663"/>
      <c r="E770" s="663"/>
      <c r="F770" s="663"/>
      <c r="G770" s="663"/>
      <c r="H770" s="663"/>
      <c r="I770" s="663"/>
      <c r="J770" s="663"/>
      <c r="K770" s="663"/>
      <c r="L770" s="663"/>
      <c r="M770" s="663"/>
      <c r="N770" s="663"/>
      <c r="O770" s="663"/>
      <c r="P770" s="663"/>
      <c r="Q770" s="663"/>
      <c r="R770" s="663"/>
      <c r="S770" s="663"/>
      <c r="T770" s="663"/>
      <c r="U770" s="663"/>
      <c r="V770" s="663"/>
      <c r="W770" s="663"/>
      <c r="X770" s="663"/>
      <c r="Y770" s="663"/>
      <c r="Z770" s="663"/>
      <c r="AA770" s="663"/>
      <c r="AB770" s="663"/>
      <c r="AC770" s="663"/>
      <c r="AD770" s="663"/>
    </row>
    <row r="771" spans="1:30" ht="15.75" customHeight="1" x14ac:dyDescent="0.2">
      <c r="A771" s="663"/>
      <c r="B771" s="663"/>
      <c r="C771" s="663"/>
      <c r="D771" s="663"/>
      <c r="E771" s="663"/>
      <c r="F771" s="663"/>
      <c r="G771" s="663"/>
      <c r="H771" s="663"/>
      <c r="I771" s="663"/>
      <c r="J771" s="663"/>
      <c r="K771" s="663"/>
      <c r="L771" s="663"/>
      <c r="M771" s="663"/>
      <c r="N771" s="663"/>
      <c r="O771" s="663"/>
      <c r="P771" s="663"/>
      <c r="Q771" s="663"/>
      <c r="R771" s="663"/>
      <c r="S771" s="663"/>
      <c r="T771" s="663"/>
      <c r="U771" s="663"/>
      <c r="V771" s="663"/>
      <c r="W771" s="663"/>
      <c r="X771" s="663"/>
      <c r="Y771" s="663"/>
      <c r="Z771" s="663"/>
      <c r="AA771" s="663"/>
      <c r="AB771" s="663"/>
      <c r="AC771" s="663"/>
      <c r="AD771" s="663"/>
    </row>
    <row r="772" spans="1:30" ht="15.75" customHeight="1" x14ac:dyDescent="0.2">
      <c r="A772" s="663"/>
      <c r="B772" s="663"/>
      <c r="C772" s="663"/>
      <c r="D772" s="663"/>
      <c r="E772" s="663"/>
      <c r="F772" s="663"/>
      <c r="G772" s="663"/>
      <c r="H772" s="663"/>
      <c r="I772" s="663"/>
      <c r="J772" s="663"/>
      <c r="K772" s="663"/>
      <c r="L772" s="663"/>
      <c r="M772" s="663"/>
      <c r="N772" s="663"/>
      <c r="O772" s="663"/>
      <c r="P772" s="663"/>
      <c r="Q772" s="663"/>
      <c r="R772" s="663"/>
      <c r="S772" s="663"/>
      <c r="T772" s="663"/>
      <c r="U772" s="663"/>
      <c r="V772" s="663"/>
      <c r="W772" s="663"/>
      <c r="X772" s="663"/>
      <c r="Y772" s="663"/>
      <c r="Z772" s="663"/>
      <c r="AA772" s="663"/>
      <c r="AB772" s="663"/>
      <c r="AC772" s="663"/>
      <c r="AD772" s="663"/>
    </row>
    <row r="773" spans="1:30" ht="15.75" customHeight="1" x14ac:dyDescent="0.2">
      <c r="A773" s="663"/>
      <c r="B773" s="663"/>
      <c r="C773" s="663"/>
      <c r="D773" s="663"/>
      <c r="E773" s="663"/>
      <c r="F773" s="663"/>
      <c r="G773" s="663"/>
      <c r="H773" s="663"/>
      <c r="I773" s="663"/>
      <c r="J773" s="663"/>
      <c r="K773" s="663"/>
      <c r="L773" s="663"/>
      <c r="M773" s="663"/>
      <c r="N773" s="663"/>
      <c r="O773" s="663"/>
      <c r="P773" s="663"/>
      <c r="Q773" s="663"/>
      <c r="R773" s="663"/>
      <c r="S773" s="663"/>
      <c r="T773" s="663"/>
      <c r="U773" s="663"/>
      <c r="V773" s="663"/>
      <c r="W773" s="663"/>
      <c r="X773" s="663"/>
      <c r="Y773" s="663"/>
      <c r="Z773" s="663"/>
      <c r="AA773" s="663"/>
      <c r="AB773" s="663"/>
      <c r="AC773" s="663"/>
      <c r="AD773" s="663"/>
    </row>
    <row r="774" spans="1:30" ht="15.75" customHeight="1" x14ac:dyDescent="0.2">
      <c r="A774" s="663"/>
      <c r="B774" s="663"/>
      <c r="C774" s="663"/>
      <c r="D774" s="663"/>
      <c r="E774" s="663"/>
      <c r="F774" s="663"/>
      <c r="G774" s="663"/>
      <c r="H774" s="663"/>
      <c r="I774" s="663"/>
      <c r="J774" s="663"/>
      <c r="K774" s="663"/>
      <c r="L774" s="663"/>
      <c r="M774" s="663"/>
      <c r="N774" s="663"/>
      <c r="O774" s="663"/>
      <c r="P774" s="663"/>
      <c r="Q774" s="663"/>
      <c r="R774" s="663"/>
      <c r="S774" s="663"/>
      <c r="T774" s="663"/>
      <c r="U774" s="663"/>
      <c r="V774" s="663"/>
      <c r="W774" s="663"/>
      <c r="X774" s="663"/>
      <c r="Y774" s="663"/>
      <c r="Z774" s="663"/>
      <c r="AA774" s="663"/>
      <c r="AB774" s="663"/>
      <c r="AC774" s="663"/>
      <c r="AD774" s="663"/>
    </row>
    <row r="775" spans="1:30" ht="15.75" customHeight="1" x14ac:dyDescent="0.2">
      <c r="A775" s="663"/>
      <c r="B775" s="663"/>
      <c r="C775" s="663"/>
      <c r="D775" s="663"/>
      <c r="E775" s="663"/>
      <c r="F775" s="663"/>
      <c r="G775" s="663"/>
      <c r="H775" s="663"/>
      <c r="I775" s="663"/>
      <c r="J775" s="663"/>
      <c r="K775" s="663"/>
      <c r="L775" s="663"/>
      <c r="M775" s="663"/>
      <c r="N775" s="663"/>
      <c r="O775" s="663"/>
      <c r="P775" s="663"/>
      <c r="Q775" s="663"/>
      <c r="R775" s="663"/>
      <c r="S775" s="663"/>
      <c r="T775" s="663"/>
      <c r="U775" s="663"/>
      <c r="V775" s="663"/>
      <c r="W775" s="663"/>
      <c r="X775" s="663"/>
      <c r="Y775" s="663"/>
      <c r="Z775" s="663"/>
      <c r="AA775" s="663"/>
      <c r="AB775" s="663"/>
      <c r="AC775" s="663"/>
      <c r="AD775" s="663"/>
    </row>
    <row r="776" spans="1:30" ht="15.75" customHeight="1" x14ac:dyDescent="0.2">
      <c r="A776" s="663"/>
      <c r="B776" s="663"/>
      <c r="C776" s="663"/>
      <c r="D776" s="663"/>
      <c r="E776" s="663"/>
      <c r="F776" s="663"/>
      <c r="G776" s="663"/>
      <c r="H776" s="663"/>
      <c r="I776" s="663"/>
      <c r="J776" s="663"/>
      <c r="K776" s="663"/>
      <c r="L776" s="663"/>
      <c r="M776" s="663"/>
      <c r="N776" s="663"/>
      <c r="O776" s="663"/>
      <c r="P776" s="663"/>
      <c r="Q776" s="663"/>
      <c r="R776" s="663"/>
      <c r="S776" s="663"/>
      <c r="T776" s="663"/>
      <c r="U776" s="663"/>
      <c r="V776" s="663"/>
      <c r="W776" s="663"/>
      <c r="X776" s="663"/>
      <c r="Y776" s="663"/>
      <c r="Z776" s="663"/>
      <c r="AA776" s="663"/>
      <c r="AB776" s="663"/>
      <c r="AC776" s="663"/>
      <c r="AD776" s="663"/>
    </row>
    <row r="777" spans="1:30" ht="15.75" customHeight="1" x14ac:dyDescent="0.2">
      <c r="A777" s="663"/>
      <c r="B777" s="663"/>
      <c r="C777" s="663"/>
      <c r="D777" s="663"/>
      <c r="E777" s="663"/>
      <c r="F777" s="663"/>
      <c r="G777" s="663"/>
      <c r="H777" s="663"/>
      <c r="I777" s="663"/>
      <c r="J777" s="663"/>
      <c r="K777" s="663"/>
      <c r="L777" s="663"/>
      <c r="M777" s="663"/>
      <c r="N777" s="663"/>
      <c r="O777" s="663"/>
      <c r="P777" s="663"/>
      <c r="Q777" s="663"/>
      <c r="R777" s="663"/>
      <c r="S777" s="663"/>
      <c r="T777" s="663"/>
      <c r="U777" s="663"/>
      <c r="V777" s="663"/>
      <c r="W777" s="663"/>
      <c r="X777" s="663"/>
      <c r="Y777" s="663"/>
      <c r="Z777" s="663"/>
      <c r="AA777" s="663"/>
      <c r="AB777" s="663"/>
      <c r="AC777" s="663"/>
      <c r="AD777" s="663"/>
    </row>
    <row r="778" spans="1:30" ht="15.75" customHeight="1" x14ac:dyDescent="0.2">
      <c r="A778" s="663"/>
      <c r="B778" s="663"/>
      <c r="C778" s="663"/>
      <c r="D778" s="663"/>
      <c r="E778" s="663"/>
      <c r="F778" s="663"/>
      <c r="G778" s="663"/>
      <c r="H778" s="663"/>
      <c r="I778" s="663"/>
      <c r="J778" s="663"/>
      <c r="K778" s="663"/>
      <c r="L778" s="663"/>
      <c r="M778" s="663"/>
      <c r="N778" s="663"/>
      <c r="O778" s="663"/>
      <c r="P778" s="663"/>
      <c r="Q778" s="663"/>
      <c r="R778" s="663"/>
      <c r="S778" s="663"/>
      <c r="T778" s="663"/>
      <c r="U778" s="663"/>
      <c r="V778" s="663"/>
      <c r="W778" s="663"/>
      <c r="X778" s="663"/>
      <c r="Y778" s="663"/>
      <c r="Z778" s="663"/>
      <c r="AA778" s="663"/>
      <c r="AB778" s="663"/>
      <c r="AC778" s="663"/>
      <c r="AD778" s="663"/>
    </row>
    <row r="779" spans="1:30" ht="15.75" customHeight="1" x14ac:dyDescent="0.2">
      <c r="A779" s="663"/>
      <c r="B779" s="663"/>
      <c r="C779" s="663"/>
      <c r="D779" s="663"/>
      <c r="E779" s="663"/>
      <c r="F779" s="663"/>
      <c r="G779" s="663"/>
      <c r="H779" s="663"/>
      <c r="I779" s="663"/>
      <c r="J779" s="663"/>
      <c r="K779" s="663"/>
      <c r="L779" s="663"/>
      <c r="M779" s="663"/>
      <c r="N779" s="663"/>
      <c r="O779" s="663"/>
      <c r="P779" s="663"/>
      <c r="Q779" s="663"/>
      <c r="R779" s="663"/>
      <c r="S779" s="663"/>
      <c r="T779" s="663"/>
      <c r="U779" s="663"/>
      <c r="V779" s="663"/>
      <c r="W779" s="663"/>
      <c r="X779" s="663"/>
      <c r="Y779" s="663"/>
      <c r="Z779" s="663"/>
      <c r="AA779" s="663"/>
      <c r="AB779" s="663"/>
      <c r="AC779" s="663"/>
      <c r="AD779" s="663"/>
    </row>
    <row r="780" spans="1:30" ht="15.75" customHeight="1" x14ac:dyDescent="0.2">
      <c r="A780" s="663"/>
      <c r="B780" s="663"/>
      <c r="C780" s="663"/>
      <c r="D780" s="663"/>
      <c r="E780" s="663"/>
      <c r="F780" s="663"/>
      <c r="G780" s="663"/>
      <c r="H780" s="663"/>
      <c r="I780" s="663"/>
      <c r="J780" s="663"/>
      <c r="K780" s="663"/>
      <c r="L780" s="663"/>
      <c r="M780" s="663"/>
      <c r="N780" s="663"/>
      <c r="O780" s="663"/>
      <c r="P780" s="663"/>
      <c r="Q780" s="663"/>
      <c r="R780" s="663"/>
      <c r="S780" s="663"/>
      <c r="T780" s="663"/>
      <c r="U780" s="663"/>
      <c r="V780" s="663"/>
      <c r="W780" s="663"/>
      <c r="X780" s="663"/>
      <c r="Y780" s="663"/>
      <c r="Z780" s="663"/>
      <c r="AA780" s="663"/>
      <c r="AB780" s="663"/>
      <c r="AC780" s="663"/>
      <c r="AD780" s="663"/>
    </row>
    <row r="781" spans="1:30" ht="15.75" customHeight="1" x14ac:dyDescent="0.2">
      <c r="A781" s="663"/>
      <c r="B781" s="663"/>
      <c r="C781" s="663"/>
      <c r="D781" s="663"/>
      <c r="E781" s="663"/>
      <c r="F781" s="663"/>
      <c r="G781" s="663"/>
      <c r="H781" s="663"/>
      <c r="I781" s="663"/>
      <c r="J781" s="663"/>
      <c r="K781" s="663"/>
      <c r="L781" s="663"/>
      <c r="M781" s="663"/>
      <c r="N781" s="663"/>
      <c r="O781" s="663"/>
      <c r="P781" s="663"/>
      <c r="Q781" s="663"/>
      <c r="R781" s="663"/>
      <c r="S781" s="663"/>
      <c r="T781" s="663"/>
      <c r="U781" s="663"/>
      <c r="V781" s="663"/>
      <c r="W781" s="663"/>
      <c r="X781" s="663"/>
      <c r="Y781" s="663"/>
      <c r="Z781" s="663"/>
      <c r="AA781" s="663"/>
      <c r="AB781" s="663"/>
      <c r="AC781" s="663"/>
      <c r="AD781" s="663"/>
    </row>
    <row r="782" spans="1:30" ht="15.75" customHeight="1" x14ac:dyDescent="0.2">
      <c r="A782" s="663"/>
      <c r="B782" s="663"/>
      <c r="C782" s="663"/>
      <c r="D782" s="663"/>
      <c r="E782" s="663"/>
      <c r="F782" s="663"/>
      <c r="G782" s="663"/>
      <c r="H782" s="663"/>
      <c r="I782" s="663"/>
      <c r="J782" s="663"/>
      <c r="K782" s="663"/>
      <c r="L782" s="663"/>
      <c r="M782" s="663"/>
      <c r="N782" s="663"/>
      <c r="O782" s="663"/>
      <c r="P782" s="663"/>
      <c r="Q782" s="663"/>
      <c r="R782" s="663"/>
      <c r="S782" s="663"/>
      <c r="T782" s="663"/>
      <c r="U782" s="663"/>
      <c r="V782" s="663"/>
      <c r="W782" s="663"/>
      <c r="X782" s="663"/>
      <c r="Y782" s="663"/>
      <c r="Z782" s="663"/>
      <c r="AA782" s="663"/>
      <c r="AB782" s="663"/>
      <c r="AC782" s="663"/>
      <c r="AD782" s="663"/>
    </row>
    <row r="783" spans="1:30" ht="15.75" customHeight="1" x14ac:dyDescent="0.2">
      <c r="A783" s="663"/>
      <c r="B783" s="663"/>
      <c r="C783" s="663"/>
      <c r="D783" s="663"/>
      <c r="E783" s="663"/>
      <c r="F783" s="663"/>
      <c r="G783" s="663"/>
      <c r="H783" s="663"/>
      <c r="I783" s="663"/>
      <c r="J783" s="663"/>
      <c r="K783" s="663"/>
      <c r="L783" s="663"/>
      <c r="M783" s="663"/>
      <c r="N783" s="663"/>
      <c r="O783" s="663"/>
      <c r="P783" s="663"/>
      <c r="Q783" s="663"/>
      <c r="R783" s="663"/>
      <c r="S783" s="663"/>
      <c r="T783" s="663"/>
      <c r="U783" s="663"/>
      <c r="V783" s="663"/>
      <c r="W783" s="663"/>
      <c r="X783" s="663"/>
      <c r="Y783" s="663"/>
      <c r="Z783" s="663"/>
      <c r="AA783" s="663"/>
      <c r="AB783" s="663"/>
      <c r="AC783" s="663"/>
      <c r="AD783" s="663"/>
    </row>
    <row r="784" spans="1:30" ht="15.75" customHeight="1" x14ac:dyDescent="0.2">
      <c r="A784" s="663"/>
      <c r="B784" s="663"/>
      <c r="C784" s="663"/>
      <c r="D784" s="663"/>
      <c r="E784" s="663"/>
      <c r="F784" s="663"/>
      <c r="G784" s="663"/>
      <c r="H784" s="663"/>
      <c r="I784" s="663"/>
      <c r="J784" s="663"/>
      <c r="K784" s="663"/>
      <c r="L784" s="663"/>
      <c r="M784" s="663"/>
      <c r="N784" s="663"/>
      <c r="O784" s="663"/>
      <c r="P784" s="663"/>
      <c r="Q784" s="663"/>
      <c r="R784" s="663"/>
      <c r="S784" s="663"/>
      <c r="T784" s="663"/>
      <c r="U784" s="663"/>
      <c r="V784" s="663"/>
      <c r="W784" s="663"/>
      <c r="X784" s="663"/>
      <c r="Y784" s="663"/>
      <c r="Z784" s="663"/>
      <c r="AA784" s="663"/>
      <c r="AB784" s="663"/>
      <c r="AC784" s="663"/>
      <c r="AD784" s="663"/>
    </row>
    <row r="785" spans="1:30" ht="15.75" customHeight="1" x14ac:dyDescent="0.2">
      <c r="A785" s="663"/>
      <c r="B785" s="663"/>
      <c r="C785" s="663"/>
      <c r="D785" s="663"/>
      <c r="E785" s="663"/>
      <c r="F785" s="663"/>
      <c r="G785" s="663"/>
      <c r="H785" s="663"/>
      <c r="I785" s="663"/>
      <c r="J785" s="663"/>
      <c r="K785" s="663"/>
      <c r="L785" s="663"/>
      <c r="M785" s="663"/>
      <c r="N785" s="663"/>
      <c r="O785" s="663"/>
      <c r="P785" s="663"/>
      <c r="Q785" s="663"/>
      <c r="R785" s="663"/>
      <c r="S785" s="663"/>
      <c r="T785" s="663"/>
      <c r="U785" s="663"/>
      <c r="V785" s="663"/>
      <c r="W785" s="663"/>
      <c r="X785" s="663"/>
      <c r="Y785" s="663"/>
      <c r="Z785" s="663"/>
      <c r="AA785" s="663"/>
      <c r="AB785" s="663"/>
      <c r="AC785" s="663"/>
      <c r="AD785" s="663"/>
    </row>
    <row r="786" spans="1:30" ht="15.75" customHeight="1" x14ac:dyDescent="0.2">
      <c r="A786" s="663"/>
      <c r="B786" s="663"/>
      <c r="C786" s="663"/>
      <c r="D786" s="663"/>
      <c r="E786" s="663"/>
      <c r="F786" s="663"/>
      <c r="G786" s="663"/>
      <c r="H786" s="663"/>
      <c r="I786" s="663"/>
      <c r="J786" s="663"/>
      <c r="K786" s="663"/>
      <c r="L786" s="663"/>
      <c r="M786" s="663"/>
      <c r="N786" s="663"/>
      <c r="O786" s="663"/>
      <c r="P786" s="663"/>
      <c r="Q786" s="663"/>
      <c r="R786" s="663"/>
      <c r="S786" s="663"/>
      <c r="T786" s="663"/>
      <c r="U786" s="663"/>
      <c r="V786" s="663"/>
      <c r="W786" s="663"/>
      <c r="X786" s="663"/>
      <c r="Y786" s="663"/>
      <c r="Z786" s="663"/>
      <c r="AA786" s="663"/>
      <c r="AB786" s="663"/>
      <c r="AC786" s="663"/>
      <c r="AD786" s="663"/>
    </row>
    <row r="787" spans="1:30" ht="15.75" customHeight="1" x14ac:dyDescent="0.2">
      <c r="A787" s="663"/>
      <c r="B787" s="663"/>
      <c r="C787" s="663"/>
      <c r="D787" s="663"/>
      <c r="E787" s="663"/>
      <c r="F787" s="663"/>
      <c r="G787" s="663"/>
      <c r="H787" s="663"/>
      <c r="I787" s="663"/>
      <c r="J787" s="663"/>
      <c r="K787" s="663"/>
      <c r="L787" s="663"/>
      <c r="M787" s="663"/>
      <c r="N787" s="663"/>
      <c r="O787" s="663"/>
      <c r="P787" s="663"/>
      <c r="Q787" s="663"/>
      <c r="R787" s="663"/>
      <c r="S787" s="663"/>
      <c r="T787" s="663"/>
      <c r="U787" s="663"/>
      <c r="V787" s="663"/>
      <c r="W787" s="663"/>
      <c r="X787" s="663"/>
      <c r="Y787" s="663"/>
      <c r="Z787" s="663"/>
      <c r="AA787" s="663"/>
      <c r="AB787" s="663"/>
      <c r="AC787" s="663"/>
      <c r="AD787" s="663"/>
    </row>
    <row r="788" spans="1:30" ht="15.75" customHeight="1" x14ac:dyDescent="0.2">
      <c r="A788" s="663"/>
      <c r="B788" s="663"/>
      <c r="C788" s="663"/>
      <c r="D788" s="663"/>
      <c r="E788" s="663"/>
      <c r="F788" s="663"/>
      <c r="G788" s="663"/>
      <c r="H788" s="663"/>
      <c r="I788" s="663"/>
      <c r="J788" s="663"/>
      <c r="K788" s="663"/>
      <c r="L788" s="663"/>
      <c r="M788" s="663"/>
      <c r="N788" s="663"/>
      <c r="O788" s="663"/>
      <c r="P788" s="663"/>
      <c r="Q788" s="663"/>
      <c r="R788" s="663"/>
      <c r="S788" s="663"/>
      <c r="T788" s="663"/>
      <c r="U788" s="663"/>
      <c r="V788" s="663"/>
      <c r="W788" s="663"/>
      <c r="X788" s="663"/>
      <c r="Y788" s="663"/>
      <c r="Z788" s="663"/>
      <c r="AA788" s="663"/>
      <c r="AB788" s="663"/>
      <c r="AC788" s="663"/>
      <c r="AD788" s="663"/>
    </row>
    <row r="789" spans="1:30" ht="15.75" customHeight="1" x14ac:dyDescent="0.2">
      <c r="A789" s="663"/>
      <c r="B789" s="663"/>
      <c r="C789" s="663"/>
      <c r="D789" s="663"/>
      <c r="E789" s="663"/>
      <c r="F789" s="663"/>
      <c r="G789" s="663"/>
      <c r="H789" s="663"/>
      <c r="I789" s="663"/>
      <c r="J789" s="663"/>
      <c r="K789" s="663"/>
      <c r="L789" s="663"/>
      <c r="M789" s="663"/>
      <c r="N789" s="663"/>
      <c r="O789" s="663"/>
      <c r="P789" s="663"/>
      <c r="Q789" s="663"/>
      <c r="R789" s="663"/>
      <c r="S789" s="663"/>
      <c r="T789" s="663"/>
      <c r="U789" s="663"/>
      <c r="V789" s="663"/>
      <c r="W789" s="663"/>
      <c r="X789" s="663"/>
      <c r="Y789" s="663"/>
      <c r="Z789" s="663"/>
      <c r="AA789" s="663"/>
      <c r="AB789" s="663"/>
      <c r="AC789" s="663"/>
      <c r="AD789" s="663"/>
    </row>
    <row r="790" spans="1:30" ht="15.75" customHeight="1" x14ac:dyDescent="0.2">
      <c r="A790" s="663"/>
      <c r="B790" s="663"/>
      <c r="C790" s="663"/>
      <c r="D790" s="663"/>
      <c r="E790" s="663"/>
      <c r="F790" s="663"/>
      <c r="G790" s="663"/>
      <c r="H790" s="663"/>
      <c r="I790" s="663"/>
      <c r="J790" s="663"/>
      <c r="K790" s="663"/>
      <c r="L790" s="663"/>
      <c r="M790" s="663"/>
      <c r="N790" s="663"/>
      <c r="O790" s="663"/>
      <c r="P790" s="663"/>
      <c r="Q790" s="663"/>
      <c r="R790" s="663"/>
      <c r="S790" s="663"/>
      <c r="T790" s="663"/>
      <c r="U790" s="663"/>
      <c r="V790" s="663"/>
      <c r="W790" s="663"/>
      <c r="X790" s="663"/>
      <c r="Y790" s="663"/>
      <c r="Z790" s="663"/>
      <c r="AA790" s="663"/>
      <c r="AB790" s="663"/>
      <c r="AC790" s="663"/>
      <c r="AD790" s="663"/>
    </row>
    <row r="791" spans="1:30" ht="15.75" customHeight="1" x14ac:dyDescent="0.2">
      <c r="A791" s="663"/>
      <c r="B791" s="663"/>
      <c r="C791" s="663"/>
      <c r="D791" s="663"/>
      <c r="E791" s="663"/>
      <c r="F791" s="663"/>
      <c r="G791" s="663"/>
      <c r="H791" s="663"/>
      <c r="I791" s="663"/>
      <c r="J791" s="663"/>
      <c r="K791" s="663"/>
      <c r="L791" s="663"/>
      <c r="M791" s="663"/>
      <c r="N791" s="663"/>
      <c r="O791" s="663"/>
      <c r="P791" s="663"/>
      <c r="Q791" s="663"/>
      <c r="R791" s="663"/>
      <c r="S791" s="663"/>
      <c r="T791" s="663"/>
      <c r="U791" s="663"/>
      <c r="V791" s="663"/>
      <c r="W791" s="663"/>
      <c r="X791" s="663"/>
      <c r="Y791" s="663"/>
      <c r="Z791" s="663"/>
      <c r="AA791" s="663"/>
      <c r="AB791" s="663"/>
      <c r="AC791" s="663"/>
      <c r="AD791" s="663"/>
    </row>
    <row r="792" spans="1:30" ht="15.75" customHeight="1" x14ac:dyDescent="0.2">
      <c r="A792" s="663"/>
      <c r="B792" s="663"/>
      <c r="C792" s="663"/>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3"/>
      <c r="AD792" s="663"/>
    </row>
    <row r="793" spans="1:30" ht="15.75" customHeight="1" x14ac:dyDescent="0.2">
      <c r="A793" s="663"/>
      <c r="B793" s="663"/>
      <c r="C793" s="663"/>
      <c r="D793" s="663"/>
      <c r="E793" s="663"/>
      <c r="F793" s="663"/>
      <c r="G793" s="663"/>
      <c r="H793" s="663"/>
      <c r="I793" s="663"/>
      <c r="J793" s="663"/>
      <c r="K793" s="663"/>
      <c r="L793" s="663"/>
      <c r="M793" s="663"/>
      <c r="N793" s="663"/>
      <c r="O793" s="663"/>
      <c r="P793" s="663"/>
      <c r="Q793" s="663"/>
      <c r="R793" s="663"/>
      <c r="S793" s="663"/>
      <c r="T793" s="663"/>
      <c r="U793" s="663"/>
      <c r="V793" s="663"/>
      <c r="W793" s="663"/>
      <c r="X793" s="663"/>
      <c r="Y793" s="663"/>
      <c r="Z793" s="663"/>
      <c r="AA793" s="663"/>
      <c r="AB793" s="663"/>
      <c r="AC793" s="663"/>
      <c r="AD793" s="663"/>
    </row>
    <row r="794" spans="1:30" ht="15.75" customHeight="1" x14ac:dyDescent="0.2">
      <c r="A794" s="663"/>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3"/>
      <c r="AD794" s="663"/>
    </row>
    <row r="795" spans="1:30" ht="15.75" customHeight="1" x14ac:dyDescent="0.2">
      <c r="A795" s="663"/>
      <c r="B795" s="663"/>
      <c r="C795" s="663"/>
      <c r="D795" s="663"/>
      <c r="E795" s="663"/>
      <c r="F795" s="663"/>
      <c r="G795" s="663"/>
      <c r="H795" s="663"/>
      <c r="I795" s="663"/>
      <c r="J795" s="663"/>
      <c r="K795" s="663"/>
      <c r="L795" s="663"/>
      <c r="M795" s="663"/>
      <c r="N795" s="663"/>
      <c r="O795" s="663"/>
      <c r="P795" s="663"/>
      <c r="Q795" s="663"/>
      <c r="R795" s="663"/>
      <c r="S795" s="663"/>
      <c r="T795" s="663"/>
      <c r="U795" s="663"/>
      <c r="V795" s="663"/>
      <c r="W795" s="663"/>
      <c r="X795" s="663"/>
      <c r="Y795" s="663"/>
      <c r="Z795" s="663"/>
      <c r="AA795" s="663"/>
      <c r="AB795" s="663"/>
      <c r="AC795" s="663"/>
      <c r="AD795" s="663"/>
    </row>
    <row r="796" spans="1:30" ht="15.75" customHeight="1" x14ac:dyDescent="0.2">
      <c r="A796" s="663"/>
      <c r="B796" s="663"/>
      <c r="C796" s="663"/>
      <c r="D796" s="663"/>
      <c r="E796" s="663"/>
      <c r="F796" s="663"/>
      <c r="G796" s="663"/>
      <c r="H796" s="663"/>
      <c r="I796" s="663"/>
      <c r="J796" s="663"/>
      <c r="K796" s="663"/>
      <c r="L796" s="663"/>
      <c r="M796" s="663"/>
      <c r="N796" s="663"/>
      <c r="O796" s="663"/>
      <c r="P796" s="663"/>
      <c r="Q796" s="663"/>
      <c r="R796" s="663"/>
      <c r="S796" s="663"/>
      <c r="T796" s="663"/>
      <c r="U796" s="663"/>
      <c r="V796" s="663"/>
      <c r="W796" s="663"/>
      <c r="X796" s="663"/>
      <c r="Y796" s="663"/>
      <c r="Z796" s="663"/>
      <c r="AA796" s="663"/>
      <c r="AB796" s="663"/>
      <c r="AC796" s="663"/>
      <c r="AD796" s="663"/>
    </row>
    <row r="797" spans="1:30" ht="15.75" customHeight="1" x14ac:dyDescent="0.2">
      <c r="A797" s="663"/>
      <c r="B797" s="663"/>
      <c r="C797" s="663"/>
      <c r="D797" s="663"/>
      <c r="E797" s="663"/>
      <c r="F797" s="663"/>
      <c r="G797" s="663"/>
      <c r="H797" s="663"/>
      <c r="I797" s="663"/>
      <c r="J797" s="663"/>
      <c r="K797" s="663"/>
      <c r="L797" s="663"/>
      <c r="M797" s="663"/>
      <c r="N797" s="663"/>
      <c r="O797" s="663"/>
      <c r="P797" s="663"/>
      <c r="Q797" s="663"/>
      <c r="R797" s="663"/>
      <c r="S797" s="663"/>
      <c r="T797" s="663"/>
      <c r="U797" s="663"/>
      <c r="V797" s="663"/>
      <c r="W797" s="663"/>
      <c r="X797" s="663"/>
      <c r="Y797" s="663"/>
      <c r="Z797" s="663"/>
      <c r="AA797" s="663"/>
      <c r="AB797" s="663"/>
      <c r="AC797" s="663"/>
      <c r="AD797" s="663"/>
    </row>
    <row r="798" spans="1:30" ht="15.75" customHeight="1" x14ac:dyDescent="0.2">
      <c r="A798" s="663"/>
      <c r="B798" s="663"/>
      <c r="C798" s="663"/>
      <c r="D798" s="663"/>
      <c r="E798" s="663"/>
      <c r="F798" s="663"/>
      <c r="G798" s="663"/>
      <c r="H798" s="663"/>
      <c r="I798" s="663"/>
      <c r="J798" s="663"/>
      <c r="K798" s="663"/>
      <c r="L798" s="663"/>
      <c r="M798" s="663"/>
      <c r="N798" s="663"/>
      <c r="O798" s="663"/>
      <c r="P798" s="663"/>
      <c r="Q798" s="663"/>
      <c r="R798" s="663"/>
      <c r="S798" s="663"/>
      <c r="T798" s="663"/>
      <c r="U798" s="663"/>
      <c r="V798" s="663"/>
      <c r="W798" s="663"/>
      <c r="X798" s="663"/>
      <c r="Y798" s="663"/>
      <c r="Z798" s="663"/>
      <c r="AA798" s="663"/>
      <c r="AB798" s="663"/>
      <c r="AC798" s="663"/>
      <c r="AD798" s="663"/>
    </row>
    <row r="799" spans="1:30" ht="15.75" customHeight="1" x14ac:dyDescent="0.2">
      <c r="A799" s="663"/>
      <c r="B799" s="663"/>
      <c r="C799" s="663"/>
      <c r="D799" s="663"/>
      <c r="E799" s="663"/>
      <c r="F799" s="663"/>
      <c r="G799" s="663"/>
      <c r="H799" s="663"/>
      <c r="I799" s="663"/>
      <c r="J799" s="663"/>
      <c r="K799" s="663"/>
      <c r="L799" s="663"/>
      <c r="M799" s="663"/>
      <c r="N799" s="663"/>
      <c r="O799" s="663"/>
      <c r="P799" s="663"/>
      <c r="Q799" s="663"/>
      <c r="R799" s="663"/>
      <c r="S799" s="663"/>
      <c r="T799" s="663"/>
      <c r="U799" s="663"/>
      <c r="V799" s="663"/>
      <c r="W799" s="663"/>
      <c r="X799" s="663"/>
      <c r="Y799" s="663"/>
      <c r="Z799" s="663"/>
      <c r="AA799" s="663"/>
      <c r="AB799" s="663"/>
      <c r="AC799" s="663"/>
      <c r="AD799" s="663"/>
    </row>
    <row r="800" spans="1:30" ht="15.75" customHeight="1" x14ac:dyDescent="0.2">
      <c r="A800" s="663"/>
      <c r="B800" s="663"/>
      <c r="C800" s="663"/>
      <c r="D800" s="663"/>
      <c r="E800" s="663"/>
      <c r="F800" s="663"/>
      <c r="G800" s="663"/>
      <c r="H800" s="663"/>
      <c r="I800" s="663"/>
      <c r="J800" s="663"/>
      <c r="K800" s="663"/>
      <c r="L800" s="663"/>
      <c r="M800" s="663"/>
      <c r="N800" s="663"/>
      <c r="O800" s="663"/>
      <c r="P800" s="663"/>
      <c r="Q800" s="663"/>
      <c r="R800" s="663"/>
      <c r="S800" s="663"/>
      <c r="T800" s="663"/>
      <c r="U800" s="663"/>
      <c r="V800" s="663"/>
      <c r="W800" s="663"/>
      <c r="X800" s="663"/>
      <c r="Y800" s="663"/>
      <c r="Z800" s="663"/>
      <c r="AA800" s="663"/>
      <c r="AB800" s="663"/>
      <c r="AC800" s="663"/>
      <c r="AD800" s="663"/>
    </row>
    <row r="801" spans="1:30" ht="15.75" customHeight="1" x14ac:dyDescent="0.2">
      <c r="A801" s="663"/>
      <c r="B801" s="663"/>
      <c r="C801" s="663"/>
      <c r="D801" s="663"/>
      <c r="E801" s="663"/>
      <c r="F801" s="663"/>
      <c r="G801" s="663"/>
      <c r="H801" s="663"/>
      <c r="I801" s="663"/>
      <c r="J801" s="663"/>
      <c r="K801" s="663"/>
      <c r="L801" s="663"/>
      <c r="M801" s="663"/>
      <c r="N801" s="663"/>
      <c r="O801" s="663"/>
      <c r="P801" s="663"/>
      <c r="Q801" s="663"/>
      <c r="R801" s="663"/>
      <c r="S801" s="663"/>
      <c r="T801" s="663"/>
      <c r="U801" s="663"/>
      <c r="V801" s="663"/>
      <c r="W801" s="663"/>
      <c r="X801" s="663"/>
      <c r="Y801" s="663"/>
      <c r="Z801" s="663"/>
      <c r="AA801" s="663"/>
      <c r="AB801" s="663"/>
      <c r="AC801" s="663"/>
      <c r="AD801" s="663"/>
    </row>
    <row r="802" spans="1:30" ht="15.75" customHeight="1" x14ac:dyDescent="0.2">
      <c r="A802" s="663"/>
      <c r="B802" s="663"/>
      <c r="C802" s="663"/>
      <c r="D802" s="663"/>
      <c r="E802" s="663"/>
      <c r="F802" s="663"/>
      <c r="G802" s="663"/>
      <c r="H802" s="663"/>
      <c r="I802" s="663"/>
      <c r="J802" s="663"/>
      <c r="K802" s="663"/>
      <c r="L802" s="663"/>
      <c r="M802" s="663"/>
      <c r="N802" s="663"/>
      <c r="O802" s="663"/>
      <c r="P802" s="663"/>
      <c r="Q802" s="663"/>
      <c r="R802" s="663"/>
      <c r="S802" s="663"/>
      <c r="T802" s="663"/>
      <c r="U802" s="663"/>
      <c r="V802" s="663"/>
      <c r="W802" s="663"/>
      <c r="X802" s="663"/>
      <c r="Y802" s="663"/>
      <c r="Z802" s="663"/>
      <c r="AA802" s="663"/>
      <c r="AB802" s="663"/>
      <c r="AC802" s="663"/>
      <c r="AD802" s="663"/>
    </row>
    <row r="803" spans="1:30" ht="15.75" customHeight="1" x14ac:dyDescent="0.2">
      <c r="A803" s="663"/>
      <c r="B803" s="663"/>
      <c r="C803" s="663"/>
      <c r="D803" s="663"/>
      <c r="E803" s="663"/>
      <c r="F803" s="663"/>
      <c r="G803" s="663"/>
      <c r="H803" s="663"/>
      <c r="I803" s="663"/>
      <c r="J803" s="663"/>
      <c r="K803" s="663"/>
      <c r="L803" s="663"/>
      <c r="M803" s="663"/>
      <c r="N803" s="663"/>
      <c r="O803" s="663"/>
      <c r="P803" s="663"/>
      <c r="Q803" s="663"/>
      <c r="R803" s="663"/>
      <c r="S803" s="663"/>
      <c r="T803" s="663"/>
      <c r="U803" s="663"/>
      <c r="V803" s="663"/>
      <c r="W803" s="663"/>
      <c r="X803" s="663"/>
      <c r="Y803" s="663"/>
      <c r="Z803" s="663"/>
      <c r="AA803" s="663"/>
      <c r="AB803" s="663"/>
      <c r="AC803" s="663"/>
      <c r="AD803" s="663"/>
    </row>
    <row r="804" spans="1:30" ht="15.75" customHeight="1" x14ac:dyDescent="0.2">
      <c r="A804" s="663"/>
      <c r="B804" s="663"/>
      <c r="C804" s="663"/>
      <c r="D804" s="663"/>
      <c r="E804" s="663"/>
      <c r="F804" s="663"/>
      <c r="G804" s="663"/>
      <c r="H804" s="663"/>
      <c r="I804" s="663"/>
      <c r="J804" s="663"/>
      <c r="K804" s="663"/>
      <c r="L804" s="663"/>
      <c r="M804" s="663"/>
      <c r="N804" s="663"/>
      <c r="O804" s="663"/>
      <c r="P804" s="663"/>
      <c r="Q804" s="663"/>
      <c r="R804" s="663"/>
      <c r="S804" s="663"/>
      <c r="T804" s="663"/>
      <c r="U804" s="663"/>
      <c r="V804" s="663"/>
      <c r="W804" s="663"/>
      <c r="X804" s="663"/>
      <c r="Y804" s="663"/>
      <c r="Z804" s="663"/>
      <c r="AA804" s="663"/>
      <c r="AB804" s="663"/>
      <c r="AC804" s="663"/>
      <c r="AD804" s="663"/>
    </row>
    <row r="805" spans="1:30" ht="15.75" customHeight="1" x14ac:dyDescent="0.2">
      <c r="A805" s="663"/>
      <c r="B805" s="663"/>
      <c r="C805" s="663"/>
      <c r="D805" s="663"/>
      <c r="E805" s="663"/>
      <c r="F805" s="663"/>
      <c r="G805" s="663"/>
      <c r="H805" s="663"/>
      <c r="I805" s="663"/>
      <c r="J805" s="663"/>
      <c r="K805" s="663"/>
      <c r="L805" s="663"/>
      <c r="M805" s="663"/>
      <c r="N805" s="663"/>
      <c r="O805" s="663"/>
      <c r="P805" s="663"/>
      <c r="Q805" s="663"/>
      <c r="R805" s="663"/>
      <c r="S805" s="663"/>
      <c r="T805" s="663"/>
      <c r="U805" s="663"/>
      <c r="V805" s="663"/>
      <c r="W805" s="663"/>
      <c r="X805" s="663"/>
      <c r="Y805" s="663"/>
      <c r="Z805" s="663"/>
      <c r="AA805" s="663"/>
      <c r="AB805" s="663"/>
      <c r="AC805" s="663"/>
      <c r="AD805" s="663"/>
    </row>
    <row r="806" spans="1:30" ht="15.75" customHeight="1" x14ac:dyDescent="0.2">
      <c r="A806" s="663"/>
      <c r="B806" s="663"/>
      <c r="C806" s="663"/>
      <c r="D806" s="663"/>
      <c r="E806" s="663"/>
      <c r="F806" s="663"/>
      <c r="G806" s="663"/>
      <c r="H806" s="663"/>
      <c r="I806" s="663"/>
      <c r="J806" s="663"/>
      <c r="K806" s="663"/>
      <c r="L806" s="663"/>
      <c r="M806" s="663"/>
      <c r="N806" s="663"/>
      <c r="O806" s="663"/>
      <c r="P806" s="663"/>
      <c r="Q806" s="663"/>
      <c r="R806" s="663"/>
      <c r="S806" s="663"/>
      <c r="T806" s="663"/>
      <c r="U806" s="663"/>
      <c r="V806" s="663"/>
      <c r="W806" s="663"/>
      <c r="X806" s="663"/>
      <c r="Y806" s="663"/>
      <c r="Z806" s="663"/>
      <c r="AA806" s="663"/>
      <c r="AB806" s="663"/>
      <c r="AC806" s="663"/>
      <c r="AD806" s="663"/>
    </row>
    <row r="807" spans="1:30" ht="15.75" customHeight="1" x14ac:dyDescent="0.2">
      <c r="A807" s="663"/>
      <c r="B807" s="663"/>
      <c r="C807" s="663"/>
      <c r="D807" s="663"/>
      <c r="E807" s="663"/>
      <c r="F807" s="663"/>
      <c r="G807" s="663"/>
      <c r="H807" s="663"/>
      <c r="I807" s="663"/>
      <c r="J807" s="663"/>
      <c r="K807" s="663"/>
      <c r="L807" s="663"/>
      <c r="M807" s="663"/>
      <c r="N807" s="663"/>
      <c r="O807" s="663"/>
      <c r="P807" s="663"/>
      <c r="Q807" s="663"/>
      <c r="R807" s="663"/>
      <c r="S807" s="663"/>
      <c r="T807" s="663"/>
      <c r="U807" s="663"/>
      <c r="V807" s="663"/>
      <c r="W807" s="663"/>
      <c r="X807" s="663"/>
      <c r="Y807" s="663"/>
      <c r="Z807" s="663"/>
      <c r="AA807" s="663"/>
      <c r="AB807" s="663"/>
      <c r="AC807" s="663"/>
      <c r="AD807" s="663"/>
    </row>
    <row r="808" spans="1:30" ht="15.75" customHeight="1" x14ac:dyDescent="0.2">
      <c r="A808" s="663"/>
      <c r="B808" s="663"/>
      <c r="C808" s="663"/>
      <c r="D808" s="663"/>
      <c r="E808" s="663"/>
      <c r="F808" s="663"/>
      <c r="G808" s="663"/>
      <c r="H808" s="663"/>
      <c r="I808" s="663"/>
      <c r="J808" s="663"/>
      <c r="K808" s="663"/>
      <c r="L808" s="663"/>
      <c r="M808" s="663"/>
      <c r="N808" s="663"/>
      <c r="O808" s="663"/>
      <c r="P808" s="663"/>
      <c r="Q808" s="663"/>
      <c r="R808" s="663"/>
      <c r="S808" s="663"/>
      <c r="T808" s="663"/>
      <c r="U808" s="663"/>
      <c r="V808" s="663"/>
      <c r="W808" s="663"/>
      <c r="X808" s="663"/>
      <c r="Y808" s="663"/>
      <c r="Z808" s="663"/>
      <c r="AA808" s="663"/>
      <c r="AB808" s="663"/>
      <c r="AC808" s="663"/>
      <c r="AD808" s="663"/>
    </row>
    <row r="809" spans="1:30" ht="15.75" customHeight="1" x14ac:dyDescent="0.2">
      <c r="A809" s="663"/>
      <c r="B809" s="663"/>
      <c r="C809" s="663"/>
      <c r="D809" s="663"/>
      <c r="E809" s="663"/>
      <c r="F809" s="663"/>
      <c r="G809" s="663"/>
      <c r="H809" s="663"/>
      <c r="I809" s="663"/>
      <c r="J809" s="663"/>
      <c r="K809" s="663"/>
      <c r="L809" s="663"/>
      <c r="M809" s="663"/>
      <c r="N809" s="663"/>
      <c r="O809" s="663"/>
      <c r="P809" s="663"/>
      <c r="Q809" s="663"/>
      <c r="R809" s="663"/>
      <c r="S809" s="663"/>
      <c r="T809" s="663"/>
      <c r="U809" s="663"/>
      <c r="V809" s="663"/>
      <c r="W809" s="663"/>
      <c r="X809" s="663"/>
      <c r="Y809" s="663"/>
      <c r="Z809" s="663"/>
      <c r="AA809" s="663"/>
      <c r="AB809" s="663"/>
      <c r="AC809" s="663"/>
      <c r="AD809" s="663"/>
    </row>
    <row r="810" spans="1:30" ht="15.75" customHeight="1" x14ac:dyDescent="0.2">
      <c r="A810" s="663"/>
      <c r="B810" s="663"/>
      <c r="C810" s="663"/>
      <c r="D810" s="663"/>
      <c r="E810" s="663"/>
      <c r="F810" s="663"/>
      <c r="G810" s="663"/>
      <c r="H810" s="663"/>
      <c r="I810" s="663"/>
      <c r="J810" s="663"/>
      <c r="K810" s="663"/>
      <c r="L810" s="663"/>
      <c r="M810" s="663"/>
      <c r="N810" s="663"/>
      <c r="O810" s="663"/>
      <c r="P810" s="663"/>
      <c r="Q810" s="663"/>
      <c r="R810" s="663"/>
      <c r="S810" s="663"/>
      <c r="T810" s="663"/>
      <c r="U810" s="663"/>
      <c r="V810" s="663"/>
      <c r="W810" s="663"/>
      <c r="X810" s="663"/>
      <c r="Y810" s="663"/>
      <c r="Z810" s="663"/>
      <c r="AA810" s="663"/>
      <c r="AB810" s="663"/>
      <c r="AC810" s="663"/>
      <c r="AD810" s="663"/>
    </row>
    <row r="811" spans="1:30" ht="15.75" customHeight="1" x14ac:dyDescent="0.2">
      <c r="A811" s="663"/>
      <c r="B811" s="663"/>
      <c r="C811" s="663"/>
      <c r="D811" s="663"/>
      <c r="E811" s="663"/>
      <c r="F811" s="663"/>
      <c r="G811" s="663"/>
      <c r="H811" s="663"/>
      <c r="I811" s="663"/>
      <c r="J811" s="663"/>
      <c r="K811" s="663"/>
      <c r="L811" s="663"/>
      <c r="M811" s="663"/>
      <c r="N811" s="663"/>
      <c r="O811" s="663"/>
      <c r="P811" s="663"/>
      <c r="Q811" s="663"/>
      <c r="R811" s="663"/>
      <c r="S811" s="663"/>
      <c r="T811" s="663"/>
      <c r="U811" s="663"/>
      <c r="V811" s="663"/>
      <c r="W811" s="663"/>
      <c r="X811" s="663"/>
      <c r="Y811" s="663"/>
      <c r="Z811" s="663"/>
      <c r="AA811" s="663"/>
      <c r="AB811" s="663"/>
      <c r="AC811" s="663"/>
      <c r="AD811" s="663"/>
    </row>
    <row r="812" spans="1:30" ht="15.75" customHeight="1" x14ac:dyDescent="0.2">
      <c r="A812" s="663"/>
      <c r="B812" s="663"/>
      <c r="C812" s="663"/>
      <c r="D812" s="663"/>
      <c r="E812" s="663"/>
      <c r="F812" s="663"/>
      <c r="G812" s="663"/>
      <c r="H812" s="663"/>
      <c r="I812" s="663"/>
      <c r="J812" s="663"/>
      <c r="K812" s="663"/>
      <c r="L812" s="663"/>
      <c r="M812" s="663"/>
      <c r="N812" s="663"/>
      <c r="O812" s="663"/>
      <c r="P812" s="663"/>
      <c r="Q812" s="663"/>
      <c r="R812" s="663"/>
      <c r="S812" s="663"/>
      <c r="T812" s="663"/>
      <c r="U812" s="663"/>
      <c r="V812" s="663"/>
      <c r="W812" s="663"/>
      <c r="X812" s="663"/>
      <c r="Y812" s="663"/>
      <c r="Z812" s="663"/>
      <c r="AA812" s="663"/>
      <c r="AB812" s="663"/>
      <c r="AC812" s="663"/>
      <c r="AD812" s="663"/>
    </row>
    <row r="813" spans="1:30" ht="15.75" customHeight="1" x14ac:dyDescent="0.2">
      <c r="A813" s="663"/>
      <c r="B813" s="663"/>
      <c r="C813" s="663"/>
      <c r="D813" s="663"/>
      <c r="E813" s="663"/>
      <c r="F813" s="663"/>
      <c r="G813" s="663"/>
      <c r="H813" s="663"/>
      <c r="I813" s="663"/>
      <c r="J813" s="663"/>
      <c r="K813" s="663"/>
      <c r="L813" s="663"/>
      <c r="M813" s="663"/>
      <c r="N813" s="663"/>
      <c r="O813" s="663"/>
      <c r="P813" s="663"/>
      <c r="Q813" s="663"/>
      <c r="R813" s="663"/>
      <c r="S813" s="663"/>
      <c r="T813" s="663"/>
      <c r="U813" s="663"/>
      <c r="V813" s="663"/>
      <c r="W813" s="663"/>
      <c r="X813" s="663"/>
      <c r="Y813" s="663"/>
      <c r="Z813" s="663"/>
      <c r="AA813" s="663"/>
      <c r="AB813" s="663"/>
      <c r="AC813" s="663"/>
      <c r="AD813" s="663"/>
    </row>
    <row r="814" spans="1:30" ht="15.75" customHeight="1" x14ac:dyDescent="0.2">
      <c r="A814" s="663"/>
      <c r="B814" s="663"/>
      <c r="C814" s="663"/>
      <c r="D814" s="663"/>
      <c r="E814" s="663"/>
      <c r="F814" s="663"/>
      <c r="G814" s="663"/>
      <c r="H814" s="663"/>
      <c r="I814" s="663"/>
      <c r="J814" s="663"/>
      <c r="K814" s="663"/>
      <c r="L814" s="663"/>
      <c r="M814" s="663"/>
      <c r="N814" s="663"/>
      <c r="O814" s="663"/>
      <c r="P814" s="663"/>
      <c r="Q814" s="663"/>
      <c r="R814" s="663"/>
      <c r="S814" s="663"/>
      <c r="T814" s="663"/>
      <c r="U814" s="663"/>
      <c r="V814" s="663"/>
      <c r="W814" s="663"/>
      <c r="X814" s="663"/>
      <c r="Y814" s="663"/>
      <c r="Z814" s="663"/>
      <c r="AA814" s="663"/>
      <c r="AB814" s="663"/>
      <c r="AC814" s="663"/>
      <c r="AD814" s="663"/>
    </row>
    <row r="815" spans="1:30" ht="15.75" customHeight="1" x14ac:dyDescent="0.2">
      <c r="A815" s="663"/>
      <c r="B815" s="663"/>
      <c r="C815" s="663"/>
      <c r="D815" s="663"/>
      <c r="E815" s="663"/>
      <c r="F815" s="663"/>
      <c r="G815" s="663"/>
      <c r="H815" s="663"/>
      <c r="I815" s="663"/>
      <c r="J815" s="663"/>
      <c r="K815" s="663"/>
      <c r="L815" s="663"/>
      <c r="M815" s="663"/>
      <c r="N815" s="663"/>
      <c r="O815" s="663"/>
      <c r="P815" s="663"/>
      <c r="Q815" s="663"/>
      <c r="R815" s="663"/>
      <c r="S815" s="663"/>
      <c r="T815" s="663"/>
      <c r="U815" s="663"/>
      <c r="V815" s="663"/>
      <c r="W815" s="663"/>
      <c r="X815" s="663"/>
      <c r="Y815" s="663"/>
      <c r="Z815" s="663"/>
      <c r="AA815" s="663"/>
      <c r="AB815" s="663"/>
      <c r="AC815" s="663"/>
      <c r="AD815" s="663"/>
    </row>
    <row r="816" spans="1:30" ht="15.75" customHeight="1" x14ac:dyDescent="0.2">
      <c r="A816" s="663"/>
      <c r="B816" s="663"/>
      <c r="C816" s="663"/>
      <c r="D816" s="663"/>
      <c r="E816" s="663"/>
      <c r="F816" s="663"/>
      <c r="G816" s="663"/>
      <c r="H816" s="663"/>
      <c r="I816" s="663"/>
      <c r="J816" s="663"/>
      <c r="K816" s="663"/>
      <c r="L816" s="663"/>
      <c r="M816" s="663"/>
      <c r="N816" s="663"/>
      <c r="O816" s="663"/>
      <c r="P816" s="663"/>
      <c r="Q816" s="663"/>
      <c r="R816" s="663"/>
      <c r="S816" s="663"/>
      <c r="T816" s="663"/>
      <c r="U816" s="663"/>
      <c r="V816" s="663"/>
      <c r="W816" s="663"/>
      <c r="X816" s="663"/>
      <c r="Y816" s="663"/>
      <c r="Z816" s="663"/>
      <c r="AA816" s="663"/>
      <c r="AB816" s="663"/>
      <c r="AC816" s="663"/>
      <c r="AD816" s="663"/>
    </row>
    <row r="817" spans="1:30" ht="15.75" customHeight="1" x14ac:dyDescent="0.2">
      <c r="A817" s="663"/>
      <c r="B817" s="663"/>
      <c r="C817" s="663"/>
      <c r="D817" s="663"/>
      <c r="E817" s="663"/>
      <c r="F817" s="663"/>
      <c r="G817" s="663"/>
      <c r="H817" s="663"/>
      <c r="I817" s="663"/>
      <c r="J817" s="663"/>
      <c r="K817" s="663"/>
      <c r="L817" s="663"/>
      <c r="M817" s="663"/>
      <c r="N817" s="663"/>
      <c r="O817" s="663"/>
      <c r="P817" s="663"/>
      <c r="Q817" s="663"/>
      <c r="R817" s="663"/>
      <c r="S817" s="663"/>
      <c r="T817" s="663"/>
      <c r="U817" s="663"/>
      <c r="V817" s="663"/>
      <c r="W817" s="663"/>
      <c r="X817" s="663"/>
      <c r="Y817" s="663"/>
      <c r="Z817" s="663"/>
      <c r="AA817" s="663"/>
      <c r="AB817" s="663"/>
      <c r="AC817" s="663"/>
      <c r="AD817" s="663"/>
    </row>
    <row r="818" spans="1:30" ht="15.75" customHeight="1" x14ac:dyDescent="0.2">
      <c r="A818" s="663"/>
      <c r="B818" s="663"/>
      <c r="C818" s="663"/>
      <c r="D818" s="663"/>
      <c r="E818" s="663"/>
      <c r="F818" s="663"/>
      <c r="G818" s="663"/>
      <c r="H818" s="663"/>
      <c r="I818" s="663"/>
      <c r="J818" s="663"/>
      <c r="K818" s="663"/>
      <c r="L818" s="663"/>
      <c r="M818" s="663"/>
      <c r="N818" s="663"/>
      <c r="O818" s="663"/>
      <c r="P818" s="663"/>
      <c r="Q818" s="663"/>
      <c r="R818" s="663"/>
      <c r="S818" s="663"/>
      <c r="T818" s="663"/>
      <c r="U818" s="663"/>
      <c r="V818" s="663"/>
      <c r="W818" s="663"/>
      <c r="X818" s="663"/>
      <c r="Y818" s="663"/>
      <c r="Z818" s="663"/>
      <c r="AA818" s="663"/>
      <c r="AB818" s="663"/>
      <c r="AC818" s="663"/>
      <c r="AD818" s="663"/>
    </row>
    <row r="819" spans="1:30" ht="15.75" customHeight="1" x14ac:dyDescent="0.2">
      <c r="A819" s="663"/>
      <c r="B819" s="663"/>
      <c r="C819" s="663"/>
      <c r="D819" s="663"/>
      <c r="E819" s="663"/>
      <c r="F819" s="663"/>
      <c r="G819" s="663"/>
      <c r="H819" s="663"/>
      <c r="I819" s="663"/>
      <c r="J819" s="663"/>
      <c r="K819" s="663"/>
      <c r="L819" s="663"/>
      <c r="M819" s="663"/>
      <c r="N819" s="663"/>
      <c r="O819" s="663"/>
      <c r="P819" s="663"/>
      <c r="Q819" s="663"/>
      <c r="R819" s="663"/>
      <c r="S819" s="663"/>
      <c r="T819" s="663"/>
      <c r="U819" s="663"/>
      <c r="V819" s="663"/>
      <c r="W819" s="663"/>
      <c r="X819" s="663"/>
      <c r="Y819" s="663"/>
      <c r="Z819" s="663"/>
      <c r="AA819" s="663"/>
      <c r="AB819" s="663"/>
      <c r="AC819" s="663"/>
      <c r="AD819" s="663"/>
    </row>
    <row r="820" spans="1:30" ht="15.75" customHeight="1" x14ac:dyDescent="0.2">
      <c r="A820" s="663"/>
      <c r="B820" s="663"/>
      <c r="C820" s="663"/>
      <c r="D820" s="663"/>
      <c r="E820" s="663"/>
      <c r="F820" s="663"/>
      <c r="G820" s="663"/>
      <c r="H820" s="663"/>
      <c r="I820" s="663"/>
      <c r="J820" s="663"/>
      <c r="K820" s="663"/>
      <c r="L820" s="663"/>
      <c r="M820" s="663"/>
      <c r="N820" s="663"/>
      <c r="O820" s="663"/>
      <c r="P820" s="663"/>
      <c r="Q820" s="663"/>
      <c r="R820" s="663"/>
      <c r="S820" s="663"/>
      <c r="T820" s="663"/>
      <c r="U820" s="663"/>
      <c r="V820" s="663"/>
      <c r="W820" s="663"/>
      <c r="X820" s="663"/>
      <c r="Y820" s="663"/>
      <c r="Z820" s="663"/>
      <c r="AA820" s="663"/>
      <c r="AB820" s="663"/>
      <c r="AC820" s="663"/>
      <c r="AD820" s="663"/>
    </row>
    <row r="821" spans="1:30" ht="15.75" customHeight="1" x14ac:dyDescent="0.2">
      <c r="A821" s="663"/>
      <c r="B821" s="663"/>
      <c r="C821" s="663"/>
      <c r="D821" s="663"/>
      <c r="E821" s="663"/>
      <c r="F821" s="663"/>
      <c r="G821" s="663"/>
      <c r="H821" s="663"/>
      <c r="I821" s="663"/>
      <c r="J821" s="663"/>
      <c r="K821" s="663"/>
      <c r="L821" s="663"/>
      <c r="M821" s="663"/>
      <c r="N821" s="663"/>
      <c r="O821" s="663"/>
      <c r="P821" s="663"/>
      <c r="Q821" s="663"/>
      <c r="R821" s="663"/>
      <c r="S821" s="663"/>
      <c r="T821" s="663"/>
      <c r="U821" s="663"/>
      <c r="V821" s="663"/>
      <c r="W821" s="663"/>
      <c r="X821" s="663"/>
      <c r="Y821" s="663"/>
      <c r="Z821" s="663"/>
      <c r="AA821" s="663"/>
      <c r="AB821" s="663"/>
      <c r="AC821" s="663"/>
      <c r="AD821" s="663"/>
    </row>
    <row r="822" spans="1:30" ht="15.75" customHeight="1" x14ac:dyDescent="0.2">
      <c r="A822" s="663"/>
      <c r="B822" s="663"/>
      <c r="C822" s="663"/>
      <c r="D822" s="663"/>
      <c r="E822" s="663"/>
      <c r="F822" s="663"/>
      <c r="G822" s="663"/>
      <c r="H822" s="663"/>
      <c r="I822" s="663"/>
      <c r="J822" s="663"/>
      <c r="K822" s="663"/>
      <c r="L822" s="663"/>
      <c r="M822" s="663"/>
      <c r="N822" s="663"/>
      <c r="O822" s="663"/>
      <c r="P822" s="663"/>
      <c r="Q822" s="663"/>
      <c r="R822" s="663"/>
      <c r="S822" s="663"/>
      <c r="T822" s="663"/>
      <c r="U822" s="663"/>
      <c r="V822" s="663"/>
      <c r="W822" s="663"/>
      <c r="X822" s="663"/>
      <c r="Y822" s="663"/>
      <c r="Z822" s="663"/>
      <c r="AA822" s="663"/>
      <c r="AB822" s="663"/>
      <c r="AC822" s="663"/>
      <c r="AD822" s="663"/>
    </row>
    <row r="823" spans="1:30" ht="15.75" customHeight="1" x14ac:dyDescent="0.2">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row>
    <row r="824" spans="1:30" ht="15.75" customHeight="1" x14ac:dyDescent="0.2">
      <c r="A824" s="663"/>
      <c r="B824" s="663"/>
      <c r="C824" s="663"/>
      <c r="D824" s="663"/>
      <c r="E824" s="663"/>
      <c r="F824" s="663"/>
      <c r="G824" s="663"/>
      <c r="H824" s="663"/>
      <c r="I824" s="663"/>
      <c r="J824" s="663"/>
      <c r="K824" s="663"/>
      <c r="L824" s="663"/>
      <c r="M824" s="663"/>
      <c r="N824" s="663"/>
      <c r="O824" s="663"/>
      <c r="P824" s="663"/>
      <c r="Q824" s="663"/>
      <c r="R824" s="663"/>
      <c r="S824" s="663"/>
      <c r="T824" s="663"/>
      <c r="U824" s="663"/>
      <c r="V824" s="663"/>
      <c r="W824" s="663"/>
      <c r="X824" s="663"/>
      <c r="Y824" s="663"/>
      <c r="Z824" s="663"/>
      <c r="AA824" s="663"/>
      <c r="AB824" s="663"/>
      <c r="AC824" s="663"/>
      <c r="AD824" s="663"/>
    </row>
    <row r="825" spans="1:30" ht="15.75" customHeight="1" x14ac:dyDescent="0.2">
      <c r="A825" s="663"/>
      <c r="B825" s="663"/>
      <c r="C825" s="663"/>
      <c r="D825" s="663"/>
      <c r="E825" s="663"/>
      <c r="F825" s="663"/>
      <c r="G825" s="663"/>
      <c r="H825" s="663"/>
      <c r="I825" s="663"/>
      <c r="J825" s="663"/>
      <c r="K825" s="663"/>
      <c r="L825" s="663"/>
      <c r="M825" s="663"/>
      <c r="N825" s="663"/>
      <c r="O825" s="663"/>
      <c r="P825" s="663"/>
      <c r="Q825" s="663"/>
      <c r="R825" s="663"/>
      <c r="S825" s="663"/>
      <c r="T825" s="663"/>
      <c r="U825" s="663"/>
      <c r="V825" s="663"/>
      <c r="W825" s="663"/>
      <c r="X825" s="663"/>
      <c r="Y825" s="663"/>
      <c r="Z825" s="663"/>
      <c r="AA825" s="663"/>
      <c r="AB825" s="663"/>
      <c r="AC825" s="663"/>
      <c r="AD825" s="663"/>
    </row>
    <row r="826" spans="1:30" ht="15.75" customHeight="1" x14ac:dyDescent="0.2">
      <c r="A826" s="663"/>
      <c r="B826" s="663"/>
      <c r="C826" s="663"/>
      <c r="D826" s="663"/>
      <c r="E826" s="663"/>
      <c r="F826" s="663"/>
      <c r="G826" s="663"/>
      <c r="H826" s="663"/>
      <c r="I826" s="663"/>
      <c r="J826" s="663"/>
      <c r="K826" s="663"/>
      <c r="L826" s="663"/>
      <c r="M826" s="663"/>
      <c r="N826" s="663"/>
      <c r="O826" s="663"/>
      <c r="P826" s="663"/>
      <c r="Q826" s="663"/>
      <c r="R826" s="663"/>
      <c r="S826" s="663"/>
      <c r="T826" s="663"/>
      <c r="U826" s="663"/>
      <c r="V826" s="663"/>
      <c r="W826" s="663"/>
      <c r="X826" s="663"/>
      <c r="Y826" s="663"/>
      <c r="Z826" s="663"/>
      <c r="AA826" s="663"/>
      <c r="AB826" s="663"/>
      <c r="AC826" s="663"/>
      <c r="AD826" s="663"/>
    </row>
    <row r="827" spans="1:30" ht="15.75" customHeight="1" x14ac:dyDescent="0.2">
      <c r="A827" s="663"/>
      <c r="B827" s="663"/>
      <c r="C827" s="663"/>
      <c r="D827" s="663"/>
      <c r="E827" s="663"/>
      <c r="F827" s="663"/>
      <c r="G827" s="663"/>
      <c r="H827" s="663"/>
      <c r="I827" s="663"/>
      <c r="J827" s="663"/>
      <c r="K827" s="663"/>
      <c r="L827" s="663"/>
      <c r="M827" s="663"/>
      <c r="N827" s="663"/>
      <c r="O827" s="663"/>
      <c r="P827" s="663"/>
      <c r="Q827" s="663"/>
      <c r="R827" s="663"/>
      <c r="S827" s="663"/>
      <c r="T827" s="663"/>
      <c r="U827" s="663"/>
      <c r="V827" s="663"/>
      <c r="W827" s="663"/>
      <c r="X827" s="663"/>
      <c r="Y827" s="663"/>
      <c r="Z827" s="663"/>
      <c r="AA827" s="663"/>
      <c r="AB827" s="663"/>
      <c r="AC827" s="663"/>
      <c r="AD827" s="663"/>
    </row>
    <row r="828" spans="1:30" ht="15.75" customHeight="1" x14ac:dyDescent="0.2">
      <c r="A828" s="663"/>
      <c r="B828" s="663"/>
      <c r="C828" s="663"/>
      <c r="D828" s="663"/>
      <c r="E828" s="663"/>
      <c r="F828" s="663"/>
      <c r="G828" s="663"/>
      <c r="H828" s="663"/>
      <c r="I828" s="663"/>
      <c r="J828" s="663"/>
      <c r="K828" s="663"/>
      <c r="L828" s="663"/>
      <c r="M828" s="663"/>
      <c r="N828" s="663"/>
      <c r="O828" s="663"/>
      <c r="P828" s="663"/>
      <c r="Q828" s="663"/>
      <c r="R828" s="663"/>
      <c r="S828" s="663"/>
      <c r="T828" s="663"/>
      <c r="U828" s="663"/>
      <c r="V828" s="663"/>
      <c r="W828" s="663"/>
      <c r="X828" s="663"/>
      <c r="Y828" s="663"/>
      <c r="Z828" s="663"/>
      <c r="AA828" s="663"/>
      <c r="AB828" s="663"/>
      <c r="AC828" s="663"/>
      <c r="AD828" s="663"/>
    </row>
    <row r="829" spans="1:30" ht="15.75" customHeight="1" x14ac:dyDescent="0.2">
      <c r="A829" s="663"/>
      <c r="B829" s="663"/>
      <c r="C829" s="663"/>
      <c r="D829" s="663"/>
      <c r="E829" s="663"/>
      <c r="F829" s="663"/>
      <c r="G829" s="663"/>
      <c r="H829" s="663"/>
      <c r="I829" s="663"/>
      <c r="J829" s="663"/>
      <c r="K829" s="663"/>
      <c r="L829" s="663"/>
      <c r="M829" s="663"/>
      <c r="N829" s="663"/>
      <c r="O829" s="663"/>
      <c r="P829" s="663"/>
      <c r="Q829" s="663"/>
      <c r="R829" s="663"/>
      <c r="S829" s="663"/>
      <c r="T829" s="663"/>
      <c r="U829" s="663"/>
      <c r="V829" s="663"/>
      <c r="W829" s="663"/>
      <c r="X829" s="663"/>
      <c r="Y829" s="663"/>
      <c r="Z829" s="663"/>
      <c r="AA829" s="663"/>
      <c r="AB829" s="663"/>
      <c r="AC829" s="663"/>
      <c r="AD829" s="663"/>
    </row>
    <row r="830" spans="1:30" ht="15.75" customHeight="1" x14ac:dyDescent="0.2">
      <c r="A830" s="663"/>
      <c r="B830" s="663"/>
      <c r="C830" s="663"/>
      <c r="D830" s="663"/>
      <c r="E830" s="663"/>
      <c r="F830" s="663"/>
      <c r="G830" s="663"/>
      <c r="H830" s="663"/>
      <c r="I830" s="663"/>
      <c r="J830" s="663"/>
      <c r="K830" s="663"/>
      <c r="L830" s="663"/>
      <c r="M830" s="663"/>
      <c r="N830" s="663"/>
      <c r="O830" s="663"/>
      <c r="P830" s="663"/>
      <c r="Q830" s="663"/>
      <c r="R830" s="663"/>
      <c r="S830" s="663"/>
      <c r="T830" s="663"/>
      <c r="U830" s="663"/>
      <c r="V830" s="663"/>
      <c r="W830" s="663"/>
      <c r="X830" s="663"/>
      <c r="Y830" s="663"/>
      <c r="Z830" s="663"/>
      <c r="AA830" s="663"/>
      <c r="AB830" s="663"/>
      <c r="AC830" s="663"/>
      <c r="AD830" s="663"/>
    </row>
    <row r="831" spans="1:30" ht="15.75" customHeight="1" x14ac:dyDescent="0.2">
      <c r="A831" s="663"/>
      <c r="B831" s="663"/>
      <c r="C831" s="663"/>
      <c r="D831" s="663"/>
      <c r="E831" s="663"/>
      <c r="F831" s="663"/>
      <c r="G831" s="663"/>
      <c r="H831" s="663"/>
      <c r="I831" s="663"/>
      <c r="J831" s="663"/>
      <c r="K831" s="663"/>
      <c r="L831" s="663"/>
      <c r="M831" s="663"/>
      <c r="N831" s="663"/>
      <c r="O831" s="663"/>
      <c r="P831" s="663"/>
      <c r="Q831" s="663"/>
      <c r="R831" s="663"/>
      <c r="S831" s="663"/>
      <c r="T831" s="663"/>
      <c r="U831" s="663"/>
      <c r="V831" s="663"/>
      <c r="W831" s="663"/>
      <c r="X831" s="663"/>
      <c r="Y831" s="663"/>
      <c r="Z831" s="663"/>
      <c r="AA831" s="663"/>
      <c r="AB831" s="663"/>
      <c r="AC831" s="663"/>
      <c r="AD831" s="663"/>
    </row>
    <row r="832" spans="1:30" ht="15.75" customHeight="1" x14ac:dyDescent="0.2">
      <c r="A832" s="663"/>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row>
    <row r="833" spans="1:30" ht="15.75" customHeight="1" x14ac:dyDescent="0.2">
      <c r="A833" s="663"/>
      <c r="B833" s="663"/>
      <c r="C833" s="663"/>
      <c r="D833" s="663"/>
      <c r="E833" s="663"/>
      <c r="F833" s="663"/>
      <c r="G833" s="663"/>
      <c r="H833" s="663"/>
      <c r="I833" s="663"/>
      <c r="J833" s="663"/>
      <c r="K833" s="663"/>
      <c r="L833" s="663"/>
      <c r="M833" s="663"/>
      <c r="N833" s="663"/>
      <c r="O833" s="663"/>
      <c r="P833" s="663"/>
      <c r="Q833" s="663"/>
      <c r="R833" s="663"/>
      <c r="S833" s="663"/>
      <c r="T833" s="663"/>
      <c r="U833" s="663"/>
      <c r="V833" s="663"/>
      <c r="W833" s="663"/>
      <c r="X833" s="663"/>
      <c r="Y833" s="663"/>
      <c r="Z833" s="663"/>
      <c r="AA833" s="663"/>
      <c r="AB833" s="663"/>
      <c r="AC833" s="663"/>
      <c r="AD833" s="663"/>
    </row>
    <row r="834" spans="1:30" ht="15.75" customHeight="1" x14ac:dyDescent="0.2">
      <c r="A834" s="663"/>
      <c r="B834" s="663"/>
      <c r="C834" s="663"/>
      <c r="D834" s="663"/>
      <c r="E834" s="663"/>
      <c r="F834" s="663"/>
      <c r="G834" s="663"/>
      <c r="H834" s="663"/>
      <c r="I834" s="663"/>
      <c r="J834" s="663"/>
      <c r="K834" s="663"/>
      <c r="L834" s="663"/>
      <c r="M834" s="663"/>
      <c r="N834" s="663"/>
      <c r="O834" s="663"/>
      <c r="P834" s="663"/>
      <c r="Q834" s="663"/>
      <c r="R834" s="663"/>
      <c r="S834" s="663"/>
      <c r="T834" s="663"/>
      <c r="U834" s="663"/>
      <c r="V834" s="663"/>
      <c r="W834" s="663"/>
      <c r="X834" s="663"/>
      <c r="Y834" s="663"/>
      <c r="Z834" s="663"/>
      <c r="AA834" s="663"/>
      <c r="AB834" s="663"/>
      <c r="AC834" s="663"/>
      <c r="AD834" s="663"/>
    </row>
    <row r="835" spans="1:30" ht="15.75" customHeight="1" x14ac:dyDescent="0.2">
      <c r="A835" s="663"/>
      <c r="B835" s="663"/>
      <c r="C835" s="663"/>
      <c r="D835" s="663"/>
      <c r="E835" s="663"/>
      <c r="F835" s="663"/>
      <c r="G835" s="663"/>
      <c r="H835" s="663"/>
      <c r="I835" s="663"/>
      <c r="J835" s="663"/>
      <c r="K835" s="663"/>
      <c r="L835" s="663"/>
      <c r="M835" s="663"/>
      <c r="N835" s="663"/>
      <c r="O835" s="663"/>
      <c r="P835" s="663"/>
      <c r="Q835" s="663"/>
      <c r="R835" s="663"/>
      <c r="S835" s="663"/>
      <c r="T835" s="663"/>
      <c r="U835" s="663"/>
      <c r="V835" s="663"/>
      <c r="W835" s="663"/>
      <c r="X835" s="663"/>
      <c r="Y835" s="663"/>
      <c r="Z835" s="663"/>
      <c r="AA835" s="663"/>
      <c r="AB835" s="663"/>
      <c r="AC835" s="663"/>
      <c r="AD835" s="663"/>
    </row>
    <row r="836" spans="1:30" ht="15.75" customHeight="1" x14ac:dyDescent="0.2">
      <c r="A836" s="663"/>
      <c r="B836" s="663"/>
      <c r="C836" s="663"/>
      <c r="D836" s="663"/>
      <c r="E836" s="663"/>
      <c r="F836" s="663"/>
      <c r="G836" s="663"/>
      <c r="H836" s="663"/>
      <c r="I836" s="663"/>
      <c r="J836" s="663"/>
      <c r="K836" s="663"/>
      <c r="L836" s="663"/>
      <c r="M836" s="663"/>
      <c r="N836" s="663"/>
      <c r="O836" s="663"/>
      <c r="P836" s="663"/>
      <c r="Q836" s="663"/>
      <c r="R836" s="663"/>
      <c r="S836" s="663"/>
      <c r="T836" s="663"/>
      <c r="U836" s="663"/>
      <c r="V836" s="663"/>
      <c r="W836" s="663"/>
      <c r="X836" s="663"/>
      <c r="Y836" s="663"/>
      <c r="Z836" s="663"/>
      <c r="AA836" s="663"/>
      <c r="AB836" s="663"/>
      <c r="AC836" s="663"/>
      <c r="AD836" s="663"/>
    </row>
    <row r="837" spans="1:30" ht="15.75" customHeight="1" x14ac:dyDescent="0.2">
      <c r="A837" s="663"/>
      <c r="B837" s="663"/>
      <c r="C837" s="663"/>
      <c r="D837" s="663"/>
      <c r="E837" s="663"/>
      <c r="F837" s="663"/>
      <c r="G837" s="663"/>
      <c r="H837" s="663"/>
      <c r="I837" s="663"/>
      <c r="J837" s="663"/>
      <c r="K837" s="663"/>
      <c r="L837" s="663"/>
      <c r="M837" s="663"/>
      <c r="N837" s="663"/>
      <c r="O837" s="663"/>
      <c r="P837" s="663"/>
      <c r="Q837" s="663"/>
      <c r="R837" s="663"/>
      <c r="S837" s="663"/>
      <c r="T837" s="663"/>
      <c r="U837" s="663"/>
      <c r="V837" s="663"/>
      <c r="W837" s="663"/>
      <c r="X837" s="663"/>
      <c r="Y837" s="663"/>
      <c r="Z837" s="663"/>
      <c r="AA837" s="663"/>
      <c r="AB837" s="663"/>
      <c r="AC837" s="663"/>
      <c r="AD837" s="663"/>
    </row>
    <row r="838" spans="1:30" ht="15.75" customHeight="1" x14ac:dyDescent="0.2">
      <c r="A838" s="663"/>
      <c r="B838" s="663"/>
      <c r="C838" s="663"/>
      <c r="D838" s="663"/>
      <c r="E838" s="663"/>
      <c r="F838" s="663"/>
      <c r="G838" s="663"/>
      <c r="H838" s="663"/>
      <c r="I838" s="663"/>
      <c r="J838" s="663"/>
      <c r="K838" s="663"/>
      <c r="L838" s="663"/>
      <c r="M838" s="663"/>
      <c r="N838" s="663"/>
      <c r="O838" s="663"/>
      <c r="P838" s="663"/>
      <c r="Q838" s="663"/>
      <c r="R838" s="663"/>
      <c r="S838" s="663"/>
      <c r="T838" s="663"/>
      <c r="U838" s="663"/>
      <c r="V838" s="663"/>
      <c r="W838" s="663"/>
      <c r="X838" s="663"/>
      <c r="Y838" s="663"/>
      <c r="Z838" s="663"/>
      <c r="AA838" s="663"/>
      <c r="AB838" s="663"/>
      <c r="AC838" s="663"/>
      <c r="AD838" s="663"/>
    </row>
    <row r="839" spans="1:30" ht="15.75" customHeight="1" x14ac:dyDescent="0.2">
      <c r="A839" s="663"/>
      <c r="B839" s="663"/>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row>
    <row r="840" spans="1:30" ht="15.75" customHeight="1" x14ac:dyDescent="0.2">
      <c r="A840" s="663"/>
      <c r="B840" s="663"/>
      <c r="C840" s="663"/>
      <c r="D840" s="663"/>
      <c r="E840" s="663"/>
      <c r="F840" s="663"/>
      <c r="G840" s="663"/>
      <c r="H840" s="663"/>
      <c r="I840" s="663"/>
      <c r="J840" s="663"/>
      <c r="K840" s="663"/>
      <c r="L840" s="663"/>
      <c r="M840" s="663"/>
      <c r="N840" s="663"/>
      <c r="O840" s="663"/>
      <c r="P840" s="663"/>
      <c r="Q840" s="663"/>
      <c r="R840" s="663"/>
      <c r="S840" s="663"/>
      <c r="T840" s="663"/>
      <c r="U840" s="663"/>
      <c r="V840" s="663"/>
      <c r="W840" s="663"/>
      <c r="X840" s="663"/>
      <c r="Y840" s="663"/>
      <c r="Z840" s="663"/>
      <c r="AA840" s="663"/>
      <c r="AB840" s="663"/>
      <c r="AC840" s="663"/>
      <c r="AD840" s="663"/>
    </row>
    <row r="841" spans="1:30" ht="15.75" customHeight="1" x14ac:dyDescent="0.2">
      <c r="A841" s="663"/>
      <c r="B841" s="663"/>
      <c r="C841" s="663"/>
      <c r="D841" s="663"/>
      <c r="E841" s="663"/>
      <c r="F841" s="663"/>
      <c r="G841" s="663"/>
      <c r="H841" s="663"/>
      <c r="I841" s="663"/>
      <c r="J841" s="663"/>
      <c r="K841" s="663"/>
      <c r="L841" s="663"/>
      <c r="M841" s="663"/>
      <c r="N841" s="663"/>
      <c r="O841" s="663"/>
      <c r="P841" s="663"/>
      <c r="Q841" s="663"/>
      <c r="R841" s="663"/>
      <c r="S841" s="663"/>
      <c r="T841" s="663"/>
      <c r="U841" s="663"/>
      <c r="V841" s="663"/>
      <c r="W841" s="663"/>
      <c r="X841" s="663"/>
      <c r="Y841" s="663"/>
      <c r="Z841" s="663"/>
      <c r="AA841" s="663"/>
      <c r="AB841" s="663"/>
      <c r="AC841" s="663"/>
      <c r="AD841" s="663"/>
    </row>
    <row r="842" spans="1:30" ht="15.75" customHeight="1" x14ac:dyDescent="0.2">
      <c r="A842" s="663"/>
      <c r="B842" s="663"/>
      <c r="C842" s="663"/>
      <c r="D842" s="663"/>
      <c r="E842" s="663"/>
      <c r="F842" s="663"/>
      <c r="G842" s="663"/>
      <c r="H842" s="663"/>
      <c r="I842" s="663"/>
      <c r="J842" s="663"/>
      <c r="K842" s="663"/>
      <c r="L842" s="663"/>
      <c r="M842" s="663"/>
      <c r="N842" s="663"/>
      <c r="O842" s="663"/>
      <c r="P842" s="663"/>
      <c r="Q842" s="663"/>
      <c r="R842" s="663"/>
      <c r="S842" s="663"/>
      <c r="T842" s="663"/>
      <c r="U842" s="663"/>
      <c r="V842" s="663"/>
      <c r="W842" s="663"/>
      <c r="X842" s="663"/>
      <c r="Y842" s="663"/>
      <c r="Z842" s="663"/>
      <c r="AA842" s="663"/>
      <c r="AB842" s="663"/>
      <c r="AC842" s="663"/>
      <c r="AD842" s="663"/>
    </row>
    <row r="843" spans="1:30" ht="15.75" customHeight="1" x14ac:dyDescent="0.2">
      <c r="A843" s="663"/>
      <c r="B843" s="663"/>
      <c r="C843" s="663"/>
      <c r="D843" s="663"/>
      <c r="E843" s="663"/>
      <c r="F843" s="663"/>
      <c r="G843" s="663"/>
      <c r="H843" s="663"/>
      <c r="I843" s="663"/>
      <c r="J843" s="663"/>
      <c r="K843" s="663"/>
      <c r="L843" s="663"/>
      <c r="M843" s="663"/>
      <c r="N843" s="663"/>
      <c r="O843" s="663"/>
      <c r="P843" s="663"/>
      <c r="Q843" s="663"/>
      <c r="R843" s="663"/>
      <c r="S843" s="663"/>
      <c r="T843" s="663"/>
      <c r="U843" s="663"/>
      <c r="V843" s="663"/>
      <c r="W843" s="663"/>
      <c r="X843" s="663"/>
      <c r="Y843" s="663"/>
      <c r="Z843" s="663"/>
      <c r="AA843" s="663"/>
      <c r="AB843" s="663"/>
      <c r="AC843" s="663"/>
      <c r="AD843" s="663"/>
    </row>
    <row r="844" spans="1:30" ht="15.75" customHeight="1" x14ac:dyDescent="0.2">
      <c r="A844" s="663"/>
      <c r="B844" s="663"/>
      <c r="C844" s="663"/>
      <c r="D844" s="663"/>
      <c r="E844" s="663"/>
      <c r="F844" s="663"/>
      <c r="G844" s="663"/>
      <c r="H844" s="663"/>
      <c r="I844" s="663"/>
      <c r="J844" s="663"/>
      <c r="K844" s="663"/>
      <c r="L844" s="663"/>
      <c r="M844" s="663"/>
      <c r="N844" s="663"/>
      <c r="O844" s="663"/>
      <c r="P844" s="663"/>
      <c r="Q844" s="663"/>
      <c r="R844" s="663"/>
      <c r="S844" s="663"/>
      <c r="T844" s="663"/>
      <c r="U844" s="663"/>
      <c r="V844" s="663"/>
      <c r="W844" s="663"/>
      <c r="X844" s="663"/>
      <c r="Y844" s="663"/>
      <c r="Z844" s="663"/>
      <c r="AA844" s="663"/>
      <c r="AB844" s="663"/>
      <c r="AC844" s="663"/>
      <c r="AD844" s="663"/>
    </row>
    <row r="845" spans="1:30" ht="15.75" customHeight="1" x14ac:dyDescent="0.2">
      <c r="A845" s="663"/>
      <c r="B845" s="663"/>
      <c r="C845" s="663"/>
      <c r="D845" s="663"/>
      <c r="E845" s="663"/>
      <c r="F845" s="663"/>
      <c r="G845" s="663"/>
      <c r="H845" s="663"/>
      <c r="I845" s="663"/>
      <c r="J845" s="663"/>
      <c r="K845" s="663"/>
      <c r="L845" s="663"/>
      <c r="M845" s="663"/>
      <c r="N845" s="663"/>
      <c r="O845" s="663"/>
      <c r="P845" s="663"/>
      <c r="Q845" s="663"/>
      <c r="R845" s="663"/>
      <c r="S845" s="663"/>
      <c r="T845" s="663"/>
      <c r="U845" s="663"/>
      <c r="V845" s="663"/>
      <c r="W845" s="663"/>
      <c r="X845" s="663"/>
      <c r="Y845" s="663"/>
      <c r="Z845" s="663"/>
      <c r="AA845" s="663"/>
      <c r="AB845" s="663"/>
      <c r="AC845" s="663"/>
      <c r="AD845" s="663"/>
    </row>
    <row r="846" spans="1:30" ht="15.75" customHeight="1" x14ac:dyDescent="0.2">
      <c r="A846" s="663"/>
      <c r="B846" s="663"/>
      <c r="C846" s="663"/>
      <c r="D846" s="663"/>
      <c r="E846" s="663"/>
      <c r="F846" s="663"/>
      <c r="G846" s="663"/>
      <c r="H846" s="663"/>
      <c r="I846" s="663"/>
      <c r="J846" s="663"/>
      <c r="K846" s="663"/>
      <c r="L846" s="663"/>
      <c r="M846" s="663"/>
      <c r="N846" s="663"/>
      <c r="O846" s="663"/>
      <c r="P846" s="663"/>
      <c r="Q846" s="663"/>
      <c r="R846" s="663"/>
      <c r="S846" s="663"/>
      <c r="T846" s="663"/>
      <c r="U846" s="663"/>
      <c r="V846" s="663"/>
      <c r="W846" s="663"/>
      <c r="X846" s="663"/>
      <c r="Y846" s="663"/>
      <c r="Z846" s="663"/>
      <c r="AA846" s="663"/>
      <c r="AB846" s="663"/>
      <c r="AC846" s="663"/>
      <c r="AD846" s="663"/>
    </row>
    <row r="847" spans="1:30" ht="15.75" customHeight="1" x14ac:dyDescent="0.2">
      <c r="A847" s="663"/>
      <c r="B847" s="663"/>
      <c r="C847" s="663"/>
      <c r="D847" s="663"/>
      <c r="E847" s="663"/>
      <c r="F847" s="663"/>
      <c r="G847" s="663"/>
      <c r="H847" s="663"/>
      <c r="I847" s="663"/>
      <c r="J847" s="663"/>
      <c r="K847" s="663"/>
      <c r="L847" s="663"/>
      <c r="M847" s="663"/>
      <c r="N847" s="663"/>
      <c r="O847" s="663"/>
      <c r="P847" s="663"/>
      <c r="Q847" s="663"/>
      <c r="R847" s="663"/>
      <c r="S847" s="663"/>
      <c r="T847" s="663"/>
      <c r="U847" s="663"/>
      <c r="V847" s="663"/>
      <c r="W847" s="663"/>
      <c r="X847" s="663"/>
      <c r="Y847" s="663"/>
      <c r="Z847" s="663"/>
      <c r="AA847" s="663"/>
      <c r="AB847" s="663"/>
      <c r="AC847" s="663"/>
      <c r="AD847" s="663"/>
    </row>
    <row r="848" spans="1:30" ht="15.75" customHeight="1" x14ac:dyDescent="0.2">
      <c r="A848" s="663"/>
      <c r="B848" s="663"/>
      <c r="C848" s="663"/>
      <c r="D848" s="663"/>
      <c r="E848" s="663"/>
      <c r="F848" s="663"/>
      <c r="G848" s="663"/>
      <c r="H848" s="663"/>
      <c r="I848" s="663"/>
      <c r="J848" s="663"/>
      <c r="K848" s="663"/>
      <c r="L848" s="663"/>
      <c r="M848" s="663"/>
      <c r="N848" s="663"/>
      <c r="O848" s="663"/>
      <c r="P848" s="663"/>
      <c r="Q848" s="663"/>
      <c r="R848" s="663"/>
      <c r="S848" s="663"/>
      <c r="T848" s="663"/>
      <c r="U848" s="663"/>
      <c r="V848" s="663"/>
      <c r="W848" s="663"/>
      <c r="X848" s="663"/>
      <c r="Y848" s="663"/>
      <c r="Z848" s="663"/>
      <c r="AA848" s="663"/>
      <c r="AB848" s="663"/>
      <c r="AC848" s="663"/>
      <c r="AD848" s="663"/>
    </row>
    <row r="849" spans="1:30" ht="15.75" customHeight="1" x14ac:dyDescent="0.2">
      <c r="A849" s="663"/>
      <c r="B849" s="663"/>
      <c r="C849" s="663"/>
      <c r="D849" s="663"/>
      <c r="E849" s="663"/>
      <c r="F849" s="663"/>
      <c r="G849" s="663"/>
      <c r="H849" s="663"/>
      <c r="I849" s="663"/>
      <c r="J849" s="663"/>
      <c r="K849" s="663"/>
      <c r="L849" s="663"/>
      <c r="M849" s="663"/>
      <c r="N849" s="663"/>
      <c r="O849" s="663"/>
      <c r="P849" s="663"/>
      <c r="Q849" s="663"/>
      <c r="R849" s="663"/>
      <c r="S849" s="663"/>
      <c r="T849" s="663"/>
      <c r="U849" s="663"/>
      <c r="V849" s="663"/>
      <c r="W849" s="663"/>
      <c r="X849" s="663"/>
      <c r="Y849" s="663"/>
      <c r="Z849" s="663"/>
      <c r="AA849" s="663"/>
      <c r="AB849" s="663"/>
      <c r="AC849" s="663"/>
      <c r="AD849" s="663"/>
    </row>
    <row r="850" spans="1:30" ht="15.75" customHeight="1" x14ac:dyDescent="0.2">
      <c r="A850" s="663"/>
      <c r="B850" s="663"/>
      <c r="C850" s="663"/>
      <c r="D850" s="663"/>
      <c r="E850" s="663"/>
      <c r="F850" s="663"/>
      <c r="G850" s="663"/>
      <c r="H850" s="663"/>
      <c r="I850" s="663"/>
      <c r="J850" s="663"/>
      <c r="K850" s="663"/>
      <c r="L850" s="663"/>
      <c r="M850" s="663"/>
      <c r="N850" s="663"/>
      <c r="O850" s="663"/>
      <c r="P850" s="663"/>
      <c r="Q850" s="663"/>
      <c r="R850" s="663"/>
      <c r="S850" s="663"/>
      <c r="T850" s="663"/>
      <c r="U850" s="663"/>
      <c r="V850" s="663"/>
      <c r="W850" s="663"/>
      <c r="X850" s="663"/>
      <c r="Y850" s="663"/>
      <c r="Z850" s="663"/>
      <c r="AA850" s="663"/>
      <c r="AB850" s="663"/>
      <c r="AC850" s="663"/>
      <c r="AD850" s="663"/>
    </row>
    <row r="851" spans="1:30" ht="15.75" customHeight="1" x14ac:dyDescent="0.2">
      <c r="A851" s="663"/>
      <c r="B851" s="663"/>
      <c r="C851" s="663"/>
      <c r="D851" s="663"/>
      <c r="E851" s="663"/>
      <c r="F851" s="663"/>
      <c r="G851" s="663"/>
      <c r="H851" s="663"/>
      <c r="I851" s="663"/>
      <c r="J851" s="663"/>
      <c r="K851" s="663"/>
      <c r="L851" s="663"/>
      <c r="M851" s="663"/>
      <c r="N851" s="663"/>
      <c r="O851" s="663"/>
      <c r="P851" s="663"/>
      <c r="Q851" s="663"/>
      <c r="R851" s="663"/>
      <c r="S851" s="663"/>
      <c r="T851" s="663"/>
      <c r="U851" s="663"/>
      <c r="V851" s="663"/>
      <c r="W851" s="663"/>
      <c r="X851" s="663"/>
      <c r="Y851" s="663"/>
      <c r="Z851" s="663"/>
      <c r="AA851" s="663"/>
      <c r="AB851" s="663"/>
      <c r="AC851" s="663"/>
      <c r="AD851" s="663"/>
    </row>
    <row r="852" spans="1:30" ht="15.75" customHeight="1" x14ac:dyDescent="0.2">
      <c r="A852" s="663"/>
      <c r="B852" s="663"/>
      <c r="C852" s="663"/>
      <c r="D852" s="663"/>
      <c r="E852" s="663"/>
      <c r="F852" s="663"/>
      <c r="G852" s="663"/>
      <c r="H852" s="663"/>
      <c r="I852" s="663"/>
      <c r="J852" s="663"/>
      <c r="K852" s="663"/>
      <c r="L852" s="663"/>
      <c r="M852" s="663"/>
      <c r="N852" s="663"/>
      <c r="O852" s="663"/>
      <c r="P852" s="663"/>
      <c r="Q852" s="663"/>
      <c r="R852" s="663"/>
      <c r="S852" s="663"/>
      <c r="T852" s="663"/>
      <c r="U852" s="663"/>
      <c r="V852" s="663"/>
      <c r="W852" s="663"/>
      <c r="X852" s="663"/>
      <c r="Y852" s="663"/>
      <c r="Z852" s="663"/>
      <c r="AA852" s="663"/>
      <c r="AB852" s="663"/>
      <c r="AC852" s="663"/>
      <c r="AD852" s="663"/>
    </row>
    <row r="853" spans="1:30" ht="15.75" customHeight="1" x14ac:dyDescent="0.2">
      <c r="A853" s="663"/>
      <c r="B853" s="663"/>
      <c r="C853" s="663"/>
      <c r="D853" s="663"/>
      <c r="E853" s="663"/>
      <c r="F853" s="663"/>
      <c r="G853" s="663"/>
      <c r="H853" s="663"/>
      <c r="I853" s="663"/>
      <c r="J853" s="663"/>
      <c r="K853" s="663"/>
      <c r="L853" s="663"/>
      <c r="M853" s="663"/>
      <c r="N853" s="663"/>
      <c r="O853" s="663"/>
      <c r="P853" s="663"/>
      <c r="Q853" s="663"/>
      <c r="R853" s="663"/>
      <c r="S853" s="663"/>
      <c r="T853" s="663"/>
      <c r="U853" s="663"/>
      <c r="V853" s="663"/>
      <c r="W853" s="663"/>
      <c r="X853" s="663"/>
      <c r="Y853" s="663"/>
      <c r="Z853" s="663"/>
      <c r="AA853" s="663"/>
      <c r="AB853" s="663"/>
      <c r="AC853" s="663"/>
      <c r="AD853" s="663"/>
    </row>
    <row r="854" spans="1:30" ht="15.75" customHeight="1" x14ac:dyDescent="0.2">
      <c r="A854" s="663"/>
      <c r="B854" s="663"/>
      <c r="C854" s="663"/>
      <c r="D854" s="663"/>
      <c r="E854" s="663"/>
      <c r="F854" s="663"/>
      <c r="G854" s="663"/>
      <c r="H854" s="663"/>
      <c r="I854" s="663"/>
      <c r="J854" s="663"/>
      <c r="K854" s="663"/>
      <c r="L854" s="663"/>
      <c r="M854" s="663"/>
      <c r="N854" s="663"/>
      <c r="O854" s="663"/>
      <c r="P854" s="663"/>
      <c r="Q854" s="663"/>
      <c r="R854" s="663"/>
      <c r="S854" s="663"/>
      <c r="T854" s="663"/>
      <c r="U854" s="663"/>
      <c r="V854" s="663"/>
      <c r="W854" s="663"/>
      <c r="X854" s="663"/>
      <c r="Y854" s="663"/>
      <c r="Z854" s="663"/>
      <c r="AA854" s="663"/>
      <c r="AB854" s="663"/>
      <c r="AC854" s="663"/>
      <c r="AD854" s="663"/>
    </row>
    <row r="855" spans="1:30" ht="15.75" customHeight="1" x14ac:dyDescent="0.2">
      <c r="A855" s="663"/>
      <c r="B855" s="663"/>
      <c r="C855" s="663"/>
      <c r="D855" s="663"/>
      <c r="E855" s="663"/>
      <c r="F855" s="663"/>
      <c r="G855" s="663"/>
      <c r="H855" s="663"/>
      <c r="I855" s="663"/>
      <c r="J855" s="663"/>
      <c r="K855" s="663"/>
      <c r="L855" s="663"/>
      <c r="M855" s="663"/>
      <c r="N855" s="663"/>
      <c r="O855" s="663"/>
      <c r="P855" s="663"/>
      <c r="Q855" s="663"/>
      <c r="R855" s="663"/>
      <c r="S855" s="663"/>
      <c r="T855" s="663"/>
      <c r="U855" s="663"/>
      <c r="V855" s="663"/>
      <c r="W855" s="663"/>
      <c r="X855" s="663"/>
      <c r="Y855" s="663"/>
      <c r="Z855" s="663"/>
      <c r="AA855" s="663"/>
      <c r="AB855" s="663"/>
      <c r="AC855" s="663"/>
      <c r="AD855" s="663"/>
    </row>
    <row r="856" spans="1:30" ht="15.75" customHeight="1" x14ac:dyDescent="0.2">
      <c r="A856" s="663"/>
      <c r="B856" s="663"/>
      <c r="C856" s="663"/>
      <c r="D856" s="663"/>
      <c r="E856" s="663"/>
      <c r="F856" s="663"/>
      <c r="G856" s="663"/>
      <c r="H856" s="663"/>
      <c r="I856" s="663"/>
      <c r="J856" s="663"/>
      <c r="K856" s="663"/>
      <c r="L856" s="663"/>
      <c r="M856" s="663"/>
      <c r="N856" s="663"/>
      <c r="O856" s="663"/>
      <c r="P856" s="663"/>
      <c r="Q856" s="663"/>
      <c r="R856" s="663"/>
      <c r="S856" s="663"/>
      <c r="T856" s="663"/>
      <c r="U856" s="663"/>
      <c r="V856" s="663"/>
      <c r="W856" s="663"/>
      <c r="X856" s="663"/>
      <c r="Y856" s="663"/>
      <c r="Z856" s="663"/>
      <c r="AA856" s="663"/>
      <c r="AB856" s="663"/>
      <c r="AC856" s="663"/>
      <c r="AD856" s="663"/>
    </row>
    <row r="857" spans="1:30" ht="15.75" customHeight="1" x14ac:dyDescent="0.2">
      <c r="A857" s="663"/>
      <c r="B857" s="663"/>
      <c r="C857" s="663"/>
      <c r="D857" s="663"/>
      <c r="E857" s="663"/>
      <c r="F857" s="663"/>
      <c r="G857" s="663"/>
      <c r="H857" s="663"/>
      <c r="I857" s="663"/>
      <c r="J857" s="663"/>
      <c r="K857" s="663"/>
      <c r="L857" s="663"/>
      <c r="M857" s="663"/>
      <c r="N857" s="663"/>
      <c r="O857" s="663"/>
      <c r="P857" s="663"/>
      <c r="Q857" s="663"/>
      <c r="R857" s="663"/>
      <c r="S857" s="663"/>
      <c r="T857" s="663"/>
      <c r="U857" s="663"/>
      <c r="V857" s="663"/>
      <c r="W857" s="663"/>
      <c r="X857" s="663"/>
      <c r="Y857" s="663"/>
      <c r="Z857" s="663"/>
      <c r="AA857" s="663"/>
      <c r="AB857" s="663"/>
      <c r="AC857" s="663"/>
      <c r="AD857" s="663"/>
    </row>
    <row r="858" spans="1:30" ht="15.75" customHeight="1" x14ac:dyDescent="0.2">
      <c r="A858" s="663"/>
      <c r="B858" s="663"/>
      <c r="C858" s="663"/>
      <c r="D858" s="663"/>
      <c r="E858" s="663"/>
      <c r="F858" s="663"/>
      <c r="G858" s="663"/>
      <c r="H858" s="663"/>
      <c r="I858" s="663"/>
      <c r="J858" s="663"/>
      <c r="K858" s="663"/>
      <c r="L858" s="663"/>
      <c r="M858" s="663"/>
      <c r="N858" s="663"/>
      <c r="O858" s="663"/>
      <c r="P858" s="663"/>
      <c r="Q858" s="663"/>
      <c r="R858" s="663"/>
      <c r="S858" s="663"/>
      <c r="T858" s="663"/>
      <c r="U858" s="663"/>
      <c r="V858" s="663"/>
      <c r="W858" s="663"/>
      <c r="X858" s="663"/>
      <c r="Y858" s="663"/>
      <c r="Z858" s="663"/>
      <c r="AA858" s="663"/>
      <c r="AB858" s="663"/>
      <c r="AC858" s="663"/>
      <c r="AD858" s="663"/>
    </row>
    <row r="859" spans="1:30" ht="15.75" customHeight="1" x14ac:dyDescent="0.2">
      <c r="A859" s="663"/>
      <c r="B859" s="663"/>
      <c r="C859" s="663"/>
      <c r="D859" s="663"/>
      <c r="E859" s="663"/>
      <c r="F859" s="663"/>
      <c r="G859" s="663"/>
      <c r="H859" s="663"/>
      <c r="I859" s="663"/>
      <c r="J859" s="663"/>
      <c r="K859" s="663"/>
      <c r="L859" s="663"/>
      <c r="M859" s="663"/>
      <c r="N859" s="663"/>
      <c r="O859" s="663"/>
      <c r="P859" s="663"/>
      <c r="Q859" s="663"/>
      <c r="R859" s="663"/>
      <c r="S859" s="663"/>
      <c r="T859" s="663"/>
      <c r="U859" s="663"/>
      <c r="V859" s="663"/>
      <c r="W859" s="663"/>
      <c r="X859" s="663"/>
      <c r="Y859" s="663"/>
      <c r="Z859" s="663"/>
      <c r="AA859" s="663"/>
      <c r="AB859" s="663"/>
      <c r="AC859" s="663"/>
      <c r="AD859" s="663"/>
    </row>
    <row r="860" spans="1:30" ht="15.75" customHeight="1" x14ac:dyDescent="0.2">
      <c r="A860" s="663"/>
      <c r="B860" s="663"/>
      <c r="C860" s="663"/>
      <c r="D860" s="663"/>
      <c r="E860" s="663"/>
      <c r="F860" s="663"/>
      <c r="G860" s="663"/>
      <c r="H860" s="663"/>
      <c r="I860" s="663"/>
      <c r="J860" s="663"/>
      <c r="K860" s="663"/>
      <c r="L860" s="663"/>
      <c r="M860" s="663"/>
      <c r="N860" s="663"/>
      <c r="O860" s="663"/>
      <c r="P860" s="663"/>
      <c r="Q860" s="663"/>
      <c r="R860" s="663"/>
      <c r="S860" s="663"/>
      <c r="T860" s="663"/>
      <c r="U860" s="663"/>
      <c r="V860" s="663"/>
      <c r="W860" s="663"/>
      <c r="X860" s="663"/>
      <c r="Y860" s="663"/>
      <c r="Z860" s="663"/>
      <c r="AA860" s="663"/>
      <c r="AB860" s="663"/>
      <c r="AC860" s="663"/>
      <c r="AD860" s="663"/>
    </row>
    <row r="861" spans="1:30" ht="15.75" customHeight="1" x14ac:dyDescent="0.2">
      <c r="A861" s="663"/>
      <c r="B861" s="663"/>
      <c r="C861" s="663"/>
      <c r="D861" s="663"/>
      <c r="E861" s="663"/>
      <c r="F861" s="663"/>
      <c r="G861" s="663"/>
      <c r="H861" s="663"/>
      <c r="I861" s="663"/>
      <c r="J861" s="663"/>
      <c r="K861" s="663"/>
      <c r="L861" s="663"/>
      <c r="M861" s="663"/>
      <c r="N861" s="663"/>
      <c r="O861" s="663"/>
      <c r="P861" s="663"/>
      <c r="Q861" s="663"/>
      <c r="R861" s="663"/>
      <c r="S861" s="663"/>
      <c r="T861" s="663"/>
      <c r="U861" s="663"/>
      <c r="V861" s="663"/>
      <c r="W861" s="663"/>
      <c r="X861" s="663"/>
      <c r="Y861" s="663"/>
      <c r="Z861" s="663"/>
      <c r="AA861" s="663"/>
      <c r="AB861" s="663"/>
      <c r="AC861" s="663"/>
      <c r="AD861" s="663"/>
    </row>
    <row r="862" spans="1:30" ht="15.75" customHeight="1" x14ac:dyDescent="0.2">
      <c r="A862" s="663"/>
      <c r="B862" s="663"/>
      <c r="C862" s="663"/>
      <c r="D862" s="663"/>
      <c r="E862" s="663"/>
      <c r="F862" s="663"/>
      <c r="G862" s="663"/>
      <c r="H862" s="663"/>
      <c r="I862" s="663"/>
      <c r="J862" s="663"/>
      <c r="K862" s="663"/>
      <c r="L862" s="663"/>
      <c r="M862" s="663"/>
      <c r="N862" s="663"/>
      <c r="O862" s="663"/>
      <c r="P862" s="663"/>
      <c r="Q862" s="663"/>
      <c r="R862" s="663"/>
      <c r="S862" s="663"/>
      <c r="T862" s="663"/>
      <c r="U862" s="663"/>
      <c r="V862" s="663"/>
      <c r="W862" s="663"/>
      <c r="X862" s="663"/>
      <c r="Y862" s="663"/>
      <c r="Z862" s="663"/>
      <c r="AA862" s="663"/>
      <c r="AB862" s="663"/>
      <c r="AC862" s="663"/>
      <c r="AD862" s="663"/>
    </row>
    <row r="863" spans="1:30" ht="15.75" customHeight="1" x14ac:dyDescent="0.2">
      <c r="A863" s="663"/>
      <c r="B863" s="663"/>
      <c r="C863" s="663"/>
      <c r="D863" s="663"/>
      <c r="E863" s="663"/>
      <c r="F863" s="663"/>
      <c r="G863" s="663"/>
      <c r="H863" s="663"/>
      <c r="I863" s="663"/>
      <c r="J863" s="663"/>
      <c r="K863" s="663"/>
      <c r="L863" s="663"/>
      <c r="M863" s="663"/>
      <c r="N863" s="663"/>
      <c r="O863" s="663"/>
      <c r="P863" s="663"/>
      <c r="Q863" s="663"/>
      <c r="R863" s="663"/>
      <c r="S863" s="663"/>
      <c r="T863" s="663"/>
      <c r="U863" s="663"/>
      <c r="V863" s="663"/>
      <c r="W863" s="663"/>
      <c r="X863" s="663"/>
      <c r="Y863" s="663"/>
      <c r="Z863" s="663"/>
      <c r="AA863" s="663"/>
      <c r="AB863" s="663"/>
      <c r="AC863" s="663"/>
      <c r="AD863" s="663"/>
    </row>
    <row r="864" spans="1:30" ht="15.75" customHeight="1" x14ac:dyDescent="0.2">
      <c r="A864" s="663"/>
      <c r="B864" s="663"/>
      <c r="C864" s="663"/>
      <c r="D864" s="663"/>
      <c r="E864" s="663"/>
      <c r="F864" s="663"/>
      <c r="G864" s="663"/>
      <c r="H864" s="663"/>
      <c r="I864" s="663"/>
      <c r="J864" s="663"/>
      <c r="K864" s="663"/>
      <c r="L864" s="663"/>
      <c r="M864" s="663"/>
      <c r="N864" s="663"/>
      <c r="O864" s="663"/>
      <c r="P864" s="663"/>
      <c r="Q864" s="663"/>
      <c r="R864" s="663"/>
      <c r="S864" s="663"/>
      <c r="T864" s="663"/>
      <c r="U864" s="663"/>
      <c r="V864" s="663"/>
      <c r="W864" s="663"/>
      <c r="X864" s="663"/>
      <c r="Y864" s="663"/>
      <c r="Z864" s="663"/>
      <c r="AA864" s="663"/>
      <c r="AB864" s="663"/>
      <c r="AC864" s="663"/>
      <c r="AD864" s="663"/>
    </row>
    <row r="865" spans="1:30" ht="15.75" customHeight="1" x14ac:dyDescent="0.2">
      <c r="A865" s="663"/>
      <c r="B865" s="663"/>
      <c r="C865" s="663"/>
      <c r="D865" s="663"/>
      <c r="E865" s="663"/>
      <c r="F865" s="663"/>
      <c r="G865" s="663"/>
      <c r="H865" s="663"/>
      <c r="I865" s="663"/>
      <c r="J865" s="663"/>
      <c r="K865" s="663"/>
      <c r="L865" s="663"/>
      <c r="M865" s="663"/>
      <c r="N865" s="663"/>
      <c r="O865" s="663"/>
      <c r="P865" s="663"/>
      <c r="Q865" s="663"/>
      <c r="R865" s="663"/>
      <c r="S865" s="663"/>
      <c r="T865" s="663"/>
      <c r="U865" s="663"/>
      <c r="V865" s="663"/>
      <c r="W865" s="663"/>
      <c r="X865" s="663"/>
      <c r="Y865" s="663"/>
      <c r="Z865" s="663"/>
      <c r="AA865" s="663"/>
      <c r="AB865" s="663"/>
      <c r="AC865" s="663"/>
      <c r="AD865" s="663"/>
    </row>
    <row r="866" spans="1:30" ht="15.75" customHeight="1" x14ac:dyDescent="0.2">
      <c r="A866" s="663"/>
      <c r="B866" s="663"/>
      <c r="C866" s="663"/>
      <c r="D866" s="663"/>
      <c r="E866" s="663"/>
      <c r="F866" s="663"/>
      <c r="G866" s="663"/>
      <c r="H866" s="663"/>
      <c r="I866" s="663"/>
      <c r="J866" s="663"/>
      <c r="K866" s="663"/>
      <c r="L866" s="663"/>
      <c r="M866" s="663"/>
      <c r="N866" s="663"/>
      <c r="O866" s="663"/>
      <c r="P866" s="663"/>
      <c r="Q866" s="663"/>
      <c r="R866" s="663"/>
      <c r="S866" s="663"/>
      <c r="T866" s="663"/>
      <c r="U866" s="663"/>
      <c r="V866" s="663"/>
      <c r="W866" s="663"/>
      <c r="X866" s="663"/>
      <c r="Y866" s="663"/>
      <c r="Z866" s="663"/>
      <c r="AA866" s="663"/>
      <c r="AB866" s="663"/>
      <c r="AC866" s="663"/>
      <c r="AD866" s="663"/>
    </row>
    <row r="867" spans="1:30" ht="15.75" customHeight="1" x14ac:dyDescent="0.2">
      <c r="A867" s="663"/>
      <c r="B867" s="663"/>
      <c r="C867" s="663"/>
      <c r="D867" s="663"/>
      <c r="E867" s="663"/>
      <c r="F867" s="663"/>
      <c r="G867" s="663"/>
      <c r="H867" s="663"/>
      <c r="I867" s="663"/>
      <c r="J867" s="663"/>
      <c r="K867" s="663"/>
      <c r="L867" s="663"/>
      <c r="M867" s="663"/>
      <c r="N867" s="663"/>
      <c r="O867" s="663"/>
      <c r="P867" s="663"/>
      <c r="Q867" s="663"/>
      <c r="R867" s="663"/>
      <c r="S867" s="663"/>
      <c r="T867" s="663"/>
      <c r="U867" s="663"/>
      <c r="V867" s="663"/>
      <c r="W867" s="663"/>
      <c r="X867" s="663"/>
      <c r="Y867" s="663"/>
      <c r="Z867" s="663"/>
      <c r="AA867" s="663"/>
      <c r="AB867" s="663"/>
      <c r="AC867" s="663"/>
      <c r="AD867" s="663"/>
    </row>
    <row r="868" spans="1:30" ht="15.75" customHeight="1" x14ac:dyDescent="0.2">
      <c r="A868" s="663"/>
      <c r="B868" s="663"/>
      <c r="C868" s="663"/>
      <c r="D868" s="663"/>
      <c r="E868" s="663"/>
      <c r="F868" s="663"/>
      <c r="G868" s="663"/>
      <c r="H868" s="663"/>
      <c r="I868" s="663"/>
      <c r="J868" s="663"/>
      <c r="K868" s="663"/>
      <c r="L868" s="663"/>
      <c r="M868" s="663"/>
      <c r="N868" s="663"/>
      <c r="O868" s="663"/>
      <c r="P868" s="663"/>
      <c r="Q868" s="663"/>
      <c r="R868" s="663"/>
      <c r="S868" s="663"/>
      <c r="T868" s="663"/>
      <c r="U868" s="663"/>
      <c r="V868" s="663"/>
      <c r="W868" s="663"/>
      <c r="X868" s="663"/>
      <c r="Y868" s="663"/>
      <c r="Z868" s="663"/>
      <c r="AA868" s="663"/>
      <c r="AB868" s="663"/>
      <c r="AC868" s="663"/>
      <c r="AD868" s="663"/>
    </row>
    <row r="869" spans="1:30" ht="15.75" customHeight="1" x14ac:dyDescent="0.2">
      <c r="A869" s="663"/>
      <c r="B869" s="663"/>
      <c r="C869" s="663"/>
      <c r="D869" s="663"/>
      <c r="E869" s="663"/>
      <c r="F869" s="663"/>
      <c r="G869" s="663"/>
      <c r="H869" s="663"/>
      <c r="I869" s="663"/>
      <c r="J869" s="663"/>
      <c r="K869" s="663"/>
      <c r="L869" s="663"/>
      <c r="M869" s="663"/>
      <c r="N869" s="663"/>
      <c r="O869" s="663"/>
      <c r="P869" s="663"/>
      <c r="Q869" s="663"/>
      <c r="R869" s="663"/>
      <c r="S869" s="663"/>
      <c r="T869" s="663"/>
      <c r="U869" s="663"/>
      <c r="V869" s="663"/>
      <c r="W869" s="663"/>
      <c r="X869" s="663"/>
      <c r="Y869" s="663"/>
      <c r="Z869" s="663"/>
      <c r="AA869" s="663"/>
      <c r="AB869" s="663"/>
      <c r="AC869" s="663"/>
      <c r="AD869" s="663"/>
    </row>
    <row r="870" spans="1:30" ht="15.75" customHeight="1" x14ac:dyDescent="0.2">
      <c r="A870" s="663"/>
      <c r="B870" s="663"/>
      <c r="C870" s="663"/>
      <c r="D870" s="663"/>
      <c r="E870" s="663"/>
      <c r="F870" s="663"/>
      <c r="G870" s="663"/>
      <c r="H870" s="663"/>
      <c r="I870" s="663"/>
      <c r="J870" s="663"/>
      <c r="K870" s="663"/>
      <c r="L870" s="663"/>
      <c r="M870" s="663"/>
      <c r="N870" s="663"/>
      <c r="O870" s="663"/>
      <c r="P870" s="663"/>
      <c r="Q870" s="663"/>
      <c r="R870" s="663"/>
      <c r="S870" s="663"/>
      <c r="T870" s="663"/>
      <c r="U870" s="663"/>
      <c r="V870" s="663"/>
      <c r="W870" s="663"/>
      <c r="X870" s="663"/>
      <c r="Y870" s="663"/>
      <c r="Z870" s="663"/>
      <c r="AA870" s="663"/>
      <c r="AB870" s="663"/>
      <c r="AC870" s="663"/>
      <c r="AD870" s="663"/>
    </row>
    <row r="871" spans="1:30" ht="15.75" customHeight="1" x14ac:dyDescent="0.2">
      <c r="A871" s="663"/>
      <c r="B871" s="663"/>
      <c r="C871" s="663"/>
      <c r="D871" s="663"/>
      <c r="E871" s="663"/>
      <c r="F871" s="663"/>
      <c r="G871" s="663"/>
      <c r="H871" s="663"/>
      <c r="I871" s="663"/>
      <c r="J871" s="663"/>
      <c r="K871" s="663"/>
      <c r="L871" s="663"/>
      <c r="M871" s="663"/>
      <c r="N871" s="663"/>
      <c r="O871" s="663"/>
      <c r="P871" s="663"/>
      <c r="Q871" s="663"/>
      <c r="R871" s="663"/>
      <c r="S871" s="663"/>
      <c r="T871" s="663"/>
      <c r="U871" s="663"/>
      <c r="V871" s="663"/>
      <c r="W871" s="663"/>
      <c r="X871" s="663"/>
      <c r="Y871" s="663"/>
      <c r="Z871" s="663"/>
      <c r="AA871" s="663"/>
      <c r="AB871" s="663"/>
      <c r="AC871" s="663"/>
      <c r="AD871" s="663"/>
    </row>
    <row r="872" spans="1:30" ht="15.75" customHeight="1" x14ac:dyDescent="0.2">
      <c r="A872" s="663"/>
      <c r="B872" s="663"/>
      <c r="C872" s="663"/>
      <c r="D872" s="663"/>
      <c r="E872" s="663"/>
      <c r="F872" s="663"/>
      <c r="G872" s="663"/>
      <c r="H872" s="663"/>
      <c r="I872" s="663"/>
      <c r="J872" s="663"/>
      <c r="K872" s="663"/>
      <c r="L872" s="663"/>
      <c r="M872" s="663"/>
      <c r="N872" s="663"/>
      <c r="O872" s="663"/>
      <c r="P872" s="663"/>
      <c r="Q872" s="663"/>
      <c r="R872" s="663"/>
      <c r="S872" s="663"/>
      <c r="T872" s="663"/>
      <c r="U872" s="663"/>
      <c r="V872" s="663"/>
      <c r="W872" s="663"/>
      <c r="X872" s="663"/>
      <c r="Y872" s="663"/>
      <c r="Z872" s="663"/>
      <c r="AA872" s="663"/>
      <c r="AB872" s="663"/>
      <c r="AC872" s="663"/>
      <c r="AD872" s="663"/>
    </row>
    <row r="873" spans="1:30" ht="15.75" customHeight="1" x14ac:dyDescent="0.2">
      <c r="A873" s="663"/>
      <c r="B873" s="663"/>
      <c r="C873" s="663"/>
      <c r="D873" s="663"/>
      <c r="E873" s="663"/>
      <c r="F873" s="663"/>
      <c r="G873" s="663"/>
      <c r="H873" s="663"/>
      <c r="I873" s="663"/>
      <c r="J873" s="663"/>
      <c r="K873" s="663"/>
      <c r="L873" s="663"/>
      <c r="M873" s="663"/>
      <c r="N873" s="663"/>
      <c r="O873" s="663"/>
      <c r="P873" s="663"/>
      <c r="Q873" s="663"/>
      <c r="R873" s="663"/>
      <c r="S873" s="663"/>
      <c r="T873" s="663"/>
      <c r="U873" s="663"/>
      <c r="V873" s="663"/>
      <c r="W873" s="663"/>
      <c r="X873" s="663"/>
      <c r="Y873" s="663"/>
      <c r="Z873" s="663"/>
      <c r="AA873" s="663"/>
      <c r="AB873" s="663"/>
      <c r="AC873" s="663"/>
      <c r="AD873" s="663"/>
    </row>
    <row r="874" spans="1:30" ht="15.75" customHeight="1" x14ac:dyDescent="0.2">
      <c r="A874" s="663"/>
      <c r="B874" s="663"/>
      <c r="C874" s="663"/>
      <c r="D874" s="663"/>
      <c r="E874" s="663"/>
      <c r="F874" s="663"/>
      <c r="G874" s="663"/>
      <c r="H874" s="663"/>
      <c r="I874" s="663"/>
      <c r="J874" s="663"/>
      <c r="K874" s="663"/>
      <c r="L874" s="663"/>
      <c r="M874" s="663"/>
      <c r="N874" s="663"/>
      <c r="O874" s="663"/>
      <c r="P874" s="663"/>
      <c r="Q874" s="663"/>
      <c r="R874" s="663"/>
      <c r="S874" s="663"/>
      <c r="T874" s="663"/>
      <c r="U874" s="663"/>
      <c r="V874" s="663"/>
      <c r="W874" s="663"/>
      <c r="X874" s="663"/>
      <c r="Y874" s="663"/>
      <c r="Z874" s="663"/>
      <c r="AA874" s="663"/>
      <c r="AB874" s="663"/>
      <c r="AC874" s="663"/>
      <c r="AD874" s="663"/>
    </row>
    <row r="875" spans="1:30" ht="15.75" customHeight="1" x14ac:dyDescent="0.2">
      <c r="A875" s="663"/>
      <c r="B875" s="663"/>
      <c r="C875" s="663"/>
      <c r="D875" s="663"/>
      <c r="E875" s="663"/>
      <c r="F875" s="663"/>
      <c r="G875" s="663"/>
      <c r="H875" s="663"/>
      <c r="I875" s="663"/>
      <c r="J875" s="663"/>
      <c r="K875" s="663"/>
      <c r="L875" s="663"/>
      <c r="M875" s="663"/>
      <c r="N875" s="663"/>
      <c r="O875" s="663"/>
      <c r="P875" s="663"/>
      <c r="Q875" s="663"/>
      <c r="R875" s="663"/>
      <c r="S875" s="663"/>
      <c r="T875" s="663"/>
      <c r="U875" s="663"/>
      <c r="V875" s="663"/>
      <c r="W875" s="663"/>
      <c r="X875" s="663"/>
      <c r="Y875" s="663"/>
      <c r="Z875" s="663"/>
      <c r="AA875" s="663"/>
      <c r="AB875" s="663"/>
      <c r="AC875" s="663"/>
      <c r="AD875" s="663"/>
    </row>
    <row r="876" spans="1:30" ht="15.75" customHeight="1" x14ac:dyDescent="0.2">
      <c r="A876" s="663"/>
      <c r="B876" s="663"/>
      <c r="C876" s="663"/>
      <c r="D876" s="663"/>
      <c r="E876" s="663"/>
      <c r="F876" s="663"/>
      <c r="G876" s="663"/>
      <c r="H876" s="663"/>
      <c r="I876" s="663"/>
      <c r="J876" s="663"/>
      <c r="K876" s="663"/>
      <c r="L876" s="663"/>
      <c r="M876" s="663"/>
      <c r="N876" s="663"/>
      <c r="O876" s="663"/>
      <c r="P876" s="663"/>
      <c r="Q876" s="663"/>
      <c r="R876" s="663"/>
      <c r="S876" s="663"/>
      <c r="T876" s="663"/>
      <c r="U876" s="663"/>
      <c r="V876" s="663"/>
      <c r="W876" s="663"/>
      <c r="X876" s="663"/>
      <c r="Y876" s="663"/>
      <c r="Z876" s="663"/>
      <c r="AA876" s="663"/>
      <c r="AB876" s="663"/>
      <c r="AC876" s="663"/>
      <c r="AD876" s="663"/>
    </row>
    <row r="877" spans="1:30" ht="15.75" customHeight="1" x14ac:dyDescent="0.2">
      <c r="A877" s="663"/>
      <c r="B877" s="663"/>
      <c r="C877" s="663"/>
      <c r="D877" s="663"/>
      <c r="E877" s="663"/>
      <c r="F877" s="663"/>
      <c r="G877" s="663"/>
      <c r="H877" s="663"/>
      <c r="I877" s="663"/>
      <c r="J877" s="663"/>
      <c r="K877" s="663"/>
      <c r="L877" s="663"/>
      <c r="M877" s="663"/>
      <c r="N877" s="663"/>
      <c r="O877" s="663"/>
      <c r="P877" s="663"/>
      <c r="Q877" s="663"/>
      <c r="R877" s="663"/>
      <c r="S877" s="663"/>
      <c r="T877" s="663"/>
      <c r="U877" s="663"/>
      <c r="V877" s="663"/>
      <c r="W877" s="663"/>
      <c r="X877" s="663"/>
      <c r="Y877" s="663"/>
      <c r="Z877" s="663"/>
      <c r="AA877" s="663"/>
      <c r="AB877" s="663"/>
      <c r="AC877" s="663"/>
      <c r="AD877" s="663"/>
    </row>
    <row r="878" spans="1:30" ht="15.75" customHeight="1" x14ac:dyDescent="0.2">
      <c r="A878" s="663"/>
      <c r="B878" s="663"/>
      <c r="C878" s="663"/>
      <c r="D878" s="663"/>
      <c r="E878" s="663"/>
      <c r="F878" s="663"/>
      <c r="G878" s="663"/>
      <c r="H878" s="663"/>
      <c r="I878" s="663"/>
      <c r="J878" s="663"/>
      <c r="K878" s="663"/>
      <c r="L878" s="663"/>
      <c r="M878" s="663"/>
      <c r="N878" s="663"/>
      <c r="O878" s="663"/>
      <c r="P878" s="663"/>
      <c r="Q878" s="663"/>
      <c r="R878" s="663"/>
      <c r="S878" s="663"/>
      <c r="T878" s="663"/>
      <c r="U878" s="663"/>
      <c r="V878" s="663"/>
      <c r="W878" s="663"/>
      <c r="X878" s="663"/>
      <c r="Y878" s="663"/>
      <c r="Z878" s="663"/>
      <c r="AA878" s="663"/>
      <c r="AB878" s="663"/>
      <c r="AC878" s="663"/>
      <c r="AD878" s="663"/>
    </row>
    <row r="879" spans="1:30" ht="15.75" customHeight="1" x14ac:dyDescent="0.2">
      <c r="A879" s="663"/>
      <c r="B879" s="663"/>
      <c r="C879" s="663"/>
      <c r="D879" s="663"/>
      <c r="E879" s="663"/>
      <c r="F879" s="663"/>
      <c r="G879" s="663"/>
      <c r="H879" s="663"/>
      <c r="I879" s="663"/>
      <c r="J879" s="663"/>
      <c r="K879" s="663"/>
      <c r="L879" s="663"/>
      <c r="M879" s="663"/>
      <c r="N879" s="663"/>
      <c r="O879" s="663"/>
      <c r="P879" s="663"/>
      <c r="Q879" s="663"/>
      <c r="R879" s="663"/>
      <c r="S879" s="663"/>
      <c r="T879" s="663"/>
      <c r="U879" s="663"/>
      <c r="V879" s="663"/>
      <c r="W879" s="663"/>
      <c r="X879" s="663"/>
      <c r="Y879" s="663"/>
      <c r="Z879" s="663"/>
      <c r="AA879" s="663"/>
      <c r="AB879" s="663"/>
      <c r="AC879" s="663"/>
      <c r="AD879" s="663"/>
    </row>
    <row r="880" spans="1:30" ht="15.75" customHeight="1" x14ac:dyDescent="0.2">
      <c r="A880" s="663"/>
      <c r="B880" s="663"/>
      <c r="C880" s="663"/>
      <c r="D880" s="663"/>
      <c r="E880" s="663"/>
      <c r="F880" s="663"/>
      <c r="G880" s="663"/>
      <c r="H880" s="663"/>
      <c r="I880" s="663"/>
      <c r="J880" s="663"/>
      <c r="K880" s="663"/>
      <c r="L880" s="663"/>
      <c r="M880" s="663"/>
      <c r="N880" s="663"/>
      <c r="O880" s="663"/>
      <c r="P880" s="663"/>
      <c r="Q880" s="663"/>
      <c r="R880" s="663"/>
      <c r="S880" s="663"/>
      <c r="T880" s="663"/>
      <c r="U880" s="663"/>
      <c r="V880" s="663"/>
      <c r="W880" s="663"/>
      <c r="X880" s="663"/>
      <c r="Y880" s="663"/>
      <c r="Z880" s="663"/>
      <c r="AA880" s="663"/>
      <c r="AB880" s="663"/>
      <c r="AC880" s="663"/>
      <c r="AD880" s="663"/>
    </row>
    <row r="881" spans="1:30" ht="15.75" customHeight="1" x14ac:dyDescent="0.2">
      <c r="A881" s="663"/>
      <c r="B881" s="663"/>
      <c r="C881" s="663"/>
      <c r="D881" s="663"/>
      <c r="E881" s="663"/>
      <c r="F881" s="663"/>
      <c r="G881" s="663"/>
      <c r="H881" s="663"/>
      <c r="I881" s="663"/>
      <c r="J881" s="663"/>
      <c r="K881" s="663"/>
      <c r="L881" s="663"/>
      <c r="M881" s="663"/>
      <c r="N881" s="663"/>
      <c r="O881" s="663"/>
      <c r="P881" s="663"/>
      <c r="Q881" s="663"/>
      <c r="R881" s="663"/>
      <c r="S881" s="663"/>
      <c r="T881" s="663"/>
      <c r="U881" s="663"/>
      <c r="V881" s="663"/>
      <c r="W881" s="663"/>
      <c r="X881" s="663"/>
      <c r="Y881" s="663"/>
      <c r="Z881" s="663"/>
      <c r="AA881" s="663"/>
      <c r="AB881" s="663"/>
      <c r="AC881" s="663"/>
      <c r="AD881" s="663"/>
    </row>
    <row r="882" spans="1:30" ht="15.75" customHeight="1" x14ac:dyDescent="0.2">
      <c r="A882" s="663"/>
      <c r="B882" s="663"/>
      <c r="C882" s="663"/>
      <c r="D882" s="663"/>
      <c r="E882" s="663"/>
      <c r="F882" s="663"/>
      <c r="G882" s="663"/>
      <c r="H882" s="663"/>
      <c r="I882" s="663"/>
      <c r="J882" s="663"/>
      <c r="K882" s="663"/>
      <c r="L882" s="663"/>
      <c r="M882" s="663"/>
      <c r="N882" s="663"/>
      <c r="O882" s="663"/>
      <c r="P882" s="663"/>
      <c r="Q882" s="663"/>
      <c r="R882" s="663"/>
      <c r="S882" s="663"/>
      <c r="T882" s="663"/>
      <c r="U882" s="663"/>
      <c r="V882" s="663"/>
      <c r="W882" s="663"/>
      <c r="X882" s="663"/>
      <c r="Y882" s="663"/>
      <c r="Z882" s="663"/>
      <c r="AA882" s="663"/>
      <c r="AB882" s="663"/>
      <c r="AC882" s="663"/>
      <c r="AD882" s="663"/>
    </row>
    <row r="883" spans="1:30" ht="15.75" customHeight="1" x14ac:dyDescent="0.2">
      <c r="A883" s="663"/>
      <c r="B883" s="663"/>
      <c r="C883" s="663"/>
      <c r="D883" s="663"/>
      <c r="E883" s="663"/>
      <c r="F883" s="663"/>
      <c r="G883" s="663"/>
      <c r="H883" s="663"/>
      <c r="I883" s="663"/>
      <c r="J883" s="663"/>
      <c r="K883" s="663"/>
      <c r="L883" s="663"/>
      <c r="M883" s="663"/>
      <c r="N883" s="663"/>
      <c r="O883" s="663"/>
      <c r="P883" s="663"/>
      <c r="Q883" s="663"/>
      <c r="R883" s="663"/>
      <c r="S883" s="663"/>
      <c r="T883" s="663"/>
      <c r="U883" s="663"/>
      <c r="V883" s="663"/>
      <c r="W883" s="663"/>
      <c r="X883" s="663"/>
      <c r="Y883" s="663"/>
      <c r="Z883" s="663"/>
      <c r="AA883" s="663"/>
      <c r="AB883" s="663"/>
      <c r="AC883" s="663"/>
      <c r="AD883" s="663"/>
    </row>
    <row r="884" spans="1:30" ht="15.75" customHeight="1" x14ac:dyDescent="0.2">
      <c r="A884" s="663"/>
      <c r="B884" s="663"/>
      <c r="C884" s="663"/>
      <c r="D884" s="663"/>
      <c r="E884" s="663"/>
      <c r="F884" s="663"/>
      <c r="G884" s="663"/>
      <c r="H884" s="663"/>
      <c r="I884" s="663"/>
      <c r="J884" s="663"/>
      <c r="K884" s="663"/>
      <c r="L884" s="663"/>
      <c r="M884" s="663"/>
      <c r="N884" s="663"/>
      <c r="O884" s="663"/>
      <c r="P884" s="663"/>
      <c r="Q884" s="663"/>
      <c r="R884" s="663"/>
      <c r="S884" s="663"/>
      <c r="T884" s="663"/>
      <c r="U884" s="663"/>
      <c r="V884" s="663"/>
      <c r="W884" s="663"/>
      <c r="X884" s="663"/>
      <c r="Y884" s="663"/>
      <c r="Z884" s="663"/>
      <c r="AA884" s="663"/>
      <c r="AB884" s="663"/>
      <c r="AC884" s="663"/>
      <c r="AD884" s="663"/>
    </row>
    <row r="885" spans="1:30" ht="15.75" customHeight="1" x14ac:dyDescent="0.2">
      <c r="A885" s="663"/>
      <c r="B885" s="663"/>
      <c r="C885" s="663"/>
      <c r="D885" s="663"/>
      <c r="E885" s="663"/>
      <c r="F885" s="663"/>
      <c r="G885" s="663"/>
      <c r="H885" s="663"/>
      <c r="I885" s="663"/>
      <c r="J885" s="663"/>
      <c r="K885" s="663"/>
      <c r="L885" s="663"/>
      <c r="M885" s="663"/>
      <c r="N885" s="663"/>
      <c r="O885" s="663"/>
      <c r="P885" s="663"/>
      <c r="Q885" s="663"/>
      <c r="R885" s="663"/>
      <c r="S885" s="663"/>
      <c r="T885" s="663"/>
      <c r="U885" s="663"/>
      <c r="V885" s="663"/>
      <c r="W885" s="663"/>
      <c r="X885" s="663"/>
      <c r="Y885" s="663"/>
      <c r="Z885" s="663"/>
      <c r="AA885" s="663"/>
      <c r="AB885" s="663"/>
      <c r="AC885" s="663"/>
      <c r="AD885" s="663"/>
    </row>
    <row r="886" spans="1:30" ht="15.75" customHeight="1" x14ac:dyDescent="0.2">
      <c r="A886" s="663"/>
      <c r="B886" s="663"/>
      <c r="C886" s="663"/>
      <c r="D886" s="663"/>
      <c r="E886" s="663"/>
      <c r="F886" s="663"/>
      <c r="G886" s="663"/>
      <c r="H886" s="663"/>
      <c r="I886" s="663"/>
      <c r="J886" s="663"/>
      <c r="K886" s="663"/>
      <c r="L886" s="663"/>
      <c r="M886" s="663"/>
      <c r="N886" s="663"/>
      <c r="O886" s="663"/>
      <c r="P886" s="663"/>
      <c r="Q886" s="663"/>
      <c r="R886" s="663"/>
      <c r="S886" s="663"/>
      <c r="T886" s="663"/>
      <c r="U886" s="663"/>
      <c r="V886" s="663"/>
      <c r="W886" s="663"/>
      <c r="X886" s="663"/>
      <c r="Y886" s="663"/>
      <c r="Z886" s="663"/>
      <c r="AA886" s="663"/>
      <c r="AB886" s="663"/>
      <c r="AC886" s="663"/>
      <c r="AD886" s="663"/>
    </row>
    <row r="887" spans="1:30" ht="15.75" customHeight="1" x14ac:dyDescent="0.2">
      <c r="A887" s="663"/>
      <c r="B887" s="663"/>
      <c r="C887" s="663"/>
      <c r="D887" s="663"/>
      <c r="E887" s="663"/>
      <c r="F887" s="663"/>
      <c r="G887" s="663"/>
      <c r="H887" s="663"/>
      <c r="I887" s="663"/>
      <c r="J887" s="663"/>
      <c r="K887" s="663"/>
      <c r="L887" s="663"/>
      <c r="M887" s="663"/>
      <c r="N887" s="663"/>
      <c r="O887" s="663"/>
      <c r="P887" s="663"/>
      <c r="Q887" s="663"/>
      <c r="R887" s="663"/>
      <c r="S887" s="663"/>
      <c r="T887" s="663"/>
      <c r="U887" s="663"/>
      <c r="V887" s="663"/>
      <c r="W887" s="663"/>
      <c r="X887" s="663"/>
      <c r="Y887" s="663"/>
      <c r="Z887" s="663"/>
      <c r="AA887" s="663"/>
      <c r="AB887" s="663"/>
      <c r="AC887" s="663"/>
      <c r="AD887" s="663"/>
    </row>
    <row r="888" spans="1:30" ht="15.75" customHeight="1" x14ac:dyDescent="0.2">
      <c r="A888" s="663"/>
      <c r="B888" s="663"/>
      <c r="C888" s="663"/>
      <c r="D888" s="663"/>
      <c r="E888" s="663"/>
      <c r="F888" s="663"/>
      <c r="G888" s="663"/>
      <c r="H888" s="663"/>
      <c r="I888" s="663"/>
      <c r="J888" s="663"/>
      <c r="K888" s="663"/>
      <c r="L888" s="663"/>
      <c r="M888" s="663"/>
      <c r="N888" s="663"/>
      <c r="O888" s="663"/>
      <c r="P888" s="663"/>
      <c r="Q888" s="663"/>
      <c r="R888" s="663"/>
      <c r="S888" s="663"/>
      <c r="T888" s="663"/>
      <c r="U888" s="663"/>
      <c r="V888" s="663"/>
      <c r="W888" s="663"/>
      <c r="X888" s="663"/>
      <c r="Y888" s="663"/>
      <c r="Z888" s="663"/>
      <c r="AA888" s="663"/>
      <c r="AB888" s="663"/>
      <c r="AC888" s="663"/>
      <c r="AD888" s="663"/>
    </row>
    <row r="889" spans="1:30" ht="15.75" customHeight="1" x14ac:dyDescent="0.2">
      <c r="A889" s="663"/>
      <c r="B889" s="663"/>
      <c r="C889" s="663"/>
      <c r="D889" s="663"/>
      <c r="E889" s="663"/>
      <c r="F889" s="663"/>
      <c r="G889" s="663"/>
      <c r="H889" s="663"/>
      <c r="I889" s="663"/>
      <c r="J889" s="663"/>
      <c r="K889" s="663"/>
      <c r="L889" s="663"/>
      <c r="M889" s="663"/>
      <c r="N889" s="663"/>
      <c r="O889" s="663"/>
      <c r="P889" s="663"/>
      <c r="Q889" s="663"/>
      <c r="R889" s="663"/>
      <c r="S889" s="663"/>
      <c r="T889" s="663"/>
      <c r="U889" s="663"/>
      <c r="V889" s="663"/>
      <c r="W889" s="663"/>
      <c r="X889" s="663"/>
      <c r="Y889" s="663"/>
      <c r="Z889" s="663"/>
      <c r="AA889" s="663"/>
      <c r="AB889" s="663"/>
      <c r="AC889" s="663"/>
      <c r="AD889" s="663"/>
    </row>
    <row r="890" spans="1:30" ht="15.75" customHeight="1" x14ac:dyDescent="0.2">
      <c r="A890" s="663"/>
      <c r="B890" s="663"/>
      <c r="C890" s="663"/>
      <c r="D890" s="663"/>
      <c r="E890" s="663"/>
      <c r="F890" s="663"/>
      <c r="G890" s="663"/>
      <c r="H890" s="663"/>
      <c r="I890" s="663"/>
      <c r="J890" s="663"/>
      <c r="K890" s="663"/>
      <c r="L890" s="663"/>
      <c r="M890" s="663"/>
      <c r="N890" s="663"/>
      <c r="O890" s="663"/>
      <c r="P890" s="663"/>
      <c r="Q890" s="663"/>
      <c r="R890" s="663"/>
      <c r="S890" s="663"/>
      <c r="T890" s="663"/>
      <c r="U890" s="663"/>
      <c r="V890" s="663"/>
      <c r="W890" s="663"/>
      <c r="X890" s="663"/>
      <c r="Y890" s="663"/>
      <c r="Z890" s="663"/>
      <c r="AA890" s="663"/>
      <c r="AB890" s="663"/>
      <c r="AC890" s="663"/>
      <c r="AD890" s="663"/>
    </row>
    <row r="891" spans="1:30" ht="15.75" customHeight="1" x14ac:dyDescent="0.2">
      <c r="A891" s="663"/>
      <c r="B891" s="663"/>
      <c r="C891" s="663"/>
      <c r="D891" s="663"/>
      <c r="E891" s="663"/>
      <c r="F891" s="663"/>
      <c r="G891" s="663"/>
      <c r="H891" s="663"/>
      <c r="I891" s="663"/>
      <c r="J891" s="663"/>
      <c r="K891" s="663"/>
      <c r="L891" s="663"/>
      <c r="M891" s="663"/>
      <c r="N891" s="663"/>
      <c r="O891" s="663"/>
      <c r="P891" s="663"/>
      <c r="Q891" s="663"/>
      <c r="R891" s="663"/>
      <c r="S891" s="663"/>
      <c r="T891" s="663"/>
      <c r="U891" s="663"/>
      <c r="V891" s="663"/>
      <c r="W891" s="663"/>
      <c r="X891" s="663"/>
      <c r="Y891" s="663"/>
      <c r="Z891" s="663"/>
      <c r="AA891" s="663"/>
      <c r="AB891" s="663"/>
      <c r="AC891" s="663"/>
      <c r="AD891" s="663"/>
    </row>
    <row r="892" spans="1:30" ht="15.75" customHeight="1" x14ac:dyDescent="0.2">
      <c r="A892" s="663"/>
      <c r="B892" s="663"/>
      <c r="C892" s="663"/>
      <c r="D892" s="663"/>
      <c r="E892" s="663"/>
      <c r="F892" s="663"/>
      <c r="G892" s="663"/>
      <c r="H892" s="663"/>
      <c r="I892" s="663"/>
      <c r="J892" s="663"/>
      <c r="K892" s="663"/>
      <c r="L892" s="663"/>
      <c r="M892" s="663"/>
      <c r="N892" s="663"/>
      <c r="O892" s="663"/>
      <c r="P892" s="663"/>
      <c r="Q892" s="663"/>
      <c r="R892" s="663"/>
      <c r="S892" s="663"/>
      <c r="T892" s="663"/>
      <c r="U892" s="663"/>
      <c r="V892" s="663"/>
      <c r="W892" s="663"/>
      <c r="X892" s="663"/>
      <c r="Y892" s="663"/>
      <c r="Z892" s="663"/>
      <c r="AA892" s="663"/>
      <c r="AB892" s="663"/>
      <c r="AC892" s="663"/>
      <c r="AD892" s="663"/>
    </row>
    <row r="893" spans="1:30" ht="15.75" customHeight="1" x14ac:dyDescent="0.2">
      <c r="A893" s="663"/>
      <c r="B893" s="663"/>
      <c r="C893" s="663"/>
      <c r="D893" s="663"/>
      <c r="E893" s="663"/>
      <c r="F893" s="663"/>
      <c r="G893" s="663"/>
      <c r="H893" s="663"/>
      <c r="I893" s="663"/>
      <c r="J893" s="663"/>
      <c r="K893" s="663"/>
      <c r="L893" s="663"/>
      <c r="M893" s="663"/>
      <c r="N893" s="663"/>
      <c r="O893" s="663"/>
      <c r="P893" s="663"/>
      <c r="Q893" s="663"/>
      <c r="R893" s="663"/>
      <c r="S893" s="663"/>
      <c r="T893" s="663"/>
      <c r="U893" s="663"/>
      <c r="V893" s="663"/>
      <c r="W893" s="663"/>
      <c r="X893" s="663"/>
      <c r="Y893" s="663"/>
      <c r="Z893" s="663"/>
      <c r="AA893" s="663"/>
      <c r="AB893" s="663"/>
      <c r="AC893" s="663"/>
      <c r="AD893" s="663"/>
    </row>
    <row r="894" spans="1:30" ht="15.75" customHeight="1" x14ac:dyDescent="0.2">
      <c r="A894" s="663"/>
      <c r="B894" s="663"/>
      <c r="C894" s="663"/>
      <c r="D894" s="663"/>
      <c r="E894" s="663"/>
      <c r="F894" s="663"/>
      <c r="G894" s="663"/>
      <c r="H894" s="663"/>
      <c r="I894" s="663"/>
      <c r="J894" s="663"/>
      <c r="K894" s="663"/>
      <c r="L894" s="663"/>
      <c r="M894" s="663"/>
      <c r="N894" s="663"/>
      <c r="O894" s="663"/>
      <c r="P894" s="663"/>
      <c r="Q894" s="663"/>
      <c r="R894" s="663"/>
      <c r="S894" s="663"/>
      <c r="T894" s="663"/>
      <c r="U894" s="663"/>
      <c r="V894" s="663"/>
      <c r="W894" s="663"/>
      <c r="X894" s="663"/>
      <c r="Y894" s="663"/>
      <c r="Z894" s="663"/>
      <c r="AA894" s="663"/>
      <c r="AB894" s="663"/>
      <c r="AC894" s="663"/>
      <c r="AD894" s="663"/>
    </row>
    <row r="895" spans="1:30" ht="15.75" customHeight="1" x14ac:dyDescent="0.2">
      <c r="A895" s="663"/>
      <c r="B895" s="663"/>
      <c r="C895" s="663"/>
      <c r="D895" s="663"/>
      <c r="E895" s="663"/>
      <c r="F895" s="663"/>
      <c r="G895" s="663"/>
      <c r="H895" s="663"/>
      <c r="I895" s="663"/>
      <c r="J895" s="663"/>
      <c r="K895" s="663"/>
      <c r="L895" s="663"/>
      <c r="M895" s="663"/>
      <c r="N895" s="663"/>
      <c r="O895" s="663"/>
      <c r="P895" s="663"/>
      <c r="Q895" s="663"/>
      <c r="R895" s="663"/>
      <c r="S895" s="663"/>
      <c r="T895" s="663"/>
      <c r="U895" s="663"/>
      <c r="V895" s="663"/>
      <c r="W895" s="663"/>
      <c r="X895" s="663"/>
      <c r="Y895" s="663"/>
      <c r="Z895" s="663"/>
      <c r="AA895" s="663"/>
      <c r="AB895" s="663"/>
      <c r="AC895" s="663"/>
      <c r="AD895" s="663"/>
    </row>
    <row r="896" spans="1:30" ht="15.75" customHeight="1" x14ac:dyDescent="0.2">
      <c r="A896" s="663"/>
      <c r="B896" s="663"/>
      <c r="C896" s="663"/>
      <c r="D896" s="663"/>
      <c r="E896" s="663"/>
      <c r="F896" s="663"/>
      <c r="G896" s="663"/>
      <c r="H896" s="663"/>
      <c r="I896" s="663"/>
      <c r="J896" s="663"/>
      <c r="K896" s="663"/>
      <c r="L896" s="663"/>
      <c r="M896" s="663"/>
      <c r="N896" s="663"/>
      <c r="O896" s="663"/>
      <c r="P896" s="663"/>
      <c r="Q896" s="663"/>
      <c r="R896" s="663"/>
      <c r="S896" s="663"/>
      <c r="T896" s="663"/>
      <c r="U896" s="663"/>
      <c r="V896" s="663"/>
      <c r="W896" s="663"/>
      <c r="X896" s="663"/>
      <c r="Y896" s="663"/>
      <c r="Z896" s="663"/>
      <c r="AA896" s="663"/>
      <c r="AB896" s="663"/>
      <c r="AC896" s="663"/>
      <c r="AD896" s="663"/>
    </row>
    <row r="897" spans="1:30" ht="15.75" customHeight="1" x14ac:dyDescent="0.2">
      <c r="A897" s="663"/>
      <c r="B897" s="663"/>
      <c r="C897" s="663"/>
      <c r="D897" s="663"/>
      <c r="E897" s="663"/>
      <c r="F897" s="663"/>
      <c r="G897" s="663"/>
      <c r="H897" s="663"/>
      <c r="I897" s="663"/>
      <c r="J897" s="663"/>
      <c r="K897" s="663"/>
      <c r="L897" s="663"/>
      <c r="M897" s="663"/>
      <c r="N897" s="663"/>
      <c r="O897" s="663"/>
      <c r="P897" s="663"/>
      <c r="Q897" s="663"/>
      <c r="R897" s="663"/>
      <c r="S897" s="663"/>
      <c r="T897" s="663"/>
      <c r="U897" s="663"/>
      <c r="V897" s="663"/>
      <c r="W897" s="663"/>
      <c r="X897" s="663"/>
      <c r="Y897" s="663"/>
      <c r="Z897" s="663"/>
      <c r="AA897" s="663"/>
      <c r="AB897" s="663"/>
      <c r="AC897" s="663"/>
      <c r="AD897" s="663"/>
    </row>
    <row r="898" spans="1:30" ht="15.75" customHeight="1" x14ac:dyDescent="0.2">
      <c r="A898" s="663"/>
      <c r="B898" s="663"/>
      <c r="C898" s="663"/>
      <c r="D898" s="663"/>
      <c r="E898" s="663"/>
      <c r="F898" s="663"/>
      <c r="G898" s="663"/>
      <c r="H898" s="663"/>
      <c r="I898" s="663"/>
      <c r="J898" s="663"/>
      <c r="K898" s="663"/>
      <c r="L898" s="663"/>
      <c r="M898" s="663"/>
      <c r="N898" s="663"/>
      <c r="O898" s="663"/>
      <c r="P898" s="663"/>
      <c r="Q898" s="663"/>
      <c r="R898" s="663"/>
      <c r="S898" s="663"/>
      <c r="T898" s="663"/>
      <c r="U898" s="663"/>
      <c r="V898" s="663"/>
      <c r="W898" s="663"/>
      <c r="X898" s="663"/>
      <c r="Y898" s="663"/>
      <c r="Z898" s="663"/>
      <c r="AA898" s="663"/>
      <c r="AB898" s="663"/>
      <c r="AC898" s="663"/>
      <c r="AD898" s="663"/>
    </row>
    <row r="899" spans="1:30" ht="15.75" customHeight="1" x14ac:dyDescent="0.2">
      <c r="A899" s="663"/>
      <c r="B899" s="663"/>
      <c r="C899" s="663"/>
      <c r="D899" s="663"/>
      <c r="E899" s="663"/>
      <c r="F899" s="663"/>
      <c r="G899" s="663"/>
      <c r="H899" s="663"/>
      <c r="I899" s="663"/>
      <c r="J899" s="663"/>
      <c r="K899" s="663"/>
      <c r="L899" s="663"/>
      <c r="M899" s="663"/>
      <c r="N899" s="663"/>
      <c r="O899" s="663"/>
      <c r="P899" s="663"/>
      <c r="Q899" s="663"/>
      <c r="R899" s="663"/>
      <c r="S899" s="663"/>
      <c r="T899" s="663"/>
      <c r="U899" s="663"/>
      <c r="V899" s="663"/>
      <c r="W899" s="663"/>
      <c r="X899" s="663"/>
      <c r="Y899" s="663"/>
      <c r="Z899" s="663"/>
      <c r="AA899" s="663"/>
      <c r="AB899" s="663"/>
      <c r="AC899" s="663"/>
      <c r="AD899" s="663"/>
    </row>
    <row r="900" spans="1:30" ht="15.75" customHeight="1" x14ac:dyDescent="0.2">
      <c r="A900" s="663"/>
      <c r="B900" s="663"/>
      <c r="C900" s="663"/>
      <c r="D900" s="663"/>
      <c r="E900" s="663"/>
      <c r="F900" s="663"/>
      <c r="G900" s="663"/>
      <c r="H900" s="663"/>
      <c r="I900" s="663"/>
      <c r="J900" s="663"/>
      <c r="K900" s="663"/>
      <c r="L900" s="663"/>
      <c r="M900" s="663"/>
      <c r="N900" s="663"/>
      <c r="O900" s="663"/>
      <c r="P900" s="663"/>
      <c r="Q900" s="663"/>
      <c r="R900" s="663"/>
      <c r="S900" s="663"/>
      <c r="T900" s="663"/>
      <c r="U900" s="663"/>
      <c r="V900" s="663"/>
      <c r="W900" s="663"/>
      <c r="X900" s="663"/>
      <c r="Y900" s="663"/>
      <c r="Z900" s="663"/>
      <c r="AA900" s="663"/>
      <c r="AB900" s="663"/>
      <c r="AC900" s="663"/>
      <c r="AD900" s="663"/>
    </row>
    <row r="901" spans="1:30" ht="15.75" customHeight="1" x14ac:dyDescent="0.2">
      <c r="A901" s="663"/>
      <c r="B901" s="663"/>
      <c r="C901" s="663"/>
      <c r="D901" s="663"/>
      <c r="E901" s="663"/>
      <c r="F901" s="663"/>
      <c r="G901" s="663"/>
      <c r="H901" s="663"/>
      <c r="I901" s="663"/>
      <c r="J901" s="663"/>
      <c r="K901" s="663"/>
      <c r="L901" s="663"/>
      <c r="M901" s="663"/>
      <c r="N901" s="663"/>
      <c r="O901" s="663"/>
      <c r="P901" s="663"/>
      <c r="Q901" s="663"/>
      <c r="R901" s="663"/>
      <c r="S901" s="663"/>
      <c r="T901" s="663"/>
      <c r="U901" s="663"/>
      <c r="V901" s="663"/>
      <c r="W901" s="663"/>
      <c r="X901" s="663"/>
      <c r="Y901" s="663"/>
      <c r="Z901" s="663"/>
      <c r="AA901" s="663"/>
      <c r="AB901" s="663"/>
      <c r="AC901" s="663"/>
      <c r="AD901" s="663"/>
    </row>
    <row r="902" spans="1:30" ht="15.75" customHeight="1" x14ac:dyDescent="0.2">
      <c r="A902" s="663"/>
      <c r="B902" s="663"/>
      <c r="C902" s="663"/>
      <c r="D902" s="663"/>
      <c r="E902" s="663"/>
      <c r="F902" s="663"/>
      <c r="G902" s="663"/>
      <c r="H902" s="663"/>
      <c r="I902" s="663"/>
      <c r="J902" s="663"/>
      <c r="K902" s="663"/>
      <c r="L902" s="663"/>
      <c r="M902" s="663"/>
      <c r="N902" s="663"/>
      <c r="O902" s="663"/>
      <c r="P902" s="663"/>
      <c r="Q902" s="663"/>
      <c r="R902" s="663"/>
      <c r="S902" s="663"/>
      <c r="T902" s="663"/>
      <c r="U902" s="663"/>
      <c r="V902" s="663"/>
      <c r="W902" s="663"/>
      <c r="X902" s="663"/>
      <c r="Y902" s="663"/>
      <c r="Z902" s="663"/>
      <c r="AA902" s="663"/>
      <c r="AB902" s="663"/>
      <c r="AC902" s="663"/>
      <c r="AD902" s="663"/>
    </row>
    <row r="903" spans="1:30" ht="15.75" customHeight="1" x14ac:dyDescent="0.2">
      <c r="A903" s="663"/>
      <c r="B903" s="663"/>
      <c r="C903" s="663"/>
      <c r="D903" s="663"/>
      <c r="E903" s="663"/>
      <c r="F903" s="663"/>
      <c r="G903" s="663"/>
      <c r="H903" s="663"/>
      <c r="I903" s="663"/>
      <c r="J903" s="663"/>
      <c r="K903" s="663"/>
      <c r="L903" s="663"/>
      <c r="M903" s="663"/>
      <c r="N903" s="663"/>
      <c r="O903" s="663"/>
      <c r="P903" s="663"/>
      <c r="Q903" s="663"/>
      <c r="R903" s="663"/>
      <c r="S903" s="663"/>
      <c r="T903" s="663"/>
      <c r="U903" s="663"/>
      <c r="V903" s="663"/>
      <c r="W903" s="663"/>
      <c r="X903" s="663"/>
      <c r="Y903" s="663"/>
      <c r="Z903" s="663"/>
      <c r="AA903" s="663"/>
      <c r="AB903" s="663"/>
      <c r="AC903" s="663"/>
      <c r="AD903" s="663"/>
    </row>
    <row r="904" spans="1:30" ht="15.75" customHeight="1" x14ac:dyDescent="0.2">
      <c r="A904" s="663"/>
      <c r="B904" s="663"/>
      <c r="C904" s="663"/>
      <c r="D904" s="663"/>
      <c r="E904" s="663"/>
      <c r="F904" s="663"/>
      <c r="G904" s="663"/>
      <c r="H904" s="663"/>
      <c r="I904" s="663"/>
      <c r="J904" s="663"/>
      <c r="K904" s="663"/>
      <c r="L904" s="663"/>
      <c r="M904" s="663"/>
      <c r="N904" s="663"/>
      <c r="O904" s="663"/>
      <c r="P904" s="663"/>
      <c r="Q904" s="663"/>
      <c r="R904" s="663"/>
      <c r="S904" s="663"/>
      <c r="T904" s="663"/>
      <c r="U904" s="663"/>
      <c r="V904" s="663"/>
      <c r="W904" s="663"/>
      <c r="X904" s="663"/>
      <c r="Y904" s="663"/>
      <c r="Z904" s="663"/>
      <c r="AA904" s="663"/>
      <c r="AB904" s="663"/>
      <c r="AC904" s="663"/>
      <c r="AD904" s="663"/>
    </row>
    <row r="905" spans="1:30" ht="15.75" customHeight="1" x14ac:dyDescent="0.2">
      <c r="A905" s="663"/>
      <c r="B905" s="663"/>
      <c r="C905" s="663"/>
      <c r="D905" s="663"/>
      <c r="E905" s="663"/>
      <c r="F905" s="663"/>
      <c r="G905" s="663"/>
      <c r="H905" s="663"/>
      <c r="I905" s="663"/>
      <c r="J905" s="663"/>
      <c r="K905" s="663"/>
      <c r="L905" s="663"/>
      <c r="M905" s="663"/>
      <c r="N905" s="663"/>
      <c r="O905" s="663"/>
      <c r="P905" s="663"/>
      <c r="Q905" s="663"/>
      <c r="R905" s="663"/>
      <c r="S905" s="663"/>
      <c r="T905" s="663"/>
      <c r="U905" s="663"/>
      <c r="V905" s="663"/>
      <c r="W905" s="663"/>
      <c r="X905" s="663"/>
      <c r="Y905" s="663"/>
      <c r="Z905" s="663"/>
      <c r="AA905" s="663"/>
      <c r="AB905" s="663"/>
      <c r="AC905" s="663"/>
      <c r="AD905" s="663"/>
    </row>
    <row r="906" spans="1:30" ht="15.75" customHeight="1" x14ac:dyDescent="0.2">
      <c r="A906" s="663"/>
      <c r="B906" s="663"/>
      <c r="C906" s="663"/>
      <c r="D906" s="663"/>
      <c r="E906" s="663"/>
      <c r="F906" s="663"/>
      <c r="G906" s="663"/>
      <c r="H906" s="663"/>
      <c r="I906" s="663"/>
      <c r="J906" s="663"/>
      <c r="K906" s="663"/>
      <c r="L906" s="663"/>
      <c r="M906" s="663"/>
      <c r="N906" s="663"/>
      <c r="O906" s="663"/>
      <c r="P906" s="663"/>
      <c r="Q906" s="663"/>
      <c r="R906" s="663"/>
      <c r="S906" s="663"/>
      <c r="T906" s="663"/>
      <c r="U906" s="663"/>
      <c r="V906" s="663"/>
      <c r="W906" s="663"/>
      <c r="X906" s="663"/>
      <c r="Y906" s="663"/>
      <c r="Z906" s="663"/>
      <c r="AA906" s="663"/>
      <c r="AB906" s="663"/>
      <c r="AC906" s="663"/>
      <c r="AD906" s="663"/>
    </row>
    <row r="907" spans="1:30" ht="15.75" customHeight="1" x14ac:dyDescent="0.2">
      <c r="A907" s="663"/>
      <c r="B907" s="663"/>
      <c r="C907" s="663"/>
      <c r="D907" s="663"/>
      <c r="E907" s="663"/>
      <c r="F907" s="663"/>
      <c r="G907" s="663"/>
      <c r="H907" s="663"/>
      <c r="I907" s="663"/>
      <c r="J907" s="663"/>
      <c r="K907" s="663"/>
      <c r="L907" s="663"/>
      <c r="M907" s="663"/>
      <c r="N907" s="663"/>
      <c r="O907" s="663"/>
      <c r="P907" s="663"/>
      <c r="Q907" s="663"/>
      <c r="R907" s="663"/>
      <c r="S907" s="663"/>
      <c r="T907" s="663"/>
      <c r="U907" s="663"/>
      <c r="V907" s="663"/>
      <c r="W907" s="663"/>
      <c r="X907" s="663"/>
      <c r="Y907" s="663"/>
      <c r="Z907" s="663"/>
      <c r="AA907" s="663"/>
      <c r="AB907" s="663"/>
      <c r="AC907" s="663"/>
      <c r="AD907" s="663"/>
    </row>
    <row r="908" spans="1:30" ht="15.75" customHeight="1" x14ac:dyDescent="0.2">
      <c r="A908" s="663"/>
      <c r="B908" s="663"/>
      <c r="C908" s="663"/>
      <c r="D908" s="663"/>
      <c r="E908" s="663"/>
      <c r="F908" s="663"/>
      <c r="G908" s="663"/>
      <c r="H908" s="663"/>
      <c r="I908" s="663"/>
      <c r="J908" s="663"/>
      <c r="K908" s="663"/>
      <c r="L908" s="663"/>
      <c r="M908" s="663"/>
      <c r="N908" s="663"/>
      <c r="O908" s="663"/>
      <c r="P908" s="663"/>
      <c r="Q908" s="663"/>
      <c r="R908" s="663"/>
      <c r="S908" s="663"/>
      <c r="T908" s="663"/>
      <c r="U908" s="663"/>
      <c r="V908" s="663"/>
      <c r="W908" s="663"/>
      <c r="X908" s="663"/>
      <c r="Y908" s="663"/>
      <c r="Z908" s="663"/>
      <c r="AA908" s="663"/>
      <c r="AB908" s="663"/>
      <c r="AC908" s="663"/>
      <c r="AD908" s="663"/>
    </row>
    <row r="909" spans="1:30" ht="15.75" customHeight="1" x14ac:dyDescent="0.2">
      <c r="A909" s="663"/>
      <c r="B909" s="663"/>
      <c r="C909" s="663"/>
      <c r="D909" s="663"/>
      <c r="E909" s="663"/>
      <c r="F909" s="663"/>
      <c r="G909" s="663"/>
      <c r="H909" s="663"/>
      <c r="I909" s="663"/>
      <c r="J909" s="663"/>
      <c r="K909" s="663"/>
      <c r="L909" s="663"/>
      <c r="M909" s="663"/>
      <c r="N909" s="663"/>
      <c r="O909" s="663"/>
      <c r="P909" s="663"/>
      <c r="Q909" s="663"/>
      <c r="R909" s="663"/>
      <c r="S909" s="663"/>
      <c r="T909" s="663"/>
      <c r="U909" s="663"/>
      <c r="V909" s="663"/>
      <c r="W909" s="663"/>
      <c r="X909" s="663"/>
      <c r="Y909" s="663"/>
      <c r="Z909" s="663"/>
      <c r="AA909" s="663"/>
      <c r="AB909" s="663"/>
      <c r="AC909" s="663"/>
      <c r="AD909" s="663"/>
    </row>
    <row r="910" spans="1:30" ht="15.75" customHeight="1" x14ac:dyDescent="0.2">
      <c r="A910" s="663"/>
      <c r="B910" s="663"/>
      <c r="C910" s="663"/>
      <c r="D910" s="663"/>
      <c r="E910" s="663"/>
      <c r="F910" s="663"/>
      <c r="G910" s="663"/>
      <c r="H910" s="663"/>
      <c r="I910" s="663"/>
      <c r="J910" s="663"/>
      <c r="K910" s="663"/>
      <c r="L910" s="663"/>
      <c r="M910" s="663"/>
      <c r="N910" s="663"/>
      <c r="O910" s="663"/>
      <c r="P910" s="663"/>
      <c r="Q910" s="663"/>
      <c r="R910" s="663"/>
      <c r="S910" s="663"/>
      <c r="T910" s="663"/>
      <c r="U910" s="663"/>
      <c r="V910" s="663"/>
      <c r="W910" s="663"/>
      <c r="X910" s="663"/>
      <c r="Y910" s="663"/>
      <c r="Z910" s="663"/>
      <c r="AA910" s="663"/>
      <c r="AB910" s="663"/>
      <c r="AC910" s="663"/>
      <c r="AD910" s="663"/>
    </row>
    <row r="911" spans="1:30" ht="15.75" customHeight="1" x14ac:dyDescent="0.2">
      <c r="A911" s="663"/>
      <c r="B911" s="663"/>
      <c r="C911" s="663"/>
      <c r="D911" s="663"/>
      <c r="E911" s="663"/>
      <c r="F911" s="663"/>
      <c r="G911" s="663"/>
      <c r="H911" s="663"/>
      <c r="I911" s="663"/>
      <c r="J911" s="663"/>
      <c r="K911" s="663"/>
      <c r="L911" s="663"/>
      <c r="M911" s="663"/>
      <c r="N911" s="663"/>
      <c r="O911" s="663"/>
      <c r="P911" s="663"/>
      <c r="Q911" s="663"/>
      <c r="R911" s="663"/>
      <c r="S911" s="663"/>
      <c r="T911" s="663"/>
      <c r="U911" s="663"/>
      <c r="V911" s="663"/>
      <c r="W911" s="663"/>
      <c r="X911" s="663"/>
      <c r="Y911" s="663"/>
      <c r="Z911" s="663"/>
      <c r="AA911" s="663"/>
      <c r="AB911" s="663"/>
      <c r="AC911" s="663"/>
      <c r="AD911" s="663"/>
    </row>
    <row r="912" spans="1:30" ht="15.75" customHeight="1" x14ac:dyDescent="0.2">
      <c r="A912" s="663"/>
      <c r="B912" s="663"/>
      <c r="C912" s="663"/>
      <c r="D912" s="663"/>
      <c r="E912" s="663"/>
      <c r="F912" s="663"/>
      <c r="G912" s="663"/>
      <c r="H912" s="663"/>
      <c r="I912" s="663"/>
      <c r="J912" s="663"/>
      <c r="K912" s="663"/>
      <c r="L912" s="663"/>
      <c r="M912" s="663"/>
      <c r="N912" s="663"/>
      <c r="O912" s="663"/>
      <c r="P912" s="663"/>
      <c r="Q912" s="663"/>
      <c r="R912" s="663"/>
      <c r="S912" s="663"/>
      <c r="T912" s="663"/>
      <c r="U912" s="663"/>
      <c r="V912" s="663"/>
      <c r="W912" s="663"/>
      <c r="X912" s="663"/>
      <c r="Y912" s="663"/>
      <c r="Z912" s="663"/>
      <c r="AA912" s="663"/>
      <c r="AB912" s="663"/>
      <c r="AC912" s="663"/>
      <c r="AD912" s="663"/>
    </row>
    <row r="913" spans="1:30" ht="15.75" customHeight="1" x14ac:dyDescent="0.2">
      <c r="A913" s="663"/>
      <c r="B913" s="663"/>
      <c r="C913" s="663"/>
      <c r="D913" s="663"/>
      <c r="E913" s="663"/>
      <c r="F913" s="663"/>
      <c r="G913" s="663"/>
      <c r="H913" s="663"/>
      <c r="I913" s="663"/>
      <c r="J913" s="663"/>
      <c r="K913" s="663"/>
      <c r="L913" s="663"/>
      <c r="M913" s="663"/>
      <c r="N913" s="663"/>
      <c r="O913" s="663"/>
      <c r="P913" s="663"/>
      <c r="Q913" s="663"/>
      <c r="R913" s="663"/>
      <c r="S913" s="663"/>
      <c r="T913" s="663"/>
      <c r="U913" s="663"/>
      <c r="V913" s="663"/>
      <c r="W913" s="663"/>
      <c r="X913" s="663"/>
      <c r="Y913" s="663"/>
      <c r="Z913" s="663"/>
      <c r="AA913" s="663"/>
      <c r="AB913" s="663"/>
      <c r="AC913" s="663"/>
      <c r="AD913" s="663"/>
    </row>
    <row r="914" spans="1:30" ht="15.75" customHeight="1" x14ac:dyDescent="0.2">
      <c r="A914" s="663"/>
      <c r="B914" s="663"/>
      <c r="C914" s="663"/>
      <c r="D914" s="663"/>
      <c r="E914" s="663"/>
      <c r="F914" s="663"/>
      <c r="G914" s="663"/>
      <c r="H914" s="663"/>
      <c r="I914" s="663"/>
      <c r="J914" s="663"/>
      <c r="K914" s="663"/>
      <c r="L914" s="663"/>
      <c r="M914" s="663"/>
      <c r="N914" s="663"/>
      <c r="O914" s="663"/>
      <c r="P914" s="663"/>
      <c r="Q914" s="663"/>
      <c r="R914" s="663"/>
      <c r="S914" s="663"/>
      <c r="T914" s="663"/>
      <c r="U914" s="663"/>
      <c r="V914" s="663"/>
      <c r="W914" s="663"/>
      <c r="X914" s="663"/>
      <c r="Y914" s="663"/>
      <c r="Z914" s="663"/>
      <c r="AA914" s="663"/>
      <c r="AB914" s="663"/>
      <c r="AC914" s="663"/>
      <c r="AD914" s="663"/>
    </row>
    <row r="915" spans="1:30" ht="15.75" customHeight="1" x14ac:dyDescent="0.2">
      <c r="A915" s="663"/>
      <c r="B915" s="663"/>
      <c r="C915" s="663"/>
      <c r="D915" s="663"/>
      <c r="E915" s="663"/>
      <c r="F915" s="663"/>
      <c r="G915" s="663"/>
      <c r="H915" s="663"/>
      <c r="I915" s="663"/>
      <c r="J915" s="663"/>
      <c r="K915" s="663"/>
      <c r="L915" s="663"/>
      <c r="M915" s="663"/>
      <c r="N915" s="663"/>
      <c r="O915" s="663"/>
      <c r="P915" s="663"/>
      <c r="Q915" s="663"/>
      <c r="R915" s="663"/>
      <c r="S915" s="663"/>
      <c r="T915" s="663"/>
      <c r="U915" s="663"/>
      <c r="V915" s="663"/>
      <c r="W915" s="663"/>
      <c r="X915" s="663"/>
      <c r="Y915" s="663"/>
      <c r="Z915" s="663"/>
      <c r="AA915" s="663"/>
      <c r="AB915" s="663"/>
      <c r="AC915" s="663"/>
      <c r="AD915" s="663"/>
    </row>
    <row r="916" spans="1:30" ht="15.75" customHeight="1" x14ac:dyDescent="0.2">
      <c r="A916" s="663"/>
      <c r="B916" s="663"/>
      <c r="C916" s="663"/>
      <c r="D916" s="663"/>
      <c r="E916" s="663"/>
      <c r="F916" s="663"/>
      <c r="G916" s="663"/>
      <c r="H916" s="663"/>
      <c r="I916" s="663"/>
      <c r="J916" s="663"/>
      <c r="K916" s="663"/>
      <c r="L916" s="663"/>
      <c r="M916" s="663"/>
      <c r="N916" s="663"/>
      <c r="O916" s="663"/>
      <c r="P916" s="663"/>
      <c r="Q916" s="663"/>
      <c r="R916" s="663"/>
      <c r="S916" s="663"/>
      <c r="T916" s="663"/>
      <c r="U916" s="663"/>
      <c r="V916" s="663"/>
      <c r="W916" s="663"/>
      <c r="X916" s="663"/>
      <c r="Y916" s="663"/>
      <c r="Z916" s="663"/>
      <c r="AA916" s="663"/>
      <c r="AB916" s="663"/>
      <c r="AC916" s="663"/>
      <c r="AD916" s="663"/>
    </row>
    <row r="917" spans="1:30" ht="15.75" customHeight="1" x14ac:dyDescent="0.2">
      <c r="A917" s="663"/>
      <c r="B917" s="663"/>
      <c r="C917" s="663"/>
      <c r="D917" s="663"/>
      <c r="E917" s="663"/>
      <c r="F917" s="663"/>
      <c r="G917" s="663"/>
      <c r="H917" s="663"/>
      <c r="I917" s="663"/>
      <c r="J917" s="663"/>
      <c r="K917" s="663"/>
      <c r="L917" s="663"/>
      <c r="M917" s="663"/>
      <c r="N917" s="663"/>
      <c r="O917" s="663"/>
      <c r="P917" s="663"/>
      <c r="Q917" s="663"/>
      <c r="R917" s="663"/>
      <c r="S917" s="663"/>
      <c r="T917" s="663"/>
      <c r="U917" s="663"/>
      <c r="V917" s="663"/>
      <c r="W917" s="663"/>
      <c r="X917" s="663"/>
      <c r="Y917" s="663"/>
      <c r="Z917" s="663"/>
      <c r="AA917" s="663"/>
      <c r="AB917" s="663"/>
      <c r="AC917" s="663"/>
      <c r="AD917" s="663"/>
    </row>
    <row r="918" spans="1:30" ht="15.75" customHeight="1" x14ac:dyDescent="0.2">
      <c r="A918" s="663"/>
      <c r="B918" s="663"/>
      <c r="C918" s="663"/>
      <c r="D918" s="663"/>
      <c r="E918" s="663"/>
      <c r="F918" s="663"/>
      <c r="G918" s="663"/>
      <c r="H918" s="663"/>
      <c r="I918" s="663"/>
      <c r="J918" s="663"/>
      <c r="K918" s="663"/>
      <c r="L918" s="663"/>
      <c r="M918" s="663"/>
      <c r="N918" s="663"/>
      <c r="O918" s="663"/>
      <c r="P918" s="663"/>
      <c r="Q918" s="663"/>
      <c r="R918" s="663"/>
      <c r="S918" s="663"/>
      <c r="T918" s="663"/>
      <c r="U918" s="663"/>
      <c r="V918" s="663"/>
      <c r="W918" s="663"/>
      <c r="X918" s="663"/>
      <c r="Y918" s="663"/>
      <c r="Z918" s="663"/>
      <c r="AA918" s="663"/>
      <c r="AB918" s="663"/>
      <c r="AC918" s="663"/>
      <c r="AD918" s="663"/>
    </row>
    <row r="919" spans="1:30" ht="15.75" customHeight="1" x14ac:dyDescent="0.2">
      <c r="A919" s="663"/>
      <c r="B919" s="663"/>
      <c r="C919" s="663"/>
      <c r="D919" s="663"/>
      <c r="E919" s="663"/>
      <c r="F919" s="663"/>
      <c r="G919" s="663"/>
      <c r="H919" s="663"/>
      <c r="I919" s="663"/>
      <c r="J919" s="663"/>
      <c r="K919" s="663"/>
      <c r="L919" s="663"/>
      <c r="M919" s="663"/>
      <c r="N919" s="663"/>
      <c r="O919" s="663"/>
      <c r="P919" s="663"/>
      <c r="Q919" s="663"/>
      <c r="R919" s="663"/>
      <c r="S919" s="663"/>
      <c r="T919" s="663"/>
      <c r="U919" s="663"/>
      <c r="V919" s="663"/>
      <c r="W919" s="663"/>
      <c r="X919" s="663"/>
      <c r="Y919" s="663"/>
      <c r="Z919" s="663"/>
      <c r="AA919" s="663"/>
      <c r="AB919" s="663"/>
      <c r="AC919" s="663"/>
      <c r="AD919" s="663"/>
    </row>
    <row r="920" spans="1:30" ht="15.75" customHeight="1" x14ac:dyDescent="0.2">
      <c r="A920" s="663"/>
      <c r="B920" s="663"/>
      <c r="C920" s="663"/>
      <c r="D920" s="663"/>
      <c r="E920" s="663"/>
      <c r="F920" s="663"/>
      <c r="G920" s="663"/>
      <c r="H920" s="663"/>
      <c r="I920" s="663"/>
      <c r="J920" s="663"/>
      <c r="K920" s="663"/>
      <c r="L920" s="663"/>
      <c r="M920" s="663"/>
      <c r="N920" s="663"/>
      <c r="O920" s="663"/>
      <c r="P920" s="663"/>
      <c r="Q920" s="663"/>
      <c r="R920" s="663"/>
      <c r="S920" s="663"/>
      <c r="T920" s="663"/>
      <c r="U920" s="663"/>
      <c r="V920" s="663"/>
      <c r="W920" s="663"/>
      <c r="X920" s="663"/>
      <c r="Y920" s="663"/>
      <c r="Z920" s="663"/>
      <c r="AA920" s="663"/>
      <c r="AB920" s="663"/>
      <c r="AC920" s="663"/>
      <c r="AD920" s="663"/>
    </row>
    <row r="921" spans="1:30" ht="15.75" customHeight="1" x14ac:dyDescent="0.2">
      <c r="A921" s="663"/>
      <c r="B921" s="663"/>
      <c r="C921" s="663"/>
      <c r="D921" s="663"/>
      <c r="E921" s="663"/>
      <c r="F921" s="663"/>
      <c r="G921" s="663"/>
      <c r="H921" s="663"/>
      <c r="I921" s="663"/>
      <c r="J921" s="663"/>
      <c r="K921" s="663"/>
      <c r="L921" s="663"/>
      <c r="M921" s="663"/>
      <c r="N921" s="663"/>
      <c r="O921" s="663"/>
      <c r="P921" s="663"/>
      <c r="Q921" s="663"/>
      <c r="R921" s="663"/>
      <c r="S921" s="663"/>
      <c r="T921" s="663"/>
      <c r="U921" s="663"/>
      <c r="V921" s="663"/>
      <c r="W921" s="663"/>
      <c r="X921" s="663"/>
      <c r="Y921" s="663"/>
      <c r="Z921" s="663"/>
      <c r="AA921" s="663"/>
      <c r="AB921" s="663"/>
      <c r="AC921" s="663"/>
      <c r="AD921" s="663"/>
    </row>
    <row r="922" spans="1:30" ht="15.75" customHeight="1" x14ac:dyDescent="0.2">
      <c r="A922" s="663"/>
      <c r="B922" s="663"/>
      <c r="C922" s="663"/>
      <c r="D922" s="663"/>
      <c r="E922" s="663"/>
      <c r="F922" s="663"/>
      <c r="G922" s="663"/>
      <c r="H922" s="663"/>
      <c r="I922" s="663"/>
      <c r="J922" s="663"/>
      <c r="K922" s="663"/>
      <c r="L922" s="663"/>
      <c r="M922" s="663"/>
      <c r="N922" s="663"/>
      <c r="O922" s="663"/>
      <c r="P922" s="663"/>
      <c r="Q922" s="663"/>
      <c r="R922" s="663"/>
      <c r="S922" s="663"/>
      <c r="T922" s="663"/>
      <c r="U922" s="663"/>
      <c r="V922" s="663"/>
      <c r="W922" s="663"/>
      <c r="X922" s="663"/>
      <c r="Y922" s="663"/>
      <c r="Z922" s="663"/>
      <c r="AA922" s="663"/>
      <c r="AB922" s="663"/>
      <c r="AC922" s="663"/>
      <c r="AD922" s="663"/>
    </row>
    <row r="923" spans="1:30" ht="15.75" customHeight="1" x14ac:dyDescent="0.2">
      <c r="A923" s="663"/>
      <c r="B923" s="663"/>
      <c r="C923" s="663"/>
      <c r="D923" s="663"/>
      <c r="E923" s="663"/>
      <c r="F923" s="663"/>
      <c r="G923" s="663"/>
      <c r="H923" s="663"/>
      <c r="I923" s="663"/>
      <c r="J923" s="663"/>
      <c r="K923" s="663"/>
      <c r="L923" s="663"/>
      <c r="M923" s="663"/>
      <c r="N923" s="663"/>
      <c r="O923" s="663"/>
      <c r="P923" s="663"/>
      <c r="Q923" s="663"/>
      <c r="R923" s="663"/>
      <c r="S923" s="663"/>
      <c r="T923" s="663"/>
      <c r="U923" s="663"/>
      <c r="V923" s="663"/>
      <c r="W923" s="663"/>
      <c r="X923" s="663"/>
      <c r="Y923" s="663"/>
      <c r="Z923" s="663"/>
      <c r="AA923" s="663"/>
      <c r="AB923" s="663"/>
      <c r="AC923" s="663"/>
      <c r="AD923" s="663"/>
    </row>
    <row r="924" spans="1:30" ht="15.75" customHeight="1" x14ac:dyDescent="0.2">
      <c r="A924" s="663"/>
      <c r="B924" s="663"/>
      <c r="C924" s="663"/>
      <c r="D924" s="663"/>
      <c r="E924" s="663"/>
      <c r="F924" s="663"/>
      <c r="G924" s="663"/>
      <c r="H924" s="663"/>
      <c r="I924" s="663"/>
      <c r="J924" s="663"/>
      <c r="K924" s="663"/>
      <c r="L924" s="663"/>
      <c r="M924" s="663"/>
      <c r="N924" s="663"/>
      <c r="O924" s="663"/>
      <c r="P924" s="663"/>
      <c r="Q924" s="663"/>
      <c r="R924" s="663"/>
      <c r="S924" s="663"/>
      <c r="T924" s="663"/>
      <c r="U924" s="663"/>
      <c r="V924" s="663"/>
      <c r="W924" s="663"/>
      <c r="X924" s="663"/>
      <c r="Y924" s="663"/>
      <c r="Z924" s="663"/>
      <c r="AA924" s="663"/>
      <c r="AB924" s="663"/>
      <c r="AC924" s="663"/>
      <c r="AD924" s="663"/>
    </row>
    <row r="925" spans="1:30" ht="15.75" customHeight="1" x14ac:dyDescent="0.2">
      <c r="A925" s="663"/>
      <c r="B925" s="663"/>
      <c r="C925" s="663"/>
      <c r="D925" s="663"/>
      <c r="E925" s="663"/>
      <c r="F925" s="663"/>
      <c r="G925" s="663"/>
      <c r="H925" s="663"/>
      <c r="I925" s="663"/>
      <c r="J925" s="663"/>
      <c r="K925" s="663"/>
      <c r="L925" s="663"/>
      <c r="M925" s="663"/>
      <c r="N925" s="663"/>
      <c r="O925" s="663"/>
      <c r="P925" s="663"/>
      <c r="Q925" s="663"/>
      <c r="R925" s="663"/>
      <c r="S925" s="663"/>
      <c r="T925" s="663"/>
      <c r="U925" s="663"/>
      <c r="V925" s="663"/>
      <c r="W925" s="663"/>
      <c r="X925" s="663"/>
      <c r="Y925" s="663"/>
      <c r="Z925" s="663"/>
      <c r="AA925" s="663"/>
      <c r="AB925" s="663"/>
      <c r="AC925" s="663"/>
      <c r="AD925" s="663"/>
    </row>
    <row r="926" spans="1:30" ht="15.75" customHeight="1" x14ac:dyDescent="0.2">
      <c r="A926" s="663"/>
      <c r="B926" s="663"/>
      <c r="C926" s="663"/>
      <c r="D926" s="663"/>
      <c r="E926" s="663"/>
      <c r="F926" s="663"/>
      <c r="G926" s="663"/>
      <c r="H926" s="663"/>
      <c r="I926" s="663"/>
      <c r="J926" s="663"/>
      <c r="K926" s="663"/>
      <c r="L926" s="663"/>
      <c r="M926" s="663"/>
      <c r="N926" s="663"/>
      <c r="O926" s="663"/>
      <c r="P926" s="663"/>
      <c r="Q926" s="663"/>
      <c r="R926" s="663"/>
      <c r="S926" s="663"/>
      <c r="T926" s="663"/>
      <c r="U926" s="663"/>
      <c r="V926" s="663"/>
      <c r="W926" s="663"/>
      <c r="X926" s="663"/>
      <c r="Y926" s="663"/>
      <c r="Z926" s="663"/>
      <c r="AA926" s="663"/>
      <c r="AB926" s="663"/>
      <c r="AC926" s="663"/>
      <c r="AD926" s="663"/>
    </row>
    <row r="927" spans="1:30" ht="15.75" customHeight="1" x14ac:dyDescent="0.2">
      <c r="A927" s="663"/>
      <c r="B927" s="663"/>
      <c r="C927" s="663"/>
      <c r="D927" s="663"/>
      <c r="E927" s="663"/>
      <c r="F927" s="663"/>
      <c r="G927" s="663"/>
      <c r="H927" s="663"/>
      <c r="I927" s="663"/>
      <c r="J927" s="663"/>
      <c r="K927" s="663"/>
      <c r="L927" s="663"/>
      <c r="M927" s="663"/>
      <c r="N927" s="663"/>
      <c r="O927" s="663"/>
      <c r="P927" s="663"/>
      <c r="Q927" s="663"/>
      <c r="R927" s="663"/>
      <c r="S927" s="663"/>
      <c r="T927" s="663"/>
      <c r="U927" s="663"/>
      <c r="V927" s="663"/>
      <c r="W927" s="663"/>
      <c r="X927" s="663"/>
      <c r="Y927" s="663"/>
      <c r="Z927" s="663"/>
      <c r="AA927" s="663"/>
      <c r="AB927" s="663"/>
      <c r="AC927" s="663"/>
      <c r="AD927" s="663"/>
    </row>
    <row r="928" spans="1:30" ht="15.75" customHeight="1" x14ac:dyDescent="0.2">
      <c r="A928" s="663"/>
      <c r="B928" s="663"/>
      <c r="C928" s="663"/>
      <c r="D928" s="663"/>
      <c r="E928" s="663"/>
      <c r="F928" s="663"/>
      <c r="G928" s="663"/>
      <c r="H928" s="663"/>
      <c r="I928" s="663"/>
      <c r="J928" s="663"/>
      <c r="K928" s="663"/>
      <c r="L928" s="663"/>
      <c r="M928" s="663"/>
      <c r="N928" s="663"/>
      <c r="O928" s="663"/>
      <c r="P928" s="663"/>
      <c r="Q928" s="663"/>
      <c r="R928" s="663"/>
      <c r="S928" s="663"/>
      <c r="T928" s="663"/>
      <c r="U928" s="663"/>
      <c r="V928" s="663"/>
      <c r="W928" s="663"/>
      <c r="X928" s="663"/>
      <c r="Y928" s="663"/>
      <c r="Z928" s="663"/>
      <c r="AA928" s="663"/>
      <c r="AB928" s="663"/>
      <c r="AC928" s="663"/>
      <c r="AD928" s="663"/>
    </row>
    <row r="929" spans="1:30" ht="15.75" customHeight="1" x14ac:dyDescent="0.2">
      <c r="A929" s="663"/>
      <c r="B929" s="663"/>
      <c r="C929" s="663"/>
      <c r="D929" s="663"/>
      <c r="E929" s="663"/>
      <c r="F929" s="663"/>
      <c r="G929" s="663"/>
      <c r="H929" s="663"/>
      <c r="I929" s="663"/>
      <c r="J929" s="663"/>
      <c r="K929" s="663"/>
      <c r="L929" s="663"/>
      <c r="M929" s="663"/>
      <c r="N929" s="663"/>
      <c r="O929" s="663"/>
      <c r="P929" s="663"/>
      <c r="Q929" s="663"/>
      <c r="R929" s="663"/>
      <c r="S929" s="663"/>
      <c r="T929" s="663"/>
      <c r="U929" s="663"/>
      <c r="V929" s="663"/>
      <c r="W929" s="663"/>
      <c r="X929" s="663"/>
      <c r="Y929" s="663"/>
      <c r="Z929" s="663"/>
      <c r="AA929" s="663"/>
      <c r="AB929" s="663"/>
      <c r="AC929" s="663"/>
      <c r="AD929" s="663"/>
    </row>
    <row r="930" spans="1:30" ht="15.75" customHeight="1" x14ac:dyDescent="0.2">
      <c r="A930" s="663"/>
      <c r="B930" s="663"/>
      <c r="C930" s="663"/>
      <c r="D930" s="663"/>
      <c r="E930" s="663"/>
      <c r="F930" s="663"/>
      <c r="G930" s="663"/>
      <c r="H930" s="663"/>
      <c r="I930" s="663"/>
      <c r="J930" s="663"/>
      <c r="K930" s="663"/>
      <c r="L930" s="663"/>
      <c r="M930" s="663"/>
      <c r="N930" s="663"/>
      <c r="O930" s="663"/>
      <c r="P930" s="663"/>
      <c r="Q930" s="663"/>
      <c r="R930" s="663"/>
      <c r="S930" s="663"/>
      <c r="T930" s="663"/>
      <c r="U930" s="663"/>
      <c r="V930" s="663"/>
      <c r="W930" s="663"/>
      <c r="X930" s="663"/>
      <c r="Y930" s="663"/>
      <c r="Z930" s="663"/>
      <c r="AA930" s="663"/>
      <c r="AB930" s="663"/>
      <c r="AC930" s="663"/>
      <c r="AD930" s="663"/>
    </row>
    <row r="931" spans="1:30" ht="15.75" customHeight="1" x14ac:dyDescent="0.2">
      <c r="A931" s="663"/>
      <c r="B931" s="663"/>
      <c r="C931" s="663"/>
      <c r="D931" s="663"/>
      <c r="E931" s="663"/>
      <c r="F931" s="663"/>
      <c r="G931" s="663"/>
      <c r="H931" s="663"/>
      <c r="I931" s="663"/>
      <c r="J931" s="663"/>
      <c r="K931" s="663"/>
      <c r="L931" s="663"/>
      <c r="M931" s="663"/>
      <c r="N931" s="663"/>
      <c r="O931" s="663"/>
      <c r="P931" s="663"/>
      <c r="Q931" s="663"/>
      <c r="R931" s="663"/>
      <c r="S931" s="663"/>
      <c r="T931" s="663"/>
      <c r="U931" s="663"/>
      <c r="V931" s="663"/>
      <c r="W931" s="663"/>
      <c r="X931" s="663"/>
      <c r="Y931" s="663"/>
      <c r="Z931" s="663"/>
      <c r="AA931" s="663"/>
      <c r="AB931" s="663"/>
      <c r="AC931" s="663"/>
      <c r="AD931" s="663"/>
    </row>
    <row r="932" spans="1:30" ht="15.75" customHeight="1" x14ac:dyDescent="0.2">
      <c r="A932" s="663"/>
      <c r="B932" s="663"/>
      <c r="C932" s="663"/>
      <c r="D932" s="663"/>
      <c r="E932" s="663"/>
      <c r="F932" s="663"/>
      <c r="G932" s="663"/>
      <c r="H932" s="663"/>
      <c r="I932" s="663"/>
      <c r="J932" s="663"/>
      <c r="K932" s="663"/>
      <c r="L932" s="663"/>
      <c r="M932" s="663"/>
      <c r="N932" s="663"/>
      <c r="O932" s="663"/>
      <c r="P932" s="663"/>
      <c r="Q932" s="663"/>
      <c r="R932" s="663"/>
      <c r="S932" s="663"/>
      <c r="T932" s="663"/>
      <c r="U932" s="663"/>
      <c r="V932" s="663"/>
      <c r="W932" s="663"/>
      <c r="X932" s="663"/>
      <c r="Y932" s="663"/>
      <c r="Z932" s="663"/>
      <c r="AA932" s="663"/>
      <c r="AB932" s="663"/>
      <c r="AC932" s="663"/>
      <c r="AD932" s="663"/>
    </row>
    <row r="933" spans="1:30" ht="15.75" customHeight="1" x14ac:dyDescent="0.2">
      <c r="A933" s="663"/>
      <c r="B933" s="663"/>
      <c r="C933" s="663"/>
      <c r="D933" s="663"/>
      <c r="E933" s="663"/>
      <c r="F933" s="663"/>
      <c r="G933" s="663"/>
      <c r="H933" s="663"/>
      <c r="I933" s="663"/>
      <c r="J933" s="663"/>
      <c r="K933" s="663"/>
      <c r="L933" s="663"/>
      <c r="M933" s="663"/>
      <c r="N933" s="663"/>
      <c r="O933" s="663"/>
      <c r="P933" s="663"/>
      <c r="Q933" s="663"/>
      <c r="R933" s="663"/>
      <c r="S933" s="663"/>
      <c r="T933" s="663"/>
      <c r="U933" s="663"/>
      <c r="V933" s="663"/>
      <c r="W933" s="663"/>
      <c r="X933" s="663"/>
      <c r="Y933" s="663"/>
      <c r="Z933" s="663"/>
      <c r="AA933" s="663"/>
      <c r="AB933" s="663"/>
      <c r="AC933" s="663"/>
      <c r="AD933" s="663"/>
    </row>
    <row r="934" spans="1:30" ht="15.75" customHeight="1" x14ac:dyDescent="0.2">
      <c r="A934" s="663"/>
      <c r="B934" s="663"/>
      <c r="C934" s="663"/>
      <c r="D934" s="663"/>
      <c r="E934" s="663"/>
      <c r="F934" s="663"/>
      <c r="G934" s="663"/>
      <c r="H934" s="663"/>
      <c r="I934" s="663"/>
      <c r="J934" s="663"/>
      <c r="K934" s="663"/>
      <c r="L934" s="663"/>
      <c r="M934" s="663"/>
      <c r="N934" s="663"/>
      <c r="O934" s="663"/>
      <c r="P934" s="663"/>
      <c r="Q934" s="663"/>
      <c r="R934" s="663"/>
      <c r="S934" s="663"/>
      <c r="T934" s="663"/>
      <c r="U934" s="663"/>
      <c r="V934" s="663"/>
      <c r="W934" s="663"/>
      <c r="X934" s="663"/>
      <c r="Y934" s="663"/>
      <c r="Z934" s="663"/>
      <c r="AA934" s="663"/>
      <c r="AB934" s="663"/>
      <c r="AC934" s="663"/>
      <c r="AD934" s="663"/>
    </row>
    <row r="935" spans="1:30" ht="15.75" customHeight="1" x14ac:dyDescent="0.2">
      <c r="A935" s="663"/>
      <c r="B935" s="663"/>
      <c r="C935" s="663"/>
      <c r="D935" s="663"/>
      <c r="E935" s="663"/>
      <c r="F935" s="663"/>
      <c r="G935" s="663"/>
      <c r="H935" s="663"/>
      <c r="I935" s="663"/>
      <c r="J935" s="663"/>
      <c r="K935" s="663"/>
      <c r="L935" s="663"/>
      <c r="M935" s="663"/>
      <c r="N935" s="663"/>
      <c r="O935" s="663"/>
      <c r="P935" s="663"/>
      <c r="Q935" s="663"/>
      <c r="R935" s="663"/>
      <c r="S935" s="663"/>
      <c r="T935" s="663"/>
      <c r="U935" s="663"/>
      <c r="V935" s="663"/>
      <c r="W935" s="663"/>
      <c r="X935" s="663"/>
      <c r="Y935" s="663"/>
      <c r="Z935" s="663"/>
      <c r="AA935" s="663"/>
      <c r="AB935" s="663"/>
      <c r="AC935" s="663"/>
      <c r="AD935" s="663"/>
    </row>
    <row r="936" spans="1:30" ht="15.75" customHeight="1" x14ac:dyDescent="0.2">
      <c r="A936" s="663"/>
      <c r="B936" s="663"/>
      <c r="C936" s="663"/>
      <c r="D936" s="663"/>
      <c r="E936" s="663"/>
      <c r="F936" s="663"/>
      <c r="G936" s="663"/>
      <c r="H936" s="663"/>
      <c r="I936" s="663"/>
      <c r="J936" s="663"/>
      <c r="K936" s="663"/>
      <c r="L936" s="663"/>
      <c r="M936" s="663"/>
      <c r="N936" s="663"/>
      <c r="O936" s="663"/>
      <c r="P936" s="663"/>
      <c r="Q936" s="663"/>
      <c r="R936" s="663"/>
      <c r="S936" s="663"/>
      <c r="T936" s="663"/>
      <c r="U936" s="663"/>
      <c r="V936" s="663"/>
      <c r="W936" s="663"/>
      <c r="X936" s="663"/>
      <c r="Y936" s="663"/>
      <c r="Z936" s="663"/>
      <c r="AA936" s="663"/>
      <c r="AB936" s="663"/>
      <c r="AC936" s="663"/>
      <c r="AD936" s="663"/>
    </row>
    <row r="937" spans="1:30" ht="15.75" customHeight="1" x14ac:dyDescent="0.2">
      <c r="A937" s="663"/>
      <c r="B937" s="663"/>
      <c r="C937" s="663"/>
      <c r="D937" s="663"/>
      <c r="E937" s="663"/>
      <c r="F937" s="663"/>
      <c r="G937" s="663"/>
      <c r="H937" s="663"/>
      <c r="I937" s="663"/>
      <c r="J937" s="663"/>
      <c r="K937" s="663"/>
      <c r="L937" s="663"/>
      <c r="M937" s="663"/>
      <c r="N937" s="663"/>
      <c r="O937" s="663"/>
      <c r="P937" s="663"/>
      <c r="Q937" s="663"/>
      <c r="R937" s="663"/>
      <c r="S937" s="663"/>
      <c r="T937" s="663"/>
      <c r="U937" s="663"/>
      <c r="V937" s="663"/>
      <c r="W937" s="663"/>
      <c r="X937" s="663"/>
      <c r="Y937" s="663"/>
      <c r="Z937" s="663"/>
      <c r="AA937" s="663"/>
      <c r="AB937" s="663"/>
      <c r="AC937" s="663"/>
      <c r="AD937" s="663"/>
    </row>
    <row r="938" spans="1:30" ht="15.75" customHeight="1" x14ac:dyDescent="0.2">
      <c r="A938" s="663"/>
      <c r="B938" s="663"/>
      <c r="C938" s="663"/>
      <c r="D938" s="663"/>
      <c r="E938" s="663"/>
      <c r="F938" s="663"/>
      <c r="G938" s="663"/>
      <c r="H938" s="663"/>
      <c r="I938" s="663"/>
      <c r="J938" s="663"/>
      <c r="K938" s="663"/>
      <c r="L938" s="663"/>
      <c r="M938" s="663"/>
      <c r="N938" s="663"/>
      <c r="O938" s="663"/>
      <c r="P938" s="663"/>
      <c r="Q938" s="663"/>
      <c r="R938" s="663"/>
      <c r="S938" s="663"/>
      <c r="T938" s="663"/>
      <c r="U938" s="663"/>
      <c r="V938" s="663"/>
      <c r="W938" s="663"/>
      <c r="X938" s="663"/>
      <c r="Y938" s="663"/>
      <c r="Z938" s="663"/>
      <c r="AA938" s="663"/>
      <c r="AB938" s="663"/>
      <c r="AC938" s="663"/>
      <c r="AD938" s="663"/>
    </row>
    <row r="939" spans="1:30" ht="15.75" customHeight="1" x14ac:dyDescent="0.2">
      <c r="A939" s="663"/>
      <c r="B939" s="663"/>
      <c r="C939" s="663"/>
      <c r="D939" s="663"/>
      <c r="E939" s="663"/>
      <c r="F939" s="663"/>
      <c r="G939" s="663"/>
      <c r="H939" s="663"/>
      <c r="I939" s="663"/>
      <c r="J939" s="663"/>
      <c r="K939" s="663"/>
      <c r="L939" s="663"/>
      <c r="M939" s="663"/>
      <c r="N939" s="663"/>
      <c r="O939" s="663"/>
      <c r="P939" s="663"/>
      <c r="Q939" s="663"/>
      <c r="R939" s="663"/>
      <c r="S939" s="663"/>
      <c r="T939" s="663"/>
      <c r="U939" s="663"/>
      <c r="V939" s="663"/>
      <c r="W939" s="663"/>
      <c r="X939" s="663"/>
      <c r="Y939" s="663"/>
      <c r="Z939" s="663"/>
      <c r="AA939" s="663"/>
      <c r="AB939" s="663"/>
      <c r="AC939" s="663"/>
      <c r="AD939" s="663"/>
    </row>
    <row r="940" spans="1:30" ht="15.75" customHeight="1" x14ac:dyDescent="0.2">
      <c r="A940" s="663"/>
      <c r="B940" s="663"/>
      <c r="C940" s="663"/>
      <c r="D940" s="663"/>
      <c r="E940" s="663"/>
      <c r="F940" s="663"/>
      <c r="G940" s="663"/>
      <c r="H940" s="663"/>
      <c r="I940" s="663"/>
      <c r="J940" s="663"/>
      <c r="K940" s="663"/>
      <c r="L940" s="663"/>
      <c r="M940" s="663"/>
      <c r="N940" s="663"/>
      <c r="O940" s="663"/>
      <c r="P940" s="663"/>
      <c r="Q940" s="663"/>
      <c r="R940" s="663"/>
      <c r="S940" s="663"/>
      <c r="T940" s="663"/>
      <c r="U940" s="663"/>
      <c r="V940" s="663"/>
      <c r="W940" s="663"/>
      <c r="X940" s="663"/>
      <c r="Y940" s="663"/>
      <c r="Z940" s="663"/>
      <c r="AA940" s="663"/>
      <c r="AB940" s="663"/>
      <c r="AC940" s="663"/>
      <c r="AD940" s="663"/>
    </row>
    <row r="941" spans="1:30" ht="15.75" customHeight="1" x14ac:dyDescent="0.2">
      <c r="A941" s="663"/>
      <c r="B941" s="663"/>
      <c r="C941" s="663"/>
      <c r="D941" s="663"/>
      <c r="E941" s="663"/>
      <c r="F941" s="663"/>
      <c r="G941" s="663"/>
      <c r="H941" s="663"/>
      <c r="I941" s="663"/>
      <c r="J941" s="663"/>
      <c r="K941" s="663"/>
      <c r="L941" s="663"/>
      <c r="M941" s="663"/>
      <c r="N941" s="663"/>
      <c r="O941" s="663"/>
      <c r="P941" s="663"/>
      <c r="Q941" s="663"/>
      <c r="R941" s="663"/>
      <c r="S941" s="663"/>
      <c r="T941" s="663"/>
      <c r="U941" s="663"/>
      <c r="V941" s="663"/>
      <c r="W941" s="663"/>
      <c r="X941" s="663"/>
      <c r="Y941" s="663"/>
      <c r="Z941" s="663"/>
      <c r="AA941" s="663"/>
      <c r="AB941" s="663"/>
      <c r="AC941" s="663"/>
      <c r="AD941" s="663"/>
    </row>
    <row r="942" spans="1:30" ht="15.75" customHeight="1" x14ac:dyDescent="0.2">
      <c r="A942" s="663"/>
      <c r="B942" s="663"/>
      <c r="C942" s="663"/>
      <c r="D942" s="663"/>
      <c r="E942" s="663"/>
      <c r="F942" s="663"/>
      <c r="G942" s="663"/>
      <c r="H942" s="663"/>
      <c r="I942" s="663"/>
      <c r="J942" s="663"/>
      <c r="K942" s="663"/>
      <c r="L942" s="663"/>
      <c r="M942" s="663"/>
      <c r="N942" s="663"/>
      <c r="O942" s="663"/>
      <c r="P942" s="663"/>
      <c r="Q942" s="663"/>
      <c r="R942" s="663"/>
      <c r="S942" s="663"/>
      <c r="T942" s="663"/>
      <c r="U942" s="663"/>
      <c r="V942" s="663"/>
      <c r="W942" s="663"/>
      <c r="X942" s="663"/>
      <c r="Y942" s="663"/>
      <c r="Z942" s="663"/>
      <c r="AA942" s="663"/>
      <c r="AB942" s="663"/>
      <c r="AC942" s="663"/>
      <c r="AD942" s="663"/>
    </row>
    <row r="943" spans="1:30" ht="15.75" customHeight="1" x14ac:dyDescent="0.2">
      <c r="A943" s="663"/>
      <c r="B943" s="663"/>
      <c r="C943" s="663"/>
      <c r="D943" s="663"/>
      <c r="E943" s="663"/>
      <c r="F943" s="663"/>
      <c r="G943" s="663"/>
      <c r="H943" s="663"/>
      <c r="I943" s="663"/>
      <c r="J943" s="663"/>
      <c r="K943" s="663"/>
      <c r="L943" s="663"/>
      <c r="M943" s="663"/>
      <c r="N943" s="663"/>
      <c r="O943" s="663"/>
      <c r="P943" s="663"/>
      <c r="Q943" s="663"/>
      <c r="R943" s="663"/>
      <c r="S943" s="663"/>
      <c r="T943" s="663"/>
      <c r="U943" s="663"/>
      <c r="V943" s="663"/>
      <c r="W943" s="663"/>
      <c r="X943" s="663"/>
      <c r="Y943" s="663"/>
      <c r="Z943" s="663"/>
      <c r="AA943" s="663"/>
      <c r="AB943" s="663"/>
      <c r="AC943" s="663"/>
      <c r="AD943" s="663"/>
    </row>
    <row r="944" spans="1:30" ht="15.75" customHeight="1" x14ac:dyDescent="0.2">
      <c r="A944" s="663"/>
      <c r="B944" s="663"/>
      <c r="C944" s="663"/>
      <c r="D944" s="663"/>
      <c r="E944" s="663"/>
      <c r="F944" s="663"/>
      <c r="G944" s="663"/>
      <c r="H944" s="663"/>
      <c r="I944" s="663"/>
      <c r="J944" s="663"/>
      <c r="K944" s="663"/>
      <c r="L944" s="663"/>
      <c r="M944" s="663"/>
      <c r="N944" s="663"/>
      <c r="O944" s="663"/>
      <c r="P944" s="663"/>
      <c r="Q944" s="663"/>
      <c r="R944" s="663"/>
      <c r="S944" s="663"/>
      <c r="T944" s="663"/>
      <c r="U944" s="663"/>
      <c r="V944" s="663"/>
      <c r="W944" s="663"/>
      <c r="X944" s="663"/>
      <c r="Y944" s="663"/>
      <c r="Z944" s="663"/>
      <c r="AA944" s="663"/>
      <c r="AB944" s="663"/>
      <c r="AC944" s="663"/>
      <c r="AD944" s="663"/>
    </row>
    <row r="945" spans="1:30" ht="15.75" customHeight="1" x14ac:dyDescent="0.2">
      <c r="A945" s="663"/>
      <c r="B945" s="663"/>
      <c r="C945" s="663"/>
      <c r="D945" s="663"/>
      <c r="E945" s="663"/>
      <c r="F945" s="663"/>
      <c r="G945" s="663"/>
      <c r="H945" s="663"/>
      <c r="I945" s="663"/>
      <c r="J945" s="663"/>
      <c r="K945" s="663"/>
      <c r="L945" s="663"/>
      <c r="M945" s="663"/>
      <c r="N945" s="663"/>
      <c r="O945" s="663"/>
      <c r="P945" s="663"/>
      <c r="Q945" s="663"/>
      <c r="R945" s="663"/>
      <c r="S945" s="663"/>
      <c r="T945" s="663"/>
      <c r="U945" s="663"/>
      <c r="V945" s="663"/>
      <c r="W945" s="663"/>
      <c r="X945" s="663"/>
      <c r="Y945" s="663"/>
      <c r="Z945" s="663"/>
      <c r="AA945" s="663"/>
      <c r="AB945" s="663"/>
      <c r="AC945" s="663"/>
      <c r="AD945" s="663"/>
    </row>
    <row r="946" spans="1:30" ht="15.75" customHeight="1" x14ac:dyDescent="0.2">
      <c r="A946" s="663"/>
      <c r="B946" s="663"/>
      <c r="C946" s="663"/>
      <c r="D946" s="663"/>
      <c r="E946" s="663"/>
      <c r="F946" s="663"/>
      <c r="G946" s="663"/>
      <c r="H946" s="663"/>
      <c r="I946" s="663"/>
      <c r="J946" s="663"/>
      <c r="K946" s="663"/>
      <c r="L946" s="663"/>
      <c r="M946" s="663"/>
      <c r="N946" s="663"/>
      <c r="O946" s="663"/>
      <c r="P946" s="663"/>
      <c r="Q946" s="663"/>
      <c r="R946" s="663"/>
      <c r="S946" s="663"/>
      <c r="T946" s="663"/>
      <c r="U946" s="663"/>
      <c r="V946" s="663"/>
      <c r="W946" s="663"/>
      <c r="X946" s="663"/>
      <c r="Y946" s="663"/>
      <c r="Z946" s="663"/>
      <c r="AA946" s="663"/>
      <c r="AB946" s="663"/>
      <c r="AC946" s="663"/>
      <c r="AD946" s="663"/>
    </row>
    <row r="947" spans="1:30" ht="15.75" customHeight="1" x14ac:dyDescent="0.2">
      <c r="A947" s="663"/>
      <c r="B947" s="663"/>
      <c r="C947" s="663"/>
      <c r="D947" s="663"/>
      <c r="E947" s="663"/>
      <c r="F947" s="663"/>
      <c r="G947" s="663"/>
      <c r="H947" s="663"/>
      <c r="I947" s="663"/>
      <c r="J947" s="663"/>
      <c r="K947" s="663"/>
      <c r="L947" s="663"/>
      <c r="M947" s="663"/>
      <c r="N947" s="663"/>
      <c r="O947" s="663"/>
      <c r="P947" s="663"/>
      <c r="Q947" s="663"/>
      <c r="R947" s="663"/>
      <c r="S947" s="663"/>
      <c r="T947" s="663"/>
      <c r="U947" s="663"/>
      <c r="V947" s="663"/>
      <c r="W947" s="663"/>
      <c r="X947" s="663"/>
      <c r="Y947" s="663"/>
      <c r="Z947" s="663"/>
      <c r="AA947" s="663"/>
      <c r="AB947" s="663"/>
      <c r="AC947" s="663"/>
      <c r="AD947" s="663"/>
    </row>
    <row r="948" spans="1:30" ht="15.75" customHeight="1" x14ac:dyDescent="0.2">
      <c r="A948" s="663"/>
      <c r="B948" s="663"/>
      <c r="C948" s="663"/>
      <c r="D948" s="663"/>
      <c r="E948" s="663"/>
      <c r="F948" s="663"/>
      <c r="G948" s="663"/>
      <c r="H948" s="663"/>
      <c r="I948" s="663"/>
      <c r="J948" s="663"/>
      <c r="K948" s="663"/>
      <c r="L948" s="663"/>
      <c r="M948" s="663"/>
      <c r="N948" s="663"/>
      <c r="O948" s="663"/>
      <c r="P948" s="663"/>
      <c r="Q948" s="663"/>
      <c r="R948" s="663"/>
      <c r="S948" s="663"/>
      <c r="T948" s="663"/>
      <c r="U948" s="663"/>
      <c r="V948" s="663"/>
      <c r="W948" s="663"/>
      <c r="X948" s="663"/>
      <c r="Y948" s="663"/>
      <c r="Z948" s="663"/>
      <c r="AA948" s="663"/>
      <c r="AB948" s="663"/>
      <c r="AC948" s="663"/>
      <c r="AD948" s="663"/>
    </row>
    <row r="949" spans="1:30" ht="15.75" customHeight="1" x14ac:dyDescent="0.2">
      <c r="A949" s="663"/>
      <c r="B949" s="663"/>
      <c r="C949" s="663"/>
      <c r="D949" s="663"/>
      <c r="E949" s="663"/>
      <c r="F949" s="663"/>
      <c r="G949" s="663"/>
      <c r="H949" s="663"/>
      <c r="I949" s="663"/>
      <c r="J949" s="663"/>
      <c r="K949" s="663"/>
      <c r="L949" s="663"/>
      <c r="M949" s="663"/>
      <c r="N949" s="663"/>
      <c r="O949" s="663"/>
      <c r="P949" s="663"/>
      <c r="Q949" s="663"/>
      <c r="R949" s="663"/>
      <c r="S949" s="663"/>
      <c r="T949" s="663"/>
      <c r="U949" s="663"/>
      <c r="V949" s="663"/>
      <c r="W949" s="663"/>
      <c r="X949" s="663"/>
      <c r="Y949" s="663"/>
      <c r="Z949" s="663"/>
      <c r="AA949" s="663"/>
      <c r="AB949" s="663"/>
      <c r="AC949" s="663"/>
      <c r="AD949" s="663"/>
    </row>
    <row r="950" spans="1:30" ht="15.75" customHeight="1" x14ac:dyDescent="0.2">
      <c r="A950" s="663"/>
      <c r="B950" s="663"/>
      <c r="C950" s="663"/>
      <c r="D950" s="663"/>
      <c r="E950" s="663"/>
      <c r="F950" s="663"/>
      <c r="G950" s="663"/>
      <c r="H950" s="663"/>
      <c r="I950" s="663"/>
      <c r="J950" s="663"/>
      <c r="K950" s="663"/>
      <c r="L950" s="663"/>
      <c r="M950" s="663"/>
      <c r="N950" s="663"/>
      <c r="O950" s="663"/>
      <c r="P950" s="663"/>
      <c r="Q950" s="663"/>
      <c r="R950" s="663"/>
      <c r="S950" s="663"/>
      <c r="T950" s="663"/>
      <c r="U950" s="663"/>
      <c r="V950" s="663"/>
      <c r="W950" s="663"/>
      <c r="X950" s="663"/>
      <c r="Y950" s="663"/>
      <c r="Z950" s="663"/>
      <c r="AA950" s="663"/>
      <c r="AB950" s="663"/>
      <c r="AC950" s="663"/>
      <c r="AD950" s="663"/>
    </row>
    <row r="951" spans="1:30" ht="15.75" customHeight="1" x14ac:dyDescent="0.2">
      <c r="A951" s="663"/>
      <c r="B951" s="663"/>
      <c r="C951" s="663"/>
      <c r="D951" s="663"/>
      <c r="E951" s="663"/>
      <c r="F951" s="663"/>
      <c r="G951" s="663"/>
      <c r="H951" s="663"/>
      <c r="I951" s="663"/>
      <c r="J951" s="663"/>
      <c r="K951" s="663"/>
      <c r="L951" s="663"/>
      <c r="M951" s="663"/>
      <c r="N951" s="663"/>
      <c r="O951" s="663"/>
      <c r="P951" s="663"/>
      <c r="Q951" s="663"/>
      <c r="R951" s="663"/>
      <c r="S951" s="663"/>
      <c r="T951" s="663"/>
      <c r="U951" s="663"/>
      <c r="V951" s="663"/>
      <c r="W951" s="663"/>
      <c r="X951" s="663"/>
      <c r="Y951" s="663"/>
      <c r="Z951" s="663"/>
      <c r="AA951" s="663"/>
      <c r="AB951" s="663"/>
      <c r="AC951" s="663"/>
      <c r="AD951" s="663"/>
    </row>
    <row r="952" spans="1:30" ht="15.75" customHeight="1" x14ac:dyDescent="0.2">
      <c r="A952" s="663"/>
      <c r="B952" s="663"/>
      <c r="C952" s="663"/>
      <c r="D952" s="663"/>
      <c r="E952" s="663"/>
      <c r="F952" s="663"/>
      <c r="G952" s="663"/>
      <c r="H952" s="663"/>
      <c r="I952" s="663"/>
      <c r="J952" s="663"/>
      <c r="K952" s="663"/>
      <c r="L952" s="663"/>
      <c r="M952" s="663"/>
      <c r="N952" s="663"/>
      <c r="O952" s="663"/>
      <c r="P952" s="663"/>
      <c r="Q952" s="663"/>
      <c r="R952" s="663"/>
      <c r="S952" s="663"/>
      <c r="T952" s="663"/>
      <c r="U952" s="663"/>
      <c r="V952" s="663"/>
      <c r="W952" s="663"/>
      <c r="X952" s="663"/>
      <c r="Y952" s="663"/>
      <c r="Z952" s="663"/>
      <c r="AA952" s="663"/>
      <c r="AB952" s="663"/>
      <c r="AC952" s="663"/>
      <c r="AD952" s="663"/>
    </row>
    <row r="953" spans="1:30" ht="15.75" customHeight="1" x14ac:dyDescent="0.2">
      <c r="A953" s="663"/>
      <c r="B953" s="663"/>
      <c r="C953" s="663"/>
      <c r="D953" s="663"/>
      <c r="E953" s="663"/>
      <c r="F953" s="663"/>
      <c r="G953" s="663"/>
      <c r="H953" s="663"/>
      <c r="I953" s="663"/>
      <c r="J953" s="663"/>
      <c r="K953" s="663"/>
      <c r="L953" s="663"/>
      <c r="M953" s="663"/>
      <c r="N953" s="663"/>
      <c r="O953" s="663"/>
      <c r="P953" s="663"/>
      <c r="Q953" s="663"/>
      <c r="R953" s="663"/>
      <c r="S953" s="663"/>
      <c r="T953" s="663"/>
      <c r="U953" s="663"/>
      <c r="V953" s="663"/>
      <c r="W953" s="663"/>
      <c r="X953" s="663"/>
      <c r="Y953" s="663"/>
      <c r="Z953" s="663"/>
      <c r="AA953" s="663"/>
      <c r="AB953" s="663"/>
      <c r="AC953" s="663"/>
      <c r="AD953" s="663"/>
    </row>
    <row r="954" spans="1:30" ht="15.75" customHeight="1" x14ac:dyDescent="0.2">
      <c r="A954" s="663"/>
      <c r="B954" s="663"/>
      <c r="C954" s="663"/>
      <c r="D954" s="663"/>
      <c r="E954" s="663"/>
      <c r="F954" s="663"/>
      <c r="G954" s="663"/>
      <c r="H954" s="663"/>
      <c r="I954" s="663"/>
      <c r="J954" s="663"/>
      <c r="K954" s="663"/>
      <c r="L954" s="663"/>
      <c r="M954" s="663"/>
      <c r="N954" s="663"/>
      <c r="O954" s="663"/>
      <c r="P954" s="663"/>
      <c r="Q954" s="663"/>
      <c r="R954" s="663"/>
      <c r="S954" s="663"/>
      <c r="T954" s="663"/>
      <c r="U954" s="663"/>
      <c r="V954" s="663"/>
      <c r="W954" s="663"/>
      <c r="X954" s="663"/>
      <c r="Y954" s="663"/>
      <c r="Z954" s="663"/>
      <c r="AA954" s="663"/>
      <c r="AB954" s="663"/>
      <c r="AC954" s="663"/>
      <c r="AD954" s="663"/>
    </row>
    <row r="955" spans="1:30" ht="15.75" customHeight="1" x14ac:dyDescent="0.2">
      <c r="A955" s="663"/>
      <c r="B955" s="663"/>
      <c r="C955" s="663"/>
      <c r="D955" s="663"/>
      <c r="E955" s="663"/>
      <c r="F955" s="663"/>
      <c r="G955" s="663"/>
      <c r="H955" s="663"/>
      <c r="I955" s="663"/>
      <c r="J955" s="663"/>
      <c r="K955" s="663"/>
      <c r="L955" s="663"/>
      <c r="M955" s="663"/>
      <c r="N955" s="663"/>
      <c r="O955" s="663"/>
      <c r="P955" s="663"/>
      <c r="Q955" s="663"/>
      <c r="R955" s="663"/>
      <c r="S955" s="663"/>
      <c r="T955" s="663"/>
      <c r="U955" s="663"/>
      <c r="V955" s="663"/>
      <c r="W955" s="663"/>
      <c r="X955" s="663"/>
      <c r="Y955" s="663"/>
      <c r="Z955" s="663"/>
      <c r="AA955" s="663"/>
      <c r="AB955" s="663"/>
      <c r="AC955" s="663"/>
      <c r="AD955" s="663"/>
    </row>
    <row r="956" spans="1:30" ht="15.75" customHeight="1" x14ac:dyDescent="0.2">
      <c r="A956" s="663"/>
      <c r="B956" s="663"/>
      <c r="C956" s="663"/>
      <c r="D956" s="663"/>
      <c r="E956" s="663"/>
      <c r="F956" s="663"/>
      <c r="G956" s="663"/>
      <c r="H956" s="663"/>
      <c r="I956" s="663"/>
      <c r="J956" s="663"/>
      <c r="K956" s="663"/>
      <c r="L956" s="663"/>
      <c r="M956" s="663"/>
      <c r="N956" s="663"/>
      <c r="O956" s="663"/>
      <c r="P956" s="663"/>
      <c r="Q956" s="663"/>
      <c r="R956" s="663"/>
      <c r="S956" s="663"/>
      <c r="T956" s="663"/>
      <c r="U956" s="663"/>
      <c r="V956" s="663"/>
      <c r="W956" s="663"/>
      <c r="X956" s="663"/>
      <c r="Y956" s="663"/>
      <c r="Z956" s="663"/>
      <c r="AA956" s="663"/>
      <c r="AB956" s="663"/>
      <c r="AC956" s="663"/>
      <c r="AD956" s="663"/>
    </row>
    <row r="957" spans="1:30" ht="15.75" customHeight="1" x14ac:dyDescent="0.2">
      <c r="A957" s="663"/>
      <c r="B957" s="663"/>
      <c r="C957" s="663"/>
      <c r="D957" s="663"/>
      <c r="E957" s="663"/>
      <c r="F957" s="663"/>
      <c r="G957" s="663"/>
      <c r="H957" s="663"/>
      <c r="I957" s="663"/>
      <c r="J957" s="663"/>
      <c r="K957" s="663"/>
      <c r="L957" s="663"/>
      <c r="M957" s="663"/>
      <c r="N957" s="663"/>
      <c r="O957" s="663"/>
      <c r="P957" s="663"/>
      <c r="Q957" s="663"/>
      <c r="R957" s="663"/>
      <c r="S957" s="663"/>
      <c r="T957" s="663"/>
      <c r="U957" s="663"/>
      <c r="V957" s="663"/>
      <c r="W957" s="663"/>
      <c r="X957" s="663"/>
      <c r="Y957" s="663"/>
      <c r="Z957" s="663"/>
      <c r="AA957" s="663"/>
      <c r="AB957" s="663"/>
      <c r="AC957" s="663"/>
      <c r="AD957" s="663"/>
    </row>
    <row r="958" spans="1:30" ht="15.75" customHeight="1" x14ac:dyDescent="0.2">
      <c r="A958" s="663"/>
      <c r="B958" s="663"/>
      <c r="C958" s="663"/>
      <c r="D958" s="663"/>
      <c r="E958" s="663"/>
      <c r="F958" s="663"/>
      <c r="G958" s="663"/>
      <c r="H958" s="663"/>
      <c r="I958" s="663"/>
      <c r="J958" s="663"/>
      <c r="K958" s="663"/>
      <c r="L958" s="663"/>
      <c r="M958" s="663"/>
      <c r="N958" s="663"/>
      <c r="O958" s="663"/>
      <c r="P958" s="663"/>
      <c r="Q958" s="663"/>
      <c r="R958" s="663"/>
      <c r="S958" s="663"/>
      <c r="T958" s="663"/>
      <c r="U958" s="663"/>
      <c r="V958" s="663"/>
      <c r="W958" s="663"/>
      <c r="X958" s="663"/>
      <c r="Y958" s="663"/>
      <c r="Z958" s="663"/>
      <c r="AA958" s="663"/>
      <c r="AB958" s="663"/>
      <c r="AC958" s="663"/>
      <c r="AD958" s="663"/>
    </row>
    <row r="959" spans="1:30" ht="15.75" customHeight="1" x14ac:dyDescent="0.2">
      <c r="A959" s="663"/>
      <c r="B959" s="663"/>
      <c r="C959" s="663"/>
      <c r="D959" s="663"/>
      <c r="E959" s="663"/>
      <c r="F959" s="663"/>
      <c r="G959" s="663"/>
      <c r="H959" s="663"/>
      <c r="I959" s="663"/>
      <c r="J959" s="663"/>
      <c r="K959" s="663"/>
      <c r="L959" s="663"/>
      <c r="M959" s="663"/>
      <c r="N959" s="663"/>
      <c r="O959" s="663"/>
      <c r="P959" s="663"/>
      <c r="Q959" s="663"/>
      <c r="R959" s="663"/>
      <c r="S959" s="663"/>
      <c r="T959" s="663"/>
      <c r="U959" s="663"/>
      <c r="V959" s="663"/>
      <c r="W959" s="663"/>
      <c r="X959" s="663"/>
      <c r="Y959" s="663"/>
      <c r="Z959" s="663"/>
      <c r="AA959" s="663"/>
      <c r="AB959" s="663"/>
      <c r="AC959" s="663"/>
      <c r="AD959" s="663"/>
    </row>
    <row r="960" spans="1:30" ht="15.75" customHeight="1" x14ac:dyDescent="0.2">
      <c r="A960" s="663"/>
      <c r="B960" s="663"/>
      <c r="C960" s="663"/>
      <c r="D960" s="663"/>
      <c r="E960" s="663"/>
      <c r="F960" s="663"/>
      <c r="G960" s="663"/>
      <c r="H960" s="663"/>
      <c r="I960" s="663"/>
      <c r="J960" s="663"/>
      <c r="K960" s="663"/>
      <c r="L960" s="663"/>
      <c r="M960" s="663"/>
      <c r="N960" s="663"/>
      <c r="O960" s="663"/>
      <c r="P960" s="663"/>
      <c r="Q960" s="663"/>
      <c r="R960" s="663"/>
      <c r="S960" s="663"/>
      <c r="T960" s="663"/>
      <c r="U960" s="663"/>
      <c r="V960" s="663"/>
      <c r="W960" s="663"/>
      <c r="X960" s="663"/>
      <c r="Y960" s="663"/>
      <c r="Z960" s="663"/>
      <c r="AA960" s="663"/>
      <c r="AB960" s="663"/>
      <c r="AC960" s="663"/>
      <c r="AD960" s="663"/>
    </row>
    <row r="961" spans="1:30" ht="15.75" customHeight="1" x14ac:dyDescent="0.2">
      <c r="A961" s="663"/>
      <c r="B961" s="663"/>
      <c r="C961" s="663"/>
      <c r="D961" s="663"/>
      <c r="E961" s="663"/>
      <c r="F961" s="663"/>
      <c r="G961" s="663"/>
      <c r="H961" s="663"/>
      <c r="I961" s="663"/>
      <c r="J961" s="663"/>
      <c r="K961" s="663"/>
      <c r="L961" s="663"/>
      <c r="M961" s="663"/>
      <c r="N961" s="663"/>
      <c r="O961" s="663"/>
      <c r="P961" s="663"/>
      <c r="Q961" s="663"/>
      <c r="R961" s="663"/>
      <c r="S961" s="663"/>
      <c r="T961" s="663"/>
      <c r="U961" s="663"/>
      <c r="V961" s="663"/>
      <c r="W961" s="663"/>
      <c r="X961" s="663"/>
      <c r="Y961" s="663"/>
      <c r="Z961" s="663"/>
      <c r="AA961" s="663"/>
      <c r="AB961" s="663"/>
      <c r="AC961" s="663"/>
      <c r="AD961" s="663"/>
    </row>
    <row r="962" spans="1:30" ht="15.75" customHeight="1" x14ac:dyDescent="0.2">
      <c r="A962" s="663"/>
      <c r="B962" s="663"/>
      <c r="C962" s="663"/>
      <c r="D962" s="663"/>
      <c r="E962" s="663"/>
      <c r="F962" s="663"/>
      <c r="G962" s="663"/>
      <c r="H962" s="663"/>
      <c r="I962" s="663"/>
      <c r="J962" s="663"/>
      <c r="K962" s="663"/>
      <c r="L962" s="663"/>
      <c r="M962" s="663"/>
      <c r="N962" s="663"/>
      <c r="O962" s="663"/>
      <c r="P962" s="663"/>
      <c r="Q962" s="663"/>
      <c r="R962" s="663"/>
      <c r="S962" s="663"/>
      <c r="T962" s="663"/>
      <c r="U962" s="663"/>
      <c r="V962" s="663"/>
      <c r="W962" s="663"/>
      <c r="X962" s="663"/>
      <c r="Y962" s="663"/>
      <c r="Z962" s="663"/>
      <c r="AA962" s="663"/>
      <c r="AB962" s="663"/>
      <c r="AC962" s="663"/>
      <c r="AD962" s="663"/>
    </row>
    <row r="963" spans="1:30" ht="15.75" customHeight="1" x14ac:dyDescent="0.2">
      <c r="A963" s="663"/>
      <c r="B963" s="663"/>
      <c r="C963" s="663"/>
      <c r="D963" s="663"/>
      <c r="E963" s="663"/>
      <c r="F963" s="663"/>
      <c r="G963" s="663"/>
      <c r="H963" s="663"/>
      <c r="I963" s="663"/>
      <c r="J963" s="663"/>
      <c r="K963" s="663"/>
      <c r="L963" s="663"/>
      <c r="M963" s="663"/>
      <c r="N963" s="663"/>
      <c r="O963" s="663"/>
      <c r="P963" s="663"/>
      <c r="Q963" s="663"/>
      <c r="R963" s="663"/>
      <c r="S963" s="663"/>
      <c r="T963" s="663"/>
      <c r="U963" s="663"/>
      <c r="V963" s="663"/>
      <c r="W963" s="663"/>
      <c r="X963" s="663"/>
      <c r="Y963" s="663"/>
      <c r="Z963" s="663"/>
      <c r="AA963" s="663"/>
      <c r="AB963" s="663"/>
      <c r="AC963" s="663"/>
      <c r="AD963" s="663"/>
    </row>
    <row r="964" spans="1:30" ht="15.75" customHeight="1" x14ac:dyDescent="0.2">
      <c r="A964" s="663"/>
      <c r="B964" s="663"/>
      <c r="C964" s="663"/>
      <c r="D964" s="663"/>
      <c r="E964" s="663"/>
      <c r="F964" s="663"/>
      <c r="G964" s="663"/>
      <c r="H964" s="663"/>
      <c r="I964" s="663"/>
      <c r="J964" s="663"/>
      <c r="K964" s="663"/>
      <c r="L964" s="663"/>
      <c r="M964" s="663"/>
      <c r="N964" s="663"/>
      <c r="O964" s="663"/>
      <c r="P964" s="663"/>
      <c r="Q964" s="663"/>
      <c r="R964" s="663"/>
      <c r="S964" s="663"/>
      <c r="T964" s="663"/>
      <c r="U964" s="663"/>
      <c r="V964" s="663"/>
      <c r="W964" s="663"/>
      <c r="X964" s="663"/>
      <c r="Y964" s="663"/>
      <c r="Z964" s="663"/>
      <c r="AA964" s="663"/>
      <c r="AB964" s="663"/>
      <c r="AC964" s="663"/>
      <c r="AD964" s="663"/>
    </row>
    <row r="965" spans="1:30" ht="15.75" customHeight="1" x14ac:dyDescent="0.2">
      <c r="A965" s="663"/>
      <c r="B965" s="663"/>
      <c r="C965" s="663"/>
      <c r="D965" s="663"/>
      <c r="E965" s="663"/>
      <c r="F965" s="663"/>
      <c r="G965" s="663"/>
      <c r="H965" s="663"/>
      <c r="I965" s="663"/>
      <c r="J965" s="663"/>
      <c r="K965" s="663"/>
      <c r="L965" s="663"/>
      <c r="M965" s="663"/>
      <c r="N965" s="663"/>
      <c r="O965" s="663"/>
      <c r="P965" s="663"/>
      <c r="Q965" s="663"/>
      <c r="R965" s="663"/>
      <c r="S965" s="663"/>
      <c r="T965" s="663"/>
      <c r="U965" s="663"/>
      <c r="V965" s="663"/>
      <c r="W965" s="663"/>
      <c r="X965" s="663"/>
      <c r="Y965" s="663"/>
      <c r="Z965" s="663"/>
      <c r="AA965" s="663"/>
      <c r="AB965" s="663"/>
      <c r="AC965" s="663"/>
      <c r="AD965" s="663"/>
    </row>
    <row r="966" spans="1:30" ht="15.75" customHeight="1" x14ac:dyDescent="0.2">
      <c r="A966" s="663"/>
      <c r="B966" s="663"/>
      <c r="C966" s="663"/>
      <c r="D966" s="663"/>
      <c r="E966" s="663"/>
      <c r="F966" s="663"/>
      <c r="G966" s="663"/>
      <c r="H966" s="663"/>
      <c r="I966" s="663"/>
      <c r="J966" s="663"/>
      <c r="K966" s="663"/>
      <c r="L966" s="663"/>
      <c r="M966" s="663"/>
      <c r="N966" s="663"/>
      <c r="O966" s="663"/>
      <c r="P966" s="663"/>
      <c r="Q966" s="663"/>
      <c r="R966" s="663"/>
      <c r="S966" s="663"/>
      <c r="T966" s="663"/>
      <c r="U966" s="663"/>
      <c r="V966" s="663"/>
      <c r="W966" s="663"/>
      <c r="X966" s="663"/>
      <c r="Y966" s="663"/>
      <c r="Z966" s="663"/>
      <c r="AA966" s="663"/>
      <c r="AB966" s="663"/>
      <c r="AC966" s="663"/>
      <c r="AD966" s="663"/>
    </row>
    <row r="967" spans="1:30" ht="15.75" customHeight="1" x14ac:dyDescent="0.2">
      <c r="A967" s="663"/>
      <c r="B967" s="663"/>
      <c r="C967" s="663"/>
      <c r="D967" s="663"/>
      <c r="E967" s="663"/>
      <c r="F967" s="663"/>
      <c r="G967" s="663"/>
      <c r="H967" s="663"/>
      <c r="I967" s="663"/>
      <c r="J967" s="663"/>
      <c r="K967" s="663"/>
      <c r="L967" s="663"/>
      <c r="M967" s="663"/>
      <c r="N967" s="663"/>
      <c r="O967" s="663"/>
      <c r="P967" s="663"/>
      <c r="Q967" s="663"/>
      <c r="R967" s="663"/>
      <c r="S967" s="663"/>
      <c r="T967" s="663"/>
      <c r="U967" s="663"/>
      <c r="V967" s="663"/>
      <c r="W967" s="663"/>
      <c r="X967" s="663"/>
      <c r="Y967" s="663"/>
      <c r="Z967" s="663"/>
      <c r="AA967" s="663"/>
      <c r="AB967" s="663"/>
      <c r="AC967" s="663"/>
      <c r="AD967" s="663"/>
    </row>
    <row r="968" spans="1:30" ht="15.75" customHeight="1" x14ac:dyDescent="0.2">
      <c r="A968" s="663"/>
      <c r="B968" s="663"/>
      <c r="C968" s="663"/>
      <c r="D968" s="663"/>
      <c r="E968" s="663"/>
      <c r="F968" s="663"/>
      <c r="G968" s="663"/>
      <c r="H968" s="663"/>
      <c r="I968" s="663"/>
      <c r="J968" s="663"/>
      <c r="K968" s="663"/>
      <c r="L968" s="663"/>
      <c r="M968" s="663"/>
      <c r="N968" s="663"/>
      <c r="O968" s="663"/>
      <c r="P968" s="663"/>
      <c r="Q968" s="663"/>
      <c r="R968" s="663"/>
      <c r="S968" s="663"/>
      <c r="T968" s="663"/>
      <c r="U968" s="663"/>
      <c r="V968" s="663"/>
      <c r="W968" s="663"/>
      <c r="X968" s="663"/>
      <c r="Y968" s="663"/>
      <c r="Z968" s="663"/>
      <c r="AA968" s="663"/>
      <c r="AB968" s="663"/>
      <c r="AC968" s="663"/>
      <c r="AD968" s="663"/>
    </row>
    <row r="969" spans="1:30" ht="15.75" customHeight="1" x14ac:dyDescent="0.2">
      <c r="A969" s="663"/>
      <c r="B969" s="663"/>
      <c r="C969" s="663"/>
      <c r="D969" s="663"/>
      <c r="E969" s="663"/>
      <c r="F969" s="663"/>
      <c r="G969" s="663"/>
      <c r="H969" s="663"/>
      <c r="I969" s="663"/>
      <c r="J969" s="663"/>
      <c r="K969" s="663"/>
      <c r="L969" s="663"/>
      <c r="M969" s="663"/>
      <c r="N969" s="663"/>
      <c r="O969" s="663"/>
      <c r="P969" s="663"/>
      <c r="Q969" s="663"/>
      <c r="R969" s="663"/>
      <c r="S969" s="663"/>
      <c r="T969" s="663"/>
      <c r="U969" s="663"/>
      <c r="V969" s="663"/>
      <c r="W969" s="663"/>
      <c r="X969" s="663"/>
      <c r="Y969" s="663"/>
      <c r="Z969" s="663"/>
      <c r="AA969" s="663"/>
      <c r="AB969" s="663"/>
      <c r="AC969" s="663"/>
      <c r="AD969" s="663"/>
    </row>
    <row r="970" spans="1:30" ht="15.75" customHeight="1" x14ac:dyDescent="0.2">
      <c r="A970" s="663"/>
      <c r="B970" s="663"/>
      <c r="C970" s="663"/>
      <c r="D970" s="663"/>
      <c r="E970" s="663"/>
      <c r="F970" s="663"/>
      <c r="G970" s="663"/>
      <c r="H970" s="663"/>
      <c r="I970" s="663"/>
      <c r="J970" s="663"/>
      <c r="K970" s="663"/>
      <c r="L970" s="663"/>
      <c r="M970" s="663"/>
      <c r="N970" s="663"/>
      <c r="O970" s="663"/>
      <c r="P970" s="663"/>
      <c r="Q970" s="663"/>
      <c r="R970" s="663"/>
      <c r="S970" s="663"/>
      <c r="T970" s="663"/>
      <c r="U970" s="663"/>
      <c r="V970" s="663"/>
      <c r="W970" s="663"/>
      <c r="X970" s="663"/>
      <c r="Y970" s="663"/>
      <c r="Z970" s="663"/>
      <c r="AA970" s="663"/>
      <c r="AB970" s="663"/>
      <c r="AC970" s="663"/>
      <c r="AD970" s="663"/>
    </row>
    <row r="971" spans="1:30" ht="15.75" customHeight="1" x14ac:dyDescent="0.2">
      <c r="A971" s="663"/>
      <c r="B971" s="663"/>
      <c r="C971" s="663"/>
      <c r="D971" s="663"/>
      <c r="E971" s="663"/>
      <c r="F971" s="663"/>
      <c r="G971" s="663"/>
      <c r="H971" s="663"/>
      <c r="I971" s="663"/>
      <c r="J971" s="663"/>
      <c r="K971" s="663"/>
      <c r="L971" s="663"/>
      <c r="M971" s="663"/>
      <c r="N971" s="663"/>
      <c r="O971" s="663"/>
      <c r="P971" s="663"/>
      <c r="Q971" s="663"/>
      <c r="R971" s="663"/>
      <c r="S971" s="663"/>
      <c r="T971" s="663"/>
      <c r="U971" s="663"/>
      <c r="V971" s="663"/>
      <c r="W971" s="663"/>
      <c r="X971" s="663"/>
      <c r="Y971" s="663"/>
      <c r="Z971" s="663"/>
      <c r="AA971" s="663"/>
      <c r="AB971" s="663"/>
      <c r="AC971" s="663"/>
      <c r="AD971" s="663"/>
    </row>
    <row r="972" spans="1:30" ht="15.75" customHeight="1" x14ac:dyDescent="0.2">
      <c r="A972" s="663"/>
      <c r="B972" s="663"/>
      <c r="C972" s="663"/>
      <c r="D972" s="663"/>
      <c r="E972" s="663"/>
      <c r="F972" s="663"/>
      <c r="G972" s="663"/>
      <c r="H972" s="663"/>
      <c r="I972" s="663"/>
      <c r="J972" s="663"/>
      <c r="K972" s="663"/>
      <c r="L972" s="663"/>
      <c r="M972" s="663"/>
      <c r="N972" s="663"/>
      <c r="O972" s="663"/>
      <c r="P972" s="663"/>
      <c r="Q972" s="663"/>
      <c r="R972" s="663"/>
      <c r="S972" s="663"/>
      <c r="T972" s="663"/>
      <c r="U972" s="663"/>
      <c r="V972" s="663"/>
      <c r="W972" s="663"/>
      <c r="X972" s="663"/>
      <c r="Y972" s="663"/>
      <c r="Z972" s="663"/>
      <c r="AA972" s="663"/>
      <c r="AB972" s="663"/>
      <c r="AC972" s="663"/>
      <c r="AD972" s="663"/>
    </row>
    <row r="973" spans="1:30" ht="15.75" customHeight="1" x14ac:dyDescent="0.2">
      <c r="A973" s="663"/>
      <c r="B973" s="663"/>
      <c r="C973" s="663"/>
      <c r="D973" s="663"/>
      <c r="E973" s="663"/>
      <c r="F973" s="663"/>
      <c r="G973" s="663"/>
      <c r="H973" s="663"/>
      <c r="I973" s="663"/>
      <c r="J973" s="663"/>
      <c r="K973" s="663"/>
      <c r="L973" s="663"/>
      <c r="M973" s="663"/>
      <c r="N973" s="663"/>
      <c r="O973" s="663"/>
      <c r="P973" s="663"/>
      <c r="Q973" s="663"/>
      <c r="R973" s="663"/>
      <c r="S973" s="663"/>
      <c r="T973" s="663"/>
      <c r="U973" s="663"/>
      <c r="V973" s="663"/>
      <c r="W973" s="663"/>
      <c r="X973" s="663"/>
      <c r="Y973" s="663"/>
      <c r="Z973" s="663"/>
      <c r="AA973" s="663"/>
      <c r="AB973" s="663"/>
      <c r="AC973" s="663"/>
      <c r="AD973" s="663"/>
    </row>
    <row r="974" spans="1:30" ht="15.75" customHeight="1" x14ac:dyDescent="0.2">
      <c r="A974" s="663"/>
      <c r="B974" s="663"/>
      <c r="C974" s="663"/>
      <c r="D974" s="663"/>
      <c r="E974" s="663"/>
      <c r="F974" s="663"/>
      <c r="G974" s="663"/>
      <c r="H974" s="663"/>
      <c r="I974" s="663"/>
      <c r="J974" s="663"/>
      <c r="K974" s="663"/>
      <c r="L974" s="663"/>
      <c r="M974" s="663"/>
      <c r="N974" s="663"/>
      <c r="O974" s="663"/>
      <c r="P974" s="663"/>
      <c r="Q974" s="663"/>
      <c r="R974" s="663"/>
      <c r="S974" s="663"/>
      <c r="T974" s="663"/>
      <c r="U974" s="663"/>
      <c r="V974" s="663"/>
      <c r="W974" s="663"/>
      <c r="X974" s="663"/>
      <c r="Y974" s="663"/>
      <c r="Z974" s="663"/>
      <c r="AA974" s="663"/>
      <c r="AB974" s="663"/>
      <c r="AC974" s="663"/>
      <c r="AD974" s="663"/>
    </row>
    <row r="975" spans="1:30" ht="15.75" customHeight="1" x14ac:dyDescent="0.2">
      <c r="A975" s="663"/>
      <c r="B975" s="663"/>
      <c r="C975" s="663"/>
      <c r="D975" s="663"/>
      <c r="E975" s="663"/>
      <c r="F975" s="663"/>
      <c r="G975" s="663"/>
      <c r="H975" s="663"/>
      <c r="I975" s="663"/>
      <c r="J975" s="663"/>
      <c r="K975" s="663"/>
      <c r="L975" s="663"/>
      <c r="M975" s="663"/>
      <c r="N975" s="663"/>
      <c r="O975" s="663"/>
      <c r="P975" s="663"/>
      <c r="Q975" s="663"/>
      <c r="R975" s="663"/>
      <c r="S975" s="663"/>
      <c r="T975" s="663"/>
      <c r="U975" s="663"/>
      <c r="V975" s="663"/>
      <c r="W975" s="663"/>
      <c r="X975" s="663"/>
      <c r="Y975" s="663"/>
      <c r="Z975" s="663"/>
      <c r="AA975" s="663"/>
      <c r="AB975" s="663"/>
      <c r="AC975" s="663"/>
      <c r="AD975" s="663"/>
    </row>
    <row r="976" spans="1:30" ht="15.75" customHeight="1" x14ac:dyDescent="0.2">
      <c r="A976" s="663"/>
      <c r="B976" s="663"/>
      <c r="C976" s="663"/>
      <c r="D976" s="663"/>
      <c r="E976" s="663"/>
      <c r="F976" s="663"/>
      <c r="G976" s="663"/>
      <c r="H976" s="663"/>
      <c r="I976" s="663"/>
      <c r="J976" s="663"/>
      <c r="K976" s="663"/>
      <c r="L976" s="663"/>
      <c r="M976" s="663"/>
      <c r="N976" s="663"/>
      <c r="O976" s="663"/>
      <c r="P976" s="663"/>
      <c r="Q976" s="663"/>
      <c r="R976" s="663"/>
      <c r="S976" s="663"/>
      <c r="T976" s="663"/>
      <c r="U976" s="663"/>
      <c r="V976" s="663"/>
      <c r="W976" s="663"/>
      <c r="X976" s="663"/>
      <c r="Y976" s="663"/>
      <c r="Z976" s="663"/>
      <c r="AA976" s="663"/>
      <c r="AB976" s="663"/>
      <c r="AC976" s="663"/>
      <c r="AD976" s="663"/>
    </row>
    <row r="977" spans="1:30" ht="15.75" customHeight="1" x14ac:dyDescent="0.2">
      <c r="A977" s="663"/>
      <c r="B977" s="663"/>
      <c r="C977" s="663"/>
      <c r="D977" s="663"/>
      <c r="E977" s="663"/>
      <c r="F977" s="663"/>
      <c r="G977" s="663"/>
      <c r="H977" s="663"/>
      <c r="I977" s="663"/>
      <c r="J977" s="663"/>
      <c r="K977" s="663"/>
      <c r="L977" s="663"/>
      <c r="M977" s="663"/>
      <c r="N977" s="663"/>
      <c r="O977" s="663"/>
      <c r="P977" s="663"/>
      <c r="Q977" s="663"/>
      <c r="R977" s="663"/>
      <c r="S977" s="663"/>
      <c r="T977" s="663"/>
      <c r="U977" s="663"/>
      <c r="V977" s="663"/>
      <c r="W977" s="663"/>
      <c r="X977" s="663"/>
      <c r="Y977" s="663"/>
      <c r="Z977" s="663"/>
      <c r="AA977" s="663"/>
      <c r="AB977" s="663"/>
      <c r="AC977" s="663"/>
      <c r="AD977" s="663"/>
    </row>
    <row r="978" spans="1:30" ht="15.75" customHeight="1" x14ac:dyDescent="0.2">
      <c r="A978" s="663"/>
      <c r="B978" s="663"/>
      <c r="C978" s="663"/>
      <c r="D978" s="663"/>
      <c r="E978" s="663"/>
      <c r="F978" s="663"/>
      <c r="G978" s="663"/>
      <c r="H978" s="663"/>
      <c r="I978" s="663"/>
      <c r="J978" s="663"/>
      <c r="K978" s="663"/>
      <c r="L978" s="663"/>
      <c r="M978" s="663"/>
      <c r="N978" s="663"/>
      <c r="O978" s="663"/>
      <c r="P978" s="663"/>
      <c r="Q978" s="663"/>
      <c r="R978" s="663"/>
      <c r="S978" s="663"/>
      <c r="T978" s="663"/>
      <c r="U978" s="663"/>
      <c r="V978" s="663"/>
      <c r="W978" s="663"/>
      <c r="X978" s="663"/>
      <c r="Y978" s="663"/>
      <c r="Z978" s="663"/>
      <c r="AA978" s="663"/>
      <c r="AB978" s="663"/>
      <c r="AC978" s="663"/>
      <c r="AD978" s="663"/>
    </row>
    <row r="979" spans="1:30" ht="15.75" customHeight="1" x14ac:dyDescent="0.2">
      <c r="A979" s="663"/>
      <c r="B979" s="663"/>
      <c r="C979" s="663"/>
      <c r="D979" s="663"/>
      <c r="E979" s="663"/>
      <c r="F979" s="663"/>
      <c r="G979" s="663"/>
      <c r="H979" s="663"/>
      <c r="I979" s="663"/>
      <c r="J979" s="663"/>
      <c r="K979" s="663"/>
      <c r="L979" s="663"/>
      <c r="M979" s="663"/>
      <c r="N979" s="663"/>
      <c r="O979" s="663"/>
      <c r="P979" s="663"/>
      <c r="Q979" s="663"/>
      <c r="R979" s="663"/>
      <c r="S979" s="663"/>
      <c r="T979" s="663"/>
      <c r="U979" s="663"/>
      <c r="V979" s="663"/>
      <c r="W979" s="663"/>
      <c r="X979" s="663"/>
      <c r="Y979" s="663"/>
      <c r="Z979" s="663"/>
      <c r="AA979" s="663"/>
      <c r="AB979" s="663"/>
      <c r="AC979" s="663"/>
      <c r="AD979" s="663"/>
    </row>
    <row r="980" spans="1:30" ht="15.75" customHeight="1" x14ac:dyDescent="0.2">
      <c r="A980" s="663"/>
      <c r="B980" s="663"/>
      <c r="C980" s="663"/>
      <c r="D980" s="663"/>
      <c r="E980" s="663"/>
      <c r="F980" s="663"/>
      <c r="G980" s="663"/>
      <c r="H980" s="663"/>
      <c r="I980" s="663"/>
      <c r="J980" s="663"/>
      <c r="K980" s="663"/>
      <c r="L980" s="663"/>
      <c r="M980" s="663"/>
      <c r="N980" s="663"/>
      <c r="O980" s="663"/>
      <c r="P980" s="663"/>
      <c r="Q980" s="663"/>
      <c r="R980" s="663"/>
      <c r="S980" s="663"/>
      <c r="T980" s="663"/>
      <c r="U980" s="663"/>
      <c r="V980" s="663"/>
      <c r="W980" s="663"/>
      <c r="X980" s="663"/>
      <c r="Y980" s="663"/>
      <c r="Z980" s="663"/>
      <c r="AA980" s="663"/>
      <c r="AB980" s="663"/>
      <c r="AC980" s="663"/>
      <c r="AD980" s="663"/>
    </row>
    <row r="981" spans="1:30" ht="15.75" customHeight="1" x14ac:dyDescent="0.2">
      <c r="A981" s="663"/>
      <c r="B981" s="663"/>
      <c r="C981" s="663"/>
      <c r="D981" s="663"/>
      <c r="E981" s="663"/>
      <c r="F981" s="663"/>
      <c r="G981" s="663"/>
      <c r="H981" s="663"/>
      <c r="I981" s="663"/>
      <c r="J981" s="663"/>
      <c r="K981" s="663"/>
      <c r="L981" s="663"/>
      <c r="M981" s="663"/>
      <c r="N981" s="663"/>
      <c r="O981" s="663"/>
      <c r="P981" s="663"/>
      <c r="Q981" s="663"/>
      <c r="R981" s="663"/>
      <c r="S981" s="663"/>
      <c r="T981" s="663"/>
      <c r="U981" s="663"/>
      <c r="V981" s="663"/>
      <c r="W981" s="663"/>
      <c r="X981" s="663"/>
      <c r="Y981" s="663"/>
      <c r="Z981" s="663"/>
      <c r="AA981" s="663"/>
      <c r="AB981" s="663"/>
      <c r="AC981" s="663"/>
      <c r="AD981" s="663"/>
    </row>
    <row r="982" spans="1:30" ht="15.75" customHeight="1" x14ac:dyDescent="0.2">
      <c r="A982" s="663"/>
      <c r="B982" s="663"/>
      <c r="C982" s="663"/>
      <c r="D982" s="663"/>
      <c r="E982" s="663"/>
      <c r="F982" s="663"/>
      <c r="G982" s="663"/>
      <c r="H982" s="663"/>
      <c r="I982" s="663"/>
      <c r="J982" s="663"/>
      <c r="K982" s="663"/>
      <c r="L982" s="663"/>
      <c r="M982" s="663"/>
      <c r="N982" s="663"/>
      <c r="O982" s="663"/>
      <c r="P982" s="663"/>
      <c r="Q982" s="663"/>
      <c r="R982" s="663"/>
      <c r="S982" s="663"/>
      <c r="T982" s="663"/>
      <c r="U982" s="663"/>
      <c r="V982" s="663"/>
      <c r="W982" s="663"/>
      <c r="X982" s="663"/>
      <c r="Y982" s="663"/>
      <c r="Z982" s="663"/>
      <c r="AA982" s="663"/>
      <c r="AB982" s="663"/>
      <c r="AC982" s="663"/>
      <c r="AD982" s="663"/>
    </row>
    <row r="983" spans="1:30" ht="15.75" customHeight="1" x14ac:dyDescent="0.2">
      <c r="A983" s="663"/>
      <c r="B983" s="663"/>
      <c r="C983" s="663"/>
      <c r="D983" s="663"/>
      <c r="E983" s="663"/>
      <c r="F983" s="663"/>
      <c r="G983" s="663"/>
      <c r="H983" s="663"/>
      <c r="I983" s="663"/>
      <c r="J983" s="663"/>
      <c r="K983" s="663"/>
      <c r="L983" s="663"/>
      <c r="M983" s="663"/>
      <c r="N983" s="663"/>
      <c r="O983" s="663"/>
      <c r="P983" s="663"/>
      <c r="Q983" s="663"/>
      <c r="R983" s="663"/>
      <c r="S983" s="663"/>
      <c r="T983" s="663"/>
      <c r="U983" s="663"/>
      <c r="V983" s="663"/>
      <c r="W983" s="663"/>
      <c r="X983" s="663"/>
      <c r="Y983" s="663"/>
      <c r="Z983" s="663"/>
      <c r="AA983" s="663"/>
      <c r="AB983" s="663"/>
      <c r="AC983" s="663"/>
      <c r="AD983" s="663"/>
    </row>
    <row r="984" spans="1:30" ht="15.75" customHeight="1" x14ac:dyDescent="0.2">
      <c r="A984" s="663"/>
      <c r="B984" s="663"/>
      <c r="C984" s="663"/>
      <c r="D984" s="663"/>
      <c r="E984" s="663"/>
      <c r="F984" s="663"/>
      <c r="G984" s="663"/>
      <c r="H984" s="663"/>
      <c r="I984" s="663"/>
      <c r="J984" s="663"/>
      <c r="K984" s="663"/>
      <c r="L984" s="663"/>
      <c r="M984" s="663"/>
      <c r="N984" s="663"/>
      <c r="O984" s="663"/>
      <c r="P984" s="663"/>
      <c r="Q984" s="663"/>
      <c r="R984" s="663"/>
      <c r="S984" s="663"/>
      <c r="T984" s="663"/>
      <c r="U984" s="663"/>
      <c r="V984" s="663"/>
      <c r="W984" s="663"/>
      <c r="X984" s="663"/>
      <c r="Y984" s="663"/>
      <c r="Z984" s="663"/>
      <c r="AA984" s="663"/>
      <c r="AB984" s="663"/>
      <c r="AC984" s="663"/>
      <c r="AD984" s="663"/>
    </row>
    <row r="985" spans="1:30" ht="15.75" customHeight="1" x14ac:dyDescent="0.2">
      <c r="A985" s="663"/>
      <c r="B985" s="663"/>
      <c r="C985" s="663"/>
      <c r="D985" s="663"/>
      <c r="E985" s="663"/>
      <c r="F985" s="663"/>
      <c r="G985" s="663"/>
      <c r="H985" s="663"/>
      <c r="I985" s="663"/>
      <c r="J985" s="663"/>
      <c r="K985" s="663"/>
      <c r="L985" s="663"/>
      <c r="M985" s="663"/>
      <c r="N985" s="663"/>
      <c r="O985" s="663"/>
      <c r="P985" s="663"/>
      <c r="Q985" s="663"/>
      <c r="R985" s="663"/>
      <c r="S985" s="663"/>
      <c r="T985" s="663"/>
      <c r="U985" s="663"/>
      <c r="V985" s="663"/>
      <c r="W985" s="663"/>
      <c r="X985" s="663"/>
      <c r="Y985" s="663"/>
      <c r="Z985" s="663"/>
      <c r="AA985" s="663"/>
      <c r="AB985" s="663"/>
      <c r="AC985" s="663"/>
      <c r="AD985" s="663"/>
    </row>
    <row r="986" spans="1:30" ht="15.75" customHeight="1" x14ac:dyDescent="0.2">
      <c r="A986" s="663"/>
      <c r="B986" s="663"/>
      <c r="C986" s="663"/>
      <c r="D986" s="663"/>
      <c r="E986" s="663"/>
      <c r="F986" s="663"/>
      <c r="G986" s="663"/>
      <c r="H986" s="663"/>
      <c r="I986" s="663"/>
      <c r="J986" s="663"/>
      <c r="K986" s="663"/>
      <c r="L986" s="663"/>
      <c r="M986" s="663"/>
      <c r="N986" s="663"/>
      <c r="O986" s="663"/>
      <c r="P986" s="663"/>
      <c r="Q986" s="663"/>
      <c r="R986" s="663"/>
      <c r="S986" s="663"/>
      <c r="T986" s="663"/>
      <c r="U986" s="663"/>
      <c r="V986" s="663"/>
      <c r="W986" s="663"/>
      <c r="X986" s="663"/>
      <c r="Y986" s="663"/>
      <c r="Z986" s="663"/>
      <c r="AA986" s="663"/>
      <c r="AB986" s="663"/>
      <c r="AC986" s="663"/>
      <c r="AD986" s="663"/>
    </row>
    <row r="987" spans="1:30" ht="15.75" customHeight="1" x14ac:dyDescent="0.2">
      <c r="A987" s="663"/>
      <c r="B987" s="663"/>
      <c r="C987" s="663"/>
      <c r="D987" s="663"/>
      <c r="E987" s="663"/>
      <c r="F987" s="663"/>
      <c r="G987" s="663"/>
      <c r="H987" s="663"/>
      <c r="I987" s="663"/>
      <c r="J987" s="663"/>
      <c r="K987" s="663"/>
      <c r="L987" s="663"/>
      <c r="M987" s="663"/>
      <c r="N987" s="663"/>
      <c r="O987" s="663"/>
      <c r="P987" s="663"/>
      <c r="Q987" s="663"/>
      <c r="R987" s="663"/>
      <c r="S987" s="663"/>
      <c r="T987" s="663"/>
      <c r="U987" s="663"/>
      <c r="V987" s="663"/>
      <c r="W987" s="663"/>
      <c r="X987" s="663"/>
      <c r="Y987" s="663"/>
      <c r="Z987" s="663"/>
      <c r="AA987" s="663"/>
      <c r="AB987" s="663"/>
      <c r="AC987" s="663"/>
      <c r="AD987" s="663"/>
    </row>
    <row r="988" spans="1:30" ht="15.75" customHeight="1" x14ac:dyDescent="0.2">
      <c r="A988" s="663"/>
      <c r="B988" s="663"/>
      <c r="C988" s="663"/>
      <c r="D988" s="663"/>
      <c r="E988" s="663"/>
      <c r="F988" s="663"/>
      <c r="G988" s="663"/>
      <c r="H988" s="663"/>
      <c r="I988" s="663"/>
      <c r="J988" s="663"/>
      <c r="K988" s="663"/>
      <c r="L988" s="663"/>
      <c r="M988" s="663"/>
      <c r="N988" s="663"/>
      <c r="O988" s="663"/>
      <c r="P988" s="663"/>
      <c r="Q988" s="663"/>
      <c r="R988" s="663"/>
      <c r="S988" s="663"/>
      <c r="T988" s="663"/>
      <c r="U988" s="663"/>
      <c r="V988" s="663"/>
      <c r="W988" s="663"/>
      <c r="X988" s="663"/>
      <c r="Y988" s="663"/>
      <c r="Z988" s="663"/>
      <c r="AA988" s="663"/>
      <c r="AB988" s="663"/>
      <c r="AC988" s="663"/>
      <c r="AD988" s="663"/>
    </row>
    <row r="989" spans="1:30" ht="15.75" customHeight="1" x14ac:dyDescent="0.2">
      <c r="A989" s="663"/>
      <c r="B989" s="663"/>
      <c r="C989" s="663"/>
      <c r="D989" s="663"/>
      <c r="E989" s="663"/>
      <c r="F989" s="663"/>
      <c r="G989" s="663"/>
      <c r="H989" s="663"/>
      <c r="I989" s="663"/>
      <c r="J989" s="663"/>
      <c r="K989" s="663"/>
      <c r="L989" s="663"/>
      <c r="M989" s="663"/>
      <c r="N989" s="663"/>
      <c r="O989" s="663"/>
      <c r="P989" s="663"/>
      <c r="Q989" s="663"/>
      <c r="R989" s="663"/>
      <c r="S989" s="663"/>
      <c r="T989" s="663"/>
      <c r="U989" s="663"/>
      <c r="V989" s="663"/>
      <c r="W989" s="663"/>
      <c r="X989" s="663"/>
      <c r="Y989" s="663"/>
      <c r="Z989" s="663"/>
      <c r="AA989" s="663"/>
      <c r="AB989" s="663"/>
      <c r="AC989" s="663"/>
      <c r="AD989" s="663"/>
    </row>
    <row r="990" spans="1:30" ht="15.75" customHeight="1" x14ac:dyDescent="0.2">
      <c r="A990" s="663"/>
      <c r="B990" s="663"/>
      <c r="C990" s="663"/>
      <c r="D990" s="663"/>
      <c r="E990" s="663"/>
      <c r="F990" s="663"/>
      <c r="G990" s="663"/>
      <c r="H990" s="663"/>
      <c r="I990" s="663"/>
      <c r="J990" s="663"/>
      <c r="K990" s="663"/>
      <c r="L990" s="663"/>
      <c r="M990" s="663"/>
      <c r="N990" s="663"/>
      <c r="O990" s="663"/>
      <c r="P990" s="663"/>
      <c r="Q990" s="663"/>
      <c r="R990" s="663"/>
      <c r="S990" s="663"/>
      <c r="T990" s="663"/>
      <c r="U990" s="663"/>
      <c r="V990" s="663"/>
      <c r="W990" s="663"/>
      <c r="X990" s="663"/>
      <c r="Y990" s="663"/>
      <c r="Z990" s="663"/>
      <c r="AA990" s="663"/>
      <c r="AB990" s="663"/>
      <c r="AC990" s="663"/>
      <c r="AD990" s="663"/>
    </row>
    <row r="991" spans="1:30" ht="15.75" customHeight="1" x14ac:dyDescent="0.2">
      <c r="A991" s="663"/>
      <c r="B991" s="663"/>
      <c r="C991" s="663"/>
      <c r="D991" s="663"/>
      <c r="E991" s="663"/>
      <c r="F991" s="663"/>
      <c r="G991" s="663"/>
      <c r="H991" s="663"/>
      <c r="I991" s="663"/>
      <c r="J991" s="663"/>
      <c r="K991" s="663"/>
      <c r="L991" s="663"/>
      <c r="M991" s="663"/>
      <c r="N991" s="663"/>
      <c r="O991" s="663"/>
      <c r="P991" s="663"/>
      <c r="Q991" s="663"/>
      <c r="R991" s="663"/>
      <c r="S991" s="663"/>
      <c r="T991" s="663"/>
      <c r="U991" s="663"/>
      <c r="V991" s="663"/>
      <c r="W991" s="663"/>
      <c r="X991" s="663"/>
      <c r="Y991" s="663"/>
      <c r="Z991" s="663"/>
      <c r="AA991" s="663"/>
      <c r="AB991" s="663"/>
      <c r="AC991" s="663"/>
      <c r="AD991" s="663"/>
    </row>
    <row r="992" spans="1:30" ht="15.75" customHeight="1" x14ac:dyDescent="0.2">
      <c r="A992" s="663"/>
      <c r="B992" s="663"/>
      <c r="C992" s="663"/>
      <c r="D992" s="663"/>
      <c r="E992" s="663"/>
      <c r="F992" s="663"/>
      <c r="G992" s="663"/>
      <c r="H992" s="663"/>
      <c r="I992" s="663"/>
      <c r="J992" s="663"/>
      <c r="K992" s="663"/>
      <c r="L992" s="663"/>
      <c r="M992" s="663"/>
      <c r="N992" s="663"/>
      <c r="O992" s="663"/>
      <c r="P992" s="663"/>
      <c r="Q992" s="663"/>
      <c r="R992" s="663"/>
      <c r="S992" s="663"/>
      <c r="T992" s="663"/>
      <c r="U992" s="663"/>
      <c r="V992" s="663"/>
      <c r="W992" s="663"/>
      <c r="X992" s="663"/>
      <c r="Y992" s="663"/>
      <c r="Z992" s="663"/>
      <c r="AA992" s="663"/>
      <c r="AB992" s="663"/>
      <c r="AC992" s="663"/>
      <c r="AD992" s="663"/>
    </row>
    <row r="993" spans="1:30" ht="15.75" customHeight="1" x14ac:dyDescent="0.2">
      <c r="A993" s="663"/>
      <c r="B993" s="663"/>
      <c r="C993" s="663"/>
      <c r="D993" s="663"/>
      <c r="E993" s="663"/>
      <c r="F993" s="663"/>
      <c r="G993" s="663"/>
      <c r="H993" s="663"/>
      <c r="I993" s="663"/>
      <c r="J993" s="663"/>
      <c r="K993" s="663"/>
      <c r="L993" s="663"/>
      <c r="M993" s="663"/>
      <c r="N993" s="663"/>
      <c r="O993" s="663"/>
      <c r="P993" s="663"/>
      <c r="Q993" s="663"/>
      <c r="R993" s="663"/>
      <c r="S993" s="663"/>
      <c r="T993" s="663"/>
      <c r="U993" s="663"/>
      <c r="V993" s="663"/>
      <c r="W993" s="663"/>
      <c r="X993" s="663"/>
      <c r="Y993" s="663"/>
      <c r="Z993" s="663"/>
      <c r="AA993" s="663"/>
      <c r="AB993" s="663"/>
      <c r="AC993" s="663"/>
      <c r="AD993" s="663"/>
    </row>
    <row r="994" spans="1:30" ht="15.75" customHeight="1" x14ac:dyDescent="0.2">
      <c r="A994" s="663"/>
      <c r="B994" s="663"/>
      <c r="C994" s="663"/>
      <c r="D994" s="663"/>
      <c r="E994" s="663"/>
      <c r="F994" s="663"/>
      <c r="G994" s="663"/>
      <c r="H994" s="663"/>
      <c r="I994" s="663"/>
      <c r="J994" s="663"/>
      <c r="K994" s="663"/>
      <c r="L994" s="663"/>
      <c r="M994" s="663"/>
      <c r="N994" s="663"/>
      <c r="O994" s="663"/>
      <c r="P994" s="663"/>
      <c r="Q994" s="663"/>
      <c r="R994" s="663"/>
      <c r="S994" s="663"/>
      <c r="T994" s="663"/>
      <c r="U994" s="663"/>
      <c r="V994" s="663"/>
      <c r="W994" s="663"/>
      <c r="X994" s="663"/>
      <c r="Y994" s="663"/>
      <c r="Z994" s="663"/>
      <c r="AA994" s="663"/>
      <c r="AB994" s="663"/>
      <c r="AC994" s="663"/>
      <c r="AD994" s="663"/>
    </row>
    <row r="995" spans="1:30" ht="15.75" customHeight="1" x14ac:dyDescent="0.2">
      <c r="A995" s="663"/>
      <c r="B995" s="663"/>
      <c r="C995" s="663"/>
      <c r="D995" s="663"/>
      <c r="E995" s="663"/>
      <c r="F995" s="663"/>
      <c r="G995" s="663"/>
      <c r="H995" s="663"/>
      <c r="I995" s="663"/>
      <c r="J995" s="663"/>
      <c r="K995" s="663"/>
      <c r="L995" s="663"/>
      <c r="M995" s="663"/>
      <c r="N995" s="663"/>
      <c r="O995" s="663"/>
      <c r="P995" s="663"/>
      <c r="Q995" s="663"/>
      <c r="R995" s="663"/>
      <c r="S995" s="663"/>
      <c r="T995" s="663"/>
      <c r="U995" s="663"/>
      <c r="V995" s="663"/>
      <c r="W995" s="663"/>
      <c r="X995" s="663"/>
      <c r="Y995" s="663"/>
      <c r="Z995" s="663"/>
      <c r="AA995" s="663"/>
      <c r="AB995" s="663"/>
      <c r="AC995" s="663"/>
      <c r="AD995" s="663"/>
    </row>
    <row r="996" spans="1:30" ht="15.75" customHeight="1" x14ac:dyDescent="0.2">
      <c r="A996" s="663"/>
      <c r="B996" s="663"/>
      <c r="C996" s="663"/>
      <c r="D996" s="663"/>
      <c r="E996" s="663"/>
      <c r="F996" s="663"/>
      <c r="G996" s="663"/>
      <c r="H996" s="663"/>
      <c r="I996" s="663"/>
      <c r="J996" s="663"/>
      <c r="K996" s="663"/>
      <c r="L996" s="663"/>
      <c r="M996" s="663"/>
      <c r="N996" s="663"/>
      <c r="O996" s="663"/>
      <c r="P996" s="663"/>
      <c r="Q996" s="663"/>
      <c r="R996" s="663"/>
      <c r="S996" s="663"/>
      <c r="T996" s="663"/>
      <c r="U996" s="663"/>
      <c r="V996" s="663"/>
      <c r="W996" s="663"/>
      <c r="X996" s="663"/>
      <c r="Y996" s="663"/>
      <c r="Z996" s="663"/>
      <c r="AA996" s="663"/>
      <c r="AB996" s="663"/>
      <c r="AC996" s="663"/>
      <c r="AD996" s="663"/>
    </row>
    <row r="997" spans="1:30" ht="15.75" customHeight="1" x14ac:dyDescent="0.2">
      <c r="A997" s="663"/>
      <c r="B997" s="663"/>
      <c r="C997" s="663"/>
      <c r="D997" s="663"/>
      <c r="E997" s="663"/>
      <c r="F997" s="663"/>
      <c r="G997" s="663"/>
      <c r="H997" s="663"/>
      <c r="I997" s="663"/>
      <c r="J997" s="663"/>
      <c r="K997" s="663"/>
      <c r="L997" s="663"/>
      <c r="M997" s="663"/>
      <c r="N997" s="663"/>
      <c r="O997" s="663"/>
      <c r="P997" s="663"/>
      <c r="Q997" s="663"/>
      <c r="R997" s="663"/>
      <c r="S997" s="663"/>
      <c r="T997" s="663"/>
      <c r="U997" s="663"/>
      <c r="V997" s="663"/>
      <c r="W997" s="663"/>
      <c r="X997" s="663"/>
      <c r="Y997" s="663"/>
      <c r="Z997" s="663"/>
      <c r="AA997" s="663"/>
      <c r="AB997" s="663"/>
      <c r="AC997" s="663"/>
      <c r="AD997" s="663"/>
    </row>
    <row r="998" spans="1:30" ht="15.75" customHeight="1" x14ac:dyDescent="0.2">
      <c r="A998" s="663"/>
      <c r="B998" s="663"/>
      <c r="C998" s="663"/>
      <c r="D998" s="663"/>
      <c r="E998" s="663"/>
      <c r="F998" s="663"/>
      <c r="G998" s="663"/>
      <c r="H998" s="663"/>
      <c r="I998" s="663"/>
      <c r="J998" s="663"/>
      <c r="K998" s="663"/>
      <c r="L998" s="663"/>
      <c r="M998" s="663"/>
      <c r="N998" s="663"/>
      <c r="O998" s="663"/>
      <c r="P998" s="663"/>
      <c r="Q998" s="663"/>
      <c r="R998" s="663"/>
      <c r="S998" s="663"/>
      <c r="T998" s="663"/>
      <c r="U998" s="663"/>
      <c r="V998" s="663"/>
      <c r="W998" s="663"/>
      <c r="X998" s="663"/>
      <c r="Y998" s="663"/>
      <c r="Z998" s="663"/>
      <c r="AA998" s="663"/>
      <c r="AB998" s="663"/>
      <c r="AC998" s="663"/>
      <c r="AD998" s="663"/>
    </row>
    <row r="999" spans="1:30" ht="15.75" customHeight="1" x14ac:dyDescent="0.2">
      <c r="A999" s="663"/>
      <c r="B999" s="663"/>
      <c r="C999" s="663"/>
      <c r="D999" s="663"/>
      <c r="E999" s="663"/>
      <c r="F999" s="663"/>
      <c r="G999" s="663"/>
      <c r="H999" s="663"/>
      <c r="I999" s="663"/>
      <c r="J999" s="663"/>
      <c r="K999" s="663"/>
      <c r="L999" s="663"/>
      <c r="M999" s="663"/>
      <c r="N999" s="663"/>
      <c r="O999" s="663"/>
      <c r="P999" s="663"/>
      <c r="Q999" s="663"/>
      <c r="R999" s="663"/>
      <c r="S999" s="663"/>
      <c r="T999" s="663"/>
      <c r="U999" s="663"/>
      <c r="V999" s="663"/>
      <c r="W999" s="663"/>
      <c r="X999" s="663"/>
      <c r="Y999" s="663"/>
      <c r="Z999" s="663"/>
      <c r="AA999" s="663"/>
      <c r="AB999" s="663"/>
      <c r="AC999" s="663"/>
      <c r="AD999" s="663"/>
    </row>
    <row r="1000" spans="1:30" ht="15.75" customHeight="1" x14ac:dyDescent="0.2">
      <c r="A1000" s="663"/>
      <c r="B1000" s="663"/>
      <c r="C1000" s="663"/>
      <c r="D1000" s="663"/>
      <c r="E1000" s="663"/>
      <c r="F1000" s="663"/>
      <c r="G1000" s="663"/>
      <c r="H1000" s="663"/>
      <c r="I1000" s="663"/>
      <c r="J1000" s="663"/>
      <c r="K1000" s="663"/>
      <c r="L1000" s="663"/>
      <c r="M1000" s="663"/>
      <c r="N1000" s="663"/>
      <c r="O1000" s="663"/>
      <c r="P1000" s="663"/>
      <c r="Q1000" s="663"/>
      <c r="R1000" s="663"/>
      <c r="S1000" s="663"/>
      <c r="T1000" s="663"/>
      <c r="U1000" s="663"/>
      <c r="V1000" s="663"/>
      <c r="W1000" s="663"/>
      <c r="X1000" s="663"/>
      <c r="Y1000" s="663"/>
      <c r="Z1000" s="663"/>
      <c r="AA1000" s="663"/>
      <c r="AB1000" s="663"/>
      <c r="AC1000" s="663"/>
      <c r="AD1000" s="663"/>
    </row>
  </sheetData>
  <mergeCells count="209">
    <mergeCell ref="A122:A123"/>
    <mergeCell ref="G119:H119"/>
    <mergeCell ref="G121:H121"/>
    <mergeCell ref="I121:K121"/>
    <mergeCell ref="B122:F122"/>
    <mergeCell ref="G122:M123"/>
    <mergeCell ref="B123:F123"/>
    <mergeCell ref="A124:M124"/>
    <mergeCell ref="A96:M96"/>
    <mergeCell ref="A103:M103"/>
    <mergeCell ref="B104:F104"/>
    <mergeCell ref="I104:J104"/>
    <mergeCell ref="I105:K105"/>
    <mergeCell ref="L105:M105"/>
    <mergeCell ref="A97:M97"/>
    <mergeCell ref="A98:M98"/>
    <mergeCell ref="B99:F99"/>
    <mergeCell ref="I99:M101"/>
    <mergeCell ref="A100:A102"/>
    <mergeCell ref="B100:E102"/>
    <mergeCell ref="A104:A107"/>
    <mergeCell ref="I88:M88"/>
    <mergeCell ref="I90:K90"/>
    <mergeCell ref="L90:M90"/>
    <mergeCell ref="E91:M91"/>
    <mergeCell ref="A92:M92"/>
    <mergeCell ref="B93:F93"/>
    <mergeCell ref="G93:M94"/>
    <mergeCell ref="B94:F94"/>
    <mergeCell ref="A95:M95"/>
    <mergeCell ref="G115:M116"/>
    <mergeCell ref="A117:M117"/>
    <mergeCell ref="I118:J118"/>
    <mergeCell ref="I119:K119"/>
    <mergeCell ref="I120:J120"/>
    <mergeCell ref="B111:F111"/>
    <mergeCell ref="B112:F114"/>
    <mergeCell ref="A115:A116"/>
    <mergeCell ref="B115:F115"/>
    <mergeCell ref="B116:F116"/>
    <mergeCell ref="B118:F118"/>
    <mergeCell ref="B119:F121"/>
    <mergeCell ref="A118:A121"/>
    <mergeCell ref="L114:M114"/>
    <mergeCell ref="I106:J106"/>
    <mergeCell ref="I107:K107"/>
    <mergeCell ref="G108:M109"/>
    <mergeCell ref="A110:M110"/>
    <mergeCell ref="I111:J111"/>
    <mergeCell ref="I112:K112"/>
    <mergeCell ref="L112:M112"/>
    <mergeCell ref="G112:H112"/>
    <mergeCell ref="G114:H114"/>
    <mergeCell ref="B105:F107"/>
    <mergeCell ref="G105:H105"/>
    <mergeCell ref="G107:H107"/>
    <mergeCell ref="A108:A109"/>
    <mergeCell ref="B108:F108"/>
    <mergeCell ref="B109:F109"/>
    <mergeCell ref="A111:A114"/>
    <mergeCell ref="I113:J113"/>
    <mergeCell ref="I114:K114"/>
    <mergeCell ref="H22:I22"/>
    <mergeCell ref="J22:K22"/>
    <mergeCell ref="J24:K24"/>
    <mergeCell ref="B47:M47"/>
    <mergeCell ref="B48:M48"/>
    <mergeCell ref="A52:D64"/>
    <mergeCell ref="A66:D74"/>
    <mergeCell ref="A76:D87"/>
    <mergeCell ref="B45:F45"/>
    <mergeCell ref="A49:E51"/>
    <mergeCell ref="F49:F50"/>
    <mergeCell ref="G49:G50"/>
    <mergeCell ref="H49:H50"/>
    <mergeCell ref="I49:M51"/>
    <mergeCell ref="I52:M64"/>
    <mergeCell ref="I65:M65"/>
    <mergeCell ref="I66:M74"/>
    <mergeCell ref="I75:M75"/>
    <mergeCell ref="I76:M87"/>
    <mergeCell ref="A14:M14"/>
    <mergeCell ref="A15:M15"/>
    <mergeCell ref="A16:M16"/>
    <mergeCell ref="A17:M17"/>
    <mergeCell ref="H18:I18"/>
    <mergeCell ref="J18:K18"/>
    <mergeCell ref="F19:K19"/>
    <mergeCell ref="H20:I20"/>
    <mergeCell ref="J20:K20"/>
    <mergeCell ref="A1:M1"/>
    <mergeCell ref="A2:M2"/>
    <mergeCell ref="A3:M3"/>
    <mergeCell ref="A4:M4"/>
    <mergeCell ref="A5:M5"/>
    <mergeCell ref="B6:M6"/>
    <mergeCell ref="A7:A9"/>
    <mergeCell ref="B7:M9"/>
    <mergeCell ref="G10:H10"/>
    <mergeCell ref="I10:K10"/>
    <mergeCell ref="L10:M10"/>
    <mergeCell ref="G43:H43"/>
    <mergeCell ref="I43:K43"/>
    <mergeCell ref="L43:M43"/>
    <mergeCell ref="G44:M45"/>
    <mergeCell ref="A46:M46"/>
    <mergeCell ref="B11:F11"/>
    <mergeCell ref="B12:F12"/>
    <mergeCell ref="A18:D28"/>
    <mergeCell ref="E18:E21"/>
    <mergeCell ref="E22:E25"/>
    <mergeCell ref="E26:E28"/>
    <mergeCell ref="A30:F30"/>
    <mergeCell ref="B31:F33"/>
    <mergeCell ref="B35:F35"/>
    <mergeCell ref="A37:A40"/>
    <mergeCell ref="B37:F40"/>
    <mergeCell ref="B41:F41"/>
    <mergeCell ref="B43:F43"/>
    <mergeCell ref="B44:F44"/>
    <mergeCell ref="G11:H11"/>
    <mergeCell ref="I11:K11"/>
    <mergeCell ref="L11:M11"/>
    <mergeCell ref="G12:M13"/>
    <mergeCell ref="B13:F13"/>
    <mergeCell ref="A36:M36"/>
    <mergeCell ref="I37:J37"/>
    <mergeCell ref="I38:J38"/>
    <mergeCell ref="I39:J39"/>
    <mergeCell ref="I40:J40"/>
    <mergeCell ref="G41:M41"/>
    <mergeCell ref="G42:H42"/>
    <mergeCell ref="I42:K42"/>
    <mergeCell ref="L42:M42"/>
    <mergeCell ref="G31:G32"/>
    <mergeCell ref="H31:H32"/>
    <mergeCell ref="G34:H34"/>
    <mergeCell ref="I34:K34"/>
    <mergeCell ref="L34:M34"/>
    <mergeCell ref="G35:H35"/>
    <mergeCell ref="I35:K35"/>
    <mergeCell ref="L35:M35"/>
    <mergeCell ref="H24:I24"/>
    <mergeCell ref="H25:I25"/>
    <mergeCell ref="J25:K25"/>
    <mergeCell ref="A29:M29"/>
    <mergeCell ref="I30:M32"/>
    <mergeCell ref="A31:A33"/>
    <mergeCell ref="G33:M33"/>
    <mergeCell ref="F156:M156"/>
    <mergeCell ref="F164:M164"/>
    <mergeCell ref="F165:M165"/>
    <mergeCell ref="F166:M166"/>
    <mergeCell ref="F167:M167"/>
    <mergeCell ref="F157:M157"/>
    <mergeCell ref="F158:M158"/>
    <mergeCell ref="F159:M159"/>
    <mergeCell ref="F160:M160"/>
    <mergeCell ref="F161:M161"/>
    <mergeCell ref="F162:M162"/>
    <mergeCell ref="F163:M163"/>
    <mergeCell ref="A151:D151"/>
    <mergeCell ref="A152:D152"/>
    <mergeCell ref="A153:D153"/>
    <mergeCell ref="A154:D154"/>
    <mergeCell ref="A155:D155"/>
    <mergeCell ref="F150:M150"/>
    <mergeCell ref="F151:M151"/>
    <mergeCell ref="F152:M152"/>
    <mergeCell ref="F153:M153"/>
    <mergeCell ref="F154:M154"/>
    <mergeCell ref="F155:M155"/>
    <mergeCell ref="A146:D146"/>
    <mergeCell ref="F146:M146"/>
    <mergeCell ref="A147:D147"/>
    <mergeCell ref="F147:M147"/>
    <mergeCell ref="A148:D148"/>
    <mergeCell ref="F148:M148"/>
    <mergeCell ref="F149:M149"/>
    <mergeCell ref="A149:D149"/>
    <mergeCell ref="A150:D150"/>
    <mergeCell ref="A125:M125"/>
    <mergeCell ref="A126:M126"/>
    <mergeCell ref="A127:M127"/>
    <mergeCell ref="D128:M129"/>
    <mergeCell ref="D131:M132"/>
    <mergeCell ref="D137:D138"/>
    <mergeCell ref="F137:G137"/>
    <mergeCell ref="F144:M144"/>
    <mergeCell ref="F145:M145"/>
    <mergeCell ref="F138:G138"/>
    <mergeCell ref="B141:M141"/>
    <mergeCell ref="A142:M142"/>
    <mergeCell ref="A143:D143"/>
    <mergeCell ref="F143:M143"/>
    <mergeCell ref="A144:D144"/>
    <mergeCell ref="A145:D145"/>
    <mergeCell ref="A163:D163"/>
    <mergeCell ref="A164:D164"/>
    <mergeCell ref="A165:D165"/>
    <mergeCell ref="A166:D166"/>
    <mergeCell ref="A167:D167"/>
    <mergeCell ref="A156:D156"/>
    <mergeCell ref="A157:D157"/>
    <mergeCell ref="A158:D158"/>
    <mergeCell ref="A159:D159"/>
    <mergeCell ref="A160:D160"/>
    <mergeCell ref="A161:D161"/>
    <mergeCell ref="A162:D162"/>
  </mergeCells>
  <conditionalFormatting sqref="E144:E167">
    <cfRule type="cellIs" dxfId="20" priority="1" operator="equal">
      <formula>"Complete"</formula>
    </cfRule>
    <cfRule type="cellIs" dxfId="19" priority="2" operator="equal">
      <formula>"Incomplete"</formula>
    </cfRule>
  </conditionalFormatting>
  <conditionalFormatting sqref="L90:M90">
    <cfRule type="containsText" dxfId="18" priority="3" operator="containsText" text="Incomplete">
      <formula>NOT(ISERROR(SEARCH(("Incomplete"),(L90))))</formula>
    </cfRule>
    <cfRule type="containsText" dxfId="17" priority="4" operator="containsText" text="Complete">
      <formula>NOT(ISERROR(SEARCH(("Complete"),(L90))))</formula>
    </cfRule>
  </conditionalFormatting>
  <dataValidations count="14">
    <dataValidation type="custom" allowBlank="1" showInputMessage="1" showErrorMessage="1" prompt="Too Many Characters - Limit response to no more than 500 characters, including spaces. " sqref="G108 G122" xr:uid="{00000000-0002-0000-0900-000000000000}">
      <formula1>LTE(LEN(G108),(500))</formula1>
    </dataValidation>
    <dataValidation type="custom" allowBlank="1" showInputMessage="1" showErrorMessage="1" prompt="Too Many Characters - Limit response to fewer than 1000 characters, including spaces. " sqref="G41 G93" xr:uid="{00000000-0002-0000-0900-000001000000}">
      <formula1>LTE(LEN(G41),(1000))</formula1>
    </dataValidation>
    <dataValidation type="custom" allowBlank="1" showInputMessage="1" showErrorMessage="1" prompt="Too Many Characters - Limit Response to no more than 500 characters, including spaces. " sqref="G115" xr:uid="{00000000-0002-0000-0900-000002000000}">
      <formula1>LTE(LEN(G115),(500))</formula1>
    </dataValidation>
    <dataValidation type="list" allowBlank="1" showErrorMessage="1" sqref="H31 H100:H102" xr:uid="{00000000-0002-0000-0900-000003000000}">
      <formula1>$R$2:$R$3</formula1>
    </dataValidation>
    <dataValidation type="custom" allowBlank="1" showInputMessage="1" showErrorMessage="1" prompt="Too Many Characters - Limit response to no more than 2000 characters, including spaces. " sqref="B7" xr:uid="{00000000-0002-0000-0900-000004000000}">
      <formula1>LTE(LEN(B7),(2000))</formula1>
    </dataValidation>
    <dataValidation type="custom" allowBlank="1" showInputMessage="1" showErrorMessage="1" prompt="Too Many Characters - Limit reponse to no more than 500 characters, including spaces. " sqref="I52" xr:uid="{00000000-0002-0000-0900-000005000000}">
      <formula1>LTE(LEN(I52),(500))</formula1>
    </dataValidation>
    <dataValidation type="date" allowBlank="1" showInputMessage="1" showErrorMessage="1" prompt="Enter Date MM/DD/YYYY - Enter Date MM/DD/YYYY" sqref="F137" xr:uid="{00000000-0002-0000-0900-000006000000}">
      <formula1>44927</formula1>
      <formula2>45292</formula2>
    </dataValidation>
    <dataValidation type="list" allowBlank="1" showErrorMessage="1" sqref="H37:H40 K37:K40 M37:M40 H104 K104 M104 H106 K106 H111 K111 M111 H113 K113 M113 H118 K118 H120 K120" xr:uid="{00000000-0002-0000-0900-000007000000}">
      <formula1>$T$2</formula1>
    </dataValidation>
    <dataValidation type="list" allowBlank="1" showErrorMessage="1" sqref="G43 I43 L43" xr:uid="{00000000-0002-0000-0900-000008000000}">
      <formula1>$U$2:$U$36</formula1>
    </dataValidation>
    <dataValidation type="list" allowBlank="1" showErrorMessage="1" sqref="E130 E133 E135" xr:uid="{00000000-0002-0000-0900-000009000000}">
      <formula1>$V$2:$V$3</formula1>
    </dataValidation>
    <dataValidation type="list" allowBlank="1" showErrorMessage="1" sqref="G11 I11 L11" xr:uid="{00000000-0002-0000-0900-00000A000000}">
      <formula1>$Q$2:$Q$14</formula1>
    </dataValidation>
    <dataValidation type="custom" allowBlank="1" showInputMessage="1" showErrorMessage="1" prompt="Too Many Characters - Limit reponse to no more than 500 characters, including spaces." sqref="I66 I76" xr:uid="{00000000-0002-0000-0900-00000B000000}">
      <formula1>LTE(LEN(I66),(500))</formula1>
    </dataValidation>
    <dataValidation type="custom" allowBlank="1" showInputMessage="1" showErrorMessage="1" prompt="Too Many Characters - Limit response to no more than 1000 characters, including spaces" sqref="G12" xr:uid="{00000000-0002-0000-0900-00000C000000}">
      <formula1>LTE(LEN(G12),(1000))</formula1>
    </dataValidation>
    <dataValidation type="list" allowBlank="1" showErrorMessage="1" sqref="G35 I35 L35" xr:uid="{00000000-0002-0000-0900-00000D000000}">
      <formula1>$S$2:$S$16</formula1>
    </dataValidation>
  </dataValidations>
  <pageMargins left="0.25" right="0.25" top="0.5" bottom="0.5" header="0" footer="0"/>
  <pageSetup orientation="landscape"/>
  <headerFooter>
    <oddHeader>&amp;CEBF Spending Plan&amp;RPage &amp;P</oddHeader>
    <oddFooter>&amp;L&amp;F&amp;R&amp;D</oddFooter>
  </headerFooter>
  <rowBreaks count="4" manualBreakCount="4">
    <brk id="33" man="1"/>
    <brk id="65" man="1"/>
    <brk id="103" man="1"/>
    <brk id="14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workbookViewId="0"/>
  </sheetViews>
  <sheetFormatPr baseColWidth="10" defaultColWidth="12.6640625" defaultRowHeight="15" customHeight="1" x14ac:dyDescent="0.15"/>
  <cols>
    <col min="1" max="1" width="2.6640625" customWidth="1"/>
    <col min="2" max="2" width="3" customWidth="1"/>
    <col min="3" max="3" width="39.6640625" customWidth="1"/>
    <col min="4" max="4" width="9.5" customWidth="1"/>
    <col min="5" max="5" width="13.1640625" customWidth="1"/>
    <col min="6" max="6" width="12.33203125" customWidth="1"/>
    <col min="7" max="7" width="12.5" customWidth="1"/>
    <col min="8" max="8" width="11.6640625" customWidth="1"/>
    <col min="9" max="9" width="10.83203125" customWidth="1"/>
    <col min="10" max="10" width="12.33203125" customWidth="1"/>
    <col min="11" max="11" width="12.1640625" customWidth="1"/>
    <col min="12" max="12" width="13.1640625" customWidth="1"/>
    <col min="13" max="13" width="12" customWidth="1"/>
    <col min="14" max="14" width="17.83203125" customWidth="1"/>
    <col min="15" max="26" width="9.1640625" customWidth="1"/>
  </cols>
  <sheetData>
    <row r="1" spans="1:26" ht="15" customHeight="1" x14ac:dyDescent="0.2">
      <c r="A1" s="1180" t="s">
        <v>1125</v>
      </c>
      <c r="B1" s="1142"/>
      <c r="C1" s="1142"/>
      <c r="D1" s="1142"/>
      <c r="E1" s="1142"/>
      <c r="F1" s="1142"/>
      <c r="G1" s="1142"/>
      <c r="H1" s="1142"/>
      <c r="I1" s="1142"/>
      <c r="J1" s="1142"/>
      <c r="K1" s="1142"/>
      <c r="L1" s="766"/>
      <c r="M1" s="560"/>
      <c r="N1" s="560"/>
      <c r="O1" s="645"/>
      <c r="P1" s="645"/>
      <c r="Q1" s="645"/>
      <c r="R1" s="645"/>
      <c r="S1" s="645"/>
      <c r="T1" s="645"/>
      <c r="U1" s="645"/>
      <c r="V1" s="645"/>
      <c r="W1" s="645"/>
      <c r="X1" s="645"/>
      <c r="Y1" s="645"/>
      <c r="Z1" s="645"/>
    </row>
    <row r="2" spans="1:26" x14ac:dyDescent="0.2">
      <c r="A2" s="1181" t="s">
        <v>1126</v>
      </c>
      <c r="B2" s="937"/>
      <c r="C2" s="937"/>
      <c r="D2" s="937"/>
      <c r="E2" s="937"/>
      <c r="F2" s="937"/>
      <c r="G2" s="937"/>
      <c r="H2" s="937"/>
      <c r="I2" s="937"/>
      <c r="J2" s="937"/>
      <c r="K2" s="937"/>
      <c r="L2" s="767"/>
      <c r="M2" s="560"/>
      <c r="N2" s="560"/>
      <c r="O2" s="645"/>
      <c r="P2" s="645"/>
      <c r="Q2" s="645"/>
      <c r="R2" s="645"/>
      <c r="S2" s="645"/>
      <c r="T2" s="645"/>
      <c r="U2" s="645"/>
      <c r="V2" s="645"/>
      <c r="W2" s="645"/>
      <c r="X2" s="645"/>
      <c r="Y2" s="645"/>
      <c r="Z2" s="645"/>
    </row>
    <row r="3" spans="1:26" x14ac:dyDescent="0.2">
      <c r="A3" s="768" t="s">
        <v>1127</v>
      </c>
      <c r="B3" s="560"/>
      <c r="C3" s="560"/>
      <c r="D3" s="560"/>
      <c r="E3" s="560"/>
      <c r="F3" s="560"/>
      <c r="G3" s="23"/>
      <c r="H3" s="560"/>
      <c r="I3" s="560"/>
      <c r="J3" s="560"/>
      <c r="K3" s="560"/>
      <c r="L3" s="767"/>
      <c r="M3" s="560"/>
      <c r="N3" s="560"/>
      <c r="O3" s="645"/>
      <c r="P3" s="645"/>
      <c r="Q3" s="645"/>
      <c r="R3" s="645"/>
      <c r="S3" s="645"/>
      <c r="T3" s="645"/>
      <c r="U3" s="645"/>
      <c r="V3" s="645"/>
      <c r="W3" s="645"/>
      <c r="X3" s="645"/>
      <c r="Y3" s="645"/>
      <c r="Z3" s="645"/>
    </row>
    <row r="4" spans="1:26" x14ac:dyDescent="0.2">
      <c r="A4" s="769"/>
      <c r="B4" s="560"/>
      <c r="C4" s="560"/>
      <c r="D4" s="560"/>
      <c r="E4" s="560"/>
      <c r="F4" s="560"/>
      <c r="G4" s="23"/>
      <c r="H4" s="560"/>
      <c r="I4" s="560"/>
      <c r="J4" s="560"/>
      <c r="K4" s="560"/>
      <c r="L4" s="767"/>
      <c r="M4" s="560"/>
      <c r="N4" s="560"/>
      <c r="O4" s="645"/>
      <c r="P4" s="645"/>
      <c r="Q4" s="645"/>
      <c r="R4" s="645"/>
      <c r="S4" s="645"/>
      <c r="T4" s="645"/>
      <c r="U4" s="645"/>
      <c r="V4" s="645"/>
      <c r="W4" s="645"/>
      <c r="X4" s="645"/>
      <c r="Y4" s="645"/>
      <c r="Z4" s="645"/>
    </row>
    <row r="5" spans="1:26" ht="13.5" customHeight="1" x14ac:dyDescent="0.2">
      <c r="A5" s="1182" t="str">
        <f>"The worksheet is intended for use during the budgeting process to estimate the district's percent increase of FY"&amp;'B24'!L2</f>
        <v>The worksheet is intended for use during the budgeting process to estimate the district's percent increase of FY2024</v>
      </c>
      <c r="B5" s="937"/>
      <c r="C5" s="937"/>
      <c r="D5" s="937"/>
      <c r="E5" s="937"/>
      <c r="F5" s="937"/>
      <c r="G5" s="937"/>
      <c r="H5" s="1183" t="str">
        <f>"budgeted expenditures over actual FY"&amp;'B24'!L2-1</f>
        <v>budgeted expenditures over actual FY2023</v>
      </c>
      <c r="I5" s="937"/>
      <c r="J5" s="937"/>
      <c r="K5" s="560" t="s">
        <v>1128</v>
      </c>
      <c r="L5" s="771"/>
      <c r="M5" s="772"/>
      <c r="N5" s="772"/>
      <c r="O5" s="645"/>
      <c r="P5" s="645"/>
      <c r="Q5" s="645"/>
      <c r="R5" s="645"/>
      <c r="S5" s="645"/>
      <c r="T5" s="645"/>
      <c r="U5" s="645"/>
      <c r="V5" s="645"/>
      <c r="W5" s="645"/>
      <c r="X5" s="645"/>
      <c r="Y5" s="645"/>
      <c r="Z5" s="645"/>
    </row>
    <row r="6" spans="1:26" ht="17.25" customHeight="1" x14ac:dyDescent="0.2">
      <c r="A6" s="773" t="s">
        <v>1129</v>
      </c>
      <c r="B6" s="772"/>
      <c r="C6" s="772"/>
      <c r="D6" s="772"/>
      <c r="E6" s="772"/>
      <c r="F6" s="772"/>
      <c r="G6" s="772"/>
      <c r="H6" s="772"/>
      <c r="I6" s="772"/>
      <c r="J6" s="772"/>
      <c r="K6" s="772"/>
      <c r="L6" s="774"/>
      <c r="M6" s="772"/>
      <c r="N6" s="772"/>
      <c r="O6" s="645"/>
      <c r="P6" s="645"/>
      <c r="Q6" s="645"/>
      <c r="R6" s="645"/>
      <c r="S6" s="645"/>
      <c r="T6" s="645"/>
      <c r="U6" s="645"/>
      <c r="V6" s="645"/>
      <c r="W6" s="645"/>
      <c r="X6" s="645"/>
      <c r="Y6" s="645"/>
      <c r="Z6" s="645"/>
    </row>
    <row r="7" spans="1:26" ht="18" customHeight="1" x14ac:dyDescent="0.2">
      <c r="A7" s="775"/>
      <c r="B7" s="657"/>
      <c r="C7" s="657"/>
      <c r="D7" s="657"/>
      <c r="E7" s="657"/>
      <c r="F7" s="657"/>
      <c r="G7" s="657"/>
      <c r="H7" s="657"/>
      <c r="I7" s="657"/>
      <c r="J7" s="657"/>
      <c r="K7" s="657"/>
      <c r="L7" s="776"/>
      <c r="M7" s="657"/>
      <c r="N7" s="657"/>
      <c r="O7" s="645"/>
      <c r="P7" s="645"/>
      <c r="Q7" s="645"/>
      <c r="R7" s="645"/>
      <c r="S7" s="645"/>
      <c r="T7" s="645"/>
      <c r="U7" s="645"/>
      <c r="V7" s="645"/>
      <c r="W7" s="645"/>
      <c r="X7" s="645"/>
      <c r="Y7" s="645"/>
      <c r="Z7" s="645"/>
    </row>
    <row r="8" spans="1:26" x14ac:dyDescent="0.2">
      <c r="A8" s="770" t="s">
        <v>1130</v>
      </c>
      <c r="B8" s="560"/>
      <c r="C8" s="560"/>
      <c r="D8" s="560"/>
      <c r="E8" s="560"/>
      <c r="F8" s="23"/>
      <c r="G8" s="23"/>
      <c r="H8" s="560"/>
      <c r="I8" s="560"/>
      <c r="J8" s="560"/>
      <c r="K8" s="560"/>
      <c r="L8" s="771"/>
      <c r="M8" s="560"/>
      <c r="N8" s="560"/>
      <c r="O8" s="645"/>
      <c r="P8" s="645"/>
      <c r="Q8" s="645"/>
      <c r="R8" s="645"/>
      <c r="S8" s="645"/>
      <c r="T8" s="645"/>
      <c r="U8" s="645"/>
      <c r="V8" s="645"/>
      <c r="W8" s="645"/>
      <c r="X8" s="645"/>
      <c r="Y8" s="645"/>
      <c r="Z8" s="645"/>
    </row>
    <row r="9" spans="1:26" x14ac:dyDescent="0.2">
      <c r="A9" s="777" t="s">
        <v>1131</v>
      </c>
      <c r="B9" s="560"/>
      <c r="C9" s="560"/>
      <c r="D9" s="560"/>
      <c r="E9" s="560"/>
      <c r="F9" s="23"/>
      <c r="G9" s="778" t="s">
        <v>1132</v>
      </c>
      <c r="H9" s="645"/>
      <c r="I9" s="560"/>
      <c r="J9" s="560"/>
      <c r="K9" s="560"/>
      <c r="L9" s="771"/>
      <c r="M9" s="560"/>
      <c r="N9" s="560"/>
      <c r="O9" s="645"/>
      <c r="P9" s="645"/>
      <c r="Q9" s="645"/>
      <c r="R9" s="645"/>
      <c r="S9" s="645"/>
      <c r="T9" s="645"/>
      <c r="U9" s="645"/>
      <c r="V9" s="645"/>
      <c r="W9" s="645"/>
      <c r="X9" s="645"/>
      <c r="Y9" s="645"/>
      <c r="Z9" s="645"/>
    </row>
    <row r="10" spans="1:26" x14ac:dyDescent="0.2">
      <c r="A10" s="779"/>
      <c r="B10" s="560"/>
      <c r="C10" s="560"/>
      <c r="D10" s="560"/>
      <c r="E10" s="560"/>
      <c r="F10" s="23"/>
      <c r="G10" s="23"/>
      <c r="H10" s="560"/>
      <c r="I10" s="560"/>
      <c r="J10" s="560"/>
      <c r="K10" s="560"/>
      <c r="L10" s="771"/>
      <c r="M10" s="560"/>
      <c r="N10" s="560"/>
      <c r="O10" s="645"/>
      <c r="P10" s="645"/>
      <c r="Q10" s="645"/>
      <c r="R10" s="645"/>
      <c r="S10" s="645"/>
      <c r="T10" s="645"/>
      <c r="U10" s="645"/>
      <c r="V10" s="645"/>
      <c r="W10" s="645"/>
      <c r="X10" s="645"/>
      <c r="Y10" s="645"/>
      <c r="Z10" s="645"/>
    </row>
    <row r="11" spans="1:26" x14ac:dyDescent="0.2">
      <c r="A11" s="780" t="s">
        <v>1133</v>
      </c>
      <c r="B11" s="781"/>
      <c r="C11" s="781"/>
      <c r="D11" s="781"/>
      <c r="E11" s="781"/>
      <c r="F11" s="23"/>
      <c r="G11" s="23"/>
      <c r="H11" s="560"/>
      <c r="I11" s="68" t="s">
        <v>1134</v>
      </c>
      <c r="J11" s="1184" t="str">
        <f>Cover!H13</f>
        <v>Gower SD 62</v>
      </c>
      <c r="K11" s="937"/>
      <c r="L11" s="1084"/>
      <c r="M11" s="560"/>
      <c r="N11" s="560"/>
      <c r="O11" s="645"/>
      <c r="P11" s="645"/>
      <c r="Q11" s="645"/>
      <c r="R11" s="645"/>
      <c r="S11" s="645"/>
      <c r="T11" s="645"/>
      <c r="U11" s="645"/>
      <c r="V11" s="645"/>
      <c r="W11" s="645"/>
      <c r="X11" s="645"/>
      <c r="Y11" s="645"/>
      <c r="Z11" s="645"/>
    </row>
    <row r="12" spans="1:26" x14ac:dyDescent="0.2">
      <c r="A12" s="1185" t="s">
        <v>1135</v>
      </c>
      <c r="B12" s="1024"/>
      <c r="C12" s="1024"/>
      <c r="D12" s="1024"/>
      <c r="E12" s="1025"/>
      <c r="F12" s="560"/>
      <c r="G12" s="560"/>
      <c r="H12" s="560"/>
      <c r="I12" s="68" t="s">
        <v>1136</v>
      </c>
      <c r="J12" s="1186" t="str">
        <f>Cover!H14</f>
        <v>19022062002</v>
      </c>
      <c r="K12" s="937"/>
      <c r="L12" s="1084"/>
      <c r="M12" s="560"/>
      <c r="N12" s="560"/>
      <c r="O12" s="645"/>
      <c r="P12" s="645"/>
      <c r="Q12" s="645"/>
      <c r="R12" s="645"/>
      <c r="S12" s="645"/>
      <c r="T12" s="645"/>
      <c r="U12" s="645"/>
      <c r="V12" s="645"/>
      <c r="W12" s="645"/>
      <c r="X12" s="645"/>
      <c r="Y12" s="645"/>
      <c r="Z12" s="645"/>
    </row>
    <row r="13" spans="1:26" x14ac:dyDescent="0.2">
      <c r="A13" s="782"/>
      <c r="B13" s="783"/>
      <c r="C13" s="783"/>
      <c r="D13" s="783"/>
      <c r="E13" s="783"/>
      <c r="F13" s="560"/>
      <c r="G13" s="560"/>
      <c r="H13" s="560"/>
      <c r="I13" s="560"/>
      <c r="J13" s="560"/>
      <c r="K13" s="560"/>
      <c r="L13" s="771"/>
      <c r="M13" s="560"/>
      <c r="N13" s="560"/>
      <c r="O13" s="645"/>
      <c r="P13" s="645"/>
      <c r="Q13" s="645"/>
      <c r="R13" s="645"/>
      <c r="S13" s="645"/>
      <c r="T13" s="645"/>
      <c r="U13" s="645"/>
      <c r="V13" s="645"/>
      <c r="W13" s="645"/>
      <c r="X13" s="645"/>
      <c r="Y13" s="645"/>
      <c r="Z13" s="645"/>
    </row>
    <row r="14" spans="1:26" x14ac:dyDescent="0.2">
      <c r="A14" s="770"/>
      <c r="B14" s="560"/>
      <c r="C14" s="560"/>
      <c r="D14" s="560"/>
      <c r="E14" s="1193" t="str">
        <f>"Estimated Actual Expenditures, Fiscal Year "&amp;'B24'!L2-1</f>
        <v>Estimated Actual Expenditures, Fiscal Year 2023</v>
      </c>
      <c r="F14" s="1038"/>
      <c r="G14" s="1038"/>
      <c r="H14" s="1039"/>
      <c r="I14" s="1193" t="str">
        <f>"Budgeted Expenditures, Fiscal Year "&amp;'B24'!L2</f>
        <v>Budgeted Expenditures, Fiscal Year 2024</v>
      </c>
      <c r="J14" s="1038"/>
      <c r="K14" s="1038"/>
      <c r="L14" s="1057"/>
      <c r="M14" s="560"/>
      <c r="N14" s="560"/>
      <c r="O14" s="645"/>
      <c r="P14" s="645"/>
      <c r="Q14" s="645"/>
      <c r="R14" s="645"/>
      <c r="S14" s="645"/>
      <c r="T14" s="645"/>
      <c r="U14" s="645"/>
      <c r="V14" s="645"/>
      <c r="W14" s="645"/>
      <c r="X14" s="645"/>
      <c r="Y14" s="645"/>
      <c r="Z14" s="645"/>
    </row>
    <row r="15" spans="1:26" x14ac:dyDescent="0.2">
      <c r="A15" s="770"/>
      <c r="B15" s="560"/>
      <c r="C15" s="23"/>
      <c r="D15" s="560"/>
      <c r="E15" s="784" t="s">
        <v>70</v>
      </c>
      <c r="F15" s="784" t="s">
        <v>71</v>
      </c>
      <c r="G15" s="785" t="s">
        <v>77</v>
      </c>
      <c r="H15" s="786"/>
      <c r="I15" s="784" t="s">
        <v>70</v>
      </c>
      <c r="J15" s="784" t="s">
        <v>71</v>
      </c>
      <c r="K15" s="785" t="s">
        <v>77</v>
      </c>
      <c r="L15" s="787"/>
      <c r="M15" s="560"/>
      <c r="N15" s="560"/>
      <c r="O15" s="645"/>
      <c r="P15" s="645"/>
      <c r="Q15" s="645"/>
      <c r="R15" s="645"/>
      <c r="S15" s="645"/>
      <c r="T15" s="645"/>
      <c r="U15" s="645"/>
      <c r="V15" s="645"/>
      <c r="W15" s="645"/>
      <c r="X15" s="645"/>
      <c r="Y15" s="645"/>
      <c r="Z15" s="645"/>
    </row>
    <row r="16" spans="1:26" ht="45" x14ac:dyDescent="0.2">
      <c r="A16" s="1194" t="s">
        <v>207</v>
      </c>
      <c r="B16" s="1038"/>
      <c r="C16" s="1039"/>
      <c r="D16" s="788" t="s">
        <v>1137</v>
      </c>
      <c r="E16" s="788" t="s">
        <v>860</v>
      </c>
      <c r="F16" s="788" t="s">
        <v>861</v>
      </c>
      <c r="G16" s="788" t="s">
        <v>1138</v>
      </c>
      <c r="H16" s="784" t="s">
        <v>542</v>
      </c>
      <c r="I16" s="788" t="s">
        <v>860</v>
      </c>
      <c r="J16" s="788" t="s">
        <v>861</v>
      </c>
      <c r="K16" s="788" t="s">
        <v>1138</v>
      </c>
      <c r="L16" s="787" t="s">
        <v>542</v>
      </c>
      <c r="M16" s="560"/>
      <c r="N16" s="560"/>
      <c r="O16" s="645"/>
      <c r="P16" s="645"/>
      <c r="Q16" s="645"/>
      <c r="R16" s="645"/>
      <c r="S16" s="645"/>
      <c r="T16" s="645"/>
      <c r="U16" s="645"/>
      <c r="V16" s="645"/>
      <c r="W16" s="645"/>
      <c r="X16" s="645"/>
      <c r="Y16" s="645"/>
      <c r="Z16" s="645"/>
    </row>
    <row r="17" spans="1:26" x14ac:dyDescent="0.2">
      <c r="A17" s="789">
        <v>1</v>
      </c>
      <c r="B17" s="790" t="s">
        <v>592</v>
      </c>
      <c r="C17" s="790"/>
      <c r="D17" s="786">
        <v>2320</v>
      </c>
      <c r="E17" s="791">
        <v>367689</v>
      </c>
      <c r="F17" s="792"/>
      <c r="G17" s="791"/>
      <c r="H17" s="793">
        <f t="shared" ref="H17:H23" si="0">SUM(E17:G17)</f>
        <v>367689</v>
      </c>
      <c r="I17" s="793">
        <f>'EstExp 12-20'!K52</f>
        <v>342217</v>
      </c>
      <c r="J17" s="792"/>
      <c r="K17" s="793">
        <f>'EstExp 12-20'!K361</f>
        <v>0</v>
      </c>
      <c r="L17" s="794">
        <f t="shared" ref="L17:L23" si="1">SUM(I17:K17)</f>
        <v>342217</v>
      </c>
      <c r="M17" s="560"/>
      <c r="N17" s="560"/>
      <c r="O17" s="645"/>
      <c r="P17" s="645"/>
      <c r="Q17" s="645"/>
      <c r="R17" s="645"/>
      <c r="S17" s="645"/>
      <c r="T17" s="645"/>
      <c r="U17" s="645"/>
      <c r="V17" s="645"/>
      <c r="W17" s="645"/>
      <c r="X17" s="645"/>
      <c r="Y17" s="645"/>
      <c r="Z17" s="645"/>
    </row>
    <row r="18" spans="1:26" x14ac:dyDescent="0.2">
      <c r="A18" s="789">
        <v>2</v>
      </c>
      <c r="B18" s="790" t="s">
        <v>593</v>
      </c>
      <c r="C18" s="790"/>
      <c r="D18" s="786">
        <v>2330</v>
      </c>
      <c r="E18" s="791"/>
      <c r="F18" s="792"/>
      <c r="G18" s="791"/>
      <c r="H18" s="793">
        <f t="shared" si="0"/>
        <v>0</v>
      </c>
      <c r="I18" s="793">
        <f>'EstExp 12-20'!K53</f>
        <v>0</v>
      </c>
      <c r="J18" s="792"/>
      <c r="K18" s="793">
        <f>'EstExp 12-20'!K362</f>
        <v>0</v>
      </c>
      <c r="L18" s="794">
        <f t="shared" si="1"/>
        <v>0</v>
      </c>
      <c r="M18" s="560"/>
      <c r="N18" s="560"/>
      <c r="O18" s="645"/>
      <c r="P18" s="645"/>
      <c r="Q18" s="645"/>
      <c r="R18" s="645"/>
      <c r="S18" s="645"/>
      <c r="T18" s="645"/>
      <c r="U18" s="645"/>
      <c r="V18" s="645"/>
      <c r="W18" s="645"/>
      <c r="X18" s="645"/>
      <c r="Y18" s="645"/>
      <c r="Z18" s="645"/>
    </row>
    <row r="19" spans="1:26" x14ac:dyDescent="0.2">
      <c r="A19" s="789">
        <v>3</v>
      </c>
      <c r="B19" s="790" t="s">
        <v>1139</v>
      </c>
      <c r="C19" s="790"/>
      <c r="D19" s="795">
        <v>2490</v>
      </c>
      <c r="E19" s="791"/>
      <c r="F19" s="792"/>
      <c r="G19" s="791"/>
      <c r="H19" s="793">
        <f t="shared" si="0"/>
        <v>0</v>
      </c>
      <c r="I19" s="793">
        <f>'EstExp 12-20'!K58</f>
        <v>0</v>
      </c>
      <c r="J19" s="792"/>
      <c r="K19" s="793">
        <f>'EstExp 12-20'!K368</f>
        <v>0</v>
      </c>
      <c r="L19" s="794">
        <f t="shared" si="1"/>
        <v>0</v>
      </c>
      <c r="M19" s="560"/>
      <c r="N19" s="560"/>
      <c r="O19" s="645"/>
      <c r="P19" s="645"/>
      <c r="Q19" s="645"/>
      <c r="R19" s="645"/>
      <c r="S19" s="645"/>
      <c r="T19" s="645"/>
      <c r="U19" s="645"/>
      <c r="V19" s="645"/>
      <c r="W19" s="645"/>
      <c r="X19" s="645"/>
      <c r="Y19" s="645"/>
      <c r="Z19" s="645"/>
    </row>
    <row r="20" spans="1:26" x14ac:dyDescent="0.2">
      <c r="A20" s="789">
        <v>4</v>
      </c>
      <c r="B20" s="790" t="s">
        <v>602</v>
      </c>
      <c r="C20" s="790"/>
      <c r="D20" s="786">
        <v>2510</v>
      </c>
      <c r="E20" s="791"/>
      <c r="F20" s="791"/>
      <c r="G20" s="791"/>
      <c r="H20" s="793">
        <f t="shared" si="0"/>
        <v>0</v>
      </c>
      <c r="I20" s="793">
        <f>'EstExp 12-20'!K61</f>
        <v>0</v>
      </c>
      <c r="J20" s="793">
        <f>'EstExp 12-20'!K126</f>
        <v>0</v>
      </c>
      <c r="K20" s="793">
        <f>'EstExp 12-20'!K371</f>
        <v>0</v>
      </c>
      <c r="L20" s="794">
        <f t="shared" si="1"/>
        <v>0</v>
      </c>
      <c r="M20" s="560"/>
      <c r="N20" s="560"/>
      <c r="O20" s="645"/>
      <c r="P20" s="645"/>
      <c r="Q20" s="645"/>
      <c r="R20" s="645"/>
      <c r="S20" s="645"/>
      <c r="T20" s="645"/>
      <c r="U20" s="645"/>
      <c r="V20" s="645"/>
      <c r="W20" s="645"/>
      <c r="X20" s="645"/>
      <c r="Y20" s="645"/>
      <c r="Z20" s="645"/>
    </row>
    <row r="21" spans="1:26" ht="15.75" customHeight="1" x14ac:dyDescent="0.2">
      <c r="A21" s="789">
        <v>5</v>
      </c>
      <c r="B21" s="790" t="s">
        <v>607</v>
      </c>
      <c r="C21" s="790"/>
      <c r="D21" s="786">
        <v>2570</v>
      </c>
      <c r="E21" s="791"/>
      <c r="F21" s="792"/>
      <c r="G21" s="791"/>
      <c r="H21" s="793">
        <f t="shared" si="0"/>
        <v>0</v>
      </c>
      <c r="I21" s="793">
        <f>'EstExp 12-20'!K66</f>
        <v>0</v>
      </c>
      <c r="J21" s="792"/>
      <c r="K21" s="793">
        <f>'EstExp 12-20'!K377</f>
        <v>0</v>
      </c>
      <c r="L21" s="794">
        <f t="shared" si="1"/>
        <v>0</v>
      </c>
      <c r="M21" s="560"/>
      <c r="N21" s="560"/>
      <c r="O21" s="645"/>
      <c r="P21" s="645"/>
      <c r="Q21" s="645"/>
      <c r="R21" s="645"/>
      <c r="S21" s="645"/>
      <c r="T21" s="645"/>
      <c r="U21" s="645"/>
      <c r="V21" s="645"/>
      <c r="W21" s="645"/>
      <c r="X21" s="645"/>
      <c r="Y21" s="645"/>
      <c r="Z21" s="645"/>
    </row>
    <row r="22" spans="1:26" ht="15.75" customHeight="1" x14ac:dyDescent="0.2">
      <c r="A22" s="789">
        <v>6</v>
      </c>
      <c r="B22" s="790" t="s">
        <v>611</v>
      </c>
      <c r="C22" s="790"/>
      <c r="D22" s="786">
        <v>2610</v>
      </c>
      <c r="E22" s="791"/>
      <c r="F22" s="792"/>
      <c r="G22" s="791"/>
      <c r="H22" s="793">
        <f t="shared" si="0"/>
        <v>0</v>
      </c>
      <c r="I22" s="793">
        <f>'EstExp 12-20'!K69</f>
        <v>0</v>
      </c>
      <c r="J22" s="792"/>
      <c r="K22" s="793">
        <f>'EstExp 12-20'!K380</f>
        <v>0</v>
      </c>
      <c r="L22" s="794">
        <f t="shared" si="1"/>
        <v>0</v>
      </c>
      <c r="M22" s="560"/>
      <c r="N22" s="560"/>
      <c r="O22" s="645"/>
      <c r="P22" s="645"/>
      <c r="Q22" s="645"/>
      <c r="R22" s="645"/>
      <c r="S22" s="645"/>
      <c r="T22" s="645"/>
      <c r="U22" s="645"/>
      <c r="V22" s="645"/>
      <c r="W22" s="645"/>
      <c r="X22" s="645"/>
      <c r="Y22" s="645"/>
      <c r="Z22" s="645"/>
    </row>
    <row r="23" spans="1:26" ht="28.5" customHeight="1" x14ac:dyDescent="0.2">
      <c r="A23" s="796">
        <v>7</v>
      </c>
      <c r="B23" s="1195" t="s">
        <v>1140</v>
      </c>
      <c r="C23" s="1081"/>
      <c r="D23" s="1110"/>
      <c r="E23" s="791"/>
      <c r="F23" s="791"/>
      <c r="G23" s="791"/>
      <c r="H23" s="793">
        <f t="shared" si="0"/>
        <v>0</v>
      </c>
      <c r="I23" s="791"/>
      <c r="J23" s="791"/>
      <c r="K23" s="791"/>
      <c r="L23" s="794">
        <f t="shared" si="1"/>
        <v>0</v>
      </c>
      <c r="M23" s="560"/>
      <c r="N23" s="560"/>
      <c r="O23" s="645"/>
      <c r="P23" s="645"/>
      <c r="Q23" s="645"/>
      <c r="R23" s="645"/>
      <c r="S23" s="645"/>
      <c r="T23" s="645"/>
      <c r="U23" s="645"/>
      <c r="V23" s="645"/>
      <c r="W23" s="645"/>
      <c r="X23" s="645"/>
      <c r="Y23" s="645"/>
      <c r="Z23" s="645"/>
    </row>
    <row r="24" spans="1:26" ht="15.75" customHeight="1" x14ac:dyDescent="0.2">
      <c r="A24" s="797">
        <v>8</v>
      </c>
      <c r="B24" s="798" t="s">
        <v>1141</v>
      </c>
      <c r="C24" s="799"/>
      <c r="D24" s="800"/>
      <c r="E24" s="801">
        <f t="shared" ref="E24:L24" si="2">SUM(E17:E22)-E23</f>
        <v>367689</v>
      </c>
      <c r="F24" s="802">
        <f t="shared" si="2"/>
        <v>0</v>
      </c>
      <c r="G24" s="802">
        <f t="shared" si="2"/>
        <v>0</v>
      </c>
      <c r="H24" s="802">
        <f t="shared" si="2"/>
        <v>367689</v>
      </c>
      <c r="I24" s="802">
        <f t="shared" si="2"/>
        <v>342217</v>
      </c>
      <c r="J24" s="802">
        <f t="shared" si="2"/>
        <v>0</v>
      </c>
      <c r="K24" s="802">
        <f t="shared" si="2"/>
        <v>0</v>
      </c>
      <c r="L24" s="803">
        <f t="shared" si="2"/>
        <v>342217</v>
      </c>
      <c r="M24" s="560"/>
      <c r="N24" s="560"/>
      <c r="O24" s="645"/>
      <c r="P24" s="645"/>
      <c r="Q24" s="645"/>
      <c r="R24" s="645"/>
      <c r="S24" s="645"/>
      <c r="T24" s="645"/>
      <c r="U24" s="645"/>
      <c r="V24" s="645"/>
      <c r="W24" s="645"/>
      <c r="X24" s="645"/>
      <c r="Y24" s="645"/>
      <c r="Z24" s="645"/>
    </row>
    <row r="25" spans="1:26" ht="13.5" customHeight="1" x14ac:dyDescent="0.2">
      <c r="A25" s="804">
        <v>9</v>
      </c>
      <c r="B25" s="1196" t="str">
        <f>"Estimated Percent Increase (Decrease) for FY"&amp;'B24'!L2</f>
        <v>Estimated Percent Increase (Decrease) for FY2024</v>
      </c>
      <c r="C25" s="937"/>
      <c r="D25" s="805"/>
      <c r="E25" s="806"/>
      <c r="F25" s="806"/>
      <c r="G25" s="806"/>
      <c r="H25" s="806"/>
      <c r="I25" s="806"/>
      <c r="J25" s="806"/>
      <c r="K25" s="806"/>
      <c r="L25" s="1197">
        <f>IF(AND(H24&gt;0,L24&gt;0),(((L24-H24)/H24)),"Enter Actual Data")</f>
        <v>-6.9275937001106916E-2</v>
      </c>
      <c r="M25" s="560"/>
      <c r="N25" s="560"/>
      <c r="O25" s="645"/>
      <c r="P25" s="645"/>
      <c r="Q25" s="645"/>
      <c r="R25" s="645"/>
      <c r="S25" s="645"/>
      <c r="T25" s="645"/>
      <c r="U25" s="645"/>
      <c r="V25" s="645"/>
      <c r="W25" s="645"/>
      <c r="X25" s="645"/>
      <c r="Y25" s="645"/>
      <c r="Z25" s="645"/>
    </row>
    <row r="26" spans="1:26" ht="15.75" customHeight="1" x14ac:dyDescent="0.2">
      <c r="A26" s="807"/>
      <c r="B26" s="1199" t="str">
        <f>"(Budgeted) over (Actual) FY "&amp;'B24'!L2-"1"</f>
        <v>(Budgeted) over (Actual) FY 2023</v>
      </c>
      <c r="C26" s="1145"/>
      <c r="D26" s="808"/>
      <c r="E26" s="809"/>
      <c r="F26" s="809"/>
      <c r="G26" s="809"/>
      <c r="H26" s="809"/>
      <c r="I26" s="809"/>
      <c r="J26" s="809"/>
      <c r="K26" s="809"/>
      <c r="L26" s="1198"/>
      <c r="M26" s="560"/>
      <c r="N26" s="560"/>
      <c r="O26" s="645"/>
      <c r="P26" s="645"/>
      <c r="Q26" s="645"/>
      <c r="R26" s="645"/>
      <c r="S26" s="645"/>
      <c r="T26" s="645"/>
      <c r="U26" s="645"/>
      <c r="V26" s="645"/>
      <c r="W26" s="645"/>
      <c r="X26" s="645"/>
      <c r="Y26" s="645"/>
      <c r="Z26" s="645"/>
    </row>
    <row r="27" spans="1:26" ht="15.75" customHeight="1" x14ac:dyDescent="0.2">
      <c r="A27" s="810"/>
      <c r="B27" s="68"/>
      <c r="C27" s="560"/>
      <c r="D27" s="560"/>
      <c r="E27" s="560"/>
      <c r="F27" s="560"/>
      <c r="G27" s="560"/>
      <c r="H27" s="560"/>
      <c r="I27" s="560"/>
      <c r="J27" s="560"/>
      <c r="K27" s="560"/>
      <c r="L27" s="560"/>
      <c r="M27" s="560"/>
      <c r="N27" s="560"/>
      <c r="O27" s="645"/>
      <c r="P27" s="645"/>
      <c r="Q27" s="645"/>
      <c r="R27" s="645"/>
      <c r="S27" s="645"/>
      <c r="T27" s="645"/>
      <c r="U27" s="645"/>
      <c r="V27" s="645"/>
      <c r="W27" s="645"/>
      <c r="X27" s="645"/>
      <c r="Y27" s="645"/>
      <c r="Z27" s="645"/>
    </row>
    <row r="28" spans="1:26" ht="15.75" customHeight="1" x14ac:dyDescent="0.2">
      <c r="A28" s="810"/>
      <c r="B28" s="68"/>
      <c r="C28" s="560"/>
      <c r="D28" s="560"/>
      <c r="E28" s="560"/>
      <c r="F28" s="560"/>
      <c r="G28" s="560"/>
      <c r="H28" s="560"/>
      <c r="I28" s="560"/>
      <c r="J28" s="560"/>
      <c r="K28" s="560"/>
      <c r="L28" s="560"/>
      <c r="M28" s="560"/>
      <c r="N28" s="560"/>
      <c r="O28" s="645"/>
      <c r="P28" s="645"/>
      <c r="Q28" s="645"/>
      <c r="R28" s="645"/>
      <c r="S28" s="645"/>
      <c r="T28" s="645"/>
      <c r="U28" s="645"/>
      <c r="V28" s="645"/>
      <c r="W28" s="645"/>
      <c r="X28" s="645"/>
      <c r="Y28" s="645"/>
      <c r="Z28" s="645"/>
    </row>
    <row r="29" spans="1:26" ht="15.75" customHeight="1" x14ac:dyDescent="0.2">
      <c r="A29" s="560"/>
      <c r="B29" s="68"/>
      <c r="C29" s="560"/>
      <c r="D29" s="560"/>
      <c r="E29" s="560"/>
      <c r="F29" s="560"/>
      <c r="G29" s="560"/>
      <c r="H29" s="560"/>
      <c r="I29" s="560"/>
      <c r="J29" s="560"/>
      <c r="K29" s="560"/>
      <c r="L29" s="560"/>
      <c r="M29" s="560"/>
      <c r="N29" s="560"/>
      <c r="O29" s="645"/>
      <c r="P29" s="645"/>
      <c r="Q29" s="645"/>
      <c r="R29" s="645"/>
      <c r="S29" s="645"/>
      <c r="T29" s="645"/>
      <c r="U29" s="645"/>
      <c r="V29" s="645"/>
      <c r="W29" s="645"/>
      <c r="X29" s="645"/>
      <c r="Y29" s="645"/>
      <c r="Z29" s="645"/>
    </row>
    <row r="30" spans="1:26" ht="15.75" customHeight="1" x14ac:dyDescent="0.2">
      <c r="A30" s="560"/>
      <c r="B30" s="68"/>
      <c r="C30" s="560"/>
      <c r="D30" s="560"/>
      <c r="E30" s="560"/>
      <c r="F30" s="560"/>
      <c r="G30" s="560"/>
      <c r="H30" s="560"/>
      <c r="I30" s="560"/>
      <c r="J30" s="560"/>
      <c r="K30" s="560"/>
      <c r="L30" s="560"/>
      <c r="M30" s="560"/>
      <c r="N30" s="560"/>
      <c r="O30" s="645"/>
      <c r="P30" s="645"/>
      <c r="Q30" s="645"/>
      <c r="R30" s="645"/>
      <c r="S30" s="645"/>
      <c r="T30" s="645"/>
      <c r="U30" s="645"/>
      <c r="V30" s="645"/>
      <c r="W30" s="645"/>
      <c r="X30" s="645"/>
      <c r="Y30" s="645"/>
      <c r="Z30" s="645"/>
    </row>
    <row r="31" spans="1:26" ht="15.75" customHeight="1" x14ac:dyDescent="0.2">
      <c r="A31" s="811"/>
      <c r="B31" s="68"/>
      <c r="C31" s="560"/>
      <c r="D31" s="560"/>
      <c r="E31" s="560"/>
      <c r="F31" s="560"/>
      <c r="G31" s="560"/>
      <c r="H31" s="560"/>
      <c r="I31" s="560"/>
      <c r="J31" s="560"/>
      <c r="K31" s="560"/>
      <c r="L31" s="560"/>
      <c r="M31" s="560"/>
      <c r="N31" s="560"/>
      <c r="O31" s="645"/>
      <c r="P31" s="645"/>
      <c r="Q31" s="645"/>
      <c r="R31" s="645"/>
      <c r="S31" s="645"/>
      <c r="T31" s="645"/>
      <c r="U31" s="645"/>
      <c r="V31" s="645"/>
      <c r="W31" s="645"/>
      <c r="X31" s="645"/>
      <c r="Y31" s="645"/>
      <c r="Z31" s="645"/>
    </row>
    <row r="32" spans="1:26" ht="15.75" customHeight="1" x14ac:dyDescent="0.2">
      <c r="A32" s="560"/>
      <c r="B32" s="68"/>
      <c r="C32" s="1187"/>
      <c r="D32" s="937"/>
      <c r="E32" s="54"/>
      <c r="F32" s="1188"/>
      <c r="G32" s="937"/>
      <c r="H32" s="937"/>
      <c r="I32" s="560"/>
      <c r="J32" s="560"/>
      <c r="K32" s="560"/>
      <c r="L32" s="560"/>
      <c r="M32" s="560"/>
      <c r="N32" s="560"/>
      <c r="O32" s="645"/>
      <c r="P32" s="645"/>
      <c r="Q32" s="645"/>
      <c r="R32" s="645"/>
      <c r="S32" s="645"/>
      <c r="T32" s="645"/>
      <c r="U32" s="645"/>
      <c r="V32" s="645"/>
      <c r="W32" s="645"/>
      <c r="X32" s="645"/>
      <c r="Y32" s="645"/>
      <c r="Z32" s="645"/>
    </row>
    <row r="33" spans="1:26" ht="15.75" customHeight="1" x14ac:dyDescent="0.2">
      <c r="A33" s="560"/>
      <c r="B33" s="68"/>
      <c r="C33" s="812"/>
      <c r="D33" s="560"/>
      <c r="E33" s="813"/>
      <c r="F33" s="1189"/>
      <c r="G33" s="937"/>
      <c r="H33" s="937"/>
      <c r="I33" s="560"/>
      <c r="J33" s="560"/>
      <c r="K33" s="560"/>
      <c r="L33" s="560"/>
      <c r="M33" s="560"/>
      <c r="N33" s="560"/>
      <c r="O33" s="645"/>
      <c r="P33" s="645"/>
      <c r="Q33" s="645"/>
      <c r="R33" s="645"/>
      <c r="S33" s="645"/>
      <c r="T33" s="645"/>
      <c r="U33" s="645"/>
      <c r="V33" s="645"/>
      <c r="W33" s="645"/>
      <c r="X33" s="645"/>
      <c r="Y33" s="645"/>
      <c r="Z33" s="645"/>
    </row>
    <row r="34" spans="1:26" ht="15.75" customHeight="1" x14ac:dyDescent="0.2">
      <c r="A34" s="560"/>
      <c r="B34" s="68"/>
      <c r="C34" s="1190"/>
      <c r="D34" s="937"/>
      <c r="E34" s="580"/>
      <c r="F34" s="1190"/>
      <c r="G34" s="937"/>
      <c r="H34" s="937"/>
      <c r="I34" s="560"/>
      <c r="J34" s="560"/>
      <c r="K34" s="560"/>
      <c r="L34" s="560"/>
      <c r="M34" s="560"/>
      <c r="N34" s="560"/>
      <c r="O34" s="645"/>
      <c r="P34" s="645"/>
      <c r="Q34" s="645"/>
      <c r="R34" s="645"/>
      <c r="S34" s="645"/>
      <c r="T34" s="645"/>
      <c r="U34" s="645"/>
      <c r="V34" s="645"/>
      <c r="W34" s="645"/>
      <c r="X34" s="645"/>
      <c r="Y34" s="645"/>
      <c r="Z34" s="645"/>
    </row>
    <row r="35" spans="1:26" ht="15.75" customHeight="1" x14ac:dyDescent="0.2">
      <c r="A35" s="560"/>
      <c r="B35" s="68"/>
      <c r="C35" s="814"/>
      <c r="D35" s="560"/>
      <c r="E35" s="62"/>
      <c r="F35" s="1191"/>
      <c r="G35" s="937"/>
      <c r="H35" s="937"/>
      <c r="I35" s="560"/>
      <c r="J35" s="560"/>
      <c r="K35" s="560"/>
      <c r="L35" s="560"/>
      <c r="M35" s="560"/>
      <c r="N35" s="560"/>
      <c r="O35" s="645"/>
      <c r="P35" s="645"/>
      <c r="Q35" s="645"/>
      <c r="R35" s="645"/>
      <c r="S35" s="645"/>
      <c r="T35" s="645"/>
      <c r="U35" s="645"/>
      <c r="V35" s="645"/>
      <c r="W35" s="645"/>
      <c r="X35" s="645"/>
      <c r="Y35" s="645"/>
      <c r="Z35" s="645"/>
    </row>
    <row r="36" spans="1:26" ht="15.75" customHeight="1" x14ac:dyDescent="0.2">
      <c r="A36" s="560"/>
      <c r="B36" s="68"/>
      <c r="C36" s="815"/>
      <c r="D36" s="560"/>
      <c r="E36" s="816"/>
      <c r="F36" s="578"/>
      <c r="G36" s="578"/>
      <c r="H36" s="578"/>
      <c r="I36" s="560"/>
      <c r="J36" s="560"/>
      <c r="K36" s="560"/>
      <c r="L36" s="560"/>
      <c r="M36" s="560"/>
      <c r="N36" s="560"/>
      <c r="O36" s="645"/>
      <c r="P36" s="645"/>
      <c r="Q36" s="645"/>
      <c r="R36" s="645"/>
      <c r="S36" s="645"/>
      <c r="T36" s="645"/>
      <c r="U36" s="645"/>
      <c r="V36" s="645"/>
      <c r="W36" s="645"/>
      <c r="X36" s="645"/>
      <c r="Y36" s="645"/>
      <c r="Z36" s="645"/>
    </row>
    <row r="37" spans="1:26" ht="15.75" customHeight="1" x14ac:dyDescent="0.2">
      <c r="A37" s="560"/>
      <c r="B37" s="817"/>
      <c r="C37" s="560"/>
      <c r="D37" s="560"/>
      <c r="E37" s="560"/>
      <c r="F37" s="560"/>
      <c r="G37" s="560"/>
      <c r="H37" s="560"/>
      <c r="I37" s="560"/>
      <c r="J37" s="560"/>
      <c r="K37" s="560"/>
      <c r="L37" s="560"/>
      <c r="M37" s="560"/>
      <c r="N37" s="560"/>
      <c r="O37" s="645"/>
      <c r="P37" s="645"/>
      <c r="Q37" s="645"/>
      <c r="R37" s="645"/>
      <c r="S37" s="645"/>
      <c r="T37" s="645"/>
      <c r="U37" s="645"/>
      <c r="V37" s="645"/>
      <c r="W37" s="645"/>
      <c r="X37" s="645"/>
      <c r="Y37" s="645"/>
      <c r="Z37" s="645"/>
    </row>
    <row r="38" spans="1:26" ht="15.75" customHeight="1" x14ac:dyDescent="0.2">
      <c r="A38" s="560"/>
      <c r="B38" s="818"/>
      <c r="C38" s="560"/>
      <c r="D38" s="560"/>
      <c r="E38" s="560"/>
      <c r="F38" s="560"/>
      <c r="G38" s="560"/>
      <c r="H38" s="560"/>
      <c r="I38" s="560"/>
      <c r="J38" s="560"/>
      <c r="K38" s="560"/>
      <c r="L38" s="560"/>
      <c r="M38" s="560"/>
      <c r="N38" s="560"/>
      <c r="O38" s="645"/>
      <c r="P38" s="645"/>
      <c r="Q38" s="645"/>
      <c r="R38" s="645"/>
      <c r="S38" s="645"/>
      <c r="T38" s="645"/>
      <c r="U38" s="645"/>
      <c r="V38" s="645"/>
      <c r="W38" s="645"/>
      <c r="X38" s="645"/>
      <c r="Y38" s="645"/>
      <c r="Z38" s="645"/>
    </row>
    <row r="39" spans="1:26" ht="15.75" customHeight="1" x14ac:dyDescent="0.2">
      <c r="A39" s="560"/>
      <c r="B39" s="16"/>
      <c r="C39" s="1192"/>
      <c r="D39" s="937"/>
      <c r="E39" s="937"/>
      <c r="F39" s="937"/>
      <c r="G39" s="937"/>
      <c r="H39" s="937"/>
      <c r="I39" s="937"/>
      <c r="J39" s="937"/>
      <c r="K39" s="819"/>
      <c r="L39" s="560"/>
      <c r="M39" s="560"/>
      <c r="N39" s="560"/>
      <c r="O39" s="645"/>
      <c r="P39" s="645"/>
      <c r="Q39" s="645"/>
      <c r="R39" s="645"/>
      <c r="S39" s="645"/>
      <c r="T39" s="645"/>
      <c r="U39" s="645"/>
      <c r="V39" s="645"/>
      <c r="W39" s="645"/>
      <c r="X39" s="645"/>
      <c r="Y39" s="645"/>
      <c r="Z39" s="645"/>
    </row>
    <row r="40" spans="1:26" ht="15.75" customHeight="1" x14ac:dyDescent="0.2">
      <c r="A40" s="560"/>
      <c r="B40" s="560"/>
      <c r="C40" s="937"/>
      <c r="D40" s="937"/>
      <c r="E40" s="937"/>
      <c r="F40" s="937"/>
      <c r="G40" s="937"/>
      <c r="H40" s="937"/>
      <c r="I40" s="937"/>
      <c r="J40" s="937"/>
      <c r="K40" s="819"/>
      <c r="L40" s="560"/>
      <c r="M40" s="560"/>
      <c r="N40" s="560"/>
      <c r="O40" s="645"/>
      <c r="P40" s="645"/>
      <c r="Q40" s="645"/>
      <c r="R40" s="645"/>
      <c r="S40" s="645"/>
      <c r="T40" s="645"/>
      <c r="U40" s="645"/>
      <c r="V40" s="645"/>
      <c r="W40" s="645"/>
      <c r="X40" s="645"/>
      <c r="Y40" s="645"/>
      <c r="Z40" s="645"/>
    </row>
    <row r="41" spans="1:26" ht="15.75" customHeight="1" x14ac:dyDescent="0.2">
      <c r="A41" s="645"/>
      <c r="B41" s="645"/>
      <c r="C41" s="645"/>
      <c r="D41" s="645"/>
      <c r="E41" s="645"/>
      <c r="F41" s="645"/>
      <c r="G41" s="645"/>
      <c r="H41" s="645"/>
      <c r="I41" s="645"/>
      <c r="J41" s="645"/>
      <c r="K41" s="645"/>
      <c r="L41" s="645"/>
      <c r="M41" s="645"/>
      <c r="N41" s="645"/>
      <c r="O41" s="645"/>
      <c r="P41" s="645"/>
      <c r="Q41" s="645"/>
      <c r="R41" s="645"/>
      <c r="S41" s="645"/>
      <c r="T41" s="645"/>
      <c r="U41" s="645"/>
      <c r="V41" s="645"/>
      <c r="W41" s="645"/>
      <c r="X41" s="645"/>
      <c r="Y41" s="645"/>
      <c r="Z41" s="645"/>
    </row>
    <row r="42" spans="1:26" ht="15.75" customHeight="1" x14ac:dyDescent="0.2">
      <c r="A42" s="645"/>
      <c r="B42" s="645"/>
      <c r="C42" s="645"/>
      <c r="D42" s="645"/>
      <c r="E42" s="645"/>
      <c r="F42" s="645"/>
      <c r="G42" s="645"/>
      <c r="H42" s="645"/>
      <c r="I42" s="645"/>
      <c r="J42" s="645"/>
      <c r="K42" s="645"/>
      <c r="L42" s="645"/>
      <c r="M42" s="645"/>
      <c r="N42" s="645"/>
      <c r="O42" s="645"/>
      <c r="P42" s="645"/>
      <c r="Q42" s="645"/>
      <c r="R42" s="645"/>
      <c r="S42" s="645"/>
      <c r="T42" s="645"/>
      <c r="U42" s="645"/>
      <c r="V42" s="645"/>
      <c r="W42" s="645"/>
      <c r="X42" s="645"/>
      <c r="Y42" s="645"/>
      <c r="Z42" s="645"/>
    </row>
    <row r="43" spans="1:26" ht="15.75" customHeight="1" x14ac:dyDescent="0.2">
      <c r="A43" s="645"/>
      <c r="B43" s="645"/>
      <c r="C43" s="645"/>
      <c r="D43" s="645"/>
      <c r="E43" s="645"/>
      <c r="F43" s="645"/>
      <c r="G43" s="645"/>
      <c r="H43" s="645"/>
      <c r="I43" s="645"/>
      <c r="J43" s="645"/>
      <c r="K43" s="645"/>
      <c r="L43" s="645"/>
      <c r="M43" s="645"/>
      <c r="N43" s="645"/>
      <c r="O43" s="645"/>
      <c r="P43" s="645"/>
      <c r="Q43" s="645"/>
      <c r="R43" s="645"/>
      <c r="S43" s="645"/>
      <c r="T43" s="645"/>
      <c r="U43" s="645"/>
      <c r="V43" s="645"/>
      <c r="W43" s="645"/>
      <c r="X43" s="645"/>
      <c r="Y43" s="645"/>
      <c r="Z43" s="645"/>
    </row>
    <row r="44" spans="1:26" ht="15.75" customHeight="1" x14ac:dyDescent="0.2">
      <c r="A44" s="645"/>
      <c r="B44" s="645"/>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row>
    <row r="45" spans="1:26" ht="15.75" customHeight="1" x14ac:dyDescent="0.2">
      <c r="A45" s="645"/>
      <c r="B45" s="645"/>
      <c r="C45" s="645"/>
      <c r="D45" s="645"/>
      <c r="E45" s="645"/>
      <c r="F45" s="645"/>
      <c r="G45" s="645"/>
      <c r="H45" s="645"/>
      <c r="I45" s="645"/>
      <c r="J45" s="645"/>
      <c r="K45" s="645"/>
      <c r="L45" s="645"/>
      <c r="M45" s="645"/>
      <c r="N45" s="645"/>
      <c r="O45" s="645"/>
      <c r="P45" s="645"/>
      <c r="Q45" s="645"/>
      <c r="R45" s="645"/>
      <c r="S45" s="645"/>
      <c r="T45" s="645"/>
      <c r="U45" s="645"/>
      <c r="V45" s="645"/>
      <c r="W45" s="645"/>
      <c r="X45" s="645"/>
      <c r="Y45" s="645"/>
      <c r="Z45" s="645"/>
    </row>
    <row r="46" spans="1:26" ht="15.75" customHeight="1" x14ac:dyDescent="0.2">
      <c r="A46" s="645"/>
      <c r="B46" s="645"/>
      <c r="C46" s="645"/>
      <c r="D46" s="645"/>
      <c r="E46" s="645"/>
      <c r="F46" s="645"/>
      <c r="G46" s="645"/>
      <c r="H46" s="645"/>
      <c r="I46" s="645"/>
      <c r="J46" s="645"/>
      <c r="K46" s="645"/>
      <c r="L46" s="645"/>
      <c r="M46" s="645"/>
      <c r="N46" s="645"/>
      <c r="O46" s="645"/>
      <c r="P46" s="645"/>
      <c r="Q46" s="645"/>
      <c r="R46" s="645"/>
      <c r="S46" s="645"/>
      <c r="T46" s="645"/>
      <c r="U46" s="645"/>
      <c r="V46" s="645"/>
      <c r="W46" s="645"/>
      <c r="X46" s="645"/>
      <c r="Y46" s="645"/>
      <c r="Z46" s="645"/>
    </row>
    <row r="47" spans="1:26" ht="15.75" customHeight="1" x14ac:dyDescent="0.2">
      <c r="A47" s="645"/>
      <c r="B47" s="645"/>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row>
    <row r="48" spans="1:26" ht="15.75" customHeight="1" x14ac:dyDescent="0.2">
      <c r="A48" s="645"/>
      <c r="B48" s="645"/>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row>
    <row r="49" spans="1:26" ht="15.75" customHeight="1" x14ac:dyDescent="0.2">
      <c r="A49" s="645"/>
      <c r="B49" s="645"/>
      <c r="C49" s="645"/>
      <c r="D49" s="645"/>
      <c r="E49" s="645"/>
      <c r="F49" s="645"/>
      <c r="G49" s="645"/>
      <c r="H49" s="645"/>
      <c r="I49" s="645"/>
      <c r="J49" s="645"/>
      <c r="K49" s="645"/>
      <c r="L49" s="645"/>
      <c r="M49" s="645"/>
      <c r="N49" s="645"/>
      <c r="O49" s="645"/>
      <c r="P49" s="645"/>
      <c r="Q49" s="645"/>
      <c r="R49" s="645"/>
      <c r="S49" s="645"/>
      <c r="T49" s="645"/>
      <c r="U49" s="645"/>
      <c r="V49" s="645"/>
      <c r="W49" s="645"/>
      <c r="X49" s="645"/>
      <c r="Y49" s="645"/>
      <c r="Z49" s="645"/>
    </row>
    <row r="50" spans="1:26" ht="15.75" customHeight="1" x14ac:dyDescent="0.2">
      <c r="A50" s="645"/>
      <c r="B50" s="645"/>
      <c r="C50" s="645"/>
      <c r="D50" s="645"/>
      <c r="E50" s="645"/>
      <c r="F50" s="645"/>
      <c r="G50" s="645"/>
      <c r="H50" s="645"/>
      <c r="I50" s="645"/>
      <c r="J50" s="645"/>
      <c r="K50" s="645"/>
      <c r="L50" s="645"/>
      <c r="M50" s="645"/>
      <c r="N50" s="645"/>
      <c r="O50" s="645"/>
      <c r="P50" s="645"/>
      <c r="Q50" s="645"/>
      <c r="R50" s="645"/>
      <c r="S50" s="645"/>
      <c r="T50" s="645"/>
      <c r="U50" s="645"/>
      <c r="V50" s="645"/>
      <c r="W50" s="645"/>
      <c r="X50" s="645"/>
      <c r="Y50" s="645"/>
      <c r="Z50" s="645"/>
    </row>
    <row r="51" spans="1:26" ht="15.75" customHeight="1" x14ac:dyDescent="0.2">
      <c r="A51" s="645"/>
      <c r="B51" s="645"/>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5"/>
    </row>
    <row r="52" spans="1:26" ht="15.75" customHeight="1" x14ac:dyDescent="0.2">
      <c r="A52" s="645"/>
      <c r="B52" s="645"/>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row>
    <row r="53" spans="1:26" ht="15.75" customHeight="1" x14ac:dyDescent="0.2">
      <c r="A53" s="645"/>
      <c r="B53" s="645"/>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row>
    <row r="54" spans="1:26" ht="15.75" customHeight="1" x14ac:dyDescent="0.2">
      <c r="A54" s="645"/>
      <c r="B54" s="645"/>
      <c r="C54" s="645"/>
      <c r="D54" s="645"/>
      <c r="E54" s="645"/>
      <c r="F54" s="645"/>
      <c r="G54" s="645"/>
      <c r="H54" s="645"/>
      <c r="I54" s="645"/>
      <c r="J54" s="645"/>
      <c r="K54" s="645"/>
      <c r="L54" s="645"/>
      <c r="M54" s="645"/>
      <c r="N54" s="645"/>
      <c r="O54" s="645"/>
      <c r="P54" s="645"/>
      <c r="Q54" s="645"/>
      <c r="R54" s="645"/>
      <c r="S54" s="645"/>
      <c r="T54" s="645"/>
      <c r="U54" s="645"/>
      <c r="V54" s="645"/>
      <c r="W54" s="645"/>
      <c r="X54" s="645"/>
      <c r="Y54" s="645"/>
      <c r="Z54" s="645"/>
    </row>
    <row r="55" spans="1:26" ht="15.75" customHeight="1" x14ac:dyDescent="0.2">
      <c r="A55" s="645"/>
      <c r="B55" s="645"/>
      <c r="C55" s="645"/>
      <c r="D55" s="645"/>
      <c r="E55" s="645"/>
      <c r="F55" s="645"/>
      <c r="G55" s="645"/>
      <c r="H55" s="645"/>
      <c r="I55" s="645"/>
      <c r="J55" s="645"/>
      <c r="K55" s="645"/>
      <c r="L55" s="645"/>
      <c r="M55" s="645"/>
      <c r="N55" s="645"/>
      <c r="O55" s="645"/>
      <c r="P55" s="645"/>
      <c r="Q55" s="645"/>
      <c r="R55" s="645"/>
      <c r="S55" s="645"/>
      <c r="T55" s="645"/>
      <c r="U55" s="645"/>
      <c r="V55" s="645"/>
      <c r="W55" s="645"/>
      <c r="X55" s="645"/>
      <c r="Y55" s="645"/>
      <c r="Z55" s="645"/>
    </row>
    <row r="56" spans="1:26" ht="15.75" customHeight="1" x14ac:dyDescent="0.2">
      <c r="A56" s="645"/>
      <c r="B56" s="645"/>
      <c r="C56" s="645"/>
      <c r="D56" s="645"/>
      <c r="E56" s="645"/>
      <c r="F56" s="645"/>
      <c r="G56" s="645"/>
      <c r="H56" s="645"/>
      <c r="I56" s="645"/>
      <c r="J56" s="645"/>
      <c r="K56" s="645"/>
      <c r="L56" s="645"/>
      <c r="M56" s="645"/>
      <c r="N56" s="645"/>
      <c r="O56" s="645"/>
      <c r="P56" s="645"/>
      <c r="Q56" s="645"/>
      <c r="R56" s="645"/>
      <c r="S56" s="645"/>
      <c r="T56" s="645"/>
      <c r="U56" s="645"/>
      <c r="V56" s="645"/>
      <c r="W56" s="645"/>
      <c r="X56" s="645"/>
      <c r="Y56" s="645"/>
      <c r="Z56" s="645"/>
    </row>
    <row r="57" spans="1:26" ht="15.75" customHeight="1" x14ac:dyDescent="0.2">
      <c r="A57" s="645"/>
      <c r="B57" s="645"/>
      <c r="C57" s="645"/>
      <c r="D57" s="645"/>
      <c r="E57" s="645"/>
      <c r="F57" s="645"/>
      <c r="G57" s="645"/>
      <c r="H57" s="645"/>
      <c r="I57" s="645"/>
      <c r="J57" s="645"/>
      <c r="K57" s="645"/>
      <c r="L57" s="645"/>
      <c r="M57" s="645"/>
      <c r="N57" s="645"/>
      <c r="O57" s="645"/>
      <c r="P57" s="645"/>
      <c r="Q57" s="645"/>
      <c r="R57" s="645"/>
      <c r="S57" s="645"/>
      <c r="T57" s="645"/>
      <c r="U57" s="645"/>
      <c r="V57" s="645"/>
      <c r="W57" s="645"/>
      <c r="X57" s="645"/>
      <c r="Y57" s="645"/>
      <c r="Z57" s="645"/>
    </row>
    <row r="58" spans="1:26" ht="15.75" customHeight="1" x14ac:dyDescent="0.2">
      <c r="A58" s="645"/>
      <c r="B58" s="645"/>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row>
    <row r="59" spans="1:26" ht="15.75" customHeight="1" x14ac:dyDescent="0.2">
      <c r="A59" s="645"/>
      <c r="B59" s="645"/>
      <c r="C59" s="645"/>
      <c r="D59" s="645"/>
      <c r="E59" s="645"/>
      <c r="F59" s="645"/>
      <c r="G59" s="645"/>
      <c r="H59" s="645"/>
      <c r="I59" s="645"/>
      <c r="J59" s="645"/>
      <c r="K59" s="645"/>
      <c r="L59" s="645"/>
      <c r="M59" s="645"/>
      <c r="N59" s="645"/>
      <c r="O59" s="645"/>
      <c r="P59" s="645"/>
      <c r="Q59" s="645"/>
      <c r="R59" s="645"/>
      <c r="S59" s="645"/>
      <c r="T59" s="645"/>
      <c r="U59" s="645"/>
      <c r="V59" s="645"/>
      <c r="W59" s="645"/>
      <c r="X59" s="645"/>
      <c r="Y59" s="645"/>
      <c r="Z59" s="645"/>
    </row>
    <row r="60" spans="1:26" ht="15.75" customHeight="1" x14ac:dyDescent="0.2">
      <c r="A60" s="645"/>
      <c r="B60" s="645"/>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row>
    <row r="61" spans="1:26" ht="15.75" customHeight="1" x14ac:dyDescent="0.2">
      <c r="A61" s="645"/>
      <c r="B61" s="645"/>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row>
    <row r="62" spans="1:26" ht="15.75" customHeight="1" x14ac:dyDescent="0.2">
      <c r="A62" s="645"/>
      <c r="B62" s="645"/>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row>
    <row r="63" spans="1:26" ht="15.75" customHeight="1" x14ac:dyDescent="0.2">
      <c r="A63" s="645"/>
      <c r="B63" s="645"/>
      <c r="C63" s="645"/>
      <c r="D63" s="645"/>
      <c r="E63" s="645"/>
      <c r="F63" s="645"/>
      <c r="G63" s="645"/>
      <c r="H63" s="645"/>
      <c r="I63" s="645"/>
      <c r="J63" s="645"/>
      <c r="K63" s="645"/>
      <c r="L63" s="645"/>
      <c r="M63" s="645"/>
      <c r="N63" s="645"/>
      <c r="O63" s="645"/>
      <c r="P63" s="645"/>
      <c r="Q63" s="645"/>
      <c r="R63" s="645"/>
      <c r="S63" s="645"/>
      <c r="T63" s="645"/>
      <c r="U63" s="645"/>
      <c r="V63" s="645"/>
      <c r="W63" s="645"/>
      <c r="X63" s="645"/>
      <c r="Y63" s="645"/>
      <c r="Z63" s="645"/>
    </row>
    <row r="64" spans="1:26" ht="15.75" customHeight="1" x14ac:dyDescent="0.2">
      <c r="A64" s="645"/>
      <c r="B64" s="645"/>
      <c r="C64" s="645"/>
      <c r="D64" s="645"/>
      <c r="E64" s="645"/>
      <c r="F64" s="645"/>
      <c r="G64" s="645"/>
      <c r="H64" s="645"/>
      <c r="I64" s="645"/>
      <c r="J64" s="645"/>
      <c r="K64" s="645"/>
      <c r="L64" s="645"/>
      <c r="M64" s="645"/>
      <c r="N64" s="645"/>
      <c r="O64" s="645"/>
      <c r="P64" s="645"/>
      <c r="Q64" s="645"/>
      <c r="R64" s="645"/>
      <c r="S64" s="645"/>
      <c r="T64" s="645"/>
      <c r="U64" s="645"/>
      <c r="V64" s="645"/>
      <c r="W64" s="645"/>
      <c r="X64" s="645"/>
      <c r="Y64" s="645"/>
      <c r="Z64" s="645"/>
    </row>
    <row r="65" spans="1:26" ht="15.75" customHeight="1" x14ac:dyDescent="0.2">
      <c r="A65" s="645"/>
      <c r="B65" s="645"/>
      <c r="C65" s="645"/>
      <c r="D65" s="645"/>
      <c r="E65" s="645"/>
      <c r="F65" s="645"/>
      <c r="G65" s="645"/>
      <c r="H65" s="645"/>
      <c r="I65" s="645"/>
      <c r="J65" s="645"/>
      <c r="K65" s="645"/>
      <c r="L65" s="645"/>
      <c r="M65" s="645"/>
      <c r="N65" s="645"/>
      <c r="O65" s="645"/>
      <c r="P65" s="645"/>
      <c r="Q65" s="645"/>
      <c r="R65" s="645"/>
      <c r="S65" s="645"/>
      <c r="T65" s="645"/>
      <c r="U65" s="645"/>
      <c r="V65" s="645"/>
      <c r="W65" s="645"/>
      <c r="X65" s="645"/>
      <c r="Y65" s="645"/>
      <c r="Z65" s="645"/>
    </row>
    <row r="66" spans="1:26" ht="15.75" customHeight="1" x14ac:dyDescent="0.2">
      <c r="A66" s="645"/>
      <c r="B66" s="645"/>
      <c r="C66" s="645"/>
      <c r="D66" s="645"/>
      <c r="E66" s="645"/>
      <c r="F66" s="645"/>
      <c r="G66" s="645"/>
      <c r="H66" s="645"/>
      <c r="I66" s="645"/>
      <c r="J66" s="645"/>
      <c r="K66" s="645"/>
      <c r="L66" s="645"/>
      <c r="M66" s="645"/>
      <c r="N66" s="645"/>
      <c r="O66" s="645"/>
      <c r="P66" s="645"/>
      <c r="Q66" s="645"/>
      <c r="R66" s="645"/>
      <c r="S66" s="645"/>
      <c r="T66" s="645"/>
      <c r="U66" s="645"/>
      <c r="V66" s="645"/>
      <c r="W66" s="645"/>
      <c r="X66" s="645"/>
      <c r="Y66" s="645"/>
      <c r="Z66" s="645"/>
    </row>
    <row r="67" spans="1:26" ht="15.75" customHeight="1" x14ac:dyDescent="0.2">
      <c r="A67" s="645"/>
      <c r="B67" s="645"/>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row>
    <row r="68" spans="1:26" ht="15.75" customHeight="1" x14ac:dyDescent="0.2">
      <c r="A68" s="645"/>
      <c r="B68" s="645"/>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row>
    <row r="69" spans="1:26" ht="15.75" customHeight="1" x14ac:dyDescent="0.2">
      <c r="A69" s="645"/>
      <c r="B69" s="645"/>
      <c r="C69" s="645"/>
      <c r="D69" s="645"/>
      <c r="E69" s="645"/>
      <c r="F69" s="645"/>
      <c r="G69" s="645"/>
      <c r="H69" s="645"/>
      <c r="I69" s="645"/>
      <c r="J69" s="645"/>
      <c r="K69" s="645"/>
      <c r="L69" s="645"/>
      <c r="M69" s="645"/>
      <c r="N69" s="645"/>
      <c r="O69" s="645"/>
      <c r="P69" s="645"/>
      <c r="Q69" s="645"/>
      <c r="R69" s="645"/>
      <c r="S69" s="645"/>
      <c r="T69" s="645"/>
      <c r="U69" s="645"/>
      <c r="V69" s="645"/>
      <c r="W69" s="645"/>
      <c r="X69" s="645"/>
      <c r="Y69" s="645"/>
      <c r="Z69" s="645"/>
    </row>
    <row r="70" spans="1:26" ht="15.75" customHeight="1" x14ac:dyDescent="0.2">
      <c r="A70" s="645"/>
      <c r="B70" s="645"/>
      <c r="C70" s="645"/>
      <c r="D70" s="645"/>
      <c r="E70" s="645"/>
      <c r="F70" s="645"/>
      <c r="G70" s="645"/>
      <c r="H70" s="645"/>
      <c r="I70" s="645"/>
      <c r="J70" s="645"/>
      <c r="K70" s="645"/>
      <c r="L70" s="645"/>
      <c r="M70" s="645"/>
      <c r="N70" s="645"/>
      <c r="O70" s="645"/>
      <c r="P70" s="645"/>
      <c r="Q70" s="645"/>
      <c r="R70" s="645"/>
      <c r="S70" s="645"/>
      <c r="T70" s="645"/>
      <c r="U70" s="645"/>
      <c r="V70" s="645"/>
      <c r="W70" s="645"/>
      <c r="X70" s="645"/>
      <c r="Y70" s="645"/>
      <c r="Z70" s="645"/>
    </row>
    <row r="71" spans="1:26" ht="15.75" customHeight="1" x14ac:dyDescent="0.2">
      <c r="A71" s="645"/>
      <c r="B71" s="645"/>
      <c r="C71" s="645"/>
      <c r="D71" s="645"/>
      <c r="E71" s="645"/>
      <c r="F71" s="645"/>
      <c r="G71" s="645"/>
      <c r="H71" s="645"/>
      <c r="I71" s="645"/>
      <c r="J71" s="645"/>
      <c r="K71" s="645"/>
      <c r="L71" s="645"/>
      <c r="M71" s="645"/>
      <c r="N71" s="645"/>
      <c r="O71" s="645"/>
      <c r="P71" s="645"/>
      <c r="Q71" s="645"/>
      <c r="R71" s="645"/>
      <c r="S71" s="645"/>
      <c r="T71" s="645"/>
      <c r="U71" s="645"/>
      <c r="V71" s="645"/>
      <c r="W71" s="645"/>
      <c r="X71" s="645"/>
      <c r="Y71" s="645"/>
      <c r="Z71" s="645"/>
    </row>
    <row r="72" spans="1:26" ht="15.75" customHeight="1" x14ac:dyDescent="0.2">
      <c r="A72" s="645"/>
      <c r="B72" s="645"/>
      <c r="C72" s="645"/>
      <c r="D72" s="645"/>
      <c r="E72" s="645"/>
      <c r="F72" s="645"/>
      <c r="G72" s="645"/>
      <c r="H72" s="645"/>
      <c r="I72" s="645"/>
      <c r="J72" s="645"/>
      <c r="K72" s="645"/>
      <c r="L72" s="645"/>
      <c r="M72" s="645"/>
      <c r="N72" s="645"/>
      <c r="O72" s="645"/>
      <c r="P72" s="645"/>
      <c r="Q72" s="645"/>
      <c r="R72" s="645"/>
      <c r="S72" s="645"/>
      <c r="T72" s="645"/>
      <c r="U72" s="645"/>
      <c r="V72" s="645"/>
      <c r="W72" s="645"/>
      <c r="X72" s="645"/>
      <c r="Y72" s="645"/>
      <c r="Z72" s="645"/>
    </row>
    <row r="73" spans="1:26" ht="15.75" customHeight="1" x14ac:dyDescent="0.2">
      <c r="A73" s="645"/>
      <c r="B73" s="645"/>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row>
    <row r="74" spans="1:26" ht="15.75" customHeight="1" x14ac:dyDescent="0.2">
      <c r="A74" s="645"/>
      <c r="B74" s="645"/>
      <c r="C74" s="645"/>
      <c r="D74" s="645"/>
      <c r="E74" s="645"/>
      <c r="F74" s="645"/>
      <c r="G74" s="645"/>
      <c r="H74" s="645"/>
      <c r="I74" s="645"/>
      <c r="J74" s="645"/>
      <c r="K74" s="645"/>
      <c r="L74" s="645"/>
      <c r="M74" s="645"/>
      <c r="N74" s="645"/>
      <c r="O74" s="645"/>
      <c r="P74" s="645"/>
      <c r="Q74" s="645"/>
      <c r="R74" s="645"/>
      <c r="S74" s="645"/>
      <c r="T74" s="645"/>
      <c r="U74" s="645"/>
      <c r="V74" s="645"/>
      <c r="W74" s="645"/>
      <c r="X74" s="645"/>
      <c r="Y74" s="645"/>
      <c r="Z74" s="645"/>
    </row>
    <row r="75" spans="1:26" ht="15.75" customHeight="1" x14ac:dyDescent="0.2">
      <c r="A75" s="645"/>
      <c r="B75" s="645"/>
      <c r="C75" s="645"/>
      <c r="D75" s="645"/>
      <c r="E75" s="645"/>
      <c r="F75" s="645"/>
      <c r="G75" s="645"/>
      <c r="H75" s="645"/>
      <c r="I75" s="645"/>
      <c r="J75" s="645"/>
      <c r="K75" s="645"/>
      <c r="L75" s="645"/>
      <c r="M75" s="645"/>
      <c r="N75" s="645"/>
      <c r="O75" s="645"/>
      <c r="P75" s="645"/>
      <c r="Q75" s="645"/>
      <c r="R75" s="645"/>
      <c r="S75" s="645"/>
      <c r="T75" s="645"/>
      <c r="U75" s="645"/>
      <c r="V75" s="645"/>
      <c r="W75" s="645"/>
      <c r="X75" s="645"/>
      <c r="Y75" s="645"/>
      <c r="Z75" s="645"/>
    </row>
    <row r="76" spans="1:26" ht="15.75" customHeight="1" x14ac:dyDescent="0.2">
      <c r="A76" s="645"/>
      <c r="B76" s="645"/>
      <c r="C76" s="645"/>
      <c r="D76" s="645"/>
      <c r="E76" s="645"/>
      <c r="F76" s="645"/>
      <c r="G76" s="645"/>
      <c r="H76" s="645"/>
      <c r="I76" s="645"/>
      <c r="J76" s="645"/>
      <c r="K76" s="645"/>
      <c r="L76" s="645"/>
      <c r="M76" s="645"/>
      <c r="N76" s="645"/>
      <c r="O76" s="645"/>
      <c r="P76" s="645"/>
      <c r="Q76" s="645"/>
      <c r="R76" s="645"/>
      <c r="S76" s="645"/>
      <c r="T76" s="645"/>
      <c r="U76" s="645"/>
      <c r="V76" s="645"/>
      <c r="W76" s="645"/>
      <c r="X76" s="645"/>
      <c r="Y76" s="645"/>
      <c r="Z76" s="645"/>
    </row>
    <row r="77" spans="1:26" ht="15.75" customHeight="1" x14ac:dyDescent="0.2">
      <c r="A77" s="645"/>
      <c r="B77" s="645"/>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row>
    <row r="78" spans="1:26" ht="15.75" customHeight="1" x14ac:dyDescent="0.2">
      <c r="A78" s="645"/>
      <c r="B78" s="645"/>
      <c r="C78" s="645"/>
      <c r="D78" s="645"/>
      <c r="E78" s="645"/>
      <c r="F78" s="645"/>
      <c r="G78" s="645"/>
      <c r="H78" s="645"/>
      <c r="I78" s="645"/>
      <c r="J78" s="645"/>
      <c r="K78" s="645"/>
      <c r="L78" s="645"/>
      <c r="M78" s="645"/>
      <c r="N78" s="645"/>
      <c r="O78" s="645"/>
      <c r="P78" s="645"/>
      <c r="Q78" s="645"/>
      <c r="R78" s="645"/>
      <c r="S78" s="645"/>
      <c r="T78" s="645"/>
      <c r="U78" s="645"/>
      <c r="V78" s="645"/>
      <c r="W78" s="645"/>
      <c r="X78" s="645"/>
      <c r="Y78" s="645"/>
      <c r="Z78" s="645"/>
    </row>
    <row r="79" spans="1:26" ht="15.75" customHeight="1" x14ac:dyDescent="0.2">
      <c r="A79" s="645"/>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row>
    <row r="80" spans="1:26" ht="15.75" customHeight="1" x14ac:dyDescent="0.2">
      <c r="A80" s="645"/>
      <c r="B80" s="645"/>
      <c r="C80" s="645"/>
      <c r="D80" s="645"/>
      <c r="E80" s="645"/>
      <c r="F80" s="645"/>
      <c r="G80" s="645"/>
      <c r="H80" s="645"/>
      <c r="I80" s="645"/>
      <c r="J80" s="645"/>
      <c r="K80" s="645"/>
      <c r="L80" s="645"/>
      <c r="M80" s="645"/>
      <c r="N80" s="645"/>
      <c r="O80" s="645"/>
      <c r="P80" s="645"/>
      <c r="Q80" s="645"/>
      <c r="R80" s="645"/>
      <c r="S80" s="645"/>
      <c r="T80" s="645"/>
      <c r="U80" s="645"/>
      <c r="V80" s="645"/>
      <c r="W80" s="645"/>
      <c r="X80" s="645"/>
      <c r="Y80" s="645"/>
      <c r="Z80" s="645"/>
    </row>
    <row r="81" spans="1:26" ht="15.75" customHeight="1" x14ac:dyDescent="0.2">
      <c r="A81" s="645"/>
      <c r="B81" s="645"/>
      <c r="C81" s="645"/>
      <c r="D81" s="645"/>
      <c r="E81" s="645"/>
      <c r="F81" s="645"/>
      <c r="G81" s="645"/>
      <c r="H81" s="645"/>
      <c r="I81" s="645"/>
      <c r="J81" s="645"/>
      <c r="K81" s="645"/>
      <c r="L81" s="645"/>
      <c r="M81" s="645"/>
      <c r="N81" s="645"/>
      <c r="O81" s="645"/>
      <c r="P81" s="645"/>
      <c r="Q81" s="645"/>
      <c r="R81" s="645"/>
      <c r="S81" s="645"/>
      <c r="T81" s="645"/>
      <c r="U81" s="645"/>
      <c r="V81" s="645"/>
      <c r="W81" s="645"/>
      <c r="X81" s="645"/>
      <c r="Y81" s="645"/>
      <c r="Z81" s="645"/>
    </row>
    <row r="82" spans="1:26" ht="15.75" customHeight="1" x14ac:dyDescent="0.2">
      <c r="A82" s="645"/>
      <c r="B82" s="645"/>
      <c r="C82" s="645"/>
      <c r="D82" s="645"/>
      <c r="E82" s="645"/>
      <c r="F82" s="645"/>
      <c r="G82" s="645"/>
      <c r="H82" s="645"/>
      <c r="I82" s="645"/>
      <c r="J82" s="645"/>
      <c r="K82" s="645"/>
      <c r="L82" s="645"/>
      <c r="M82" s="645"/>
      <c r="N82" s="645"/>
      <c r="O82" s="645"/>
      <c r="P82" s="645"/>
      <c r="Q82" s="645"/>
      <c r="R82" s="645"/>
      <c r="S82" s="645"/>
      <c r="T82" s="645"/>
      <c r="U82" s="645"/>
      <c r="V82" s="645"/>
      <c r="W82" s="645"/>
      <c r="X82" s="645"/>
      <c r="Y82" s="645"/>
      <c r="Z82" s="645"/>
    </row>
    <row r="83" spans="1:26" ht="15.75" customHeight="1" x14ac:dyDescent="0.2">
      <c r="A83" s="645"/>
      <c r="B83" s="645"/>
      <c r="C83" s="645"/>
      <c r="D83" s="645"/>
      <c r="E83" s="645"/>
      <c r="F83" s="645"/>
      <c r="G83" s="645"/>
      <c r="H83" s="645"/>
      <c r="I83" s="645"/>
      <c r="J83" s="645"/>
      <c r="K83" s="645"/>
      <c r="L83" s="645"/>
      <c r="M83" s="645"/>
      <c r="N83" s="645"/>
      <c r="O83" s="645"/>
      <c r="P83" s="645"/>
      <c r="Q83" s="645"/>
      <c r="R83" s="645"/>
      <c r="S83" s="645"/>
      <c r="T83" s="645"/>
      <c r="U83" s="645"/>
      <c r="V83" s="645"/>
      <c r="W83" s="645"/>
      <c r="X83" s="645"/>
      <c r="Y83" s="645"/>
      <c r="Z83" s="645"/>
    </row>
    <row r="84" spans="1:26" ht="15.75" customHeight="1" x14ac:dyDescent="0.2">
      <c r="A84" s="645"/>
      <c r="B84" s="645"/>
      <c r="C84" s="645"/>
      <c r="D84" s="645"/>
      <c r="E84" s="645"/>
      <c r="F84" s="645"/>
      <c r="G84" s="645"/>
      <c r="H84" s="645"/>
      <c r="I84" s="645"/>
      <c r="J84" s="645"/>
      <c r="K84" s="645"/>
      <c r="L84" s="645"/>
      <c r="M84" s="645"/>
      <c r="N84" s="645"/>
      <c r="O84" s="645"/>
      <c r="P84" s="645"/>
      <c r="Q84" s="645"/>
      <c r="R84" s="645"/>
      <c r="S84" s="645"/>
      <c r="T84" s="645"/>
      <c r="U84" s="645"/>
      <c r="V84" s="645"/>
      <c r="W84" s="645"/>
      <c r="X84" s="645"/>
      <c r="Y84" s="645"/>
      <c r="Z84" s="645"/>
    </row>
    <row r="85" spans="1:26" ht="15.75" customHeight="1" x14ac:dyDescent="0.2">
      <c r="A85" s="645"/>
      <c r="B85" s="645"/>
      <c r="C85" s="645"/>
      <c r="D85" s="645"/>
      <c r="E85" s="645"/>
      <c r="F85" s="645"/>
      <c r="G85" s="645"/>
      <c r="H85" s="645"/>
      <c r="I85" s="645"/>
      <c r="J85" s="645"/>
      <c r="K85" s="645"/>
      <c r="L85" s="645"/>
      <c r="M85" s="645"/>
      <c r="N85" s="645"/>
      <c r="O85" s="645"/>
      <c r="P85" s="645"/>
      <c r="Q85" s="645"/>
      <c r="R85" s="645"/>
      <c r="S85" s="645"/>
      <c r="T85" s="645"/>
      <c r="U85" s="645"/>
      <c r="V85" s="645"/>
      <c r="W85" s="645"/>
      <c r="X85" s="645"/>
      <c r="Y85" s="645"/>
      <c r="Z85" s="645"/>
    </row>
    <row r="86" spans="1:26" ht="15.75" customHeight="1" x14ac:dyDescent="0.2">
      <c r="A86" s="645"/>
      <c r="B86" s="645"/>
      <c r="C86" s="645"/>
      <c r="D86" s="645"/>
      <c r="E86" s="645"/>
      <c r="F86" s="645"/>
      <c r="G86" s="645"/>
      <c r="H86" s="645"/>
      <c r="I86" s="645"/>
      <c r="J86" s="645"/>
      <c r="K86" s="645"/>
      <c r="L86" s="645"/>
      <c r="M86" s="645"/>
      <c r="N86" s="645"/>
      <c r="O86" s="645"/>
      <c r="P86" s="645"/>
      <c r="Q86" s="645"/>
      <c r="R86" s="645"/>
      <c r="S86" s="645"/>
      <c r="T86" s="645"/>
      <c r="U86" s="645"/>
      <c r="V86" s="645"/>
      <c r="W86" s="645"/>
      <c r="X86" s="645"/>
      <c r="Y86" s="645"/>
      <c r="Z86" s="645"/>
    </row>
    <row r="87" spans="1:26" ht="15.75" customHeight="1" x14ac:dyDescent="0.2">
      <c r="A87" s="645"/>
      <c r="B87" s="645"/>
      <c r="C87" s="645"/>
      <c r="D87" s="645"/>
      <c r="E87" s="645"/>
      <c r="F87" s="645"/>
      <c r="G87" s="645"/>
      <c r="H87" s="645"/>
      <c r="I87" s="645"/>
      <c r="J87" s="645"/>
      <c r="K87" s="645"/>
      <c r="L87" s="645"/>
      <c r="M87" s="645"/>
      <c r="N87" s="645"/>
      <c r="O87" s="645"/>
      <c r="P87" s="645"/>
      <c r="Q87" s="645"/>
      <c r="R87" s="645"/>
      <c r="S87" s="645"/>
      <c r="T87" s="645"/>
      <c r="U87" s="645"/>
      <c r="V87" s="645"/>
      <c r="W87" s="645"/>
      <c r="X87" s="645"/>
      <c r="Y87" s="645"/>
      <c r="Z87" s="645"/>
    </row>
    <row r="88" spans="1:26" ht="15.75" customHeight="1" x14ac:dyDescent="0.2">
      <c r="A88" s="645"/>
      <c r="B88" s="645"/>
      <c r="C88" s="645"/>
      <c r="D88" s="645"/>
      <c r="E88" s="645"/>
      <c r="F88" s="645"/>
      <c r="G88" s="645"/>
      <c r="H88" s="645"/>
      <c r="I88" s="645"/>
      <c r="J88" s="645"/>
      <c r="K88" s="645"/>
      <c r="L88" s="645"/>
      <c r="M88" s="645"/>
      <c r="N88" s="645"/>
      <c r="O88" s="645"/>
      <c r="P88" s="645"/>
      <c r="Q88" s="645"/>
      <c r="R88" s="645"/>
      <c r="S88" s="645"/>
      <c r="T88" s="645"/>
      <c r="U88" s="645"/>
      <c r="V88" s="645"/>
      <c r="W88" s="645"/>
      <c r="X88" s="645"/>
      <c r="Y88" s="645"/>
      <c r="Z88" s="645"/>
    </row>
    <row r="89" spans="1:26" ht="15.75" customHeight="1" x14ac:dyDescent="0.2">
      <c r="A89" s="645"/>
      <c r="B89" s="645"/>
      <c r="C89" s="645"/>
      <c r="D89" s="645"/>
      <c r="E89" s="645"/>
      <c r="F89" s="645"/>
      <c r="G89" s="645"/>
      <c r="H89" s="645"/>
      <c r="I89" s="645"/>
      <c r="J89" s="645"/>
      <c r="K89" s="645"/>
      <c r="L89" s="645"/>
      <c r="M89" s="645"/>
      <c r="N89" s="645"/>
      <c r="O89" s="645"/>
      <c r="P89" s="645"/>
      <c r="Q89" s="645"/>
      <c r="R89" s="645"/>
      <c r="S89" s="645"/>
      <c r="T89" s="645"/>
      <c r="U89" s="645"/>
      <c r="V89" s="645"/>
      <c r="W89" s="645"/>
      <c r="X89" s="645"/>
      <c r="Y89" s="645"/>
      <c r="Z89" s="645"/>
    </row>
    <row r="90" spans="1:26" ht="15.75" customHeight="1" x14ac:dyDescent="0.2">
      <c r="A90" s="645"/>
      <c r="B90" s="645"/>
      <c r="C90" s="645"/>
      <c r="D90" s="645"/>
      <c r="E90" s="645"/>
      <c r="F90" s="645"/>
      <c r="G90" s="645"/>
      <c r="H90" s="645"/>
      <c r="I90" s="645"/>
      <c r="J90" s="645"/>
      <c r="K90" s="645"/>
      <c r="L90" s="645"/>
      <c r="M90" s="645"/>
      <c r="N90" s="645"/>
      <c r="O90" s="645"/>
      <c r="P90" s="645"/>
      <c r="Q90" s="645"/>
      <c r="R90" s="645"/>
      <c r="S90" s="645"/>
      <c r="T90" s="645"/>
      <c r="U90" s="645"/>
      <c r="V90" s="645"/>
      <c r="W90" s="645"/>
      <c r="X90" s="645"/>
      <c r="Y90" s="645"/>
      <c r="Z90" s="645"/>
    </row>
    <row r="91" spans="1:26" ht="15.75" customHeight="1" x14ac:dyDescent="0.2">
      <c r="A91" s="645"/>
      <c r="B91" s="645"/>
      <c r="C91" s="645"/>
      <c r="D91" s="645"/>
      <c r="E91" s="645"/>
      <c r="F91" s="645"/>
      <c r="G91" s="645"/>
      <c r="H91" s="645"/>
      <c r="I91" s="645"/>
      <c r="J91" s="645"/>
      <c r="K91" s="645"/>
      <c r="L91" s="645"/>
      <c r="M91" s="645"/>
      <c r="N91" s="645"/>
      <c r="O91" s="645"/>
      <c r="P91" s="645"/>
      <c r="Q91" s="645"/>
      <c r="R91" s="645"/>
      <c r="S91" s="645"/>
      <c r="T91" s="645"/>
      <c r="U91" s="645"/>
      <c r="V91" s="645"/>
      <c r="W91" s="645"/>
      <c r="X91" s="645"/>
      <c r="Y91" s="645"/>
      <c r="Z91" s="645"/>
    </row>
    <row r="92" spans="1:26" ht="15.75" customHeight="1" x14ac:dyDescent="0.2">
      <c r="A92" s="645"/>
      <c r="B92" s="645"/>
      <c r="C92" s="645"/>
      <c r="D92" s="645"/>
      <c r="E92" s="645"/>
      <c r="F92" s="645"/>
      <c r="G92" s="645"/>
      <c r="H92" s="645"/>
      <c r="I92" s="645"/>
      <c r="J92" s="645"/>
      <c r="K92" s="645"/>
      <c r="L92" s="645"/>
      <c r="M92" s="645"/>
      <c r="N92" s="645"/>
      <c r="O92" s="645"/>
      <c r="P92" s="645"/>
      <c r="Q92" s="645"/>
      <c r="R92" s="645"/>
      <c r="S92" s="645"/>
      <c r="T92" s="645"/>
      <c r="U92" s="645"/>
      <c r="V92" s="645"/>
      <c r="W92" s="645"/>
      <c r="X92" s="645"/>
      <c r="Y92" s="645"/>
      <c r="Z92" s="645"/>
    </row>
    <row r="93" spans="1:26" ht="15.75" customHeight="1" x14ac:dyDescent="0.2">
      <c r="A93" s="645"/>
      <c r="B93" s="645"/>
      <c r="C93" s="645"/>
      <c r="D93" s="645"/>
      <c r="E93" s="645"/>
      <c r="F93" s="645"/>
      <c r="G93" s="645"/>
      <c r="H93" s="645"/>
      <c r="I93" s="645"/>
      <c r="J93" s="645"/>
      <c r="K93" s="645"/>
      <c r="L93" s="645"/>
      <c r="M93" s="645"/>
      <c r="N93" s="645"/>
      <c r="O93" s="645"/>
      <c r="P93" s="645"/>
      <c r="Q93" s="645"/>
      <c r="R93" s="645"/>
      <c r="S93" s="645"/>
      <c r="T93" s="645"/>
      <c r="U93" s="645"/>
      <c r="V93" s="645"/>
      <c r="W93" s="645"/>
      <c r="X93" s="645"/>
      <c r="Y93" s="645"/>
      <c r="Z93" s="645"/>
    </row>
    <row r="94" spans="1:26" ht="15.75" customHeight="1" x14ac:dyDescent="0.2">
      <c r="A94" s="645"/>
      <c r="B94" s="645"/>
      <c r="C94" s="645"/>
      <c r="D94" s="645"/>
      <c r="E94" s="645"/>
      <c r="F94" s="645"/>
      <c r="G94" s="645"/>
      <c r="H94" s="645"/>
      <c r="I94" s="645"/>
      <c r="J94" s="645"/>
      <c r="K94" s="645"/>
      <c r="L94" s="645"/>
      <c r="M94" s="645"/>
      <c r="N94" s="645"/>
      <c r="O94" s="645"/>
      <c r="P94" s="645"/>
      <c r="Q94" s="645"/>
      <c r="R94" s="645"/>
      <c r="S94" s="645"/>
      <c r="T94" s="645"/>
      <c r="U94" s="645"/>
      <c r="V94" s="645"/>
      <c r="W94" s="645"/>
      <c r="X94" s="645"/>
      <c r="Y94" s="645"/>
      <c r="Z94" s="645"/>
    </row>
    <row r="95" spans="1:26" ht="15.75" customHeight="1" x14ac:dyDescent="0.2">
      <c r="A95" s="645"/>
      <c r="B95" s="645"/>
      <c r="C95" s="645"/>
      <c r="D95" s="645"/>
      <c r="E95" s="645"/>
      <c r="F95" s="645"/>
      <c r="G95" s="645"/>
      <c r="H95" s="645"/>
      <c r="I95" s="645"/>
      <c r="J95" s="645"/>
      <c r="K95" s="645"/>
      <c r="L95" s="645"/>
      <c r="M95" s="645"/>
      <c r="N95" s="645"/>
      <c r="O95" s="645"/>
      <c r="P95" s="645"/>
      <c r="Q95" s="645"/>
      <c r="R95" s="645"/>
      <c r="S95" s="645"/>
      <c r="T95" s="645"/>
      <c r="U95" s="645"/>
      <c r="V95" s="645"/>
      <c r="W95" s="645"/>
      <c r="X95" s="645"/>
      <c r="Y95" s="645"/>
      <c r="Z95" s="645"/>
    </row>
    <row r="96" spans="1:26" ht="15.75" customHeight="1" x14ac:dyDescent="0.2">
      <c r="A96" s="645"/>
      <c r="B96" s="645"/>
      <c r="C96" s="645"/>
      <c r="D96" s="645"/>
      <c r="E96" s="645"/>
      <c r="F96" s="645"/>
      <c r="G96" s="645"/>
      <c r="H96" s="645"/>
      <c r="I96" s="645"/>
      <c r="J96" s="645"/>
      <c r="K96" s="645"/>
      <c r="L96" s="645"/>
      <c r="M96" s="645"/>
      <c r="N96" s="645"/>
      <c r="O96" s="645"/>
      <c r="P96" s="645"/>
      <c r="Q96" s="645"/>
      <c r="R96" s="645"/>
      <c r="S96" s="645"/>
      <c r="T96" s="645"/>
      <c r="U96" s="645"/>
      <c r="V96" s="645"/>
      <c r="W96" s="645"/>
      <c r="X96" s="645"/>
      <c r="Y96" s="645"/>
      <c r="Z96" s="645"/>
    </row>
    <row r="97" spans="1:26" ht="15.75" customHeight="1" x14ac:dyDescent="0.2">
      <c r="A97" s="645"/>
      <c r="B97" s="645"/>
      <c r="C97" s="645"/>
      <c r="D97" s="645"/>
      <c r="E97" s="645"/>
      <c r="F97" s="645"/>
      <c r="G97" s="645"/>
      <c r="H97" s="645"/>
      <c r="I97" s="645"/>
      <c r="J97" s="645"/>
      <c r="K97" s="645"/>
      <c r="L97" s="645"/>
      <c r="M97" s="645"/>
      <c r="N97" s="645"/>
      <c r="O97" s="645"/>
      <c r="P97" s="645"/>
      <c r="Q97" s="645"/>
      <c r="R97" s="645"/>
      <c r="S97" s="645"/>
      <c r="T97" s="645"/>
      <c r="U97" s="645"/>
      <c r="V97" s="645"/>
      <c r="W97" s="645"/>
      <c r="X97" s="645"/>
      <c r="Y97" s="645"/>
      <c r="Z97" s="645"/>
    </row>
    <row r="98" spans="1:26" ht="15.75" customHeight="1" x14ac:dyDescent="0.2">
      <c r="A98" s="645"/>
      <c r="B98" s="645"/>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row>
    <row r="99" spans="1:26" ht="15.75" customHeight="1" x14ac:dyDescent="0.2">
      <c r="A99" s="645"/>
      <c r="B99" s="645"/>
      <c r="C99" s="645"/>
      <c r="D99" s="645"/>
      <c r="E99" s="645"/>
      <c r="F99" s="645"/>
      <c r="G99" s="645"/>
      <c r="H99" s="645"/>
      <c r="I99" s="645"/>
      <c r="J99" s="645"/>
      <c r="K99" s="645"/>
      <c r="L99" s="645"/>
      <c r="M99" s="645"/>
      <c r="N99" s="645"/>
      <c r="O99" s="645"/>
      <c r="P99" s="645"/>
      <c r="Q99" s="645"/>
      <c r="R99" s="645"/>
      <c r="S99" s="645"/>
      <c r="T99" s="645"/>
      <c r="U99" s="645"/>
      <c r="V99" s="645"/>
      <c r="W99" s="645"/>
      <c r="X99" s="645"/>
      <c r="Y99" s="645"/>
      <c r="Z99" s="645"/>
    </row>
    <row r="100" spans="1:26" ht="15.75" customHeight="1" x14ac:dyDescent="0.2">
      <c r="A100" s="645"/>
      <c r="B100" s="645"/>
      <c r="C100" s="645"/>
      <c r="D100" s="645"/>
      <c r="E100" s="645"/>
      <c r="F100" s="645"/>
      <c r="G100" s="645"/>
      <c r="H100" s="645"/>
      <c r="I100" s="645"/>
      <c r="J100" s="645"/>
      <c r="K100" s="645"/>
      <c r="L100" s="645"/>
      <c r="M100" s="645"/>
      <c r="N100" s="645"/>
      <c r="O100" s="645"/>
      <c r="P100" s="645"/>
      <c r="Q100" s="645"/>
      <c r="R100" s="645"/>
      <c r="S100" s="645"/>
      <c r="T100" s="645"/>
      <c r="U100" s="645"/>
      <c r="V100" s="645"/>
      <c r="W100" s="645"/>
      <c r="X100" s="645"/>
      <c r="Y100" s="645"/>
      <c r="Z100" s="645"/>
    </row>
    <row r="101" spans="1:26" ht="15.75" customHeight="1" x14ac:dyDescent="0.2">
      <c r="A101" s="645"/>
      <c r="B101" s="645"/>
      <c r="C101" s="645"/>
      <c r="D101" s="645"/>
      <c r="E101" s="645"/>
      <c r="F101" s="645"/>
      <c r="G101" s="645"/>
      <c r="H101" s="645"/>
      <c r="I101" s="645"/>
      <c r="J101" s="645"/>
      <c r="K101" s="645"/>
      <c r="L101" s="645"/>
      <c r="M101" s="645"/>
      <c r="N101" s="645"/>
      <c r="O101" s="645"/>
      <c r="P101" s="645"/>
      <c r="Q101" s="645"/>
      <c r="R101" s="645"/>
      <c r="S101" s="645"/>
      <c r="T101" s="645"/>
      <c r="U101" s="645"/>
      <c r="V101" s="645"/>
      <c r="W101" s="645"/>
      <c r="X101" s="645"/>
      <c r="Y101" s="645"/>
      <c r="Z101" s="645"/>
    </row>
    <row r="102" spans="1:26" ht="15.75" customHeight="1" x14ac:dyDescent="0.2">
      <c r="A102" s="645"/>
      <c r="B102" s="645"/>
      <c r="C102" s="645"/>
      <c r="D102" s="645"/>
      <c r="E102" s="645"/>
      <c r="F102" s="645"/>
      <c r="G102" s="645"/>
      <c r="H102" s="645"/>
      <c r="I102" s="645"/>
      <c r="J102" s="645"/>
      <c r="K102" s="645"/>
      <c r="L102" s="645"/>
      <c r="M102" s="645"/>
      <c r="N102" s="645"/>
      <c r="O102" s="645"/>
      <c r="P102" s="645"/>
      <c r="Q102" s="645"/>
      <c r="R102" s="645"/>
      <c r="S102" s="645"/>
      <c r="T102" s="645"/>
      <c r="U102" s="645"/>
      <c r="V102" s="645"/>
      <c r="W102" s="645"/>
      <c r="X102" s="645"/>
      <c r="Y102" s="645"/>
      <c r="Z102" s="645"/>
    </row>
    <row r="103" spans="1:26" ht="15.75" customHeight="1" x14ac:dyDescent="0.2">
      <c r="A103" s="645"/>
      <c r="B103" s="645"/>
      <c r="C103" s="645"/>
      <c r="D103" s="645"/>
      <c r="E103" s="645"/>
      <c r="F103" s="645"/>
      <c r="G103" s="645"/>
      <c r="H103" s="645"/>
      <c r="I103" s="645"/>
      <c r="J103" s="645"/>
      <c r="K103" s="645"/>
      <c r="L103" s="645"/>
      <c r="M103" s="645"/>
      <c r="N103" s="645"/>
      <c r="O103" s="645"/>
      <c r="P103" s="645"/>
      <c r="Q103" s="645"/>
      <c r="R103" s="645"/>
      <c r="S103" s="645"/>
      <c r="T103" s="645"/>
      <c r="U103" s="645"/>
      <c r="V103" s="645"/>
      <c r="W103" s="645"/>
      <c r="X103" s="645"/>
      <c r="Y103" s="645"/>
      <c r="Z103" s="645"/>
    </row>
    <row r="104" spans="1:26" ht="15.75" customHeight="1" x14ac:dyDescent="0.2">
      <c r="A104" s="645"/>
      <c r="B104" s="645"/>
      <c r="C104" s="645"/>
      <c r="D104" s="645"/>
      <c r="E104" s="645"/>
      <c r="F104" s="645"/>
      <c r="G104" s="645"/>
      <c r="H104" s="645"/>
      <c r="I104" s="645"/>
      <c r="J104" s="645"/>
      <c r="K104" s="645"/>
      <c r="L104" s="645"/>
      <c r="M104" s="645"/>
      <c r="N104" s="645"/>
      <c r="O104" s="645"/>
      <c r="P104" s="645"/>
      <c r="Q104" s="645"/>
      <c r="R104" s="645"/>
      <c r="S104" s="645"/>
      <c r="T104" s="645"/>
      <c r="U104" s="645"/>
      <c r="V104" s="645"/>
      <c r="W104" s="645"/>
      <c r="X104" s="645"/>
      <c r="Y104" s="645"/>
      <c r="Z104" s="645"/>
    </row>
    <row r="105" spans="1:26" ht="15.75" customHeight="1" x14ac:dyDescent="0.2">
      <c r="A105" s="645"/>
      <c r="B105" s="645"/>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row>
    <row r="106" spans="1:26" ht="15.75" customHeight="1" x14ac:dyDescent="0.2">
      <c r="A106" s="645"/>
      <c r="B106" s="645"/>
      <c r="C106" s="645"/>
      <c r="D106" s="645"/>
      <c r="E106" s="645"/>
      <c r="F106" s="645"/>
      <c r="G106" s="645"/>
      <c r="H106" s="645"/>
      <c r="I106" s="645"/>
      <c r="J106" s="645"/>
      <c r="K106" s="645"/>
      <c r="L106" s="645"/>
      <c r="M106" s="645"/>
      <c r="N106" s="645"/>
      <c r="O106" s="645"/>
      <c r="P106" s="645"/>
      <c r="Q106" s="645"/>
      <c r="R106" s="645"/>
      <c r="S106" s="645"/>
      <c r="T106" s="645"/>
      <c r="U106" s="645"/>
      <c r="V106" s="645"/>
      <c r="W106" s="645"/>
      <c r="X106" s="645"/>
      <c r="Y106" s="645"/>
      <c r="Z106" s="645"/>
    </row>
    <row r="107" spans="1:26" ht="15.75" customHeight="1" x14ac:dyDescent="0.2">
      <c r="A107" s="645"/>
      <c r="B107" s="645"/>
      <c r="C107" s="645"/>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row>
    <row r="108" spans="1:26" ht="15.75" customHeight="1" x14ac:dyDescent="0.2">
      <c r="A108" s="645"/>
      <c r="B108" s="645"/>
      <c r="C108" s="645"/>
      <c r="D108" s="645"/>
      <c r="E108" s="645"/>
      <c r="F108" s="645"/>
      <c r="G108" s="645"/>
      <c r="H108" s="645"/>
      <c r="I108" s="645"/>
      <c r="J108" s="645"/>
      <c r="K108" s="645"/>
      <c r="L108" s="645"/>
      <c r="M108" s="645"/>
      <c r="N108" s="645"/>
      <c r="O108" s="645"/>
      <c r="P108" s="645"/>
      <c r="Q108" s="645"/>
      <c r="R108" s="645"/>
      <c r="S108" s="645"/>
      <c r="T108" s="645"/>
      <c r="U108" s="645"/>
      <c r="V108" s="645"/>
      <c r="W108" s="645"/>
      <c r="X108" s="645"/>
      <c r="Y108" s="645"/>
      <c r="Z108" s="645"/>
    </row>
    <row r="109" spans="1:26" ht="15.75" customHeight="1" x14ac:dyDescent="0.2">
      <c r="A109" s="645"/>
      <c r="B109" s="645"/>
      <c r="C109" s="645"/>
      <c r="D109" s="645"/>
      <c r="E109" s="645"/>
      <c r="F109" s="645"/>
      <c r="G109" s="645"/>
      <c r="H109" s="645"/>
      <c r="I109" s="645"/>
      <c r="J109" s="645"/>
      <c r="K109" s="645"/>
      <c r="L109" s="645"/>
      <c r="M109" s="645"/>
      <c r="N109" s="645"/>
      <c r="O109" s="645"/>
      <c r="P109" s="645"/>
      <c r="Q109" s="645"/>
      <c r="R109" s="645"/>
      <c r="S109" s="645"/>
      <c r="T109" s="645"/>
      <c r="U109" s="645"/>
      <c r="V109" s="645"/>
      <c r="W109" s="645"/>
      <c r="X109" s="645"/>
      <c r="Y109" s="645"/>
      <c r="Z109" s="645"/>
    </row>
    <row r="110" spans="1:26" ht="15.75" customHeight="1" x14ac:dyDescent="0.2">
      <c r="A110" s="645"/>
      <c r="B110" s="645"/>
      <c r="C110" s="645"/>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row>
    <row r="111" spans="1:26" ht="15.75" customHeight="1" x14ac:dyDescent="0.2">
      <c r="A111" s="645"/>
      <c r="B111" s="645"/>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row>
    <row r="112" spans="1:26" ht="15.75" customHeight="1" x14ac:dyDescent="0.2">
      <c r="A112" s="645"/>
      <c r="B112" s="645"/>
      <c r="C112" s="645"/>
      <c r="D112" s="645"/>
      <c r="E112" s="645"/>
      <c r="F112" s="645"/>
      <c r="G112" s="645"/>
      <c r="H112" s="645"/>
      <c r="I112" s="645"/>
      <c r="J112" s="645"/>
      <c r="K112" s="645"/>
      <c r="L112" s="645"/>
      <c r="M112" s="645"/>
      <c r="N112" s="645"/>
      <c r="O112" s="645"/>
      <c r="P112" s="645"/>
      <c r="Q112" s="645"/>
      <c r="R112" s="645"/>
      <c r="S112" s="645"/>
      <c r="T112" s="645"/>
      <c r="U112" s="645"/>
      <c r="V112" s="645"/>
      <c r="W112" s="645"/>
      <c r="X112" s="645"/>
      <c r="Y112" s="645"/>
      <c r="Z112" s="645"/>
    </row>
    <row r="113" spans="1:26" ht="15.75" customHeight="1" x14ac:dyDescent="0.2">
      <c r="A113" s="645"/>
      <c r="B113" s="645"/>
      <c r="C113" s="645"/>
      <c r="D113" s="645"/>
      <c r="E113" s="645"/>
      <c r="F113" s="645"/>
      <c r="G113" s="645"/>
      <c r="H113" s="645"/>
      <c r="I113" s="645"/>
      <c r="J113" s="645"/>
      <c r="K113" s="645"/>
      <c r="L113" s="645"/>
      <c r="M113" s="645"/>
      <c r="N113" s="645"/>
      <c r="O113" s="645"/>
      <c r="P113" s="645"/>
      <c r="Q113" s="645"/>
      <c r="R113" s="645"/>
      <c r="S113" s="645"/>
      <c r="T113" s="645"/>
      <c r="U113" s="645"/>
      <c r="V113" s="645"/>
      <c r="W113" s="645"/>
      <c r="X113" s="645"/>
      <c r="Y113" s="645"/>
      <c r="Z113" s="645"/>
    </row>
    <row r="114" spans="1:26" ht="15.75" customHeight="1" x14ac:dyDescent="0.2">
      <c r="A114" s="645"/>
      <c r="B114" s="645"/>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row>
    <row r="115" spans="1:26" ht="15.75" customHeight="1" x14ac:dyDescent="0.2">
      <c r="A115" s="645"/>
      <c r="B115" s="645"/>
      <c r="C115" s="645"/>
      <c r="D115" s="645"/>
      <c r="E115" s="645"/>
      <c r="F115" s="645"/>
      <c r="G115" s="645"/>
      <c r="H115" s="645"/>
      <c r="I115" s="645"/>
      <c r="J115" s="645"/>
      <c r="K115" s="645"/>
      <c r="L115" s="645"/>
      <c r="M115" s="645"/>
      <c r="N115" s="645"/>
      <c r="O115" s="645"/>
      <c r="P115" s="645"/>
      <c r="Q115" s="645"/>
      <c r="R115" s="645"/>
      <c r="S115" s="645"/>
      <c r="T115" s="645"/>
      <c r="U115" s="645"/>
      <c r="V115" s="645"/>
      <c r="W115" s="645"/>
      <c r="X115" s="645"/>
      <c r="Y115" s="645"/>
      <c r="Z115" s="645"/>
    </row>
    <row r="116" spans="1:26" ht="15.75" customHeight="1" x14ac:dyDescent="0.2">
      <c r="A116" s="645"/>
      <c r="B116" s="645"/>
      <c r="C116" s="645"/>
      <c r="D116" s="645"/>
      <c r="E116" s="645"/>
      <c r="F116" s="645"/>
      <c r="G116" s="645"/>
      <c r="H116" s="645"/>
      <c r="I116" s="645"/>
      <c r="J116" s="645"/>
      <c r="K116" s="645"/>
      <c r="L116" s="645"/>
      <c r="M116" s="645"/>
      <c r="N116" s="645"/>
      <c r="O116" s="645"/>
      <c r="P116" s="645"/>
      <c r="Q116" s="645"/>
      <c r="R116" s="645"/>
      <c r="S116" s="645"/>
      <c r="T116" s="645"/>
      <c r="U116" s="645"/>
      <c r="V116" s="645"/>
      <c r="W116" s="645"/>
      <c r="X116" s="645"/>
      <c r="Y116" s="645"/>
      <c r="Z116" s="645"/>
    </row>
    <row r="117" spans="1:26" ht="15.75" customHeight="1" x14ac:dyDescent="0.2">
      <c r="A117" s="645"/>
      <c r="B117" s="645"/>
      <c r="C117" s="645"/>
      <c r="D117" s="645"/>
      <c r="E117" s="645"/>
      <c r="F117" s="645"/>
      <c r="G117" s="645"/>
      <c r="H117" s="645"/>
      <c r="I117" s="645"/>
      <c r="J117" s="645"/>
      <c r="K117" s="645"/>
      <c r="L117" s="645"/>
      <c r="M117" s="645"/>
      <c r="N117" s="645"/>
      <c r="O117" s="645"/>
      <c r="P117" s="645"/>
      <c r="Q117" s="645"/>
      <c r="R117" s="645"/>
      <c r="S117" s="645"/>
      <c r="T117" s="645"/>
      <c r="U117" s="645"/>
      <c r="V117" s="645"/>
      <c r="W117" s="645"/>
      <c r="X117" s="645"/>
      <c r="Y117" s="645"/>
      <c r="Z117" s="645"/>
    </row>
    <row r="118" spans="1:26" ht="15.75" customHeight="1" x14ac:dyDescent="0.2">
      <c r="A118" s="645"/>
      <c r="B118" s="645"/>
      <c r="C118" s="645"/>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row>
    <row r="119" spans="1:26" ht="15.75" customHeight="1" x14ac:dyDescent="0.2">
      <c r="A119" s="645"/>
      <c r="B119" s="645"/>
      <c r="C119" s="645"/>
      <c r="D119" s="645"/>
      <c r="E119" s="645"/>
      <c r="F119" s="645"/>
      <c r="G119" s="645"/>
      <c r="H119" s="645"/>
      <c r="I119" s="645"/>
      <c r="J119" s="645"/>
      <c r="K119" s="645"/>
      <c r="L119" s="645"/>
      <c r="M119" s="645"/>
      <c r="N119" s="645"/>
      <c r="O119" s="645"/>
      <c r="P119" s="645"/>
      <c r="Q119" s="645"/>
      <c r="R119" s="645"/>
      <c r="S119" s="645"/>
      <c r="T119" s="645"/>
      <c r="U119" s="645"/>
      <c r="V119" s="645"/>
      <c r="W119" s="645"/>
      <c r="X119" s="645"/>
      <c r="Y119" s="645"/>
      <c r="Z119" s="645"/>
    </row>
    <row r="120" spans="1:26" ht="15.75" customHeight="1" x14ac:dyDescent="0.2">
      <c r="A120" s="645"/>
      <c r="B120" s="645"/>
      <c r="C120" s="645"/>
      <c r="D120" s="645"/>
      <c r="E120" s="645"/>
      <c r="F120" s="645"/>
      <c r="G120" s="645"/>
      <c r="H120" s="645"/>
      <c r="I120" s="645"/>
      <c r="J120" s="645"/>
      <c r="K120" s="645"/>
      <c r="L120" s="645"/>
      <c r="M120" s="645"/>
      <c r="N120" s="645"/>
      <c r="O120" s="645"/>
      <c r="P120" s="645"/>
      <c r="Q120" s="645"/>
      <c r="R120" s="645"/>
      <c r="S120" s="645"/>
      <c r="T120" s="645"/>
      <c r="U120" s="645"/>
      <c r="V120" s="645"/>
      <c r="W120" s="645"/>
      <c r="X120" s="645"/>
      <c r="Y120" s="645"/>
      <c r="Z120" s="645"/>
    </row>
    <row r="121" spans="1:26" ht="15.75" customHeight="1" x14ac:dyDescent="0.2">
      <c r="A121" s="645"/>
      <c r="B121" s="645"/>
      <c r="C121" s="645"/>
      <c r="D121" s="645"/>
      <c r="E121" s="645"/>
      <c r="F121" s="645"/>
      <c r="G121" s="645"/>
      <c r="H121" s="645"/>
      <c r="I121" s="645"/>
      <c r="J121" s="645"/>
      <c r="K121" s="645"/>
      <c r="L121" s="645"/>
      <c r="M121" s="645"/>
      <c r="N121" s="645"/>
      <c r="O121" s="645"/>
      <c r="P121" s="645"/>
      <c r="Q121" s="645"/>
      <c r="R121" s="645"/>
      <c r="S121" s="645"/>
      <c r="T121" s="645"/>
      <c r="U121" s="645"/>
      <c r="V121" s="645"/>
      <c r="W121" s="645"/>
      <c r="X121" s="645"/>
      <c r="Y121" s="645"/>
      <c r="Z121" s="645"/>
    </row>
    <row r="122" spans="1:26" ht="15.75" customHeight="1" x14ac:dyDescent="0.2">
      <c r="A122" s="645"/>
      <c r="B122" s="645"/>
      <c r="C122" s="645"/>
      <c r="D122" s="645"/>
      <c r="E122" s="645"/>
      <c r="F122" s="645"/>
      <c r="G122" s="645"/>
      <c r="H122" s="645"/>
      <c r="I122" s="645"/>
      <c r="J122" s="645"/>
      <c r="K122" s="645"/>
      <c r="L122" s="645"/>
      <c r="M122" s="645"/>
      <c r="N122" s="645"/>
      <c r="O122" s="645"/>
      <c r="P122" s="645"/>
      <c r="Q122" s="645"/>
      <c r="R122" s="645"/>
      <c r="S122" s="645"/>
      <c r="T122" s="645"/>
      <c r="U122" s="645"/>
      <c r="V122" s="645"/>
      <c r="W122" s="645"/>
      <c r="X122" s="645"/>
      <c r="Y122" s="645"/>
      <c r="Z122" s="645"/>
    </row>
    <row r="123" spans="1:26" ht="15.75" customHeight="1" x14ac:dyDescent="0.2">
      <c r="A123" s="645"/>
      <c r="B123" s="645"/>
      <c r="C123" s="645"/>
      <c r="D123" s="645"/>
      <c r="E123" s="645"/>
      <c r="F123" s="645"/>
      <c r="G123" s="645"/>
      <c r="H123" s="645"/>
      <c r="I123" s="645"/>
      <c r="J123" s="645"/>
      <c r="K123" s="645"/>
      <c r="L123" s="645"/>
      <c r="M123" s="645"/>
      <c r="N123" s="645"/>
      <c r="O123" s="645"/>
      <c r="P123" s="645"/>
      <c r="Q123" s="645"/>
      <c r="R123" s="645"/>
      <c r="S123" s="645"/>
      <c r="T123" s="645"/>
      <c r="U123" s="645"/>
      <c r="V123" s="645"/>
      <c r="W123" s="645"/>
      <c r="X123" s="645"/>
      <c r="Y123" s="645"/>
      <c r="Z123" s="645"/>
    </row>
    <row r="124" spans="1:26" ht="15.75" customHeight="1" x14ac:dyDescent="0.2">
      <c r="A124" s="645"/>
      <c r="B124" s="645"/>
      <c r="C124" s="645"/>
      <c r="D124" s="645"/>
      <c r="E124" s="645"/>
      <c r="F124" s="645"/>
      <c r="G124" s="645"/>
      <c r="H124" s="645"/>
      <c r="I124" s="645"/>
      <c r="J124" s="645"/>
      <c r="K124" s="645"/>
      <c r="L124" s="645"/>
      <c r="M124" s="645"/>
      <c r="N124" s="645"/>
      <c r="O124" s="645"/>
      <c r="P124" s="645"/>
      <c r="Q124" s="645"/>
      <c r="R124" s="645"/>
      <c r="S124" s="645"/>
      <c r="T124" s="645"/>
      <c r="U124" s="645"/>
      <c r="V124" s="645"/>
      <c r="W124" s="645"/>
      <c r="X124" s="645"/>
      <c r="Y124" s="645"/>
      <c r="Z124" s="645"/>
    </row>
    <row r="125" spans="1:26" ht="15.75" customHeight="1" x14ac:dyDescent="0.2">
      <c r="A125" s="645"/>
      <c r="B125" s="645"/>
      <c r="C125" s="645"/>
      <c r="D125" s="645"/>
      <c r="E125" s="645"/>
      <c r="F125" s="645"/>
      <c r="G125" s="645"/>
      <c r="H125" s="645"/>
      <c r="I125" s="645"/>
      <c r="J125" s="645"/>
      <c r="K125" s="645"/>
      <c r="L125" s="645"/>
      <c r="M125" s="645"/>
      <c r="N125" s="645"/>
      <c r="O125" s="645"/>
      <c r="P125" s="645"/>
      <c r="Q125" s="645"/>
      <c r="R125" s="645"/>
      <c r="S125" s="645"/>
      <c r="T125" s="645"/>
      <c r="U125" s="645"/>
      <c r="V125" s="645"/>
      <c r="W125" s="645"/>
      <c r="X125" s="645"/>
      <c r="Y125" s="645"/>
      <c r="Z125" s="645"/>
    </row>
    <row r="126" spans="1:26" ht="15.75" customHeight="1" x14ac:dyDescent="0.2">
      <c r="A126" s="645"/>
      <c r="B126" s="645"/>
      <c r="C126" s="645"/>
      <c r="D126" s="645"/>
      <c r="E126" s="645"/>
      <c r="F126" s="645"/>
      <c r="G126" s="645"/>
      <c r="H126" s="645"/>
      <c r="I126" s="645"/>
      <c r="J126" s="645"/>
      <c r="K126" s="645"/>
      <c r="L126" s="645"/>
      <c r="M126" s="645"/>
      <c r="N126" s="645"/>
      <c r="O126" s="645"/>
      <c r="P126" s="645"/>
      <c r="Q126" s="645"/>
      <c r="R126" s="645"/>
      <c r="S126" s="645"/>
      <c r="T126" s="645"/>
      <c r="U126" s="645"/>
      <c r="V126" s="645"/>
      <c r="W126" s="645"/>
      <c r="X126" s="645"/>
      <c r="Y126" s="645"/>
      <c r="Z126" s="645"/>
    </row>
    <row r="127" spans="1:26" ht="15.75" customHeight="1" x14ac:dyDescent="0.2">
      <c r="A127" s="645"/>
      <c r="B127" s="645"/>
      <c r="C127" s="645"/>
      <c r="D127" s="645"/>
      <c r="E127" s="645"/>
      <c r="F127" s="645"/>
      <c r="G127" s="645"/>
      <c r="H127" s="645"/>
      <c r="I127" s="645"/>
      <c r="J127" s="645"/>
      <c r="K127" s="645"/>
      <c r="L127" s="645"/>
      <c r="M127" s="645"/>
      <c r="N127" s="645"/>
      <c r="O127" s="645"/>
      <c r="P127" s="645"/>
      <c r="Q127" s="645"/>
      <c r="R127" s="645"/>
      <c r="S127" s="645"/>
      <c r="T127" s="645"/>
      <c r="U127" s="645"/>
      <c r="V127" s="645"/>
      <c r="W127" s="645"/>
      <c r="X127" s="645"/>
      <c r="Y127" s="645"/>
      <c r="Z127" s="645"/>
    </row>
    <row r="128" spans="1:26" ht="15.75" customHeight="1" x14ac:dyDescent="0.2">
      <c r="A128" s="645"/>
      <c r="B128" s="645"/>
      <c r="C128" s="645"/>
      <c r="D128" s="645"/>
      <c r="E128" s="645"/>
      <c r="F128" s="645"/>
      <c r="G128" s="645"/>
      <c r="H128" s="645"/>
      <c r="I128" s="645"/>
      <c r="J128" s="645"/>
      <c r="K128" s="645"/>
      <c r="L128" s="645"/>
      <c r="M128" s="645"/>
      <c r="N128" s="645"/>
      <c r="O128" s="645"/>
      <c r="P128" s="645"/>
      <c r="Q128" s="645"/>
      <c r="R128" s="645"/>
      <c r="S128" s="645"/>
      <c r="T128" s="645"/>
      <c r="U128" s="645"/>
      <c r="V128" s="645"/>
      <c r="W128" s="645"/>
      <c r="X128" s="645"/>
      <c r="Y128" s="645"/>
      <c r="Z128" s="645"/>
    </row>
    <row r="129" spans="1:26" ht="15.75" customHeight="1" x14ac:dyDescent="0.2">
      <c r="A129" s="645"/>
      <c r="B129" s="645"/>
      <c r="C129" s="645"/>
      <c r="D129" s="645"/>
      <c r="E129" s="645"/>
      <c r="F129" s="645"/>
      <c r="G129" s="645"/>
      <c r="H129" s="645"/>
      <c r="I129" s="645"/>
      <c r="J129" s="645"/>
      <c r="K129" s="645"/>
      <c r="L129" s="645"/>
      <c r="M129" s="645"/>
      <c r="N129" s="645"/>
      <c r="O129" s="645"/>
      <c r="P129" s="645"/>
      <c r="Q129" s="645"/>
      <c r="R129" s="645"/>
      <c r="S129" s="645"/>
      <c r="T129" s="645"/>
      <c r="U129" s="645"/>
      <c r="V129" s="645"/>
      <c r="W129" s="645"/>
      <c r="X129" s="645"/>
      <c r="Y129" s="645"/>
      <c r="Z129" s="645"/>
    </row>
    <row r="130" spans="1:26" ht="15.75" customHeight="1" x14ac:dyDescent="0.2">
      <c r="A130" s="645"/>
      <c r="B130" s="645"/>
      <c r="C130" s="645"/>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row>
    <row r="131" spans="1:26" ht="15.75" customHeight="1" x14ac:dyDescent="0.2">
      <c r="A131" s="645"/>
      <c r="B131" s="645"/>
      <c r="C131" s="645"/>
      <c r="D131" s="645"/>
      <c r="E131" s="645"/>
      <c r="F131" s="645"/>
      <c r="G131" s="645"/>
      <c r="H131" s="645"/>
      <c r="I131" s="645"/>
      <c r="J131" s="645"/>
      <c r="K131" s="645"/>
      <c r="L131" s="645"/>
      <c r="M131" s="645"/>
      <c r="N131" s="645"/>
      <c r="O131" s="645"/>
      <c r="P131" s="645"/>
      <c r="Q131" s="645"/>
      <c r="R131" s="645"/>
      <c r="S131" s="645"/>
      <c r="T131" s="645"/>
      <c r="U131" s="645"/>
      <c r="V131" s="645"/>
      <c r="W131" s="645"/>
      <c r="X131" s="645"/>
      <c r="Y131" s="645"/>
      <c r="Z131" s="645"/>
    </row>
    <row r="132" spans="1:26" ht="15.75" customHeight="1" x14ac:dyDescent="0.2">
      <c r="A132" s="645"/>
      <c r="B132" s="645"/>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row>
    <row r="133" spans="1:26" ht="15.75" customHeight="1" x14ac:dyDescent="0.2">
      <c r="A133" s="645"/>
      <c r="B133" s="645"/>
      <c r="C133" s="645"/>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row>
    <row r="134" spans="1:26" ht="15.75" customHeight="1" x14ac:dyDescent="0.2">
      <c r="A134" s="645"/>
      <c r="B134" s="645"/>
      <c r="C134" s="645"/>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row>
    <row r="135" spans="1:26" ht="15.75" customHeight="1" x14ac:dyDescent="0.2">
      <c r="A135" s="645"/>
      <c r="B135" s="645"/>
      <c r="C135" s="645"/>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row>
    <row r="136" spans="1:26" ht="15.75" customHeight="1" x14ac:dyDescent="0.2">
      <c r="A136" s="645"/>
      <c r="B136" s="645"/>
      <c r="C136" s="645"/>
      <c r="D136" s="645"/>
      <c r="E136" s="645"/>
      <c r="F136" s="645"/>
      <c r="G136" s="645"/>
      <c r="H136" s="645"/>
      <c r="I136" s="645"/>
      <c r="J136" s="645"/>
      <c r="K136" s="645"/>
      <c r="L136" s="645"/>
      <c r="M136" s="645"/>
      <c r="N136" s="645"/>
      <c r="O136" s="645"/>
      <c r="P136" s="645"/>
      <c r="Q136" s="645"/>
      <c r="R136" s="645"/>
      <c r="S136" s="645"/>
      <c r="T136" s="645"/>
      <c r="U136" s="645"/>
      <c r="V136" s="645"/>
      <c r="W136" s="645"/>
      <c r="X136" s="645"/>
      <c r="Y136" s="645"/>
      <c r="Z136" s="645"/>
    </row>
    <row r="137" spans="1:26" ht="15.75" customHeight="1" x14ac:dyDescent="0.2">
      <c r="A137" s="645"/>
      <c r="B137" s="645"/>
      <c r="C137" s="645"/>
      <c r="D137" s="645"/>
      <c r="E137" s="645"/>
      <c r="F137" s="645"/>
      <c r="G137" s="645"/>
      <c r="H137" s="645"/>
      <c r="I137" s="645"/>
      <c r="J137" s="645"/>
      <c r="K137" s="645"/>
      <c r="L137" s="645"/>
      <c r="M137" s="645"/>
      <c r="N137" s="645"/>
      <c r="O137" s="645"/>
      <c r="P137" s="645"/>
      <c r="Q137" s="645"/>
      <c r="R137" s="645"/>
      <c r="S137" s="645"/>
      <c r="T137" s="645"/>
      <c r="U137" s="645"/>
      <c r="V137" s="645"/>
      <c r="W137" s="645"/>
      <c r="X137" s="645"/>
      <c r="Y137" s="645"/>
      <c r="Z137" s="645"/>
    </row>
    <row r="138" spans="1:26" ht="15.75" customHeight="1" x14ac:dyDescent="0.2">
      <c r="A138" s="645"/>
      <c r="B138" s="645"/>
      <c r="C138" s="645"/>
      <c r="D138" s="645"/>
      <c r="E138" s="645"/>
      <c r="F138" s="645"/>
      <c r="G138" s="645"/>
      <c r="H138" s="645"/>
      <c r="I138" s="645"/>
      <c r="J138" s="645"/>
      <c r="K138" s="645"/>
      <c r="L138" s="645"/>
      <c r="M138" s="645"/>
      <c r="N138" s="645"/>
      <c r="O138" s="645"/>
      <c r="P138" s="645"/>
      <c r="Q138" s="645"/>
      <c r="R138" s="645"/>
      <c r="S138" s="645"/>
      <c r="T138" s="645"/>
      <c r="U138" s="645"/>
      <c r="V138" s="645"/>
      <c r="W138" s="645"/>
      <c r="X138" s="645"/>
      <c r="Y138" s="645"/>
      <c r="Z138" s="645"/>
    </row>
    <row r="139" spans="1:26" ht="15.75" customHeight="1" x14ac:dyDescent="0.2">
      <c r="A139" s="645"/>
      <c r="B139" s="645"/>
      <c r="C139" s="645"/>
      <c r="D139" s="645"/>
      <c r="E139" s="645"/>
      <c r="F139" s="645"/>
      <c r="G139" s="645"/>
      <c r="H139" s="645"/>
      <c r="I139" s="645"/>
      <c r="J139" s="645"/>
      <c r="K139" s="645"/>
      <c r="L139" s="645"/>
      <c r="M139" s="645"/>
      <c r="N139" s="645"/>
      <c r="O139" s="645"/>
      <c r="P139" s="645"/>
      <c r="Q139" s="645"/>
      <c r="R139" s="645"/>
      <c r="S139" s="645"/>
      <c r="T139" s="645"/>
      <c r="U139" s="645"/>
      <c r="V139" s="645"/>
      <c r="W139" s="645"/>
      <c r="X139" s="645"/>
      <c r="Y139" s="645"/>
      <c r="Z139" s="645"/>
    </row>
    <row r="140" spans="1:26" ht="15.75" customHeight="1" x14ac:dyDescent="0.2">
      <c r="A140" s="645"/>
      <c r="B140" s="645"/>
      <c r="C140" s="645"/>
      <c r="D140" s="645"/>
      <c r="E140" s="645"/>
      <c r="F140" s="645"/>
      <c r="G140" s="645"/>
      <c r="H140" s="645"/>
      <c r="I140" s="645"/>
      <c r="J140" s="645"/>
      <c r="K140" s="645"/>
      <c r="L140" s="645"/>
      <c r="M140" s="645"/>
      <c r="N140" s="645"/>
      <c r="O140" s="645"/>
      <c r="P140" s="645"/>
      <c r="Q140" s="645"/>
      <c r="R140" s="645"/>
      <c r="S140" s="645"/>
      <c r="T140" s="645"/>
      <c r="U140" s="645"/>
      <c r="V140" s="645"/>
      <c r="W140" s="645"/>
      <c r="X140" s="645"/>
      <c r="Y140" s="645"/>
      <c r="Z140" s="645"/>
    </row>
    <row r="141" spans="1:26" ht="15.75" customHeight="1" x14ac:dyDescent="0.2">
      <c r="A141" s="645"/>
      <c r="B141" s="645"/>
      <c r="C141" s="645"/>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row>
    <row r="142" spans="1:26" ht="15.75" customHeight="1" x14ac:dyDescent="0.2">
      <c r="A142" s="645"/>
      <c r="B142" s="645"/>
      <c r="C142" s="645"/>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row>
    <row r="143" spans="1:26" ht="15.75" customHeight="1" x14ac:dyDescent="0.2">
      <c r="A143" s="645"/>
      <c r="B143" s="645"/>
      <c r="C143" s="645"/>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row>
    <row r="144" spans="1:26" ht="15.75" customHeight="1" x14ac:dyDescent="0.2">
      <c r="A144" s="645"/>
      <c r="B144" s="645"/>
      <c r="C144" s="645"/>
      <c r="D144" s="645"/>
      <c r="E144" s="645"/>
      <c r="F144" s="645"/>
      <c r="G144" s="645"/>
      <c r="H144" s="645"/>
      <c r="I144" s="645"/>
      <c r="J144" s="645"/>
      <c r="K144" s="645"/>
      <c r="L144" s="645"/>
      <c r="M144" s="645"/>
      <c r="N144" s="645"/>
      <c r="O144" s="645"/>
      <c r="P144" s="645"/>
      <c r="Q144" s="645"/>
      <c r="R144" s="645"/>
      <c r="S144" s="645"/>
      <c r="T144" s="645"/>
      <c r="U144" s="645"/>
      <c r="V144" s="645"/>
      <c r="W144" s="645"/>
      <c r="X144" s="645"/>
      <c r="Y144" s="645"/>
      <c r="Z144" s="645"/>
    </row>
    <row r="145" spans="1:26" ht="15.75" customHeight="1" x14ac:dyDescent="0.2">
      <c r="A145" s="645"/>
      <c r="B145" s="645"/>
      <c r="C145" s="645"/>
      <c r="D145" s="645"/>
      <c r="E145" s="645"/>
      <c r="F145" s="645"/>
      <c r="G145" s="645"/>
      <c r="H145" s="645"/>
      <c r="I145" s="645"/>
      <c r="J145" s="645"/>
      <c r="K145" s="645"/>
      <c r="L145" s="645"/>
      <c r="M145" s="645"/>
      <c r="N145" s="645"/>
      <c r="O145" s="645"/>
      <c r="P145" s="645"/>
      <c r="Q145" s="645"/>
      <c r="R145" s="645"/>
      <c r="S145" s="645"/>
      <c r="T145" s="645"/>
      <c r="U145" s="645"/>
      <c r="V145" s="645"/>
      <c r="W145" s="645"/>
      <c r="X145" s="645"/>
      <c r="Y145" s="645"/>
      <c r="Z145" s="645"/>
    </row>
    <row r="146" spans="1:26" ht="15.75" customHeight="1" x14ac:dyDescent="0.2">
      <c r="A146" s="645"/>
      <c r="B146" s="645"/>
      <c r="C146" s="645"/>
      <c r="D146" s="645"/>
      <c r="E146" s="645"/>
      <c r="F146" s="645"/>
      <c r="G146" s="645"/>
      <c r="H146" s="645"/>
      <c r="I146" s="645"/>
      <c r="J146" s="645"/>
      <c r="K146" s="645"/>
      <c r="L146" s="645"/>
      <c r="M146" s="645"/>
      <c r="N146" s="645"/>
      <c r="O146" s="645"/>
      <c r="P146" s="645"/>
      <c r="Q146" s="645"/>
      <c r="R146" s="645"/>
      <c r="S146" s="645"/>
      <c r="T146" s="645"/>
      <c r="U146" s="645"/>
      <c r="V146" s="645"/>
      <c r="W146" s="645"/>
      <c r="X146" s="645"/>
      <c r="Y146" s="645"/>
      <c r="Z146" s="645"/>
    </row>
    <row r="147" spans="1:26" ht="15.75" customHeight="1" x14ac:dyDescent="0.2">
      <c r="A147" s="645"/>
      <c r="B147" s="645"/>
      <c r="C147" s="645"/>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row>
    <row r="148" spans="1:26" ht="15.75" customHeight="1" x14ac:dyDescent="0.2">
      <c r="A148" s="645"/>
      <c r="B148" s="645"/>
      <c r="C148" s="645"/>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row>
    <row r="149" spans="1:26" ht="15.75" customHeight="1" x14ac:dyDescent="0.2">
      <c r="A149" s="645"/>
      <c r="B149" s="645"/>
      <c r="C149" s="645"/>
      <c r="D149" s="645"/>
      <c r="E149" s="645"/>
      <c r="F149" s="645"/>
      <c r="G149" s="645"/>
      <c r="H149" s="645"/>
      <c r="I149" s="645"/>
      <c r="J149" s="645"/>
      <c r="K149" s="645"/>
      <c r="L149" s="645"/>
      <c r="M149" s="645"/>
      <c r="N149" s="645"/>
      <c r="O149" s="645"/>
      <c r="P149" s="645"/>
      <c r="Q149" s="645"/>
      <c r="R149" s="645"/>
      <c r="S149" s="645"/>
      <c r="T149" s="645"/>
      <c r="U149" s="645"/>
      <c r="V149" s="645"/>
      <c r="W149" s="645"/>
      <c r="X149" s="645"/>
      <c r="Y149" s="645"/>
      <c r="Z149" s="645"/>
    </row>
    <row r="150" spans="1:26" ht="15.75" customHeight="1" x14ac:dyDescent="0.2">
      <c r="A150" s="645"/>
      <c r="B150" s="645"/>
      <c r="C150" s="645"/>
      <c r="D150" s="645"/>
      <c r="E150" s="645"/>
      <c r="F150" s="645"/>
      <c r="G150" s="645"/>
      <c r="H150" s="645"/>
      <c r="I150" s="645"/>
      <c r="J150" s="645"/>
      <c r="K150" s="645"/>
      <c r="L150" s="645"/>
      <c r="M150" s="645"/>
      <c r="N150" s="645"/>
      <c r="O150" s="645"/>
      <c r="P150" s="645"/>
      <c r="Q150" s="645"/>
      <c r="R150" s="645"/>
      <c r="S150" s="645"/>
      <c r="T150" s="645"/>
      <c r="U150" s="645"/>
      <c r="V150" s="645"/>
      <c r="W150" s="645"/>
      <c r="X150" s="645"/>
      <c r="Y150" s="645"/>
      <c r="Z150" s="645"/>
    </row>
    <row r="151" spans="1:26" ht="15.75" customHeight="1" x14ac:dyDescent="0.2">
      <c r="A151" s="645"/>
      <c r="B151" s="645"/>
      <c r="C151" s="645"/>
      <c r="D151" s="645"/>
      <c r="E151" s="645"/>
      <c r="F151" s="645"/>
      <c r="G151" s="645"/>
      <c r="H151" s="645"/>
      <c r="I151" s="645"/>
      <c r="J151" s="645"/>
      <c r="K151" s="645"/>
      <c r="L151" s="645"/>
      <c r="M151" s="645"/>
      <c r="N151" s="645"/>
      <c r="O151" s="645"/>
      <c r="P151" s="645"/>
      <c r="Q151" s="645"/>
      <c r="R151" s="645"/>
      <c r="S151" s="645"/>
      <c r="T151" s="645"/>
      <c r="U151" s="645"/>
      <c r="V151" s="645"/>
      <c r="W151" s="645"/>
      <c r="X151" s="645"/>
      <c r="Y151" s="645"/>
      <c r="Z151" s="645"/>
    </row>
    <row r="152" spans="1:26" ht="15.75" customHeight="1" x14ac:dyDescent="0.2">
      <c r="A152" s="645"/>
      <c r="B152" s="645"/>
      <c r="C152" s="645"/>
      <c r="D152" s="645"/>
      <c r="E152" s="645"/>
      <c r="F152" s="645"/>
      <c r="G152" s="645"/>
      <c r="H152" s="645"/>
      <c r="I152" s="645"/>
      <c r="J152" s="645"/>
      <c r="K152" s="645"/>
      <c r="L152" s="645"/>
      <c r="M152" s="645"/>
      <c r="N152" s="645"/>
      <c r="O152" s="645"/>
      <c r="P152" s="645"/>
      <c r="Q152" s="645"/>
      <c r="R152" s="645"/>
      <c r="S152" s="645"/>
      <c r="T152" s="645"/>
      <c r="U152" s="645"/>
      <c r="V152" s="645"/>
      <c r="W152" s="645"/>
      <c r="X152" s="645"/>
      <c r="Y152" s="645"/>
      <c r="Z152" s="645"/>
    </row>
    <row r="153" spans="1:26" ht="15.75" customHeight="1" x14ac:dyDescent="0.2">
      <c r="A153" s="645"/>
      <c r="B153" s="645"/>
      <c r="C153" s="645"/>
      <c r="D153" s="645"/>
      <c r="E153" s="645"/>
      <c r="F153" s="645"/>
      <c r="G153" s="645"/>
      <c r="H153" s="645"/>
      <c r="I153" s="645"/>
      <c r="J153" s="645"/>
      <c r="K153" s="645"/>
      <c r="L153" s="645"/>
      <c r="M153" s="645"/>
      <c r="N153" s="645"/>
      <c r="O153" s="645"/>
      <c r="P153" s="645"/>
      <c r="Q153" s="645"/>
      <c r="R153" s="645"/>
      <c r="S153" s="645"/>
      <c r="T153" s="645"/>
      <c r="U153" s="645"/>
      <c r="V153" s="645"/>
      <c r="W153" s="645"/>
      <c r="X153" s="645"/>
      <c r="Y153" s="645"/>
      <c r="Z153" s="645"/>
    </row>
    <row r="154" spans="1:26" ht="15.75" customHeight="1" x14ac:dyDescent="0.2">
      <c r="A154" s="645"/>
      <c r="B154" s="645"/>
      <c r="C154" s="645"/>
      <c r="D154" s="645"/>
      <c r="E154" s="645"/>
      <c r="F154" s="645"/>
      <c r="G154" s="645"/>
      <c r="H154" s="645"/>
      <c r="I154" s="645"/>
      <c r="J154" s="645"/>
      <c r="K154" s="645"/>
      <c r="L154" s="645"/>
      <c r="M154" s="645"/>
      <c r="N154" s="645"/>
      <c r="O154" s="645"/>
      <c r="P154" s="645"/>
      <c r="Q154" s="645"/>
      <c r="R154" s="645"/>
      <c r="S154" s="645"/>
      <c r="T154" s="645"/>
      <c r="U154" s="645"/>
      <c r="V154" s="645"/>
      <c r="W154" s="645"/>
      <c r="X154" s="645"/>
      <c r="Y154" s="645"/>
      <c r="Z154" s="645"/>
    </row>
    <row r="155" spans="1:26" ht="15.75" customHeight="1" x14ac:dyDescent="0.2">
      <c r="A155" s="645"/>
      <c r="B155" s="645"/>
      <c r="C155" s="645"/>
      <c r="D155" s="645"/>
      <c r="E155" s="645"/>
      <c r="F155" s="645"/>
      <c r="G155" s="645"/>
      <c r="H155" s="645"/>
      <c r="I155" s="645"/>
      <c r="J155" s="645"/>
      <c r="K155" s="645"/>
      <c r="L155" s="645"/>
      <c r="M155" s="645"/>
      <c r="N155" s="645"/>
      <c r="O155" s="645"/>
      <c r="P155" s="645"/>
      <c r="Q155" s="645"/>
      <c r="R155" s="645"/>
      <c r="S155" s="645"/>
      <c r="T155" s="645"/>
      <c r="U155" s="645"/>
      <c r="V155" s="645"/>
      <c r="W155" s="645"/>
      <c r="X155" s="645"/>
      <c r="Y155" s="645"/>
      <c r="Z155" s="645"/>
    </row>
    <row r="156" spans="1:26" ht="15.75" customHeight="1" x14ac:dyDescent="0.2">
      <c r="A156" s="645"/>
      <c r="B156" s="645"/>
      <c r="C156" s="645"/>
      <c r="D156" s="645"/>
      <c r="E156" s="645"/>
      <c r="F156" s="645"/>
      <c r="G156" s="645"/>
      <c r="H156" s="645"/>
      <c r="I156" s="645"/>
      <c r="J156" s="645"/>
      <c r="K156" s="645"/>
      <c r="L156" s="645"/>
      <c r="M156" s="645"/>
      <c r="N156" s="645"/>
      <c r="O156" s="645"/>
      <c r="P156" s="645"/>
      <c r="Q156" s="645"/>
      <c r="R156" s="645"/>
      <c r="S156" s="645"/>
      <c r="T156" s="645"/>
      <c r="U156" s="645"/>
      <c r="V156" s="645"/>
      <c r="W156" s="645"/>
      <c r="X156" s="645"/>
      <c r="Y156" s="645"/>
      <c r="Z156" s="645"/>
    </row>
    <row r="157" spans="1:26" ht="15.75" customHeight="1" x14ac:dyDescent="0.2">
      <c r="A157" s="645"/>
      <c r="B157" s="645"/>
      <c r="C157" s="645"/>
      <c r="D157" s="645"/>
      <c r="E157" s="645"/>
      <c r="F157" s="645"/>
      <c r="G157" s="645"/>
      <c r="H157" s="645"/>
      <c r="I157" s="645"/>
      <c r="J157" s="645"/>
      <c r="K157" s="645"/>
      <c r="L157" s="645"/>
      <c r="M157" s="645"/>
      <c r="N157" s="645"/>
      <c r="O157" s="645"/>
      <c r="P157" s="645"/>
      <c r="Q157" s="645"/>
      <c r="R157" s="645"/>
      <c r="S157" s="645"/>
      <c r="T157" s="645"/>
      <c r="U157" s="645"/>
      <c r="V157" s="645"/>
      <c r="W157" s="645"/>
      <c r="X157" s="645"/>
      <c r="Y157" s="645"/>
      <c r="Z157" s="645"/>
    </row>
    <row r="158" spans="1:26" ht="15.75" customHeight="1" x14ac:dyDescent="0.2">
      <c r="A158" s="645"/>
      <c r="B158" s="645"/>
      <c r="C158" s="645"/>
      <c r="D158" s="645"/>
      <c r="E158" s="645"/>
      <c r="F158" s="645"/>
      <c r="G158" s="645"/>
      <c r="H158" s="645"/>
      <c r="I158" s="645"/>
      <c r="J158" s="645"/>
      <c r="K158" s="645"/>
      <c r="L158" s="645"/>
      <c r="M158" s="645"/>
      <c r="N158" s="645"/>
      <c r="O158" s="645"/>
      <c r="P158" s="645"/>
      <c r="Q158" s="645"/>
      <c r="R158" s="645"/>
      <c r="S158" s="645"/>
      <c r="T158" s="645"/>
      <c r="U158" s="645"/>
      <c r="V158" s="645"/>
      <c r="W158" s="645"/>
      <c r="X158" s="645"/>
      <c r="Y158" s="645"/>
      <c r="Z158" s="645"/>
    </row>
    <row r="159" spans="1:26" ht="15.75" customHeight="1" x14ac:dyDescent="0.2">
      <c r="A159" s="645"/>
      <c r="B159" s="645"/>
      <c r="C159" s="645"/>
      <c r="D159" s="645"/>
      <c r="E159" s="645"/>
      <c r="F159" s="645"/>
      <c r="G159" s="645"/>
      <c r="H159" s="645"/>
      <c r="I159" s="645"/>
      <c r="J159" s="645"/>
      <c r="K159" s="645"/>
      <c r="L159" s="645"/>
      <c r="M159" s="645"/>
      <c r="N159" s="645"/>
      <c r="O159" s="645"/>
      <c r="P159" s="645"/>
      <c r="Q159" s="645"/>
      <c r="R159" s="645"/>
      <c r="S159" s="645"/>
      <c r="T159" s="645"/>
      <c r="U159" s="645"/>
      <c r="V159" s="645"/>
      <c r="W159" s="645"/>
      <c r="X159" s="645"/>
      <c r="Y159" s="645"/>
      <c r="Z159" s="645"/>
    </row>
    <row r="160" spans="1:26" ht="15.75" customHeight="1" x14ac:dyDescent="0.2">
      <c r="A160" s="645"/>
      <c r="B160" s="645"/>
      <c r="C160" s="645"/>
      <c r="D160" s="645"/>
      <c r="E160" s="645"/>
      <c r="F160" s="645"/>
      <c r="G160" s="645"/>
      <c r="H160" s="645"/>
      <c r="I160" s="645"/>
      <c r="J160" s="645"/>
      <c r="K160" s="645"/>
      <c r="L160" s="645"/>
      <c r="M160" s="645"/>
      <c r="N160" s="645"/>
      <c r="O160" s="645"/>
      <c r="P160" s="645"/>
      <c r="Q160" s="645"/>
      <c r="R160" s="645"/>
      <c r="S160" s="645"/>
      <c r="T160" s="645"/>
      <c r="U160" s="645"/>
      <c r="V160" s="645"/>
      <c r="W160" s="645"/>
      <c r="X160" s="645"/>
      <c r="Y160" s="645"/>
      <c r="Z160" s="645"/>
    </row>
    <row r="161" spans="1:26" ht="15.75" customHeight="1" x14ac:dyDescent="0.2">
      <c r="A161" s="645"/>
      <c r="B161" s="645"/>
      <c r="C161" s="645"/>
      <c r="D161" s="645"/>
      <c r="E161" s="645"/>
      <c r="F161" s="645"/>
      <c r="G161" s="645"/>
      <c r="H161" s="645"/>
      <c r="I161" s="645"/>
      <c r="J161" s="645"/>
      <c r="K161" s="645"/>
      <c r="L161" s="645"/>
      <c r="M161" s="645"/>
      <c r="N161" s="645"/>
      <c r="O161" s="645"/>
      <c r="P161" s="645"/>
      <c r="Q161" s="645"/>
      <c r="R161" s="645"/>
      <c r="S161" s="645"/>
      <c r="T161" s="645"/>
      <c r="U161" s="645"/>
      <c r="V161" s="645"/>
      <c r="W161" s="645"/>
      <c r="X161" s="645"/>
      <c r="Y161" s="645"/>
      <c r="Z161" s="645"/>
    </row>
    <row r="162" spans="1:26" ht="15.75" customHeight="1" x14ac:dyDescent="0.2">
      <c r="A162" s="645"/>
      <c r="B162" s="645"/>
      <c r="C162" s="645"/>
      <c r="D162" s="645"/>
      <c r="E162" s="645"/>
      <c r="F162" s="645"/>
      <c r="G162" s="645"/>
      <c r="H162" s="645"/>
      <c r="I162" s="645"/>
      <c r="J162" s="645"/>
      <c r="K162" s="645"/>
      <c r="L162" s="645"/>
      <c r="M162" s="645"/>
      <c r="N162" s="645"/>
      <c r="O162" s="645"/>
      <c r="P162" s="645"/>
      <c r="Q162" s="645"/>
      <c r="R162" s="645"/>
      <c r="S162" s="645"/>
      <c r="T162" s="645"/>
      <c r="U162" s="645"/>
      <c r="V162" s="645"/>
      <c r="W162" s="645"/>
      <c r="X162" s="645"/>
      <c r="Y162" s="645"/>
      <c r="Z162" s="645"/>
    </row>
    <row r="163" spans="1:26" ht="15.75" customHeight="1" x14ac:dyDescent="0.2">
      <c r="A163" s="645"/>
      <c r="B163" s="645"/>
      <c r="C163" s="645"/>
      <c r="D163" s="645"/>
      <c r="E163" s="645"/>
      <c r="F163" s="645"/>
      <c r="G163" s="645"/>
      <c r="H163" s="645"/>
      <c r="I163" s="645"/>
      <c r="J163" s="645"/>
      <c r="K163" s="645"/>
      <c r="L163" s="645"/>
      <c r="M163" s="645"/>
      <c r="N163" s="645"/>
      <c r="O163" s="645"/>
      <c r="P163" s="645"/>
      <c r="Q163" s="645"/>
      <c r="R163" s="645"/>
      <c r="S163" s="645"/>
      <c r="T163" s="645"/>
      <c r="U163" s="645"/>
      <c r="V163" s="645"/>
      <c r="W163" s="645"/>
      <c r="X163" s="645"/>
      <c r="Y163" s="645"/>
      <c r="Z163" s="645"/>
    </row>
    <row r="164" spans="1:26" ht="15.75" customHeight="1" x14ac:dyDescent="0.2">
      <c r="A164" s="645"/>
      <c r="B164" s="645"/>
      <c r="C164" s="645"/>
      <c r="D164" s="645"/>
      <c r="E164" s="645"/>
      <c r="F164" s="645"/>
      <c r="G164" s="645"/>
      <c r="H164" s="645"/>
      <c r="I164" s="645"/>
      <c r="J164" s="645"/>
      <c r="K164" s="645"/>
      <c r="L164" s="645"/>
      <c r="M164" s="645"/>
      <c r="N164" s="645"/>
      <c r="O164" s="645"/>
      <c r="P164" s="645"/>
      <c r="Q164" s="645"/>
      <c r="R164" s="645"/>
      <c r="S164" s="645"/>
      <c r="T164" s="645"/>
      <c r="U164" s="645"/>
      <c r="V164" s="645"/>
      <c r="W164" s="645"/>
      <c r="X164" s="645"/>
      <c r="Y164" s="645"/>
      <c r="Z164" s="645"/>
    </row>
    <row r="165" spans="1:26" ht="15.75" customHeight="1" x14ac:dyDescent="0.2">
      <c r="A165" s="645"/>
      <c r="B165" s="645"/>
      <c r="C165" s="645"/>
      <c r="D165" s="645"/>
      <c r="E165" s="645"/>
      <c r="F165" s="645"/>
      <c r="G165" s="645"/>
      <c r="H165" s="645"/>
      <c r="I165" s="645"/>
      <c r="J165" s="645"/>
      <c r="K165" s="645"/>
      <c r="L165" s="645"/>
      <c r="M165" s="645"/>
      <c r="N165" s="645"/>
      <c r="O165" s="645"/>
      <c r="P165" s="645"/>
      <c r="Q165" s="645"/>
      <c r="R165" s="645"/>
      <c r="S165" s="645"/>
      <c r="T165" s="645"/>
      <c r="U165" s="645"/>
      <c r="V165" s="645"/>
      <c r="W165" s="645"/>
      <c r="X165" s="645"/>
      <c r="Y165" s="645"/>
      <c r="Z165" s="645"/>
    </row>
    <row r="166" spans="1:26" ht="15.75" customHeight="1" x14ac:dyDescent="0.2">
      <c r="A166" s="645"/>
      <c r="B166" s="645"/>
      <c r="C166" s="645"/>
      <c r="D166" s="645"/>
      <c r="E166" s="645"/>
      <c r="F166" s="645"/>
      <c r="G166" s="645"/>
      <c r="H166" s="645"/>
      <c r="I166" s="645"/>
      <c r="J166" s="645"/>
      <c r="K166" s="645"/>
      <c r="L166" s="645"/>
      <c r="M166" s="645"/>
      <c r="N166" s="645"/>
      <c r="O166" s="645"/>
      <c r="P166" s="645"/>
      <c r="Q166" s="645"/>
      <c r="R166" s="645"/>
      <c r="S166" s="645"/>
      <c r="T166" s="645"/>
      <c r="U166" s="645"/>
      <c r="V166" s="645"/>
      <c r="W166" s="645"/>
      <c r="X166" s="645"/>
      <c r="Y166" s="645"/>
      <c r="Z166" s="645"/>
    </row>
    <row r="167" spans="1:26" ht="15.75" customHeight="1" x14ac:dyDescent="0.2">
      <c r="A167" s="645"/>
      <c r="B167" s="645"/>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row>
    <row r="168" spans="1:26" ht="15.75" customHeight="1" x14ac:dyDescent="0.2">
      <c r="A168" s="645"/>
      <c r="B168" s="645"/>
      <c r="C168" s="645"/>
      <c r="D168" s="645"/>
      <c r="E168" s="645"/>
      <c r="F168" s="645"/>
      <c r="G168" s="645"/>
      <c r="H168" s="645"/>
      <c r="I168" s="645"/>
      <c r="J168" s="645"/>
      <c r="K168" s="645"/>
      <c r="L168" s="645"/>
      <c r="M168" s="645"/>
      <c r="N168" s="645"/>
      <c r="O168" s="645"/>
      <c r="P168" s="645"/>
      <c r="Q168" s="645"/>
      <c r="R168" s="645"/>
      <c r="S168" s="645"/>
      <c r="T168" s="645"/>
      <c r="U168" s="645"/>
      <c r="V168" s="645"/>
      <c r="W168" s="645"/>
      <c r="X168" s="645"/>
      <c r="Y168" s="645"/>
      <c r="Z168" s="645"/>
    </row>
    <row r="169" spans="1:26" ht="15.75" customHeight="1" x14ac:dyDescent="0.2">
      <c r="A169" s="645"/>
      <c r="B169" s="645"/>
      <c r="C169" s="645"/>
      <c r="D169" s="645"/>
      <c r="E169" s="645"/>
      <c r="F169" s="645"/>
      <c r="G169" s="645"/>
      <c r="H169" s="645"/>
      <c r="I169" s="645"/>
      <c r="J169" s="645"/>
      <c r="K169" s="645"/>
      <c r="L169" s="645"/>
      <c r="M169" s="645"/>
      <c r="N169" s="645"/>
      <c r="O169" s="645"/>
      <c r="P169" s="645"/>
      <c r="Q169" s="645"/>
      <c r="R169" s="645"/>
      <c r="S169" s="645"/>
      <c r="T169" s="645"/>
      <c r="U169" s="645"/>
      <c r="V169" s="645"/>
      <c r="W169" s="645"/>
      <c r="X169" s="645"/>
      <c r="Y169" s="645"/>
      <c r="Z169" s="645"/>
    </row>
    <row r="170" spans="1:26" ht="15.75" customHeight="1" x14ac:dyDescent="0.2">
      <c r="A170" s="645"/>
      <c r="B170" s="645"/>
      <c r="C170" s="645"/>
      <c r="D170" s="645"/>
      <c r="E170" s="645"/>
      <c r="F170" s="645"/>
      <c r="G170" s="645"/>
      <c r="H170" s="645"/>
      <c r="I170" s="645"/>
      <c r="J170" s="645"/>
      <c r="K170" s="645"/>
      <c r="L170" s="645"/>
      <c r="M170" s="645"/>
      <c r="N170" s="645"/>
      <c r="O170" s="645"/>
      <c r="P170" s="645"/>
      <c r="Q170" s="645"/>
      <c r="R170" s="645"/>
      <c r="S170" s="645"/>
      <c r="T170" s="645"/>
      <c r="U170" s="645"/>
      <c r="V170" s="645"/>
      <c r="W170" s="645"/>
      <c r="X170" s="645"/>
      <c r="Y170" s="645"/>
      <c r="Z170" s="645"/>
    </row>
    <row r="171" spans="1:26" ht="15.75" customHeight="1" x14ac:dyDescent="0.2">
      <c r="A171" s="645"/>
      <c r="B171" s="645"/>
      <c r="C171" s="645"/>
      <c r="D171" s="645"/>
      <c r="E171" s="645"/>
      <c r="F171" s="645"/>
      <c r="G171" s="645"/>
      <c r="H171" s="645"/>
      <c r="I171" s="645"/>
      <c r="J171" s="645"/>
      <c r="K171" s="645"/>
      <c r="L171" s="645"/>
      <c r="M171" s="645"/>
      <c r="N171" s="645"/>
      <c r="O171" s="645"/>
      <c r="P171" s="645"/>
      <c r="Q171" s="645"/>
      <c r="R171" s="645"/>
      <c r="S171" s="645"/>
      <c r="T171" s="645"/>
      <c r="U171" s="645"/>
      <c r="V171" s="645"/>
      <c r="W171" s="645"/>
      <c r="X171" s="645"/>
      <c r="Y171" s="645"/>
      <c r="Z171" s="645"/>
    </row>
    <row r="172" spans="1:26" ht="15.75" customHeight="1" x14ac:dyDescent="0.2">
      <c r="A172" s="645"/>
      <c r="B172" s="645"/>
      <c r="C172" s="645"/>
      <c r="D172" s="645"/>
      <c r="E172" s="645"/>
      <c r="F172" s="645"/>
      <c r="G172" s="645"/>
      <c r="H172" s="645"/>
      <c r="I172" s="645"/>
      <c r="J172" s="645"/>
      <c r="K172" s="645"/>
      <c r="L172" s="645"/>
      <c r="M172" s="645"/>
      <c r="N172" s="645"/>
      <c r="O172" s="645"/>
      <c r="P172" s="645"/>
      <c r="Q172" s="645"/>
      <c r="R172" s="645"/>
      <c r="S172" s="645"/>
      <c r="T172" s="645"/>
      <c r="U172" s="645"/>
      <c r="V172" s="645"/>
      <c r="W172" s="645"/>
      <c r="X172" s="645"/>
      <c r="Y172" s="645"/>
      <c r="Z172" s="645"/>
    </row>
    <row r="173" spans="1:26" ht="15.75" customHeight="1" x14ac:dyDescent="0.2">
      <c r="A173" s="645"/>
      <c r="B173" s="645"/>
      <c r="C173" s="645"/>
      <c r="D173" s="645"/>
      <c r="E173" s="645"/>
      <c r="F173" s="645"/>
      <c r="G173" s="645"/>
      <c r="H173" s="645"/>
      <c r="I173" s="645"/>
      <c r="J173" s="645"/>
      <c r="K173" s="645"/>
      <c r="L173" s="645"/>
      <c r="M173" s="645"/>
      <c r="N173" s="645"/>
      <c r="O173" s="645"/>
      <c r="P173" s="645"/>
      <c r="Q173" s="645"/>
      <c r="R173" s="645"/>
      <c r="S173" s="645"/>
      <c r="T173" s="645"/>
      <c r="U173" s="645"/>
      <c r="V173" s="645"/>
      <c r="W173" s="645"/>
      <c r="X173" s="645"/>
      <c r="Y173" s="645"/>
      <c r="Z173" s="645"/>
    </row>
    <row r="174" spans="1:26" ht="15.75" customHeight="1" x14ac:dyDescent="0.2">
      <c r="A174" s="645"/>
      <c r="B174" s="645"/>
      <c r="C174" s="645"/>
      <c r="D174" s="645"/>
      <c r="E174" s="645"/>
      <c r="F174" s="645"/>
      <c r="G174" s="645"/>
      <c r="H174" s="645"/>
      <c r="I174" s="645"/>
      <c r="J174" s="645"/>
      <c r="K174" s="645"/>
      <c r="L174" s="645"/>
      <c r="M174" s="645"/>
      <c r="N174" s="645"/>
      <c r="O174" s="645"/>
      <c r="P174" s="645"/>
      <c r="Q174" s="645"/>
      <c r="R174" s="645"/>
      <c r="S174" s="645"/>
      <c r="T174" s="645"/>
      <c r="U174" s="645"/>
      <c r="V174" s="645"/>
      <c r="W174" s="645"/>
      <c r="X174" s="645"/>
      <c r="Y174" s="645"/>
      <c r="Z174" s="645"/>
    </row>
    <row r="175" spans="1:26" ht="15.75" customHeight="1" x14ac:dyDescent="0.2">
      <c r="A175" s="645"/>
      <c r="B175" s="645"/>
      <c r="C175" s="645"/>
      <c r="D175" s="645"/>
      <c r="E175" s="645"/>
      <c r="F175" s="645"/>
      <c r="G175" s="645"/>
      <c r="H175" s="645"/>
      <c r="I175" s="645"/>
      <c r="J175" s="645"/>
      <c r="K175" s="645"/>
      <c r="L175" s="645"/>
      <c r="M175" s="645"/>
      <c r="N175" s="645"/>
      <c r="O175" s="645"/>
      <c r="P175" s="645"/>
      <c r="Q175" s="645"/>
      <c r="R175" s="645"/>
      <c r="S175" s="645"/>
      <c r="T175" s="645"/>
      <c r="U175" s="645"/>
      <c r="V175" s="645"/>
      <c r="W175" s="645"/>
      <c r="X175" s="645"/>
      <c r="Y175" s="645"/>
      <c r="Z175" s="645"/>
    </row>
    <row r="176" spans="1:26" ht="15.75" customHeight="1" x14ac:dyDescent="0.2">
      <c r="A176" s="645"/>
      <c r="B176" s="645"/>
      <c r="C176" s="645"/>
      <c r="D176" s="645"/>
      <c r="E176" s="645"/>
      <c r="F176" s="645"/>
      <c r="G176" s="645"/>
      <c r="H176" s="645"/>
      <c r="I176" s="645"/>
      <c r="J176" s="645"/>
      <c r="K176" s="645"/>
      <c r="L176" s="645"/>
      <c r="M176" s="645"/>
      <c r="N176" s="645"/>
      <c r="O176" s="645"/>
      <c r="P176" s="645"/>
      <c r="Q176" s="645"/>
      <c r="R176" s="645"/>
      <c r="S176" s="645"/>
      <c r="T176" s="645"/>
      <c r="U176" s="645"/>
      <c r="V176" s="645"/>
      <c r="W176" s="645"/>
      <c r="X176" s="645"/>
      <c r="Y176" s="645"/>
      <c r="Z176" s="645"/>
    </row>
    <row r="177" spans="1:26" ht="15.75" customHeight="1" x14ac:dyDescent="0.2">
      <c r="A177" s="645"/>
      <c r="B177" s="645"/>
      <c r="C177" s="645"/>
      <c r="D177" s="645"/>
      <c r="E177" s="645"/>
      <c r="F177" s="645"/>
      <c r="G177" s="645"/>
      <c r="H177" s="645"/>
      <c r="I177" s="645"/>
      <c r="J177" s="645"/>
      <c r="K177" s="645"/>
      <c r="L177" s="645"/>
      <c r="M177" s="645"/>
      <c r="N177" s="645"/>
      <c r="O177" s="645"/>
      <c r="P177" s="645"/>
      <c r="Q177" s="645"/>
      <c r="R177" s="645"/>
      <c r="S177" s="645"/>
      <c r="T177" s="645"/>
      <c r="U177" s="645"/>
      <c r="V177" s="645"/>
      <c r="W177" s="645"/>
      <c r="X177" s="645"/>
      <c r="Y177" s="645"/>
      <c r="Z177" s="645"/>
    </row>
    <row r="178" spans="1:26" ht="15.75" customHeight="1" x14ac:dyDescent="0.2">
      <c r="A178" s="645"/>
      <c r="B178" s="645"/>
      <c r="C178" s="645"/>
      <c r="D178" s="645"/>
      <c r="E178" s="645"/>
      <c r="F178" s="645"/>
      <c r="G178" s="645"/>
      <c r="H178" s="645"/>
      <c r="I178" s="645"/>
      <c r="J178" s="645"/>
      <c r="K178" s="645"/>
      <c r="L178" s="645"/>
      <c r="M178" s="645"/>
      <c r="N178" s="645"/>
      <c r="O178" s="645"/>
      <c r="P178" s="645"/>
      <c r="Q178" s="645"/>
      <c r="R178" s="645"/>
      <c r="S178" s="645"/>
      <c r="T178" s="645"/>
      <c r="U178" s="645"/>
      <c r="V178" s="645"/>
      <c r="W178" s="645"/>
      <c r="X178" s="645"/>
      <c r="Y178" s="645"/>
      <c r="Z178" s="645"/>
    </row>
    <row r="179" spans="1:26" ht="15.75" customHeight="1" x14ac:dyDescent="0.2">
      <c r="A179" s="645"/>
      <c r="B179" s="645"/>
      <c r="C179" s="645"/>
      <c r="D179" s="645"/>
      <c r="E179" s="645"/>
      <c r="F179" s="645"/>
      <c r="G179" s="645"/>
      <c r="H179" s="645"/>
      <c r="I179" s="645"/>
      <c r="J179" s="645"/>
      <c r="K179" s="645"/>
      <c r="L179" s="645"/>
      <c r="M179" s="645"/>
      <c r="N179" s="645"/>
      <c r="O179" s="645"/>
      <c r="P179" s="645"/>
      <c r="Q179" s="645"/>
      <c r="R179" s="645"/>
      <c r="S179" s="645"/>
      <c r="T179" s="645"/>
      <c r="U179" s="645"/>
      <c r="V179" s="645"/>
      <c r="W179" s="645"/>
      <c r="X179" s="645"/>
      <c r="Y179" s="645"/>
      <c r="Z179" s="645"/>
    </row>
    <row r="180" spans="1:26" ht="15.75" customHeight="1" x14ac:dyDescent="0.2">
      <c r="A180" s="645"/>
      <c r="B180" s="645"/>
      <c r="C180" s="645"/>
      <c r="D180" s="645"/>
      <c r="E180" s="645"/>
      <c r="F180" s="645"/>
      <c r="G180" s="645"/>
      <c r="H180" s="645"/>
      <c r="I180" s="645"/>
      <c r="J180" s="645"/>
      <c r="K180" s="645"/>
      <c r="L180" s="645"/>
      <c r="M180" s="645"/>
      <c r="N180" s="645"/>
      <c r="O180" s="645"/>
      <c r="P180" s="645"/>
      <c r="Q180" s="645"/>
      <c r="R180" s="645"/>
      <c r="S180" s="645"/>
      <c r="T180" s="645"/>
      <c r="U180" s="645"/>
      <c r="V180" s="645"/>
      <c r="W180" s="645"/>
      <c r="X180" s="645"/>
      <c r="Y180" s="645"/>
      <c r="Z180" s="645"/>
    </row>
    <row r="181" spans="1:26" ht="15.75" customHeight="1" x14ac:dyDescent="0.2">
      <c r="A181" s="645"/>
      <c r="B181" s="645"/>
      <c r="C181" s="645"/>
      <c r="D181" s="645"/>
      <c r="E181" s="645"/>
      <c r="F181" s="645"/>
      <c r="G181" s="645"/>
      <c r="H181" s="645"/>
      <c r="I181" s="645"/>
      <c r="J181" s="645"/>
      <c r="K181" s="645"/>
      <c r="L181" s="645"/>
      <c r="M181" s="645"/>
      <c r="N181" s="645"/>
      <c r="O181" s="645"/>
      <c r="P181" s="645"/>
      <c r="Q181" s="645"/>
      <c r="R181" s="645"/>
      <c r="S181" s="645"/>
      <c r="T181" s="645"/>
      <c r="U181" s="645"/>
      <c r="V181" s="645"/>
      <c r="W181" s="645"/>
      <c r="X181" s="645"/>
      <c r="Y181" s="645"/>
      <c r="Z181" s="645"/>
    </row>
    <row r="182" spans="1:26" ht="15.75" customHeight="1" x14ac:dyDescent="0.2">
      <c r="A182" s="645"/>
      <c r="B182" s="645"/>
      <c r="C182" s="645"/>
      <c r="D182" s="645"/>
      <c r="E182" s="645"/>
      <c r="F182" s="645"/>
      <c r="G182" s="645"/>
      <c r="H182" s="645"/>
      <c r="I182" s="645"/>
      <c r="J182" s="645"/>
      <c r="K182" s="645"/>
      <c r="L182" s="645"/>
      <c r="M182" s="645"/>
      <c r="N182" s="645"/>
      <c r="O182" s="645"/>
      <c r="P182" s="645"/>
      <c r="Q182" s="645"/>
      <c r="R182" s="645"/>
      <c r="S182" s="645"/>
      <c r="T182" s="645"/>
      <c r="U182" s="645"/>
      <c r="V182" s="645"/>
      <c r="W182" s="645"/>
      <c r="X182" s="645"/>
      <c r="Y182" s="645"/>
      <c r="Z182" s="645"/>
    </row>
    <row r="183" spans="1:26" ht="15.75" customHeight="1" x14ac:dyDescent="0.2">
      <c r="A183" s="645"/>
      <c r="B183" s="645"/>
      <c r="C183" s="645"/>
      <c r="D183" s="645"/>
      <c r="E183" s="645"/>
      <c r="F183" s="645"/>
      <c r="G183" s="645"/>
      <c r="H183" s="645"/>
      <c r="I183" s="645"/>
      <c r="J183" s="645"/>
      <c r="K183" s="645"/>
      <c r="L183" s="645"/>
      <c r="M183" s="645"/>
      <c r="N183" s="645"/>
      <c r="O183" s="645"/>
      <c r="P183" s="645"/>
      <c r="Q183" s="645"/>
      <c r="R183" s="645"/>
      <c r="S183" s="645"/>
      <c r="T183" s="645"/>
      <c r="U183" s="645"/>
      <c r="V183" s="645"/>
      <c r="W183" s="645"/>
      <c r="X183" s="645"/>
      <c r="Y183" s="645"/>
      <c r="Z183" s="645"/>
    </row>
    <row r="184" spans="1:26" ht="15.75" customHeight="1" x14ac:dyDescent="0.2">
      <c r="A184" s="645"/>
      <c r="B184" s="645"/>
      <c r="C184" s="645"/>
      <c r="D184" s="645"/>
      <c r="E184" s="645"/>
      <c r="F184" s="645"/>
      <c r="G184" s="645"/>
      <c r="H184" s="645"/>
      <c r="I184" s="645"/>
      <c r="J184" s="645"/>
      <c r="K184" s="645"/>
      <c r="L184" s="645"/>
      <c r="M184" s="645"/>
      <c r="N184" s="645"/>
      <c r="O184" s="645"/>
      <c r="P184" s="645"/>
      <c r="Q184" s="645"/>
      <c r="R184" s="645"/>
      <c r="S184" s="645"/>
      <c r="T184" s="645"/>
      <c r="U184" s="645"/>
      <c r="V184" s="645"/>
      <c r="W184" s="645"/>
      <c r="X184" s="645"/>
      <c r="Y184" s="645"/>
      <c r="Z184" s="645"/>
    </row>
    <row r="185" spans="1:26" ht="15.75" customHeight="1" x14ac:dyDescent="0.2">
      <c r="A185" s="645"/>
      <c r="B185" s="645"/>
      <c r="C185" s="645"/>
      <c r="D185" s="645"/>
      <c r="E185" s="645"/>
      <c r="F185" s="645"/>
      <c r="G185" s="645"/>
      <c r="H185" s="645"/>
      <c r="I185" s="645"/>
      <c r="J185" s="645"/>
      <c r="K185" s="645"/>
      <c r="L185" s="645"/>
      <c r="M185" s="645"/>
      <c r="N185" s="645"/>
      <c r="O185" s="645"/>
      <c r="P185" s="645"/>
      <c r="Q185" s="645"/>
      <c r="R185" s="645"/>
      <c r="S185" s="645"/>
      <c r="T185" s="645"/>
      <c r="U185" s="645"/>
      <c r="V185" s="645"/>
      <c r="W185" s="645"/>
      <c r="X185" s="645"/>
      <c r="Y185" s="645"/>
      <c r="Z185" s="645"/>
    </row>
    <row r="186" spans="1:26" ht="15.75" customHeight="1" x14ac:dyDescent="0.2">
      <c r="A186" s="645"/>
      <c r="B186" s="645"/>
      <c r="C186" s="645"/>
      <c r="D186" s="645"/>
      <c r="E186" s="645"/>
      <c r="F186" s="645"/>
      <c r="G186" s="645"/>
      <c r="H186" s="645"/>
      <c r="I186" s="645"/>
      <c r="J186" s="645"/>
      <c r="K186" s="645"/>
      <c r="L186" s="645"/>
      <c r="M186" s="645"/>
      <c r="N186" s="645"/>
      <c r="O186" s="645"/>
      <c r="P186" s="645"/>
      <c r="Q186" s="645"/>
      <c r="R186" s="645"/>
      <c r="S186" s="645"/>
      <c r="T186" s="645"/>
      <c r="U186" s="645"/>
      <c r="V186" s="645"/>
      <c r="W186" s="645"/>
      <c r="X186" s="645"/>
      <c r="Y186" s="645"/>
      <c r="Z186" s="645"/>
    </row>
    <row r="187" spans="1:26" ht="15.75" customHeight="1" x14ac:dyDescent="0.2">
      <c r="A187" s="645"/>
      <c r="B187" s="645"/>
      <c r="C187" s="645"/>
      <c r="D187" s="645"/>
      <c r="E187" s="645"/>
      <c r="F187" s="645"/>
      <c r="G187" s="645"/>
      <c r="H187" s="645"/>
      <c r="I187" s="645"/>
      <c r="J187" s="645"/>
      <c r="K187" s="645"/>
      <c r="L187" s="645"/>
      <c r="M187" s="645"/>
      <c r="N187" s="645"/>
      <c r="O187" s="645"/>
      <c r="P187" s="645"/>
      <c r="Q187" s="645"/>
      <c r="R187" s="645"/>
      <c r="S187" s="645"/>
      <c r="T187" s="645"/>
      <c r="U187" s="645"/>
      <c r="V187" s="645"/>
      <c r="W187" s="645"/>
      <c r="X187" s="645"/>
      <c r="Y187" s="645"/>
      <c r="Z187" s="645"/>
    </row>
    <row r="188" spans="1:26" ht="15.75" customHeight="1" x14ac:dyDescent="0.2">
      <c r="A188" s="645"/>
      <c r="B188" s="645"/>
      <c r="C188" s="645"/>
      <c r="D188" s="645"/>
      <c r="E188" s="645"/>
      <c r="F188" s="645"/>
      <c r="G188" s="645"/>
      <c r="H188" s="645"/>
      <c r="I188" s="645"/>
      <c r="J188" s="645"/>
      <c r="K188" s="645"/>
      <c r="L188" s="645"/>
      <c r="M188" s="645"/>
      <c r="N188" s="645"/>
      <c r="O188" s="645"/>
      <c r="P188" s="645"/>
      <c r="Q188" s="645"/>
      <c r="R188" s="645"/>
      <c r="S188" s="645"/>
      <c r="T188" s="645"/>
      <c r="U188" s="645"/>
      <c r="V188" s="645"/>
      <c r="W188" s="645"/>
      <c r="X188" s="645"/>
      <c r="Y188" s="645"/>
      <c r="Z188" s="645"/>
    </row>
    <row r="189" spans="1:26" ht="15.75" customHeight="1" x14ac:dyDescent="0.2">
      <c r="A189" s="645"/>
      <c r="B189" s="645"/>
      <c r="C189" s="645"/>
      <c r="D189" s="645"/>
      <c r="E189" s="645"/>
      <c r="F189" s="645"/>
      <c r="G189" s="645"/>
      <c r="H189" s="645"/>
      <c r="I189" s="645"/>
      <c r="J189" s="645"/>
      <c r="K189" s="645"/>
      <c r="L189" s="645"/>
      <c r="M189" s="645"/>
      <c r="N189" s="645"/>
      <c r="O189" s="645"/>
      <c r="P189" s="645"/>
      <c r="Q189" s="645"/>
      <c r="R189" s="645"/>
      <c r="S189" s="645"/>
      <c r="T189" s="645"/>
      <c r="U189" s="645"/>
      <c r="V189" s="645"/>
      <c r="W189" s="645"/>
      <c r="X189" s="645"/>
      <c r="Y189" s="645"/>
      <c r="Z189" s="645"/>
    </row>
    <row r="190" spans="1:26" ht="15.75" customHeight="1" x14ac:dyDescent="0.2">
      <c r="A190" s="645"/>
      <c r="B190" s="645"/>
      <c r="C190" s="645"/>
      <c r="D190" s="645"/>
      <c r="E190" s="645"/>
      <c r="F190" s="645"/>
      <c r="G190" s="645"/>
      <c r="H190" s="645"/>
      <c r="I190" s="645"/>
      <c r="J190" s="645"/>
      <c r="K190" s="645"/>
      <c r="L190" s="645"/>
      <c r="M190" s="645"/>
      <c r="N190" s="645"/>
      <c r="O190" s="645"/>
      <c r="P190" s="645"/>
      <c r="Q190" s="645"/>
      <c r="R190" s="645"/>
      <c r="S190" s="645"/>
      <c r="T190" s="645"/>
      <c r="U190" s="645"/>
      <c r="V190" s="645"/>
      <c r="W190" s="645"/>
      <c r="X190" s="645"/>
      <c r="Y190" s="645"/>
      <c r="Z190" s="645"/>
    </row>
    <row r="191" spans="1:26" ht="15.75" customHeight="1" x14ac:dyDescent="0.2">
      <c r="A191" s="645"/>
      <c r="B191" s="645"/>
      <c r="C191" s="645"/>
      <c r="D191" s="645"/>
      <c r="E191" s="645"/>
      <c r="F191" s="645"/>
      <c r="G191" s="645"/>
      <c r="H191" s="645"/>
      <c r="I191" s="645"/>
      <c r="J191" s="645"/>
      <c r="K191" s="645"/>
      <c r="L191" s="645"/>
      <c r="M191" s="645"/>
      <c r="N191" s="645"/>
      <c r="O191" s="645"/>
      <c r="P191" s="645"/>
      <c r="Q191" s="645"/>
      <c r="R191" s="645"/>
      <c r="S191" s="645"/>
      <c r="T191" s="645"/>
      <c r="U191" s="645"/>
      <c r="V191" s="645"/>
      <c r="W191" s="645"/>
      <c r="X191" s="645"/>
      <c r="Y191" s="645"/>
      <c r="Z191" s="645"/>
    </row>
    <row r="192" spans="1:26" ht="15.75" customHeight="1" x14ac:dyDescent="0.2">
      <c r="A192" s="645"/>
      <c r="B192" s="645"/>
      <c r="C192" s="645"/>
      <c r="D192" s="645"/>
      <c r="E192" s="645"/>
      <c r="F192" s="645"/>
      <c r="G192" s="645"/>
      <c r="H192" s="645"/>
      <c r="I192" s="645"/>
      <c r="J192" s="645"/>
      <c r="K192" s="645"/>
      <c r="L192" s="645"/>
      <c r="M192" s="645"/>
      <c r="N192" s="645"/>
      <c r="O192" s="645"/>
      <c r="P192" s="645"/>
      <c r="Q192" s="645"/>
      <c r="R192" s="645"/>
      <c r="S192" s="645"/>
      <c r="T192" s="645"/>
      <c r="U192" s="645"/>
      <c r="V192" s="645"/>
      <c r="W192" s="645"/>
      <c r="X192" s="645"/>
      <c r="Y192" s="645"/>
      <c r="Z192" s="645"/>
    </row>
    <row r="193" spans="1:26" ht="15.75" customHeight="1" x14ac:dyDescent="0.2">
      <c r="A193" s="645"/>
      <c r="B193" s="645"/>
      <c r="C193" s="645"/>
      <c r="D193" s="645"/>
      <c r="E193" s="645"/>
      <c r="F193" s="645"/>
      <c r="G193" s="645"/>
      <c r="H193" s="645"/>
      <c r="I193" s="645"/>
      <c r="J193" s="645"/>
      <c r="K193" s="645"/>
      <c r="L193" s="645"/>
      <c r="M193" s="645"/>
      <c r="N193" s="645"/>
      <c r="O193" s="645"/>
      <c r="P193" s="645"/>
      <c r="Q193" s="645"/>
      <c r="R193" s="645"/>
      <c r="S193" s="645"/>
      <c r="T193" s="645"/>
      <c r="U193" s="645"/>
      <c r="V193" s="645"/>
      <c r="W193" s="645"/>
      <c r="X193" s="645"/>
      <c r="Y193" s="645"/>
      <c r="Z193" s="645"/>
    </row>
    <row r="194" spans="1:26" ht="15.75" customHeight="1" x14ac:dyDescent="0.2">
      <c r="A194" s="645"/>
      <c r="B194" s="645"/>
      <c r="C194" s="645"/>
      <c r="D194" s="645"/>
      <c r="E194" s="645"/>
      <c r="F194" s="645"/>
      <c r="G194" s="645"/>
      <c r="H194" s="645"/>
      <c r="I194" s="645"/>
      <c r="J194" s="645"/>
      <c r="K194" s="645"/>
      <c r="L194" s="645"/>
      <c r="M194" s="645"/>
      <c r="N194" s="645"/>
      <c r="O194" s="645"/>
      <c r="P194" s="645"/>
      <c r="Q194" s="645"/>
      <c r="R194" s="645"/>
      <c r="S194" s="645"/>
      <c r="T194" s="645"/>
      <c r="U194" s="645"/>
      <c r="V194" s="645"/>
      <c r="W194" s="645"/>
      <c r="X194" s="645"/>
      <c r="Y194" s="645"/>
      <c r="Z194" s="645"/>
    </row>
    <row r="195" spans="1:26" ht="15.75" customHeight="1" x14ac:dyDescent="0.2">
      <c r="A195" s="645"/>
      <c r="B195" s="645"/>
      <c r="C195" s="645"/>
      <c r="D195" s="645"/>
      <c r="E195" s="645"/>
      <c r="F195" s="645"/>
      <c r="G195" s="645"/>
      <c r="H195" s="645"/>
      <c r="I195" s="645"/>
      <c r="J195" s="645"/>
      <c r="K195" s="645"/>
      <c r="L195" s="645"/>
      <c r="M195" s="645"/>
      <c r="N195" s="645"/>
      <c r="O195" s="645"/>
      <c r="P195" s="645"/>
      <c r="Q195" s="645"/>
      <c r="R195" s="645"/>
      <c r="S195" s="645"/>
      <c r="T195" s="645"/>
      <c r="U195" s="645"/>
      <c r="V195" s="645"/>
      <c r="W195" s="645"/>
      <c r="X195" s="645"/>
      <c r="Y195" s="645"/>
      <c r="Z195" s="645"/>
    </row>
    <row r="196" spans="1:26" ht="15.75" customHeight="1" x14ac:dyDescent="0.2">
      <c r="A196" s="645"/>
      <c r="B196" s="645"/>
      <c r="C196" s="645"/>
      <c r="D196" s="645"/>
      <c r="E196" s="645"/>
      <c r="F196" s="645"/>
      <c r="G196" s="645"/>
      <c r="H196" s="645"/>
      <c r="I196" s="645"/>
      <c r="J196" s="645"/>
      <c r="K196" s="645"/>
      <c r="L196" s="645"/>
      <c r="M196" s="645"/>
      <c r="N196" s="645"/>
      <c r="O196" s="645"/>
      <c r="P196" s="645"/>
      <c r="Q196" s="645"/>
      <c r="R196" s="645"/>
      <c r="S196" s="645"/>
      <c r="T196" s="645"/>
      <c r="U196" s="645"/>
      <c r="V196" s="645"/>
      <c r="W196" s="645"/>
      <c r="X196" s="645"/>
      <c r="Y196" s="645"/>
      <c r="Z196" s="645"/>
    </row>
    <row r="197" spans="1:26" ht="15.75" customHeight="1" x14ac:dyDescent="0.2">
      <c r="A197" s="645"/>
      <c r="B197" s="645"/>
      <c r="C197" s="645"/>
      <c r="D197" s="645"/>
      <c r="E197" s="645"/>
      <c r="F197" s="645"/>
      <c r="G197" s="645"/>
      <c r="H197" s="645"/>
      <c r="I197" s="645"/>
      <c r="J197" s="645"/>
      <c r="K197" s="645"/>
      <c r="L197" s="645"/>
      <c r="M197" s="645"/>
      <c r="N197" s="645"/>
      <c r="O197" s="645"/>
      <c r="P197" s="645"/>
      <c r="Q197" s="645"/>
      <c r="R197" s="645"/>
      <c r="S197" s="645"/>
      <c r="T197" s="645"/>
      <c r="U197" s="645"/>
      <c r="V197" s="645"/>
      <c r="W197" s="645"/>
      <c r="X197" s="645"/>
      <c r="Y197" s="645"/>
      <c r="Z197" s="645"/>
    </row>
    <row r="198" spans="1:26" ht="15.75" customHeight="1" x14ac:dyDescent="0.2">
      <c r="A198" s="645"/>
      <c r="B198" s="645"/>
      <c r="C198" s="645"/>
      <c r="D198" s="645"/>
      <c r="E198" s="645"/>
      <c r="F198" s="645"/>
      <c r="G198" s="645"/>
      <c r="H198" s="645"/>
      <c r="I198" s="645"/>
      <c r="J198" s="645"/>
      <c r="K198" s="645"/>
      <c r="L198" s="645"/>
      <c r="M198" s="645"/>
      <c r="N198" s="645"/>
      <c r="O198" s="645"/>
      <c r="P198" s="645"/>
      <c r="Q198" s="645"/>
      <c r="R198" s="645"/>
      <c r="S198" s="645"/>
      <c r="T198" s="645"/>
      <c r="U198" s="645"/>
      <c r="V198" s="645"/>
      <c r="W198" s="645"/>
      <c r="X198" s="645"/>
      <c r="Y198" s="645"/>
      <c r="Z198" s="645"/>
    </row>
    <row r="199" spans="1:26" ht="15.75" customHeight="1" x14ac:dyDescent="0.2">
      <c r="A199" s="645"/>
      <c r="B199" s="645"/>
      <c r="C199" s="645"/>
      <c r="D199" s="645"/>
      <c r="E199" s="645"/>
      <c r="F199" s="645"/>
      <c r="G199" s="645"/>
      <c r="H199" s="645"/>
      <c r="I199" s="645"/>
      <c r="J199" s="645"/>
      <c r="K199" s="645"/>
      <c r="L199" s="645"/>
      <c r="M199" s="645"/>
      <c r="N199" s="645"/>
      <c r="O199" s="645"/>
      <c r="P199" s="645"/>
      <c r="Q199" s="645"/>
      <c r="R199" s="645"/>
      <c r="S199" s="645"/>
      <c r="T199" s="645"/>
      <c r="U199" s="645"/>
      <c r="V199" s="645"/>
      <c r="W199" s="645"/>
      <c r="X199" s="645"/>
      <c r="Y199" s="645"/>
      <c r="Z199" s="645"/>
    </row>
    <row r="200" spans="1:26" ht="15.75" customHeight="1" x14ac:dyDescent="0.2">
      <c r="A200" s="645"/>
      <c r="B200" s="645"/>
      <c r="C200" s="645"/>
      <c r="D200" s="645"/>
      <c r="E200" s="645"/>
      <c r="F200" s="645"/>
      <c r="G200" s="645"/>
      <c r="H200" s="645"/>
      <c r="I200" s="645"/>
      <c r="J200" s="645"/>
      <c r="K200" s="645"/>
      <c r="L200" s="645"/>
      <c r="M200" s="645"/>
      <c r="N200" s="645"/>
      <c r="O200" s="645"/>
      <c r="P200" s="645"/>
      <c r="Q200" s="645"/>
      <c r="R200" s="645"/>
      <c r="S200" s="645"/>
      <c r="T200" s="645"/>
      <c r="U200" s="645"/>
      <c r="V200" s="645"/>
      <c r="W200" s="645"/>
      <c r="X200" s="645"/>
      <c r="Y200" s="645"/>
      <c r="Z200" s="645"/>
    </row>
    <row r="201" spans="1:26" ht="15.75" customHeight="1" x14ac:dyDescent="0.2">
      <c r="A201" s="645"/>
      <c r="B201" s="645"/>
      <c r="C201" s="645"/>
      <c r="D201" s="645"/>
      <c r="E201" s="645"/>
      <c r="F201" s="645"/>
      <c r="G201" s="645"/>
      <c r="H201" s="645"/>
      <c r="I201" s="645"/>
      <c r="J201" s="645"/>
      <c r="K201" s="645"/>
      <c r="L201" s="645"/>
      <c r="M201" s="645"/>
      <c r="N201" s="645"/>
      <c r="O201" s="645"/>
      <c r="P201" s="645"/>
      <c r="Q201" s="645"/>
      <c r="R201" s="645"/>
      <c r="S201" s="645"/>
      <c r="T201" s="645"/>
      <c r="U201" s="645"/>
      <c r="V201" s="645"/>
      <c r="W201" s="645"/>
      <c r="X201" s="645"/>
      <c r="Y201" s="645"/>
      <c r="Z201" s="645"/>
    </row>
    <row r="202" spans="1:26" ht="15.75" customHeight="1" x14ac:dyDescent="0.2">
      <c r="A202" s="645"/>
      <c r="B202" s="645"/>
      <c r="C202" s="645"/>
      <c r="D202" s="645"/>
      <c r="E202" s="645"/>
      <c r="F202" s="645"/>
      <c r="G202" s="645"/>
      <c r="H202" s="645"/>
      <c r="I202" s="645"/>
      <c r="J202" s="645"/>
      <c r="K202" s="645"/>
      <c r="L202" s="645"/>
      <c r="M202" s="645"/>
      <c r="N202" s="645"/>
      <c r="O202" s="645"/>
      <c r="P202" s="645"/>
      <c r="Q202" s="645"/>
      <c r="R202" s="645"/>
      <c r="S202" s="645"/>
      <c r="T202" s="645"/>
      <c r="U202" s="645"/>
      <c r="V202" s="645"/>
      <c r="W202" s="645"/>
      <c r="X202" s="645"/>
      <c r="Y202" s="645"/>
      <c r="Z202" s="645"/>
    </row>
    <row r="203" spans="1:26" ht="15.75" customHeight="1" x14ac:dyDescent="0.2">
      <c r="A203" s="645"/>
      <c r="B203" s="645"/>
      <c r="C203" s="645"/>
      <c r="D203" s="645"/>
      <c r="E203" s="645"/>
      <c r="F203" s="645"/>
      <c r="G203" s="645"/>
      <c r="H203" s="645"/>
      <c r="I203" s="645"/>
      <c r="J203" s="645"/>
      <c r="K203" s="645"/>
      <c r="L203" s="645"/>
      <c r="M203" s="645"/>
      <c r="N203" s="645"/>
      <c r="O203" s="645"/>
      <c r="P203" s="645"/>
      <c r="Q203" s="645"/>
      <c r="R203" s="645"/>
      <c r="S203" s="645"/>
      <c r="T203" s="645"/>
      <c r="U203" s="645"/>
      <c r="V203" s="645"/>
      <c r="W203" s="645"/>
      <c r="X203" s="645"/>
      <c r="Y203" s="645"/>
      <c r="Z203" s="645"/>
    </row>
    <row r="204" spans="1:26" ht="15.75" customHeight="1" x14ac:dyDescent="0.2">
      <c r="A204" s="645"/>
      <c r="B204" s="645"/>
      <c r="C204" s="645"/>
      <c r="D204" s="645"/>
      <c r="E204" s="645"/>
      <c r="F204" s="645"/>
      <c r="G204" s="645"/>
      <c r="H204" s="645"/>
      <c r="I204" s="645"/>
      <c r="J204" s="645"/>
      <c r="K204" s="645"/>
      <c r="L204" s="645"/>
      <c r="M204" s="645"/>
      <c r="N204" s="645"/>
      <c r="O204" s="645"/>
      <c r="P204" s="645"/>
      <c r="Q204" s="645"/>
      <c r="R204" s="645"/>
      <c r="S204" s="645"/>
      <c r="T204" s="645"/>
      <c r="U204" s="645"/>
      <c r="V204" s="645"/>
      <c r="W204" s="645"/>
      <c r="X204" s="645"/>
      <c r="Y204" s="645"/>
      <c r="Z204" s="645"/>
    </row>
    <row r="205" spans="1:26" ht="15.75" customHeight="1" x14ac:dyDescent="0.2">
      <c r="A205" s="645"/>
      <c r="B205" s="645"/>
      <c r="C205" s="645"/>
      <c r="D205" s="645"/>
      <c r="E205" s="645"/>
      <c r="F205" s="645"/>
      <c r="G205" s="645"/>
      <c r="H205" s="645"/>
      <c r="I205" s="645"/>
      <c r="J205" s="645"/>
      <c r="K205" s="645"/>
      <c r="L205" s="645"/>
      <c r="M205" s="645"/>
      <c r="N205" s="645"/>
      <c r="O205" s="645"/>
      <c r="P205" s="645"/>
      <c r="Q205" s="645"/>
      <c r="R205" s="645"/>
      <c r="S205" s="645"/>
      <c r="T205" s="645"/>
      <c r="U205" s="645"/>
      <c r="V205" s="645"/>
      <c r="W205" s="645"/>
      <c r="X205" s="645"/>
      <c r="Y205" s="645"/>
      <c r="Z205" s="645"/>
    </row>
    <row r="206" spans="1:26" ht="15.75" customHeight="1" x14ac:dyDescent="0.2">
      <c r="A206" s="645"/>
      <c r="B206" s="645"/>
      <c r="C206" s="645"/>
      <c r="D206" s="645"/>
      <c r="E206" s="645"/>
      <c r="F206" s="645"/>
      <c r="G206" s="645"/>
      <c r="H206" s="645"/>
      <c r="I206" s="645"/>
      <c r="J206" s="645"/>
      <c r="K206" s="645"/>
      <c r="L206" s="645"/>
      <c r="M206" s="645"/>
      <c r="N206" s="645"/>
      <c r="O206" s="645"/>
      <c r="P206" s="645"/>
      <c r="Q206" s="645"/>
      <c r="R206" s="645"/>
      <c r="S206" s="645"/>
      <c r="T206" s="645"/>
      <c r="U206" s="645"/>
      <c r="V206" s="645"/>
      <c r="W206" s="645"/>
      <c r="X206" s="645"/>
      <c r="Y206" s="645"/>
      <c r="Z206" s="645"/>
    </row>
    <row r="207" spans="1:26" ht="15.75" customHeight="1" x14ac:dyDescent="0.2">
      <c r="A207" s="645"/>
      <c r="B207" s="645"/>
      <c r="C207" s="645"/>
      <c r="D207" s="645"/>
      <c r="E207" s="645"/>
      <c r="F207" s="645"/>
      <c r="G207" s="645"/>
      <c r="H207" s="645"/>
      <c r="I207" s="645"/>
      <c r="J207" s="645"/>
      <c r="K207" s="645"/>
      <c r="L207" s="645"/>
      <c r="M207" s="645"/>
      <c r="N207" s="645"/>
      <c r="O207" s="645"/>
      <c r="P207" s="645"/>
      <c r="Q207" s="645"/>
      <c r="R207" s="645"/>
      <c r="S207" s="645"/>
      <c r="T207" s="645"/>
      <c r="U207" s="645"/>
      <c r="V207" s="645"/>
      <c r="W207" s="645"/>
      <c r="X207" s="645"/>
      <c r="Y207" s="645"/>
      <c r="Z207" s="645"/>
    </row>
    <row r="208" spans="1:26" ht="15.75" customHeight="1" x14ac:dyDescent="0.2">
      <c r="A208" s="645"/>
      <c r="B208" s="645"/>
      <c r="C208" s="645"/>
      <c r="D208" s="645"/>
      <c r="E208" s="645"/>
      <c r="F208" s="645"/>
      <c r="G208" s="645"/>
      <c r="H208" s="645"/>
      <c r="I208" s="645"/>
      <c r="J208" s="645"/>
      <c r="K208" s="645"/>
      <c r="L208" s="645"/>
      <c r="M208" s="645"/>
      <c r="N208" s="645"/>
      <c r="O208" s="645"/>
      <c r="P208" s="645"/>
      <c r="Q208" s="645"/>
      <c r="R208" s="645"/>
      <c r="S208" s="645"/>
      <c r="T208" s="645"/>
      <c r="U208" s="645"/>
      <c r="V208" s="645"/>
      <c r="W208" s="645"/>
      <c r="X208" s="645"/>
      <c r="Y208" s="645"/>
      <c r="Z208" s="645"/>
    </row>
    <row r="209" spans="1:26" ht="15.75" customHeight="1" x14ac:dyDescent="0.2">
      <c r="A209" s="645"/>
      <c r="B209" s="645"/>
      <c r="C209" s="645"/>
      <c r="D209" s="645"/>
      <c r="E209" s="645"/>
      <c r="F209" s="645"/>
      <c r="G209" s="645"/>
      <c r="H209" s="645"/>
      <c r="I209" s="645"/>
      <c r="J209" s="645"/>
      <c r="K209" s="645"/>
      <c r="L209" s="645"/>
      <c r="M209" s="645"/>
      <c r="N209" s="645"/>
      <c r="O209" s="645"/>
      <c r="P209" s="645"/>
      <c r="Q209" s="645"/>
      <c r="R209" s="645"/>
      <c r="S209" s="645"/>
      <c r="T209" s="645"/>
      <c r="U209" s="645"/>
      <c r="V209" s="645"/>
      <c r="W209" s="645"/>
      <c r="X209" s="645"/>
      <c r="Y209" s="645"/>
      <c r="Z209" s="645"/>
    </row>
    <row r="210" spans="1:26" ht="15.75" customHeight="1" x14ac:dyDescent="0.2">
      <c r="A210" s="645"/>
      <c r="B210" s="645"/>
      <c r="C210" s="645"/>
      <c r="D210" s="645"/>
      <c r="E210" s="645"/>
      <c r="F210" s="645"/>
      <c r="G210" s="645"/>
      <c r="H210" s="645"/>
      <c r="I210" s="645"/>
      <c r="J210" s="645"/>
      <c r="K210" s="645"/>
      <c r="L210" s="645"/>
      <c r="M210" s="645"/>
      <c r="N210" s="645"/>
      <c r="O210" s="645"/>
      <c r="P210" s="645"/>
      <c r="Q210" s="645"/>
      <c r="R210" s="645"/>
      <c r="S210" s="645"/>
      <c r="T210" s="645"/>
      <c r="U210" s="645"/>
      <c r="V210" s="645"/>
      <c r="W210" s="645"/>
      <c r="X210" s="645"/>
      <c r="Y210" s="645"/>
      <c r="Z210" s="645"/>
    </row>
    <row r="211" spans="1:26" ht="15.75" customHeight="1" x14ac:dyDescent="0.2">
      <c r="A211" s="645"/>
      <c r="B211" s="645"/>
      <c r="C211" s="645"/>
      <c r="D211" s="645"/>
      <c r="E211" s="645"/>
      <c r="F211" s="645"/>
      <c r="G211" s="645"/>
      <c r="H211" s="645"/>
      <c r="I211" s="645"/>
      <c r="J211" s="645"/>
      <c r="K211" s="645"/>
      <c r="L211" s="645"/>
      <c r="M211" s="645"/>
      <c r="N211" s="645"/>
      <c r="O211" s="645"/>
      <c r="P211" s="645"/>
      <c r="Q211" s="645"/>
      <c r="R211" s="645"/>
      <c r="S211" s="645"/>
      <c r="T211" s="645"/>
      <c r="U211" s="645"/>
      <c r="V211" s="645"/>
      <c r="W211" s="645"/>
      <c r="X211" s="645"/>
      <c r="Y211" s="645"/>
      <c r="Z211" s="645"/>
    </row>
    <row r="212" spans="1:26" ht="15.75" customHeight="1" x14ac:dyDescent="0.2">
      <c r="A212" s="645"/>
      <c r="B212" s="645"/>
      <c r="C212" s="645"/>
      <c r="D212" s="645"/>
      <c r="E212" s="645"/>
      <c r="F212" s="645"/>
      <c r="G212" s="645"/>
      <c r="H212" s="645"/>
      <c r="I212" s="645"/>
      <c r="J212" s="645"/>
      <c r="K212" s="645"/>
      <c r="L212" s="645"/>
      <c r="M212" s="645"/>
      <c r="N212" s="645"/>
      <c r="O212" s="645"/>
      <c r="P212" s="645"/>
      <c r="Q212" s="645"/>
      <c r="R212" s="645"/>
      <c r="S212" s="645"/>
      <c r="T212" s="645"/>
      <c r="U212" s="645"/>
      <c r="V212" s="645"/>
      <c r="W212" s="645"/>
      <c r="X212" s="645"/>
      <c r="Y212" s="645"/>
      <c r="Z212" s="645"/>
    </row>
    <row r="213" spans="1:26" ht="15.75" customHeight="1" x14ac:dyDescent="0.2">
      <c r="A213" s="645"/>
      <c r="B213" s="645"/>
      <c r="C213" s="645"/>
      <c r="D213" s="645"/>
      <c r="E213" s="645"/>
      <c r="F213" s="645"/>
      <c r="G213" s="645"/>
      <c r="H213" s="645"/>
      <c r="I213" s="645"/>
      <c r="J213" s="645"/>
      <c r="K213" s="645"/>
      <c r="L213" s="645"/>
      <c r="M213" s="645"/>
      <c r="N213" s="645"/>
      <c r="O213" s="645"/>
      <c r="P213" s="645"/>
      <c r="Q213" s="645"/>
      <c r="R213" s="645"/>
      <c r="S213" s="645"/>
      <c r="T213" s="645"/>
      <c r="U213" s="645"/>
      <c r="V213" s="645"/>
      <c r="W213" s="645"/>
      <c r="X213" s="645"/>
      <c r="Y213" s="645"/>
      <c r="Z213" s="645"/>
    </row>
    <row r="214" spans="1:26" ht="15.75" customHeight="1" x14ac:dyDescent="0.2">
      <c r="A214" s="645"/>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row>
    <row r="215" spans="1:26" ht="15.75" customHeight="1" x14ac:dyDescent="0.2">
      <c r="A215" s="645"/>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row>
    <row r="216" spans="1:26" ht="15.75" customHeight="1" x14ac:dyDescent="0.2">
      <c r="A216" s="645"/>
      <c r="B216" s="645"/>
      <c r="C216" s="645"/>
      <c r="D216" s="645"/>
      <c r="E216" s="645"/>
      <c r="F216" s="645"/>
      <c r="G216" s="645"/>
      <c r="H216" s="645"/>
      <c r="I216" s="645"/>
      <c r="J216" s="645"/>
      <c r="K216" s="645"/>
      <c r="L216" s="645"/>
      <c r="M216" s="645"/>
      <c r="N216" s="645"/>
      <c r="O216" s="645"/>
      <c r="P216" s="645"/>
      <c r="Q216" s="645"/>
      <c r="R216" s="645"/>
      <c r="S216" s="645"/>
      <c r="T216" s="645"/>
      <c r="U216" s="645"/>
      <c r="V216" s="645"/>
      <c r="W216" s="645"/>
      <c r="X216" s="645"/>
      <c r="Y216" s="645"/>
      <c r="Z216" s="645"/>
    </row>
    <row r="217" spans="1:26" ht="15.75" customHeight="1" x14ac:dyDescent="0.2">
      <c r="A217" s="645"/>
      <c r="B217" s="645"/>
      <c r="C217" s="645"/>
      <c r="D217" s="645"/>
      <c r="E217" s="645"/>
      <c r="F217" s="645"/>
      <c r="G217" s="645"/>
      <c r="H217" s="645"/>
      <c r="I217" s="645"/>
      <c r="J217" s="645"/>
      <c r="K217" s="645"/>
      <c r="L217" s="645"/>
      <c r="M217" s="645"/>
      <c r="N217" s="645"/>
      <c r="O217" s="645"/>
      <c r="P217" s="645"/>
      <c r="Q217" s="645"/>
      <c r="R217" s="645"/>
      <c r="S217" s="645"/>
      <c r="T217" s="645"/>
      <c r="U217" s="645"/>
      <c r="V217" s="645"/>
      <c r="W217" s="645"/>
      <c r="X217" s="645"/>
      <c r="Y217" s="645"/>
      <c r="Z217" s="645"/>
    </row>
    <row r="218" spans="1:26" ht="15.75" customHeight="1" x14ac:dyDescent="0.2">
      <c r="A218" s="645"/>
      <c r="B218" s="645"/>
      <c r="C218" s="645"/>
      <c r="D218" s="645"/>
      <c r="E218" s="645"/>
      <c r="F218" s="645"/>
      <c r="G218" s="645"/>
      <c r="H218" s="645"/>
      <c r="I218" s="645"/>
      <c r="J218" s="645"/>
      <c r="K218" s="645"/>
      <c r="L218" s="645"/>
      <c r="M218" s="645"/>
      <c r="N218" s="645"/>
      <c r="O218" s="645"/>
      <c r="P218" s="645"/>
      <c r="Q218" s="645"/>
      <c r="R218" s="645"/>
      <c r="S218" s="645"/>
      <c r="T218" s="645"/>
      <c r="U218" s="645"/>
      <c r="V218" s="645"/>
      <c r="W218" s="645"/>
      <c r="X218" s="645"/>
      <c r="Y218" s="645"/>
      <c r="Z218" s="645"/>
    </row>
    <row r="219" spans="1:26" ht="15.75" customHeight="1" x14ac:dyDescent="0.2">
      <c r="A219" s="645"/>
      <c r="B219" s="645"/>
      <c r="C219" s="645"/>
      <c r="D219" s="645"/>
      <c r="E219" s="645"/>
      <c r="F219" s="645"/>
      <c r="G219" s="645"/>
      <c r="H219" s="645"/>
      <c r="I219" s="645"/>
      <c r="J219" s="645"/>
      <c r="K219" s="645"/>
      <c r="L219" s="645"/>
      <c r="M219" s="645"/>
      <c r="N219" s="645"/>
      <c r="O219" s="645"/>
      <c r="P219" s="645"/>
      <c r="Q219" s="645"/>
      <c r="R219" s="645"/>
      <c r="S219" s="645"/>
      <c r="T219" s="645"/>
      <c r="U219" s="645"/>
      <c r="V219" s="645"/>
      <c r="W219" s="645"/>
      <c r="X219" s="645"/>
      <c r="Y219" s="645"/>
      <c r="Z219" s="645"/>
    </row>
    <row r="220" spans="1:26" ht="15.75" customHeight="1" x14ac:dyDescent="0.2">
      <c r="A220" s="645"/>
      <c r="B220" s="645"/>
      <c r="C220" s="645"/>
      <c r="D220" s="645"/>
      <c r="E220" s="645"/>
      <c r="F220" s="645"/>
      <c r="G220" s="645"/>
      <c r="H220" s="645"/>
      <c r="I220" s="645"/>
      <c r="J220" s="645"/>
      <c r="K220" s="645"/>
      <c r="L220" s="645"/>
      <c r="M220" s="645"/>
      <c r="N220" s="645"/>
      <c r="O220" s="645"/>
      <c r="P220" s="645"/>
      <c r="Q220" s="645"/>
      <c r="R220" s="645"/>
      <c r="S220" s="645"/>
      <c r="T220" s="645"/>
      <c r="U220" s="645"/>
      <c r="V220" s="645"/>
      <c r="W220" s="645"/>
      <c r="X220" s="645"/>
      <c r="Y220" s="645"/>
      <c r="Z220" s="645"/>
    </row>
    <row r="221" spans="1:26" ht="15.75" customHeight="1" x14ac:dyDescent="0.2">
      <c r="A221" s="645"/>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row>
    <row r="222" spans="1:26" ht="15.75" customHeight="1" x14ac:dyDescent="0.2">
      <c r="A222" s="645"/>
      <c r="B222" s="645"/>
      <c r="C222" s="645"/>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row>
    <row r="223" spans="1:26" ht="15.75" customHeight="1" x14ac:dyDescent="0.2">
      <c r="A223" s="645"/>
      <c r="B223" s="645"/>
      <c r="C223" s="645"/>
      <c r="D223" s="645"/>
      <c r="E223" s="645"/>
      <c r="F223" s="645"/>
      <c r="G223" s="645"/>
      <c r="H223" s="645"/>
      <c r="I223" s="645"/>
      <c r="J223" s="645"/>
      <c r="K223" s="645"/>
      <c r="L223" s="645"/>
      <c r="M223" s="645"/>
      <c r="N223" s="645"/>
      <c r="O223" s="645"/>
      <c r="P223" s="645"/>
      <c r="Q223" s="645"/>
      <c r="R223" s="645"/>
      <c r="S223" s="645"/>
      <c r="T223" s="645"/>
      <c r="U223" s="645"/>
      <c r="V223" s="645"/>
      <c r="W223" s="645"/>
      <c r="X223" s="645"/>
      <c r="Y223" s="645"/>
      <c r="Z223" s="645"/>
    </row>
    <row r="224" spans="1:26" ht="15.75" customHeight="1" x14ac:dyDescent="0.2">
      <c r="A224" s="645"/>
      <c r="B224" s="645"/>
      <c r="C224" s="645"/>
      <c r="D224" s="645"/>
      <c r="E224" s="645"/>
      <c r="F224" s="645"/>
      <c r="G224" s="645"/>
      <c r="H224" s="645"/>
      <c r="I224" s="645"/>
      <c r="J224" s="645"/>
      <c r="K224" s="645"/>
      <c r="L224" s="645"/>
      <c r="M224" s="645"/>
      <c r="N224" s="645"/>
      <c r="O224" s="645"/>
      <c r="P224" s="645"/>
      <c r="Q224" s="645"/>
      <c r="R224" s="645"/>
      <c r="S224" s="645"/>
      <c r="T224" s="645"/>
      <c r="U224" s="645"/>
      <c r="V224" s="645"/>
      <c r="W224" s="645"/>
      <c r="X224" s="645"/>
      <c r="Y224" s="645"/>
      <c r="Z224" s="645"/>
    </row>
    <row r="225" spans="1:26" ht="15.75" customHeight="1" x14ac:dyDescent="0.2">
      <c r="A225" s="645"/>
      <c r="B225" s="645"/>
      <c r="C225" s="645"/>
      <c r="D225" s="645"/>
      <c r="E225" s="645"/>
      <c r="F225" s="645"/>
      <c r="G225" s="645"/>
      <c r="H225" s="645"/>
      <c r="I225" s="645"/>
      <c r="J225" s="645"/>
      <c r="K225" s="645"/>
      <c r="L225" s="645"/>
      <c r="M225" s="645"/>
      <c r="N225" s="645"/>
      <c r="O225" s="645"/>
      <c r="P225" s="645"/>
      <c r="Q225" s="645"/>
      <c r="R225" s="645"/>
      <c r="S225" s="645"/>
      <c r="T225" s="645"/>
      <c r="U225" s="645"/>
      <c r="V225" s="645"/>
      <c r="W225" s="645"/>
      <c r="X225" s="645"/>
      <c r="Y225" s="645"/>
      <c r="Z225" s="645"/>
    </row>
    <row r="226" spans="1:26" ht="15.75" customHeight="1" x14ac:dyDescent="0.2">
      <c r="A226" s="645"/>
      <c r="B226" s="645"/>
      <c r="C226" s="645"/>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row>
    <row r="227" spans="1:26" ht="15.75" customHeight="1" x14ac:dyDescent="0.2">
      <c r="A227" s="645"/>
      <c r="B227" s="645"/>
      <c r="C227" s="645"/>
      <c r="D227" s="645"/>
      <c r="E227" s="645"/>
      <c r="F227" s="645"/>
      <c r="G227" s="645"/>
      <c r="H227" s="645"/>
      <c r="I227" s="645"/>
      <c r="J227" s="645"/>
      <c r="K227" s="645"/>
      <c r="L227" s="645"/>
      <c r="M227" s="645"/>
      <c r="N227" s="645"/>
      <c r="O227" s="645"/>
      <c r="P227" s="645"/>
      <c r="Q227" s="645"/>
      <c r="R227" s="645"/>
      <c r="S227" s="645"/>
      <c r="T227" s="645"/>
      <c r="U227" s="645"/>
      <c r="V227" s="645"/>
      <c r="W227" s="645"/>
      <c r="X227" s="645"/>
      <c r="Y227" s="645"/>
      <c r="Z227" s="645"/>
    </row>
    <row r="228" spans="1:26" ht="15.75" customHeight="1" x14ac:dyDescent="0.2">
      <c r="A228" s="645"/>
      <c r="B228" s="645"/>
      <c r="C228" s="645"/>
      <c r="D228" s="645"/>
      <c r="E228" s="645"/>
      <c r="F228" s="645"/>
      <c r="G228" s="645"/>
      <c r="H228" s="645"/>
      <c r="I228" s="645"/>
      <c r="J228" s="645"/>
      <c r="K228" s="645"/>
      <c r="L228" s="645"/>
      <c r="M228" s="645"/>
      <c r="N228" s="645"/>
      <c r="O228" s="645"/>
      <c r="P228" s="645"/>
      <c r="Q228" s="645"/>
      <c r="R228" s="645"/>
      <c r="S228" s="645"/>
      <c r="T228" s="645"/>
      <c r="U228" s="645"/>
      <c r="V228" s="645"/>
      <c r="W228" s="645"/>
      <c r="X228" s="645"/>
      <c r="Y228" s="645"/>
      <c r="Z228" s="645"/>
    </row>
    <row r="229" spans="1:26" ht="15.75" customHeight="1" x14ac:dyDescent="0.2">
      <c r="A229" s="645"/>
      <c r="B229" s="645"/>
      <c r="C229" s="645"/>
      <c r="D229" s="645"/>
      <c r="E229" s="645"/>
      <c r="F229" s="645"/>
      <c r="G229" s="645"/>
      <c r="H229" s="645"/>
      <c r="I229" s="645"/>
      <c r="J229" s="645"/>
      <c r="K229" s="645"/>
      <c r="L229" s="645"/>
      <c r="M229" s="645"/>
      <c r="N229" s="645"/>
      <c r="O229" s="645"/>
      <c r="P229" s="645"/>
      <c r="Q229" s="645"/>
      <c r="R229" s="645"/>
      <c r="S229" s="645"/>
      <c r="T229" s="645"/>
      <c r="U229" s="645"/>
      <c r="V229" s="645"/>
      <c r="W229" s="645"/>
      <c r="X229" s="645"/>
      <c r="Y229" s="645"/>
      <c r="Z229" s="645"/>
    </row>
    <row r="230" spans="1:26" ht="15.75" customHeight="1" x14ac:dyDescent="0.2">
      <c r="A230" s="645"/>
      <c r="B230" s="645"/>
      <c r="C230" s="645"/>
      <c r="D230" s="645"/>
      <c r="E230" s="645"/>
      <c r="F230" s="645"/>
      <c r="G230" s="645"/>
      <c r="H230" s="645"/>
      <c r="I230" s="645"/>
      <c r="J230" s="645"/>
      <c r="K230" s="645"/>
      <c r="L230" s="645"/>
      <c r="M230" s="645"/>
      <c r="N230" s="645"/>
      <c r="O230" s="645"/>
      <c r="P230" s="645"/>
      <c r="Q230" s="645"/>
      <c r="R230" s="645"/>
      <c r="S230" s="645"/>
      <c r="T230" s="645"/>
      <c r="U230" s="645"/>
      <c r="V230" s="645"/>
      <c r="W230" s="645"/>
      <c r="X230" s="645"/>
      <c r="Y230" s="645"/>
      <c r="Z230" s="645"/>
    </row>
    <row r="231" spans="1:26" ht="15.75" customHeight="1" x14ac:dyDescent="0.2">
      <c r="A231" s="645"/>
      <c r="B231" s="645"/>
      <c r="C231" s="645"/>
      <c r="D231" s="645"/>
      <c r="E231" s="645"/>
      <c r="F231" s="645"/>
      <c r="G231" s="645"/>
      <c r="H231" s="645"/>
      <c r="I231" s="645"/>
      <c r="J231" s="645"/>
      <c r="K231" s="645"/>
      <c r="L231" s="645"/>
      <c r="M231" s="645"/>
      <c r="N231" s="645"/>
      <c r="O231" s="645"/>
      <c r="P231" s="645"/>
      <c r="Q231" s="645"/>
      <c r="R231" s="645"/>
      <c r="S231" s="645"/>
      <c r="T231" s="645"/>
      <c r="U231" s="645"/>
      <c r="V231" s="645"/>
      <c r="W231" s="645"/>
      <c r="X231" s="645"/>
      <c r="Y231" s="645"/>
      <c r="Z231" s="645"/>
    </row>
    <row r="232" spans="1:26" ht="15.75" customHeight="1" x14ac:dyDescent="0.2">
      <c r="A232" s="645"/>
      <c r="B232" s="645"/>
      <c r="C232" s="645"/>
      <c r="D232" s="645"/>
      <c r="E232" s="645"/>
      <c r="F232" s="645"/>
      <c r="G232" s="645"/>
      <c r="H232" s="645"/>
      <c r="I232" s="645"/>
      <c r="J232" s="645"/>
      <c r="K232" s="645"/>
      <c r="L232" s="645"/>
      <c r="M232" s="645"/>
      <c r="N232" s="645"/>
      <c r="O232" s="645"/>
      <c r="P232" s="645"/>
      <c r="Q232" s="645"/>
      <c r="R232" s="645"/>
      <c r="S232" s="645"/>
      <c r="T232" s="645"/>
      <c r="U232" s="645"/>
      <c r="V232" s="645"/>
      <c r="W232" s="645"/>
      <c r="X232" s="645"/>
      <c r="Y232" s="645"/>
      <c r="Z232" s="645"/>
    </row>
    <row r="233" spans="1:26" ht="15.75" customHeight="1" x14ac:dyDescent="0.2">
      <c r="A233" s="645"/>
      <c r="B233" s="645"/>
      <c r="C233" s="645"/>
      <c r="D233" s="645"/>
      <c r="E233" s="645"/>
      <c r="F233" s="645"/>
      <c r="G233" s="645"/>
      <c r="H233" s="645"/>
      <c r="I233" s="645"/>
      <c r="J233" s="645"/>
      <c r="K233" s="645"/>
      <c r="L233" s="645"/>
      <c r="M233" s="645"/>
      <c r="N233" s="645"/>
      <c r="O233" s="645"/>
      <c r="P233" s="645"/>
      <c r="Q233" s="645"/>
      <c r="R233" s="645"/>
      <c r="S233" s="645"/>
      <c r="T233" s="645"/>
      <c r="U233" s="645"/>
      <c r="V233" s="645"/>
      <c r="W233" s="645"/>
      <c r="X233" s="645"/>
      <c r="Y233" s="645"/>
      <c r="Z233" s="645"/>
    </row>
    <row r="234" spans="1:26" ht="15.75" customHeight="1" x14ac:dyDescent="0.2">
      <c r="A234" s="645"/>
      <c r="B234" s="645"/>
      <c r="C234" s="645"/>
      <c r="D234" s="645"/>
      <c r="E234" s="645"/>
      <c r="F234" s="645"/>
      <c r="G234" s="645"/>
      <c r="H234" s="645"/>
      <c r="I234" s="645"/>
      <c r="J234" s="645"/>
      <c r="K234" s="645"/>
      <c r="L234" s="645"/>
      <c r="M234" s="645"/>
      <c r="N234" s="645"/>
      <c r="O234" s="645"/>
      <c r="P234" s="645"/>
      <c r="Q234" s="645"/>
      <c r="R234" s="645"/>
      <c r="S234" s="645"/>
      <c r="T234" s="645"/>
      <c r="U234" s="645"/>
      <c r="V234" s="645"/>
      <c r="W234" s="645"/>
      <c r="X234" s="645"/>
      <c r="Y234" s="645"/>
      <c r="Z234" s="645"/>
    </row>
    <row r="235" spans="1:26" ht="15.75" customHeight="1" x14ac:dyDescent="0.2">
      <c r="A235" s="645"/>
      <c r="B235" s="645"/>
      <c r="C235" s="645"/>
      <c r="D235" s="645"/>
      <c r="E235" s="645"/>
      <c r="F235" s="645"/>
      <c r="G235" s="645"/>
      <c r="H235" s="645"/>
      <c r="I235" s="645"/>
      <c r="J235" s="645"/>
      <c r="K235" s="645"/>
      <c r="L235" s="645"/>
      <c r="M235" s="645"/>
      <c r="N235" s="645"/>
      <c r="O235" s="645"/>
      <c r="P235" s="645"/>
      <c r="Q235" s="645"/>
      <c r="R235" s="645"/>
      <c r="S235" s="645"/>
      <c r="T235" s="645"/>
      <c r="U235" s="645"/>
      <c r="V235" s="645"/>
      <c r="W235" s="645"/>
      <c r="X235" s="645"/>
      <c r="Y235" s="645"/>
      <c r="Z235" s="645"/>
    </row>
    <row r="236" spans="1:26" ht="15.75" customHeight="1" x14ac:dyDescent="0.2">
      <c r="A236" s="645"/>
      <c r="B236" s="645"/>
      <c r="C236" s="645"/>
      <c r="D236" s="645"/>
      <c r="E236" s="645"/>
      <c r="F236" s="645"/>
      <c r="G236" s="645"/>
      <c r="H236" s="645"/>
      <c r="I236" s="645"/>
      <c r="J236" s="645"/>
      <c r="K236" s="645"/>
      <c r="L236" s="645"/>
      <c r="M236" s="645"/>
      <c r="N236" s="645"/>
      <c r="O236" s="645"/>
      <c r="P236" s="645"/>
      <c r="Q236" s="645"/>
      <c r="R236" s="645"/>
      <c r="S236" s="645"/>
      <c r="T236" s="645"/>
      <c r="U236" s="645"/>
      <c r="V236" s="645"/>
      <c r="W236" s="645"/>
      <c r="X236" s="645"/>
      <c r="Y236" s="645"/>
      <c r="Z236" s="645"/>
    </row>
    <row r="237" spans="1:26" ht="15.75" customHeight="1" x14ac:dyDescent="0.2">
      <c r="A237" s="645"/>
      <c r="B237" s="645"/>
      <c r="C237" s="645"/>
      <c r="D237" s="645"/>
      <c r="E237" s="645"/>
      <c r="F237" s="645"/>
      <c r="G237" s="645"/>
      <c r="H237" s="645"/>
      <c r="I237" s="645"/>
      <c r="J237" s="645"/>
      <c r="K237" s="645"/>
      <c r="L237" s="645"/>
      <c r="M237" s="645"/>
      <c r="N237" s="645"/>
      <c r="O237" s="645"/>
      <c r="P237" s="645"/>
      <c r="Q237" s="645"/>
      <c r="R237" s="645"/>
      <c r="S237" s="645"/>
      <c r="T237" s="645"/>
      <c r="U237" s="645"/>
      <c r="V237" s="645"/>
      <c r="W237" s="645"/>
      <c r="X237" s="645"/>
      <c r="Y237" s="645"/>
      <c r="Z237" s="645"/>
    </row>
    <row r="238" spans="1:26" ht="15.75" customHeight="1" x14ac:dyDescent="0.2">
      <c r="A238" s="645"/>
      <c r="B238" s="645"/>
      <c r="C238" s="645"/>
      <c r="D238" s="645"/>
      <c r="E238" s="645"/>
      <c r="F238" s="645"/>
      <c r="G238" s="645"/>
      <c r="H238" s="645"/>
      <c r="I238" s="645"/>
      <c r="J238" s="645"/>
      <c r="K238" s="645"/>
      <c r="L238" s="645"/>
      <c r="M238" s="645"/>
      <c r="N238" s="645"/>
      <c r="O238" s="645"/>
      <c r="P238" s="645"/>
      <c r="Q238" s="645"/>
      <c r="R238" s="645"/>
      <c r="S238" s="645"/>
      <c r="T238" s="645"/>
      <c r="U238" s="645"/>
      <c r="V238" s="645"/>
      <c r="W238" s="645"/>
      <c r="X238" s="645"/>
      <c r="Y238" s="645"/>
      <c r="Z238" s="645"/>
    </row>
    <row r="239" spans="1:26" ht="15.75" customHeight="1" x14ac:dyDescent="0.2">
      <c r="A239" s="645"/>
      <c r="B239" s="645"/>
      <c r="C239" s="645"/>
      <c r="D239" s="645"/>
      <c r="E239" s="645"/>
      <c r="F239" s="645"/>
      <c r="G239" s="645"/>
      <c r="H239" s="645"/>
      <c r="I239" s="645"/>
      <c r="J239" s="645"/>
      <c r="K239" s="645"/>
      <c r="L239" s="645"/>
      <c r="M239" s="645"/>
      <c r="N239" s="645"/>
      <c r="O239" s="645"/>
      <c r="P239" s="645"/>
      <c r="Q239" s="645"/>
      <c r="R239" s="645"/>
      <c r="S239" s="645"/>
      <c r="T239" s="645"/>
      <c r="U239" s="645"/>
      <c r="V239" s="645"/>
      <c r="W239" s="645"/>
      <c r="X239" s="645"/>
      <c r="Y239" s="645"/>
      <c r="Z239" s="645"/>
    </row>
    <row r="240" spans="1:26" ht="15.75" customHeight="1" x14ac:dyDescent="0.2">
      <c r="A240" s="645"/>
      <c r="B240" s="645"/>
      <c r="C240" s="645"/>
      <c r="D240" s="645"/>
      <c r="E240" s="645"/>
      <c r="F240" s="645"/>
      <c r="G240" s="645"/>
      <c r="H240" s="645"/>
      <c r="I240" s="645"/>
      <c r="J240" s="645"/>
      <c r="K240" s="645"/>
      <c r="L240" s="645"/>
      <c r="M240" s="645"/>
      <c r="N240" s="645"/>
      <c r="O240" s="645"/>
      <c r="P240" s="645"/>
      <c r="Q240" s="645"/>
      <c r="R240" s="645"/>
      <c r="S240" s="645"/>
      <c r="T240" s="645"/>
      <c r="U240" s="645"/>
      <c r="V240" s="645"/>
      <c r="W240" s="645"/>
      <c r="X240" s="645"/>
      <c r="Y240" s="645"/>
      <c r="Z240" s="645"/>
    </row>
    <row r="241" spans="1:26" ht="15.75" customHeight="1" x14ac:dyDescent="0.2">
      <c r="A241" s="645"/>
      <c r="B241" s="645"/>
      <c r="C241" s="645"/>
      <c r="D241" s="645"/>
      <c r="E241" s="645"/>
      <c r="F241" s="645"/>
      <c r="G241" s="645"/>
      <c r="H241" s="645"/>
      <c r="I241" s="645"/>
      <c r="J241" s="645"/>
      <c r="K241" s="645"/>
      <c r="L241" s="645"/>
      <c r="M241" s="645"/>
      <c r="N241" s="645"/>
      <c r="O241" s="645"/>
      <c r="P241" s="645"/>
      <c r="Q241" s="645"/>
      <c r="R241" s="645"/>
      <c r="S241" s="645"/>
      <c r="T241" s="645"/>
      <c r="U241" s="645"/>
      <c r="V241" s="645"/>
      <c r="W241" s="645"/>
      <c r="X241" s="645"/>
      <c r="Y241" s="645"/>
      <c r="Z241" s="645"/>
    </row>
    <row r="242" spans="1:26" ht="15.75" customHeight="1" x14ac:dyDescent="0.2">
      <c r="A242" s="645"/>
      <c r="B242" s="645"/>
      <c r="C242" s="645"/>
      <c r="D242" s="645"/>
      <c r="E242" s="645"/>
      <c r="F242" s="645"/>
      <c r="G242" s="645"/>
      <c r="H242" s="645"/>
      <c r="I242" s="645"/>
      <c r="J242" s="645"/>
      <c r="K242" s="645"/>
      <c r="L242" s="645"/>
      <c r="M242" s="645"/>
      <c r="N242" s="645"/>
      <c r="O242" s="645"/>
      <c r="P242" s="645"/>
      <c r="Q242" s="645"/>
      <c r="R242" s="645"/>
      <c r="S242" s="645"/>
      <c r="T242" s="645"/>
      <c r="U242" s="645"/>
      <c r="V242" s="645"/>
      <c r="W242" s="645"/>
      <c r="X242" s="645"/>
      <c r="Y242" s="645"/>
      <c r="Z242" s="645"/>
    </row>
    <row r="243" spans="1:26" ht="15.75" customHeight="1" x14ac:dyDescent="0.2">
      <c r="A243" s="645"/>
      <c r="B243" s="645"/>
      <c r="C243" s="645"/>
      <c r="D243" s="645"/>
      <c r="E243" s="645"/>
      <c r="F243" s="645"/>
      <c r="G243" s="645"/>
      <c r="H243" s="645"/>
      <c r="I243" s="645"/>
      <c r="J243" s="645"/>
      <c r="K243" s="645"/>
      <c r="L243" s="645"/>
      <c r="M243" s="645"/>
      <c r="N243" s="645"/>
      <c r="O243" s="645"/>
      <c r="P243" s="645"/>
      <c r="Q243" s="645"/>
      <c r="R243" s="645"/>
      <c r="S243" s="645"/>
      <c r="T243" s="645"/>
      <c r="U243" s="645"/>
      <c r="V243" s="645"/>
      <c r="W243" s="645"/>
      <c r="X243" s="645"/>
      <c r="Y243" s="645"/>
      <c r="Z243" s="645"/>
    </row>
    <row r="244" spans="1:26" ht="15.75" customHeight="1" x14ac:dyDescent="0.2">
      <c r="A244" s="645"/>
      <c r="B244" s="645"/>
      <c r="C244" s="645"/>
      <c r="D244" s="645"/>
      <c r="E244" s="645"/>
      <c r="F244" s="645"/>
      <c r="G244" s="645"/>
      <c r="H244" s="645"/>
      <c r="I244" s="645"/>
      <c r="J244" s="645"/>
      <c r="K244" s="645"/>
      <c r="L244" s="645"/>
      <c r="M244" s="645"/>
      <c r="N244" s="645"/>
      <c r="O244" s="645"/>
      <c r="P244" s="645"/>
      <c r="Q244" s="645"/>
      <c r="R244" s="645"/>
      <c r="S244" s="645"/>
      <c r="T244" s="645"/>
      <c r="U244" s="645"/>
      <c r="V244" s="645"/>
      <c r="W244" s="645"/>
      <c r="X244" s="645"/>
      <c r="Y244" s="645"/>
      <c r="Z244" s="645"/>
    </row>
    <row r="245" spans="1:26" ht="15.75" customHeight="1" x14ac:dyDescent="0.2">
      <c r="A245" s="645"/>
      <c r="B245" s="645"/>
      <c r="C245" s="645"/>
      <c r="D245" s="645"/>
      <c r="E245" s="645"/>
      <c r="F245" s="645"/>
      <c r="G245" s="645"/>
      <c r="H245" s="645"/>
      <c r="I245" s="645"/>
      <c r="J245" s="645"/>
      <c r="K245" s="645"/>
      <c r="L245" s="645"/>
      <c r="M245" s="645"/>
      <c r="N245" s="645"/>
      <c r="O245" s="645"/>
      <c r="P245" s="645"/>
      <c r="Q245" s="645"/>
      <c r="R245" s="645"/>
      <c r="S245" s="645"/>
      <c r="T245" s="645"/>
      <c r="U245" s="645"/>
      <c r="V245" s="645"/>
      <c r="W245" s="645"/>
      <c r="X245" s="645"/>
      <c r="Y245" s="645"/>
      <c r="Z245" s="645"/>
    </row>
    <row r="246" spans="1:26" ht="15.75" customHeight="1" x14ac:dyDescent="0.2">
      <c r="A246" s="645"/>
      <c r="B246" s="645"/>
      <c r="C246" s="645"/>
      <c r="D246" s="645"/>
      <c r="E246" s="645"/>
      <c r="F246" s="645"/>
      <c r="G246" s="645"/>
      <c r="H246" s="645"/>
      <c r="I246" s="645"/>
      <c r="J246" s="645"/>
      <c r="K246" s="645"/>
      <c r="L246" s="645"/>
      <c r="M246" s="645"/>
      <c r="N246" s="645"/>
      <c r="O246" s="645"/>
      <c r="P246" s="645"/>
      <c r="Q246" s="645"/>
      <c r="R246" s="645"/>
      <c r="S246" s="645"/>
      <c r="T246" s="645"/>
      <c r="U246" s="645"/>
      <c r="V246" s="645"/>
      <c r="W246" s="645"/>
      <c r="X246" s="645"/>
      <c r="Y246" s="645"/>
      <c r="Z246" s="645"/>
    </row>
    <row r="247" spans="1:26" ht="15.75" customHeight="1" x14ac:dyDescent="0.2">
      <c r="A247" s="645"/>
      <c r="B247" s="645"/>
      <c r="C247" s="645"/>
      <c r="D247" s="645"/>
      <c r="E247" s="645"/>
      <c r="F247" s="645"/>
      <c r="G247" s="645"/>
      <c r="H247" s="645"/>
      <c r="I247" s="645"/>
      <c r="J247" s="645"/>
      <c r="K247" s="645"/>
      <c r="L247" s="645"/>
      <c r="M247" s="645"/>
      <c r="N247" s="645"/>
      <c r="O247" s="645"/>
      <c r="P247" s="645"/>
      <c r="Q247" s="645"/>
      <c r="R247" s="645"/>
      <c r="S247" s="645"/>
      <c r="T247" s="645"/>
      <c r="U247" s="645"/>
      <c r="V247" s="645"/>
      <c r="W247" s="645"/>
      <c r="X247" s="645"/>
      <c r="Y247" s="645"/>
      <c r="Z247" s="645"/>
    </row>
    <row r="248" spans="1:26" ht="15.75" customHeight="1" x14ac:dyDescent="0.2">
      <c r="A248" s="645"/>
      <c r="B248" s="645"/>
      <c r="C248" s="645"/>
      <c r="D248" s="645"/>
      <c r="E248" s="645"/>
      <c r="F248" s="645"/>
      <c r="G248" s="645"/>
      <c r="H248" s="645"/>
      <c r="I248" s="645"/>
      <c r="J248" s="645"/>
      <c r="K248" s="645"/>
      <c r="L248" s="645"/>
      <c r="M248" s="645"/>
      <c r="N248" s="645"/>
      <c r="O248" s="645"/>
      <c r="P248" s="645"/>
      <c r="Q248" s="645"/>
      <c r="R248" s="645"/>
      <c r="S248" s="645"/>
      <c r="T248" s="645"/>
      <c r="U248" s="645"/>
      <c r="V248" s="645"/>
      <c r="W248" s="645"/>
      <c r="X248" s="645"/>
      <c r="Y248" s="645"/>
      <c r="Z248" s="645"/>
    </row>
    <row r="249" spans="1:26" ht="15.75" customHeight="1" x14ac:dyDescent="0.2">
      <c r="A249" s="645"/>
      <c r="B249" s="645"/>
      <c r="C249" s="645"/>
      <c r="D249" s="645"/>
      <c r="E249" s="645"/>
      <c r="F249" s="645"/>
      <c r="G249" s="645"/>
      <c r="H249" s="645"/>
      <c r="I249" s="645"/>
      <c r="J249" s="645"/>
      <c r="K249" s="645"/>
      <c r="L249" s="645"/>
      <c r="M249" s="645"/>
      <c r="N249" s="645"/>
      <c r="O249" s="645"/>
      <c r="P249" s="645"/>
      <c r="Q249" s="645"/>
      <c r="R249" s="645"/>
      <c r="S249" s="645"/>
      <c r="T249" s="645"/>
      <c r="U249" s="645"/>
      <c r="V249" s="645"/>
      <c r="W249" s="645"/>
      <c r="X249" s="645"/>
      <c r="Y249" s="645"/>
      <c r="Z249" s="645"/>
    </row>
    <row r="250" spans="1:26" ht="15.75" customHeight="1" x14ac:dyDescent="0.2">
      <c r="A250" s="645"/>
      <c r="B250" s="645"/>
      <c r="C250" s="645"/>
      <c r="D250" s="645"/>
      <c r="E250" s="645"/>
      <c r="F250" s="645"/>
      <c r="G250" s="645"/>
      <c r="H250" s="645"/>
      <c r="I250" s="645"/>
      <c r="J250" s="645"/>
      <c r="K250" s="645"/>
      <c r="L250" s="645"/>
      <c r="M250" s="645"/>
      <c r="N250" s="645"/>
      <c r="O250" s="645"/>
      <c r="P250" s="645"/>
      <c r="Q250" s="645"/>
      <c r="R250" s="645"/>
      <c r="S250" s="645"/>
      <c r="T250" s="645"/>
      <c r="U250" s="645"/>
      <c r="V250" s="645"/>
      <c r="W250" s="645"/>
      <c r="X250" s="645"/>
      <c r="Y250" s="645"/>
      <c r="Z250" s="645"/>
    </row>
    <row r="251" spans="1:26" ht="15.75" customHeight="1" x14ac:dyDescent="0.2">
      <c r="A251" s="645"/>
      <c r="B251" s="645"/>
      <c r="C251" s="645"/>
      <c r="D251" s="645"/>
      <c r="E251" s="645"/>
      <c r="F251" s="645"/>
      <c r="G251" s="645"/>
      <c r="H251" s="645"/>
      <c r="I251" s="645"/>
      <c r="J251" s="645"/>
      <c r="K251" s="645"/>
      <c r="L251" s="645"/>
      <c r="M251" s="645"/>
      <c r="N251" s="645"/>
      <c r="O251" s="645"/>
      <c r="P251" s="645"/>
      <c r="Q251" s="645"/>
      <c r="R251" s="645"/>
      <c r="S251" s="645"/>
      <c r="T251" s="645"/>
      <c r="U251" s="645"/>
      <c r="V251" s="645"/>
      <c r="W251" s="645"/>
      <c r="X251" s="645"/>
      <c r="Y251" s="645"/>
      <c r="Z251" s="645"/>
    </row>
    <row r="252" spans="1:26" ht="15.75" customHeight="1" x14ac:dyDescent="0.2">
      <c r="A252" s="645"/>
      <c r="B252" s="645"/>
      <c r="C252" s="645"/>
      <c r="D252" s="645"/>
      <c r="E252" s="645"/>
      <c r="F252" s="645"/>
      <c r="G252" s="645"/>
      <c r="H252" s="645"/>
      <c r="I252" s="645"/>
      <c r="J252" s="645"/>
      <c r="K252" s="645"/>
      <c r="L252" s="645"/>
      <c r="M252" s="645"/>
      <c r="N252" s="645"/>
      <c r="O252" s="645"/>
      <c r="P252" s="645"/>
      <c r="Q252" s="645"/>
      <c r="R252" s="645"/>
      <c r="S252" s="645"/>
      <c r="T252" s="645"/>
      <c r="U252" s="645"/>
      <c r="V252" s="645"/>
      <c r="W252" s="645"/>
      <c r="X252" s="645"/>
      <c r="Y252" s="645"/>
      <c r="Z252" s="645"/>
    </row>
    <row r="253" spans="1:26" ht="15.75" customHeight="1" x14ac:dyDescent="0.2">
      <c r="A253" s="645"/>
      <c r="B253" s="645"/>
      <c r="C253" s="645"/>
      <c r="D253" s="645"/>
      <c r="E253" s="645"/>
      <c r="F253" s="645"/>
      <c r="G253" s="645"/>
      <c r="H253" s="645"/>
      <c r="I253" s="645"/>
      <c r="J253" s="645"/>
      <c r="K253" s="645"/>
      <c r="L253" s="645"/>
      <c r="M253" s="645"/>
      <c r="N253" s="645"/>
      <c r="O253" s="645"/>
      <c r="P253" s="645"/>
      <c r="Q253" s="645"/>
      <c r="R253" s="645"/>
      <c r="S253" s="645"/>
      <c r="T253" s="645"/>
      <c r="U253" s="645"/>
      <c r="V253" s="645"/>
      <c r="W253" s="645"/>
      <c r="X253" s="645"/>
      <c r="Y253" s="645"/>
      <c r="Z253" s="645"/>
    </row>
    <row r="254" spans="1:26" ht="15.75" customHeight="1" x14ac:dyDescent="0.2">
      <c r="A254" s="645"/>
      <c r="B254" s="645"/>
      <c r="C254" s="645"/>
      <c r="D254" s="645"/>
      <c r="E254" s="645"/>
      <c r="F254" s="645"/>
      <c r="G254" s="645"/>
      <c r="H254" s="645"/>
      <c r="I254" s="645"/>
      <c r="J254" s="645"/>
      <c r="K254" s="645"/>
      <c r="L254" s="645"/>
      <c r="M254" s="645"/>
      <c r="N254" s="645"/>
      <c r="O254" s="645"/>
      <c r="P254" s="645"/>
      <c r="Q254" s="645"/>
      <c r="R254" s="645"/>
      <c r="S254" s="645"/>
      <c r="T254" s="645"/>
      <c r="U254" s="645"/>
      <c r="V254" s="645"/>
      <c r="W254" s="645"/>
      <c r="X254" s="645"/>
      <c r="Y254" s="645"/>
      <c r="Z254" s="645"/>
    </row>
    <row r="255" spans="1:26" ht="15.75" customHeight="1" x14ac:dyDescent="0.2">
      <c r="A255" s="645"/>
      <c r="B255" s="645"/>
      <c r="C255" s="645"/>
      <c r="D255" s="645"/>
      <c r="E255" s="645"/>
      <c r="F255" s="645"/>
      <c r="G255" s="645"/>
      <c r="H255" s="645"/>
      <c r="I255" s="645"/>
      <c r="J255" s="645"/>
      <c r="K255" s="645"/>
      <c r="L255" s="645"/>
      <c r="M255" s="645"/>
      <c r="N255" s="645"/>
      <c r="O255" s="645"/>
      <c r="P255" s="645"/>
      <c r="Q255" s="645"/>
      <c r="R255" s="645"/>
      <c r="S255" s="645"/>
      <c r="T255" s="645"/>
      <c r="U255" s="645"/>
      <c r="V255" s="645"/>
      <c r="W255" s="645"/>
      <c r="X255" s="645"/>
      <c r="Y255" s="645"/>
      <c r="Z255" s="645"/>
    </row>
    <row r="256" spans="1:26" ht="15.75" customHeight="1" x14ac:dyDescent="0.2">
      <c r="A256" s="645"/>
      <c r="B256" s="645"/>
      <c r="C256" s="645"/>
      <c r="D256" s="645"/>
      <c r="E256" s="645"/>
      <c r="F256" s="645"/>
      <c r="G256" s="645"/>
      <c r="H256" s="645"/>
      <c r="I256" s="645"/>
      <c r="J256" s="645"/>
      <c r="K256" s="645"/>
      <c r="L256" s="645"/>
      <c r="M256" s="645"/>
      <c r="N256" s="645"/>
      <c r="O256" s="645"/>
      <c r="P256" s="645"/>
      <c r="Q256" s="645"/>
      <c r="R256" s="645"/>
      <c r="S256" s="645"/>
      <c r="T256" s="645"/>
      <c r="U256" s="645"/>
      <c r="V256" s="645"/>
      <c r="W256" s="645"/>
      <c r="X256" s="645"/>
      <c r="Y256" s="645"/>
      <c r="Z256" s="645"/>
    </row>
    <row r="257" spans="1:26" ht="15.75" customHeight="1" x14ac:dyDescent="0.2">
      <c r="A257" s="645"/>
      <c r="B257" s="645"/>
      <c r="C257" s="645"/>
      <c r="D257" s="645"/>
      <c r="E257" s="645"/>
      <c r="F257" s="645"/>
      <c r="G257" s="645"/>
      <c r="H257" s="645"/>
      <c r="I257" s="645"/>
      <c r="J257" s="645"/>
      <c r="K257" s="645"/>
      <c r="L257" s="645"/>
      <c r="M257" s="645"/>
      <c r="N257" s="645"/>
      <c r="O257" s="645"/>
      <c r="P257" s="645"/>
      <c r="Q257" s="645"/>
      <c r="R257" s="645"/>
      <c r="S257" s="645"/>
      <c r="T257" s="645"/>
      <c r="U257" s="645"/>
      <c r="V257" s="645"/>
      <c r="W257" s="645"/>
      <c r="X257" s="645"/>
      <c r="Y257" s="645"/>
      <c r="Z257" s="645"/>
    </row>
    <row r="258" spans="1:26" ht="15.75" customHeight="1" x14ac:dyDescent="0.2">
      <c r="A258" s="645"/>
      <c r="B258" s="645"/>
      <c r="C258" s="645"/>
      <c r="D258" s="645"/>
      <c r="E258" s="645"/>
      <c r="F258" s="645"/>
      <c r="G258" s="645"/>
      <c r="H258" s="645"/>
      <c r="I258" s="645"/>
      <c r="J258" s="645"/>
      <c r="K258" s="645"/>
      <c r="L258" s="645"/>
      <c r="M258" s="645"/>
      <c r="N258" s="645"/>
      <c r="O258" s="645"/>
      <c r="P258" s="645"/>
      <c r="Q258" s="645"/>
      <c r="R258" s="645"/>
      <c r="S258" s="645"/>
      <c r="T258" s="645"/>
      <c r="U258" s="645"/>
      <c r="V258" s="645"/>
      <c r="W258" s="645"/>
      <c r="X258" s="645"/>
      <c r="Y258" s="645"/>
      <c r="Z258" s="645"/>
    </row>
    <row r="259" spans="1:26" ht="15.75" customHeight="1" x14ac:dyDescent="0.2">
      <c r="A259" s="645"/>
      <c r="B259" s="645"/>
      <c r="C259" s="645"/>
      <c r="D259" s="645"/>
      <c r="E259" s="645"/>
      <c r="F259" s="645"/>
      <c r="G259" s="645"/>
      <c r="H259" s="645"/>
      <c r="I259" s="645"/>
      <c r="J259" s="645"/>
      <c r="K259" s="645"/>
      <c r="L259" s="645"/>
      <c r="M259" s="645"/>
      <c r="N259" s="645"/>
      <c r="O259" s="645"/>
      <c r="P259" s="645"/>
      <c r="Q259" s="645"/>
      <c r="R259" s="645"/>
      <c r="S259" s="645"/>
      <c r="T259" s="645"/>
      <c r="U259" s="645"/>
      <c r="V259" s="645"/>
      <c r="W259" s="645"/>
      <c r="X259" s="645"/>
      <c r="Y259" s="645"/>
      <c r="Z259" s="645"/>
    </row>
    <row r="260" spans="1:26" ht="15.75" customHeight="1" x14ac:dyDescent="0.2">
      <c r="A260" s="645"/>
      <c r="B260" s="645"/>
      <c r="C260" s="645"/>
      <c r="D260" s="645"/>
      <c r="E260" s="645"/>
      <c r="F260" s="645"/>
      <c r="G260" s="645"/>
      <c r="H260" s="645"/>
      <c r="I260" s="645"/>
      <c r="J260" s="645"/>
      <c r="K260" s="645"/>
      <c r="L260" s="645"/>
      <c r="M260" s="645"/>
      <c r="N260" s="645"/>
      <c r="O260" s="645"/>
      <c r="P260" s="645"/>
      <c r="Q260" s="645"/>
      <c r="R260" s="645"/>
      <c r="S260" s="645"/>
      <c r="T260" s="645"/>
      <c r="U260" s="645"/>
      <c r="V260" s="645"/>
      <c r="W260" s="645"/>
      <c r="X260" s="645"/>
      <c r="Y260" s="645"/>
      <c r="Z260" s="645"/>
    </row>
    <row r="261" spans="1:26" ht="15.75" customHeight="1" x14ac:dyDescent="0.2">
      <c r="A261" s="645"/>
      <c r="B261" s="645"/>
      <c r="C261" s="645"/>
      <c r="D261" s="645"/>
      <c r="E261" s="645"/>
      <c r="F261" s="645"/>
      <c r="G261" s="645"/>
      <c r="H261" s="645"/>
      <c r="I261" s="645"/>
      <c r="J261" s="645"/>
      <c r="K261" s="645"/>
      <c r="L261" s="645"/>
      <c r="M261" s="645"/>
      <c r="N261" s="645"/>
      <c r="O261" s="645"/>
      <c r="P261" s="645"/>
      <c r="Q261" s="645"/>
      <c r="R261" s="645"/>
      <c r="S261" s="645"/>
      <c r="T261" s="645"/>
      <c r="U261" s="645"/>
      <c r="V261" s="645"/>
      <c r="W261" s="645"/>
      <c r="X261" s="645"/>
      <c r="Y261" s="645"/>
      <c r="Z261" s="645"/>
    </row>
    <row r="262" spans="1:26" ht="15.75" customHeight="1" x14ac:dyDescent="0.2">
      <c r="A262" s="645"/>
      <c r="B262" s="645"/>
      <c r="C262" s="645"/>
      <c r="D262" s="645"/>
      <c r="E262" s="645"/>
      <c r="F262" s="645"/>
      <c r="G262" s="645"/>
      <c r="H262" s="645"/>
      <c r="I262" s="645"/>
      <c r="J262" s="645"/>
      <c r="K262" s="645"/>
      <c r="L262" s="645"/>
      <c r="M262" s="645"/>
      <c r="N262" s="645"/>
      <c r="O262" s="645"/>
      <c r="P262" s="645"/>
      <c r="Q262" s="645"/>
      <c r="R262" s="645"/>
      <c r="S262" s="645"/>
      <c r="T262" s="645"/>
      <c r="U262" s="645"/>
      <c r="V262" s="645"/>
      <c r="W262" s="645"/>
      <c r="X262" s="645"/>
      <c r="Y262" s="645"/>
      <c r="Z262" s="645"/>
    </row>
    <row r="263" spans="1:26" ht="15.75" customHeight="1" x14ac:dyDescent="0.2">
      <c r="A263" s="645"/>
      <c r="B263" s="645"/>
      <c r="C263" s="645"/>
      <c r="D263" s="645"/>
      <c r="E263" s="645"/>
      <c r="F263" s="645"/>
      <c r="G263" s="645"/>
      <c r="H263" s="645"/>
      <c r="I263" s="645"/>
      <c r="J263" s="645"/>
      <c r="K263" s="645"/>
      <c r="L263" s="645"/>
      <c r="M263" s="645"/>
      <c r="N263" s="645"/>
      <c r="O263" s="645"/>
      <c r="P263" s="645"/>
      <c r="Q263" s="645"/>
      <c r="R263" s="645"/>
      <c r="S263" s="645"/>
      <c r="T263" s="645"/>
      <c r="U263" s="645"/>
      <c r="V263" s="645"/>
      <c r="W263" s="645"/>
      <c r="X263" s="645"/>
      <c r="Y263" s="645"/>
      <c r="Z263" s="645"/>
    </row>
    <row r="264" spans="1:26" ht="15.75" customHeight="1" x14ac:dyDescent="0.2">
      <c r="A264" s="645"/>
      <c r="B264" s="645"/>
      <c r="C264" s="645"/>
      <c r="D264" s="645"/>
      <c r="E264" s="645"/>
      <c r="F264" s="645"/>
      <c r="G264" s="645"/>
      <c r="H264" s="645"/>
      <c r="I264" s="645"/>
      <c r="J264" s="645"/>
      <c r="K264" s="645"/>
      <c r="L264" s="645"/>
      <c r="M264" s="645"/>
      <c r="N264" s="645"/>
      <c r="O264" s="645"/>
      <c r="P264" s="645"/>
      <c r="Q264" s="645"/>
      <c r="R264" s="645"/>
      <c r="S264" s="645"/>
      <c r="T264" s="645"/>
      <c r="U264" s="645"/>
      <c r="V264" s="645"/>
      <c r="W264" s="645"/>
      <c r="X264" s="645"/>
      <c r="Y264" s="645"/>
      <c r="Z264" s="645"/>
    </row>
    <row r="265" spans="1:26" ht="15.75" customHeight="1" x14ac:dyDescent="0.2">
      <c r="A265" s="645"/>
      <c r="B265" s="645"/>
      <c r="C265" s="645"/>
      <c r="D265" s="645"/>
      <c r="E265" s="645"/>
      <c r="F265" s="645"/>
      <c r="G265" s="645"/>
      <c r="H265" s="645"/>
      <c r="I265" s="645"/>
      <c r="J265" s="645"/>
      <c r="K265" s="645"/>
      <c r="L265" s="645"/>
      <c r="M265" s="645"/>
      <c r="N265" s="645"/>
      <c r="O265" s="645"/>
      <c r="P265" s="645"/>
      <c r="Q265" s="645"/>
      <c r="R265" s="645"/>
      <c r="S265" s="645"/>
      <c r="T265" s="645"/>
      <c r="U265" s="645"/>
      <c r="V265" s="645"/>
      <c r="W265" s="645"/>
      <c r="X265" s="645"/>
      <c r="Y265" s="645"/>
      <c r="Z265" s="645"/>
    </row>
    <row r="266" spans="1:26" ht="15.75" customHeight="1" x14ac:dyDescent="0.2">
      <c r="A266" s="645"/>
      <c r="B266" s="645"/>
      <c r="C266" s="645"/>
      <c r="D266" s="645"/>
      <c r="E266" s="645"/>
      <c r="F266" s="645"/>
      <c r="G266" s="645"/>
      <c r="H266" s="645"/>
      <c r="I266" s="645"/>
      <c r="J266" s="645"/>
      <c r="K266" s="645"/>
      <c r="L266" s="645"/>
      <c r="M266" s="645"/>
      <c r="N266" s="645"/>
      <c r="O266" s="645"/>
      <c r="P266" s="645"/>
      <c r="Q266" s="645"/>
      <c r="R266" s="645"/>
      <c r="S266" s="645"/>
      <c r="T266" s="645"/>
      <c r="U266" s="645"/>
      <c r="V266" s="645"/>
      <c r="W266" s="645"/>
      <c r="X266" s="645"/>
      <c r="Y266" s="645"/>
      <c r="Z266" s="645"/>
    </row>
    <row r="267" spans="1:26" ht="15.75" customHeight="1" x14ac:dyDescent="0.2">
      <c r="A267" s="645"/>
      <c r="B267" s="645"/>
      <c r="C267" s="645"/>
      <c r="D267" s="645"/>
      <c r="E267" s="645"/>
      <c r="F267" s="645"/>
      <c r="G267" s="645"/>
      <c r="H267" s="645"/>
      <c r="I267" s="645"/>
      <c r="J267" s="645"/>
      <c r="K267" s="645"/>
      <c r="L267" s="645"/>
      <c r="M267" s="645"/>
      <c r="N267" s="645"/>
      <c r="O267" s="645"/>
      <c r="P267" s="645"/>
      <c r="Q267" s="645"/>
      <c r="R267" s="645"/>
      <c r="S267" s="645"/>
      <c r="T267" s="645"/>
      <c r="U267" s="645"/>
      <c r="V267" s="645"/>
      <c r="W267" s="645"/>
      <c r="X267" s="645"/>
      <c r="Y267" s="645"/>
      <c r="Z267" s="645"/>
    </row>
    <row r="268" spans="1:26" ht="15.75" customHeight="1" x14ac:dyDescent="0.2">
      <c r="A268" s="645"/>
      <c r="B268" s="645"/>
      <c r="C268" s="645"/>
      <c r="D268" s="645"/>
      <c r="E268" s="645"/>
      <c r="F268" s="645"/>
      <c r="G268" s="645"/>
      <c r="H268" s="645"/>
      <c r="I268" s="645"/>
      <c r="J268" s="645"/>
      <c r="K268" s="645"/>
      <c r="L268" s="645"/>
      <c r="M268" s="645"/>
      <c r="N268" s="645"/>
      <c r="O268" s="645"/>
      <c r="P268" s="645"/>
      <c r="Q268" s="645"/>
      <c r="R268" s="645"/>
      <c r="S268" s="645"/>
      <c r="T268" s="645"/>
      <c r="U268" s="645"/>
      <c r="V268" s="645"/>
      <c r="W268" s="645"/>
      <c r="X268" s="645"/>
      <c r="Y268" s="645"/>
      <c r="Z268" s="645"/>
    </row>
    <row r="269" spans="1:26" ht="15.75" customHeight="1" x14ac:dyDescent="0.2">
      <c r="A269" s="645"/>
      <c r="B269" s="645"/>
      <c r="C269" s="645"/>
      <c r="D269" s="645"/>
      <c r="E269" s="645"/>
      <c r="F269" s="645"/>
      <c r="G269" s="645"/>
      <c r="H269" s="645"/>
      <c r="I269" s="645"/>
      <c r="J269" s="645"/>
      <c r="K269" s="645"/>
      <c r="L269" s="645"/>
      <c r="M269" s="645"/>
      <c r="N269" s="645"/>
      <c r="O269" s="645"/>
      <c r="P269" s="645"/>
      <c r="Q269" s="645"/>
      <c r="R269" s="645"/>
      <c r="S269" s="645"/>
      <c r="T269" s="645"/>
      <c r="U269" s="645"/>
      <c r="V269" s="645"/>
      <c r="W269" s="645"/>
      <c r="X269" s="645"/>
      <c r="Y269" s="645"/>
      <c r="Z269" s="645"/>
    </row>
    <row r="270" spans="1:26" ht="15.75" customHeight="1" x14ac:dyDescent="0.2">
      <c r="A270" s="645"/>
      <c r="B270" s="645"/>
      <c r="C270" s="645"/>
      <c r="D270" s="645"/>
      <c r="E270" s="645"/>
      <c r="F270" s="645"/>
      <c r="G270" s="645"/>
      <c r="H270" s="645"/>
      <c r="I270" s="645"/>
      <c r="J270" s="645"/>
      <c r="K270" s="645"/>
      <c r="L270" s="645"/>
      <c r="M270" s="645"/>
      <c r="N270" s="645"/>
      <c r="O270" s="645"/>
      <c r="P270" s="645"/>
      <c r="Q270" s="645"/>
      <c r="R270" s="645"/>
      <c r="S270" s="645"/>
      <c r="T270" s="645"/>
      <c r="U270" s="645"/>
      <c r="V270" s="645"/>
      <c r="W270" s="645"/>
      <c r="X270" s="645"/>
      <c r="Y270" s="645"/>
      <c r="Z270" s="645"/>
    </row>
    <row r="271" spans="1:26" ht="15.75" customHeight="1" x14ac:dyDescent="0.2">
      <c r="A271" s="645"/>
      <c r="B271" s="645"/>
      <c r="C271" s="645"/>
      <c r="D271" s="645"/>
      <c r="E271" s="645"/>
      <c r="F271" s="645"/>
      <c r="G271" s="645"/>
      <c r="H271" s="645"/>
      <c r="I271" s="645"/>
      <c r="J271" s="645"/>
      <c r="K271" s="645"/>
      <c r="L271" s="645"/>
      <c r="M271" s="645"/>
      <c r="N271" s="645"/>
      <c r="O271" s="645"/>
      <c r="P271" s="645"/>
      <c r="Q271" s="645"/>
      <c r="R271" s="645"/>
      <c r="S271" s="645"/>
      <c r="T271" s="645"/>
      <c r="U271" s="645"/>
      <c r="V271" s="645"/>
      <c r="W271" s="645"/>
      <c r="X271" s="645"/>
      <c r="Y271" s="645"/>
      <c r="Z271" s="645"/>
    </row>
    <row r="272" spans="1:26" ht="15.75" customHeight="1" x14ac:dyDescent="0.2">
      <c r="A272" s="645"/>
      <c r="B272" s="645"/>
      <c r="C272" s="645"/>
      <c r="D272" s="645"/>
      <c r="E272" s="645"/>
      <c r="F272" s="645"/>
      <c r="G272" s="645"/>
      <c r="H272" s="645"/>
      <c r="I272" s="645"/>
      <c r="J272" s="645"/>
      <c r="K272" s="645"/>
      <c r="L272" s="645"/>
      <c r="M272" s="645"/>
      <c r="N272" s="645"/>
      <c r="O272" s="645"/>
      <c r="P272" s="645"/>
      <c r="Q272" s="645"/>
      <c r="R272" s="645"/>
      <c r="S272" s="645"/>
      <c r="T272" s="645"/>
      <c r="U272" s="645"/>
      <c r="V272" s="645"/>
      <c r="W272" s="645"/>
      <c r="X272" s="645"/>
      <c r="Y272" s="645"/>
      <c r="Z272" s="645"/>
    </row>
    <row r="273" spans="1:26" ht="15.75" customHeight="1" x14ac:dyDescent="0.2">
      <c r="A273" s="645"/>
      <c r="B273" s="645"/>
      <c r="C273" s="645"/>
      <c r="D273" s="645"/>
      <c r="E273" s="645"/>
      <c r="F273" s="645"/>
      <c r="G273" s="645"/>
      <c r="H273" s="645"/>
      <c r="I273" s="645"/>
      <c r="J273" s="645"/>
      <c r="K273" s="645"/>
      <c r="L273" s="645"/>
      <c r="M273" s="645"/>
      <c r="N273" s="645"/>
      <c r="O273" s="645"/>
      <c r="P273" s="645"/>
      <c r="Q273" s="645"/>
      <c r="R273" s="645"/>
      <c r="S273" s="645"/>
      <c r="T273" s="645"/>
      <c r="U273" s="645"/>
      <c r="V273" s="645"/>
      <c r="W273" s="645"/>
      <c r="X273" s="645"/>
      <c r="Y273" s="645"/>
      <c r="Z273" s="645"/>
    </row>
    <row r="274" spans="1:26" ht="15.75" customHeight="1" x14ac:dyDescent="0.2">
      <c r="A274" s="645"/>
      <c r="B274" s="645"/>
      <c r="C274" s="645"/>
      <c r="D274" s="645"/>
      <c r="E274" s="645"/>
      <c r="F274" s="645"/>
      <c r="G274" s="645"/>
      <c r="H274" s="645"/>
      <c r="I274" s="645"/>
      <c r="J274" s="645"/>
      <c r="K274" s="645"/>
      <c r="L274" s="645"/>
      <c r="M274" s="645"/>
      <c r="N274" s="645"/>
      <c r="O274" s="645"/>
      <c r="P274" s="645"/>
      <c r="Q274" s="645"/>
      <c r="R274" s="645"/>
      <c r="S274" s="645"/>
      <c r="T274" s="645"/>
      <c r="U274" s="645"/>
      <c r="V274" s="645"/>
      <c r="W274" s="645"/>
      <c r="X274" s="645"/>
      <c r="Y274" s="645"/>
      <c r="Z274" s="645"/>
    </row>
    <row r="275" spans="1:26" ht="15.75" customHeight="1" x14ac:dyDescent="0.2">
      <c r="A275" s="645"/>
      <c r="B275" s="645"/>
      <c r="C275" s="645"/>
      <c r="D275" s="645"/>
      <c r="E275" s="645"/>
      <c r="F275" s="645"/>
      <c r="G275" s="645"/>
      <c r="H275" s="645"/>
      <c r="I275" s="645"/>
      <c r="J275" s="645"/>
      <c r="K275" s="645"/>
      <c r="L275" s="645"/>
      <c r="M275" s="645"/>
      <c r="N275" s="645"/>
      <c r="O275" s="645"/>
      <c r="P275" s="645"/>
      <c r="Q275" s="645"/>
      <c r="R275" s="645"/>
      <c r="S275" s="645"/>
      <c r="T275" s="645"/>
      <c r="U275" s="645"/>
      <c r="V275" s="645"/>
      <c r="W275" s="645"/>
      <c r="X275" s="645"/>
      <c r="Y275" s="645"/>
      <c r="Z275" s="645"/>
    </row>
    <row r="276" spans="1:26" ht="15.75" customHeight="1" x14ac:dyDescent="0.2">
      <c r="A276" s="645"/>
      <c r="B276" s="645"/>
      <c r="C276" s="645"/>
      <c r="D276" s="645"/>
      <c r="E276" s="645"/>
      <c r="F276" s="645"/>
      <c r="G276" s="645"/>
      <c r="H276" s="645"/>
      <c r="I276" s="645"/>
      <c r="J276" s="645"/>
      <c r="K276" s="645"/>
      <c r="L276" s="645"/>
      <c r="M276" s="645"/>
      <c r="N276" s="645"/>
      <c r="O276" s="645"/>
      <c r="P276" s="645"/>
      <c r="Q276" s="645"/>
      <c r="R276" s="645"/>
      <c r="S276" s="645"/>
      <c r="T276" s="645"/>
      <c r="U276" s="645"/>
      <c r="V276" s="645"/>
      <c r="W276" s="645"/>
      <c r="X276" s="645"/>
      <c r="Y276" s="645"/>
      <c r="Z276" s="645"/>
    </row>
    <row r="277" spans="1:26" ht="15.75" customHeight="1" x14ac:dyDescent="0.2">
      <c r="A277" s="645"/>
      <c r="B277" s="645"/>
      <c r="C277" s="645"/>
      <c r="D277" s="645"/>
      <c r="E277" s="645"/>
      <c r="F277" s="645"/>
      <c r="G277" s="645"/>
      <c r="H277" s="645"/>
      <c r="I277" s="645"/>
      <c r="J277" s="645"/>
      <c r="K277" s="645"/>
      <c r="L277" s="645"/>
      <c r="M277" s="645"/>
      <c r="N277" s="645"/>
      <c r="O277" s="645"/>
      <c r="P277" s="645"/>
      <c r="Q277" s="645"/>
      <c r="R277" s="645"/>
      <c r="S277" s="645"/>
      <c r="T277" s="645"/>
      <c r="U277" s="645"/>
      <c r="V277" s="645"/>
      <c r="W277" s="645"/>
      <c r="X277" s="645"/>
      <c r="Y277" s="645"/>
      <c r="Z277" s="645"/>
    </row>
    <row r="278" spans="1:26" ht="15.75" customHeight="1" x14ac:dyDescent="0.2">
      <c r="A278" s="645"/>
      <c r="B278" s="645"/>
      <c r="C278" s="645"/>
      <c r="D278" s="645"/>
      <c r="E278" s="645"/>
      <c r="F278" s="645"/>
      <c r="G278" s="645"/>
      <c r="H278" s="645"/>
      <c r="I278" s="645"/>
      <c r="J278" s="645"/>
      <c r="K278" s="645"/>
      <c r="L278" s="645"/>
      <c r="M278" s="645"/>
      <c r="N278" s="645"/>
      <c r="O278" s="645"/>
      <c r="P278" s="645"/>
      <c r="Q278" s="645"/>
      <c r="R278" s="645"/>
      <c r="S278" s="645"/>
      <c r="T278" s="645"/>
      <c r="U278" s="645"/>
      <c r="V278" s="645"/>
      <c r="W278" s="645"/>
      <c r="X278" s="645"/>
      <c r="Y278" s="645"/>
      <c r="Z278" s="645"/>
    </row>
    <row r="279" spans="1:26" ht="15.75" customHeight="1" x14ac:dyDescent="0.2">
      <c r="A279" s="645"/>
      <c r="B279" s="645"/>
      <c r="C279" s="645"/>
      <c r="D279" s="645"/>
      <c r="E279" s="645"/>
      <c r="F279" s="645"/>
      <c r="G279" s="645"/>
      <c r="H279" s="645"/>
      <c r="I279" s="645"/>
      <c r="J279" s="645"/>
      <c r="K279" s="645"/>
      <c r="L279" s="645"/>
      <c r="M279" s="645"/>
      <c r="N279" s="645"/>
      <c r="O279" s="645"/>
      <c r="P279" s="645"/>
      <c r="Q279" s="645"/>
      <c r="R279" s="645"/>
      <c r="S279" s="645"/>
      <c r="T279" s="645"/>
      <c r="U279" s="645"/>
      <c r="V279" s="645"/>
      <c r="W279" s="645"/>
      <c r="X279" s="645"/>
      <c r="Y279" s="645"/>
      <c r="Z279" s="645"/>
    </row>
    <row r="280" spans="1:26" ht="15.75" customHeight="1" x14ac:dyDescent="0.2">
      <c r="A280" s="645"/>
      <c r="B280" s="645"/>
      <c r="C280" s="645"/>
      <c r="D280" s="645"/>
      <c r="E280" s="645"/>
      <c r="F280" s="645"/>
      <c r="G280" s="645"/>
      <c r="H280" s="645"/>
      <c r="I280" s="645"/>
      <c r="J280" s="645"/>
      <c r="K280" s="645"/>
      <c r="L280" s="645"/>
      <c r="M280" s="645"/>
      <c r="N280" s="645"/>
      <c r="O280" s="645"/>
      <c r="P280" s="645"/>
      <c r="Q280" s="645"/>
      <c r="R280" s="645"/>
      <c r="S280" s="645"/>
      <c r="T280" s="645"/>
      <c r="U280" s="645"/>
      <c r="V280" s="645"/>
      <c r="W280" s="645"/>
      <c r="X280" s="645"/>
      <c r="Y280" s="645"/>
      <c r="Z280" s="645"/>
    </row>
    <row r="281" spans="1:26" ht="15.75" customHeight="1" x14ac:dyDescent="0.2">
      <c r="A281" s="645"/>
      <c r="B281" s="645"/>
      <c r="C281" s="645"/>
      <c r="D281" s="645"/>
      <c r="E281" s="645"/>
      <c r="F281" s="645"/>
      <c r="G281" s="645"/>
      <c r="H281" s="645"/>
      <c r="I281" s="645"/>
      <c r="J281" s="645"/>
      <c r="K281" s="645"/>
      <c r="L281" s="645"/>
      <c r="M281" s="645"/>
      <c r="N281" s="645"/>
      <c r="O281" s="645"/>
      <c r="P281" s="645"/>
      <c r="Q281" s="645"/>
      <c r="R281" s="645"/>
      <c r="S281" s="645"/>
      <c r="T281" s="645"/>
      <c r="U281" s="645"/>
      <c r="V281" s="645"/>
      <c r="W281" s="645"/>
      <c r="X281" s="645"/>
      <c r="Y281" s="645"/>
      <c r="Z281" s="645"/>
    </row>
    <row r="282" spans="1:26" ht="15.75" customHeight="1" x14ac:dyDescent="0.2">
      <c r="A282" s="645"/>
      <c r="B282" s="645"/>
      <c r="C282" s="645"/>
      <c r="D282" s="645"/>
      <c r="E282" s="645"/>
      <c r="F282" s="645"/>
      <c r="G282" s="645"/>
      <c r="H282" s="645"/>
      <c r="I282" s="645"/>
      <c r="J282" s="645"/>
      <c r="K282" s="645"/>
      <c r="L282" s="645"/>
      <c r="M282" s="645"/>
      <c r="N282" s="645"/>
      <c r="O282" s="645"/>
      <c r="P282" s="645"/>
      <c r="Q282" s="645"/>
      <c r="R282" s="645"/>
      <c r="S282" s="645"/>
      <c r="T282" s="645"/>
      <c r="U282" s="645"/>
      <c r="V282" s="645"/>
      <c r="W282" s="645"/>
      <c r="X282" s="645"/>
      <c r="Y282" s="645"/>
      <c r="Z282" s="645"/>
    </row>
    <row r="283" spans="1:26" ht="15.75" customHeight="1" x14ac:dyDescent="0.2">
      <c r="A283" s="645"/>
      <c r="B283" s="645"/>
      <c r="C283" s="645"/>
      <c r="D283" s="645"/>
      <c r="E283" s="645"/>
      <c r="F283" s="645"/>
      <c r="G283" s="645"/>
      <c r="H283" s="645"/>
      <c r="I283" s="645"/>
      <c r="J283" s="645"/>
      <c r="K283" s="645"/>
      <c r="L283" s="645"/>
      <c r="M283" s="645"/>
      <c r="N283" s="645"/>
      <c r="O283" s="645"/>
      <c r="P283" s="645"/>
      <c r="Q283" s="645"/>
      <c r="R283" s="645"/>
      <c r="S283" s="645"/>
      <c r="T283" s="645"/>
      <c r="U283" s="645"/>
      <c r="V283" s="645"/>
      <c r="W283" s="645"/>
      <c r="X283" s="645"/>
      <c r="Y283" s="645"/>
      <c r="Z283" s="645"/>
    </row>
    <row r="284" spans="1:26" ht="15.75" customHeight="1" x14ac:dyDescent="0.2">
      <c r="A284" s="645"/>
      <c r="B284" s="645"/>
      <c r="C284" s="645"/>
      <c r="D284" s="645"/>
      <c r="E284" s="645"/>
      <c r="F284" s="645"/>
      <c r="G284" s="645"/>
      <c r="H284" s="645"/>
      <c r="I284" s="645"/>
      <c r="J284" s="645"/>
      <c r="K284" s="645"/>
      <c r="L284" s="645"/>
      <c r="M284" s="645"/>
      <c r="N284" s="645"/>
      <c r="O284" s="645"/>
      <c r="P284" s="645"/>
      <c r="Q284" s="645"/>
      <c r="R284" s="645"/>
      <c r="S284" s="645"/>
      <c r="T284" s="645"/>
      <c r="U284" s="645"/>
      <c r="V284" s="645"/>
      <c r="W284" s="645"/>
      <c r="X284" s="645"/>
      <c r="Y284" s="645"/>
      <c r="Z284" s="645"/>
    </row>
    <row r="285" spans="1:26" ht="15.75" customHeight="1" x14ac:dyDescent="0.2">
      <c r="A285" s="645"/>
      <c r="B285" s="645"/>
      <c r="C285" s="645"/>
      <c r="D285" s="645"/>
      <c r="E285" s="645"/>
      <c r="F285" s="645"/>
      <c r="G285" s="645"/>
      <c r="H285" s="645"/>
      <c r="I285" s="645"/>
      <c r="J285" s="645"/>
      <c r="K285" s="645"/>
      <c r="L285" s="645"/>
      <c r="M285" s="645"/>
      <c r="N285" s="645"/>
      <c r="O285" s="645"/>
      <c r="P285" s="645"/>
      <c r="Q285" s="645"/>
      <c r="R285" s="645"/>
      <c r="S285" s="645"/>
      <c r="T285" s="645"/>
      <c r="U285" s="645"/>
      <c r="V285" s="645"/>
      <c r="W285" s="645"/>
      <c r="X285" s="645"/>
      <c r="Y285" s="645"/>
      <c r="Z285" s="645"/>
    </row>
    <row r="286" spans="1:26" ht="15.75" customHeight="1" x14ac:dyDescent="0.2">
      <c r="A286" s="645"/>
      <c r="B286" s="645"/>
      <c r="C286" s="645"/>
      <c r="D286" s="645"/>
      <c r="E286" s="645"/>
      <c r="F286" s="645"/>
      <c r="G286" s="645"/>
      <c r="H286" s="645"/>
      <c r="I286" s="645"/>
      <c r="J286" s="645"/>
      <c r="K286" s="645"/>
      <c r="L286" s="645"/>
      <c r="M286" s="645"/>
      <c r="N286" s="645"/>
      <c r="O286" s="645"/>
      <c r="P286" s="645"/>
      <c r="Q286" s="645"/>
      <c r="R286" s="645"/>
      <c r="S286" s="645"/>
      <c r="T286" s="645"/>
      <c r="U286" s="645"/>
      <c r="V286" s="645"/>
      <c r="W286" s="645"/>
      <c r="X286" s="645"/>
      <c r="Y286" s="645"/>
      <c r="Z286" s="645"/>
    </row>
    <row r="287" spans="1:26" ht="15.75" customHeight="1" x14ac:dyDescent="0.2">
      <c r="A287" s="645"/>
      <c r="B287" s="645"/>
      <c r="C287" s="645"/>
      <c r="D287" s="645"/>
      <c r="E287" s="645"/>
      <c r="F287" s="645"/>
      <c r="G287" s="645"/>
      <c r="H287" s="645"/>
      <c r="I287" s="645"/>
      <c r="J287" s="645"/>
      <c r="K287" s="645"/>
      <c r="L287" s="645"/>
      <c r="M287" s="645"/>
      <c r="N287" s="645"/>
      <c r="O287" s="645"/>
      <c r="P287" s="645"/>
      <c r="Q287" s="645"/>
      <c r="R287" s="645"/>
      <c r="S287" s="645"/>
      <c r="T287" s="645"/>
      <c r="U287" s="645"/>
      <c r="V287" s="645"/>
      <c r="W287" s="645"/>
      <c r="X287" s="645"/>
      <c r="Y287" s="645"/>
      <c r="Z287" s="645"/>
    </row>
    <row r="288" spans="1:26" ht="15.75" customHeight="1" x14ac:dyDescent="0.2">
      <c r="A288" s="645"/>
      <c r="B288" s="645"/>
      <c r="C288" s="645"/>
      <c r="D288" s="645"/>
      <c r="E288" s="645"/>
      <c r="F288" s="645"/>
      <c r="G288" s="645"/>
      <c r="H288" s="645"/>
      <c r="I288" s="645"/>
      <c r="J288" s="645"/>
      <c r="K288" s="645"/>
      <c r="L288" s="645"/>
      <c r="M288" s="645"/>
      <c r="N288" s="645"/>
      <c r="O288" s="645"/>
      <c r="P288" s="645"/>
      <c r="Q288" s="645"/>
      <c r="R288" s="645"/>
      <c r="S288" s="645"/>
      <c r="T288" s="645"/>
      <c r="U288" s="645"/>
      <c r="V288" s="645"/>
      <c r="W288" s="645"/>
      <c r="X288" s="645"/>
      <c r="Y288" s="645"/>
      <c r="Z288" s="645"/>
    </row>
    <row r="289" spans="1:26" ht="15.75" customHeight="1" x14ac:dyDescent="0.2">
      <c r="A289" s="645"/>
      <c r="B289" s="645"/>
      <c r="C289" s="645"/>
      <c r="D289" s="645"/>
      <c r="E289" s="645"/>
      <c r="F289" s="645"/>
      <c r="G289" s="645"/>
      <c r="H289" s="645"/>
      <c r="I289" s="645"/>
      <c r="J289" s="645"/>
      <c r="K289" s="645"/>
      <c r="L289" s="645"/>
      <c r="M289" s="645"/>
      <c r="N289" s="645"/>
      <c r="O289" s="645"/>
      <c r="P289" s="645"/>
      <c r="Q289" s="645"/>
      <c r="R289" s="645"/>
      <c r="S289" s="645"/>
      <c r="T289" s="645"/>
      <c r="U289" s="645"/>
      <c r="V289" s="645"/>
      <c r="W289" s="645"/>
      <c r="X289" s="645"/>
      <c r="Y289" s="645"/>
      <c r="Z289" s="645"/>
    </row>
    <row r="290" spans="1:26" ht="15.75" customHeight="1" x14ac:dyDescent="0.2">
      <c r="A290" s="645"/>
      <c r="B290" s="645"/>
      <c r="C290" s="645"/>
      <c r="D290" s="645"/>
      <c r="E290" s="645"/>
      <c r="F290" s="645"/>
      <c r="G290" s="645"/>
      <c r="H290" s="645"/>
      <c r="I290" s="645"/>
      <c r="J290" s="645"/>
      <c r="K290" s="645"/>
      <c r="L290" s="645"/>
      <c r="M290" s="645"/>
      <c r="N290" s="645"/>
      <c r="O290" s="645"/>
      <c r="P290" s="645"/>
      <c r="Q290" s="645"/>
      <c r="R290" s="645"/>
      <c r="S290" s="645"/>
      <c r="T290" s="645"/>
      <c r="U290" s="645"/>
      <c r="V290" s="645"/>
      <c r="W290" s="645"/>
      <c r="X290" s="645"/>
      <c r="Y290" s="645"/>
      <c r="Z290" s="645"/>
    </row>
    <row r="291" spans="1:26" ht="15.75" customHeight="1" x14ac:dyDescent="0.2">
      <c r="A291" s="645"/>
      <c r="B291" s="645"/>
      <c r="C291" s="645"/>
      <c r="D291" s="645"/>
      <c r="E291" s="645"/>
      <c r="F291" s="645"/>
      <c r="G291" s="645"/>
      <c r="H291" s="645"/>
      <c r="I291" s="645"/>
      <c r="J291" s="645"/>
      <c r="K291" s="645"/>
      <c r="L291" s="645"/>
      <c r="M291" s="645"/>
      <c r="N291" s="645"/>
      <c r="O291" s="645"/>
      <c r="P291" s="645"/>
      <c r="Q291" s="645"/>
      <c r="R291" s="645"/>
      <c r="S291" s="645"/>
      <c r="T291" s="645"/>
      <c r="U291" s="645"/>
      <c r="V291" s="645"/>
      <c r="W291" s="645"/>
      <c r="X291" s="645"/>
      <c r="Y291" s="645"/>
      <c r="Z291" s="645"/>
    </row>
    <row r="292" spans="1:26" ht="15.75" customHeight="1" x14ac:dyDescent="0.2">
      <c r="A292" s="645"/>
      <c r="B292" s="645"/>
      <c r="C292" s="645"/>
      <c r="D292" s="645"/>
      <c r="E292" s="645"/>
      <c r="F292" s="645"/>
      <c r="G292" s="645"/>
      <c r="H292" s="645"/>
      <c r="I292" s="645"/>
      <c r="J292" s="645"/>
      <c r="K292" s="645"/>
      <c r="L292" s="645"/>
      <c r="M292" s="645"/>
      <c r="N292" s="645"/>
      <c r="O292" s="645"/>
      <c r="P292" s="645"/>
      <c r="Q292" s="645"/>
      <c r="R292" s="645"/>
      <c r="S292" s="645"/>
      <c r="T292" s="645"/>
      <c r="U292" s="645"/>
      <c r="V292" s="645"/>
      <c r="W292" s="645"/>
      <c r="X292" s="645"/>
      <c r="Y292" s="645"/>
      <c r="Z292" s="645"/>
    </row>
    <row r="293" spans="1:26" ht="15.75" customHeight="1" x14ac:dyDescent="0.2">
      <c r="A293" s="645"/>
      <c r="B293" s="645"/>
      <c r="C293" s="645"/>
      <c r="D293" s="645"/>
      <c r="E293" s="645"/>
      <c r="F293" s="645"/>
      <c r="G293" s="645"/>
      <c r="H293" s="645"/>
      <c r="I293" s="645"/>
      <c r="J293" s="645"/>
      <c r="K293" s="645"/>
      <c r="L293" s="645"/>
      <c r="M293" s="645"/>
      <c r="N293" s="645"/>
      <c r="O293" s="645"/>
      <c r="P293" s="645"/>
      <c r="Q293" s="645"/>
      <c r="R293" s="645"/>
      <c r="S293" s="645"/>
      <c r="T293" s="645"/>
      <c r="U293" s="645"/>
      <c r="V293" s="645"/>
      <c r="W293" s="645"/>
      <c r="X293" s="645"/>
      <c r="Y293" s="645"/>
      <c r="Z293" s="645"/>
    </row>
    <row r="294" spans="1:26" ht="15.75" customHeight="1" x14ac:dyDescent="0.2">
      <c r="A294" s="645"/>
      <c r="B294" s="645"/>
      <c r="C294" s="645"/>
      <c r="D294" s="645"/>
      <c r="E294" s="645"/>
      <c r="F294" s="645"/>
      <c r="G294" s="645"/>
      <c r="H294" s="645"/>
      <c r="I294" s="645"/>
      <c r="J294" s="645"/>
      <c r="K294" s="645"/>
      <c r="L294" s="645"/>
      <c r="M294" s="645"/>
      <c r="N294" s="645"/>
      <c r="O294" s="645"/>
      <c r="P294" s="645"/>
      <c r="Q294" s="645"/>
      <c r="R294" s="645"/>
      <c r="S294" s="645"/>
      <c r="T294" s="645"/>
      <c r="U294" s="645"/>
      <c r="V294" s="645"/>
      <c r="W294" s="645"/>
      <c r="X294" s="645"/>
      <c r="Y294" s="645"/>
      <c r="Z294" s="645"/>
    </row>
    <row r="295" spans="1:26" ht="15.75" customHeight="1" x14ac:dyDescent="0.2">
      <c r="A295" s="645"/>
      <c r="B295" s="645"/>
      <c r="C295" s="645"/>
      <c r="D295" s="645"/>
      <c r="E295" s="645"/>
      <c r="F295" s="645"/>
      <c r="G295" s="645"/>
      <c r="H295" s="645"/>
      <c r="I295" s="645"/>
      <c r="J295" s="645"/>
      <c r="K295" s="645"/>
      <c r="L295" s="645"/>
      <c r="M295" s="645"/>
      <c r="N295" s="645"/>
      <c r="O295" s="645"/>
      <c r="P295" s="645"/>
      <c r="Q295" s="645"/>
      <c r="R295" s="645"/>
      <c r="S295" s="645"/>
      <c r="T295" s="645"/>
      <c r="U295" s="645"/>
      <c r="V295" s="645"/>
      <c r="W295" s="645"/>
      <c r="X295" s="645"/>
      <c r="Y295" s="645"/>
      <c r="Z295" s="645"/>
    </row>
    <row r="296" spans="1:26" ht="15.75" customHeight="1" x14ac:dyDescent="0.2">
      <c r="A296" s="645"/>
      <c r="B296" s="645"/>
      <c r="C296" s="645"/>
      <c r="D296" s="645"/>
      <c r="E296" s="645"/>
      <c r="F296" s="645"/>
      <c r="G296" s="645"/>
      <c r="H296" s="645"/>
      <c r="I296" s="645"/>
      <c r="J296" s="645"/>
      <c r="K296" s="645"/>
      <c r="L296" s="645"/>
      <c r="M296" s="645"/>
      <c r="N296" s="645"/>
      <c r="O296" s="645"/>
      <c r="P296" s="645"/>
      <c r="Q296" s="645"/>
      <c r="R296" s="645"/>
      <c r="S296" s="645"/>
      <c r="T296" s="645"/>
      <c r="U296" s="645"/>
      <c r="V296" s="645"/>
      <c r="W296" s="645"/>
      <c r="X296" s="645"/>
      <c r="Y296" s="645"/>
      <c r="Z296" s="645"/>
    </row>
    <row r="297" spans="1:26" ht="15.75" customHeight="1" x14ac:dyDescent="0.2">
      <c r="A297" s="645"/>
      <c r="B297" s="645"/>
      <c r="C297" s="645"/>
      <c r="D297" s="645"/>
      <c r="E297" s="645"/>
      <c r="F297" s="645"/>
      <c r="G297" s="645"/>
      <c r="H297" s="645"/>
      <c r="I297" s="645"/>
      <c r="J297" s="645"/>
      <c r="K297" s="645"/>
      <c r="L297" s="645"/>
      <c r="M297" s="645"/>
      <c r="N297" s="645"/>
      <c r="O297" s="645"/>
      <c r="P297" s="645"/>
      <c r="Q297" s="645"/>
      <c r="R297" s="645"/>
      <c r="S297" s="645"/>
      <c r="T297" s="645"/>
      <c r="U297" s="645"/>
      <c r="V297" s="645"/>
      <c r="W297" s="645"/>
      <c r="X297" s="645"/>
      <c r="Y297" s="645"/>
      <c r="Z297" s="645"/>
    </row>
    <row r="298" spans="1:26" ht="15.75" customHeight="1" x14ac:dyDescent="0.2">
      <c r="A298" s="645"/>
      <c r="B298" s="645"/>
      <c r="C298" s="645"/>
      <c r="D298" s="645"/>
      <c r="E298" s="645"/>
      <c r="F298" s="645"/>
      <c r="G298" s="645"/>
      <c r="H298" s="645"/>
      <c r="I298" s="645"/>
      <c r="J298" s="645"/>
      <c r="K298" s="645"/>
      <c r="L298" s="645"/>
      <c r="M298" s="645"/>
      <c r="N298" s="645"/>
      <c r="O298" s="645"/>
      <c r="P298" s="645"/>
      <c r="Q298" s="645"/>
      <c r="R298" s="645"/>
      <c r="S298" s="645"/>
      <c r="T298" s="645"/>
      <c r="U298" s="645"/>
      <c r="V298" s="645"/>
      <c r="W298" s="645"/>
      <c r="X298" s="645"/>
      <c r="Y298" s="645"/>
      <c r="Z298" s="645"/>
    </row>
    <row r="299" spans="1:26" ht="15.75" customHeight="1" x14ac:dyDescent="0.2">
      <c r="A299" s="645"/>
      <c r="B299" s="645"/>
      <c r="C299" s="645"/>
      <c r="D299" s="645"/>
      <c r="E299" s="645"/>
      <c r="F299" s="645"/>
      <c r="G299" s="645"/>
      <c r="H299" s="645"/>
      <c r="I299" s="645"/>
      <c r="J299" s="645"/>
      <c r="K299" s="645"/>
      <c r="L299" s="645"/>
      <c r="M299" s="645"/>
      <c r="N299" s="645"/>
      <c r="O299" s="645"/>
      <c r="P299" s="645"/>
      <c r="Q299" s="645"/>
      <c r="R299" s="645"/>
      <c r="S299" s="645"/>
      <c r="T299" s="645"/>
      <c r="U299" s="645"/>
      <c r="V299" s="645"/>
      <c r="W299" s="645"/>
      <c r="X299" s="645"/>
      <c r="Y299" s="645"/>
      <c r="Z299" s="645"/>
    </row>
    <row r="300" spans="1:26" ht="15.75" customHeight="1" x14ac:dyDescent="0.2">
      <c r="A300" s="645"/>
      <c r="B300" s="645"/>
      <c r="C300" s="645"/>
      <c r="D300" s="645"/>
      <c r="E300" s="645"/>
      <c r="F300" s="645"/>
      <c r="G300" s="645"/>
      <c r="H300" s="645"/>
      <c r="I300" s="645"/>
      <c r="J300" s="645"/>
      <c r="K300" s="645"/>
      <c r="L300" s="645"/>
      <c r="M300" s="645"/>
      <c r="N300" s="645"/>
      <c r="O300" s="645"/>
      <c r="P300" s="645"/>
      <c r="Q300" s="645"/>
      <c r="R300" s="645"/>
      <c r="S300" s="645"/>
      <c r="T300" s="645"/>
      <c r="U300" s="645"/>
      <c r="V300" s="645"/>
      <c r="W300" s="645"/>
      <c r="X300" s="645"/>
      <c r="Y300" s="645"/>
      <c r="Z300" s="645"/>
    </row>
    <row r="301" spans="1:26" ht="15.75" customHeight="1" x14ac:dyDescent="0.2">
      <c r="A301" s="645"/>
      <c r="B301" s="645"/>
      <c r="C301" s="645"/>
      <c r="D301" s="645"/>
      <c r="E301" s="645"/>
      <c r="F301" s="645"/>
      <c r="G301" s="645"/>
      <c r="H301" s="645"/>
      <c r="I301" s="645"/>
      <c r="J301" s="645"/>
      <c r="K301" s="645"/>
      <c r="L301" s="645"/>
      <c r="M301" s="645"/>
      <c r="N301" s="645"/>
      <c r="O301" s="645"/>
      <c r="P301" s="645"/>
      <c r="Q301" s="645"/>
      <c r="R301" s="645"/>
      <c r="S301" s="645"/>
      <c r="T301" s="645"/>
      <c r="U301" s="645"/>
      <c r="V301" s="645"/>
      <c r="W301" s="645"/>
      <c r="X301" s="645"/>
      <c r="Y301" s="645"/>
      <c r="Z301" s="645"/>
    </row>
    <row r="302" spans="1:26" ht="15.75" customHeight="1" x14ac:dyDescent="0.2">
      <c r="A302" s="645"/>
      <c r="B302" s="645"/>
      <c r="C302" s="645"/>
      <c r="D302" s="645"/>
      <c r="E302" s="645"/>
      <c r="F302" s="645"/>
      <c r="G302" s="645"/>
      <c r="H302" s="645"/>
      <c r="I302" s="645"/>
      <c r="J302" s="645"/>
      <c r="K302" s="645"/>
      <c r="L302" s="645"/>
      <c r="M302" s="645"/>
      <c r="N302" s="645"/>
      <c r="O302" s="645"/>
      <c r="P302" s="645"/>
      <c r="Q302" s="645"/>
      <c r="R302" s="645"/>
      <c r="S302" s="645"/>
      <c r="T302" s="645"/>
      <c r="U302" s="645"/>
      <c r="V302" s="645"/>
      <c r="W302" s="645"/>
      <c r="X302" s="645"/>
      <c r="Y302" s="645"/>
      <c r="Z302" s="645"/>
    </row>
    <row r="303" spans="1:26" ht="15.75" customHeight="1" x14ac:dyDescent="0.2">
      <c r="A303" s="645"/>
      <c r="B303" s="645"/>
      <c r="C303" s="645"/>
      <c r="D303" s="645"/>
      <c r="E303" s="645"/>
      <c r="F303" s="645"/>
      <c r="G303" s="645"/>
      <c r="H303" s="645"/>
      <c r="I303" s="645"/>
      <c r="J303" s="645"/>
      <c r="K303" s="645"/>
      <c r="L303" s="645"/>
      <c r="M303" s="645"/>
      <c r="N303" s="645"/>
      <c r="O303" s="645"/>
      <c r="P303" s="645"/>
      <c r="Q303" s="645"/>
      <c r="R303" s="645"/>
      <c r="S303" s="645"/>
      <c r="T303" s="645"/>
      <c r="U303" s="645"/>
      <c r="V303" s="645"/>
      <c r="W303" s="645"/>
      <c r="X303" s="645"/>
      <c r="Y303" s="645"/>
      <c r="Z303" s="645"/>
    </row>
    <row r="304" spans="1:26" ht="15.75" customHeight="1" x14ac:dyDescent="0.2">
      <c r="A304" s="645"/>
      <c r="B304" s="645"/>
      <c r="C304" s="645"/>
      <c r="D304" s="645"/>
      <c r="E304" s="645"/>
      <c r="F304" s="645"/>
      <c r="G304" s="645"/>
      <c r="H304" s="645"/>
      <c r="I304" s="645"/>
      <c r="J304" s="645"/>
      <c r="K304" s="645"/>
      <c r="L304" s="645"/>
      <c r="M304" s="645"/>
      <c r="N304" s="645"/>
      <c r="O304" s="645"/>
      <c r="P304" s="645"/>
      <c r="Q304" s="645"/>
      <c r="R304" s="645"/>
      <c r="S304" s="645"/>
      <c r="T304" s="645"/>
      <c r="U304" s="645"/>
      <c r="V304" s="645"/>
      <c r="W304" s="645"/>
      <c r="X304" s="645"/>
      <c r="Y304" s="645"/>
      <c r="Z304" s="645"/>
    </row>
    <row r="305" spans="1:26" ht="15.75" customHeight="1" x14ac:dyDescent="0.2">
      <c r="A305" s="645"/>
      <c r="B305" s="645"/>
      <c r="C305" s="645"/>
      <c r="D305" s="645"/>
      <c r="E305" s="645"/>
      <c r="F305" s="645"/>
      <c r="G305" s="645"/>
      <c r="H305" s="645"/>
      <c r="I305" s="645"/>
      <c r="J305" s="645"/>
      <c r="K305" s="645"/>
      <c r="L305" s="645"/>
      <c r="M305" s="645"/>
      <c r="N305" s="645"/>
      <c r="O305" s="645"/>
      <c r="P305" s="645"/>
      <c r="Q305" s="645"/>
      <c r="R305" s="645"/>
      <c r="S305" s="645"/>
      <c r="T305" s="645"/>
      <c r="U305" s="645"/>
      <c r="V305" s="645"/>
      <c r="W305" s="645"/>
      <c r="X305" s="645"/>
      <c r="Y305" s="645"/>
      <c r="Z305" s="645"/>
    </row>
    <row r="306" spans="1:26" ht="15.75" customHeight="1" x14ac:dyDescent="0.2">
      <c r="A306" s="645"/>
      <c r="B306" s="645"/>
      <c r="C306" s="645"/>
      <c r="D306" s="645"/>
      <c r="E306" s="645"/>
      <c r="F306" s="645"/>
      <c r="G306" s="645"/>
      <c r="H306" s="645"/>
      <c r="I306" s="645"/>
      <c r="J306" s="645"/>
      <c r="K306" s="645"/>
      <c r="L306" s="645"/>
      <c r="M306" s="645"/>
      <c r="N306" s="645"/>
      <c r="O306" s="645"/>
      <c r="P306" s="645"/>
      <c r="Q306" s="645"/>
      <c r="R306" s="645"/>
      <c r="S306" s="645"/>
      <c r="T306" s="645"/>
      <c r="U306" s="645"/>
      <c r="V306" s="645"/>
      <c r="W306" s="645"/>
      <c r="X306" s="645"/>
      <c r="Y306" s="645"/>
      <c r="Z306" s="645"/>
    </row>
    <row r="307" spans="1:26" ht="15.75" customHeight="1" x14ac:dyDescent="0.2">
      <c r="A307" s="645"/>
      <c r="B307" s="645"/>
      <c r="C307" s="645"/>
      <c r="D307" s="645"/>
      <c r="E307" s="645"/>
      <c r="F307" s="645"/>
      <c r="G307" s="645"/>
      <c r="H307" s="645"/>
      <c r="I307" s="645"/>
      <c r="J307" s="645"/>
      <c r="K307" s="645"/>
      <c r="L307" s="645"/>
      <c r="M307" s="645"/>
      <c r="N307" s="645"/>
      <c r="O307" s="645"/>
      <c r="P307" s="645"/>
      <c r="Q307" s="645"/>
      <c r="R307" s="645"/>
      <c r="S307" s="645"/>
      <c r="T307" s="645"/>
      <c r="U307" s="645"/>
      <c r="V307" s="645"/>
      <c r="W307" s="645"/>
      <c r="X307" s="645"/>
      <c r="Y307" s="645"/>
      <c r="Z307" s="645"/>
    </row>
    <row r="308" spans="1:26" ht="15.75" customHeight="1" x14ac:dyDescent="0.2">
      <c r="A308" s="645"/>
      <c r="B308" s="645"/>
      <c r="C308" s="645"/>
      <c r="D308" s="645"/>
      <c r="E308" s="645"/>
      <c r="F308" s="645"/>
      <c r="G308" s="645"/>
      <c r="H308" s="645"/>
      <c r="I308" s="645"/>
      <c r="J308" s="645"/>
      <c r="K308" s="645"/>
      <c r="L308" s="645"/>
      <c r="M308" s="645"/>
      <c r="N308" s="645"/>
      <c r="O308" s="645"/>
      <c r="P308" s="645"/>
      <c r="Q308" s="645"/>
      <c r="R308" s="645"/>
      <c r="S308" s="645"/>
      <c r="T308" s="645"/>
      <c r="U308" s="645"/>
      <c r="V308" s="645"/>
      <c r="W308" s="645"/>
      <c r="X308" s="645"/>
      <c r="Y308" s="645"/>
      <c r="Z308" s="645"/>
    </row>
    <row r="309" spans="1:26" ht="15.75" customHeight="1" x14ac:dyDescent="0.2">
      <c r="A309" s="645"/>
      <c r="B309" s="645"/>
      <c r="C309" s="645"/>
      <c r="D309" s="645"/>
      <c r="E309" s="645"/>
      <c r="F309" s="645"/>
      <c r="G309" s="645"/>
      <c r="H309" s="645"/>
      <c r="I309" s="645"/>
      <c r="J309" s="645"/>
      <c r="K309" s="645"/>
      <c r="L309" s="645"/>
      <c r="M309" s="645"/>
      <c r="N309" s="645"/>
      <c r="O309" s="645"/>
      <c r="P309" s="645"/>
      <c r="Q309" s="645"/>
      <c r="R309" s="645"/>
      <c r="S309" s="645"/>
      <c r="T309" s="645"/>
      <c r="U309" s="645"/>
      <c r="V309" s="645"/>
      <c r="W309" s="645"/>
      <c r="X309" s="645"/>
      <c r="Y309" s="645"/>
      <c r="Z309" s="645"/>
    </row>
    <row r="310" spans="1:26" ht="15.75" customHeight="1" x14ac:dyDescent="0.2">
      <c r="A310" s="645"/>
      <c r="B310" s="645"/>
      <c r="C310" s="645"/>
      <c r="D310" s="645"/>
      <c r="E310" s="645"/>
      <c r="F310" s="645"/>
      <c r="G310" s="645"/>
      <c r="H310" s="645"/>
      <c r="I310" s="645"/>
      <c r="J310" s="645"/>
      <c r="K310" s="645"/>
      <c r="L310" s="645"/>
      <c r="M310" s="645"/>
      <c r="N310" s="645"/>
      <c r="O310" s="645"/>
      <c r="P310" s="645"/>
      <c r="Q310" s="645"/>
      <c r="R310" s="645"/>
      <c r="S310" s="645"/>
      <c r="T310" s="645"/>
      <c r="U310" s="645"/>
      <c r="V310" s="645"/>
      <c r="W310" s="645"/>
      <c r="X310" s="645"/>
      <c r="Y310" s="645"/>
      <c r="Z310" s="645"/>
    </row>
    <row r="311" spans="1:26" ht="15.75" customHeight="1" x14ac:dyDescent="0.2">
      <c r="A311" s="645"/>
      <c r="B311" s="645"/>
      <c r="C311" s="645"/>
      <c r="D311" s="645"/>
      <c r="E311" s="645"/>
      <c r="F311" s="645"/>
      <c r="G311" s="645"/>
      <c r="H311" s="645"/>
      <c r="I311" s="645"/>
      <c r="J311" s="645"/>
      <c r="K311" s="645"/>
      <c r="L311" s="645"/>
      <c r="M311" s="645"/>
      <c r="N311" s="645"/>
      <c r="O311" s="645"/>
      <c r="P311" s="645"/>
      <c r="Q311" s="645"/>
      <c r="R311" s="645"/>
      <c r="S311" s="645"/>
      <c r="T311" s="645"/>
      <c r="U311" s="645"/>
      <c r="V311" s="645"/>
      <c r="W311" s="645"/>
      <c r="X311" s="645"/>
      <c r="Y311" s="645"/>
      <c r="Z311" s="645"/>
    </row>
    <row r="312" spans="1:26" ht="15.75" customHeight="1" x14ac:dyDescent="0.2">
      <c r="A312" s="645"/>
      <c r="B312" s="645"/>
      <c r="C312" s="645"/>
      <c r="D312" s="645"/>
      <c r="E312" s="645"/>
      <c r="F312" s="645"/>
      <c r="G312" s="645"/>
      <c r="H312" s="645"/>
      <c r="I312" s="645"/>
      <c r="J312" s="645"/>
      <c r="K312" s="645"/>
      <c r="L312" s="645"/>
      <c r="M312" s="645"/>
      <c r="N312" s="645"/>
      <c r="O312" s="645"/>
      <c r="P312" s="645"/>
      <c r="Q312" s="645"/>
      <c r="R312" s="645"/>
      <c r="S312" s="645"/>
      <c r="T312" s="645"/>
      <c r="U312" s="645"/>
      <c r="V312" s="645"/>
      <c r="W312" s="645"/>
      <c r="X312" s="645"/>
      <c r="Y312" s="645"/>
      <c r="Z312" s="645"/>
    </row>
    <row r="313" spans="1:26" ht="15.75" customHeight="1" x14ac:dyDescent="0.2">
      <c r="A313" s="645"/>
      <c r="B313" s="645"/>
      <c r="C313" s="645"/>
      <c r="D313" s="645"/>
      <c r="E313" s="645"/>
      <c r="F313" s="645"/>
      <c r="G313" s="645"/>
      <c r="H313" s="645"/>
      <c r="I313" s="645"/>
      <c r="J313" s="645"/>
      <c r="K313" s="645"/>
      <c r="L313" s="645"/>
      <c r="M313" s="645"/>
      <c r="N313" s="645"/>
      <c r="O313" s="645"/>
      <c r="P313" s="645"/>
      <c r="Q313" s="645"/>
      <c r="R313" s="645"/>
      <c r="S313" s="645"/>
      <c r="T313" s="645"/>
      <c r="U313" s="645"/>
      <c r="V313" s="645"/>
      <c r="W313" s="645"/>
      <c r="X313" s="645"/>
      <c r="Y313" s="645"/>
      <c r="Z313" s="645"/>
    </row>
    <row r="314" spans="1:26" ht="15.75" customHeight="1" x14ac:dyDescent="0.2">
      <c r="A314" s="645"/>
      <c r="B314" s="645"/>
      <c r="C314" s="645"/>
      <c r="D314" s="645"/>
      <c r="E314" s="645"/>
      <c r="F314" s="645"/>
      <c r="G314" s="645"/>
      <c r="H314" s="645"/>
      <c r="I314" s="645"/>
      <c r="J314" s="645"/>
      <c r="K314" s="645"/>
      <c r="L314" s="645"/>
      <c r="M314" s="645"/>
      <c r="N314" s="645"/>
      <c r="O314" s="645"/>
      <c r="P314" s="645"/>
      <c r="Q314" s="645"/>
      <c r="R314" s="645"/>
      <c r="S314" s="645"/>
      <c r="T314" s="645"/>
      <c r="U314" s="645"/>
      <c r="V314" s="645"/>
      <c r="W314" s="645"/>
      <c r="X314" s="645"/>
      <c r="Y314" s="645"/>
      <c r="Z314" s="645"/>
    </row>
    <row r="315" spans="1:26" ht="15.75" customHeight="1" x14ac:dyDescent="0.2">
      <c r="A315" s="645"/>
      <c r="B315" s="645"/>
      <c r="C315" s="645"/>
      <c r="D315" s="645"/>
      <c r="E315" s="645"/>
      <c r="F315" s="645"/>
      <c r="G315" s="645"/>
      <c r="H315" s="645"/>
      <c r="I315" s="645"/>
      <c r="J315" s="645"/>
      <c r="K315" s="645"/>
      <c r="L315" s="645"/>
      <c r="M315" s="645"/>
      <c r="N315" s="645"/>
      <c r="O315" s="645"/>
      <c r="P315" s="645"/>
      <c r="Q315" s="645"/>
      <c r="R315" s="645"/>
      <c r="S315" s="645"/>
      <c r="T315" s="645"/>
      <c r="U315" s="645"/>
      <c r="V315" s="645"/>
      <c r="W315" s="645"/>
      <c r="X315" s="645"/>
      <c r="Y315" s="645"/>
      <c r="Z315" s="645"/>
    </row>
    <row r="316" spans="1:26" ht="15.75" customHeight="1" x14ac:dyDescent="0.2">
      <c r="A316" s="645"/>
      <c r="B316" s="645"/>
      <c r="C316" s="645"/>
      <c r="D316" s="645"/>
      <c r="E316" s="645"/>
      <c r="F316" s="645"/>
      <c r="G316" s="645"/>
      <c r="H316" s="645"/>
      <c r="I316" s="645"/>
      <c r="J316" s="645"/>
      <c r="K316" s="645"/>
      <c r="L316" s="645"/>
      <c r="M316" s="645"/>
      <c r="N316" s="645"/>
      <c r="O316" s="645"/>
      <c r="P316" s="645"/>
      <c r="Q316" s="645"/>
      <c r="R316" s="645"/>
      <c r="S316" s="645"/>
      <c r="T316" s="645"/>
      <c r="U316" s="645"/>
      <c r="V316" s="645"/>
      <c r="W316" s="645"/>
      <c r="X316" s="645"/>
      <c r="Y316" s="645"/>
      <c r="Z316" s="645"/>
    </row>
    <row r="317" spans="1:26" ht="15.75" customHeight="1" x14ac:dyDescent="0.2">
      <c r="A317" s="645"/>
      <c r="B317" s="645"/>
      <c r="C317" s="645"/>
      <c r="D317" s="645"/>
      <c r="E317" s="645"/>
      <c r="F317" s="645"/>
      <c r="G317" s="645"/>
      <c r="H317" s="645"/>
      <c r="I317" s="645"/>
      <c r="J317" s="645"/>
      <c r="K317" s="645"/>
      <c r="L317" s="645"/>
      <c r="M317" s="645"/>
      <c r="N317" s="645"/>
      <c r="O317" s="645"/>
      <c r="P317" s="645"/>
      <c r="Q317" s="645"/>
      <c r="R317" s="645"/>
      <c r="S317" s="645"/>
      <c r="T317" s="645"/>
      <c r="U317" s="645"/>
      <c r="V317" s="645"/>
      <c r="W317" s="645"/>
      <c r="X317" s="645"/>
      <c r="Y317" s="645"/>
      <c r="Z317" s="645"/>
    </row>
    <row r="318" spans="1:26" ht="15.75" customHeight="1" x14ac:dyDescent="0.2">
      <c r="A318" s="645"/>
      <c r="B318" s="645"/>
      <c r="C318" s="645"/>
      <c r="D318" s="645"/>
      <c r="E318" s="645"/>
      <c r="F318" s="645"/>
      <c r="G318" s="645"/>
      <c r="H318" s="645"/>
      <c r="I318" s="645"/>
      <c r="J318" s="645"/>
      <c r="K318" s="645"/>
      <c r="L318" s="645"/>
      <c r="M318" s="645"/>
      <c r="N318" s="645"/>
      <c r="O318" s="645"/>
      <c r="P318" s="645"/>
      <c r="Q318" s="645"/>
      <c r="R318" s="645"/>
      <c r="S318" s="645"/>
      <c r="T318" s="645"/>
      <c r="U318" s="645"/>
      <c r="V318" s="645"/>
      <c r="W318" s="645"/>
      <c r="X318" s="645"/>
      <c r="Y318" s="645"/>
      <c r="Z318" s="645"/>
    </row>
    <row r="319" spans="1:26" ht="15.75" customHeight="1" x14ac:dyDescent="0.2">
      <c r="A319" s="645"/>
      <c r="B319" s="645"/>
      <c r="C319" s="645"/>
      <c r="D319" s="645"/>
      <c r="E319" s="645"/>
      <c r="F319" s="645"/>
      <c r="G319" s="645"/>
      <c r="H319" s="645"/>
      <c r="I319" s="645"/>
      <c r="J319" s="645"/>
      <c r="K319" s="645"/>
      <c r="L319" s="645"/>
      <c r="M319" s="645"/>
      <c r="N319" s="645"/>
      <c r="O319" s="645"/>
      <c r="P319" s="645"/>
      <c r="Q319" s="645"/>
      <c r="R319" s="645"/>
      <c r="S319" s="645"/>
      <c r="T319" s="645"/>
      <c r="U319" s="645"/>
      <c r="V319" s="645"/>
      <c r="W319" s="645"/>
      <c r="X319" s="645"/>
      <c r="Y319" s="645"/>
      <c r="Z319" s="645"/>
    </row>
    <row r="320" spans="1:26" ht="15.75" customHeight="1" x14ac:dyDescent="0.2">
      <c r="A320" s="645"/>
      <c r="B320" s="645"/>
      <c r="C320" s="645"/>
      <c r="D320" s="645"/>
      <c r="E320" s="645"/>
      <c r="F320" s="645"/>
      <c r="G320" s="645"/>
      <c r="H320" s="645"/>
      <c r="I320" s="645"/>
      <c r="J320" s="645"/>
      <c r="K320" s="645"/>
      <c r="L320" s="645"/>
      <c r="M320" s="645"/>
      <c r="N320" s="645"/>
      <c r="O320" s="645"/>
      <c r="P320" s="645"/>
      <c r="Q320" s="645"/>
      <c r="R320" s="645"/>
      <c r="S320" s="645"/>
      <c r="T320" s="645"/>
      <c r="U320" s="645"/>
      <c r="V320" s="645"/>
      <c r="W320" s="645"/>
      <c r="X320" s="645"/>
      <c r="Y320" s="645"/>
      <c r="Z320" s="645"/>
    </row>
    <row r="321" spans="1:26" ht="15.75" customHeight="1" x14ac:dyDescent="0.2">
      <c r="A321" s="645"/>
      <c r="B321" s="645"/>
      <c r="C321" s="645"/>
      <c r="D321" s="645"/>
      <c r="E321" s="645"/>
      <c r="F321" s="645"/>
      <c r="G321" s="645"/>
      <c r="H321" s="645"/>
      <c r="I321" s="645"/>
      <c r="J321" s="645"/>
      <c r="K321" s="645"/>
      <c r="L321" s="645"/>
      <c r="M321" s="645"/>
      <c r="N321" s="645"/>
      <c r="O321" s="645"/>
      <c r="P321" s="645"/>
      <c r="Q321" s="645"/>
      <c r="R321" s="645"/>
      <c r="S321" s="645"/>
      <c r="T321" s="645"/>
      <c r="U321" s="645"/>
      <c r="V321" s="645"/>
      <c r="W321" s="645"/>
      <c r="X321" s="645"/>
      <c r="Y321" s="645"/>
      <c r="Z321" s="645"/>
    </row>
    <row r="322" spans="1:26" ht="15.75" customHeight="1" x14ac:dyDescent="0.2">
      <c r="A322" s="645"/>
      <c r="B322" s="645"/>
      <c r="C322" s="645"/>
      <c r="D322" s="645"/>
      <c r="E322" s="645"/>
      <c r="F322" s="645"/>
      <c r="G322" s="645"/>
      <c r="H322" s="645"/>
      <c r="I322" s="645"/>
      <c r="J322" s="645"/>
      <c r="K322" s="645"/>
      <c r="L322" s="645"/>
      <c r="M322" s="645"/>
      <c r="N322" s="645"/>
      <c r="O322" s="645"/>
      <c r="P322" s="645"/>
      <c r="Q322" s="645"/>
      <c r="R322" s="645"/>
      <c r="S322" s="645"/>
      <c r="T322" s="645"/>
      <c r="U322" s="645"/>
      <c r="V322" s="645"/>
      <c r="W322" s="645"/>
      <c r="X322" s="645"/>
      <c r="Y322" s="645"/>
      <c r="Z322" s="645"/>
    </row>
    <row r="323" spans="1:26" ht="15.75" customHeight="1" x14ac:dyDescent="0.2">
      <c r="A323" s="645"/>
      <c r="B323" s="645"/>
      <c r="C323" s="645"/>
      <c r="D323" s="645"/>
      <c r="E323" s="645"/>
      <c r="F323" s="645"/>
      <c r="G323" s="645"/>
      <c r="H323" s="645"/>
      <c r="I323" s="645"/>
      <c r="J323" s="645"/>
      <c r="K323" s="645"/>
      <c r="L323" s="645"/>
      <c r="M323" s="645"/>
      <c r="N323" s="645"/>
      <c r="O323" s="645"/>
      <c r="P323" s="645"/>
      <c r="Q323" s="645"/>
      <c r="R323" s="645"/>
      <c r="S323" s="645"/>
      <c r="T323" s="645"/>
      <c r="U323" s="645"/>
      <c r="V323" s="645"/>
      <c r="W323" s="645"/>
      <c r="X323" s="645"/>
      <c r="Y323" s="645"/>
      <c r="Z323" s="645"/>
    </row>
    <row r="324" spans="1:26" ht="15.75" customHeight="1" x14ac:dyDescent="0.2">
      <c r="A324" s="645"/>
      <c r="B324" s="645"/>
      <c r="C324" s="645"/>
      <c r="D324" s="645"/>
      <c r="E324" s="645"/>
      <c r="F324" s="645"/>
      <c r="G324" s="645"/>
      <c r="H324" s="645"/>
      <c r="I324" s="645"/>
      <c r="J324" s="645"/>
      <c r="K324" s="645"/>
      <c r="L324" s="645"/>
      <c r="M324" s="645"/>
      <c r="N324" s="645"/>
      <c r="O324" s="645"/>
      <c r="P324" s="645"/>
      <c r="Q324" s="645"/>
      <c r="R324" s="645"/>
      <c r="S324" s="645"/>
      <c r="T324" s="645"/>
      <c r="U324" s="645"/>
      <c r="V324" s="645"/>
      <c r="W324" s="645"/>
      <c r="X324" s="645"/>
      <c r="Y324" s="645"/>
      <c r="Z324" s="645"/>
    </row>
    <row r="325" spans="1:26" ht="15.75" customHeight="1" x14ac:dyDescent="0.2">
      <c r="A325" s="645"/>
      <c r="B325" s="645"/>
      <c r="C325" s="645"/>
      <c r="D325" s="645"/>
      <c r="E325" s="645"/>
      <c r="F325" s="645"/>
      <c r="G325" s="645"/>
      <c r="H325" s="645"/>
      <c r="I325" s="645"/>
      <c r="J325" s="645"/>
      <c r="K325" s="645"/>
      <c r="L325" s="645"/>
      <c r="M325" s="645"/>
      <c r="N325" s="645"/>
      <c r="O325" s="645"/>
      <c r="P325" s="645"/>
      <c r="Q325" s="645"/>
      <c r="R325" s="645"/>
      <c r="S325" s="645"/>
      <c r="T325" s="645"/>
      <c r="U325" s="645"/>
      <c r="V325" s="645"/>
      <c r="W325" s="645"/>
      <c r="X325" s="645"/>
      <c r="Y325" s="645"/>
      <c r="Z325" s="645"/>
    </row>
    <row r="326" spans="1:26" ht="15.75" customHeight="1" x14ac:dyDescent="0.2">
      <c r="A326" s="645"/>
      <c r="B326" s="645"/>
      <c r="C326" s="645"/>
      <c r="D326" s="645"/>
      <c r="E326" s="645"/>
      <c r="F326" s="645"/>
      <c r="G326" s="645"/>
      <c r="H326" s="645"/>
      <c r="I326" s="645"/>
      <c r="J326" s="645"/>
      <c r="K326" s="645"/>
      <c r="L326" s="645"/>
      <c r="M326" s="645"/>
      <c r="N326" s="645"/>
      <c r="O326" s="645"/>
      <c r="P326" s="645"/>
      <c r="Q326" s="645"/>
      <c r="R326" s="645"/>
      <c r="S326" s="645"/>
      <c r="T326" s="645"/>
      <c r="U326" s="645"/>
      <c r="V326" s="645"/>
      <c r="W326" s="645"/>
      <c r="X326" s="645"/>
      <c r="Y326" s="645"/>
      <c r="Z326" s="645"/>
    </row>
    <row r="327" spans="1:26" ht="15.75" customHeight="1" x14ac:dyDescent="0.2">
      <c r="A327" s="645"/>
      <c r="B327" s="645"/>
      <c r="C327" s="645"/>
      <c r="D327" s="645"/>
      <c r="E327" s="645"/>
      <c r="F327" s="645"/>
      <c r="G327" s="645"/>
      <c r="H327" s="645"/>
      <c r="I327" s="645"/>
      <c r="J327" s="645"/>
      <c r="K327" s="645"/>
      <c r="L327" s="645"/>
      <c r="M327" s="645"/>
      <c r="N327" s="645"/>
      <c r="O327" s="645"/>
      <c r="P327" s="645"/>
      <c r="Q327" s="645"/>
      <c r="R327" s="645"/>
      <c r="S327" s="645"/>
      <c r="T327" s="645"/>
      <c r="U327" s="645"/>
      <c r="V327" s="645"/>
      <c r="W327" s="645"/>
      <c r="X327" s="645"/>
      <c r="Y327" s="645"/>
      <c r="Z327" s="645"/>
    </row>
    <row r="328" spans="1:26" ht="15.75" customHeight="1" x14ac:dyDescent="0.2">
      <c r="A328" s="645"/>
      <c r="B328" s="645"/>
      <c r="C328" s="645"/>
      <c r="D328" s="645"/>
      <c r="E328" s="645"/>
      <c r="F328" s="645"/>
      <c r="G328" s="645"/>
      <c r="H328" s="645"/>
      <c r="I328" s="645"/>
      <c r="J328" s="645"/>
      <c r="K328" s="645"/>
      <c r="L328" s="645"/>
      <c r="M328" s="645"/>
      <c r="N328" s="645"/>
      <c r="O328" s="645"/>
      <c r="P328" s="645"/>
      <c r="Q328" s="645"/>
      <c r="R328" s="645"/>
      <c r="S328" s="645"/>
      <c r="T328" s="645"/>
      <c r="U328" s="645"/>
      <c r="V328" s="645"/>
      <c r="W328" s="645"/>
      <c r="X328" s="645"/>
      <c r="Y328" s="645"/>
      <c r="Z328" s="645"/>
    </row>
    <row r="329" spans="1:26" ht="15.75" customHeight="1" x14ac:dyDescent="0.2">
      <c r="A329" s="645"/>
      <c r="B329" s="645"/>
      <c r="C329" s="645"/>
      <c r="D329" s="645"/>
      <c r="E329" s="645"/>
      <c r="F329" s="645"/>
      <c r="G329" s="645"/>
      <c r="H329" s="645"/>
      <c r="I329" s="645"/>
      <c r="J329" s="645"/>
      <c r="K329" s="645"/>
      <c r="L329" s="645"/>
      <c r="M329" s="645"/>
      <c r="N329" s="645"/>
      <c r="O329" s="645"/>
      <c r="P329" s="645"/>
      <c r="Q329" s="645"/>
      <c r="R329" s="645"/>
      <c r="S329" s="645"/>
      <c r="T329" s="645"/>
      <c r="U329" s="645"/>
      <c r="V329" s="645"/>
      <c r="W329" s="645"/>
      <c r="X329" s="645"/>
      <c r="Y329" s="645"/>
      <c r="Z329" s="645"/>
    </row>
    <row r="330" spans="1:26" ht="15.75" customHeight="1" x14ac:dyDescent="0.2">
      <c r="A330" s="645"/>
      <c r="B330" s="645"/>
      <c r="C330" s="645"/>
      <c r="D330" s="645"/>
      <c r="E330" s="645"/>
      <c r="F330" s="645"/>
      <c r="G330" s="645"/>
      <c r="H330" s="645"/>
      <c r="I330" s="645"/>
      <c r="J330" s="645"/>
      <c r="K330" s="645"/>
      <c r="L330" s="645"/>
      <c r="M330" s="645"/>
      <c r="N330" s="645"/>
      <c r="O330" s="645"/>
      <c r="P330" s="645"/>
      <c r="Q330" s="645"/>
      <c r="R330" s="645"/>
      <c r="S330" s="645"/>
      <c r="T330" s="645"/>
      <c r="U330" s="645"/>
      <c r="V330" s="645"/>
      <c r="W330" s="645"/>
      <c r="X330" s="645"/>
      <c r="Y330" s="645"/>
      <c r="Z330" s="645"/>
    </row>
    <row r="331" spans="1:26" ht="15.75" customHeight="1" x14ac:dyDescent="0.2">
      <c r="A331" s="645"/>
      <c r="B331" s="645"/>
      <c r="C331" s="645"/>
      <c r="D331" s="645"/>
      <c r="E331" s="645"/>
      <c r="F331" s="645"/>
      <c r="G331" s="645"/>
      <c r="H331" s="645"/>
      <c r="I331" s="645"/>
      <c r="J331" s="645"/>
      <c r="K331" s="645"/>
      <c r="L331" s="645"/>
      <c r="M331" s="645"/>
      <c r="N331" s="645"/>
      <c r="O331" s="645"/>
      <c r="P331" s="645"/>
      <c r="Q331" s="645"/>
      <c r="R331" s="645"/>
      <c r="S331" s="645"/>
      <c r="T331" s="645"/>
      <c r="U331" s="645"/>
      <c r="V331" s="645"/>
      <c r="W331" s="645"/>
      <c r="X331" s="645"/>
      <c r="Y331" s="645"/>
      <c r="Z331" s="645"/>
    </row>
    <row r="332" spans="1:26" ht="15.75" customHeight="1" x14ac:dyDescent="0.2">
      <c r="A332" s="645"/>
      <c r="B332" s="645"/>
      <c r="C332" s="645"/>
      <c r="D332" s="645"/>
      <c r="E332" s="645"/>
      <c r="F332" s="645"/>
      <c r="G332" s="645"/>
      <c r="H332" s="645"/>
      <c r="I332" s="645"/>
      <c r="J332" s="645"/>
      <c r="K332" s="645"/>
      <c r="L332" s="645"/>
      <c r="M332" s="645"/>
      <c r="N332" s="645"/>
      <c r="O332" s="645"/>
      <c r="P332" s="645"/>
      <c r="Q332" s="645"/>
      <c r="R332" s="645"/>
      <c r="S332" s="645"/>
      <c r="T332" s="645"/>
      <c r="U332" s="645"/>
      <c r="V332" s="645"/>
      <c r="W332" s="645"/>
      <c r="X332" s="645"/>
      <c r="Y332" s="645"/>
      <c r="Z332" s="645"/>
    </row>
    <row r="333" spans="1:26" ht="15.75" customHeight="1" x14ac:dyDescent="0.2">
      <c r="A333" s="645"/>
      <c r="B333" s="645"/>
      <c r="C333" s="645"/>
      <c r="D333" s="645"/>
      <c r="E333" s="645"/>
      <c r="F333" s="645"/>
      <c r="G333" s="645"/>
      <c r="H333" s="645"/>
      <c r="I333" s="645"/>
      <c r="J333" s="645"/>
      <c r="K333" s="645"/>
      <c r="L333" s="645"/>
      <c r="M333" s="645"/>
      <c r="N333" s="645"/>
      <c r="O333" s="645"/>
      <c r="P333" s="645"/>
      <c r="Q333" s="645"/>
      <c r="R333" s="645"/>
      <c r="S333" s="645"/>
      <c r="T333" s="645"/>
      <c r="U333" s="645"/>
      <c r="V333" s="645"/>
      <c r="W333" s="645"/>
      <c r="X333" s="645"/>
      <c r="Y333" s="645"/>
      <c r="Z333" s="645"/>
    </row>
    <row r="334" spans="1:26" ht="15.75" customHeight="1" x14ac:dyDescent="0.2">
      <c r="A334" s="645"/>
      <c r="B334" s="645"/>
      <c r="C334" s="645"/>
      <c r="D334" s="645"/>
      <c r="E334" s="645"/>
      <c r="F334" s="645"/>
      <c r="G334" s="645"/>
      <c r="H334" s="645"/>
      <c r="I334" s="645"/>
      <c r="J334" s="645"/>
      <c r="K334" s="645"/>
      <c r="L334" s="645"/>
      <c r="M334" s="645"/>
      <c r="N334" s="645"/>
      <c r="O334" s="645"/>
      <c r="P334" s="645"/>
      <c r="Q334" s="645"/>
      <c r="R334" s="645"/>
      <c r="S334" s="645"/>
      <c r="T334" s="645"/>
      <c r="U334" s="645"/>
      <c r="V334" s="645"/>
      <c r="W334" s="645"/>
      <c r="X334" s="645"/>
      <c r="Y334" s="645"/>
      <c r="Z334" s="645"/>
    </row>
    <row r="335" spans="1:26" ht="15.75" customHeight="1" x14ac:dyDescent="0.2">
      <c r="A335" s="645"/>
      <c r="B335" s="645"/>
      <c r="C335" s="645"/>
      <c r="D335" s="645"/>
      <c r="E335" s="645"/>
      <c r="F335" s="645"/>
      <c r="G335" s="645"/>
      <c r="H335" s="645"/>
      <c r="I335" s="645"/>
      <c r="J335" s="645"/>
      <c r="K335" s="645"/>
      <c r="L335" s="645"/>
      <c r="M335" s="645"/>
      <c r="N335" s="645"/>
      <c r="O335" s="645"/>
      <c r="P335" s="645"/>
      <c r="Q335" s="645"/>
      <c r="R335" s="645"/>
      <c r="S335" s="645"/>
      <c r="T335" s="645"/>
      <c r="U335" s="645"/>
      <c r="V335" s="645"/>
      <c r="W335" s="645"/>
      <c r="X335" s="645"/>
      <c r="Y335" s="645"/>
      <c r="Z335" s="645"/>
    </row>
    <row r="336" spans="1:26" ht="15.75" customHeight="1" x14ac:dyDescent="0.2">
      <c r="A336" s="645"/>
      <c r="B336" s="645"/>
      <c r="C336" s="645"/>
      <c r="D336" s="645"/>
      <c r="E336" s="645"/>
      <c r="F336" s="645"/>
      <c r="G336" s="645"/>
      <c r="H336" s="645"/>
      <c r="I336" s="645"/>
      <c r="J336" s="645"/>
      <c r="K336" s="645"/>
      <c r="L336" s="645"/>
      <c r="M336" s="645"/>
      <c r="N336" s="645"/>
      <c r="O336" s="645"/>
      <c r="P336" s="645"/>
      <c r="Q336" s="645"/>
      <c r="R336" s="645"/>
      <c r="S336" s="645"/>
      <c r="T336" s="645"/>
      <c r="U336" s="645"/>
      <c r="V336" s="645"/>
      <c r="W336" s="645"/>
      <c r="X336" s="645"/>
      <c r="Y336" s="645"/>
      <c r="Z336" s="645"/>
    </row>
    <row r="337" spans="1:26" ht="15.75" customHeight="1" x14ac:dyDescent="0.2">
      <c r="A337" s="645"/>
      <c r="B337" s="645"/>
      <c r="C337" s="645"/>
      <c r="D337" s="645"/>
      <c r="E337" s="645"/>
      <c r="F337" s="645"/>
      <c r="G337" s="645"/>
      <c r="H337" s="645"/>
      <c r="I337" s="645"/>
      <c r="J337" s="645"/>
      <c r="K337" s="645"/>
      <c r="L337" s="645"/>
      <c r="M337" s="645"/>
      <c r="N337" s="645"/>
      <c r="O337" s="645"/>
      <c r="P337" s="645"/>
      <c r="Q337" s="645"/>
      <c r="R337" s="645"/>
      <c r="S337" s="645"/>
      <c r="T337" s="645"/>
      <c r="U337" s="645"/>
      <c r="V337" s="645"/>
      <c r="W337" s="645"/>
      <c r="X337" s="645"/>
      <c r="Y337" s="645"/>
      <c r="Z337" s="645"/>
    </row>
    <row r="338" spans="1:26" ht="15.75" customHeight="1" x14ac:dyDescent="0.2">
      <c r="A338" s="645"/>
      <c r="B338" s="645"/>
      <c r="C338" s="645"/>
      <c r="D338" s="645"/>
      <c r="E338" s="645"/>
      <c r="F338" s="645"/>
      <c r="G338" s="645"/>
      <c r="H338" s="645"/>
      <c r="I338" s="645"/>
      <c r="J338" s="645"/>
      <c r="K338" s="645"/>
      <c r="L338" s="645"/>
      <c r="M338" s="645"/>
      <c r="N338" s="645"/>
      <c r="O338" s="645"/>
      <c r="P338" s="645"/>
      <c r="Q338" s="645"/>
      <c r="R338" s="645"/>
      <c r="S338" s="645"/>
      <c r="T338" s="645"/>
      <c r="U338" s="645"/>
      <c r="V338" s="645"/>
      <c r="W338" s="645"/>
      <c r="X338" s="645"/>
      <c r="Y338" s="645"/>
      <c r="Z338" s="645"/>
    </row>
    <row r="339" spans="1:26" ht="15.75" customHeight="1" x14ac:dyDescent="0.2">
      <c r="A339" s="645"/>
      <c r="B339" s="645"/>
      <c r="C339" s="645"/>
      <c r="D339" s="645"/>
      <c r="E339" s="645"/>
      <c r="F339" s="645"/>
      <c r="G339" s="645"/>
      <c r="H339" s="645"/>
      <c r="I339" s="645"/>
      <c r="J339" s="645"/>
      <c r="K339" s="645"/>
      <c r="L339" s="645"/>
      <c r="M339" s="645"/>
      <c r="N339" s="645"/>
      <c r="O339" s="645"/>
      <c r="P339" s="645"/>
      <c r="Q339" s="645"/>
      <c r="R339" s="645"/>
      <c r="S339" s="645"/>
      <c r="T339" s="645"/>
      <c r="U339" s="645"/>
      <c r="V339" s="645"/>
      <c r="W339" s="645"/>
      <c r="X339" s="645"/>
      <c r="Y339" s="645"/>
      <c r="Z339" s="645"/>
    </row>
    <row r="340" spans="1:26" ht="15.75" customHeight="1" x14ac:dyDescent="0.2">
      <c r="A340" s="645"/>
      <c r="B340" s="645"/>
      <c r="C340" s="645"/>
      <c r="D340" s="645"/>
      <c r="E340" s="645"/>
      <c r="F340" s="645"/>
      <c r="G340" s="645"/>
      <c r="H340" s="645"/>
      <c r="I340" s="645"/>
      <c r="J340" s="645"/>
      <c r="K340" s="645"/>
      <c r="L340" s="645"/>
      <c r="M340" s="645"/>
      <c r="N340" s="645"/>
      <c r="O340" s="645"/>
      <c r="P340" s="645"/>
      <c r="Q340" s="645"/>
      <c r="R340" s="645"/>
      <c r="S340" s="645"/>
      <c r="T340" s="645"/>
      <c r="U340" s="645"/>
      <c r="V340" s="645"/>
      <c r="W340" s="645"/>
      <c r="X340" s="645"/>
      <c r="Y340" s="645"/>
      <c r="Z340" s="645"/>
    </row>
    <row r="341" spans="1:26" ht="15.75" customHeight="1" x14ac:dyDescent="0.2">
      <c r="A341" s="645"/>
      <c r="B341" s="645"/>
      <c r="C341" s="645"/>
      <c r="D341" s="645"/>
      <c r="E341" s="645"/>
      <c r="F341" s="645"/>
      <c r="G341" s="645"/>
      <c r="H341" s="645"/>
      <c r="I341" s="645"/>
      <c r="J341" s="645"/>
      <c r="K341" s="645"/>
      <c r="L341" s="645"/>
      <c r="M341" s="645"/>
      <c r="N341" s="645"/>
      <c r="O341" s="645"/>
      <c r="P341" s="645"/>
      <c r="Q341" s="645"/>
      <c r="R341" s="645"/>
      <c r="S341" s="645"/>
      <c r="T341" s="645"/>
      <c r="U341" s="645"/>
      <c r="V341" s="645"/>
      <c r="W341" s="645"/>
      <c r="X341" s="645"/>
      <c r="Y341" s="645"/>
      <c r="Z341" s="645"/>
    </row>
    <row r="342" spans="1:26" ht="15.75" customHeight="1" x14ac:dyDescent="0.2">
      <c r="A342" s="645"/>
      <c r="B342" s="645"/>
      <c r="C342" s="645"/>
      <c r="D342" s="645"/>
      <c r="E342" s="645"/>
      <c r="F342" s="645"/>
      <c r="G342" s="645"/>
      <c r="H342" s="645"/>
      <c r="I342" s="645"/>
      <c r="J342" s="645"/>
      <c r="K342" s="645"/>
      <c r="L342" s="645"/>
      <c r="M342" s="645"/>
      <c r="N342" s="645"/>
      <c r="O342" s="645"/>
      <c r="P342" s="645"/>
      <c r="Q342" s="645"/>
      <c r="R342" s="645"/>
      <c r="S342" s="645"/>
      <c r="T342" s="645"/>
      <c r="U342" s="645"/>
      <c r="V342" s="645"/>
      <c r="W342" s="645"/>
      <c r="X342" s="645"/>
      <c r="Y342" s="645"/>
      <c r="Z342" s="645"/>
    </row>
    <row r="343" spans="1:26" ht="15.75" customHeight="1" x14ac:dyDescent="0.2">
      <c r="A343" s="645"/>
      <c r="B343" s="645"/>
      <c r="C343" s="645"/>
      <c r="D343" s="645"/>
      <c r="E343" s="645"/>
      <c r="F343" s="645"/>
      <c r="G343" s="645"/>
      <c r="H343" s="645"/>
      <c r="I343" s="645"/>
      <c r="J343" s="645"/>
      <c r="K343" s="645"/>
      <c r="L343" s="645"/>
      <c r="M343" s="645"/>
      <c r="N343" s="645"/>
      <c r="O343" s="645"/>
      <c r="P343" s="645"/>
      <c r="Q343" s="645"/>
      <c r="R343" s="645"/>
      <c r="S343" s="645"/>
      <c r="T343" s="645"/>
      <c r="U343" s="645"/>
      <c r="V343" s="645"/>
      <c r="W343" s="645"/>
      <c r="X343" s="645"/>
      <c r="Y343" s="645"/>
      <c r="Z343" s="645"/>
    </row>
    <row r="344" spans="1:26" ht="15.75" customHeight="1" x14ac:dyDescent="0.2">
      <c r="A344" s="645"/>
      <c r="B344" s="645"/>
      <c r="C344" s="645"/>
      <c r="D344" s="645"/>
      <c r="E344" s="645"/>
      <c r="F344" s="645"/>
      <c r="G344" s="645"/>
      <c r="H344" s="645"/>
      <c r="I344" s="645"/>
      <c r="J344" s="645"/>
      <c r="K344" s="645"/>
      <c r="L344" s="645"/>
      <c r="M344" s="645"/>
      <c r="N344" s="645"/>
      <c r="O344" s="645"/>
      <c r="P344" s="645"/>
      <c r="Q344" s="645"/>
      <c r="R344" s="645"/>
      <c r="S344" s="645"/>
      <c r="T344" s="645"/>
      <c r="U344" s="645"/>
      <c r="V344" s="645"/>
      <c r="W344" s="645"/>
      <c r="X344" s="645"/>
      <c r="Y344" s="645"/>
      <c r="Z344" s="645"/>
    </row>
    <row r="345" spans="1:26" ht="15.75" customHeight="1" x14ac:dyDescent="0.2">
      <c r="A345" s="645"/>
      <c r="B345" s="645"/>
      <c r="C345" s="645"/>
      <c r="D345" s="645"/>
      <c r="E345" s="645"/>
      <c r="F345" s="645"/>
      <c r="G345" s="645"/>
      <c r="H345" s="645"/>
      <c r="I345" s="645"/>
      <c r="J345" s="645"/>
      <c r="K345" s="645"/>
      <c r="L345" s="645"/>
      <c r="M345" s="645"/>
      <c r="N345" s="645"/>
      <c r="O345" s="645"/>
      <c r="P345" s="645"/>
      <c r="Q345" s="645"/>
      <c r="R345" s="645"/>
      <c r="S345" s="645"/>
      <c r="T345" s="645"/>
      <c r="U345" s="645"/>
      <c r="V345" s="645"/>
      <c r="W345" s="645"/>
      <c r="X345" s="645"/>
      <c r="Y345" s="645"/>
      <c r="Z345" s="645"/>
    </row>
    <row r="346" spans="1:26" ht="15.75" customHeight="1" x14ac:dyDescent="0.2">
      <c r="A346" s="645"/>
      <c r="B346" s="645"/>
      <c r="C346" s="645"/>
      <c r="D346" s="645"/>
      <c r="E346" s="645"/>
      <c r="F346" s="645"/>
      <c r="G346" s="645"/>
      <c r="H346" s="645"/>
      <c r="I346" s="645"/>
      <c r="J346" s="645"/>
      <c r="K346" s="645"/>
      <c r="L346" s="645"/>
      <c r="M346" s="645"/>
      <c r="N346" s="645"/>
      <c r="O346" s="645"/>
      <c r="P346" s="645"/>
      <c r="Q346" s="645"/>
      <c r="R346" s="645"/>
      <c r="S346" s="645"/>
      <c r="T346" s="645"/>
      <c r="U346" s="645"/>
      <c r="V346" s="645"/>
      <c r="W346" s="645"/>
      <c r="X346" s="645"/>
      <c r="Y346" s="645"/>
      <c r="Z346" s="645"/>
    </row>
    <row r="347" spans="1:26" ht="15.75" customHeight="1" x14ac:dyDescent="0.2">
      <c r="A347" s="645"/>
      <c r="B347" s="645"/>
      <c r="C347" s="645"/>
      <c r="D347" s="645"/>
      <c r="E347" s="645"/>
      <c r="F347" s="645"/>
      <c r="G347" s="645"/>
      <c r="H347" s="645"/>
      <c r="I347" s="645"/>
      <c r="J347" s="645"/>
      <c r="K347" s="645"/>
      <c r="L347" s="645"/>
      <c r="M347" s="645"/>
      <c r="N347" s="645"/>
      <c r="O347" s="645"/>
      <c r="P347" s="645"/>
      <c r="Q347" s="645"/>
      <c r="R347" s="645"/>
      <c r="S347" s="645"/>
      <c r="T347" s="645"/>
      <c r="U347" s="645"/>
      <c r="V347" s="645"/>
      <c r="W347" s="645"/>
      <c r="X347" s="645"/>
      <c r="Y347" s="645"/>
      <c r="Z347" s="645"/>
    </row>
    <row r="348" spans="1:26" ht="15.75" customHeight="1" x14ac:dyDescent="0.2">
      <c r="A348" s="645"/>
      <c r="B348" s="645"/>
      <c r="C348" s="645"/>
      <c r="D348" s="645"/>
      <c r="E348" s="645"/>
      <c r="F348" s="645"/>
      <c r="G348" s="645"/>
      <c r="H348" s="645"/>
      <c r="I348" s="645"/>
      <c r="J348" s="645"/>
      <c r="K348" s="645"/>
      <c r="L348" s="645"/>
      <c r="M348" s="645"/>
      <c r="N348" s="645"/>
      <c r="O348" s="645"/>
      <c r="P348" s="645"/>
      <c r="Q348" s="645"/>
      <c r="R348" s="645"/>
      <c r="S348" s="645"/>
      <c r="T348" s="645"/>
      <c r="U348" s="645"/>
      <c r="V348" s="645"/>
      <c r="W348" s="645"/>
      <c r="X348" s="645"/>
      <c r="Y348" s="645"/>
      <c r="Z348" s="645"/>
    </row>
    <row r="349" spans="1:26" ht="15.75" customHeight="1" x14ac:dyDescent="0.2">
      <c r="A349" s="645"/>
      <c r="B349" s="645"/>
      <c r="C349" s="645"/>
      <c r="D349" s="645"/>
      <c r="E349" s="645"/>
      <c r="F349" s="645"/>
      <c r="G349" s="645"/>
      <c r="H349" s="645"/>
      <c r="I349" s="645"/>
      <c r="J349" s="645"/>
      <c r="K349" s="645"/>
      <c r="L349" s="645"/>
      <c r="M349" s="645"/>
      <c r="N349" s="645"/>
      <c r="O349" s="645"/>
      <c r="P349" s="645"/>
      <c r="Q349" s="645"/>
      <c r="R349" s="645"/>
      <c r="S349" s="645"/>
      <c r="T349" s="645"/>
      <c r="U349" s="645"/>
      <c r="V349" s="645"/>
      <c r="W349" s="645"/>
      <c r="X349" s="645"/>
      <c r="Y349" s="645"/>
      <c r="Z349" s="645"/>
    </row>
    <row r="350" spans="1:26" ht="15.75" customHeight="1" x14ac:dyDescent="0.2">
      <c r="A350" s="645"/>
      <c r="B350" s="645"/>
      <c r="C350" s="645"/>
      <c r="D350" s="645"/>
      <c r="E350" s="645"/>
      <c r="F350" s="645"/>
      <c r="G350" s="645"/>
      <c r="H350" s="645"/>
      <c r="I350" s="645"/>
      <c r="J350" s="645"/>
      <c r="K350" s="645"/>
      <c r="L350" s="645"/>
      <c r="M350" s="645"/>
      <c r="N350" s="645"/>
      <c r="O350" s="645"/>
      <c r="P350" s="645"/>
      <c r="Q350" s="645"/>
      <c r="R350" s="645"/>
      <c r="S350" s="645"/>
      <c r="T350" s="645"/>
      <c r="U350" s="645"/>
      <c r="V350" s="645"/>
      <c r="W350" s="645"/>
      <c r="X350" s="645"/>
      <c r="Y350" s="645"/>
      <c r="Z350" s="645"/>
    </row>
    <row r="351" spans="1:26" ht="15.75" customHeight="1" x14ac:dyDescent="0.2">
      <c r="A351" s="645"/>
      <c r="B351" s="645"/>
      <c r="C351" s="645"/>
      <c r="D351" s="645"/>
      <c r="E351" s="645"/>
      <c r="F351" s="645"/>
      <c r="G351" s="645"/>
      <c r="H351" s="645"/>
      <c r="I351" s="645"/>
      <c r="J351" s="645"/>
      <c r="K351" s="645"/>
      <c r="L351" s="645"/>
      <c r="M351" s="645"/>
      <c r="N351" s="645"/>
      <c r="O351" s="645"/>
      <c r="P351" s="645"/>
      <c r="Q351" s="645"/>
      <c r="R351" s="645"/>
      <c r="S351" s="645"/>
      <c r="T351" s="645"/>
      <c r="U351" s="645"/>
      <c r="V351" s="645"/>
      <c r="W351" s="645"/>
      <c r="X351" s="645"/>
      <c r="Y351" s="645"/>
      <c r="Z351" s="645"/>
    </row>
    <row r="352" spans="1:26" ht="15.75" customHeight="1" x14ac:dyDescent="0.2">
      <c r="A352" s="645"/>
      <c r="B352" s="645"/>
      <c r="C352" s="645"/>
      <c r="D352" s="645"/>
      <c r="E352" s="645"/>
      <c r="F352" s="645"/>
      <c r="G352" s="645"/>
      <c r="H352" s="645"/>
      <c r="I352" s="645"/>
      <c r="J352" s="645"/>
      <c r="K352" s="645"/>
      <c r="L352" s="645"/>
      <c r="M352" s="645"/>
      <c r="N352" s="645"/>
      <c r="O352" s="645"/>
      <c r="P352" s="645"/>
      <c r="Q352" s="645"/>
      <c r="R352" s="645"/>
      <c r="S352" s="645"/>
      <c r="T352" s="645"/>
      <c r="U352" s="645"/>
      <c r="V352" s="645"/>
      <c r="W352" s="645"/>
      <c r="X352" s="645"/>
      <c r="Y352" s="645"/>
      <c r="Z352" s="645"/>
    </row>
    <row r="353" spans="1:26" ht="15.75" customHeight="1" x14ac:dyDescent="0.2">
      <c r="A353" s="645"/>
      <c r="B353" s="645"/>
      <c r="C353" s="645"/>
      <c r="D353" s="645"/>
      <c r="E353" s="645"/>
      <c r="F353" s="645"/>
      <c r="G353" s="645"/>
      <c r="H353" s="645"/>
      <c r="I353" s="645"/>
      <c r="J353" s="645"/>
      <c r="K353" s="645"/>
      <c r="L353" s="645"/>
      <c r="M353" s="645"/>
      <c r="N353" s="645"/>
      <c r="O353" s="645"/>
      <c r="P353" s="645"/>
      <c r="Q353" s="645"/>
      <c r="R353" s="645"/>
      <c r="S353" s="645"/>
      <c r="T353" s="645"/>
      <c r="U353" s="645"/>
      <c r="V353" s="645"/>
      <c r="W353" s="645"/>
      <c r="X353" s="645"/>
      <c r="Y353" s="645"/>
      <c r="Z353" s="645"/>
    </row>
    <row r="354" spans="1:26" ht="15.75" customHeight="1" x14ac:dyDescent="0.2">
      <c r="A354" s="645"/>
      <c r="B354" s="645"/>
      <c r="C354" s="645"/>
      <c r="D354" s="645"/>
      <c r="E354" s="645"/>
      <c r="F354" s="645"/>
      <c r="G354" s="645"/>
      <c r="H354" s="645"/>
      <c r="I354" s="645"/>
      <c r="J354" s="645"/>
      <c r="K354" s="645"/>
      <c r="L354" s="645"/>
      <c r="M354" s="645"/>
      <c r="N354" s="645"/>
      <c r="O354" s="645"/>
      <c r="P354" s="645"/>
      <c r="Q354" s="645"/>
      <c r="R354" s="645"/>
      <c r="S354" s="645"/>
      <c r="T354" s="645"/>
      <c r="U354" s="645"/>
      <c r="V354" s="645"/>
      <c r="W354" s="645"/>
      <c r="X354" s="645"/>
      <c r="Y354" s="645"/>
      <c r="Z354" s="645"/>
    </row>
    <row r="355" spans="1:26" ht="15.75" customHeight="1" x14ac:dyDescent="0.2">
      <c r="A355" s="645"/>
      <c r="B355" s="645"/>
      <c r="C355" s="645"/>
      <c r="D355" s="645"/>
      <c r="E355" s="645"/>
      <c r="F355" s="645"/>
      <c r="G355" s="645"/>
      <c r="H355" s="645"/>
      <c r="I355" s="645"/>
      <c r="J355" s="645"/>
      <c r="K355" s="645"/>
      <c r="L355" s="645"/>
      <c r="M355" s="645"/>
      <c r="N355" s="645"/>
      <c r="O355" s="645"/>
      <c r="P355" s="645"/>
      <c r="Q355" s="645"/>
      <c r="R355" s="645"/>
      <c r="S355" s="645"/>
      <c r="T355" s="645"/>
      <c r="U355" s="645"/>
      <c r="V355" s="645"/>
      <c r="W355" s="645"/>
      <c r="X355" s="645"/>
      <c r="Y355" s="645"/>
      <c r="Z355" s="645"/>
    </row>
    <row r="356" spans="1:26" ht="15.75" customHeight="1" x14ac:dyDescent="0.2">
      <c r="A356" s="645"/>
      <c r="B356" s="645"/>
      <c r="C356" s="645"/>
      <c r="D356" s="645"/>
      <c r="E356" s="645"/>
      <c r="F356" s="645"/>
      <c r="G356" s="645"/>
      <c r="H356" s="645"/>
      <c r="I356" s="645"/>
      <c r="J356" s="645"/>
      <c r="K356" s="645"/>
      <c r="L356" s="645"/>
      <c r="M356" s="645"/>
      <c r="N356" s="645"/>
      <c r="O356" s="645"/>
      <c r="P356" s="645"/>
      <c r="Q356" s="645"/>
      <c r="R356" s="645"/>
      <c r="S356" s="645"/>
      <c r="T356" s="645"/>
      <c r="U356" s="645"/>
      <c r="V356" s="645"/>
      <c r="W356" s="645"/>
      <c r="X356" s="645"/>
      <c r="Y356" s="645"/>
      <c r="Z356" s="645"/>
    </row>
    <row r="357" spans="1:26" ht="15.75" customHeight="1" x14ac:dyDescent="0.2">
      <c r="A357" s="645"/>
      <c r="B357" s="645"/>
      <c r="C357" s="645"/>
      <c r="D357" s="645"/>
      <c r="E357" s="645"/>
      <c r="F357" s="645"/>
      <c r="G357" s="645"/>
      <c r="H357" s="645"/>
      <c r="I357" s="645"/>
      <c r="J357" s="645"/>
      <c r="K357" s="645"/>
      <c r="L357" s="645"/>
      <c r="M357" s="645"/>
      <c r="N357" s="645"/>
      <c r="O357" s="645"/>
      <c r="P357" s="645"/>
      <c r="Q357" s="645"/>
      <c r="R357" s="645"/>
      <c r="S357" s="645"/>
      <c r="T357" s="645"/>
      <c r="U357" s="645"/>
      <c r="V357" s="645"/>
      <c r="W357" s="645"/>
      <c r="X357" s="645"/>
      <c r="Y357" s="645"/>
      <c r="Z357" s="645"/>
    </row>
    <row r="358" spans="1:26" ht="15.75" customHeight="1" x14ac:dyDescent="0.2">
      <c r="A358" s="645"/>
      <c r="B358" s="645"/>
      <c r="C358" s="645"/>
      <c r="D358" s="645"/>
      <c r="E358" s="645"/>
      <c r="F358" s="645"/>
      <c r="G358" s="645"/>
      <c r="H358" s="645"/>
      <c r="I358" s="645"/>
      <c r="J358" s="645"/>
      <c r="K358" s="645"/>
      <c r="L358" s="645"/>
      <c r="M358" s="645"/>
      <c r="N358" s="645"/>
      <c r="O358" s="645"/>
      <c r="P358" s="645"/>
      <c r="Q358" s="645"/>
      <c r="R358" s="645"/>
      <c r="S358" s="645"/>
      <c r="T358" s="645"/>
      <c r="U358" s="645"/>
      <c r="V358" s="645"/>
      <c r="W358" s="645"/>
      <c r="X358" s="645"/>
      <c r="Y358" s="645"/>
      <c r="Z358" s="645"/>
    </row>
    <row r="359" spans="1:26" ht="15.75" customHeight="1" x14ac:dyDescent="0.2">
      <c r="A359" s="645"/>
      <c r="B359" s="645"/>
      <c r="C359" s="645"/>
      <c r="D359" s="645"/>
      <c r="E359" s="645"/>
      <c r="F359" s="645"/>
      <c r="G359" s="645"/>
      <c r="H359" s="645"/>
      <c r="I359" s="645"/>
      <c r="J359" s="645"/>
      <c r="K359" s="645"/>
      <c r="L359" s="645"/>
      <c r="M359" s="645"/>
      <c r="N359" s="645"/>
      <c r="O359" s="645"/>
      <c r="P359" s="645"/>
      <c r="Q359" s="645"/>
      <c r="R359" s="645"/>
      <c r="S359" s="645"/>
      <c r="T359" s="645"/>
      <c r="U359" s="645"/>
      <c r="V359" s="645"/>
      <c r="W359" s="645"/>
      <c r="X359" s="645"/>
      <c r="Y359" s="645"/>
      <c r="Z359" s="645"/>
    </row>
    <row r="360" spans="1:26" ht="15.75" customHeight="1" x14ac:dyDescent="0.2">
      <c r="A360" s="645"/>
      <c r="B360" s="645"/>
      <c r="C360" s="645"/>
      <c r="D360" s="645"/>
      <c r="E360" s="645"/>
      <c r="F360" s="645"/>
      <c r="G360" s="645"/>
      <c r="H360" s="645"/>
      <c r="I360" s="645"/>
      <c r="J360" s="645"/>
      <c r="K360" s="645"/>
      <c r="L360" s="645"/>
      <c r="M360" s="645"/>
      <c r="N360" s="645"/>
      <c r="O360" s="645"/>
      <c r="P360" s="645"/>
      <c r="Q360" s="645"/>
      <c r="R360" s="645"/>
      <c r="S360" s="645"/>
      <c r="T360" s="645"/>
      <c r="U360" s="645"/>
      <c r="V360" s="645"/>
      <c r="W360" s="645"/>
      <c r="X360" s="645"/>
      <c r="Y360" s="645"/>
      <c r="Z360" s="645"/>
    </row>
    <row r="361" spans="1:26" ht="15.75" customHeight="1" x14ac:dyDescent="0.2">
      <c r="A361" s="645"/>
      <c r="B361" s="645"/>
      <c r="C361" s="645"/>
      <c r="D361" s="645"/>
      <c r="E361" s="645"/>
      <c r="F361" s="645"/>
      <c r="G361" s="645"/>
      <c r="H361" s="645"/>
      <c r="I361" s="645"/>
      <c r="J361" s="645"/>
      <c r="K361" s="645"/>
      <c r="L361" s="645"/>
      <c r="M361" s="645"/>
      <c r="N361" s="645"/>
      <c r="O361" s="645"/>
      <c r="P361" s="645"/>
      <c r="Q361" s="645"/>
      <c r="R361" s="645"/>
      <c r="S361" s="645"/>
      <c r="T361" s="645"/>
      <c r="U361" s="645"/>
      <c r="V361" s="645"/>
      <c r="W361" s="645"/>
      <c r="X361" s="645"/>
      <c r="Y361" s="645"/>
      <c r="Z361" s="645"/>
    </row>
    <row r="362" spans="1:26" ht="15.75" customHeight="1" x14ac:dyDescent="0.2">
      <c r="A362" s="645"/>
      <c r="B362" s="645"/>
      <c r="C362" s="645"/>
      <c r="D362" s="645"/>
      <c r="E362" s="645"/>
      <c r="F362" s="645"/>
      <c r="G362" s="645"/>
      <c r="H362" s="645"/>
      <c r="I362" s="645"/>
      <c r="J362" s="645"/>
      <c r="K362" s="645"/>
      <c r="L362" s="645"/>
      <c r="M362" s="645"/>
      <c r="N362" s="645"/>
      <c r="O362" s="645"/>
      <c r="P362" s="645"/>
      <c r="Q362" s="645"/>
      <c r="R362" s="645"/>
      <c r="S362" s="645"/>
      <c r="T362" s="645"/>
      <c r="U362" s="645"/>
      <c r="V362" s="645"/>
      <c r="W362" s="645"/>
      <c r="X362" s="645"/>
      <c r="Y362" s="645"/>
      <c r="Z362" s="645"/>
    </row>
    <row r="363" spans="1:26" ht="15.75" customHeight="1" x14ac:dyDescent="0.2">
      <c r="A363" s="645"/>
      <c r="B363" s="645"/>
      <c r="C363" s="645"/>
      <c r="D363" s="645"/>
      <c r="E363" s="645"/>
      <c r="F363" s="645"/>
      <c r="G363" s="645"/>
      <c r="H363" s="645"/>
      <c r="I363" s="645"/>
      <c r="J363" s="645"/>
      <c r="K363" s="645"/>
      <c r="L363" s="645"/>
      <c r="M363" s="645"/>
      <c r="N363" s="645"/>
      <c r="O363" s="645"/>
      <c r="P363" s="645"/>
      <c r="Q363" s="645"/>
      <c r="R363" s="645"/>
      <c r="S363" s="645"/>
      <c r="T363" s="645"/>
      <c r="U363" s="645"/>
      <c r="V363" s="645"/>
      <c r="W363" s="645"/>
      <c r="X363" s="645"/>
      <c r="Y363" s="645"/>
      <c r="Z363" s="645"/>
    </row>
    <row r="364" spans="1:26" ht="15.75" customHeight="1" x14ac:dyDescent="0.2">
      <c r="A364" s="645"/>
      <c r="B364" s="645"/>
      <c r="C364" s="645"/>
      <c r="D364" s="645"/>
      <c r="E364" s="645"/>
      <c r="F364" s="645"/>
      <c r="G364" s="645"/>
      <c r="H364" s="645"/>
      <c r="I364" s="645"/>
      <c r="J364" s="645"/>
      <c r="K364" s="645"/>
      <c r="L364" s="645"/>
      <c r="M364" s="645"/>
      <c r="N364" s="645"/>
      <c r="O364" s="645"/>
      <c r="P364" s="645"/>
      <c r="Q364" s="645"/>
      <c r="R364" s="645"/>
      <c r="S364" s="645"/>
      <c r="T364" s="645"/>
      <c r="U364" s="645"/>
      <c r="V364" s="645"/>
      <c r="W364" s="645"/>
      <c r="X364" s="645"/>
      <c r="Y364" s="645"/>
      <c r="Z364" s="645"/>
    </row>
    <row r="365" spans="1:26" ht="15.75" customHeight="1" x14ac:dyDescent="0.2">
      <c r="A365" s="645"/>
      <c r="B365" s="645"/>
      <c r="C365" s="645"/>
      <c r="D365" s="645"/>
      <c r="E365" s="645"/>
      <c r="F365" s="645"/>
      <c r="G365" s="645"/>
      <c r="H365" s="645"/>
      <c r="I365" s="645"/>
      <c r="J365" s="645"/>
      <c r="K365" s="645"/>
      <c r="L365" s="645"/>
      <c r="M365" s="645"/>
      <c r="N365" s="645"/>
      <c r="O365" s="645"/>
      <c r="P365" s="645"/>
      <c r="Q365" s="645"/>
      <c r="R365" s="645"/>
      <c r="S365" s="645"/>
      <c r="T365" s="645"/>
      <c r="U365" s="645"/>
      <c r="V365" s="645"/>
      <c r="W365" s="645"/>
      <c r="X365" s="645"/>
      <c r="Y365" s="645"/>
      <c r="Z365" s="645"/>
    </row>
    <row r="366" spans="1:26" ht="15.75" customHeight="1" x14ac:dyDescent="0.2">
      <c r="A366" s="645"/>
      <c r="B366" s="645"/>
      <c r="C366" s="645"/>
      <c r="D366" s="645"/>
      <c r="E366" s="645"/>
      <c r="F366" s="645"/>
      <c r="G366" s="645"/>
      <c r="H366" s="645"/>
      <c r="I366" s="645"/>
      <c r="J366" s="645"/>
      <c r="K366" s="645"/>
      <c r="L366" s="645"/>
      <c r="M366" s="645"/>
      <c r="N366" s="645"/>
      <c r="O366" s="645"/>
      <c r="P366" s="645"/>
      <c r="Q366" s="645"/>
      <c r="R366" s="645"/>
      <c r="S366" s="645"/>
      <c r="T366" s="645"/>
      <c r="U366" s="645"/>
      <c r="V366" s="645"/>
      <c r="W366" s="645"/>
      <c r="X366" s="645"/>
      <c r="Y366" s="645"/>
      <c r="Z366" s="645"/>
    </row>
    <row r="367" spans="1:26" ht="15.75" customHeight="1" x14ac:dyDescent="0.2">
      <c r="A367" s="645"/>
      <c r="B367" s="645"/>
      <c r="C367" s="645"/>
      <c r="D367" s="645"/>
      <c r="E367" s="645"/>
      <c r="F367" s="645"/>
      <c r="G367" s="645"/>
      <c r="H367" s="645"/>
      <c r="I367" s="645"/>
      <c r="J367" s="645"/>
      <c r="K367" s="645"/>
      <c r="L367" s="645"/>
      <c r="M367" s="645"/>
      <c r="N367" s="645"/>
      <c r="O367" s="645"/>
      <c r="P367" s="645"/>
      <c r="Q367" s="645"/>
      <c r="R367" s="645"/>
      <c r="S367" s="645"/>
      <c r="T367" s="645"/>
      <c r="U367" s="645"/>
      <c r="V367" s="645"/>
      <c r="W367" s="645"/>
      <c r="X367" s="645"/>
      <c r="Y367" s="645"/>
      <c r="Z367" s="645"/>
    </row>
    <row r="368" spans="1:26" ht="15.75" customHeight="1" x14ac:dyDescent="0.2">
      <c r="A368" s="645"/>
      <c r="B368" s="645"/>
      <c r="C368" s="645"/>
      <c r="D368" s="645"/>
      <c r="E368" s="645"/>
      <c r="F368" s="645"/>
      <c r="G368" s="645"/>
      <c r="H368" s="645"/>
      <c r="I368" s="645"/>
      <c r="J368" s="645"/>
      <c r="K368" s="645"/>
      <c r="L368" s="645"/>
      <c r="M368" s="645"/>
      <c r="N368" s="645"/>
      <c r="O368" s="645"/>
      <c r="P368" s="645"/>
      <c r="Q368" s="645"/>
      <c r="R368" s="645"/>
      <c r="S368" s="645"/>
      <c r="T368" s="645"/>
      <c r="U368" s="645"/>
      <c r="V368" s="645"/>
      <c r="W368" s="645"/>
      <c r="X368" s="645"/>
      <c r="Y368" s="645"/>
      <c r="Z368" s="645"/>
    </row>
    <row r="369" spans="1:26" ht="15.75" customHeight="1" x14ac:dyDescent="0.2">
      <c r="A369" s="645"/>
      <c r="B369" s="645"/>
      <c r="C369" s="645"/>
      <c r="D369" s="645"/>
      <c r="E369" s="645"/>
      <c r="F369" s="645"/>
      <c r="G369" s="645"/>
      <c r="H369" s="645"/>
      <c r="I369" s="645"/>
      <c r="J369" s="645"/>
      <c r="K369" s="645"/>
      <c r="L369" s="645"/>
      <c r="M369" s="645"/>
      <c r="N369" s="645"/>
      <c r="O369" s="645"/>
      <c r="P369" s="645"/>
      <c r="Q369" s="645"/>
      <c r="R369" s="645"/>
      <c r="S369" s="645"/>
      <c r="T369" s="645"/>
      <c r="U369" s="645"/>
      <c r="V369" s="645"/>
      <c r="W369" s="645"/>
      <c r="X369" s="645"/>
      <c r="Y369" s="645"/>
      <c r="Z369" s="645"/>
    </row>
    <row r="370" spans="1:26" ht="15.75" customHeight="1" x14ac:dyDescent="0.2">
      <c r="A370" s="645"/>
      <c r="B370" s="645"/>
      <c r="C370" s="645"/>
      <c r="D370" s="645"/>
      <c r="E370" s="645"/>
      <c r="F370" s="645"/>
      <c r="G370" s="645"/>
      <c r="H370" s="645"/>
      <c r="I370" s="645"/>
      <c r="J370" s="645"/>
      <c r="K370" s="645"/>
      <c r="L370" s="645"/>
      <c r="M370" s="645"/>
      <c r="N370" s="645"/>
      <c r="O370" s="645"/>
      <c r="P370" s="645"/>
      <c r="Q370" s="645"/>
      <c r="R370" s="645"/>
      <c r="S370" s="645"/>
      <c r="T370" s="645"/>
      <c r="U370" s="645"/>
      <c r="V370" s="645"/>
      <c r="W370" s="645"/>
      <c r="X370" s="645"/>
      <c r="Y370" s="645"/>
      <c r="Z370" s="645"/>
    </row>
    <row r="371" spans="1:26" ht="15.75" customHeight="1" x14ac:dyDescent="0.2">
      <c r="A371" s="645"/>
      <c r="B371" s="645"/>
      <c r="C371" s="645"/>
      <c r="D371" s="645"/>
      <c r="E371" s="645"/>
      <c r="F371" s="645"/>
      <c r="G371" s="645"/>
      <c r="H371" s="645"/>
      <c r="I371" s="645"/>
      <c r="J371" s="645"/>
      <c r="K371" s="645"/>
      <c r="L371" s="645"/>
      <c r="M371" s="645"/>
      <c r="N371" s="645"/>
      <c r="O371" s="645"/>
      <c r="P371" s="645"/>
      <c r="Q371" s="645"/>
      <c r="R371" s="645"/>
      <c r="S371" s="645"/>
      <c r="T371" s="645"/>
      <c r="U371" s="645"/>
      <c r="V371" s="645"/>
      <c r="W371" s="645"/>
      <c r="X371" s="645"/>
      <c r="Y371" s="645"/>
      <c r="Z371" s="645"/>
    </row>
    <row r="372" spans="1:26" ht="15.75" customHeight="1" x14ac:dyDescent="0.2">
      <c r="A372" s="645"/>
      <c r="B372" s="645"/>
      <c r="C372" s="645"/>
      <c r="D372" s="645"/>
      <c r="E372" s="645"/>
      <c r="F372" s="645"/>
      <c r="G372" s="645"/>
      <c r="H372" s="645"/>
      <c r="I372" s="645"/>
      <c r="J372" s="645"/>
      <c r="K372" s="645"/>
      <c r="L372" s="645"/>
      <c r="M372" s="645"/>
      <c r="N372" s="645"/>
      <c r="O372" s="645"/>
      <c r="P372" s="645"/>
      <c r="Q372" s="645"/>
      <c r="R372" s="645"/>
      <c r="S372" s="645"/>
      <c r="T372" s="645"/>
      <c r="U372" s="645"/>
      <c r="V372" s="645"/>
      <c r="W372" s="645"/>
      <c r="X372" s="645"/>
      <c r="Y372" s="645"/>
      <c r="Z372" s="645"/>
    </row>
    <row r="373" spans="1:26" ht="15.75" customHeight="1" x14ac:dyDescent="0.2">
      <c r="A373" s="645"/>
      <c r="B373" s="645"/>
      <c r="C373" s="645"/>
      <c r="D373" s="645"/>
      <c r="E373" s="645"/>
      <c r="F373" s="645"/>
      <c r="G373" s="645"/>
      <c r="H373" s="645"/>
      <c r="I373" s="645"/>
      <c r="J373" s="645"/>
      <c r="K373" s="645"/>
      <c r="L373" s="645"/>
      <c r="M373" s="645"/>
      <c r="N373" s="645"/>
      <c r="O373" s="645"/>
      <c r="P373" s="645"/>
      <c r="Q373" s="645"/>
      <c r="R373" s="645"/>
      <c r="S373" s="645"/>
      <c r="T373" s="645"/>
      <c r="U373" s="645"/>
      <c r="V373" s="645"/>
      <c r="W373" s="645"/>
      <c r="X373" s="645"/>
      <c r="Y373" s="645"/>
      <c r="Z373" s="645"/>
    </row>
    <row r="374" spans="1:26" ht="15.75" customHeight="1" x14ac:dyDescent="0.2">
      <c r="A374" s="645"/>
      <c r="B374" s="645"/>
      <c r="C374" s="645"/>
      <c r="D374" s="645"/>
      <c r="E374" s="645"/>
      <c r="F374" s="645"/>
      <c r="G374" s="645"/>
      <c r="H374" s="645"/>
      <c r="I374" s="645"/>
      <c r="J374" s="645"/>
      <c r="K374" s="645"/>
      <c r="L374" s="645"/>
      <c r="M374" s="645"/>
      <c r="N374" s="645"/>
      <c r="O374" s="645"/>
      <c r="P374" s="645"/>
      <c r="Q374" s="645"/>
      <c r="R374" s="645"/>
      <c r="S374" s="645"/>
      <c r="T374" s="645"/>
      <c r="U374" s="645"/>
      <c r="V374" s="645"/>
      <c r="W374" s="645"/>
      <c r="X374" s="645"/>
      <c r="Y374" s="645"/>
      <c r="Z374" s="645"/>
    </row>
    <row r="375" spans="1:26" ht="15.75" customHeight="1" x14ac:dyDescent="0.2">
      <c r="A375" s="645"/>
      <c r="B375" s="645"/>
      <c r="C375" s="645"/>
      <c r="D375" s="645"/>
      <c r="E375" s="645"/>
      <c r="F375" s="645"/>
      <c r="G375" s="645"/>
      <c r="H375" s="645"/>
      <c r="I375" s="645"/>
      <c r="J375" s="645"/>
      <c r="K375" s="645"/>
      <c r="L375" s="645"/>
      <c r="M375" s="645"/>
      <c r="N375" s="645"/>
      <c r="O375" s="645"/>
      <c r="P375" s="645"/>
      <c r="Q375" s="645"/>
      <c r="R375" s="645"/>
      <c r="S375" s="645"/>
      <c r="T375" s="645"/>
      <c r="U375" s="645"/>
      <c r="V375" s="645"/>
      <c r="W375" s="645"/>
      <c r="X375" s="645"/>
      <c r="Y375" s="645"/>
      <c r="Z375" s="645"/>
    </row>
    <row r="376" spans="1:26" ht="15.75" customHeight="1" x14ac:dyDescent="0.2">
      <c r="A376" s="645"/>
      <c r="B376" s="645"/>
      <c r="C376" s="645"/>
      <c r="D376" s="645"/>
      <c r="E376" s="645"/>
      <c r="F376" s="645"/>
      <c r="G376" s="645"/>
      <c r="H376" s="645"/>
      <c r="I376" s="645"/>
      <c r="J376" s="645"/>
      <c r="K376" s="645"/>
      <c r="L376" s="645"/>
      <c r="M376" s="645"/>
      <c r="N376" s="645"/>
      <c r="O376" s="645"/>
      <c r="P376" s="645"/>
      <c r="Q376" s="645"/>
      <c r="R376" s="645"/>
      <c r="S376" s="645"/>
      <c r="T376" s="645"/>
      <c r="U376" s="645"/>
      <c r="V376" s="645"/>
      <c r="W376" s="645"/>
      <c r="X376" s="645"/>
      <c r="Y376" s="645"/>
      <c r="Z376" s="645"/>
    </row>
    <row r="377" spans="1:26" ht="15.75" customHeight="1" x14ac:dyDescent="0.2">
      <c r="A377" s="645"/>
      <c r="B377" s="645"/>
      <c r="C377" s="645"/>
      <c r="D377" s="645"/>
      <c r="E377" s="645"/>
      <c r="F377" s="645"/>
      <c r="G377" s="645"/>
      <c r="H377" s="645"/>
      <c r="I377" s="645"/>
      <c r="J377" s="645"/>
      <c r="K377" s="645"/>
      <c r="L377" s="645"/>
      <c r="M377" s="645"/>
      <c r="N377" s="645"/>
      <c r="O377" s="645"/>
      <c r="P377" s="645"/>
      <c r="Q377" s="645"/>
      <c r="R377" s="645"/>
      <c r="S377" s="645"/>
      <c r="T377" s="645"/>
      <c r="U377" s="645"/>
      <c r="V377" s="645"/>
      <c r="W377" s="645"/>
      <c r="X377" s="645"/>
      <c r="Y377" s="645"/>
      <c r="Z377" s="645"/>
    </row>
    <row r="378" spans="1:26" ht="15.75" customHeight="1" x14ac:dyDescent="0.2">
      <c r="A378" s="645"/>
      <c r="B378" s="645"/>
      <c r="C378" s="645"/>
      <c r="D378" s="645"/>
      <c r="E378" s="645"/>
      <c r="F378" s="645"/>
      <c r="G378" s="645"/>
      <c r="H378" s="645"/>
      <c r="I378" s="645"/>
      <c r="J378" s="645"/>
      <c r="K378" s="645"/>
      <c r="L378" s="645"/>
      <c r="M378" s="645"/>
      <c r="N378" s="645"/>
      <c r="O378" s="645"/>
      <c r="P378" s="645"/>
      <c r="Q378" s="645"/>
      <c r="R378" s="645"/>
      <c r="S378" s="645"/>
      <c r="T378" s="645"/>
      <c r="U378" s="645"/>
      <c r="V378" s="645"/>
      <c r="W378" s="645"/>
      <c r="X378" s="645"/>
      <c r="Y378" s="645"/>
      <c r="Z378" s="645"/>
    </row>
    <row r="379" spans="1:26" ht="15.75" customHeight="1" x14ac:dyDescent="0.2">
      <c r="A379" s="645"/>
      <c r="B379" s="645"/>
      <c r="C379" s="645"/>
      <c r="D379" s="645"/>
      <c r="E379" s="645"/>
      <c r="F379" s="645"/>
      <c r="G379" s="645"/>
      <c r="H379" s="645"/>
      <c r="I379" s="645"/>
      <c r="J379" s="645"/>
      <c r="K379" s="645"/>
      <c r="L379" s="645"/>
      <c r="M379" s="645"/>
      <c r="N379" s="645"/>
      <c r="O379" s="645"/>
      <c r="P379" s="645"/>
      <c r="Q379" s="645"/>
      <c r="R379" s="645"/>
      <c r="S379" s="645"/>
      <c r="T379" s="645"/>
      <c r="U379" s="645"/>
      <c r="V379" s="645"/>
      <c r="W379" s="645"/>
      <c r="X379" s="645"/>
      <c r="Y379" s="645"/>
      <c r="Z379" s="645"/>
    </row>
    <row r="380" spans="1:26" ht="15.75" customHeight="1" x14ac:dyDescent="0.2">
      <c r="A380" s="645"/>
      <c r="B380" s="645"/>
      <c r="C380" s="645"/>
      <c r="D380" s="645"/>
      <c r="E380" s="645"/>
      <c r="F380" s="645"/>
      <c r="G380" s="645"/>
      <c r="H380" s="645"/>
      <c r="I380" s="645"/>
      <c r="J380" s="645"/>
      <c r="K380" s="645"/>
      <c r="L380" s="645"/>
      <c r="M380" s="645"/>
      <c r="N380" s="645"/>
      <c r="O380" s="645"/>
      <c r="P380" s="645"/>
      <c r="Q380" s="645"/>
      <c r="R380" s="645"/>
      <c r="S380" s="645"/>
      <c r="T380" s="645"/>
      <c r="U380" s="645"/>
      <c r="V380" s="645"/>
      <c r="W380" s="645"/>
      <c r="X380" s="645"/>
      <c r="Y380" s="645"/>
      <c r="Z380" s="645"/>
    </row>
    <row r="381" spans="1:26" ht="15.75" customHeight="1" x14ac:dyDescent="0.2">
      <c r="A381" s="645"/>
      <c r="B381" s="645"/>
      <c r="C381" s="645"/>
      <c r="D381" s="645"/>
      <c r="E381" s="645"/>
      <c r="F381" s="645"/>
      <c r="G381" s="645"/>
      <c r="H381" s="645"/>
      <c r="I381" s="645"/>
      <c r="J381" s="645"/>
      <c r="K381" s="645"/>
      <c r="L381" s="645"/>
      <c r="M381" s="645"/>
      <c r="N381" s="645"/>
      <c r="O381" s="645"/>
      <c r="P381" s="645"/>
      <c r="Q381" s="645"/>
      <c r="R381" s="645"/>
      <c r="S381" s="645"/>
      <c r="T381" s="645"/>
      <c r="U381" s="645"/>
      <c r="V381" s="645"/>
      <c r="W381" s="645"/>
      <c r="X381" s="645"/>
      <c r="Y381" s="645"/>
      <c r="Z381" s="645"/>
    </row>
    <row r="382" spans="1:26" ht="15.75" customHeight="1" x14ac:dyDescent="0.2">
      <c r="A382" s="645"/>
      <c r="B382" s="645"/>
      <c r="C382" s="645"/>
      <c r="D382" s="645"/>
      <c r="E382" s="645"/>
      <c r="F382" s="645"/>
      <c r="G382" s="645"/>
      <c r="H382" s="645"/>
      <c r="I382" s="645"/>
      <c r="J382" s="645"/>
      <c r="K382" s="645"/>
      <c r="L382" s="645"/>
      <c r="M382" s="645"/>
      <c r="N382" s="645"/>
      <c r="O382" s="645"/>
      <c r="P382" s="645"/>
      <c r="Q382" s="645"/>
      <c r="R382" s="645"/>
      <c r="S382" s="645"/>
      <c r="T382" s="645"/>
      <c r="U382" s="645"/>
      <c r="V382" s="645"/>
      <c r="W382" s="645"/>
      <c r="X382" s="645"/>
      <c r="Y382" s="645"/>
      <c r="Z382" s="645"/>
    </row>
    <row r="383" spans="1:26" ht="15.75" customHeight="1" x14ac:dyDescent="0.2">
      <c r="A383" s="645"/>
      <c r="B383" s="645"/>
      <c r="C383" s="645"/>
      <c r="D383" s="645"/>
      <c r="E383" s="645"/>
      <c r="F383" s="645"/>
      <c r="G383" s="645"/>
      <c r="H383" s="645"/>
      <c r="I383" s="645"/>
      <c r="J383" s="645"/>
      <c r="K383" s="645"/>
      <c r="L383" s="645"/>
      <c r="M383" s="645"/>
      <c r="N383" s="645"/>
      <c r="O383" s="645"/>
      <c r="P383" s="645"/>
      <c r="Q383" s="645"/>
      <c r="R383" s="645"/>
      <c r="S383" s="645"/>
      <c r="T383" s="645"/>
      <c r="U383" s="645"/>
      <c r="V383" s="645"/>
      <c r="W383" s="645"/>
      <c r="X383" s="645"/>
      <c r="Y383" s="645"/>
      <c r="Z383" s="645"/>
    </row>
    <row r="384" spans="1:26" ht="15.75" customHeight="1" x14ac:dyDescent="0.2">
      <c r="A384" s="645"/>
      <c r="B384" s="645"/>
      <c r="C384" s="645"/>
      <c r="D384" s="645"/>
      <c r="E384" s="645"/>
      <c r="F384" s="645"/>
      <c r="G384" s="645"/>
      <c r="H384" s="645"/>
      <c r="I384" s="645"/>
      <c r="J384" s="645"/>
      <c r="K384" s="645"/>
      <c r="L384" s="645"/>
      <c r="M384" s="645"/>
      <c r="N384" s="645"/>
      <c r="O384" s="645"/>
      <c r="P384" s="645"/>
      <c r="Q384" s="645"/>
      <c r="R384" s="645"/>
      <c r="S384" s="645"/>
      <c r="T384" s="645"/>
      <c r="U384" s="645"/>
      <c r="V384" s="645"/>
      <c r="W384" s="645"/>
      <c r="X384" s="645"/>
      <c r="Y384" s="645"/>
      <c r="Z384" s="645"/>
    </row>
    <row r="385" spans="1:26" ht="15.75" customHeight="1" x14ac:dyDescent="0.2">
      <c r="A385" s="645"/>
      <c r="B385" s="645"/>
      <c r="C385" s="645"/>
      <c r="D385" s="645"/>
      <c r="E385" s="645"/>
      <c r="F385" s="645"/>
      <c r="G385" s="645"/>
      <c r="H385" s="645"/>
      <c r="I385" s="645"/>
      <c r="J385" s="645"/>
      <c r="K385" s="645"/>
      <c r="L385" s="645"/>
      <c r="M385" s="645"/>
      <c r="N385" s="645"/>
      <c r="O385" s="645"/>
      <c r="P385" s="645"/>
      <c r="Q385" s="645"/>
      <c r="R385" s="645"/>
      <c r="S385" s="645"/>
      <c r="T385" s="645"/>
      <c r="U385" s="645"/>
      <c r="V385" s="645"/>
      <c r="W385" s="645"/>
      <c r="X385" s="645"/>
      <c r="Y385" s="645"/>
      <c r="Z385" s="645"/>
    </row>
    <row r="386" spans="1:26" ht="15.75" customHeight="1" x14ac:dyDescent="0.2">
      <c r="A386" s="645"/>
      <c r="B386" s="645"/>
      <c r="C386" s="645"/>
      <c r="D386" s="645"/>
      <c r="E386" s="645"/>
      <c r="F386" s="645"/>
      <c r="G386" s="645"/>
      <c r="H386" s="645"/>
      <c r="I386" s="645"/>
      <c r="J386" s="645"/>
      <c r="K386" s="645"/>
      <c r="L386" s="645"/>
      <c r="M386" s="645"/>
      <c r="N386" s="645"/>
      <c r="O386" s="645"/>
      <c r="P386" s="645"/>
      <c r="Q386" s="645"/>
      <c r="R386" s="645"/>
      <c r="S386" s="645"/>
      <c r="T386" s="645"/>
      <c r="U386" s="645"/>
      <c r="V386" s="645"/>
      <c r="W386" s="645"/>
      <c r="X386" s="645"/>
      <c r="Y386" s="645"/>
      <c r="Z386" s="645"/>
    </row>
    <row r="387" spans="1:26" ht="15.75" customHeight="1" x14ac:dyDescent="0.2">
      <c r="A387" s="645"/>
      <c r="B387" s="645"/>
      <c r="C387" s="645"/>
      <c r="D387" s="645"/>
      <c r="E387" s="645"/>
      <c r="F387" s="645"/>
      <c r="G387" s="645"/>
      <c r="H387" s="645"/>
      <c r="I387" s="645"/>
      <c r="J387" s="645"/>
      <c r="K387" s="645"/>
      <c r="L387" s="645"/>
      <c r="M387" s="645"/>
      <c r="N387" s="645"/>
      <c r="O387" s="645"/>
      <c r="P387" s="645"/>
      <c r="Q387" s="645"/>
      <c r="R387" s="645"/>
      <c r="S387" s="645"/>
      <c r="T387" s="645"/>
      <c r="U387" s="645"/>
      <c r="V387" s="645"/>
      <c r="W387" s="645"/>
      <c r="X387" s="645"/>
      <c r="Y387" s="645"/>
      <c r="Z387" s="645"/>
    </row>
    <row r="388" spans="1:26" ht="15.75" customHeight="1" x14ac:dyDescent="0.2">
      <c r="A388" s="645"/>
      <c r="B388" s="645"/>
      <c r="C388" s="645"/>
      <c r="D388" s="645"/>
      <c r="E388" s="645"/>
      <c r="F388" s="645"/>
      <c r="G388" s="645"/>
      <c r="H388" s="645"/>
      <c r="I388" s="645"/>
      <c r="J388" s="645"/>
      <c r="K388" s="645"/>
      <c r="L388" s="645"/>
      <c r="M388" s="645"/>
      <c r="N388" s="645"/>
      <c r="O388" s="645"/>
      <c r="P388" s="645"/>
      <c r="Q388" s="645"/>
      <c r="R388" s="645"/>
      <c r="S388" s="645"/>
      <c r="T388" s="645"/>
      <c r="U388" s="645"/>
      <c r="V388" s="645"/>
      <c r="W388" s="645"/>
      <c r="X388" s="645"/>
      <c r="Y388" s="645"/>
      <c r="Z388" s="645"/>
    </row>
    <row r="389" spans="1:26" ht="15.75" customHeight="1" x14ac:dyDescent="0.2">
      <c r="A389" s="645"/>
      <c r="B389" s="645"/>
      <c r="C389" s="645"/>
      <c r="D389" s="645"/>
      <c r="E389" s="645"/>
      <c r="F389" s="645"/>
      <c r="G389" s="645"/>
      <c r="H389" s="645"/>
      <c r="I389" s="645"/>
      <c r="J389" s="645"/>
      <c r="K389" s="645"/>
      <c r="L389" s="645"/>
      <c r="M389" s="645"/>
      <c r="N389" s="645"/>
      <c r="O389" s="645"/>
      <c r="P389" s="645"/>
      <c r="Q389" s="645"/>
      <c r="R389" s="645"/>
      <c r="S389" s="645"/>
      <c r="T389" s="645"/>
      <c r="U389" s="645"/>
      <c r="V389" s="645"/>
      <c r="W389" s="645"/>
      <c r="X389" s="645"/>
      <c r="Y389" s="645"/>
      <c r="Z389" s="645"/>
    </row>
    <row r="390" spans="1:26" ht="15.75" customHeight="1" x14ac:dyDescent="0.2">
      <c r="A390" s="645"/>
      <c r="B390" s="645"/>
      <c r="C390" s="645"/>
      <c r="D390" s="645"/>
      <c r="E390" s="645"/>
      <c r="F390" s="645"/>
      <c r="G390" s="645"/>
      <c r="H390" s="645"/>
      <c r="I390" s="645"/>
      <c r="J390" s="645"/>
      <c r="K390" s="645"/>
      <c r="L390" s="645"/>
      <c r="M390" s="645"/>
      <c r="N390" s="645"/>
      <c r="O390" s="645"/>
      <c r="P390" s="645"/>
      <c r="Q390" s="645"/>
      <c r="R390" s="645"/>
      <c r="S390" s="645"/>
      <c r="T390" s="645"/>
      <c r="U390" s="645"/>
      <c r="V390" s="645"/>
      <c r="W390" s="645"/>
      <c r="X390" s="645"/>
      <c r="Y390" s="645"/>
      <c r="Z390" s="645"/>
    </row>
    <row r="391" spans="1:26" ht="15.75" customHeight="1" x14ac:dyDescent="0.2">
      <c r="A391" s="645"/>
      <c r="B391" s="645"/>
      <c r="C391" s="645"/>
      <c r="D391" s="645"/>
      <c r="E391" s="645"/>
      <c r="F391" s="645"/>
      <c r="G391" s="645"/>
      <c r="H391" s="645"/>
      <c r="I391" s="645"/>
      <c r="J391" s="645"/>
      <c r="K391" s="645"/>
      <c r="L391" s="645"/>
      <c r="M391" s="645"/>
      <c r="N391" s="645"/>
      <c r="O391" s="645"/>
      <c r="P391" s="645"/>
      <c r="Q391" s="645"/>
      <c r="R391" s="645"/>
      <c r="S391" s="645"/>
      <c r="T391" s="645"/>
      <c r="U391" s="645"/>
      <c r="V391" s="645"/>
      <c r="W391" s="645"/>
      <c r="X391" s="645"/>
      <c r="Y391" s="645"/>
      <c r="Z391" s="645"/>
    </row>
    <row r="392" spans="1:26" ht="15.75" customHeight="1" x14ac:dyDescent="0.2">
      <c r="A392" s="645"/>
      <c r="B392" s="645"/>
      <c r="C392" s="645"/>
      <c r="D392" s="645"/>
      <c r="E392" s="645"/>
      <c r="F392" s="645"/>
      <c r="G392" s="645"/>
      <c r="H392" s="645"/>
      <c r="I392" s="645"/>
      <c r="J392" s="645"/>
      <c r="K392" s="645"/>
      <c r="L392" s="645"/>
      <c r="M392" s="645"/>
      <c r="N392" s="645"/>
      <c r="O392" s="645"/>
      <c r="P392" s="645"/>
      <c r="Q392" s="645"/>
      <c r="R392" s="645"/>
      <c r="S392" s="645"/>
      <c r="T392" s="645"/>
      <c r="U392" s="645"/>
      <c r="V392" s="645"/>
      <c r="W392" s="645"/>
      <c r="X392" s="645"/>
      <c r="Y392" s="645"/>
      <c r="Z392" s="645"/>
    </row>
    <row r="393" spans="1:26" ht="15.75" customHeight="1" x14ac:dyDescent="0.2">
      <c r="A393" s="645"/>
      <c r="B393" s="645"/>
      <c r="C393" s="645"/>
      <c r="D393" s="645"/>
      <c r="E393" s="645"/>
      <c r="F393" s="645"/>
      <c r="G393" s="645"/>
      <c r="H393" s="645"/>
      <c r="I393" s="645"/>
      <c r="J393" s="645"/>
      <c r="K393" s="645"/>
      <c r="L393" s="645"/>
      <c r="M393" s="645"/>
      <c r="N393" s="645"/>
      <c r="O393" s="645"/>
      <c r="P393" s="645"/>
      <c r="Q393" s="645"/>
      <c r="R393" s="645"/>
      <c r="S393" s="645"/>
      <c r="T393" s="645"/>
      <c r="U393" s="645"/>
      <c r="V393" s="645"/>
      <c r="W393" s="645"/>
      <c r="X393" s="645"/>
      <c r="Y393" s="645"/>
      <c r="Z393" s="645"/>
    </row>
    <row r="394" spans="1:26" ht="15.75" customHeight="1" x14ac:dyDescent="0.2">
      <c r="A394" s="645"/>
      <c r="B394" s="645"/>
      <c r="C394" s="645"/>
      <c r="D394" s="645"/>
      <c r="E394" s="645"/>
      <c r="F394" s="645"/>
      <c r="G394" s="645"/>
      <c r="H394" s="645"/>
      <c r="I394" s="645"/>
      <c r="J394" s="645"/>
      <c r="K394" s="645"/>
      <c r="L394" s="645"/>
      <c r="M394" s="645"/>
      <c r="N394" s="645"/>
      <c r="O394" s="645"/>
      <c r="P394" s="645"/>
      <c r="Q394" s="645"/>
      <c r="R394" s="645"/>
      <c r="S394" s="645"/>
      <c r="T394" s="645"/>
      <c r="U394" s="645"/>
      <c r="V394" s="645"/>
      <c r="W394" s="645"/>
      <c r="X394" s="645"/>
      <c r="Y394" s="645"/>
      <c r="Z394" s="645"/>
    </row>
    <row r="395" spans="1:26" ht="15.75" customHeight="1" x14ac:dyDescent="0.2">
      <c r="A395" s="645"/>
      <c r="B395" s="645"/>
      <c r="C395" s="645"/>
      <c r="D395" s="645"/>
      <c r="E395" s="645"/>
      <c r="F395" s="645"/>
      <c r="G395" s="645"/>
      <c r="H395" s="645"/>
      <c r="I395" s="645"/>
      <c r="J395" s="645"/>
      <c r="K395" s="645"/>
      <c r="L395" s="645"/>
      <c r="M395" s="645"/>
      <c r="N395" s="645"/>
      <c r="O395" s="645"/>
      <c r="P395" s="645"/>
      <c r="Q395" s="645"/>
      <c r="R395" s="645"/>
      <c r="S395" s="645"/>
      <c r="T395" s="645"/>
      <c r="U395" s="645"/>
      <c r="V395" s="645"/>
      <c r="W395" s="645"/>
      <c r="X395" s="645"/>
      <c r="Y395" s="645"/>
      <c r="Z395" s="645"/>
    </row>
    <row r="396" spans="1:26" ht="15.75" customHeight="1" x14ac:dyDescent="0.2">
      <c r="A396" s="645"/>
      <c r="B396" s="645"/>
      <c r="C396" s="645"/>
      <c r="D396" s="645"/>
      <c r="E396" s="645"/>
      <c r="F396" s="645"/>
      <c r="G396" s="645"/>
      <c r="H396" s="645"/>
      <c r="I396" s="645"/>
      <c r="J396" s="645"/>
      <c r="K396" s="645"/>
      <c r="L396" s="645"/>
      <c r="M396" s="645"/>
      <c r="N396" s="645"/>
      <c r="O396" s="645"/>
      <c r="P396" s="645"/>
      <c r="Q396" s="645"/>
      <c r="R396" s="645"/>
      <c r="S396" s="645"/>
      <c r="T396" s="645"/>
      <c r="U396" s="645"/>
      <c r="V396" s="645"/>
      <c r="W396" s="645"/>
      <c r="X396" s="645"/>
      <c r="Y396" s="645"/>
      <c r="Z396" s="645"/>
    </row>
    <row r="397" spans="1:26" ht="15.75" customHeight="1" x14ac:dyDescent="0.2">
      <c r="A397" s="645"/>
      <c r="B397" s="645"/>
      <c r="C397" s="645"/>
      <c r="D397" s="645"/>
      <c r="E397" s="645"/>
      <c r="F397" s="645"/>
      <c r="G397" s="645"/>
      <c r="H397" s="645"/>
      <c r="I397" s="645"/>
      <c r="J397" s="645"/>
      <c r="K397" s="645"/>
      <c r="L397" s="645"/>
      <c r="M397" s="645"/>
      <c r="N397" s="645"/>
      <c r="O397" s="645"/>
      <c r="P397" s="645"/>
      <c r="Q397" s="645"/>
      <c r="R397" s="645"/>
      <c r="S397" s="645"/>
      <c r="T397" s="645"/>
      <c r="U397" s="645"/>
      <c r="V397" s="645"/>
      <c r="W397" s="645"/>
      <c r="X397" s="645"/>
      <c r="Y397" s="645"/>
      <c r="Z397" s="645"/>
    </row>
    <row r="398" spans="1:26" ht="15.75" customHeight="1" x14ac:dyDescent="0.2">
      <c r="A398" s="645"/>
      <c r="B398" s="645"/>
      <c r="C398" s="645"/>
      <c r="D398" s="645"/>
      <c r="E398" s="645"/>
      <c r="F398" s="645"/>
      <c r="G398" s="645"/>
      <c r="H398" s="645"/>
      <c r="I398" s="645"/>
      <c r="J398" s="645"/>
      <c r="K398" s="645"/>
      <c r="L398" s="645"/>
      <c r="M398" s="645"/>
      <c r="N398" s="645"/>
      <c r="O398" s="645"/>
      <c r="P398" s="645"/>
      <c r="Q398" s="645"/>
      <c r="R398" s="645"/>
      <c r="S398" s="645"/>
      <c r="T398" s="645"/>
      <c r="U398" s="645"/>
      <c r="V398" s="645"/>
      <c r="W398" s="645"/>
      <c r="X398" s="645"/>
      <c r="Y398" s="645"/>
      <c r="Z398" s="645"/>
    </row>
    <row r="399" spans="1:26" ht="15.75" customHeight="1" x14ac:dyDescent="0.2">
      <c r="A399" s="645"/>
      <c r="B399" s="645"/>
      <c r="C399" s="645"/>
      <c r="D399" s="645"/>
      <c r="E399" s="645"/>
      <c r="F399" s="645"/>
      <c r="G399" s="645"/>
      <c r="H399" s="645"/>
      <c r="I399" s="645"/>
      <c r="J399" s="645"/>
      <c r="K399" s="645"/>
      <c r="L399" s="645"/>
      <c r="M399" s="645"/>
      <c r="N399" s="645"/>
      <c r="O399" s="645"/>
      <c r="P399" s="645"/>
      <c r="Q399" s="645"/>
      <c r="R399" s="645"/>
      <c r="S399" s="645"/>
      <c r="T399" s="645"/>
      <c r="U399" s="645"/>
      <c r="V399" s="645"/>
      <c r="W399" s="645"/>
      <c r="X399" s="645"/>
      <c r="Y399" s="645"/>
      <c r="Z399" s="645"/>
    </row>
    <row r="400" spans="1:26" ht="15.75" customHeight="1" x14ac:dyDescent="0.2">
      <c r="A400" s="645"/>
      <c r="B400" s="645"/>
      <c r="C400" s="645"/>
      <c r="D400" s="645"/>
      <c r="E400" s="645"/>
      <c r="F400" s="645"/>
      <c r="G400" s="645"/>
      <c r="H400" s="645"/>
      <c r="I400" s="645"/>
      <c r="J400" s="645"/>
      <c r="K400" s="645"/>
      <c r="L400" s="645"/>
      <c r="M400" s="645"/>
      <c r="N400" s="645"/>
      <c r="O400" s="645"/>
      <c r="P400" s="645"/>
      <c r="Q400" s="645"/>
      <c r="R400" s="645"/>
      <c r="S400" s="645"/>
      <c r="T400" s="645"/>
      <c r="U400" s="645"/>
      <c r="V400" s="645"/>
      <c r="W400" s="645"/>
      <c r="X400" s="645"/>
      <c r="Y400" s="645"/>
      <c r="Z400" s="645"/>
    </row>
    <row r="401" spans="1:26" ht="15.75" customHeight="1" x14ac:dyDescent="0.2">
      <c r="A401" s="645"/>
      <c r="B401" s="645"/>
      <c r="C401" s="645"/>
      <c r="D401" s="645"/>
      <c r="E401" s="645"/>
      <c r="F401" s="645"/>
      <c r="G401" s="645"/>
      <c r="H401" s="645"/>
      <c r="I401" s="645"/>
      <c r="J401" s="645"/>
      <c r="K401" s="645"/>
      <c r="L401" s="645"/>
      <c r="M401" s="645"/>
      <c r="N401" s="645"/>
      <c r="O401" s="645"/>
      <c r="P401" s="645"/>
      <c r="Q401" s="645"/>
      <c r="R401" s="645"/>
      <c r="S401" s="645"/>
      <c r="T401" s="645"/>
      <c r="U401" s="645"/>
      <c r="V401" s="645"/>
      <c r="W401" s="645"/>
      <c r="X401" s="645"/>
      <c r="Y401" s="645"/>
      <c r="Z401" s="645"/>
    </row>
    <row r="402" spans="1:26" ht="15.75" customHeight="1" x14ac:dyDescent="0.2">
      <c r="A402" s="645"/>
      <c r="B402" s="645"/>
      <c r="C402" s="645"/>
      <c r="D402" s="645"/>
      <c r="E402" s="645"/>
      <c r="F402" s="645"/>
      <c r="G402" s="645"/>
      <c r="H402" s="645"/>
      <c r="I402" s="645"/>
      <c r="J402" s="645"/>
      <c r="K402" s="645"/>
      <c r="L402" s="645"/>
      <c r="M402" s="645"/>
      <c r="N402" s="645"/>
      <c r="O402" s="645"/>
      <c r="P402" s="645"/>
      <c r="Q402" s="645"/>
      <c r="R402" s="645"/>
      <c r="S402" s="645"/>
      <c r="T402" s="645"/>
      <c r="U402" s="645"/>
      <c r="V402" s="645"/>
      <c r="W402" s="645"/>
      <c r="X402" s="645"/>
      <c r="Y402" s="645"/>
      <c r="Z402" s="645"/>
    </row>
    <row r="403" spans="1:26" ht="15.75" customHeight="1" x14ac:dyDescent="0.2">
      <c r="A403" s="645"/>
      <c r="B403" s="645"/>
      <c r="C403" s="645"/>
      <c r="D403" s="645"/>
      <c r="E403" s="645"/>
      <c r="F403" s="645"/>
      <c r="G403" s="645"/>
      <c r="H403" s="645"/>
      <c r="I403" s="645"/>
      <c r="J403" s="645"/>
      <c r="K403" s="645"/>
      <c r="L403" s="645"/>
      <c r="M403" s="645"/>
      <c r="N403" s="645"/>
      <c r="O403" s="645"/>
      <c r="P403" s="645"/>
      <c r="Q403" s="645"/>
      <c r="R403" s="645"/>
      <c r="S403" s="645"/>
      <c r="T403" s="645"/>
      <c r="U403" s="645"/>
      <c r="V403" s="645"/>
      <c r="W403" s="645"/>
      <c r="X403" s="645"/>
      <c r="Y403" s="645"/>
      <c r="Z403" s="645"/>
    </row>
    <row r="404" spans="1:26" ht="15.75" customHeight="1" x14ac:dyDescent="0.2">
      <c r="A404" s="645"/>
      <c r="B404" s="645"/>
      <c r="C404" s="645"/>
      <c r="D404" s="645"/>
      <c r="E404" s="645"/>
      <c r="F404" s="645"/>
      <c r="G404" s="645"/>
      <c r="H404" s="645"/>
      <c r="I404" s="645"/>
      <c r="J404" s="645"/>
      <c r="K404" s="645"/>
      <c r="L404" s="645"/>
      <c r="M404" s="645"/>
      <c r="N404" s="645"/>
      <c r="O404" s="645"/>
      <c r="P404" s="645"/>
      <c r="Q404" s="645"/>
      <c r="R404" s="645"/>
      <c r="S404" s="645"/>
      <c r="T404" s="645"/>
      <c r="U404" s="645"/>
      <c r="V404" s="645"/>
      <c r="W404" s="645"/>
      <c r="X404" s="645"/>
      <c r="Y404" s="645"/>
      <c r="Z404" s="645"/>
    </row>
    <row r="405" spans="1:26" ht="15.75" customHeight="1" x14ac:dyDescent="0.2">
      <c r="A405" s="645"/>
      <c r="B405" s="645"/>
      <c r="C405" s="645"/>
      <c r="D405" s="645"/>
      <c r="E405" s="645"/>
      <c r="F405" s="645"/>
      <c r="G405" s="645"/>
      <c r="H405" s="645"/>
      <c r="I405" s="645"/>
      <c r="J405" s="645"/>
      <c r="K405" s="645"/>
      <c r="L405" s="645"/>
      <c r="M405" s="645"/>
      <c r="N405" s="645"/>
      <c r="O405" s="645"/>
      <c r="P405" s="645"/>
      <c r="Q405" s="645"/>
      <c r="R405" s="645"/>
      <c r="S405" s="645"/>
      <c r="T405" s="645"/>
      <c r="U405" s="645"/>
      <c r="V405" s="645"/>
      <c r="W405" s="645"/>
      <c r="X405" s="645"/>
      <c r="Y405" s="645"/>
      <c r="Z405" s="645"/>
    </row>
    <row r="406" spans="1:26" ht="15.75" customHeight="1" x14ac:dyDescent="0.2">
      <c r="A406" s="645"/>
      <c r="B406" s="645"/>
      <c r="C406" s="645"/>
      <c r="D406" s="645"/>
      <c r="E406" s="645"/>
      <c r="F406" s="645"/>
      <c r="G406" s="645"/>
      <c r="H406" s="645"/>
      <c r="I406" s="645"/>
      <c r="J406" s="645"/>
      <c r="K406" s="645"/>
      <c r="L406" s="645"/>
      <c r="M406" s="645"/>
      <c r="N406" s="645"/>
      <c r="O406" s="645"/>
      <c r="P406" s="645"/>
      <c r="Q406" s="645"/>
      <c r="R406" s="645"/>
      <c r="S406" s="645"/>
      <c r="T406" s="645"/>
      <c r="U406" s="645"/>
      <c r="V406" s="645"/>
      <c r="W406" s="645"/>
      <c r="X406" s="645"/>
      <c r="Y406" s="645"/>
      <c r="Z406" s="645"/>
    </row>
    <row r="407" spans="1:26" ht="15.75" customHeight="1" x14ac:dyDescent="0.2">
      <c r="A407" s="645"/>
      <c r="B407" s="645"/>
      <c r="C407" s="645"/>
      <c r="D407" s="645"/>
      <c r="E407" s="645"/>
      <c r="F407" s="645"/>
      <c r="G407" s="645"/>
      <c r="H407" s="645"/>
      <c r="I407" s="645"/>
      <c r="J407" s="645"/>
      <c r="K407" s="645"/>
      <c r="L407" s="645"/>
      <c r="M407" s="645"/>
      <c r="N407" s="645"/>
      <c r="O407" s="645"/>
      <c r="P407" s="645"/>
      <c r="Q407" s="645"/>
      <c r="R407" s="645"/>
      <c r="S407" s="645"/>
      <c r="T407" s="645"/>
      <c r="U407" s="645"/>
      <c r="V407" s="645"/>
      <c r="W407" s="645"/>
      <c r="X407" s="645"/>
      <c r="Y407" s="645"/>
      <c r="Z407" s="645"/>
    </row>
    <row r="408" spans="1:26" ht="15.75" customHeight="1" x14ac:dyDescent="0.2">
      <c r="A408" s="645"/>
      <c r="B408" s="645"/>
      <c r="C408" s="645"/>
      <c r="D408" s="645"/>
      <c r="E408" s="645"/>
      <c r="F408" s="645"/>
      <c r="G408" s="645"/>
      <c r="H408" s="645"/>
      <c r="I408" s="645"/>
      <c r="J408" s="645"/>
      <c r="K408" s="645"/>
      <c r="L408" s="645"/>
      <c r="M408" s="645"/>
      <c r="N408" s="645"/>
      <c r="O408" s="645"/>
      <c r="P408" s="645"/>
      <c r="Q408" s="645"/>
      <c r="R408" s="645"/>
      <c r="S408" s="645"/>
      <c r="T408" s="645"/>
      <c r="U408" s="645"/>
      <c r="V408" s="645"/>
      <c r="W408" s="645"/>
      <c r="X408" s="645"/>
      <c r="Y408" s="645"/>
      <c r="Z408" s="645"/>
    </row>
    <row r="409" spans="1:26" ht="15.75" customHeight="1" x14ac:dyDescent="0.2">
      <c r="A409" s="645"/>
      <c r="B409" s="645"/>
      <c r="C409" s="645"/>
      <c r="D409" s="645"/>
      <c r="E409" s="645"/>
      <c r="F409" s="645"/>
      <c r="G409" s="645"/>
      <c r="H409" s="645"/>
      <c r="I409" s="645"/>
      <c r="J409" s="645"/>
      <c r="K409" s="645"/>
      <c r="L409" s="645"/>
      <c r="M409" s="645"/>
      <c r="N409" s="645"/>
      <c r="O409" s="645"/>
      <c r="P409" s="645"/>
      <c r="Q409" s="645"/>
      <c r="R409" s="645"/>
      <c r="S409" s="645"/>
      <c r="T409" s="645"/>
      <c r="U409" s="645"/>
      <c r="V409" s="645"/>
      <c r="W409" s="645"/>
      <c r="X409" s="645"/>
      <c r="Y409" s="645"/>
      <c r="Z409" s="645"/>
    </row>
    <row r="410" spans="1:26" ht="15.75" customHeight="1" x14ac:dyDescent="0.2">
      <c r="A410" s="645"/>
      <c r="B410" s="645"/>
      <c r="C410" s="645"/>
      <c r="D410" s="645"/>
      <c r="E410" s="645"/>
      <c r="F410" s="645"/>
      <c r="G410" s="645"/>
      <c r="H410" s="645"/>
      <c r="I410" s="645"/>
      <c r="J410" s="645"/>
      <c r="K410" s="645"/>
      <c r="L410" s="645"/>
      <c r="M410" s="645"/>
      <c r="N410" s="645"/>
      <c r="O410" s="645"/>
      <c r="P410" s="645"/>
      <c r="Q410" s="645"/>
      <c r="R410" s="645"/>
      <c r="S410" s="645"/>
      <c r="T410" s="645"/>
      <c r="U410" s="645"/>
      <c r="V410" s="645"/>
      <c r="W410" s="645"/>
      <c r="X410" s="645"/>
      <c r="Y410" s="645"/>
      <c r="Z410" s="645"/>
    </row>
    <row r="411" spans="1:26" ht="15.75" customHeight="1" x14ac:dyDescent="0.2">
      <c r="A411" s="645"/>
      <c r="B411" s="645"/>
      <c r="C411" s="645"/>
      <c r="D411" s="645"/>
      <c r="E411" s="645"/>
      <c r="F411" s="645"/>
      <c r="G411" s="645"/>
      <c r="H411" s="645"/>
      <c r="I411" s="645"/>
      <c r="J411" s="645"/>
      <c r="K411" s="645"/>
      <c r="L411" s="645"/>
      <c r="M411" s="645"/>
      <c r="N411" s="645"/>
      <c r="O411" s="645"/>
      <c r="P411" s="645"/>
      <c r="Q411" s="645"/>
      <c r="R411" s="645"/>
      <c r="S411" s="645"/>
      <c r="T411" s="645"/>
      <c r="U411" s="645"/>
      <c r="V411" s="645"/>
      <c r="W411" s="645"/>
      <c r="X411" s="645"/>
      <c r="Y411" s="645"/>
      <c r="Z411" s="645"/>
    </row>
    <row r="412" spans="1:26" ht="15.75" customHeight="1" x14ac:dyDescent="0.2">
      <c r="A412" s="645"/>
      <c r="B412" s="645"/>
      <c r="C412" s="645"/>
      <c r="D412" s="645"/>
      <c r="E412" s="645"/>
      <c r="F412" s="645"/>
      <c r="G412" s="645"/>
      <c r="H412" s="645"/>
      <c r="I412" s="645"/>
      <c r="J412" s="645"/>
      <c r="K412" s="645"/>
      <c r="L412" s="645"/>
      <c r="M412" s="645"/>
      <c r="N412" s="645"/>
      <c r="O412" s="645"/>
      <c r="P412" s="645"/>
      <c r="Q412" s="645"/>
      <c r="R412" s="645"/>
      <c r="S412" s="645"/>
      <c r="T412" s="645"/>
      <c r="U412" s="645"/>
      <c r="V412" s="645"/>
      <c r="W412" s="645"/>
      <c r="X412" s="645"/>
      <c r="Y412" s="645"/>
      <c r="Z412" s="645"/>
    </row>
    <row r="413" spans="1:26" ht="15.75" customHeight="1" x14ac:dyDescent="0.2">
      <c r="A413" s="645"/>
      <c r="B413" s="645"/>
      <c r="C413" s="645"/>
      <c r="D413" s="645"/>
      <c r="E413" s="645"/>
      <c r="F413" s="645"/>
      <c r="G413" s="645"/>
      <c r="H413" s="645"/>
      <c r="I413" s="645"/>
      <c r="J413" s="645"/>
      <c r="K413" s="645"/>
      <c r="L413" s="645"/>
      <c r="M413" s="645"/>
      <c r="N413" s="645"/>
      <c r="O413" s="645"/>
      <c r="P413" s="645"/>
      <c r="Q413" s="645"/>
      <c r="R413" s="645"/>
      <c r="S413" s="645"/>
      <c r="T413" s="645"/>
      <c r="U413" s="645"/>
      <c r="V413" s="645"/>
      <c r="W413" s="645"/>
      <c r="X413" s="645"/>
      <c r="Y413" s="645"/>
      <c r="Z413" s="645"/>
    </row>
    <row r="414" spans="1:26" ht="15.75" customHeight="1" x14ac:dyDescent="0.2">
      <c r="A414" s="645"/>
      <c r="B414" s="645"/>
      <c r="C414" s="645"/>
      <c r="D414" s="645"/>
      <c r="E414" s="645"/>
      <c r="F414" s="645"/>
      <c r="G414" s="645"/>
      <c r="H414" s="645"/>
      <c r="I414" s="645"/>
      <c r="J414" s="645"/>
      <c r="K414" s="645"/>
      <c r="L414" s="645"/>
      <c r="M414" s="645"/>
      <c r="N414" s="645"/>
      <c r="O414" s="645"/>
      <c r="P414" s="645"/>
      <c r="Q414" s="645"/>
      <c r="R414" s="645"/>
      <c r="S414" s="645"/>
      <c r="T414" s="645"/>
      <c r="U414" s="645"/>
      <c r="V414" s="645"/>
      <c r="W414" s="645"/>
      <c r="X414" s="645"/>
      <c r="Y414" s="645"/>
      <c r="Z414" s="645"/>
    </row>
    <row r="415" spans="1:26" ht="15.75" customHeight="1" x14ac:dyDescent="0.2">
      <c r="A415" s="645"/>
      <c r="B415" s="645"/>
      <c r="C415" s="645"/>
      <c r="D415" s="645"/>
      <c r="E415" s="645"/>
      <c r="F415" s="645"/>
      <c r="G415" s="645"/>
      <c r="H415" s="645"/>
      <c r="I415" s="645"/>
      <c r="J415" s="645"/>
      <c r="K415" s="645"/>
      <c r="L415" s="645"/>
      <c r="M415" s="645"/>
      <c r="N415" s="645"/>
      <c r="O415" s="645"/>
      <c r="P415" s="645"/>
      <c r="Q415" s="645"/>
      <c r="R415" s="645"/>
      <c r="S415" s="645"/>
      <c r="T415" s="645"/>
      <c r="U415" s="645"/>
      <c r="V415" s="645"/>
      <c r="W415" s="645"/>
      <c r="X415" s="645"/>
      <c r="Y415" s="645"/>
      <c r="Z415" s="645"/>
    </row>
    <row r="416" spans="1:26" ht="15.75" customHeight="1" x14ac:dyDescent="0.2">
      <c r="A416" s="645"/>
      <c r="B416" s="645"/>
      <c r="C416" s="645"/>
      <c r="D416" s="645"/>
      <c r="E416" s="645"/>
      <c r="F416" s="645"/>
      <c r="G416" s="645"/>
      <c r="H416" s="645"/>
      <c r="I416" s="645"/>
      <c r="J416" s="645"/>
      <c r="K416" s="645"/>
      <c r="L416" s="645"/>
      <c r="M416" s="645"/>
      <c r="N416" s="645"/>
      <c r="O416" s="645"/>
      <c r="P416" s="645"/>
      <c r="Q416" s="645"/>
      <c r="R416" s="645"/>
      <c r="S416" s="645"/>
      <c r="T416" s="645"/>
      <c r="U416" s="645"/>
      <c r="V416" s="645"/>
      <c r="W416" s="645"/>
      <c r="X416" s="645"/>
      <c r="Y416" s="645"/>
      <c r="Z416" s="645"/>
    </row>
    <row r="417" spans="1:26" ht="15.75" customHeight="1" x14ac:dyDescent="0.2">
      <c r="A417" s="645"/>
      <c r="B417" s="645"/>
      <c r="C417" s="645"/>
      <c r="D417" s="645"/>
      <c r="E417" s="645"/>
      <c r="F417" s="645"/>
      <c r="G417" s="645"/>
      <c r="H417" s="645"/>
      <c r="I417" s="645"/>
      <c r="J417" s="645"/>
      <c r="K417" s="645"/>
      <c r="L417" s="645"/>
      <c r="M417" s="645"/>
      <c r="N417" s="645"/>
      <c r="O417" s="645"/>
      <c r="P417" s="645"/>
      <c r="Q417" s="645"/>
      <c r="R417" s="645"/>
      <c r="S417" s="645"/>
      <c r="T417" s="645"/>
      <c r="U417" s="645"/>
      <c r="V417" s="645"/>
      <c r="W417" s="645"/>
      <c r="X417" s="645"/>
      <c r="Y417" s="645"/>
      <c r="Z417" s="645"/>
    </row>
    <row r="418" spans="1:26" ht="15.75" customHeight="1" x14ac:dyDescent="0.2">
      <c r="A418" s="645"/>
      <c r="B418" s="645"/>
      <c r="C418" s="645"/>
      <c r="D418" s="645"/>
      <c r="E418" s="645"/>
      <c r="F418" s="645"/>
      <c r="G418" s="645"/>
      <c r="H418" s="645"/>
      <c r="I418" s="645"/>
      <c r="J418" s="645"/>
      <c r="K418" s="645"/>
      <c r="L418" s="645"/>
      <c r="M418" s="645"/>
      <c r="N418" s="645"/>
      <c r="O418" s="645"/>
      <c r="P418" s="645"/>
      <c r="Q418" s="645"/>
      <c r="R418" s="645"/>
      <c r="S418" s="645"/>
      <c r="T418" s="645"/>
      <c r="U418" s="645"/>
      <c r="V418" s="645"/>
      <c r="W418" s="645"/>
      <c r="X418" s="645"/>
      <c r="Y418" s="645"/>
      <c r="Z418" s="645"/>
    </row>
    <row r="419" spans="1:26" ht="15.75" customHeight="1" x14ac:dyDescent="0.2">
      <c r="A419" s="645"/>
      <c r="B419" s="645"/>
      <c r="C419" s="645"/>
      <c r="D419" s="645"/>
      <c r="E419" s="645"/>
      <c r="F419" s="645"/>
      <c r="G419" s="645"/>
      <c r="H419" s="645"/>
      <c r="I419" s="645"/>
      <c r="J419" s="645"/>
      <c r="K419" s="645"/>
      <c r="L419" s="645"/>
      <c r="M419" s="645"/>
      <c r="N419" s="645"/>
      <c r="O419" s="645"/>
      <c r="P419" s="645"/>
      <c r="Q419" s="645"/>
      <c r="R419" s="645"/>
      <c r="S419" s="645"/>
      <c r="T419" s="645"/>
      <c r="U419" s="645"/>
      <c r="V419" s="645"/>
      <c r="W419" s="645"/>
      <c r="X419" s="645"/>
      <c r="Y419" s="645"/>
      <c r="Z419" s="645"/>
    </row>
    <row r="420" spans="1:26" ht="15.75" customHeight="1" x14ac:dyDescent="0.2">
      <c r="A420" s="645"/>
      <c r="B420" s="645"/>
      <c r="C420" s="645"/>
      <c r="D420" s="645"/>
      <c r="E420" s="645"/>
      <c r="F420" s="645"/>
      <c r="G420" s="645"/>
      <c r="H420" s="645"/>
      <c r="I420" s="645"/>
      <c r="J420" s="645"/>
      <c r="K420" s="645"/>
      <c r="L420" s="645"/>
      <c r="M420" s="645"/>
      <c r="N420" s="645"/>
      <c r="O420" s="645"/>
      <c r="P420" s="645"/>
      <c r="Q420" s="645"/>
      <c r="R420" s="645"/>
      <c r="S420" s="645"/>
      <c r="T420" s="645"/>
      <c r="U420" s="645"/>
      <c r="V420" s="645"/>
      <c r="W420" s="645"/>
      <c r="X420" s="645"/>
      <c r="Y420" s="645"/>
      <c r="Z420" s="645"/>
    </row>
    <row r="421" spans="1:26" ht="15.75" customHeight="1" x14ac:dyDescent="0.2">
      <c r="A421" s="645"/>
      <c r="B421" s="645"/>
      <c r="C421" s="645"/>
      <c r="D421" s="645"/>
      <c r="E421" s="645"/>
      <c r="F421" s="645"/>
      <c r="G421" s="645"/>
      <c r="H421" s="645"/>
      <c r="I421" s="645"/>
      <c r="J421" s="645"/>
      <c r="K421" s="645"/>
      <c r="L421" s="645"/>
      <c r="M421" s="645"/>
      <c r="N421" s="645"/>
      <c r="O421" s="645"/>
      <c r="P421" s="645"/>
      <c r="Q421" s="645"/>
      <c r="R421" s="645"/>
      <c r="S421" s="645"/>
      <c r="T421" s="645"/>
      <c r="U421" s="645"/>
      <c r="V421" s="645"/>
      <c r="W421" s="645"/>
      <c r="X421" s="645"/>
      <c r="Y421" s="645"/>
      <c r="Z421" s="645"/>
    </row>
    <row r="422" spans="1:26" ht="15.75" customHeight="1" x14ac:dyDescent="0.2">
      <c r="A422" s="645"/>
      <c r="B422" s="645"/>
      <c r="C422" s="645"/>
      <c r="D422" s="645"/>
      <c r="E422" s="645"/>
      <c r="F422" s="645"/>
      <c r="G422" s="645"/>
      <c r="H422" s="645"/>
      <c r="I422" s="645"/>
      <c r="J422" s="645"/>
      <c r="K422" s="645"/>
      <c r="L422" s="645"/>
      <c r="M422" s="645"/>
      <c r="N422" s="645"/>
      <c r="O422" s="645"/>
      <c r="P422" s="645"/>
      <c r="Q422" s="645"/>
      <c r="R422" s="645"/>
      <c r="S422" s="645"/>
      <c r="T422" s="645"/>
      <c r="U422" s="645"/>
      <c r="V422" s="645"/>
      <c r="W422" s="645"/>
      <c r="X422" s="645"/>
      <c r="Y422" s="645"/>
      <c r="Z422" s="645"/>
    </row>
    <row r="423" spans="1:26" ht="15.75" customHeight="1" x14ac:dyDescent="0.2">
      <c r="A423" s="645"/>
      <c r="B423" s="645"/>
      <c r="C423" s="645"/>
      <c r="D423" s="645"/>
      <c r="E423" s="645"/>
      <c r="F423" s="645"/>
      <c r="G423" s="645"/>
      <c r="H423" s="645"/>
      <c r="I423" s="645"/>
      <c r="J423" s="645"/>
      <c r="K423" s="645"/>
      <c r="L423" s="645"/>
      <c r="M423" s="645"/>
      <c r="N423" s="645"/>
      <c r="O423" s="645"/>
      <c r="P423" s="645"/>
      <c r="Q423" s="645"/>
      <c r="R423" s="645"/>
      <c r="S423" s="645"/>
      <c r="T423" s="645"/>
      <c r="U423" s="645"/>
      <c r="V423" s="645"/>
      <c r="W423" s="645"/>
      <c r="X423" s="645"/>
      <c r="Y423" s="645"/>
      <c r="Z423" s="645"/>
    </row>
    <row r="424" spans="1:26" ht="15.75" customHeight="1" x14ac:dyDescent="0.2">
      <c r="A424" s="645"/>
      <c r="B424" s="645"/>
      <c r="C424" s="645"/>
      <c r="D424" s="645"/>
      <c r="E424" s="645"/>
      <c r="F424" s="645"/>
      <c r="G424" s="645"/>
      <c r="H424" s="645"/>
      <c r="I424" s="645"/>
      <c r="J424" s="645"/>
      <c r="K424" s="645"/>
      <c r="L424" s="645"/>
      <c r="M424" s="645"/>
      <c r="N424" s="645"/>
      <c r="O424" s="645"/>
      <c r="P424" s="645"/>
      <c r="Q424" s="645"/>
      <c r="R424" s="645"/>
      <c r="S424" s="645"/>
      <c r="T424" s="645"/>
      <c r="U424" s="645"/>
      <c r="V424" s="645"/>
      <c r="W424" s="645"/>
      <c r="X424" s="645"/>
      <c r="Y424" s="645"/>
      <c r="Z424" s="645"/>
    </row>
    <row r="425" spans="1:26" ht="15.75" customHeight="1" x14ac:dyDescent="0.2">
      <c r="A425" s="645"/>
      <c r="B425" s="645"/>
      <c r="C425" s="645"/>
      <c r="D425" s="645"/>
      <c r="E425" s="645"/>
      <c r="F425" s="645"/>
      <c r="G425" s="645"/>
      <c r="H425" s="645"/>
      <c r="I425" s="645"/>
      <c r="J425" s="645"/>
      <c r="K425" s="645"/>
      <c r="L425" s="645"/>
      <c r="M425" s="645"/>
      <c r="N425" s="645"/>
      <c r="O425" s="645"/>
      <c r="P425" s="645"/>
      <c r="Q425" s="645"/>
      <c r="R425" s="645"/>
      <c r="S425" s="645"/>
      <c r="T425" s="645"/>
      <c r="U425" s="645"/>
      <c r="V425" s="645"/>
      <c r="W425" s="645"/>
      <c r="X425" s="645"/>
      <c r="Y425" s="645"/>
      <c r="Z425" s="645"/>
    </row>
    <row r="426" spans="1:26" ht="15.75" customHeight="1" x14ac:dyDescent="0.2">
      <c r="A426" s="645"/>
      <c r="B426" s="645"/>
      <c r="C426" s="645"/>
      <c r="D426" s="645"/>
      <c r="E426" s="645"/>
      <c r="F426" s="645"/>
      <c r="G426" s="645"/>
      <c r="H426" s="645"/>
      <c r="I426" s="645"/>
      <c r="J426" s="645"/>
      <c r="K426" s="645"/>
      <c r="L426" s="645"/>
      <c r="M426" s="645"/>
      <c r="N426" s="645"/>
      <c r="O426" s="645"/>
      <c r="P426" s="645"/>
      <c r="Q426" s="645"/>
      <c r="R426" s="645"/>
      <c r="S426" s="645"/>
      <c r="T426" s="645"/>
      <c r="U426" s="645"/>
      <c r="V426" s="645"/>
      <c r="W426" s="645"/>
      <c r="X426" s="645"/>
      <c r="Y426" s="645"/>
      <c r="Z426" s="645"/>
    </row>
    <row r="427" spans="1:26" ht="15.75" customHeight="1" x14ac:dyDescent="0.2">
      <c r="A427" s="645"/>
      <c r="B427" s="645"/>
      <c r="C427" s="645"/>
      <c r="D427" s="645"/>
      <c r="E427" s="645"/>
      <c r="F427" s="645"/>
      <c r="G427" s="645"/>
      <c r="H427" s="645"/>
      <c r="I427" s="645"/>
      <c r="J427" s="645"/>
      <c r="K427" s="645"/>
      <c r="L427" s="645"/>
      <c r="M427" s="645"/>
      <c r="N427" s="645"/>
      <c r="O427" s="645"/>
      <c r="P427" s="645"/>
      <c r="Q427" s="645"/>
      <c r="R427" s="645"/>
      <c r="S427" s="645"/>
      <c r="T427" s="645"/>
      <c r="U427" s="645"/>
      <c r="V427" s="645"/>
      <c r="W427" s="645"/>
      <c r="X427" s="645"/>
      <c r="Y427" s="645"/>
      <c r="Z427" s="645"/>
    </row>
    <row r="428" spans="1:26" ht="15.75" customHeight="1" x14ac:dyDescent="0.2">
      <c r="A428" s="645"/>
      <c r="B428" s="645"/>
      <c r="C428" s="645"/>
      <c r="D428" s="645"/>
      <c r="E428" s="645"/>
      <c r="F428" s="645"/>
      <c r="G428" s="645"/>
      <c r="H428" s="645"/>
      <c r="I428" s="645"/>
      <c r="J428" s="645"/>
      <c r="K428" s="645"/>
      <c r="L428" s="645"/>
      <c r="M428" s="645"/>
      <c r="N428" s="645"/>
      <c r="O428" s="645"/>
      <c r="P428" s="645"/>
      <c r="Q428" s="645"/>
      <c r="R428" s="645"/>
      <c r="S428" s="645"/>
      <c r="T428" s="645"/>
      <c r="U428" s="645"/>
      <c r="V428" s="645"/>
      <c r="W428" s="645"/>
      <c r="X428" s="645"/>
      <c r="Y428" s="645"/>
      <c r="Z428" s="645"/>
    </row>
    <row r="429" spans="1:26" ht="15.75" customHeight="1" x14ac:dyDescent="0.2">
      <c r="A429" s="645"/>
      <c r="B429" s="645"/>
      <c r="C429" s="645"/>
      <c r="D429" s="645"/>
      <c r="E429" s="645"/>
      <c r="F429" s="645"/>
      <c r="G429" s="645"/>
      <c r="H429" s="645"/>
      <c r="I429" s="645"/>
      <c r="J429" s="645"/>
      <c r="K429" s="645"/>
      <c r="L429" s="645"/>
      <c r="M429" s="645"/>
      <c r="N429" s="645"/>
      <c r="O429" s="645"/>
      <c r="P429" s="645"/>
      <c r="Q429" s="645"/>
      <c r="R429" s="645"/>
      <c r="S429" s="645"/>
      <c r="T429" s="645"/>
      <c r="U429" s="645"/>
      <c r="V429" s="645"/>
      <c r="W429" s="645"/>
      <c r="X429" s="645"/>
      <c r="Y429" s="645"/>
      <c r="Z429" s="645"/>
    </row>
    <row r="430" spans="1:26" ht="15.75" customHeight="1" x14ac:dyDescent="0.2">
      <c r="A430" s="645"/>
      <c r="B430" s="645"/>
      <c r="C430" s="645"/>
      <c r="D430" s="645"/>
      <c r="E430" s="645"/>
      <c r="F430" s="645"/>
      <c r="G430" s="645"/>
      <c r="H430" s="645"/>
      <c r="I430" s="645"/>
      <c r="J430" s="645"/>
      <c r="K430" s="645"/>
      <c r="L430" s="645"/>
      <c r="M430" s="645"/>
      <c r="N430" s="645"/>
      <c r="O430" s="645"/>
      <c r="P430" s="645"/>
      <c r="Q430" s="645"/>
      <c r="R430" s="645"/>
      <c r="S430" s="645"/>
      <c r="T430" s="645"/>
      <c r="U430" s="645"/>
      <c r="V430" s="645"/>
      <c r="W430" s="645"/>
      <c r="X430" s="645"/>
      <c r="Y430" s="645"/>
      <c r="Z430" s="645"/>
    </row>
    <row r="431" spans="1:26" ht="15.75" customHeight="1" x14ac:dyDescent="0.2">
      <c r="A431" s="645"/>
      <c r="B431" s="645"/>
      <c r="C431" s="645"/>
      <c r="D431" s="645"/>
      <c r="E431" s="645"/>
      <c r="F431" s="645"/>
      <c r="G431" s="645"/>
      <c r="H431" s="645"/>
      <c r="I431" s="645"/>
      <c r="J431" s="645"/>
      <c r="K431" s="645"/>
      <c r="L431" s="645"/>
      <c r="M431" s="645"/>
      <c r="N431" s="645"/>
      <c r="O431" s="645"/>
      <c r="P431" s="645"/>
      <c r="Q431" s="645"/>
      <c r="R431" s="645"/>
      <c r="S431" s="645"/>
      <c r="T431" s="645"/>
      <c r="U431" s="645"/>
      <c r="V431" s="645"/>
      <c r="W431" s="645"/>
      <c r="X431" s="645"/>
      <c r="Y431" s="645"/>
      <c r="Z431" s="645"/>
    </row>
    <row r="432" spans="1:26" ht="15.75" customHeight="1" x14ac:dyDescent="0.2">
      <c r="A432" s="645"/>
      <c r="B432" s="645"/>
      <c r="C432" s="645"/>
      <c r="D432" s="645"/>
      <c r="E432" s="645"/>
      <c r="F432" s="645"/>
      <c r="G432" s="645"/>
      <c r="H432" s="645"/>
      <c r="I432" s="645"/>
      <c r="J432" s="645"/>
      <c r="K432" s="645"/>
      <c r="L432" s="645"/>
      <c r="M432" s="645"/>
      <c r="N432" s="645"/>
      <c r="O432" s="645"/>
      <c r="P432" s="645"/>
      <c r="Q432" s="645"/>
      <c r="R432" s="645"/>
      <c r="S432" s="645"/>
      <c r="T432" s="645"/>
      <c r="U432" s="645"/>
      <c r="V432" s="645"/>
      <c r="W432" s="645"/>
      <c r="X432" s="645"/>
      <c r="Y432" s="645"/>
      <c r="Z432" s="645"/>
    </row>
    <row r="433" spans="1:26" ht="15.75" customHeight="1" x14ac:dyDescent="0.2">
      <c r="A433" s="645"/>
      <c r="B433" s="645"/>
      <c r="C433" s="645"/>
      <c r="D433" s="645"/>
      <c r="E433" s="645"/>
      <c r="F433" s="645"/>
      <c r="G433" s="645"/>
      <c r="H433" s="645"/>
      <c r="I433" s="645"/>
      <c r="J433" s="645"/>
      <c r="K433" s="645"/>
      <c r="L433" s="645"/>
      <c r="M433" s="645"/>
      <c r="N433" s="645"/>
      <c r="O433" s="645"/>
      <c r="P433" s="645"/>
      <c r="Q433" s="645"/>
      <c r="R433" s="645"/>
      <c r="S433" s="645"/>
      <c r="T433" s="645"/>
      <c r="U433" s="645"/>
      <c r="V433" s="645"/>
      <c r="W433" s="645"/>
      <c r="X433" s="645"/>
      <c r="Y433" s="645"/>
      <c r="Z433" s="645"/>
    </row>
    <row r="434" spans="1:26" ht="15.75" customHeight="1" x14ac:dyDescent="0.2">
      <c r="A434" s="645"/>
      <c r="B434" s="645"/>
      <c r="C434" s="645"/>
      <c r="D434" s="645"/>
      <c r="E434" s="645"/>
      <c r="F434" s="645"/>
      <c r="G434" s="645"/>
      <c r="H434" s="645"/>
      <c r="I434" s="645"/>
      <c r="J434" s="645"/>
      <c r="K434" s="645"/>
      <c r="L434" s="645"/>
      <c r="M434" s="645"/>
      <c r="N434" s="645"/>
      <c r="O434" s="645"/>
      <c r="P434" s="645"/>
      <c r="Q434" s="645"/>
      <c r="R434" s="645"/>
      <c r="S434" s="645"/>
      <c r="T434" s="645"/>
      <c r="U434" s="645"/>
      <c r="V434" s="645"/>
      <c r="W434" s="645"/>
      <c r="X434" s="645"/>
      <c r="Y434" s="645"/>
      <c r="Z434" s="645"/>
    </row>
    <row r="435" spans="1:26" ht="15.75" customHeight="1" x14ac:dyDescent="0.2">
      <c r="A435" s="645"/>
      <c r="B435" s="645"/>
      <c r="C435" s="645"/>
      <c r="D435" s="645"/>
      <c r="E435" s="645"/>
      <c r="F435" s="645"/>
      <c r="G435" s="645"/>
      <c r="H435" s="645"/>
      <c r="I435" s="645"/>
      <c r="J435" s="645"/>
      <c r="K435" s="645"/>
      <c r="L435" s="645"/>
      <c r="M435" s="645"/>
      <c r="N435" s="645"/>
      <c r="O435" s="645"/>
      <c r="P435" s="645"/>
      <c r="Q435" s="645"/>
      <c r="R435" s="645"/>
      <c r="S435" s="645"/>
      <c r="T435" s="645"/>
      <c r="U435" s="645"/>
      <c r="V435" s="645"/>
      <c r="W435" s="645"/>
      <c r="X435" s="645"/>
      <c r="Y435" s="645"/>
      <c r="Z435" s="645"/>
    </row>
    <row r="436" spans="1:26" ht="15.75" customHeight="1" x14ac:dyDescent="0.2">
      <c r="A436" s="645"/>
      <c r="B436" s="645"/>
      <c r="C436" s="645"/>
      <c r="D436" s="645"/>
      <c r="E436" s="645"/>
      <c r="F436" s="645"/>
      <c r="G436" s="645"/>
      <c r="H436" s="645"/>
      <c r="I436" s="645"/>
      <c r="J436" s="645"/>
      <c r="K436" s="645"/>
      <c r="L436" s="645"/>
      <c r="M436" s="645"/>
      <c r="N436" s="645"/>
      <c r="O436" s="645"/>
      <c r="P436" s="645"/>
      <c r="Q436" s="645"/>
      <c r="R436" s="645"/>
      <c r="S436" s="645"/>
      <c r="T436" s="645"/>
      <c r="U436" s="645"/>
      <c r="V436" s="645"/>
      <c r="W436" s="645"/>
      <c r="X436" s="645"/>
      <c r="Y436" s="645"/>
      <c r="Z436" s="645"/>
    </row>
    <row r="437" spans="1:26" ht="15.75" customHeight="1" x14ac:dyDescent="0.2">
      <c r="A437" s="645"/>
      <c r="B437" s="645"/>
      <c r="C437" s="645"/>
      <c r="D437" s="645"/>
      <c r="E437" s="645"/>
      <c r="F437" s="645"/>
      <c r="G437" s="645"/>
      <c r="H437" s="645"/>
      <c r="I437" s="645"/>
      <c r="J437" s="645"/>
      <c r="K437" s="645"/>
      <c r="L437" s="645"/>
      <c r="M437" s="645"/>
      <c r="N437" s="645"/>
      <c r="O437" s="645"/>
      <c r="P437" s="645"/>
      <c r="Q437" s="645"/>
      <c r="R437" s="645"/>
      <c r="S437" s="645"/>
      <c r="T437" s="645"/>
      <c r="U437" s="645"/>
      <c r="V437" s="645"/>
      <c r="W437" s="645"/>
      <c r="X437" s="645"/>
      <c r="Y437" s="645"/>
      <c r="Z437" s="645"/>
    </row>
    <row r="438" spans="1:26" ht="15.75" customHeight="1" x14ac:dyDescent="0.2">
      <c r="A438" s="645"/>
      <c r="B438" s="645"/>
      <c r="C438" s="645"/>
      <c r="D438" s="645"/>
      <c r="E438" s="645"/>
      <c r="F438" s="645"/>
      <c r="G438" s="645"/>
      <c r="H438" s="645"/>
      <c r="I438" s="645"/>
      <c r="J438" s="645"/>
      <c r="K438" s="645"/>
      <c r="L438" s="645"/>
      <c r="M438" s="645"/>
      <c r="N438" s="645"/>
      <c r="O438" s="645"/>
      <c r="P438" s="645"/>
      <c r="Q438" s="645"/>
      <c r="R438" s="645"/>
      <c r="S438" s="645"/>
      <c r="T438" s="645"/>
      <c r="U438" s="645"/>
      <c r="V438" s="645"/>
      <c r="W438" s="645"/>
      <c r="X438" s="645"/>
      <c r="Y438" s="645"/>
      <c r="Z438" s="645"/>
    </row>
    <row r="439" spans="1:26" ht="15.75" customHeight="1" x14ac:dyDescent="0.2">
      <c r="A439" s="645"/>
      <c r="B439" s="645"/>
      <c r="C439" s="645"/>
      <c r="D439" s="645"/>
      <c r="E439" s="645"/>
      <c r="F439" s="645"/>
      <c r="G439" s="645"/>
      <c r="H439" s="645"/>
      <c r="I439" s="645"/>
      <c r="J439" s="645"/>
      <c r="K439" s="645"/>
      <c r="L439" s="645"/>
      <c r="M439" s="645"/>
      <c r="N439" s="645"/>
      <c r="O439" s="645"/>
      <c r="P439" s="645"/>
      <c r="Q439" s="645"/>
      <c r="R439" s="645"/>
      <c r="S439" s="645"/>
      <c r="T439" s="645"/>
      <c r="U439" s="645"/>
      <c r="V439" s="645"/>
      <c r="W439" s="645"/>
      <c r="X439" s="645"/>
      <c r="Y439" s="645"/>
      <c r="Z439" s="645"/>
    </row>
    <row r="440" spans="1:26" ht="15.75" customHeight="1" x14ac:dyDescent="0.2">
      <c r="A440" s="645"/>
      <c r="B440" s="645"/>
      <c r="C440" s="645"/>
      <c r="D440" s="645"/>
      <c r="E440" s="645"/>
      <c r="F440" s="645"/>
      <c r="G440" s="645"/>
      <c r="H440" s="645"/>
      <c r="I440" s="645"/>
      <c r="J440" s="645"/>
      <c r="K440" s="645"/>
      <c r="L440" s="645"/>
      <c r="M440" s="645"/>
      <c r="N440" s="645"/>
      <c r="O440" s="645"/>
      <c r="P440" s="645"/>
      <c r="Q440" s="645"/>
      <c r="R440" s="645"/>
      <c r="S440" s="645"/>
      <c r="T440" s="645"/>
      <c r="U440" s="645"/>
      <c r="V440" s="645"/>
      <c r="W440" s="645"/>
      <c r="X440" s="645"/>
      <c r="Y440" s="645"/>
      <c r="Z440" s="645"/>
    </row>
    <row r="441" spans="1:26" ht="15.75" customHeight="1" x14ac:dyDescent="0.2">
      <c r="A441" s="645"/>
      <c r="B441" s="645"/>
      <c r="C441" s="645"/>
      <c r="D441" s="645"/>
      <c r="E441" s="645"/>
      <c r="F441" s="645"/>
      <c r="G441" s="645"/>
      <c r="H441" s="645"/>
      <c r="I441" s="645"/>
      <c r="J441" s="645"/>
      <c r="K441" s="645"/>
      <c r="L441" s="645"/>
      <c r="M441" s="645"/>
      <c r="N441" s="645"/>
      <c r="O441" s="645"/>
      <c r="P441" s="645"/>
      <c r="Q441" s="645"/>
      <c r="R441" s="645"/>
      <c r="S441" s="645"/>
      <c r="T441" s="645"/>
      <c r="U441" s="645"/>
      <c r="V441" s="645"/>
      <c r="W441" s="645"/>
      <c r="X441" s="645"/>
      <c r="Y441" s="645"/>
      <c r="Z441" s="645"/>
    </row>
    <row r="442" spans="1:26" ht="15.75" customHeight="1" x14ac:dyDescent="0.2">
      <c r="A442" s="645"/>
      <c r="B442" s="645"/>
      <c r="C442" s="645"/>
      <c r="D442" s="645"/>
      <c r="E442" s="645"/>
      <c r="F442" s="645"/>
      <c r="G442" s="645"/>
      <c r="H442" s="645"/>
      <c r="I442" s="645"/>
      <c r="J442" s="645"/>
      <c r="K442" s="645"/>
      <c r="L442" s="645"/>
      <c r="M442" s="645"/>
      <c r="N442" s="645"/>
      <c r="O442" s="645"/>
      <c r="P442" s="645"/>
      <c r="Q442" s="645"/>
      <c r="R442" s="645"/>
      <c r="S442" s="645"/>
      <c r="T442" s="645"/>
      <c r="U442" s="645"/>
      <c r="V442" s="645"/>
      <c r="W442" s="645"/>
      <c r="X442" s="645"/>
      <c r="Y442" s="645"/>
      <c r="Z442" s="645"/>
    </row>
    <row r="443" spans="1:26" ht="15.75" customHeight="1" x14ac:dyDescent="0.2">
      <c r="A443" s="645"/>
      <c r="B443" s="645"/>
      <c r="C443" s="645"/>
      <c r="D443" s="645"/>
      <c r="E443" s="645"/>
      <c r="F443" s="645"/>
      <c r="G443" s="645"/>
      <c r="H443" s="645"/>
      <c r="I443" s="645"/>
      <c r="J443" s="645"/>
      <c r="K443" s="645"/>
      <c r="L443" s="645"/>
      <c r="M443" s="645"/>
      <c r="N443" s="645"/>
      <c r="O443" s="645"/>
      <c r="P443" s="645"/>
      <c r="Q443" s="645"/>
      <c r="R443" s="645"/>
      <c r="S443" s="645"/>
      <c r="T443" s="645"/>
      <c r="U443" s="645"/>
      <c r="V443" s="645"/>
      <c r="W443" s="645"/>
      <c r="X443" s="645"/>
      <c r="Y443" s="645"/>
      <c r="Z443" s="645"/>
    </row>
    <row r="444" spans="1:26" ht="15.75" customHeight="1" x14ac:dyDescent="0.2">
      <c r="A444" s="645"/>
      <c r="B444" s="645"/>
      <c r="C444" s="645"/>
      <c r="D444" s="645"/>
      <c r="E444" s="645"/>
      <c r="F444" s="645"/>
      <c r="G444" s="645"/>
      <c r="H444" s="645"/>
      <c r="I444" s="645"/>
      <c r="J444" s="645"/>
      <c r="K444" s="645"/>
      <c r="L444" s="645"/>
      <c r="M444" s="645"/>
      <c r="N444" s="645"/>
      <c r="O444" s="645"/>
      <c r="P444" s="645"/>
      <c r="Q444" s="645"/>
      <c r="R444" s="645"/>
      <c r="S444" s="645"/>
      <c r="T444" s="645"/>
      <c r="U444" s="645"/>
      <c r="V444" s="645"/>
      <c r="W444" s="645"/>
      <c r="X444" s="645"/>
      <c r="Y444" s="645"/>
      <c r="Z444" s="645"/>
    </row>
    <row r="445" spans="1:26" ht="15.75" customHeight="1" x14ac:dyDescent="0.2">
      <c r="A445" s="645"/>
      <c r="B445" s="645"/>
      <c r="C445" s="645"/>
      <c r="D445" s="645"/>
      <c r="E445" s="645"/>
      <c r="F445" s="645"/>
      <c r="G445" s="645"/>
      <c r="H445" s="645"/>
      <c r="I445" s="645"/>
      <c r="J445" s="645"/>
      <c r="K445" s="645"/>
      <c r="L445" s="645"/>
      <c r="M445" s="645"/>
      <c r="N445" s="645"/>
      <c r="O445" s="645"/>
      <c r="P445" s="645"/>
      <c r="Q445" s="645"/>
      <c r="R445" s="645"/>
      <c r="S445" s="645"/>
      <c r="T445" s="645"/>
      <c r="U445" s="645"/>
      <c r="V445" s="645"/>
      <c r="W445" s="645"/>
      <c r="X445" s="645"/>
      <c r="Y445" s="645"/>
      <c r="Z445" s="645"/>
    </row>
    <row r="446" spans="1:26" ht="15.75" customHeight="1" x14ac:dyDescent="0.2">
      <c r="A446" s="645"/>
      <c r="B446" s="645"/>
      <c r="C446" s="645"/>
      <c r="D446" s="645"/>
      <c r="E446" s="645"/>
      <c r="F446" s="645"/>
      <c r="G446" s="645"/>
      <c r="H446" s="645"/>
      <c r="I446" s="645"/>
      <c r="J446" s="645"/>
      <c r="K446" s="645"/>
      <c r="L446" s="645"/>
      <c r="M446" s="645"/>
      <c r="N446" s="645"/>
      <c r="O446" s="645"/>
      <c r="P446" s="645"/>
      <c r="Q446" s="645"/>
      <c r="R446" s="645"/>
      <c r="S446" s="645"/>
      <c r="T446" s="645"/>
      <c r="U446" s="645"/>
      <c r="V446" s="645"/>
      <c r="W446" s="645"/>
      <c r="X446" s="645"/>
      <c r="Y446" s="645"/>
      <c r="Z446" s="645"/>
    </row>
    <row r="447" spans="1:26" ht="15.75" customHeight="1" x14ac:dyDescent="0.2">
      <c r="A447" s="645"/>
      <c r="B447" s="645"/>
      <c r="C447" s="645"/>
      <c r="D447" s="645"/>
      <c r="E447" s="645"/>
      <c r="F447" s="645"/>
      <c r="G447" s="645"/>
      <c r="H447" s="645"/>
      <c r="I447" s="645"/>
      <c r="J447" s="645"/>
      <c r="K447" s="645"/>
      <c r="L447" s="645"/>
      <c r="M447" s="645"/>
      <c r="N447" s="645"/>
      <c r="O447" s="645"/>
      <c r="P447" s="645"/>
      <c r="Q447" s="645"/>
      <c r="R447" s="645"/>
      <c r="S447" s="645"/>
      <c r="T447" s="645"/>
      <c r="U447" s="645"/>
      <c r="V447" s="645"/>
      <c r="W447" s="645"/>
      <c r="X447" s="645"/>
      <c r="Y447" s="645"/>
      <c r="Z447" s="645"/>
    </row>
    <row r="448" spans="1:26" ht="15.75" customHeight="1" x14ac:dyDescent="0.2">
      <c r="A448" s="645"/>
      <c r="B448" s="645"/>
      <c r="C448" s="645"/>
      <c r="D448" s="645"/>
      <c r="E448" s="645"/>
      <c r="F448" s="645"/>
      <c r="G448" s="645"/>
      <c r="H448" s="645"/>
      <c r="I448" s="645"/>
      <c r="J448" s="645"/>
      <c r="K448" s="645"/>
      <c r="L448" s="645"/>
      <c r="M448" s="645"/>
      <c r="N448" s="645"/>
      <c r="O448" s="645"/>
      <c r="P448" s="645"/>
      <c r="Q448" s="645"/>
      <c r="R448" s="645"/>
      <c r="S448" s="645"/>
      <c r="T448" s="645"/>
      <c r="U448" s="645"/>
      <c r="V448" s="645"/>
      <c r="W448" s="645"/>
      <c r="X448" s="645"/>
      <c r="Y448" s="645"/>
      <c r="Z448" s="645"/>
    </row>
    <row r="449" spans="1:26" ht="15.75" customHeight="1" x14ac:dyDescent="0.2">
      <c r="A449" s="645"/>
      <c r="B449" s="645"/>
      <c r="C449" s="645"/>
      <c r="D449" s="645"/>
      <c r="E449" s="645"/>
      <c r="F449" s="645"/>
      <c r="G449" s="645"/>
      <c r="H449" s="645"/>
      <c r="I449" s="645"/>
      <c r="J449" s="645"/>
      <c r="K449" s="645"/>
      <c r="L449" s="645"/>
      <c r="M449" s="645"/>
      <c r="N449" s="645"/>
      <c r="O449" s="645"/>
      <c r="P449" s="645"/>
      <c r="Q449" s="645"/>
      <c r="R449" s="645"/>
      <c r="S449" s="645"/>
      <c r="T449" s="645"/>
      <c r="U449" s="645"/>
      <c r="V449" s="645"/>
      <c r="W449" s="645"/>
      <c r="X449" s="645"/>
      <c r="Y449" s="645"/>
      <c r="Z449" s="645"/>
    </row>
    <row r="450" spans="1:26" ht="15.75" customHeight="1" x14ac:dyDescent="0.2">
      <c r="A450" s="645"/>
      <c r="B450" s="645"/>
      <c r="C450" s="645"/>
      <c r="D450" s="645"/>
      <c r="E450" s="645"/>
      <c r="F450" s="645"/>
      <c r="G450" s="645"/>
      <c r="H450" s="645"/>
      <c r="I450" s="645"/>
      <c r="J450" s="645"/>
      <c r="K450" s="645"/>
      <c r="L450" s="645"/>
      <c r="M450" s="645"/>
      <c r="N450" s="645"/>
      <c r="O450" s="645"/>
      <c r="P450" s="645"/>
      <c r="Q450" s="645"/>
      <c r="R450" s="645"/>
      <c r="S450" s="645"/>
      <c r="T450" s="645"/>
      <c r="U450" s="645"/>
      <c r="V450" s="645"/>
      <c r="W450" s="645"/>
      <c r="X450" s="645"/>
      <c r="Y450" s="645"/>
      <c r="Z450" s="645"/>
    </row>
    <row r="451" spans="1:26" ht="15.75" customHeight="1" x14ac:dyDescent="0.2">
      <c r="A451" s="645"/>
      <c r="B451" s="645"/>
      <c r="C451" s="645"/>
      <c r="D451" s="645"/>
      <c r="E451" s="645"/>
      <c r="F451" s="645"/>
      <c r="G451" s="645"/>
      <c r="H451" s="645"/>
      <c r="I451" s="645"/>
      <c r="J451" s="645"/>
      <c r="K451" s="645"/>
      <c r="L451" s="645"/>
      <c r="M451" s="645"/>
      <c r="N451" s="645"/>
      <c r="O451" s="645"/>
      <c r="P451" s="645"/>
      <c r="Q451" s="645"/>
      <c r="R451" s="645"/>
      <c r="S451" s="645"/>
      <c r="T451" s="645"/>
      <c r="U451" s="645"/>
      <c r="V451" s="645"/>
      <c r="W451" s="645"/>
      <c r="X451" s="645"/>
      <c r="Y451" s="645"/>
      <c r="Z451" s="645"/>
    </row>
    <row r="452" spans="1:26" ht="15.75" customHeight="1" x14ac:dyDescent="0.2">
      <c r="A452" s="645"/>
      <c r="B452" s="645"/>
      <c r="C452" s="645"/>
      <c r="D452" s="645"/>
      <c r="E452" s="645"/>
      <c r="F452" s="645"/>
      <c r="G452" s="645"/>
      <c r="H452" s="645"/>
      <c r="I452" s="645"/>
      <c r="J452" s="645"/>
      <c r="K452" s="645"/>
      <c r="L452" s="645"/>
      <c r="M452" s="645"/>
      <c r="N452" s="645"/>
      <c r="O452" s="645"/>
      <c r="P452" s="645"/>
      <c r="Q452" s="645"/>
      <c r="R452" s="645"/>
      <c r="S452" s="645"/>
      <c r="T452" s="645"/>
      <c r="U452" s="645"/>
      <c r="V452" s="645"/>
      <c r="W452" s="645"/>
      <c r="X452" s="645"/>
      <c r="Y452" s="645"/>
      <c r="Z452" s="645"/>
    </row>
    <row r="453" spans="1:26" ht="15.75" customHeight="1" x14ac:dyDescent="0.2">
      <c r="A453" s="645"/>
      <c r="B453" s="645"/>
      <c r="C453" s="645"/>
      <c r="D453" s="645"/>
      <c r="E453" s="645"/>
      <c r="F453" s="645"/>
      <c r="G453" s="645"/>
      <c r="H453" s="645"/>
      <c r="I453" s="645"/>
      <c r="J453" s="645"/>
      <c r="K453" s="645"/>
      <c r="L453" s="645"/>
      <c r="M453" s="645"/>
      <c r="N453" s="645"/>
      <c r="O453" s="645"/>
      <c r="P453" s="645"/>
      <c r="Q453" s="645"/>
      <c r="R453" s="645"/>
      <c r="S453" s="645"/>
      <c r="T453" s="645"/>
      <c r="U453" s="645"/>
      <c r="V453" s="645"/>
      <c r="W453" s="645"/>
      <c r="X453" s="645"/>
      <c r="Y453" s="645"/>
      <c r="Z453" s="645"/>
    </row>
    <row r="454" spans="1:26" ht="15.75" customHeight="1" x14ac:dyDescent="0.2">
      <c r="A454" s="645"/>
      <c r="B454" s="645"/>
      <c r="C454" s="645"/>
      <c r="D454" s="645"/>
      <c r="E454" s="645"/>
      <c r="F454" s="645"/>
      <c r="G454" s="645"/>
      <c r="H454" s="645"/>
      <c r="I454" s="645"/>
      <c r="J454" s="645"/>
      <c r="K454" s="645"/>
      <c r="L454" s="645"/>
      <c r="M454" s="645"/>
      <c r="N454" s="645"/>
      <c r="O454" s="645"/>
      <c r="P454" s="645"/>
      <c r="Q454" s="645"/>
      <c r="R454" s="645"/>
      <c r="S454" s="645"/>
      <c r="T454" s="645"/>
      <c r="U454" s="645"/>
      <c r="V454" s="645"/>
      <c r="W454" s="645"/>
      <c r="X454" s="645"/>
      <c r="Y454" s="645"/>
      <c r="Z454" s="645"/>
    </row>
    <row r="455" spans="1:26" ht="15.75" customHeight="1" x14ac:dyDescent="0.2">
      <c r="A455" s="645"/>
      <c r="B455" s="645"/>
      <c r="C455" s="645"/>
      <c r="D455" s="645"/>
      <c r="E455" s="645"/>
      <c r="F455" s="645"/>
      <c r="G455" s="645"/>
      <c r="H455" s="645"/>
      <c r="I455" s="645"/>
      <c r="J455" s="645"/>
      <c r="K455" s="645"/>
      <c r="L455" s="645"/>
      <c r="M455" s="645"/>
      <c r="N455" s="645"/>
      <c r="O455" s="645"/>
      <c r="P455" s="645"/>
      <c r="Q455" s="645"/>
      <c r="R455" s="645"/>
      <c r="S455" s="645"/>
      <c r="T455" s="645"/>
      <c r="U455" s="645"/>
      <c r="V455" s="645"/>
      <c r="W455" s="645"/>
      <c r="X455" s="645"/>
      <c r="Y455" s="645"/>
      <c r="Z455" s="645"/>
    </row>
    <row r="456" spans="1:26" ht="15.75" customHeight="1" x14ac:dyDescent="0.2">
      <c r="A456" s="645"/>
      <c r="B456" s="645"/>
      <c r="C456" s="645"/>
      <c r="D456" s="645"/>
      <c r="E456" s="645"/>
      <c r="F456" s="645"/>
      <c r="G456" s="645"/>
      <c r="H456" s="645"/>
      <c r="I456" s="645"/>
      <c r="J456" s="645"/>
      <c r="K456" s="645"/>
      <c r="L456" s="645"/>
      <c r="M456" s="645"/>
      <c r="N456" s="645"/>
      <c r="O456" s="645"/>
      <c r="P456" s="645"/>
      <c r="Q456" s="645"/>
      <c r="R456" s="645"/>
      <c r="S456" s="645"/>
      <c r="T456" s="645"/>
      <c r="U456" s="645"/>
      <c r="V456" s="645"/>
      <c r="W456" s="645"/>
      <c r="X456" s="645"/>
      <c r="Y456" s="645"/>
      <c r="Z456" s="645"/>
    </row>
    <row r="457" spans="1:26" ht="15.75" customHeight="1" x14ac:dyDescent="0.2">
      <c r="A457" s="645"/>
      <c r="B457" s="645"/>
      <c r="C457" s="645"/>
      <c r="D457" s="645"/>
      <c r="E457" s="645"/>
      <c r="F457" s="645"/>
      <c r="G457" s="645"/>
      <c r="H457" s="645"/>
      <c r="I457" s="645"/>
      <c r="J457" s="645"/>
      <c r="K457" s="645"/>
      <c r="L457" s="645"/>
      <c r="M457" s="645"/>
      <c r="N457" s="645"/>
      <c r="O457" s="645"/>
      <c r="P457" s="645"/>
      <c r="Q457" s="645"/>
      <c r="R457" s="645"/>
      <c r="S457" s="645"/>
      <c r="T457" s="645"/>
      <c r="U457" s="645"/>
      <c r="V457" s="645"/>
      <c r="W457" s="645"/>
      <c r="X457" s="645"/>
      <c r="Y457" s="645"/>
      <c r="Z457" s="645"/>
    </row>
    <row r="458" spans="1:26" ht="15.75" customHeight="1" x14ac:dyDescent="0.2">
      <c r="A458" s="645"/>
      <c r="B458" s="645"/>
      <c r="C458" s="645"/>
      <c r="D458" s="645"/>
      <c r="E458" s="645"/>
      <c r="F458" s="645"/>
      <c r="G458" s="645"/>
      <c r="H458" s="645"/>
      <c r="I458" s="645"/>
      <c r="J458" s="645"/>
      <c r="K458" s="645"/>
      <c r="L458" s="645"/>
      <c r="M458" s="645"/>
      <c r="N458" s="645"/>
      <c r="O458" s="645"/>
      <c r="P458" s="645"/>
      <c r="Q458" s="645"/>
      <c r="R458" s="645"/>
      <c r="S458" s="645"/>
      <c r="T458" s="645"/>
      <c r="U458" s="645"/>
      <c r="V458" s="645"/>
      <c r="W458" s="645"/>
      <c r="X458" s="645"/>
      <c r="Y458" s="645"/>
      <c r="Z458" s="645"/>
    </row>
    <row r="459" spans="1:26" ht="15.75" customHeight="1" x14ac:dyDescent="0.2">
      <c r="A459" s="645"/>
      <c r="B459" s="645"/>
      <c r="C459" s="645"/>
      <c r="D459" s="645"/>
      <c r="E459" s="645"/>
      <c r="F459" s="645"/>
      <c r="G459" s="645"/>
      <c r="H459" s="645"/>
      <c r="I459" s="645"/>
      <c r="J459" s="645"/>
      <c r="K459" s="645"/>
      <c r="L459" s="645"/>
      <c r="M459" s="645"/>
      <c r="N459" s="645"/>
      <c r="O459" s="645"/>
      <c r="P459" s="645"/>
      <c r="Q459" s="645"/>
      <c r="R459" s="645"/>
      <c r="S459" s="645"/>
      <c r="T459" s="645"/>
      <c r="U459" s="645"/>
      <c r="V459" s="645"/>
      <c r="W459" s="645"/>
      <c r="X459" s="645"/>
      <c r="Y459" s="645"/>
      <c r="Z459" s="645"/>
    </row>
    <row r="460" spans="1:26" ht="15.75" customHeight="1" x14ac:dyDescent="0.2">
      <c r="A460" s="645"/>
      <c r="B460" s="645"/>
      <c r="C460" s="645"/>
      <c r="D460" s="645"/>
      <c r="E460" s="645"/>
      <c r="F460" s="645"/>
      <c r="G460" s="645"/>
      <c r="H460" s="645"/>
      <c r="I460" s="645"/>
      <c r="J460" s="645"/>
      <c r="K460" s="645"/>
      <c r="L460" s="645"/>
      <c r="M460" s="645"/>
      <c r="N460" s="645"/>
      <c r="O460" s="645"/>
      <c r="P460" s="645"/>
      <c r="Q460" s="645"/>
      <c r="R460" s="645"/>
      <c r="S460" s="645"/>
      <c r="T460" s="645"/>
      <c r="U460" s="645"/>
      <c r="V460" s="645"/>
      <c r="W460" s="645"/>
      <c r="X460" s="645"/>
      <c r="Y460" s="645"/>
      <c r="Z460" s="645"/>
    </row>
    <row r="461" spans="1:26" ht="15.75" customHeight="1" x14ac:dyDescent="0.2">
      <c r="A461" s="645"/>
      <c r="B461" s="645"/>
      <c r="C461" s="645"/>
      <c r="D461" s="645"/>
      <c r="E461" s="645"/>
      <c r="F461" s="645"/>
      <c r="G461" s="645"/>
      <c r="H461" s="645"/>
      <c r="I461" s="645"/>
      <c r="J461" s="645"/>
      <c r="K461" s="645"/>
      <c r="L461" s="645"/>
      <c r="M461" s="645"/>
      <c r="N461" s="645"/>
      <c r="O461" s="645"/>
      <c r="P461" s="645"/>
      <c r="Q461" s="645"/>
      <c r="R461" s="645"/>
      <c r="S461" s="645"/>
      <c r="T461" s="645"/>
      <c r="U461" s="645"/>
      <c r="V461" s="645"/>
      <c r="W461" s="645"/>
      <c r="X461" s="645"/>
      <c r="Y461" s="645"/>
      <c r="Z461" s="645"/>
    </row>
    <row r="462" spans="1:26" ht="15.75" customHeight="1" x14ac:dyDescent="0.2">
      <c r="A462" s="645"/>
      <c r="B462" s="645"/>
      <c r="C462" s="645"/>
      <c r="D462" s="645"/>
      <c r="E462" s="645"/>
      <c r="F462" s="645"/>
      <c r="G462" s="645"/>
      <c r="H462" s="645"/>
      <c r="I462" s="645"/>
      <c r="J462" s="645"/>
      <c r="K462" s="645"/>
      <c r="L462" s="645"/>
      <c r="M462" s="645"/>
      <c r="N462" s="645"/>
      <c r="O462" s="645"/>
      <c r="P462" s="645"/>
      <c r="Q462" s="645"/>
      <c r="R462" s="645"/>
      <c r="S462" s="645"/>
      <c r="T462" s="645"/>
      <c r="U462" s="645"/>
      <c r="V462" s="645"/>
      <c r="W462" s="645"/>
      <c r="X462" s="645"/>
      <c r="Y462" s="645"/>
      <c r="Z462" s="645"/>
    </row>
    <row r="463" spans="1:26" ht="15.75" customHeight="1" x14ac:dyDescent="0.2">
      <c r="A463" s="645"/>
      <c r="B463" s="645"/>
      <c r="C463" s="645"/>
      <c r="D463" s="645"/>
      <c r="E463" s="645"/>
      <c r="F463" s="645"/>
      <c r="G463" s="645"/>
      <c r="H463" s="645"/>
      <c r="I463" s="645"/>
      <c r="J463" s="645"/>
      <c r="K463" s="645"/>
      <c r="L463" s="645"/>
      <c r="M463" s="645"/>
      <c r="N463" s="645"/>
      <c r="O463" s="645"/>
      <c r="P463" s="645"/>
      <c r="Q463" s="645"/>
      <c r="R463" s="645"/>
      <c r="S463" s="645"/>
      <c r="T463" s="645"/>
      <c r="U463" s="645"/>
      <c r="V463" s="645"/>
      <c r="W463" s="645"/>
      <c r="X463" s="645"/>
      <c r="Y463" s="645"/>
      <c r="Z463" s="645"/>
    </row>
    <row r="464" spans="1:26" ht="15.75" customHeight="1" x14ac:dyDescent="0.2">
      <c r="A464" s="645"/>
      <c r="B464" s="645"/>
      <c r="C464" s="645"/>
      <c r="D464" s="645"/>
      <c r="E464" s="645"/>
      <c r="F464" s="645"/>
      <c r="G464" s="645"/>
      <c r="H464" s="645"/>
      <c r="I464" s="645"/>
      <c r="J464" s="645"/>
      <c r="K464" s="645"/>
      <c r="L464" s="645"/>
      <c r="M464" s="645"/>
      <c r="N464" s="645"/>
      <c r="O464" s="645"/>
      <c r="P464" s="645"/>
      <c r="Q464" s="645"/>
      <c r="R464" s="645"/>
      <c r="S464" s="645"/>
      <c r="T464" s="645"/>
      <c r="U464" s="645"/>
      <c r="V464" s="645"/>
      <c r="W464" s="645"/>
      <c r="X464" s="645"/>
      <c r="Y464" s="645"/>
      <c r="Z464" s="645"/>
    </row>
    <row r="465" spans="1:26" ht="15.75" customHeight="1" x14ac:dyDescent="0.2">
      <c r="A465" s="645"/>
      <c r="B465" s="645"/>
      <c r="C465" s="645"/>
      <c r="D465" s="645"/>
      <c r="E465" s="645"/>
      <c r="F465" s="645"/>
      <c r="G465" s="645"/>
      <c r="H465" s="645"/>
      <c r="I465" s="645"/>
      <c r="J465" s="645"/>
      <c r="K465" s="645"/>
      <c r="L465" s="645"/>
      <c r="M465" s="645"/>
      <c r="N465" s="645"/>
      <c r="O465" s="645"/>
      <c r="P465" s="645"/>
      <c r="Q465" s="645"/>
      <c r="R465" s="645"/>
      <c r="S465" s="645"/>
      <c r="T465" s="645"/>
      <c r="U465" s="645"/>
      <c r="V465" s="645"/>
      <c r="W465" s="645"/>
      <c r="X465" s="645"/>
      <c r="Y465" s="645"/>
      <c r="Z465" s="645"/>
    </row>
    <row r="466" spans="1:26" ht="15.75" customHeight="1" x14ac:dyDescent="0.2">
      <c r="A466" s="645"/>
      <c r="B466" s="645"/>
      <c r="C466" s="645"/>
      <c r="D466" s="645"/>
      <c r="E466" s="645"/>
      <c r="F466" s="645"/>
      <c r="G466" s="645"/>
      <c r="H466" s="645"/>
      <c r="I466" s="645"/>
      <c r="J466" s="645"/>
      <c r="K466" s="645"/>
      <c r="L466" s="645"/>
      <c r="M466" s="645"/>
      <c r="N466" s="645"/>
      <c r="O466" s="645"/>
      <c r="P466" s="645"/>
      <c r="Q466" s="645"/>
      <c r="R466" s="645"/>
      <c r="S466" s="645"/>
      <c r="T466" s="645"/>
      <c r="U466" s="645"/>
      <c r="V466" s="645"/>
      <c r="W466" s="645"/>
      <c r="X466" s="645"/>
      <c r="Y466" s="645"/>
      <c r="Z466" s="645"/>
    </row>
    <row r="467" spans="1:26" ht="15.75" customHeight="1" x14ac:dyDescent="0.2">
      <c r="A467" s="645"/>
      <c r="B467" s="645"/>
      <c r="C467" s="645"/>
      <c r="D467" s="645"/>
      <c r="E467" s="645"/>
      <c r="F467" s="645"/>
      <c r="G467" s="645"/>
      <c r="H467" s="645"/>
      <c r="I467" s="645"/>
      <c r="J467" s="645"/>
      <c r="K467" s="645"/>
      <c r="L467" s="645"/>
      <c r="M467" s="645"/>
      <c r="N467" s="645"/>
      <c r="O467" s="645"/>
      <c r="P467" s="645"/>
      <c r="Q467" s="645"/>
      <c r="R467" s="645"/>
      <c r="S467" s="645"/>
      <c r="T467" s="645"/>
      <c r="U467" s="645"/>
      <c r="V467" s="645"/>
      <c r="W467" s="645"/>
      <c r="X467" s="645"/>
      <c r="Y467" s="645"/>
      <c r="Z467" s="645"/>
    </row>
    <row r="468" spans="1:26" ht="15.75" customHeight="1" x14ac:dyDescent="0.2">
      <c r="A468" s="645"/>
      <c r="B468" s="645"/>
      <c r="C468" s="645"/>
      <c r="D468" s="645"/>
      <c r="E468" s="645"/>
      <c r="F468" s="645"/>
      <c r="G468" s="645"/>
      <c r="H468" s="645"/>
      <c r="I468" s="645"/>
      <c r="J468" s="645"/>
      <c r="K468" s="645"/>
      <c r="L468" s="645"/>
      <c r="M468" s="645"/>
      <c r="N468" s="645"/>
      <c r="O468" s="645"/>
      <c r="P468" s="645"/>
      <c r="Q468" s="645"/>
      <c r="R468" s="645"/>
      <c r="S468" s="645"/>
      <c r="T468" s="645"/>
      <c r="U468" s="645"/>
      <c r="V468" s="645"/>
      <c r="W468" s="645"/>
      <c r="X468" s="645"/>
      <c r="Y468" s="645"/>
      <c r="Z468" s="645"/>
    </row>
    <row r="469" spans="1:26" ht="15.75" customHeight="1" x14ac:dyDescent="0.2">
      <c r="A469" s="645"/>
      <c r="B469" s="645"/>
      <c r="C469" s="645"/>
      <c r="D469" s="645"/>
      <c r="E469" s="645"/>
      <c r="F469" s="645"/>
      <c r="G469" s="645"/>
      <c r="H469" s="645"/>
      <c r="I469" s="645"/>
      <c r="J469" s="645"/>
      <c r="K469" s="645"/>
      <c r="L469" s="645"/>
      <c r="M469" s="645"/>
      <c r="N469" s="645"/>
      <c r="O469" s="645"/>
      <c r="P469" s="645"/>
      <c r="Q469" s="645"/>
      <c r="R469" s="645"/>
      <c r="S469" s="645"/>
      <c r="T469" s="645"/>
      <c r="U469" s="645"/>
      <c r="V469" s="645"/>
      <c r="W469" s="645"/>
      <c r="X469" s="645"/>
      <c r="Y469" s="645"/>
      <c r="Z469" s="645"/>
    </row>
    <row r="470" spans="1:26" ht="15.75" customHeight="1" x14ac:dyDescent="0.2">
      <c r="A470" s="645"/>
      <c r="B470" s="645"/>
      <c r="C470" s="645"/>
      <c r="D470" s="645"/>
      <c r="E470" s="645"/>
      <c r="F470" s="645"/>
      <c r="G470" s="645"/>
      <c r="H470" s="645"/>
      <c r="I470" s="645"/>
      <c r="J470" s="645"/>
      <c r="K470" s="645"/>
      <c r="L470" s="645"/>
      <c r="M470" s="645"/>
      <c r="N470" s="645"/>
      <c r="O470" s="645"/>
      <c r="P470" s="645"/>
      <c r="Q470" s="645"/>
      <c r="R470" s="645"/>
      <c r="S470" s="645"/>
      <c r="T470" s="645"/>
      <c r="U470" s="645"/>
      <c r="V470" s="645"/>
      <c r="W470" s="645"/>
      <c r="X470" s="645"/>
      <c r="Y470" s="645"/>
      <c r="Z470" s="645"/>
    </row>
    <row r="471" spans="1:26" ht="15.75" customHeight="1" x14ac:dyDescent="0.2">
      <c r="A471" s="645"/>
      <c r="B471" s="645"/>
      <c r="C471" s="645"/>
      <c r="D471" s="645"/>
      <c r="E471" s="645"/>
      <c r="F471" s="645"/>
      <c r="G471" s="645"/>
      <c r="H471" s="645"/>
      <c r="I471" s="645"/>
      <c r="J471" s="645"/>
      <c r="K471" s="645"/>
      <c r="L471" s="645"/>
      <c r="M471" s="645"/>
      <c r="N471" s="645"/>
      <c r="O471" s="645"/>
      <c r="P471" s="645"/>
      <c r="Q471" s="645"/>
      <c r="R471" s="645"/>
      <c r="S471" s="645"/>
      <c r="T471" s="645"/>
      <c r="U471" s="645"/>
      <c r="V471" s="645"/>
      <c r="W471" s="645"/>
      <c r="X471" s="645"/>
      <c r="Y471" s="645"/>
      <c r="Z471" s="645"/>
    </row>
    <row r="472" spans="1:26" ht="15.75" customHeight="1" x14ac:dyDescent="0.2">
      <c r="A472" s="645"/>
      <c r="B472" s="645"/>
      <c r="C472" s="645"/>
      <c r="D472" s="645"/>
      <c r="E472" s="645"/>
      <c r="F472" s="645"/>
      <c r="G472" s="645"/>
      <c r="H472" s="645"/>
      <c r="I472" s="645"/>
      <c r="J472" s="645"/>
      <c r="K472" s="645"/>
      <c r="L472" s="645"/>
      <c r="M472" s="645"/>
      <c r="N472" s="645"/>
      <c r="O472" s="645"/>
      <c r="P472" s="645"/>
      <c r="Q472" s="645"/>
      <c r="R472" s="645"/>
      <c r="S472" s="645"/>
      <c r="T472" s="645"/>
      <c r="U472" s="645"/>
      <c r="V472" s="645"/>
      <c r="W472" s="645"/>
      <c r="X472" s="645"/>
      <c r="Y472" s="645"/>
      <c r="Z472" s="645"/>
    </row>
    <row r="473" spans="1:26" ht="15.75" customHeight="1" x14ac:dyDescent="0.2">
      <c r="A473" s="645"/>
      <c r="B473" s="645"/>
      <c r="C473" s="645"/>
      <c r="D473" s="645"/>
      <c r="E473" s="645"/>
      <c r="F473" s="645"/>
      <c r="G473" s="645"/>
      <c r="H473" s="645"/>
      <c r="I473" s="645"/>
      <c r="J473" s="645"/>
      <c r="K473" s="645"/>
      <c r="L473" s="645"/>
      <c r="M473" s="645"/>
      <c r="N473" s="645"/>
      <c r="O473" s="645"/>
      <c r="P473" s="645"/>
      <c r="Q473" s="645"/>
      <c r="R473" s="645"/>
      <c r="S473" s="645"/>
      <c r="T473" s="645"/>
      <c r="U473" s="645"/>
      <c r="V473" s="645"/>
      <c r="W473" s="645"/>
      <c r="X473" s="645"/>
      <c r="Y473" s="645"/>
      <c r="Z473" s="645"/>
    </row>
    <row r="474" spans="1:26" ht="15.75" customHeight="1" x14ac:dyDescent="0.2">
      <c r="A474" s="645"/>
      <c r="B474" s="645"/>
      <c r="C474" s="645"/>
      <c r="D474" s="645"/>
      <c r="E474" s="645"/>
      <c r="F474" s="645"/>
      <c r="G474" s="645"/>
      <c r="H474" s="645"/>
      <c r="I474" s="645"/>
      <c r="J474" s="645"/>
      <c r="K474" s="645"/>
      <c r="L474" s="645"/>
      <c r="M474" s="645"/>
      <c r="N474" s="645"/>
      <c r="O474" s="645"/>
      <c r="P474" s="645"/>
      <c r="Q474" s="645"/>
      <c r="R474" s="645"/>
      <c r="S474" s="645"/>
      <c r="T474" s="645"/>
      <c r="U474" s="645"/>
      <c r="V474" s="645"/>
      <c r="W474" s="645"/>
      <c r="X474" s="645"/>
      <c r="Y474" s="645"/>
      <c r="Z474" s="645"/>
    </row>
    <row r="475" spans="1:26" ht="15.75" customHeight="1" x14ac:dyDescent="0.2">
      <c r="A475" s="645"/>
      <c r="B475" s="645"/>
      <c r="C475" s="645"/>
      <c r="D475" s="645"/>
      <c r="E475" s="645"/>
      <c r="F475" s="645"/>
      <c r="G475" s="645"/>
      <c r="H475" s="645"/>
      <c r="I475" s="645"/>
      <c r="J475" s="645"/>
      <c r="K475" s="645"/>
      <c r="L475" s="645"/>
      <c r="M475" s="645"/>
      <c r="N475" s="645"/>
      <c r="O475" s="645"/>
      <c r="P475" s="645"/>
      <c r="Q475" s="645"/>
      <c r="R475" s="645"/>
      <c r="S475" s="645"/>
      <c r="T475" s="645"/>
      <c r="U475" s="645"/>
      <c r="V475" s="645"/>
      <c r="W475" s="645"/>
      <c r="X475" s="645"/>
      <c r="Y475" s="645"/>
      <c r="Z475" s="645"/>
    </row>
    <row r="476" spans="1:26" ht="15.75" customHeight="1" x14ac:dyDescent="0.2">
      <c r="A476" s="645"/>
      <c r="B476" s="645"/>
      <c r="C476" s="645"/>
      <c r="D476" s="645"/>
      <c r="E476" s="645"/>
      <c r="F476" s="645"/>
      <c r="G476" s="645"/>
      <c r="H476" s="645"/>
      <c r="I476" s="645"/>
      <c r="J476" s="645"/>
      <c r="K476" s="645"/>
      <c r="L476" s="645"/>
      <c r="M476" s="645"/>
      <c r="N476" s="645"/>
      <c r="O476" s="645"/>
      <c r="P476" s="645"/>
      <c r="Q476" s="645"/>
      <c r="R476" s="645"/>
      <c r="S476" s="645"/>
      <c r="T476" s="645"/>
      <c r="U476" s="645"/>
      <c r="V476" s="645"/>
      <c r="W476" s="645"/>
      <c r="X476" s="645"/>
      <c r="Y476" s="645"/>
      <c r="Z476" s="645"/>
    </row>
    <row r="477" spans="1:26" ht="15.75" customHeight="1" x14ac:dyDescent="0.2">
      <c r="A477" s="645"/>
      <c r="B477" s="645"/>
      <c r="C477" s="645"/>
      <c r="D477" s="645"/>
      <c r="E477" s="645"/>
      <c r="F477" s="645"/>
      <c r="G477" s="645"/>
      <c r="H477" s="645"/>
      <c r="I477" s="645"/>
      <c r="J477" s="645"/>
      <c r="K477" s="645"/>
      <c r="L477" s="645"/>
      <c r="M477" s="645"/>
      <c r="N477" s="645"/>
      <c r="O477" s="645"/>
      <c r="P477" s="645"/>
      <c r="Q477" s="645"/>
      <c r="R477" s="645"/>
      <c r="S477" s="645"/>
      <c r="T477" s="645"/>
      <c r="U477" s="645"/>
      <c r="V477" s="645"/>
      <c r="W477" s="645"/>
      <c r="X477" s="645"/>
      <c r="Y477" s="645"/>
      <c r="Z477" s="645"/>
    </row>
    <row r="478" spans="1:26" ht="15.75" customHeight="1" x14ac:dyDescent="0.2">
      <c r="A478" s="645"/>
      <c r="B478" s="645"/>
      <c r="C478" s="645"/>
      <c r="D478" s="645"/>
      <c r="E478" s="645"/>
      <c r="F478" s="645"/>
      <c r="G478" s="645"/>
      <c r="H478" s="645"/>
      <c r="I478" s="645"/>
      <c r="J478" s="645"/>
      <c r="K478" s="645"/>
      <c r="L478" s="645"/>
      <c r="M478" s="645"/>
      <c r="N478" s="645"/>
      <c r="O478" s="645"/>
      <c r="P478" s="645"/>
      <c r="Q478" s="645"/>
      <c r="R478" s="645"/>
      <c r="S478" s="645"/>
      <c r="T478" s="645"/>
      <c r="U478" s="645"/>
      <c r="V478" s="645"/>
      <c r="W478" s="645"/>
      <c r="X478" s="645"/>
      <c r="Y478" s="645"/>
      <c r="Z478" s="645"/>
    </row>
    <row r="479" spans="1:26" ht="15.75" customHeight="1" x14ac:dyDescent="0.2">
      <c r="A479" s="645"/>
      <c r="B479" s="645"/>
      <c r="C479" s="645"/>
      <c r="D479" s="645"/>
      <c r="E479" s="645"/>
      <c r="F479" s="645"/>
      <c r="G479" s="645"/>
      <c r="H479" s="645"/>
      <c r="I479" s="645"/>
      <c r="J479" s="645"/>
      <c r="K479" s="645"/>
      <c r="L479" s="645"/>
      <c r="M479" s="645"/>
      <c r="N479" s="645"/>
      <c r="O479" s="645"/>
      <c r="P479" s="645"/>
      <c r="Q479" s="645"/>
      <c r="R479" s="645"/>
      <c r="S479" s="645"/>
      <c r="T479" s="645"/>
      <c r="U479" s="645"/>
      <c r="V479" s="645"/>
      <c r="W479" s="645"/>
      <c r="X479" s="645"/>
      <c r="Y479" s="645"/>
      <c r="Z479" s="645"/>
    </row>
    <row r="480" spans="1:26" ht="15.75" customHeight="1" x14ac:dyDescent="0.2">
      <c r="A480" s="645"/>
      <c r="B480" s="645"/>
      <c r="C480" s="645"/>
      <c r="D480" s="645"/>
      <c r="E480" s="645"/>
      <c r="F480" s="645"/>
      <c r="G480" s="645"/>
      <c r="H480" s="645"/>
      <c r="I480" s="645"/>
      <c r="J480" s="645"/>
      <c r="K480" s="645"/>
      <c r="L480" s="645"/>
      <c r="M480" s="645"/>
      <c r="N480" s="645"/>
      <c r="O480" s="645"/>
      <c r="P480" s="645"/>
      <c r="Q480" s="645"/>
      <c r="R480" s="645"/>
      <c r="S480" s="645"/>
      <c r="T480" s="645"/>
      <c r="U480" s="645"/>
      <c r="V480" s="645"/>
      <c r="W480" s="645"/>
      <c r="X480" s="645"/>
      <c r="Y480" s="645"/>
      <c r="Z480" s="645"/>
    </row>
    <row r="481" spans="1:26" ht="15.75" customHeight="1" x14ac:dyDescent="0.2">
      <c r="A481" s="645"/>
      <c r="B481" s="645"/>
      <c r="C481" s="645"/>
      <c r="D481" s="645"/>
      <c r="E481" s="645"/>
      <c r="F481" s="645"/>
      <c r="G481" s="645"/>
      <c r="H481" s="645"/>
      <c r="I481" s="645"/>
      <c r="J481" s="645"/>
      <c r="K481" s="645"/>
      <c r="L481" s="645"/>
      <c r="M481" s="645"/>
      <c r="N481" s="645"/>
      <c r="O481" s="645"/>
      <c r="P481" s="645"/>
      <c r="Q481" s="645"/>
      <c r="R481" s="645"/>
      <c r="S481" s="645"/>
      <c r="T481" s="645"/>
      <c r="U481" s="645"/>
      <c r="V481" s="645"/>
      <c r="W481" s="645"/>
      <c r="X481" s="645"/>
      <c r="Y481" s="645"/>
      <c r="Z481" s="645"/>
    </row>
    <row r="482" spans="1:26" ht="15.75" customHeight="1" x14ac:dyDescent="0.2">
      <c r="A482" s="645"/>
      <c r="B482" s="645"/>
      <c r="C482" s="645"/>
      <c r="D482" s="645"/>
      <c r="E482" s="645"/>
      <c r="F482" s="645"/>
      <c r="G482" s="645"/>
      <c r="H482" s="645"/>
      <c r="I482" s="645"/>
      <c r="J482" s="645"/>
      <c r="K482" s="645"/>
      <c r="L482" s="645"/>
      <c r="M482" s="645"/>
      <c r="N482" s="645"/>
      <c r="O482" s="645"/>
      <c r="P482" s="645"/>
      <c r="Q482" s="645"/>
      <c r="R482" s="645"/>
      <c r="S482" s="645"/>
      <c r="T482" s="645"/>
      <c r="U482" s="645"/>
      <c r="V482" s="645"/>
      <c r="W482" s="645"/>
      <c r="X482" s="645"/>
      <c r="Y482" s="645"/>
      <c r="Z482" s="645"/>
    </row>
    <row r="483" spans="1:26" ht="15.75" customHeight="1" x14ac:dyDescent="0.2">
      <c r="A483" s="645"/>
      <c r="B483" s="645"/>
      <c r="C483" s="645"/>
      <c r="D483" s="645"/>
      <c r="E483" s="645"/>
      <c r="F483" s="645"/>
      <c r="G483" s="645"/>
      <c r="H483" s="645"/>
      <c r="I483" s="645"/>
      <c r="J483" s="645"/>
      <c r="K483" s="645"/>
      <c r="L483" s="645"/>
      <c r="M483" s="645"/>
      <c r="N483" s="645"/>
      <c r="O483" s="645"/>
      <c r="P483" s="645"/>
      <c r="Q483" s="645"/>
      <c r="R483" s="645"/>
      <c r="S483" s="645"/>
      <c r="T483" s="645"/>
      <c r="U483" s="645"/>
      <c r="V483" s="645"/>
      <c r="W483" s="645"/>
      <c r="X483" s="645"/>
      <c r="Y483" s="645"/>
      <c r="Z483" s="645"/>
    </row>
    <row r="484" spans="1:26" ht="15.75" customHeight="1" x14ac:dyDescent="0.2">
      <c r="A484" s="645"/>
      <c r="B484" s="645"/>
      <c r="C484" s="645"/>
      <c r="D484" s="645"/>
      <c r="E484" s="645"/>
      <c r="F484" s="645"/>
      <c r="G484" s="645"/>
      <c r="H484" s="645"/>
      <c r="I484" s="645"/>
      <c r="J484" s="645"/>
      <c r="K484" s="645"/>
      <c r="L484" s="645"/>
      <c r="M484" s="645"/>
      <c r="N484" s="645"/>
      <c r="O484" s="645"/>
      <c r="P484" s="645"/>
      <c r="Q484" s="645"/>
      <c r="R484" s="645"/>
      <c r="S484" s="645"/>
      <c r="T484" s="645"/>
      <c r="U484" s="645"/>
      <c r="V484" s="645"/>
      <c r="W484" s="645"/>
      <c r="X484" s="645"/>
      <c r="Y484" s="645"/>
      <c r="Z484" s="645"/>
    </row>
    <row r="485" spans="1:26" ht="15.75" customHeight="1" x14ac:dyDescent="0.2">
      <c r="A485" s="645"/>
      <c r="B485" s="645"/>
      <c r="C485" s="645"/>
      <c r="D485" s="645"/>
      <c r="E485" s="645"/>
      <c r="F485" s="645"/>
      <c r="G485" s="645"/>
      <c r="H485" s="645"/>
      <c r="I485" s="645"/>
      <c r="J485" s="645"/>
      <c r="K485" s="645"/>
      <c r="L485" s="645"/>
      <c r="M485" s="645"/>
      <c r="N485" s="645"/>
      <c r="O485" s="645"/>
      <c r="P485" s="645"/>
      <c r="Q485" s="645"/>
      <c r="R485" s="645"/>
      <c r="S485" s="645"/>
      <c r="T485" s="645"/>
      <c r="U485" s="645"/>
      <c r="V485" s="645"/>
      <c r="W485" s="645"/>
      <c r="X485" s="645"/>
      <c r="Y485" s="645"/>
      <c r="Z485" s="645"/>
    </row>
    <row r="486" spans="1:26" ht="15.75" customHeight="1" x14ac:dyDescent="0.2">
      <c r="A486" s="645"/>
      <c r="B486" s="645"/>
      <c r="C486" s="645"/>
      <c r="D486" s="645"/>
      <c r="E486" s="645"/>
      <c r="F486" s="645"/>
      <c r="G486" s="645"/>
      <c r="H486" s="645"/>
      <c r="I486" s="645"/>
      <c r="J486" s="645"/>
      <c r="K486" s="645"/>
      <c r="L486" s="645"/>
      <c r="M486" s="645"/>
      <c r="N486" s="645"/>
      <c r="O486" s="645"/>
      <c r="P486" s="645"/>
      <c r="Q486" s="645"/>
      <c r="R486" s="645"/>
      <c r="S486" s="645"/>
      <c r="T486" s="645"/>
      <c r="U486" s="645"/>
      <c r="V486" s="645"/>
      <c r="W486" s="645"/>
      <c r="X486" s="645"/>
      <c r="Y486" s="645"/>
      <c r="Z486" s="645"/>
    </row>
    <row r="487" spans="1:26" ht="15.75" customHeight="1" x14ac:dyDescent="0.2">
      <c r="A487" s="645"/>
      <c r="B487" s="645"/>
      <c r="C487" s="645"/>
      <c r="D487" s="645"/>
      <c r="E487" s="645"/>
      <c r="F487" s="645"/>
      <c r="G487" s="645"/>
      <c r="H487" s="645"/>
      <c r="I487" s="645"/>
      <c r="J487" s="645"/>
      <c r="K487" s="645"/>
      <c r="L487" s="645"/>
      <c r="M487" s="645"/>
      <c r="N487" s="645"/>
      <c r="O487" s="645"/>
      <c r="P487" s="645"/>
      <c r="Q487" s="645"/>
      <c r="R487" s="645"/>
      <c r="S487" s="645"/>
      <c r="T487" s="645"/>
      <c r="U487" s="645"/>
      <c r="V487" s="645"/>
      <c r="W487" s="645"/>
      <c r="X487" s="645"/>
      <c r="Y487" s="645"/>
      <c r="Z487" s="645"/>
    </row>
    <row r="488" spans="1:26" ht="15.75" customHeight="1" x14ac:dyDescent="0.2">
      <c r="A488" s="645"/>
      <c r="B488" s="645"/>
      <c r="C488" s="645"/>
      <c r="D488" s="645"/>
      <c r="E488" s="645"/>
      <c r="F488" s="645"/>
      <c r="G488" s="645"/>
      <c r="H488" s="645"/>
      <c r="I488" s="645"/>
      <c r="J488" s="645"/>
      <c r="K488" s="645"/>
      <c r="L488" s="645"/>
      <c r="M488" s="645"/>
      <c r="N488" s="645"/>
      <c r="O488" s="645"/>
      <c r="P488" s="645"/>
      <c r="Q488" s="645"/>
      <c r="R488" s="645"/>
      <c r="S488" s="645"/>
      <c r="T488" s="645"/>
      <c r="U488" s="645"/>
      <c r="V488" s="645"/>
      <c r="W488" s="645"/>
      <c r="X488" s="645"/>
      <c r="Y488" s="645"/>
      <c r="Z488" s="645"/>
    </row>
    <row r="489" spans="1:26" ht="15.75" customHeight="1" x14ac:dyDescent="0.2">
      <c r="A489" s="645"/>
      <c r="B489" s="645"/>
      <c r="C489" s="645"/>
      <c r="D489" s="645"/>
      <c r="E489" s="645"/>
      <c r="F489" s="645"/>
      <c r="G489" s="645"/>
      <c r="H489" s="645"/>
      <c r="I489" s="645"/>
      <c r="J489" s="645"/>
      <c r="K489" s="645"/>
      <c r="L489" s="645"/>
      <c r="M489" s="645"/>
      <c r="N489" s="645"/>
      <c r="O489" s="645"/>
      <c r="P489" s="645"/>
      <c r="Q489" s="645"/>
      <c r="R489" s="645"/>
      <c r="S489" s="645"/>
      <c r="T489" s="645"/>
      <c r="U489" s="645"/>
      <c r="V489" s="645"/>
      <c r="W489" s="645"/>
      <c r="X489" s="645"/>
      <c r="Y489" s="645"/>
      <c r="Z489" s="645"/>
    </row>
    <row r="490" spans="1:26" ht="15.75" customHeight="1" x14ac:dyDescent="0.2">
      <c r="A490" s="645"/>
      <c r="B490" s="645"/>
      <c r="C490" s="645"/>
      <c r="D490" s="645"/>
      <c r="E490" s="645"/>
      <c r="F490" s="645"/>
      <c r="G490" s="645"/>
      <c r="H490" s="645"/>
      <c r="I490" s="645"/>
      <c r="J490" s="645"/>
      <c r="K490" s="645"/>
      <c r="L490" s="645"/>
      <c r="M490" s="645"/>
      <c r="N490" s="645"/>
      <c r="O490" s="645"/>
      <c r="P490" s="645"/>
      <c r="Q490" s="645"/>
      <c r="R490" s="645"/>
      <c r="S490" s="645"/>
      <c r="T490" s="645"/>
      <c r="U490" s="645"/>
      <c r="V490" s="645"/>
      <c r="W490" s="645"/>
      <c r="X490" s="645"/>
      <c r="Y490" s="645"/>
      <c r="Z490" s="645"/>
    </row>
    <row r="491" spans="1:26" ht="15.75" customHeight="1" x14ac:dyDescent="0.2">
      <c r="A491" s="645"/>
      <c r="B491" s="645"/>
      <c r="C491" s="645"/>
      <c r="D491" s="645"/>
      <c r="E491" s="645"/>
      <c r="F491" s="645"/>
      <c r="G491" s="645"/>
      <c r="H491" s="645"/>
      <c r="I491" s="645"/>
      <c r="J491" s="645"/>
      <c r="K491" s="645"/>
      <c r="L491" s="645"/>
      <c r="M491" s="645"/>
      <c r="N491" s="645"/>
      <c r="O491" s="645"/>
      <c r="P491" s="645"/>
      <c r="Q491" s="645"/>
      <c r="R491" s="645"/>
      <c r="S491" s="645"/>
      <c r="T491" s="645"/>
      <c r="U491" s="645"/>
      <c r="V491" s="645"/>
      <c r="W491" s="645"/>
      <c r="X491" s="645"/>
      <c r="Y491" s="645"/>
      <c r="Z491" s="645"/>
    </row>
    <row r="492" spans="1:26" ht="15.75" customHeight="1" x14ac:dyDescent="0.2">
      <c r="A492" s="645"/>
      <c r="B492" s="645"/>
      <c r="C492" s="645"/>
      <c r="D492" s="645"/>
      <c r="E492" s="645"/>
      <c r="F492" s="645"/>
      <c r="G492" s="645"/>
      <c r="H492" s="645"/>
      <c r="I492" s="645"/>
      <c r="J492" s="645"/>
      <c r="K492" s="645"/>
      <c r="L492" s="645"/>
      <c r="M492" s="645"/>
      <c r="N492" s="645"/>
      <c r="O492" s="645"/>
      <c r="P492" s="645"/>
      <c r="Q492" s="645"/>
      <c r="R492" s="645"/>
      <c r="S492" s="645"/>
      <c r="T492" s="645"/>
      <c r="U492" s="645"/>
      <c r="V492" s="645"/>
      <c r="W492" s="645"/>
      <c r="X492" s="645"/>
      <c r="Y492" s="645"/>
      <c r="Z492" s="645"/>
    </row>
    <row r="493" spans="1:26" ht="15.75" customHeight="1" x14ac:dyDescent="0.2">
      <c r="A493" s="645"/>
      <c r="B493" s="645"/>
      <c r="C493" s="645"/>
      <c r="D493" s="645"/>
      <c r="E493" s="645"/>
      <c r="F493" s="645"/>
      <c r="G493" s="645"/>
      <c r="H493" s="645"/>
      <c r="I493" s="645"/>
      <c r="J493" s="645"/>
      <c r="K493" s="645"/>
      <c r="L493" s="645"/>
      <c r="M493" s="645"/>
      <c r="N493" s="645"/>
      <c r="O493" s="645"/>
      <c r="P493" s="645"/>
      <c r="Q493" s="645"/>
      <c r="R493" s="645"/>
      <c r="S493" s="645"/>
      <c r="T493" s="645"/>
      <c r="U493" s="645"/>
      <c r="V493" s="645"/>
      <c r="W493" s="645"/>
      <c r="X493" s="645"/>
      <c r="Y493" s="645"/>
      <c r="Z493" s="645"/>
    </row>
    <row r="494" spans="1:26" ht="15.75" customHeight="1" x14ac:dyDescent="0.2">
      <c r="A494" s="645"/>
      <c r="B494" s="645"/>
      <c r="C494" s="645"/>
      <c r="D494" s="645"/>
      <c r="E494" s="645"/>
      <c r="F494" s="645"/>
      <c r="G494" s="645"/>
      <c r="H494" s="645"/>
      <c r="I494" s="645"/>
      <c r="J494" s="645"/>
      <c r="K494" s="645"/>
      <c r="L494" s="645"/>
      <c r="M494" s="645"/>
      <c r="N494" s="645"/>
      <c r="O494" s="645"/>
      <c r="P494" s="645"/>
      <c r="Q494" s="645"/>
      <c r="R494" s="645"/>
      <c r="S494" s="645"/>
      <c r="T494" s="645"/>
      <c r="U494" s="645"/>
      <c r="V494" s="645"/>
      <c r="W494" s="645"/>
      <c r="X494" s="645"/>
      <c r="Y494" s="645"/>
      <c r="Z494" s="645"/>
    </row>
    <row r="495" spans="1:26" ht="15.75" customHeight="1" x14ac:dyDescent="0.2">
      <c r="A495" s="645"/>
      <c r="B495" s="645"/>
      <c r="C495" s="645"/>
      <c r="D495" s="645"/>
      <c r="E495" s="645"/>
      <c r="F495" s="645"/>
      <c r="G495" s="645"/>
      <c r="H495" s="645"/>
      <c r="I495" s="645"/>
      <c r="J495" s="645"/>
      <c r="K495" s="645"/>
      <c r="L495" s="645"/>
      <c r="M495" s="645"/>
      <c r="N495" s="645"/>
      <c r="O495" s="645"/>
      <c r="P495" s="645"/>
      <c r="Q495" s="645"/>
      <c r="R495" s="645"/>
      <c r="S495" s="645"/>
      <c r="T495" s="645"/>
      <c r="U495" s="645"/>
      <c r="V495" s="645"/>
      <c r="W495" s="645"/>
      <c r="X495" s="645"/>
      <c r="Y495" s="645"/>
      <c r="Z495" s="645"/>
    </row>
    <row r="496" spans="1:26" ht="15.75" customHeight="1" x14ac:dyDescent="0.2">
      <c r="A496" s="645"/>
      <c r="B496" s="645"/>
      <c r="C496" s="645"/>
      <c r="D496" s="645"/>
      <c r="E496" s="645"/>
      <c r="F496" s="645"/>
      <c r="G496" s="645"/>
      <c r="H496" s="645"/>
      <c r="I496" s="645"/>
      <c r="J496" s="645"/>
      <c r="K496" s="645"/>
      <c r="L496" s="645"/>
      <c r="M496" s="645"/>
      <c r="N496" s="645"/>
      <c r="O496" s="645"/>
      <c r="P496" s="645"/>
      <c r="Q496" s="645"/>
      <c r="R496" s="645"/>
      <c r="S496" s="645"/>
      <c r="T496" s="645"/>
      <c r="U496" s="645"/>
      <c r="V496" s="645"/>
      <c r="W496" s="645"/>
      <c r="X496" s="645"/>
      <c r="Y496" s="645"/>
      <c r="Z496" s="645"/>
    </row>
    <row r="497" spans="1:26" ht="15.75" customHeight="1" x14ac:dyDescent="0.2">
      <c r="A497" s="645"/>
      <c r="B497" s="645"/>
      <c r="C497" s="645"/>
      <c r="D497" s="645"/>
      <c r="E497" s="645"/>
      <c r="F497" s="645"/>
      <c r="G497" s="645"/>
      <c r="H497" s="645"/>
      <c r="I497" s="645"/>
      <c r="J497" s="645"/>
      <c r="K497" s="645"/>
      <c r="L497" s="645"/>
      <c r="M497" s="645"/>
      <c r="N497" s="645"/>
      <c r="O497" s="645"/>
      <c r="P497" s="645"/>
      <c r="Q497" s="645"/>
      <c r="R497" s="645"/>
      <c r="S497" s="645"/>
      <c r="T497" s="645"/>
      <c r="U497" s="645"/>
      <c r="V497" s="645"/>
      <c r="W497" s="645"/>
      <c r="X497" s="645"/>
      <c r="Y497" s="645"/>
      <c r="Z497" s="645"/>
    </row>
    <row r="498" spans="1:26" ht="15.75" customHeight="1" x14ac:dyDescent="0.2">
      <c r="A498" s="645"/>
      <c r="B498" s="645"/>
      <c r="C498" s="645"/>
      <c r="D498" s="645"/>
      <c r="E498" s="645"/>
      <c r="F498" s="645"/>
      <c r="G498" s="645"/>
      <c r="H498" s="645"/>
      <c r="I498" s="645"/>
      <c r="J498" s="645"/>
      <c r="K498" s="645"/>
      <c r="L498" s="645"/>
      <c r="M498" s="645"/>
      <c r="N498" s="645"/>
      <c r="O498" s="645"/>
      <c r="P498" s="645"/>
      <c r="Q498" s="645"/>
      <c r="R498" s="645"/>
      <c r="S498" s="645"/>
      <c r="T498" s="645"/>
      <c r="U498" s="645"/>
      <c r="V498" s="645"/>
      <c r="W498" s="645"/>
      <c r="X498" s="645"/>
      <c r="Y498" s="645"/>
      <c r="Z498" s="645"/>
    </row>
    <row r="499" spans="1:26" ht="15.75" customHeight="1" x14ac:dyDescent="0.2">
      <c r="A499" s="645"/>
      <c r="B499" s="645"/>
      <c r="C499" s="645"/>
      <c r="D499" s="645"/>
      <c r="E499" s="645"/>
      <c r="F499" s="645"/>
      <c r="G499" s="645"/>
      <c r="H499" s="645"/>
      <c r="I499" s="645"/>
      <c r="J499" s="645"/>
      <c r="K499" s="645"/>
      <c r="L499" s="645"/>
      <c r="M499" s="645"/>
      <c r="N499" s="645"/>
      <c r="O499" s="645"/>
      <c r="P499" s="645"/>
      <c r="Q499" s="645"/>
      <c r="R499" s="645"/>
      <c r="S499" s="645"/>
      <c r="T499" s="645"/>
      <c r="U499" s="645"/>
      <c r="V499" s="645"/>
      <c r="W499" s="645"/>
      <c r="X499" s="645"/>
      <c r="Y499" s="645"/>
      <c r="Z499" s="645"/>
    </row>
    <row r="500" spans="1:26" ht="15.75" customHeight="1" x14ac:dyDescent="0.2">
      <c r="A500" s="645"/>
      <c r="B500" s="645"/>
      <c r="C500" s="645"/>
      <c r="D500" s="645"/>
      <c r="E500" s="645"/>
      <c r="F500" s="645"/>
      <c r="G500" s="645"/>
      <c r="H500" s="645"/>
      <c r="I500" s="645"/>
      <c r="J500" s="645"/>
      <c r="K500" s="645"/>
      <c r="L500" s="645"/>
      <c r="M500" s="645"/>
      <c r="N500" s="645"/>
      <c r="O500" s="645"/>
      <c r="P500" s="645"/>
      <c r="Q500" s="645"/>
      <c r="R500" s="645"/>
      <c r="S500" s="645"/>
      <c r="T500" s="645"/>
      <c r="U500" s="645"/>
      <c r="V500" s="645"/>
      <c r="W500" s="645"/>
      <c r="X500" s="645"/>
      <c r="Y500" s="645"/>
      <c r="Z500" s="645"/>
    </row>
    <row r="501" spans="1:26" ht="15.75" customHeight="1" x14ac:dyDescent="0.2">
      <c r="A501" s="645"/>
      <c r="B501" s="645"/>
      <c r="C501" s="645"/>
      <c r="D501" s="645"/>
      <c r="E501" s="645"/>
      <c r="F501" s="645"/>
      <c r="G501" s="645"/>
      <c r="H501" s="645"/>
      <c r="I501" s="645"/>
      <c r="J501" s="645"/>
      <c r="K501" s="645"/>
      <c r="L501" s="645"/>
      <c r="M501" s="645"/>
      <c r="N501" s="645"/>
      <c r="O501" s="645"/>
      <c r="P501" s="645"/>
      <c r="Q501" s="645"/>
      <c r="R501" s="645"/>
      <c r="S501" s="645"/>
      <c r="T501" s="645"/>
      <c r="U501" s="645"/>
      <c r="V501" s="645"/>
      <c r="W501" s="645"/>
      <c r="X501" s="645"/>
      <c r="Y501" s="645"/>
      <c r="Z501" s="645"/>
    </row>
    <row r="502" spans="1:26" ht="15.75" customHeight="1" x14ac:dyDescent="0.2">
      <c r="A502" s="645"/>
      <c r="B502" s="645"/>
      <c r="C502" s="645"/>
      <c r="D502" s="645"/>
      <c r="E502" s="645"/>
      <c r="F502" s="645"/>
      <c r="G502" s="645"/>
      <c r="H502" s="645"/>
      <c r="I502" s="645"/>
      <c r="J502" s="645"/>
      <c r="K502" s="645"/>
      <c r="L502" s="645"/>
      <c r="M502" s="645"/>
      <c r="N502" s="645"/>
      <c r="O502" s="645"/>
      <c r="P502" s="645"/>
      <c r="Q502" s="645"/>
      <c r="R502" s="645"/>
      <c r="S502" s="645"/>
      <c r="T502" s="645"/>
      <c r="U502" s="645"/>
      <c r="V502" s="645"/>
      <c r="W502" s="645"/>
      <c r="X502" s="645"/>
      <c r="Y502" s="645"/>
      <c r="Z502" s="645"/>
    </row>
    <row r="503" spans="1:26" ht="15.75" customHeight="1" x14ac:dyDescent="0.2">
      <c r="A503" s="645"/>
      <c r="B503" s="645"/>
      <c r="C503" s="645"/>
      <c r="D503" s="645"/>
      <c r="E503" s="645"/>
      <c r="F503" s="645"/>
      <c r="G503" s="645"/>
      <c r="H503" s="645"/>
      <c r="I503" s="645"/>
      <c r="J503" s="645"/>
      <c r="K503" s="645"/>
      <c r="L503" s="645"/>
      <c r="M503" s="645"/>
      <c r="N503" s="645"/>
      <c r="O503" s="645"/>
      <c r="P503" s="645"/>
      <c r="Q503" s="645"/>
      <c r="R503" s="645"/>
      <c r="S503" s="645"/>
      <c r="T503" s="645"/>
      <c r="U503" s="645"/>
      <c r="V503" s="645"/>
      <c r="W503" s="645"/>
      <c r="X503" s="645"/>
      <c r="Y503" s="645"/>
      <c r="Z503" s="645"/>
    </row>
    <row r="504" spans="1:26" ht="15.75" customHeight="1" x14ac:dyDescent="0.2">
      <c r="A504" s="645"/>
      <c r="B504" s="645"/>
      <c r="C504" s="645"/>
      <c r="D504" s="645"/>
      <c r="E504" s="645"/>
      <c r="F504" s="645"/>
      <c r="G504" s="645"/>
      <c r="H504" s="645"/>
      <c r="I504" s="645"/>
      <c r="J504" s="645"/>
      <c r="K504" s="645"/>
      <c r="L504" s="645"/>
      <c r="M504" s="645"/>
      <c r="N504" s="645"/>
      <c r="O504" s="645"/>
      <c r="P504" s="645"/>
      <c r="Q504" s="645"/>
      <c r="R504" s="645"/>
      <c r="S504" s="645"/>
      <c r="T504" s="645"/>
      <c r="U504" s="645"/>
      <c r="V504" s="645"/>
      <c r="W504" s="645"/>
      <c r="X504" s="645"/>
      <c r="Y504" s="645"/>
      <c r="Z504" s="645"/>
    </row>
    <row r="505" spans="1:26" ht="15.75" customHeight="1" x14ac:dyDescent="0.2">
      <c r="A505" s="645"/>
      <c r="B505" s="645"/>
      <c r="C505" s="645"/>
      <c r="D505" s="645"/>
      <c r="E505" s="645"/>
      <c r="F505" s="645"/>
      <c r="G505" s="645"/>
      <c r="H505" s="645"/>
      <c r="I505" s="645"/>
      <c r="J505" s="645"/>
      <c r="K505" s="645"/>
      <c r="L505" s="645"/>
      <c r="M505" s="645"/>
      <c r="N505" s="645"/>
      <c r="O505" s="645"/>
      <c r="P505" s="645"/>
      <c r="Q505" s="645"/>
      <c r="R505" s="645"/>
      <c r="S505" s="645"/>
      <c r="T505" s="645"/>
      <c r="U505" s="645"/>
      <c r="V505" s="645"/>
      <c r="W505" s="645"/>
      <c r="X505" s="645"/>
      <c r="Y505" s="645"/>
      <c r="Z505" s="645"/>
    </row>
    <row r="506" spans="1:26" ht="15.75" customHeight="1" x14ac:dyDescent="0.2">
      <c r="A506" s="645"/>
      <c r="B506" s="645"/>
      <c r="C506" s="645"/>
      <c r="D506" s="645"/>
      <c r="E506" s="645"/>
      <c r="F506" s="645"/>
      <c r="G506" s="645"/>
      <c r="H506" s="645"/>
      <c r="I506" s="645"/>
      <c r="J506" s="645"/>
      <c r="K506" s="645"/>
      <c r="L506" s="645"/>
      <c r="M506" s="645"/>
      <c r="N506" s="645"/>
      <c r="O506" s="645"/>
      <c r="P506" s="645"/>
      <c r="Q506" s="645"/>
      <c r="R506" s="645"/>
      <c r="S506" s="645"/>
      <c r="T506" s="645"/>
      <c r="U506" s="645"/>
      <c r="V506" s="645"/>
      <c r="W506" s="645"/>
      <c r="X506" s="645"/>
      <c r="Y506" s="645"/>
      <c r="Z506" s="645"/>
    </row>
    <row r="507" spans="1:26" ht="15.75" customHeight="1" x14ac:dyDescent="0.2">
      <c r="A507" s="645"/>
      <c r="B507" s="645"/>
      <c r="C507" s="645"/>
      <c r="D507" s="645"/>
      <c r="E507" s="645"/>
      <c r="F507" s="645"/>
      <c r="G507" s="645"/>
      <c r="H507" s="645"/>
      <c r="I507" s="645"/>
      <c r="J507" s="645"/>
      <c r="K507" s="645"/>
      <c r="L507" s="645"/>
      <c r="M507" s="645"/>
      <c r="N507" s="645"/>
      <c r="O507" s="645"/>
      <c r="P507" s="645"/>
      <c r="Q507" s="645"/>
      <c r="R507" s="645"/>
      <c r="S507" s="645"/>
      <c r="T507" s="645"/>
      <c r="U507" s="645"/>
      <c r="V507" s="645"/>
      <c r="W507" s="645"/>
      <c r="X507" s="645"/>
      <c r="Y507" s="645"/>
      <c r="Z507" s="645"/>
    </row>
    <row r="508" spans="1:26" ht="15.75" customHeight="1" x14ac:dyDescent="0.2">
      <c r="A508" s="645"/>
      <c r="B508" s="645"/>
      <c r="C508" s="645"/>
      <c r="D508" s="645"/>
      <c r="E508" s="645"/>
      <c r="F508" s="645"/>
      <c r="G508" s="645"/>
      <c r="H508" s="645"/>
      <c r="I508" s="645"/>
      <c r="J508" s="645"/>
      <c r="K508" s="645"/>
      <c r="L508" s="645"/>
      <c r="M508" s="645"/>
      <c r="N508" s="645"/>
      <c r="O508" s="645"/>
      <c r="P508" s="645"/>
      <c r="Q508" s="645"/>
      <c r="R508" s="645"/>
      <c r="S508" s="645"/>
      <c r="T508" s="645"/>
      <c r="U508" s="645"/>
      <c r="V508" s="645"/>
      <c r="W508" s="645"/>
      <c r="X508" s="645"/>
      <c r="Y508" s="645"/>
      <c r="Z508" s="645"/>
    </row>
    <row r="509" spans="1:26" ht="15.75" customHeight="1" x14ac:dyDescent="0.2">
      <c r="A509" s="645"/>
      <c r="B509" s="645"/>
      <c r="C509" s="645"/>
      <c r="D509" s="645"/>
      <c r="E509" s="645"/>
      <c r="F509" s="645"/>
      <c r="G509" s="645"/>
      <c r="H509" s="645"/>
      <c r="I509" s="645"/>
      <c r="J509" s="645"/>
      <c r="K509" s="645"/>
      <c r="L509" s="645"/>
      <c r="M509" s="645"/>
      <c r="N509" s="645"/>
      <c r="O509" s="645"/>
      <c r="P509" s="645"/>
      <c r="Q509" s="645"/>
      <c r="R509" s="645"/>
      <c r="S509" s="645"/>
      <c r="T509" s="645"/>
      <c r="U509" s="645"/>
      <c r="V509" s="645"/>
      <c r="W509" s="645"/>
      <c r="X509" s="645"/>
      <c r="Y509" s="645"/>
      <c r="Z509" s="645"/>
    </row>
    <row r="510" spans="1:26" ht="15.75" customHeight="1" x14ac:dyDescent="0.2">
      <c r="A510" s="645"/>
      <c r="B510" s="645"/>
      <c r="C510" s="645"/>
      <c r="D510" s="645"/>
      <c r="E510" s="645"/>
      <c r="F510" s="645"/>
      <c r="G510" s="645"/>
      <c r="H510" s="645"/>
      <c r="I510" s="645"/>
      <c r="J510" s="645"/>
      <c r="K510" s="645"/>
      <c r="L510" s="645"/>
      <c r="M510" s="645"/>
      <c r="N510" s="645"/>
      <c r="O510" s="645"/>
      <c r="P510" s="645"/>
      <c r="Q510" s="645"/>
      <c r="R510" s="645"/>
      <c r="S510" s="645"/>
      <c r="T510" s="645"/>
      <c r="U510" s="645"/>
      <c r="V510" s="645"/>
      <c r="W510" s="645"/>
      <c r="X510" s="645"/>
      <c r="Y510" s="645"/>
      <c r="Z510" s="645"/>
    </row>
    <row r="511" spans="1:26" ht="15.75" customHeight="1" x14ac:dyDescent="0.2">
      <c r="A511" s="645"/>
      <c r="B511" s="645"/>
      <c r="C511" s="645"/>
      <c r="D511" s="645"/>
      <c r="E511" s="645"/>
      <c r="F511" s="645"/>
      <c r="G511" s="645"/>
      <c r="H511" s="645"/>
      <c r="I511" s="645"/>
      <c r="J511" s="645"/>
      <c r="K511" s="645"/>
      <c r="L511" s="645"/>
      <c r="M511" s="645"/>
      <c r="N511" s="645"/>
      <c r="O511" s="645"/>
      <c r="P511" s="645"/>
      <c r="Q511" s="645"/>
      <c r="R511" s="645"/>
      <c r="S511" s="645"/>
      <c r="T511" s="645"/>
      <c r="U511" s="645"/>
      <c r="V511" s="645"/>
      <c r="W511" s="645"/>
      <c r="X511" s="645"/>
      <c r="Y511" s="645"/>
      <c r="Z511" s="645"/>
    </row>
    <row r="512" spans="1:26" ht="15.75" customHeight="1" x14ac:dyDescent="0.2">
      <c r="A512" s="645"/>
      <c r="B512" s="645"/>
      <c r="C512" s="645"/>
      <c r="D512" s="645"/>
      <c r="E512" s="645"/>
      <c r="F512" s="645"/>
      <c r="G512" s="645"/>
      <c r="H512" s="645"/>
      <c r="I512" s="645"/>
      <c r="J512" s="645"/>
      <c r="K512" s="645"/>
      <c r="L512" s="645"/>
      <c r="M512" s="645"/>
      <c r="N512" s="645"/>
      <c r="O512" s="645"/>
      <c r="P512" s="645"/>
      <c r="Q512" s="645"/>
      <c r="R512" s="645"/>
      <c r="S512" s="645"/>
      <c r="T512" s="645"/>
      <c r="U512" s="645"/>
      <c r="V512" s="645"/>
      <c r="W512" s="645"/>
      <c r="X512" s="645"/>
      <c r="Y512" s="645"/>
      <c r="Z512" s="645"/>
    </row>
    <row r="513" spans="1:26" ht="15.75" customHeight="1" x14ac:dyDescent="0.2">
      <c r="A513" s="645"/>
      <c r="B513" s="645"/>
      <c r="C513" s="645"/>
      <c r="D513" s="645"/>
      <c r="E513" s="645"/>
      <c r="F513" s="645"/>
      <c r="G513" s="645"/>
      <c r="H513" s="645"/>
      <c r="I513" s="645"/>
      <c r="J513" s="645"/>
      <c r="K513" s="645"/>
      <c r="L513" s="645"/>
      <c r="M513" s="645"/>
      <c r="N513" s="645"/>
      <c r="O513" s="645"/>
      <c r="P513" s="645"/>
      <c r="Q513" s="645"/>
      <c r="R513" s="645"/>
      <c r="S513" s="645"/>
      <c r="T513" s="645"/>
      <c r="U513" s="645"/>
      <c r="V513" s="645"/>
      <c r="W513" s="645"/>
      <c r="X513" s="645"/>
      <c r="Y513" s="645"/>
      <c r="Z513" s="645"/>
    </row>
    <row r="514" spans="1:26" ht="15.75" customHeight="1" x14ac:dyDescent="0.2">
      <c r="A514" s="645"/>
      <c r="B514" s="645"/>
      <c r="C514" s="645"/>
      <c r="D514" s="645"/>
      <c r="E514" s="645"/>
      <c r="F514" s="645"/>
      <c r="G514" s="645"/>
      <c r="H514" s="645"/>
      <c r="I514" s="645"/>
      <c r="J514" s="645"/>
      <c r="K514" s="645"/>
      <c r="L514" s="645"/>
      <c r="M514" s="645"/>
      <c r="N514" s="645"/>
      <c r="O514" s="645"/>
      <c r="P514" s="645"/>
      <c r="Q514" s="645"/>
      <c r="R514" s="645"/>
      <c r="S514" s="645"/>
      <c r="T514" s="645"/>
      <c r="U514" s="645"/>
      <c r="V514" s="645"/>
      <c r="W514" s="645"/>
      <c r="X514" s="645"/>
      <c r="Y514" s="645"/>
      <c r="Z514" s="645"/>
    </row>
    <row r="515" spans="1:26" ht="15.75" customHeight="1" x14ac:dyDescent="0.2">
      <c r="A515" s="645"/>
      <c r="B515" s="645"/>
      <c r="C515" s="645"/>
      <c r="D515" s="645"/>
      <c r="E515" s="645"/>
      <c r="F515" s="645"/>
      <c r="G515" s="645"/>
      <c r="H515" s="645"/>
      <c r="I515" s="645"/>
      <c r="J515" s="645"/>
      <c r="K515" s="645"/>
      <c r="L515" s="645"/>
      <c r="M515" s="645"/>
      <c r="N515" s="645"/>
      <c r="O515" s="645"/>
      <c r="P515" s="645"/>
      <c r="Q515" s="645"/>
      <c r="R515" s="645"/>
      <c r="S515" s="645"/>
      <c r="T515" s="645"/>
      <c r="U515" s="645"/>
      <c r="V515" s="645"/>
      <c r="W515" s="645"/>
      <c r="X515" s="645"/>
      <c r="Y515" s="645"/>
      <c r="Z515" s="645"/>
    </row>
    <row r="516" spans="1:26" ht="15.75" customHeight="1" x14ac:dyDescent="0.2">
      <c r="A516" s="645"/>
      <c r="B516" s="645"/>
      <c r="C516" s="645"/>
      <c r="D516" s="645"/>
      <c r="E516" s="645"/>
      <c r="F516" s="645"/>
      <c r="G516" s="645"/>
      <c r="H516" s="645"/>
      <c r="I516" s="645"/>
      <c r="J516" s="645"/>
      <c r="K516" s="645"/>
      <c r="L516" s="645"/>
      <c r="M516" s="645"/>
      <c r="N516" s="645"/>
      <c r="O516" s="645"/>
      <c r="P516" s="645"/>
      <c r="Q516" s="645"/>
      <c r="R516" s="645"/>
      <c r="S516" s="645"/>
      <c r="T516" s="645"/>
      <c r="U516" s="645"/>
      <c r="V516" s="645"/>
      <c r="W516" s="645"/>
      <c r="X516" s="645"/>
      <c r="Y516" s="645"/>
      <c r="Z516" s="645"/>
    </row>
    <row r="517" spans="1:26" ht="15.75" customHeight="1" x14ac:dyDescent="0.2">
      <c r="A517" s="645"/>
      <c r="B517" s="645"/>
      <c r="C517" s="645"/>
      <c r="D517" s="645"/>
      <c r="E517" s="645"/>
      <c r="F517" s="645"/>
      <c r="G517" s="645"/>
      <c r="H517" s="645"/>
      <c r="I517" s="645"/>
      <c r="J517" s="645"/>
      <c r="K517" s="645"/>
      <c r="L517" s="645"/>
      <c r="M517" s="645"/>
      <c r="N517" s="645"/>
      <c r="O517" s="645"/>
      <c r="P517" s="645"/>
      <c r="Q517" s="645"/>
      <c r="R517" s="645"/>
      <c r="S517" s="645"/>
      <c r="T517" s="645"/>
      <c r="U517" s="645"/>
      <c r="V517" s="645"/>
      <c r="W517" s="645"/>
      <c r="X517" s="645"/>
      <c r="Y517" s="645"/>
      <c r="Z517" s="645"/>
    </row>
    <row r="518" spans="1:26" ht="15.75" customHeight="1" x14ac:dyDescent="0.2">
      <c r="A518" s="645"/>
      <c r="B518" s="645"/>
      <c r="C518" s="645"/>
      <c r="D518" s="645"/>
      <c r="E518" s="645"/>
      <c r="F518" s="645"/>
      <c r="G518" s="645"/>
      <c r="H518" s="645"/>
      <c r="I518" s="645"/>
      <c r="J518" s="645"/>
      <c r="K518" s="645"/>
      <c r="L518" s="645"/>
      <c r="M518" s="645"/>
      <c r="N518" s="645"/>
      <c r="O518" s="645"/>
      <c r="P518" s="645"/>
      <c r="Q518" s="645"/>
      <c r="R518" s="645"/>
      <c r="S518" s="645"/>
      <c r="T518" s="645"/>
      <c r="U518" s="645"/>
      <c r="V518" s="645"/>
      <c r="W518" s="645"/>
      <c r="X518" s="645"/>
      <c r="Y518" s="645"/>
      <c r="Z518" s="645"/>
    </row>
    <row r="519" spans="1:26" ht="15.75" customHeight="1" x14ac:dyDescent="0.2">
      <c r="A519" s="645"/>
      <c r="B519" s="645"/>
      <c r="C519" s="645"/>
      <c r="D519" s="645"/>
      <c r="E519" s="645"/>
      <c r="F519" s="645"/>
      <c r="G519" s="645"/>
      <c r="H519" s="645"/>
      <c r="I519" s="645"/>
      <c r="J519" s="645"/>
      <c r="K519" s="645"/>
      <c r="L519" s="645"/>
      <c r="M519" s="645"/>
      <c r="N519" s="645"/>
      <c r="O519" s="645"/>
      <c r="P519" s="645"/>
      <c r="Q519" s="645"/>
      <c r="R519" s="645"/>
      <c r="S519" s="645"/>
      <c r="T519" s="645"/>
      <c r="U519" s="645"/>
      <c r="V519" s="645"/>
      <c r="W519" s="645"/>
      <c r="X519" s="645"/>
      <c r="Y519" s="645"/>
      <c r="Z519" s="645"/>
    </row>
    <row r="520" spans="1:26" ht="15.75" customHeight="1" x14ac:dyDescent="0.2">
      <c r="A520" s="645"/>
      <c r="B520" s="645"/>
      <c r="C520" s="645"/>
      <c r="D520" s="645"/>
      <c r="E520" s="645"/>
      <c r="F520" s="645"/>
      <c r="G520" s="645"/>
      <c r="H520" s="645"/>
      <c r="I520" s="645"/>
      <c r="J520" s="645"/>
      <c r="K520" s="645"/>
      <c r="L520" s="645"/>
      <c r="M520" s="645"/>
      <c r="N520" s="645"/>
      <c r="O520" s="645"/>
      <c r="P520" s="645"/>
      <c r="Q520" s="645"/>
      <c r="R520" s="645"/>
      <c r="S520" s="645"/>
      <c r="T520" s="645"/>
      <c r="U520" s="645"/>
      <c r="V520" s="645"/>
      <c r="W520" s="645"/>
      <c r="X520" s="645"/>
      <c r="Y520" s="645"/>
      <c r="Z520" s="645"/>
    </row>
    <row r="521" spans="1:26" ht="15.75" customHeight="1" x14ac:dyDescent="0.2">
      <c r="A521" s="645"/>
      <c r="B521" s="645"/>
      <c r="C521" s="645"/>
      <c r="D521" s="645"/>
      <c r="E521" s="645"/>
      <c r="F521" s="645"/>
      <c r="G521" s="645"/>
      <c r="H521" s="645"/>
      <c r="I521" s="645"/>
      <c r="J521" s="645"/>
      <c r="K521" s="645"/>
      <c r="L521" s="645"/>
      <c r="M521" s="645"/>
      <c r="N521" s="645"/>
      <c r="O521" s="645"/>
      <c r="P521" s="645"/>
      <c r="Q521" s="645"/>
      <c r="R521" s="645"/>
      <c r="S521" s="645"/>
      <c r="T521" s="645"/>
      <c r="U521" s="645"/>
      <c r="V521" s="645"/>
      <c r="W521" s="645"/>
      <c r="X521" s="645"/>
      <c r="Y521" s="645"/>
      <c r="Z521" s="645"/>
    </row>
    <row r="522" spans="1:26" ht="15.75" customHeight="1" x14ac:dyDescent="0.2">
      <c r="A522" s="645"/>
      <c r="B522" s="645"/>
      <c r="C522" s="645"/>
      <c r="D522" s="645"/>
      <c r="E522" s="645"/>
      <c r="F522" s="645"/>
      <c r="G522" s="645"/>
      <c r="H522" s="645"/>
      <c r="I522" s="645"/>
      <c r="J522" s="645"/>
      <c r="K522" s="645"/>
      <c r="L522" s="645"/>
      <c r="M522" s="645"/>
      <c r="N522" s="645"/>
      <c r="O522" s="645"/>
      <c r="P522" s="645"/>
      <c r="Q522" s="645"/>
      <c r="R522" s="645"/>
      <c r="S522" s="645"/>
      <c r="T522" s="645"/>
      <c r="U522" s="645"/>
      <c r="V522" s="645"/>
      <c r="W522" s="645"/>
      <c r="X522" s="645"/>
      <c r="Y522" s="645"/>
      <c r="Z522" s="645"/>
    </row>
    <row r="523" spans="1:26" ht="15.75" customHeight="1" x14ac:dyDescent="0.2">
      <c r="A523" s="645"/>
      <c r="B523" s="645"/>
      <c r="C523" s="645"/>
      <c r="D523" s="645"/>
      <c r="E523" s="645"/>
      <c r="F523" s="645"/>
      <c r="G523" s="645"/>
      <c r="H523" s="645"/>
      <c r="I523" s="645"/>
      <c r="J523" s="645"/>
      <c r="K523" s="645"/>
      <c r="L523" s="645"/>
      <c r="M523" s="645"/>
      <c r="N523" s="645"/>
      <c r="O523" s="645"/>
      <c r="P523" s="645"/>
      <c r="Q523" s="645"/>
      <c r="R523" s="645"/>
      <c r="S523" s="645"/>
      <c r="T523" s="645"/>
      <c r="U523" s="645"/>
      <c r="V523" s="645"/>
      <c r="W523" s="645"/>
      <c r="X523" s="645"/>
      <c r="Y523" s="645"/>
      <c r="Z523" s="645"/>
    </row>
    <row r="524" spans="1:26" ht="15.75" customHeight="1" x14ac:dyDescent="0.2">
      <c r="A524" s="645"/>
      <c r="B524" s="645"/>
      <c r="C524" s="645"/>
      <c r="D524" s="645"/>
      <c r="E524" s="645"/>
      <c r="F524" s="645"/>
      <c r="G524" s="645"/>
      <c r="H524" s="645"/>
      <c r="I524" s="645"/>
      <c r="J524" s="645"/>
      <c r="K524" s="645"/>
      <c r="L524" s="645"/>
      <c r="M524" s="645"/>
      <c r="N524" s="645"/>
      <c r="O524" s="645"/>
      <c r="P524" s="645"/>
      <c r="Q524" s="645"/>
      <c r="R524" s="645"/>
      <c r="S524" s="645"/>
      <c r="T524" s="645"/>
      <c r="U524" s="645"/>
      <c r="V524" s="645"/>
      <c r="W524" s="645"/>
      <c r="X524" s="645"/>
      <c r="Y524" s="645"/>
      <c r="Z524" s="645"/>
    </row>
    <row r="525" spans="1:26" ht="15.75" customHeight="1" x14ac:dyDescent="0.2">
      <c r="A525" s="645"/>
      <c r="B525" s="645"/>
      <c r="C525" s="645"/>
      <c r="D525" s="645"/>
      <c r="E525" s="645"/>
      <c r="F525" s="645"/>
      <c r="G525" s="645"/>
      <c r="H525" s="645"/>
      <c r="I525" s="645"/>
      <c r="J525" s="645"/>
      <c r="K525" s="645"/>
      <c r="L525" s="645"/>
      <c r="M525" s="645"/>
      <c r="N525" s="645"/>
      <c r="O525" s="645"/>
      <c r="P525" s="645"/>
      <c r="Q525" s="645"/>
      <c r="R525" s="645"/>
      <c r="S525" s="645"/>
      <c r="T525" s="645"/>
      <c r="U525" s="645"/>
      <c r="V525" s="645"/>
      <c r="W525" s="645"/>
      <c r="X525" s="645"/>
      <c r="Y525" s="645"/>
      <c r="Z525" s="645"/>
    </row>
    <row r="526" spans="1:26" ht="15.75" customHeight="1" x14ac:dyDescent="0.2">
      <c r="A526" s="645"/>
      <c r="B526" s="645"/>
      <c r="C526" s="645"/>
      <c r="D526" s="645"/>
      <c r="E526" s="645"/>
      <c r="F526" s="645"/>
      <c r="G526" s="645"/>
      <c r="H526" s="645"/>
      <c r="I526" s="645"/>
      <c r="J526" s="645"/>
      <c r="K526" s="645"/>
      <c r="L526" s="645"/>
      <c r="M526" s="645"/>
      <c r="N526" s="645"/>
      <c r="O526" s="645"/>
      <c r="P526" s="645"/>
      <c r="Q526" s="645"/>
      <c r="R526" s="645"/>
      <c r="S526" s="645"/>
      <c r="T526" s="645"/>
      <c r="U526" s="645"/>
      <c r="V526" s="645"/>
      <c r="W526" s="645"/>
      <c r="X526" s="645"/>
      <c r="Y526" s="645"/>
      <c r="Z526" s="645"/>
    </row>
    <row r="527" spans="1:26" ht="15.75" customHeight="1" x14ac:dyDescent="0.2">
      <c r="A527" s="645"/>
      <c r="B527" s="645"/>
      <c r="C527" s="645"/>
      <c r="D527" s="645"/>
      <c r="E527" s="645"/>
      <c r="F527" s="645"/>
      <c r="G527" s="645"/>
      <c r="H527" s="645"/>
      <c r="I527" s="645"/>
      <c r="J527" s="645"/>
      <c r="K527" s="645"/>
      <c r="L527" s="645"/>
      <c r="M527" s="645"/>
      <c r="N527" s="645"/>
      <c r="O527" s="645"/>
      <c r="P527" s="645"/>
      <c r="Q527" s="645"/>
      <c r="R527" s="645"/>
      <c r="S527" s="645"/>
      <c r="T527" s="645"/>
      <c r="U527" s="645"/>
      <c r="V527" s="645"/>
      <c r="W527" s="645"/>
      <c r="X527" s="645"/>
      <c r="Y527" s="645"/>
      <c r="Z527" s="645"/>
    </row>
    <row r="528" spans="1:26" ht="15.75" customHeight="1" x14ac:dyDescent="0.2">
      <c r="A528" s="645"/>
      <c r="B528" s="645"/>
      <c r="C528" s="645"/>
      <c r="D528" s="645"/>
      <c r="E528" s="645"/>
      <c r="F528" s="645"/>
      <c r="G528" s="645"/>
      <c r="H528" s="645"/>
      <c r="I528" s="645"/>
      <c r="J528" s="645"/>
      <c r="K528" s="645"/>
      <c r="L528" s="645"/>
      <c r="M528" s="645"/>
      <c r="N528" s="645"/>
      <c r="O528" s="645"/>
      <c r="P528" s="645"/>
      <c r="Q528" s="645"/>
      <c r="R528" s="645"/>
      <c r="S528" s="645"/>
      <c r="T528" s="645"/>
      <c r="U528" s="645"/>
      <c r="V528" s="645"/>
      <c r="W528" s="645"/>
      <c r="X528" s="645"/>
      <c r="Y528" s="645"/>
      <c r="Z528" s="645"/>
    </row>
    <row r="529" spans="1:26" ht="15.75" customHeight="1" x14ac:dyDescent="0.2">
      <c r="A529" s="645"/>
      <c r="B529" s="645"/>
      <c r="C529" s="645"/>
      <c r="D529" s="645"/>
      <c r="E529" s="645"/>
      <c r="F529" s="645"/>
      <c r="G529" s="645"/>
      <c r="H529" s="645"/>
      <c r="I529" s="645"/>
      <c r="J529" s="645"/>
      <c r="K529" s="645"/>
      <c r="L529" s="645"/>
      <c r="M529" s="645"/>
      <c r="N529" s="645"/>
      <c r="O529" s="645"/>
      <c r="P529" s="645"/>
      <c r="Q529" s="645"/>
      <c r="R529" s="645"/>
      <c r="S529" s="645"/>
      <c r="T529" s="645"/>
      <c r="U529" s="645"/>
      <c r="V529" s="645"/>
      <c r="W529" s="645"/>
      <c r="X529" s="645"/>
      <c r="Y529" s="645"/>
      <c r="Z529" s="645"/>
    </row>
    <row r="530" spans="1:26" ht="15.75" customHeight="1" x14ac:dyDescent="0.2">
      <c r="A530" s="645"/>
      <c r="B530" s="645"/>
      <c r="C530" s="645"/>
      <c r="D530" s="645"/>
      <c r="E530" s="645"/>
      <c r="F530" s="645"/>
      <c r="G530" s="645"/>
      <c r="H530" s="645"/>
      <c r="I530" s="645"/>
      <c r="J530" s="645"/>
      <c r="K530" s="645"/>
      <c r="L530" s="645"/>
      <c r="M530" s="645"/>
      <c r="N530" s="645"/>
      <c r="O530" s="645"/>
      <c r="P530" s="645"/>
      <c r="Q530" s="645"/>
      <c r="R530" s="645"/>
      <c r="S530" s="645"/>
      <c r="T530" s="645"/>
      <c r="U530" s="645"/>
      <c r="V530" s="645"/>
      <c r="W530" s="645"/>
      <c r="X530" s="645"/>
      <c r="Y530" s="645"/>
      <c r="Z530" s="645"/>
    </row>
    <row r="531" spans="1:26" ht="15.75" customHeight="1" x14ac:dyDescent="0.2">
      <c r="A531" s="645"/>
      <c r="B531" s="645"/>
      <c r="C531" s="645"/>
      <c r="D531" s="645"/>
      <c r="E531" s="645"/>
      <c r="F531" s="645"/>
      <c r="G531" s="645"/>
      <c r="H531" s="645"/>
      <c r="I531" s="645"/>
      <c r="J531" s="645"/>
      <c r="K531" s="645"/>
      <c r="L531" s="645"/>
      <c r="M531" s="645"/>
      <c r="N531" s="645"/>
      <c r="O531" s="645"/>
      <c r="P531" s="645"/>
      <c r="Q531" s="645"/>
      <c r="R531" s="645"/>
      <c r="S531" s="645"/>
      <c r="T531" s="645"/>
      <c r="U531" s="645"/>
      <c r="V531" s="645"/>
      <c r="W531" s="645"/>
      <c r="X531" s="645"/>
      <c r="Y531" s="645"/>
      <c r="Z531" s="645"/>
    </row>
    <row r="532" spans="1:26" ht="15.75" customHeight="1" x14ac:dyDescent="0.2">
      <c r="A532" s="645"/>
      <c r="B532" s="645"/>
      <c r="C532" s="645"/>
      <c r="D532" s="645"/>
      <c r="E532" s="645"/>
      <c r="F532" s="645"/>
      <c r="G532" s="645"/>
      <c r="H532" s="645"/>
      <c r="I532" s="645"/>
      <c r="J532" s="645"/>
      <c r="K532" s="645"/>
      <c r="L532" s="645"/>
      <c r="M532" s="645"/>
      <c r="N532" s="645"/>
      <c r="O532" s="645"/>
      <c r="P532" s="645"/>
      <c r="Q532" s="645"/>
      <c r="R532" s="645"/>
      <c r="S532" s="645"/>
      <c r="T532" s="645"/>
      <c r="U532" s="645"/>
      <c r="V532" s="645"/>
      <c r="W532" s="645"/>
      <c r="X532" s="645"/>
      <c r="Y532" s="645"/>
      <c r="Z532" s="645"/>
    </row>
    <row r="533" spans="1:26" ht="15.75" customHeight="1" x14ac:dyDescent="0.2">
      <c r="A533" s="645"/>
      <c r="B533" s="645"/>
      <c r="C533" s="645"/>
      <c r="D533" s="645"/>
      <c r="E533" s="645"/>
      <c r="F533" s="645"/>
      <c r="G533" s="645"/>
      <c r="H533" s="645"/>
      <c r="I533" s="645"/>
      <c r="J533" s="645"/>
      <c r="K533" s="645"/>
      <c r="L533" s="645"/>
      <c r="M533" s="645"/>
      <c r="N533" s="645"/>
      <c r="O533" s="645"/>
      <c r="P533" s="645"/>
      <c r="Q533" s="645"/>
      <c r="R533" s="645"/>
      <c r="S533" s="645"/>
      <c r="T533" s="645"/>
      <c r="U533" s="645"/>
      <c r="V533" s="645"/>
      <c r="W533" s="645"/>
      <c r="X533" s="645"/>
      <c r="Y533" s="645"/>
      <c r="Z533" s="645"/>
    </row>
    <row r="534" spans="1:26" ht="15.75" customHeight="1" x14ac:dyDescent="0.2">
      <c r="A534" s="645"/>
      <c r="B534" s="645"/>
      <c r="C534" s="645"/>
      <c r="D534" s="645"/>
      <c r="E534" s="645"/>
      <c r="F534" s="645"/>
      <c r="G534" s="645"/>
      <c r="H534" s="645"/>
      <c r="I534" s="645"/>
      <c r="J534" s="645"/>
      <c r="K534" s="645"/>
      <c r="L534" s="645"/>
      <c r="M534" s="645"/>
      <c r="N534" s="645"/>
      <c r="O534" s="645"/>
      <c r="P534" s="645"/>
      <c r="Q534" s="645"/>
      <c r="R534" s="645"/>
      <c r="S534" s="645"/>
      <c r="T534" s="645"/>
      <c r="U534" s="645"/>
      <c r="V534" s="645"/>
      <c r="W534" s="645"/>
      <c r="X534" s="645"/>
      <c r="Y534" s="645"/>
      <c r="Z534" s="645"/>
    </row>
    <row r="535" spans="1:26" ht="15.75" customHeight="1" x14ac:dyDescent="0.2">
      <c r="A535" s="645"/>
      <c r="B535" s="645"/>
      <c r="C535" s="645"/>
      <c r="D535" s="645"/>
      <c r="E535" s="645"/>
      <c r="F535" s="645"/>
      <c r="G535" s="645"/>
      <c r="H535" s="645"/>
      <c r="I535" s="645"/>
      <c r="J535" s="645"/>
      <c r="K535" s="645"/>
      <c r="L535" s="645"/>
      <c r="M535" s="645"/>
      <c r="N535" s="645"/>
      <c r="O535" s="645"/>
      <c r="P535" s="645"/>
      <c r="Q535" s="645"/>
      <c r="R535" s="645"/>
      <c r="S535" s="645"/>
      <c r="T535" s="645"/>
      <c r="U535" s="645"/>
      <c r="V535" s="645"/>
      <c r="W535" s="645"/>
      <c r="X535" s="645"/>
      <c r="Y535" s="645"/>
      <c r="Z535" s="645"/>
    </row>
    <row r="536" spans="1:26" ht="15.75" customHeight="1" x14ac:dyDescent="0.2">
      <c r="A536" s="645"/>
      <c r="B536" s="645"/>
      <c r="C536" s="645"/>
      <c r="D536" s="645"/>
      <c r="E536" s="645"/>
      <c r="F536" s="645"/>
      <c r="G536" s="645"/>
      <c r="H536" s="645"/>
      <c r="I536" s="645"/>
      <c r="J536" s="645"/>
      <c r="K536" s="645"/>
      <c r="L536" s="645"/>
      <c r="M536" s="645"/>
      <c r="N536" s="645"/>
      <c r="O536" s="645"/>
      <c r="P536" s="645"/>
      <c r="Q536" s="645"/>
      <c r="R536" s="645"/>
      <c r="S536" s="645"/>
      <c r="T536" s="645"/>
      <c r="U536" s="645"/>
      <c r="V536" s="645"/>
      <c r="W536" s="645"/>
      <c r="X536" s="645"/>
      <c r="Y536" s="645"/>
      <c r="Z536" s="645"/>
    </row>
    <row r="537" spans="1:26" ht="15.75" customHeight="1" x14ac:dyDescent="0.2">
      <c r="A537" s="645"/>
      <c r="B537" s="645"/>
      <c r="C537" s="645"/>
      <c r="D537" s="645"/>
      <c r="E537" s="645"/>
      <c r="F537" s="645"/>
      <c r="G537" s="645"/>
      <c r="H537" s="645"/>
      <c r="I537" s="645"/>
      <c r="J537" s="645"/>
      <c r="K537" s="645"/>
      <c r="L537" s="645"/>
      <c r="M537" s="645"/>
      <c r="N537" s="645"/>
      <c r="O537" s="645"/>
      <c r="P537" s="645"/>
      <c r="Q537" s="645"/>
      <c r="R537" s="645"/>
      <c r="S537" s="645"/>
      <c r="T537" s="645"/>
      <c r="U537" s="645"/>
      <c r="V537" s="645"/>
      <c r="W537" s="645"/>
      <c r="X537" s="645"/>
      <c r="Y537" s="645"/>
      <c r="Z537" s="645"/>
    </row>
    <row r="538" spans="1:26" ht="15.75" customHeight="1" x14ac:dyDescent="0.2">
      <c r="A538" s="645"/>
      <c r="B538" s="645"/>
      <c r="C538" s="645"/>
      <c r="D538" s="645"/>
      <c r="E538" s="645"/>
      <c r="F538" s="645"/>
      <c r="G538" s="645"/>
      <c r="H538" s="645"/>
      <c r="I538" s="645"/>
      <c r="J538" s="645"/>
      <c r="K538" s="645"/>
      <c r="L538" s="645"/>
      <c r="M538" s="645"/>
      <c r="N538" s="645"/>
      <c r="O538" s="645"/>
      <c r="P538" s="645"/>
      <c r="Q538" s="645"/>
      <c r="R538" s="645"/>
      <c r="S538" s="645"/>
      <c r="T538" s="645"/>
      <c r="U538" s="645"/>
      <c r="V538" s="645"/>
      <c r="W538" s="645"/>
      <c r="X538" s="645"/>
      <c r="Y538" s="645"/>
      <c r="Z538" s="645"/>
    </row>
    <row r="539" spans="1:26" ht="15.75" customHeight="1" x14ac:dyDescent="0.2">
      <c r="A539" s="645"/>
      <c r="B539" s="645"/>
      <c r="C539" s="645"/>
      <c r="D539" s="645"/>
      <c r="E539" s="645"/>
      <c r="F539" s="645"/>
      <c r="G539" s="645"/>
      <c r="H539" s="645"/>
      <c r="I539" s="645"/>
      <c r="J539" s="645"/>
      <c r="K539" s="645"/>
      <c r="L539" s="645"/>
      <c r="M539" s="645"/>
      <c r="N539" s="645"/>
      <c r="O539" s="645"/>
      <c r="P539" s="645"/>
      <c r="Q539" s="645"/>
      <c r="R539" s="645"/>
      <c r="S539" s="645"/>
      <c r="T539" s="645"/>
      <c r="U539" s="645"/>
      <c r="V539" s="645"/>
      <c r="W539" s="645"/>
      <c r="X539" s="645"/>
      <c r="Y539" s="645"/>
      <c r="Z539" s="645"/>
    </row>
    <row r="540" spans="1:26" ht="15.75" customHeight="1" x14ac:dyDescent="0.2">
      <c r="A540" s="645"/>
      <c r="B540" s="645"/>
      <c r="C540" s="645"/>
      <c r="D540" s="645"/>
      <c r="E540" s="645"/>
      <c r="F540" s="645"/>
      <c r="G540" s="645"/>
      <c r="H540" s="645"/>
      <c r="I540" s="645"/>
      <c r="J540" s="645"/>
      <c r="K540" s="645"/>
      <c r="L540" s="645"/>
      <c r="M540" s="645"/>
      <c r="N540" s="645"/>
      <c r="O540" s="645"/>
      <c r="P540" s="645"/>
      <c r="Q540" s="645"/>
      <c r="R540" s="645"/>
      <c r="S540" s="645"/>
      <c r="T540" s="645"/>
      <c r="U540" s="645"/>
      <c r="V540" s="645"/>
      <c r="W540" s="645"/>
      <c r="X540" s="645"/>
      <c r="Y540" s="645"/>
      <c r="Z540" s="645"/>
    </row>
    <row r="541" spans="1:26" ht="15.75" customHeight="1" x14ac:dyDescent="0.2">
      <c r="A541" s="645"/>
      <c r="B541" s="645"/>
      <c r="C541" s="645"/>
      <c r="D541" s="645"/>
      <c r="E541" s="645"/>
      <c r="F541" s="645"/>
      <c r="G541" s="645"/>
      <c r="H541" s="645"/>
      <c r="I541" s="645"/>
      <c r="J541" s="645"/>
      <c r="K541" s="645"/>
      <c r="L541" s="645"/>
      <c r="M541" s="645"/>
      <c r="N541" s="645"/>
      <c r="O541" s="645"/>
      <c r="P541" s="645"/>
      <c r="Q541" s="645"/>
      <c r="R541" s="645"/>
      <c r="S541" s="645"/>
      <c r="T541" s="645"/>
      <c r="U541" s="645"/>
      <c r="V541" s="645"/>
      <c r="W541" s="645"/>
      <c r="X541" s="645"/>
      <c r="Y541" s="645"/>
      <c r="Z541" s="645"/>
    </row>
    <row r="542" spans="1:26" ht="15.75" customHeight="1" x14ac:dyDescent="0.2">
      <c r="A542" s="645"/>
      <c r="B542" s="645"/>
      <c r="C542" s="645"/>
      <c r="D542" s="645"/>
      <c r="E542" s="645"/>
      <c r="F542" s="645"/>
      <c r="G542" s="645"/>
      <c r="H542" s="645"/>
      <c r="I542" s="645"/>
      <c r="J542" s="645"/>
      <c r="K542" s="645"/>
      <c r="L542" s="645"/>
      <c r="M542" s="645"/>
      <c r="N542" s="645"/>
      <c r="O542" s="645"/>
      <c r="P542" s="645"/>
      <c r="Q542" s="645"/>
      <c r="R542" s="645"/>
      <c r="S542" s="645"/>
      <c r="T542" s="645"/>
      <c r="U542" s="645"/>
      <c r="V542" s="645"/>
      <c r="W542" s="645"/>
      <c r="X542" s="645"/>
      <c r="Y542" s="645"/>
      <c r="Z542" s="645"/>
    </row>
    <row r="543" spans="1:26" ht="15.75" customHeight="1" x14ac:dyDescent="0.2">
      <c r="A543" s="645"/>
      <c r="B543" s="645"/>
      <c r="C543" s="645"/>
      <c r="D543" s="645"/>
      <c r="E543" s="645"/>
      <c r="F543" s="645"/>
      <c r="G543" s="645"/>
      <c r="H543" s="645"/>
      <c r="I543" s="645"/>
      <c r="J543" s="645"/>
      <c r="K543" s="645"/>
      <c r="L543" s="645"/>
      <c r="M543" s="645"/>
      <c r="N543" s="645"/>
      <c r="O543" s="645"/>
      <c r="P543" s="645"/>
      <c r="Q543" s="645"/>
      <c r="R543" s="645"/>
      <c r="S543" s="645"/>
      <c r="T543" s="645"/>
      <c r="U543" s="645"/>
      <c r="V543" s="645"/>
      <c r="W543" s="645"/>
      <c r="X543" s="645"/>
      <c r="Y543" s="645"/>
      <c r="Z543" s="645"/>
    </row>
    <row r="544" spans="1:26" ht="15.75" customHeight="1" x14ac:dyDescent="0.2">
      <c r="A544" s="645"/>
      <c r="B544" s="645"/>
      <c r="C544" s="645"/>
      <c r="D544" s="645"/>
      <c r="E544" s="645"/>
      <c r="F544" s="645"/>
      <c r="G544" s="645"/>
      <c r="H544" s="645"/>
      <c r="I544" s="645"/>
      <c r="J544" s="645"/>
      <c r="K544" s="645"/>
      <c r="L544" s="645"/>
      <c r="M544" s="645"/>
      <c r="N544" s="645"/>
      <c r="O544" s="645"/>
      <c r="P544" s="645"/>
      <c r="Q544" s="645"/>
      <c r="R544" s="645"/>
      <c r="S544" s="645"/>
      <c r="T544" s="645"/>
      <c r="U544" s="645"/>
      <c r="V544" s="645"/>
      <c r="W544" s="645"/>
      <c r="X544" s="645"/>
      <c r="Y544" s="645"/>
      <c r="Z544" s="645"/>
    </row>
    <row r="545" spans="1:26" ht="15.75" customHeight="1" x14ac:dyDescent="0.2">
      <c r="A545" s="645"/>
      <c r="B545" s="645"/>
      <c r="C545" s="645"/>
      <c r="D545" s="645"/>
      <c r="E545" s="645"/>
      <c r="F545" s="645"/>
      <c r="G545" s="645"/>
      <c r="H545" s="645"/>
      <c r="I545" s="645"/>
      <c r="J545" s="645"/>
      <c r="K545" s="645"/>
      <c r="L545" s="645"/>
      <c r="M545" s="645"/>
      <c r="N545" s="645"/>
      <c r="O545" s="645"/>
      <c r="P545" s="645"/>
      <c r="Q545" s="645"/>
      <c r="R545" s="645"/>
      <c r="S545" s="645"/>
      <c r="T545" s="645"/>
      <c r="U545" s="645"/>
      <c r="V545" s="645"/>
      <c r="W545" s="645"/>
      <c r="X545" s="645"/>
      <c r="Y545" s="645"/>
      <c r="Z545" s="645"/>
    </row>
    <row r="546" spans="1:26" ht="15.75" customHeight="1" x14ac:dyDescent="0.2">
      <c r="A546" s="645"/>
      <c r="B546" s="645"/>
      <c r="C546" s="645"/>
      <c r="D546" s="645"/>
      <c r="E546" s="645"/>
      <c r="F546" s="645"/>
      <c r="G546" s="645"/>
      <c r="H546" s="645"/>
      <c r="I546" s="645"/>
      <c r="J546" s="645"/>
      <c r="K546" s="645"/>
      <c r="L546" s="645"/>
      <c r="M546" s="645"/>
      <c r="N546" s="645"/>
      <c r="O546" s="645"/>
      <c r="P546" s="645"/>
      <c r="Q546" s="645"/>
      <c r="R546" s="645"/>
      <c r="S546" s="645"/>
      <c r="T546" s="645"/>
      <c r="U546" s="645"/>
      <c r="V546" s="645"/>
      <c r="W546" s="645"/>
      <c r="X546" s="645"/>
      <c r="Y546" s="645"/>
      <c r="Z546" s="645"/>
    </row>
    <row r="547" spans="1:26" ht="15.75" customHeight="1" x14ac:dyDescent="0.2">
      <c r="A547" s="645"/>
      <c r="B547" s="645"/>
      <c r="C547" s="645"/>
      <c r="D547" s="645"/>
      <c r="E547" s="645"/>
      <c r="F547" s="645"/>
      <c r="G547" s="645"/>
      <c r="H547" s="645"/>
      <c r="I547" s="645"/>
      <c r="J547" s="645"/>
      <c r="K547" s="645"/>
      <c r="L547" s="645"/>
      <c r="M547" s="645"/>
      <c r="N547" s="645"/>
      <c r="O547" s="645"/>
      <c r="P547" s="645"/>
      <c r="Q547" s="645"/>
      <c r="R547" s="645"/>
      <c r="S547" s="645"/>
      <c r="T547" s="645"/>
      <c r="U547" s="645"/>
      <c r="V547" s="645"/>
      <c r="W547" s="645"/>
      <c r="X547" s="645"/>
      <c r="Y547" s="645"/>
      <c r="Z547" s="645"/>
    </row>
    <row r="548" spans="1:26" ht="15.75" customHeight="1" x14ac:dyDescent="0.2">
      <c r="A548" s="645"/>
      <c r="B548" s="645"/>
      <c r="C548" s="645"/>
      <c r="D548" s="645"/>
      <c r="E548" s="645"/>
      <c r="F548" s="645"/>
      <c r="G548" s="645"/>
      <c r="H548" s="645"/>
      <c r="I548" s="645"/>
      <c r="J548" s="645"/>
      <c r="K548" s="645"/>
      <c r="L548" s="645"/>
      <c r="M548" s="645"/>
      <c r="N548" s="645"/>
      <c r="O548" s="645"/>
      <c r="P548" s="645"/>
      <c r="Q548" s="645"/>
      <c r="R548" s="645"/>
      <c r="S548" s="645"/>
      <c r="T548" s="645"/>
      <c r="U548" s="645"/>
      <c r="V548" s="645"/>
      <c r="W548" s="645"/>
      <c r="X548" s="645"/>
      <c r="Y548" s="645"/>
      <c r="Z548" s="645"/>
    </row>
    <row r="549" spans="1:26" ht="15.75" customHeight="1" x14ac:dyDescent="0.2">
      <c r="A549" s="645"/>
      <c r="B549" s="645"/>
      <c r="C549" s="645"/>
      <c r="D549" s="645"/>
      <c r="E549" s="645"/>
      <c r="F549" s="645"/>
      <c r="G549" s="645"/>
      <c r="H549" s="645"/>
      <c r="I549" s="645"/>
      <c r="J549" s="645"/>
      <c r="K549" s="645"/>
      <c r="L549" s="645"/>
      <c r="M549" s="645"/>
      <c r="N549" s="645"/>
      <c r="O549" s="645"/>
      <c r="P549" s="645"/>
      <c r="Q549" s="645"/>
      <c r="R549" s="645"/>
      <c r="S549" s="645"/>
      <c r="T549" s="645"/>
      <c r="U549" s="645"/>
      <c r="V549" s="645"/>
      <c r="W549" s="645"/>
      <c r="X549" s="645"/>
      <c r="Y549" s="645"/>
      <c r="Z549" s="645"/>
    </row>
    <row r="550" spans="1:26" ht="15.75" customHeight="1" x14ac:dyDescent="0.2">
      <c r="A550" s="645"/>
      <c r="B550" s="645"/>
      <c r="C550" s="645"/>
      <c r="D550" s="645"/>
      <c r="E550" s="645"/>
      <c r="F550" s="645"/>
      <c r="G550" s="645"/>
      <c r="H550" s="645"/>
      <c r="I550" s="645"/>
      <c r="J550" s="645"/>
      <c r="K550" s="645"/>
      <c r="L550" s="645"/>
      <c r="M550" s="645"/>
      <c r="N550" s="645"/>
      <c r="O550" s="645"/>
      <c r="P550" s="645"/>
      <c r="Q550" s="645"/>
      <c r="R550" s="645"/>
      <c r="S550" s="645"/>
      <c r="T550" s="645"/>
      <c r="U550" s="645"/>
      <c r="V550" s="645"/>
      <c r="W550" s="645"/>
      <c r="X550" s="645"/>
      <c r="Y550" s="645"/>
      <c r="Z550" s="645"/>
    </row>
    <row r="551" spans="1:26" ht="15.75" customHeight="1" x14ac:dyDescent="0.2">
      <c r="A551" s="645"/>
      <c r="B551" s="645"/>
      <c r="C551" s="645"/>
      <c r="D551" s="645"/>
      <c r="E551" s="645"/>
      <c r="F551" s="645"/>
      <c r="G551" s="645"/>
      <c r="H551" s="645"/>
      <c r="I551" s="645"/>
      <c r="J551" s="645"/>
      <c r="K551" s="645"/>
      <c r="L551" s="645"/>
      <c r="M551" s="645"/>
      <c r="N551" s="645"/>
      <c r="O551" s="645"/>
      <c r="P551" s="645"/>
      <c r="Q551" s="645"/>
      <c r="R551" s="645"/>
      <c r="S551" s="645"/>
      <c r="T551" s="645"/>
      <c r="U551" s="645"/>
      <c r="V551" s="645"/>
      <c r="W551" s="645"/>
      <c r="X551" s="645"/>
      <c r="Y551" s="645"/>
      <c r="Z551" s="645"/>
    </row>
    <row r="552" spans="1:26" ht="15.75" customHeight="1" x14ac:dyDescent="0.2">
      <c r="A552" s="645"/>
      <c r="B552" s="645"/>
      <c r="C552" s="645"/>
      <c r="D552" s="645"/>
      <c r="E552" s="645"/>
      <c r="F552" s="645"/>
      <c r="G552" s="645"/>
      <c r="H552" s="645"/>
      <c r="I552" s="645"/>
      <c r="J552" s="645"/>
      <c r="K552" s="645"/>
      <c r="L552" s="645"/>
      <c r="M552" s="645"/>
      <c r="N552" s="645"/>
      <c r="O552" s="645"/>
      <c r="P552" s="645"/>
      <c r="Q552" s="645"/>
      <c r="R552" s="645"/>
      <c r="S552" s="645"/>
      <c r="T552" s="645"/>
      <c r="U552" s="645"/>
      <c r="V552" s="645"/>
      <c r="W552" s="645"/>
      <c r="X552" s="645"/>
      <c r="Y552" s="645"/>
      <c r="Z552" s="645"/>
    </row>
    <row r="553" spans="1:26" ht="15.75" customHeight="1" x14ac:dyDescent="0.2">
      <c r="A553" s="645"/>
      <c r="B553" s="645"/>
      <c r="C553" s="645"/>
      <c r="D553" s="645"/>
      <c r="E553" s="645"/>
      <c r="F553" s="645"/>
      <c r="G553" s="645"/>
      <c r="H553" s="645"/>
      <c r="I553" s="645"/>
      <c r="J553" s="645"/>
      <c r="K553" s="645"/>
      <c r="L553" s="645"/>
      <c r="M553" s="645"/>
      <c r="N553" s="645"/>
      <c r="O553" s="645"/>
      <c r="P553" s="645"/>
      <c r="Q553" s="645"/>
      <c r="R553" s="645"/>
      <c r="S553" s="645"/>
      <c r="T553" s="645"/>
      <c r="U553" s="645"/>
      <c r="V553" s="645"/>
      <c r="W553" s="645"/>
      <c r="X553" s="645"/>
      <c r="Y553" s="645"/>
      <c r="Z553" s="645"/>
    </row>
    <row r="554" spans="1:26" ht="15.75" customHeight="1" x14ac:dyDescent="0.2">
      <c r="A554" s="645"/>
      <c r="B554" s="645"/>
      <c r="C554" s="645"/>
      <c r="D554" s="645"/>
      <c r="E554" s="645"/>
      <c r="F554" s="645"/>
      <c r="G554" s="645"/>
      <c r="H554" s="645"/>
      <c r="I554" s="645"/>
      <c r="J554" s="645"/>
      <c r="K554" s="645"/>
      <c r="L554" s="645"/>
      <c r="M554" s="645"/>
      <c r="N554" s="645"/>
      <c r="O554" s="645"/>
      <c r="P554" s="645"/>
      <c r="Q554" s="645"/>
      <c r="R554" s="645"/>
      <c r="S554" s="645"/>
      <c r="T554" s="645"/>
      <c r="U554" s="645"/>
      <c r="V554" s="645"/>
      <c r="W554" s="645"/>
      <c r="X554" s="645"/>
      <c r="Y554" s="645"/>
      <c r="Z554" s="645"/>
    </row>
    <row r="555" spans="1:26" ht="15.75" customHeight="1" x14ac:dyDescent="0.2">
      <c r="A555" s="645"/>
      <c r="B555" s="645"/>
      <c r="C555" s="645"/>
      <c r="D555" s="645"/>
      <c r="E555" s="645"/>
      <c r="F555" s="645"/>
      <c r="G555" s="645"/>
      <c r="H555" s="645"/>
      <c r="I555" s="645"/>
      <c r="J555" s="645"/>
      <c r="K555" s="645"/>
      <c r="L555" s="645"/>
      <c r="M555" s="645"/>
      <c r="N555" s="645"/>
      <c r="O555" s="645"/>
      <c r="P555" s="645"/>
      <c r="Q555" s="645"/>
      <c r="R555" s="645"/>
      <c r="S555" s="645"/>
      <c r="T555" s="645"/>
      <c r="U555" s="645"/>
      <c r="V555" s="645"/>
      <c r="W555" s="645"/>
      <c r="X555" s="645"/>
      <c r="Y555" s="645"/>
      <c r="Z555" s="645"/>
    </row>
    <row r="556" spans="1:26" ht="15.75" customHeight="1" x14ac:dyDescent="0.2">
      <c r="A556" s="645"/>
      <c r="B556" s="645"/>
      <c r="C556" s="645"/>
      <c r="D556" s="645"/>
      <c r="E556" s="645"/>
      <c r="F556" s="645"/>
      <c r="G556" s="645"/>
      <c r="H556" s="645"/>
      <c r="I556" s="645"/>
      <c r="J556" s="645"/>
      <c r="K556" s="645"/>
      <c r="L556" s="645"/>
      <c r="M556" s="645"/>
      <c r="N556" s="645"/>
      <c r="O556" s="645"/>
      <c r="P556" s="645"/>
      <c r="Q556" s="645"/>
      <c r="R556" s="645"/>
      <c r="S556" s="645"/>
      <c r="T556" s="645"/>
      <c r="U556" s="645"/>
      <c r="V556" s="645"/>
      <c r="W556" s="645"/>
      <c r="X556" s="645"/>
      <c r="Y556" s="645"/>
      <c r="Z556" s="645"/>
    </row>
    <row r="557" spans="1:26" ht="15.75" customHeight="1" x14ac:dyDescent="0.2">
      <c r="A557" s="645"/>
      <c r="B557" s="645"/>
      <c r="C557" s="645"/>
      <c r="D557" s="645"/>
      <c r="E557" s="645"/>
      <c r="F557" s="645"/>
      <c r="G557" s="645"/>
      <c r="H557" s="645"/>
      <c r="I557" s="645"/>
      <c r="J557" s="645"/>
      <c r="K557" s="645"/>
      <c r="L557" s="645"/>
      <c r="M557" s="645"/>
      <c r="N557" s="645"/>
      <c r="O557" s="645"/>
      <c r="P557" s="645"/>
      <c r="Q557" s="645"/>
      <c r="R557" s="645"/>
      <c r="S557" s="645"/>
      <c r="T557" s="645"/>
      <c r="U557" s="645"/>
      <c r="V557" s="645"/>
      <c r="W557" s="645"/>
      <c r="X557" s="645"/>
      <c r="Y557" s="645"/>
      <c r="Z557" s="645"/>
    </row>
    <row r="558" spans="1:26" ht="15.75" customHeight="1" x14ac:dyDescent="0.2">
      <c r="A558" s="645"/>
      <c r="B558" s="645"/>
      <c r="C558" s="645"/>
      <c r="D558" s="645"/>
      <c r="E558" s="645"/>
      <c r="F558" s="645"/>
      <c r="G558" s="645"/>
      <c r="H558" s="645"/>
      <c r="I558" s="645"/>
      <c r="J558" s="645"/>
      <c r="K558" s="645"/>
      <c r="L558" s="645"/>
      <c r="M558" s="645"/>
      <c r="N558" s="645"/>
      <c r="O558" s="645"/>
      <c r="P558" s="645"/>
      <c r="Q558" s="645"/>
      <c r="R558" s="645"/>
      <c r="S558" s="645"/>
      <c r="T558" s="645"/>
      <c r="U558" s="645"/>
      <c r="V558" s="645"/>
      <c r="W558" s="645"/>
      <c r="X558" s="645"/>
      <c r="Y558" s="645"/>
      <c r="Z558" s="645"/>
    </row>
    <row r="559" spans="1:26" ht="15.75" customHeight="1" x14ac:dyDescent="0.2">
      <c r="A559" s="645"/>
      <c r="B559" s="645"/>
      <c r="C559" s="645"/>
      <c r="D559" s="645"/>
      <c r="E559" s="645"/>
      <c r="F559" s="645"/>
      <c r="G559" s="645"/>
      <c r="H559" s="645"/>
      <c r="I559" s="645"/>
      <c r="J559" s="645"/>
      <c r="K559" s="645"/>
      <c r="L559" s="645"/>
      <c r="M559" s="645"/>
      <c r="N559" s="645"/>
      <c r="O559" s="645"/>
      <c r="P559" s="645"/>
      <c r="Q559" s="645"/>
      <c r="R559" s="645"/>
      <c r="S559" s="645"/>
      <c r="T559" s="645"/>
      <c r="U559" s="645"/>
      <c r="V559" s="645"/>
      <c r="W559" s="645"/>
      <c r="X559" s="645"/>
      <c r="Y559" s="645"/>
      <c r="Z559" s="645"/>
    </row>
    <row r="560" spans="1:26" ht="15.75" customHeight="1" x14ac:dyDescent="0.2">
      <c r="A560" s="645"/>
      <c r="B560" s="645"/>
      <c r="C560" s="645"/>
      <c r="D560" s="645"/>
      <c r="E560" s="645"/>
      <c r="F560" s="645"/>
      <c r="G560" s="645"/>
      <c r="H560" s="645"/>
      <c r="I560" s="645"/>
      <c r="J560" s="645"/>
      <c r="K560" s="645"/>
      <c r="L560" s="645"/>
      <c r="M560" s="645"/>
      <c r="N560" s="645"/>
      <c r="O560" s="645"/>
      <c r="P560" s="645"/>
      <c r="Q560" s="645"/>
      <c r="R560" s="645"/>
      <c r="S560" s="645"/>
      <c r="T560" s="645"/>
      <c r="U560" s="645"/>
      <c r="V560" s="645"/>
      <c r="W560" s="645"/>
      <c r="X560" s="645"/>
      <c r="Y560" s="645"/>
      <c r="Z560" s="645"/>
    </row>
    <row r="561" spans="1:26" ht="15.75" customHeight="1" x14ac:dyDescent="0.2">
      <c r="A561" s="645"/>
      <c r="B561" s="645"/>
      <c r="C561" s="645"/>
      <c r="D561" s="645"/>
      <c r="E561" s="645"/>
      <c r="F561" s="645"/>
      <c r="G561" s="645"/>
      <c r="H561" s="645"/>
      <c r="I561" s="645"/>
      <c r="J561" s="645"/>
      <c r="K561" s="645"/>
      <c r="L561" s="645"/>
      <c r="M561" s="645"/>
      <c r="N561" s="645"/>
      <c r="O561" s="645"/>
      <c r="P561" s="645"/>
      <c r="Q561" s="645"/>
      <c r="R561" s="645"/>
      <c r="S561" s="645"/>
      <c r="T561" s="645"/>
      <c r="U561" s="645"/>
      <c r="V561" s="645"/>
      <c r="W561" s="645"/>
      <c r="X561" s="645"/>
      <c r="Y561" s="645"/>
      <c r="Z561" s="645"/>
    </row>
    <row r="562" spans="1:26" ht="15.75" customHeight="1" x14ac:dyDescent="0.2">
      <c r="A562" s="645"/>
      <c r="B562" s="645"/>
      <c r="C562" s="645"/>
      <c r="D562" s="645"/>
      <c r="E562" s="645"/>
      <c r="F562" s="645"/>
      <c r="G562" s="645"/>
      <c r="H562" s="645"/>
      <c r="I562" s="645"/>
      <c r="J562" s="645"/>
      <c r="K562" s="645"/>
      <c r="L562" s="645"/>
      <c r="M562" s="645"/>
      <c r="N562" s="645"/>
      <c r="O562" s="645"/>
      <c r="P562" s="645"/>
      <c r="Q562" s="645"/>
      <c r="R562" s="645"/>
      <c r="S562" s="645"/>
      <c r="T562" s="645"/>
      <c r="U562" s="645"/>
      <c r="V562" s="645"/>
      <c r="W562" s="645"/>
      <c r="X562" s="645"/>
      <c r="Y562" s="645"/>
      <c r="Z562" s="645"/>
    </row>
    <row r="563" spans="1:26" ht="15.75" customHeight="1" x14ac:dyDescent="0.2">
      <c r="A563" s="645"/>
      <c r="B563" s="645"/>
      <c r="C563" s="645"/>
      <c r="D563" s="645"/>
      <c r="E563" s="645"/>
      <c r="F563" s="645"/>
      <c r="G563" s="645"/>
      <c r="H563" s="645"/>
      <c r="I563" s="645"/>
      <c r="J563" s="645"/>
      <c r="K563" s="645"/>
      <c r="L563" s="645"/>
      <c r="M563" s="645"/>
      <c r="N563" s="645"/>
      <c r="O563" s="645"/>
      <c r="P563" s="645"/>
      <c r="Q563" s="645"/>
      <c r="R563" s="645"/>
      <c r="S563" s="645"/>
      <c r="T563" s="645"/>
      <c r="U563" s="645"/>
      <c r="V563" s="645"/>
      <c r="W563" s="645"/>
      <c r="X563" s="645"/>
      <c r="Y563" s="645"/>
      <c r="Z563" s="645"/>
    </row>
    <row r="564" spans="1:26" ht="15.75" customHeight="1" x14ac:dyDescent="0.2">
      <c r="A564" s="645"/>
      <c r="B564" s="645"/>
      <c r="C564" s="645"/>
      <c r="D564" s="645"/>
      <c r="E564" s="645"/>
      <c r="F564" s="645"/>
      <c r="G564" s="645"/>
      <c r="H564" s="645"/>
      <c r="I564" s="645"/>
      <c r="J564" s="645"/>
      <c r="K564" s="645"/>
      <c r="L564" s="645"/>
      <c r="M564" s="645"/>
      <c r="N564" s="645"/>
      <c r="O564" s="645"/>
      <c r="P564" s="645"/>
      <c r="Q564" s="645"/>
      <c r="R564" s="645"/>
      <c r="S564" s="645"/>
      <c r="T564" s="645"/>
      <c r="U564" s="645"/>
      <c r="V564" s="645"/>
      <c r="W564" s="645"/>
      <c r="X564" s="645"/>
      <c r="Y564" s="645"/>
      <c r="Z564" s="645"/>
    </row>
    <row r="565" spans="1:26" ht="15.75" customHeight="1" x14ac:dyDescent="0.2">
      <c r="A565" s="645"/>
      <c r="B565" s="645"/>
      <c r="C565" s="645"/>
      <c r="D565" s="645"/>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row>
    <row r="566" spans="1:26" ht="15.75" customHeight="1" x14ac:dyDescent="0.2">
      <c r="A566" s="645"/>
      <c r="B566" s="645"/>
      <c r="C566" s="645"/>
      <c r="D566" s="645"/>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row>
    <row r="567" spans="1:26" ht="15.75" customHeight="1" x14ac:dyDescent="0.2">
      <c r="A567" s="645"/>
      <c r="B567" s="645"/>
      <c r="C567" s="645"/>
      <c r="D567" s="645"/>
      <c r="E567" s="645"/>
      <c r="F567" s="645"/>
      <c r="G567" s="645"/>
      <c r="H567" s="645"/>
      <c r="I567" s="645"/>
      <c r="J567" s="645"/>
      <c r="K567" s="645"/>
      <c r="L567" s="645"/>
      <c r="M567" s="645"/>
      <c r="N567" s="645"/>
      <c r="O567" s="645"/>
      <c r="P567" s="645"/>
      <c r="Q567" s="645"/>
      <c r="R567" s="645"/>
      <c r="S567" s="645"/>
      <c r="T567" s="645"/>
      <c r="U567" s="645"/>
      <c r="V567" s="645"/>
      <c r="W567" s="645"/>
      <c r="X567" s="645"/>
      <c r="Y567" s="645"/>
      <c r="Z567" s="645"/>
    </row>
    <row r="568" spans="1:26" ht="15.75" customHeight="1" x14ac:dyDescent="0.2">
      <c r="A568" s="645"/>
      <c r="B568" s="645"/>
      <c r="C568" s="645"/>
      <c r="D568" s="645"/>
      <c r="E568" s="645"/>
      <c r="F568" s="645"/>
      <c r="G568" s="645"/>
      <c r="H568" s="645"/>
      <c r="I568" s="645"/>
      <c r="J568" s="645"/>
      <c r="K568" s="645"/>
      <c r="L568" s="645"/>
      <c r="M568" s="645"/>
      <c r="N568" s="645"/>
      <c r="O568" s="645"/>
      <c r="P568" s="645"/>
      <c r="Q568" s="645"/>
      <c r="R568" s="645"/>
      <c r="S568" s="645"/>
      <c r="T568" s="645"/>
      <c r="U568" s="645"/>
      <c r="V568" s="645"/>
      <c r="W568" s="645"/>
      <c r="X568" s="645"/>
      <c r="Y568" s="645"/>
      <c r="Z568" s="645"/>
    </row>
    <row r="569" spans="1:26" ht="15.75" customHeight="1" x14ac:dyDescent="0.2">
      <c r="A569" s="645"/>
      <c r="B569" s="645"/>
      <c r="C569" s="645"/>
      <c r="D569" s="645"/>
      <c r="E569" s="645"/>
      <c r="F569" s="645"/>
      <c r="G569" s="645"/>
      <c r="H569" s="645"/>
      <c r="I569" s="645"/>
      <c r="J569" s="645"/>
      <c r="K569" s="645"/>
      <c r="L569" s="645"/>
      <c r="M569" s="645"/>
      <c r="N569" s="645"/>
      <c r="O569" s="645"/>
      <c r="P569" s="645"/>
      <c r="Q569" s="645"/>
      <c r="R569" s="645"/>
      <c r="S569" s="645"/>
      <c r="T569" s="645"/>
      <c r="U569" s="645"/>
      <c r="V569" s="645"/>
      <c r="W569" s="645"/>
      <c r="X569" s="645"/>
      <c r="Y569" s="645"/>
      <c r="Z569" s="645"/>
    </row>
    <row r="570" spans="1:26" ht="15.75" customHeight="1" x14ac:dyDescent="0.2">
      <c r="A570" s="645"/>
      <c r="B570" s="645"/>
      <c r="C570" s="645"/>
      <c r="D570" s="645"/>
      <c r="E570" s="645"/>
      <c r="F570" s="645"/>
      <c r="G570" s="645"/>
      <c r="H570" s="645"/>
      <c r="I570" s="645"/>
      <c r="J570" s="645"/>
      <c r="K570" s="645"/>
      <c r="L570" s="645"/>
      <c r="M570" s="645"/>
      <c r="N570" s="645"/>
      <c r="O570" s="645"/>
      <c r="P570" s="645"/>
      <c r="Q570" s="645"/>
      <c r="R570" s="645"/>
      <c r="S570" s="645"/>
      <c r="T570" s="645"/>
      <c r="U570" s="645"/>
      <c r="V570" s="645"/>
      <c r="W570" s="645"/>
      <c r="X570" s="645"/>
      <c r="Y570" s="645"/>
      <c r="Z570" s="645"/>
    </row>
    <row r="571" spans="1:26" ht="15.75" customHeight="1" x14ac:dyDescent="0.2">
      <c r="A571" s="645"/>
      <c r="B571" s="645"/>
      <c r="C571" s="645"/>
      <c r="D571" s="645"/>
      <c r="E571" s="645"/>
      <c r="F571" s="645"/>
      <c r="G571" s="645"/>
      <c r="H571" s="645"/>
      <c r="I571" s="645"/>
      <c r="J571" s="645"/>
      <c r="K571" s="645"/>
      <c r="L571" s="645"/>
      <c r="M571" s="645"/>
      <c r="N571" s="645"/>
      <c r="O571" s="645"/>
      <c r="P571" s="645"/>
      <c r="Q571" s="645"/>
      <c r="R571" s="645"/>
      <c r="S571" s="645"/>
      <c r="T571" s="645"/>
      <c r="U571" s="645"/>
      <c r="V571" s="645"/>
      <c r="W571" s="645"/>
      <c r="X571" s="645"/>
      <c r="Y571" s="645"/>
      <c r="Z571" s="645"/>
    </row>
    <row r="572" spans="1:26" ht="15.75" customHeight="1" x14ac:dyDescent="0.2">
      <c r="A572" s="645"/>
      <c r="B572" s="645"/>
      <c r="C572" s="645"/>
      <c r="D572" s="645"/>
      <c r="E572" s="645"/>
      <c r="F572" s="645"/>
      <c r="G572" s="645"/>
      <c r="H572" s="645"/>
      <c r="I572" s="645"/>
      <c r="J572" s="645"/>
      <c r="K572" s="645"/>
      <c r="L572" s="645"/>
      <c r="M572" s="645"/>
      <c r="N572" s="645"/>
      <c r="O572" s="645"/>
      <c r="P572" s="645"/>
      <c r="Q572" s="645"/>
      <c r="R572" s="645"/>
      <c r="S572" s="645"/>
      <c r="T572" s="645"/>
      <c r="U572" s="645"/>
      <c r="V572" s="645"/>
      <c r="W572" s="645"/>
      <c r="X572" s="645"/>
      <c r="Y572" s="645"/>
      <c r="Z572" s="645"/>
    </row>
    <row r="573" spans="1:26" ht="15.75" customHeight="1" x14ac:dyDescent="0.2">
      <c r="A573" s="645"/>
      <c r="B573" s="645"/>
      <c r="C573" s="645"/>
      <c r="D573" s="645"/>
      <c r="E573" s="645"/>
      <c r="F573" s="645"/>
      <c r="G573" s="645"/>
      <c r="H573" s="645"/>
      <c r="I573" s="645"/>
      <c r="J573" s="645"/>
      <c r="K573" s="645"/>
      <c r="L573" s="645"/>
      <c r="M573" s="645"/>
      <c r="N573" s="645"/>
      <c r="O573" s="645"/>
      <c r="P573" s="645"/>
      <c r="Q573" s="645"/>
      <c r="R573" s="645"/>
      <c r="S573" s="645"/>
      <c r="T573" s="645"/>
      <c r="U573" s="645"/>
      <c r="V573" s="645"/>
      <c r="W573" s="645"/>
      <c r="X573" s="645"/>
      <c r="Y573" s="645"/>
      <c r="Z573" s="645"/>
    </row>
    <row r="574" spans="1:26" ht="15.75" customHeight="1" x14ac:dyDescent="0.2">
      <c r="A574" s="645"/>
      <c r="B574" s="645"/>
      <c r="C574" s="645"/>
      <c r="D574" s="645"/>
      <c r="E574" s="645"/>
      <c r="F574" s="645"/>
      <c r="G574" s="645"/>
      <c r="H574" s="645"/>
      <c r="I574" s="645"/>
      <c r="J574" s="645"/>
      <c r="K574" s="645"/>
      <c r="L574" s="645"/>
      <c r="M574" s="645"/>
      <c r="N574" s="645"/>
      <c r="O574" s="645"/>
      <c r="P574" s="645"/>
      <c r="Q574" s="645"/>
      <c r="R574" s="645"/>
      <c r="S574" s="645"/>
      <c r="T574" s="645"/>
      <c r="U574" s="645"/>
      <c r="V574" s="645"/>
      <c r="W574" s="645"/>
      <c r="X574" s="645"/>
      <c r="Y574" s="645"/>
      <c r="Z574" s="645"/>
    </row>
    <row r="575" spans="1:26" ht="15.75" customHeight="1" x14ac:dyDescent="0.2">
      <c r="A575" s="645"/>
      <c r="B575" s="645"/>
      <c r="C575" s="645"/>
      <c r="D575" s="645"/>
      <c r="E575" s="645"/>
      <c r="F575" s="645"/>
      <c r="G575" s="645"/>
      <c r="H575" s="645"/>
      <c r="I575" s="645"/>
      <c r="J575" s="645"/>
      <c r="K575" s="645"/>
      <c r="L575" s="645"/>
      <c r="M575" s="645"/>
      <c r="N575" s="645"/>
      <c r="O575" s="645"/>
      <c r="P575" s="645"/>
      <c r="Q575" s="645"/>
      <c r="R575" s="645"/>
      <c r="S575" s="645"/>
      <c r="T575" s="645"/>
      <c r="U575" s="645"/>
      <c r="V575" s="645"/>
      <c r="W575" s="645"/>
      <c r="X575" s="645"/>
      <c r="Y575" s="645"/>
      <c r="Z575" s="645"/>
    </row>
    <row r="576" spans="1:26" ht="15.75" customHeight="1" x14ac:dyDescent="0.2">
      <c r="A576" s="645"/>
      <c r="B576" s="645"/>
      <c r="C576" s="645"/>
      <c r="D576" s="645"/>
      <c r="E576" s="645"/>
      <c r="F576" s="645"/>
      <c r="G576" s="645"/>
      <c r="H576" s="645"/>
      <c r="I576" s="645"/>
      <c r="J576" s="645"/>
      <c r="K576" s="645"/>
      <c r="L576" s="645"/>
      <c r="M576" s="645"/>
      <c r="N576" s="645"/>
      <c r="O576" s="645"/>
      <c r="P576" s="645"/>
      <c r="Q576" s="645"/>
      <c r="R576" s="645"/>
      <c r="S576" s="645"/>
      <c r="T576" s="645"/>
      <c r="U576" s="645"/>
      <c r="V576" s="645"/>
      <c r="W576" s="645"/>
      <c r="X576" s="645"/>
      <c r="Y576" s="645"/>
      <c r="Z576" s="645"/>
    </row>
    <row r="577" spans="1:26" ht="15.75" customHeight="1" x14ac:dyDescent="0.2">
      <c r="A577" s="645"/>
      <c r="B577" s="645"/>
      <c r="C577" s="645"/>
      <c r="D577" s="645"/>
      <c r="E577" s="645"/>
      <c r="F577" s="645"/>
      <c r="G577" s="645"/>
      <c r="H577" s="645"/>
      <c r="I577" s="645"/>
      <c r="J577" s="645"/>
      <c r="K577" s="645"/>
      <c r="L577" s="645"/>
      <c r="M577" s="645"/>
      <c r="N577" s="645"/>
      <c r="O577" s="645"/>
      <c r="P577" s="645"/>
      <c r="Q577" s="645"/>
      <c r="R577" s="645"/>
      <c r="S577" s="645"/>
      <c r="T577" s="645"/>
      <c r="U577" s="645"/>
      <c r="V577" s="645"/>
      <c r="W577" s="645"/>
      <c r="X577" s="645"/>
      <c r="Y577" s="645"/>
      <c r="Z577" s="645"/>
    </row>
    <row r="578" spans="1:26" ht="15.75" customHeight="1" x14ac:dyDescent="0.2">
      <c r="A578" s="645"/>
      <c r="B578" s="645"/>
      <c r="C578" s="645"/>
      <c r="D578" s="645"/>
      <c r="E578" s="645"/>
      <c r="F578" s="645"/>
      <c r="G578" s="645"/>
      <c r="H578" s="645"/>
      <c r="I578" s="645"/>
      <c r="J578" s="645"/>
      <c r="K578" s="645"/>
      <c r="L578" s="645"/>
      <c r="M578" s="645"/>
      <c r="N578" s="645"/>
      <c r="O578" s="645"/>
      <c r="P578" s="645"/>
      <c r="Q578" s="645"/>
      <c r="R578" s="645"/>
      <c r="S578" s="645"/>
      <c r="T578" s="645"/>
      <c r="U578" s="645"/>
      <c r="V578" s="645"/>
      <c r="W578" s="645"/>
      <c r="X578" s="645"/>
      <c r="Y578" s="645"/>
      <c r="Z578" s="645"/>
    </row>
    <row r="579" spans="1:26" ht="15.75" customHeight="1" x14ac:dyDescent="0.2">
      <c r="A579" s="645"/>
      <c r="B579" s="645"/>
      <c r="C579" s="645"/>
      <c r="D579" s="645"/>
      <c r="E579" s="645"/>
      <c r="F579" s="645"/>
      <c r="G579" s="645"/>
      <c r="H579" s="645"/>
      <c r="I579" s="645"/>
      <c r="J579" s="645"/>
      <c r="K579" s="645"/>
      <c r="L579" s="645"/>
      <c r="M579" s="645"/>
      <c r="N579" s="645"/>
      <c r="O579" s="645"/>
      <c r="P579" s="645"/>
      <c r="Q579" s="645"/>
      <c r="R579" s="645"/>
      <c r="S579" s="645"/>
      <c r="T579" s="645"/>
      <c r="U579" s="645"/>
      <c r="V579" s="645"/>
      <c r="W579" s="645"/>
      <c r="X579" s="645"/>
      <c r="Y579" s="645"/>
      <c r="Z579" s="645"/>
    </row>
    <row r="580" spans="1:26" ht="15.75" customHeight="1" x14ac:dyDescent="0.2">
      <c r="A580" s="645"/>
      <c r="B580" s="645"/>
      <c r="C580" s="645"/>
      <c r="D580" s="645"/>
      <c r="E580" s="645"/>
      <c r="F580" s="645"/>
      <c r="G580" s="645"/>
      <c r="H580" s="645"/>
      <c r="I580" s="645"/>
      <c r="J580" s="645"/>
      <c r="K580" s="645"/>
      <c r="L580" s="645"/>
      <c r="M580" s="645"/>
      <c r="N580" s="645"/>
      <c r="O580" s="645"/>
      <c r="P580" s="645"/>
      <c r="Q580" s="645"/>
      <c r="R580" s="645"/>
      <c r="S580" s="645"/>
      <c r="T580" s="645"/>
      <c r="U580" s="645"/>
      <c r="V580" s="645"/>
      <c r="W580" s="645"/>
      <c r="X580" s="645"/>
      <c r="Y580" s="645"/>
      <c r="Z580" s="645"/>
    </row>
    <row r="581" spans="1:26" ht="15.75" customHeight="1" x14ac:dyDescent="0.2">
      <c r="A581" s="645"/>
      <c r="B581" s="645"/>
      <c r="C581" s="645"/>
      <c r="D581" s="645"/>
      <c r="E581" s="645"/>
      <c r="F581" s="645"/>
      <c r="G581" s="645"/>
      <c r="H581" s="645"/>
      <c r="I581" s="645"/>
      <c r="J581" s="645"/>
      <c r="K581" s="645"/>
      <c r="L581" s="645"/>
      <c r="M581" s="645"/>
      <c r="N581" s="645"/>
      <c r="O581" s="645"/>
      <c r="P581" s="645"/>
      <c r="Q581" s="645"/>
      <c r="R581" s="645"/>
      <c r="S581" s="645"/>
      <c r="T581" s="645"/>
      <c r="U581" s="645"/>
      <c r="V581" s="645"/>
      <c r="W581" s="645"/>
      <c r="X581" s="645"/>
      <c r="Y581" s="645"/>
      <c r="Z581" s="645"/>
    </row>
    <row r="582" spans="1:26" ht="15.75" customHeight="1" x14ac:dyDescent="0.2">
      <c r="A582" s="645"/>
      <c r="B582" s="645"/>
      <c r="C582" s="645"/>
      <c r="D582" s="645"/>
      <c r="E582" s="645"/>
      <c r="F582" s="645"/>
      <c r="G582" s="645"/>
      <c r="H582" s="645"/>
      <c r="I582" s="645"/>
      <c r="J582" s="645"/>
      <c r="K582" s="645"/>
      <c r="L582" s="645"/>
      <c r="M582" s="645"/>
      <c r="N582" s="645"/>
      <c r="O582" s="645"/>
      <c r="P582" s="645"/>
      <c r="Q582" s="645"/>
      <c r="R582" s="645"/>
      <c r="S582" s="645"/>
      <c r="T582" s="645"/>
      <c r="U582" s="645"/>
      <c r="V582" s="645"/>
      <c r="W582" s="645"/>
      <c r="X582" s="645"/>
      <c r="Y582" s="645"/>
      <c r="Z582" s="645"/>
    </row>
    <row r="583" spans="1:26" ht="15.75" customHeight="1" x14ac:dyDescent="0.2">
      <c r="A583" s="645"/>
      <c r="B583" s="645"/>
      <c r="C583" s="645"/>
      <c r="D583" s="645"/>
      <c r="E583" s="645"/>
      <c r="F583" s="645"/>
      <c r="G583" s="645"/>
      <c r="H583" s="645"/>
      <c r="I583" s="645"/>
      <c r="J583" s="645"/>
      <c r="K583" s="645"/>
      <c r="L583" s="645"/>
      <c r="M583" s="645"/>
      <c r="N583" s="645"/>
      <c r="O583" s="645"/>
      <c r="P583" s="645"/>
      <c r="Q583" s="645"/>
      <c r="R583" s="645"/>
      <c r="S583" s="645"/>
      <c r="T583" s="645"/>
      <c r="U583" s="645"/>
      <c r="V583" s="645"/>
      <c r="W583" s="645"/>
      <c r="X583" s="645"/>
      <c r="Y583" s="645"/>
      <c r="Z583" s="645"/>
    </row>
    <row r="584" spans="1:26" ht="15.75" customHeight="1" x14ac:dyDescent="0.2">
      <c r="A584" s="645"/>
      <c r="B584" s="645"/>
      <c r="C584" s="645"/>
      <c r="D584" s="645"/>
      <c r="E584" s="645"/>
      <c r="F584" s="645"/>
      <c r="G584" s="645"/>
      <c r="H584" s="645"/>
      <c r="I584" s="645"/>
      <c r="J584" s="645"/>
      <c r="K584" s="645"/>
      <c r="L584" s="645"/>
      <c r="M584" s="645"/>
      <c r="N584" s="645"/>
      <c r="O584" s="645"/>
      <c r="P584" s="645"/>
      <c r="Q584" s="645"/>
      <c r="R584" s="645"/>
      <c r="S584" s="645"/>
      <c r="T584" s="645"/>
      <c r="U584" s="645"/>
      <c r="V584" s="645"/>
      <c r="W584" s="645"/>
      <c r="X584" s="645"/>
      <c r="Y584" s="645"/>
      <c r="Z584" s="645"/>
    </row>
    <row r="585" spans="1:26" ht="15.75" customHeight="1" x14ac:dyDescent="0.2">
      <c r="A585" s="645"/>
      <c r="B585" s="645"/>
      <c r="C585" s="645"/>
      <c r="D585" s="645"/>
      <c r="E585" s="645"/>
      <c r="F585" s="645"/>
      <c r="G585" s="645"/>
      <c r="H585" s="645"/>
      <c r="I585" s="645"/>
      <c r="J585" s="645"/>
      <c r="K585" s="645"/>
      <c r="L585" s="645"/>
      <c r="M585" s="645"/>
      <c r="N585" s="645"/>
      <c r="O585" s="645"/>
      <c r="P585" s="645"/>
      <c r="Q585" s="645"/>
      <c r="R585" s="645"/>
      <c r="S585" s="645"/>
      <c r="T585" s="645"/>
      <c r="U585" s="645"/>
      <c r="V585" s="645"/>
      <c r="W585" s="645"/>
      <c r="X585" s="645"/>
      <c r="Y585" s="645"/>
      <c r="Z585" s="645"/>
    </row>
    <row r="586" spans="1:26" ht="15.75" customHeight="1" x14ac:dyDescent="0.2">
      <c r="A586" s="645"/>
      <c r="B586" s="645"/>
      <c r="C586" s="645"/>
      <c r="D586" s="645"/>
      <c r="E586" s="645"/>
      <c r="F586" s="645"/>
      <c r="G586" s="645"/>
      <c r="H586" s="645"/>
      <c r="I586" s="645"/>
      <c r="J586" s="645"/>
      <c r="K586" s="645"/>
      <c r="L586" s="645"/>
      <c r="M586" s="645"/>
      <c r="N586" s="645"/>
      <c r="O586" s="645"/>
      <c r="P586" s="645"/>
      <c r="Q586" s="645"/>
      <c r="R586" s="645"/>
      <c r="S586" s="645"/>
      <c r="T586" s="645"/>
      <c r="U586" s="645"/>
      <c r="V586" s="645"/>
      <c r="W586" s="645"/>
      <c r="X586" s="645"/>
      <c r="Y586" s="645"/>
      <c r="Z586" s="645"/>
    </row>
    <row r="587" spans="1:26" ht="15.75" customHeight="1" x14ac:dyDescent="0.2">
      <c r="A587" s="645"/>
      <c r="B587" s="645"/>
      <c r="C587" s="645"/>
      <c r="D587" s="645"/>
      <c r="E587" s="645"/>
      <c r="F587" s="645"/>
      <c r="G587" s="645"/>
      <c r="H587" s="645"/>
      <c r="I587" s="645"/>
      <c r="J587" s="645"/>
      <c r="K587" s="645"/>
      <c r="L587" s="645"/>
      <c r="M587" s="645"/>
      <c r="N587" s="645"/>
      <c r="O587" s="645"/>
      <c r="P587" s="645"/>
      <c r="Q587" s="645"/>
      <c r="R587" s="645"/>
      <c r="S587" s="645"/>
      <c r="T587" s="645"/>
      <c r="U587" s="645"/>
      <c r="V587" s="645"/>
      <c r="W587" s="645"/>
      <c r="X587" s="645"/>
      <c r="Y587" s="645"/>
      <c r="Z587" s="645"/>
    </row>
    <row r="588" spans="1:26" ht="15.75" customHeight="1" x14ac:dyDescent="0.2">
      <c r="A588" s="645"/>
      <c r="B588" s="645"/>
      <c r="C588" s="645"/>
      <c r="D588" s="645"/>
      <c r="E588" s="645"/>
      <c r="F588" s="645"/>
      <c r="G588" s="645"/>
      <c r="H588" s="645"/>
      <c r="I588" s="645"/>
      <c r="J588" s="645"/>
      <c r="K588" s="645"/>
      <c r="L588" s="645"/>
      <c r="M588" s="645"/>
      <c r="N588" s="645"/>
      <c r="O588" s="645"/>
      <c r="P588" s="645"/>
      <c r="Q588" s="645"/>
      <c r="R588" s="645"/>
      <c r="S588" s="645"/>
      <c r="T588" s="645"/>
      <c r="U588" s="645"/>
      <c r="V588" s="645"/>
      <c r="W588" s="645"/>
      <c r="X588" s="645"/>
      <c r="Y588" s="645"/>
      <c r="Z588" s="645"/>
    </row>
    <row r="589" spans="1:26" ht="15.75" customHeight="1" x14ac:dyDescent="0.2">
      <c r="A589" s="645"/>
      <c r="B589" s="645"/>
      <c r="C589" s="645"/>
      <c r="D589" s="645"/>
      <c r="E589" s="645"/>
      <c r="F589" s="645"/>
      <c r="G589" s="645"/>
      <c r="H589" s="645"/>
      <c r="I589" s="645"/>
      <c r="J589" s="645"/>
      <c r="K589" s="645"/>
      <c r="L589" s="645"/>
      <c r="M589" s="645"/>
      <c r="N589" s="645"/>
      <c r="O589" s="645"/>
      <c r="P589" s="645"/>
      <c r="Q589" s="645"/>
      <c r="R589" s="645"/>
      <c r="S589" s="645"/>
      <c r="T589" s="645"/>
      <c r="U589" s="645"/>
      <c r="V589" s="645"/>
      <c r="W589" s="645"/>
      <c r="X589" s="645"/>
      <c r="Y589" s="645"/>
      <c r="Z589" s="645"/>
    </row>
    <row r="590" spans="1:26" ht="15.75" customHeight="1" x14ac:dyDescent="0.2">
      <c r="A590" s="645"/>
      <c r="B590" s="645"/>
      <c r="C590" s="645"/>
      <c r="D590" s="645"/>
      <c r="E590" s="645"/>
      <c r="F590" s="645"/>
      <c r="G590" s="645"/>
      <c r="H590" s="645"/>
      <c r="I590" s="645"/>
      <c r="J590" s="645"/>
      <c r="K590" s="645"/>
      <c r="L590" s="645"/>
      <c r="M590" s="645"/>
      <c r="N590" s="645"/>
      <c r="O590" s="645"/>
      <c r="P590" s="645"/>
      <c r="Q590" s="645"/>
      <c r="R590" s="645"/>
      <c r="S590" s="645"/>
      <c r="T590" s="645"/>
      <c r="U590" s="645"/>
      <c r="V590" s="645"/>
      <c r="W590" s="645"/>
      <c r="X590" s="645"/>
      <c r="Y590" s="645"/>
      <c r="Z590" s="645"/>
    </row>
    <row r="591" spans="1:26" ht="15.75" customHeight="1" x14ac:dyDescent="0.2">
      <c r="A591" s="645"/>
      <c r="B591" s="645"/>
      <c r="C591" s="645"/>
      <c r="D591" s="645"/>
      <c r="E591" s="645"/>
      <c r="F591" s="645"/>
      <c r="G591" s="645"/>
      <c r="H591" s="645"/>
      <c r="I591" s="645"/>
      <c r="J591" s="645"/>
      <c r="K591" s="645"/>
      <c r="L591" s="645"/>
      <c r="M591" s="645"/>
      <c r="N591" s="645"/>
      <c r="O591" s="645"/>
      <c r="P591" s="645"/>
      <c r="Q591" s="645"/>
      <c r="R591" s="645"/>
      <c r="S591" s="645"/>
      <c r="T591" s="645"/>
      <c r="U591" s="645"/>
      <c r="V591" s="645"/>
      <c r="W591" s="645"/>
      <c r="X591" s="645"/>
      <c r="Y591" s="645"/>
      <c r="Z591" s="645"/>
    </row>
    <row r="592" spans="1:26" ht="15.75" customHeight="1" x14ac:dyDescent="0.2">
      <c r="A592" s="645"/>
      <c r="B592" s="645"/>
      <c r="C592" s="645"/>
      <c r="D592" s="645"/>
      <c r="E592" s="645"/>
      <c r="F592" s="645"/>
      <c r="G592" s="645"/>
      <c r="H592" s="645"/>
      <c r="I592" s="645"/>
      <c r="J592" s="645"/>
      <c r="K592" s="645"/>
      <c r="L592" s="645"/>
      <c r="M592" s="645"/>
      <c r="N592" s="645"/>
      <c r="O592" s="645"/>
      <c r="P592" s="645"/>
      <c r="Q592" s="645"/>
      <c r="R592" s="645"/>
      <c r="S592" s="645"/>
      <c r="T592" s="645"/>
      <c r="U592" s="645"/>
      <c r="V592" s="645"/>
      <c r="W592" s="645"/>
      <c r="X592" s="645"/>
      <c r="Y592" s="645"/>
      <c r="Z592" s="645"/>
    </row>
    <row r="593" spans="1:26" ht="15.75" customHeight="1" x14ac:dyDescent="0.2">
      <c r="A593" s="645"/>
      <c r="B593" s="645"/>
      <c r="C593" s="645"/>
      <c r="D593" s="645"/>
      <c r="E593" s="645"/>
      <c r="F593" s="645"/>
      <c r="G593" s="645"/>
      <c r="H593" s="645"/>
      <c r="I593" s="645"/>
      <c r="J593" s="645"/>
      <c r="K593" s="645"/>
      <c r="L593" s="645"/>
      <c r="M593" s="645"/>
      <c r="N593" s="645"/>
      <c r="O593" s="645"/>
      <c r="P593" s="645"/>
      <c r="Q593" s="645"/>
      <c r="R593" s="645"/>
      <c r="S593" s="645"/>
      <c r="T593" s="645"/>
      <c r="U593" s="645"/>
      <c r="V593" s="645"/>
      <c r="W593" s="645"/>
      <c r="X593" s="645"/>
      <c r="Y593" s="645"/>
      <c r="Z593" s="645"/>
    </row>
    <row r="594" spans="1:26" ht="15.75" customHeight="1" x14ac:dyDescent="0.2">
      <c r="A594" s="645"/>
      <c r="B594" s="645"/>
      <c r="C594" s="645"/>
      <c r="D594" s="645"/>
      <c r="E594" s="645"/>
      <c r="F594" s="645"/>
      <c r="G594" s="645"/>
      <c r="H594" s="645"/>
      <c r="I594" s="645"/>
      <c r="J594" s="645"/>
      <c r="K594" s="645"/>
      <c r="L594" s="645"/>
      <c r="M594" s="645"/>
      <c r="N594" s="645"/>
      <c r="O594" s="645"/>
      <c r="P594" s="645"/>
      <c r="Q594" s="645"/>
      <c r="R594" s="645"/>
      <c r="S594" s="645"/>
      <c r="T594" s="645"/>
      <c r="U594" s="645"/>
      <c r="V594" s="645"/>
      <c r="W594" s="645"/>
      <c r="X594" s="645"/>
      <c r="Y594" s="645"/>
      <c r="Z594" s="645"/>
    </row>
    <row r="595" spans="1:26" ht="15.75" customHeight="1" x14ac:dyDescent="0.2">
      <c r="A595" s="645"/>
      <c r="B595" s="645"/>
      <c r="C595" s="645"/>
      <c r="D595" s="645"/>
      <c r="E595" s="645"/>
      <c r="F595" s="645"/>
      <c r="G595" s="645"/>
      <c r="H595" s="645"/>
      <c r="I595" s="645"/>
      <c r="J595" s="645"/>
      <c r="K595" s="645"/>
      <c r="L595" s="645"/>
      <c r="M595" s="645"/>
      <c r="N595" s="645"/>
      <c r="O595" s="645"/>
      <c r="P595" s="645"/>
      <c r="Q595" s="645"/>
      <c r="R595" s="645"/>
      <c r="S595" s="645"/>
      <c r="T595" s="645"/>
      <c r="U595" s="645"/>
      <c r="V595" s="645"/>
      <c r="W595" s="645"/>
      <c r="X595" s="645"/>
      <c r="Y595" s="645"/>
      <c r="Z595" s="645"/>
    </row>
    <row r="596" spans="1:26" ht="15.75" customHeight="1" x14ac:dyDescent="0.2">
      <c r="A596" s="645"/>
      <c r="B596" s="645"/>
      <c r="C596" s="645"/>
      <c r="D596" s="645"/>
      <c r="E596" s="645"/>
      <c r="F596" s="645"/>
      <c r="G596" s="645"/>
      <c r="H596" s="645"/>
      <c r="I596" s="645"/>
      <c r="J596" s="645"/>
      <c r="K596" s="645"/>
      <c r="L596" s="645"/>
      <c r="M596" s="645"/>
      <c r="N596" s="645"/>
      <c r="O596" s="645"/>
      <c r="P596" s="645"/>
      <c r="Q596" s="645"/>
      <c r="R596" s="645"/>
      <c r="S596" s="645"/>
      <c r="T596" s="645"/>
      <c r="U596" s="645"/>
      <c r="V596" s="645"/>
      <c r="W596" s="645"/>
      <c r="X596" s="645"/>
      <c r="Y596" s="645"/>
      <c r="Z596" s="645"/>
    </row>
    <row r="597" spans="1:26" ht="15.75" customHeight="1" x14ac:dyDescent="0.2">
      <c r="A597" s="645"/>
      <c r="B597" s="645"/>
      <c r="C597" s="645"/>
      <c r="D597" s="645"/>
      <c r="E597" s="645"/>
      <c r="F597" s="645"/>
      <c r="G597" s="645"/>
      <c r="H597" s="645"/>
      <c r="I597" s="645"/>
      <c r="J597" s="645"/>
      <c r="K597" s="645"/>
      <c r="L597" s="645"/>
      <c r="M597" s="645"/>
      <c r="N597" s="645"/>
      <c r="O597" s="645"/>
      <c r="P597" s="645"/>
      <c r="Q597" s="645"/>
      <c r="R597" s="645"/>
      <c r="S597" s="645"/>
      <c r="T597" s="645"/>
      <c r="U597" s="645"/>
      <c r="V597" s="645"/>
      <c r="W597" s="645"/>
      <c r="X597" s="645"/>
      <c r="Y597" s="645"/>
      <c r="Z597" s="645"/>
    </row>
    <row r="598" spans="1:26" ht="15.75" customHeight="1" x14ac:dyDescent="0.2">
      <c r="A598" s="645"/>
      <c r="B598" s="645"/>
      <c r="C598" s="645"/>
      <c r="D598" s="645"/>
      <c r="E598" s="645"/>
      <c r="F598" s="645"/>
      <c r="G598" s="645"/>
      <c r="H598" s="645"/>
      <c r="I598" s="645"/>
      <c r="J598" s="645"/>
      <c r="K598" s="645"/>
      <c r="L598" s="645"/>
      <c r="M598" s="645"/>
      <c r="N598" s="645"/>
      <c r="O598" s="645"/>
      <c r="P598" s="645"/>
      <c r="Q598" s="645"/>
      <c r="R598" s="645"/>
      <c r="S598" s="645"/>
      <c r="T598" s="645"/>
      <c r="U598" s="645"/>
      <c r="V598" s="645"/>
      <c r="W598" s="645"/>
      <c r="X598" s="645"/>
      <c r="Y598" s="645"/>
      <c r="Z598" s="645"/>
    </row>
    <row r="599" spans="1:26" ht="15.75" customHeight="1" x14ac:dyDescent="0.2">
      <c r="A599" s="645"/>
      <c r="B599" s="645"/>
      <c r="C599" s="645"/>
      <c r="D599" s="645"/>
      <c r="E599" s="645"/>
      <c r="F599" s="645"/>
      <c r="G599" s="645"/>
      <c r="H599" s="645"/>
      <c r="I599" s="645"/>
      <c r="J599" s="645"/>
      <c r="K599" s="645"/>
      <c r="L599" s="645"/>
      <c r="M599" s="645"/>
      <c r="N599" s="645"/>
      <c r="O599" s="645"/>
      <c r="P599" s="645"/>
      <c r="Q599" s="645"/>
      <c r="R599" s="645"/>
      <c r="S599" s="645"/>
      <c r="T599" s="645"/>
      <c r="U599" s="645"/>
      <c r="V599" s="645"/>
      <c r="W599" s="645"/>
      <c r="X599" s="645"/>
      <c r="Y599" s="645"/>
      <c r="Z599" s="645"/>
    </row>
    <row r="600" spans="1:26" ht="15.75" customHeight="1" x14ac:dyDescent="0.2">
      <c r="A600" s="645"/>
      <c r="B600" s="645"/>
      <c r="C600" s="645"/>
      <c r="D600" s="645"/>
      <c r="E600" s="645"/>
      <c r="F600" s="645"/>
      <c r="G600" s="645"/>
      <c r="H600" s="645"/>
      <c r="I600" s="645"/>
      <c r="J600" s="645"/>
      <c r="K600" s="645"/>
      <c r="L600" s="645"/>
      <c r="M600" s="645"/>
      <c r="N600" s="645"/>
      <c r="O600" s="645"/>
      <c r="P600" s="645"/>
      <c r="Q600" s="645"/>
      <c r="R600" s="645"/>
      <c r="S600" s="645"/>
      <c r="T600" s="645"/>
      <c r="U600" s="645"/>
      <c r="V600" s="645"/>
      <c r="W600" s="645"/>
      <c r="X600" s="645"/>
      <c r="Y600" s="645"/>
      <c r="Z600" s="645"/>
    </row>
    <row r="601" spans="1:26" ht="15.75" customHeight="1" x14ac:dyDescent="0.2">
      <c r="A601" s="645"/>
      <c r="B601" s="645"/>
      <c r="C601" s="645"/>
      <c r="D601" s="645"/>
      <c r="E601" s="645"/>
      <c r="F601" s="645"/>
      <c r="G601" s="645"/>
      <c r="H601" s="645"/>
      <c r="I601" s="645"/>
      <c r="J601" s="645"/>
      <c r="K601" s="645"/>
      <c r="L601" s="645"/>
      <c r="M601" s="645"/>
      <c r="N601" s="645"/>
      <c r="O601" s="645"/>
      <c r="P601" s="645"/>
      <c r="Q601" s="645"/>
      <c r="R601" s="645"/>
      <c r="S601" s="645"/>
      <c r="T601" s="645"/>
      <c r="U601" s="645"/>
      <c r="V601" s="645"/>
      <c r="W601" s="645"/>
      <c r="X601" s="645"/>
      <c r="Y601" s="645"/>
      <c r="Z601" s="645"/>
    </row>
    <row r="602" spans="1:26" ht="15.75" customHeight="1" x14ac:dyDescent="0.2">
      <c r="A602" s="645"/>
      <c r="B602" s="645"/>
      <c r="C602" s="645"/>
      <c r="D602" s="645"/>
      <c r="E602" s="645"/>
      <c r="F602" s="645"/>
      <c r="G602" s="645"/>
      <c r="H602" s="645"/>
      <c r="I602" s="645"/>
      <c r="J602" s="645"/>
      <c r="K602" s="645"/>
      <c r="L602" s="645"/>
      <c r="M602" s="645"/>
      <c r="N602" s="645"/>
      <c r="O602" s="645"/>
      <c r="P602" s="645"/>
      <c r="Q602" s="645"/>
      <c r="R602" s="645"/>
      <c r="S602" s="645"/>
      <c r="T602" s="645"/>
      <c r="U602" s="645"/>
      <c r="V602" s="645"/>
      <c r="W602" s="645"/>
      <c r="X602" s="645"/>
      <c r="Y602" s="645"/>
      <c r="Z602" s="645"/>
    </row>
    <row r="603" spans="1:26" ht="15.75" customHeight="1" x14ac:dyDescent="0.2">
      <c r="A603" s="645"/>
      <c r="B603" s="645"/>
      <c r="C603" s="645"/>
      <c r="D603" s="645"/>
      <c r="E603" s="645"/>
      <c r="F603" s="645"/>
      <c r="G603" s="645"/>
      <c r="H603" s="645"/>
      <c r="I603" s="645"/>
      <c r="J603" s="645"/>
      <c r="K603" s="645"/>
      <c r="L603" s="645"/>
      <c r="M603" s="645"/>
      <c r="N603" s="645"/>
      <c r="O603" s="645"/>
      <c r="P603" s="645"/>
      <c r="Q603" s="645"/>
      <c r="R603" s="645"/>
      <c r="S603" s="645"/>
      <c r="T603" s="645"/>
      <c r="U603" s="645"/>
      <c r="V603" s="645"/>
      <c r="W603" s="645"/>
      <c r="X603" s="645"/>
      <c r="Y603" s="645"/>
      <c r="Z603" s="645"/>
    </row>
    <row r="604" spans="1:26" ht="15.75" customHeight="1" x14ac:dyDescent="0.2">
      <c r="A604" s="645"/>
      <c r="B604" s="645"/>
      <c r="C604" s="645"/>
      <c r="D604" s="645"/>
      <c r="E604" s="645"/>
      <c r="F604" s="645"/>
      <c r="G604" s="645"/>
      <c r="H604" s="645"/>
      <c r="I604" s="645"/>
      <c r="J604" s="645"/>
      <c r="K604" s="645"/>
      <c r="L604" s="645"/>
      <c r="M604" s="645"/>
      <c r="N604" s="645"/>
      <c r="O604" s="645"/>
      <c r="P604" s="645"/>
      <c r="Q604" s="645"/>
      <c r="R604" s="645"/>
      <c r="S604" s="645"/>
      <c r="T604" s="645"/>
      <c r="U604" s="645"/>
      <c r="V604" s="645"/>
      <c r="W604" s="645"/>
      <c r="X604" s="645"/>
      <c r="Y604" s="645"/>
      <c r="Z604" s="645"/>
    </row>
    <row r="605" spans="1:26" ht="15.75" customHeight="1" x14ac:dyDescent="0.2">
      <c r="A605" s="645"/>
      <c r="B605" s="645"/>
      <c r="C605" s="645"/>
      <c r="D605" s="645"/>
      <c r="E605" s="645"/>
      <c r="F605" s="645"/>
      <c r="G605" s="645"/>
      <c r="H605" s="645"/>
      <c r="I605" s="645"/>
      <c r="J605" s="645"/>
      <c r="K605" s="645"/>
      <c r="L605" s="645"/>
      <c r="M605" s="645"/>
      <c r="N605" s="645"/>
      <c r="O605" s="645"/>
      <c r="P605" s="645"/>
      <c r="Q605" s="645"/>
      <c r="R605" s="645"/>
      <c r="S605" s="645"/>
      <c r="T605" s="645"/>
      <c r="U605" s="645"/>
      <c r="V605" s="645"/>
      <c r="W605" s="645"/>
      <c r="X605" s="645"/>
      <c r="Y605" s="645"/>
      <c r="Z605" s="645"/>
    </row>
    <row r="606" spans="1:26" ht="15.75" customHeight="1" x14ac:dyDescent="0.2">
      <c r="A606" s="645"/>
      <c r="B606" s="645"/>
      <c r="C606" s="645"/>
      <c r="D606" s="645"/>
      <c r="E606" s="645"/>
      <c r="F606" s="645"/>
      <c r="G606" s="645"/>
      <c r="H606" s="645"/>
      <c r="I606" s="645"/>
      <c r="J606" s="645"/>
      <c r="K606" s="645"/>
      <c r="L606" s="645"/>
      <c r="M606" s="645"/>
      <c r="N606" s="645"/>
      <c r="O606" s="645"/>
      <c r="P606" s="645"/>
      <c r="Q606" s="645"/>
      <c r="R606" s="645"/>
      <c r="S606" s="645"/>
      <c r="T606" s="645"/>
      <c r="U606" s="645"/>
      <c r="V606" s="645"/>
      <c r="W606" s="645"/>
      <c r="X606" s="645"/>
      <c r="Y606" s="645"/>
      <c r="Z606" s="645"/>
    </row>
    <row r="607" spans="1:26" ht="15.75" customHeight="1" x14ac:dyDescent="0.2">
      <c r="A607" s="645"/>
      <c r="B607" s="645"/>
      <c r="C607" s="645"/>
      <c r="D607" s="645"/>
      <c r="E607" s="645"/>
      <c r="F607" s="645"/>
      <c r="G607" s="645"/>
      <c r="H607" s="645"/>
      <c r="I607" s="645"/>
      <c r="J607" s="645"/>
      <c r="K607" s="645"/>
      <c r="L607" s="645"/>
      <c r="M607" s="645"/>
      <c r="N607" s="645"/>
      <c r="O607" s="645"/>
      <c r="P607" s="645"/>
      <c r="Q607" s="645"/>
      <c r="R607" s="645"/>
      <c r="S607" s="645"/>
      <c r="T607" s="645"/>
      <c r="U607" s="645"/>
      <c r="V607" s="645"/>
      <c r="W607" s="645"/>
      <c r="X607" s="645"/>
      <c r="Y607" s="645"/>
      <c r="Z607" s="645"/>
    </row>
    <row r="608" spans="1:26" ht="15.75" customHeight="1" x14ac:dyDescent="0.2">
      <c r="A608" s="645"/>
      <c r="B608" s="645"/>
      <c r="C608" s="645"/>
      <c r="D608" s="645"/>
      <c r="E608" s="645"/>
      <c r="F608" s="645"/>
      <c r="G608" s="645"/>
      <c r="H608" s="645"/>
      <c r="I608" s="645"/>
      <c r="J608" s="645"/>
      <c r="K608" s="645"/>
      <c r="L608" s="645"/>
      <c r="M608" s="645"/>
      <c r="N608" s="645"/>
      <c r="O608" s="645"/>
      <c r="P608" s="645"/>
      <c r="Q608" s="645"/>
      <c r="R608" s="645"/>
      <c r="S608" s="645"/>
      <c r="T608" s="645"/>
      <c r="U608" s="645"/>
      <c r="V608" s="645"/>
      <c r="W608" s="645"/>
      <c r="X608" s="645"/>
      <c r="Y608" s="645"/>
      <c r="Z608" s="645"/>
    </row>
    <row r="609" spans="1:26" ht="15.75" customHeight="1" x14ac:dyDescent="0.2">
      <c r="A609" s="645"/>
      <c r="B609" s="645"/>
      <c r="C609" s="645"/>
      <c r="D609" s="645"/>
      <c r="E609" s="645"/>
      <c r="F609" s="645"/>
      <c r="G609" s="645"/>
      <c r="H609" s="645"/>
      <c r="I609" s="645"/>
      <c r="J609" s="645"/>
      <c r="K609" s="645"/>
      <c r="L609" s="645"/>
      <c r="M609" s="645"/>
      <c r="N609" s="645"/>
      <c r="O609" s="645"/>
      <c r="P609" s="645"/>
      <c r="Q609" s="645"/>
      <c r="R609" s="645"/>
      <c r="S609" s="645"/>
      <c r="T609" s="645"/>
      <c r="U609" s="645"/>
      <c r="V609" s="645"/>
      <c r="W609" s="645"/>
      <c r="X609" s="645"/>
      <c r="Y609" s="645"/>
      <c r="Z609" s="645"/>
    </row>
    <row r="610" spans="1:26" ht="15.75" customHeight="1" x14ac:dyDescent="0.2">
      <c r="A610" s="645"/>
      <c r="B610" s="645"/>
      <c r="C610" s="645"/>
      <c r="D610" s="645"/>
      <c r="E610" s="645"/>
      <c r="F610" s="645"/>
      <c r="G610" s="645"/>
      <c r="H610" s="645"/>
      <c r="I610" s="645"/>
      <c r="J610" s="645"/>
      <c r="K610" s="645"/>
      <c r="L610" s="645"/>
      <c r="M610" s="645"/>
      <c r="N610" s="645"/>
      <c r="O610" s="645"/>
      <c r="P610" s="645"/>
      <c r="Q610" s="645"/>
      <c r="R610" s="645"/>
      <c r="S610" s="645"/>
      <c r="T610" s="645"/>
      <c r="U610" s="645"/>
      <c r="V610" s="645"/>
      <c r="W610" s="645"/>
      <c r="X610" s="645"/>
      <c r="Y610" s="645"/>
      <c r="Z610" s="645"/>
    </row>
    <row r="611" spans="1:26" ht="15.75" customHeight="1" x14ac:dyDescent="0.2">
      <c r="A611" s="645"/>
      <c r="B611" s="645"/>
      <c r="C611" s="645"/>
      <c r="D611" s="645"/>
      <c r="E611" s="645"/>
      <c r="F611" s="645"/>
      <c r="G611" s="645"/>
      <c r="H611" s="645"/>
      <c r="I611" s="645"/>
      <c r="J611" s="645"/>
      <c r="K611" s="645"/>
      <c r="L611" s="645"/>
      <c r="M611" s="645"/>
      <c r="N611" s="645"/>
      <c r="O611" s="645"/>
      <c r="P611" s="645"/>
      <c r="Q611" s="645"/>
      <c r="R611" s="645"/>
      <c r="S611" s="645"/>
      <c r="T611" s="645"/>
      <c r="U611" s="645"/>
      <c r="V611" s="645"/>
      <c r="W611" s="645"/>
      <c r="X611" s="645"/>
      <c r="Y611" s="645"/>
      <c r="Z611" s="645"/>
    </row>
    <row r="612" spans="1:26" ht="15.75" customHeight="1" x14ac:dyDescent="0.2">
      <c r="A612" s="645"/>
      <c r="B612" s="645"/>
      <c r="C612" s="645"/>
      <c r="D612" s="645"/>
      <c r="E612" s="645"/>
      <c r="F612" s="645"/>
      <c r="G612" s="645"/>
      <c r="H612" s="645"/>
      <c r="I612" s="645"/>
      <c r="J612" s="645"/>
      <c r="K612" s="645"/>
      <c r="L612" s="645"/>
      <c r="M612" s="645"/>
      <c r="N612" s="645"/>
      <c r="O612" s="645"/>
      <c r="P612" s="645"/>
      <c r="Q612" s="645"/>
      <c r="R612" s="645"/>
      <c r="S612" s="645"/>
      <c r="T612" s="645"/>
      <c r="U612" s="645"/>
      <c r="V612" s="645"/>
      <c r="W612" s="645"/>
      <c r="X612" s="645"/>
      <c r="Y612" s="645"/>
      <c r="Z612" s="645"/>
    </row>
    <row r="613" spans="1:26" ht="15.75" customHeight="1" x14ac:dyDescent="0.2">
      <c r="A613" s="645"/>
      <c r="B613" s="645"/>
      <c r="C613" s="645"/>
      <c r="D613" s="645"/>
      <c r="E613" s="645"/>
      <c r="F613" s="645"/>
      <c r="G613" s="645"/>
      <c r="H613" s="645"/>
      <c r="I613" s="645"/>
      <c r="J613" s="645"/>
      <c r="K613" s="645"/>
      <c r="L613" s="645"/>
      <c r="M613" s="645"/>
      <c r="N613" s="645"/>
      <c r="O613" s="645"/>
      <c r="P613" s="645"/>
      <c r="Q613" s="645"/>
      <c r="R613" s="645"/>
      <c r="S613" s="645"/>
      <c r="T613" s="645"/>
      <c r="U613" s="645"/>
      <c r="V613" s="645"/>
      <c r="W613" s="645"/>
      <c r="X613" s="645"/>
      <c r="Y613" s="645"/>
      <c r="Z613" s="645"/>
    </row>
    <row r="614" spans="1:26" ht="15.75" customHeight="1" x14ac:dyDescent="0.2">
      <c r="A614" s="645"/>
      <c r="B614" s="645"/>
      <c r="C614" s="645"/>
      <c r="D614" s="645"/>
      <c r="E614" s="645"/>
      <c r="F614" s="645"/>
      <c r="G614" s="645"/>
      <c r="H614" s="645"/>
      <c r="I614" s="645"/>
      <c r="J614" s="645"/>
      <c r="K614" s="645"/>
      <c r="L614" s="645"/>
      <c r="M614" s="645"/>
      <c r="N614" s="645"/>
      <c r="O614" s="645"/>
      <c r="P614" s="645"/>
      <c r="Q614" s="645"/>
      <c r="R614" s="645"/>
      <c r="S614" s="645"/>
      <c r="T614" s="645"/>
      <c r="U614" s="645"/>
      <c r="V614" s="645"/>
      <c r="W614" s="645"/>
      <c r="X614" s="645"/>
      <c r="Y614" s="645"/>
      <c r="Z614" s="645"/>
    </row>
    <row r="615" spans="1:26" ht="15.75" customHeight="1" x14ac:dyDescent="0.2">
      <c r="A615" s="645"/>
      <c r="B615" s="645"/>
      <c r="C615" s="645"/>
      <c r="D615" s="645"/>
      <c r="E615" s="645"/>
      <c r="F615" s="645"/>
      <c r="G615" s="645"/>
      <c r="H615" s="645"/>
      <c r="I615" s="645"/>
      <c r="J615" s="645"/>
      <c r="K615" s="645"/>
      <c r="L615" s="645"/>
      <c r="M615" s="645"/>
      <c r="N615" s="645"/>
      <c r="O615" s="645"/>
      <c r="P615" s="645"/>
      <c r="Q615" s="645"/>
      <c r="R615" s="645"/>
      <c r="S615" s="645"/>
      <c r="T615" s="645"/>
      <c r="U615" s="645"/>
      <c r="V615" s="645"/>
      <c r="W615" s="645"/>
      <c r="X615" s="645"/>
      <c r="Y615" s="645"/>
      <c r="Z615" s="645"/>
    </row>
    <row r="616" spans="1:26" ht="15.75" customHeight="1" x14ac:dyDescent="0.2">
      <c r="A616" s="645"/>
      <c r="B616" s="645"/>
      <c r="C616" s="645"/>
      <c r="D616" s="645"/>
      <c r="E616" s="645"/>
      <c r="F616" s="645"/>
      <c r="G616" s="645"/>
      <c r="H616" s="645"/>
      <c r="I616" s="645"/>
      <c r="J616" s="645"/>
      <c r="K616" s="645"/>
      <c r="L616" s="645"/>
      <c r="M616" s="645"/>
      <c r="N616" s="645"/>
      <c r="O616" s="645"/>
      <c r="P616" s="645"/>
      <c r="Q616" s="645"/>
      <c r="R616" s="645"/>
      <c r="S616" s="645"/>
      <c r="T616" s="645"/>
      <c r="U616" s="645"/>
      <c r="V616" s="645"/>
      <c r="W616" s="645"/>
      <c r="X616" s="645"/>
      <c r="Y616" s="645"/>
      <c r="Z616" s="645"/>
    </row>
    <row r="617" spans="1:26" ht="15.75" customHeight="1" x14ac:dyDescent="0.2">
      <c r="A617" s="645"/>
      <c r="B617" s="645"/>
      <c r="C617" s="645"/>
      <c r="D617" s="645"/>
      <c r="E617" s="645"/>
      <c r="F617" s="645"/>
      <c r="G617" s="645"/>
      <c r="H617" s="645"/>
      <c r="I617" s="645"/>
      <c r="J617" s="645"/>
      <c r="K617" s="645"/>
      <c r="L617" s="645"/>
      <c r="M617" s="645"/>
      <c r="N617" s="645"/>
      <c r="O617" s="645"/>
      <c r="P617" s="645"/>
      <c r="Q617" s="645"/>
      <c r="R617" s="645"/>
      <c r="S617" s="645"/>
      <c r="T617" s="645"/>
      <c r="U617" s="645"/>
      <c r="V617" s="645"/>
      <c r="W617" s="645"/>
      <c r="X617" s="645"/>
      <c r="Y617" s="645"/>
      <c r="Z617" s="645"/>
    </row>
    <row r="618" spans="1:26" ht="15.75" customHeight="1" x14ac:dyDescent="0.2">
      <c r="A618" s="645"/>
      <c r="B618" s="645"/>
      <c r="C618" s="645"/>
      <c r="D618" s="645"/>
      <c r="E618" s="645"/>
      <c r="F618" s="645"/>
      <c r="G618" s="645"/>
      <c r="H618" s="645"/>
      <c r="I618" s="645"/>
      <c r="J618" s="645"/>
      <c r="K618" s="645"/>
      <c r="L618" s="645"/>
      <c r="M618" s="645"/>
      <c r="N618" s="645"/>
      <c r="O618" s="645"/>
      <c r="P618" s="645"/>
      <c r="Q618" s="645"/>
      <c r="R618" s="645"/>
      <c r="S618" s="645"/>
      <c r="T618" s="645"/>
      <c r="U618" s="645"/>
      <c r="V618" s="645"/>
      <c r="W618" s="645"/>
      <c r="X618" s="645"/>
      <c r="Y618" s="645"/>
      <c r="Z618" s="645"/>
    </row>
    <row r="619" spans="1:26" ht="15.75" customHeight="1" x14ac:dyDescent="0.2">
      <c r="A619" s="645"/>
      <c r="B619" s="645"/>
      <c r="C619" s="645"/>
      <c r="D619" s="645"/>
      <c r="E619" s="645"/>
      <c r="F619" s="645"/>
      <c r="G619" s="645"/>
      <c r="H619" s="645"/>
      <c r="I619" s="645"/>
      <c r="J619" s="645"/>
      <c r="K619" s="645"/>
      <c r="L619" s="645"/>
      <c r="M619" s="645"/>
      <c r="N619" s="645"/>
      <c r="O619" s="645"/>
      <c r="P619" s="645"/>
      <c r="Q619" s="645"/>
      <c r="R619" s="645"/>
      <c r="S619" s="645"/>
      <c r="T619" s="645"/>
      <c r="U619" s="645"/>
      <c r="V619" s="645"/>
      <c r="W619" s="645"/>
      <c r="X619" s="645"/>
      <c r="Y619" s="645"/>
      <c r="Z619" s="645"/>
    </row>
    <row r="620" spans="1:26" ht="15.75" customHeight="1" x14ac:dyDescent="0.2">
      <c r="A620" s="645"/>
      <c r="B620" s="645"/>
      <c r="C620" s="645"/>
      <c r="D620" s="645"/>
      <c r="E620" s="645"/>
      <c r="F620" s="645"/>
      <c r="G620" s="645"/>
      <c r="H620" s="645"/>
      <c r="I620" s="645"/>
      <c r="J620" s="645"/>
      <c r="K620" s="645"/>
      <c r="L620" s="645"/>
      <c r="M620" s="645"/>
      <c r="N620" s="645"/>
      <c r="O620" s="645"/>
      <c r="P620" s="645"/>
      <c r="Q620" s="645"/>
      <c r="R620" s="645"/>
      <c r="S620" s="645"/>
      <c r="T620" s="645"/>
      <c r="U620" s="645"/>
      <c r="V620" s="645"/>
      <c r="W620" s="645"/>
      <c r="X620" s="645"/>
      <c r="Y620" s="645"/>
      <c r="Z620" s="645"/>
    </row>
    <row r="621" spans="1:26" ht="15.75" customHeight="1" x14ac:dyDescent="0.2">
      <c r="A621" s="645"/>
      <c r="B621" s="645"/>
      <c r="C621" s="645"/>
      <c r="D621" s="645"/>
      <c r="E621" s="645"/>
      <c r="F621" s="645"/>
      <c r="G621" s="645"/>
      <c r="H621" s="645"/>
      <c r="I621" s="645"/>
      <c r="J621" s="645"/>
      <c r="K621" s="645"/>
      <c r="L621" s="645"/>
      <c r="M621" s="645"/>
      <c r="N621" s="645"/>
      <c r="O621" s="645"/>
      <c r="P621" s="645"/>
      <c r="Q621" s="645"/>
      <c r="R621" s="645"/>
      <c r="S621" s="645"/>
      <c r="T621" s="645"/>
      <c r="U621" s="645"/>
      <c r="V621" s="645"/>
      <c r="W621" s="645"/>
      <c r="X621" s="645"/>
      <c r="Y621" s="645"/>
      <c r="Z621" s="645"/>
    </row>
    <row r="622" spans="1:26" ht="15.75" customHeight="1" x14ac:dyDescent="0.2">
      <c r="A622" s="645"/>
      <c r="B622" s="645"/>
      <c r="C622" s="645"/>
      <c r="D622" s="645"/>
      <c r="E622" s="645"/>
      <c r="F622" s="645"/>
      <c r="G622" s="645"/>
      <c r="H622" s="645"/>
      <c r="I622" s="645"/>
      <c r="J622" s="645"/>
      <c r="K622" s="645"/>
      <c r="L622" s="645"/>
      <c r="M622" s="645"/>
      <c r="N622" s="645"/>
      <c r="O622" s="645"/>
      <c r="P622" s="645"/>
      <c r="Q622" s="645"/>
      <c r="R622" s="645"/>
      <c r="S622" s="645"/>
      <c r="T622" s="645"/>
      <c r="U622" s="645"/>
      <c r="V622" s="645"/>
      <c r="W622" s="645"/>
      <c r="X622" s="645"/>
      <c r="Y622" s="645"/>
      <c r="Z622" s="645"/>
    </row>
    <row r="623" spans="1:26" ht="15.75" customHeight="1" x14ac:dyDescent="0.2">
      <c r="A623" s="645"/>
      <c r="B623" s="645"/>
      <c r="C623" s="645"/>
      <c r="D623" s="645"/>
      <c r="E623" s="645"/>
      <c r="F623" s="645"/>
      <c r="G623" s="645"/>
      <c r="H623" s="645"/>
      <c r="I623" s="645"/>
      <c r="J623" s="645"/>
      <c r="K623" s="645"/>
      <c r="L623" s="645"/>
      <c r="M623" s="645"/>
      <c r="N623" s="645"/>
      <c r="O623" s="645"/>
      <c r="P623" s="645"/>
      <c r="Q623" s="645"/>
      <c r="R623" s="645"/>
      <c r="S623" s="645"/>
      <c r="T623" s="645"/>
      <c r="U623" s="645"/>
      <c r="V623" s="645"/>
      <c r="W623" s="645"/>
      <c r="X623" s="645"/>
      <c r="Y623" s="645"/>
      <c r="Z623" s="645"/>
    </row>
    <row r="624" spans="1:26" ht="15.75" customHeight="1" x14ac:dyDescent="0.2">
      <c r="A624" s="645"/>
      <c r="B624" s="645"/>
      <c r="C624" s="645"/>
      <c r="D624" s="645"/>
      <c r="E624" s="645"/>
      <c r="F624" s="645"/>
      <c r="G624" s="645"/>
      <c r="H624" s="645"/>
      <c r="I624" s="645"/>
      <c r="J624" s="645"/>
      <c r="K624" s="645"/>
      <c r="L624" s="645"/>
      <c r="M624" s="645"/>
      <c r="N624" s="645"/>
      <c r="O624" s="645"/>
      <c r="P624" s="645"/>
      <c r="Q624" s="645"/>
      <c r="R624" s="645"/>
      <c r="S624" s="645"/>
      <c r="T624" s="645"/>
      <c r="U624" s="645"/>
      <c r="V624" s="645"/>
      <c r="W624" s="645"/>
      <c r="X624" s="645"/>
      <c r="Y624" s="645"/>
      <c r="Z624" s="645"/>
    </row>
    <row r="625" spans="1:26" ht="15.75" customHeight="1" x14ac:dyDescent="0.2">
      <c r="A625" s="645"/>
      <c r="B625" s="645"/>
      <c r="C625" s="645"/>
      <c r="D625" s="645"/>
      <c r="E625" s="645"/>
      <c r="F625" s="645"/>
      <c r="G625" s="645"/>
      <c r="H625" s="645"/>
      <c r="I625" s="645"/>
      <c r="J625" s="645"/>
      <c r="K625" s="645"/>
      <c r="L625" s="645"/>
      <c r="M625" s="645"/>
      <c r="N625" s="645"/>
      <c r="O625" s="645"/>
      <c r="P625" s="645"/>
      <c r="Q625" s="645"/>
      <c r="R625" s="645"/>
      <c r="S625" s="645"/>
      <c r="T625" s="645"/>
      <c r="U625" s="645"/>
      <c r="V625" s="645"/>
      <c r="W625" s="645"/>
      <c r="X625" s="645"/>
      <c r="Y625" s="645"/>
      <c r="Z625" s="645"/>
    </row>
    <row r="626" spans="1:26" ht="15.75" customHeight="1" x14ac:dyDescent="0.2">
      <c r="A626" s="645"/>
      <c r="B626" s="645"/>
      <c r="C626" s="645"/>
      <c r="D626" s="645"/>
      <c r="E626" s="645"/>
      <c r="F626" s="645"/>
      <c r="G626" s="645"/>
      <c r="H626" s="645"/>
      <c r="I626" s="645"/>
      <c r="J626" s="645"/>
      <c r="K626" s="645"/>
      <c r="L626" s="645"/>
      <c r="M626" s="645"/>
      <c r="N626" s="645"/>
      <c r="O626" s="645"/>
      <c r="P626" s="645"/>
      <c r="Q626" s="645"/>
      <c r="R626" s="645"/>
      <c r="S626" s="645"/>
      <c r="T626" s="645"/>
      <c r="U626" s="645"/>
      <c r="V626" s="645"/>
      <c r="W626" s="645"/>
      <c r="X626" s="645"/>
      <c r="Y626" s="645"/>
      <c r="Z626" s="645"/>
    </row>
    <row r="627" spans="1:26" ht="15.75" customHeight="1" x14ac:dyDescent="0.2">
      <c r="A627" s="645"/>
      <c r="B627" s="645"/>
      <c r="C627" s="645"/>
      <c r="D627" s="645"/>
      <c r="E627" s="645"/>
      <c r="F627" s="645"/>
      <c r="G627" s="645"/>
      <c r="H627" s="645"/>
      <c r="I627" s="645"/>
      <c r="J627" s="645"/>
      <c r="K627" s="645"/>
      <c r="L627" s="645"/>
      <c r="M627" s="645"/>
      <c r="N627" s="645"/>
      <c r="O627" s="645"/>
      <c r="P627" s="645"/>
      <c r="Q627" s="645"/>
      <c r="R627" s="645"/>
      <c r="S627" s="645"/>
      <c r="T627" s="645"/>
      <c r="U627" s="645"/>
      <c r="V627" s="645"/>
      <c r="W627" s="645"/>
      <c r="X627" s="645"/>
      <c r="Y627" s="645"/>
      <c r="Z627" s="645"/>
    </row>
    <row r="628" spans="1:26" ht="15.75" customHeight="1" x14ac:dyDescent="0.2">
      <c r="A628" s="645"/>
      <c r="B628" s="645"/>
      <c r="C628" s="645"/>
      <c r="D628" s="645"/>
      <c r="E628" s="645"/>
      <c r="F628" s="645"/>
      <c r="G628" s="645"/>
      <c r="H628" s="645"/>
      <c r="I628" s="645"/>
      <c r="J628" s="645"/>
      <c r="K628" s="645"/>
      <c r="L628" s="645"/>
      <c r="M628" s="645"/>
      <c r="N628" s="645"/>
      <c r="O628" s="645"/>
      <c r="P628" s="645"/>
      <c r="Q628" s="645"/>
      <c r="R628" s="645"/>
      <c r="S628" s="645"/>
      <c r="T628" s="645"/>
      <c r="U628" s="645"/>
      <c r="V628" s="645"/>
      <c r="W628" s="645"/>
      <c r="X628" s="645"/>
      <c r="Y628" s="645"/>
      <c r="Z628" s="645"/>
    </row>
    <row r="629" spans="1:26" ht="15.75" customHeight="1" x14ac:dyDescent="0.2">
      <c r="A629" s="645"/>
      <c r="B629" s="645"/>
      <c r="C629" s="645"/>
      <c r="D629" s="645"/>
      <c r="E629" s="645"/>
      <c r="F629" s="645"/>
      <c r="G629" s="645"/>
      <c r="H629" s="645"/>
      <c r="I629" s="645"/>
      <c r="J629" s="645"/>
      <c r="K629" s="645"/>
      <c r="L629" s="645"/>
      <c r="M629" s="645"/>
      <c r="N629" s="645"/>
      <c r="O629" s="645"/>
      <c r="P629" s="645"/>
      <c r="Q629" s="645"/>
      <c r="R629" s="645"/>
      <c r="S629" s="645"/>
      <c r="T629" s="645"/>
      <c r="U629" s="645"/>
      <c r="V629" s="645"/>
      <c r="W629" s="645"/>
      <c r="X629" s="645"/>
      <c r="Y629" s="645"/>
      <c r="Z629" s="645"/>
    </row>
    <row r="630" spans="1:26" ht="15.75" customHeight="1" x14ac:dyDescent="0.2">
      <c r="A630" s="645"/>
      <c r="B630" s="645"/>
      <c r="C630" s="645"/>
      <c r="D630" s="645"/>
      <c r="E630" s="645"/>
      <c r="F630" s="645"/>
      <c r="G630" s="645"/>
      <c r="H630" s="645"/>
      <c r="I630" s="645"/>
      <c r="J630" s="645"/>
      <c r="K630" s="645"/>
      <c r="L630" s="645"/>
      <c r="M630" s="645"/>
      <c r="N630" s="645"/>
      <c r="O630" s="645"/>
      <c r="P630" s="645"/>
      <c r="Q630" s="645"/>
      <c r="R630" s="645"/>
      <c r="S630" s="645"/>
      <c r="T630" s="645"/>
      <c r="U630" s="645"/>
      <c r="V630" s="645"/>
      <c r="W630" s="645"/>
      <c r="X630" s="645"/>
      <c r="Y630" s="645"/>
      <c r="Z630" s="645"/>
    </row>
    <row r="631" spans="1:26" ht="15.75" customHeight="1" x14ac:dyDescent="0.2">
      <c r="A631" s="645"/>
      <c r="B631" s="645"/>
      <c r="C631" s="645"/>
      <c r="D631" s="645"/>
      <c r="E631" s="645"/>
      <c r="F631" s="645"/>
      <c r="G631" s="645"/>
      <c r="H631" s="645"/>
      <c r="I631" s="645"/>
      <c r="J631" s="645"/>
      <c r="K631" s="645"/>
      <c r="L631" s="645"/>
      <c r="M631" s="645"/>
      <c r="N631" s="645"/>
      <c r="O631" s="645"/>
      <c r="P631" s="645"/>
      <c r="Q631" s="645"/>
      <c r="R631" s="645"/>
      <c r="S631" s="645"/>
      <c r="T631" s="645"/>
      <c r="U631" s="645"/>
      <c r="V631" s="645"/>
      <c r="W631" s="645"/>
      <c r="X631" s="645"/>
      <c r="Y631" s="645"/>
      <c r="Z631" s="645"/>
    </row>
    <row r="632" spans="1:26" ht="15.75" customHeight="1" x14ac:dyDescent="0.2">
      <c r="A632" s="645"/>
      <c r="B632" s="645"/>
      <c r="C632" s="645"/>
      <c r="D632" s="645"/>
      <c r="E632" s="645"/>
      <c r="F632" s="645"/>
      <c r="G632" s="645"/>
      <c r="H632" s="645"/>
      <c r="I632" s="645"/>
      <c r="J632" s="645"/>
      <c r="K632" s="645"/>
      <c r="L632" s="645"/>
      <c r="M632" s="645"/>
      <c r="N632" s="645"/>
      <c r="O632" s="645"/>
      <c r="P632" s="645"/>
      <c r="Q632" s="645"/>
      <c r="R632" s="645"/>
      <c r="S632" s="645"/>
      <c r="T632" s="645"/>
      <c r="U632" s="645"/>
      <c r="V632" s="645"/>
      <c r="W632" s="645"/>
      <c r="X632" s="645"/>
      <c r="Y632" s="645"/>
      <c r="Z632" s="645"/>
    </row>
    <row r="633" spans="1:26" ht="15.75" customHeight="1" x14ac:dyDescent="0.2">
      <c r="A633" s="645"/>
      <c r="B633" s="645"/>
      <c r="C633" s="645"/>
      <c r="D633" s="645"/>
      <c r="E633" s="645"/>
      <c r="F633" s="645"/>
      <c r="G633" s="645"/>
      <c r="H633" s="645"/>
      <c r="I633" s="645"/>
      <c r="J633" s="645"/>
      <c r="K633" s="645"/>
      <c r="L633" s="645"/>
      <c r="M633" s="645"/>
      <c r="N633" s="645"/>
      <c r="O633" s="645"/>
      <c r="P633" s="645"/>
      <c r="Q633" s="645"/>
      <c r="R633" s="645"/>
      <c r="S633" s="645"/>
      <c r="T633" s="645"/>
      <c r="U633" s="645"/>
      <c r="V633" s="645"/>
      <c r="W633" s="645"/>
      <c r="X633" s="645"/>
      <c r="Y633" s="645"/>
      <c r="Z633" s="645"/>
    </row>
    <row r="634" spans="1:26" ht="15.75" customHeight="1" x14ac:dyDescent="0.2">
      <c r="A634" s="645"/>
      <c r="B634" s="645"/>
      <c r="C634" s="645"/>
      <c r="D634" s="645"/>
      <c r="E634" s="645"/>
      <c r="F634" s="645"/>
      <c r="G634" s="645"/>
      <c r="H634" s="645"/>
      <c r="I634" s="645"/>
      <c r="J634" s="645"/>
      <c r="K634" s="645"/>
      <c r="L634" s="645"/>
      <c r="M634" s="645"/>
      <c r="N634" s="645"/>
      <c r="O634" s="645"/>
      <c r="P634" s="645"/>
      <c r="Q634" s="645"/>
      <c r="R634" s="645"/>
      <c r="S634" s="645"/>
      <c r="T634" s="645"/>
      <c r="U634" s="645"/>
      <c r="V634" s="645"/>
      <c r="W634" s="645"/>
      <c r="X634" s="645"/>
      <c r="Y634" s="645"/>
      <c r="Z634" s="645"/>
    </row>
    <row r="635" spans="1:26" ht="15.75" customHeight="1" x14ac:dyDescent="0.2">
      <c r="A635" s="645"/>
      <c r="B635" s="645"/>
      <c r="C635" s="645"/>
      <c r="D635" s="645"/>
      <c r="E635" s="645"/>
      <c r="F635" s="645"/>
      <c r="G635" s="645"/>
      <c r="H635" s="645"/>
      <c r="I635" s="645"/>
      <c r="J635" s="645"/>
      <c r="K635" s="645"/>
      <c r="L635" s="645"/>
      <c r="M635" s="645"/>
      <c r="N635" s="645"/>
      <c r="O635" s="645"/>
      <c r="P635" s="645"/>
      <c r="Q635" s="645"/>
      <c r="R635" s="645"/>
      <c r="S635" s="645"/>
      <c r="T635" s="645"/>
      <c r="U635" s="645"/>
      <c r="V635" s="645"/>
      <c r="W635" s="645"/>
      <c r="X635" s="645"/>
      <c r="Y635" s="645"/>
      <c r="Z635" s="645"/>
    </row>
    <row r="636" spans="1:26" ht="15.75" customHeight="1" x14ac:dyDescent="0.2">
      <c r="A636" s="645"/>
      <c r="B636" s="645"/>
      <c r="C636" s="645"/>
      <c r="D636" s="645"/>
      <c r="E636" s="645"/>
      <c r="F636" s="645"/>
      <c r="G636" s="645"/>
      <c r="H636" s="645"/>
      <c r="I636" s="645"/>
      <c r="J636" s="645"/>
      <c r="K636" s="645"/>
      <c r="L636" s="645"/>
      <c r="M636" s="645"/>
      <c r="N636" s="645"/>
      <c r="O636" s="645"/>
      <c r="P636" s="645"/>
      <c r="Q636" s="645"/>
      <c r="R636" s="645"/>
      <c r="S636" s="645"/>
      <c r="T636" s="645"/>
      <c r="U636" s="645"/>
      <c r="V636" s="645"/>
      <c r="W636" s="645"/>
      <c r="X636" s="645"/>
      <c r="Y636" s="645"/>
      <c r="Z636" s="645"/>
    </row>
    <row r="637" spans="1:26" ht="15.75" customHeight="1" x14ac:dyDescent="0.2">
      <c r="A637" s="645"/>
      <c r="B637" s="645"/>
      <c r="C637" s="645"/>
      <c r="D637" s="645"/>
      <c r="E637" s="645"/>
      <c r="F637" s="645"/>
      <c r="G637" s="645"/>
      <c r="H637" s="645"/>
      <c r="I637" s="645"/>
      <c r="J637" s="645"/>
      <c r="K637" s="645"/>
      <c r="L637" s="645"/>
      <c r="M637" s="645"/>
      <c r="N637" s="645"/>
      <c r="O637" s="645"/>
      <c r="P637" s="645"/>
      <c r="Q637" s="645"/>
      <c r="R637" s="645"/>
      <c r="S637" s="645"/>
      <c r="T637" s="645"/>
      <c r="U637" s="645"/>
      <c r="V637" s="645"/>
      <c r="W637" s="645"/>
      <c r="X637" s="645"/>
      <c r="Y637" s="645"/>
      <c r="Z637" s="645"/>
    </row>
    <row r="638" spans="1:26" ht="15.75" customHeight="1" x14ac:dyDescent="0.2">
      <c r="A638" s="645"/>
      <c r="B638" s="645"/>
      <c r="C638" s="645"/>
      <c r="D638" s="645"/>
      <c r="E638" s="645"/>
      <c r="F638" s="645"/>
      <c r="G638" s="645"/>
      <c r="H638" s="645"/>
      <c r="I638" s="645"/>
      <c r="J638" s="645"/>
      <c r="K638" s="645"/>
      <c r="L638" s="645"/>
      <c r="M638" s="645"/>
      <c r="N638" s="645"/>
      <c r="O638" s="645"/>
      <c r="P638" s="645"/>
      <c r="Q638" s="645"/>
      <c r="R638" s="645"/>
      <c r="S638" s="645"/>
      <c r="T638" s="645"/>
      <c r="U638" s="645"/>
      <c r="V638" s="645"/>
      <c r="W638" s="645"/>
      <c r="X638" s="645"/>
      <c r="Y638" s="645"/>
      <c r="Z638" s="645"/>
    </row>
    <row r="639" spans="1:26" ht="15.75" customHeight="1" x14ac:dyDescent="0.2">
      <c r="A639" s="645"/>
      <c r="B639" s="645"/>
      <c r="C639" s="645"/>
      <c r="D639" s="645"/>
      <c r="E639" s="645"/>
      <c r="F639" s="645"/>
      <c r="G639" s="645"/>
      <c r="H639" s="645"/>
      <c r="I639" s="645"/>
      <c r="J639" s="645"/>
      <c r="K639" s="645"/>
      <c r="L639" s="645"/>
      <c r="M639" s="645"/>
      <c r="N639" s="645"/>
      <c r="O639" s="645"/>
      <c r="P639" s="645"/>
      <c r="Q639" s="645"/>
      <c r="R639" s="645"/>
      <c r="S639" s="645"/>
      <c r="T639" s="645"/>
      <c r="U639" s="645"/>
      <c r="V639" s="645"/>
      <c r="W639" s="645"/>
      <c r="X639" s="645"/>
      <c r="Y639" s="645"/>
      <c r="Z639" s="645"/>
    </row>
    <row r="640" spans="1:26" ht="15.75" customHeight="1" x14ac:dyDescent="0.2">
      <c r="A640" s="645"/>
      <c r="B640" s="645"/>
      <c r="C640" s="645"/>
      <c r="D640" s="645"/>
      <c r="E640" s="645"/>
      <c r="F640" s="645"/>
      <c r="G640" s="645"/>
      <c r="H640" s="645"/>
      <c r="I640" s="645"/>
      <c r="J640" s="645"/>
      <c r="K640" s="645"/>
      <c r="L640" s="645"/>
      <c r="M640" s="645"/>
      <c r="N640" s="645"/>
      <c r="O640" s="645"/>
      <c r="P640" s="645"/>
      <c r="Q640" s="645"/>
      <c r="R640" s="645"/>
      <c r="S640" s="645"/>
      <c r="T640" s="645"/>
      <c r="U640" s="645"/>
      <c r="V640" s="645"/>
      <c r="W640" s="645"/>
      <c r="X640" s="645"/>
      <c r="Y640" s="645"/>
      <c r="Z640" s="645"/>
    </row>
    <row r="641" spans="1:26" ht="15.75" customHeight="1" x14ac:dyDescent="0.2">
      <c r="A641" s="645"/>
      <c r="B641" s="645"/>
      <c r="C641" s="645"/>
      <c r="D641" s="645"/>
      <c r="E641" s="645"/>
      <c r="F641" s="645"/>
      <c r="G641" s="645"/>
      <c r="H641" s="645"/>
      <c r="I641" s="645"/>
      <c r="J641" s="645"/>
      <c r="K641" s="645"/>
      <c r="L641" s="645"/>
      <c r="M641" s="645"/>
      <c r="N641" s="645"/>
      <c r="O641" s="645"/>
      <c r="P641" s="645"/>
      <c r="Q641" s="645"/>
      <c r="R641" s="645"/>
      <c r="S641" s="645"/>
      <c r="T641" s="645"/>
      <c r="U641" s="645"/>
      <c r="V641" s="645"/>
      <c r="W641" s="645"/>
      <c r="X641" s="645"/>
      <c r="Y641" s="645"/>
      <c r="Z641" s="645"/>
    </row>
    <row r="642" spans="1:26" ht="15.75" customHeight="1" x14ac:dyDescent="0.2">
      <c r="A642" s="645"/>
      <c r="B642" s="645"/>
      <c r="C642" s="645"/>
      <c r="D642" s="645"/>
      <c r="E642" s="645"/>
      <c r="F642" s="645"/>
      <c r="G642" s="645"/>
      <c r="H642" s="645"/>
      <c r="I642" s="645"/>
      <c r="J642" s="645"/>
      <c r="K642" s="645"/>
      <c r="L642" s="645"/>
      <c r="M642" s="645"/>
      <c r="N642" s="645"/>
      <c r="O642" s="645"/>
      <c r="P642" s="645"/>
      <c r="Q642" s="645"/>
      <c r="R642" s="645"/>
      <c r="S642" s="645"/>
      <c r="T642" s="645"/>
      <c r="U642" s="645"/>
      <c r="V642" s="645"/>
      <c r="W642" s="645"/>
      <c r="X642" s="645"/>
      <c r="Y642" s="645"/>
      <c r="Z642" s="645"/>
    </row>
    <row r="643" spans="1:26" ht="15.75" customHeight="1" x14ac:dyDescent="0.2">
      <c r="A643" s="645"/>
      <c r="B643" s="645"/>
      <c r="C643" s="645"/>
      <c r="D643" s="645"/>
      <c r="E643" s="645"/>
      <c r="F643" s="645"/>
      <c r="G643" s="645"/>
      <c r="H643" s="645"/>
      <c r="I643" s="645"/>
      <c r="J643" s="645"/>
      <c r="K643" s="645"/>
      <c r="L643" s="645"/>
      <c r="M643" s="645"/>
      <c r="N643" s="645"/>
      <c r="O643" s="645"/>
      <c r="P643" s="645"/>
      <c r="Q643" s="645"/>
      <c r="R643" s="645"/>
      <c r="S643" s="645"/>
      <c r="T643" s="645"/>
      <c r="U643" s="645"/>
      <c r="V643" s="645"/>
      <c r="W643" s="645"/>
      <c r="X643" s="645"/>
      <c r="Y643" s="645"/>
      <c r="Z643" s="645"/>
    </row>
    <row r="644" spans="1:26" ht="15.75" customHeight="1" x14ac:dyDescent="0.2">
      <c r="A644" s="645"/>
      <c r="B644" s="645"/>
      <c r="C644" s="645"/>
      <c r="D644" s="645"/>
      <c r="E644" s="645"/>
      <c r="F644" s="645"/>
      <c r="G644" s="645"/>
      <c r="H644" s="645"/>
      <c r="I644" s="645"/>
      <c r="J644" s="645"/>
      <c r="K644" s="645"/>
      <c r="L644" s="645"/>
      <c r="M644" s="645"/>
      <c r="N644" s="645"/>
      <c r="O644" s="645"/>
      <c r="P644" s="645"/>
      <c r="Q644" s="645"/>
      <c r="R644" s="645"/>
      <c r="S644" s="645"/>
      <c r="T644" s="645"/>
      <c r="U644" s="645"/>
      <c r="V644" s="645"/>
      <c r="W644" s="645"/>
      <c r="X644" s="645"/>
      <c r="Y644" s="645"/>
      <c r="Z644" s="645"/>
    </row>
    <row r="645" spans="1:26" ht="15.75" customHeight="1" x14ac:dyDescent="0.2">
      <c r="A645" s="645"/>
      <c r="B645" s="645"/>
      <c r="C645" s="645"/>
      <c r="D645" s="645"/>
      <c r="E645" s="645"/>
      <c r="F645" s="645"/>
      <c r="G645" s="645"/>
      <c r="H645" s="645"/>
      <c r="I645" s="645"/>
      <c r="J645" s="645"/>
      <c r="K645" s="645"/>
      <c r="L645" s="645"/>
      <c r="M645" s="645"/>
      <c r="N645" s="645"/>
      <c r="O645" s="645"/>
      <c r="P645" s="645"/>
      <c r="Q645" s="645"/>
      <c r="R645" s="645"/>
      <c r="S645" s="645"/>
      <c r="T645" s="645"/>
      <c r="U645" s="645"/>
      <c r="V645" s="645"/>
      <c r="W645" s="645"/>
      <c r="X645" s="645"/>
      <c r="Y645" s="645"/>
      <c r="Z645" s="645"/>
    </row>
    <row r="646" spans="1:26" ht="15.75" customHeight="1" x14ac:dyDescent="0.2">
      <c r="A646" s="645"/>
      <c r="B646" s="645"/>
      <c r="C646" s="645"/>
      <c r="D646" s="645"/>
      <c r="E646" s="645"/>
      <c r="F646" s="645"/>
      <c r="G646" s="645"/>
      <c r="H646" s="645"/>
      <c r="I646" s="645"/>
      <c r="J646" s="645"/>
      <c r="K646" s="645"/>
      <c r="L646" s="645"/>
      <c r="M646" s="645"/>
      <c r="N646" s="645"/>
      <c r="O646" s="645"/>
      <c r="P646" s="645"/>
      <c r="Q646" s="645"/>
      <c r="R646" s="645"/>
      <c r="S646" s="645"/>
      <c r="T646" s="645"/>
      <c r="U646" s="645"/>
      <c r="V646" s="645"/>
      <c r="W646" s="645"/>
      <c r="X646" s="645"/>
      <c r="Y646" s="645"/>
      <c r="Z646" s="645"/>
    </row>
    <row r="647" spans="1:26" ht="15.75" customHeight="1" x14ac:dyDescent="0.2">
      <c r="A647" s="645"/>
      <c r="B647" s="645"/>
      <c r="C647" s="645"/>
      <c r="D647" s="645"/>
      <c r="E647" s="645"/>
      <c r="F647" s="645"/>
      <c r="G647" s="645"/>
      <c r="H647" s="645"/>
      <c r="I647" s="645"/>
      <c r="J647" s="645"/>
      <c r="K647" s="645"/>
      <c r="L647" s="645"/>
      <c r="M647" s="645"/>
      <c r="N647" s="645"/>
      <c r="O647" s="645"/>
      <c r="P647" s="645"/>
      <c r="Q647" s="645"/>
      <c r="R647" s="645"/>
      <c r="S647" s="645"/>
      <c r="T647" s="645"/>
      <c r="U647" s="645"/>
      <c r="V647" s="645"/>
      <c r="W647" s="645"/>
      <c r="X647" s="645"/>
      <c r="Y647" s="645"/>
      <c r="Z647" s="645"/>
    </row>
    <row r="648" spans="1:26" ht="15.75" customHeight="1" x14ac:dyDescent="0.2">
      <c r="A648" s="645"/>
      <c r="B648" s="645"/>
      <c r="C648" s="645"/>
      <c r="D648" s="645"/>
      <c r="E648" s="645"/>
      <c r="F648" s="645"/>
      <c r="G648" s="645"/>
      <c r="H648" s="645"/>
      <c r="I648" s="645"/>
      <c r="J648" s="645"/>
      <c r="K648" s="645"/>
      <c r="L648" s="645"/>
      <c r="M648" s="645"/>
      <c r="N648" s="645"/>
      <c r="O648" s="645"/>
      <c r="P648" s="645"/>
      <c r="Q648" s="645"/>
      <c r="R648" s="645"/>
      <c r="S648" s="645"/>
      <c r="T648" s="645"/>
      <c r="U648" s="645"/>
      <c r="V648" s="645"/>
      <c r="W648" s="645"/>
      <c r="X648" s="645"/>
      <c r="Y648" s="645"/>
      <c r="Z648" s="645"/>
    </row>
    <row r="649" spans="1:26" ht="15.75" customHeight="1" x14ac:dyDescent="0.2">
      <c r="A649" s="645"/>
      <c r="B649" s="645"/>
      <c r="C649" s="645"/>
      <c r="D649" s="645"/>
      <c r="E649" s="645"/>
      <c r="F649" s="645"/>
      <c r="G649" s="645"/>
      <c r="H649" s="645"/>
      <c r="I649" s="645"/>
      <c r="J649" s="645"/>
      <c r="K649" s="645"/>
      <c r="L649" s="645"/>
      <c r="M649" s="645"/>
      <c r="N649" s="645"/>
      <c r="O649" s="645"/>
      <c r="P649" s="645"/>
      <c r="Q649" s="645"/>
      <c r="R649" s="645"/>
      <c r="S649" s="645"/>
      <c r="T649" s="645"/>
      <c r="U649" s="645"/>
      <c r="V649" s="645"/>
      <c r="W649" s="645"/>
      <c r="X649" s="645"/>
      <c r="Y649" s="645"/>
      <c r="Z649" s="645"/>
    </row>
    <row r="650" spans="1:26" ht="15.75" customHeight="1" x14ac:dyDescent="0.2">
      <c r="A650" s="645"/>
      <c r="B650" s="645"/>
      <c r="C650" s="645"/>
      <c r="D650" s="645"/>
      <c r="E650" s="645"/>
      <c r="F650" s="645"/>
      <c r="G650" s="645"/>
      <c r="H650" s="645"/>
      <c r="I650" s="645"/>
      <c r="J650" s="645"/>
      <c r="K650" s="645"/>
      <c r="L650" s="645"/>
      <c r="M650" s="645"/>
      <c r="N650" s="645"/>
      <c r="O650" s="645"/>
      <c r="P650" s="645"/>
      <c r="Q650" s="645"/>
      <c r="R650" s="645"/>
      <c r="S650" s="645"/>
      <c r="T650" s="645"/>
      <c r="U650" s="645"/>
      <c r="V650" s="645"/>
      <c r="W650" s="645"/>
      <c r="X650" s="645"/>
      <c r="Y650" s="645"/>
      <c r="Z650" s="645"/>
    </row>
    <row r="651" spans="1:26" ht="15.75" customHeight="1" x14ac:dyDescent="0.2">
      <c r="A651" s="645"/>
      <c r="B651" s="645"/>
      <c r="C651" s="645"/>
      <c r="D651" s="645"/>
      <c r="E651" s="645"/>
      <c r="F651" s="645"/>
      <c r="G651" s="645"/>
      <c r="H651" s="645"/>
      <c r="I651" s="645"/>
      <c r="J651" s="645"/>
      <c r="K651" s="645"/>
      <c r="L651" s="645"/>
      <c r="M651" s="645"/>
      <c r="N651" s="645"/>
      <c r="O651" s="645"/>
      <c r="P651" s="645"/>
      <c r="Q651" s="645"/>
      <c r="R651" s="645"/>
      <c r="S651" s="645"/>
      <c r="T651" s="645"/>
      <c r="U651" s="645"/>
      <c r="V651" s="645"/>
      <c r="W651" s="645"/>
      <c r="X651" s="645"/>
      <c r="Y651" s="645"/>
      <c r="Z651" s="645"/>
    </row>
    <row r="652" spans="1:26" ht="15.75" customHeight="1" x14ac:dyDescent="0.2">
      <c r="A652" s="645"/>
      <c r="B652" s="645"/>
      <c r="C652" s="645"/>
      <c r="D652" s="645"/>
      <c r="E652" s="645"/>
      <c r="F652" s="645"/>
      <c r="G652" s="645"/>
      <c r="H652" s="645"/>
      <c r="I652" s="645"/>
      <c r="J652" s="645"/>
      <c r="K652" s="645"/>
      <c r="L652" s="645"/>
      <c r="M652" s="645"/>
      <c r="N652" s="645"/>
      <c r="O652" s="645"/>
      <c r="P652" s="645"/>
      <c r="Q652" s="645"/>
      <c r="R652" s="645"/>
      <c r="S652" s="645"/>
      <c r="T652" s="645"/>
      <c r="U652" s="645"/>
      <c r="V652" s="645"/>
      <c r="W652" s="645"/>
      <c r="X652" s="645"/>
      <c r="Y652" s="645"/>
      <c r="Z652" s="645"/>
    </row>
    <row r="653" spans="1:26" ht="15.75" customHeight="1" x14ac:dyDescent="0.2">
      <c r="A653" s="645"/>
      <c r="B653" s="645"/>
      <c r="C653" s="645"/>
      <c r="D653" s="645"/>
      <c r="E653" s="645"/>
      <c r="F653" s="645"/>
      <c r="G653" s="645"/>
      <c r="H653" s="645"/>
      <c r="I653" s="645"/>
      <c r="J653" s="645"/>
      <c r="K653" s="645"/>
      <c r="L653" s="645"/>
      <c r="M653" s="645"/>
      <c r="N653" s="645"/>
      <c r="O653" s="645"/>
      <c r="P653" s="645"/>
      <c r="Q653" s="645"/>
      <c r="R653" s="645"/>
      <c r="S653" s="645"/>
      <c r="T653" s="645"/>
      <c r="U653" s="645"/>
      <c r="V653" s="645"/>
      <c r="W653" s="645"/>
      <c r="X653" s="645"/>
      <c r="Y653" s="645"/>
      <c r="Z653" s="645"/>
    </row>
    <row r="654" spans="1:26" ht="15.75" customHeight="1" x14ac:dyDescent="0.2">
      <c r="A654" s="645"/>
      <c r="B654" s="645"/>
      <c r="C654" s="645"/>
      <c r="D654" s="645"/>
      <c r="E654" s="645"/>
      <c r="F654" s="645"/>
      <c r="G654" s="645"/>
      <c r="H654" s="645"/>
      <c r="I654" s="645"/>
      <c r="J654" s="645"/>
      <c r="K654" s="645"/>
      <c r="L654" s="645"/>
      <c r="M654" s="645"/>
      <c r="N654" s="645"/>
      <c r="O654" s="645"/>
      <c r="P654" s="645"/>
      <c r="Q654" s="645"/>
      <c r="R654" s="645"/>
      <c r="S654" s="645"/>
      <c r="T654" s="645"/>
      <c r="U654" s="645"/>
      <c r="V654" s="645"/>
      <c r="W654" s="645"/>
      <c r="X654" s="645"/>
      <c r="Y654" s="645"/>
      <c r="Z654" s="645"/>
    </row>
    <row r="655" spans="1:26" ht="15.75" customHeight="1" x14ac:dyDescent="0.2">
      <c r="A655" s="645"/>
      <c r="B655" s="645"/>
      <c r="C655" s="645"/>
      <c r="D655" s="645"/>
      <c r="E655" s="645"/>
      <c r="F655" s="645"/>
      <c r="G655" s="645"/>
      <c r="H655" s="645"/>
      <c r="I655" s="645"/>
      <c r="J655" s="645"/>
      <c r="K655" s="645"/>
      <c r="L655" s="645"/>
      <c r="M655" s="645"/>
      <c r="N655" s="645"/>
      <c r="O655" s="645"/>
      <c r="P655" s="645"/>
      <c r="Q655" s="645"/>
      <c r="R655" s="645"/>
      <c r="S655" s="645"/>
      <c r="T655" s="645"/>
      <c r="U655" s="645"/>
      <c r="V655" s="645"/>
      <c r="W655" s="645"/>
      <c r="X655" s="645"/>
      <c r="Y655" s="645"/>
      <c r="Z655" s="645"/>
    </row>
    <row r="656" spans="1:26" ht="15.75" customHeight="1" x14ac:dyDescent="0.2">
      <c r="A656" s="645"/>
      <c r="B656" s="645"/>
      <c r="C656" s="645"/>
      <c r="D656" s="645"/>
      <c r="E656" s="645"/>
      <c r="F656" s="645"/>
      <c r="G656" s="645"/>
      <c r="H656" s="645"/>
      <c r="I656" s="645"/>
      <c r="J656" s="645"/>
      <c r="K656" s="645"/>
      <c r="L656" s="645"/>
      <c r="M656" s="645"/>
      <c r="N656" s="645"/>
      <c r="O656" s="645"/>
      <c r="P656" s="645"/>
      <c r="Q656" s="645"/>
      <c r="R656" s="645"/>
      <c r="S656" s="645"/>
      <c r="T656" s="645"/>
      <c r="U656" s="645"/>
      <c r="V656" s="645"/>
      <c r="W656" s="645"/>
      <c r="X656" s="645"/>
      <c r="Y656" s="645"/>
      <c r="Z656" s="645"/>
    </row>
    <row r="657" spans="1:26" ht="15.75" customHeight="1" x14ac:dyDescent="0.2">
      <c r="A657" s="645"/>
      <c r="B657" s="645"/>
      <c r="C657" s="645"/>
      <c r="D657" s="645"/>
      <c r="E657" s="645"/>
      <c r="F657" s="645"/>
      <c r="G657" s="645"/>
      <c r="H657" s="645"/>
      <c r="I657" s="645"/>
      <c r="J657" s="645"/>
      <c r="K657" s="645"/>
      <c r="L657" s="645"/>
      <c r="M657" s="645"/>
      <c r="N657" s="645"/>
      <c r="O657" s="645"/>
      <c r="P657" s="645"/>
      <c r="Q657" s="645"/>
      <c r="R657" s="645"/>
      <c r="S657" s="645"/>
      <c r="T657" s="645"/>
      <c r="U657" s="645"/>
      <c r="V657" s="645"/>
      <c r="W657" s="645"/>
      <c r="X657" s="645"/>
      <c r="Y657" s="645"/>
      <c r="Z657" s="645"/>
    </row>
    <row r="658" spans="1:26" ht="15.75" customHeight="1" x14ac:dyDescent="0.2">
      <c r="A658" s="645"/>
      <c r="B658" s="645"/>
      <c r="C658" s="645"/>
      <c r="D658" s="645"/>
      <c r="E658" s="645"/>
      <c r="F658" s="645"/>
      <c r="G658" s="645"/>
      <c r="H658" s="645"/>
      <c r="I658" s="645"/>
      <c r="J658" s="645"/>
      <c r="K658" s="645"/>
      <c r="L658" s="645"/>
      <c r="M658" s="645"/>
      <c r="N658" s="645"/>
      <c r="O658" s="645"/>
      <c r="P658" s="645"/>
      <c r="Q658" s="645"/>
      <c r="R658" s="645"/>
      <c r="S658" s="645"/>
      <c r="T658" s="645"/>
      <c r="U658" s="645"/>
      <c r="V658" s="645"/>
      <c r="W658" s="645"/>
      <c r="X658" s="645"/>
      <c r="Y658" s="645"/>
      <c r="Z658" s="645"/>
    </row>
    <row r="659" spans="1:26" ht="15.75" customHeight="1" x14ac:dyDescent="0.2">
      <c r="A659" s="645"/>
      <c r="B659" s="645"/>
      <c r="C659" s="645"/>
      <c r="D659" s="645"/>
      <c r="E659" s="645"/>
      <c r="F659" s="645"/>
      <c r="G659" s="645"/>
      <c r="H659" s="645"/>
      <c r="I659" s="645"/>
      <c r="J659" s="645"/>
      <c r="K659" s="645"/>
      <c r="L659" s="645"/>
      <c r="M659" s="645"/>
      <c r="N659" s="645"/>
      <c r="O659" s="645"/>
      <c r="P659" s="645"/>
      <c r="Q659" s="645"/>
      <c r="R659" s="645"/>
      <c r="S659" s="645"/>
      <c r="T659" s="645"/>
      <c r="U659" s="645"/>
      <c r="V659" s="645"/>
      <c r="W659" s="645"/>
      <c r="X659" s="645"/>
      <c r="Y659" s="645"/>
      <c r="Z659" s="645"/>
    </row>
    <row r="660" spans="1:26" ht="15.75" customHeight="1" x14ac:dyDescent="0.2">
      <c r="A660" s="645"/>
      <c r="B660" s="645"/>
      <c r="C660" s="645"/>
      <c r="D660" s="645"/>
      <c r="E660" s="645"/>
      <c r="F660" s="645"/>
      <c r="G660" s="645"/>
      <c r="H660" s="645"/>
      <c r="I660" s="645"/>
      <c r="J660" s="645"/>
      <c r="K660" s="645"/>
      <c r="L660" s="645"/>
      <c r="M660" s="645"/>
      <c r="N660" s="645"/>
      <c r="O660" s="645"/>
      <c r="P660" s="645"/>
      <c r="Q660" s="645"/>
      <c r="R660" s="645"/>
      <c r="S660" s="645"/>
      <c r="T660" s="645"/>
      <c r="U660" s="645"/>
      <c r="V660" s="645"/>
      <c r="W660" s="645"/>
      <c r="X660" s="645"/>
      <c r="Y660" s="645"/>
      <c r="Z660" s="645"/>
    </row>
    <row r="661" spans="1:26" ht="15.75" customHeight="1" x14ac:dyDescent="0.2">
      <c r="A661" s="645"/>
      <c r="B661" s="645"/>
      <c r="C661" s="645"/>
      <c r="D661" s="645"/>
      <c r="E661" s="645"/>
      <c r="F661" s="645"/>
      <c r="G661" s="645"/>
      <c r="H661" s="645"/>
      <c r="I661" s="645"/>
      <c r="J661" s="645"/>
      <c r="K661" s="645"/>
      <c r="L661" s="645"/>
      <c r="M661" s="645"/>
      <c r="N661" s="645"/>
      <c r="O661" s="645"/>
      <c r="P661" s="645"/>
      <c r="Q661" s="645"/>
      <c r="R661" s="645"/>
      <c r="S661" s="645"/>
      <c r="T661" s="645"/>
      <c r="U661" s="645"/>
      <c r="V661" s="645"/>
      <c r="W661" s="645"/>
      <c r="X661" s="645"/>
      <c r="Y661" s="645"/>
      <c r="Z661" s="645"/>
    </row>
    <row r="662" spans="1:26" ht="15.75" customHeight="1" x14ac:dyDescent="0.2">
      <c r="A662" s="645"/>
      <c r="B662" s="645"/>
      <c r="C662" s="645"/>
      <c r="D662" s="645"/>
      <c r="E662" s="645"/>
      <c r="F662" s="645"/>
      <c r="G662" s="645"/>
      <c r="H662" s="645"/>
      <c r="I662" s="645"/>
      <c r="J662" s="645"/>
      <c r="K662" s="645"/>
      <c r="L662" s="645"/>
      <c r="M662" s="645"/>
      <c r="N662" s="645"/>
      <c r="O662" s="645"/>
      <c r="P662" s="645"/>
      <c r="Q662" s="645"/>
      <c r="R662" s="645"/>
      <c r="S662" s="645"/>
      <c r="T662" s="645"/>
      <c r="U662" s="645"/>
      <c r="V662" s="645"/>
      <c r="W662" s="645"/>
      <c r="X662" s="645"/>
      <c r="Y662" s="645"/>
      <c r="Z662" s="645"/>
    </row>
    <row r="663" spans="1:26" ht="15.75" customHeight="1" x14ac:dyDescent="0.2">
      <c r="A663" s="645"/>
      <c r="B663" s="645"/>
      <c r="C663" s="645"/>
      <c r="D663" s="645"/>
      <c r="E663" s="645"/>
      <c r="F663" s="645"/>
      <c r="G663" s="645"/>
      <c r="H663" s="645"/>
      <c r="I663" s="645"/>
      <c r="J663" s="645"/>
      <c r="K663" s="645"/>
      <c r="L663" s="645"/>
      <c r="M663" s="645"/>
      <c r="N663" s="645"/>
      <c r="O663" s="645"/>
      <c r="P663" s="645"/>
      <c r="Q663" s="645"/>
      <c r="R663" s="645"/>
      <c r="S663" s="645"/>
      <c r="T663" s="645"/>
      <c r="U663" s="645"/>
      <c r="V663" s="645"/>
      <c r="W663" s="645"/>
      <c r="X663" s="645"/>
      <c r="Y663" s="645"/>
      <c r="Z663" s="645"/>
    </row>
    <row r="664" spans="1:26" ht="15.75" customHeight="1" x14ac:dyDescent="0.2">
      <c r="A664" s="645"/>
      <c r="B664" s="645"/>
      <c r="C664" s="645"/>
      <c r="D664" s="645"/>
      <c r="E664" s="645"/>
      <c r="F664" s="645"/>
      <c r="G664" s="645"/>
      <c r="H664" s="645"/>
      <c r="I664" s="645"/>
      <c r="J664" s="645"/>
      <c r="K664" s="645"/>
      <c r="L664" s="645"/>
      <c r="M664" s="645"/>
      <c r="N664" s="645"/>
      <c r="O664" s="645"/>
      <c r="P664" s="645"/>
      <c r="Q664" s="645"/>
      <c r="R664" s="645"/>
      <c r="S664" s="645"/>
      <c r="T664" s="645"/>
      <c r="U664" s="645"/>
      <c r="V664" s="645"/>
      <c r="W664" s="645"/>
      <c r="X664" s="645"/>
      <c r="Y664" s="645"/>
      <c r="Z664" s="645"/>
    </row>
    <row r="665" spans="1:26" ht="15.75" customHeight="1" x14ac:dyDescent="0.2">
      <c r="A665" s="645"/>
      <c r="B665" s="645"/>
      <c r="C665" s="645"/>
      <c r="D665" s="645"/>
      <c r="E665" s="645"/>
      <c r="F665" s="645"/>
      <c r="G665" s="645"/>
      <c r="H665" s="645"/>
      <c r="I665" s="645"/>
      <c r="J665" s="645"/>
      <c r="K665" s="645"/>
      <c r="L665" s="645"/>
      <c r="M665" s="645"/>
      <c r="N665" s="645"/>
      <c r="O665" s="645"/>
      <c r="P665" s="645"/>
      <c r="Q665" s="645"/>
      <c r="R665" s="645"/>
      <c r="S665" s="645"/>
      <c r="T665" s="645"/>
      <c r="U665" s="645"/>
      <c r="V665" s="645"/>
      <c r="W665" s="645"/>
      <c r="X665" s="645"/>
      <c r="Y665" s="645"/>
      <c r="Z665" s="645"/>
    </row>
    <row r="666" spans="1:26" ht="15.75" customHeight="1" x14ac:dyDescent="0.2">
      <c r="A666" s="645"/>
      <c r="B666" s="645"/>
      <c r="C666" s="645"/>
      <c r="D666" s="645"/>
      <c r="E666" s="645"/>
      <c r="F666" s="645"/>
      <c r="G666" s="645"/>
      <c r="H666" s="645"/>
      <c r="I666" s="645"/>
      <c r="J666" s="645"/>
      <c r="K666" s="645"/>
      <c r="L666" s="645"/>
      <c r="M666" s="645"/>
      <c r="N666" s="645"/>
      <c r="O666" s="645"/>
      <c r="P666" s="645"/>
      <c r="Q666" s="645"/>
      <c r="R666" s="645"/>
      <c r="S666" s="645"/>
      <c r="T666" s="645"/>
      <c r="U666" s="645"/>
      <c r="V666" s="645"/>
      <c r="W666" s="645"/>
      <c r="X666" s="645"/>
      <c r="Y666" s="645"/>
      <c r="Z666" s="645"/>
    </row>
    <row r="667" spans="1:26" ht="15.75" customHeight="1" x14ac:dyDescent="0.2">
      <c r="A667" s="645"/>
      <c r="B667" s="645"/>
      <c r="C667" s="645"/>
      <c r="D667" s="645"/>
      <c r="E667" s="645"/>
      <c r="F667" s="645"/>
      <c r="G667" s="645"/>
      <c r="H667" s="645"/>
      <c r="I667" s="645"/>
      <c r="J667" s="645"/>
      <c r="K667" s="645"/>
      <c r="L667" s="645"/>
      <c r="M667" s="645"/>
      <c r="N667" s="645"/>
      <c r="O667" s="645"/>
      <c r="P667" s="645"/>
      <c r="Q667" s="645"/>
      <c r="R667" s="645"/>
      <c r="S667" s="645"/>
      <c r="T667" s="645"/>
      <c r="U667" s="645"/>
      <c r="V667" s="645"/>
      <c r="W667" s="645"/>
      <c r="X667" s="645"/>
      <c r="Y667" s="645"/>
      <c r="Z667" s="645"/>
    </row>
    <row r="668" spans="1:26" ht="15.75" customHeight="1" x14ac:dyDescent="0.2">
      <c r="A668" s="645"/>
      <c r="B668" s="645"/>
      <c r="C668" s="645"/>
      <c r="D668" s="645"/>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row>
    <row r="669" spans="1:26" ht="15.75" customHeight="1" x14ac:dyDescent="0.2">
      <c r="A669" s="645"/>
      <c r="B669" s="645"/>
      <c r="C669" s="645"/>
      <c r="D669" s="645"/>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row>
    <row r="670" spans="1:26" ht="15.75" customHeight="1" x14ac:dyDescent="0.2">
      <c r="A670" s="645"/>
      <c r="B670" s="645"/>
      <c r="C670" s="645"/>
      <c r="D670" s="645"/>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row>
    <row r="671" spans="1:26" ht="15.75" customHeight="1" x14ac:dyDescent="0.2">
      <c r="A671" s="645"/>
      <c r="B671" s="645"/>
      <c r="C671" s="645"/>
      <c r="D671" s="645"/>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row>
    <row r="672" spans="1:26" ht="15.75" customHeight="1" x14ac:dyDescent="0.2">
      <c r="A672" s="645"/>
      <c r="B672" s="645"/>
      <c r="C672" s="645"/>
      <c r="D672" s="645"/>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row>
    <row r="673" spans="1:26" ht="15.75" customHeight="1" x14ac:dyDescent="0.2">
      <c r="A673" s="645"/>
      <c r="B673" s="645"/>
      <c r="C673" s="645"/>
      <c r="D673" s="645"/>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row>
    <row r="674" spans="1:26" ht="15.75" customHeight="1" x14ac:dyDescent="0.2">
      <c r="A674" s="645"/>
      <c r="B674" s="645"/>
      <c r="C674" s="645"/>
      <c r="D674" s="645"/>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row>
    <row r="675" spans="1:26" ht="15.75" customHeight="1" x14ac:dyDescent="0.2">
      <c r="A675" s="645"/>
      <c r="B675" s="645"/>
      <c r="C675" s="645"/>
      <c r="D675" s="645"/>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row>
    <row r="676" spans="1:26" ht="15.75" customHeight="1" x14ac:dyDescent="0.2">
      <c r="A676" s="645"/>
      <c r="B676" s="645"/>
      <c r="C676" s="645"/>
      <c r="D676" s="645"/>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row>
    <row r="677" spans="1:26" ht="15.75" customHeight="1" x14ac:dyDescent="0.2">
      <c r="A677" s="645"/>
      <c r="B677" s="645"/>
      <c r="C677" s="645"/>
      <c r="D677" s="645"/>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row>
    <row r="678" spans="1:26" ht="15.75" customHeight="1" x14ac:dyDescent="0.2">
      <c r="A678" s="645"/>
      <c r="B678" s="645"/>
      <c r="C678" s="645"/>
      <c r="D678" s="645"/>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row>
    <row r="679" spans="1:26" ht="15.75" customHeight="1" x14ac:dyDescent="0.2">
      <c r="A679" s="645"/>
      <c r="B679" s="645"/>
      <c r="C679" s="645"/>
      <c r="D679" s="645"/>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row>
    <row r="680" spans="1:26" ht="15.75" customHeight="1" x14ac:dyDescent="0.2">
      <c r="A680" s="645"/>
      <c r="B680" s="645"/>
      <c r="C680" s="645"/>
      <c r="D680" s="645"/>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row>
    <row r="681" spans="1:26" ht="15.75" customHeight="1" x14ac:dyDescent="0.2">
      <c r="A681" s="645"/>
      <c r="B681" s="645"/>
      <c r="C681" s="645"/>
      <c r="D681" s="645"/>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row>
    <row r="682" spans="1:26" ht="15.75" customHeight="1" x14ac:dyDescent="0.2">
      <c r="A682" s="645"/>
      <c r="B682" s="645"/>
      <c r="C682" s="645"/>
      <c r="D682" s="645"/>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row>
    <row r="683" spans="1:26" ht="15.75" customHeight="1" x14ac:dyDescent="0.2">
      <c r="A683" s="645"/>
      <c r="B683" s="645"/>
      <c r="C683" s="645"/>
      <c r="D683" s="645"/>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row>
    <row r="684" spans="1:26" ht="15.75" customHeight="1" x14ac:dyDescent="0.2">
      <c r="A684" s="645"/>
      <c r="B684" s="645"/>
      <c r="C684" s="645"/>
      <c r="D684" s="645"/>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row>
    <row r="685" spans="1:26" ht="15.75" customHeight="1" x14ac:dyDescent="0.2">
      <c r="A685" s="645"/>
      <c r="B685" s="645"/>
      <c r="C685" s="645"/>
      <c r="D685" s="645"/>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row>
    <row r="686" spans="1:26" ht="15.75" customHeight="1" x14ac:dyDescent="0.2">
      <c r="A686" s="645"/>
      <c r="B686" s="645"/>
      <c r="C686" s="645"/>
      <c r="D686" s="645"/>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row>
    <row r="687" spans="1:26" ht="15.75" customHeight="1" x14ac:dyDescent="0.2">
      <c r="A687" s="645"/>
      <c r="B687" s="645"/>
      <c r="C687" s="645"/>
      <c r="D687" s="645"/>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row>
    <row r="688" spans="1:26" ht="15.75" customHeight="1" x14ac:dyDescent="0.2">
      <c r="A688" s="645"/>
      <c r="B688" s="645"/>
      <c r="C688" s="645"/>
      <c r="D688" s="645"/>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row>
    <row r="689" spans="1:26" ht="15.75" customHeight="1" x14ac:dyDescent="0.2">
      <c r="A689" s="645"/>
      <c r="B689" s="645"/>
      <c r="C689" s="645"/>
      <c r="D689" s="645"/>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row>
    <row r="690" spans="1:26" ht="15.75" customHeight="1" x14ac:dyDescent="0.2">
      <c r="A690" s="645"/>
      <c r="B690" s="645"/>
      <c r="C690" s="645"/>
      <c r="D690" s="645"/>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row>
    <row r="691" spans="1:26" ht="15.75" customHeight="1" x14ac:dyDescent="0.2">
      <c r="A691" s="645"/>
      <c r="B691" s="645"/>
      <c r="C691" s="645"/>
      <c r="D691" s="645"/>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row>
    <row r="692" spans="1:26" ht="15.75" customHeight="1" x14ac:dyDescent="0.2">
      <c r="A692" s="645"/>
      <c r="B692" s="645"/>
      <c r="C692" s="645"/>
      <c r="D692" s="645"/>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row>
    <row r="693" spans="1:26" ht="15.75" customHeight="1" x14ac:dyDescent="0.2">
      <c r="A693" s="645"/>
      <c r="B693" s="645"/>
      <c r="C693" s="645"/>
      <c r="D693" s="645"/>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row>
    <row r="694" spans="1:26" ht="15.75" customHeight="1" x14ac:dyDescent="0.2">
      <c r="A694" s="645"/>
      <c r="B694" s="645"/>
      <c r="C694" s="645"/>
      <c r="D694" s="645"/>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row>
    <row r="695" spans="1:26" ht="15.75" customHeight="1" x14ac:dyDescent="0.2">
      <c r="A695" s="645"/>
      <c r="B695" s="645"/>
      <c r="C695" s="645"/>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row>
    <row r="696" spans="1:26" ht="15.75" customHeight="1" x14ac:dyDescent="0.2">
      <c r="A696" s="645"/>
      <c r="B696" s="645"/>
      <c r="C696" s="645"/>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row>
    <row r="697" spans="1:26" ht="15.75" customHeight="1" x14ac:dyDescent="0.2">
      <c r="A697" s="645"/>
      <c r="B697" s="645"/>
      <c r="C697" s="645"/>
      <c r="D697" s="645"/>
      <c r="E697" s="645"/>
      <c r="F697" s="645"/>
      <c r="G697" s="645"/>
      <c r="H697" s="645"/>
      <c r="I697" s="645"/>
      <c r="J697" s="645"/>
      <c r="K697" s="645"/>
      <c r="L697" s="645"/>
      <c r="M697" s="645"/>
      <c r="N697" s="645"/>
      <c r="O697" s="645"/>
      <c r="P697" s="645"/>
      <c r="Q697" s="645"/>
      <c r="R697" s="645"/>
      <c r="S697" s="645"/>
      <c r="T697" s="645"/>
      <c r="U697" s="645"/>
      <c r="V697" s="645"/>
      <c r="W697" s="645"/>
      <c r="X697" s="645"/>
      <c r="Y697" s="645"/>
      <c r="Z697" s="645"/>
    </row>
    <row r="698" spans="1:26" ht="15.75" customHeight="1" x14ac:dyDescent="0.2">
      <c r="A698" s="645"/>
      <c r="B698" s="645"/>
      <c r="C698" s="645"/>
      <c r="D698" s="645"/>
      <c r="E698" s="645"/>
      <c r="F698" s="645"/>
      <c r="G698" s="645"/>
      <c r="H698" s="645"/>
      <c r="I698" s="645"/>
      <c r="J698" s="645"/>
      <c r="K698" s="645"/>
      <c r="L698" s="645"/>
      <c r="M698" s="645"/>
      <c r="N698" s="645"/>
      <c r="O698" s="645"/>
      <c r="P698" s="645"/>
      <c r="Q698" s="645"/>
      <c r="R698" s="645"/>
      <c r="S698" s="645"/>
      <c r="T698" s="645"/>
      <c r="U698" s="645"/>
      <c r="V698" s="645"/>
      <c r="W698" s="645"/>
      <c r="X698" s="645"/>
      <c r="Y698" s="645"/>
      <c r="Z698" s="645"/>
    </row>
    <row r="699" spans="1:26" ht="15.75" customHeight="1" x14ac:dyDescent="0.2">
      <c r="A699" s="645"/>
      <c r="B699" s="645"/>
      <c r="C699" s="645"/>
      <c r="D699" s="645"/>
      <c r="E699" s="645"/>
      <c r="F699" s="645"/>
      <c r="G699" s="645"/>
      <c r="H699" s="645"/>
      <c r="I699" s="645"/>
      <c r="J699" s="645"/>
      <c r="K699" s="645"/>
      <c r="L699" s="645"/>
      <c r="M699" s="645"/>
      <c r="N699" s="645"/>
      <c r="O699" s="645"/>
      <c r="P699" s="645"/>
      <c r="Q699" s="645"/>
      <c r="R699" s="645"/>
      <c r="S699" s="645"/>
      <c r="T699" s="645"/>
      <c r="U699" s="645"/>
      <c r="V699" s="645"/>
      <c r="W699" s="645"/>
      <c r="X699" s="645"/>
      <c r="Y699" s="645"/>
      <c r="Z699" s="645"/>
    </row>
    <row r="700" spans="1:26" ht="15.75" customHeight="1" x14ac:dyDescent="0.2">
      <c r="A700" s="645"/>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row>
    <row r="701" spans="1:26" ht="15.75" customHeight="1" x14ac:dyDescent="0.2">
      <c r="A701" s="645"/>
      <c r="B701" s="645"/>
      <c r="C701" s="645"/>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row>
    <row r="702" spans="1:26" ht="15.75" customHeight="1" x14ac:dyDescent="0.2">
      <c r="A702" s="645"/>
      <c r="B702" s="645"/>
      <c r="C702" s="645"/>
      <c r="D702" s="645"/>
      <c r="E702" s="645"/>
      <c r="F702" s="645"/>
      <c r="G702" s="645"/>
      <c r="H702" s="645"/>
      <c r="I702" s="645"/>
      <c r="J702" s="645"/>
      <c r="K702" s="645"/>
      <c r="L702" s="645"/>
      <c r="M702" s="645"/>
      <c r="N702" s="645"/>
      <c r="O702" s="645"/>
      <c r="P702" s="645"/>
      <c r="Q702" s="645"/>
      <c r="R702" s="645"/>
      <c r="S702" s="645"/>
      <c r="T702" s="645"/>
      <c r="U702" s="645"/>
      <c r="V702" s="645"/>
      <c r="W702" s="645"/>
      <c r="X702" s="645"/>
      <c r="Y702" s="645"/>
      <c r="Z702" s="645"/>
    </row>
    <row r="703" spans="1:26" ht="15.75" customHeight="1" x14ac:dyDescent="0.2">
      <c r="A703" s="645"/>
      <c r="B703" s="645"/>
      <c r="C703" s="645"/>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row>
    <row r="704" spans="1:26" ht="15.75" customHeight="1" x14ac:dyDescent="0.2">
      <c r="A704" s="645"/>
      <c r="B704" s="645"/>
      <c r="C704" s="645"/>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row>
    <row r="705" spans="1:26" ht="15.75" customHeight="1" x14ac:dyDescent="0.2">
      <c r="A705" s="645"/>
      <c r="B705" s="645"/>
      <c r="C705" s="645"/>
      <c r="D705" s="645"/>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row>
    <row r="706" spans="1:26" ht="15.75" customHeight="1" x14ac:dyDescent="0.2">
      <c r="A706" s="645"/>
      <c r="B706" s="645"/>
      <c r="C706" s="645"/>
      <c r="D706" s="645"/>
      <c r="E706" s="645"/>
      <c r="F706" s="645"/>
      <c r="G706" s="645"/>
      <c r="H706" s="645"/>
      <c r="I706" s="645"/>
      <c r="J706" s="645"/>
      <c r="K706" s="645"/>
      <c r="L706" s="645"/>
      <c r="M706" s="645"/>
      <c r="N706" s="645"/>
      <c r="O706" s="645"/>
      <c r="P706" s="645"/>
      <c r="Q706" s="645"/>
      <c r="R706" s="645"/>
      <c r="S706" s="645"/>
      <c r="T706" s="645"/>
      <c r="U706" s="645"/>
      <c r="V706" s="645"/>
      <c r="W706" s="645"/>
      <c r="X706" s="645"/>
      <c r="Y706" s="645"/>
      <c r="Z706" s="645"/>
    </row>
    <row r="707" spans="1:26" ht="15.75" customHeight="1" x14ac:dyDescent="0.2">
      <c r="A707" s="645"/>
      <c r="B707" s="645"/>
      <c r="C707" s="645"/>
      <c r="D707" s="645"/>
      <c r="E707" s="645"/>
      <c r="F707" s="645"/>
      <c r="G707" s="645"/>
      <c r="H707" s="645"/>
      <c r="I707" s="645"/>
      <c r="J707" s="645"/>
      <c r="K707" s="645"/>
      <c r="L707" s="645"/>
      <c r="M707" s="645"/>
      <c r="N707" s="645"/>
      <c r="O707" s="645"/>
      <c r="P707" s="645"/>
      <c r="Q707" s="645"/>
      <c r="R707" s="645"/>
      <c r="S707" s="645"/>
      <c r="T707" s="645"/>
      <c r="U707" s="645"/>
      <c r="V707" s="645"/>
      <c r="W707" s="645"/>
      <c r="X707" s="645"/>
      <c r="Y707" s="645"/>
      <c r="Z707" s="645"/>
    </row>
    <row r="708" spans="1:26" ht="15.75" customHeight="1" x14ac:dyDescent="0.2">
      <c r="A708" s="645"/>
      <c r="B708" s="645"/>
      <c r="C708" s="645"/>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row>
    <row r="709" spans="1:26" ht="15.75" customHeight="1" x14ac:dyDescent="0.2">
      <c r="A709" s="645"/>
      <c r="B709" s="645"/>
      <c r="C709" s="645"/>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row>
    <row r="710" spans="1:26" ht="15.75" customHeight="1" x14ac:dyDescent="0.2">
      <c r="A710" s="645"/>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row>
    <row r="711" spans="1:26" ht="15.75" customHeight="1" x14ac:dyDescent="0.2">
      <c r="A711" s="645"/>
      <c r="B711" s="645"/>
      <c r="C711" s="645"/>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row>
    <row r="712" spans="1:26" ht="15.75" customHeight="1" x14ac:dyDescent="0.2">
      <c r="A712" s="645"/>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row>
    <row r="713" spans="1:26" ht="15.75" customHeight="1" x14ac:dyDescent="0.2">
      <c r="A713" s="645"/>
      <c r="B713" s="645"/>
      <c r="C713" s="645"/>
      <c r="D713" s="645"/>
      <c r="E713" s="645"/>
      <c r="F713" s="645"/>
      <c r="G713" s="645"/>
      <c r="H713" s="645"/>
      <c r="I713" s="645"/>
      <c r="J713" s="645"/>
      <c r="K713" s="645"/>
      <c r="L713" s="645"/>
      <c r="M713" s="645"/>
      <c r="N713" s="645"/>
      <c r="O713" s="645"/>
      <c r="P713" s="645"/>
      <c r="Q713" s="645"/>
      <c r="R713" s="645"/>
      <c r="S713" s="645"/>
      <c r="T713" s="645"/>
      <c r="U713" s="645"/>
      <c r="V713" s="645"/>
      <c r="W713" s="645"/>
      <c r="X713" s="645"/>
      <c r="Y713" s="645"/>
      <c r="Z713" s="645"/>
    </row>
    <row r="714" spans="1:26" ht="15.75" customHeight="1" x14ac:dyDescent="0.2">
      <c r="A714" s="645"/>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row>
    <row r="715" spans="1:26" ht="15.75" customHeight="1" x14ac:dyDescent="0.2">
      <c r="A715" s="645"/>
      <c r="B715" s="645"/>
      <c r="C715" s="645"/>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row>
    <row r="716" spans="1:26" ht="15.75" customHeight="1" x14ac:dyDescent="0.2">
      <c r="A716" s="645"/>
      <c r="B716" s="645"/>
      <c r="C716" s="645"/>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row>
    <row r="717" spans="1:26" ht="15.75" customHeight="1" x14ac:dyDescent="0.2">
      <c r="A717" s="645"/>
      <c r="B717" s="645"/>
      <c r="C717" s="645"/>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row>
    <row r="718" spans="1:26" ht="15.75" customHeight="1" x14ac:dyDescent="0.2">
      <c r="A718" s="645"/>
      <c r="B718" s="645"/>
      <c r="C718" s="645"/>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row>
    <row r="719" spans="1:26" ht="15.75" customHeight="1" x14ac:dyDescent="0.2">
      <c r="A719" s="645"/>
      <c r="B719" s="645"/>
      <c r="C719" s="645"/>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row>
    <row r="720" spans="1:26" ht="15.75" customHeight="1" x14ac:dyDescent="0.2">
      <c r="A720" s="645"/>
      <c r="B720" s="645"/>
      <c r="C720" s="645"/>
      <c r="D720" s="645"/>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row>
    <row r="721" spans="1:26" ht="15.75" customHeight="1" x14ac:dyDescent="0.2">
      <c r="A721" s="645"/>
      <c r="B721" s="645"/>
      <c r="C721" s="645"/>
      <c r="D721" s="645"/>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row>
    <row r="722" spans="1:26" ht="15.75" customHeight="1" x14ac:dyDescent="0.2">
      <c r="A722" s="645"/>
      <c r="B722" s="645"/>
      <c r="C722" s="645"/>
      <c r="D722" s="645"/>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row>
    <row r="723" spans="1:26" ht="15.75" customHeight="1" x14ac:dyDescent="0.2">
      <c r="A723" s="645"/>
      <c r="B723" s="645"/>
      <c r="C723" s="645"/>
      <c r="D723" s="645"/>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row>
    <row r="724" spans="1:26" ht="15.75" customHeight="1" x14ac:dyDescent="0.2">
      <c r="A724" s="645"/>
      <c r="B724" s="645"/>
      <c r="C724" s="645"/>
      <c r="D724" s="645"/>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row>
    <row r="725" spans="1:26" ht="15.75" customHeight="1" x14ac:dyDescent="0.2">
      <c r="A725" s="645"/>
      <c r="B725" s="645"/>
      <c r="C725" s="645"/>
      <c r="D725" s="645"/>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row>
    <row r="726" spans="1:26" ht="15.75" customHeight="1" x14ac:dyDescent="0.2">
      <c r="A726" s="645"/>
      <c r="B726" s="645"/>
      <c r="C726" s="645"/>
      <c r="D726" s="645"/>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row>
    <row r="727" spans="1:26" ht="15.75" customHeight="1" x14ac:dyDescent="0.2">
      <c r="A727" s="645"/>
      <c r="B727" s="645"/>
      <c r="C727" s="645"/>
      <c r="D727" s="645"/>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row>
    <row r="728" spans="1:26" ht="15.75" customHeight="1" x14ac:dyDescent="0.2">
      <c r="A728" s="645"/>
      <c r="B728" s="645"/>
      <c r="C728" s="645"/>
      <c r="D728" s="645"/>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row>
    <row r="729" spans="1:26" ht="15.75" customHeight="1" x14ac:dyDescent="0.2">
      <c r="A729" s="645"/>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row>
    <row r="730" spans="1:26" ht="15.75" customHeight="1" x14ac:dyDescent="0.2">
      <c r="A730" s="645"/>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row>
    <row r="731" spans="1:26" ht="15.75" customHeight="1" x14ac:dyDescent="0.2">
      <c r="A731" s="645"/>
      <c r="B731" s="645"/>
      <c r="C731" s="645"/>
      <c r="D731" s="645"/>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row>
    <row r="732" spans="1:26" ht="15.75" customHeight="1" x14ac:dyDescent="0.2">
      <c r="A732" s="645"/>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row>
    <row r="733" spans="1:26" ht="15.75" customHeight="1" x14ac:dyDescent="0.2">
      <c r="A733" s="645"/>
      <c r="B733" s="645"/>
      <c r="C733" s="645"/>
      <c r="D733" s="645"/>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row>
    <row r="734" spans="1:26" ht="15.75" customHeight="1" x14ac:dyDescent="0.2">
      <c r="A734" s="645"/>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row>
    <row r="735" spans="1:26" ht="15.75" customHeight="1" x14ac:dyDescent="0.2">
      <c r="A735" s="645"/>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row>
    <row r="736" spans="1:26" ht="15.75" customHeight="1" x14ac:dyDescent="0.2">
      <c r="A736" s="645"/>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row>
    <row r="737" spans="1:26" ht="15.75" customHeight="1" x14ac:dyDescent="0.2">
      <c r="A737" s="645"/>
      <c r="B737" s="645"/>
      <c r="C737" s="645"/>
      <c r="D737" s="645"/>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row>
    <row r="738" spans="1:26" ht="15.75" customHeight="1" x14ac:dyDescent="0.2">
      <c r="A738" s="645"/>
      <c r="B738" s="645"/>
      <c r="C738" s="645"/>
      <c r="D738" s="645"/>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row>
    <row r="739" spans="1:26" ht="15.75" customHeight="1" x14ac:dyDescent="0.2">
      <c r="A739" s="645"/>
      <c r="B739" s="645"/>
      <c r="C739" s="645"/>
      <c r="D739" s="645"/>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row>
    <row r="740" spans="1:26" ht="15.75" customHeight="1" x14ac:dyDescent="0.2">
      <c r="A740" s="645"/>
      <c r="B740" s="645"/>
      <c r="C740" s="645"/>
      <c r="D740" s="645"/>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row>
    <row r="741" spans="1:26" ht="15.75" customHeight="1" x14ac:dyDescent="0.2">
      <c r="A741" s="645"/>
      <c r="B741" s="645"/>
      <c r="C741" s="645"/>
      <c r="D741" s="645"/>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row>
    <row r="742" spans="1:26" ht="15.75" customHeight="1" x14ac:dyDescent="0.2">
      <c r="A742" s="645"/>
      <c r="B742" s="645"/>
      <c r="C742" s="645"/>
      <c r="D742" s="645"/>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row>
    <row r="743" spans="1:26" ht="15.75" customHeight="1" x14ac:dyDescent="0.2">
      <c r="A743" s="645"/>
      <c r="B743" s="645"/>
      <c r="C743" s="645"/>
      <c r="D743" s="645"/>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row>
    <row r="744" spans="1:26" ht="15.75" customHeight="1" x14ac:dyDescent="0.2">
      <c r="A744" s="645"/>
      <c r="B744" s="645"/>
      <c r="C744" s="645"/>
      <c r="D744" s="645"/>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row>
    <row r="745" spans="1:26" ht="15.75" customHeight="1" x14ac:dyDescent="0.2">
      <c r="A745" s="645"/>
      <c r="B745" s="645"/>
      <c r="C745" s="645"/>
      <c r="D745" s="645"/>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row>
    <row r="746" spans="1:26" ht="15.75" customHeight="1" x14ac:dyDescent="0.2">
      <c r="A746" s="645"/>
      <c r="B746" s="645"/>
      <c r="C746" s="645"/>
      <c r="D746" s="645"/>
      <c r="E746" s="645"/>
      <c r="F746" s="645"/>
      <c r="G746" s="645"/>
      <c r="H746" s="645"/>
      <c r="I746" s="645"/>
      <c r="J746" s="645"/>
      <c r="K746" s="645"/>
      <c r="L746" s="645"/>
      <c r="M746" s="645"/>
      <c r="N746" s="645"/>
      <c r="O746" s="645"/>
      <c r="P746" s="645"/>
      <c r="Q746" s="645"/>
      <c r="R746" s="645"/>
      <c r="S746" s="645"/>
      <c r="T746" s="645"/>
      <c r="U746" s="645"/>
      <c r="V746" s="645"/>
      <c r="W746" s="645"/>
      <c r="X746" s="645"/>
      <c r="Y746" s="645"/>
      <c r="Z746" s="645"/>
    </row>
    <row r="747" spans="1:26" ht="15.75" customHeight="1" x14ac:dyDescent="0.2">
      <c r="A747" s="645"/>
      <c r="B747" s="645"/>
      <c r="C747" s="645"/>
      <c r="D747" s="645"/>
      <c r="E747" s="645"/>
      <c r="F747" s="645"/>
      <c r="G747" s="645"/>
      <c r="H747" s="645"/>
      <c r="I747" s="645"/>
      <c r="J747" s="645"/>
      <c r="K747" s="645"/>
      <c r="L747" s="645"/>
      <c r="M747" s="645"/>
      <c r="N747" s="645"/>
      <c r="O747" s="645"/>
      <c r="P747" s="645"/>
      <c r="Q747" s="645"/>
      <c r="R747" s="645"/>
      <c r="S747" s="645"/>
      <c r="T747" s="645"/>
      <c r="U747" s="645"/>
      <c r="V747" s="645"/>
      <c r="W747" s="645"/>
      <c r="X747" s="645"/>
      <c r="Y747" s="645"/>
      <c r="Z747" s="645"/>
    </row>
    <row r="748" spans="1:26" ht="15.75" customHeight="1" x14ac:dyDescent="0.2">
      <c r="A748" s="645"/>
      <c r="B748" s="645"/>
      <c r="C748" s="645"/>
      <c r="D748" s="645"/>
      <c r="E748" s="645"/>
      <c r="F748" s="645"/>
      <c r="G748" s="645"/>
      <c r="H748" s="645"/>
      <c r="I748" s="645"/>
      <c r="J748" s="645"/>
      <c r="K748" s="645"/>
      <c r="L748" s="645"/>
      <c r="M748" s="645"/>
      <c r="N748" s="645"/>
      <c r="O748" s="645"/>
      <c r="P748" s="645"/>
      <c r="Q748" s="645"/>
      <c r="R748" s="645"/>
      <c r="S748" s="645"/>
      <c r="T748" s="645"/>
      <c r="U748" s="645"/>
      <c r="V748" s="645"/>
      <c r="W748" s="645"/>
      <c r="X748" s="645"/>
      <c r="Y748" s="645"/>
      <c r="Z748" s="645"/>
    </row>
    <row r="749" spans="1:26" ht="15.75" customHeight="1" x14ac:dyDescent="0.2">
      <c r="A749" s="645"/>
      <c r="B749" s="645"/>
      <c r="C749" s="645"/>
      <c r="D749" s="645"/>
      <c r="E749" s="645"/>
      <c r="F749" s="645"/>
      <c r="G749" s="645"/>
      <c r="H749" s="645"/>
      <c r="I749" s="645"/>
      <c r="J749" s="645"/>
      <c r="K749" s="645"/>
      <c r="L749" s="645"/>
      <c r="M749" s="645"/>
      <c r="N749" s="645"/>
      <c r="O749" s="645"/>
      <c r="P749" s="645"/>
      <c r="Q749" s="645"/>
      <c r="R749" s="645"/>
      <c r="S749" s="645"/>
      <c r="T749" s="645"/>
      <c r="U749" s="645"/>
      <c r="V749" s="645"/>
      <c r="W749" s="645"/>
      <c r="X749" s="645"/>
      <c r="Y749" s="645"/>
      <c r="Z749" s="645"/>
    </row>
    <row r="750" spans="1:26" ht="15.75" customHeight="1" x14ac:dyDescent="0.2">
      <c r="A750" s="645"/>
      <c r="B750" s="645"/>
      <c r="C750" s="645"/>
      <c r="D750" s="645"/>
      <c r="E750" s="645"/>
      <c r="F750" s="645"/>
      <c r="G750" s="645"/>
      <c r="H750" s="645"/>
      <c r="I750" s="645"/>
      <c r="J750" s="645"/>
      <c r="K750" s="645"/>
      <c r="L750" s="645"/>
      <c r="M750" s="645"/>
      <c r="N750" s="645"/>
      <c r="O750" s="645"/>
      <c r="P750" s="645"/>
      <c r="Q750" s="645"/>
      <c r="R750" s="645"/>
      <c r="S750" s="645"/>
      <c r="T750" s="645"/>
      <c r="U750" s="645"/>
      <c r="V750" s="645"/>
      <c r="W750" s="645"/>
      <c r="X750" s="645"/>
      <c r="Y750" s="645"/>
      <c r="Z750" s="645"/>
    </row>
    <row r="751" spans="1:26" ht="15.75" customHeight="1" x14ac:dyDescent="0.2">
      <c r="A751" s="645"/>
      <c r="B751" s="645"/>
      <c r="C751" s="645"/>
      <c r="D751" s="645"/>
      <c r="E751" s="645"/>
      <c r="F751" s="645"/>
      <c r="G751" s="645"/>
      <c r="H751" s="645"/>
      <c r="I751" s="645"/>
      <c r="J751" s="645"/>
      <c r="K751" s="645"/>
      <c r="L751" s="645"/>
      <c r="M751" s="645"/>
      <c r="N751" s="645"/>
      <c r="O751" s="645"/>
      <c r="P751" s="645"/>
      <c r="Q751" s="645"/>
      <c r="R751" s="645"/>
      <c r="S751" s="645"/>
      <c r="T751" s="645"/>
      <c r="U751" s="645"/>
      <c r="V751" s="645"/>
      <c r="W751" s="645"/>
      <c r="X751" s="645"/>
      <c r="Y751" s="645"/>
      <c r="Z751" s="645"/>
    </row>
    <row r="752" spans="1:26" ht="15.75" customHeight="1" x14ac:dyDescent="0.2">
      <c r="A752" s="645"/>
      <c r="B752" s="645"/>
      <c r="C752" s="645"/>
      <c r="D752" s="645"/>
      <c r="E752" s="645"/>
      <c r="F752" s="645"/>
      <c r="G752" s="645"/>
      <c r="H752" s="645"/>
      <c r="I752" s="645"/>
      <c r="J752" s="645"/>
      <c r="K752" s="645"/>
      <c r="L752" s="645"/>
      <c r="M752" s="645"/>
      <c r="N752" s="645"/>
      <c r="O752" s="645"/>
      <c r="P752" s="645"/>
      <c r="Q752" s="645"/>
      <c r="R752" s="645"/>
      <c r="S752" s="645"/>
      <c r="T752" s="645"/>
      <c r="U752" s="645"/>
      <c r="V752" s="645"/>
      <c r="W752" s="645"/>
      <c r="X752" s="645"/>
      <c r="Y752" s="645"/>
      <c r="Z752" s="645"/>
    </row>
    <row r="753" spans="1:26" ht="15.75" customHeight="1" x14ac:dyDescent="0.2">
      <c r="A753" s="645"/>
      <c r="B753" s="645"/>
      <c r="C753" s="645"/>
      <c r="D753" s="645"/>
      <c r="E753" s="645"/>
      <c r="F753" s="645"/>
      <c r="G753" s="645"/>
      <c r="H753" s="645"/>
      <c r="I753" s="645"/>
      <c r="J753" s="645"/>
      <c r="K753" s="645"/>
      <c r="L753" s="645"/>
      <c r="M753" s="645"/>
      <c r="N753" s="645"/>
      <c r="O753" s="645"/>
      <c r="P753" s="645"/>
      <c r="Q753" s="645"/>
      <c r="R753" s="645"/>
      <c r="S753" s="645"/>
      <c r="T753" s="645"/>
      <c r="U753" s="645"/>
      <c r="V753" s="645"/>
      <c r="W753" s="645"/>
      <c r="X753" s="645"/>
      <c r="Y753" s="645"/>
      <c r="Z753" s="645"/>
    </row>
    <row r="754" spans="1:26" ht="15.75" customHeight="1" x14ac:dyDescent="0.2">
      <c r="A754" s="645"/>
      <c r="B754" s="645"/>
      <c r="C754" s="645"/>
      <c r="D754" s="645"/>
      <c r="E754" s="645"/>
      <c r="F754" s="645"/>
      <c r="G754" s="645"/>
      <c r="H754" s="645"/>
      <c r="I754" s="645"/>
      <c r="J754" s="645"/>
      <c r="K754" s="645"/>
      <c r="L754" s="645"/>
      <c r="M754" s="645"/>
      <c r="N754" s="645"/>
      <c r="O754" s="645"/>
      <c r="P754" s="645"/>
      <c r="Q754" s="645"/>
      <c r="R754" s="645"/>
      <c r="S754" s="645"/>
      <c r="T754" s="645"/>
      <c r="U754" s="645"/>
      <c r="V754" s="645"/>
      <c r="W754" s="645"/>
      <c r="X754" s="645"/>
      <c r="Y754" s="645"/>
      <c r="Z754" s="645"/>
    </row>
    <row r="755" spans="1:26" ht="15.75" customHeight="1" x14ac:dyDescent="0.2">
      <c r="A755" s="645"/>
      <c r="B755" s="645"/>
      <c r="C755" s="645"/>
      <c r="D755" s="645"/>
      <c r="E755" s="645"/>
      <c r="F755" s="645"/>
      <c r="G755" s="645"/>
      <c r="H755" s="645"/>
      <c r="I755" s="645"/>
      <c r="J755" s="645"/>
      <c r="K755" s="645"/>
      <c r="L755" s="645"/>
      <c r="M755" s="645"/>
      <c r="N755" s="645"/>
      <c r="O755" s="645"/>
      <c r="P755" s="645"/>
      <c r="Q755" s="645"/>
      <c r="R755" s="645"/>
      <c r="S755" s="645"/>
      <c r="T755" s="645"/>
      <c r="U755" s="645"/>
      <c r="V755" s="645"/>
      <c r="W755" s="645"/>
      <c r="X755" s="645"/>
      <c r="Y755" s="645"/>
      <c r="Z755" s="645"/>
    </row>
    <row r="756" spans="1:26" ht="15.75" customHeight="1" x14ac:dyDescent="0.2">
      <c r="A756" s="645"/>
      <c r="B756" s="645"/>
      <c r="C756" s="645"/>
      <c r="D756" s="645"/>
      <c r="E756" s="645"/>
      <c r="F756" s="645"/>
      <c r="G756" s="645"/>
      <c r="H756" s="645"/>
      <c r="I756" s="645"/>
      <c r="J756" s="645"/>
      <c r="K756" s="645"/>
      <c r="L756" s="645"/>
      <c r="M756" s="645"/>
      <c r="N756" s="645"/>
      <c r="O756" s="645"/>
      <c r="P756" s="645"/>
      <c r="Q756" s="645"/>
      <c r="R756" s="645"/>
      <c r="S756" s="645"/>
      <c r="T756" s="645"/>
      <c r="U756" s="645"/>
      <c r="V756" s="645"/>
      <c r="W756" s="645"/>
      <c r="X756" s="645"/>
      <c r="Y756" s="645"/>
      <c r="Z756" s="645"/>
    </row>
    <row r="757" spans="1:26" ht="15.75" customHeight="1" x14ac:dyDescent="0.2">
      <c r="A757" s="645"/>
      <c r="B757" s="645"/>
      <c r="C757" s="645"/>
      <c r="D757" s="645"/>
      <c r="E757" s="645"/>
      <c r="F757" s="645"/>
      <c r="G757" s="645"/>
      <c r="H757" s="645"/>
      <c r="I757" s="645"/>
      <c r="J757" s="645"/>
      <c r="K757" s="645"/>
      <c r="L757" s="645"/>
      <c r="M757" s="645"/>
      <c r="N757" s="645"/>
      <c r="O757" s="645"/>
      <c r="P757" s="645"/>
      <c r="Q757" s="645"/>
      <c r="R757" s="645"/>
      <c r="S757" s="645"/>
      <c r="T757" s="645"/>
      <c r="U757" s="645"/>
      <c r="V757" s="645"/>
      <c r="W757" s="645"/>
      <c r="X757" s="645"/>
      <c r="Y757" s="645"/>
      <c r="Z757" s="645"/>
    </row>
    <row r="758" spans="1:26" ht="15.75" customHeight="1" x14ac:dyDescent="0.2">
      <c r="A758" s="645"/>
      <c r="B758" s="645"/>
      <c r="C758" s="645"/>
      <c r="D758" s="645"/>
      <c r="E758" s="645"/>
      <c r="F758" s="645"/>
      <c r="G758" s="645"/>
      <c r="H758" s="645"/>
      <c r="I758" s="645"/>
      <c r="J758" s="645"/>
      <c r="K758" s="645"/>
      <c r="L758" s="645"/>
      <c r="M758" s="645"/>
      <c r="N758" s="645"/>
      <c r="O758" s="645"/>
      <c r="P758" s="645"/>
      <c r="Q758" s="645"/>
      <c r="R758" s="645"/>
      <c r="S758" s="645"/>
      <c r="T758" s="645"/>
      <c r="U758" s="645"/>
      <c r="V758" s="645"/>
      <c r="W758" s="645"/>
      <c r="X758" s="645"/>
      <c r="Y758" s="645"/>
      <c r="Z758" s="645"/>
    </row>
    <row r="759" spans="1:26" ht="15.75" customHeight="1" x14ac:dyDescent="0.2">
      <c r="A759" s="645"/>
      <c r="B759" s="645"/>
      <c r="C759" s="645"/>
      <c r="D759" s="645"/>
      <c r="E759" s="645"/>
      <c r="F759" s="645"/>
      <c r="G759" s="645"/>
      <c r="H759" s="645"/>
      <c r="I759" s="645"/>
      <c r="J759" s="645"/>
      <c r="K759" s="645"/>
      <c r="L759" s="645"/>
      <c r="M759" s="645"/>
      <c r="N759" s="645"/>
      <c r="O759" s="645"/>
      <c r="P759" s="645"/>
      <c r="Q759" s="645"/>
      <c r="R759" s="645"/>
      <c r="S759" s="645"/>
      <c r="T759" s="645"/>
      <c r="U759" s="645"/>
      <c r="V759" s="645"/>
      <c r="W759" s="645"/>
      <c r="X759" s="645"/>
      <c r="Y759" s="645"/>
      <c r="Z759" s="645"/>
    </row>
    <row r="760" spans="1:26" ht="15.75" customHeight="1" x14ac:dyDescent="0.2">
      <c r="A760" s="645"/>
      <c r="B760" s="645"/>
      <c r="C760" s="645"/>
      <c r="D760" s="645"/>
      <c r="E760" s="645"/>
      <c r="F760" s="645"/>
      <c r="G760" s="645"/>
      <c r="H760" s="645"/>
      <c r="I760" s="645"/>
      <c r="J760" s="645"/>
      <c r="K760" s="645"/>
      <c r="L760" s="645"/>
      <c r="M760" s="645"/>
      <c r="N760" s="645"/>
      <c r="O760" s="645"/>
      <c r="P760" s="645"/>
      <c r="Q760" s="645"/>
      <c r="R760" s="645"/>
      <c r="S760" s="645"/>
      <c r="T760" s="645"/>
      <c r="U760" s="645"/>
      <c r="V760" s="645"/>
      <c r="W760" s="645"/>
      <c r="X760" s="645"/>
      <c r="Y760" s="645"/>
      <c r="Z760" s="645"/>
    </row>
    <row r="761" spans="1:26" ht="15.75" customHeight="1" x14ac:dyDescent="0.2">
      <c r="A761" s="645"/>
      <c r="B761" s="645"/>
      <c r="C761" s="645"/>
      <c r="D761" s="645"/>
      <c r="E761" s="645"/>
      <c r="F761" s="645"/>
      <c r="G761" s="645"/>
      <c r="H761" s="645"/>
      <c r="I761" s="645"/>
      <c r="J761" s="645"/>
      <c r="K761" s="645"/>
      <c r="L761" s="645"/>
      <c r="M761" s="645"/>
      <c r="N761" s="645"/>
      <c r="O761" s="645"/>
      <c r="P761" s="645"/>
      <c r="Q761" s="645"/>
      <c r="R761" s="645"/>
      <c r="S761" s="645"/>
      <c r="T761" s="645"/>
      <c r="U761" s="645"/>
      <c r="V761" s="645"/>
      <c r="W761" s="645"/>
      <c r="X761" s="645"/>
      <c r="Y761" s="645"/>
      <c r="Z761" s="645"/>
    </row>
    <row r="762" spans="1:26" ht="15.75" customHeight="1" x14ac:dyDescent="0.2">
      <c r="A762" s="645"/>
      <c r="B762" s="645"/>
      <c r="C762" s="645"/>
      <c r="D762" s="645"/>
      <c r="E762" s="645"/>
      <c r="F762" s="645"/>
      <c r="G762" s="645"/>
      <c r="H762" s="645"/>
      <c r="I762" s="645"/>
      <c r="J762" s="645"/>
      <c r="K762" s="645"/>
      <c r="L762" s="645"/>
      <c r="M762" s="645"/>
      <c r="N762" s="645"/>
      <c r="O762" s="645"/>
      <c r="P762" s="645"/>
      <c r="Q762" s="645"/>
      <c r="R762" s="645"/>
      <c r="S762" s="645"/>
      <c r="T762" s="645"/>
      <c r="U762" s="645"/>
      <c r="V762" s="645"/>
      <c r="W762" s="645"/>
      <c r="X762" s="645"/>
      <c r="Y762" s="645"/>
      <c r="Z762" s="645"/>
    </row>
    <row r="763" spans="1:26" ht="15.75" customHeight="1" x14ac:dyDescent="0.2">
      <c r="A763" s="645"/>
      <c r="B763" s="645"/>
      <c r="C763" s="645"/>
      <c r="D763" s="645"/>
      <c r="E763" s="645"/>
      <c r="F763" s="645"/>
      <c r="G763" s="645"/>
      <c r="H763" s="645"/>
      <c r="I763" s="645"/>
      <c r="J763" s="645"/>
      <c r="K763" s="645"/>
      <c r="L763" s="645"/>
      <c r="M763" s="645"/>
      <c r="N763" s="645"/>
      <c r="O763" s="645"/>
      <c r="P763" s="645"/>
      <c r="Q763" s="645"/>
      <c r="R763" s="645"/>
      <c r="S763" s="645"/>
      <c r="T763" s="645"/>
      <c r="U763" s="645"/>
      <c r="V763" s="645"/>
      <c r="W763" s="645"/>
      <c r="X763" s="645"/>
      <c r="Y763" s="645"/>
      <c r="Z763" s="645"/>
    </row>
    <row r="764" spans="1:26" ht="15.75" customHeight="1" x14ac:dyDescent="0.2">
      <c r="A764" s="645"/>
      <c r="B764" s="645"/>
      <c r="C764" s="645"/>
      <c r="D764" s="645"/>
      <c r="E764" s="645"/>
      <c r="F764" s="645"/>
      <c r="G764" s="645"/>
      <c r="H764" s="645"/>
      <c r="I764" s="645"/>
      <c r="J764" s="645"/>
      <c r="K764" s="645"/>
      <c r="L764" s="645"/>
      <c r="M764" s="645"/>
      <c r="N764" s="645"/>
      <c r="O764" s="645"/>
      <c r="P764" s="645"/>
      <c r="Q764" s="645"/>
      <c r="R764" s="645"/>
      <c r="S764" s="645"/>
      <c r="T764" s="645"/>
      <c r="U764" s="645"/>
      <c r="V764" s="645"/>
      <c r="W764" s="645"/>
      <c r="X764" s="645"/>
      <c r="Y764" s="645"/>
      <c r="Z764" s="645"/>
    </row>
    <row r="765" spans="1:26" ht="15.75" customHeight="1" x14ac:dyDescent="0.2">
      <c r="A765" s="645"/>
      <c r="B765" s="645"/>
      <c r="C765" s="645"/>
      <c r="D765" s="645"/>
      <c r="E765" s="645"/>
      <c r="F765" s="645"/>
      <c r="G765" s="645"/>
      <c r="H765" s="645"/>
      <c r="I765" s="645"/>
      <c r="J765" s="645"/>
      <c r="K765" s="645"/>
      <c r="L765" s="645"/>
      <c r="M765" s="645"/>
      <c r="N765" s="645"/>
      <c r="O765" s="645"/>
      <c r="P765" s="645"/>
      <c r="Q765" s="645"/>
      <c r="R765" s="645"/>
      <c r="S765" s="645"/>
      <c r="T765" s="645"/>
      <c r="U765" s="645"/>
      <c r="V765" s="645"/>
      <c r="W765" s="645"/>
      <c r="X765" s="645"/>
      <c r="Y765" s="645"/>
      <c r="Z765" s="645"/>
    </row>
    <row r="766" spans="1:26" ht="15.75" customHeight="1" x14ac:dyDescent="0.2">
      <c r="A766" s="645"/>
      <c r="B766" s="645"/>
      <c r="C766" s="645"/>
      <c r="D766" s="645"/>
      <c r="E766" s="645"/>
      <c r="F766" s="645"/>
      <c r="G766" s="645"/>
      <c r="H766" s="645"/>
      <c r="I766" s="645"/>
      <c r="J766" s="645"/>
      <c r="K766" s="645"/>
      <c r="L766" s="645"/>
      <c r="M766" s="645"/>
      <c r="N766" s="645"/>
      <c r="O766" s="645"/>
      <c r="P766" s="645"/>
      <c r="Q766" s="645"/>
      <c r="R766" s="645"/>
      <c r="S766" s="645"/>
      <c r="T766" s="645"/>
      <c r="U766" s="645"/>
      <c r="V766" s="645"/>
      <c r="W766" s="645"/>
      <c r="X766" s="645"/>
      <c r="Y766" s="645"/>
      <c r="Z766" s="645"/>
    </row>
    <row r="767" spans="1:26" ht="15.75" customHeight="1" x14ac:dyDescent="0.2">
      <c r="A767" s="645"/>
      <c r="B767" s="645"/>
      <c r="C767" s="645"/>
      <c r="D767" s="645"/>
      <c r="E767" s="645"/>
      <c r="F767" s="645"/>
      <c r="G767" s="645"/>
      <c r="H767" s="645"/>
      <c r="I767" s="645"/>
      <c r="J767" s="645"/>
      <c r="K767" s="645"/>
      <c r="L767" s="645"/>
      <c r="M767" s="645"/>
      <c r="N767" s="645"/>
      <c r="O767" s="645"/>
      <c r="P767" s="645"/>
      <c r="Q767" s="645"/>
      <c r="R767" s="645"/>
      <c r="S767" s="645"/>
      <c r="T767" s="645"/>
      <c r="U767" s="645"/>
      <c r="V767" s="645"/>
      <c r="W767" s="645"/>
      <c r="X767" s="645"/>
      <c r="Y767" s="645"/>
      <c r="Z767" s="645"/>
    </row>
    <row r="768" spans="1:26" ht="15.75" customHeight="1" x14ac:dyDescent="0.2">
      <c r="A768" s="645"/>
      <c r="B768" s="645"/>
      <c r="C768" s="645"/>
      <c r="D768" s="645"/>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row>
    <row r="769" spans="1:26" ht="15.75" customHeight="1" x14ac:dyDescent="0.2">
      <c r="A769" s="645"/>
      <c r="B769" s="645"/>
      <c r="C769" s="645"/>
      <c r="D769" s="645"/>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row>
    <row r="770" spans="1:26" ht="15.75" customHeight="1" x14ac:dyDescent="0.2">
      <c r="A770" s="645"/>
      <c r="B770" s="645"/>
      <c r="C770" s="645"/>
      <c r="D770" s="645"/>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row>
    <row r="771" spans="1:26" ht="15.75" customHeight="1" x14ac:dyDescent="0.2">
      <c r="A771" s="645"/>
      <c r="B771" s="645"/>
      <c r="C771" s="645"/>
      <c r="D771" s="645"/>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row>
    <row r="772" spans="1:26" ht="15.75" customHeight="1" x14ac:dyDescent="0.2">
      <c r="A772" s="645"/>
      <c r="B772" s="645"/>
      <c r="C772" s="645"/>
      <c r="D772" s="645"/>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row>
    <row r="773" spans="1:26" ht="15.75" customHeight="1" x14ac:dyDescent="0.2">
      <c r="A773" s="645"/>
      <c r="B773" s="645"/>
      <c r="C773" s="645"/>
      <c r="D773" s="645"/>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row>
    <row r="774" spans="1:26" ht="15.75" customHeight="1" x14ac:dyDescent="0.2">
      <c r="A774" s="645"/>
      <c r="B774" s="645"/>
      <c r="C774" s="645"/>
      <c r="D774" s="645"/>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row>
    <row r="775" spans="1:26" ht="15.75" customHeight="1" x14ac:dyDescent="0.2">
      <c r="A775" s="645"/>
      <c r="B775" s="645"/>
      <c r="C775" s="645"/>
      <c r="D775" s="645"/>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row>
    <row r="776" spans="1:26" ht="15.75" customHeight="1" x14ac:dyDescent="0.2">
      <c r="A776" s="645"/>
      <c r="B776" s="645"/>
      <c r="C776" s="645"/>
      <c r="D776" s="645"/>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row>
    <row r="777" spans="1:26" ht="15.75" customHeight="1" x14ac:dyDescent="0.2">
      <c r="A777" s="645"/>
      <c r="B777" s="645"/>
      <c r="C777" s="645"/>
      <c r="D777" s="645"/>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row>
    <row r="778" spans="1:26" ht="15.75" customHeight="1" x14ac:dyDescent="0.2">
      <c r="A778" s="645"/>
      <c r="B778" s="645"/>
      <c r="C778" s="645"/>
      <c r="D778" s="645"/>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row>
    <row r="779" spans="1:26" ht="15.75" customHeight="1" x14ac:dyDescent="0.2">
      <c r="A779" s="645"/>
      <c r="B779" s="645"/>
      <c r="C779" s="645"/>
      <c r="D779" s="645"/>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row>
    <row r="780" spans="1:26" ht="15.75" customHeight="1" x14ac:dyDescent="0.2">
      <c r="A780" s="645"/>
      <c r="B780" s="645"/>
      <c r="C780" s="645"/>
      <c r="D780" s="645"/>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row>
    <row r="781" spans="1:26" ht="15.75" customHeight="1" x14ac:dyDescent="0.2">
      <c r="A781" s="645"/>
      <c r="B781" s="645"/>
      <c r="C781" s="645"/>
      <c r="D781" s="645"/>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row>
    <row r="782" spans="1:26" ht="15.75" customHeight="1" x14ac:dyDescent="0.2">
      <c r="A782" s="645"/>
      <c r="B782" s="645"/>
      <c r="C782" s="645"/>
      <c r="D782" s="645"/>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row>
    <row r="783" spans="1:26" ht="15.75" customHeight="1" x14ac:dyDescent="0.2">
      <c r="A783" s="645"/>
      <c r="B783" s="645"/>
      <c r="C783" s="645"/>
      <c r="D783" s="645"/>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row>
    <row r="784" spans="1:26" ht="15.75" customHeight="1" x14ac:dyDescent="0.2">
      <c r="A784" s="645"/>
      <c r="B784" s="645"/>
      <c r="C784" s="645"/>
      <c r="D784" s="645"/>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row>
    <row r="785" spans="1:26" ht="15.75" customHeight="1" x14ac:dyDescent="0.2">
      <c r="A785" s="645"/>
      <c r="B785" s="645"/>
      <c r="C785" s="645"/>
      <c r="D785" s="645"/>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row>
    <row r="786" spans="1:26" ht="15.75" customHeight="1" x14ac:dyDescent="0.2">
      <c r="A786" s="645"/>
      <c r="B786" s="645"/>
      <c r="C786" s="645"/>
      <c r="D786" s="645"/>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row>
    <row r="787" spans="1:26" ht="15.75" customHeight="1" x14ac:dyDescent="0.2">
      <c r="A787" s="645"/>
      <c r="B787" s="645"/>
      <c r="C787" s="645"/>
      <c r="D787" s="645"/>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row>
    <row r="788" spans="1:26" ht="15.75" customHeight="1" x14ac:dyDescent="0.2">
      <c r="A788" s="645"/>
      <c r="B788" s="645"/>
      <c r="C788" s="645"/>
      <c r="D788" s="645"/>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row>
    <row r="789" spans="1:26" ht="15.75" customHeight="1" x14ac:dyDescent="0.2">
      <c r="A789" s="645"/>
      <c r="B789" s="645"/>
      <c r="C789" s="645"/>
      <c r="D789" s="645"/>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row>
    <row r="790" spans="1:26" ht="15.75" customHeight="1" x14ac:dyDescent="0.2">
      <c r="A790" s="645"/>
      <c r="B790" s="645"/>
      <c r="C790" s="645"/>
      <c r="D790" s="645"/>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row>
    <row r="791" spans="1:26" ht="15.75" customHeight="1" x14ac:dyDescent="0.2">
      <c r="A791" s="645"/>
      <c r="B791" s="645"/>
      <c r="C791" s="645"/>
      <c r="D791" s="645"/>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row>
    <row r="792" spans="1:26" ht="15.75" customHeight="1" x14ac:dyDescent="0.2">
      <c r="A792" s="645"/>
      <c r="B792" s="645"/>
      <c r="C792" s="645"/>
      <c r="D792" s="645"/>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row>
    <row r="793" spans="1:26" ht="15.75" customHeight="1" x14ac:dyDescent="0.2">
      <c r="A793" s="645"/>
      <c r="B793" s="645"/>
      <c r="C793" s="645"/>
      <c r="D793" s="645"/>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row>
    <row r="794" spans="1:26" ht="15.75" customHeight="1" x14ac:dyDescent="0.2">
      <c r="A794" s="645"/>
      <c r="B794" s="645"/>
      <c r="C794" s="645"/>
      <c r="D794" s="645"/>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row>
    <row r="795" spans="1:26" ht="15.75" customHeight="1" x14ac:dyDescent="0.2">
      <c r="A795" s="645"/>
      <c r="B795" s="645"/>
      <c r="C795" s="645"/>
      <c r="D795" s="645"/>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row>
    <row r="796" spans="1:26" ht="15.75" customHeight="1" x14ac:dyDescent="0.2">
      <c r="A796" s="645"/>
      <c r="B796" s="645"/>
      <c r="C796" s="645"/>
      <c r="D796" s="645"/>
      <c r="E796" s="645"/>
      <c r="F796" s="645"/>
      <c r="G796" s="645"/>
      <c r="H796" s="645"/>
      <c r="I796" s="645"/>
      <c r="J796" s="645"/>
      <c r="K796" s="645"/>
      <c r="L796" s="645"/>
      <c r="M796" s="645"/>
      <c r="N796" s="645"/>
      <c r="O796" s="645"/>
      <c r="P796" s="645"/>
      <c r="Q796" s="645"/>
      <c r="R796" s="645"/>
      <c r="S796" s="645"/>
      <c r="T796" s="645"/>
      <c r="U796" s="645"/>
      <c r="V796" s="645"/>
      <c r="W796" s="645"/>
      <c r="X796" s="645"/>
      <c r="Y796" s="645"/>
      <c r="Z796" s="645"/>
    </row>
    <row r="797" spans="1:26" ht="15.75" customHeight="1" x14ac:dyDescent="0.2">
      <c r="A797" s="645"/>
      <c r="B797" s="645"/>
      <c r="C797" s="645"/>
      <c r="D797" s="645"/>
      <c r="E797" s="645"/>
      <c r="F797" s="645"/>
      <c r="G797" s="645"/>
      <c r="H797" s="645"/>
      <c r="I797" s="645"/>
      <c r="J797" s="645"/>
      <c r="K797" s="645"/>
      <c r="L797" s="645"/>
      <c r="M797" s="645"/>
      <c r="N797" s="645"/>
      <c r="O797" s="645"/>
      <c r="P797" s="645"/>
      <c r="Q797" s="645"/>
      <c r="R797" s="645"/>
      <c r="S797" s="645"/>
      <c r="T797" s="645"/>
      <c r="U797" s="645"/>
      <c r="V797" s="645"/>
      <c r="W797" s="645"/>
      <c r="X797" s="645"/>
      <c r="Y797" s="645"/>
      <c r="Z797" s="645"/>
    </row>
    <row r="798" spans="1:26" ht="15.75" customHeight="1" x14ac:dyDescent="0.2">
      <c r="A798" s="645"/>
      <c r="B798" s="645"/>
      <c r="C798" s="645"/>
      <c r="D798" s="645"/>
      <c r="E798" s="645"/>
      <c r="F798" s="645"/>
      <c r="G798" s="645"/>
      <c r="H798" s="645"/>
      <c r="I798" s="645"/>
      <c r="J798" s="645"/>
      <c r="K798" s="645"/>
      <c r="L798" s="645"/>
      <c r="M798" s="645"/>
      <c r="N798" s="645"/>
      <c r="O798" s="645"/>
      <c r="P798" s="645"/>
      <c r="Q798" s="645"/>
      <c r="R798" s="645"/>
      <c r="S798" s="645"/>
      <c r="T798" s="645"/>
      <c r="U798" s="645"/>
      <c r="V798" s="645"/>
      <c r="W798" s="645"/>
      <c r="X798" s="645"/>
      <c r="Y798" s="645"/>
      <c r="Z798" s="645"/>
    </row>
    <row r="799" spans="1:26" ht="15.75" customHeight="1" x14ac:dyDescent="0.2">
      <c r="A799" s="645"/>
      <c r="B799" s="645"/>
      <c r="C799" s="645"/>
      <c r="D799" s="645"/>
      <c r="E799" s="645"/>
      <c r="F799" s="645"/>
      <c r="G799" s="645"/>
      <c r="H799" s="645"/>
      <c r="I799" s="645"/>
      <c r="J799" s="645"/>
      <c r="K799" s="645"/>
      <c r="L799" s="645"/>
      <c r="M799" s="645"/>
      <c r="N799" s="645"/>
      <c r="O799" s="645"/>
      <c r="P799" s="645"/>
      <c r="Q799" s="645"/>
      <c r="R799" s="645"/>
      <c r="S799" s="645"/>
      <c r="T799" s="645"/>
      <c r="U799" s="645"/>
      <c r="V799" s="645"/>
      <c r="W799" s="645"/>
      <c r="X799" s="645"/>
      <c r="Y799" s="645"/>
      <c r="Z799" s="645"/>
    </row>
    <row r="800" spans="1:26" ht="15.75" customHeight="1" x14ac:dyDescent="0.2">
      <c r="A800" s="645"/>
      <c r="B800" s="645"/>
      <c r="C800" s="645"/>
      <c r="D800" s="645"/>
      <c r="E800" s="645"/>
      <c r="F800" s="645"/>
      <c r="G800" s="645"/>
      <c r="H800" s="645"/>
      <c r="I800" s="645"/>
      <c r="J800" s="645"/>
      <c r="K800" s="645"/>
      <c r="L800" s="645"/>
      <c r="M800" s="645"/>
      <c r="N800" s="645"/>
      <c r="O800" s="645"/>
      <c r="P800" s="645"/>
      <c r="Q800" s="645"/>
      <c r="R800" s="645"/>
      <c r="S800" s="645"/>
      <c r="T800" s="645"/>
      <c r="U800" s="645"/>
      <c r="V800" s="645"/>
      <c r="W800" s="645"/>
      <c r="X800" s="645"/>
      <c r="Y800" s="645"/>
      <c r="Z800" s="645"/>
    </row>
    <row r="801" spans="1:26" ht="15.75" customHeight="1" x14ac:dyDescent="0.2">
      <c r="A801" s="645"/>
      <c r="B801" s="645"/>
      <c r="C801" s="645"/>
      <c r="D801" s="645"/>
      <c r="E801" s="645"/>
      <c r="F801" s="645"/>
      <c r="G801" s="645"/>
      <c r="H801" s="645"/>
      <c r="I801" s="645"/>
      <c r="J801" s="645"/>
      <c r="K801" s="645"/>
      <c r="L801" s="645"/>
      <c r="M801" s="645"/>
      <c r="N801" s="645"/>
      <c r="O801" s="645"/>
      <c r="P801" s="645"/>
      <c r="Q801" s="645"/>
      <c r="R801" s="645"/>
      <c r="S801" s="645"/>
      <c r="T801" s="645"/>
      <c r="U801" s="645"/>
      <c r="V801" s="645"/>
      <c r="W801" s="645"/>
      <c r="X801" s="645"/>
      <c r="Y801" s="645"/>
      <c r="Z801" s="645"/>
    </row>
    <row r="802" spans="1:26" ht="15.75" customHeight="1" x14ac:dyDescent="0.2">
      <c r="A802" s="645"/>
      <c r="B802" s="645"/>
      <c r="C802" s="645"/>
      <c r="D802" s="645"/>
      <c r="E802" s="645"/>
      <c r="F802" s="645"/>
      <c r="G802" s="645"/>
      <c r="H802" s="645"/>
      <c r="I802" s="645"/>
      <c r="J802" s="645"/>
      <c r="K802" s="645"/>
      <c r="L802" s="645"/>
      <c r="M802" s="645"/>
      <c r="N802" s="645"/>
      <c r="O802" s="645"/>
      <c r="P802" s="645"/>
      <c r="Q802" s="645"/>
      <c r="R802" s="645"/>
      <c r="S802" s="645"/>
      <c r="T802" s="645"/>
      <c r="U802" s="645"/>
      <c r="V802" s="645"/>
      <c r="W802" s="645"/>
      <c r="X802" s="645"/>
      <c r="Y802" s="645"/>
      <c r="Z802" s="645"/>
    </row>
    <row r="803" spans="1:26" ht="15.75" customHeight="1" x14ac:dyDescent="0.2">
      <c r="A803" s="645"/>
      <c r="B803" s="645"/>
      <c r="C803" s="645"/>
      <c r="D803" s="645"/>
      <c r="E803" s="645"/>
      <c r="F803" s="645"/>
      <c r="G803" s="645"/>
      <c r="H803" s="645"/>
      <c r="I803" s="645"/>
      <c r="J803" s="645"/>
      <c r="K803" s="645"/>
      <c r="L803" s="645"/>
      <c r="M803" s="645"/>
      <c r="N803" s="645"/>
      <c r="O803" s="645"/>
      <c r="P803" s="645"/>
      <c r="Q803" s="645"/>
      <c r="R803" s="645"/>
      <c r="S803" s="645"/>
      <c r="T803" s="645"/>
      <c r="U803" s="645"/>
      <c r="V803" s="645"/>
      <c r="W803" s="645"/>
      <c r="X803" s="645"/>
      <c r="Y803" s="645"/>
      <c r="Z803" s="645"/>
    </row>
    <row r="804" spans="1:26" ht="15.75" customHeight="1" x14ac:dyDescent="0.2">
      <c r="A804" s="645"/>
      <c r="B804" s="645"/>
      <c r="C804" s="645"/>
      <c r="D804" s="645"/>
      <c r="E804" s="645"/>
      <c r="F804" s="645"/>
      <c r="G804" s="645"/>
      <c r="H804" s="645"/>
      <c r="I804" s="645"/>
      <c r="J804" s="645"/>
      <c r="K804" s="645"/>
      <c r="L804" s="645"/>
      <c r="M804" s="645"/>
      <c r="N804" s="645"/>
      <c r="O804" s="645"/>
      <c r="P804" s="645"/>
      <c r="Q804" s="645"/>
      <c r="R804" s="645"/>
      <c r="S804" s="645"/>
      <c r="T804" s="645"/>
      <c r="U804" s="645"/>
      <c r="V804" s="645"/>
      <c r="W804" s="645"/>
      <c r="X804" s="645"/>
      <c r="Y804" s="645"/>
      <c r="Z804" s="645"/>
    </row>
    <row r="805" spans="1:26" ht="15.75" customHeight="1" x14ac:dyDescent="0.2">
      <c r="A805" s="645"/>
      <c r="B805" s="645"/>
      <c r="C805" s="645"/>
      <c r="D805" s="645"/>
      <c r="E805" s="645"/>
      <c r="F805" s="645"/>
      <c r="G805" s="645"/>
      <c r="H805" s="645"/>
      <c r="I805" s="645"/>
      <c r="J805" s="645"/>
      <c r="K805" s="645"/>
      <c r="L805" s="645"/>
      <c r="M805" s="645"/>
      <c r="N805" s="645"/>
      <c r="O805" s="645"/>
      <c r="P805" s="645"/>
      <c r="Q805" s="645"/>
      <c r="R805" s="645"/>
      <c r="S805" s="645"/>
      <c r="T805" s="645"/>
      <c r="U805" s="645"/>
      <c r="V805" s="645"/>
      <c r="W805" s="645"/>
      <c r="X805" s="645"/>
      <c r="Y805" s="645"/>
      <c r="Z805" s="645"/>
    </row>
    <row r="806" spans="1:26" ht="15.75" customHeight="1" x14ac:dyDescent="0.2">
      <c r="A806" s="645"/>
      <c r="B806" s="645"/>
      <c r="C806" s="645"/>
      <c r="D806" s="645"/>
      <c r="E806" s="645"/>
      <c r="F806" s="645"/>
      <c r="G806" s="645"/>
      <c r="H806" s="645"/>
      <c r="I806" s="645"/>
      <c r="J806" s="645"/>
      <c r="K806" s="645"/>
      <c r="L806" s="645"/>
      <c r="M806" s="645"/>
      <c r="N806" s="645"/>
      <c r="O806" s="645"/>
      <c r="P806" s="645"/>
      <c r="Q806" s="645"/>
      <c r="R806" s="645"/>
      <c r="S806" s="645"/>
      <c r="T806" s="645"/>
      <c r="U806" s="645"/>
      <c r="V806" s="645"/>
      <c r="W806" s="645"/>
      <c r="X806" s="645"/>
      <c r="Y806" s="645"/>
      <c r="Z806" s="645"/>
    </row>
    <row r="807" spans="1:26" ht="15.75" customHeight="1" x14ac:dyDescent="0.2">
      <c r="A807" s="645"/>
      <c r="B807" s="645"/>
      <c r="C807" s="645"/>
      <c r="D807" s="645"/>
      <c r="E807" s="645"/>
      <c r="F807" s="645"/>
      <c r="G807" s="645"/>
      <c r="H807" s="645"/>
      <c r="I807" s="645"/>
      <c r="J807" s="645"/>
      <c r="K807" s="645"/>
      <c r="L807" s="645"/>
      <c r="M807" s="645"/>
      <c r="N807" s="645"/>
      <c r="O807" s="645"/>
      <c r="P807" s="645"/>
      <c r="Q807" s="645"/>
      <c r="R807" s="645"/>
      <c r="S807" s="645"/>
      <c r="T807" s="645"/>
      <c r="U807" s="645"/>
      <c r="V807" s="645"/>
      <c r="W807" s="645"/>
      <c r="X807" s="645"/>
      <c r="Y807" s="645"/>
      <c r="Z807" s="645"/>
    </row>
    <row r="808" spans="1:26" ht="15.75" customHeight="1" x14ac:dyDescent="0.2">
      <c r="A808" s="645"/>
      <c r="B808" s="645"/>
      <c r="C808" s="645"/>
      <c r="D808" s="645"/>
      <c r="E808" s="645"/>
      <c r="F808" s="645"/>
      <c r="G808" s="645"/>
      <c r="H808" s="645"/>
      <c r="I808" s="645"/>
      <c r="J808" s="645"/>
      <c r="K808" s="645"/>
      <c r="L808" s="645"/>
      <c r="M808" s="645"/>
      <c r="N808" s="645"/>
      <c r="O808" s="645"/>
      <c r="P808" s="645"/>
      <c r="Q808" s="645"/>
      <c r="R808" s="645"/>
      <c r="S808" s="645"/>
      <c r="T808" s="645"/>
      <c r="U808" s="645"/>
      <c r="V808" s="645"/>
      <c r="W808" s="645"/>
      <c r="X808" s="645"/>
      <c r="Y808" s="645"/>
      <c r="Z808" s="645"/>
    </row>
    <row r="809" spans="1:26" ht="15.75" customHeight="1" x14ac:dyDescent="0.2">
      <c r="A809" s="645"/>
      <c r="B809" s="645"/>
      <c r="C809" s="645"/>
      <c r="D809" s="645"/>
      <c r="E809" s="645"/>
      <c r="F809" s="645"/>
      <c r="G809" s="645"/>
      <c r="H809" s="645"/>
      <c r="I809" s="645"/>
      <c r="J809" s="645"/>
      <c r="K809" s="645"/>
      <c r="L809" s="645"/>
      <c r="M809" s="645"/>
      <c r="N809" s="645"/>
      <c r="O809" s="645"/>
      <c r="P809" s="645"/>
      <c r="Q809" s="645"/>
      <c r="R809" s="645"/>
      <c r="S809" s="645"/>
      <c r="T809" s="645"/>
      <c r="U809" s="645"/>
      <c r="V809" s="645"/>
      <c r="W809" s="645"/>
      <c r="X809" s="645"/>
      <c r="Y809" s="645"/>
      <c r="Z809" s="645"/>
    </row>
    <row r="810" spans="1:26" ht="15.75" customHeight="1" x14ac:dyDescent="0.2">
      <c r="A810" s="645"/>
      <c r="B810" s="645"/>
      <c r="C810" s="645"/>
      <c r="D810" s="645"/>
      <c r="E810" s="645"/>
      <c r="F810" s="645"/>
      <c r="G810" s="645"/>
      <c r="H810" s="645"/>
      <c r="I810" s="645"/>
      <c r="J810" s="645"/>
      <c r="K810" s="645"/>
      <c r="L810" s="645"/>
      <c r="M810" s="645"/>
      <c r="N810" s="645"/>
      <c r="O810" s="645"/>
      <c r="P810" s="645"/>
      <c r="Q810" s="645"/>
      <c r="R810" s="645"/>
      <c r="S810" s="645"/>
      <c r="T810" s="645"/>
      <c r="U810" s="645"/>
      <c r="V810" s="645"/>
      <c r="W810" s="645"/>
      <c r="X810" s="645"/>
      <c r="Y810" s="645"/>
      <c r="Z810" s="645"/>
    </row>
    <row r="811" spans="1:26" ht="15.75" customHeight="1" x14ac:dyDescent="0.2">
      <c r="A811" s="645"/>
      <c r="B811" s="645"/>
      <c r="C811" s="645"/>
      <c r="D811" s="645"/>
      <c r="E811" s="645"/>
      <c r="F811" s="645"/>
      <c r="G811" s="645"/>
      <c r="H811" s="645"/>
      <c r="I811" s="645"/>
      <c r="J811" s="645"/>
      <c r="K811" s="645"/>
      <c r="L811" s="645"/>
      <c r="M811" s="645"/>
      <c r="N811" s="645"/>
      <c r="O811" s="645"/>
      <c r="P811" s="645"/>
      <c r="Q811" s="645"/>
      <c r="R811" s="645"/>
      <c r="S811" s="645"/>
      <c r="T811" s="645"/>
      <c r="U811" s="645"/>
      <c r="V811" s="645"/>
      <c r="W811" s="645"/>
      <c r="X811" s="645"/>
      <c r="Y811" s="645"/>
      <c r="Z811" s="645"/>
    </row>
    <row r="812" spans="1:26" ht="15.75" customHeight="1" x14ac:dyDescent="0.2">
      <c r="A812" s="645"/>
      <c r="B812" s="645"/>
      <c r="C812" s="645"/>
      <c r="D812" s="645"/>
      <c r="E812" s="645"/>
      <c r="F812" s="645"/>
      <c r="G812" s="645"/>
      <c r="H812" s="645"/>
      <c r="I812" s="645"/>
      <c r="J812" s="645"/>
      <c r="K812" s="645"/>
      <c r="L812" s="645"/>
      <c r="M812" s="645"/>
      <c r="N812" s="645"/>
      <c r="O812" s="645"/>
      <c r="P812" s="645"/>
      <c r="Q812" s="645"/>
      <c r="R812" s="645"/>
      <c r="S812" s="645"/>
      <c r="T812" s="645"/>
      <c r="U812" s="645"/>
      <c r="V812" s="645"/>
      <c r="W812" s="645"/>
      <c r="X812" s="645"/>
      <c r="Y812" s="645"/>
      <c r="Z812" s="645"/>
    </row>
    <row r="813" spans="1:26" ht="15.75" customHeight="1" x14ac:dyDescent="0.2">
      <c r="A813" s="645"/>
      <c r="B813" s="645"/>
      <c r="C813" s="645"/>
      <c r="D813" s="645"/>
      <c r="E813" s="645"/>
      <c r="F813" s="645"/>
      <c r="G813" s="645"/>
      <c r="H813" s="645"/>
      <c r="I813" s="645"/>
      <c r="J813" s="645"/>
      <c r="K813" s="645"/>
      <c r="L813" s="645"/>
      <c r="M813" s="645"/>
      <c r="N813" s="645"/>
      <c r="O813" s="645"/>
      <c r="P813" s="645"/>
      <c r="Q813" s="645"/>
      <c r="R813" s="645"/>
      <c r="S813" s="645"/>
      <c r="T813" s="645"/>
      <c r="U813" s="645"/>
      <c r="V813" s="645"/>
      <c r="W813" s="645"/>
      <c r="X813" s="645"/>
      <c r="Y813" s="645"/>
      <c r="Z813" s="645"/>
    </row>
    <row r="814" spans="1:26" ht="15.75" customHeight="1" x14ac:dyDescent="0.2">
      <c r="A814" s="645"/>
      <c r="B814" s="645"/>
      <c r="C814" s="645"/>
      <c r="D814" s="645"/>
      <c r="E814" s="645"/>
      <c r="F814" s="645"/>
      <c r="G814" s="645"/>
      <c r="H814" s="645"/>
      <c r="I814" s="645"/>
      <c r="J814" s="645"/>
      <c r="K814" s="645"/>
      <c r="L814" s="645"/>
      <c r="M814" s="645"/>
      <c r="N814" s="645"/>
      <c r="O814" s="645"/>
      <c r="P814" s="645"/>
      <c r="Q814" s="645"/>
      <c r="R814" s="645"/>
      <c r="S814" s="645"/>
      <c r="T814" s="645"/>
      <c r="U814" s="645"/>
      <c r="V814" s="645"/>
      <c r="W814" s="645"/>
      <c r="X814" s="645"/>
      <c r="Y814" s="645"/>
      <c r="Z814" s="645"/>
    </row>
    <row r="815" spans="1:26" ht="15.75" customHeight="1" x14ac:dyDescent="0.2">
      <c r="A815" s="645"/>
      <c r="B815" s="645"/>
      <c r="C815" s="645"/>
      <c r="D815" s="645"/>
      <c r="E815" s="645"/>
      <c r="F815" s="645"/>
      <c r="G815" s="645"/>
      <c r="H815" s="645"/>
      <c r="I815" s="645"/>
      <c r="J815" s="645"/>
      <c r="K815" s="645"/>
      <c r="L815" s="645"/>
      <c r="M815" s="645"/>
      <c r="N815" s="645"/>
      <c r="O815" s="645"/>
      <c r="P815" s="645"/>
      <c r="Q815" s="645"/>
      <c r="R815" s="645"/>
      <c r="S815" s="645"/>
      <c r="T815" s="645"/>
      <c r="U815" s="645"/>
      <c r="V815" s="645"/>
      <c r="W815" s="645"/>
      <c r="X815" s="645"/>
      <c r="Y815" s="645"/>
      <c r="Z815" s="645"/>
    </row>
    <row r="816" spans="1:26" ht="15.75" customHeight="1" x14ac:dyDescent="0.2">
      <c r="A816" s="645"/>
      <c r="B816" s="645"/>
      <c r="C816" s="645"/>
      <c r="D816" s="645"/>
      <c r="E816" s="645"/>
      <c r="F816" s="645"/>
      <c r="G816" s="645"/>
      <c r="H816" s="645"/>
      <c r="I816" s="645"/>
      <c r="J816" s="645"/>
      <c r="K816" s="645"/>
      <c r="L816" s="645"/>
      <c r="M816" s="645"/>
      <c r="N816" s="645"/>
      <c r="O816" s="645"/>
      <c r="P816" s="645"/>
      <c r="Q816" s="645"/>
      <c r="R816" s="645"/>
      <c r="S816" s="645"/>
      <c r="T816" s="645"/>
      <c r="U816" s="645"/>
      <c r="V816" s="645"/>
      <c r="W816" s="645"/>
      <c r="X816" s="645"/>
      <c r="Y816" s="645"/>
      <c r="Z816" s="645"/>
    </row>
    <row r="817" spans="1:26" ht="15.75" customHeight="1" x14ac:dyDescent="0.2">
      <c r="A817" s="645"/>
      <c r="B817" s="645"/>
      <c r="C817" s="645"/>
      <c r="D817" s="645"/>
      <c r="E817" s="645"/>
      <c r="F817" s="645"/>
      <c r="G817" s="645"/>
      <c r="H817" s="645"/>
      <c r="I817" s="645"/>
      <c r="J817" s="645"/>
      <c r="K817" s="645"/>
      <c r="L817" s="645"/>
      <c r="M817" s="645"/>
      <c r="N817" s="645"/>
      <c r="O817" s="645"/>
      <c r="P817" s="645"/>
      <c r="Q817" s="645"/>
      <c r="R817" s="645"/>
      <c r="S817" s="645"/>
      <c r="T817" s="645"/>
      <c r="U817" s="645"/>
      <c r="V817" s="645"/>
      <c r="W817" s="645"/>
      <c r="X817" s="645"/>
      <c r="Y817" s="645"/>
      <c r="Z817" s="645"/>
    </row>
    <row r="818" spans="1:26" ht="15.75" customHeight="1" x14ac:dyDescent="0.2">
      <c r="A818" s="645"/>
      <c r="B818" s="645"/>
      <c r="C818" s="645"/>
      <c r="D818" s="645"/>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row>
    <row r="819" spans="1:26" ht="15.75" customHeight="1" x14ac:dyDescent="0.2">
      <c r="A819" s="645"/>
      <c r="B819" s="645"/>
      <c r="C819" s="645"/>
      <c r="D819" s="645"/>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row>
    <row r="820" spans="1:26" ht="15.75" customHeight="1" x14ac:dyDescent="0.2">
      <c r="A820" s="645"/>
      <c r="B820" s="645"/>
      <c r="C820" s="645"/>
      <c r="D820" s="645"/>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row>
    <row r="821" spans="1:26" ht="15.75" customHeight="1" x14ac:dyDescent="0.2">
      <c r="A821" s="645"/>
      <c r="B821" s="645"/>
      <c r="C821" s="645"/>
      <c r="D821" s="645"/>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row>
    <row r="822" spans="1:26" ht="15.75" customHeight="1" x14ac:dyDescent="0.2">
      <c r="A822" s="645"/>
      <c r="B822" s="645"/>
      <c r="C822" s="645"/>
      <c r="D822" s="645"/>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row>
    <row r="823" spans="1:26" ht="15.75" customHeight="1" x14ac:dyDescent="0.2">
      <c r="A823" s="645"/>
      <c r="B823" s="645"/>
      <c r="C823" s="645"/>
      <c r="D823" s="645"/>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row>
    <row r="824" spans="1:26" ht="15.75" customHeight="1" x14ac:dyDescent="0.2">
      <c r="A824" s="645"/>
      <c r="B824" s="645"/>
      <c r="C824" s="645"/>
      <c r="D824" s="645"/>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row>
    <row r="825" spans="1:26" ht="15.75" customHeight="1" x14ac:dyDescent="0.2">
      <c r="A825" s="645"/>
      <c r="B825" s="645"/>
      <c r="C825" s="645"/>
      <c r="D825" s="645"/>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row>
    <row r="826" spans="1:26" ht="15.75" customHeight="1" x14ac:dyDescent="0.2">
      <c r="A826" s="645"/>
      <c r="B826" s="645"/>
      <c r="C826" s="645"/>
      <c r="D826" s="645"/>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row>
    <row r="827" spans="1:26" ht="15.75" customHeight="1" x14ac:dyDescent="0.2">
      <c r="A827" s="645"/>
      <c r="B827" s="645"/>
      <c r="C827" s="645"/>
      <c r="D827" s="645"/>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row>
    <row r="828" spans="1:26" ht="15.75" customHeight="1" x14ac:dyDescent="0.2">
      <c r="A828" s="645"/>
      <c r="B828" s="645"/>
      <c r="C828" s="645"/>
      <c r="D828" s="645"/>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row>
    <row r="829" spans="1:26" ht="15.75" customHeight="1" x14ac:dyDescent="0.2">
      <c r="A829" s="645"/>
      <c r="B829" s="645"/>
      <c r="C829" s="645"/>
      <c r="D829" s="645"/>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row>
    <row r="830" spans="1:26" ht="15.75" customHeight="1" x14ac:dyDescent="0.2">
      <c r="A830" s="645"/>
      <c r="B830" s="645"/>
      <c r="C830" s="645"/>
      <c r="D830" s="645"/>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row>
    <row r="831" spans="1:26" ht="15.75" customHeight="1" x14ac:dyDescent="0.2">
      <c r="A831" s="645"/>
      <c r="B831" s="645"/>
      <c r="C831" s="645"/>
      <c r="D831" s="645"/>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row>
    <row r="832" spans="1:26" ht="15.75" customHeight="1" x14ac:dyDescent="0.2">
      <c r="A832" s="645"/>
      <c r="B832" s="645"/>
      <c r="C832" s="645"/>
      <c r="D832" s="645"/>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row>
    <row r="833" spans="1:26" ht="15.75" customHeight="1" x14ac:dyDescent="0.2">
      <c r="A833" s="645"/>
      <c r="B833" s="645"/>
      <c r="C833" s="645"/>
      <c r="D833" s="645"/>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row>
    <row r="834" spans="1:26" ht="15.75" customHeight="1" x14ac:dyDescent="0.2">
      <c r="A834" s="645"/>
      <c r="B834" s="645"/>
      <c r="C834" s="645"/>
      <c r="D834" s="645"/>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row>
    <row r="835" spans="1:26" ht="15.75" customHeight="1" x14ac:dyDescent="0.2">
      <c r="A835" s="645"/>
      <c r="B835" s="645"/>
      <c r="C835" s="645"/>
      <c r="D835" s="645"/>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row>
    <row r="836" spans="1:26" ht="15.75" customHeight="1" x14ac:dyDescent="0.2">
      <c r="A836" s="645"/>
      <c r="B836" s="645"/>
      <c r="C836" s="645"/>
      <c r="D836" s="645"/>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row>
    <row r="837" spans="1:26" ht="15.75" customHeight="1" x14ac:dyDescent="0.2">
      <c r="A837" s="645"/>
      <c r="B837" s="645"/>
      <c r="C837" s="645"/>
      <c r="D837" s="645"/>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row>
    <row r="838" spans="1:26" ht="15.75" customHeight="1" x14ac:dyDescent="0.2">
      <c r="A838" s="645"/>
      <c r="B838" s="645"/>
      <c r="C838" s="645"/>
      <c r="D838" s="645"/>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row>
    <row r="839" spans="1:26" ht="15.75" customHeight="1" x14ac:dyDescent="0.2">
      <c r="A839" s="645"/>
      <c r="B839" s="645"/>
      <c r="C839" s="645"/>
      <c r="D839" s="645"/>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row>
    <row r="840" spans="1:26" ht="15.75" customHeight="1" x14ac:dyDescent="0.2">
      <c r="A840" s="645"/>
      <c r="B840" s="645"/>
      <c r="C840" s="645"/>
      <c r="D840" s="645"/>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row>
    <row r="841" spans="1:26" ht="15.75" customHeight="1" x14ac:dyDescent="0.2">
      <c r="A841" s="645"/>
      <c r="B841" s="645"/>
      <c r="C841" s="645"/>
      <c r="D841" s="645"/>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row>
    <row r="842" spans="1:26" ht="15.75" customHeight="1" x14ac:dyDescent="0.2">
      <c r="A842" s="645"/>
      <c r="B842" s="645"/>
      <c r="C842" s="645"/>
      <c r="D842" s="645"/>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row>
    <row r="843" spans="1:26" ht="15.75" customHeight="1" x14ac:dyDescent="0.2">
      <c r="A843" s="645"/>
      <c r="B843" s="645"/>
      <c r="C843" s="645"/>
      <c r="D843" s="645"/>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row>
    <row r="844" spans="1:26" ht="15.75" customHeight="1" x14ac:dyDescent="0.2">
      <c r="A844" s="645"/>
      <c r="B844" s="645"/>
      <c r="C844" s="645"/>
      <c r="D844" s="645"/>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row>
    <row r="845" spans="1:26" ht="15.75" customHeight="1" x14ac:dyDescent="0.2">
      <c r="A845" s="645"/>
      <c r="B845" s="645"/>
      <c r="C845" s="645"/>
      <c r="D845" s="645"/>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row>
    <row r="846" spans="1:26" ht="15.75" customHeight="1" x14ac:dyDescent="0.2">
      <c r="A846" s="645"/>
      <c r="B846" s="645"/>
      <c r="C846" s="645"/>
      <c r="D846" s="645"/>
      <c r="E846" s="645"/>
      <c r="F846" s="645"/>
      <c r="G846" s="645"/>
      <c r="H846" s="645"/>
      <c r="I846" s="645"/>
      <c r="J846" s="645"/>
      <c r="K846" s="645"/>
      <c r="L846" s="645"/>
      <c r="M846" s="645"/>
      <c r="N846" s="645"/>
      <c r="O846" s="645"/>
      <c r="P846" s="645"/>
      <c r="Q846" s="645"/>
      <c r="R846" s="645"/>
      <c r="S846" s="645"/>
      <c r="T846" s="645"/>
      <c r="U846" s="645"/>
      <c r="V846" s="645"/>
      <c r="W846" s="645"/>
      <c r="X846" s="645"/>
      <c r="Y846" s="645"/>
      <c r="Z846" s="645"/>
    </row>
    <row r="847" spans="1:26" ht="15.75" customHeight="1" x14ac:dyDescent="0.2">
      <c r="A847" s="645"/>
      <c r="B847" s="645"/>
      <c r="C847" s="645"/>
      <c r="D847" s="645"/>
      <c r="E847" s="645"/>
      <c r="F847" s="645"/>
      <c r="G847" s="645"/>
      <c r="H847" s="645"/>
      <c r="I847" s="645"/>
      <c r="J847" s="645"/>
      <c r="K847" s="645"/>
      <c r="L847" s="645"/>
      <c r="M847" s="645"/>
      <c r="N847" s="645"/>
      <c r="O847" s="645"/>
      <c r="P847" s="645"/>
      <c r="Q847" s="645"/>
      <c r="R847" s="645"/>
      <c r="S847" s="645"/>
      <c r="T847" s="645"/>
      <c r="U847" s="645"/>
      <c r="V847" s="645"/>
      <c r="W847" s="645"/>
      <c r="X847" s="645"/>
      <c r="Y847" s="645"/>
      <c r="Z847" s="645"/>
    </row>
    <row r="848" spans="1:26" ht="15.75" customHeight="1" x14ac:dyDescent="0.2">
      <c r="A848" s="645"/>
      <c r="B848" s="645"/>
      <c r="C848" s="645"/>
      <c r="D848" s="645"/>
      <c r="E848" s="645"/>
      <c r="F848" s="645"/>
      <c r="G848" s="645"/>
      <c r="H848" s="645"/>
      <c r="I848" s="645"/>
      <c r="J848" s="645"/>
      <c r="K848" s="645"/>
      <c r="L848" s="645"/>
      <c r="M848" s="645"/>
      <c r="N848" s="645"/>
      <c r="O848" s="645"/>
      <c r="P848" s="645"/>
      <c r="Q848" s="645"/>
      <c r="R848" s="645"/>
      <c r="S848" s="645"/>
      <c r="T848" s="645"/>
      <c r="U848" s="645"/>
      <c r="V848" s="645"/>
      <c r="W848" s="645"/>
      <c r="X848" s="645"/>
      <c r="Y848" s="645"/>
      <c r="Z848" s="645"/>
    </row>
    <row r="849" spans="1:26" ht="15.75" customHeight="1" x14ac:dyDescent="0.2">
      <c r="A849" s="645"/>
      <c r="B849" s="645"/>
      <c r="C849" s="645"/>
      <c r="D849" s="645"/>
      <c r="E849" s="645"/>
      <c r="F849" s="645"/>
      <c r="G849" s="645"/>
      <c r="H849" s="645"/>
      <c r="I849" s="645"/>
      <c r="J849" s="645"/>
      <c r="K849" s="645"/>
      <c r="L849" s="645"/>
      <c r="M849" s="645"/>
      <c r="N849" s="645"/>
      <c r="O849" s="645"/>
      <c r="P849" s="645"/>
      <c r="Q849" s="645"/>
      <c r="R849" s="645"/>
      <c r="S849" s="645"/>
      <c r="T849" s="645"/>
      <c r="U849" s="645"/>
      <c r="V849" s="645"/>
      <c r="W849" s="645"/>
      <c r="X849" s="645"/>
      <c r="Y849" s="645"/>
      <c r="Z849" s="645"/>
    </row>
    <row r="850" spans="1:26" ht="15.75" customHeight="1" x14ac:dyDescent="0.2">
      <c r="A850" s="645"/>
      <c r="B850" s="645"/>
      <c r="C850" s="645"/>
      <c r="D850" s="645"/>
      <c r="E850" s="645"/>
      <c r="F850" s="645"/>
      <c r="G850" s="645"/>
      <c r="H850" s="645"/>
      <c r="I850" s="645"/>
      <c r="J850" s="645"/>
      <c r="K850" s="645"/>
      <c r="L850" s="645"/>
      <c r="M850" s="645"/>
      <c r="N850" s="645"/>
      <c r="O850" s="645"/>
      <c r="P850" s="645"/>
      <c r="Q850" s="645"/>
      <c r="R850" s="645"/>
      <c r="S850" s="645"/>
      <c r="T850" s="645"/>
      <c r="U850" s="645"/>
      <c r="V850" s="645"/>
      <c r="W850" s="645"/>
      <c r="X850" s="645"/>
      <c r="Y850" s="645"/>
      <c r="Z850" s="645"/>
    </row>
    <row r="851" spans="1:26" ht="15.75" customHeight="1" x14ac:dyDescent="0.2">
      <c r="A851" s="645"/>
      <c r="B851" s="645"/>
      <c r="C851" s="645"/>
      <c r="D851" s="645"/>
      <c r="E851" s="645"/>
      <c r="F851" s="645"/>
      <c r="G851" s="645"/>
      <c r="H851" s="645"/>
      <c r="I851" s="645"/>
      <c r="J851" s="645"/>
      <c r="K851" s="645"/>
      <c r="L851" s="645"/>
      <c r="M851" s="645"/>
      <c r="N851" s="645"/>
      <c r="O851" s="645"/>
      <c r="P851" s="645"/>
      <c r="Q851" s="645"/>
      <c r="R851" s="645"/>
      <c r="S851" s="645"/>
      <c r="T851" s="645"/>
      <c r="U851" s="645"/>
      <c r="V851" s="645"/>
      <c r="W851" s="645"/>
      <c r="X851" s="645"/>
      <c r="Y851" s="645"/>
      <c r="Z851" s="645"/>
    </row>
    <row r="852" spans="1:26" ht="15.75" customHeight="1" x14ac:dyDescent="0.2">
      <c r="A852" s="645"/>
      <c r="B852" s="645"/>
      <c r="C852" s="645"/>
      <c r="D852" s="645"/>
      <c r="E852" s="645"/>
      <c r="F852" s="645"/>
      <c r="G852" s="645"/>
      <c r="H852" s="645"/>
      <c r="I852" s="645"/>
      <c r="J852" s="645"/>
      <c r="K852" s="645"/>
      <c r="L852" s="645"/>
      <c r="M852" s="645"/>
      <c r="N852" s="645"/>
      <c r="O852" s="645"/>
      <c r="P852" s="645"/>
      <c r="Q852" s="645"/>
      <c r="R852" s="645"/>
      <c r="S852" s="645"/>
      <c r="T852" s="645"/>
      <c r="U852" s="645"/>
      <c r="V852" s="645"/>
      <c r="W852" s="645"/>
      <c r="X852" s="645"/>
      <c r="Y852" s="645"/>
      <c r="Z852" s="645"/>
    </row>
    <row r="853" spans="1:26" ht="15.75" customHeight="1" x14ac:dyDescent="0.2">
      <c r="A853" s="645"/>
      <c r="B853" s="645"/>
      <c r="C853" s="645"/>
      <c r="D853" s="645"/>
      <c r="E853" s="645"/>
      <c r="F853" s="645"/>
      <c r="G853" s="645"/>
      <c r="H853" s="645"/>
      <c r="I853" s="645"/>
      <c r="J853" s="645"/>
      <c r="K853" s="645"/>
      <c r="L853" s="645"/>
      <c r="M853" s="645"/>
      <c r="N853" s="645"/>
      <c r="O853" s="645"/>
      <c r="P853" s="645"/>
      <c r="Q853" s="645"/>
      <c r="R853" s="645"/>
      <c r="S853" s="645"/>
      <c r="T853" s="645"/>
      <c r="U853" s="645"/>
      <c r="V853" s="645"/>
      <c r="W853" s="645"/>
      <c r="X853" s="645"/>
      <c r="Y853" s="645"/>
      <c r="Z853" s="645"/>
    </row>
    <row r="854" spans="1:26" ht="15.75" customHeight="1" x14ac:dyDescent="0.2">
      <c r="A854" s="645"/>
      <c r="B854" s="645"/>
      <c r="C854" s="645"/>
      <c r="D854" s="645"/>
      <c r="E854" s="645"/>
      <c r="F854" s="645"/>
      <c r="G854" s="645"/>
      <c r="H854" s="645"/>
      <c r="I854" s="645"/>
      <c r="J854" s="645"/>
      <c r="K854" s="645"/>
      <c r="L854" s="645"/>
      <c r="M854" s="645"/>
      <c r="N854" s="645"/>
      <c r="O854" s="645"/>
      <c r="P854" s="645"/>
      <c r="Q854" s="645"/>
      <c r="R854" s="645"/>
      <c r="S854" s="645"/>
      <c r="T854" s="645"/>
      <c r="U854" s="645"/>
      <c r="V854" s="645"/>
      <c r="W854" s="645"/>
      <c r="X854" s="645"/>
      <c r="Y854" s="645"/>
      <c r="Z854" s="645"/>
    </row>
    <row r="855" spans="1:26" ht="15.75" customHeight="1" x14ac:dyDescent="0.2">
      <c r="A855" s="645"/>
      <c r="B855" s="645"/>
      <c r="C855" s="645"/>
      <c r="D855" s="645"/>
      <c r="E855" s="645"/>
      <c r="F855" s="645"/>
      <c r="G855" s="645"/>
      <c r="H855" s="645"/>
      <c r="I855" s="645"/>
      <c r="J855" s="645"/>
      <c r="K855" s="645"/>
      <c r="L855" s="645"/>
      <c r="M855" s="645"/>
      <c r="N855" s="645"/>
      <c r="O855" s="645"/>
      <c r="P855" s="645"/>
      <c r="Q855" s="645"/>
      <c r="R855" s="645"/>
      <c r="S855" s="645"/>
      <c r="T855" s="645"/>
      <c r="U855" s="645"/>
      <c r="V855" s="645"/>
      <c r="W855" s="645"/>
      <c r="X855" s="645"/>
      <c r="Y855" s="645"/>
      <c r="Z855" s="645"/>
    </row>
    <row r="856" spans="1:26" ht="15.75" customHeight="1" x14ac:dyDescent="0.2">
      <c r="A856" s="645"/>
      <c r="B856" s="645"/>
      <c r="C856" s="645"/>
      <c r="D856" s="645"/>
      <c r="E856" s="645"/>
      <c r="F856" s="645"/>
      <c r="G856" s="645"/>
      <c r="H856" s="645"/>
      <c r="I856" s="645"/>
      <c r="J856" s="645"/>
      <c r="K856" s="645"/>
      <c r="L856" s="645"/>
      <c r="M856" s="645"/>
      <c r="N856" s="645"/>
      <c r="O856" s="645"/>
      <c r="P856" s="645"/>
      <c r="Q856" s="645"/>
      <c r="R856" s="645"/>
      <c r="S856" s="645"/>
      <c r="T856" s="645"/>
      <c r="U856" s="645"/>
      <c r="V856" s="645"/>
      <c r="W856" s="645"/>
      <c r="X856" s="645"/>
      <c r="Y856" s="645"/>
      <c r="Z856" s="645"/>
    </row>
    <row r="857" spans="1:26" ht="15.75" customHeight="1" x14ac:dyDescent="0.2">
      <c r="A857" s="645"/>
      <c r="B857" s="645"/>
      <c r="C857" s="645"/>
      <c r="D857" s="645"/>
      <c r="E857" s="645"/>
      <c r="F857" s="645"/>
      <c r="G857" s="645"/>
      <c r="H857" s="645"/>
      <c r="I857" s="645"/>
      <c r="J857" s="645"/>
      <c r="K857" s="645"/>
      <c r="L857" s="645"/>
      <c r="M857" s="645"/>
      <c r="N857" s="645"/>
      <c r="O857" s="645"/>
      <c r="P857" s="645"/>
      <c r="Q857" s="645"/>
      <c r="R857" s="645"/>
      <c r="S857" s="645"/>
      <c r="T857" s="645"/>
      <c r="U857" s="645"/>
      <c r="V857" s="645"/>
      <c r="W857" s="645"/>
      <c r="X857" s="645"/>
      <c r="Y857" s="645"/>
      <c r="Z857" s="645"/>
    </row>
    <row r="858" spans="1:26" ht="15.75" customHeight="1" x14ac:dyDescent="0.2">
      <c r="A858" s="645"/>
      <c r="B858" s="645"/>
      <c r="C858" s="645"/>
      <c r="D858" s="645"/>
      <c r="E858" s="645"/>
      <c r="F858" s="645"/>
      <c r="G858" s="645"/>
      <c r="H858" s="645"/>
      <c r="I858" s="645"/>
      <c r="J858" s="645"/>
      <c r="K858" s="645"/>
      <c r="L858" s="645"/>
      <c r="M858" s="645"/>
      <c r="N858" s="645"/>
      <c r="O858" s="645"/>
      <c r="P858" s="645"/>
      <c r="Q858" s="645"/>
      <c r="R858" s="645"/>
      <c r="S858" s="645"/>
      <c r="T858" s="645"/>
      <c r="U858" s="645"/>
      <c r="V858" s="645"/>
      <c r="W858" s="645"/>
      <c r="X858" s="645"/>
      <c r="Y858" s="645"/>
      <c r="Z858" s="645"/>
    </row>
    <row r="859" spans="1:26" ht="15.75" customHeight="1" x14ac:dyDescent="0.2">
      <c r="A859" s="645"/>
      <c r="B859" s="645"/>
      <c r="C859" s="645"/>
      <c r="D859" s="645"/>
      <c r="E859" s="645"/>
      <c r="F859" s="645"/>
      <c r="G859" s="645"/>
      <c r="H859" s="645"/>
      <c r="I859" s="645"/>
      <c r="J859" s="645"/>
      <c r="K859" s="645"/>
      <c r="L859" s="645"/>
      <c r="M859" s="645"/>
      <c r="N859" s="645"/>
      <c r="O859" s="645"/>
      <c r="P859" s="645"/>
      <c r="Q859" s="645"/>
      <c r="R859" s="645"/>
      <c r="S859" s="645"/>
      <c r="T859" s="645"/>
      <c r="U859" s="645"/>
      <c r="V859" s="645"/>
      <c r="W859" s="645"/>
      <c r="X859" s="645"/>
      <c r="Y859" s="645"/>
      <c r="Z859" s="645"/>
    </row>
    <row r="860" spans="1:26" ht="15.75" customHeight="1" x14ac:dyDescent="0.2">
      <c r="A860" s="645"/>
      <c r="B860" s="645"/>
      <c r="C860" s="645"/>
      <c r="D860" s="645"/>
      <c r="E860" s="645"/>
      <c r="F860" s="645"/>
      <c r="G860" s="645"/>
      <c r="H860" s="645"/>
      <c r="I860" s="645"/>
      <c r="J860" s="645"/>
      <c r="K860" s="645"/>
      <c r="L860" s="645"/>
      <c r="M860" s="645"/>
      <c r="N860" s="645"/>
      <c r="O860" s="645"/>
      <c r="P860" s="645"/>
      <c r="Q860" s="645"/>
      <c r="R860" s="645"/>
      <c r="S860" s="645"/>
      <c r="T860" s="645"/>
      <c r="U860" s="645"/>
      <c r="V860" s="645"/>
      <c r="W860" s="645"/>
      <c r="X860" s="645"/>
      <c r="Y860" s="645"/>
      <c r="Z860" s="645"/>
    </row>
    <row r="861" spans="1:26" ht="15.75" customHeight="1" x14ac:dyDescent="0.2">
      <c r="A861" s="645"/>
      <c r="B861" s="645"/>
      <c r="C861" s="645"/>
      <c r="D861" s="645"/>
      <c r="E861" s="645"/>
      <c r="F861" s="645"/>
      <c r="G861" s="645"/>
      <c r="H861" s="645"/>
      <c r="I861" s="645"/>
      <c r="J861" s="645"/>
      <c r="K861" s="645"/>
      <c r="L861" s="645"/>
      <c r="M861" s="645"/>
      <c r="N861" s="645"/>
      <c r="O861" s="645"/>
      <c r="P861" s="645"/>
      <c r="Q861" s="645"/>
      <c r="R861" s="645"/>
      <c r="S861" s="645"/>
      <c r="T861" s="645"/>
      <c r="U861" s="645"/>
      <c r="V861" s="645"/>
      <c r="W861" s="645"/>
      <c r="X861" s="645"/>
      <c r="Y861" s="645"/>
      <c r="Z861" s="645"/>
    </row>
    <row r="862" spans="1:26" ht="15.75" customHeight="1" x14ac:dyDescent="0.2">
      <c r="A862" s="645"/>
      <c r="B862" s="645"/>
      <c r="C862" s="645"/>
      <c r="D862" s="645"/>
      <c r="E862" s="645"/>
      <c r="F862" s="645"/>
      <c r="G862" s="645"/>
      <c r="H862" s="645"/>
      <c r="I862" s="645"/>
      <c r="J862" s="645"/>
      <c r="K862" s="645"/>
      <c r="L862" s="645"/>
      <c r="M862" s="645"/>
      <c r="N862" s="645"/>
      <c r="O862" s="645"/>
      <c r="P862" s="645"/>
      <c r="Q862" s="645"/>
      <c r="R862" s="645"/>
      <c r="S862" s="645"/>
      <c r="T862" s="645"/>
      <c r="U862" s="645"/>
      <c r="V862" s="645"/>
      <c r="W862" s="645"/>
      <c r="X862" s="645"/>
      <c r="Y862" s="645"/>
      <c r="Z862" s="645"/>
    </row>
    <row r="863" spans="1:26" ht="15.75" customHeight="1" x14ac:dyDescent="0.2">
      <c r="A863" s="645"/>
      <c r="B863" s="645"/>
      <c r="C863" s="645"/>
      <c r="D863" s="645"/>
      <c r="E863" s="645"/>
      <c r="F863" s="645"/>
      <c r="G863" s="645"/>
      <c r="H863" s="645"/>
      <c r="I863" s="645"/>
      <c r="J863" s="645"/>
      <c r="K863" s="645"/>
      <c r="L863" s="645"/>
      <c r="M863" s="645"/>
      <c r="N863" s="645"/>
      <c r="O863" s="645"/>
      <c r="P863" s="645"/>
      <c r="Q863" s="645"/>
      <c r="R863" s="645"/>
      <c r="S863" s="645"/>
      <c r="T863" s="645"/>
      <c r="U863" s="645"/>
      <c r="V863" s="645"/>
      <c r="W863" s="645"/>
      <c r="X863" s="645"/>
      <c r="Y863" s="645"/>
      <c r="Z863" s="645"/>
    </row>
    <row r="864" spans="1:26" ht="15.75" customHeight="1" x14ac:dyDescent="0.2">
      <c r="A864" s="645"/>
      <c r="B864" s="645"/>
      <c r="C864" s="645"/>
      <c r="D864" s="645"/>
      <c r="E864" s="645"/>
      <c r="F864" s="645"/>
      <c r="G864" s="645"/>
      <c r="H864" s="645"/>
      <c r="I864" s="645"/>
      <c r="J864" s="645"/>
      <c r="K864" s="645"/>
      <c r="L864" s="645"/>
      <c r="M864" s="645"/>
      <c r="N864" s="645"/>
      <c r="O864" s="645"/>
      <c r="P864" s="645"/>
      <c r="Q864" s="645"/>
      <c r="R864" s="645"/>
      <c r="S864" s="645"/>
      <c r="T864" s="645"/>
      <c r="U864" s="645"/>
      <c r="V864" s="645"/>
      <c r="W864" s="645"/>
      <c r="X864" s="645"/>
      <c r="Y864" s="645"/>
      <c r="Z864" s="645"/>
    </row>
    <row r="865" spans="1:26" ht="15.75" customHeight="1" x14ac:dyDescent="0.2">
      <c r="A865" s="645"/>
      <c r="B865" s="645"/>
      <c r="C865" s="645"/>
      <c r="D865" s="645"/>
      <c r="E865" s="645"/>
      <c r="F865" s="645"/>
      <c r="G865" s="645"/>
      <c r="H865" s="645"/>
      <c r="I865" s="645"/>
      <c r="J865" s="645"/>
      <c r="K865" s="645"/>
      <c r="L865" s="645"/>
      <c r="M865" s="645"/>
      <c r="N865" s="645"/>
      <c r="O865" s="645"/>
      <c r="P865" s="645"/>
      <c r="Q865" s="645"/>
      <c r="R865" s="645"/>
      <c r="S865" s="645"/>
      <c r="T865" s="645"/>
      <c r="U865" s="645"/>
      <c r="V865" s="645"/>
      <c r="W865" s="645"/>
      <c r="X865" s="645"/>
      <c r="Y865" s="645"/>
      <c r="Z865" s="645"/>
    </row>
    <row r="866" spans="1:26" ht="15.75" customHeight="1" x14ac:dyDescent="0.2">
      <c r="A866" s="645"/>
      <c r="B866" s="645"/>
      <c r="C866" s="645"/>
      <c r="D866" s="645"/>
      <c r="E866" s="645"/>
      <c r="F866" s="645"/>
      <c r="G866" s="645"/>
      <c r="H866" s="645"/>
      <c r="I866" s="645"/>
      <c r="J866" s="645"/>
      <c r="K866" s="645"/>
      <c r="L866" s="645"/>
      <c r="M866" s="645"/>
      <c r="N866" s="645"/>
      <c r="O866" s="645"/>
      <c r="P866" s="645"/>
      <c r="Q866" s="645"/>
      <c r="R866" s="645"/>
      <c r="S866" s="645"/>
      <c r="T866" s="645"/>
      <c r="U866" s="645"/>
      <c r="V866" s="645"/>
      <c r="W866" s="645"/>
      <c r="X866" s="645"/>
      <c r="Y866" s="645"/>
      <c r="Z866" s="645"/>
    </row>
    <row r="867" spans="1:26" ht="15.75" customHeight="1" x14ac:dyDescent="0.2">
      <c r="A867" s="645"/>
      <c r="B867" s="645"/>
      <c r="C867" s="645"/>
      <c r="D867" s="645"/>
      <c r="E867" s="645"/>
      <c r="F867" s="645"/>
      <c r="G867" s="645"/>
      <c r="H867" s="645"/>
      <c r="I867" s="645"/>
      <c r="J867" s="645"/>
      <c r="K867" s="645"/>
      <c r="L867" s="645"/>
      <c r="M867" s="645"/>
      <c r="N867" s="645"/>
      <c r="O867" s="645"/>
      <c r="P867" s="645"/>
      <c r="Q867" s="645"/>
      <c r="R867" s="645"/>
      <c r="S867" s="645"/>
      <c r="T867" s="645"/>
      <c r="U867" s="645"/>
      <c r="V867" s="645"/>
      <c r="W867" s="645"/>
      <c r="X867" s="645"/>
      <c r="Y867" s="645"/>
      <c r="Z867" s="645"/>
    </row>
    <row r="868" spans="1:26" ht="15.75" customHeight="1" x14ac:dyDescent="0.2">
      <c r="A868" s="645"/>
      <c r="B868" s="645"/>
      <c r="C868" s="645"/>
      <c r="D868" s="645"/>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row>
    <row r="869" spans="1:26" ht="15.75" customHeight="1" x14ac:dyDescent="0.2">
      <c r="A869" s="645"/>
      <c r="B869" s="645"/>
      <c r="C869" s="645"/>
      <c r="D869" s="645"/>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row>
    <row r="870" spans="1:26" ht="15.75" customHeight="1" x14ac:dyDescent="0.2">
      <c r="A870" s="645"/>
      <c r="B870" s="645"/>
      <c r="C870" s="645"/>
      <c r="D870" s="645"/>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row>
    <row r="871" spans="1:26" ht="15.75" customHeight="1" x14ac:dyDescent="0.2">
      <c r="A871" s="645"/>
      <c r="B871" s="645"/>
      <c r="C871" s="645"/>
      <c r="D871" s="645"/>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row>
    <row r="872" spans="1:26" ht="15.75" customHeight="1" x14ac:dyDescent="0.2">
      <c r="A872" s="645"/>
      <c r="B872" s="645"/>
      <c r="C872" s="645"/>
      <c r="D872" s="645"/>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row>
    <row r="873" spans="1:26" ht="15.75" customHeight="1" x14ac:dyDescent="0.2">
      <c r="A873" s="645"/>
      <c r="B873" s="645"/>
      <c r="C873" s="645"/>
      <c r="D873" s="645"/>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row>
    <row r="874" spans="1:26" ht="15.75" customHeight="1" x14ac:dyDescent="0.2">
      <c r="A874" s="645"/>
      <c r="B874" s="645"/>
      <c r="C874" s="645"/>
      <c r="D874" s="645"/>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row>
    <row r="875" spans="1:26" ht="15.75" customHeight="1" x14ac:dyDescent="0.2">
      <c r="A875" s="645"/>
      <c r="B875" s="645"/>
      <c r="C875" s="645"/>
      <c r="D875" s="645"/>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row>
    <row r="876" spans="1:26" ht="15.75" customHeight="1" x14ac:dyDescent="0.2">
      <c r="A876" s="645"/>
      <c r="B876" s="645"/>
      <c r="C876" s="645"/>
      <c r="D876" s="645"/>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row>
    <row r="877" spans="1:26" ht="15.75" customHeight="1" x14ac:dyDescent="0.2">
      <c r="A877" s="645"/>
      <c r="B877" s="645"/>
      <c r="C877" s="645"/>
      <c r="D877" s="645"/>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row>
    <row r="878" spans="1:26" ht="15.75" customHeight="1" x14ac:dyDescent="0.2">
      <c r="A878" s="645"/>
      <c r="B878" s="645"/>
      <c r="C878" s="645"/>
      <c r="D878" s="645"/>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row>
    <row r="879" spans="1:26" ht="15.75" customHeight="1" x14ac:dyDescent="0.2">
      <c r="A879" s="645"/>
      <c r="B879" s="645"/>
      <c r="C879" s="645"/>
      <c r="D879" s="645"/>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row>
    <row r="880" spans="1:26" ht="15.75" customHeight="1" x14ac:dyDescent="0.2">
      <c r="A880" s="645"/>
      <c r="B880" s="645"/>
      <c r="C880" s="645"/>
      <c r="D880" s="645"/>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row>
    <row r="881" spans="1:26" ht="15.75" customHeight="1" x14ac:dyDescent="0.2">
      <c r="A881" s="645"/>
      <c r="B881" s="645"/>
      <c r="C881" s="645"/>
      <c r="D881" s="645"/>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row>
    <row r="882" spans="1:26" ht="15.75" customHeight="1" x14ac:dyDescent="0.2">
      <c r="A882" s="645"/>
      <c r="B882" s="645"/>
      <c r="C882" s="645"/>
      <c r="D882" s="645"/>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row>
    <row r="883" spans="1:26" ht="15.75" customHeight="1" x14ac:dyDescent="0.2">
      <c r="A883" s="645"/>
      <c r="B883" s="645"/>
      <c r="C883" s="645"/>
      <c r="D883" s="645"/>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row>
    <row r="884" spans="1:26" ht="15.75" customHeight="1" x14ac:dyDescent="0.2">
      <c r="A884" s="645"/>
      <c r="B884" s="645"/>
      <c r="C884" s="645"/>
      <c r="D884" s="645"/>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row>
    <row r="885" spans="1:26" ht="15.75" customHeight="1" x14ac:dyDescent="0.2">
      <c r="A885" s="645"/>
      <c r="B885" s="645"/>
      <c r="C885" s="645"/>
      <c r="D885" s="645"/>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row>
    <row r="886" spans="1:26" ht="15.75" customHeight="1" x14ac:dyDescent="0.2">
      <c r="A886" s="645"/>
      <c r="B886" s="645"/>
      <c r="C886" s="645"/>
      <c r="D886" s="645"/>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row>
    <row r="887" spans="1:26" ht="15.75" customHeight="1" x14ac:dyDescent="0.2">
      <c r="A887" s="645"/>
      <c r="B887" s="645"/>
      <c r="C887" s="645"/>
      <c r="D887" s="645"/>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row>
    <row r="888" spans="1:26" ht="15.75" customHeight="1" x14ac:dyDescent="0.2">
      <c r="A888" s="645"/>
      <c r="B888" s="645"/>
      <c r="C888" s="645"/>
      <c r="D888" s="645"/>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row>
    <row r="889" spans="1:26" ht="15.75" customHeight="1" x14ac:dyDescent="0.2">
      <c r="A889" s="645"/>
      <c r="B889" s="645"/>
      <c r="C889" s="645"/>
      <c r="D889" s="645"/>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row>
    <row r="890" spans="1:26" ht="15.75" customHeight="1" x14ac:dyDescent="0.2">
      <c r="A890" s="645"/>
      <c r="B890" s="645"/>
      <c r="C890" s="645"/>
      <c r="D890" s="645"/>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row>
    <row r="891" spans="1:26" ht="15.75" customHeight="1" x14ac:dyDescent="0.2">
      <c r="A891" s="645"/>
      <c r="B891" s="645"/>
      <c r="C891" s="645"/>
      <c r="D891" s="645"/>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row>
    <row r="892" spans="1:26" ht="15.75" customHeight="1" x14ac:dyDescent="0.2">
      <c r="A892" s="645"/>
      <c r="B892" s="645"/>
      <c r="C892" s="645"/>
      <c r="D892" s="645"/>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row>
    <row r="893" spans="1:26" ht="15.75" customHeight="1" x14ac:dyDescent="0.2">
      <c r="A893" s="645"/>
      <c r="B893" s="645"/>
      <c r="C893" s="645"/>
      <c r="D893" s="645"/>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row>
    <row r="894" spans="1:26" ht="15.75" customHeight="1" x14ac:dyDescent="0.2">
      <c r="A894" s="645"/>
      <c r="B894" s="645"/>
      <c r="C894" s="645"/>
      <c r="D894" s="645"/>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row>
    <row r="895" spans="1:26" ht="15.75" customHeight="1" x14ac:dyDescent="0.2">
      <c r="A895" s="645"/>
      <c r="B895" s="645"/>
      <c r="C895" s="645"/>
      <c r="D895" s="645"/>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row>
    <row r="896" spans="1:26" ht="15.75" customHeight="1" x14ac:dyDescent="0.2">
      <c r="A896" s="645"/>
      <c r="B896" s="645"/>
      <c r="C896" s="645"/>
      <c r="D896" s="645"/>
      <c r="E896" s="645"/>
      <c r="F896" s="645"/>
      <c r="G896" s="645"/>
      <c r="H896" s="645"/>
      <c r="I896" s="645"/>
      <c r="J896" s="645"/>
      <c r="K896" s="645"/>
      <c r="L896" s="645"/>
      <c r="M896" s="645"/>
      <c r="N896" s="645"/>
      <c r="O896" s="645"/>
      <c r="P896" s="645"/>
      <c r="Q896" s="645"/>
      <c r="R896" s="645"/>
      <c r="S896" s="645"/>
      <c r="T896" s="645"/>
      <c r="U896" s="645"/>
      <c r="V896" s="645"/>
      <c r="W896" s="645"/>
      <c r="X896" s="645"/>
      <c r="Y896" s="645"/>
      <c r="Z896" s="645"/>
    </row>
    <row r="897" spans="1:26" ht="15.75" customHeight="1" x14ac:dyDescent="0.2">
      <c r="A897" s="645"/>
      <c r="B897" s="645"/>
      <c r="C897" s="645"/>
      <c r="D897" s="645"/>
      <c r="E897" s="645"/>
      <c r="F897" s="645"/>
      <c r="G897" s="645"/>
      <c r="H897" s="645"/>
      <c r="I897" s="645"/>
      <c r="J897" s="645"/>
      <c r="K897" s="645"/>
      <c r="L897" s="645"/>
      <c r="M897" s="645"/>
      <c r="N897" s="645"/>
      <c r="O897" s="645"/>
      <c r="P897" s="645"/>
      <c r="Q897" s="645"/>
      <c r="R897" s="645"/>
      <c r="S897" s="645"/>
      <c r="T897" s="645"/>
      <c r="U897" s="645"/>
      <c r="V897" s="645"/>
      <c r="W897" s="645"/>
      <c r="X897" s="645"/>
      <c r="Y897" s="645"/>
      <c r="Z897" s="645"/>
    </row>
    <row r="898" spans="1:26" ht="15.75" customHeight="1" x14ac:dyDescent="0.2">
      <c r="A898" s="645"/>
      <c r="B898" s="645"/>
      <c r="C898" s="645"/>
      <c r="D898" s="645"/>
      <c r="E898" s="645"/>
      <c r="F898" s="645"/>
      <c r="G898" s="645"/>
      <c r="H898" s="645"/>
      <c r="I898" s="645"/>
      <c r="J898" s="645"/>
      <c r="K898" s="645"/>
      <c r="L898" s="645"/>
      <c r="M898" s="645"/>
      <c r="N898" s="645"/>
      <c r="O898" s="645"/>
      <c r="P898" s="645"/>
      <c r="Q898" s="645"/>
      <c r="R898" s="645"/>
      <c r="S898" s="645"/>
      <c r="T898" s="645"/>
      <c r="U898" s="645"/>
      <c r="V898" s="645"/>
      <c r="W898" s="645"/>
      <c r="X898" s="645"/>
      <c r="Y898" s="645"/>
      <c r="Z898" s="645"/>
    </row>
    <row r="899" spans="1:26" ht="15.75" customHeight="1" x14ac:dyDescent="0.2">
      <c r="A899" s="645"/>
      <c r="B899" s="645"/>
      <c r="C899" s="645"/>
      <c r="D899" s="645"/>
      <c r="E899" s="645"/>
      <c r="F899" s="645"/>
      <c r="G899" s="645"/>
      <c r="H899" s="645"/>
      <c r="I899" s="645"/>
      <c r="J899" s="645"/>
      <c r="K899" s="645"/>
      <c r="L899" s="645"/>
      <c r="M899" s="645"/>
      <c r="N899" s="645"/>
      <c r="O899" s="645"/>
      <c r="P899" s="645"/>
      <c r="Q899" s="645"/>
      <c r="R899" s="645"/>
      <c r="S899" s="645"/>
      <c r="T899" s="645"/>
      <c r="U899" s="645"/>
      <c r="V899" s="645"/>
      <c r="W899" s="645"/>
      <c r="X899" s="645"/>
      <c r="Y899" s="645"/>
      <c r="Z899" s="645"/>
    </row>
    <row r="900" spans="1:26" ht="15.75" customHeight="1" x14ac:dyDescent="0.2">
      <c r="A900" s="645"/>
      <c r="B900" s="645"/>
      <c r="C900" s="645"/>
      <c r="D900" s="645"/>
      <c r="E900" s="645"/>
      <c r="F900" s="645"/>
      <c r="G900" s="645"/>
      <c r="H900" s="645"/>
      <c r="I900" s="645"/>
      <c r="J900" s="645"/>
      <c r="K900" s="645"/>
      <c r="L900" s="645"/>
      <c r="M900" s="645"/>
      <c r="N900" s="645"/>
      <c r="O900" s="645"/>
      <c r="P900" s="645"/>
      <c r="Q900" s="645"/>
      <c r="R900" s="645"/>
      <c r="S900" s="645"/>
      <c r="T900" s="645"/>
      <c r="U900" s="645"/>
      <c r="V900" s="645"/>
      <c r="W900" s="645"/>
      <c r="X900" s="645"/>
      <c r="Y900" s="645"/>
      <c r="Z900" s="645"/>
    </row>
    <row r="901" spans="1:26" ht="15.75" customHeight="1" x14ac:dyDescent="0.2">
      <c r="A901" s="645"/>
      <c r="B901" s="645"/>
      <c r="C901" s="645"/>
      <c r="D901" s="645"/>
      <c r="E901" s="645"/>
      <c r="F901" s="645"/>
      <c r="G901" s="645"/>
      <c r="H901" s="645"/>
      <c r="I901" s="645"/>
      <c r="J901" s="645"/>
      <c r="K901" s="645"/>
      <c r="L901" s="645"/>
      <c r="M901" s="645"/>
      <c r="N901" s="645"/>
      <c r="O901" s="645"/>
      <c r="P901" s="645"/>
      <c r="Q901" s="645"/>
      <c r="R901" s="645"/>
      <c r="S901" s="645"/>
      <c r="T901" s="645"/>
      <c r="U901" s="645"/>
      <c r="V901" s="645"/>
      <c r="W901" s="645"/>
      <c r="X901" s="645"/>
      <c r="Y901" s="645"/>
      <c r="Z901" s="645"/>
    </row>
    <row r="902" spans="1:26" ht="15.75" customHeight="1" x14ac:dyDescent="0.2">
      <c r="A902" s="645"/>
      <c r="B902" s="645"/>
      <c r="C902" s="645"/>
      <c r="D902" s="645"/>
      <c r="E902" s="645"/>
      <c r="F902" s="645"/>
      <c r="G902" s="645"/>
      <c r="H902" s="645"/>
      <c r="I902" s="645"/>
      <c r="J902" s="645"/>
      <c r="K902" s="645"/>
      <c r="L902" s="645"/>
      <c r="M902" s="645"/>
      <c r="N902" s="645"/>
      <c r="O902" s="645"/>
      <c r="P902" s="645"/>
      <c r="Q902" s="645"/>
      <c r="R902" s="645"/>
      <c r="S902" s="645"/>
      <c r="T902" s="645"/>
      <c r="U902" s="645"/>
      <c r="V902" s="645"/>
      <c r="W902" s="645"/>
      <c r="X902" s="645"/>
      <c r="Y902" s="645"/>
      <c r="Z902" s="645"/>
    </row>
    <row r="903" spans="1:26" ht="15.75" customHeight="1" x14ac:dyDescent="0.2">
      <c r="A903" s="645"/>
      <c r="B903" s="645"/>
      <c r="C903" s="645"/>
      <c r="D903" s="645"/>
      <c r="E903" s="645"/>
      <c r="F903" s="645"/>
      <c r="G903" s="645"/>
      <c r="H903" s="645"/>
      <c r="I903" s="645"/>
      <c r="J903" s="645"/>
      <c r="K903" s="645"/>
      <c r="L903" s="645"/>
      <c r="M903" s="645"/>
      <c r="N903" s="645"/>
      <c r="O903" s="645"/>
      <c r="P903" s="645"/>
      <c r="Q903" s="645"/>
      <c r="R903" s="645"/>
      <c r="S903" s="645"/>
      <c r="T903" s="645"/>
      <c r="U903" s="645"/>
      <c r="V903" s="645"/>
      <c r="W903" s="645"/>
      <c r="X903" s="645"/>
      <c r="Y903" s="645"/>
      <c r="Z903" s="645"/>
    </row>
    <row r="904" spans="1:26" ht="15.75" customHeight="1" x14ac:dyDescent="0.2">
      <c r="A904" s="645"/>
      <c r="B904" s="645"/>
      <c r="C904" s="645"/>
      <c r="D904" s="645"/>
      <c r="E904" s="645"/>
      <c r="F904" s="645"/>
      <c r="G904" s="645"/>
      <c r="H904" s="645"/>
      <c r="I904" s="645"/>
      <c r="J904" s="645"/>
      <c r="K904" s="645"/>
      <c r="L904" s="645"/>
      <c r="M904" s="645"/>
      <c r="N904" s="645"/>
      <c r="O904" s="645"/>
      <c r="P904" s="645"/>
      <c r="Q904" s="645"/>
      <c r="R904" s="645"/>
      <c r="S904" s="645"/>
      <c r="T904" s="645"/>
      <c r="U904" s="645"/>
      <c r="V904" s="645"/>
      <c r="W904" s="645"/>
      <c r="X904" s="645"/>
      <c r="Y904" s="645"/>
      <c r="Z904" s="645"/>
    </row>
    <row r="905" spans="1:26" ht="15.75" customHeight="1" x14ac:dyDescent="0.2">
      <c r="A905" s="645"/>
      <c r="B905" s="645"/>
      <c r="C905" s="645"/>
      <c r="D905" s="645"/>
      <c r="E905" s="645"/>
      <c r="F905" s="645"/>
      <c r="G905" s="645"/>
      <c r="H905" s="645"/>
      <c r="I905" s="645"/>
      <c r="J905" s="645"/>
      <c r="K905" s="645"/>
      <c r="L905" s="645"/>
      <c r="M905" s="645"/>
      <c r="N905" s="645"/>
      <c r="O905" s="645"/>
      <c r="P905" s="645"/>
      <c r="Q905" s="645"/>
      <c r="R905" s="645"/>
      <c r="S905" s="645"/>
      <c r="T905" s="645"/>
      <c r="U905" s="645"/>
      <c r="V905" s="645"/>
      <c r="W905" s="645"/>
      <c r="X905" s="645"/>
      <c r="Y905" s="645"/>
      <c r="Z905" s="645"/>
    </row>
    <row r="906" spans="1:26" ht="15.75" customHeight="1" x14ac:dyDescent="0.2">
      <c r="A906" s="645"/>
      <c r="B906" s="645"/>
      <c r="C906" s="645"/>
      <c r="D906" s="645"/>
      <c r="E906" s="645"/>
      <c r="F906" s="645"/>
      <c r="G906" s="645"/>
      <c r="H906" s="645"/>
      <c r="I906" s="645"/>
      <c r="J906" s="645"/>
      <c r="K906" s="645"/>
      <c r="L906" s="645"/>
      <c r="M906" s="645"/>
      <c r="N906" s="645"/>
      <c r="O906" s="645"/>
      <c r="P906" s="645"/>
      <c r="Q906" s="645"/>
      <c r="R906" s="645"/>
      <c r="S906" s="645"/>
      <c r="T906" s="645"/>
      <c r="U906" s="645"/>
      <c r="V906" s="645"/>
      <c r="W906" s="645"/>
      <c r="X906" s="645"/>
      <c r="Y906" s="645"/>
      <c r="Z906" s="645"/>
    </row>
    <row r="907" spans="1:26" ht="15.75" customHeight="1" x14ac:dyDescent="0.2">
      <c r="A907" s="645"/>
      <c r="B907" s="645"/>
      <c r="C907" s="645"/>
      <c r="D907" s="645"/>
      <c r="E907" s="645"/>
      <c r="F907" s="645"/>
      <c r="G907" s="645"/>
      <c r="H907" s="645"/>
      <c r="I907" s="645"/>
      <c r="J907" s="645"/>
      <c r="K907" s="645"/>
      <c r="L907" s="645"/>
      <c r="M907" s="645"/>
      <c r="N907" s="645"/>
      <c r="O907" s="645"/>
      <c r="P907" s="645"/>
      <c r="Q907" s="645"/>
      <c r="R907" s="645"/>
      <c r="S907" s="645"/>
      <c r="T907" s="645"/>
      <c r="U907" s="645"/>
      <c r="V907" s="645"/>
      <c r="W907" s="645"/>
      <c r="X907" s="645"/>
      <c r="Y907" s="645"/>
      <c r="Z907" s="645"/>
    </row>
    <row r="908" spans="1:26" ht="15.75" customHeight="1" x14ac:dyDescent="0.2">
      <c r="A908" s="645"/>
      <c r="B908" s="645"/>
      <c r="C908" s="645"/>
      <c r="D908" s="645"/>
      <c r="E908" s="645"/>
      <c r="F908" s="645"/>
      <c r="G908" s="645"/>
      <c r="H908" s="645"/>
      <c r="I908" s="645"/>
      <c r="J908" s="645"/>
      <c r="K908" s="645"/>
      <c r="L908" s="645"/>
      <c r="M908" s="645"/>
      <c r="N908" s="645"/>
      <c r="O908" s="645"/>
      <c r="P908" s="645"/>
      <c r="Q908" s="645"/>
      <c r="R908" s="645"/>
      <c r="S908" s="645"/>
      <c r="T908" s="645"/>
      <c r="U908" s="645"/>
      <c r="V908" s="645"/>
      <c r="W908" s="645"/>
      <c r="X908" s="645"/>
      <c r="Y908" s="645"/>
      <c r="Z908" s="645"/>
    </row>
    <row r="909" spans="1:26" ht="15.75" customHeight="1" x14ac:dyDescent="0.2">
      <c r="A909" s="645"/>
      <c r="B909" s="645"/>
      <c r="C909" s="645"/>
      <c r="D909" s="645"/>
      <c r="E909" s="645"/>
      <c r="F909" s="645"/>
      <c r="G909" s="645"/>
      <c r="H909" s="645"/>
      <c r="I909" s="645"/>
      <c r="J909" s="645"/>
      <c r="K909" s="645"/>
      <c r="L909" s="645"/>
      <c r="M909" s="645"/>
      <c r="N909" s="645"/>
      <c r="O909" s="645"/>
      <c r="P909" s="645"/>
      <c r="Q909" s="645"/>
      <c r="R909" s="645"/>
      <c r="S909" s="645"/>
      <c r="T909" s="645"/>
      <c r="U909" s="645"/>
      <c r="V909" s="645"/>
      <c r="W909" s="645"/>
      <c r="X909" s="645"/>
      <c r="Y909" s="645"/>
      <c r="Z909" s="645"/>
    </row>
    <row r="910" spans="1:26" ht="15.75" customHeight="1" x14ac:dyDescent="0.2">
      <c r="A910" s="645"/>
      <c r="B910" s="645"/>
      <c r="C910" s="645"/>
      <c r="D910" s="645"/>
      <c r="E910" s="645"/>
      <c r="F910" s="645"/>
      <c r="G910" s="645"/>
      <c r="H910" s="645"/>
      <c r="I910" s="645"/>
      <c r="J910" s="645"/>
      <c r="K910" s="645"/>
      <c r="L910" s="645"/>
      <c r="M910" s="645"/>
      <c r="N910" s="645"/>
      <c r="O910" s="645"/>
      <c r="P910" s="645"/>
      <c r="Q910" s="645"/>
      <c r="R910" s="645"/>
      <c r="S910" s="645"/>
      <c r="T910" s="645"/>
      <c r="U910" s="645"/>
      <c r="V910" s="645"/>
      <c r="W910" s="645"/>
      <c r="X910" s="645"/>
      <c r="Y910" s="645"/>
      <c r="Z910" s="645"/>
    </row>
    <row r="911" spans="1:26" ht="15.75" customHeight="1" x14ac:dyDescent="0.2">
      <c r="A911" s="645"/>
      <c r="B911" s="645"/>
      <c r="C911" s="645"/>
      <c r="D911" s="645"/>
      <c r="E911" s="645"/>
      <c r="F911" s="645"/>
      <c r="G911" s="645"/>
      <c r="H911" s="645"/>
      <c r="I911" s="645"/>
      <c r="J911" s="645"/>
      <c r="K911" s="645"/>
      <c r="L911" s="645"/>
      <c r="M911" s="645"/>
      <c r="N911" s="645"/>
      <c r="O911" s="645"/>
      <c r="P911" s="645"/>
      <c r="Q911" s="645"/>
      <c r="R911" s="645"/>
      <c r="S911" s="645"/>
      <c r="T911" s="645"/>
      <c r="U911" s="645"/>
      <c r="V911" s="645"/>
      <c r="W911" s="645"/>
      <c r="X911" s="645"/>
      <c r="Y911" s="645"/>
      <c r="Z911" s="645"/>
    </row>
    <row r="912" spans="1:26" ht="15.75" customHeight="1" x14ac:dyDescent="0.2">
      <c r="A912" s="645"/>
      <c r="B912" s="645"/>
      <c r="C912" s="645"/>
      <c r="D912" s="645"/>
      <c r="E912" s="645"/>
      <c r="F912" s="645"/>
      <c r="G912" s="645"/>
      <c r="H912" s="645"/>
      <c r="I912" s="645"/>
      <c r="J912" s="645"/>
      <c r="K912" s="645"/>
      <c r="L912" s="645"/>
      <c r="M912" s="645"/>
      <c r="N912" s="645"/>
      <c r="O912" s="645"/>
      <c r="P912" s="645"/>
      <c r="Q912" s="645"/>
      <c r="R912" s="645"/>
      <c r="S912" s="645"/>
      <c r="T912" s="645"/>
      <c r="U912" s="645"/>
      <c r="V912" s="645"/>
      <c r="W912" s="645"/>
      <c r="X912" s="645"/>
      <c r="Y912" s="645"/>
      <c r="Z912" s="645"/>
    </row>
    <row r="913" spans="1:26" ht="15.75" customHeight="1" x14ac:dyDescent="0.2">
      <c r="A913" s="645"/>
      <c r="B913" s="645"/>
      <c r="C913" s="645"/>
      <c r="D913" s="645"/>
      <c r="E913" s="645"/>
      <c r="F913" s="645"/>
      <c r="G913" s="645"/>
      <c r="H913" s="645"/>
      <c r="I913" s="645"/>
      <c r="J913" s="645"/>
      <c r="K913" s="645"/>
      <c r="L913" s="645"/>
      <c r="M913" s="645"/>
      <c r="N913" s="645"/>
      <c r="O913" s="645"/>
      <c r="P913" s="645"/>
      <c r="Q913" s="645"/>
      <c r="R913" s="645"/>
      <c r="S913" s="645"/>
      <c r="T913" s="645"/>
      <c r="U913" s="645"/>
      <c r="V913" s="645"/>
      <c r="W913" s="645"/>
      <c r="X913" s="645"/>
      <c r="Y913" s="645"/>
      <c r="Z913" s="645"/>
    </row>
    <row r="914" spans="1:26" ht="15.75" customHeight="1" x14ac:dyDescent="0.2">
      <c r="A914" s="645"/>
      <c r="B914" s="645"/>
      <c r="C914" s="645"/>
      <c r="D914" s="645"/>
      <c r="E914" s="645"/>
      <c r="F914" s="645"/>
      <c r="G914" s="645"/>
      <c r="H914" s="645"/>
      <c r="I914" s="645"/>
      <c r="J914" s="645"/>
      <c r="K914" s="645"/>
      <c r="L914" s="645"/>
      <c r="M914" s="645"/>
      <c r="N914" s="645"/>
      <c r="O914" s="645"/>
      <c r="P914" s="645"/>
      <c r="Q914" s="645"/>
      <c r="R914" s="645"/>
      <c r="S914" s="645"/>
      <c r="T914" s="645"/>
      <c r="U914" s="645"/>
      <c r="V914" s="645"/>
      <c r="W914" s="645"/>
      <c r="X914" s="645"/>
      <c r="Y914" s="645"/>
      <c r="Z914" s="645"/>
    </row>
    <row r="915" spans="1:26" ht="15.75" customHeight="1" x14ac:dyDescent="0.2">
      <c r="A915" s="645"/>
      <c r="B915" s="645"/>
      <c r="C915" s="645"/>
      <c r="D915" s="645"/>
      <c r="E915" s="645"/>
      <c r="F915" s="645"/>
      <c r="G915" s="645"/>
      <c r="H915" s="645"/>
      <c r="I915" s="645"/>
      <c r="J915" s="645"/>
      <c r="K915" s="645"/>
      <c r="L915" s="645"/>
      <c r="M915" s="645"/>
      <c r="N915" s="645"/>
      <c r="O915" s="645"/>
      <c r="P915" s="645"/>
      <c r="Q915" s="645"/>
      <c r="R915" s="645"/>
      <c r="S915" s="645"/>
      <c r="T915" s="645"/>
      <c r="U915" s="645"/>
      <c r="V915" s="645"/>
      <c r="W915" s="645"/>
      <c r="X915" s="645"/>
      <c r="Y915" s="645"/>
      <c r="Z915" s="645"/>
    </row>
    <row r="916" spans="1:26" ht="15.75" customHeight="1" x14ac:dyDescent="0.2">
      <c r="A916" s="645"/>
      <c r="B916" s="645"/>
      <c r="C916" s="645"/>
      <c r="D916" s="645"/>
      <c r="E916" s="645"/>
      <c r="F916" s="645"/>
      <c r="G916" s="645"/>
      <c r="H916" s="645"/>
      <c r="I916" s="645"/>
      <c r="J916" s="645"/>
      <c r="K916" s="645"/>
      <c r="L916" s="645"/>
      <c r="M916" s="645"/>
      <c r="N916" s="645"/>
      <c r="O916" s="645"/>
      <c r="P916" s="645"/>
      <c r="Q916" s="645"/>
      <c r="R916" s="645"/>
      <c r="S916" s="645"/>
      <c r="T916" s="645"/>
      <c r="U916" s="645"/>
      <c r="V916" s="645"/>
      <c r="W916" s="645"/>
      <c r="X916" s="645"/>
      <c r="Y916" s="645"/>
      <c r="Z916" s="645"/>
    </row>
    <row r="917" spans="1:26" ht="15.75" customHeight="1" x14ac:dyDescent="0.2">
      <c r="A917" s="645"/>
      <c r="B917" s="645"/>
      <c r="C917" s="645"/>
      <c r="D917" s="645"/>
      <c r="E917" s="645"/>
      <c r="F917" s="645"/>
      <c r="G917" s="645"/>
      <c r="H917" s="645"/>
      <c r="I917" s="645"/>
      <c r="J917" s="645"/>
      <c r="K917" s="645"/>
      <c r="L917" s="645"/>
      <c r="M917" s="645"/>
      <c r="N917" s="645"/>
      <c r="O917" s="645"/>
      <c r="P917" s="645"/>
      <c r="Q917" s="645"/>
      <c r="R917" s="645"/>
      <c r="S917" s="645"/>
      <c r="T917" s="645"/>
      <c r="U917" s="645"/>
      <c r="V917" s="645"/>
      <c r="W917" s="645"/>
      <c r="X917" s="645"/>
      <c r="Y917" s="645"/>
      <c r="Z917" s="645"/>
    </row>
    <row r="918" spans="1:26" ht="15.75" customHeight="1" x14ac:dyDescent="0.2">
      <c r="A918" s="645"/>
      <c r="B918" s="645"/>
      <c r="C918" s="645"/>
      <c r="D918" s="645"/>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row>
    <row r="919" spans="1:26" ht="15.75" customHeight="1" x14ac:dyDescent="0.2">
      <c r="A919" s="645"/>
      <c r="B919" s="645"/>
      <c r="C919" s="645"/>
      <c r="D919" s="645"/>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row>
    <row r="920" spans="1:26" ht="15.75" customHeight="1" x14ac:dyDescent="0.2">
      <c r="A920" s="645"/>
      <c r="B920" s="645"/>
      <c r="C920" s="645"/>
      <c r="D920" s="645"/>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row>
    <row r="921" spans="1:26" ht="15.75" customHeight="1" x14ac:dyDescent="0.2">
      <c r="A921" s="645"/>
      <c r="B921" s="645"/>
      <c r="C921" s="645"/>
      <c r="D921" s="645"/>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row>
    <row r="922" spans="1:26" ht="15.75" customHeight="1" x14ac:dyDescent="0.2">
      <c r="A922" s="645"/>
      <c r="B922" s="645"/>
      <c r="C922" s="645"/>
      <c r="D922" s="645"/>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row>
    <row r="923" spans="1:26" ht="15.75" customHeight="1" x14ac:dyDescent="0.2">
      <c r="A923" s="645"/>
      <c r="B923" s="645"/>
      <c r="C923" s="645"/>
      <c r="D923" s="645"/>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row>
    <row r="924" spans="1:26" ht="15.75" customHeight="1" x14ac:dyDescent="0.2">
      <c r="A924" s="645"/>
      <c r="B924" s="645"/>
      <c r="C924" s="645"/>
      <c r="D924" s="645"/>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row>
    <row r="925" spans="1:26" ht="15.75" customHeight="1" x14ac:dyDescent="0.2">
      <c r="A925" s="645"/>
      <c r="B925" s="645"/>
      <c r="C925" s="645"/>
      <c r="D925" s="645"/>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row>
    <row r="926" spans="1:26" ht="15.75" customHeight="1" x14ac:dyDescent="0.2">
      <c r="A926" s="645"/>
      <c r="B926" s="645"/>
      <c r="C926" s="645"/>
      <c r="D926" s="645"/>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row>
    <row r="927" spans="1:26" ht="15.75" customHeight="1" x14ac:dyDescent="0.2">
      <c r="A927" s="645"/>
      <c r="B927" s="645"/>
      <c r="C927" s="645"/>
      <c r="D927" s="645"/>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row>
    <row r="928" spans="1:26" ht="15.75" customHeight="1" x14ac:dyDescent="0.2">
      <c r="A928" s="645"/>
      <c r="B928" s="645"/>
      <c r="C928" s="645"/>
      <c r="D928" s="645"/>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row>
    <row r="929" spans="1:26" ht="15.75" customHeight="1" x14ac:dyDescent="0.2">
      <c r="A929" s="645"/>
      <c r="B929" s="645"/>
      <c r="C929" s="645"/>
      <c r="D929" s="645"/>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row>
    <row r="930" spans="1:26" ht="15.75" customHeight="1" x14ac:dyDescent="0.2">
      <c r="A930" s="645"/>
      <c r="B930" s="645"/>
      <c r="C930" s="645"/>
      <c r="D930" s="645"/>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row>
    <row r="931" spans="1:26" ht="15.75" customHeight="1" x14ac:dyDescent="0.2">
      <c r="A931" s="645"/>
      <c r="B931" s="645"/>
      <c r="C931" s="645"/>
      <c r="D931" s="645"/>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row>
    <row r="932" spans="1:26" ht="15.75" customHeight="1" x14ac:dyDescent="0.2">
      <c r="A932" s="645"/>
      <c r="B932" s="645"/>
      <c r="C932" s="645"/>
      <c r="D932" s="645"/>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row>
    <row r="933" spans="1:26" ht="15.75" customHeight="1" x14ac:dyDescent="0.2">
      <c r="A933" s="645"/>
      <c r="B933" s="645"/>
      <c r="C933" s="645"/>
      <c r="D933" s="645"/>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row>
    <row r="934" spans="1:26" ht="15.75" customHeight="1" x14ac:dyDescent="0.2">
      <c r="A934" s="645"/>
      <c r="B934" s="645"/>
      <c r="C934" s="645"/>
      <c r="D934" s="645"/>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row>
    <row r="935" spans="1:26" ht="15.75" customHeight="1" x14ac:dyDescent="0.2">
      <c r="A935" s="645"/>
      <c r="B935" s="645"/>
      <c r="C935" s="645"/>
      <c r="D935" s="645"/>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row>
    <row r="936" spans="1:26" ht="15.75" customHeight="1" x14ac:dyDescent="0.2">
      <c r="A936" s="645"/>
      <c r="B936" s="645"/>
      <c r="C936" s="645"/>
      <c r="D936" s="645"/>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row>
    <row r="937" spans="1:26" ht="15.75" customHeight="1" x14ac:dyDescent="0.2">
      <c r="A937" s="645"/>
      <c r="B937" s="645"/>
      <c r="C937" s="645"/>
      <c r="D937" s="645"/>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row>
    <row r="938" spans="1:26" ht="15.75" customHeight="1" x14ac:dyDescent="0.2">
      <c r="A938" s="645"/>
      <c r="B938" s="645"/>
      <c r="C938" s="645"/>
      <c r="D938" s="645"/>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row>
    <row r="939" spans="1:26" ht="15.75" customHeight="1" x14ac:dyDescent="0.2">
      <c r="A939" s="645"/>
      <c r="B939" s="645"/>
      <c r="C939" s="645"/>
      <c r="D939" s="645"/>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row>
    <row r="940" spans="1:26" ht="15.75" customHeight="1" x14ac:dyDescent="0.2">
      <c r="A940" s="645"/>
      <c r="B940" s="645"/>
      <c r="C940" s="645"/>
      <c r="D940" s="645"/>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row>
    <row r="941" spans="1:26" ht="15.75" customHeight="1" x14ac:dyDescent="0.2">
      <c r="A941" s="645"/>
      <c r="B941" s="645"/>
      <c r="C941" s="645"/>
      <c r="D941" s="645"/>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row>
    <row r="942" spans="1:26" ht="15.75" customHeight="1" x14ac:dyDescent="0.2">
      <c r="A942" s="645"/>
      <c r="B942" s="645"/>
      <c r="C942" s="645"/>
      <c r="D942" s="645"/>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row>
    <row r="943" spans="1:26" ht="15.75" customHeight="1" x14ac:dyDescent="0.2">
      <c r="A943" s="645"/>
      <c r="B943" s="645"/>
      <c r="C943" s="645"/>
      <c r="D943" s="645"/>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row>
    <row r="944" spans="1:26" ht="15.75" customHeight="1" x14ac:dyDescent="0.2">
      <c r="A944" s="645"/>
      <c r="B944" s="645"/>
      <c r="C944" s="645"/>
      <c r="D944" s="645"/>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row>
    <row r="945" spans="1:26" ht="15.75" customHeight="1" x14ac:dyDescent="0.2">
      <c r="A945" s="645"/>
      <c r="B945" s="645"/>
      <c r="C945" s="645"/>
      <c r="D945" s="645"/>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row>
    <row r="946" spans="1:26" ht="15.75" customHeight="1" x14ac:dyDescent="0.2">
      <c r="A946" s="645"/>
      <c r="B946" s="645"/>
      <c r="C946" s="645"/>
      <c r="D946" s="645"/>
      <c r="E946" s="645"/>
      <c r="F946" s="645"/>
      <c r="G946" s="645"/>
      <c r="H946" s="645"/>
      <c r="I946" s="645"/>
      <c r="J946" s="645"/>
      <c r="K946" s="645"/>
      <c r="L946" s="645"/>
      <c r="M946" s="645"/>
      <c r="N946" s="645"/>
      <c r="O946" s="645"/>
      <c r="P946" s="645"/>
      <c r="Q946" s="645"/>
      <c r="R946" s="645"/>
      <c r="S946" s="645"/>
      <c r="T946" s="645"/>
      <c r="U946" s="645"/>
      <c r="V946" s="645"/>
      <c r="W946" s="645"/>
      <c r="X946" s="645"/>
      <c r="Y946" s="645"/>
      <c r="Z946" s="645"/>
    </row>
    <row r="947" spans="1:26" ht="15.75" customHeight="1" x14ac:dyDescent="0.2">
      <c r="A947" s="645"/>
      <c r="B947" s="645"/>
      <c r="C947" s="645"/>
      <c r="D947" s="645"/>
      <c r="E947" s="645"/>
      <c r="F947" s="645"/>
      <c r="G947" s="645"/>
      <c r="H947" s="645"/>
      <c r="I947" s="645"/>
      <c r="J947" s="645"/>
      <c r="K947" s="645"/>
      <c r="L947" s="645"/>
      <c r="M947" s="645"/>
      <c r="N947" s="645"/>
      <c r="O947" s="645"/>
      <c r="P947" s="645"/>
      <c r="Q947" s="645"/>
      <c r="R947" s="645"/>
      <c r="S947" s="645"/>
      <c r="T947" s="645"/>
      <c r="U947" s="645"/>
      <c r="V947" s="645"/>
      <c r="W947" s="645"/>
      <c r="X947" s="645"/>
      <c r="Y947" s="645"/>
      <c r="Z947" s="645"/>
    </row>
    <row r="948" spans="1:26" ht="15.75" customHeight="1" x14ac:dyDescent="0.2">
      <c r="A948" s="645"/>
      <c r="B948" s="645"/>
      <c r="C948" s="645"/>
      <c r="D948" s="645"/>
      <c r="E948" s="645"/>
      <c r="F948" s="645"/>
      <c r="G948" s="645"/>
      <c r="H948" s="645"/>
      <c r="I948" s="645"/>
      <c r="J948" s="645"/>
      <c r="K948" s="645"/>
      <c r="L948" s="645"/>
      <c r="M948" s="645"/>
      <c r="N948" s="645"/>
      <c r="O948" s="645"/>
      <c r="P948" s="645"/>
      <c r="Q948" s="645"/>
      <c r="R948" s="645"/>
      <c r="S948" s="645"/>
      <c r="T948" s="645"/>
      <c r="U948" s="645"/>
      <c r="V948" s="645"/>
      <c r="W948" s="645"/>
      <c r="X948" s="645"/>
      <c r="Y948" s="645"/>
      <c r="Z948" s="645"/>
    </row>
    <row r="949" spans="1:26" ht="15.75" customHeight="1" x14ac:dyDescent="0.2">
      <c r="A949" s="645"/>
      <c r="B949" s="645"/>
      <c r="C949" s="645"/>
      <c r="D949" s="645"/>
      <c r="E949" s="645"/>
      <c r="F949" s="645"/>
      <c r="G949" s="645"/>
      <c r="H949" s="645"/>
      <c r="I949" s="645"/>
      <c r="J949" s="645"/>
      <c r="K949" s="645"/>
      <c r="L949" s="645"/>
      <c r="M949" s="645"/>
      <c r="N949" s="645"/>
      <c r="O949" s="645"/>
      <c r="P949" s="645"/>
      <c r="Q949" s="645"/>
      <c r="R949" s="645"/>
      <c r="S949" s="645"/>
      <c r="T949" s="645"/>
      <c r="U949" s="645"/>
      <c r="V949" s="645"/>
      <c r="W949" s="645"/>
      <c r="X949" s="645"/>
      <c r="Y949" s="645"/>
      <c r="Z949" s="645"/>
    </row>
    <row r="950" spans="1:26" ht="15.75" customHeight="1" x14ac:dyDescent="0.2">
      <c r="A950" s="645"/>
      <c r="B950" s="645"/>
      <c r="C950" s="645"/>
      <c r="D950" s="645"/>
      <c r="E950" s="645"/>
      <c r="F950" s="645"/>
      <c r="G950" s="645"/>
      <c r="H950" s="645"/>
      <c r="I950" s="645"/>
      <c r="J950" s="645"/>
      <c r="K950" s="645"/>
      <c r="L950" s="645"/>
      <c r="M950" s="645"/>
      <c r="N950" s="645"/>
      <c r="O950" s="645"/>
      <c r="P950" s="645"/>
      <c r="Q950" s="645"/>
      <c r="R950" s="645"/>
      <c r="S950" s="645"/>
      <c r="T950" s="645"/>
      <c r="U950" s="645"/>
      <c r="V950" s="645"/>
      <c r="W950" s="645"/>
      <c r="X950" s="645"/>
      <c r="Y950" s="645"/>
      <c r="Z950" s="645"/>
    </row>
    <row r="951" spans="1:26" ht="15.75" customHeight="1" x14ac:dyDescent="0.2">
      <c r="A951" s="645"/>
      <c r="B951" s="645"/>
      <c r="C951" s="645"/>
      <c r="D951" s="645"/>
      <c r="E951" s="645"/>
      <c r="F951" s="645"/>
      <c r="G951" s="645"/>
      <c r="H951" s="645"/>
      <c r="I951" s="645"/>
      <c r="J951" s="645"/>
      <c r="K951" s="645"/>
      <c r="L951" s="645"/>
      <c r="M951" s="645"/>
      <c r="N951" s="645"/>
      <c r="O951" s="645"/>
      <c r="P951" s="645"/>
      <c r="Q951" s="645"/>
      <c r="R951" s="645"/>
      <c r="S951" s="645"/>
      <c r="T951" s="645"/>
      <c r="U951" s="645"/>
      <c r="V951" s="645"/>
      <c r="W951" s="645"/>
      <c r="X951" s="645"/>
      <c r="Y951" s="645"/>
      <c r="Z951" s="645"/>
    </row>
    <row r="952" spans="1:26" ht="15.75" customHeight="1" x14ac:dyDescent="0.2">
      <c r="A952" s="645"/>
      <c r="B952" s="645"/>
      <c r="C952" s="645"/>
      <c r="D952" s="645"/>
      <c r="E952" s="645"/>
      <c r="F952" s="645"/>
      <c r="G952" s="645"/>
      <c r="H952" s="645"/>
      <c r="I952" s="645"/>
      <c r="J952" s="645"/>
      <c r="K952" s="645"/>
      <c r="L952" s="645"/>
      <c r="M952" s="645"/>
      <c r="N952" s="645"/>
      <c r="O952" s="645"/>
      <c r="P952" s="645"/>
      <c r="Q952" s="645"/>
      <c r="R952" s="645"/>
      <c r="S952" s="645"/>
      <c r="T952" s="645"/>
      <c r="U952" s="645"/>
      <c r="V952" s="645"/>
      <c r="W952" s="645"/>
      <c r="X952" s="645"/>
      <c r="Y952" s="645"/>
      <c r="Z952" s="645"/>
    </row>
    <row r="953" spans="1:26" ht="15.75" customHeight="1" x14ac:dyDescent="0.2">
      <c r="A953" s="645"/>
      <c r="B953" s="645"/>
      <c r="C953" s="645"/>
      <c r="D953" s="645"/>
      <c r="E953" s="645"/>
      <c r="F953" s="645"/>
      <c r="G953" s="645"/>
      <c r="H953" s="645"/>
      <c r="I953" s="645"/>
      <c r="J953" s="645"/>
      <c r="K953" s="645"/>
      <c r="L953" s="645"/>
      <c r="M953" s="645"/>
      <c r="N953" s="645"/>
      <c r="O953" s="645"/>
      <c r="P953" s="645"/>
      <c r="Q953" s="645"/>
      <c r="R953" s="645"/>
      <c r="S953" s="645"/>
      <c r="T953" s="645"/>
      <c r="U953" s="645"/>
      <c r="V953" s="645"/>
      <c r="W953" s="645"/>
      <c r="X953" s="645"/>
      <c r="Y953" s="645"/>
      <c r="Z953" s="645"/>
    </row>
    <row r="954" spans="1:26" ht="15.75" customHeight="1" x14ac:dyDescent="0.2">
      <c r="A954" s="645"/>
      <c r="B954" s="645"/>
      <c r="C954" s="645"/>
      <c r="D954" s="645"/>
      <c r="E954" s="645"/>
      <c r="F954" s="645"/>
      <c r="G954" s="645"/>
      <c r="H954" s="645"/>
      <c r="I954" s="645"/>
      <c r="J954" s="645"/>
      <c r="K954" s="645"/>
      <c r="L954" s="645"/>
      <c r="M954" s="645"/>
      <c r="N954" s="645"/>
      <c r="O954" s="645"/>
      <c r="P954" s="645"/>
      <c r="Q954" s="645"/>
      <c r="R954" s="645"/>
      <c r="S954" s="645"/>
      <c r="T954" s="645"/>
      <c r="U954" s="645"/>
      <c r="V954" s="645"/>
      <c r="W954" s="645"/>
      <c r="X954" s="645"/>
      <c r="Y954" s="645"/>
      <c r="Z954" s="645"/>
    </row>
    <row r="955" spans="1:26" ht="15.75" customHeight="1" x14ac:dyDescent="0.2">
      <c r="A955" s="645"/>
      <c r="B955" s="645"/>
      <c r="C955" s="645"/>
      <c r="D955" s="645"/>
      <c r="E955" s="645"/>
      <c r="F955" s="645"/>
      <c r="G955" s="645"/>
      <c r="H955" s="645"/>
      <c r="I955" s="645"/>
      <c r="J955" s="645"/>
      <c r="K955" s="645"/>
      <c r="L955" s="645"/>
      <c r="M955" s="645"/>
      <c r="N955" s="645"/>
      <c r="O955" s="645"/>
      <c r="P955" s="645"/>
      <c r="Q955" s="645"/>
      <c r="R955" s="645"/>
      <c r="S955" s="645"/>
      <c r="T955" s="645"/>
      <c r="U955" s="645"/>
      <c r="V955" s="645"/>
      <c r="W955" s="645"/>
      <c r="X955" s="645"/>
      <c r="Y955" s="645"/>
      <c r="Z955" s="645"/>
    </row>
    <row r="956" spans="1:26" ht="15.75" customHeight="1" x14ac:dyDescent="0.2">
      <c r="A956" s="645"/>
      <c r="B956" s="645"/>
      <c r="C956" s="645"/>
      <c r="D956" s="645"/>
      <c r="E956" s="645"/>
      <c r="F956" s="645"/>
      <c r="G956" s="645"/>
      <c r="H956" s="645"/>
      <c r="I956" s="645"/>
      <c r="J956" s="645"/>
      <c r="K956" s="645"/>
      <c r="L956" s="645"/>
      <c r="M956" s="645"/>
      <c r="N956" s="645"/>
      <c r="O956" s="645"/>
      <c r="P956" s="645"/>
      <c r="Q956" s="645"/>
      <c r="R956" s="645"/>
      <c r="S956" s="645"/>
      <c r="T956" s="645"/>
      <c r="U956" s="645"/>
      <c r="V956" s="645"/>
      <c r="W956" s="645"/>
      <c r="X956" s="645"/>
      <c r="Y956" s="645"/>
      <c r="Z956" s="645"/>
    </row>
    <row r="957" spans="1:26" ht="15.75" customHeight="1" x14ac:dyDescent="0.2">
      <c r="A957" s="645"/>
      <c r="B957" s="645"/>
      <c r="C957" s="645"/>
      <c r="D957" s="645"/>
      <c r="E957" s="645"/>
      <c r="F957" s="645"/>
      <c r="G957" s="645"/>
      <c r="H957" s="645"/>
      <c r="I957" s="645"/>
      <c r="J957" s="645"/>
      <c r="K957" s="645"/>
      <c r="L957" s="645"/>
      <c r="M957" s="645"/>
      <c r="N957" s="645"/>
      <c r="O957" s="645"/>
      <c r="P957" s="645"/>
      <c r="Q957" s="645"/>
      <c r="R957" s="645"/>
      <c r="S957" s="645"/>
      <c r="T957" s="645"/>
      <c r="U957" s="645"/>
      <c r="V957" s="645"/>
      <c r="W957" s="645"/>
      <c r="X957" s="645"/>
      <c r="Y957" s="645"/>
      <c r="Z957" s="645"/>
    </row>
    <row r="958" spans="1:26" ht="15.75" customHeight="1" x14ac:dyDescent="0.2">
      <c r="A958" s="645"/>
      <c r="B958" s="645"/>
      <c r="C958" s="645"/>
      <c r="D958" s="645"/>
      <c r="E958" s="645"/>
      <c r="F958" s="645"/>
      <c r="G958" s="645"/>
      <c r="H958" s="645"/>
      <c r="I958" s="645"/>
      <c r="J958" s="645"/>
      <c r="K958" s="645"/>
      <c r="L958" s="645"/>
      <c r="M958" s="645"/>
      <c r="N958" s="645"/>
      <c r="O958" s="645"/>
      <c r="P958" s="645"/>
      <c r="Q958" s="645"/>
      <c r="R958" s="645"/>
      <c r="S958" s="645"/>
      <c r="T958" s="645"/>
      <c r="U958" s="645"/>
      <c r="V958" s="645"/>
      <c r="W958" s="645"/>
      <c r="X958" s="645"/>
      <c r="Y958" s="645"/>
      <c r="Z958" s="645"/>
    </row>
    <row r="959" spans="1:26" ht="15.75" customHeight="1" x14ac:dyDescent="0.2">
      <c r="A959" s="645"/>
      <c r="B959" s="645"/>
      <c r="C959" s="645"/>
      <c r="D959" s="645"/>
      <c r="E959" s="645"/>
      <c r="F959" s="645"/>
      <c r="G959" s="645"/>
      <c r="H959" s="645"/>
      <c r="I959" s="645"/>
      <c r="J959" s="645"/>
      <c r="K959" s="645"/>
      <c r="L959" s="645"/>
      <c r="M959" s="645"/>
      <c r="N959" s="645"/>
      <c r="O959" s="645"/>
      <c r="P959" s="645"/>
      <c r="Q959" s="645"/>
      <c r="R959" s="645"/>
      <c r="S959" s="645"/>
      <c r="T959" s="645"/>
      <c r="U959" s="645"/>
      <c r="V959" s="645"/>
      <c r="W959" s="645"/>
      <c r="X959" s="645"/>
      <c r="Y959" s="645"/>
      <c r="Z959" s="645"/>
    </row>
    <row r="960" spans="1:26" ht="15.75" customHeight="1" x14ac:dyDescent="0.2">
      <c r="A960" s="645"/>
      <c r="B960" s="645"/>
      <c r="C960" s="645"/>
      <c r="D960" s="645"/>
      <c r="E960" s="645"/>
      <c r="F960" s="645"/>
      <c r="G960" s="645"/>
      <c r="H960" s="645"/>
      <c r="I960" s="645"/>
      <c r="J960" s="645"/>
      <c r="K960" s="645"/>
      <c r="L960" s="645"/>
      <c r="M960" s="645"/>
      <c r="N960" s="645"/>
      <c r="O960" s="645"/>
      <c r="P960" s="645"/>
      <c r="Q960" s="645"/>
      <c r="R960" s="645"/>
      <c r="S960" s="645"/>
      <c r="T960" s="645"/>
      <c r="U960" s="645"/>
      <c r="V960" s="645"/>
      <c r="W960" s="645"/>
      <c r="X960" s="645"/>
      <c r="Y960" s="645"/>
      <c r="Z960" s="645"/>
    </row>
    <row r="961" spans="1:26" ht="15.75" customHeight="1" x14ac:dyDescent="0.2">
      <c r="A961" s="645"/>
      <c r="B961" s="645"/>
      <c r="C961" s="645"/>
      <c r="D961" s="645"/>
      <c r="E961" s="645"/>
      <c r="F961" s="645"/>
      <c r="G961" s="645"/>
      <c r="H961" s="645"/>
      <c r="I961" s="645"/>
      <c r="J961" s="645"/>
      <c r="K961" s="645"/>
      <c r="L961" s="645"/>
      <c r="M961" s="645"/>
      <c r="N961" s="645"/>
      <c r="O961" s="645"/>
      <c r="P961" s="645"/>
      <c r="Q961" s="645"/>
      <c r="R961" s="645"/>
      <c r="S961" s="645"/>
      <c r="T961" s="645"/>
      <c r="U961" s="645"/>
      <c r="V961" s="645"/>
      <c r="W961" s="645"/>
      <c r="X961" s="645"/>
      <c r="Y961" s="645"/>
      <c r="Z961" s="645"/>
    </row>
    <row r="962" spans="1:26" ht="15.75" customHeight="1" x14ac:dyDescent="0.2">
      <c r="A962" s="645"/>
      <c r="B962" s="645"/>
      <c r="C962" s="645"/>
      <c r="D962" s="645"/>
      <c r="E962" s="645"/>
      <c r="F962" s="645"/>
      <c r="G962" s="645"/>
      <c r="H962" s="645"/>
      <c r="I962" s="645"/>
      <c r="J962" s="645"/>
      <c r="K962" s="645"/>
      <c r="L962" s="645"/>
      <c r="M962" s="645"/>
      <c r="N962" s="645"/>
      <c r="O962" s="645"/>
      <c r="P962" s="645"/>
      <c r="Q962" s="645"/>
      <c r="R962" s="645"/>
      <c r="S962" s="645"/>
      <c r="T962" s="645"/>
      <c r="U962" s="645"/>
      <c r="V962" s="645"/>
      <c r="W962" s="645"/>
      <c r="X962" s="645"/>
      <c r="Y962" s="645"/>
      <c r="Z962" s="645"/>
    </row>
    <row r="963" spans="1:26" ht="15.75" customHeight="1" x14ac:dyDescent="0.2">
      <c r="A963" s="645"/>
      <c r="B963" s="645"/>
      <c r="C963" s="645"/>
      <c r="D963" s="645"/>
      <c r="E963" s="645"/>
      <c r="F963" s="645"/>
      <c r="G963" s="645"/>
      <c r="H963" s="645"/>
      <c r="I963" s="645"/>
      <c r="J963" s="645"/>
      <c r="K963" s="645"/>
      <c r="L963" s="645"/>
      <c r="M963" s="645"/>
      <c r="N963" s="645"/>
      <c r="O963" s="645"/>
      <c r="P963" s="645"/>
      <c r="Q963" s="645"/>
      <c r="R963" s="645"/>
      <c r="S963" s="645"/>
      <c r="T963" s="645"/>
      <c r="U963" s="645"/>
      <c r="V963" s="645"/>
      <c r="W963" s="645"/>
      <c r="X963" s="645"/>
      <c r="Y963" s="645"/>
      <c r="Z963" s="645"/>
    </row>
    <row r="964" spans="1:26" ht="15.75" customHeight="1" x14ac:dyDescent="0.2">
      <c r="A964" s="645"/>
      <c r="B964" s="645"/>
      <c r="C964" s="645"/>
      <c r="D964" s="645"/>
      <c r="E964" s="645"/>
      <c r="F964" s="645"/>
      <c r="G964" s="645"/>
      <c r="H964" s="645"/>
      <c r="I964" s="645"/>
      <c r="J964" s="645"/>
      <c r="K964" s="645"/>
      <c r="L964" s="645"/>
      <c r="M964" s="645"/>
      <c r="N964" s="645"/>
      <c r="O964" s="645"/>
      <c r="P964" s="645"/>
      <c r="Q964" s="645"/>
      <c r="R964" s="645"/>
      <c r="S964" s="645"/>
      <c r="T964" s="645"/>
      <c r="U964" s="645"/>
      <c r="V964" s="645"/>
      <c r="W964" s="645"/>
      <c r="X964" s="645"/>
      <c r="Y964" s="645"/>
      <c r="Z964" s="645"/>
    </row>
    <row r="965" spans="1:26" ht="15.75" customHeight="1" x14ac:dyDescent="0.2">
      <c r="A965" s="645"/>
      <c r="B965" s="645"/>
      <c r="C965" s="645"/>
      <c r="D965" s="645"/>
      <c r="E965" s="645"/>
      <c r="F965" s="645"/>
      <c r="G965" s="645"/>
      <c r="H965" s="645"/>
      <c r="I965" s="645"/>
      <c r="J965" s="645"/>
      <c r="K965" s="645"/>
      <c r="L965" s="645"/>
      <c r="M965" s="645"/>
      <c r="N965" s="645"/>
      <c r="O965" s="645"/>
      <c r="P965" s="645"/>
      <c r="Q965" s="645"/>
      <c r="R965" s="645"/>
      <c r="S965" s="645"/>
      <c r="T965" s="645"/>
      <c r="U965" s="645"/>
      <c r="V965" s="645"/>
      <c r="W965" s="645"/>
      <c r="X965" s="645"/>
      <c r="Y965" s="645"/>
      <c r="Z965" s="645"/>
    </row>
    <row r="966" spans="1:26" ht="15.75" customHeight="1" x14ac:dyDescent="0.2">
      <c r="A966" s="645"/>
      <c r="B966" s="645"/>
      <c r="C966" s="645"/>
      <c r="D966" s="645"/>
      <c r="E966" s="645"/>
      <c r="F966" s="645"/>
      <c r="G966" s="645"/>
      <c r="H966" s="645"/>
      <c r="I966" s="645"/>
      <c r="J966" s="645"/>
      <c r="K966" s="645"/>
      <c r="L966" s="645"/>
      <c r="M966" s="645"/>
      <c r="N966" s="645"/>
      <c r="O966" s="645"/>
      <c r="P966" s="645"/>
      <c r="Q966" s="645"/>
      <c r="R966" s="645"/>
      <c r="S966" s="645"/>
      <c r="T966" s="645"/>
      <c r="U966" s="645"/>
      <c r="V966" s="645"/>
      <c r="W966" s="645"/>
      <c r="X966" s="645"/>
      <c r="Y966" s="645"/>
      <c r="Z966" s="645"/>
    </row>
    <row r="967" spans="1:26" ht="15.75" customHeight="1" x14ac:dyDescent="0.2">
      <c r="A967" s="645"/>
      <c r="B967" s="645"/>
      <c r="C967" s="645"/>
      <c r="D967" s="645"/>
      <c r="E967" s="645"/>
      <c r="F967" s="645"/>
      <c r="G967" s="645"/>
      <c r="H967" s="645"/>
      <c r="I967" s="645"/>
      <c r="J967" s="645"/>
      <c r="K967" s="645"/>
      <c r="L967" s="645"/>
      <c r="M967" s="645"/>
      <c r="N967" s="645"/>
      <c r="O967" s="645"/>
      <c r="P967" s="645"/>
      <c r="Q967" s="645"/>
      <c r="R967" s="645"/>
      <c r="S967" s="645"/>
      <c r="T967" s="645"/>
      <c r="U967" s="645"/>
      <c r="V967" s="645"/>
      <c r="W967" s="645"/>
      <c r="X967" s="645"/>
      <c r="Y967" s="645"/>
      <c r="Z967" s="645"/>
    </row>
    <row r="968" spans="1:26" ht="15.75" customHeight="1" x14ac:dyDescent="0.2">
      <c r="A968" s="645"/>
      <c r="B968" s="645"/>
      <c r="C968" s="645"/>
      <c r="D968" s="645"/>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row>
    <row r="969" spans="1:26" ht="15.75" customHeight="1" x14ac:dyDescent="0.2">
      <c r="A969" s="645"/>
      <c r="B969" s="645"/>
      <c r="C969" s="645"/>
      <c r="D969" s="645"/>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row>
    <row r="970" spans="1:26" ht="15.75" customHeight="1" x14ac:dyDescent="0.2">
      <c r="A970" s="645"/>
      <c r="B970" s="645"/>
      <c r="C970" s="645"/>
      <c r="D970" s="645"/>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row>
    <row r="971" spans="1:26" ht="15.75" customHeight="1" x14ac:dyDescent="0.2">
      <c r="A971" s="645"/>
      <c r="B971" s="645"/>
      <c r="C971" s="645"/>
      <c r="D971" s="645"/>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row>
    <row r="972" spans="1:26" ht="15.75" customHeight="1" x14ac:dyDescent="0.2">
      <c r="A972" s="645"/>
      <c r="B972" s="645"/>
      <c r="C972" s="645"/>
      <c r="D972" s="645"/>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row>
    <row r="973" spans="1:26" ht="15.75" customHeight="1" x14ac:dyDescent="0.2">
      <c r="A973" s="645"/>
      <c r="B973" s="645"/>
      <c r="C973" s="645"/>
      <c r="D973" s="645"/>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row>
    <row r="974" spans="1:26" ht="15.75" customHeight="1" x14ac:dyDescent="0.2">
      <c r="A974" s="645"/>
      <c r="B974" s="645"/>
      <c r="C974" s="645"/>
      <c r="D974" s="645"/>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row>
    <row r="975" spans="1:26" ht="15.75" customHeight="1" x14ac:dyDescent="0.2">
      <c r="A975" s="645"/>
      <c r="B975" s="645"/>
      <c r="C975" s="645"/>
      <c r="D975" s="645"/>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row>
    <row r="976" spans="1:26" ht="15.75" customHeight="1" x14ac:dyDescent="0.2">
      <c r="A976" s="645"/>
      <c r="B976" s="645"/>
      <c r="C976" s="645"/>
      <c r="D976" s="645"/>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row>
    <row r="977" spans="1:26" ht="15.75" customHeight="1" x14ac:dyDescent="0.2">
      <c r="A977" s="645"/>
      <c r="B977" s="645"/>
      <c r="C977" s="645"/>
      <c r="D977" s="645"/>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row>
    <row r="978" spans="1:26" ht="15.75" customHeight="1" x14ac:dyDescent="0.2">
      <c r="A978" s="645"/>
      <c r="B978" s="645"/>
      <c r="C978" s="645"/>
      <c r="D978" s="645"/>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row>
    <row r="979" spans="1:26" ht="15.75" customHeight="1" x14ac:dyDescent="0.2">
      <c r="A979" s="645"/>
      <c r="B979" s="645"/>
      <c r="C979" s="645"/>
      <c r="D979" s="645"/>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row>
    <row r="980" spans="1:26" ht="15.75" customHeight="1" x14ac:dyDescent="0.2">
      <c r="A980" s="645"/>
      <c r="B980" s="645"/>
      <c r="C980" s="645"/>
      <c r="D980" s="645"/>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row>
    <row r="981" spans="1:26" ht="15.75" customHeight="1" x14ac:dyDescent="0.2">
      <c r="A981" s="645"/>
      <c r="B981" s="645"/>
      <c r="C981" s="645"/>
      <c r="D981" s="645"/>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row>
    <row r="982" spans="1:26" ht="15.75" customHeight="1" x14ac:dyDescent="0.2">
      <c r="A982" s="645"/>
      <c r="B982" s="645"/>
      <c r="C982" s="645"/>
      <c r="D982" s="645"/>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row>
    <row r="983" spans="1:26" ht="15.75" customHeight="1" x14ac:dyDescent="0.2">
      <c r="A983" s="645"/>
      <c r="B983" s="645"/>
      <c r="C983" s="645"/>
      <c r="D983" s="645"/>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row>
    <row r="984" spans="1:26" ht="15.75" customHeight="1" x14ac:dyDescent="0.2">
      <c r="A984" s="645"/>
      <c r="B984" s="645"/>
      <c r="C984" s="645"/>
      <c r="D984" s="645"/>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row>
    <row r="985" spans="1:26" ht="15.75" customHeight="1" x14ac:dyDescent="0.2">
      <c r="A985" s="645"/>
      <c r="B985" s="645"/>
      <c r="C985" s="645"/>
      <c r="D985" s="645"/>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row>
    <row r="986" spans="1:26" ht="15.75" customHeight="1" x14ac:dyDescent="0.2">
      <c r="A986" s="645"/>
      <c r="B986" s="645"/>
      <c r="C986" s="645"/>
      <c r="D986" s="645"/>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row>
    <row r="987" spans="1:26" ht="15.75" customHeight="1" x14ac:dyDescent="0.2">
      <c r="A987" s="645"/>
      <c r="B987" s="645"/>
      <c r="C987" s="645"/>
      <c r="D987" s="645"/>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row>
    <row r="988" spans="1:26" ht="15.75" customHeight="1" x14ac:dyDescent="0.2">
      <c r="A988" s="645"/>
      <c r="B988" s="645"/>
      <c r="C988" s="645"/>
      <c r="D988" s="645"/>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row>
    <row r="989" spans="1:26" ht="15.75" customHeight="1" x14ac:dyDescent="0.2">
      <c r="A989" s="645"/>
      <c r="B989" s="645"/>
      <c r="C989" s="645"/>
      <c r="D989" s="645"/>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row>
    <row r="990" spans="1:26" ht="15.75" customHeight="1" x14ac:dyDescent="0.2">
      <c r="A990" s="645"/>
      <c r="B990" s="645"/>
      <c r="C990" s="645"/>
      <c r="D990" s="645"/>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row>
    <row r="991" spans="1:26" ht="15.75" customHeight="1" x14ac:dyDescent="0.2">
      <c r="A991" s="645"/>
      <c r="B991" s="645"/>
      <c r="C991" s="645"/>
      <c r="D991" s="645"/>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row>
    <row r="992" spans="1:26" ht="15.75" customHeight="1" x14ac:dyDescent="0.2">
      <c r="A992" s="645"/>
      <c r="B992" s="645"/>
      <c r="C992" s="645"/>
      <c r="D992" s="645"/>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row>
    <row r="993" spans="1:26" ht="15.75" customHeight="1" x14ac:dyDescent="0.2">
      <c r="A993" s="645"/>
      <c r="B993" s="645"/>
      <c r="C993" s="645"/>
      <c r="D993" s="645"/>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row>
    <row r="994" spans="1:26" ht="15.75" customHeight="1" x14ac:dyDescent="0.2">
      <c r="A994" s="645"/>
      <c r="B994" s="645"/>
      <c r="C994" s="645"/>
      <c r="D994" s="645"/>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row>
    <row r="995" spans="1:26" ht="15.75" customHeight="1" x14ac:dyDescent="0.2">
      <c r="A995" s="645"/>
      <c r="B995" s="645"/>
      <c r="C995" s="645"/>
      <c r="D995" s="645"/>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row>
    <row r="996" spans="1:26" ht="15.75" customHeight="1" x14ac:dyDescent="0.2">
      <c r="A996" s="645"/>
      <c r="B996" s="645"/>
      <c r="C996" s="645"/>
      <c r="D996" s="645"/>
      <c r="E996" s="645"/>
      <c r="F996" s="645"/>
      <c r="G996" s="645"/>
      <c r="H996" s="645"/>
      <c r="I996" s="645"/>
      <c r="J996" s="645"/>
      <c r="K996" s="645"/>
      <c r="L996" s="645"/>
      <c r="M996" s="645"/>
      <c r="N996" s="645"/>
      <c r="O996" s="645"/>
      <c r="P996" s="645"/>
      <c r="Q996" s="645"/>
      <c r="R996" s="645"/>
      <c r="S996" s="645"/>
      <c r="T996" s="645"/>
      <c r="U996" s="645"/>
      <c r="V996" s="645"/>
      <c r="W996" s="645"/>
      <c r="X996" s="645"/>
      <c r="Y996" s="645"/>
      <c r="Z996" s="645"/>
    </row>
    <row r="997" spans="1:26" ht="15.75" customHeight="1" x14ac:dyDescent="0.2">
      <c r="A997" s="645"/>
      <c r="B997" s="645"/>
      <c r="C997" s="645"/>
      <c r="D997" s="645"/>
      <c r="E997" s="645"/>
      <c r="F997" s="645"/>
      <c r="G997" s="645"/>
      <c r="H997" s="645"/>
      <c r="I997" s="645"/>
      <c r="J997" s="645"/>
      <c r="K997" s="645"/>
      <c r="L997" s="645"/>
      <c r="M997" s="645"/>
      <c r="N997" s="645"/>
      <c r="O997" s="645"/>
      <c r="P997" s="645"/>
      <c r="Q997" s="645"/>
      <c r="R997" s="645"/>
      <c r="S997" s="645"/>
      <c r="T997" s="645"/>
      <c r="U997" s="645"/>
      <c r="V997" s="645"/>
      <c r="W997" s="645"/>
      <c r="X997" s="645"/>
      <c r="Y997" s="645"/>
      <c r="Z997" s="645"/>
    </row>
    <row r="998" spans="1:26" ht="15.75" customHeight="1" x14ac:dyDescent="0.2">
      <c r="A998" s="645"/>
      <c r="B998" s="645"/>
      <c r="C998" s="645"/>
      <c r="D998" s="645"/>
      <c r="E998" s="645"/>
      <c r="F998" s="645"/>
      <c r="G998" s="645"/>
      <c r="H998" s="645"/>
      <c r="I998" s="645"/>
      <c r="J998" s="645"/>
      <c r="K998" s="645"/>
      <c r="L998" s="645"/>
      <c r="M998" s="645"/>
      <c r="N998" s="645"/>
      <c r="O998" s="645"/>
      <c r="P998" s="645"/>
      <c r="Q998" s="645"/>
      <c r="R998" s="645"/>
      <c r="S998" s="645"/>
      <c r="T998" s="645"/>
      <c r="U998" s="645"/>
      <c r="V998" s="645"/>
      <c r="W998" s="645"/>
      <c r="X998" s="645"/>
      <c r="Y998" s="645"/>
      <c r="Z998" s="645"/>
    </row>
    <row r="999" spans="1:26" ht="15.75" customHeight="1" x14ac:dyDescent="0.2">
      <c r="A999" s="645"/>
      <c r="B999" s="645"/>
      <c r="C999" s="645"/>
      <c r="D999" s="645"/>
      <c r="E999" s="645"/>
      <c r="F999" s="645"/>
      <c r="G999" s="645"/>
      <c r="H999" s="645"/>
      <c r="I999" s="645"/>
      <c r="J999" s="645"/>
      <c r="K999" s="645"/>
      <c r="L999" s="645"/>
      <c r="M999" s="645"/>
      <c r="N999" s="645"/>
      <c r="O999" s="645"/>
      <c r="P999" s="645"/>
      <c r="Q999" s="645"/>
      <c r="R999" s="645"/>
      <c r="S999" s="645"/>
      <c r="T999" s="645"/>
      <c r="U999" s="645"/>
      <c r="V999" s="645"/>
      <c r="W999" s="645"/>
      <c r="X999" s="645"/>
      <c r="Y999" s="645"/>
      <c r="Z999" s="645"/>
    </row>
    <row r="1000" spans="1:26" ht="15.75" customHeight="1" x14ac:dyDescent="0.2">
      <c r="A1000" s="645"/>
      <c r="B1000" s="645"/>
      <c r="C1000" s="645"/>
      <c r="D1000" s="645"/>
      <c r="E1000" s="645"/>
      <c r="F1000" s="645"/>
      <c r="G1000" s="645"/>
      <c r="H1000" s="645"/>
      <c r="I1000" s="645"/>
      <c r="J1000" s="645"/>
      <c r="K1000" s="645"/>
      <c r="L1000" s="645"/>
      <c r="M1000" s="645"/>
      <c r="N1000" s="645"/>
      <c r="O1000" s="645"/>
      <c r="P1000" s="645"/>
      <c r="Q1000" s="645"/>
      <c r="R1000" s="645"/>
      <c r="S1000" s="645"/>
      <c r="T1000" s="645"/>
      <c r="U1000" s="645"/>
      <c r="V1000" s="645"/>
      <c r="W1000" s="645"/>
      <c r="X1000" s="645"/>
      <c r="Y1000" s="645"/>
      <c r="Z1000" s="645"/>
    </row>
  </sheetData>
  <mergeCells count="21">
    <mergeCell ref="C34:D34"/>
    <mergeCell ref="F34:H34"/>
    <mergeCell ref="F35:H35"/>
    <mergeCell ref="C39:J40"/>
    <mergeCell ref="E14:H14"/>
    <mergeCell ref="I14:L14"/>
    <mergeCell ref="A16:C16"/>
    <mergeCell ref="B23:D23"/>
    <mergeCell ref="B25:C25"/>
    <mergeCell ref="L25:L26"/>
    <mergeCell ref="B26:C26"/>
    <mergeCell ref="A12:E12"/>
    <mergeCell ref="J12:L12"/>
    <mergeCell ref="C32:D32"/>
    <mergeCell ref="F32:H32"/>
    <mergeCell ref="F33:H33"/>
    <mergeCell ref="A1:K1"/>
    <mergeCell ref="A2:K2"/>
    <mergeCell ref="A5:G5"/>
    <mergeCell ref="H5:J5"/>
    <mergeCell ref="J11:L11"/>
  </mergeCells>
  <hyperlinks>
    <hyperlink ref="G9" r:id="rId1" xr:uid="{00000000-0004-0000-0A00-000000000000}"/>
  </hyperlinks>
  <pageMargins left="0.25" right="0.25" top="0.5" bottom="0.5" header="0" footer="0"/>
  <pageSetup orientation="landscape"/>
  <headerFooter>
    <oddHeader>&amp;RPage &amp;P</oddHeader>
    <oddFooter>&amp;L&amp;F&amp;R&amp;D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showGridLines="0" workbookViewId="0"/>
  </sheetViews>
  <sheetFormatPr baseColWidth="10" defaultColWidth="12.6640625" defaultRowHeight="15" customHeight="1" x14ac:dyDescent="0.15"/>
  <cols>
    <col min="1" max="1" width="25.1640625" customWidth="1"/>
    <col min="2" max="2" width="22.6640625" customWidth="1"/>
    <col min="3" max="4" width="16.6640625" customWidth="1"/>
    <col min="5" max="5" width="19.1640625" customWidth="1"/>
    <col min="6" max="6" width="33.1640625" customWidth="1"/>
    <col min="7" max="7" width="1.1640625" customWidth="1"/>
    <col min="8" max="26" width="9.1640625" customWidth="1"/>
  </cols>
  <sheetData>
    <row r="1" spans="1:26" ht="27" customHeight="1" x14ac:dyDescent="0.15">
      <c r="A1" s="1200" t="s">
        <v>1142</v>
      </c>
      <c r="B1" s="1201"/>
      <c r="C1" s="1201"/>
      <c r="D1" s="1201"/>
      <c r="E1" s="1201"/>
      <c r="F1" s="1202"/>
      <c r="G1" s="2"/>
      <c r="H1" s="2"/>
      <c r="I1" s="2"/>
      <c r="J1" s="2"/>
      <c r="K1" s="2"/>
      <c r="L1" s="2"/>
      <c r="M1" s="2"/>
      <c r="N1" s="2"/>
      <c r="O1" s="2"/>
      <c r="P1" s="2"/>
      <c r="Q1" s="2"/>
      <c r="R1" s="2"/>
      <c r="S1" s="2"/>
      <c r="T1" s="2"/>
      <c r="U1" s="2"/>
      <c r="V1" s="2"/>
      <c r="W1" s="2"/>
      <c r="X1" s="2"/>
      <c r="Y1" s="2"/>
      <c r="Z1" s="2"/>
    </row>
    <row r="2" spans="1:26" ht="51" customHeight="1" x14ac:dyDescent="0.15">
      <c r="A2" s="1203" t="s">
        <v>1143</v>
      </c>
      <c r="B2" s="1201"/>
      <c r="C2" s="1201"/>
      <c r="D2" s="1201"/>
      <c r="E2" s="1201"/>
      <c r="F2" s="1202"/>
      <c r="G2" s="2"/>
      <c r="H2" s="2"/>
      <c r="I2" s="2"/>
      <c r="J2" s="2"/>
      <c r="K2" s="2"/>
      <c r="L2" s="2"/>
      <c r="M2" s="2"/>
      <c r="N2" s="2"/>
      <c r="O2" s="2"/>
      <c r="P2" s="2"/>
      <c r="Q2" s="2"/>
      <c r="R2" s="2"/>
      <c r="S2" s="2"/>
      <c r="T2" s="2"/>
      <c r="U2" s="2"/>
      <c r="V2" s="2"/>
      <c r="W2" s="2"/>
      <c r="X2" s="2"/>
      <c r="Y2" s="2"/>
      <c r="Z2" s="2"/>
    </row>
    <row r="3" spans="1:26" ht="12" customHeight="1" x14ac:dyDescent="0.15">
      <c r="A3" s="820" t="s">
        <v>1144</v>
      </c>
      <c r="B3" s="591"/>
      <c r="C3" s="591"/>
      <c r="D3" s="591"/>
      <c r="E3" s="591"/>
      <c r="F3" s="821"/>
      <c r="G3" s="2"/>
      <c r="H3" s="2"/>
      <c r="I3" s="2"/>
      <c r="J3" s="2"/>
      <c r="K3" s="2"/>
      <c r="L3" s="2"/>
      <c r="M3" s="2"/>
      <c r="N3" s="2"/>
      <c r="O3" s="2"/>
      <c r="P3" s="2"/>
      <c r="Q3" s="2"/>
      <c r="R3" s="2"/>
      <c r="S3" s="2"/>
      <c r="T3" s="2"/>
      <c r="U3" s="2"/>
      <c r="V3" s="2"/>
      <c r="W3" s="2"/>
      <c r="X3" s="2"/>
      <c r="Y3" s="2"/>
      <c r="Z3" s="2"/>
    </row>
    <row r="4" spans="1:26" ht="27.75" customHeight="1" x14ac:dyDescent="0.15">
      <c r="A4" s="1204"/>
      <c r="B4" s="1205"/>
      <c r="C4" s="1205"/>
      <c r="D4" s="1205"/>
      <c r="E4" s="1205"/>
      <c r="F4" s="822"/>
      <c r="G4" s="2"/>
      <c r="H4" s="2"/>
      <c r="I4" s="2"/>
      <c r="J4" s="2"/>
      <c r="K4" s="2"/>
      <c r="L4" s="2"/>
      <c r="M4" s="2"/>
      <c r="N4" s="2"/>
      <c r="O4" s="2"/>
      <c r="P4" s="2"/>
      <c r="Q4" s="2"/>
      <c r="R4" s="2"/>
      <c r="S4" s="2"/>
      <c r="T4" s="2"/>
      <c r="U4" s="2"/>
      <c r="V4" s="2"/>
      <c r="W4" s="2"/>
      <c r="X4" s="2"/>
      <c r="Y4" s="2"/>
      <c r="Z4" s="2"/>
    </row>
    <row r="5" spans="1:26" ht="12" customHeight="1" x14ac:dyDescent="0.2">
      <c r="A5" s="823" t="s">
        <v>1145</v>
      </c>
      <c r="B5" s="823" t="s">
        <v>1146</v>
      </c>
      <c r="C5" s="823" t="s">
        <v>1147</v>
      </c>
      <c r="D5" s="823" t="s">
        <v>1148</v>
      </c>
      <c r="E5" s="823" t="s">
        <v>1149</v>
      </c>
      <c r="F5" s="823" t="s">
        <v>1150</v>
      </c>
      <c r="G5" s="824"/>
      <c r="H5" s="825"/>
      <c r="I5" s="825"/>
      <c r="J5" s="825"/>
      <c r="K5" s="825"/>
      <c r="L5" s="825"/>
      <c r="M5" s="825"/>
      <c r="N5" s="825"/>
      <c r="O5" s="825"/>
      <c r="P5" s="825"/>
      <c r="Q5" s="825"/>
      <c r="R5" s="825"/>
      <c r="S5" s="825"/>
      <c r="T5" s="825"/>
      <c r="U5" s="825"/>
      <c r="V5" s="825"/>
      <c r="W5" s="825"/>
      <c r="X5" s="825"/>
      <c r="Y5" s="825"/>
      <c r="Z5" s="825"/>
    </row>
    <row r="6" spans="1:26" ht="12" customHeight="1" x14ac:dyDescent="0.15">
      <c r="A6" s="826"/>
      <c r="B6" s="826"/>
      <c r="C6" s="827"/>
      <c r="D6" s="826"/>
      <c r="E6" s="826"/>
      <c r="F6" s="826"/>
      <c r="G6" s="2"/>
      <c r="H6" s="2"/>
      <c r="I6" s="2"/>
      <c r="J6" s="2"/>
      <c r="K6" s="2"/>
      <c r="L6" s="2"/>
      <c r="M6" s="2"/>
      <c r="N6" s="2"/>
      <c r="O6" s="2"/>
      <c r="P6" s="2"/>
      <c r="Q6" s="2"/>
      <c r="R6" s="2"/>
      <c r="S6" s="2"/>
      <c r="T6" s="2"/>
      <c r="U6" s="2"/>
      <c r="V6" s="2"/>
      <c r="W6" s="2"/>
      <c r="X6" s="2"/>
      <c r="Y6" s="2"/>
      <c r="Z6" s="2"/>
    </row>
    <row r="7" spans="1:26" ht="13.5" customHeight="1" x14ac:dyDescent="0.15">
      <c r="A7" s="828"/>
      <c r="B7" s="828"/>
      <c r="C7" s="829"/>
      <c r="D7" s="828"/>
      <c r="E7" s="828"/>
      <c r="F7" s="828"/>
      <c r="G7" s="2"/>
      <c r="H7" s="2"/>
      <c r="I7" s="2"/>
      <c r="J7" s="2"/>
      <c r="K7" s="2"/>
      <c r="L7" s="2"/>
      <c r="M7" s="2"/>
      <c r="N7" s="2"/>
      <c r="O7" s="2"/>
      <c r="P7" s="2"/>
      <c r="Q7" s="2"/>
      <c r="R7" s="2"/>
      <c r="S7" s="2"/>
      <c r="T7" s="2"/>
      <c r="U7" s="2"/>
      <c r="V7" s="2"/>
      <c r="W7" s="2"/>
      <c r="X7" s="2"/>
      <c r="Y7" s="2"/>
      <c r="Z7" s="2"/>
    </row>
    <row r="8" spans="1:26" ht="13.5" customHeight="1" x14ac:dyDescent="0.15">
      <c r="A8" s="828"/>
      <c r="B8" s="828"/>
      <c r="C8" s="829"/>
      <c r="D8" s="828"/>
      <c r="E8" s="828"/>
      <c r="F8" s="828"/>
      <c r="G8" s="2"/>
      <c r="H8" s="2"/>
      <c r="I8" s="2"/>
      <c r="J8" s="2"/>
      <c r="K8" s="2"/>
      <c r="L8" s="2"/>
      <c r="M8" s="2"/>
      <c r="N8" s="2"/>
      <c r="O8" s="2"/>
      <c r="P8" s="2"/>
      <c r="Q8" s="2"/>
      <c r="R8" s="2"/>
      <c r="S8" s="2"/>
      <c r="T8" s="2"/>
      <c r="U8" s="2"/>
      <c r="V8" s="2"/>
      <c r="W8" s="2"/>
      <c r="X8" s="2"/>
      <c r="Y8" s="2"/>
      <c r="Z8" s="2"/>
    </row>
    <row r="9" spans="1:26" ht="13.5" customHeight="1" x14ac:dyDescent="0.15">
      <c r="A9" s="828"/>
      <c r="B9" s="828"/>
      <c r="C9" s="829"/>
      <c r="D9" s="828"/>
      <c r="E9" s="828"/>
      <c r="F9" s="828"/>
      <c r="G9" s="2"/>
      <c r="H9" s="2"/>
      <c r="I9" s="2"/>
      <c r="J9" s="2"/>
      <c r="K9" s="2"/>
      <c r="L9" s="2"/>
      <c r="M9" s="2"/>
      <c r="N9" s="2"/>
      <c r="O9" s="2"/>
      <c r="P9" s="2"/>
      <c r="Q9" s="2"/>
      <c r="R9" s="2"/>
      <c r="S9" s="2"/>
      <c r="T9" s="2"/>
      <c r="U9" s="2"/>
      <c r="V9" s="2"/>
      <c r="W9" s="2"/>
      <c r="X9" s="2"/>
      <c r="Y9" s="2"/>
      <c r="Z9" s="2"/>
    </row>
    <row r="10" spans="1:26" ht="13.5" customHeight="1" x14ac:dyDescent="0.15">
      <c r="A10" s="828"/>
      <c r="B10" s="828"/>
      <c r="C10" s="829"/>
      <c r="D10" s="828"/>
      <c r="E10" s="828"/>
      <c r="F10" s="828"/>
      <c r="G10" s="2"/>
      <c r="H10" s="2"/>
      <c r="I10" s="2"/>
      <c r="J10" s="2"/>
      <c r="K10" s="2"/>
      <c r="L10" s="2"/>
      <c r="M10" s="2"/>
      <c r="N10" s="2"/>
      <c r="O10" s="2"/>
      <c r="P10" s="2"/>
      <c r="Q10" s="2"/>
      <c r="R10" s="2"/>
      <c r="S10" s="2"/>
      <c r="T10" s="2"/>
      <c r="U10" s="2"/>
      <c r="V10" s="2"/>
      <c r="W10" s="2"/>
      <c r="X10" s="2"/>
      <c r="Y10" s="2"/>
      <c r="Z10" s="2"/>
    </row>
    <row r="11" spans="1:26" ht="13.5" customHeight="1" x14ac:dyDescent="0.15">
      <c r="A11" s="828"/>
      <c r="B11" s="828"/>
      <c r="C11" s="829"/>
      <c r="D11" s="828"/>
      <c r="E11" s="828"/>
      <c r="F11" s="828"/>
      <c r="G11" s="2"/>
      <c r="H11" s="2"/>
      <c r="I11" s="2"/>
      <c r="J11" s="2"/>
      <c r="K11" s="2"/>
      <c r="L11" s="2"/>
      <c r="M11" s="2"/>
      <c r="N11" s="2"/>
      <c r="O11" s="2"/>
      <c r="P11" s="2"/>
      <c r="Q11" s="2"/>
      <c r="R11" s="2"/>
      <c r="S11" s="2"/>
      <c r="T11" s="2"/>
      <c r="U11" s="2"/>
      <c r="V11" s="2"/>
      <c r="W11" s="2"/>
      <c r="X11" s="2"/>
      <c r="Y11" s="2"/>
      <c r="Z11" s="2"/>
    </row>
    <row r="12" spans="1:26" ht="13.5" customHeight="1" x14ac:dyDescent="0.15">
      <c r="A12" s="828"/>
      <c r="B12" s="828"/>
      <c r="C12" s="829"/>
      <c r="D12" s="828"/>
      <c r="E12" s="828"/>
      <c r="F12" s="828"/>
      <c r="G12" s="2"/>
      <c r="H12" s="2"/>
      <c r="I12" s="2"/>
      <c r="J12" s="2"/>
      <c r="K12" s="2"/>
      <c r="L12" s="2"/>
      <c r="M12" s="2"/>
      <c r="N12" s="2"/>
      <c r="O12" s="2"/>
      <c r="P12" s="2"/>
      <c r="Q12" s="2"/>
      <c r="R12" s="2"/>
      <c r="S12" s="2"/>
      <c r="T12" s="2"/>
      <c r="U12" s="2"/>
      <c r="V12" s="2"/>
      <c r="W12" s="2"/>
      <c r="X12" s="2"/>
      <c r="Y12" s="2"/>
      <c r="Z12" s="2"/>
    </row>
    <row r="13" spans="1:26" ht="13.5" customHeight="1" x14ac:dyDescent="0.15">
      <c r="A13" s="828"/>
      <c r="B13" s="828"/>
      <c r="C13" s="829"/>
      <c r="D13" s="828"/>
      <c r="E13" s="828"/>
      <c r="F13" s="828"/>
      <c r="G13" s="2"/>
      <c r="H13" s="2"/>
      <c r="I13" s="2"/>
      <c r="J13" s="2"/>
      <c r="K13" s="2"/>
      <c r="L13" s="2"/>
      <c r="M13" s="2"/>
      <c r="N13" s="2"/>
      <c r="O13" s="2"/>
      <c r="P13" s="2"/>
      <c r="Q13" s="2"/>
      <c r="R13" s="2"/>
      <c r="S13" s="2"/>
      <c r="T13" s="2"/>
      <c r="U13" s="2"/>
      <c r="V13" s="2"/>
      <c r="W13" s="2"/>
      <c r="X13" s="2"/>
      <c r="Y13" s="2"/>
      <c r="Z13" s="2"/>
    </row>
    <row r="14" spans="1:26" ht="13.5" customHeight="1" x14ac:dyDescent="0.15">
      <c r="A14" s="828"/>
      <c r="B14" s="828"/>
      <c r="C14" s="829"/>
      <c r="D14" s="828"/>
      <c r="E14" s="828"/>
      <c r="F14" s="828"/>
      <c r="G14" s="2"/>
      <c r="H14" s="2"/>
      <c r="I14" s="2"/>
      <c r="J14" s="2"/>
      <c r="K14" s="2"/>
      <c r="L14" s="2"/>
      <c r="M14" s="2"/>
      <c r="N14" s="2"/>
      <c r="O14" s="2"/>
      <c r="P14" s="2"/>
      <c r="Q14" s="2"/>
      <c r="R14" s="2"/>
      <c r="S14" s="2"/>
      <c r="T14" s="2"/>
      <c r="U14" s="2"/>
      <c r="V14" s="2"/>
      <c r="W14" s="2"/>
      <c r="X14" s="2"/>
      <c r="Y14" s="2"/>
      <c r="Z14" s="2"/>
    </row>
    <row r="15" spans="1:26" ht="13.5" customHeight="1" x14ac:dyDescent="0.15">
      <c r="A15" s="828"/>
      <c r="B15" s="828"/>
      <c r="C15" s="829"/>
      <c r="D15" s="828"/>
      <c r="E15" s="828"/>
      <c r="F15" s="828"/>
      <c r="G15" s="2"/>
      <c r="H15" s="2"/>
      <c r="I15" s="2"/>
      <c r="J15" s="2"/>
      <c r="K15" s="2"/>
      <c r="L15" s="2"/>
      <c r="M15" s="2"/>
      <c r="N15" s="2"/>
      <c r="O15" s="2"/>
      <c r="P15" s="2"/>
      <c r="Q15" s="2"/>
      <c r="R15" s="2"/>
      <c r="S15" s="2"/>
      <c r="T15" s="2"/>
      <c r="U15" s="2"/>
      <c r="V15" s="2"/>
      <c r="W15" s="2"/>
      <c r="X15" s="2"/>
      <c r="Y15" s="2"/>
      <c r="Z15" s="2"/>
    </row>
    <row r="16" spans="1:26" ht="13.5" customHeight="1" x14ac:dyDescent="0.15">
      <c r="A16" s="828"/>
      <c r="B16" s="828"/>
      <c r="C16" s="829"/>
      <c r="D16" s="828"/>
      <c r="E16" s="828"/>
      <c r="F16" s="828"/>
      <c r="G16" s="2"/>
      <c r="H16" s="2"/>
      <c r="I16" s="2"/>
      <c r="J16" s="2"/>
      <c r="K16" s="2"/>
      <c r="L16" s="2"/>
      <c r="M16" s="2"/>
      <c r="N16" s="2"/>
      <c r="O16" s="2"/>
      <c r="P16" s="2"/>
      <c r="Q16" s="2"/>
      <c r="R16" s="2"/>
      <c r="S16" s="2"/>
      <c r="T16" s="2"/>
      <c r="U16" s="2"/>
      <c r="V16" s="2"/>
      <c r="W16" s="2"/>
      <c r="X16" s="2"/>
      <c r="Y16" s="2"/>
      <c r="Z16" s="2"/>
    </row>
    <row r="17" spans="1:26" ht="13.5" customHeight="1" x14ac:dyDescent="0.15">
      <c r="A17" s="828"/>
      <c r="B17" s="828"/>
      <c r="C17" s="829"/>
      <c r="D17" s="828"/>
      <c r="E17" s="828"/>
      <c r="F17" s="828"/>
      <c r="G17" s="2"/>
      <c r="H17" s="2"/>
      <c r="I17" s="2"/>
      <c r="J17" s="2"/>
      <c r="K17" s="2"/>
      <c r="L17" s="2"/>
      <c r="M17" s="2"/>
      <c r="N17" s="2"/>
      <c r="O17" s="2"/>
      <c r="P17" s="2"/>
      <c r="Q17" s="2"/>
      <c r="R17" s="2"/>
      <c r="S17" s="2"/>
      <c r="T17" s="2"/>
      <c r="U17" s="2"/>
      <c r="V17" s="2"/>
      <c r="W17" s="2"/>
      <c r="X17" s="2"/>
      <c r="Y17" s="2"/>
      <c r="Z17" s="2"/>
    </row>
    <row r="18" spans="1:26" ht="13.5" customHeight="1" x14ac:dyDescent="0.15">
      <c r="A18" s="828"/>
      <c r="B18" s="828"/>
      <c r="C18" s="829"/>
      <c r="D18" s="828"/>
      <c r="E18" s="828"/>
      <c r="F18" s="828"/>
      <c r="G18" s="2"/>
      <c r="H18" s="2"/>
      <c r="I18" s="2"/>
      <c r="J18" s="2"/>
      <c r="K18" s="2"/>
      <c r="L18" s="2"/>
      <c r="M18" s="2"/>
      <c r="N18" s="2"/>
      <c r="O18" s="2"/>
      <c r="P18" s="2"/>
      <c r="Q18" s="2"/>
      <c r="R18" s="2"/>
      <c r="S18" s="2"/>
      <c r="T18" s="2"/>
      <c r="U18" s="2"/>
      <c r="V18" s="2"/>
      <c r="W18" s="2"/>
      <c r="X18" s="2"/>
      <c r="Y18" s="2"/>
      <c r="Z18" s="2"/>
    </row>
    <row r="19" spans="1:26" ht="13.5" customHeight="1" x14ac:dyDescent="0.15">
      <c r="A19" s="828"/>
      <c r="B19" s="828"/>
      <c r="C19" s="829"/>
      <c r="D19" s="828"/>
      <c r="E19" s="828"/>
      <c r="F19" s="828"/>
      <c r="G19" s="2"/>
      <c r="H19" s="2"/>
      <c r="I19" s="2"/>
      <c r="J19" s="2"/>
      <c r="K19" s="2"/>
      <c r="L19" s="2"/>
      <c r="M19" s="2"/>
      <c r="N19" s="2"/>
      <c r="O19" s="2"/>
      <c r="P19" s="2"/>
      <c r="Q19" s="2"/>
      <c r="R19" s="2"/>
      <c r="S19" s="2"/>
      <c r="T19" s="2"/>
      <c r="U19" s="2"/>
      <c r="V19" s="2"/>
      <c r="W19" s="2"/>
      <c r="X19" s="2"/>
      <c r="Y19" s="2"/>
      <c r="Z19" s="2"/>
    </row>
    <row r="20" spans="1:26" ht="13.5" customHeight="1" x14ac:dyDescent="0.15">
      <c r="A20" s="828"/>
      <c r="B20" s="828"/>
      <c r="C20" s="829"/>
      <c r="D20" s="828"/>
      <c r="E20" s="828"/>
      <c r="F20" s="828"/>
      <c r="G20" s="2"/>
      <c r="H20" s="2"/>
      <c r="I20" s="2"/>
      <c r="J20" s="2"/>
      <c r="K20" s="2"/>
      <c r="L20" s="2"/>
      <c r="M20" s="2"/>
      <c r="N20" s="2"/>
      <c r="O20" s="2"/>
      <c r="P20" s="2"/>
      <c r="Q20" s="2"/>
      <c r="R20" s="2"/>
      <c r="S20" s="2"/>
      <c r="T20" s="2"/>
      <c r="U20" s="2"/>
      <c r="V20" s="2"/>
      <c r="W20" s="2"/>
      <c r="X20" s="2"/>
      <c r="Y20" s="2"/>
      <c r="Z20" s="2"/>
    </row>
    <row r="21" spans="1:26" ht="13.5" customHeight="1" x14ac:dyDescent="0.15">
      <c r="A21" s="828"/>
      <c r="B21" s="828"/>
      <c r="C21" s="829"/>
      <c r="D21" s="828"/>
      <c r="E21" s="828"/>
      <c r="F21" s="828"/>
      <c r="G21" s="2"/>
      <c r="H21" s="2"/>
      <c r="I21" s="2"/>
      <c r="J21" s="2"/>
      <c r="K21" s="2"/>
      <c r="L21" s="2"/>
      <c r="M21" s="2"/>
      <c r="N21" s="2"/>
      <c r="O21" s="2"/>
      <c r="P21" s="2"/>
      <c r="Q21" s="2"/>
      <c r="R21" s="2"/>
      <c r="S21" s="2"/>
      <c r="T21" s="2"/>
      <c r="U21" s="2"/>
      <c r="V21" s="2"/>
      <c r="W21" s="2"/>
      <c r="X21" s="2"/>
      <c r="Y21" s="2"/>
      <c r="Z21" s="2"/>
    </row>
    <row r="22" spans="1:26" ht="13.5" customHeight="1" x14ac:dyDescent="0.15">
      <c r="A22" s="828"/>
      <c r="B22" s="828"/>
      <c r="C22" s="829"/>
      <c r="D22" s="828"/>
      <c r="E22" s="828"/>
      <c r="F22" s="828"/>
      <c r="G22" s="2"/>
      <c r="H22" s="2"/>
      <c r="I22" s="2"/>
      <c r="J22" s="2"/>
      <c r="K22" s="2"/>
      <c r="L22" s="2"/>
      <c r="M22" s="2"/>
      <c r="N22" s="2"/>
      <c r="O22" s="2"/>
      <c r="P22" s="2"/>
      <c r="Q22" s="2"/>
      <c r="R22" s="2"/>
      <c r="S22" s="2"/>
      <c r="T22" s="2"/>
      <c r="U22" s="2"/>
      <c r="V22" s="2"/>
      <c r="W22" s="2"/>
      <c r="X22" s="2"/>
      <c r="Y22" s="2"/>
      <c r="Z22" s="2"/>
    </row>
    <row r="23" spans="1:26" ht="13.5" customHeight="1" x14ac:dyDescent="0.15">
      <c r="A23" s="828"/>
      <c r="B23" s="828"/>
      <c r="C23" s="829"/>
      <c r="D23" s="828"/>
      <c r="E23" s="828"/>
      <c r="F23" s="828"/>
      <c r="G23" s="2"/>
      <c r="H23" s="2"/>
      <c r="I23" s="2"/>
      <c r="J23" s="2"/>
      <c r="K23" s="2"/>
      <c r="L23" s="2"/>
      <c r="M23" s="2"/>
      <c r="N23" s="2"/>
      <c r="O23" s="2"/>
      <c r="P23" s="2"/>
      <c r="Q23" s="2"/>
      <c r="R23" s="2"/>
      <c r="S23" s="2"/>
      <c r="T23" s="2"/>
      <c r="U23" s="2"/>
      <c r="V23" s="2"/>
      <c r="W23" s="2"/>
      <c r="X23" s="2"/>
      <c r="Y23" s="2"/>
      <c r="Z23" s="2"/>
    </row>
    <row r="24" spans="1:26" ht="13.5" customHeight="1" x14ac:dyDescent="0.15">
      <c r="A24" s="828"/>
      <c r="B24" s="830"/>
      <c r="C24" s="829"/>
      <c r="D24" s="828"/>
      <c r="E24" s="828"/>
      <c r="F24" s="828"/>
      <c r="G24" s="2"/>
      <c r="H24" s="2"/>
      <c r="I24" s="2"/>
      <c r="J24" s="2"/>
      <c r="K24" s="2"/>
      <c r="L24" s="2"/>
      <c r="M24" s="2"/>
      <c r="N24" s="2"/>
      <c r="O24" s="2"/>
      <c r="P24" s="2"/>
      <c r="Q24" s="2"/>
      <c r="R24" s="2"/>
      <c r="S24" s="2"/>
      <c r="T24" s="2"/>
      <c r="U24" s="2"/>
      <c r="V24" s="2"/>
      <c r="W24" s="2"/>
      <c r="X24" s="2"/>
      <c r="Y24" s="2"/>
      <c r="Z24" s="2"/>
    </row>
    <row r="25" spans="1:26" ht="13.5" customHeight="1" x14ac:dyDescent="0.15">
      <c r="A25" s="828"/>
      <c r="B25" s="828"/>
      <c r="C25" s="829"/>
      <c r="D25" s="828"/>
      <c r="E25" s="828"/>
      <c r="F25" s="828"/>
      <c r="G25" s="2"/>
      <c r="H25" s="2"/>
      <c r="I25" s="2"/>
      <c r="J25" s="2"/>
      <c r="K25" s="2"/>
      <c r="L25" s="2"/>
      <c r="M25" s="2"/>
      <c r="N25" s="2"/>
      <c r="O25" s="2"/>
      <c r="P25" s="2"/>
      <c r="Q25" s="2"/>
      <c r="R25" s="2"/>
      <c r="S25" s="2"/>
      <c r="T25" s="2"/>
      <c r="U25" s="2"/>
      <c r="V25" s="2"/>
      <c r="W25" s="2"/>
      <c r="X25" s="2"/>
      <c r="Y25" s="2"/>
      <c r="Z25" s="2"/>
    </row>
    <row r="26" spans="1:26" ht="13.5" customHeight="1" x14ac:dyDescent="0.15">
      <c r="A26" s="828"/>
      <c r="B26" s="828"/>
      <c r="C26" s="829"/>
      <c r="D26" s="828"/>
      <c r="E26" s="828"/>
      <c r="F26" s="828"/>
      <c r="G26" s="2"/>
      <c r="H26" s="2"/>
      <c r="I26" s="2"/>
      <c r="J26" s="2"/>
      <c r="K26" s="2"/>
      <c r="L26" s="2"/>
      <c r="M26" s="2"/>
      <c r="N26" s="2"/>
      <c r="O26" s="2"/>
      <c r="P26" s="2"/>
      <c r="Q26" s="2"/>
      <c r="R26" s="2"/>
      <c r="S26" s="2"/>
      <c r="T26" s="2"/>
      <c r="U26" s="2"/>
      <c r="V26" s="2"/>
      <c r="W26" s="2"/>
      <c r="X26" s="2"/>
      <c r="Y26" s="2"/>
      <c r="Z26" s="2"/>
    </row>
    <row r="27" spans="1:26" ht="13.5" customHeight="1" x14ac:dyDescent="0.15">
      <c r="A27" s="828"/>
      <c r="B27" s="828"/>
      <c r="C27" s="829"/>
      <c r="D27" s="828"/>
      <c r="E27" s="828"/>
      <c r="F27" s="828"/>
      <c r="G27" s="2"/>
      <c r="H27" s="2"/>
      <c r="I27" s="2"/>
      <c r="J27" s="2"/>
      <c r="K27" s="2"/>
      <c r="L27" s="2"/>
      <c r="M27" s="2"/>
      <c r="N27" s="2"/>
      <c r="O27" s="2"/>
      <c r="P27" s="2"/>
      <c r="Q27" s="2"/>
      <c r="R27" s="2"/>
      <c r="S27" s="2"/>
      <c r="T27" s="2"/>
      <c r="U27" s="2"/>
      <c r="V27" s="2"/>
      <c r="W27" s="2"/>
      <c r="X27" s="2"/>
      <c r="Y27" s="2"/>
      <c r="Z27" s="2"/>
    </row>
    <row r="28" spans="1:26" ht="13.5" customHeight="1" x14ac:dyDescent="0.15">
      <c r="A28" s="828"/>
      <c r="B28" s="828"/>
      <c r="C28" s="829"/>
      <c r="D28" s="828"/>
      <c r="E28" s="828"/>
      <c r="F28" s="828"/>
      <c r="G28" s="2"/>
      <c r="H28" s="2"/>
      <c r="I28" s="2"/>
      <c r="J28" s="2"/>
      <c r="K28" s="2"/>
      <c r="L28" s="2"/>
      <c r="M28" s="2"/>
      <c r="N28" s="2"/>
      <c r="O28" s="2"/>
      <c r="P28" s="2"/>
      <c r="Q28" s="2"/>
      <c r="R28" s="2"/>
      <c r="S28" s="2"/>
      <c r="T28" s="2"/>
      <c r="U28" s="2"/>
      <c r="V28" s="2"/>
      <c r="W28" s="2"/>
      <c r="X28" s="2"/>
      <c r="Y28" s="2"/>
      <c r="Z28" s="2"/>
    </row>
    <row r="29" spans="1:26" ht="13.5" customHeight="1" x14ac:dyDescent="0.15">
      <c r="A29" s="828"/>
      <c r="B29" s="828"/>
      <c r="C29" s="829"/>
      <c r="D29" s="828"/>
      <c r="E29" s="828"/>
      <c r="F29" s="828"/>
      <c r="G29" s="2"/>
      <c r="H29" s="2"/>
      <c r="I29" s="2"/>
      <c r="J29" s="2"/>
      <c r="K29" s="2"/>
      <c r="L29" s="2"/>
      <c r="M29" s="2"/>
      <c r="N29" s="2"/>
      <c r="O29" s="2"/>
      <c r="P29" s="2"/>
      <c r="Q29" s="2"/>
      <c r="R29" s="2"/>
      <c r="S29" s="2"/>
      <c r="T29" s="2"/>
      <c r="U29" s="2"/>
      <c r="V29" s="2"/>
      <c r="W29" s="2"/>
      <c r="X29" s="2"/>
      <c r="Y29" s="2"/>
      <c r="Z29" s="2"/>
    </row>
    <row r="30" spans="1:26" ht="13.5" customHeight="1" x14ac:dyDescent="0.15">
      <c r="A30" s="828"/>
      <c r="B30" s="828"/>
      <c r="C30" s="829"/>
      <c r="D30" s="828"/>
      <c r="E30" s="828"/>
      <c r="F30" s="828"/>
      <c r="G30" s="2"/>
      <c r="H30" s="2"/>
      <c r="I30" s="2"/>
      <c r="J30" s="2"/>
      <c r="K30" s="2"/>
      <c r="L30" s="2"/>
      <c r="M30" s="2"/>
      <c r="N30" s="2"/>
      <c r="O30" s="2"/>
      <c r="P30" s="2"/>
      <c r="Q30" s="2"/>
      <c r="R30" s="2"/>
      <c r="S30" s="2"/>
      <c r="T30" s="2"/>
      <c r="U30" s="2"/>
      <c r="V30" s="2"/>
      <c r="W30" s="2"/>
      <c r="X30" s="2"/>
      <c r="Y30" s="2"/>
      <c r="Z30" s="2"/>
    </row>
    <row r="31" spans="1:26" ht="13.5" customHeight="1" x14ac:dyDescent="0.15">
      <c r="A31" s="828"/>
      <c r="B31" s="828"/>
      <c r="C31" s="829"/>
      <c r="D31" s="828"/>
      <c r="E31" s="828"/>
      <c r="F31" s="828"/>
      <c r="G31" s="2"/>
      <c r="H31" s="2"/>
      <c r="I31" s="2"/>
      <c r="J31" s="2"/>
      <c r="K31" s="2"/>
      <c r="L31" s="2"/>
      <c r="M31" s="2"/>
      <c r="N31" s="2"/>
      <c r="O31" s="2"/>
      <c r="P31" s="2"/>
      <c r="Q31" s="2"/>
      <c r="R31" s="2"/>
      <c r="S31" s="2"/>
      <c r="T31" s="2"/>
      <c r="U31" s="2"/>
      <c r="V31" s="2"/>
      <c r="W31" s="2"/>
      <c r="X31" s="2"/>
      <c r="Y31" s="2"/>
      <c r="Z31" s="2"/>
    </row>
    <row r="32" spans="1:26" ht="13.5" customHeight="1" x14ac:dyDescent="0.15">
      <c r="A32" s="828"/>
      <c r="B32" s="828"/>
      <c r="C32" s="829"/>
      <c r="D32" s="828"/>
      <c r="E32" s="828"/>
      <c r="F32" s="828"/>
      <c r="G32" s="2"/>
      <c r="H32" s="2"/>
      <c r="I32" s="2"/>
      <c r="J32" s="2"/>
      <c r="K32" s="2"/>
      <c r="L32" s="2"/>
      <c r="M32" s="2"/>
      <c r="N32" s="2"/>
      <c r="O32" s="2"/>
      <c r="P32" s="2"/>
      <c r="Q32" s="2"/>
      <c r="R32" s="2"/>
      <c r="S32" s="2"/>
      <c r="T32" s="2"/>
      <c r="U32" s="2"/>
      <c r="V32" s="2"/>
      <c r="W32" s="2"/>
      <c r="X32" s="2"/>
      <c r="Y32" s="2"/>
      <c r="Z32" s="2"/>
    </row>
    <row r="33" spans="1:26" ht="13.5" customHeight="1" x14ac:dyDescent="0.15">
      <c r="A33" s="828"/>
      <c r="B33" s="828"/>
      <c r="C33" s="829"/>
      <c r="D33" s="828"/>
      <c r="E33" s="828"/>
      <c r="F33" s="828"/>
      <c r="G33" s="2"/>
      <c r="H33" s="2"/>
      <c r="I33" s="2"/>
      <c r="J33" s="2"/>
      <c r="K33" s="2"/>
      <c r="L33" s="2"/>
      <c r="M33" s="2"/>
      <c r="N33" s="2"/>
      <c r="O33" s="2"/>
      <c r="P33" s="2"/>
      <c r="Q33" s="2"/>
      <c r="R33" s="2"/>
      <c r="S33" s="2"/>
      <c r="T33" s="2"/>
      <c r="U33" s="2"/>
      <c r="V33" s="2"/>
      <c r="W33" s="2"/>
      <c r="X33" s="2"/>
      <c r="Y33" s="2"/>
      <c r="Z33" s="2"/>
    </row>
    <row r="34" spans="1:26" ht="13.5" customHeight="1" x14ac:dyDescent="0.15">
      <c r="A34" s="828"/>
      <c r="B34" s="828"/>
      <c r="C34" s="829"/>
      <c r="D34" s="828"/>
      <c r="E34" s="828"/>
      <c r="F34" s="828"/>
      <c r="G34" s="2"/>
      <c r="H34" s="2"/>
      <c r="I34" s="2"/>
      <c r="J34" s="2"/>
      <c r="K34" s="2"/>
      <c r="L34" s="2"/>
      <c r="M34" s="2"/>
      <c r="N34" s="2"/>
      <c r="O34" s="2"/>
      <c r="P34" s="2"/>
      <c r="Q34" s="2"/>
      <c r="R34" s="2"/>
      <c r="S34" s="2"/>
      <c r="T34" s="2"/>
      <c r="U34" s="2"/>
      <c r="V34" s="2"/>
      <c r="W34" s="2"/>
      <c r="X34" s="2"/>
      <c r="Y34" s="2"/>
      <c r="Z34" s="2"/>
    </row>
    <row r="35" spans="1:26" ht="13.5" customHeight="1" x14ac:dyDescent="0.15">
      <c r="A35" s="828"/>
      <c r="B35" s="828"/>
      <c r="C35" s="829"/>
      <c r="D35" s="828"/>
      <c r="E35" s="828"/>
      <c r="F35" s="828"/>
      <c r="G35" s="2"/>
      <c r="H35" s="2"/>
      <c r="I35" s="2"/>
      <c r="J35" s="2"/>
      <c r="K35" s="2"/>
      <c r="L35" s="2"/>
      <c r="M35" s="2"/>
      <c r="N35" s="2"/>
      <c r="O35" s="2"/>
      <c r="P35" s="2"/>
      <c r="Q35" s="2"/>
      <c r="R35" s="2"/>
      <c r="S35" s="2"/>
      <c r="T35" s="2"/>
      <c r="U35" s="2"/>
      <c r="V35" s="2"/>
      <c r="W35" s="2"/>
      <c r="X35" s="2"/>
      <c r="Y35" s="2"/>
      <c r="Z35" s="2"/>
    </row>
    <row r="36" spans="1:26" ht="13.5" customHeight="1" x14ac:dyDescent="0.15">
      <c r="A36" s="828"/>
      <c r="B36" s="828"/>
      <c r="C36" s="829"/>
      <c r="D36" s="828"/>
      <c r="E36" s="828"/>
      <c r="F36" s="828"/>
      <c r="G36" s="2"/>
      <c r="H36" s="2"/>
      <c r="I36" s="2"/>
      <c r="J36" s="2"/>
      <c r="K36" s="2"/>
      <c r="L36" s="2"/>
      <c r="M36" s="2"/>
      <c r="N36" s="2"/>
      <c r="O36" s="2"/>
      <c r="P36" s="2"/>
      <c r="Q36" s="2"/>
      <c r="R36" s="2"/>
      <c r="S36" s="2"/>
      <c r="T36" s="2"/>
      <c r="U36" s="2"/>
      <c r="V36" s="2"/>
      <c r="W36" s="2"/>
      <c r="X36" s="2"/>
      <c r="Y36" s="2"/>
      <c r="Z36" s="2"/>
    </row>
    <row r="37" spans="1:26" ht="13.5" customHeight="1" x14ac:dyDescent="0.15">
      <c r="A37" s="828"/>
      <c r="B37" s="828"/>
      <c r="C37" s="829"/>
      <c r="D37" s="828"/>
      <c r="E37" s="828"/>
      <c r="F37" s="828"/>
      <c r="G37" s="2"/>
      <c r="H37" s="2"/>
      <c r="I37" s="2"/>
      <c r="J37" s="2"/>
      <c r="K37" s="2"/>
      <c r="L37" s="2"/>
      <c r="M37" s="2"/>
      <c r="N37" s="2"/>
      <c r="O37" s="2"/>
      <c r="P37" s="2"/>
      <c r="Q37" s="2"/>
      <c r="R37" s="2"/>
      <c r="S37" s="2"/>
      <c r="T37" s="2"/>
      <c r="U37" s="2"/>
      <c r="V37" s="2"/>
      <c r="W37" s="2"/>
      <c r="X37" s="2"/>
      <c r="Y37" s="2"/>
      <c r="Z37" s="2"/>
    </row>
    <row r="38" spans="1:26" ht="13.5" customHeight="1" x14ac:dyDescent="0.15">
      <c r="A38" s="828"/>
      <c r="B38" s="828"/>
      <c r="C38" s="829"/>
      <c r="D38" s="828"/>
      <c r="E38" s="828"/>
      <c r="F38" s="828"/>
      <c r="G38" s="2"/>
      <c r="H38" s="2"/>
      <c r="I38" s="2"/>
      <c r="J38" s="2"/>
      <c r="K38" s="2"/>
      <c r="L38" s="2"/>
      <c r="M38" s="2"/>
      <c r="N38" s="2"/>
      <c r="O38" s="2"/>
      <c r="P38" s="2"/>
      <c r="Q38" s="2"/>
      <c r="R38" s="2"/>
      <c r="S38" s="2"/>
      <c r="T38" s="2"/>
      <c r="U38" s="2"/>
      <c r="V38" s="2"/>
      <c r="W38" s="2"/>
      <c r="X38" s="2"/>
      <c r="Y38" s="2"/>
      <c r="Z38" s="2"/>
    </row>
    <row r="39" spans="1:26" ht="13.5" customHeight="1" x14ac:dyDescent="0.15">
      <c r="A39" s="828"/>
      <c r="B39" s="828"/>
      <c r="C39" s="829"/>
      <c r="D39" s="828"/>
      <c r="E39" s="828"/>
      <c r="F39" s="828"/>
      <c r="G39" s="2"/>
      <c r="H39" s="2"/>
      <c r="I39" s="2"/>
      <c r="J39" s="2"/>
      <c r="K39" s="2"/>
      <c r="L39" s="2"/>
      <c r="M39" s="2"/>
      <c r="N39" s="2"/>
      <c r="O39" s="2"/>
      <c r="P39" s="2"/>
      <c r="Q39" s="2"/>
      <c r="R39" s="2"/>
      <c r="S39" s="2"/>
      <c r="T39" s="2"/>
      <c r="U39" s="2"/>
      <c r="V39" s="2"/>
      <c r="W39" s="2"/>
      <c r="X39" s="2"/>
      <c r="Y39" s="2"/>
      <c r="Z39" s="2"/>
    </row>
    <row r="40" spans="1:26" ht="13.5" customHeight="1" x14ac:dyDescent="0.15">
      <c r="A40" s="828"/>
      <c r="B40" s="828"/>
      <c r="C40" s="829"/>
      <c r="D40" s="828"/>
      <c r="E40" s="828"/>
      <c r="F40" s="828"/>
      <c r="G40" s="2"/>
      <c r="H40" s="2"/>
      <c r="I40" s="2"/>
      <c r="J40" s="2"/>
      <c r="K40" s="2"/>
      <c r="L40" s="2"/>
      <c r="M40" s="2"/>
      <c r="N40" s="2"/>
      <c r="O40" s="2"/>
      <c r="P40" s="2"/>
      <c r="Q40" s="2"/>
      <c r="R40" s="2"/>
      <c r="S40" s="2"/>
      <c r="T40" s="2"/>
      <c r="U40" s="2"/>
      <c r="V40" s="2"/>
      <c r="W40" s="2"/>
      <c r="X40" s="2"/>
      <c r="Y40" s="2"/>
      <c r="Z40" s="2"/>
    </row>
    <row r="41" spans="1:26" ht="13.5" customHeight="1" x14ac:dyDescent="0.15">
      <c r="A41" s="828"/>
      <c r="B41" s="828"/>
      <c r="C41" s="829"/>
      <c r="D41" s="828"/>
      <c r="E41" s="828"/>
      <c r="F41" s="828"/>
      <c r="G41" s="2"/>
      <c r="H41" s="2"/>
      <c r="I41" s="2"/>
      <c r="J41" s="2"/>
      <c r="K41" s="2"/>
      <c r="L41" s="2"/>
      <c r="M41" s="2"/>
      <c r="N41" s="2"/>
      <c r="O41" s="2"/>
      <c r="P41" s="2"/>
      <c r="Q41" s="2"/>
      <c r="R41" s="2"/>
      <c r="S41" s="2"/>
      <c r="T41" s="2"/>
      <c r="U41" s="2"/>
      <c r="V41" s="2"/>
      <c r="W41" s="2"/>
      <c r="X41" s="2"/>
      <c r="Y41" s="2"/>
      <c r="Z41" s="2"/>
    </row>
    <row r="42" spans="1:26" ht="13.5" customHeight="1" x14ac:dyDescent="0.15">
      <c r="A42" s="828"/>
      <c r="B42" s="828"/>
      <c r="C42" s="829"/>
      <c r="D42" s="828"/>
      <c r="E42" s="828"/>
      <c r="F42" s="828"/>
      <c r="G42" s="2"/>
      <c r="H42" s="2"/>
      <c r="I42" s="2"/>
      <c r="J42" s="2"/>
      <c r="K42" s="2"/>
      <c r="L42" s="2"/>
      <c r="M42" s="2"/>
      <c r="N42" s="2"/>
      <c r="O42" s="2"/>
      <c r="P42" s="2"/>
      <c r="Q42" s="2"/>
      <c r="R42" s="2"/>
      <c r="S42" s="2"/>
      <c r="T42" s="2"/>
      <c r="U42" s="2"/>
      <c r="V42" s="2"/>
      <c r="W42" s="2"/>
      <c r="X42" s="2"/>
      <c r="Y42" s="2"/>
      <c r="Z42" s="2"/>
    </row>
    <row r="43" spans="1:26" ht="13.5" customHeight="1" x14ac:dyDescent="0.15">
      <c r="A43" s="828"/>
      <c r="B43" s="828"/>
      <c r="C43" s="829"/>
      <c r="D43" s="828"/>
      <c r="E43" s="828"/>
      <c r="F43" s="828"/>
      <c r="G43" s="2"/>
      <c r="H43" s="2"/>
      <c r="I43" s="2"/>
      <c r="J43" s="2"/>
      <c r="K43" s="2"/>
      <c r="L43" s="2"/>
      <c r="M43" s="2"/>
      <c r="N43" s="2"/>
      <c r="O43" s="2"/>
      <c r="P43" s="2"/>
      <c r="Q43" s="2"/>
      <c r="R43" s="2"/>
      <c r="S43" s="2"/>
      <c r="T43" s="2"/>
      <c r="U43" s="2"/>
      <c r="V43" s="2"/>
      <c r="W43" s="2"/>
      <c r="X43" s="2"/>
      <c r="Y43" s="2"/>
      <c r="Z43" s="2"/>
    </row>
    <row r="44" spans="1:26" ht="13.5" customHeight="1" x14ac:dyDescent="0.15">
      <c r="A44" s="828"/>
      <c r="B44" s="828"/>
      <c r="C44" s="829"/>
      <c r="D44" s="828"/>
      <c r="E44" s="828"/>
      <c r="F44" s="828"/>
      <c r="G44" s="2"/>
      <c r="H44" s="2"/>
      <c r="I44" s="2"/>
      <c r="J44" s="2"/>
      <c r="K44" s="2"/>
      <c r="L44" s="2"/>
      <c r="M44" s="2"/>
      <c r="N44" s="2"/>
      <c r="O44" s="2"/>
      <c r="P44" s="2"/>
      <c r="Q44" s="2"/>
      <c r="R44" s="2"/>
      <c r="S44" s="2"/>
      <c r="T44" s="2"/>
      <c r="U44" s="2"/>
      <c r="V44" s="2"/>
      <c r="W44" s="2"/>
      <c r="X44" s="2"/>
      <c r="Y44" s="2"/>
      <c r="Z44" s="2"/>
    </row>
    <row r="45" spans="1:26" ht="13.5" customHeight="1" x14ac:dyDescent="0.15">
      <c r="A45" s="828"/>
      <c r="B45" s="828"/>
      <c r="C45" s="829"/>
      <c r="D45" s="828"/>
      <c r="E45" s="828"/>
      <c r="F45" s="828"/>
      <c r="G45" s="2"/>
      <c r="H45" s="2"/>
      <c r="I45" s="2"/>
      <c r="J45" s="2"/>
      <c r="K45" s="2"/>
      <c r="L45" s="2"/>
      <c r="M45" s="2"/>
      <c r="N45" s="2"/>
      <c r="O45" s="2"/>
      <c r="P45" s="2"/>
      <c r="Q45" s="2"/>
      <c r="R45" s="2"/>
      <c r="S45" s="2"/>
      <c r="T45" s="2"/>
      <c r="U45" s="2"/>
      <c r="V45" s="2"/>
      <c r="W45" s="2"/>
      <c r="X45" s="2"/>
      <c r="Y45" s="2"/>
      <c r="Z45" s="2"/>
    </row>
    <row r="46" spans="1:26" ht="13.5" customHeight="1" x14ac:dyDescent="0.15">
      <c r="A46" s="828"/>
      <c r="B46" s="828"/>
      <c r="C46" s="829"/>
      <c r="D46" s="828"/>
      <c r="E46" s="828"/>
      <c r="F46" s="828"/>
      <c r="G46" s="2"/>
      <c r="H46" s="2"/>
      <c r="I46" s="2"/>
      <c r="J46" s="2"/>
      <c r="K46" s="2"/>
      <c r="L46" s="2"/>
      <c r="M46" s="2"/>
      <c r="N46" s="2"/>
      <c r="O46" s="2"/>
      <c r="P46" s="2"/>
      <c r="Q46" s="2"/>
      <c r="R46" s="2"/>
      <c r="S46" s="2"/>
      <c r="T46" s="2"/>
      <c r="U46" s="2"/>
      <c r="V46" s="2"/>
      <c r="W46" s="2"/>
      <c r="X46" s="2"/>
      <c r="Y46" s="2"/>
      <c r="Z46" s="2"/>
    </row>
    <row r="47" spans="1:26" ht="13.5" customHeight="1" x14ac:dyDescent="0.15">
      <c r="A47" s="828"/>
      <c r="B47" s="828"/>
      <c r="C47" s="829"/>
      <c r="D47" s="828"/>
      <c r="E47" s="828"/>
      <c r="F47" s="828"/>
      <c r="G47" s="2"/>
      <c r="H47" s="2"/>
      <c r="I47" s="2"/>
      <c r="J47" s="2"/>
      <c r="K47" s="2"/>
      <c r="L47" s="2"/>
      <c r="M47" s="2"/>
      <c r="N47" s="2"/>
      <c r="O47" s="2"/>
      <c r="P47" s="2"/>
      <c r="Q47" s="2"/>
      <c r="R47" s="2"/>
      <c r="S47" s="2"/>
      <c r="T47" s="2"/>
      <c r="U47" s="2"/>
      <c r="V47" s="2"/>
      <c r="W47" s="2"/>
      <c r="X47" s="2"/>
      <c r="Y47" s="2"/>
      <c r="Z47" s="2"/>
    </row>
    <row r="48" spans="1:26" ht="13.5" customHeight="1" x14ac:dyDescent="0.15">
      <c r="A48" s="828"/>
      <c r="B48" s="828"/>
      <c r="C48" s="829"/>
      <c r="D48" s="828"/>
      <c r="E48" s="828"/>
      <c r="F48" s="828"/>
      <c r="G48" s="2"/>
      <c r="H48" s="2"/>
      <c r="I48" s="2"/>
      <c r="J48" s="2"/>
      <c r="K48" s="2"/>
      <c r="L48" s="2"/>
      <c r="M48" s="2"/>
      <c r="N48" s="2"/>
      <c r="O48" s="2"/>
      <c r="P48" s="2"/>
      <c r="Q48" s="2"/>
      <c r="R48" s="2"/>
      <c r="S48" s="2"/>
      <c r="T48" s="2"/>
      <c r="U48" s="2"/>
      <c r="V48" s="2"/>
      <c r="W48" s="2"/>
      <c r="X48" s="2"/>
      <c r="Y48" s="2"/>
      <c r="Z48" s="2"/>
    </row>
    <row r="49" spans="1:26" ht="13.5" customHeight="1" x14ac:dyDescent="0.15">
      <c r="A49" s="828"/>
      <c r="B49" s="828"/>
      <c r="C49" s="829"/>
      <c r="D49" s="828"/>
      <c r="E49" s="828"/>
      <c r="F49" s="828"/>
      <c r="G49" s="2"/>
      <c r="H49" s="2"/>
      <c r="I49" s="2"/>
      <c r="J49" s="2"/>
      <c r="K49" s="2"/>
      <c r="L49" s="2"/>
      <c r="M49" s="2"/>
      <c r="N49" s="2"/>
      <c r="O49" s="2"/>
      <c r="P49" s="2"/>
      <c r="Q49" s="2"/>
      <c r="R49" s="2"/>
      <c r="S49" s="2"/>
      <c r="T49" s="2"/>
      <c r="U49" s="2"/>
      <c r="V49" s="2"/>
      <c r="W49" s="2"/>
      <c r="X49" s="2"/>
      <c r="Y49" s="2"/>
      <c r="Z49" s="2"/>
    </row>
    <row r="50" spans="1:26" ht="13.5" customHeight="1" x14ac:dyDescent="0.15">
      <c r="A50" s="828"/>
      <c r="B50" s="828"/>
      <c r="C50" s="829"/>
      <c r="D50" s="828"/>
      <c r="E50" s="828"/>
      <c r="F50" s="828"/>
      <c r="G50" s="2"/>
      <c r="H50" s="2"/>
      <c r="I50" s="2"/>
      <c r="J50" s="2"/>
      <c r="K50" s="2"/>
      <c r="L50" s="2"/>
      <c r="M50" s="2"/>
      <c r="N50" s="2"/>
      <c r="O50" s="2"/>
      <c r="P50" s="2"/>
      <c r="Q50" s="2"/>
      <c r="R50" s="2"/>
      <c r="S50" s="2"/>
      <c r="T50" s="2"/>
      <c r="U50" s="2"/>
      <c r="V50" s="2"/>
      <c r="W50" s="2"/>
      <c r="X50" s="2"/>
      <c r="Y50" s="2"/>
      <c r="Z50" s="2"/>
    </row>
    <row r="51" spans="1:26" ht="13.5" customHeight="1" x14ac:dyDescent="0.15">
      <c r="A51" s="828"/>
      <c r="B51" s="828"/>
      <c r="C51" s="829"/>
      <c r="D51" s="828"/>
      <c r="E51" s="828"/>
      <c r="F51" s="828"/>
      <c r="G51" s="2"/>
      <c r="H51" s="2"/>
      <c r="I51" s="2"/>
      <c r="J51" s="2"/>
      <c r="K51" s="2"/>
      <c r="L51" s="2"/>
      <c r="M51" s="2"/>
      <c r="N51" s="2"/>
      <c r="O51" s="2"/>
      <c r="P51" s="2"/>
      <c r="Q51" s="2"/>
      <c r="R51" s="2"/>
      <c r="S51" s="2"/>
      <c r="T51" s="2"/>
      <c r="U51" s="2"/>
      <c r="V51" s="2"/>
      <c r="W51" s="2"/>
      <c r="X51" s="2"/>
      <c r="Y51" s="2"/>
      <c r="Z51" s="2"/>
    </row>
    <row r="52" spans="1:26" ht="13.5" customHeight="1" x14ac:dyDescent="0.15">
      <c r="A52" s="828"/>
      <c r="B52" s="828"/>
      <c r="C52" s="829"/>
      <c r="D52" s="828"/>
      <c r="E52" s="828"/>
      <c r="F52" s="828"/>
      <c r="G52" s="2"/>
      <c r="H52" s="2"/>
      <c r="I52" s="2"/>
      <c r="J52" s="2"/>
      <c r="K52" s="2"/>
      <c r="L52" s="2"/>
      <c r="M52" s="2"/>
      <c r="N52" s="2"/>
      <c r="O52" s="2"/>
      <c r="P52" s="2"/>
      <c r="Q52" s="2"/>
      <c r="R52" s="2"/>
      <c r="S52" s="2"/>
      <c r="T52" s="2"/>
      <c r="U52" s="2"/>
      <c r="V52" s="2"/>
      <c r="W52" s="2"/>
      <c r="X52" s="2"/>
      <c r="Y52" s="2"/>
      <c r="Z52" s="2"/>
    </row>
    <row r="53" spans="1:26" ht="13.5" customHeight="1" x14ac:dyDescent="0.15">
      <c r="A53" s="828"/>
      <c r="B53" s="828"/>
      <c r="C53" s="829"/>
      <c r="D53" s="828"/>
      <c r="E53" s="828"/>
      <c r="F53" s="828"/>
      <c r="G53" s="2"/>
      <c r="H53" s="2"/>
      <c r="I53" s="2"/>
      <c r="J53" s="2"/>
      <c r="K53" s="2"/>
      <c r="L53" s="2"/>
      <c r="M53" s="2"/>
      <c r="N53" s="2"/>
      <c r="O53" s="2"/>
      <c r="P53" s="2"/>
      <c r="Q53" s="2"/>
      <c r="R53" s="2"/>
      <c r="S53" s="2"/>
      <c r="T53" s="2"/>
      <c r="U53" s="2"/>
      <c r="V53" s="2"/>
      <c r="W53" s="2"/>
      <c r="X53" s="2"/>
      <c r="Y53" s="2"/>
      <c r="Z53" s="2"/>
    </row>
    <row r="54" spans="1:26" ht="13.5" customHeight="1" x14ac:dyDescent="0.15">
      <c r="A54" s="828"/>
      <c r="B54" s="828"/>
      <c r="C54" s="829"/>
      <c r="D54" s="828"/>
      <c r="E54" s="828"/>
      <c r="F54" s="828"/>
      <c r="G54" s="2"/>
      <c r="H54" s="2"/>
      <c r="I54" s="2"/>
      <c r="J54" s="2"/>
      <c r="K54" s="2"/>
      <c r="L54" s="2"/>
      <c r="M54" s="2"/>
      <c r="N54" s="2"/>
      <c r="O54" s="2"/>
      <c r="P54" s="2"/>
      <c r="Q54" s="2"/>
      <c r="R54" s="2"/>
      <c r="S54" s="2"/>
      <c r="T54" s="2"/>
      <c r="U54" s="2"/>
      <c r="V54" s="2"/>
      <c r="W54" s="2"/>
      <c r="X54" s="2"/>
      <c r="Y54" s="2"/>
      <c r="Z54" s="2"/>
    </row>
    <row r="55" spans="1:26" ht="13.5" customHeight="1" x14ac:dyDescent="0.15">
      <c r="A55" s="828"/>
      <c r="B55" s="828"/>
      <c r="C55" s="829"/>
      <c r="D55" s="828"/>
      <c r="E55" s="828"/>
      <c r="F55" s="828"/>
      <c r="G55" s="2"/>
      <c r="H55" s="2"/>
      <c r="I55" s="2"/>
      <c r="J55" s="2"/>
      <c r="K55" s="2"/>
      <c r="L55" s="2"/>
      <c r="M55" s="2"/>
      <c r="N55" s="2"/>
      <c r="O55" s="2"/>
      <c r="P55" s="2"/>
      <c r="Q55" s="2"/>
      <c r="R55" s="2"/>
      <c r="S55" s="2"/>
      <c r="T55" s="2"/>
      <c r="U55" s="2"/>
      <c r="V55" s="2"/>
      <c r="W55" s="2"/>
      <c r="X55" s="2"/>
      <c r="Y55" s="2"/>
      <c r="Z55" s="2"/>
    </row>
    <row r="56" spans="1:26" ht="13.5" customHeight="1" x14ac:dyDescent="0.15">
      <c r="A56" s="828"/>
      <c r="B56" s="828"/>
      <c r="C56" s="829"/>
      <c r="D56" s="828"/>
      <c r="E56" s="828"/>
      <c r="F56" s="828"/>
      <c r="G56" s="2"/>
      <c r="H56" s="2"/>
      <c r="I56" s="2"/>
      <c r="J56" s="2"/>
      <c r="K56" s="2"/>
      <c r="L56" s="2"/>
      <c r="M56" s="2"/>
      <c r="N56" s="2"/>
      <c r="O56" s="2"/>
      <c r="P56" s="2"/>
      <c r="Q56" s="2"/>
      <c r="R56" s="2"/>
      <c r="S56" s="2"/>
      <c r="T56" s="2"/>
      <c r="U56" s="2"/>
      <c r="V56" s="2"/>
      <c r="W56" s="2"/>
      <c r="X56" s="2"/>
      <c r="Y56" s="2"/>
      <c r="Z56" s="2"/>
    </row>
    <row r="57" spans="1:26" ht="13.5" customHeight="1" x14ac:dyDescent="0.15">
      <c r="A57" s="828"/>
      <c r="B57" s="828"/>
      <c r="C57" s="829"/>
      <c r="D57" s="828"/>
      <c r="E57" s="828"/>
      <c r="F57" s="828"/>
      <c r="G57" s="2"/>
      <c r="H57" s="2"/>
      <c r="I57" s="2"/>
      <c r="J57" s="2"/>
      <c r="K57" s="2"/>
      <c r="L57" s="2"/>
      <c r="M57" s="2"/>
      <c r="N57" s="2"/>
      <c r="O57" s="2"/>
      <c r="P57" s="2"/>
      <c r="Q57" s="2"/>
      <c r="R57" s="2"/>
      <c r="S57" s="2"/>
      <c r="T57" s="2"/>
      <c r="U57" s="2"/>
      <c r="V57" s="2"/>
      <c r="W57" s="2"/>
      <c r="X57" s="2"/>
      <c r="Y57" s="2"/>
      <c r="Z57" s="2"/>
    </row>
    <row r="58" spans="1:26" ht="13.5" customHeight="1" x14ac:dyDescent="0.15">
      <c r="A58" s="828"/>
      <c r="B58" s="828"/>
      <c r="C58" s="829"/>
      <c r="D58" s="828"/>
      <c r="E58" s="828"/>
      <c r="F58" s="828"/>
      <c r="G58" s="2"/>
      <c r="H58" s="2"/>
      <c r="I58" s="2"/>
      <c r="J58" s="2"/>
      <c r="K58" s="2"/>
      <c r="L58" s="2"/>
      <c r="M58" s="2"/>
      <c r="N58" s="2"/>
      <c r="O58" s="2"/>
      <c r="P58" s="2"/>
      <c r="Q58" s="2"/>
      <c r="R58" s="2"/>
      <c r="S58" s="2"/>
      <c r="T58" s="2"/>
      <c r="U58" s="2"/>
      <c r="V58" s="2"/>
      <c r="W58" s="2"/>
      <c r="X58" s="2"/>
      <c r="Y58" s="2"/>
      <c r="Z58" s="2"/>
    </row>
    <row r="59" spans="1:26" ht="13.5" customHeight="1" x14ac:dyDescent="0.15">
      <c r="A59" s="828"/>
      <c r="B59" s="828"/>
      <c r="C59" s="829"/>
      <c r="D59" s="828"/>
      <c r="E59" s="828"/>
      <c r="F59" s="828"/>
      <c r="G59" s="2"/>
      <c r="H59" s="2"/>
      <c r="I59" s="2"/>
      <c r="J59" s="2"/>
      <c r="K59" s="2"/>
      <c r="L59" s="2"/>
      <c r="M59" s="2"/>
      <c r="N59" s="2"/>
      <c r="O59" s="2"/>
      <c r="P59" s="2"/>
      <c r="Q59" s="2"/>
      <c r="R59" s="2"/>
      <c r="S59" s="2"/>
      <c r="T59" s="2"/>
      <c r="U59" s="2"/>
      <c r="V59" s="2"/>
      <c r="W59" s="2"/>
      <c r="X59" s="2"/>
      <c r="Y59" s="2"/>
      <c r="Z59" s="2"/>
    </row>
    <row r="60" spans="1:26" ht="13.5" customHeight="1" x14ac:dyDescent="0.15">
      <c r="A60" s="828"/>
      <c r="B60" s="828"/>
      <c r="C60" s="829"/>
      <c r="D60" s="828"/>
      <c r="E60" s="828"/>
      <c r="F60" s="828"/>
      <c r="G60" s="2"/>
      <c r="H60" s="2"/>
      <c r="I60" s="2"/>
      <c r="J60" s="2"/>
      <c r="K60" s="2"/>
      <c r="L60" s="2"/>
      <c r="M60" s="2"/>
      <c r="N60" s="2"/>
      <c r="O60" s="2"/>
      <c r="P60" s="2"/>
      <c r="Q60" s="2"/>
      <c r="R60" s="2"/>
      <c r="S60" s="2"/>
      <c r="T60" s="2"/>
      <c r="U60" s="2"/>
      <c r="V60" s="2"/>
      <c r="W60" s="2"/>
      <c r="X60" s="2"/>
      <c r="Y60" s="2"/>
      <c r="Z60" s="2"/>
    </row>
    <row r="61" spans="1:26" ht="13.5" customHeight="1" x14ac:dyDescent="0.15">
      <c r="A61" s="828"/>
      <c r="B61" s="828"/>
      <c r="C61" s="829"/>
      <c r="D61" s="828"/>
      <c r="E61" s="828"/>
      <c r="F61" s="828"/>
      <c r="G61" s="2"/>
      <c r="H61" s="2"/>
      <c r="I61" s="2"/>
      <c r="J61" s="2"/>
      <c r="K61" s="2"/>
      <c r="L61" s="2"/>
      <c r="M61" s="2"/>
      <c r="N61" s="2"/>
      <c r="O61" s="2"/>
      <c r="P61" s="2"/>
      <c r="Q61" s="2"/>
      <c r="R61" s="2"/>
      <c r="S61" s="2"/>
      <c r="T61" s="2"/>
      <c r="U61" s="2"/>
      <c r="V61" s="2"/>
      <c r="W61" s="2"/>
      <c r="X61" s="2"/>
      <c r="Y61" s="2"/>
      <c r="Z61" s="2"/>
    </row>
    <row r="62" spans="1:26" ht="13.5" customHeight="1" x14ac:dyDescent="0.15">
      <c r="A62" s="828"/>
      <c r="B62" s="828"/>
      <c r="C62" s="829"/>
      <c r="D62" s="828"/>
      <c r="E62" s="828"/>
      <c r="F62" s="828"/>
      <c r="G62" s="2"/>
      <c r="H62" s="2"/>
      <c r="I62" s="2"/>
      <c r="J62" s="2"/>
      <c r="K62" s="2"/>
      <c r="L62" s="2"/>
      <c r="M62" s="2"/>
      <c r="N62" s="2"/>
      <c r="O62" s="2"/>
      <c r="P62" s="2"/>
      <c r="Q62" s="2"/>
      <c r="R62" s="2"/>
      <c r="S62" s="2"/>
      <c r="T62" s="2"/>
      <c r="U62" s="2"/>
      <c r="V62" s="2"/>
      <c r="W62" s="2"/>
      <c r="X62" s="2"/>
      <c r="Y62" s="2"/>
      <c r="Z62" s="2"/>
    </row>
    <row r="63" spans="1:26" ht="13.5" customHeight="1" x14ac:dyDescent="0.15">
      <c r="A63" s="828"/>
      <c r="B63" s="828"/>
      <c r="C63" s="829"/>
      <c r="D63" s="828"/>
      <c r="E63" s="828"/>
      <c r="F63" s="828"/>
      <c r="G63" s="2"/>
      <c r="H63" s="2"/>
      <c r="I63" s="2"/>
      <c r="J63" s="2"/>
      <c r="K63" s="2"/>
      <c r="L63" s="2"/>
      <c r="M63" s="2"/>
      <c r="N63" s="2"/>
      <c r="O63" s="2"/>
      <c r="P63" s="2"/>
      <c r="Q63" s="2"/>
      <c r="R63" s="2"/>
      <c r="S63" s="2"/>
      <c r="T63" s="2"/>
      <c r="U63" s="2"/>
      <c r="V63" s="2"/>
      <c r="W63" s="2"/>
      <c r="X63" s="2"/>
      <c r="Y63" s="2"/>
      <c r="Z63" s="2"/>
    </row>
    <row r="64" spans="1:26" ht="13.5" customHeight="1" x14ac:dyDescent="0.15">
      <c r="A64" s="828"/>
      <c r="B64" s="828"/>
      <c r="C64" s="829"/>
      <c r="D64" s="828"/>
      <c r="E64" s="828"/>
      <c r="F64" s="828"/>
      <c r="G64" s="2"/>
      <c r="H64" s="2"/>
      <c r="I64" s="2"/>
      <c r="J64" s="2"/>
      <c r="K64" s="2"/>
      <c r="L64" s="2"/>
      <c r="M64" s="2"/>
      <c r="N64" s="2"/>
      <c r="O64" s="2"/>
      <c r="P64" s="2"/>
      <c r="Q64" s="2"/>
      <c r="R64" s="2"/>
      <c r="S64" s="2"/>
      <c r="T64" s="2"/>
      <c r="U64" s="2"/>
      <c r="V64" s="2"/>
      <c r="W64" s="2"/>
      <c r="X64" s="2"/>
      <c r="Y64" s="2"/>
      <c r="Z64" s="2"/>
    </row>
    <row r="65" spans="1:26" ht="13.5" customHeight="1" x14ac:dyDescent="0.15">
      <c r="A65" s="828"/>
      <c r="B65" s="828"/>
      <c r="C65" s="829"/>
      <c r="D65" s="828"/>
      <c r="E65" s="828"/>
      <c r="F65" s="828"/>
      <c r="G65" s="2"/>
      <c r="H65" s="2"/>
      <c r="I65" s="2"/>
      <c r="J65" s="2"/>
      <c r="K65" s="2"/>
      <c r="L65" s="2"/>
      <c r="M65" s="2"/>
      <c r="N65" s="2"/>
      <c r="O65" s="2"/>
      <c r="P65" s="2"/>
      <c r="Q65" s="2"/>
      <c r="R65" s="2"/>
      <c r="S65" s="2"/>
      <c r="T65" s="2"/>
      <c r="U65" s="2"/>
      <c r="V65" s="2"/>
      <c r="W65" s="2"/>
      <c r="X65" s="2"/>
      <c r="Y65" s="2"/>
      <c r="Z65" s="2"/>
    </row>
    <row r="66" spans="1:26" ht="13.5" customHeight="1" x14ac:dyDescent="0.15">
      <c r="A66" s="828"/>
      <c r="B66" s="828"/>
      <c r="C66" s="829"/>
      <c r="D66" s="828"/>
      <c r="E66" s="828"/>
      <c r="F66" s="828"/>
      <c r="G66" s="2"/>
      <c r="H66" s="2"/>
      <c r="I66" s="2"/>
      <c r="J66" s="2"/>
      <c r="K66" s="2"/>
      <c r="L66" s="2"/>
      <c r="M66" s="2"/>
      <c r="N66" s="2"/>
      <c r="O66" s="2"/>
      <c r="P66" s="2"/>
      <c r="Q66" s="2"/>
      <c r="R66" s="2"/>
      <c r="S66" s="2"/>
      <c r="T66" s="2"/>
      <c r="U66" s="2"/>
      <c r="V66" s="2"/>
      <c r="W66" s="2"/>
      <c r="X66" s="2"/>
      <c r="Y66" s="2"/>
      <c r="Z66" s="2"/>
    </row>
    <row r="67" spans="1:26" ht="13.5" customHeight="1" x14ac:dyDescent="0.15">
      <c r="A67" s="828"/>
      <c r="B67" s="828"/>
      <c r="C67" s="829"/>
      <c r="D67" s="828"/>
      <c r="E67" s="828"/>
      <c r="F67" s="828"/>
      <c r="G67" s="2"/>
      <c r="H67" s="2"/>
      <c r="I67" s="2"/>
      <c r="J67" s="2"/>
      <c r="K67" s="2"/>
      <c r="L67" s="2"/>
      <c r="M67" s="2"/>
      <c r="N67" s="2"/>
      <c r="O67" s="2"/>
      <c r="P67" s="2"/>
      <c r="Q67" s="2"/>
      <c r="R67" s="2"/>
      <c r="S67" s="2"/>
      <c r="T67" s="2"/>
      <c r="U67" s="2"/>
      <c r="V67" s="2"/>
      <c r="W67" s="2"/>
      <c r="X67" s="2"/>
      <c r="Y67" s="2"/>
      <c r="Z67" s="2"/>
    </row>
    <row r="68" spans="1:26" ht="13.5" customHeight="1" x14ac:dyDescent="0.15">
      <c r="A68" s="828"/>
      <c r="B68" s="828"/>
      <c r="C68" s="829"/>
      <c r="D68" s="828"/>
      <c r="E68" s="828"/>
      <c r="F68" s="828"/>
      <c r="G68" s="2"/>
      <c r="H68" s="2"/>
      <c r="I68" s="2"/>
      <c r="J68" s="2"/>
      <c r="K68" s="2"/>
      <c r="L68" s="2"/>
      <c r="M68" s="2"/>
      <c r="N68" s="2"/>
      <c r="O68" s="2"/>
      <c r="P68" s="2"/>
      <c r="Q68" s="2"/>
      <c r="R68" s="2"/>
      <c r="S68" s="2"/>
      <c r="T68" s="2"/>
      <c r="U68" s="2"/>
      <c r="V68" s="2"/>
      <c r="W68" s="2"/>
      <c r="X68" s="2"/>
      <c r="Y68" s="2"/>
      <c r="Z68" s="2"/>
    </row>
    <row r="69" spans="1:26" ht="13.5" customHeight="1" x14ac:dyDescent="0.15">
      <c r="A69" s="828"/>
      <c r="B69" s="828"/>
      <c r="C69" s="829"/>
      <c r="D69" s="828"/>
      <c r="E69" s="828"/>
      <c r="F69" s="828"/>
      <c r="G69" s="2"/>
      <c r="H69" s="2"/>
      <c r="I69" s="2"/>
      <c r="J69" s="2"/>
      <c r="K69" s="2"/>
      <c r="L69" s="2"/>
      <c r="M69" s="2"/>
      <c r="N69" s="2"/>
      <c r="O69" s="2"/>
      <c r="P69" s="2"/>
      <c r="Q69" s="2"/>
      <c r="R69" s="2"/>
      <c r="S69" s="2"/>
      <c r="T69" s="2"/>
      <c r="U69" s="2"/>
      <c r="V69" s="2"/>
      <c r="W69" s="2"/>
      <c r="X69" s="2"/>
      <c r="Y69" s="2"/>
      <c r="Z69" s="2"/>
    </row>
    <row r="70" spans="1:26" ht="13.5" customHeight="1" x14ac:dyDescent="0.15">
      <c r="A70" s="828"/>
      <c r="B70" s="828"/>
      <c r="C70" s="829"/>
      <c r="D70" s="828"/>
      <c r="E70" s="828"/>
      <c r="F70" s="828"/>
      <c r="G70" s="2"/>
      <c r="H70" s="2"/>
      <c r="I70" s="2"/>
      <c r="J70" s="2"/>
      <c r="K70" s="2"/>
      <c r="L70" s="2"/>
      <c r="M70" s="2"/>
      <c r="N70" s="2"/>
      <c r="O70" s="2"/>
      <c r="P70" s="2"/>
      <c r="Q70" s="2"/>
      <c r="R70" s="2"/>
      <c r="S70" s="2"/>
      <c r="T70" s="2"/>
      <c r="U70" s="2"/>
      <c r="V70" s="2"/>
      <c r="W70" s="2"/>
      <c r="X70" s="2"/>
      <c r="Y70" s="2"/>
      <c r="Z70" s="2"/>
    </row>
    <row r="71" spans="1:26" ht="13.5" customHeight="1" x14ac:dyDescent="0.15">
      <c r="A71" s="828"/>
      <c r="B71" s="828"/>
      <c r="C71" s="829"/>
      <c r="D71" s="828"/>
      <c r="E71" s="828"/>
      <c r="F71" s="828"/>
      <c r="G71" s="2"/>
      <c r="H71" s="2"/>
      <c r="I71" s="2"/>
      <c r="J71" s="2"/>
      <c r="K71" s="2"/>
      <c r="L71" s="2"/>
      <c r="M71" s="2"/>
      <c r="N71" s="2"/>
      <c r="O71" s="2"/>
      <c r="P71" s="2"/>
      <c r="Q71" s="2"/>
      <c r="R71" s="2"/>
      <c r="S71" s="2"/>
      <c r="T71" s="2"/>
      <c r="U71" s="2"/>
      <c r="V71" s="2"/>
      <c r="W71" s="2"/>
      <c r="X71" s="2"/>
      <c r="Y71" s="2"/>
      <c r="Z71" s="2"/>
    </row>
    <row r="72" spans="1:26" ht="13.5" customHeight="1" x14ac:dyDescent="0.15">
      <c r="A72" s="828"/>
      <c r="B72" s="828"/>
      <c r="C72" s="829"/>
      <c r="D72" s="828"/>
      <c r="E72" s="828"/>
      <c r="F72" s="828"/>
      <c r="G72" s="2"/>
      <c r="H72" s="2"/>
      <c r="I72" s="2"/>
      <c r="J72" s="2"/>
      <c r="K72" s="2"/>
      <c r="L72" s="2"/>
      <c r="M72" s="2"/>
      <c r="N72" s="2"/>
      <c r="O72" s="2"/>
      <c r="P72" s="2"/>
      <c r="Q72" s="2"/>
      <c r="R72" s="2"/>
      <c r="S72" s="2"/>
      <c r="T72" s="2"/>
      <c r="U72" s="2"/>
      <c r="V72" s="2"/>
      <c r="W72" s="2"/>
      <c r="X72" s="2"/>
      <c r="Y72" s="2"/>
      <c r="Z72" s="2"/>
    </row>
    <row r="73" spans="1:26" ht="13.5" customHeight="1" x14ac:dyDescent="0.15">
      <c r="A73" s="828"/>
      <c r="B73" s="828"/>
      <c r="C73" s="829"/>
      <c r="D73" s="828"/>
      <c r="E73" s="828"/>
      <c r="F73" s="828"/>
      <c r="G73" s="2"/>
      <c r="H73" s="2"/>
      <c r="I73" s="2"/>
      <c r="J73" s="2"/>
      <c r="K73" s="2"/>
      <c r="L73" s="2"/>
      <c r="M73" s="2"/>
      <c r="N73" s="2"/>
      <c r="O73" s="2"/>
      <c r="P73" s="2"/>
      <c r="Q73" s="2"/>
      <c r="R73" s="2"/>
      <c r="S73" s="2"/>
      <c r="T73" s="2"/>
      <c r="U73" s="2"/>
      <c r="V73" s="2"/>
      <c r="W73" s="2"/>
      <c r="X73" s="2"/>
      <c r="Y73" s="2"/>
      <c r="Z73" s="2"/>
    </row>
    <row r="74" spans="1:26" ht="13.5" customHeight="1" x14ac:dyDescent="0.15">
      <c r="A74" s="828"/>
      <c r="B74" s="828"/>
      <c r="C74" s="829"/>
      <c r="D74" s="828"/>
      <c r="E74" s="828"/>
      <c r="F74" s="828"/>
      <c r="G74" s="2"/>
      <c r="H74" s="2"/>
      <c r="I74" s="2"/>
      <c r="J74" s="2"/>
      <c r="K74" s="2"/>
      <c r="L74" s="2"/>
      <c r="M74" s="2"/>
      <c r="N74" s="2"/>
      <c r="O74" s="2"/>
      <c r="P74" s="2"/>
      <c r="Q74" s="2"/>
      <c r="R74" s="2"/>
      <c r="S74" s="2"/>
      <c r="T74" s="2"/>
      <c r="U74" s="2"/>
      <c r="V74" s="2"/>
      <c r="W74" s="2"/>
      <c r="X74" s="2"/>
      <c r="Y74" s="2"/>
      <c r="Z74" s="2"/>
    </row>
    <row r="75" spans="1:26" ht="13.5" customHeight="1" x14ac:dyDescent="0.15">
      <c r="A75" s="828"/>
      <c r="B75" s="828"/>
      <c r="C75" s="829"/>
      <c r="D75" s="828"/>
      <c r="E75" s="828"/>
      <c r="F75" s="828"/>
      <c r="G75" s="2"/>
      <c r="H75" s="2"/>
      <c r="I75" s="2"/>
      <c r="J75" s="2"/>
      <c r="K75" s="2"/>
      <c r="L75" s="2"/>
      <c r="M75" s="2"/>
      <c r="N75" s="2"/>
      <c r="O75" s="2"/>
      <c r="P75" s="2"/>
      <c r="Q75" s="2"/>
      <c r="R75" s="2"/>
      <c r="S75" s="2"/>
      <c r="T75" s="2"/>
      <c r="U75" s="2"/>
      <c r="V75" s="2"/>
      <c r="W75" s="2"/>
      <c r="X75" s="2"/>
      <c r="Y75" s="2"/>
      <c r="Z75" s="2"/>
    </row>
    <row r="76" spans="1:26" ht="13.5" customHeight="1" x14ac:dyDescent="0.15">
      <c r="A76" s="828"/>
      <c r="B76" s="828"/>
      <c r="C76" s="829"/>
      <c r="D76" s="828"/>
      <c r="E76" s="828"/>
      <c r="F76" s="828"/>
      <c r="G76" s="2"/>
      <c r="H76" s="2"/>
      <c r="I76" s="2"/>
      <c r="J76" s="2"/>
      <c r="K76" s="2"/>
      <c r="L76" s="2"/>
      <c r="M76" s="2"/>
      <c r="N76" s="2"/>
      <c r="O76" s="2"/>
      <c r="P76" s="2"/>
      <c r="Q76" s="2"/>
      <c r="R76" s="2"/>
      <c r="S76" s="2"/>
      <c r="T76" s="2"/>
      <c r="U76" s="2"/>
      <c r="V76" s="2"/>
      <c r="W76" s="2"/>
      <c r="X76" s="2"/>
      <c r="Y76" s="2"/>
      <c r="Z76" s="2"/>
    </row>
    <row r="77" spans="1:26" ht="13.5" customHeight="1" x14ac:dyDescent="0.15">
      <c r="A77" s="828"/>
      <c r="B77" s="828"/>
      <c r="C77" s="829"/>
      <c r="D77" s="828"/>
      <c r="E77" s="828"/>
      <c r="F77" s="828"/>
      <c r="G77" s="2"/>
      <c r="H77" s="2"/>
      <c r="I77" s="2"/>
      <c r="J77" s="2"/>
      <c r="K77" s="2"/>
      <c r="L77" s="2"/>
      <c r="M77" s="2"/>
      <c r="N77" s="2"/>
      <c r="O77" s="2"/>
      <c r="P77" s="2"/>
      <c r="Q77" s="2"/>
      <c r="R77" s="2"/>
      <c r="S77" s="2"/>
      <c r="T77" s="2"/>
      <c r="U77" s="2"/>
      <c r="V77" s="2"/>
      <c r="W77" s="2"/>
      <c r="X77" s="2"/>
      <c r="Y77" s="2"/>
      <c r="Z77" s="2"/>
    </row>
    <row r="78" spans="1:26" ht="13.5" customHeight="1" x14ac:dyDescent="0.15">
      <c r="A78" s="828"/>
      <c r="B78" s="828"/>
      <c r="C78" s="829"/>
      <c r="D78" s="828"/>
      <c r="E78" s="828"/>
      <c r="F78" s="828"/>
      <c r="G78" s="2"/>
      <c r="H78" s="2"/>
      <c r="I78" s="2"/>
      <c r="J78" s="2"/>
      <c r="K78" s="2"/>
      <c r="L78" s="2"/>
      <c r="M78" s="2"/>
      <c r="N78" s="2"/>
      <c r="O78" s="2"/>
      <c r="P78" s="2"/>
      <c r="Q78" s="2"/>
      <c r="R78" s="2"/>
      <c r="S78" s="2"/>
      <c r="T78" s="2"/>
      <c r="U78" s="2"/>
      <c r="V78" s="2"/>
      <c r="W78" s="2"/>
      <c r="X78" s="2"/>
      <c r="Y78" s="2"/>
      <c r="Z78" s="2"/>
    </row>
    <row r="79" spans="1:26" ht="13.5" customHeight="1" x14ac:dyDescent="0.15">
      <c r="A79" s="828"/>
      <c r="B79" s="828"/>
      <c r="C79" s="829"/>
      <c r="D79" s="828"/>
      <c r="E79" s="828"/>
      <c r="F79" s="828"/>
      <c r="G79" s="2"/>
      <c r="H79" s="2"/>
      <c r="I79" s="2"/>
      <c r="J79" s="2"/>
      <c r="K79" s="2"/>
      <c r="L79" s="2"/>
      <c r="M79" s="2"/>
      <c r="N79" s="2"/>
      <c r="O79" s="2"/>
      <c r="P79" s="2"/>
      <c r="Q79" s="2"/>
      <c r="R79" s="2"/>
      <c r="S79" s="2"/>
      <c r="T79" s="2"/>
      <c r="U79" s="2"/>
      <c r="V79" s="2"/>
      <c r="W79" s="2"/>
      <c r="X79" s="2"/>
      <c r="Y79" s="2"/>
      <c r="Z79" s="2"/>
    </row>
    <row r="80" spans="1:26" ht="13.5" customHeight="1" x14ac:dyDescent="0.15">
      <c r="A80" s="828"/>
      <c r="B80" s="828"/>
      <c r="C80" s="829"/>
      <c r="D80" s="828"/>
      <c r="E80" s="828"/>
      <c r="F80" s="828"/>
      <c r="G80" s="2"/>
      <c r="H80" s="2"/>
      <c r="I80" s="2"/>
      <c r="J80" s="2"/>
      <c r="K80" s="2"/>
      <c r="L80" s="2"/>
      <c r="M80" s="2"/>
      <c r="N80" s="2"/>
      <c r="O80" s="2"/>
      <c r="P80" s="2"/>
      <c r="Q80" s="2"/>
      <c r="R80" s="2"/>
      <c r="S80" s="2"/>
      <c r="T80" s="2"/>
      <c r="U80" s="2"/>
      <c r="V80" s="2"/>
      <c r="W80" s="2"/>
      <c r="X80" s="2"/>
      <c r="Y80" s="2"/>
      <c r="Z80" s="2"/>
    </row>
    <row r="81" spans="1:26" ht="13.5" customHeight="1" x14ac:dyDescent="0.15">
      <c r="A81" s="828"/>
      <c r="B81" s="828"/>
      <c r="C81" s="829"/>
      <c r="D81" s="828"/>
      <c r="E81" s="828"/>
      <c r="F81" s="828"/>
      <c r="G81" s="2"/>
      <c r="H81" s="2"/>
      <c r="I81" s="2"/>
      <c r="J81" s="2"/>
      <c r="K81" s="2"/>
      <c r="L81" s="2"/>
      <c r="M81" s="2"/>
      <c r="N81" s="2"/>
      <c r="O81" s="2"/>
      <c r="P81" s="2"/>
      <c r="Q81" s="2"/>
      <c r="R81" s="2"/>
      <c r="S81" s="2"/>
      <c r="T81" s="2"/>
      <c r="U81" s="2"/>
      <c r="V81" s="2"/>
      <c r="W81" s="2"/>
      <c r="X81" s="2"/>
      <c r="Y81" s="2"/>
      <c r="Z81" s="2"/>
    </row>
    <row r="82" spans="1:26" ht="13.5" customHeight="1" x14ac:dyDescent="0.15">
      <c r="A82" s="828"/>
      <c r="B82" s="828"/>
      <c r="C82" s="829"/>
      <c r="D82" s="828"/>
      <c r="E82" s="828"/>
      <c r="F82" s="828"/>
      <c r="G82" s="2"/>
      <c r="H82" s="2"/>
      <c r="I82" s="2"/>
      <c r="J82" s="2"/>
      <c r="K82" s="2"/>
      <c r="L82" s="2"/>
      <c r="M82" s="2"/>
      <c r="N82" s="2"/>
      <c r="O82" s="2"/>
      <c r="P82" s="2"/>
      <c r="Q82" s="2"/>
      <c r="R82" s="2"/>
      <c r="S82" s="2"/>
      <c r="T82" s="2"/>
      <c r="U82" s="2"/>
      <c r="V82" s="2"/>
      <c r="W82" s="2"/>
      <c r="X82" s="2"/>
      <c r="Y82" s="2"/>
      <c r="Z82" s="2"/>
    </row>
    <row r="83" spans="1:26" ht="13.5" customHeight="1" x14ac:dyDescent="0.15">
      <c r="A83" s="828"/>
      <c r="B83" s="828"/>
      <c r="C83" s="829"/>
      <c r="D83" s="828"/>
      <c r="E83" s="828"/>
      <c r="F83" s="828"/>
      <c r="G83" s="2"/>
      <c r="H83" s="2"/>
      <c r="I83" s="2"/>
      <c r="J83" s="2"/>
      <c r="K83" s="2"/>
      <c r="L83" s="2"/>
      <c r="M83" s="2"/>
      <c r="N83" s="2"/>
      <c r="O83" s="2"/>
      <c r="P83" s="2"/>
      <c r="Q83" s="2"/>
      <c r="R83" s="2"/>
      <c r="S83" s="2"/>
      <c r="T83" s="2"/>
      <c r="U83" s="2"/>
      <c r="V83" s="2"/>
      <c r="W83" s="2"/>
      <c r="X83" s="2"/>
      <c r="Y83" s="2"/>
      <c r="Z83" s="2"/>
    </row>
    <row r="84" spans="1:26" ht="13.5" customHeight="1" x14ac:dyDescent="0.15">
      <c r="A84" s="828"/>
      <c r="B84" s="828"/>
      <c r="C84" s="829"/>
      <c r="D84" s="828"/>
      <c r="E84" s="828"/>
      <c r="F84" s="828"/>
      <c r="G84" s="2"/>
      <c r="H84" s="2"/>
      <c r="I84" s="2"/>
      <c r="J84" s="2"/>
      <c r="K84" s="2"/>
      <c r="L84" s="2"/>
      <c r="M84" s="2"/>
      <c r="N84" s="2"/>
      <c r="O84" s="2"/>
      <c r="P84" s="2"/>
      <c r="Q84" s="2"/>
      <c r="R84" s="2"/>
      <c r="S84" s="2"/>
      <c r="T84" s="2"/>
      <c r="U84" s="2"/>
      <c r="V84" s="2"/>
      <c r="W84" s="2"/>
      <c r="X84" s="2"/>
      <c r="Y84" s="2"/>
      <c r="Z84" s="2"/>
    </row>
    <row r="85" spans="1:26" ht="13.5" customHeight="1" x14ac:dyDescent="0.15">
      <c r="A85" s="828"/>
      <c r="B85" s="828"/>
      <c r="C85" s="829"/>
      <c r="D85" s="828"/>
      <c r="E85" s="828"/>
      <c r="F85" s="828"/>
      <c r="G85" s="2"/>
      <c r="H85" s="2"/>
      <c r="I85" s="2"/>
      <c r="J85" s="2"/>
      <c r="K85" s="2"/>
      <c r="L85" s="2"/>
      <c r="M85" s="2"/>
      <c r="N85" s="2"/>
      <c r="O85" s="2"/>
      <c r="P85" s="2"/>
      <c r="Q85" s="2"/>
      <c r="R85" s="2"/>
      <c r="S85" s="2"/>
      <c r="T85" s="2"/>
      <c r="U85" s="2"/>
      <c r="V85" s="2"/>
      <c r="W85" s="2"/>
      <c r="X85" s="2"/>
      <c r="Y85" s="2"/>
      <c r="Z85" s="2"/>
    </row>
    <row r="86" spans="1:26" ht="13.5" customHeight="1" x14ac:dyDescent="0.15">
      <c r="A86" s="828"/>
      <c r="B86" s="828"/>
      <c r="C86" s="829"/>
      <c r="D86" s="828"/>
      <c r="E86" s="828"/>
      <c r="F86" s="828"/>
      <c r="G86" s="2"/>
      <c r="H86" s="2"/>
      <c r="I86" s="2"/>
      <c r="J86" s="2"/>
      <c r="K86" s="2"/>
      <c r="L86" s="2"/>
      <c r="M86" s="2"/>
      <c r="N86" s="2"/>
      <c r="O86" s="2"/>
      <c r="P86" s="2"/>
      <c r="Q86" s="2"/>
      <c r="R86" s="2"/>
      <c r="S86" s="2"/>
      <c r="T86" s="2"/>
      <c r="U86" s="2"/>
      <c r="V86" s="2"/>
      <c r="W86" s="2"/>
      <c r="X86" s="2"/>
      <c r="Y86" s="2"/>
      <c r="Z86" s="2"/>
    </row>
    <row r="87" spans="1:26" ht="13.5" customHeight="1" x14ac:dyDescent="0.15">
      <c r="A87" s="828"/>
      <c r="B87" s="828"/>
      <c r="C87" s="829"/>
      <c r="D87" s="828"/>
      <c r="E87" s="828"/>
      <c r="F87" s="828"/>
      <c r="G87" s="2"/>
      <c r="H87" s="2"/>
      <c r="I87" s="2"/>
      <c r="J87" s="2"/>
      <c r="K87" s="2"/>
      <c r="L87" s="2"/>
      <c r="M87" s="2"/>
      <c r="N87" s="2"/>
      <c r="O87" s="2"/>
      <c r="P87" s="2"/>
      <c r="Q87" s="2"/>
      <c r="R87" s="2"/>
      <c r="S87" s="2"/>
      <c r="T87" s="2"/>
      <c r="U87" s="2"/>
      <c r="V87" s="2"/>
      <c r="W87" s="2"/>
      <c r="X87" s="2"/>
      <c r="Y87" s="2"/>
      <c r="Z87" s="2"/>
    </row>
    <row r="88" spans="1:26" ht="13.5" customHeight="1" x14ac:dyDescent="0.15">
      <c r="A88" s="828"/>
      <c r="B88" s="828"/>
      <c r="C88" s="829"/>
      <c r="D88" s="828"/>
      <c r="E88" s="828"/>
      <c r="F88" s="828"/>
      <c r="G88" s="2"/>
      <c r="H88" s="2"/>
      <c r="I88" s="2"/>
      <c r="J88" s="2"/>
      <c r="K88" s="2"/>
      <c r="L88" s="2"/>
      <c r="M88" s="2"/>
      <c r="N88" s="2"/>
      <c r="O88" s="2"/>
      <c r="P88" s="2"/>
      <c r="Q88" s="2"/>
      <c r="R88" s="2"/>
      <c r="S88" s="2"/>
      <c r="T88" s="2"/>
      <c r="U88" s="2"/>
      <c r="V88" s="2"/>
      <c r="W88" s="2"/>
      <c r="X88" s="2"/>
      <c r="Y88" s="2"/>
      <c r="Z88" s="2"/>
    </row>
    <row r="89" spans="1:26" ht="13.5" customHeight="1" x14ac:dyDescent="0.15">
      <c r="A89" s="828"/>
      <c r="B89" s="828"/>
      <c r="C89" s="829"/>
      <c r="D89" s="828"/>
      <c r="E89" s="828"/>
      <c r="F89" s="828"/>
      <c r="G89" s="2"/>
      <c r="H89" s="2"/>
      <c r="I89" s="2"/>
      <c r="J89" s="2"/>
      <c r="K89" s="2"/>
      <c r="L89" s="2"/>
      <c r="M89" s="2"/>
      <c r="N89" s="2"/>
      <c r="O89" s="2"/>
      <c r="P89" s="2"/>
      <c r="Q89" s="2"/>
      <c r="R89" s="2"/>
      <c r="S89" s="2"/>
      <c r="T89" s="2"/>
      <c r="U89" s="2"/>
      <c r="V89" s="2"/>
      <c r="W89" s="2"/>
      <c r="X89" s="2"/>
      <c r="Y89" s="2"/>
      <c r="Z89" s="2"/>
    </row>
    <row r="90" spans="1:26" ht="13.5" customHeight="1" x14ac:dyDescent="0.15">
      <c r="A90" s="828"/>
      <c r="B90" s="828"/>
      <c r="C90" s="829"/>
      <c r="D90" s="828"/>
      <c r="E90" s="828"/>
      <c r="F90" s="828"/>
      <c r="G90" s="2"/>
      <c r="H90" s="2"/>
      <c r="I90" s="2"/>
      <c r="J90" s="2"/>
      <c r="K90" s="2"/>
      <c r="L90" s="2"/>
      <c r="M90" s="2"/>
      <c r="N90" s="2"/>
      <c r="O90" s="2"/>
      <c r="P90" s="2"/>
      <c r="Q90" s="2"/>
      <c r="R90" s="2"/>
      <c r="S90" s="2"/>
      <c r="T90" s="2"/>
      <c r="U90" s="2"/>
      <c r="V90" s="2"/>
      <c r="W90" s="2"/>
      <c r="X90" s="2"/>
      <c r="Y90" s="2"/>
      <c r="Z90" s="2"/>
    </row>
    <row r="91" spans="1:26" ht="13.5" customHeight="1" x14ac:dyDescent="0.15">
      <c r="A91" s="828"/>
      <c r="B91" s="828"/>
      <c r="C91" s="829"/>
      <c r="D91" s="828"/>
      <c r="E91" s="828"/>
      <c r="F91" s="828"/>
      <c r="G91" s="2"/>
      <c r="H91" s="2"/>
      <c r="I91" s="2"/>
      <c r="J91" s="2"/>
      <c r="K91" s="2"/>
      <c r="L91" s="2"/>
      <c r="M91" s="2"/>
      <c r="N91" s="2"/>
      <c r="O91" s="2"/>
      <c r="P91" s="2"/>
      <c r="Q91" s="2"/>
      <c r="R91" s="2"/>
      <c r="S91" s="2"/>
      <c r="T91" s="2"/>
      <c r="U91" s="2"/>
      <c r="V91" s="2"/>
      <c r="W91" s="2"/>
      <c r="X91" s="2"/>
      <c r="Y91" s="2"/>
      <c r="Z91" s="2"/>
    </row>
    <row r="92" spans="1:26" ht="13.5" customHeight="1" x14ac:dyDescent="0.15">
      <c r="A92" s="828"/>
      <c r="B92" s="828"/>
      <c r="C92" s="829"/>
      <c r="D92" s="828"/>
      <c r="E92" s="828"/>
      <c r="F92" s="828"/>
      <c r="G92" s="2"/>
      <c r="H92" s="2"/>
      <c r="I92" s="2"/>
      <c r="J92" s="2"/>
      <c r="K92" s="2"/>
      <c r="L92" s="2"/>
      <c r="M92" s="2"/>
      <c r="N92" s="2"/>
      <c r="O92" s="2"/>
      <c r="P92" s="2"/>
      <c r="Q92" s="2"/>
      <c r="R92" s="2"/>
      <c r="S92" s="2"/>
      <c r="T92" s="2"/>
      <c r="U92" s="2"/>
      <c r="V92" s="2"/>
      <c r="W92" s="2"/>
      <c r="X92" s="2"/>
      <c r="Y92" s="2"/>
      <c r="Z92" s="2"/>
    </row>
    <row r="93" spans="1:26" ht="13.5" customHeight="1" x14ac:dyDescent="0.15">
      <c r="A93" s="828"/>
      <c r="B93" s="828"/>
      <c r="C93" s="829"/>
      <c r="D93" s="828"/>
      <c r="E93" s="828"/>
      <c r="F93" s="828"/>
      <c r="G93" s="2"/>
      <c r="H93" s="2"/>
      <c r="I93" s="2"/>
      <c r="J93" s="2"/>
      <c r="K93" s="2"/>
      <c r="L93" s="2"/>
      <c r="M93" s="2"/>
      <c r="N93" s="2"/>
      <c r="O93" s="2"/>
      <c r="P93" s="2"/>
      <c r="Q93" s="2"/>
      <c r="R93" s="2"/>
      <c r="S93" s="2"/>
      <c r="T93" s="2"/>
      <c r="U93" s="2"/>
      <c r="V93" s="2"/>
      <c r="W93" s="2"/>
      <c r="X93" s="2"/>
      <c r="Y93" s="2"/>
      <c r="Z93" s="2"/>
    </row>
    <row r="94" spans="1:26" ht="13.5" customHeight="1" x14ac:dyDescent="0.15">
      <c r="A94" s="828"/>
      <c r="B94" s="828"/>
      <c r="C94" s="829"/>
      <c r="D94" s="828"/>
      <c r="E94" s="828"/>
      <c r="F94" s="828"/>
      <c r="G94" s="2"/>
      <c r="H94" s="2"/>
      <c r="I94" s="2"/>
      <c r="J94" s="2"/>
      <c r="K94" s="2"/>
      <c r="L94" s="2"/>
      <c r="M94" s="2"/>
      <c r="N94" s="2"/>
      <c r="O94" s="2"/>
      <c r="P94" s="2"/>
      <c r="Q94" s="2"/>
      <c r="R94" s="2"/>
      <c r="S94" s="2"/>
      <c r="T94" s="2"/>
      <c r="U94" s="2"/>
      <c r="V94" s="2"/>
      <c r="W94" s="2"/>
      <c r="X94" s="2"/>
      <c r="Y94" s="2"/>
      <c r="Z94" s="2"/>
    </row>
    <row r="95" spans="1:26" ht="13.5" customHeight="1" x14ac:dyDescent="0.15">
      <c r="A95" s="828"/>
      <c r="B95" s="828"/>
      <c r="C95" s="829"/>
      <c r="D95" s="828"/>
      <c r="E95" s="828"/>
      <c r="F95" s="828"/>
      <c r="G95" s="2"/>
      <c r="H95" s="2"/>
      <c r="I95" s="2"/>
      <c r="J95" s="2"/>
      <c r="K95" s="2"/>
      <c r="L95" s="2"/>
      <c r="M95" s="2"/>
      <c r="N95" s="2"/>
      <c r="O95" s="2"/>
      <c r="P95" s="2"/>
      <c r="Q95" s="2"/>
      <c r="R95" s="2"/>
      <c r="S95" s="2"/>
      <c r="T95" s="2"/>
      <c r="U95" s="2"/>
      <c r="V95" s="2"/>
      <c r="W95" s="2"/>
      <c r="X95" s="2"/>
      <c r="Y95" s="2"/>
      <c r="Z95" s="2"/>
    </row>
    <row r="96" spans="1:26" ht="13.5" customHeight="1" x14ac:dyDescent="0.15">
      <c r="A96" s="828"/>
      <c r="B96" s="828"/>
      <c r="C96" s="829"/>
      <c r="D96" s="828"/>
      <c r="E96" s="828"/>
      <c r="F96" s="828"/>
      <c r="G96" s="2"/>
      <c r="H96" s="2"/>
      <c r="I96" s="2"/>
      <c r="J96" s="2"/>
      <c r="K96" s="2"/>
      <c r="L96" s="2"/>
      <c r="M96" s="2"/>
      <c r="N96" s="2"/>
      <c r="O96" s="2"/>
      <c r="P96" s="2"/>
      <c r="Q96" s="2"/>
      <c r="R96" s="2"/>
      <c r="S96" s="2"/>
      <c r="T96" s="2"/>
      <c r="U96" s="2"/>
      <c r="V96" s="2"/>
      <c r="W96" s="2"/>
      <c r="X96" s="2"/>
      <c r="Y96" s="2"/>
      <c r="Z96" s="2"/>
    </row>
    <row r="97" spans="1:26" ht="13.5" customHeight="1" x14ac:dyDescent="0.15">
      <c r="A97" s="828"/>
      <c r="B97" s="828"/>
      <c r="C97" s="829"/>
      <c r="D97" s="828"/>
      <c r="E97" s="828"/>
      <c r="F97" s="828"/>
      <c r="G97" s="2"/>
      <c r="H97" s="2"/>
      <c r="I97" s="2"/>
      <c r="J97" s="2"/>
      <c r="K97" s="2"/>
      <c r="L97" s="2"/>
      <c r="M97" s="2"/>
      <c r="N97" s="2"/>
      <c r="O97" s="2"/>
      <c r="P97" s="2"/>
      <c r="Q97" s="2"/>
      <c r="R97" s="2"/>
      <c r="S97" s="2"/>
      <c r="T97" s="2"/>
      <c r="U97" s="2"/>
      <c r="V97" s="2"/>
      <c r="W97" s="2"/>
      <c r="X97" s="2"/>
      <c r="Y97" s="2"/>
      <c r="Z97" s="2"/>
    </row>
    <row r="98" spans="1:26" ht="13.5" customHeight="1" x14ac:dyDescent="0.15">
      <c r="A98" s="828"/>
      <c r="B98" s="828"/>
      <c r="C98" s="829"/>
      <c r="D98" s="828"/>
      <c r="E98" s="828"/>
      <c r="F98" s="828"/>
      <c r="G98" s="2"/>
      <c r="H98" s="2"/>
      <c r="I98" s="2"/>
      <c r="J98" s="2"/>
      <c r="K98" s="2"/>
      <c r="L98" s="2"/>
      <c r="M98" s="2"/>
      <c r="N98" s="2"/>
      <c r="O98" s="2"/>
      <c r="P98" s="2"/>
      <c r="Q98" s="2"/>
      <c r="R98" s="2"/>
      <c r="S98" s="2"/>
      <c r="T98" s="2"/>
      <c r="U98" s="2"/>
      <c r="V98" s="2"/>
      <c r="W98" s="2"/>
      <c r="X98" s="2"/>
      <c r="Y98" s="2"/>
      <c r="Z98" s="2"/>
    </row>
    <row r="99" spans="1:26" ht="13.5" customHeight="1" x14ac:dyDescent="0.15">
      <c r="A99" s="828"/>
      <c r="B99" s="828"/>
      <c r="C99" s="829"/>
      <c r="D99" s="828"/>
      <c r="E99" s="828"/>
      <c r="F99" s="828"/>
      <c r="G99" s="2"/>
      <c r="H99" s="2"/>
      <c r="I99" s="2"/>
      <c r="J99" s="2"/>
      <c r="K99" s="2"/>
      <c r="L99" s="2"/>
      <c r="M99" s="2"/>
      <c r="N99" s="2"/>
      <c r="O99" s="2"/>
      <c r="P99" s="2"/>
      <c r="Q99" s="2"/>
      <c r="R99" s="2"/>
      <c r="S99" s="2"/>
      <c r="T99" s="2"/>
      <c r="U99" s="2"/>
      <c r="V99" s="2"/>
      <c r="W99" s="2"/>
      <c r="X99" s="2"/>
      <c r="Y99" s="2"/>
      <c r="Z99" s="2"/>
    </row>
    <row r="100" spans="1:26" ht="13.5" customHeight="1" x14ac:dyDescent="0.15">
      <c r="A100" s="828"/>
      <c r="B100" s="828"/>
      <c r="C100" s="829"/>
      <c r="D100" s="828"/>
      <c r="E100" s="828"/>
      <c r="F100" s="828"/>
      <c r="G100" s="2"/>
      <c r="H100" s="2"/>
      <c r="I100" s="2"/>
      <c r="J100" s="2"/>
      <c r="K100" s="2"/>
      <c r="L100" s="2"/>
      <c r="M100" s="2"/>
      <c r="N100" s="2"/>
      <c r="O100" s="2"/>
      <c r="P100" s="2"/>
      <c r="Q100" s="2"/>
      <c r="R100" s="2"/>
      <c r="S100" s="2"/>
      <c r="T100" s="2"/>
      <c r="U100" s="2"/>
      <c r="V100" s="2"/>
      <c r="W100" s="2"/>
      <c r="X100" s="2"/>
      <c r="Y100" s="2"/>
      <c r="Z100" s="2"/>
    </row>
    <row r="101" spans="1:26" ht="13.5" customHeight="1" x14ac:dyDescent="0.15">
      <c r="A101" s="828"/>
      <c r="B101" s="828"/>
      <c r="C101" s="829"/>
      <c r="D101" s="828"/>
      <c r="E101" s="828"/>
      <c r="F101" s="828"/>
      <c r="G101" s="2"/>
      <c r="H101" s="2"/>
      <c r="I101" s="2"/>
      <c r="J101" s="2"/>
      <c r="K101" s="2"/>
      <c r="L101" s="2"/>
      <c r="M101" s="2"/>
      <c r="N101" s="2"/>
      <c r="O101" s="2"/>
      <c r="P101" s="2"/>
      <c r="Q101" s="2"/>
      <c r="R101" s="2"/>
      <c r="S101" s="2"/>
      <c r="T101" s="2"/>
      <c r="U101" s="2"/>
      <c r="V101" s="2"/>
      <c r="W101" s="2"/>
      <c r="X101" s="2"/>
      <c r="Y101" s="2"/>
      <c r="Z101" s="2"/>
    </row>
    <row r="102" spans="1:26" ht="13.5" customHeight="1" x14ac:dyDescent="0.15">
      <c r="A102" s="828"/>
      <c r="B102" s="828"/>
      <c r="C102" s="829"/>
      <c r="D102" s="828"/>
      <c r="E102" s="828"/>
      <c r="F102" s="828"/>
      <c r="G102" s="2"/>
      <c r="H102" s="2"/>
      <c r="I102" s="2"/>
      <c r="J102" s="2"/>
      <c r="K102" s="2"/>
      <c r="L102" s="2"/>
      <c r="M102" s="2"/>
      <c r="N102" s="2"/>
      <c r="O102" s="2"/>
      <c r="P102" s="2"/>
      <c r="Q102" s="2"/>
      <c r="R102" s="2"/>
      <c r="S102" s="2"/>
      <c r="T102" s="2"/>
      <c r="U102" s="2"/>
      <c r="V102" s="2"/>
      <c r="W102" s="2"/>
      <c r="X102" s="2"/>
      <c r="Y102" s="2"/>
      <c r="Z102" s="2"/>
    </row>
    <row r="103" spans="1:26" ht="13.5" customHeight="1" x14ac:dyDescent="0.15">
      <c r="A103" s="828"/>
      <c r="B103" s="828"/>
      <c r="C103" s="829"/>
      <c r="D103" s="828"/>
      <c r="E103" s="828"/>
      <c r="F103" s="828"/>
      <c r="G103" s="2"/>
      <c r="H103" s="2"/>
      <c r="I103" s="2"/>
      <c r="J103" s="2"/>
      <c r="K103" s="2"/>
      <c r="L103" s="2"/>
      <c r="M103" s="2"/>
      <c r="N103" s="2"/>
      <c r="O103" s="2"/>
      <c r="P103" s="2"/>
      <c r="Q103" s="2"/>
      <c r="R103" s="2"/>
      <c r="S103" s="2"/>
      <c r="T103" s="2"/>
      <c r="U103" s="2"/>
      <c r="V103" s="2"/>
      <c r="W103" s="2"/>
      <c r="X103" s="2"/>
      <c r="Y103" s="2"/>
      <c r="Z103" s="2"/>
    </row>
    <row r="104" spans="1:26" ht="13.5" customHeight="1" x14ac:dyDescent="0.15">
      <c r="A104" s="828"/>
      <c r="B104" s="828"/>
      <c r="C104" s="829"/>
      <c r="D104" s="828"/>
      <c r="E104" s="828"/>
      <c r="F104" s="828"/>
      <c r="G104" s="2"/>
      <c r="H104" s="2"/>
      <c r="I104" s="2"/>
      <c r="J104" s="2"/>
      <c r="K104" s="2"/>
      <c r="L104" s="2"/>
      <c r="M104" s="2"/>
      <c r="N104" s="2"/>
      <c r="O104" s="2"/>
      <c r="P104" s="2"/>
      <c r="Q104" s="2"/>
      <c r="R104" s="2"/>
      <c r="S104" s="2"/>
      <c r="T104" s="2"/>
      <c r="U104" s="2"/>
      <c r="V104" s="2"/>
      <c r="W104" s="2"/>
      <c r="X104" s="2"/>
      <c r="Y104" s="2"/>
      <c r="Z104" s="2"/>
    </row>
    <row r="105" spans="1:26" ht="13.5" customHeight="1" x14ac:dyDescent="0.15">
      <c r="A105" s="828"/>
      <c r="B105" s="828"/>
      <c r="C105" s="829"/>
      <c r="D105" s="828"/>
      <c r="E105" s="828"/>
      <c r="F105" s="828"/>
      <c r="G105" s="2"/>
      <c r="H105" s="2"/>
      <c r="I105" s="2"/>
      <c r="J105" s="2"/>
      <c r="K105" s="2"/>
      <c r="L105" s="2"/>
      <c r="M105" s="2"/>
      <c r="N105" s="2"/>
      <c r="O105" s="2"/>
      <c r="P105" s="2"/>
      <c r="Q105" s="2"/>
      <c r="R105" s="2"/>
      <c r="S105" s="2"/>
      <c r="T105" s="2"/>
      <c r="U105" s="2"/>
      <c r="V105" s="2"/>
      <c r="W105" s="2"/>
      <c r="X105" s="2"/>
      <c r="Y105" s="2"/>
      <c r="Z105" s="2"/>
    </row>
    <row r="106" spans="1:26" ht="13.5" customHeight="1" x14ac:dyDescent="0.15">
      <c r="A106" s="828"/>
      <c r="B106" s="828"/>
      <c r="C106" s="829"/>
      <c r="D106" s="828"/>
      <c r="E106" s="828"/>
      <c r="F106" s="828"/>
      <c r="G106" s="2"/>
      <c r="H106" s="2"/>
      <c r="I106" s="2"/>
      <c r="J106" s="2"/>
      <c r="K106" s="2"/>
      <c r="L106" s="2"/>
      <c r="M106" s="2"/>
      <c r="N106" s="2"/>
      <c r="O106" s="2"/>
      <c r="P106" s="2"/>
      <c r="Q106" s="2"/>
      <c r="R106" s="2"/>
      <c r="S106" s="2"/>
      <c r="T106" s="2"/>
      <c r="U106" s="2"/>
      <c r="V106" s="2"/>
      <c r="W106" s="2"/>
      <c r="X106" s="2"/>
      <c r="Y106" s="2"/>
      <c r="Z106" s="2"/>
    </row>
    <row r="107" spans="1:26" ht="13.5" customHeight="1" x14ac:dyDescent="0.15">
      <c r="A107" s="828"/>
      <c r="B107" s="828"/>
      <c r="C107" s="829"/>
      <c r="D107" s="828"/>
      <c r="E107" s="828"/>
      <c r="F107" s="828"/>
      <c r="G107" s="2"/>
      <c r="H107" s="2"/>
      <c r="I107" s="2"/>
      <c r="J107" s="2"/>
      <c r="K107" s="2"/>
      <c r="L107" s="2"/>
      <c r="M107" s="2"/>
      <c r="N107" s="2"/>
      <c r="O107" s="2"/>
      <c r="P107" s="2"/>
      <c r="Q107" s="2"/>
      <c r="R107" s="2"/>
      <c r="S107" s="2"/>
      <c r="T107" s="2"/>
      <c r="U107" s="2"/>
      <c r="V107" s="2"/>
      <c r="W107" s="2"/>
      <c r="X107" s="2"/>
      <c r="Y107" s="2"/>
      <c r="Z107" s="2"/>
    </row>
    <row r="108" spans="1:26" ht="13.5" customHeight="1" x14ac:dyDescent="0.15">
      <c r="A108" s="828"/>
      <c r="B108" s="828"/>
      <c r="C108" s="829"/>
      <c r="D108" s="828"/>
      <c r="E108" s="828"/>
      <c r="F108" s="828"/>
      <c r="G108" s="2"/>
      <c r="H108" s="2"/>
      <c r="I108" s="2"/>
      <c r="J108" s="2"/>
      <c r="K108" s="2"/>
      <c r="L108" s="2"/>
      <c r="M108" s="2"/>
      <c r="N108" s="2"/>
      <c r="O108" s="2"/>
      <c r="P108" s="2"/>
      <c r="Q108" s="2"/>
      <c r="R108" s="2"/>
      <c r="S108" s="2"/>
      <c r="T108" s="2"/>
      <c r="U108" s="2"/>
      <c r="V108" s="2"/>
      <c r="W108" s="2"/>
      <c r="X108" s="2"/>
      <c r="Y108" s="2"/>
      <c r="Z108" s="2"/>
    </row>
    <row r="109" spans="1:26" ht="13.5" customHeight="1" x14ac:dyDescent="0.15">
      <c r="A109" s="828"/>
      <c r="B109" s="828"/>
      <c r="C109" s="829"/>
      <c r="D109" s="828"/>
      <c r="E109" s="828"/>
      <c r="F109" s="828"/>
      <c r="G109" s="2"/>
      <c r="H109" s="2"/>
      <c r="I109" s="2"/>
      <c r="J109" s="2"/>
      <c r="K109" s="2"/>
      <c r="L109" s="2"/>
      <c r="M109" s="2"/>
      <c r="N109" s="2"/>
      <c r="O109" s="2"/>
      <c r="P109" s="2"/>
      <c r="Q109" s="2"/>
      <c r="R109" s="2"/>
      <c r="S109" s="2"/>
      <c r="T109" s="2"/>
      <c r="U109" s="2"/>
      <c r="V109" s="2"/>
      <c r="W109" s="2"/>
      <c r="X109" s="2"/>
      <c r="Y109" s="2"/>
      <c r="Z109" s="2"/>
    </row>
    <row r="110" spans="1:26" ht="13.5" customHeight="1" x14ac:dyDescent="0.15">
      <c r="A110" s="828"/>
      <c r="B110" s="828"/>
      <c r="C110" s="829"/>
      <c r="D110" s="828"/>
      <c r="E110" s="828"/>
      <c r="F110" s="828"/>
      <c r="G110" s="2"/>
      <c r="H110" s="2"/>
      <c r="I110" s="2"/>
      <c r="J110" s="2"/>
      <c r="K110" s="2"/>
      <c r="L110" s="2"/>
      <c r="M110" s="2"/>
      <c r="N110" s="2"/>
      <c r="O110" s="2"/>
      <c r="P110" s="2"/>
      <c r="Q110" s="2"/>
      <c r="R110" s="2"/>
      <c r="S110" s="2"/>
      <c r="T110" s="2"/>
      <c r="U110" s="2"/>
      <c r="V110" s="2"/>
      <c r="W110" s="2"/>
      <c r="X110" s="2"/>
      <c r="Y110" s="2"/>
      <c r="Z110" s="2"/>
    </row>
    <row r="111" spans="1:26" ht="13.5" customHeight="1" x14ac:dyDescent="0.15">
      <c r="A111" s="828"/>
      <c r="B111" s="828"/>
      <c r="C111" s="829"/>
      <c r="D111" s="828"/>
      <c r="E111" s="828"/>
      <c r="F111" s="828"/>
      <c r="G111" s="2"/>
      <c r="H111" s="2"/>
      <c r="I111" s="2"/>
      <c r="J111" s="2"/>
      <c r="K111" s="2"/>
      <c r="L111" s="2"/>
      <c r="M111" s="2"/>
      <c r="N111" s="2"/>
      <c r="O111" s="2"/>
      <c r="P111" s="2"/>
      <c r="Q111" s="2"/>
      <c r="R111" s="2"/>
      <c r="S111" s="2"/>
      <c r="T111" s="2"/>
      <c r="U111" s="2"/>
      <c r="V111" s="2"/>
      <c r="W111" s="2"/>
      <c r="X111" s="2"/>
      <c r="Y111" s="2"/>
      <c r="Z111" s="2"/>
    </row>
    <row r="112" spans="1:26" ht="13.5" customHeight="1" x14ac:dyDescent="0.15">
      <c r="A112" s="828"/>
      <c r="B112" s="828"/>
      <c r="C112" s="829"/>
      <c r="D112" s="828"/>
      <c r="E112" s="828"/>
      <c r="F112" s="828"/>
      <c r="G112" s="2"/>
      <c r="H112" s="2"/>
      <c r="I112" s="2"/>
      <c r="J112" s="2"/>
      <c r="K112" s="2"/>
      <c r="L112" s="2"/>
      <c r="M112" s="2"/>
      <c r="N112" s="2"/>
      <c r="O112" s="2"/>
      <c r="P112" s="2"/>
      <c r="Q112" s="2"/>
      <c r="R112" s="2"/>
      <c r="S112" s="2"/>
      <c r="T112" s="2"/>
      <c r="U112" s="2"/>
      <c r="V112" s="2"/>
      <c r="W112" s="2"/>
      <c r="X112" s="2"/>
      <c r="Y112" s="2"/>
      <c r="Z112" s="2"/>
    </row>
    <row r="113" spans="1:26" ht="13.5" customHeight="1" x14ac:dyDescent="0.15">
      <c r="A113" s="828"/>
      <c r="B113" s="828"/>
      <c r="C113" s="829"/>
      <c r="D113" s="828"/>
      <c r="E113" s="828"/>
      <c r="F113" s="828"/>
      <c r="G113" s="2"/>
      <c r="H113" s="2"/>
      <c r="I113" s="2"/>
      <c r="J113" s="2"/>
      <c r="K113" s="2"/>
      <c r="L113" s="2"/>
      <c r="M113" s="2"/>
      <c r="N113" s="2"/>
      <c r="O113" s="2"/>
      <c r="P113" s="2"/>
      <c r="Q113" s="2"/>
      <c r="R113" s="2"/>
      <c r="S113" s="2"/>
      <c r="T113" s="2"/>
      <c r="U113" s="2"/>
      <c r="V113" s="2"/>
      <c r="W113" s="2"/>
      <c r="X113" s="2"/>
      <c r="Y113" s="2"/>
      <c r="Z113" s="2"/>
    </row>
    <row r="114" spans="1:26" ht="13.5" customHeight="1" x14ac:dyDescent="0.15">
      <c r="A114" s="828"/>
      <c r="B114" s="828"/>
      <c r="C114" s="829"/>
      <c r="D114" s="828"/>
      <c r="E114" s="828"/>
      <c r="F114" s="828"/>
      <c r="G114" s="2"/>
      <c r="H114" s="2"/>
      <c r="I114" s="2"/>
      <c r="J114" s="2"/>
      <c r="K114" s="2"/>
      <c r="L114" s="2"/>
      <c r="M114" s="2"/>
      <c r="N114" s="2"/>
      <c r="O114" s="2"/>
      <c r="P114" s="2"/>
      <c r="Q114" s="2"/>
      <c r="R114" s="2"/>
      <c r="S114" s="2"/>
      <c r="T114" s="2"/>
      <c r="U114" s="2"/>
      <c r="V114" s="2"/>
      <c r="W114" s="2"/>
      <c r="X114" s="2"/>
      <c r="Y114" s="2"/>
      <c r="Z114" s="2"/>
    </row>
    <row r="115" spans="1:26" ht="13.5" customHeight="1" x14ac:dyDescent="0.15">
      <c r="A115" s="828"/>
      <c r="B115" s="828"/>
      <c r="C115" s="829"/>
      <c r="D115" s="828"/>
      <c r="E115" s="828"/>
      <c r="F115" s="828"/>
      <c r="G115" s="2"/>
      <c r="H115" s="2"/>
      <c r="I115" s="2"/>
      <c r="J115" s="2"/>
      <c r="K115" s="2"/>
      <c r="L115" s="2"/>
      <c r="M115" s="2"/>
      <c r="N115" s="2"/>
      <c r="O115" s="2"/>
      <c r="P115" s="2"/>
      <c r="Q115" s="2"/>
      <c r="R115" s="2"/>
      <c r="S115" s="2"/>
      <c r="T115" s="2"/>
      <c r="U115" s="2"/>
      <c r="V115" s="2"/>
      <c r="W115" s="2"/>
      <c r="X115" s="2"/>
      <c r="Y115" s="2"/>
      <c r="Z115" s="2"/>
    </row>
    <row r="116" spans="1:26" ht="13.5" customHeight="1" x14ac:dyDescent="0.15">
      <c r="A116" s="828"/>
      <c r="B116" s="828"/>
      <c r="C116" s="829"/>
      <c r="D116" s="828"/>
      <c r="E116" s="828"/>
      <c r="F116" s="828"/>
      <c r="G116" s="2"/>
      <c r="H116" s="2"/>
      <c r="I116" s="2"/>
      <c r="J116" s="2"/>
      <c r="K116" s="2"/>
      <c r="L116" s="2"/>
      <c r="M116" s="2"/>
      <c r="N116" s="2"/>
      <c r="O116" s="2"/>
      <c r="P116" s="2"/>
      <c r="Q116" s="2"/>
      <c r="R116" s="2"/>
      <c r="S116" s="2"/>
      <c r="T116" s="2"/>
      <c r="U116" s="2"/>
      <c r="V116" s="2"/>
      <c r="W116" s="2"/>
      <c r="X116" s="2"/>
      <c r="Y116" s="2"/>
      <c r="Z116" s="2"/>
    </row>
    <row r="117" spans="1:26" ht="13.5" customHeight="1" x14ac:dyDescent="0.15">
      <c r="A117" s="828"/>
      <c r="B117" s="828"/>
      <c r="C117" s="829"/>
      <c r="D117" s="828"/>
      <c r="E117" s="828"/>
      <c r="F117" s="828"/>
      <c r="G117" s="2"/>
      <c r="H117" s="2"/>
      <c r="I117" s="2"/>
      <c r="J117" s="2"/>
      <c r="K117" s="2"/>
      <c r="L117" s="2"/>
      <c r="M117" s="2"/>
      <c r="N117" s="2"/>
      <c r="O117" s="2"/>
      <c r="P117" s="2"/>
      <c r="Q117" s="2"/>
      <c r="R117" s="2"/>
      <c r="S117" s="2"/>
      <c r="T117" s="2"/>
      <c r="U117" s="2"/>
      <c r="V117" s="2"/>
      <c r="W117" s="2"/>
      <c r="X117" s="2"/>
      <c r="Y117" s="2"/>
      <c r="Z117" s="2"/>
    </row>
    <row r="118" spans="1:26" ht="13.5" customHeight="1" x14ac:dyDescent="0.15">
      <c r="A118" s="828"/>
      <c r="B118" s="828"/>
      <c r="C118" s="829"/>
      <c r="D118" s="828"/>
      <c r="E118" s="828"/>
      <c r="F118" s="828"/>
      <c r="G118" s="2"/>
      <c r="H118" s="2"/>
      <c r="I118" s="2"/>
      <c r="J118" s="2"/>
      <c r="K118" s="2"/>
      <c r="L118" s="2"/>
      <c r="M118" s="2"/>
      <c r="N118" s="2"/>
      <c r="O118" s="2"/>
      <c r="P118" s="2"/>
      <c r="Q118" s="2"/>
      <c r="R118" s="2"/>
      <c r="S118" s="2"/>
      <c r="T118" s="2"/>
      <c r="U118" s="2"/>
      <c r="V118" s="2"/>
      <c r="W118" s="2"/>
      <c r="X118" s="2"/>
      <c r="Y118" s="2"/>
      <c r="Z118" s="2"/>
    </row>
    <row r="119" spans="1:26" ht="13.5" customHeight="1" x14ac:dyDescent="0.15">
      <c r="A119" s="828"/>
      <c r="B119" s="828"/>
      <c r="C119" s="829"/>
      <c r="D119" s="828"/>
      <c r="E119" s="828"/>
      <c r="F119" s="828"/>
      <c r="G119" s="2"/>
      <c r="H119" s="2"/>
      <c r="I119" s="2"/>
      <c r="J119" s="2"/>
      <c r="K119" s="2"/>
      <c r="L119" s="2"/>
      <c r="M119" s="2"/>
      <c r="N119" s="2"/>
      <c r="O119" s="2"/>
      <c r="P119" s="2"/>
      <c r="Q119" s="2"/>
      <c r="R119" s="2"/>
      <c r="S119" s="2"/>
      <c r="T119" s="2"/>
      <c r="U119" s="2"/>
      <c r="V119" s="2"/>
      <c r="W119" s="2"/>
      <c r="X119" s="2"/>
      <c r="Y119" s="2"/>
      <c r="Z119" s="2"/>
    </row>
    <row r="120" spans="1:26" ht="13.5" customHeight="1" x14ac:dyDescent="0.15">
      <c r="A120" s="828"/>
      <c r="B120" s="828"/>
      <c r="C120" s="829"/>
      <c r="D120" s="828"/>
      <c r="E120" s="828"/>
      <c r="F120" s="828"/>
      <c r="G120" s="2"/>
      <c r="H120" s="2"/>
      <c r="I120" s="2"/>
      <c r="J120" s="2"/>
      <c r="K120" s="2"/>
      <c r="L120" s="2"/>
      <c r="M120" s="2"/>
      <c r="N120" s="2"/>
      <c r="O120" s="2"/>
      <c r="P120" s="2"/>
      <c r="Q120" s="2"/>
      <c r="R120" s="2"/>
      <c r="S120" s="2"/>
      <c r="T120" s="2"/>
      <c r="U120" s="2"/>
      <c r="V120" s="2"/>
      <c r="W120" s="2"/>
      <c r="X120" s="2"/>
      <c r="Y120" s="2"/>
      <c r="Z120" s="2"/>
    </row>
    <row r="121" spans="1:26" ht="13.5" customHeight="1" x14ac:dyDescent="0.15">
      <c r="A121" s="828"/>
      <c r="B121" s="828"/>
      <c r="C121" s="829"/>
      <c r="D121" s="828"/>
      <c r="E121" s="828"/>
      <c r="F121" s="828"/>
      <c r="G121" s="2"/>
      <c r="H121" s="2"/>
      <c r="I121" s="2"/>
      <c r="J121" s="2"/>
      <c r="K121" s="2"/>
      <c r="L121" s="2"/>
      <c r="M121" s="2"/>
      <c r="N121" s="2"/>
      <c r="O121" s="2"/>
      <c r="P121" s="2"/>
      <c r="Q121" s="2"/>
      <c r="R121" s="2"/>
      <c r="S121" s="2"/>
      <c r="T121" s="2"/>
      <c r="U121" s="2"/>
      <c r="V121" s="2"/>
      <c r="W121" s="2"/>
      <c r="X121" s="2"/>
      <c r="Y121" s="2"/>
      <c r="Z121" s="2"/>
    </row>
    <row r="122" spans="1:26" ht="13.5" customHeight="1" x14ac:dyDescent="0.15">
      <c r="A122" s="828"/>
      <c r="B122" s="828"/>
      <c r="C122" s="829"/>
      <c r="D122" s="828"/>
      <c r="E122" s="828"/>
      <c r="F122" s="828"/>
      <c r="G122" s="2"/>
      <c r="H122" s="2"/>
      <c r="I122" s="2"/>
      <c r="J122" s="2"/>
      <c r="K122" s="2"/>
      <c r="L122" s="2"/>
      <c r="M122" s="2"/>
      <c r="N122" s="2"/>
      <c r="O122" s="2"/>
      <c r="P122" s="2"/>
      <c r="Q122" s="2"/>
      <c r="R122" s="2"/>
      <c r="S122" s="2"/>
      <c r="T122" s="2"/>
      <c r="U122" s="2"/>
      <c r="V122" s="2"/>
      <c r="W122" s="2"/>
      <c r="X122" s="2"/>
      <c r="Y122" s="2"/>
      <c r="Z122" s="2"/>
    </row>
    <row r="123" spans="1:26" ht="13.5" customHeight="1" x14ac:dyDescent="0.15">
      <c r="A123" s="828"/>
      <c r="B123" s="828"/>
      <c r="C123" s="829"/>
      <c r="D123" s="828"/>
      <c r="E123" s="828"/>
      <c r="F123" s="828"/>
      <c r="G123" s="2"/>
      <c r="H123" s="2"/>
      <c r="I123" s="2"/>
      <c r="J123" s="2"/>
      <c r="K123" s="2"/>
      <c r="L123" s="2"/>
      <c r="M123" s="2"/>
      <c r="N123" s="2"/>
      <c r="O123" s="2"/>
      <c r="P123" s="2"/>
      <c r="Q123" s="2"/>
      <c r="R123" s="2"/>
      <c r="S123" s="2"/>
      <c r="T123" s="2"/>
      <c r="U123" s="2"/>
      <c r="V123" s="2"/>
      <c r="W123" s="2"/>
      <c r="X123" s="2"/>
      <c r="Y123" s="2"/>
      <c r="Z123" s="2"/>
    </row>
    <row r="124" spans="1:26" ht="13.5" customHeight="1" x14ac:dyDescent="0.15">
      <c r="A124" s="828"/>
      <c r="B124" s="828"/>
      <c r="C124" s="829"/>
      <c r="D124" s="828"/>
      <c r="E124" s="828"/>
      <c r="F124" s="828"/>
      <c r="G124" s="2"/>
      <c r="H124" s="2"/>
      <c r="I124" s="2"/>
      <c r="J124" s="2"/>
      <c r="K124" s="2"/>
      <c r="L124" s="2"/>
      <c r="M124" s="2"/>
      <c r="N124" s="2"/>
      <c r="O124" s="2"/>
      <c r="P124" s="2"/>
      <c r="Q124" s="2"/>
      <c r="R124" s="2"/>
      <c r="S124" s="2"/>
      <c r="T124" s="2"/>
      <c r="U124" s="2"/>
      <c r="V124" s="2"/>
      <c r="W124" s="2"/>
      <c r="X124" s="2"/>
      <c r="Y124" s="2"/>
      <c r="Z124" s="2"/>
    </row>
    <row r="125" spans="1:26" ht="13.5" customHeight="1" x14ac:dyDescent="0.15">
      <c r="A125" s="828"/>
      <c r="B125" s="828"/>
      <c r="C125" s="829"/>
      <c r="D125" s="828"/>
      <c r="E125" s="828"/>
      <c r="F125" s="828"/>
      <c r="G125" s="2"/>
      <c r="H125" s="2"/>
      <c r="I125" s="2"/>
      <c r="J125" s="2"/>
      <c r="K125" s="2"/>
      <c r="L125" s="2"/>
      <c r="M125" s="2"/>
      <c r="N125" s="2"/>
      <c r="O125" s="2"/>
      <c r="P125" s="2"/>
      <c r="Q125" s="2"/>
      <c r="R125" s="2"/>
      <c r="S125" s="2"/>
      <c r="T125" s="2"/>
      <c r="U125" s="2"/>
      <c r="V125" s="2"/>
      <c r="W125" s="2"/>
      <c r="X125" s="2"/>
      <c r="Y125" s="2"/>
      <c r="Z125" s="2"/>
    </row>
    <row r="126" spans="1:26" ht="13.5" customHeight="1" x14ac:dyDescent="0.15">
      <c r="A126" s="828"/>
      <c r="B126" s="828"/>
      <c r="C126" s="829"/>
      <c r="D126" s="828"/>
      <c r="E126" s="828"/>
      <c r="F126" s="828"/>
      <c r="G126" s="2"/>
      <c r="H126" s="2"/>
      <c r="I126" s="2"/>
      <c r="J126" s="2"/>
      <c r="K126" s="2"/>
      <c r="L126" s="2"/>
      <c r="M126" s="2"/>
      <c r="N126" s="2"/>
      <c r="O126" s="2"/>
      <c r="P126" s="2"/>
      <c r="Q126" s="2"/>
      <c r="R126" s="2"/>
      <c r="S126" s="2"/>
      <c r="T126" s="2"/>
      <c r="U126" s="2"/>
      <c r="V126" s="2"/>
      <c r="W126" s="2"/>
      <c r="X126" s="2"/>
      <c r="Y126" s="2"/>
      <c r="Z126" s="2"/>
    </row>
    <row r="127" spans="1:26" ht="13.5" customHeight="1" x14ac:dyDescent="0.15">
      <c r="A127" s="828"/>
      <c r="B127" s="828"/>
      <c r="C127" s="829"/>
      <c r="D127" s="828"/>
      <c r="E127" s="828"/>
      <c r="F127" s="828"/>
      <c r="G127" s="2"/>
      <c r="H127" s="2"/>
      <c r="I127" s="2"/>
      <c r="J127" s="2"/>
      <c r="K127" s="2"/>
      <c r="L127" s="2"/>
      <c r="M127" s="2"/>
      <c r="N127" s="2"/>
      <c r="O127" s="2"/>
      <c r="P127" s="2"/>
      <c r="Q127" s="2"/>
      <c r="R127" s="2"/>
      <c r="S127" s="2"/>
      <c r="T127" s="2"/>
      <c r="U127" s="2"/>
      <c r="V127" s="2"/>
      <c r="W127" s="2"/>
      <c r="X127" s="2"/>
      <c r="Y127" s="2"/>
      <c r="Z127" s="2"/>
    </row>
    <row r="128" spans="1:26" ht="13.5" customHeight="1" x14ac:dyDescent="0.15">
      <c r="A128" s="828"/>
      <c r="B128" s="828"/>
      <c r="C128" s="829"/>
      <c r="D128" s="828"/>
      <c r="E128" s="828"/>
      <c r="F128" s="828"/>
      <c r="G128" s="2"/>
      <c r="H128" s="2"/>
      <c r="I128" s="2"/>
      <c r="J128" s="2"/>
      <c r="K128" s="2"/>
      <c r="L128" s="2"/>
      <c r="M128" s="2"/>
      <c r="N128" s="2"/>
      <c r="O128" s="2"/>
      <c r="P128" s="2"/>
      <c r="Q128" s="2"/>
      <c r="R128" s="2"/>
      <c r="S128" s="2"/>
      <c r="T128" s="2"/>
      <c r="U128" s="2"/>
      <c r="V128" s="2"/>
      <c r="W128" s="2"/>
      <c r="X128" s="2"/>
      <c r="Y128" s="2"/>
      <c r="Z128" s="2"/>
    </row>
    <row r="129" spans="1:26" ht="13.5" customHeight="1" x14ac:dyDescent="0.15">
      <c r="A129" s="828"/>
      <c r="B129" s="828"/>
      <c r="C129" s="829"/>
      <c r="D129" s="828"/>
      <c r="E129" s="828"/>
      <c r="F129" s="828"/>
      <c r="G129" s="2"/>
      <c r="H129" s="2"/>
      <c r="I129" s="2"/>
      <c r="J129" s="2"/>
      <c r="K129" s="2"/>
      <c r="L129" s="2"/>
      <c r="M129" s="2"/>
      <c r="N129" s="2"/>
      <c r="O129" s="2"/>
      <c r="P129" s="2"/>
      <c r="Q129" s="2"/>
      <c r="R129" s="2"/>
      <c r="S129" s="2"/>
      <c r="T129" s="2"/>
      <c r="U129" s="2"/>
      <c r="V129" s="2"/>
      <c r="W129" s="2"/>
      <c r="X129" s="2"/>
      <c r="Y129" s="2"/>
      <c r="Z129" s="2"/>
    </row>
    <row r="130" spans="1:26" ht="13.5" customHeight="1" x14ac:dyDescent="0.15">
      <c r="A130" s="828"/>
      <c r="B130" s="828"/>
      <c r="C130" s="829"/>
      <c r="D130" s="828"/>
      <c r="E130" s="828"/>
      <c r="F130" s="828"/>
      <c r="G130" s="2"/>
      <c r="H130" s="2"/>
      <c r="I130" s="2"/>
      <c r="J130" s="2"/>
      <c r="K130" s="2"/>
      <c r="L130" s="2"/>
      <c r="M130" s="2"/>
      <c r="N130" s="2"/>
      <c r="O130" s="2"/>
      <c r="P130" s="2"/>
      <c r="Q130" s="2"/>
      <c r="R130" s="2"/>
      <c r="S130" s="2"/>
      <c r="T130" s="2"/>
      <c r="U130" s="2"/>
      <c r="V130" s="2"/>
      <c r="W130" s="2"/>
      <c r="X130" s="2"/>
      <c r="Y130" s="2"/>
      <c r="Z130" s="2"/>
    </row>
    <row r="131" spans="1:26" ht="13.5" customHeight="1" x14ac:dyDescent="0.15">
      <c r="A131" s="828"/>
      <c r="B131" s="828"/>
      <c r="C131" s="829"/>
      <c r="D131" s="828"/>
      <c r="E131" s="828"/>
      <c r="F131" s="828"/>
      <c r="G131" s="2"/>
      <c r="H131" s="2"/>
      <c r="I131" s="2"/>
      <c r="J131" s="2"/>
      <c r="K131" s="2"/>
      <c r="L131" s="2"/>
      <c r="M131" s="2"/>
      <c r="N131" s="2"/>
      <c r="O131" s="2"/>
      <c r="P131" s="2"/>
      <c r="Q131" s="2"/>
      <c r="R131" s="2"/>
      <c r="S131" s="2"/>
      <c r="T131" s="2"/>
      <c r="U131" s="2"/>
      <c r="V131" s="2"/>
      <c r="W131" s="2"/>
      <c r="X131" s="2"/>
      <c r="Y131" s="2"/>
      <c r="Z131" s="2"/>
    </row>
    <row r="132" spans="1:26" ht="13.5" customHeight="1" x14ac:dyDescent="0.15">
      <c r="A132" s="828"/>
      <c r="B132" s="828"/>
      <c r="C132" s="829"/>
      <c r="D132" s="828"/>
      <c r="E132" s="828"/>
      <c r="F132" s="828"/>
      <c r="G132" s="2"/>
      <c r="H132" s="2"/>
      <c r="I132" s="2"/>
      <c r="J132" s="2"/>
      <c r="K132" s="2"/>
      <c r="L132" s="2"/>
      <c r="M132" s="2"/>
      <c r="N132" s="2"/>
      <c r="O132" s="2"/>
      <c r="P132" s="2"/>
      <c r="Q132" s="2"/>
      <c r="R132" s="2"/>
      <c r="S132" s="2"/>
      <c r="T132" s="2"/>
      <c r="U132" s="2"/>
      <c r="V132" s="2"/>
      <c r="W132" s="2"/>
      <c r="X132" s="2"/>
      <c r="Y132" s="2"/>
      <c r="Z132" s="2"/>
    </row>
    <row r="133" spans="1:26" ht="13.5" customHeight="1" x14ac:dyDescent="0.15">
      <c r="A133" s="828"/>
      <c r="B133" s="828"/>
      <c r="C133" s="829"/>
      <c r="D133" s="828"/>
      <c r="E133" s="828"/>
      <c r="F133" s="828"/>
      <c r="G133" s="2"/>
      <c r="H133" s="2"/>
      <c r="I133" s="2"/>
      <c r="J133" s="2"/>
      <c r="K133" s="2"/>
      <c r="L133" s="2"/>
      <c r="M133" s="2"/>
      <c r="N133" s="2"/>
      <c r="O133" s="2"/>
      <c r="P133" s="2"/>
      <c r="Q133" s="2"/>
      <c r="R133" s="2"/>
      <c r="S133" s="2"/>
      <c r="T133" s="2"/>
      <c r="U133" s="2"/>
      <c r="V133" s="2"/>
      <c r="W133" s="2"/>
      <c r="X133" s="2"/>
      <c r="Y133" s="2"/>
      <c r="Z133" s="2"/>
    </row>
    <row r="134" spans="1:26" ht="13.5" customHeight="1" x14ac:dyDescent="0.15">
      <c r="A134" s="828"/>
      <c r="B134" s="828"/>
      <c r="C134" s="829"/>
      <c r="D134" s="828"/>
      <c r="E134" s="828"/>
      <c r="F134" s="828"/>
      <c r="G134" s="2"/>
      <c r="H134" s="2"/>
      <c r="I134" s="2"/>
      <c r="J134" s="2"/>
      <c r="K134" s="2"/>
      <c r="L134" s="2"/>
      <c r="M134" s="2"/>
      <c r="N134" s="2"/>
      <c r="O134" s="2"/>
      <c r="P134" s="2"/>
      <c r="Q134" s="2"/>
      <c r="R134" s="2"/>
      <c r="S134" s="2"/>
      <c r="T134" s="2"/>
      <c r="U134" s="2"/>
      <c r="V134" s="2"/>
      <c r="W134" s="2"/>
      <c r="X134" s="2"/>
      <c r="Y134" s="2"/>
      <c r="Z134" s="2"/>
    </row>
    <row r="135" spans="1:26" ht="13.5" customHeight="1" x14ac:dyDescent="0.15">
      <c r="A135" s="828"/>
      <c r="B135" s="828"/>
      <c r="C135" s="829"/>
      <c r="D135" s="828"/>
      <c r="E135" s="828"/>
      <c r="F135" s="828"/>
      <c r="G135" s="2"/>
      <c r="H135" s="2"/>
      <c r="I135" s="2"/>
      <c r="J135" s="2"/>
      <c r="K135" s="2"/>
      <c r="L135" s="2"/>
      <c r="M135" s="2"/>
      <c r="N135" s="2"/>
      <c r="O135" s="2"/>
      <c r="P135" s="2"/>
      <c r="Q135" s="2"/>
      <c r="R135" s="2"/>
      <c r="S135" s="2"/>
      <c r="T135" s="2"/>
      <c r="U135" s="2"/>
      <c r="V135" s="2"/>
      <c r="W135" s="2"/>
      <c r="X135" s="2"/>
      <c r="Y135" s="2"/>
      <c r="Z135" s="2"/>
    </row>
    <row r="136" spans="1:26" ht="13.5" customHeight="1" x14ac:dyDescent="0.15">
      <c r="A136" s="828"/>
      <c r="B136" s="828"/>
      <c r="C136" s="829"/>
      <c r="D136" s="828"/>
      <c r="E136" s="828"/>
      <c r="F136" s="828"/>
      <c r="G136" s="2"/>
      <c r="H136" s="2"/>
      <c r="I136" s="2"/>
      <c r="J136" s="2"/>
      <c r="K136" s="2"/>
      <c r="L136" s="2"/>
      <c r="M136" s="2"/>
      <c r="N136" s="2"/>
      <c r="O136" s="2"/>
      <c r="P136" s="2"/>
      <c r="Q136" s="2"/>
      <c r="R136" s="2"/>
      <c r="S136" s="2"/>
      <c r="T136" s="2"/>
      <c r="U136" s="2"/>
      <c r="V136" s="2"/>
      <c r="W136" s="2"/>
      <c r="X136" s="2"/>
      <c r="Y136" s="2"/>
      <c r="Z136" s="2"/>
    </row>
    <row r="137" spans="1:26" ht="13.5" customHeight="1" x14ac:dyDescent="0.15">
      <c r="A137" s="828"/>
      <c r="B137" s="828"/>
      <c r="C137" s="829"/>
      <c r="D137" s="828"/>
      <c r="E137" s="828"/>
      <c r="F137" s="828"/>
      <c r="G137" s="2"/>
      <c r="H137" s="2"/>
      <c r="I137" s="2"/>
      <c r="J137" s="2"/>
      <c r="K137" s="2"/>
      <c r="L137" s="2"/>
      <c r="M137" s="2"/>
      <c r="N137" s="2"/>
      <c r="O137" s="2"/>
      <c r="P137" s="2"/>
      <c r="Q137" s="2"/>
      <c r="R137" s="2"/>
      <c r="S137" s="2"/>
      <c r="T137" s="2"/>
      <c r="U137" s="2"/>
      <c r="V137" s="2"/>
      <c r="W137" s="2"/>
      <c r="X137" s="2"/>
      <c r="Y137" s="2"/>
      <c r="Z137" s="2"/>
    </row>
    <row r="138" spans="1:26" ht="13.5" customHeight="1" x14ac:dyDescent="0.15">
      <c r="A138" s="828"/>
      <c r="B138" s="828"/>
      <c r="C138" s="829"/>
      <c r="D138" s="828"/>
      <c r="E138" s="828"/>
      <c r="F138" s="828"/>
      <c r="G138" s="2"/>
      <c r="H138" s="2"/>
      <c r="I138" s="2"/>
      <c r="J138" s="2"/>
      <c r="K138" s="2"/>
      <c r="L138" s="2"/>
      <c r="M138" s="2"/>
      <c r="N138" s="2"/>
      <c r="O138" s="2"/>
      <c r="P138" s="2"/>
      <c r="Q138" s="2"/>
      <c r="R138" s="2"/>
      <c r="S138" s="2"/>
      <c r="T138" s="2"/>
      <c r="U138" s="2"/>
      <c r="V138" s="2"/>
      <c r="W138" s="2"/>
      <c r="X138" s="2"/>
      <c r="Y138" s="2"/>
      <c r="Z138" s="2"/>
    </row>
    <row r="139" spans="1:26" ht="13.5" customHeight="1" x14ac:dyDescent="0.15">
      <c r="A139" s="828"/>
      <c r="B139" s="828"/>
      <c r="C139" s="829"/>
      <c r="D139" s="828"/>
      <c r="E139" s="828"/>
      <c r="F139" s="828"/>
      <c r="G139" s="2"/>
      <c r="H139" s="2"/>
      <c r="I139" s="2"/>
      <c r="J139" s="2"/>
      <c r="K139" s="2"/>
      <c r="L139" s="2"/>
      <c r="M139" s="2"/>
      <c r="N139" s="2"/>
      <c r="O139" s="2"/>
      <c r="P139" s="2"/>
      <c r="Q139" s="2"/>
      <c r="R139" s="2"/>
      <c r="S139" s="2"/>
      <c r="T139" s="2"/>
      <c r="U139" s="2"/>
      <c r="V139" s="2"/>
      <c r="W139" s="2"/>
      <c r="X139" s="2"/>
      <c r="Y139" s="2"/>
      <c r="Z139" s="2"/>
    </row>
    <row r="140" spans="1:26" ht="13.5" customHeight="1" x14ac:dyDescent="0.15">
      <c r="A140" s="828"/>
      <c r="B140" s="828"/>
      <c r="C140" s="829"/>
      <c r="D140" s="828"/>
      <c r="E140" s="828"/>
      <c r="F140" s="828"/>
      <c r="G140" s="2"/>
      <c r="H140" s="2"/>
      <c r="I140" s="2"/>
      <c r="J140" s="2"/>
      <c r="K140" s="2"/>
      <c r="L140" s="2"/>
      <c r="M140" s="2"/>
      <c r="N140" s="2"/>
      <c r="O140" s="2"/>
      <c r="P140" s="2"/>
      <c r="Q140" s="2"/>
      <c r="R140" s="2"/>
      <c r="S140" s="2"/>
      <c r="T140" s="2"/>
      <c r="U140" s="2"/>
      <c r="V140" s="2"/>
      <c r="W140" s="2"/>
      <c r="X140" s="2"/>
      <c r="Y140" s="2"/>
      <c r="Z140" s="2"/>
    </row>
    <row r="141" spans="1:26" ht="13.5" customHeight="1" x14ac:dyDescent="0.15">
      <c r="A141" s="828"/>
      <c r="B141" s="828"/>
      <c r="C141" s="829"/>
      <c r="D141" s="828"/>
      <c r="E141" s="828"/>
      <c r="F141" s="828"/>
      <c r="G141" s="2"/>
      <c r="H141" s="2"/>
      <c r="I141" s="2"/>
      <c r="J141" s="2"/>
      <c r="K141" s="2"/>
      <c r="L141" s="2"/>
      <c r="M141" s="2"/>
      <c r="N141" s="2"/>
      <c r="O141" s="2"/>
      <c r="P141" s="2"/>
      <c r="Q141" s="2"/>
      <c r="R141" s="2"/>
      <c r="S141" s="2"/>
      <c r="T141" s="2"/>
      <c r="U141" s="2"/>
      <c r="V141" s="2"/>
      <c r="W141" s="2"/>
      <c r="X141" s="2"/>
      <c r="Y141" s="2"/>
      <c r="Z141" s="2"/>
    </row>
    <row r="142" spans="1:26" ht="13.5" customHeight="1" x14ac:dyDescent="0.15">
      <c r="A142" s="828"/>
      <c r="B142" s="828"/>
      <c r="C142" s="829"/>
      <c r="D142" s="828"/>
      <c r="E142" s="828"/>
      <c r="F142" s="828"/>
      <c r="G142" s="2"/>
      <c r="H142" s="2"/>
      <c r="I142" s="2"/>
      <c r="J142" s="2"/>
      <c r="K142" s="2"/>
      <c r="L142" s="2"/>
      <c r="M142" s="2"/>
      <c r="N142" s="2"/>
      <c r="O142" s="2"/>
      <c r="P142" s="2"/>
      <c r="Q142" s="2"/>
      <c r="R142" s="2"/>
      <c r="S142" s="2"/>
      <c r="T142" s="2"/>
      <c r="U142" s="2"/>
      <c r="V142" s="2"/>
      <c r="W142" s="2"/>
      <c r="X142" s="2"/>
      <c r="Y142" s="2"/>
      <c r="Z142" s="2"/>
    </row>
    <row r="143" spans="1:26" ht="13.5" customHeight="1" x14ac:dyDescent="0.15">
      <c r="A143" s="828"/>
      <c r="B143" s="828"/>
      <c r="C143" s="829"/>
      <c r="D143" s="828"/>
      <c r="E143" s="828"/>
      <c r="F143" s="828"/>
      <c r="G143" s="2"/>
      <c r="H143" s="2"/>
      <c r="I143" s="2"/>
      <c r="J143" s="2"/>
      <c r="K143" s="2"/>
      <c r="L143" s="2"/>
      <c r="M143" s="2"/>
      <c r="N143" s="2"/>
      <c r="O143" s="2"/>
      <c r="P143" s="2"/>
      <c r="Q143" s="2"/>
      <c r="R143" s="2"/>
      <c r="S143" s="2"/>
      <c r="T143" s="2"/>
      <c r="U143" s="2"/>
      <c r="V143" s="2"/>
      <c r="W143" s="2"/>
      <c r="X143" s="2"/>
      <c r="Y143" s="2"/>
      <c r="Z143" s="2"/>
    </row>
    <row r="144" spans="1:26" ht="13.5" customHeight="1" x14ac:dyDescent="0.15">
      <c r="A144" s="828"/>
      <c r="B144" s="828"/>
      <c r="C144" s="829"/>
      <c r="D144" s="828"/>
      <c r="E144" s="828"/>
      <c r="F144" s="828"/>
      <c r="G144" s="2"/>
      <c r="H144" s="2"/>
      <c r="I144" s="2"/>
      <c r="J144" s="2"/>
      <c r="K144" s="2"/>
      <c r="L144" s="2"/>
      <c r="M144" s="2"/>
      <c r="N144" s="2"/>
      <c r="O144" s="2"/>
      <c r="P144" s="2"/>
      <c r="Q144" s="2"/>
      <c r="R144" s="2"/>
      <c r="S144" s="2"/>
      <c r="T144" s="2"/>
      <c r="U144" s="2"/>
      <c r="V144" s="2"/>
      <c r="W144" s="2"/>
      <c r="X144" s="2"/>
      <c r="Y144" s="2"/>
      <c r="Z144" s="2"/>
    </row>
    <row r="145" spans="1:26" ht="13.5" customHeight="1" x14ac:dyDescent="0.15">
      <c r="A145" s="828"/>
      <c r="B145" s="828"/>
      <c r="C145" s="829"/>
      <c r="D145" s="828"/>
      <c r="E145" s="828"/>
      <c r="F145" s="828"/>
      <c r="G145" s="2"/>
      <c r="H145" s="2"/>
      <c r="I145" s="2"/>
      <c r="J145" s="2"/>
      <c r="K145" s="2"/>
      <c r="L145" s="2"/>
      <c r="M145" s="2"/>
      <c r="N145" s="2"/>
      <c r="O145" s="2"/>
      <c r="P145" s="2"/>
      <c r="Q145" s="2"/>
      <c r="R145" s="2"/>
      <c r="S145" s="2"/>
      <c r="T145" s="2"/>
      <c r="U145" s="2"/>
      <c r="V145" s="2"/>
      <c r="W145" s="2"/>
      <c r="X145" s="2"/>
      <c r="Y145" s="2"/>
      <c r="Z145" s="2"/>
    </row>
    <row r="146" spans="1:26" ht="13.5" customHeight="1" x14ac:dyDescent="0.15">
      <c r="A146" s="828"/>
      <c r="B146" s="828"/>
      <c r="C146" s="829"/>
      <c r="D146" s="828"/>
      <c r="E146" s="828"/>
      <c r="F146" s="828"/>
      <c r="G146" s="2"/>
      <c r="H146" s="2"/>
      <c r="I146" s="2"/>
      <c r="J146" s="2"/>
      <c r="K146" s="2"/>
      <c r="L146" s="2"/>
      <c r="M146" s="2"/>
      <c r="N146" s="2"/>
      <c r="O146" s="2"/>
      <c r="P146" s="2"/>
      <c r="Q146" s="2"/>
      <c r="R146" s="2"/>
      <c r="S146" s="2"/>
      <c r="T146" s="2"/>
      <c r="U146" s="2"/>
      <c r="V146" s="2"/>
      <c r="W146" s="2"/>
      <c r="X146" s="2"/>
      <c r="Y146" s="2"/>
      <c r="Z146" s="2"/>
    </row>
    <row r="147" spans="1:26" ht="13.5" customHeight="1" x14ac:dyDescent="0.15">
      <c r="A147" s="828"/>
      <c r="B147" s="828"/>
      <c r="C147" s="829"/>
      <c r="D147" s="828"/>
      <c r="E147" s="828"/>
      <c r="F147" s="828"/>
      <c r="G147" s="2"/>
      <c r="H147" s="2"/>
      <c r="I147" s="2"/>
      <c r="J147" s="2"/>
      <c r="K147" s="2"/>
      <c r="L147" s="2"/>
      <c r="M147" s="2"/>
      <c r="N147" s="2"/>
      <c r="O147" s="2"/>
      <c r="P147" s="2"/>
      <c r="Q147" s="2"/>
      <c r="R147" s="2"/>
      <c r="S147" s="2"/>
      <c r="T147" s="2"/>
      <c r="U147" s="2"/>
      <c r="V147" s="2"/>
      <c r="W147" s="2"/>
      <c r="X147" s="2"/>
      <c r="Y147" s="2"/>
      <c r="Z147" s="2"/>
    </row>
    <row r="148" spans="1:26" ht="13.5" customHeight="1" x14ac:dyDescent="0.15">
      <c r="A148" s="828"/>
      <c r="B148" s="828"/>
      <c r="C148" s="829"/>
      <c r="D148" s="828"/>
      <c r="E148" s="828"/>
      <c r="F148" s="828"/>
      <c r="G148" s="2"/>
      <c r="H148" s="2"/>
      <c r="I148" s="2"/>
      <c r="J148" s="2"/>
      <c r="K148" s="2"/>
      <c r="L148" s="2"/>
      <c r="M148" s="2"/>
      <c r="N148" s="2"/>
      <c r="O148" s="2"/>
      <c r="P148" s="2"/>
      <c r="Q148" s="2"/>
      <c r="R148" s="2"/>
      <c r="S148" s="2"/>
      <c r="T148" s="2"/>
      <c r="U148" s="2"/>
      <c r="V148" s="2"/>
      <c r="W148" s="2"/>
      <c r="X148" s="2"/>
      <c r="Y148" s="2"/>
      <c r="Z148" s="2"/>
    </row>
    <row r="149" spans="1:26" ht="13.5" customHeight="1" x14ac:dyDescent="0.15">
      <c r="A149" s="828"/>
      <c r="B149" s="828"/>
      <c r="C149" s="829"/>
      <c r="D149" s="828"/>
      <c r="E149" s="828"/>
      <c r="F149" s="828"/>
      <c r="G149" s="2"/>
      <c r="H149" s="2"/>
      <c r="I149" s="2"/>
      <c r="J149" s="2"/>
      <c r="K149" s="2"/>
      <c r="L149" s="2"/>
      <c r="M149" s="2"/>
      <c r="N149" s="2"/>
      <c r="O149" s="2"/>
      <c r="P149" s="2"/>
      <c r="Q149" s="2"/>
      <c r="R149" s="2"/>
      <c r="S149" s="2"/>
      <c r="T149" s="2"/>
      <c r="U149" s="2"/>
      <c r="V149" s="2"/>
      <c r="W149" s="2"/>
      <c r="X149" s="2"/>
      <c r="Y149" s="2"/>
      <c r="Z149" s="2"/>
    </row>
    <row r="150" spans="1:26" ht="13.5" customHeight="1" x14ac:dyDescent="0.15">
      <c r="A150" s="828"/>
      <c r="B150" s="828"/>
      <c r="C150" s="829"/>
      <c r="D150" s="828"/>
      <c r="E150" s="828"/>
      <c r="F150" s="828"/>
      <c r="G150" s="2"/>
      <c r="H150" s="2"/>
      <c r="I150" s="2"/>
      <c r="J150" s="2"/>
      <c r="K150" s="2"/>
      <c r="L150" s="2"/>
      <c r="M150" s="2"/>
      <c r="N150" s="2"/>
      <c r="O150" s="2"/>
      <c r="P150" s="2"/>
      <c r="Q150" s="2"/>
      <c r="R150" s="2"/>
      <c r="S150" s="2"/>
      <c r="T150" s="2"/>
      <c r="U150" s="2"/>
      <c r="V150" s="2"/>
      <c r="W150" s="2"/>
      <c r="X150" s="2"/>
      <c r="Y150" s="2"/>
      <c r="Z150" s="2"/>
    </row>
    <row r="151" spans="1:26" ht="13.5" customHeight="1" x14ac:dyDescent="0.15">
      <c r="A151" s="828"/>
      <c r="B151" s="828"/>
      <c r="C151" s="829"/>
      <c r="D151" s="828"/>
      <c r="E151" s="828"/>
      <c r="F151" s="828"/>
      <c r="G151" s="2"/>
      <c r="H151" s="2"/>
      <c r="I151" s="2"/>
      <c r="J151" s="2"/>
      <c r="K151" s="2"/>
      <c r="L151" s="2"/>
      <c r="M151" s="2"/>
      <c r="N151" s="2"/>
      <c r="O151" s="2"/>
      <c r="P151" s="2"/>
      <c r="Q151" s="2"/>
      <c r="R151" s="2"/>
      <c r="S151" s="2"/>
      <c r="T151" s="2"/>
      <c r="U151" s="2"/>
      <c r="V151" s="2"/>
      <c r="W151" s="2"/>
      <c r="X151" s="2"/>
      <c r="Y151" s="2"/>
      <c r="Z151" s="2"/>
    </row>
    <row r="152" spans="1:26" ht="13.5" customHeight="1" x14ac:dyDescent="0.15">
      <c r="A152" s="828"/>
      <c r="B152" s="828"/>
      <c r="C152" s="829"/>
      <c r="D152" s="828"/>
      <c r="E152" s="828"/>
      <c r="F152" s="828"/>
      <c r="G152" s="2"/>
      <c r="H152" s="2"/>
      <c r="I152" s="2"/>
      <c r="J152" s="2"/>
      <c r="K152" s="2"/>
      <c r="L152" s="2"/>
      <c r="M152" s="2"/>
      <c r="N152" s="2"/>
      <c r="O152" s="2"/>
      <c r="P152" s="2"/>
      <c r="Q152" s="2"/>
      <c r="R152" s="2"/>
      <c r="S152" s="2"/>
      <c r="T152" s="2"/>
      <c r="U152" s="2"/>
      <c r="V152" s="2"/>
      <c r="W152" s="2"/>
      <c r="X152" s="2"/>
      <c r="Y152" s="2"/>
      <c r="Z152" s="2"/>
    </row>
    <row r="153" spans="1:26" ht="13.5" customHeight="1" x14ac:dyDescent="0.15">
      <c r="A153" s="828"/>
      <c r="B153" s="828"/>
      <c r="C153" s="829"/>
      <c r="D153" s="828"/>
      <c r="E153" s="828"/>
      <c r="F153" s="828"/>
      <c r="G153" s="2"/>
      <c r="H153" s="2"/>
      <c r="I153" s="2"/>
      <c r="J153" s="2"/>
      <c r="K153" s="2"/>
      <c r="L153" s="2"/>
      <c r="M153" s="2"/>
      <c r="N153" s="2"/>
      <c r="O153" s="2"/>
      <c r="P153" s="2"/>
      <c r="Q153" s="2"/>
      <c r="R153" s="2"/>
      <c r="S153" s="2"/>
      <c r="T153" s="2"/>
      <c r="U153" s="2"/>
      <c r="V153" s="2"/>
      <c r="W153" s="2"/>
      <c r="X153" s="2"/>
      <c r="Y153" s="2"/>
      <c r="Z153" s="2"/>
    </row>
    <row r="154" spans="1:26" ht="13.5" customHeight="1" x14ac:dyDescent="0.15">
      <c r="A154" s="828"/>
      <c r="B154" s="828"/>
      <c r="C154" s="829"/>
      <c r="D154" s="828"/>
      <c r="E154" s="828"/>
      <c r="F154" s="828"/>
      <c r="G154" s="2"/>
      <c r="H154" s="2"/>
      <c r="I154" s="2"/>
      <c r="J154" s="2"/>
      <c r="K154" s="2"/>
      <c r="L154" s="2"/>
      <c r="M154" s="2"/>
      <c r="N154" s="2"/>
      <c r="O154" s="2"/>
      <c r="P154" s="2"/>
      <c r="Q154" s="2"/>
      <c r="R154" s="2"/>
      <c r="S154" s="2"/>
      <c r="T154" s="2"/>
      <c r="U154" s="2"/>
      <c r="V154" s="2"/>
      <c r="W154" s="2"/>
      <c r="X154" s="2"/>
      <c r="Y154" s="2"/>
      <c r="Z154" s="2"/>
    </row>
    <row r="155" spans="1:26" ht="13.5" customHeight="1" x14ac:dyDescent="0.15">
      <c r="A155" s="828"/>
      <c r="B155" s="828"/>
      <c r="C155" s="829"/>
      <c r="D155" s="828"/>
      <c r="E155" s="828"/>
      <c r="F155" s="828"/>
      <c r="G155" s="2"/>
      <c r="H155" s="2"/>
      <c r="I155" s="2"/>
      <c r="J155" s="2"/>
      <c r="K155" s="2"/>
      <c r="L155" s="2"/>
      <c r="M155" s="2"/>
      <c r="N155" s="2"/>
      <c r="O155" s="2"/>
      <c r="P155" s="2"/>
      <c r="Q155" s="2"/>
      <c r="R155" s="2"/>
      <c r="S155" s="2"/>
      <c r="T155" s="2"/>
      <c r="U155" s="2"/>
      <c r="V155" s="2"/>
      <c r="W155" s="2"/>
      <c r="X155" s="2"/>
      <c r="Y155" s="2"/>
      <c r="Z155" s="2"/>
    </row>
    <row r="156" spans="1:26" ht="13.5" customHeight="1" x14ac:dyDescent="0.15">
      <c r="A156" s="828"/>
      <c r="B156" s="828"/>
      <c r="C156" s="829"/>
      <c r="D156" s="828"/>
      <c r="E156" s="828"/>
      <c r="F156" s="828"/>
      <c r="G156" s="2"/>
      <c r="H156" s="2"/>
      <c r="I156" s="2"/>
      <c r="J156" s="2"/>
      <c r="K156" s="2"/>
      <c r="L156" s="2"/>
      <c r="M156" s="2"/>
      <c r="N156" s="2"/>
      <c r="O156" s="2"/>
      <c r="P156" s="2"/>
      <c r="Q156" s="2"/>
      <c r="R156" s="2"/>
      <c r="S156" s="2"/>
      <c r="T156" s="2"/>
      <c r="U156" s="2"/>
      <c r="V156" s="2"/>
      <c r="W156" s="2"/>
      <c r="X156" s="2"/>
      <c r="Y156" s="2"/>
      <c r="Z156" s="2"/>
    </row>
    <row r="157" spans="1:26" ht="13.5" customHeight="1" x14ac:dyDescent="0.15">
      <c r="A157" s="828"/>
      <c r="B157" s="828"/>
      <c r="C157" s="829"/>
      <c r="D157" s="828"/>
      <c r="E157" s="828"/>
      <c r="F157" s="828"/>
      <c r="G157" s="2"/>
      <c r="H157" s="2"/>
      <c r="I157" s="2"/>
      <c r="J157" s="2"/>
      <c r="K157" s="2"/>
      <c r="L157" s="2"/>
      <c r="M157" s="2"/>
      <c r="N157" s="2"/>
      <c r="O157" s="2"/>
      <c r="P157" s="2"/>
      <c r="Q157" s="2"/>
      <c r="R157" s="2"/>
      <c r="S157" s="2"/>
      <c r="T157" s="2"/>
      <c r="U157" s="2"/>
      <c r="V157" s="2"/>
      <c r="W157" s="2"/>
      <c r="X157" s="2"/>
      <c r="Y157" s="2"/>
      <c r="Z157" s="2"/>
    </row>
    <row r="158" spans="1:26" ht="13.5" customHeight="1" x14ac:dyDescent="0.15">
      <c r="A158" s="828"/>
      <c r="B158" s="828"/>
      <c r="C158" s="829"/>
      <c r="D158" s="828"/>
      <c r="E158" s="828"/>
      <c r="F158" s="828"/>
      <c r="G158" s="2"/>
      <c r="H158" s="2"/>
      <c r="I158" s="2"/>
      <c r="J158" s="2"/>
      <c r="K158" s="2"/>
      <c r="L158" s="2"/>
      <c r="M158" s="2"/>
      <c r="N158" s="2"/>
      <c r="O158" s="2"/>
      <c r="P158" s="2"/>
      <c r="Q158" s="2"/>
      <c r="R158" s="2"/>
      <c r="S158" s="2"/>
      <c r="T158" s="2"/>
      <c r="U158" s="2"/>
      <c r="V158" s="2"/>
      <c r="W158" s="2"/>
      <c r="X158" s="2"/>
      <c r="Y158" s="2"/>
      <c r="Z158" s="2"/>
    </row>
    <row r="159" spans="1:26" ht="13.5" customHeight="1" x14ac:dyDescent="0.15">
      <c r="A159" s="828"/>
      <c r="B159" s="828"/>
      <c r="C159" s="829"/>
      <c r="D159" s="828"/>
      <c r="E159" s="828"/>
      <c r="F159" s="828"/>
      <c r="G159" s="2"/>
      <c r="H159" s="2"/>
      <c r="I159" s="2"/>
      <c r="J159" s="2"/>
      <c r="K159" s="2"/>
      <c r="L159" s="2"/>
      <c r="M159" s="2"/>
      <c r="N159" s="2"/>
      <c r="O159" s="2"/>
      <c r="P159" s="2"/>
      <c r="Q159" s="2"/>
      <c r="R159" s="2"/>
      <c r="S159" s="2"/>
      <c r="T159" s="2"/>
      <c r="U159" s="2"/>
      <c r="V159" s="2"/>
      <c r="W159" s="2"/>
      <c r="X159" s="2"/>
      <c r="Y159" s="2"/>
      <c r="Z159" s="2"/>
    </row>
    <row r="160" spans="1:26" ht="13.5" customHeight="1" x14ac:dyDescent="0.15">
      <c r="A160" s="828"/>
      <c r="B160" s="828"/>
      <c r="C160" s="829"/>
      <c r="D160" s="828"/>
      <c r="E160" s="828"/>
      <c r="F160" s="828"/>
      <c r="G160" s="2"/>
      <c r="H160" s="2"/>
      <c r="I160" s="2"/>
      <c r="J160" s="2"/>
      <c r="K160" s="2"/>
      <c r="L160" s="2"/>
      <c r="M160" s="2"/>
      <c r="N160" s="2"/>
      <c r="O160" s="2"/>
      <c r="P160" s="2"/>
      <c r="Q160" s="2"/>
      <c r="R160" s="2"/>
      <c r="S160" s="2"/>
      <c r="T160" s="2"/>
      <c r="U160" s="2"/>
      <c r="V160" s="2"/>
      <c r="W160" s="2"/>
      <c r="X160" s="2"/>
      <c r="Y160" s="2"/>
      <c r="Z160" s="2"/>
    </row>
    <row r="161" spans="1:26" ht="13.5" customHeight="1" x14ac:dyDescent="0.15">
      <c r="A161" s="828"/>
      <c r="B161" s="828"/>
      <c r="C161" s="829"/>
      <c r="D161" s="828"/>
      <c r="E161" s="828"/>
      <c r="F161" s="828"/>
      <c r="G161" s="2"/>
      <c r="H161" s="2"/>
      <c r="I161" s="2"/>
      <c r="J161" s="2"/>
      <c r="K161" s="2"/>
      <c r="L161" s="2"/>
      <c r="M161" s="2"/>
      <c r="N161" s="2"/>
      <c r="O161" s="2"/>
      <c r="P161" s="2"/>
      <c r="Q161" s="2"/>
      <c r="R161" s="2"/>
      <c r="S161" s="2"/>
      <c r="T161" s="2"/>
      <c r="U161" s="2"/>
      <c r="V161" s="2"/>
      <c r="W161" s="2"/>
      <c r="X161" s="2"/>
      <c r="Y161" s="2"/>
      <c r="Z161" s="2"/>
    </row>
    <row r="162" spans="1:26" ht="13.5" customHeight="1" x14ac:dyDescent="0.15">
      <c r="A162" s="828"/>
      <c r="B162" s="828"/>
      <c r="C162" s="829"/>
      <c r="D162" s="828"/>
      <c r="E162" s="828"/>
      <c r="F162" s="828"/>
      <c r="G162" s="2"/>
      <c r="H162" s="2"/>
      <c r="I162" s="2"/>
      <c r="J162" s="2"/>
      <c r="K162" s="2"/>
      <c r="L162" s="2"/>
      <c r="M162" s="2"/>
      <c r="N162" s="2"/>
      <c r="O162" s="2"/>
      <c r="P162" s="2"/>
      <c r="Q162" s="2"/>
      <c r="R162" s="2"/>
      <c r="S162" s="2"/>
      <c r="T162" s="2"/>
      <c r="U162" s="2"/>
      <c r="V162" s="2"/>
      <c r="W162" s="2"/>
      <c r="X162" s="2"/>
      <c r="Y162" s="2"/>
      <c r="Z162" s="2"/>
    </row>
    <row r="163" spans="1:26" ht="13.5" customHeight="1" x14ac:dyDescent="0.15">
      <c r="A163" s="828"/>
      <c r="B163" s="828"/>
      <c r="C163" s="829"/>
      <c r="D163" s="828"/>
      <c r="E163" s="828"/>
      <c r="F163" s="828"/>
      <c r="G163" s="2"/>
      <c r="H163" s="2"/>
      <c r="I163" s="2"/>
      <c r="J163" s="2"/>
      <c r="K163" s="2"/>
      <c r="L163" s="2"/>
      <c r="M163" s="2"/>
      <c r="N163" s="2"/>
      <c r="O163" s="2"/>
      <c r="P163" s="2"/>
      <c r="Q163" s="2"/>
      <c r="R163" s="2"/>
      <c r="S163" s="2"/>
      <c r="T163" s="2"/>
      <c r="U163" s="2"/>
      <c r="V163" s="2"/>
      <c r="W163" s="2"/>
      <c r="X163" s="2"/>
      <c r="Y163" s="2"/>
      <c r="Z163" s="2"/>
    </row>
    <row r="164" spans="1:26" ht="13.5" customHeight="1" x14ac:dyDescent="0.15">
      <c r="A164" s="828"/>
      <c r="B164" s="828"/>
      <c r="C164" s="829"/>
      <c r="D164" s="828"/>
      <c r="E164" s="828"/>
      <c r="F164" s="828"/>
      <c r="G164" s="2"/>
      <c r="H164" s="2"/>
      <c r="I164" s="2"/>
      <c r="J164" s="2"/>
      <c r="K164" s="2"/>
      <c r="L164" s="2"/>
      <c r="M164" s="2"/>
      <c r="N164" s="2"/>
      <c r="O164" s="2"/>
      <c r="P164" s="2"/>
      <c r="Q164" s="2"/>
      <c r="R164" s="2"/>
      <c r="S164" s="2"/>
      <c r="T164" s="2"/>
      <c r="U164" s="2"/>
      <c r="V164" s="2"/>
      <c r="W164" s="2"/>
      <c r="X164" s="2"/>
      <c r="Y164" s="2"/>
      <c r="Z164" s="2"/>
    </row>
    <row r="165" spans="1:26" ht="13.5" customHeight="1" x14ac:dyDescent="0.15">
      <c r="A165" s="828"/>
      <c r="B165" s="828"/>
      <c r="C165" s="829"/>
      <c r="D165" s="828"/>
      <c r="E165" s="828"/>
      <c r="F165" s="828"/>
      <c r="G165" s="2"/>
      <c r="H165" s="2"/>
      <c r="I165" s="2"/>
      <c r="J165" s="2"/>
      <c r="K165" s="2"/>
      <c r="L165" s="2"/>
      <c r="M165" s="2"/>
      <c r="N165" s="2"/>
      <c r="O165" s="2"/>
      <c r="P165" s="2"/>
      <c r="Q165" s="2"/>
      <c r="R165" s="2"/>
      <c r="S165" s="2"/>
      <c r="T165" s="2"/>
      <c r="U165" s="2"/>
      <c r="V165" s="2"/>
      <c r="W165" s="2"/>
      <c r="X165" s="2"/>
      <c r="Y165" s="2"/>
      <c r="Z165" s="2"/>
    </row>
    <row r="166" spans="1:26" ht="13.5" customHeight="1" x14ac:dyDescent="0.15">
      <c r="A166" s="828"/>
      <c r="B166" s="828"/>
      <c r="C166" s="829"/>
      <c r="D166" s="828"/>
      <c r="E166" s="828"/>
      <c r="F166" s="828"/>
      <c r="G166" s="2"/>
      <c r="H166" s="2"/>
      <c r="I166" s="2"/>
      <c r="J166" s="2"/>
      <c r="K166" s="2"/>
      <c r="L166" s="2"/>
      <c r="M166" s="2"/>
      <c r="N166" s="2"/>
      <c r="O166" s="2"/>
      <c r="P166" s="2"/>
      <c r="Q166" s="2"/>
      <c r="R166" s="2"/>
      <c r="S166" s="2"/>
      <c r="T166" s="2"/>
      <c r="U166" s="2"/>
      <c r="V166" s="2"/>
      <c r="W166" s="2"/>
      <c r="X166" s="2"/>
      <c r="Y166" s="2"/>
      <c r="Z166" s="2"/>
    </row>
    <row r="167" spans="1:26" ht="13.5" customHeight="1" x14ac:dyDescent="0.15">
      <c r="A167" s="828"/>
      <c r="B167" s="828"/>
      <c r="C167" s="829"/>
      <c r="D167" s="828"/>
      <c r="E167" s="828"/>
      <c r="F167" s="828"/>
      <c r="G167" s="2"/>
      <c r="H167" s="2"/>
      <c r="I167" s="2"/>
      <c r="J167" s="2"/>
      <c r="K167" s="2"/>
      <c r="L167" s="2"/>
      <c r="M167" s="2"/>
      <c r="N167" s="2"/>
      <c r="O167" s="2"/>
      <c r="P167" s="2"/>
      <c r="Q167" s="2"/>
      <c r="R167" s="2"/>
      <c r="S167" s="2"/>
      <c r="T167" s="2"/>
      <c r="U167" s="2"/>
      <c r="V167" s="2"/>
      <c r="W167" s="2"/>
      <c r="X167" s="2"/>
      <c r="Y167" s="2"/>
      <c r="Z167" s="2"/>
    </row>
    <row r="168" spans="1:26" ht="13.5" customHeight="1" x14ac:dyDescent="0.15">
      <c r="A168" s="828"/>
      <c r="B168" s="828"/>
      <c r="C168" s="829"/>
      <c r="D168" s="828"/>
      <c r="E168" s="828"/>
      <c r="F168" s="828"/>
      <c r="G168" s="2"/>
      <c r="H168" s="2"/>
      <c r="I168" s="2"/>
      <c r="J168" s="2"/>
      <c r="K168" s="2"/>
      <c r="L168" s="2"/>
      <c r="M168" s="2"/>
      <c r="N168" s="2"/>
      <c r="O168" s="2"/>
      <c r="P168" s="2"/>
      <c r="Q168" s="2"/>
      <c r="R168" s="2"/>
      <c r="S168" s="2"/>
      <c r="T168" s="2"/>
      <c r="U168" s="2"/>
      <c r="V168" s="2"/>
      <c r="W168" s="2"/>
      <c r="X168" s="2"/>
      <c r="Y168" s="2"/>
      <c r="Z168" s="2"/>
    </row>
    <row r="169" spans="1:26" ht="13.5" customHeight="1" x14ac:dyDescent="0.15">
      <c r="A169" s="828"/>
      <c r="B169" s="828"/>
      <c r="C169" s="829"/>
      <c r="D169" s="828"/>
      <c r="E169" s="828"/>
      <c r="F169" s="828"/>
      <c r="G169" s="2"/>
      <c r="H169" s="2"/>
      <c r="I169" s="2"/>
      <c r="J169" s="2"/>
      <c r="K169" s="2"/>
      <c r="L169" s="2"/>
      <c r="M169" s="2"/>
      <c r="N169" s="2"/>
      <c r="O169" s="2"/>
      <c r="P169" s="2"/>
      <c r="Q169" s="2"/>
      <c r="R169" s="2"/>
      <c r="S169" s="2"/>
      <c r="T169" s="2"/>
      <c r="U169" s="2"/>
      <c r="V169" s="2"/>
      <c r="W169" s="2"/>
      <c r="X169" s="2"/>
      <c r="Y169" s="2"/>
      <c r="Z169" s="2"/>
    </row>
    <row r="170" spans="1:26" ht="13.5" customHeight="1" x14ac:dyDescent="0.15">
      <c r="A170" s="828"/>
      <c r="B170" s="828"/>
      <c r="C170" s="829"/>
      <c r="D170" s="828"/>
      <c r="E170" s="828"/>
      <c r="F170" s="828"/>
      <c r="G170" s="2"/>
      <c r="H170" s="2"/>
      <c r="I170" s="2"/>
      <c r="J170" s="2"/>
      <c r="K170" s="2"/>
      <c r="L170" s="2"/>
      <c r="M170" s="2"/>
      <c r="N170" s="2"/>
      <c r="O170" s="2"/>
      <c r="P170" s="2"/>
      <c r="Q170" s="2"/>
      <c r="R170" s="2"/>
      <c r="S170" s="2"/>
      <c r="T170" s="2"/>
      <c r="U170" s="2"/>
      <c r="V170" s="2"/>
      <c r="W170" s="2"/>
      <c r="X170" s="2"/>
      <c r="Y170" s="2"/>
      <c r="Z170" s="2"/>
    </row>
    <row r="171" spans="1:26" ht="13.5" customHeight="1" x14ac:dyDescent="0.15">
      <c r="A171" s="828"/>
      <c r="B171" s="828"/>
      <c r="C171" s="829"/>
      <c r="D171" s="828"/>
      <c r="E171" s="828"/>
      <c r="F171" s="828"/>
      <c r="G171" s="2"/>
      <c r="H171" s="2"/>
      <c r="I171" s="2"/>
      <c r="J171" s="2"/>
      <c r="K171" s="2"/>
      <c r="L171" s="2"/>
      <c r="M171" s="2"/>
      <c r="N171" s="2"/>
      <c r="O171" s="2"/>
      <c r="P171" s="2"/>
      <c r="Q171" s="2"/>
      <c r="R171" s="2"/>
      <c r="S171" s="2"/>
      <c r="T171" s="2"/>
      <c r="U171" s="2"/>
      <c r="V171" s="2"/>
      <c r="W171" s="2"/>
      <c r="X171" s="2"/>
      <c r="Y171" s="2"/>
      <c r="Z171" s="2"/>
    </row>
    <row r="172" spans="1:26" ht="13.5" customHeight="1" x14ac:dyDescent="0.15">
      <c r="A172" s="828"/>
      <c r="B172" s="828"/>
      <c r="C172" s="829"/>
      <c r="D172" s="828"/>
      <c r="E172" s="828"/>
      <c r="F172" s="828"/>
      <c r="G172" s="2"/>
      <c r="H172" s="2"/>
      <c r="I172" s="2"/>
      <c r="J172" s="2"/>
      <c r="K172" s="2"/>
      <c r="L172" s="2"/>
      <c r="M172" s="2"/>
      <c r="N172" s="2"/>
      <c r="O172" s="2"/>
      <c r="P172" s="2"/>
      <c r="Q172" s="2"/>
      <c r="R172" s="2"/>
      <c r="S172" s="2"/>
      <c r="T172" s="2"/>
      <c r="U172" s="2"/>
      <c r="V172" s="2"/>
      <c r="W172" s="2"/>
      <c r="X172" s="2"/>
      <c r="Y172" s="2"/>
      <c r="Z172" s="2"/>
    </row>
    <row r="173" spans="1:26" ht="13.5" customHeight="1" x14ac:dyDescent="0.15">
      <c r="A173" s="828"/>
      <c r="B173" s="828"/>
      <c r="C173" s="829"/>
      <c r="D173" s="828"/>
      <c r="E173" s="828"/>
      <c r="F173" s="828"/>
      <c r="G173" s="2"/>
      <c r="H173" s="2"/>
      <c r="I173" s="2"/>
      <c r="J173" s="2"/>
      <c r="K173" s="2"/>
      <c r="L173" s="2"/>
      <c r="M173" s="2"/>
      <c r="N173" s="2"/>
      <c r="O173" s="2"/>
      <c r="P173" s="2"/>
      <c r="Q173" s="2"/>
      <c r="R173" s="2"/>
      <c r="S173" s="2"/>
      <c r="T173" s="2"/>
      <c r="U173" s="2"/>
      <c r="V173" s="2"/>
      <c r="W173" s="2"/>
      <c r="X173" s="2"/>
      <c r="Y173" s="2"/>
      <c r="Z173" s="2"/>
    </row>
    <row r="174" spans="1:26" ht="13.5" customHeight="1" x14ac:dyDescent="0.15">
      <c r="A174" s="828"/>
      <c r="B174" s="828"/>
      <c r="C174" s="829"/>
      <c r="D174" s="828"/>
      <c r="E174" s="828"/>
      <c r="F174" s="828"/>
      <c r="G174" s="2"/>
      <c r="H174" s="2"/>
      <c r="I174" s="2"/>
      <c r="J174" s="2"/>
      <c r="K174" s="2"/>
      <c r="L174" s="2"/>
      <c r="M174" s="2"/>
      <c r="N174" s="2"/>
      <c r="O174" s="2"/>
      <c r="P174" s="2"/>
      <c r="Q174" s="2"/>
      <c r="R174" s="2"/>
      <c r="S174" s="2"/>
      <c r="T174" s="2"/>
      <c r="U174" s="2"/>
      <c r="V174" s="2"/>
      <c r="W174" s="2"/>
      <c r="X174" s="2"/>
      <c r="Y174" s="2"/>
      <c r="Z174" s="2"/>
    </row>
    <row r="175" spans="1:26" ht="13.5" customHeight="1" x14ac:dyDescent="0.15">
      <c r="A175" s="828"/>
      <c r="B175" s="828"/>
      <c r="C175" s="829"/>
      <c r="D175" s="828"/>
      <c r="E175" s="828"/>
      <c r="F175" s="828"/>
      <c r="G175" s="2"/>
      <c r="H175" s="2"/>
      <c r="I175" s="2"/>
      <c r="J175" s="2"/>
      <c r="K175" s="2"/>
      <c r="L175" s="2"/>
      <c r="M175" s="2"/>
      <c r="N175" s="2"/>
      <c r="O175" s="2"/>
      <c r="P175" s="2"/>
      <c r="Q175" s="2"/>
      <c r="R175" s="2"/>
      <c r="S175" s="2"/>
      <c r="T175" s="2"/>
      <c r="U175" s="2"/>
      <c r="V175" s="2"/>
      <c r="W175" s="2"/>
      <c r="X175" s="2"/>
      <c r="Y175" s="2"/>
      <c r="Z175" s="2"/>
    </row>
    <row r="176" spans="1:26" ht="13.5" customHeight="1" x14ac:dyDescent="0.15">
      <c r="A176" s="828"/>
      <c r="B176" s="828"/>
      <c r="C176" s="829"/>
      <c r="D176" s="828"/>
      <c r="E176" s="828"/>
      <c r="F176" s="828"/>
      <c r="G176" s="2"/>
      <c r="H176" s="2"/>
      <c r="I176" s="2"/>
      <c r="J176" s="2"/>
      <c r="K176" s="2"/>
      <c r="L176" s="2"/>
      <c r="M176" s="2"/>
      <c r="N176" s="2"/>
      <c r="O176" s="2"/>
      <c r="P176" s="2"/>
      <c r="Q176" s="2"/>
      <c r="R176" s="2"/>
      <c r="S176" s="2"/>
      <c r="T176" s="2"/>
      <c r="U176" s="2"/>
      <c r="V176" s="2"/>
      <c r="W176" s="2"/>
      <c r="X176" s="2"/>
      <c r="Y176" s="2"/>
      <c r="Z176" s="2"/>
    </row>
    <row r="177" spans="1:26" ht="13.5" customHeight="1" x14ac:dyDescent="0.15">
      <c r="A177" s="828"/>
      <c r="B177" s="828"/>
      <c r="C177" s="829"/>
      <c r="D177" s="828"/>
      <c r="E177" s="828"/>
      <c r="F177" s="828"/>
      <c r="G177" s="2"/>
      <c r="H177" s="2"/>
      <c r="I177" s="2"/>
      <c r="J177" s="2"/>
      <c r="K177" s="2"/>
      <c r="L177" s="2"/>
      <c r="M177" s="2"/>
      <c r="N177" s="2"/>
      <c r="O177" s="2"/>
      <c r="P177" s="2"/>
      <c r="Q177" s="2"/>
      <c r="R177" s="2"/>
      <c r="S177" s="2"/>
      <c r="T177" s="2"/>
      <c r="U177" s="2"/>
      <c r="V177" s="2"/>
      <c r="W177" s="2"/>
      <c r="X177" s="2"/>
      <c r="Y177" s="2"/>
      <c r="Z177" s="2"/>
    </row>
    <row r="178" spans="1:26" ht="13.5" customHeight="1" x14ac:dyDescent="0.15">
      <c r="A178" s="828"/>
      <c r="B178" s="828"/>
      <c r="C178" s="829"/>
      <c r="D178" s="828"/>
      <c r="E178" s="828"/>
      <c r="F178" s="828"/>
      <c r="G178" s="2"/>
      <c r="H178" s="2"/>
      <c r="I178" s="2"/>
      <c r="J178" s="2"/>
      <c r="K178" s="2"/>
      <c r="L178" s="2"/>
      <c r="M178" s="2"/>
      <c r="N178" s="2"/>
      <c r="O178" s="2"/>
      <c r="P178" s="2"/>
      <c r="Q178" s="2"/>
      <c r="R178" s="2"/>
      <c r="S178" s="2"/>
      <c r="T178" s="2"/>
      <c r="U178" s="2"/>
      <c r="V178" s="2"/>
      <c r="W178" s="2"/>
      <c r="X178" s="2"/>
      <c r="Y178" s="2"/>
      <c r="Z178" s="2"/>
    </row>
    <row r="179" spans="1:26" ht="13.5" customHeight="1" x14ac:dyDescent="0.15">
      <c r="A179" s="828"/>
      <c r="B179" s="828"/>
      <c r="C179" s="829"/>
      <c r="D179" s="828"/>
      <c r="E179" s="828"/>
      <c r="F179" s="828"/>
      <c r="G179" s="2"/>
      <c r="H179" s="2"/>
      <c r="I179" s="2"/>
      <c r="J179" s="2"/>
      <c r="K179" s="2"/>
      <c r="L179" s="2"/>
      <c r="M179" s="2"/>
      <c r="N179" s="2"/>
      <c r="O179" s="2"/>
      <c r="P179" s="2"/>
      <c r="Q179" s="2"/>
      <c r="R179" s="2"/>
      <c r="S179" s="2"/>
      <c r="T179" s="2"/>
      <c r="U179" s="2"/>
      <c r="V179" s="2"/>
      <c r="W179" s="2"/>
      <c r="X179" s="2"/>
      <c r="Y179" s="2"/>
      <c r="Z179" s="2"/>
    </row>
    <row r="180" spans="1:26" ht="13.5" customHeight="1" x14ac:dyDescent="0.15">
      <c r="A180" s="828"/>
      <c r="B180" s="828"/>
      <c r="C180" s="829"/>
      <c r="D180" s="828"/>
      <c r="E180" s="828"/>
      <c r="F180" s="828"/>
      <c r="G180" s="2"/>
      <c r="H180" s="2"/>
      <c r="I180" s="2"/>
      <c r="J180" s="2"/>
      <c r="K180" s="2"/>
      <c r="L180" s="2"/>
      <c r="M180" s="2"/>
      <c r="N180" s="2"/>
      <c r="O180" s="2"/>
      <c r="P180" s="2"/>
      <c r="Q180" s="2"/>
      <c r="R180" s="2"/>
      <c r="S180" s="2"/>
      <c r="T180" s="2"/>
      <c r="U180" s="2"/>
      <c r="V180" s="2"/>
      <c r="W180" s="2"/>
      <c r="X180" s="2"/>
      <c r="Y180" s="2"/>
      <c r="Z180" s="2"/>
    </row>
    <row r="181" spans="1:26" ht="13.5" customHeight="1" x14ac:dyDescent="0.15">
      <c r="A181" s="828"/>
      <c r="B181" s="828"/>
      <c r="C181" s="829"/>
      <c r="D181" s="828"/>
      <c r="E181" s="828"/>
      <c r="F181" s="828"/>
      <c r="G181" s="2"/>
      <c r="H181" s="2"/>
      <c r="I181" s="2"/>
      <c r="J181" s="2"/>
      <c r="K181" s="2"/>
      <c r="L181" s="2"/>
      <c r="M181" s="2"/>
      <c r="N181" s="2"/>
      <c r="O181" s="2"/>
      <c r="P181" s="2"/>
      <c r="Q181" s="2"/>
      <c r="R181" s="2"/>
      <c r="S181" s="2"/>
      <c r="T181" s="2"/>
      <c r="U181" s="2"/>
      <c r="V181" s="2"/>
      <c r="W181" s="2"/>
      <c r="X181" s="2"/>
      <c r="Y181" s="2"/>
      <c r="Z181" s="2"/>
    </row>
    <row r="182" spans="1:26" ht="13.5" customHeight="1" x14ac:dyDescent="0.15">
      <c r="A182" s="828"/>
      <c r="B182" s="828"/>
      <c r="C182" s="829"/>
      <c r="D182" s="828"/>
      <c r="E182" s="828"/>
      <c r="F182" s="828"/>
      <c r="G182" s="2"/>
      <c r="H182" s="2"/>
      <c r="I182" s="2"/>
      <c r="J182" s="2"/>
      <c r="K182" s="2"/>
      <c r="L182" s="2"/>
      <c r="M182" s="2"/>
      <c r="N182" s="2"/>
      <c r="O182" s="2"/>
      <c r="P182" s="2"/>
      <c r="Q182" s="2"/>
      <c r="R182" s="2"/>
      <c r="S182" s="2"/>
      <c r="T182" s="2"/>
      <c r="U182" s="2"/>
      <c r="V182" s="2"/>
      <c r="W182" s="2"/>
      <c r="X182" s="2"/>
      <c r="Y182" s="2"/>
      <c r="Z182" s="2"/>
    </row>
    <row r="183" spans="1:26" ht="13.5" customHeight="1" x14ac:dyDescent="0.15">
      <c r="A183" s="828"/>
      <c r="B183" s="828"/>
      <c r="C183" s="829"/>
      <c r="D183" s="828"/>
      <c r="E183" s="828"/>
      <c r="F183" s="828"/>
      <c r="G183" s="2"/>
      <c r="H183" s="2"/>
      <c r="I183" s="2"/>
      <c r="J183" s="2"/>
      <c r="K183" s="2"/>
      <c r="L183" s="2"/>
      <c r="M183" s="2"/>
      <c r="N183" s="2"/>
      <c r="O183" s="2"/>
      <c r="P183" s="2"/>
      <c r="Q183" s="2"/>
      <c r="R183" s="2"/>
      <c r="S183" s="2"/>
      <c r="T183" s="2"/>
      <c r="U183" s="2"/>
      <c r="V183" s="2"/>
      <c r="W183" s="2"/>
      <c r="X183" s="2"/>
      <c r="Y183" s="2"/>
      <c r="Z183" s="2"/>
    </row>
    <row r="184" spans="1:26" ht="13.5" customHeight="1" x14ac:dyDescent="0.15">
      <c r="A184" s="828"/>
      <c r="B184" s="828"/>
      <c r="C184" s="829"/>
      <c r="D184" s="828"/>
      <c r="E184" s="828"/>
      <c r="F184" s="828"/>
      <c r="G184" s="2"/>
      <c r="H184" s="2"/>
      <c r="I184" s="2"/>
      <c r="J184" s="2"/>
      <c r="K184" s="2"/>
      <c r="L184" s="2"/>
      <c r="M184" s="2"/>
      <c r="N184" s="2"/>
      <c r="O184" s="2"/>
      <c r="P184" s="2"/>
      <c r="Q184" s="2"/>
      <c r="R184" s="2"/>
      <c r="S184" s="2"/>
      <c r="T184" s="2"/>
      <c r="U184" s="2"/>
      <c r="V184" s="2"/>
      <c r="W184" s="2"/>
      <c r="X184" s="2"/>
      <c r="Y184" s="2"/>
      <c r="Z184" s="2"/>
    </row>
    <row r="185" spans="1:26" ht="13.5" customHeight="1" x14ac:dyDescent="0.15">
      <c r="A185" s="828"/>
      <c r="B185" s="828"/>
      <c r="C185" s="829"/>
      <c r="D185" s="828"/>
      <c r="E185" s="828"/>
      <c r="F185" s="828"/>
      <c r="G185" s="2"/>
      <c r="H185" s="2"/>
      <c r="I185" s="2"/>
      <c r="J185" s="2"/>
      <c r="K185" s="2"/>
      <c r="L185" s="2"/>
      <c r="M185" s="2"/>
      <c r="N185" s="2"/>
      <c r="O185" s="2"/>
      <c r="P185" s="2"/>
      <c r="Q185" s="2"/>
      <c r="R185" s="2"/>
      <c r="S185" s="2"/>
      <c r="T185" s="2"/>
      <c r="U185" s="2"/>
      <c r="V185" s="2"/>
      <c r="W185" s="2"/>
      <c r="X185" s="2"/>
      <c r="Y185" s="2"/>
      <c r="Z185" s="2"/>
    </row>
    <row r="186" spans="1:26" ht="13.5" customHeight="1" x14ac:dyDescent="0.15">
      <c r="A186" s="828"/>
      <c r="B186" s="828"/>
      <c r="C186" s="829"/>
      <c r="D186" s="828"/>
      <c r="E186" s="828"/>
      <c r="F186" s="828"/>
      <c r="G186" s="2"/>
      <c r="H186" s="2"/>
      <c r="I186" s="2"/>
      <c r="J186" s="2"/>
      <c r="K186" s="2"/>
      <c r="L186" s="2"/>
      <c r="M186" s="2"/>
      <c r="N186" s="2"/>
      <c r="O186" s="2"/>
      <c r="P186" s="2"/>
      <c r="Q186" s="2"/>
      <c r="R186" s="2"/>
      <c r="S186" s="2"/>
      <c r="T186" s="2"/>
      <c r="U186" s="2"/>
      <c r="V186" s="2"/>
      <c r="W186" s="2"/>
      <c r="X186" s="2"/>
      <c r="Y186" s="2"/>
      <c r="Z186" s="2"/>
    </row>
    <row r="187" spans="1:26" ht="13.5" customHeight="1" x14ac:dyDescent="0.15">
      <c r="A187" s="828"/>
      <c r="B187" s="828"/>
      <c r="C187" s="829"/>
      <c r="D187" s="828"/>
      <c r="E187" s="828"/>
      <c r="F187" s="828"/>
      <c r="G187" s="2"/>
      <c r="H187" s="2"/>
      <c r="I187" s="2"/>
      <c r="J187" s="2"/>
      <c r="K187" s="2"/>
      <c r="L187" s="2"/>
      <c r="M187" s="2"/>
      <c r="N187" s="2"/>
      <c r="O187" s="2"/>
      <c r="P187" s="2"/>
      <c r="Q187" s="2"/>
      <c r="R187" s="2"/>
      <c r="S187" s="2"/>
      <c r="T187" s="2"/>
      <c r="U187" s="2"/>
      <c r="V187" s="2"/>
      <c r="W187" s="2"/>
      <c r="X187" s="2"/>
      <c r="Y187" s="2"/>
      <c r="Z187" s="2"/>
    </row>
    <row r="188" spans="1:26" ht="13.5" customHeight="1" x14ac:dyDescent="0.15">
      <c r="A188" s="828"/>
      <c r="B188" s="828"/>
      <c r="C188" s="829"/>
      <c r="D188" s="828"/>
      <c r="E188" s="828"/>
      <c r="F188" s="828"/>
      <c r="G188" s="2"/>
      <c r="H188" s="2"/>
      <c r="I188" s="2"/>
      <c r="J188" s="2"/>
      <c r="K188" s="2"/>
      <c r="L188" s="2"/>
      <c r="M188" s="2"/>
      <c r="N188" s="2"/>
      <c r="O188" s="2"/>
      <c r="P188" s="2"/>
      <c r="Q188" s="2"/>
      <c r="R188" s="2"/>
      <c r="S188" s="2"/>
      <c r="T188" s="2"/>
      <c r="U188" s="2"/>
      <c r="V188" s="2"/>
      <c r="W188" s="2"/>
      <c r="X188" s="2"/>
      <c r="Y188" s="2"/>
      <c r="Z188" s="2"/>
    </row>
    <row r="189" spans="1:26" ht="13.5" customHeight="1" x14ac:dyDescent="0.15">
      <c r="A189" s="828"/>
      <c r="B189" s="828"/>
      <c r="C189" s="829"/>
      <c r="D189" s="828"/>
      <c r="E189" s="828"/>
      <c r="F189" s="828"/>
      <c r="G189" s="2"/>
      <c r="H189" s="2"/>
      <c r="I189" s="2"/>
      <c r="J189" s="2"/>
      <c r="K189" s="2"/>
      <c r="L189" s="2"/>
      <c r="M189" s="2"/>
      <c r="N189" s="2"/>
      <c r="O189" s="2"/>
      <c r="P189" s="2"/>
      <c r="Q189" s="2"/>
      <c r="R189" s="2"/>
      <c r="S189" s="2"/>
      <c r="T189" s="2"/>
      <c r="U189" s="2"/>
      <c r="V189" s="2"/>
      <c r="W189" s="2"/>
      <c r="X189" s="2"/>
      <c r="Y189" s="2"/>
      <c r="Z189" s="2"/>
    </row>
    <row r="190" spans="1:26" ht="13.5" customHeight="1" x14ac:dyDescent="0.15">
      <c r="A190" s="828"/>
      <c r="B190" s="828"/>
      <c r="C190" s="829"/>
      <c r="D190" s="828"/>
      <c r="E190" s="828"/>
      <c r="F190" s="828"/>
      <c r="G190" s="2"/>
      <c r="H190" s="2"/>
      <c r="I190" s="2"/>
      <c r="J190" s="2"/>
      <c r="K190" s="2"/>
      <c r="L190" s="2"/>
      <c r="M190" s="2"/>
      <c r="N190" s="2"/>
      <c r="O190" s="2"/>
      <c r="P190" s="2"/>
      <c r="Q190" s="2"/>
      <c r="R190" s="2"/>
      <c r="S190" s="2"/>
      <c r="T190" s="2"/>
      <c r="U190" s="2"/>
      <c r="V190" s="2"/>
      <c r="W190" s="2"/>
      <c r="X190" s="2"/>
      <c r="Y190" s="2"/>
      <c r="Z190" s="2"/>
    </row>
    <row r="191" spans="1:26" ht="13.5" customHeight="1" x14ac:dyDescent="0.15">
      <c r="A191" s="828"/>
      <c r="B191" s="828"/>
      <c r="C191" s="829"/>
      <c r="D191" s="828"/>
      <c r="E191" s="828"/>
      <c r="F191" s="828"/>
      <c r="G191" s="2"/>
      <c r="H191" s="2"/>
      <c r="I191" s="2"/>
      <c r="J191" s="2"/>
      <c r="K191" s="2"/>
      <c r="L191" s="2"/>
      <c r="M191" s="2"/>
      <c r="N191" s="2"/>
      <c r="O191" s="2"/>
      <c r="P191" s="2"/>
      <c r="Q191" s="2"/>
      <c r="R191" s="2"/>
      <c r="S191" s="2"/>
      <c r="T191" s="2"/>
      <c r="U191" s="2"/>
      <c r="V191" s="2"/>
      <c r="W191" s="2"/>
      <c r="X191" s="2"/>
      <c r="Y191" s="2"/>
      <c r="Z191" s="2"/>
    </row>
    <row r="192" spans="1:26" ht="13.5" customHeight="1" x14ac:dyDescent="0.15">
      <c r="A192" s="828"/>
      <c r="B192" s="828"/>
      <c r="C192" s="829"/>
      <c r="D192" s="828"/>
      <c r="E192" s="828"/>
      <c r="F192" s="828"/>
      <c r="G192" s="2"/>
      <c r="H192" s="2"/>
      <c r="I192" s="2"/>
      <c r="J192" s="2"/>
      <c r="K192" s="2"/>
      <c r="L192" s="2"/>
      <c r="M192" s="2"/>
      <c r="N192" s="2"/>
      <c r="O192" s="2"/>
      <c r="P192" s="2"/>
      <c r="Q192" s="2"/>
      <c r="R192" s="2"/>
      <c r="S192" s="2"/>
      <c r="T192" s="2"/>
      <c r="U192" s="2"/>
      <c r="V192" s="2"/>
      <c r="W192" s="2"/>
      <c r="X192" s="2"/>
      <c r="Y192" s="2"/>
      <c r="Z192" s="2"/>
    </row>
    <row r="193" spans="1:26" ht="13.5" customHeight="1" x14ac:dyDescent="0.15">
      <c r="A193" s="828"/>
      <c r="B193" s="828"/>
      <c r="C193" s="829"/>
      <c r="D193" s="828"/>
      <c r="E193" s="828"/>
      <c r="F193" s="828"/>
      <c r="G193" s="2"/>
      <c r="H193" s="2"/>
      <c r="I193" s="2"/>
      <c r="J193" s="2"/>
      <c r="K193" s="2"/>
      <c r="L193" s="2"/>
      <c r="M193" s="2"/>
      <c r="N193" s="2"/>
      <c r="O193" s="2"/>
      <c r="P193" s="2"/>
      <c r="Q193" s="2"/>
      <c r="R193" s="2"/>
      <c r="S193" s="2"/>
      <c r="T193" s="2"/>
      <c r="U193" s="2"/>
      <c r="V193" s="2"/>
      <c r="W193" s="2"/>
      <c r="X193" s="2"/>
      <c r="Y193" s="2"/>
      <c r="Z193" s="2"/>
    </row>
    <row r="194" spans="1:26" ht="13.5" customHeight="1" x14ac:dyDescent="0.15">
      <c r="A194" s="828"/>
      <c r="B194" s="828"/>
      <c r="C194" s="829"/>
      <c r="D194" s="828"/>
      <c r="E194" s="828"/>
      <c r="F194" s="828"/>
      <c r="G194" s="2"/>
      <c r="H194" s="2"/>
      <c r="I194" s="2"/>
      <c r="J194" s="2"/>
      <c r="K194" s="2"/>
      <c r="L194" s="2"/>
      <c r="M194" s="2"/>
      <c r="N194" s="2"/>
      <c r="O194" s="2"/>
      <c r="P194" s="2"/>
      <c r="Q194" s="2"/>
      <c r="R194" s="2"/>
      <c r="S194" s="2"/>
      <c r="T194" s="2"/>
      <c r="U194" s="2"/>
      <c r="V194" s="2"/>
      <c r="W194" s="2"/>
      <c r="X194" s="2"/>
      <c r="Y194" s="2"/>
      <c r="Z194" s="2"/>
    </row>
    <row r="195" spans="1:26" ht="13.5" customHeight="1" x14ac:dyDescent="0.15">
      <c r="A195" s="828"/>
      <c r="B195" s="828"/>
      <c r="C195" s="829"/>
      <c r="D195" s="828"/>
      <c r="E195" s="828"/>
      <c r="F195" s="828"/>
      <c r="G195" s="2"/>
      <c r="H195" s="2"/>
      <c r="I195" s="2"/>
      <c r="J195" s="2"/>
      <c r="K195" s="2"/>
      <c r="L195" s="2"/>
      <c r="M195" s="2"/>
      <c r="N195" s="2"/>
      <c r="O195" s="2"/>
      <c r="P195" s="2"/>
      <c r="Q195" s="2"/>
      <c r="R195" s="2"/>
      <c r="S195" s="2"/>
      <c r="T195" s="2"/>
      <c r="U195" s="2"/>
      <c r="V195" s="2"/>
      <c r="W195" s="2"/>
      <c r="X195" s="2"/>
      <c r="Y195" s="2"/>
      <c r="Z195" s="2"/>
    </row>
    <row r="196" spans="1:26" ht="13.5" customHeight="1" x14ac:dyDescent="0.15">
      <c r="A196" s="828"/>
      <c r="B196" s="828"/>
      <c r="C196" s="829"/>
      <c r="D196" s="828"/>
      <c r="E196" s="828"/>
      <c r="F196" s="828"/>
      <c r="G196" s="2"/>
      <c r="H196" s="2"/>
      <c r="I196" s="2"/>
      <c r="J196" s="2"/>
      <c r="K196" s="2"/>
      <c r="L196" s="2"/>
      <c r="M196" s="2"/>
      <c r="N196" s="2"/>
      <c r="O196" s="2"/>
      <c r="P196" s="2"/>
      <c r="Q196" s="2"/>
      <c r="R196" s="2"/>
      <c r="S196" s="2"/>
      <c r="T196" s="2"/>
      <c r="U196" s="2"/>
      <c r="V196" s="2"/>
      <c r="W196" s="2"/>
      <c r="X196" s="2"/>
      <c r="Y196" s="2"/>
      <c r="Z196" s="2"/>
    </row>
    <row r="197" spans="1:26" ht="13.5" customHeight="1" x14ac:dyDescent="0.15">
      <c r="A197" s="828"/>
      <c r="B197" s="828"/>
      <c r="C197" s="829"/>
      <c r="D197" s="828"/>
      <c r="E197" s="828"/>
      <c r="F197" s="828"/>
      <c r="G197" s="2"/>
      <c r="H197" s="2"/>
      <c r="I197" s="2"/>
      <c r="J197" s="2"/>
      <c r="K197" s="2"/>
      <c r="L197" s="2"/>
      <c r="M197" s="2"/>
      <c r="N197" s="2"/>
      <c r="O197" s="2"/>
      <c r="P197" s="2"/>
      <c r="Q197" s="2"/>
      <c r="R197" s="2"/>
      <c r="S197" s="2"/>
      <c r="T197" s="2"/>
      <c r="U197" s="2"/>
      <c r="V197" s="2"/>
      <c r="W197" s="2"/>
      <c r="X197" s="2"/>
      <c r="Y197" s="2"/>
      <c r="Z197" s="2"/>
    </row>
    <row r="198" spans="1:26" ht="13.5" customHeight="1" x14ac:dyDescent="0.15">
      <c r="A198" s="828"/>
      <c r="B198" s="828"/>
      <c r="C198" s="829"/>
      <c r="D198" s="828"/>
      <c r="E198" s="828"/>
      <c r="F198" s="828"/>
      <c r="G198" s="2"/>
      <c r="H198" s="2"/>
      <c r="I198" s="2"/>
      <c r="J198" s="2"/>
      <c r="K198" s="2"/>
      <c r="L198" s="2"/>
      <c r="M198" s="2"/>
      <c r="N198" s="2"/>
      <c r="O198" s="2"/>
      <c r="P198" s="2"/>
      <c r="Q198" s="2"/>
      <c r="R198" s="2"/>
      <c r="S198" s="2"/>
      <c r="T198" s="2"/>
      <c r="U198" s="2"/>
      <c r="V198" s="2"/>
      <c r="W198" s="2"/>
      <c r="X198" s="2"/>
      <c r="Y198" s="2"/>
      <c r="Z198" s="2"/>
    </row>
    <row r="199" spans="1:26" ht="13.5" customHeight="1" x14ac:dyDescent="0.15">
      <c r="A199" s="828"/>
      <c r="B199" s="828"/>
      <c r="C199" s="829"/>
      <c r="D199" s="828"/>
      <c r="E199" s="828"/>
      <c r="F199" s="828"/>
      <c r="G199" s="2"/>
      <c r="H199" s="2"/>
      <c r="I199" s="2"/>
      <c r="J199" s="2"/>
      <c r="K199" s="2"/>
      <c r="L199" s="2"/>
      <c r="M199" s="2"/>
      <c r="N199" s="2"/>
      <c r="O199" s="2"/>
      <c r="P199" s="2"/>
      <c r="Q199" s="2"/>
      <c r="R199" s="2"/>
      <c r="S199" s="2"/>
      <c r="T199" s="2"/>
      <c r="U199" s="2"/>
      <c r="V199" s="2"/>
      <c r="W199" s="2"/>
      <c r="X199" s="2"/>
      <c r="Y199" s="2"/>
      <c r="Z199" s="2"/>
    </row>
    <row r="200" spans="1:26" ht="13.5" customHeight="1" x14ac:dyDescent="0.15">
      <c r="A200" s="828"/>
      <c r="B200" s="828"/>
      <c r="C200" s="829"/>
      <c r="D200" s="828"/>
      <c r="E200" s="828"/>
      <c r="F200" s="828"/>
      <c r="G200" s="2"/>
      <c r="H200" s="2"/>
      <c r="I200" s="2"/>
      <c r="J200" s="2"/>
      <c r="K200" s="2"/>
      <c r="L200" s="2"/>
      <c r="M200" s="2"/>
      <c r="N200" s="2"/>
      <c r="O200" s="2"/>
      <c r="P200" s="2"/>
      <c r="Q200" s="2"/>
      <c r="R200" s="2"/>
      <c r="S200" s="2"/>
      <c r="T200" s="2"/>
      <c r="U200" s="2"/>
      <c r="V200" s="2"/>
      <c r="W200" s="2"/>
      <c r="X200" s="2"/>
      <c r="Y200" s="2"/>
      <c r="Z200" s="2"/>
    </row>
    <row r="201" spans="1:26" ht="13.5" customHeight="1" x14ac:dyDescent="0.15">
      <c r="A201" s="41"/>
      <c r="B201" s="41"/>
      <c r="C201" s="83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15">
      <c r="A202" s="41"/>
      <c r="B202" s="41"/>
      <c r="C202" s="83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15">
      <c r="A203" s="41"/>
      <c r="B203" s="41"/>
      <c r="C203" s="83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15">
      <c r="A204" s="41"/>
      <c r="B204" s="41"/>
      <c r="C204" s="83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15">
      <c r="A205" s="41"/>
      <c r="B205" s="41"/>
      <c r="C205" s="83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15">
      <c r="A206" s="41"/>
      <c r="B206" s="41"/>
      <c r="C206" s="83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15">
      <c r="A207" s="41"/>
      <c r="B207" s="41"/>
      <c r="C207" s="83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15">
      <c r="A208" s="41"/>
      <c r="B208" s="41"/>
      <c r="C208" s="83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15">
      <c r="A209" s="41"/>
      <c r="B209" s="41"/>
      <c r="C209" s="83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15">
      <c r="A210" s="41"/>
      <c r="B210" s="41"/>
      <c r="C210" s="83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15">
      <c r="A211" s="41"/>
      <c r="B211" s="41"/>
      <c r="C211" s="83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15">
      <c r="A212" s="41"/>
      <c r="B212" s="41"/>
      <c r="C212" s="83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15">
      <c r="A213" s="41"/>
      <c r="B213" s="41"/>
      <c r="C213" s="83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15">
      <c r="A214" s="41"/>
      <c r="B214" s="41"/>
      <c r="C214" s="83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15">
      <c r="A215" s="41"/>
      <c r="B215" s="41"/>
      <c r="C215" s="83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15">
      <c r="A216" s="41"/>
      <c r="B216" s="41"/>
      <c r="C216" s="83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15">
      <c r="A217" s="41"/>
      <c r="B217" s="41"/>
      <c r="C217" s="83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15">
      <c r="A218" s="41"/>
      <c r="B218" s="41"/>
      <c r="C218" s="83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15">
      <c r="A219" s="41"/>
      <c r="B219" s="41"/>
      <c r="C219" s="83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15">
      <c r="A220" s="41"/>
      <c r="B220" s="41"/>
      <c r="C220" s="83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F1"/>
    <mergeCell ref="A2:F2"/>
    <mergeCell ref="A4:E4"/>
  </mergeCells>
  <hyperlinks>
    <hyperlink ref="A3" r:id="rId1" xr:uid="{00000000-0004-0000-0B00-000000000000}"/>
  </hyperlinks>
  <pageMargins left="0.25" right="0.25" top="0.5" bottom="0.5" header="0" footer="0"/>
  <pageSetup orientation="landscape"/>
  <headerFooter>
    <oddHeader>&amp;RPage &amp;P</oddHeader>
    <oddFooter>&amp;L&amp;F&amp;R&amp;D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showGridLines="0" workbookViewId="0"/>
  </sheetViews>
  <sheetFormatPr baseColWidth="10" defaultColWidth="12.6640625" defaultRowHeight="15" customHeight="1" x14ac:dyDescent="0.15"/>
  <cols>
    <col min="1" max="1" width="3" customWidth="1"/>
    <col min="2" max="2" width="90.83203125" customWidth="1"/>
    <col min="3" max="3" width="11.5" customWidth="1"/>
    <col min="4" max="4" width="7.83203125" customWidth="1"/>
    <col min="5" max="26" width="9.1640625" customWidth="1"/>
  </cols>
  <sheetData>
    <row r="1" spans="1:26" ht="13.5" customHeight="1" x14ac:dyDescent="0.2">
      <c r="A1" s="18"/>
      <c r="B1" s="825" t="s">
        <v>1151</v>
      </c>
      <c r="C1" s="73"/>
      <c r="D1" s="73"/>
      <c r="E1" s="18"/>
      <c r="F1" s="18"/>
      <c r="G1" s="18"/>
      <c r="H1" s="18"/>
      <c r="I1" s="18"/>
      <c r="J1" s="18"/>
      <c r="K1" s="18"/>
      <c r="L1" s="18"/>
      <c r="M1" s="18"/>
      <c r="N1" s="18"/>
      <c r="O1" s="18"/>
      <c r="P1" s="18"/>
      <c r="Q1" s="18"/>
      <c r="R1" s="18"/>
      <c r="S1" s="18"/>
      <c r="T1" s="18"/>
      <c r="U1" s="18"/>
      <c r="V1" s="18"/>
      <c r="W1" s="18"/>
      <c r="X1" s="18"/>
      <c r="Y1" s="18"/>
      <c r="Z1" s="18"/>
    </row>
    <row r="2" spans="1:26" ht="5.25" customHeight="1" x14ac:dyDescent="0.2">
      <c r="A2" s="18"/>
      <c r="B2" s="73"/>
      <c r="C2" s="73"/>
      <c r="D2" s="73"/>
      <c r="E2" s="18"/>
      <c r="F2" s="18"/>
      <c r="G2" s="18"/>
      <c r="H2" s="18"/>
      <c r="I2" s="18"/>
      <c r="J2" s="18"/>
      <c r="K2" s="18"/>
      <c r="L2" s="18"/>
      <c r="M2" s="18"/>
      <c r="N2" s="18"/>
      <c r="O2" s="18"/>
      <c r="P2" s="18"/>
      <c r="Q2" s="18"/>
      <c r="R2" s="18"/>
      <c r="S2" s="18"/>
      <c r="T2" s="18"/>
      <c r="U2" s="18"/>
      <c r="V2" s="18"/>
      <c r="W2" s="18"/>
      <c r="X2" s="18"/>
      <c r="Y2" s="18"/>
      <c r="Z2" s="18"/>
    </row>
    <row r="3" spans="1:26" ht="13.5" customHeight="1" x14ac:dyDescent="0.2">
      <c r="A3" s="832">
        <v>1</v>
      </c>
      <c r="B3" s="833" t="s">
        <v>1152</v>
      </c>
      <c r="C3" s="73"/>
      <c r="D3" s="73"/>
      <c r="E3" s="18"/>
      <c r="F3" s="18"/>
      <c r="G3" s="18"/>
      <c r="H3" s="18"/>
      <c r="I3" s="18"/>
      <c r="J3" s="18"/>
      <c r="K3" s="18"/>
      <c r="L3" s="18"/>
      <c r="M3" s="18"/>
      <c r="N3" s="18"/>
      <c r="O3" s="18"/>
      <c r="P3" s="18"/>
      <c r="Q3" s="18"/>
      <c r="R3" s="18"/>
      <c r="S3" s="18"/>
      <c r="T3" s="18"/>
      <c r="U3" s="18"/>
      <c r="V3" s="18"/>
      <c r="W3" s="18"/>
      <c r="X3" s="18"/>
      <c r="Y3" s="18"/>
      <c r="Z3" s="18"/>
    </row>
    <row r="4" spans="1:26" ht="6" customHeight="1" x14ac:dyDescent="0.2">
      <c r="A4" s="832"/>
      <c r="B4" s="73"/>
      <c r="C4" s="73"/>
      <c r="D4" s="73"/>
      <c r="E4" s="18"/>
      <c r="F4" s="18"/>
      <c r="G4" s="18"/>
      <c r="H4" s="18"/>
      <c r="I4" s="18"/>
      <c r="J4" s="18"/>
      <c r="K4" s="18"/>
      <c r="L4" s="18"/>
      <c r="M4" s="18"/>
      <c r="N4" s="18"/>
      <c r="O4" s="18"/>
      <c r="P4" s="18"/>
      <c r="Q4" s="18"/>
      <c r="R4" s="18"/>
      <c r="S4" s="18"/>
      <c r="T4" s="18"/>
      <c r="U4" s="18"/>
      <c r="V4" s="18"/>
      <c r="W4" s="18"/>
      <c r="X4" s="18"/>
      <c r="Y4" s="18"/>
      <c r="Z4" s="18"/>
    </row>
    <row r="5" spans="1:26" ht="13.5" customHeight="1" x14ac:dyDescent="0.2">
      <c r="A5" s="832">
        <v>2</v>
      </c>
      <c r="B5" s="833" t="s">
        <v>1153</v>
      </c>
      <c r="C5" s="73"/>
      <c r="D5" s="73"/>
      <c r="E5" s="18"/>
      <c r="F5" s="18"/>
      <c r="G5" s="18"/>
      <c r="H5" s="18"/>
      <c r="I5" s="18"/>
      <c r="J5" s="18"/>
      <c r="K5" s="18"/>
      <c r="L5" s="18"/>
      <c r="M5" s="18"/>
      <c r="N5" s="18"/>
      <c r="O5" s="18"/>
      <c r="P5" s="18"/>
      <c r="Q5" s="18"/>
      <c r="R5" s="18"/>
      <c r="S5" s="18"/>
      <c r="T5" s="18"/>
      <c r="U5" s="18"/>
      <c r="V5" s="18"/>
      <c r="W5" s="18"/>
      <c r="X5" s="18"/>
      <c r="Y5" s="18"/>
      <c r="Z5" s="18"/>
    </row>
    <row r="6" spans="1:26" ht="6" customHeight="1" x14ac:dyDescent="0.2">
      <c r="A6" s="641"/>
      <c r="B6" s="73"/>
      <c r="C6" s="73"/>
      <c r="D6" s="73"/>
      <c r="E6" s="18"/>
      <c r="F6" s="18"/>
      <c r="G6" s="18"/>
      <c r="H6" s="18"/>
      <c r="I6" s="18"/>
      <c r="J6" s="18"/>
      <c r="K6" s="18"/>
      <c r="L6" s="18"/>
      <c r="M6" s="18"/>
      <c r="N6" s="18"/>
      <c r="O6" s="18"/>
      <c r="P6" s="18"/>
      <c r="Q6" s="18"/>
      <c r="R6" s="18"/>
      <c r="S6" s="18"/>
      <c r="T6" s="18"/>
      <c r="U6" s="18"/>
      <c r="V6" s="18"/>
      <c r="W6" s="18"/>
      <c r="X6" s="18"/>
      <c r="Y6" s="18"/>
      <c r="Z6" s="18"/>
    </row>
    <row r="7" spans="1:26" ht="13.5" customHeight="1" x14ac:dyDescent="0.2">
      <c r="A7" s="832">
        <v>3</v>
      </c>
      <c r="B7" s="834" t="s">
        <v>1154</v>
      </c>
      <c r="C7" s="73"/>
      <c r="D7" s="73"/>
      <c r="E7" s="18"/>
      <c r="F7" s="18"/>
      <c r="G7" s="18"/>
      <c r="H7" s="18"/>
      <c r="I7" s="18"/>
      <c r="J7" s="18"/>
      <c r="K7" s="18"/>
      <c r="L7" s="18"/>
      <c r="M7" s="18"/>
      <c r="N7" s="18"/>
      <c r="O7" s="18"/>
      <c r="P7" s="18"/>
      <c r="Q7" s="18"/>
      <c r="R7" s="18"/>
      <c r="S7" s="18"/>
      <c r="T7" s="18"/>
      <c r="U7" s="18"/>
      <c r="V7" s="18"/>
      <c r="W7" s="18"/>
      <c r="X7" s="18"/>
      <c r="Y7" s="18"/>
      <c r="Z7" s="18"/>
    </row>
    <row r="8" spans="1:26" ht="12" customHeight="1" x14ac:dyDescent="0.2">
      <c r="A8" s="832" t="s">
        <v>1155</v>
      </c>
      <c r="B8" s="73" t="s">
        <v>1156</v>
      </c>
      <c r="C8" s="73"/>
      <c r="D8" s="73"/>
      <c r="E8" s="18"/>
      <c r="F8" s="18"/>
      <c r="G8" s="18"/>
      <c r="H8" s="18"/>
      <c r="I8" s="18"/>
      <c r="J8" s="18"/>
      <c r="K8" s="18"/>
      <c r="L8" s="18"/>
      <c r="M8" s="18"/>
      <c r="N8" s="18"/>
      <c r="O8" s="18"/>
      <c r="P8" s="18"/>
      <c r="Q8" s="18"/>
      <c r="R8" s="18"/>
      <c r="S8" s="18"/>
      <c r="T8" s="18"/>
      <c r="U8" s="18"/>
      <c r="V8" s="18"/>
      <c r="W8" s="18"/>
      <c r="X8" s="18"/>
      <c r="Y8" s="18"/>
      <c r="Z8" s="18"/>
    </row>
    <row r="9" spans="1:26" ht="12.75" customHeight="1" x14ac:dyDescent="0.2">
      <c r="A9" s="832">
        <v>4</v>
      </c>
      <c r="B9" s="73" t="s">
        <v>1157</v>
      </c>
      <c r="C9" s="73"/>
      <c r="D9" s="73"/>
      <c r="E9" s="18"/>
      <c r="F9" s="18"/>
      <c r="G9" s="18"/>
      <c r="H9" s="18"/>
      <c r="I9" s="18"/>
      <c r="J9" s="18"/>
      <c r="K9" s="18"/>
      <c r="L9" s="18"/>
      <c r="M9" s="18"/>
      <c r="N9" s="18"/>
      <c r="O9" s="18"/>
      <c r="P9" s="18"/>
      <c r="Q9" s="18"/>
      <c r="R9" s="18"/>
      <c r="S9" s="18"/>
      <c r="T9" s="18"/>
      <c r="U9" s="18"/>
      <c r="V9" s="18"/>
      <c r="W9" s="18"/>
      <c r="X9" s="18"/>
      <c r="Y9" s="18"/>
      <c r="Z9" s="18"/>
    </row>
    <row r="10" spans="1:26" ht="12.75" customHeight="1" x14ac:dyDescent="0.2">
      <c r="A10" s="641"/>
      <c r="B10" s="73" t="s">
        <v>1158</v>
      </c>
      <c r="C10" s="73"/>
      <c r="D10" s="73"/>
      <c r="E10" s="18"/>
      <c r="F10" s="18"/>
      <c r="G10" s="18"/>
      <c r="H10" s="18"/>
      <c r="I10" s="18"/>
      <c r="J10" s="18"/>
      <c r="K10" s="18"/>
      <c r="L10" s="18"/>
      <c r="M10" s="18"/>
      <c r="N10" s="18"/>
      <c r="O10" s="18"/>
      <c r="P10" s="18"/>
      <c r="Q10" s="18"/>
      <c r="R10" s="18"/>
      <c r="S10" s="18"/>
      <c r="T10" s="18"/>
      <c r="U10" s="18"/>
      <c r="V10" s="18"/>
      <c r="W10" s="18"/>
      <c r="X10" s="18"/>
      <c r="Y10" s="18"/>
      <c r="Z10" s="18"/>
    </row>
    <row r="11" spans="1:26" ht="12.75" customHeight="1" x14ac:dyDescent="0.2">
      <c r="A11" s="641"/>
      <c r="B11" s="73" t="s">
        <v>1159</v>
      </c>
      <c r="C11" s="73"/>
      <c r="D11" s="73"/>
      <c r="E11" s="18"/>
      <c r="F11" s="18"/>
      <c r="G11" s="18"/>
      <c r="H11" s="18"/>
      <c r="I11" s="18"/>
      <c r="J11" s="18"/>
      <c r="K11" s="18"/>
      <c r="L11" s="18"/>
      <c r="M11" s="18"/>
      <c r="N11" s="18"/>
      <c r="O11" s="18"/>
      <c r="P11" s="18"/>
      <c r="Q11" s="18"/>
      <c r="R11" s="18"/>
      <c r="S11" s="18"/>
      <c r="T11" s="18"/>
      <c r="U11" s="18"/>
      <c r="V11" s="18"/>
      <c r="W11" s="18"/>
      <c r="X11" s="18"/>
      <c r="Y11" s="18"/>
      <c r="Z11" s="18"/>
    </row>
    <row r="12" spans="1:26" ht="12.75" customHeight="1" x14ac:dyDescent="0.2">
      <c r="A12" s="641"/>
      <c r="B12" s="73" t="s">
        <v>1160</v>
      </c>
      <c r="C12" s="73"/>
      <c r="D12" s="73"/>
      <c r="E12" s="18"/>
      <c r="F12" s="18"/>
      <c r="G12" s="18"/>
      <c r="H12" s="18"/>
      <c r="I12" s="18"/>
      <c r="J12" s="18"/>
      <c r="K12" s="18"/>
      <c r="L12" s="18"/>
      <c r="M12" s="18"/>
      <c r="N12" s="18"/>
      <c r="O12" s="18"/>
      <c r="P12" s="18"/>
      <c r="Q12" s="18"/>
      <c r="R12" s="18"/>
      <c r="S12" s="18"/>
      <c r="T12" s="18"/>
      <c r="U12" s="18"/>
      <c r="V12" s="18"/>
      <c r="W12" s="18"/>
      <c r="X12" s="18"/>
      <c r="Y12" s="18"/>
      <c r="Z12" s="18"/>
    </row>
    <row r="13" spans="1:26" ht="12.75" customHeight="1" x14ac:dyDescent="0.2">
      <c r="A13" s="641"/>
      <c r="B13" s="73" t="s">
        <v>1161</v>
      </c>
      <c r="C13" s="73"/>
      <c r="D13" s="73"/>
      <c r="E13" s="18"/>
      <c r="F13" s="18"/>
      <c r="G13" s="18"/>
      <c r="H13" s="18"/>
      <c r="I13" s="18"/>
      <c r="J13" s="18"/>
      <c r="K13" s="18"/>
      <c r="L13" s="18"/>
      <c r="M13" s="18"/>
      <c r="N13" s="18"/>
      <c r="O13" s="18"/>
      <c r="P13" s="18"/>
      <c r="Q13" s="18"/>
      <c r="R13" s="18"/>
      <c r="S13" s="18"/>
      <c r="T13" s="18"/>
      <c r="U13" s="18"/>
      <c r="V13" s="18"/>
      <c r="W13" s="18"/>
      <c r="X13" s="18"/>
      <c r="Y13" s="18"/>
      <c r="Z13" s="18"/>
    </row>
    <row r="14" spans="1:26" ht="6" customHeight="1" x14ac:dyDescent="0.2">
      <c r="A14" s="835"/>
      <c r="B14" s="73"/>
      <c r="C14" s="73"/>
      <c r="D14" s="73"/>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2">
      <c r="A15" s="832">
        <v>5</v>
      </c>
      <c r="B15" s="834" t="s">
        <v>1162</v>
      </c>
      <c r="C15" s="73"/>
      <c r="D15" s="73"/>
      <c r="E15" s="18"/>
      <c r="F15" s="18"/>
      <c r="G15" s="18"/>
      <c r="H15" s="18"/>
      <c r="I15" s="18"/>
      <c r="J15" s="18"/>
      <c r="K15" s="18"/>
      <c r="L15" s="18"/>
      <c r="M15" s="18"/>
      <c r="N15" s="18"/>
      <c r="O15" s="18"/>
      <c r="P15" s="18"/>
      <c r="Q15" s="18"/>
      <c r="R15" s="18"/>
      <c r="S15" s="18"/>
      <c r="T15" s="18"/>
      <c r="U15" s="18"/>
      <c r="V15" s="18"/>
      <c r="W15" s="18"/>
      <c r="X15" s="18"/>
      <c r="Y15" s="18"/>
      <c r="Z15" s="18"/>
    </row>
    <row r="16" spans="1:26" ht="6" customHeight="1" x14ac:dyDescent="0.2">
      <c r="A16" s="63"/>
      <c r="B16" s="81"/>
      <c r="C16" s="73"/>
      <c r="D16" s="73"/>
      <c r="E16" s="18"/>
      <c r="F16" s="18"/>
      <c r="G16" s="18"/>
      <c r="H16" s="18"/>
      <c r="I16" s="18"/>
      <c r="J16" s="18"/>
      <c r="K16" s="18"/>
      <c r="L16" s="18"/>
      <c r="M16" s="18"/>
      <c r="N16" s="18"/>
      <c r="O16" s="18"/>
      <c r="P16" s="18"/>
      <c r="Q16" s="18"/>
      <c r="R16" s="18"/>
      <c r="S16" s="18"/>
      <c r="T16" s="18"/>
      <c r="U16" s="18"/>
      <c r="V16" s="18"/>
      <c r="W16" s="18"/>
      <c r="X16" s="18"/>
      <c r="Y16" s="18"/>
      <c r="Z16" s="18"/>
    </row>
    <row r="17" spans="1:26" ht="33.75" customHeight="1" x14ac:dyDescent="0.2">
      <c r="A17" s="832">
        <v>6</v>
      </c>
      <c r="B17" s="69" t="s">
        <v>1163</v>
      </c>
      <c r="C17" s="73"/>
      <c r="D17" s="73"/>
      <c r="E17" s="18"/>
      <c r="F17" s="18"/>
      <c r="G17" s="18"/>
      <c r="H17" s="18"/>
      <c r="I17" s="18"/>
      <c r="J17" s="18"/>
      <c r="K17" s="18"/>
      <c r="L17" s="18"/>
      <c r="M17" s="18"/>
      <c r="N17" s="18"/>
      <c r="O17" s="18"/>
      <c r="P17" s="18"/>
      <c r="Q17" s="18"/>
      <c r="R17" s="18"/>
      <c r="S17" s="18"/>
      <c r="T17" s="18"/>
      <c r="U17" s="18"/>
      <c r="V17" s="18"/>
      <c r="W17" s="18"/>
      <c r="X17" s="18"/>
      <c r="Y17" s="18"/>
      <c r="Z17" s="18"/>
    </row>
    <row r="18" spans="1:26" ht="6" customHeight="1" x14ac:dyDescent="0.2">
      <c r="A18" s="836"/>
      <c r="B18" s="73"/>
      <c r="C18" s="73"/>
      <c r="D18" s="73"/>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x14ac:dyDescent="0.2">
      <c r="A19" s="837">
        <v>7</v>
      </c>
      <c r="B19" s="73" t="s">
        <v>1164</v>
      </c>
      <c r="C19" s="73"/>
      <c r="D19" s="838"/>
      <c r="E19" s="18"/>
      <c r="F19" s="18"/>
      <c r="G19" s="18"/>
      <c r="H19" s="18"/>
      <c r="I19" s="18"/>
      <c r="J19" s="18"/>
      <c r="K19" s="18"/>
      <c r="L19" s="18"/>
      <c r="M19" s="18"/>
      <c r="N19" s="18"/>
      <c r="O19" s="18"/>
      <c r="P19" s="18"/>
      <c r="Q19" s="18"/>
      <c r="R19" s="18"/>
      <c r="S19" s="18"/>
      <c r="T19" s="18"/>
      <c r="U19" s="18"/>
      <c r="V19" s="18"/>
      <c r="W19" s="18"/>
      <c r="X19" s="18"/>
      <c r="Y19" s="18"/>
      <c r="Z19" s="18"/>
    </row>
    <row r="20" spans="1:26" ht="6" customHeight="1" x14ac:dyDescent="0.2">
      <c r="A20" s="839"/>
      <c r="B20" s="73"/>
      <c r="C20" s="73"/>
      <c r="D20" s="73"/>
      <c r="E20" s="18"/>
      <c r="F20" s="18"/>
      <c r="G20" s="18"/>
      <c r="H20" s="18"/>
      <c r="I20" s="18"/>
      <c r="J20" s="18"/>
      <c r="K20" s="18"/>
      <c r="L20" s="18"/>
      <c r="M20" s="18"/>
      <c r="N20" s="18"/>
      <c r="O20" s="18"/>
      <c r="P20" s="18"/>
      <c r="Q20" s="18"/>
      <c r="R20" s="18"/>
      <c r="S20" s="18"/>
      <c r="T20" s="18"/>
      <c r="U20" s="18"/>
      <c r="V20" s="18"/>
      <c r="W20" s="18"/>
      <c r="X20" s="18"/>
      <c r="Y20" s="18"/>
      <c r="Z20" s="18"/>
    </row>
    <row r="21" spans="1:26" ht="20.25" customHeight="1" x14ac:dyDescent="0.2">
      <c r="A21" s="837">
        <v>8</v>
      </c>
      <c r="B21" s="69" t="s">
        <v>1165</v>
      </c>
      <c r="C21" s="73"/>
      <c r="D21" s="73"/>
      <c r="E21" s="18"/>
      <c r="F21" s="18"/>
      <c r="G21" s="18"/>
      <c r="H21" s="18"/>
      <c r="I21" s="18"/>
      <c r="J21" s="18"/>
      <c r="K21" s="18"/>
      <c r="L21" s="18"/>
      <c r="M21" s="18"/>
      <c r="N21" s="18"/>
      <c r="O21" s="18"/>
      <c r="P21" s="18"/>
      <c r="Q21" s="18"/>
      <c r="R21" s="18"/>
      <c r="S21" s="18"/>
      <c r="T21" s="18"/>
      <c r="U21" s="18"/>
      <c r="V21" s="18"/>
      <c r="W21" s="18"/>
      <c r="X21" s="18"/>
      <c r="Y21" s="18"/>
      <c r="Z21" s="18"/>
    </row>
    <row r="22" spans="1:26" ht="6" customHeight="1" x14ac:dyDescent="0.2">
      <c r="A22" s="837"/>
      <c r="B22" s="69"/>
      <c r="C22" s="73"/>
      <c r="D22" s="73"/>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2">
      <c r="A23" s="840">
        <v>9</v>
      </c>
      <c r="B23" s="69" t="s">
        <v>1166</v>
      </c>
      <c r="C23" s="73"/>
      <c r="D23" s="73"/>
      <c r="E23" s="18"/>
      <c r="F23" s="18"/>
      <c r="G23" s="18"/>
      <c r="H23" s="18"/>
      <c r="I23" s="18"/>
      <c r="J23" s="18"/>
      <c r="K23" s="18"/>
      <c r="L23" s="18"/>
      <c r="M23" s="18"/>
      <c r="N23" s="18"/>
      <c r="O23" s="18"/>
      <c r="P23" s="18"/>
      <c r="Q23" s="18"/>
      <c r="R23" s="18"/>
      <c r="S23" s="18"/>
      <c r="T23" s="18"/>
      <c r="U23" s="18"/>
      <c r="V23" s="18"/>
      <c r="W23" s="18"/>
      <c r="X23" s="18"/>
      <c r="Y23" s="18"/>
      <c r="Z23" s="18"/>
    </row>
    <row r="24" spans="1:26" ht="6" customHeight="1" x14ac:dyDescent="0.2">
      <c r="A24" s="836"/>
      <c r="B24" s="73"/>
      <c r="C24" s="73"/>
      <c r="D24" s="73"/>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x14ac:dyDescent="0.2">
      <c r="A25" s="841">
        <v>10</v>
      </c>
      <c r="B25" s="73" t="s">
        <v>1167</v>
      </c>
      <c r="C25" s="73"/>
      <c r="D25" s="73"/>
      <c r="E25" s="18"/>
      <c r="F25" s="18"/>
      <c r="G25" s="18"/>
      <c r="H25" s="18"/>
      <c r="I25" s="18"/>
      <c r="J25" s="18"/>
      <c r="K25" s="18"/>
      <c r="L25" s="18"/>
      <c r="M25" s="18"/>
      <c r="N25" s="18"/>
      <c r="O25" s="18"/>
      <c r="P25" s="18"/>
      <c r="Q25" s="18"/>
      <c r="R25" s="18"/>
      <c r="S25" s="18"/>
      <c r="T25" s="18"/>
      <c r="U25" s="18"/>
      <c r="V25" s="18"/>
      <c r="W25" s="18"/>
      <c r="X25" s="18"/>
      <c r="Y25" s="18"/>
      <c r="Z25" s="18"/>
    </row>
    <row r="26" spans="1:26" ht="6" customHeight="1" x14ac:dyDescent="0.2">
      <c r="A26" s="18"/>
      <c r="B26" s="73"/>
      <c r="C26" s="73"/>
      <c r="D26" s="73"/>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x14ac:dyDescent="0.2">
      <c r="A27" s="842">
        <v>11</v>
      </c>
      <c r="B27" s="386" t="s">
        <v>1168</v>
      </c>
      <c r="C27" s="73"/>
      <c r="D27" s="73"/>
      <c r="E27" s="18"/>
      <c r="F27" s="18"/>
      <c r="G27" s="18"/>
      <c r="H27" s="18"/>
      <c r="I27" s="18"/>
      <c r="J27" s="18"/>
      <c r="K27" s="18"/>
      <c r="L27" s="18"/>
      <c r="M27" s="18"/>
      <c r="N27" s="18"/>
      <c r="O27" s="18"/>
      <c r="P27" s="18"/>
      <c r="Q27" s="18"/>
      <c r="R27" s="18"/>
      <c r="S27" s="18"/>
      <c r="T27" s="18"/>
      <c r="U27" s="18"/>
      <c r="V27" s="18"/>
      <c r="W27" s="18"/>
      <c r="X27" s="18"/>
      <c r="Y27" s="18"/>
      <c r="Z27" s="18"/>
    </row>
    <row r="28" spans="1:26" ht="6" customHeight="1" x14ac:dyDescent="0.2">
      <c r="A28" s="18"/>
      <c r="B28" s="73"/>
      <c r="C28" s="73"/>
      <c r="D28" s="73"/>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2">
      <c r="A29" s="843" t="s">
        <v>1169</v>
      </c>
      <c r="B29" s="844" t="s">
        <v>1170</v>
      </c>
      <c r="C29" s="73"/>
      <c r="D29" s="73"/>
      <c r="E29" s="18"/>
      <c r="F29" s="18"/>
      <c r="G29" s="18"/>
      <c r="H29" s="18"/>
      <c r="I29" s="18"/>
      <c r="J29" s="18"/>
      <c r="K29" s="18"/>
      <c r="L29" s="18"/>
      <c r="M29" s="18"/>
      <c r="N29" s="18"/>
      <c r="O29" s="18"/>
      <c r="P29" s="18"/>
      <c r="Q29" s="18"/>
      <c r="R29" s="18"/>
      <c r="S29" s="18"/>
      <c r="T29" s="18"/>
      <c r="U29" s="18"/>
      <c r="V29" s="18"/>
      <c r="W29" s="18"/>
      <c r="X29" s="18"/>
      <c r="Y29" s="18"/>
      <c r="Z29" s="18"/>
    </row>
    <row r="30" spans="1:26" ht="6" customHeight="1" x14ac:dyDescent="0.2">
      <c r="A30" s="18"/>
      <c r="B30" s="73"/>
      <c r="C30" s="73"/>
      <c r="D30" s="73"/>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2">
      <c r="A31" s="843" t="s">
        <v>1171</v>
      </c>
      <c r="B31" s="69" t="s">
        <v>1172</v>
      </c>
      <c r="C31" s="73"/>
      <c r="D31" s="73"/>
      <c r="E31" s="18"/>
      <c r="F31" s="18"/>
      <c r="G31" s="18"/>
      <c r="H31" s="18"/>
      <c r="I31" s="18"/>
      <c r="J31" s="18"/>
      <c r="K31" s="18"/>
      <c r="L31" s="18"/>
      <c r="M31" s="18"/>
      <c r="N31" s="18"/>
      <c r="O31" s="18"/>
      <c r="P31" s="18"/>
      <c r="Q31" s="18"/>
      <c r="R31" s="18"/>
      <c r="S31" s="18"/>
      <c r="T31" s="18"/>
      <c r="U31" s="18"/>
      <c r="V31" s="18"/>
      <c r="W31" s="18"/>
      <c r="X31" s="18"/>
      <c r="Y31" s="18"/>
      <c r="Z31" s="18"/>
    </row>
    <row r="32" spans="1:26" ht="6" customHeight="1" x14ac:dyDescent="0.2">
      <c r="A32" s="845"/>
      <c r="B32" s="70"/>
      <c r="C32" s="73"/>
      <c r="D32" s="73"/>
      <c r="E32" s="18"/>
      <c r="F32" s="18"/>
      <c r="G32" s="18"/>
      <c r="H32" s="18"/>
      <c r="I32" s="18"/>
      <c r="J32" s="18"/>
      <c r="K32" s="18"/>
      <c r="L32" s="18"/>
      <c r="M32" s="18"/>
      <c r="N32" s="18"/>
      <c r="O32" s="18"/>
      <c r="P32" s="18"/>
      <c r="Q32" s="18"/>
      <c r="R32" s="18"/>
      <c r="S32" s="18"/>
      <c r="T32" s="18"/>
      <c r="U32" s="18"/>
      <c r="V32" s="18"/>
      <c r="W32" s="18"/>
      <c r="X32" s="18"/>
      <c r="Y32" s="18"/>
      <c r="Z32" s="18"/>
    </row>
    <row r="33" spans="1:26" ht="20.25" customHeight="1" x14ac:dyDescent="0.2">
      <c r="A33" s="846">
        <v>14</v>
      </c>
      <c r="B33" s="833" t="s">
        <v>1173</v>
      </c>
      <c r="C33" s="73"/>
      <c r="D33" s="73"/>
      <c r="E33" s="18"/>
      <c r="F33" s="18"/>
      <c r="G33" s="18"/>
      <c r="H33" s="18"/>
      <c r="I33" s="18"/>
      <c r="J33" s="18"/>
      <c r="K33" s="18"/>
      <c r="L33" s="18"/>
      <c r="M33" s="18"/>
      <c r="N33" s="18"/>
      <c r="O33" s="18"/>
      <c r="P33" s="18"/>
      <c r="Q33" s="18"/>
      <c r="R33" s="18"/>
      <c r="S33" s="18"/>
      <c r="T33" s="18"/>
      <c r="U33" s="18"/>
      <c r="V33" s="18"/>
      <c r="W33" s="18"/>
      <c r="X33" s="18"/>
      <c r="Y33" s="18"/>
      <c r="Z33" s="18"/>
    </row>
    <row r="34" spans="1:26" ht="6" customHeight="1" x14ac:dyDescent="0.2">
      <c r="A34" s="18"/>
      <c r="B34" s="73"/>
      <c r="C34" s="73"/>
      <c r="D34" s="73"/>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2">
      <c r="A35" s="832">
        <v>15</v>
      </c>
      <c r="B35" s="844" t="s">
        <v>1174</v>
      </c>
      <c r="C35" s="73"/>
      <c r="D35" s="73"/>
      <c r="E35" s="18"/>
      <c r="F35" s="18"/>
      <c r="G35" s="18"/>
      <c r="H35" s="18"/>
      <c r="I35" s="18"/>
      <c r="J35" s="18"/>
      <c r="K35" s="18"/>
      <c r="L35" s="18"/>
      <c r="M35" s="18"/>
      <c r="N35" s="18"/>
      <c r="O35" s="18"/>
      <c r="P35" s="18"/>
      <c r="Q35" s="18"/>
      <c r="R35" s="18"/>
      <c r="S35" s="18"/>
      <c r="T35" s="18"/>
      <c r="U35" s="18"/>
      <c r="V35" s="18"/>
      <c r="W35" s="18"/>
      <c r="X35" s="18"/>
      <c r="Y35" s="18"/>
      <c r="Z35" s="18"/>
    </row>
    <row r="36" spans="1:26" ht="8.25" customHeight="1" x14ac:dyDescent="0.2">
      <c r="A36" s="847"/>
      <c r="B36" s="70"/>
      <c r="C36" s="73"/>
      <c r="D36" s="73"/>
      <c r="E36" s="18"/>
      <c r="F36" s="18"/>
      <c r="G36" s="18"/>
      <c r="H36" s="18"/>
      <c r="I36" s="18"/>
      <c r="J36" s="18"/>
      <c r="K36" s="18"/>
      <c r="L36" s="18"/>
      <c r="M36" s="18"/>
      <c r="N36" s="18"/>
      <c r="O36" s="18"/>
      <c r="P36" s="18"/>
      <c r="Q36" s="18"/>
      <c r="R36" s="18"/>
      <c r="S36" s="18"/>
      <c r="T36" s="18"/>
      <c r="U36" s="18"/>
      <c r="V36" s="18"/>
      <c r="W36" s="18"/>
      <c r="X36" s="18"/>
      <c r="Y36" s="18"/>
      <c r="Z36" s="18"/>
    </row>
    <row r="37" spans="1:26" ht="11.25" customHeight="1" x14ac:dyDescent="0.2">
      <c r="A37" s="832">
        <v>16</v>
      </c>
      <c r="B37" s="848" t="s">
        <v>1175</v>
      </c>
      <c r="C37" s="73"/>
      <c r="D37" s="73"/>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2">
      <c r="A38" s="18"/>
      <c r="B38" s="834" t="s">
        <v>1176</v>
      </c>
      <c r="C38" s="73"/>
      <c r="D38" s="73"/>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2">
      <c r="A39" s="18"/>
      <c r="B39" s="73" t="s">
        <v>1177</v>
      </c>
      <c r="C39" s="73"/>
      <c r="D39" s="73"/>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2">
      <c r="A40" s="18"/>
      <c r="B40" s="73" t="s">
        <v>1178</v>
      </c>
      <c r="C40" s="73"/>
      <c r="D40" s="73"/>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2">
      <c r="A41" s="18"/>
      <c r="B41" s="73"/>
      <c r="C41" s="73"/>
      <c r="D41" s="73"/>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2">
      <c r="A42" s="18"/>
      <c r="B42" s="73"/>
      <c r="C42" s="73"/>
      <c r="D42" s="73"/>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2">
      <c r="A43" s="18"/>
      <c r="B43" s="73"/>
      <c r="C43" s="73"/>
      <c r="D43" s="73"/>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2">
      <c r="A44" s="18"/>
      <c r="B44" s="73"/>
      <c r="C44" s="73"/>
      <c r="D44" s="73"/>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2">
      <c r="A45" s="18"/>
      <c r="B45" s="73"/>
      <c r="C45" s="73"/>
      <c r="D45" s="73"/>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2">
      <c r="A46" s="18"/>
      <c r="B46" s="73"/>
      <c r="C46" s="73"/>
      <c r="D46" s="73"/>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2">
      <c r="A47" s="18"/>
      <c r="B47" s="73"/>
      <c r="C47" s="73"/>
      <c r="D47" s="73"/>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2">
      <c r="A48" s="18"/>
      <c r="B48" s="73"/>
      <c r="C48" s="73"/>
      <c r="D48" s="73"/>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2">
      <c r="A49" s="18"/>
      <c r="B49" s="73"/>
      <c r="C49" s="73"/>
      <c r="D49" s="73"/>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2">
      <c r="A50" s="18"/>
      <c r="B50" s="73"/>
      <c r="C50" s="73"/>
      <c r="D50" s="73"/>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2">
      <c r="A51" s="18"/>
      <c r="B51" s="73"/>
      <c r="C51" s="73"/>
      <c r="D51" s="81"/>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2">
      <c r="A52" s="18"/>
      <c r="B52" s="73"/>
      <c r="C52" s="73"/>
      <c r="D52" s="73"/>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2">
      <c r="A53" s="18"/>
      <c r="B53" s="73"/>
      <c r="C53" s="73"/>
      <c r="D53" s="73"/>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2">
      <c r="A54" s="18"/>
      <c r="B54" s="73"/>
      <c r="C54" s="73"/>
      <c r="D54" s="73"/>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2">
      <c r="A55" s="18"/>
      <c r="B55" s="73"/>
      <c r="C55" s="73"/>
      <c r="D55" s="73"/>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2">
      <c r="A56" s="18"/>
      <c r="B56" s="73"/>
      <c r="C56" s="73"/>
      <c r="D56" s="73"/>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2">
      <c r="A57" s="18"/>
      <c r="B57" s="73"/>
      <c r="C57" s="73"/>
      <c r="D57" s="73"/>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2">
      <c r="A58" s="18"/>
      <c r="B58" s="73"/>
      <c r="C58" s="73"/>
      <c r="D58" s="73"/>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2">
      <c r="A59" s="18"/>
      <c r="B59" s="73"/>
      <c r="C59" s="73"/>
      <c r="D59" s="73"/>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2">
      <c r="A60" s="18"/>
      <c r="B60" s="73"/>
      <c r="C60" s="73"/>
      <c r="D60" s="73"/>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2">
      <c r="A61" s="18"/>
      <c r="B61" s="73"/>
      <c r="C61" s="73"/>
      <c r="D61" s="73"/>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2">
      <c r="A62" s="18"/>
      <c r="B62" s="73"/>
      <c r="C62" s="73"/>
      <c r="D62" s="73"/>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2">
      <c r="A63" s="18"/>
      <c r="B63" s="73"/>
      <c r="C63" s="73"/>
      <c r="D63" s="73"/>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2">
      <c r="A64" s="18"/>
      <c r="B64" s="73"/>
      <c r="C64" s="73"/>
      <c r="D64" s="73"/>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2">
      <c r="A65" s="18"/>
      <c r="B65" s="73"/>
      <c r="C65" s="73"/>
      <c r="D65" s="73"/>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2">
      <c r="A66" s="18"/>
      <c r="B66" s="73"/>
      <c r="C66" s="73"/>
      <c r="D66" s="73"/>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2">
      <c r="A67" s="18"/>
      <c r="B67" s="73"/>
      <c r="C67" s="73"/>
      <c r="D67" s="73"/>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2">
      <c r="A68" s="18"/>
      <c r="B68" s="73"/>
      <c r="C68" s="73"/>
      <c r="D68" s="73"/>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2">
      <c r="A69" s="18"/>
      <c r="B69" s="73"/>
      <c r="C69" s="73"/>
      <c r="D69" s="73"/>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2">
      <c r="A70" s="18"/>
      <c r="B70" s="73"/>
      <c r="C70" s="73"/>
      <c r="D70" s="73"/>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2">
      <c r="A71" s="18"/>
      <c r="B71" s="73"/>
      <c r="C71" s="73"/>
      <c r="D71" s="73"/>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2">
      <c r="A72" s="18"/>
      <c r="B72" s="73"/>
      <c r="C72" s="73"/>
      <c r="D72" s="73"/>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2">
      <c r="A73" s="18"/>
      <c r="B73" s="73"/>
      <c r="C73" s="73"/>
      <c r="D73" s="73"/>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2">
      <c r="A74" s="18"/>
      <c r="B74" s="73"/>
      <c r="C74" s="73"/>
      <c r="D74" s="73"/>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2">
      <c r="A75" s="18"/>
      <c r="B75" s="73"/>
      <c r="C75" s="73"/>
      <c r="D75" s="73"/>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2">
      <c r="A76" s="18"/>
      <c r="B76" s="73"/>
      <c r="C76" s="73"/>
      <c r="D76" s="73"/>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2">
      <c r="A77" s="18"/>
      <c r="B77" s="73"/>
      <c r="C77" s="73"/>
      <c r="D77" s="73"/>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2">
      <c r="A78" s="18"/>
      <c r="B78" s="73"/>
      <c r="C78" s="73"/>
      <c r="D78" s="73"/>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2">
      <c r="A79" s="18"/>
      <c r="B79" s="73"/>
      <c r="C79" s="73"/>
      <c r="D79" s="73"/>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2">
      <c r="A80" s="18"/>
      <c r="B80" s="73"/>
      <c r="C80" s="73"/>
      <c r="D80" s="73"/>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2">
      <c r="A81" s="18"/>
      <c r="B81" s="73"/>
      <c r="C81" s="73"/>
      <c r="D81" s="73"/>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2">
      <c r="A82" s="18"/>
      <c r="B82" s="73"/>
      <c r="C82" s="73"/>
      <c r="D82" s="73"/>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2">
      <c r="A83" s="18"/>
      <c r="B83" s="73"/>
      <c r="C83" s="73"/>
      <c r="D83" s="73"/>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2">
      <c r="A84" s="18"/>
      <c r="B84" s="73"/>
      <c r="C84" s="73"/>
      <c r="D84" s="73"/>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2">
      <c r="A85" s="18"/>
      <c r="B85" s="73"/>
      <c r="C85" s="73"/>
      <c r="D85" s="73"/>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2">
      <c r="A86" s="18"/>
      <c r="B86" s="73"/>
      <c r="C86" s="73"/>
      <c r="D86" s="73"/>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2">
      <c r="A87" s="18"/>
      <c r="B87" s="73"/>
      <c r="C87" s="73"/>
      <c r="D87" s="73"/>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2">
      <c r="A88" s="18"/>
      <c r="B88" s="73"/>
      <c r="C88" s="73"/>
      <c r="D88" s="73"/>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2">
      <c r="A89" s="18"/>
      <c r="B89" s="73"/>
      <c r="C89" s="73"/>
      <c r="D89" s="73"/>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2">
      <c r="A90" s="18"/>
      <c r="B90" s="73"/>
      <c r="C90" s="73"/>
      <c r="D90" s="73"/>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2">
      <c r="A91" s="18"/>
      <c r="B91" s="73"/>
      <c r="C91" s="73"/>
      <c r="D91" s="73"/>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2">
      <c r="A92" s="18"/>
      <c r="B92" s="73"/>
      <c r="C92" s="73"/>
      <c r="D92" s="73"/>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2">
      <c r="A93" s="18"/>
      <c r="B93" s="73"/>
      <c r="C93" s="73"/>
      <c r="D93" s="73"/>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2">
      <c r="A94" s="18"/>
      <c r="B94" s="73"/>
      <c r="C94" s="73"/>
      <c r="D94" s="73"/>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2">
      <c r="A95" s="18"/>
      <c r="B95" s="73"/>
      <c r="C95" s="73"/>
      <c r="D95" s="73"/>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2">
      <c r="A96" s="18"/>
      <c r="B96" s="73"/>
      <c r="C96" s="73"/>
      <c r="D96" s="73"/>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2">
      <c r="A97" s="18"/>
      <c r="B97" s="73"/>
      <c r="C97" s="73"/>
      <c r="D97" s="73"/>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2">
      <c r="A98" s="18"/>
      <c r="B98" s="73"/>
      <c r="C98" s="73"/>
      <c r="D98" s="73"/>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2">
      <c r="A99" s="18"/>
      <c r="B99" s="73"/>
      <c r="C99" s="73"/>
      <c r="D99" s="73"/>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2">
      <c r="A100" s="18"/>
      <c r="B100" s="73"/>
      <c r="C100" s="73"/>
      <c r="D100" s="73"/>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2">
      <c r="A101" s="18"/>
      <c r="B101" s="73"/>
      <c r="C101" s="73"/>
      <c r="D101" s="73"/>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2">
      <c r="A102" s="18"/>
      <c r="B102" s="73"/>
      <c r="C102" s="73"/>
      <c r="D102" s="73"/>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2">
      <c r="A103" s="18"/>
      <c r="B103" s="73"/>
      <c r="C103" s="73"/>
      <c r="D103" s="73"/>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2">
      <c r="A104" s="18"/>
      <c r="B104" s="73"/>
      <c r="C104" s="73"/>
      <c r="D104" s="73"/>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2">
      <c r="A105" s="18"/>
      <c r="B105" s="73"/>
      <c r="C105" s="73"/>
      <c r="D105" s="73"/>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2">
      <c r="A106" s="18"/>
      <c r="B106" s="73"/>
      <c r="C106" s="73"/>
      <c r="D106" s="73"/>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2">
      <c r="A107" s="18"/>
      <c r="B107" s="73"/>
      <c r="C107" s="73"/>
      <c r="D107" s="73"/>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2">
      <c r="A108" s="18"/>
      <c r="B108" s="73"/>
      <c r="C108" s="73"/>
      <c r="D108" s="73"/>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2">
      <c r="A109" s="18"/>
      <c r="B109" s="73"/>
      <c r="C109" s="73"/>
      <c r="D109" s="73"/>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2">
      <c r="A110" s="18"/>
      <c r="B110" s="73"/>
      <c r="C110" s="73"/>
      <c r="D110" s="73"/>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2">
      <c r="A111" s="18"/>
      <c r="B111" s="73"/>
      <c r="C111" s="73"/>
      <c r="D111" s="73"/>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2">
      <c r="A112" s="18"/>
      <c r="B112" s="73"/>
      <c r="C112" s="73"/>
      <c r="D112" s="73"/>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2">
      <c r="A113" s="18"/>
      <c r="B113" s="73"/>
      <c r="C113" s="73"/>
      <c r="D113" s="73"/>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2">
      <c r="A114" s="18"/>
      <c r="B114" s="73"/>
      <c r="C114" s="73"/>
      <c r="D114" s="73"/>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2">
      <c r="A115" s="18"/>
      <c r="B115" s="73"/>
      <c r="C115" s="73"/>
      <c r="D115" s="73"/>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2">
      <c r="A116" s="18"/>
      <c r="B116" s="73"/>
      <c r="C116" s="73"/>
      <c r="D116" s="73"/>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2">
      <c r="A117" s="18"/>
      <c r="B117" s="73"/>
      <c r="C117" s="73"/>
      <c r="D117" s="73"/>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2">
      <c r="A118" s="18"/>
      <c r="B118" s="73"/>
      <c r="C118" s="73"/>
      <c r="D118" s="73"/>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2">
      <c r="A119" s="18"/>
      <c r="B119" s="73"/>
      <c r="C119" s="73"/>
      <c r="D119" s="73"/>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2">
      <c r="A120" s="18"/>
      <c r="B120" s="73"/>
      <c r="C120" s="73"/>
      <c r="D120" s="73"/>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2">
      <c r="A121" s="18"/>
      <c r="B121" s="73"/>
      <c r="C121" s="73"/>
      <c r="D121" s="73"/>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2">
      <c r="A122" s="18"/>
      <c r="B122" s="73"/>
      <c r="C122" s="73"/>
      <c r="D122" s="73"/>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2">
      <c r="A123" s="18"/>
      <c r="B123" s="73"/>
      <c r="C123" s="73"/>
      <c r="D123" s="73"/>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2">
      <c r="A124" s="18"/>
      <c r="B124" s="73"/>
      <c r="C124" s="73"/>
      <c r="D124" s="73"/>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2">
      <c r="A125" s="18"/>
      <c r="B125" s="73"/>
      <c r="C125" s="73"/>
      <c r="D125" s="73"/>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2">
      <c r="A126" s="18"/>
      <c r="B126" s="73"/>
      <c r="C126" s="73"/>
      <c r="D126" s="73"/>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2">
      <c r="A127" s="18"/>
      <c r="B127" s="73"/>
      <c r="C127" s="73"/>
      <c r="D127" s="73"/>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2">
      <c r="A128" s="18"/>
      <c r="B128" s="73"/>
      <c r="C128" s="73"/>
      <c r="D128" s="73"/>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2">
      <c r="A129" s="18"/>
      <c r="B129" s="73"/>
      <c r="C129" s="73"/>
      <c r="D129" s="73"/>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2">
      <c r="A130" s="18"/>
      <c r="B130" s="73"/>
      <c r="C130" s="73"/>
      <c r="D130" s="73"/>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2">
      <c r="A131" s="18"/>
      <c r="B131" s="73"/>
      <c r="C131" s="73"/>
      <c r="D131" s="73"/>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2">
      <c r="A132" s="18"/>
      <c r="B132" s="73"/>
      <c r="C132" s="73"/>
      <c r="D132" s="73"/>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2">
      <c r="A133" s="18"/>
      <c r="B133" s="73"/>
      <c r="C133" s="73"/>
      <c r="D133" s="73"/>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2">
      <c r="A134" s="18"/>
      <c r="B134" s="73"/>
      <c r="C134" s="73"/>
      <c r="D134" s="73"/>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2">
      <c r="A135" s="18"/>
      <c r="B135" s="73"/>
      <c r="C135" s="73"/>
      <c r="D135" s="73"/>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2">
      <c r="A136" s="18"/>
      <c r="B136" s="73"/>
      <c r="C136" s="73"/>
      <c r="D136" s="73"/>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2">
      <c r="A137" s="18"/>
      <c r="B137" s="73"/>
      <c r="C137" s="73"/>
      <c r="D137" s="73"/>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2">
      <c r="A138" s="18"/>
      <c r="B138" s="73"/>
      <c r="C138" s="73"/>
      <c r="D138" s="73"/>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2">
      <c r="A139" s="18"/>
      <c r="B139" s="73"/>
      <c r="C139" s="73"/>
      <c r="D139" s="73"/>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2">
      <c r="A140" s="18"/>
      <c r="B140" s="73"/>
      <c r="C140" s="73"/>
      <c r="D140" s="73"/>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2">
      <c r="A141" s="18"/>
      <c r="B141" s="73"/>
      <c r="C141" s="73"/>
      <c r="D141" s="73"/>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2">
      <c r="A142" s="18"/>
      <c r="B142" s="73"/>
      <c r="C142" s="73"/>
      <c r="D142" s="73"/>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2">
      <c r="A143" s="18"/>
      <c r="B143" s="73"/>
      <c r="C143" s="73"/>
      <c r="D143" s="73"/>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2">
      <c r="A144" s="18"/>
      <c r="B144" s="73"/>
      <c r="C144" s="73"/>
      <c r="D144" s="73"/>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2">
      <c r="A145" s="18"/>
      <c r="B145" s="73"/>
      <c r="C145" s="73"/>
      <c r="D145" s="73"/>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2">
      <c r="A146" s="18"/>
      <c r="B146" s="73"/>
      <c r="C146" s="73"/>
      <c r="D146" s="73"/>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2">
      <c r="A147" s="18"/>
      <c r="B147" s="73"/>
      <c r="C147" s="73"/>
      <c r="D147" s="73"/>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2">
      <c r="A148" s="18"/>
      <c r="B148" s="73"/>
      <c r="C148" s="73"/>
      <c r="D148" s="73"/>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2">
      <c r="A149" s="18"/>
      <c r="B149" s="73"/>
      <c r="C149" s="73"/>
      <c r="D149" s="73"/>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2">
      <c r="A150" s="18"/>
      <c r="B150" s="73"/>
      <c r="C150" s="73"/>
      <c r="D150" s="73"/>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2">
      <c r="A151" s="18"/>
      <c r="B151" s="73"/>
      <c r="C151" s="73"/>
      <c r="D151" s="73"/>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2">
      <c r="A152" s="18"/>
      <c r="B152" s="73"/>
      <c r="C152" s="73"/>
      <c r="D152" s="73"/>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2">
      <c r="A153" s="18"/>
      <c r="B153" s="73"/>
      <c r="C153" s="73"/>
      <c r="D153" s="73"/>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2">
      <c r="A154" s="18"/>
      <c r="B154" s="73"/>
      <c r="C154" s="73"/>
      <c r="D154" s="73"/>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2">
      <c r="A155" s="18"/>
      <c r="B155" s="73"/>
      <c r="C155" s="73"/>
      <c r="D155" s="73"/>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2">
      <c r="A156" s="18"/>
      <c r="B156" s="73"/>
      <c r="C156" s="73"/>
      <c r="D156" s="73"/>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2">
      <c r="A157" s="18"/>
      <c r="B157" s="73"/>
      <c r="C157" s="73"/>
      <c r="D157" s="73"/>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2">
      <c r="A158" s="18"/>
      <c r="B158" s="73"/>
      <c r="C158" s="73"/>
      <c r="D158" s="73"/>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2">
      <c r="A159" s="18"/>
      <c r="B159" s="73"/>
      <c r="C159" s="73"/>
      <c r="D159" s="73"/>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2">
      <c r="A160" s="18"/>
      <c r="B160" s="73"/>
      <c r="C160" s="73"/>
      <c r="D160" s="73"/>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2">
      <c r="A161" s="18"/>
      <c r="B161" s="73"/>
      <c r="C161" s="73"/>
      <c r="D161" s="73"/>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2">
      <c r="A162" s="18"/>
      <c r="B162" s="73"/>
      <c r="C162" s="73"/>
      <c r="D162" s="73"/>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2">
      <c r="A163" s="18"/>
      <c r="B163" s="73"/>
      <c r="C163" s="73"/>
      <c r="D163" s="73"/>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2">
      <c r="A164" s="18"/>
      <c r="B164" s="73"/>
      <c r="C164" s="73"/>
      <c r="D164" s="73"/>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2">
      <c r="A165" s="18"/>
      <c r="B165" s="73"/>
      <c r="C165" s="73"/>
      <c r="D165" s="73"/>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2">
      <c r="A166" s="18"/>
      <c r="B166" s="73"/>
      <c r="C166" s="73"/>
      <c r="D166" s="73"/>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2">
      <c r="A167" s="18"/>
      <c r="B167" s="73"/>
      <c r="C167" s="73"/>
      <c r="D167" s="73"/>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2">
      <c r="A168" s="18"/>
      <c r="B168" s="73"/>
      <c r="C168" s="73"/>
      <c r="D168" s="73"/>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2">
      <c r="A169" s="18"/>
      <c r="B169" s="73"/>
      <c r="C169" s="73"/>
      <c r="D169" s="73"/>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2">
      <c r="A170" s="18"/>
      <c r="B170" s="73"/>
      <c r="C170" s="73"/>
      <c r="D170" s="73"/>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2">
      <c r="A171" s="18"/>
      <c r="B171" s="73"/>
      <c r="C171" s="73"/>
      <c r="D171" s="73"/>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2">
      <c r="A172" s="18"/>
      <c r="B172" s="73"/>
      <c r="C172" s="73"/>
      <c r="D172" s="73"/>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2">
      <c r="A173" s="18"/>
      <c r="B173" s="73"/>
      <c r="C173" s="73"/>
      <c r="D173" s="73"/>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2">
      <c r="A174" s="18"/>
      <c r="B174" s="73"/>
      <c r="C174" s="73"/>
      <c r="D174" s="73"/>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2">
      <c r="A175" s="18"/>
      <c r="B175" s="73"/>
      <c r="C175" s="73"/>
      <c r="D175" s="73"/>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2">
      <c r="A176" s="18"/>
      <c r="B176" s="73"/>
      <c r="C176" s="73"/>
      <c r="D176" s="73"/>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2">
      <c r="A177" s="18"/>
      <c r="B177" s="73"/>
      <c r="C177" s="73"/>
      <c r="D177" s="73"/>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2">
      <c r="A178" s="18"/>
      <c r="B178" s="73"/>
      <c r="C178" s="73"/>
      <c r="D178" s="73"/>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2">
      <c r="A179" s="18"/>
      <c r="B179" s="73"/>
      <c r="C179" s="73"/>
      <c r="D179" s="73"/>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2">
      <c r="A180" s="18"/>
      <c r="B180" s="73"/>
      <c r="C180" s="73"/>
      <c r="D180" s="73"/>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2">
      <c r="A181" s="18"/>
      <c r="B181" s="73"/>
      <c r="C181" s="73"/>
      <c r="D181" s="73"/>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2">
      <c r="A182" s="18"/>
      <c r="B182" s="73"/>
      <c r="C182" s="73"/>
      <c r="D182" s="73"/>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2">
      <c r="A183" s="18"/>
      <c r="B183" s="73"/>
      <c r="C183" s="73"/>
      <c r="D183" s="73"/>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2">
      <c r="A184" s="18"/>
      <c r="B184" s="73"/>
      <c r="C184" s="73"/>
      <c r="D184" s="73"/>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2">
      <c r="A185" s="18"/>
      <c r="B185" s="73"/>
      <c r="C185" s="73"/>
      <c r="D185" s="73"/>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2">
      <c r="A186" s="18"/>
      <c r="B186" s="73"/>
      <c r="C186" s="73"/>
      <c r="D186" s="73"/>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2">
      <c r="A187" s="18"/>
      <c r="B187" s="73"/>
      <c r="C187" s="73"/>
      <c r="D187" s="73"/>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2">
      <c r="A188" s="18"/>
      <c r="B188" s="73"/>
      <c r="C188" s="73"/>
      <c r="D188" s="73"/>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2">
      <c r="A189" s="18"/>
      <c r="B189" s="73"/>
      <c r="C189" s="73"/>
      <c r="D189" s="73"/>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2">
      <c r="A190" s="18"/>
      <c r="B190" s="73"/>
      <c r="C190" s="73"/>
      <c r="D190" s="73"/>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2">
      <c r="A191" s="18"/>
      <c r="B191" s="73"/>
      <c r="C191" s="73"/>
      <c r="D191" s="73"/>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2">
      <c r="A192" s="18"/>
      <c r="B192" s="73"/>
      <c r="C192" s="73"/>
      <c r="D192" s="73"/>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2">
      <c r="A193" s="18"/>
      <c r="B193" s="73"/>
      <c r="C193" s="73"/>
      <c r="D193" s="73"/>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2">
      <c r="A194" s="18"/>
      <c r="B194" s="73"/>
      <c r="C194" s="73"/>
      <c r="D194" s="73"/>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2">
      <c r="A195" s="18"/>
      <c r="B195" s="73"/>
      <c r="C195" s="73"/>
      <c r="D195" s="73"/>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2">
      <c r="A196" s="18"/>
      <c r="B196" s="73"/>
      <c r="C196" s="73"/>
      <c r="D196" s="73"/>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2">
      <c r="A197" s="18"/>
      <c r="B197" s="73"/>
      <c r="C197" s="73"/>
      <c r="D197" s="73"/>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2">
      <c r="A198" s="18"/>
      <c r="B198" s="73"/>
      <c r="C198" s="73"/>
      <c r="D198" s="73"/>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2">
      <c r="A199" s="18"/>
      <c r="B199" s="73"/>
      <c r="C199" s="73"/>
      <c r="D199" s="73"/>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2">
      <c r="A200" s="18"/>
      <c r="B200" s="73"/>
      <c r="C200" s="73"/>
      <c r="D200" s="73"/>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2">
      <c r="A201" s="18"/>
      <c r="B201" s="73"/>
      <c r="C201" s="73"/>
      <c r="D201" s="73"/>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2">
      <c r="A202" s="18"/>
      <c r="B202" s="73"/>
      <c r="C202" s="73"/>
      <c r="D202" s="73"/>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2">
      <c r="A203" s="18"/>
      <c r="B203" s="73"/>
      <c r="C203" s="73"/>
      <c r="D203" s="73"/>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2">
      <c r="A204" s="18"/>
      <c r="B204" s="73"/>
      <c r="C204" s="73"/>
      <c r="D204" s="73"/>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2">
      <c r="A205" s="18"/>
      <c r="B205" s="73"/>
      <c r="C205" s="73"/>
      <c r="D205" s="73"/>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2">
      <c r="A206" s="18"/>
      <c r="B206" s="73"/>
      <c r="C206" s="73"/>
      <c r="D206" s="73"/>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2">
      <c r="A207" s="18"/>
      <c r="B207" s="73"/>
      <c r="C207" s="73"/>
      <c r="D207" s="73"/>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2">
      <c r="A208" s="18"/>
      <c r="B208" s="73"/>
      <c r="C208" s="73"/>
      <c r="D208" s="73"/>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2">
      <c r="A209" s="18"/>
      <c r="B209" s="73"/>
      <c r="C209" s="73"/>
      <c r="D209" s="73"/>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2">
      <c r="A210" s="18"/>
      <c r="B210" s="73"/>
      <c r="C210" s="73"/>
      <c r="D210" s="73"/>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2">
      <c r="A211" s="18"/>
      <c r="B211" s="73"/>
      <c r="C211" s="73"/>
      <c r="D211" s="73"/>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2">
      <c r="A212" s="18"/>
      <c r="B212" s="73"/>
      <c r="C212" s="73"/>
      <c r="D212" s="73"/>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2">
      <c r="A213" s="18"/>
      <c r="B213" s="73"/>
      <c r="C213" s="73"/>
      <c r="D213" s="73"/>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2">
      <c r="A214" s="18"/>
      <c r="B214" s="73"/>
      <c r="C214" s="73"/>
      <c r="D214" s="73"/>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2">
      <c r="A215" s="18"/>
      <c r="B215" s="73"/>
      <c r="C215" s="73"/>
      <c r="D215" s="73"/>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2">
      <c r="A216" s="18"/>
      <c r="B216" s="73"/>
      <c r="C216" s="73"/>
      <c r="D216" s="73"/>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2">
      <c r="A217" s="18"/>
      <c r="B217" s="73"/>
      <c r="C217" s="73"/>
      <c r="D217" s="73"/>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2">
      <c r="A218" s="18"/>
      <c r="B218" s="73"/>
      <c r="C218" s="73"/>
      <c r="D218" s="73"/>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2">
      <c r="A219" s="18"/>
      <c r="B219" s="73"/>
      <c r="C219" s="73"/>
      <c r="D219" s="73"/>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2">
      <c r="A220" s="18"/>
      <c r="B220" s="73"/>
      <c r="C220" s="73"/>
      <c r="D220" s="73"/>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2">
      <c r="A221" s="18"/>
      <c r="B221" s="73"/>
      <c r="C221" s="73"/>
      <c r="D221" s="73"/>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2">
      <c r="A222" s="18"/>
      <c r="B222" s="73"/>
      <c r="C222" s="73"/>
      <c r="D222" s="73"/>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2">
      <c r="A223" s="18"/>
      <c r="B223" s="73"/>
      <c r="C223" s="73"/>
      <c r="D223" s="73"/>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2">
      <c r="A224" s="18"/>
      <c r="B224" s="73"/>
      <c r="C224" s="73"/>
      <c r="D224" s="73"/>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2">
      <c r="A225" s="18"/>
      <c r="B225" s="73"/>
      <c r="C225" s="73"/>
      <c r="D225" s="73"/>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2">
      <c r="A226" s="18"/>
      <c r="B226" s="73"/>
      <c r="C226" s="73"/>
      <c r="D226" s="73"/>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2">
      <c r="A227" s="18"/>
      <c r="B227" s="73"/>
      <c r="C227" s="73"/>
      <c r="D227" s="73"/>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2">
      <c r="A228" s="18"/>
      <c r="B228" s="73"/>
      <c r="C228" s="73"/>
      <c r="D228" s="73"/>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2">
      <c r="A229" s="18"/>
      <c r="B229" s="73"/>
      <c r="C229" s="73"/>
      <c r="D229" s="73"/>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2">
      <c r="A230" s="18"/>
      <c r="B230" s="73"/>
      <c r="C230" s="73"/>
      <c r="D230" s="73"/>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2">
      <c r="A231" s="18"/>
      <c r="B231" s="73"/>
      <c r="C231" s="73"/>
      <c r="D231" s="73"/>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2">
      <c r="A232" s="18"/>
      <c r="B232" s="73"/>
      <c r="C232" s="73"/>
      <c r="D232" s="73"/>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2">
      <c r="A233" s="18"/>
      <c r="B233" s="73"/>
      <c r="C233" s="73"/>
      <c r="D233" s="73"/>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2">
      <c r="A234" s="18"/>
      <c r="B234" s="73"/>
      <c r="C234" s="73"/>
      <c r="D234" s="73"/>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2">
      <c r="A235" s="18"/>
      <c r="B235" s="73"/>
      <c r="C235" s="73"/>
      <c r="D235" s="73"/>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2">
      <c r="A236" s="18"/>
      <c r="B236" s="73"/>
      <c r="C236" s="73"/>
      <c r="D236" s="73"/>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2">
      <c r="A237" s="18"/>
      <c r="B237" s="73"/>
      <c r="C237" s="73"/>
      <c r="D237" s="73"/>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2">
      <c r="A238" s="18"/>
      <c r="B238" s="73"/>
      <c r="C238" s="73"/>
      <c r="D238" s="73"/>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2">
      <c r="A239" s="18"/>
      <c r="B239" s="73"/>
      <c r="C239" s="73"/>
      <c r="D239" s="73"/>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2">
      <c r="A240" s="18"/>
      <c r="B240" s="73"/>
      <c r="C240" s="73"/>
      <c r="D240" s="73"/>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2">
      <c r="A241" s="18"/>
      <c r="B241" s="73"/>
      <c r="C241" s="73"/>
      <c r="D241" s="73"/>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2">
      <c r="A242" s="18"/>
      <c r="B242" s="73"/>
      <c r="C242" s="73"/>
      <c r="D242" s="73"/>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2">
      <c r="A243" s="18"/>
      <c r="B243" s="73"/>
      <c r="C243" s="73"/>
      <c r="D243" s="73"/>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2">
      <c r="A244" s="18"/>
      <c r="B244" s="73"/>
      <c r="C244" s="73"/>
      <c r="D244" s="73"/>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2">
      <c r="A245" s="18"/>
      <c r="B245" s="73"/>
      <c r="C245" s="73"/>
      <c r="D245" s="73"/>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2">
      <c r="A246" s="18"/>
      <c r="B246" s="73"/>
      <c r="C246" s="73"/>
      <c r="D246" s="73"/>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2">
      <c r="A247" s="18"/>
      <c r="B247" s="73"/>
      <c r="C247" s="73"/>
      <c r="D247" s="73"/>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2">
      <c r="A248" s="18"/>
      <c r="B248" s="73"/>
      <c r="C248" s="73"/>
      <c r="D248" s="73"/>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2">
      <c r="A249" s="18"/>
      <c r="B249" s="73"/>
      <c r="C249" s="73"/>
      <c r="D249" s="73"/>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2">
      <c r="A250" s="18"/>
      <c r="B250" s="73"/>
      <c r="C250" s="73"/>
      <c r="D250" s="73"/>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2">
      <c r="A251" s="18"/>
      <c r="B251" s="73"/>
      <c r="C251" s="73"/>
      <c r="D251" s="73"/>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2">
      <c r="A252" s="18"/>
      <c r="B252" s="73"/>
      <c r="C252" s="73"/>
      <c r="D252" s="73"/>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2">
      <c r="A253" s="18"/>
      <c r="B253" s="73"/>
      <c r="C253" s="73"/>
      <c r="D253" s="73"/>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2">
      <c r="A254" s="18"/>
      <c r="B254" s="73"/>
      <c r="C254" s="73"/>
      <c r="D254" s="73"/>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2">
      <c r="A255" s="18"/>
      <c r="B255" s="73"/>
      <c r="C255" s="73"/>
      <c r="D255" s="73"/>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2">
      <c r="A256" s="18"/>
      <c r="B256" s="73"/>
      <c r="C256" s="73"/>
      <c r="D256" s="73"/>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2">
      <c r="A257" s="18"/>
      <c r="B257" s="73"/>
      <c r="C257" s="73"/>
      <c r="D257" s="73"/>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2">
      <c r="A258" s="18"/>
      <c r="B258" s="73"/>
      <c r="C258" s="73"/>
      <c r="D258" s="73"/>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2">
      <c r="A259" s="18"/>
      <c r="B259" s="73"/>
      <c r="C259" s="73"/>
      <c r="D259" s="73"/>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2">
      <c r="A260" s="18"/>
      <c r="B260" s="73"/>
      <c r="C260" s="73"/>
      <c r="D260" s="73"/>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2">
      <c r="A261" s="18"/>
      <c r="B261" s="73"/>
      <c r="C261" s="73"/>
      <c r="D261" s="73"/>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2">
      <c r="A262" s="18"/>
      <c r="B262" s="73"/>
      <c r="C262" s="73"/>
      <c r="D262" s="73"/>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2">
      <c r="A263" s="18"/>
      <c r="B263" s="73"/>
      <c r="C263" s="73"/>
      <c r="D263" s="73"/>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2">
      <c r="A264" s="18"/>
      <c r="B264" s="73"/>
      <c r="C264" s="73"/>
      <c r="D264" s="73"/>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2">
      <c r="A265" s="18"/>
      <c r="B265" s="73"/>
      <c r="C265" s="73"/>
      <c r="D265" s="73"/>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2">
      <c r="A266" s="18"/>
      <c r="B266" s="73"/>
      <c r="C266" s="73"/>
      <c r="D266" s="73"/>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2">
      <c r="A267" s="18"/>
      <c r="B267" s="73"/>
      <c r="C267" s="73"/>
      <c r="D267" s="73"/>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2">
      <c r="A268" s="18"/>
      <c r="B268" s="73"/>
      <c r="C268" s="73"/>
      <c r="D268" s="73"/>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2">
      <c r="A269" s="18"/>
      <c r="B269" s="73"/>
      <c r="C269" s="73"/>
      <c r="D269" s="73"/>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2">
      <c r="A270" s="18"/>
      <c r="B270" s="73"/>
      <c r="C270" s="73"/>
      <c r="D270" s="73"/>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2">
      <c r="A271" s="18"/>
      <c r="B271" s="73"/>
      <c r="C271" s="73"/>
      <c r="D271" s="73"/>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2">
      <c r="A272" s="18"/>
      <c r="B272" s="73"/>
      <c r="C272" s="73"/>
      <c r="D272" s="73"/>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2">
      <c r="A273" s="18"/>
      <c r="B273" s="73"/>
      <c r="C273" s="73"/>
      <c r="D273" s="73"/>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2">
      <c r="A274" s="18"/>
      <c r="B274" s="73"/>
      <c r="C274" s="73"/>
      <c r="D274" s="73"/>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2">
      <c r="A275" s="18"/>
      <c r="B275" s="73"/>
      <c r="C275" s="73"/>
      <c r="D275" s="73"/>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2">
      <c r="A276" s="18"/>
      <c r="B276" s="73"/>
      <c r="C276" s="73"/>
      <c r="D276" s="73"/>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2">
      <c r="A277" s="18"/>
      <c r="B277" s="73"/>
      <c r="C277" s="73"/>
      <c r="D277" s="73"/>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2">
      <c r="A278" s="18"/>
      <c r="B278" s="73"/>
      <c r="C278" s="73"/>
      <c r="D278" s="73"/>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2">
      <c r="A279" s="18"/>
      <c r="B279" s="73"/>
      <c r="C279" s="73"/>
      <c r="D279" s="73"/>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2">
      <c r="A280" s="18"/>
      <c r="B280" s="73"/>
      <c r="C280" s="73"/>
      <c r="D280" s="73"/>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2">
      <c r="A281" s="18"/>
      <c r="B281" s="73"/>
      <c r="C281" s="73"/>
      <c r="D281" s="73"/>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2">
      <c r="A282" s="18"/>
      <c r="B282" s="73"/>
      <c r="C282" s="73"/>
      <c r="D282" s="73"/>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2">
      <c r="A283" s="18"/>
      <c r="B283" s="73"/>
      <c r="C283" s="73"/>
      <c r="D283" s="73"/>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2">
      <c r="A284" s="18"/>
      <c r="B284" s="73"/>
      <c r="C284" s="73"/>
      <c r="D284" s="73"/>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2">
      <c r="A285" s="18"/>
      <c r="B285" s="73"/>
      <c r="C285" s="73"/>
      <c r="D285" s="73"/>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2">
      <c r="A286" s="18"/>
      <c r="B286" s="73"/>
      <c r="C286" s="73"/>
      <c r="D286" s="73"/>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2">
      <c r="A287" s="18"/>
      <c r="B287" s="73"/>
      <c r="C287" s="73"/>
      <c r="D287" s="73"/>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2">
      <c r="A288" s="18"/>
      <c r="B288" s="73"/>
      <c r="C288" s="73"/>
      <c r="D288" s="73"/>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2">
      <c r="A289" s="18"/>
      <c r="B289" s="73"/>
      <c r="C289" s="73"/>
      <c r="D289" s="73"/>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2">
      <c r="A290" s="18"/>
      <c r="B290" s="73"/>
      <c r="C290" s="73"/>
      <c r="D290" s="73"/>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2">
      <c r="A291" s="18"/>
      <c r="B291" s="73"/>
      <c r="C291" s="73"/>
      <c r="D291" s="73"/>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2">
      <c r="A292" s="18"/>
      <c r="B292" s="73"/>
      <c r="C292" s="73"/>
      <c r="D292" s="73"/>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2">
      <c r="A293" s="18"/>
      <c r="B293" s="73"/>
      <c r="C293" s="73"/>
      <c r="D293" s="73"/>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2">
      <c r="A294" s="18"/>
      <c r="B294" s="73"/>
      <c r="C294" s="73"/>
      <c r="D294" s="73"/>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2">
      <c r="A295" s="18"/>
      <c r="B295" s="73"/>
      <c r="C295" s="73"/>
      <c r="D295" s="73"/>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2">
      <c r="A296" s="18"/>
      <c r="B296" s="73"/>
      <c r="C296" s="73"/>
      <c r="D296" s="73"/>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2">
      <c r="A297" s="18"/>
      <c r="B297" s="73"/>
      <c r="C297" s="73"/>
      <c r="D297" s="73"/>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2">
      <c r="A298" s="18"/>
      <c r="B298" s="73"/>
      <c r="C298" s="73"/>
      <c r="D298" s="73"/>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2">
      <c r="A299" s="18"/>
      <c r="B299" s="73"/>
      <c r="C299" s="73"/>
      <c r="D299" s="73"/>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2">
      <c r="A300" s="18"/>
      <c r="B300" s="73"/>
      <c r="C300" s="73"/>
      <c r="D300" s="73"/>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2">
      <c r="A301" s="18"/>
      <c r="B301" s="73"/>
      <c r="C301" s="73"/>
      <c r="D301" s="73"/>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2">
      <c r="A302" s="18"/>
      <c r="B302" s="73"/>
      <c r="C302" s="73"/>
      <c r="D302" s="73"/>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2">
      <c r="A303" s="18"/>
      <c r="B303" s="73"/>
      <c r="C303" s="73"/>
      <c r="D303" s="73"/>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2">
      <c r="A304" s="18"/>
      <c r="B304" s="73"/>
      <c r="C304" s="73"/>
      <c r="D304" s="73"/>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2">
      <c r="A305" s="18"/>
      <c r="B305" s="73"/>
      <c r="C305" s="73"/>
      <c r="D305" s="73"/>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2">
      <c r="A306" s="18"/>
      <c r="B306" s="73"/>
      <c r="C306" s="73"/>
      <c r="D306" s="73"/>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2">
      <c r="A307" s="18"/>
      <c r="B307" s="73"/>
      <c r="C307" s="73"/>
      <c r="D307" s="73"/>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2">
      <c r="A308" s="18"/>
      <c r="B308" s="73"/>
      <c r="C308" s="73"/>
      <c r="D308" s="73"/>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2">
      <c r="A309" s="18"/>
      <c r="B309" s="73"/>
      <c r="C309" s="73"/>
      <c r="D309" s="73"/>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2">
      <c r="A310" s="18"/>
      <c r="B310" s="73"/>
      <c r="C310" s="73"/>
      <c r="D310" s="73"/>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2">
      <c r="A311" s="18"/>
      <c r="B311" s="73"/>
      <c r="C311" s="73"/>
      <c r="D311" s="73"/>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2">
      <c r="A312" s="18"/>
      <c r="B312" s="73"/>
      <c r="C312" s="73"/>
      <c r="D312" s="73"/>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2">
      <c r="A313" s="18"/>
      <c r="B313" s="73"/>
      <c r="C313" s="73"/>
      <c r="D313" s="73"/>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2">
      <c r="A314" s="18"/>
      <c r="B314" s="73"/>
      <c r="C314" s="73"/>
      <c r="D314" s="73"/>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2">
      <c r="A315" s="18"/>
      <c r="B315" s="73"/>
      <c r="C315" s="73"/>
      <c r="D315" s="73"/>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2">
      <c r="A316" s="18"/>
      <c r="B316" s="73"/>
      <c r="C316" s="73"/>
      <c r="D316" s="73"/>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2">
      <c r="A317" s="18"/>
      <c r="B317" s="73"/>
      <c r="C317" s="73"/>
      <c r="D317" s="73"/>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2">
      <c r="A318" s="18"/>
      <c r="B318" s="73"/>
      <c r="C318" s="73"/>
      <c r="D318" s="73"/>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2">
      <c r="A319" s="18"/>
      <c r="B319" s="73"/>
      <c r="C319" s="73"/>
      <c r="D319" s="73"/>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2">
      <c r="A320" s="18"/>
      <c r="B320" s="73"/>
      <c r="C320" s="73"/>
      <c r="D320" s="73"/>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2">
      <c r="A321" s="18"/>
      <c r="B321" s="73"/>
      <c r="C321" s="73"/>
      <c r="D321" s="73"/>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2">
      <c r="A322" s="18"/>
      <c r="B322" s="73"/>
      <c r="C322" s="73"/>
      <c r="D322" s="73"/>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2">
      <c r="A323" s="18"/>
      <c r="B323" s="73"/>
      <c r="C323" s="73"/>
      <c r="D323" s="73"/>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2">
      <c r="A324" s="18"/>
      <c r="B324" s="73"/>
      <c r="C324" s="73"/>
      <c r="D324" s="73"/>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2">
      <c r="A325" s="18"/>
      <c r="B325" s="73"/>
      <c r="C325" s="73"/>
      <c r="D325" s="73"/>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2">
      <c r="A326" s="18"/>
      <c r="B326" s="73"/>
      <c r="C326" s="73"/>
      <c r="D326" s="73"/>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2">
      <c r="A327" s="18"/>
      <c r="B327" s="73"/>
      <c r="C327" s="73"/>
      <c r="D327" s="73"/>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2">
      <c r="A328" s="18"/>
      <c r="B328" s="73"/>
      <c r="C328" s="73"/>
      <c r="D328" s="73"/>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2">
      <c r="A329" s="18"/>
      <c r="B329" s="73"/>
      <c r="C329" s="73"/>
      <c r="D329" s="73"/>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2">
      <c r="A330" s="18"/>
      <c r="B330" s="73"/>
      <c r="C330" s="73"/>
      <c r="D330" s="73"/>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2">
      <c r="A331" s="18"/>
      <c r="B331" s="73"/>
      <c r="C331" s="73"/>
      <c r="D331" s="73"/>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2">
      <c r="A332" s="18"/>
      <c r="B332" s="73"/>
      <c r="C332" s="73"/>
      <c r="D332" s="73"/>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2">
      <c r="A333" s="18"/>
      <c r="B333" s="73"/>
      <c r="C333" s="73"/>
      <c r="D333" s="73"/>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2">
      <c r="A334" s="18"/>
      <c r="B334" s="73"/>
      <c r="C334" s="73"/>
      <c r="D334" s="73"/>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2">
      <c r="A335" s="18"/>
      <c r="B335" s="73"/>
      <c r="C335" s="73"/>
      <c r="D335" s="73"/>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2">
      <c r="A336" s="18"/>
      <c r="B336" s="73"/>
      <c r="C336" s="73"/>
      <c r="D336" s="73"/>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2">
      <c r="A337" s="18"/>
      <c r="B337" s="73"/>
      <c r="C337" s="73"/>
      <c r="D337" s="73"/>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2">
      <c r="A338" s="18"/>
      <c r="B338" s="73"/>
      <c r="C338" s="73"/>
      <c r="D338" s="73"/>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2">
      <c r="A339" s="18"/>
      <c r="B339" s="73"/>
      <c r="C339" s="73"/>
      <c r="D339" s="73"/>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2">
      <c r="A340" s="18"/>
      <c r="B340" s="73"/>
      <c r="C340" s="73"/>
      <c r="D340" s="73"/>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2">
      <c r="A341" s="18"/>
      <c r="B341" s="73"/>
      <c r="C341" s="73"/>
      <c r="D341" s="73"/>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2">
      <c r="A342" s="18"/>
      <c r="B342" s="73"/>
      <c r="C342" s="73"/>
      <c r="D342" s="73"/>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2">
      <c r="A343" s="18"/>
      <c r="B343" s="73"/>
      <c r="C343" s="73"/>
      <c r="D343" s="73"/>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2">
      <c r="A344" s="18"/>
      <c r="B344" s="73"/>
      <c r="C344" s="73"/>
      <c r="D344" s="73"/>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2">
      <c r="A345" s="18"/>
      <c r="B345" s="73"/>
      <c r="C345" s="73"/>
      <c r="D345" s="73"/>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2">
      <c r="A346" s="18"/>
      <c r="B346" s="73"/>
      <c r="C346" s="73"/>
      <c r="D346" s="73"/>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2">
      <c r="A347" s="18"/>
      <c r="B347" s="73"/>
      <c r="C347" s="73"/>
      <c r="D347" s="73"/>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2">
      <c r="A348" s="18"/>
      <c r="B348" s="73"/>
      <c r="C348" s="73"/>
      <c r="D348" s="73"/>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2">
      <c r="A349" s="18"/>
      <c r="B349" s="73"/>
      <c r="C349" s="73"/>
      <c r="D349" s="73"/>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2">
      <c r="A350" s="18"/>
      <c r="B350" s="73"/>
      <c r="C350" s="73"/>
      <c r="D350" s="73"/>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2">
      <c r="A351" s="18"/>
      <c r="B351" s="73"/>
      <c r="C351" s="73"/>
      <c r="D351" s="73"/>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2">
      <c r="A352" s="18"/>
      <c r="B352" s="73"/>
      <c r="C352" s="73"/>
      <c r="D352" s="73"/>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2">
      <c r="A353" s="18"/>
      <c r="B353" s="73"/>
      <c r="C353" s="73"/>
      <c r="D353" s="73"/>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2">
      <c r="A354" s="18"/>
      <c r="B354" s="73"/>
      <c r="C354" s="73"/>
      <c r="D354" s="73"/>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2">
      <c r="A355" s="18"/>
      <c r="B355" s="73"/>
      <c r="C355" s="73"/>
      <c r="D355" s="73"/>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2">
      <c r="A356" s="18"/>
      <c r="B356" s="73"/>
      <c r="C356" s="73"/>
      <c r="D356" s="73"/>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2">
      <c r="A357" s="18"/>
      <c r="B357" s="73"/>
      <c r="C357" s="73"/>
      <c r="D357" s="73"/>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2">
      <c r="A358" s="18"/>
      <c r="B358" s="73"/>
      <c r="C358" s="73"/>
      <c r="D358" s="73"/>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2">
      <c r="A359" s="18"/>
      <c r="B359" s="73"/>
      <c r="C359" s="73"/>
      <c r="D359" s="73"/>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2">
      <c r="A360" s="18"/>
      <c r="B360" s="73"/>
      <c r="C360" s="73"/>
      <c r="D360" s="73"/>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2">
      <c r="A361" s="18"/>
      <c r="B361" s="73"/>
      <c r="C361" s="73"/>
      <c r="D361" s="73"/>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2">
      <c r="A362" s="18"/>
      <c r="B362" s="73"/>
      <c r="C362" s="73"/>
      <c r="D362" s="73"/>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2">
      <c r="A363" s="18"/>
      <c r="B363" s="73"/>
      <c r="C363" s="73"/>
      <c r="D363" s="73"/>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2">
      <c r="A364" s="18"/>
      <c r="B364" s="73"/>
      <c r="C364" s="73"/>
      <c r="D364" s="73"/>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2">
      <c r="A365" s="18"/>
      <c r="B365" s="73"/>
      <c r="C365" s="73"/>
      <c r="D365" s="73"/>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2">
      <c r="A366" s="18"/>
      <c r="B366" s="73"/>
      <c r="C366" s="73"/>
      <c r="D366" s="73"/>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2">
      <c r="A367" s="18"/>
      <c r="B367" s="73"/>
      <c r="C367" s="73"/>
      <c r="D367" s="73"/>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2">
      <c r="A368" s="18"/>
      <c r="B368" s="73"/>
      <c r="C368" s="73"/>
      <c r="D368" s="73"/>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2">
      <c r="A369" s="18"/>
      <c r="B369" s="73"/>
      <c r="C369" s="73"/>
      <c r="D369" s="73"/>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2">
      <c r="A370" s="18"/>
      <c r="B370" s="73"/>
      <c r="C370" s="73"/>
      <c r="D370" s="73"/>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2">
      <c r="A371" s="18"/>
      <c r="B371" s="73"/>
      <c r="C371" s="73"/>
      <c r="D371" s="73"/>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2">
      <c r="A372" s="18"/>
      <c r="B372" s="73"/>
      <c r="C372" s="73"/>
      <c r="D372" s="73"/>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2">
      <c r="A373" s="18"/>
      <c r="B373" s="73"/>
      <c r="C373" s="73"/>
      <c r="D373" s="73"/>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2">
      <c r="A374" s="18"/>
      <c r="B374" s="73"/>
      <c r="C374" s="73"/>
      <c r="D374" s="73"/>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2">
      <c r="A375" s="18"/>
      <c r="B375" s="73"/>
      <c r="C375" s="73"/>
      <c r="D375" s="73"/>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2">
      <c r="A376" s="18"/>
      <c r="B376" s="73"/>
      <c r="C376" s="73"/>
      <c r="D376" s="73"/>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2">
      <c r="A377" s="18"/>
      <c r="B377" s="73"/>
      <c r="C377" s="73"/>
      <c r="D377" s="73"/>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2">
      <c r="A378" s="18"/>
      <c r="B378" s="73"/>
      <c r="C378" s="73"/>
      <c r="D378" s="73"/>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2">
      <c r="A379" s="18"/>
      <c r="B379" s="73"/>
      <c r="C379" s="73"/>
      <c r="D379" s="73"/>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2">
      <c r="A380" s="18"/>
      <c r="B380" s="73"/>
      <c r="C380" s="73"/>
      <c r="D380" s="73"/>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2">
      <c r="A381" s="18"/>
      <c r="B381" s="73"/>
      <c r="C381" s="73"/>
      <c r="D381" s="73"/>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2">
      <c r="A382" s="18"/>
      <c r="B382" s="73"/>
      <c r="C382" s="73"/>
      <c r="D382" s="73"/>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2">
      <c r="A383" s="18"/>
      <c r="B383" s="73"/>
      <c r="C383" s="73"/>
      <c r="D383" s="73"/>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2">
      <c r="A384" s="18"/>
      <c r="B384" s="73"/>
      <c r="C384" s="73"/>
      <c r="D384" s="73"/>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2">
      <c r="A385" s="18"/>
      <c r="B385" s="73"/>
      <c r="C385" s="73"/>
      <c r="D385" s="73"/>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2">
      <c r="A386" s="18"/>
      <c r="B386" s="73"/>
      <c r="C386" s="73"/>
      <c r="D386" s="73"/>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2">
      <c r="A387" s="18"/>
      <c r="B387" s="73"/>
      <c r="C387" s="73"/>
      <c r="D387" s="73"/>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2">
      <c r="A388" s="18"/>
      <c r="B388" s="73"/>
      <c r="C388" s="73"/>
      <c r="D388" s="73"/>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2">
      <c r="A389" s="18"/>
      <c r="B389" s="73"/>
      <c r="C389" s="73"/>
      <c r="D389" s="73"/>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2">
      <c r="A390" s="18"/>
      <c r="B390" s="73"/>
      <c r="C390" s="73"/>
      <c r="D390" s="73"/>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2">
      <c r="A391" s="18"/>
      <c r="B391" s="73"/>
      <c r="C391" s="73"/>
      <c r="D391" s="73"/>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2">
      <c r="A392" s="18"/>
      <c r="B392" s="73"/>
      <c r="C392" s="73"/>
      <c r="D392" s="73"/>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2">
      <c r="A393" s="18"/>
      <c r="B393" s="73"/>
      <c r="C393" s="73"/>
      <c r="D393" s="73"/>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2">
      <c r="A394" s="18"/>
      <c r="B394" s="73"/>
      <c r="C394" s="73"/>
      <c r="D394" s="73"/>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2">
      <c r="A395" s="18"/>
      <c r="B395" s="73"/>
      <c r="C395" s="73"/>
      <c r="D395" s="73"/>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2">
      <c r="A396" s="18"/>
      <c r="B396" s="73"/>
      <c r="C396" s="73"/>
      <c r="D396" s="73"/>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2">
      <c r="A397" s="18"/>
      <c r="B397" s="73"/>
      <c r="C397" s="73"/>
      <c r="D397" s="73"/>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2">
      <c r="A398" s="18"/>
      <c r="B398" s="73"/>
      <c r="C398" s="73"/>
      <c r="D398" s="73"/>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2">
      <c r="A399" s="18"/>
      <c r="B399" s="73"/>
      <c r="C399" s="73"/>
      <c r="D399" s="73"/>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2">
      <c r="A400" s="18"/>
      <c r="B400" s="73"/>
      <c r="C400" s="73"/>
      <c r="D400" s="73"/>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2">
      <c r="A401" s="18"/>
      <c r="B401" s="73"/>
      <c r="C401" s="73"/>
      <c r="D401" s="73"/>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2">
      <c r="A402" s="18"/>
      <c r="B402" s="73"/>
      <c r="C402" s="73"/>
      <c r="D402" s="73"/>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2">
      <c r="A403" s="18"/>
      <c r="B403" s="73"/>
      <c r="C403" s="73"/>
      <c r="D403" s="73"/>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2">
      <c r="A404" s="18"/>
      <c r="B404" s="73"/>
      <c r="C404" s="73"/>
      <c r="D404" s="73"/>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2">
      <c r="A405" s="18"/>
      <c r="B405" s="73"/>
      <c r="C405" s="73"/>
      <c r="D405" s="73"/>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2">
      <c r="A406" s="18"/>
      <c r="B406" s="73"/>
      <c r="C406" s="73"/>
      <c r="D406" s="73"/>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2">
      <c r="A407" s="18"/>
      <c r="B407" s="73"/>
      <c r="C407" s="73"/>
      <c r="D407" s="73"/>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2">
      <c r="A408" s="18"/>
      <c r="B408" s="73"/>
      <c r="C408" s="73"/>
      <c r="D408" s="73"/>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2">
      <c r="A409" s="18"/>
      <c r="B409" s="73"/>
      <c r="C409" s="73"/>
      <c r="D409" s="73"/>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2">
      <c r="A410" s="18"/>
      <c r="B410" s="73"/>
      <c r="C410" s="73"/>
      <c r="D410" s="73"/>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2">
      <c r="A411" s="18"/>
      <c r="B411" s="73"/>
      <c r="C411" s="73"/>
      <c r="D411" s="73"/>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2">
      <c r="A412" s="18"/>
      <c r="B412" s="73"/>
      <c r="C412" s="73"/>
      <c r="D412" s="73"/>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2">
      <c r="A413" s="18"/>
      <c r="B413" s="73"/>
      <c r="C413" s="73"/>
      <c r="D413" s="73"/>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2">
      <c r="A414" s="18"/>
      <c r="B414" s="73"/>
      <c r="C414" s="73"/>
      <c r="D414" s="73"/>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2">
      <c r="A415" s="18"/>
      <c r="B415" s="73"/>
      <c r="C415" s="73"/>
      <c r="D415" s="73"/>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2">
      <c r="A416" s="18"/>
      <c r="B416" s="73"/>
      <c r="C416" s="73"/>
      <c r="D416" s="73"/>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2">
      <c r="A417" s="18"/>
      <c r="B417" s="73"/>
      <c r="C417" s="73"/>
      <c r="D417" s="73"/>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2">
      <c r="A418" s="18"/>
      <c r="B418" s="73"/>
      <c r="C418" s="73"/>
      <c r="D418" s="73"/>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2">
      <c r="A419" s="18"/>
      <c r="B419" s="73"/>
      <c r="C419" s="73"/>
      <c r="D419" s="73"/>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2">
      <c r="A420" s="18"/>
      <c r="B420" s="73"/>
      <c r="C420" s="73"/>
      <c r="D420" s="73"/>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2">
      <c r="A421" s="18"/>
      <c r="B421" s="73"/>
      <c r="C421" s="73"/>
      <c r="D421" s="73"/>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2">
      <c r="A422" s="18"/>
      <c r="B422" s="73"/>
      <c r="C422" s="73"/>
      <c r="D422" s="73"/>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2">
      <c r="A423" s="18"/>
      <c r="B423" s="73"/>
      <c r="C423" s="73"/>
      <c r="D423" s="73"/>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2">
      <c r="A424" s="18"/>
      <c r="B424" s="73"/>
      <c r="C424" s="73"/>
      <c r="D424" s="73"/>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2">
      <c r="A425" s="18"/>
      <c r="B425" s="73"/>
      <c r="C425" s="73"/>
      <c r="D425" s="73"/>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2">
      <c r="A426" s="18"/>
      <c r="B426" s="73"/>
      <c r="C426" s="73"/>
      <c r="D426" s="73"/>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2">
      <c r="A427" s="18"/>
      <c r="B427" s="73"/>
      <c r="C427" s="73"/>
      <c r="D427" s="73"/>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2">
      <c r="A428" s="18"/>
      <c r="B428" s="73"/>
      <c r="C428" s="73"/>
      <c r="D428" s="73"/>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2">
      <c r="A429" s="18"/>
      <c r="B429" s="73"/>
      <c r="C429" s="73"/>
      <c r="D429" s="73"/>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2">
      <c r="A430" s="18"/>
      <c r="B430" s="73"/>
      <c r="C430" s="73"/>
      <c r="D430" s="73"/>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2">
      <c r="A431" s="18"/>
      <c r="B431" s="73"/>
      <c r="C431" s="73"/>
      <c r="D431" s="73"/>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2">
      <c r="A432" s="18"/>
      <c r="B432" s="73"/>
      <c r="C432" s="73"/>
      <c r="D432" s="73"/>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2">
      <c r="A433" s="18"/>
      <c r="B433" s="73"/>
      <c r="C433" s="73"/>
      <c r="D433" s="73"/>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2">
      <c r="A434" s="18"/>
      <c r="B434" s="73"/>
      <c r="C434" s="73"/>
      <c r="D434" s="73"/>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2">
      <c r="A435" s="18"/>
      <c r="B435" s="73"/>
      <c r="C435" s="73"/>
      <c r="D435" s="73"/>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2">
      <c r="A436" s="18"/>
      <c r="B436" s="73"/>
      <c r="C436" s="73"/>
      <c r="D436" s="73"/>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2">
      <c r="A437" s="18"/>
      <c r="B437" s="73"/>
      <c r="C437" s="73"/>
      <c r="D437" s="73"/>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2">
      <c r="A438" s="18"/>
      <c r="B438" s="73"/>
      <c r="C438" s="73"/>
      <c r="D438" s="73"/>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2">
      <c r="A439" s="18"/>
      <c r="B439" s="73"/>
      <c r="C439" s="73"/>
      <c r="D439" s="73"/>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2">
      <c r="A440" s="18"/>
      <c r="B440" s="73"/>
      <c r="C440" s="73"/>
      <c r="D440" s="73"/>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2">
      <c r="A441" s="18"/>
      <c r="B441" s="73"/>
      <c r="C441" s="73"/>
      <c r="D441" s="73"/>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2">
      <c r="A442" s="18"/>
      <c r="B442" s="73"/>
      <c r="C442" s="73"/>
      <c r="D442" s="73"/>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2">
      <c r="A443" s="18"/>
      <c r="B443" s="73"/>
      <c r="C443" s="73"/>
      <c r="D443" s="73"/>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2">
      <c r="A444" s="18"/>
      <c r="B444" s="73"/>
      <c r="C444" s="73"/>
      <c r="D444" s="73"/>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2">
      <c r="A445" s="18"/>
      <c r="B445" s="73"/>
      <c r="C445" s="73"/>
      <c r="D445" s="73"/>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2">
      <c r="A446" s="18"/>
      <c r="B446" s="73"/>
      <c r="C446" s="73"/>
      <c r="D446" s="73"/>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2">
      <c r="A447" s="18"/>
      <c r="B447" s="73"/>
      <c r="C447" s="73"/>
      <c r="D447" s="73"/>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2">
      <c r="A448" s="18"/>
      <c r="B448" s="73"/>
      <c r="C448" s="73"/>
      <c r="D448" s="73"/>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2">
      <c r="A449" s="18"/>
      <c r="B449" s="73"/>
      <c r="C449" s="73"/>
      <c r="D449" s="73"/>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2">
      <c r="A450" s="18"/>
      <c r="B450" s="73"/>
      <c r="C450" s="73"/>
      <c r="D450" s="73"/>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2">
      <c r="A451" s="18"/>
      <c r="B451" s="73"/>
      <c r="C451" s="73"/>
      <c r="D451" s="73"/>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2">
      <c r="A452" s="18"/>
      <c r="B452" s="73"/>
      <c r="C452" s="73"/>
      <c r="D452" s="73"/>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2">
      <c r="A453" s="18"/>
      <c r="B453" s="73"/>
      <c r="C453" s="73"/>
      <c r="D453" s="73"/>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2">
      <c r="A454" s="18"/>
      <c r="B454" s="73"/>
      <c r="C454" s="73"/>
      <c r="D454" s="73"/>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2">
      <c r="A455" s="18"/>
      <c r="B455" s="73"/>
      <c r="C455" s="73"/>
      <c r="D455" s="73"/>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2">
      <c r="A456" s="18"/>
      <c r="B456" s="73"/>
      <c r="C456" s="73"/>
      <c r="D456" s="73"/>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2">
      <c r="A457" s="18"/>
      <c r="B457" s="73"/>
      <c r="C457" s="73"/>
      <c r="D457" s="73"/>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2">
      <c r="A458" s="18"/>
      <c r="B458" s="73"/>
      <c r="C458" s="73"/>
      <c r="D458" s="73"/>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2">
      <c r="A459" s="18"/>
      <c r="B459" s="73"/>
      <c r="C459" s="73"/>
      <c r="D459" s="73"/>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2">
      <c r="A460" s="18"/>
      <c r="B460" s="73"/>
      <c r="C460" s="73"/>
      <c r="D460" s="73"/>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2">
      <c r="A461" s="18"/>
      <c r="B461" s="73"/>
      <c r="C461" s="73"/>
      <c r="D461" s="73"/>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2">
      <c r="A462" s="18"/>
      <c r="B462" s="73"/>
      <c r="C462" s="73"/>
      <c r="D462" s="73"/>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2">
      <c r="A463" s="18"/>
      <c r="B463" s="73"/>
      <c r="C463" s="73"/>
      <c r="D463" s="73"/>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2">
      <c r="A464" s="18"/>
      <c r="B464" s="73"/>
      <c r="C464" s="73"/>
      <c r="D464" s="73"/>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2">
      <c r="A465" s="18"/>
      <c r="B465" s="73"/>
      <c r="C465" s="73"/>
      <c r="D465" s="73"/>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2">
      <c r="A466" s="18"/>
      <c r="B466" s="73"/>
      <c r="C466" s="73"/>
      <c r="D466" s="73"/>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2">
      <c r="A467" s="18"/>
      <c r="B467" s="73"/>
      <c r="C467" s="73"/>
      <c r="D467" s="73"/>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2">
      <c r="A468" s="18"/>
      <c r="B468" s="73"/>
      <c r="C468" s="73"/>
      <c r="D468" s="73"/>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2">
      <c r="A469" s="18"/>
      <c r="B469" s="73"/>
      <c r="C469" s="73"/>
      <c r="D469" s="73"/>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2">
      <c r="A470" s="18"/>
      <c r="B470" s="73"/>
      <c r="C470" s="73"/>
      <c r="D470" s="73"/>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2">
      <c r="A471" s="18"/>
      <c r="B471" s="73"/>
      <c r="C471" s="73"/>
      <c r="D471" s="73"/>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2">
      <c r="A472" s="18"/>
      <c r="B472" s="73"/>
      <c r="C472" s="73"/>
      <c r="D472" s="73"/>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2">
      <c r="A473" s="18"/>
      <c r="B473" s="73"/>
      <c r="C473" s="73"/>
      <c r="D473" s="73"/>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2">
      <c r="A474" s="18"/>
      <c r="B474" s="73"/>
      <c r="C474" s="73"/>
      <c r="D474" s="73"/>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2">
      <c r="A475" s="18"/>
      <c r="B475" s="73"/>
      <c r="C475" s="73"/>
      <c r="D475" s="73"/>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2">
      <c r="A476" s="18"/>
      <c r="B476" s="73"/>
      <c r="C476" s="73"/>
      <c r="D476" s="73"/>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2">
      <c r="A477" s="18"/>
      <c r="B477" s="73"/>
      <c r="C477" s="73"/>
      <c r="D477" s="73"/>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2">
      <c r="A478" s="18"/>
      <c r="B478" s="73"/>
      <c r="C478" s="73"/>
      <c r="D478" s="73"/>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2">
      <c r="A479" s="18"/>
      <c r="B479" s="73"/>
      <c r="C479" s="73"/>
      <c r="D479" s="73"/>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2">
      <c r="A480" s="18"/>
      <c r="B480" s="73"/>
      <c r="C480" s="73"/>
      <c r="D480" s="73"/>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2">
      <c r="A481" s="18"/>
      <c r="B481" s="73"/>
      <c r="C481" s="73"/>
      <c r="D481" s="73"/>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2">
      <c r="A482" s="18"/>
      <c r="B482" s="73"/>
      <c r="C482" s="73"/>
      <c r="D482" s="73"/>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2">
      <c r="A483" s="18"/>
      <c r="B483" s="73"/>
      <c r="C483" s="73"/>
      <c r="D483" s="73"/>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2">
      <c r="A484" s="18"/>
      <c r="B484" s="73"/>
      <c r="C484" s="73"/>
      <c r="D484" s="73"/>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2">
      <c r="A485" s="18"/>
      <c r="B485" s="73"/>
      <c r="C485" s="73"/>
      <c r="D485" s="73"/>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2">
      <c r="A486" s="18"/>
      <c r="B486" s="73"/>
      <c r="C486" s="73"/>
      <c r="D486" s="73"/>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2">
      <c r="A487" s="18"/>
      <c r="B487" s="73"/>
      <c r="C487" s="73"/>
      <c r="D487" s="73"/>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2">
      <c r="A488" s="18"/>
      <c r="B488" s="73"/>
      <c r="C488" s="73"/>
      <c r="D488" s="73"/>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2">
      <c r="A489" s="18"/>
      <c r="B489" s="73"/>
      <c r="C489" s="73"/>
      <c r="D489" s="73"/>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2">
      <c r="A490" s="18"/>
      <c r="B490" s="73"/>
      <c r="C490" s="73"/>
      <c r="D490" s="73"/>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2">
      <c r="A491" s="18"/>
      <c r="B491" s="73"/>
      <c r="C491" s="73"/>
      <c r="D491" s="73"/>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2">
      <c r="A492" s="18"/>
      <c r="B492" s="73"/>
      <c r="C492" s="73"/>
      <c r="D492" s="73"/>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2">
      <c r="A493" s="18"/>
      <c r="B493" s="73"/>
      <c r="C493" s="73"/>
      <c r="D493" s="73"/>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2">
      <c r="A494" s="18"/>
      <c r="B494" s="73"/>
      <c r="C494" s="73"/>
      <c r="D494" s="73"/>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2">
      <c r="A495" s="18"/>
      <c r="B495" s="73"/>
      <c r="C495" s="73"/>
      <c r="D495" s="73"/>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2">
      <c r="A496" s="18"/>
      <c r="B496" s="73"/>
      <c r="C496" s="73"/>
      <c r="D496" s="73"/>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2">
      <c r="A497" s="18"/>
      <c r="B497" s="73"/>
      <c r="C497" s="73"/>
      <c r="D497" s="73"/>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2">
      <c r="A498" s="18"/>
      <c r="B498" s="73"/>
      <c r="C498" s="73"/>
      <c r="D498" s="73"/>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2">
      <c r="A499" s="18"/>
      <c r="B499" s="73"/>
      <c r="C499" s="73"/>
      <c r="D499" s="73"/>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2">
      <c r="A500" s="18"/>
      <c r="B500" s="73"/>
      <c r="C500" s="73"/>
      <c r="D500" s="73"/>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2">
      <c r="A501" s="18"/>
      <c r="B501" s="73"/>
      <c r="C501" s="73"/>
      <c r="D501" s="73"/>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2">
      <c r="A502" s="18"/>
      <c r="B502" s="73"/>
      <c r="C502" s="73"/>
      <c r="D502" s="73"/>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2">
      <c r="A503" s="18"/>
      <c r="B503" s="73"/>
      <c r="C503" s="73"/>
      <c r="D503" s="73"/>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2">
      <c r="A504" s="18"/>
      <c r="B504" s="73"/>
      <c r="C504" s="73"/>
      <c r="D504" s="73"/>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2">
      <c r="A505" s="18"/>
      <c r="B505" s="73"/>
      <c r="C505" s="73"/>
      <c r="D505" s="73"/>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2">
      <c r="A506" s="18"/>
      <c r="B506" s="73"/>
      <c r="C506" s="73"/>
      <c r="D506" s="73"/>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2">
      <c r="A507" s="18"/>
      <c r="B507" s="73"/>
      <c r="C507" s="73"/>
      <c r="D507" s="73"/>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2">
      <c r="A508" s="18"/>
      <c r="B508" s="73"/>
      <c r="C508" s="73"/>
      <c r="D508" s="73"/>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2">
      <c r="A509" s="18"/>
      <c r="B509" s="73"/>
      <c r="C509" s="73"/>
      <c r="D509" s="73"/>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2">
      <c r="A510" s="18"/>
      <c r="B510" s="73"/>
      <c r="C510" s="73"/>
      <c r="D510" s="73"/>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2">
      <c r="A511" s="18"/>
      <c r="B511" s="73"/>
      <c r="C511" s="73"/>
      <c r="D511" s="73"/>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2">
      <c r="A512" s="18"/>
      <c r="B512" s="73"/>
      <c r="C512" s="73"/>
      <c r="D512" s="73"/>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2">
      <c r="A513" s="18"/>
      <c r="B513" s="73"/>
      <c r="C513" s="73"/>
      <c r="D513" s="73"/>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2">
      <c r="A514" s="18"/>
      <c r="B514" s="73"/>
      <c r="C514" s="73"/>
      <c r="D514" s="73"/>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2">
      <c r="A515" s="18"/>
      <c r="B515" s="73"/>
      <c r="C515" s="73"/>
      <c r="D515" s="73"/>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2">
      <c r="A516" s="18"/>
      <c r="B516" s="73"/>
      <c r="C516" s="73"/>
      <c r="D516" s="73"/>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2">
      <c r="A517" s="18"/>
      <c r="B517" s="73"/>
      <c r="C517" s="73"/>
      <c r="D517" s="73"/>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2">
      <c r="A518" s="18"/>
      <c r="B518" s="73"/>
      <c r="C518" s="73"/>
      <c r="D518" s="73"/>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2">
      <c r="A519" s="18"/>
      <c r="B519" s="73"/>
      <c r="C519" s="73"/>
      <c r="D519" s="73"/>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2">
      <c r="A520" s="18"/>
      <c r="B520" s="73"/>
      <c r="C520" s="73"/>
      <c r="D520" s="73"/>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2">
      <c r="A521" s="18"/>
      <c r="B521" s="73"/>
      <c r="C521" s="73"/>
      <c r="D521" s="73"/>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2">
      <c r="A522" s="18"/>
      <c r="B522" s="73"/>
      <c r="C522" s="73"/>
      <c r="D522" s="73"/>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2">
      <c r="A523" s="18"/>
      <c r="B523" s="73"/>
      <c r="C523" s="73"/>
      <c r="D523" s="73"/>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2">
      <c r="A524" s="18"/>
      <c r="B524" s="73"/>
      <c r="C524" s="73"/>
      <c r="D524" s="73"/>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2">
      <c r="A525" s="18"/>
      <c r="B525" s="73"/>
      <c r="C525" s="73"/>
      <c r="D525" s="73"/>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2">
      <c r="A526" s="18"/>
      <c r="B526" s="73"/>
      <c r="C526" s="73"/>
      <c r="D526" s="73"/>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2">
      <c r="A527" s="18"/>
      <c r="B527" s="73"/>
      <c r="C527" s="73"/>
      <c r="D527" s="73"/>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2">
      <c r="A528" s="18"/>
      <c r="B528" s="73"/>
      <c r="C528" s="73"/>
      <c r="D528" s="73"/>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2">
      <c r="A529" s="18"/>
      <c r="B529" s="73"/>
      <c r="C529" s="73"/>
      <c r="D529" s="73"/>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2">
      <c r="A530" s="18"/>
      <c r="B530" s="73"/>
      <c r="C530" s="73"/>
      <c r="D530" s="73"/>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2">
      <c r="A531" s="18"/>
      <c r="B531" s="73"/>
      <c r="C531" s="73"/>
      <c r="D531" s="73"/>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2">
      <c r="A532" s="18"/>
      <c r="B532" s="73"/>
      <c r="C532" s="73"/>
      <c r="D532" s="73"/>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2">
      <c r="A533" s="18"/>
      <c r="B533" s="73"/>
      <c r="C533" s="73"/>
      <c r="D533" s="73"/>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2">
      <c r="A534" s="18"/>
      <c r="B534" s="73"/>
      <c r="C534" s="73"/>
      <c r="D534" s="73"/>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2">
      <c r="A535" s="18"/>
      <c r="B535" s="73"/>
      <c r="C535" s="73"/>
      <c r="D535" s="73"/>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2">
      <c r="A536" s="18"/>
      <c r="B536" s="73"/>
      <c r="C536" s="73"/>
      <c r="D536" s="73"/>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2">
      <c r="A537" s="18"/>
      <c r="B537" s="73"/>
      <c r="C537" s="73"/>
      <c r="D537" s="73"/>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2">
      <c r="A538" s="18"/>
      <c r="B538" s="73"/>
      <c r="C538" s="73"/>
      <c r="D538" s="73"/>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2">
      <c r="A539" s="18"/>
      <c r="B539" s="73"/>
      <c r="C539" s="73"/>
      <c r="D539" s="73"/>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2">
      <c r="A540" s="18"/>
      <c r="B540" s="73"/>
      <c r="C540" s="73"/>
      <c r="D540" s="73"/>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2">
      <c r="A541" s="18"/>
      <c r="B541" s="73"/>
      <c r="C541" s="73"/>
      <c r="D541" s="73"/>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2">
      <c r="A542" s="18"/>
      <c r="B542" s="73"/>
      <c r="C542" s="73"/>
      <c r="D542" s="73"/>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2">
      <c r="A543" s="18"/>
      <c r="B543" s="73"/>
      <c r="C543" s="73"/>
      <c r="D543" s="73"/>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2">
      <c r="A544" s="18"/>
      <c r="B544" s="73"/>
      <c r="C544" s="73"/>
      <c r="D544" s="73"/>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2">
      <c r="A545" s="18"/>
      <c r="B545" s="73"/>
      <c r="C545" s="73"/>
      <c r="D545" s="73"/>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2">
      <c r="A546" s="18"/>
      <c r="B546" s="73"/>
      <c r="C546" s="73"/>
      <c r="D546" s="73"/>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2">
      <c r="A547" s="18"/>
      <c r="B547" s="73"/>
      <c r="C547" s="73"/>
      <c r="D547" s="73"/>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2">
      <c r="A548" s="18"/>
      <c r="B548" s="73"/>
      <c r="C548" s="73"/>
      <c r="D548" s="73"/>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2">
      <c r="A549" s="18"/>
      <c r="B549" s="73"/>
      <c r="C549" s="73"/>
      <c r="D549" s="73"/>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2">
      <c r="A550" s="18"/>
      <c r="B550" s="73"/>
      <c r="C550" s="73"/>
      <c r="D550" s="73"/>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2">
      <c r="A551" s="18"/>
      <c r="B551" s="73"/>
      <c r="C551" s="73"/>
      <c r="D551" s="73"/>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2">
      <c r="A552" s="18"/>
      <c r="B552" s="73"/>
      <c r="C552" s="73"/>
      <c r="D552" s="73"/>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2">
      <c r="A553" s="18"/>
      <c r="B553" s="73"/>
      <c r="C553" s="73"/>
      <c r="D553" s="73"/>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2">
      <c r="A554" s="18"/>
      <c r="B554" s="73"/>
      <c r="C554" s="73"/>
      <c r="D554" s="73"/>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2">
      <c r="A555" s="18"/>
      <c r="B555" s="73"/>
      <c r="C555" s="73"/>
      <c r="D555" s="73"/>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2">
      <c r="A556" s="18"/>
      <c r="B556" s="73"/>
      <c r="C556" s="73"/>
      <c r="D556" s="73"/>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2">
      <c r="A557" s="18"/>
      <c r="B557" s="73"/>
      <c r="C557" s="73"/>
      <c r="D557" s="73"/>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2">
      <c r="A558" s="18"/>
      <c r="B558" s="73"/>
      <c r="C558" s="73"/>
      <c r="D558" s="73"/>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2">
      <c r="A559" s="18"/>
      <c r="B559" s="73"/>
      <c r="C559" s="73"/>
      <c r="D559" s="73"/>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2">
      <c r="A560" s="18"/>
      <c r="B560" s="73"/>
      <c r="C560" s="73"/>
      <c r="D560" s="73"/>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2">
      <c r="A561" s="18"/>
      <c r="B561" s="73"/>
      <c r="C561" s="73"/>
      <c r="D561" s="73"/>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2">
      <c r="A562" s="18"/>
      <c r="B562" s="73"/>
      <c r="C562" s="73"/>
      <c r="D562" s="73"/>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2">
      <c r="A563" s="18"/>
      <c r="B563" s="73"/>
      <c r="C563" s="73"/>
      <c r="D563" s="73"/>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2">
      <c r="A564" s="18"/>
      <c r="B564" s="73"/>
      <c r="C564" s="73"/>
      <c r="D564" s="73"/>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2">
      <c r="A565" s="18"/>
      <c r="B565" s="73"/>
      <c r="C565" s="73"/>
      <c r="D565" s="73"/>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2">
      <c r="A566" s="18"/>
      <c r="B566" s="73"/>
      <c r="C566" s="73"/>
      <c r="D566" s="73"/>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2">
      <c r="A567" s="18"/>
      <c r="B567" s="73"/>
      <c r="C567" s="73"/>
      <c r="D567" s="73"/>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2">
      <c r="A568" s="18"/>
      <c r="B568" s="73"/>
      <c r="C568" s="73"/>
      <c r="D568" s="73"/>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2">
      <c r="A569" s="18"/>
      <c r="B569" s="73"/>
      <c r="C569" s="73"/>
      <c r="D569" s="73"/>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2">
      <c r="A570" s="18"/>
      <c r="B570" s="73"/>
      <c r="C570" s="73"/>
      <c r="D570" s="73"/>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2">
      <c r="A571" s="18"/>
      <c r="B571" s="73"/>
      <c r="C571" s="73"/>
      <c r="D571" s="73"/>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2">
      <c r="A572" s="18"/>
      <c r="B572" s="73"/>
      <c r="C572" s="73"/>
      <c r="D572" s="73"/>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2">
      <c r="A573" s="18"/>
      <c r="B573" s="73"/>
      <c r="C573" s="73"/>
      <c r="D573" s="73"/>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2">
      <c r="A574" s="18"/>
      <c r="B574" s="73"/>
      <c r="C574" s="73"/>
      <c r="D574" s="73"/>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2">
      <c r="A575" s="18"/>
      <c r="B575" s="73"/>
      <c r="C575" s="73"/>
      <c r="D575" s="73"/>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2">
      <c r="A576" s="18"/>
      <c r="B576" s="73"/>
      <c r="C576" s="73"/>
      <c r="D576" s="73"/>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2">
      <c r="A577" s="18"/>
      <c r="B577" s="73"/>
      <c r="C577" s="73"/>
      <c r="D577" s="73"/>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2">
      <c r="A578" s="18"/>
      <c r="B578" s="73"/>
      <c r="C578" s="73"/>
      <c r="D578" s="73"/>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2">
      <c r="A579" s="18"/>
      <c r="B579" s="73"/>
      <c r="C579" s="73"/>
      <c r="D579" s="73"/>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2">
      <c r="A580" s="18"/>
      <c r="B580" s="73"/>
      <c r="C580" s="73"/>
      <c r="D580" s="73"/>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2">
      <c r="A581" s="18"/>
      <c r="B581" s="73"/>
      <c r="C581" s="73"/>
      <c r="D581" s="73"/>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2">
      <c r="A582" s="18"/>
      <c r="B582" s="73"/>
      <c r="C582" s="73"/>
      <c r="D582" s="73"/>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2">
      <c r="A583" s="18"/>
      <c r="B583" s="73"/>
      <c r="C583" s="73"/>
      <c r="D583" s="73"/>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2">
      <c r="A584" s="18"/>
      <c r="B584" s="73"/>
      <c r="C584" s="73"/>
      <c r="D584" s="73"/>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2">
      <c r="A585" s="18"/>
      <c r="B585" s="73"/>
      <c r="C585" s="73"/>
      <c r="D585" s="73"/>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2">
      <c r="A586" s="18"/>
      <c r="B586" s="73"/>
      <c r="C586" s="73"/>
      <c r="D586" s="73"/>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2">
      <c r="A587" s="18"/>
      <c r="B587" s="73"/>
      <c r="C587" s="73"/>
      <c r="D587" s="73"/>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2">
      <c r="A588" s="18"/>
      <c r="B588" s="73"/>
      <c r="C588" s="73"/>
      <c r="D588" s="73"/>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2">
      <c r="A589" s="18"/>
      <c r="B589" s="73"/>
      <c r="C589" s="73"/>
      <c r="D589" s="73"/>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2">
      <c r="A590" s="18"/>
      <c r="B590" s="73"/>
      <c r="C590" s="73"/>
      <c r="D590" s="73"/>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2">
      <c r="A591" s="18"/>
      <c r="B591" s="73"/>
      <c r="C591" s="73"/>
      <c r="D591" s="73"/>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2">
      <c r="A592" s="18"/>
      <c r="B592" s="73"/>
      <c r="C592" s="73"/>
      <c r="D592" s="73"/>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2">
      <c r="A593" s="18"/>
      <c r="B593" s="73"/>
      <c r="C593" s="73"/>
      <c r="D593" s="73"/>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2">
      <c r="A594" s="18"/>
      <c r="B594" s="73"/>
      <c r="C594" s="73"/>
      <c r="D594" s="73"/>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2">
      <c r="A595" s="18"/>
      <c r="B595" s="73"/>
      <c r="C595" s="73"/>
      <c r="D595" s="73"/>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2">
      <c r="A596" s="18"/>
      <c r="B596" s="73"/>
      <c r="C596" s="73"/>
      <c r="D596" s="73"/>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2">
      <c r="A597" s="18"/>
      <c r="B597" s="73"/>
      <c r="C597" s="73"/>
      <c r="D597" s="73"/>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2">
      <c r="A598" s="18"/>
      <c r="B598" s="73"/>
      <c r="C598" s="73"/>
      <c r="D598" s="73"/>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2">
      <c r="A599" s="18"/>
      <c r="B599" s="73"/>
      <c r="C599" s="73"/>
      <c r="D599" s="73"/>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2">
      <c r="A600" s="18"/>
      <c r="B600" s="73"/>
      <c r="C600" s="73"/>
      <c r="D600" s="73"/>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2">
      <c r="A601" s="18"/>
      <c r="B601" s="73"/>
      <c r="C601" s="73"/>
      <c r="D601" s="73"/>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2">
      <c r="A602" s="18"/>
      <c r="B602" s="73"/>
      <c r="C602" s="73"/>
      <c r="D602" s="73"/>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2">
      <c r="A603" s="18"/>
      <c r="B603" s="73"/>
      <c r="C603" s="73"/>
      <c r="D603" s="73"/>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2">
      <c r="A604" s="18"/>
      <c r="B604" s="73"/>
      <c r="C604" s="73"/>
      <c r="D604" s="73"/>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2">
      <c r="A605" s="18"/>
      <c r="B605" s="73"/>
      <c r="C605" s="73"/>
      <c r="D605" s="73"/>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2">
      <c r="A606" s="18"/>
      <c r="B606" s="73"/>
      <c r="C606" s="73"/>
      <c r="D606" s="73"/>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2">
      <c r="A607" s="18"/>
      <c r="B607" s="73"/>
      <c r="C607" s="73"/>
      <c r="D607" s="73"/>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2">
      <c r="A608" s="18"/>
      <c r="B608" s="73"/>
      <c r="C608" s="73"/>
      <c r="D608" s="73"/>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2">
      <c r="A609" s="18"/>
      <c r="B609" s="73"/>
      <c r="C609" s="73"/>
      <c r="D609" s="73"/>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2">
      <c r="A610" s="18"/>
      <c r="B610" s="73"/>
      <c r="C610" s="73"/>
      <c r="D610" s="73"/>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2">
      <c r="A611" s="18"/>
      <c r="B611" s="73"/>
      <c r="C611" s="73"/>
      <c r="D611" s="73"/>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2">
      <c r="A612" s="18"/>
      <c r="B612" s="73"/>
      <c r="C612" s="73"/>
      <c r="D612" s="73"/>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2">
      <c r="A613" s="18"/>
      <c r="B613" s="73"/>
      <c r="C613" s="73"/>
      <c r="D613" s="73"/>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2">
      <c r="A614" s="18"/>
      <c r="B614" s="73"/>
      <c r="C614" s="73"/>
      <c r="D614" s="73"/>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2">
      <c r="A615" s="18"/>
      <c r="B615" s="73"/>
      <c r="C615" s="73"/>
      <c r="D615" s="73"/>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2">
      <c r="A616" s="18"/>
      <c r="B616" s="73"/>
      <c r="C616" s="73"/>
      <c r="D616" s="73"/>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2">
      <c r="A617" s="18"/>
      <c r="B617" s="73"/>
      <c r="C617" s="73"/>
      <c r="D617" s="73"/>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2">
      <c r="A618" s="18"/>
      <c r="B618" s="73"/>
      <c r="C618" s="73"/>
      <c r="D618" s="73"/>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2">
      <c r="A619" s="18"/>
      <c r="B619" s="73"/>
      <c r="C619" s="73"/>
      <c r="D619" s="73"/>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2">
      <c r="A620" s="18"/>
      <c r="B620" s="73"/>
      <c r="C620" s="73"/>
      <c r="D620" s="73"/>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2">
      <c r="A621" s="18"/>
      <c r="B621" s="73"/>
      <c r="C621" s="73"/>
      <c r="D621" s="73"/>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2">
      <c r="A622" s="18"/>
      <c r="B622" s="73"/>
      <c r="C622" s="73"/>
      <c r="D622" s="73"/>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2">
      <c r="A623" s="18"/>
      <c r="B623" s="73"/>
      <c r="C623" s="73"/>
      <c r="D623" s="73"/>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2">
      <c r="A624" s="18"/>
      <c r="B624" s="73"/>
      <c r="C624" s="73"/>
      <c r="D624" s="73"/>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2">
      <c r="A625" s="18"/>
      <c r="B625" s="73"/>
      <c r="C625" s="73"/>
      <c r="D625" s="73"/>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2">
      <c r="A626" s="18"/>
      <c r="B626" s="73"/>
      <c r="C626" s="73"/>
      <c r="D626" s="73"/>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2">
      <c r="A627" s="18"/>
      <c r="B627" s="73"/>
      <c r="C627" s="73"/>
      <c r="D627" s="73"/>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2">
      <c r="A628" s="18"/>
      <c r="B628" s="73"/>
      <c r="C628" s="73"/>
      <c r="D628" s="73"/>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2">
      <c r="A629" s="18"/>
      <c r="B629" s="73"/>
      <c r="C629" s="73"/>
      <c r="D629" s="73"/>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2">
      <c r="A630" s="18"/>
      <c r="B630" s="73"/>
      <c r="C630" s="73"/>
      <c r="D630" s="73"/>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2">
      <c r="A631" s="18"/>
      <c r="B631" s="73"/>
      <c r="C631" s="73"/>
      <c r="D631" s="73"/>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2">
      <c r="A632" s="18"/>
      <c r="B632" s="73"/>
      <c r="C632" s="73"/>
      <c r="D632" s="73"/>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2">
      <c r="A633" s="18"/>
      <c r="B633" s="73"/>
      <c r="C633" s="73"/>
      <c r="D633" s="73"/>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2">
      <c r="A634" s="18"/>
      <c r="B634" s="73"/>
      <c r="C634" s="73"/>
      <c r="D634" s="73"/>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2">
      <c r="A635" s="18"/>
      <c r="B635" s="73"/>
      <c r="C635" s="73"/>
      <c r="D635" s="73"/>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2">
      <c r="A636" s="18"/>
      <c r="B636" s="73"/>
      <c r="C636" s="73"/>
      <c r="D636" s="73"/>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2">
      <c r="A637" s="18"/>
      <c r="B637" s="73"/>
      <c r="C637" s="73"/>
      <c r="D637" s="73"/>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2">
      <c r="A638" s="18"/>
      <c r="B638" s="73"/>
      <c r="C638" s="73"/>
      <c r="D638" s="73"/>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2">
      <c r="A639" s="18"/>
      <c r="B639" s="73"/>
      <c r="C639" s="73"/>
      <c r="D639" s="73"/>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2">
      <c r="A640" s="18"/>
      <c r="B640" s="73"/>
      <c r="C640" s="73"/>
      <c r="D640" s="73"/>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2">
      <c r="A641" s="18"/>
      <c r="B641" s="73"/>
      <c r="C641" s="73"/>
      <c r="D641" s="73"/>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2">
      <c r="A642" s="18"/>
      <c r="B642" s="73"/>
      <c r="C642" s="73"/>
      <c r="D642" s="73"/>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2">
      <c r="A643" s="18"/>
      <c r="B643" s="73"/>
      <c r="C643" s="73"/>
      <c r="D643" s="73"/>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2">
      <c r="A644" s="18"/>
      <c r="B644" s="73"/>
      <c r="C644" s="73"/>
      <c r="D644" s="73"/>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2">
      <c r="A645" s="18"/>
      <c r="B645" s="73"/>
      <c r="C645" s="73"/>
      <c r="D645" s="73"/>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2">
      <c r="A646" s="18"/>
      <c r="B646" s="73"/>
      <c r="C646" s="73"/>
      <c r="D646" s="73"/>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2">
      <c r="A647" s="18"/>
      <c r="B647" s="73"/>
      <c r="C647" s="73"/>
      <c r="D647" s="73"/>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2">
      <c r="A648" s="18"/>
      <c r="B648" s="73"/>
      <c r="C648" s="73"/>
      <c r="D648" s="73"/>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2">
      <c r="A649" s="18"/>
      <c r="B649" s="73"/>
      <c r="C649" s="73"/>
      <c r="D649" s="73"/>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2">
      <c r="A650" s="18"/>
      <c r="B650" s="73"/>
      <c r="C650" s="73"/>
      <c r="D650" s="73"/>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2">
      <c r="A651" s="18"/>
      <c r="B651" s="73"/>
      <c r="C651" s="73"/>
      <c r="D651" s="73"/>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2">
      <c r="A652" s="18"/>
      <c r="B652" s="73"/>
      <c r="C652" s="73"/>
      <c r="D652" s="73"/>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2">
      <c r="A653" s="18"/>
      <c r="B653" s="73"/>
      <c r="C653" s="73"/>
      <c r="D653" s="73"/>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2">
      <c r="A654" s="18"/>
      <c r="B654" s="73"/>
      <c r="C654" s="73"/>
      <c r="D654" s="73"/>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2">
      <c r="A655" s="18"/>
      <c r="B655" s="73"/>
      <c r="C655" s="73"/>
      <c r="D655" s="73"/>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2">
      <c r="A656" s="18"/>
      <c r="B656" s="73"/>
      <c r="C656" s="73"/>
      <c r="D656" s="73"/>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2">
      <c r="A657" s="18"/>
      <c r="B657" s="73"/>
      <c r="C657" s="73"/>
      <c r="D657" s="73"/>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2">
      <c r="A658" s="18"/>
      <c r="B658" s="73"/>
      <c r="C658" s="73"/>
      <c r="D658" s="73"/>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2">
      <c r="A659" s="18"/>
      <c r="B659" s="73"/>
      <c r="C659" s="73"/>
      <c r="D659" s="73"/>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2">
      <c r="A660" s="18"/>
      <c r="B660" s="73"/>
      <c r="C660" s="73"/>
      <c r="D660" s="73"/>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2">
      <c r="A661" s="18"/>
      <c r="B661" s="73"/>
      <c r="C661" s="73"/>
      <c r="D661" s="73"/>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2">
      <c r="A662" s="18"/>
      <c r="B662" s="73"/>
      <c r="C662" s="73"/>
      <c r="D662" s="73"/>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2">
      <c r="A663" s="18"/>
      <c r="B663" s="73"/>
      <c r="C663" s="73"/>
      <c r="D663" s="73"/>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2">
      <c r="A664" s="18"/>
      <c r="B664" s="73"/>
      <c r="C664" s="73"/>
      <c r="D664" s="73"/>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2">
      <c r="A665" s="18"/>
      <c r="B665" s="73"/>
      <c r="C665" s="73"/>
      <c r="D665" s="73"/>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2">
      <c r="A666" s="18"/>
      <c r="B666" s="73"/>
      <c r="C666" s="73"/>
      <c r="D666" s="73"/>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2">
      <c r="A667" s="18"/>
      <c r="B667" s="73"/>
      <c r="C667" s="73"/>
      <c r="D667" s="73"/>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2">
      <c r="A668" s="18"/>
      <c r="B668" s="73"/>
      <c r="C668" s="73"/>
      <c r="D668" s="73"/>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2">
      <c r="A669" s="18"/>
      <c r="B669" s="73"/>
      <c r="C669" s="73"/>
      <c r="D669" s="73"/>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2">
      <c r="A670" s="18"/>
      <c r="B670" s="73"/>
      <c r="C670" s="73"/>
      <c r="D670" s="73"/>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2">
      <c r="A671" s="18"/>
      <c r="B671" s="73"/>
      <c r="C671" s="73"/>
      <c r="D671" s="73"/>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2">
      <c r="A672" s="18"/>
      <c r="B672" s="73"/>
      <c r="C672" s="73"/>
      <c r="D672" s="73"/>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2">
      <c r="A673" s="18"/>
      <c r="B673" s="73"/>
      <c r="C673" s="73"/>
      <c r="D673" s="73"/>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2">
      <c r="A674" s="18"/>
      <c r="B674" s="73"/>
      <c r="C674" s="73"/>
      <c r="D674" s="73"/>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2">
      <c r="A675" s="18"/>
      <c r="B675" s="73"/>
      <c r="C675" s="73"/>
      <c r="D675" s="73"/>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2">
      <c r="A676" s="18"/>
      <c r="B676" s="73"/>
      <c r="C676" s="73"/>
      <c r="D676" s="73"/>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2">
      <c r="A677" s="18"/>
      <c r="B677" s="73"/>
      <c r="C677" s="73"/>
      <c r="D677" s="73"/>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2">
      <c r="A678" s="18"/>
      <c r="B678" s="73"/>
      <c r="C678" s="73"/>
      <c r="D678" s="73"/>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2">
      <c r="A679" s="18"/>
      <c r="B679" s="73"/>
      <c r="C679" s="73"/>
      <c r="D679" s="73"/>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2">
      <c r="A680" s="18"/>
      <c r="B680" s="73"/>
      <c r="C680" s="73"/>
      <c r="D680" s="73"/>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2">
      <c r="A681" s="18"/>
      <c r="B681" s="73"/>
      <c r="C681" s="73"/>
      <c r="D681" s="73"/>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2">
      <c r="A682" s="18"/>
      <c r="B682" s="73"/>
      <c r="C682" s="73"/>
      <c r="D682" s="73"/>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2">
      <c r="A683" s="18"/>
      <c r="B683" s="73"/>
      <c r="C683" s="73"/>
      <c r="D683" s="73"/>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2">
      <c r="A684" s="18"/>
      <c r="B684" s="73"/>
      <c r="C684" s="73"/>
      <c r="D684" s="73"/>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2">
      <c r="A685" s="18"/>
      <c r="B685" s="73"/>
      <c r="C685" s="73"/>
      <c r="D685" s="73"/>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2">
      <c r="A686" s="18"/>
      <c r="B686" s="73"/>
      <c r="C686" s="73"/>
      <c r="D686" s="73"/>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2">
      <c r="A687" s="18"/>
      <c r="B687" s="73"/>
      <c r="C687" s="73"/>
      <c r="D687" s="73"/>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2">
      <c r="A688" s="18"/>
      <c r="B688" s="73"/>
      <c r="C688" s="73"/>
      <c r="D688" s="73"/>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2">
      <c r="A689" s="18"/>
      <c r="B689" s="73"/>
      <c r="C689" s="73"/>
      <c r="D689" s="73"/>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2">
      <c r="A690" s="18"/>
      <c r="B690" s="73"/>
      <c r="C690" s="73"/>
      <c r="D690" s="73"/>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2">
      <c r="A691" s="18"/>
      <c r="B691" s="73"/>
      <c r="C691" s="73"/>
      <c r="D691" s="73"/>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2">
      <c r="A692" s="18"/>
      <c r="B692" s="73"/>
      <c r="C692" s="73"/>
      <c r="D692" s="73"/>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2">
      <c r="A693" s="18"/>
      <c r="B693" s="73"/>
      <c r="C693" s="73"/>
      <c r="D693" s="73"/>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2">
      <c r="A694" s="18"/>
      <c r="B694" s="73"/>
      <c r="C694" s="73"/>
      <c r="D694" s="73"/>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2">
      <c r="A695" s="18"/>
      <c r="B695" s="73"/>
      <c r="C695" s="73"/>
      <c r="D695" s="73"/>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2">
      <c r="A696" s="18"/>
      <c r="B696" s="73"/>
      <c r="C696" s="73"/>
      <c r="D696" s="73"/>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2">
      <c r="A697" s="18"/>
      <c r="B697" s="73"/>
      <c r="C697" s="73"/>
      <c r="D697" s="73"/>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2">
      <c r="A698" s="18"/>
      <c r="B698" s="73"/>
      <c r="C698" s="73"/>
      <c r="D698" s="73"/>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2">
      <c r="A699" s="18"/>
      <c r="B699" s="73"/>
      <c r="C699" s="73"/>
      <c r="D699" s="73"/>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2">
      <c r="A700" s="18"/>
      <c r="B700" s="73"/>
      <c r="C700" s="73"/>
      <c r="D700" s="73"/>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2">
      <c r="A701" s="18"/>
      <c r="B701" s="73"/>
      <c r="C701" s="73"/>
      <c r="D701" s="73"/>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2">
      <c r="A702" s="18"/>
      <c r="B702" s="73"/>
      <c r="C702" s="73"/>
      <c r="D702" s="73"/>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2">
      <c r="A703" s="18"/>
      <c r="B703" s="73"/>
      <c r="C703" s="73"/>
      <c r="D703" s="73"/>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2">
      <c r="A704" s="18"/>
      <c r="B704" s="73"/>
      <c r="C704" s="73"/>
      <c r="D704" s="73"/>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2">
      <c r="A705" s="18"/>
      <c r="B705" s="73"/>
      <c r="C705" s="73"/>
      <c r="D705" s="73"/>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2">
      <c r="A706" s="18"/>
      <c r="B706" s="73"/>
      <c r="C706" s="73"/>
      <c r="D706" s="73"/>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2">
      <c r="A707" s="18"/>
      <c r="B707" s="73"/>
      <c r="C707" s="73"/>
      <c r="D707" s="73"/>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2">
      <c r="A708" s="18"/>
      <c r="B708" s="73"/>
      <c r="C708" s="73"/>
      <c r="D708" s="73"/>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2">
      <c r="A709" s="18"/>
      <c r="B709" s="73"/>
      <c r="C709" s="73"/>
      <c r="D709" s="73"/>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2">
      <c r="A710" s="18"/>
      <c r="B710" s="73"/>
      <c r="C710" s="73"/>
      <c r="D710" s="73"/>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2">
      <c r="A711" s="18"/>
      <c r="B711" s="73"/>
      <c r="C711" s="73"/>
      <c r="D711" s="73"/>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2">
      <c r="A712" s="18"/>
      <c r="B712" s="73"/>
      <c r="C712" s="73"/>
      <c r="D712" s="73"/>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2">
      <c r="A713" s="18"/>
      <c r="B713" s="73"/>
      <c r="C713" s="73"/>
      <c r="D713" s="73"/>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2">
      <c r="A714" s="18"/>
      <c r="B714" s="73"/>
      <c r="C714" s="73"/>
      <c r="D714" s="73"/>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2">
      <c r="A715" s="18"/>
      <c r="B715" s="73"/>
      <c r="C715" s="73"/>
      <c r="D715" s="73"/>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2">
      <c r="A716" s="18"/>
      <c r="B716" s="73"/>
      <c r="C716" s="73"/>
      <c r="D716" s="73"/>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2">
      <c r="A717" s="18"/>
      <c r="B717" s="73"/>
      <c r="C717" s="73"/>
      <c r="D717" s="73"/>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2">
      <c r="A718" s="18"/>
      <c r="B718" s="73"/>
      <c r="C718" s="73"/>
      <c r="D718" s="73"/>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2">
      <c r="A719" s="18"/>
      <c r="B719" s="73"/>
      <c r="C719" s="73"/>
      <c r="D719" s="73"/>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2">
      <c r="A720" s="18"/>
      <c r="B720" s="73"/>
      <c r="C720" s="73"/>
      <c r="D720" s="73"/>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2">
      <c r="A721" s="18"/>
      <c r="B721" s="73"/>
      <c r="C721" s="73"/>
      <c r="D721" s="73"/>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2">
      <c r="A722" s="18"/>
      <c r="B722" s="73"/>
      <c r="C722" s="73"/>
      <c r="D722" s="73"/>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2">
      <c r="A723" s="18"/>
      <c r="B723" s="73"/>
      <c r="C723" s="73"/>
      <c r="D723" s="73"/>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2">
      <c r="A724" s="18"/>
      <c r="B724" s="73"/>
      <c r="C724" s="73"/>
      <c r="D724" s="73"/>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2">
      <c r="A725" s="18"/>
      <c r="B725" s="73"/>
      <c r="C725" s="73"/>
      <c r="D725" s="73"/>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2">
      <c r="A726" s="18"/>
      <c r="B726" s="73"/>
      <c r="C726" s="73"/>
      <c r="D726" s="73"/>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2">
      <c r="A727" s="18"/>
      <c r="B727" s="73"/>
      <c r="C727" s="73"/>
      <c r="D727" s="73"/>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2">
      <c r="A728" s="18"/>
      <c r="B728" s="73"/>
      <c r="C728" s="73"/>
      <c r="D728" s="73"/>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2">
      <c r="A729" s="18"/>
      <c r="B729" s="73"/>
      <c r="C729" s="73"/>
      <c r="D729" s="73"/>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2">
      <c r="A730" s="18"/>
      <c r="B730" s="73"/>
      <c r="C730" s="73"/>
      <c r="D730" s="73"/>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2">
      <c r="A731" s="18"/>
      <c r="B731" s="73"/>
      <c r="C731" s="73"/>
      <c r="D731" s="73"/>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2">
      <c r="A732" s="18"/>
      <c r="B732" s="73"/>
      <c r="C732" s="73"/>
      <c r="D732" s="73"/>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2">
      <c r="A733" s="18"/>
      <c r="B733" s="73"/>
      <c r="C733" s="73"/>
      <c r="D733" s="73"/>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2">
      <c r="A734" s="18"/>
      <c r="B734" s="73"/>
      <c r="C734" s="73"/>
      <c r="D734" s="73"/>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2">
      <c r="A735" s="18"/>
      <c r="B735" s="73"/>
      <c r="C735" s="73"/>
      <c r="D735" s="73"/>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2">
      <c r="A736" s="18"/>
      <c r="B736" s="73"/>
      <c r="C736" s="73"/>
      <c r="D736" s="73"/>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2">
      <c r="A737" s="18"/>
      <c r="B737" s="73"/>
      <c r="C737" s="73"/>
      <c r="D737" s="73"/>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2">
      <c r="A738" s="18"/>
      <c r="B738" s="73"/>
      <c r="C738" s="73"/>
      <c r="D738" s="73"/>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2">
      <c r="A739" s="18"/>
      <c r="B739" s="73"/>
      <c r="C739" s="73"/>
      <c r="D739" s="73"/>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2">
      <c r="A740" s="18"/>
      <c r="B740" s="73"/>
      <c r="C740" s="73"/>
      <c r="D740" s="73"/>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2">
      <c r="A741" s="18"/>
      <c r="B741" s="73"/>
      <c r="C741" s="73"/>
      <c r="D741" s="73"/>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2">
      <c r="A742" s="18"/>
      <c r="B742" s="73"/>
      <c r="C742" s="73"/>
      <c r="D742" s="73"/>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2">
      <c r="A743" s="18"/>
      <c r="B743" s="73"/>
      <c r="C743" s="73"/>
      <c r="D743" s="73"/>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2">
      <c r="A744" s="18"/>
      <c r="B744" s="73"/>
      <c r="C744" s="73"/>
      <c r="D744" s="73"/>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2">
      <c r="A745" s="18"/>
      <c r="B745" s="73"/>
      <c r="C745" s="73"/>
      <c r="D745" s="73"/>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2">
      <c r="A746" s="18"/>
      <c r="B746" s="73"/>
      <c r="C746" s="73"/>
      <c r="D746" s="73"/>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2">
      <c r="A747" s="18"/>
      <c r="B747" s="73"/>
      <c r="C747" s="73"/>
      <c r="D747" s="73"/>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2">
      <c r="A748" s="18"/>
      <c r="B748" s="73"/>
      <c r="C748" s="73"/>
      <c r="D748" s="73"/>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2">
      <c r="A749" s="18"/>
      <c r="B749" s="73"/>
      <c r="C749" s="73"/>
      <c r="D749" s="73"/>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2">
      <c r="A750" s="18"/>
      <c r="B750" s="73"/>
      <c r="C750" s="73"/>
      <c r="D750" s="73"/>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2">
      <c r="A751" s="18"/>
      <c r="B751" s="73"/>
      <c r="C751" s="73"/>
      <c r="D751" s="73"/>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2">
      <c r="A752" s="18"/>
      <c r="B752" s="73"/>
      <c r="C752" s="73"/>
      <c r="D752" s="73"/>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2">
      <c r="A753" s="18"/>
      <c r="B753" s="73"/>
      <c r="C753" s="73"/>
      <c r="D753" s="73"/>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2">
      <c r="A754" s="18"/>
      <c r="B754" s="73"/>
      <c r="C754" s="73"/>
      <c r="D754" s="73"/>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2">
      <c r="A755" s="18"/>
      <c r="B755" s="73"/>
      <c r="C755" s="73"/>
      <c r="D755" s="73"/>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2">
      <c r="A756" s="18"/>
      <c r="B756" s="73"/>
      <c r="C756" s="73"/>
      <c r="D756" s="73"/>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2">
      <c r="A757" s="18"/>
      <c r="B757" s="73"/>
      <c r="C757" s="73"/>
      <c r="D757" s="73"/>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2">
      <c r="A758" s="18"/>
      <c r="B758" s="73"/>
      <c r="C758" s="73"/>
      <c r="D758" s="73"/>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2">
      <c r="A759" s="18"/>
      <c r="B759" s="73"/>
      <c r="C759" s="73"/>
      <c r="D759" s="73"/>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2">
      <c r="A760" s="18"/>
      <c r="B760" s="73"/>
      <c r="C760" s="73"/>
      <c r="D760" s="73"/>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2">
      <c r="A761" s="18"/>
      <c r="B761" s="73"/>
      <c r="C761" s="73"/>
      <c r="D761" s="73"/>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2">
      <c r="A762" s="18"/>
      <c r="B762" s="73"/>
      <c r="C762" s="73"/>
      <c r="D762" s="73"/>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2">
      <c r="A763" s="18"/>
      <c r="B763" s="73"/>
      <c r="C763" s="73"/>
      <c r="D763" s="73"/>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2">
      <c r="A764" s="18"/>
      <c r="B764" s="73"/>
      <c r="C764" s="73"/>
      <c r="D764" s="73"/>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2">
      <c r="A765" s="18"/>
      <c r="B765" s="73"/>
      <c r="C765" s="73"/>
      <c r="D765" s="73"/>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2">
      <c r="A766" s="18"/>
      <c r="B766" s="73"/>
      <c r="C766" s="73"/>
      <c r="D766" s="73"/>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2">
      <c r="A767" s="18"/>
      <c r="B767" s="73"/>
      <c r="C767" s="73"/>
      <c r="D767" s="73"/>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2">
      <c r="A768" s="18"/>
      <c r="B768" s="73"/>
      <c r="C768" s="73"/>
      <c r="D768" s="73"/>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2">
      <c r="A769" s="18"/>
      <c r="B769" s="73"/>
      <c r="C769" s="73"/>
      <c r="D769" s="73"/>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2">
      <c r="A770" s="18"/>
      <c r="B770" s="73"/>
      <c r="C770" s="73"/>
      <c r="D770" s="73"/>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2">
      <c r="A771" s="18"/>
      <c r="B771" s="73"/>
      <c r="C771" s="73"/>
      <c r="D771" s="73"/>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2">
      <c r="A772" s="18"/>
      <c r="B772" s="73"/>
      <c r="C772" s="73"/>
      <c r="D772" s="73"/>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2">
      <c r="A773" s="18"/>
      <c r="B773" s="73"/>
      <c r="C773" s="73"/>
      <c r="D773" s="73"/>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2">
      <c r="A774" s="18"/>
      <c r="B774" s="73"/>
      <c r="C774" s="73"/>
      <c r="D774" s="73"/>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2">
      <c r="A775" s="18"/>
      <c r="B775" s="73"/>
      <c r="C775" s="73"/>
      <c r="D775" s="73"/>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2">
      <c r="A776" s="18"/>
      <c r="B776" s="73"/>
      <c r="C776" s="73"/>
      <c r="D776" s="73"/>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2">
      <c r="A777" s="18"/>
      <c r="B777" s="73"/>
      <c r="C777" s="73"/>
      <c r="D777" s="73"/>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2">
      <c r="A778" s="18"/>
      <c r="B778" s="73"/>
      <c r="C778" s="73"/>
      <c r="D778" s="73"/>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2">
      <c r="A779" s="18"/>
      <c r="B779" s="73"/>
      <c r="C779" s="73"/>
      <c r="D779" s="73"/>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2">
      <c r="A780" s="18"/>
      <c r="B780" s="73"/>
      <c r="C780" s="73"/>
      <c r="D780" s="73"/>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2">
      <c r="A781" s="18"/>
      <c r="B781" s="73"/>
      <c r="C781" s="73"/>
      <c r="D781" s="73"/>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2">
      <c r="A782" s="18"/>
      <c r="B782" s="73"/>
      <c r="C782" s="73"/>
      <c r="D782" s="73"/>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2">
      <c r="A783" s="18"/>
      <c r="B783" s="73"/>
      <c r="C783" s="73"/>
      <c r="D783" s="73"/>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2">
      <c r="A784" s="18"/>
      <c r="B784" s="73"/>
      <c r="C784" s="73"/>
      <c r="D784" s="73"/>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2">
      <c r="A785" s="18"/>
      <c r="B785" s="73"/>
      <c r="C785" s="73"/>
      <c r="D785" s="73"/>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2">
      <c r="A786" s="18"/>
      <c r="B786" s="73"/>
      <c r="C786" s="73"/>
      <c r="D786" s="73"/>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2">
      <c r="A787" s="18"/>
      <c r="B787" s="73"/>
      <c r="C787" s="73"/>
      <c r="D787" s="73"/>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2">
      <c r="A788" s="18"/>
      <c r="B788" s="73"/>
      <c r="C788" s="73"/>
      <c r="D788" s="73"/>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2">
      <c r="A789" s="18"/>
      <c r="B789" s="73"/>
      <c r="C789" s="73"/>
      <c r="D789" s="73"/>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2">
      <c r="A790" s="18"/>
      <c r="B790" s="73"/>
      <c r="C790" s="73"/>
      <c r="D790" s="73"/>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2">
      <c r="A791" s="18"/>
      <c r="B791" s="73"/>
      <c r="C791" s="73"/>
      <c r="D791" s="73"/>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2">
      <c r="A792" s="18"/>
      <c r="B792" s="73"/>
      <c r="C792" s="73"/>
      <c r="D792" s="73"/>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2">
      <c r="A793" s="18"/>
      <c r="B793" s="73"/>
      <c r="C793" s="73"/>
      <c r="D793" s="73"/>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2">
      <c r="A794" s="18"/>
      <c r="B794" s="73"/>
      <c r="C794" s="73"/>
      <c r="D794" s="73"/>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2">
      <c r="A795" s="18"/>
      <c r="B795" s="73"/>
      <c r="C795" s="73"/>
      <c r="D795" s="73"/>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2">
      <c r="A796" s="18"/>
      <c r="B796" s="73"/>
      <c r="C796" s="73"/>
      <c r="D796" s="73"/>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2">
      <c r="A797" s="18"/>
      <c r="B797" s="73"/>
      <c r="C797" s="73"/>
      <c r="D797" s="73"/>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2">
      <c r="A798" s="18"/>
      <c r="B798" s="73"/>
      <c r="C798" s="73"/>
      <c r="D798" s="73"/>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2">
      <c r="A799" s="18"/>
      <c r="B799" s="73"/>
      <c r="C799" s="73"/>
      <c r="D799" s="73"/>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2">
      <c r="A800" s="18"/>
      <c r="B800" s="73"/>
      <c r="C800" s="73"/>
      <c r="D800" s="73"/>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2">
      <c r="A801" s="18"/>
      <c r="B801" s="73"/>
      <c r="C801" s="73"/>
      <c r="D801" s="73"/>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2">
      <c r="A802" s="18"/>
      <c r="B802" s="73"/>
      <c r="C802" s="73"/>
      <c r="D802" s="73"/>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2">
      <c r="A803" s="18"/>
      <c r="B803" s="73"/>
      <c r="C803" s="73"/>
      <c r="D803" s="73"/>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2">
      <c r="A804" s="18"/>
      <c r="B804" s="73"/>
      <c r="C804" s="73"/>
      <c r="D804" s="73"/>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2">
      <c r="A805" s="18"/>
      <c r="B805" s="73"/>
      <c r="C805" s="73"/>
      <c r="D805" s="73"/>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2">
      <c r="A806" s="18"/>
      <c r="B806" s="73"/>
      <c r="C806" s="73"/>
      <c r="D806" s="73"/>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2">
      <c r="A807" s="18"/>
      <c r="B807" s="73"/>
      <c r="C807" s="73"/>
      <c r="D807" s="73"/>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2">
      <c r="A808" s="18"/>
      <c r="B808" s="73"/>
      <c r="C808" s="73"/>
      <c r="D808" s="73"/>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2">
      <c r="A809" s="18"/>
      <c r="B809" s="73"/>
      <c r="C809" s="73"/>
      <c r="D809" s="73"/>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2">
      <c r="A810" s="18"/>
      <c r="B810" s="73"/>
      <c r="C810" s="73"/>
      <c r="D810" s="73"/>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2">
      <c r="A811" s="18"/>
      <c r="B811" s="73"/>
      <c r="C811" s="73"/>
      <c r="D811" s="73"/>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2">
      <c r="A812" s="18"/>
      <c r="B812" s="73"/>
      <c r="C812" s="73"/>
      <c r="D812" s="73"/>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2">
      <c r="A813" s="18"/>
      <c r="B813" s="73"/>
      <c r="C813" s="73"/>
      <c r="D813" s="73"/>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2">
      <c r="A814" s="18"/>
      <c r="B814" s="73"/>
      <c r="C814" s="73"/>
      <c r="D814" s="73"/>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2">
      <c r="A815" s="18"/>
      <c r="B815" s="73"/>
      <c r="C815" s="73"/>
      <c r="D815" s="73"/>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2">
      <c r="A816" s="18"/>
      <c r="B816" s="73"/>
      <c r="C816" s="73"/>
      <c r="D816" s="73"/>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2">
      <c r="A817" s="18"/>
      <c r="B817" s="73"/>
      <c r="C817" s="73"/>
      <c r="D817" s="73"/>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2">
      <c r="A818" s="18"/>
      <c r="B818" s="73"/>
      <c r="C818" s="73"/>
      <c r="D818" s="73"/>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2">
      <c r="A819" s="18"/>
      <c r="B819" s="73"/>
      <c r="C819" s="73"/>
      <c r="D819" s="73"/>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2">
      <c r="A820" s="18"/>
      <c r="B820" s="73"/>
      <c r="C820" s="73"/>
      <c r="D820" s="73"/>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2">
      <c r="A821" s="18"/>
      <c r="B821" s="73"/>
      <c r="C821" s="73"/>
      <c r="D821" s="73"/>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2">
      <c r="A822" s="18"/>
      <c r="B822" s="73"/>
      <c r="C822" s="73"/>
      <c r="D822" s="73"/>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2">
      <c r="A823" s="18"/>
      <c r="B823" s="73"/>
      <c r="C823" s="73"/>
      <c r="D823" s="73"/>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2">
      <c r="A824" s="18"/>
      <c r="B824" s="73"/>
      <c r="C824" s="73"/>
      <c r="D824" s="73"/>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2">
      <c r="A825" s="18"/>
      <c r="B825" s="73"/>
      <c r="C825" s="73"/>
      <c r="D825" s="73"/>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2">
      <c r="A826" s="18"/>
      <c r="B826" s="73"/>
      <c r="C826" s="73"/>
      <c r="D826" s="73"/>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2">
      <c r="A827" s="18"/>
      <c r="B827" s="73"/>
      <c r="C827" s="73"/>
      <c r="D827" s="73"/>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2">
      <c r="A828" s="18"/>
      <c r="B828" s="73"/>
      <c r="C828" s="73"/>
      <c r="D828" s="73"/>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2">
      <c r="A829" s="18"/>
      <c r="B829" s="73"/>
      <c r="C829" s="73"/>
      <c r="D829" s="73"/>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2">
      <c r="A830" s="18"/>
      <c r="B830" s="73"/>
      <c r="C830" s="73"/>
      <c r="D830" s="73"/>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2">
      <c r="A831" s="18"/>
      <c r="B831" s="73"/>
      <c r="C831" s="73"/>
      <c r="D831" s="73"/>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2">
      <c r="A832" s="18"/>
      <c r="B832" s="73"/>
      <c r="C832" s="73"/>
      <c r="D832" s="73"/>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2">
      <c r="A833" s="18"/>
      <c r="B833" s="73"/>
      <c r="C833" s="73"/>
      <c r="D833" s="73"/>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2">
      <c r="A834" s="18"/>
      <c r="B834" s="73"/>
      <c r="C834" s="73"/>
      <c r="D834" s="73"/>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2">
      <c r="A835" s="18"/>
      <c r="B835" s="73"/>
      <c r="C835" s="73"/>
      <c r="D835" s="73"/>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2">
      <c r="A836" s="18"/>
      <c r="B836" s="73"/>
      <c r="C836" s="73"/>
      <c r="D836" s="73"/>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2">
      <c r="A837" s="18"/>
      <c r="B837" s="73"/>
      <c r="C837" s="73"/>
      <c r="D837" s="73"/>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2">
      <c r="A838" s="18"/>
      <c r="B838" s="73"/>
      <c r="C838" s="73"/>
      <c r="D838" s="73"/>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2">
      <c r="A839" s="18"/>
      <c r="B839" s="73"/>
      <c r="C839" s="73"/>
      <c r="D839" s="73"/>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2">
      <c r="A840" s="18"/>
      <c r="B840" s="73"/>
      <c r="C840" s="73"/>
      <c r="D840" s="73"/>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2">
      <c r="A841" s="18"/>
      <c r="B841" s="73"/>
      <c r="C841" s="73"/>
      <c r="D841" s="73"/>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2">
      <c r="A842" s="18"/>
      <c r="B842" s="73"/>
      <c r="C842" s="73"/>
      <c r="D842" s="73"/>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2">
      <c r="A843" s="18"/>
      <c r="B843" s="73"/>
      <c r="C843" s="73"/>
      <c r="D843" s="73"/>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2">
      <c r="A844" s="18"/>
      <c r="B844" s="73"/>
      <c r="C844" s="73"/>
      <c r="D844" s="73"/>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2">
      <c r="A845" s="18"/>
      <c r="B845" s="73"/>
      <c r="C845" s="73"/>
      <c r="D845" s="73"/>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2">
      <c r="A846" s="18"/>
      <c r="B846" s="73"/>
      <c r="C846" s="73"/>
      <c r="D846" s="73"/>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2">
      <c r="A847" s="18"/>
      <c r="B847" s="73"/>
      <c r="C847" s="73"/>
      <c r="D847" s="73"/>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2">
      <c r="A848" s="18"/>
      <c r="B848" s="73"/>
      <c r="C848" s="73"/>
      <c r="D848" s="73"/>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2">
      <c r="A849" s="18"/>
      <c r="B849" s="73"/>
      <c r="C849" s="73"/>
      <c r="D849" s="73"/>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2">
      <c r="A850" s="18"/>
      <c r="B850" s="73"/>
      <c r="C850" s="73"/>
      <c r="D850" s="73"/>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2">
      <c r="A851" s="18"/>
      <c r="B851" s="73"/>
      <c r="C851" s="73"/>
      <c r="D851" s="73"/>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2">
      <c r="A852" s="18"/>
      <c r="B852" s="73"/>
      <c r="C852" s="73"/>
      <c r="D852" s="73"/>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2">
      <c r="A853" s="18"/>
      <c r="B853" s="73"/>
      <c r="C853" s="73"/>
      <c r="D853" s="73"/>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2">
      <c r="A854" s="18"/>
      <c r="B854" s="73"/>
      <c r="C854" s="73"/>
      <c r="D854" s="73"/>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2">
      <c r="A855" s="18"/>
      <c r="B855" s="73"/>
      <c r="C855" s="73"/>
      <c r="D855" s="73"/>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2">
      <c r="A856" s="18"/>
      <c r="B856" s="73"/>
      <c r="C856" s="73"/>
      <c r="D856" s="73"/>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2">
      <c r="A857" s="18"/>
      <c r="B857" s="73"/>
      <c r="C857" s="73"/>
      <c r="D857" s="73"/>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2">
      <c r="A858" s="18"/>
      <c r="B858" s="73"/>
      <c r="C858" s="73"/>
      <c r="D858" s="73"/>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2">
      <c r="A859" s="18"/>
      <c r="B859" s="73"/>
      <c r="C859" s="73"/>
      <c r="D859" s="73"/>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2">
      <c r="A860" s="18"/>
      <c r="B860" s="73"/>
      <c r="C860" s="73"/>
      <c r="D860" s="73"/>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2">
      <c r="A861" s="18"/>
      <c r="B861" s="73"/>
      <c r="C861" s="73"/>
      <c r="D861" s="73"/>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2">
      <c r="A862" s="18"/>
      <c r="B862" s="73"/>
      <c r="C862" s="73"/>
      <c r="D862" s="73"/>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2">
      <c r="A863" s="18"/>
      <c r="B863" s="73"/>
      <c r="C863" s="73"/>
      <c r="D863" s="73"/>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2">
      <c r="A864" s="18"/>
      <c r="B864" s="73"/>
      <c r="C864" s="73"/>
      <c r="D864" s="73"/>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2">
      <c r="A865" s="18"/>
      <c r="B865" s="73"/>
      <c r="C865" s="73"/>
      <c r="D865" s="73"/>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2">
      <c r="A866" s="18"/>
      <c r="B866" s="73"/>
      <c r="C866" s="73"/>
      <c r="D866" s="73"/>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2">
      <c r="A867" s="18"/>
      <c r="B867" s="73"/>
      <c r="C867" s="73"/>
      <c r="D867" s="73"/>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2">
      <c r="A868" s="18"/>
      <c r="B868" s="73"/>
      <c r="C868" s="73"/>
      <c r="D868" s="73"/>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2">
      <c r="A869" s="18"/>
      <c r="B869" s="73"/>
      <c r="C869" s="73"/>
      <c r="D869" s="73"/>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2">
      <c r="A870" s="18"/>
      <c r="B870" s="73"/>
      <c r="C870" s="73"/>
      <c r="D870" s="73"/>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2">
      <c r="A871" s="18"/>
      <c r="B871" s="73"/>
      <c r="C871" s="73"/>
      <c r="D871" s="73"/>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2">
      <c r="A872" s="18"/>
      <c r="B872" s="73"/>
      <c r="C872" s="73"/>
      <c r="D872" s="73"/>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2">
      <c r="A873" s="18"/>
      <c r="B873" s="73"/>
      <c r="C873" s="73"/>
      <c r="D873" s="73"/>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2">
      <c r="A874" s="18"/>
      <c r="B874" s="73"/>
      <c r="C874" s="73"/>
      <c r="D874" s="73"/>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2">
      <c r="A875" s="18"/>
      <c r="B875" s="73"/>
      <c r="C875" s="73"/>
      <c r="D875" s="73"/>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2">
      <c r="A876" s="18"/>
      <c r="B876" s="73"/>
      <c r="C876" s="73"/>
      <c r="D876" s="73"/>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2">
      <c r="A877" s="18"/>
      <c r="B877" s="73"/>
      <c r="C877" s="73"/>
      <c r="D877" s="73"/>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2">
      <c r="A878" s="18"/>
      <c r="B878" s="73"/>
      <c r="C878" s="73"/>
      <c r="D878" s="73"/>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2">
      <c r="A879" s="18"/>
      <c r="B879" s="73"/>
      <c r="C879" s="73"/>
      <c r="D879" s="73"/>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2">
      <c r="A880" s="18"/>
      <c r="B880" s="73"/>
      <c r="C880" s="73"/>
      <c r="D880" s="73"/>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2">
      <c r="A881" s="18"/>
      <c r="B881" s="73"/>
      <c r="C881" s="73"/>
      <c r="D881" s="73"/>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2">
      <c r="A882" s="18"/>
      <c r="B882" s="73"/>
      <c r="C882" s="73"/>
      <c r="D882" s="73"/>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2">
      <c r="A883" s="18"/>
      <c r="B883" s="73"/>
      <c r="C883" s="73"/>
      <c r="D883" s="73"/>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2">
      <c r="A884" s="18"/>
      <c r="B884" s="73"/>
      <c r="C884" s="73"/>
      <c r="D884" s="73"/>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2">
      <c r="A885" s="18"/>
      <c r="B885" s="73"/>
      <c r="C885" s="73"/>
      <c r="D885" s="73"/>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2">
      <c r="A886" s="18"/>
      <c r="B886" s="73"/>
      <c r="C886" s="73"/>
      <c r="D886" s="73"/>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2">
      <c r="A887" s="18"/>
      <c r="B887" s="73"/>
      <c r="C887" s="73"/>
      <c r="D887" s="73"/>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2">
      <c r="A888" s="18"/>
      <c r="B888" s="73"/>
      <c r="C888" s="73"/>
      <c r="D888" s="73"/>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2">
      <c r="A889" s="18"/>
      <c r="B889" s="73"/>
      <c r="C889" s="73"/>
      <c r="D889" s="73"/>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2">
      <c r="A890" s="18"/>
      <c r="B890" s="73"/>
      <c r="C890" s="73"/>
      <c r="D890" s="73"/>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2">
      <c r="A891" s="18"/>
      <c r="B891" s="73"/>
      <c r="C891" s="73"/>
      <c r="D891" s="73"/>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2">
      <c r="A892" s="18"/>
      <c r="B892" s="73"/>
      <c r="C892" s="73"/>
      <c r="D892" s="73"/>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2">
      <c r="A893" s="18"/>
      <c r="B893" s="73"/>
      <c r="C893" s="73"/>
      <c r="D893" s="73"/>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2">
      <c r="A894" s="18"/>
      <c r="B894" s="73"/>
      <c r="C894" s="73"/>
      <c r="D894" s="73"/>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2">
      <c r="A895" s="18"/>
      <c r="B895" s="73"/>
      <c r="C895" s="73"/>
      <c r="D895" s="73"/>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2">
      <c r="A896" s="18"/>
      <c r="B896" s="73"/>
      <c r="C896" s="73"/>
      <c r="D896" s="73"/>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2">
      <c r="A897" s="18"/>
      <c r="B897" s="73"/>
      <c r="C897" s="73"/>
      <c r="D897" s="73"/>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2">
      <c r="A898" s="18"/>
      <c r="B898" s="73"/>
      <c r="C898" s="73"/>
      <c r="D898" s="73"/>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2">
      <c r="A899" s="18"/>
      <c r="B899" s="73"/>
      <c r="C899" s="73"/>
      <c r="D899" s="73"/>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2">
      <c r="A900" s="18"/>
      <c r="B900" s="73"/>
      <c r="C900" s="73"/>
      <c r="D900" s="73"/>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2">
      <c r="A901" s="18"/>
      <c r="B901" s="73"/>
      <c r="C901" s="73"/>
      <c r="D901" s="73"/>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2">
      <c r="A902" s="18"/>
      <c r="B902" s="73"/>
      <c r="C902" s="73"/>
      <c r="D902" s="73"/>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2">
      <c r="A903" s="18"/>
      <c r="B903" s="73"/>
      <c r="C903" s="73"/>
      <c r="D903" s="73"/>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2">
      <c r="A904" s="18"/>
      <c r="B904" s="73"/>
      <c r="C904" s="73"/>
      <c r="D904" s="73"/>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2">
      <c r="A905" s="18"/>
      <c r="B905" s="73"/>
      <c r="C905" s="73"/>
      <c r="D905" s="73"/>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2">
      <c r="A906" s="18"/>
      <c r="B906" s="73"/>
      <c r="C906" s="73"/>
      <c r="D906" s="73"/>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2">
      <c r="A907" s="18"/>
      <c r="B907" s="73"/>
      <c r="C907" s="73"/>
      <c r="D907" s="73"/>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2">
      <c r="A908" s="18"/>
      <c r="B908" s="73"/>
      <c r="C908" s="73"/>
      <c r="D908" s="73"/>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2">
      <c r="A909" s="18"/>
      <c r="B909" s="73"/>
      <c r="C909" s="73"/>
      <c r="D909" s="73"/>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2">
      <c r="A910" s="18"/>
      <c r="B910" s="73"/>
      <c r="C910" s="73"/>
      <c r="D910" s="73"/>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2">
      <c r="A911" s="18"/>
      <c r="B911" s="73"/>
      <c r="C911" s="73"/>
      <c r="D911" s="73"/>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2">
      <c r="A912" s="18"/>
      <c r="B912" s="73"/>
      <c r="C912" s="73"/>
      <c r="D912" s="73"/>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2">
      <c r="A913" s="18"/>
      <c r="B913" s="73"/>
      <c r="C913" s="73"/>
      <c r="D913" s="73"/>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2">
      <c r="A914" s="18"/>
      <c r="B914" s="73"/>
      <c r="C914" s="73"/>
      <c r="D914" s="73"/>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2">
      <c r="A915" s="18"/>
      <c r="B915" s="73"/>
      <c r="C915" s="73"/>
      <c r="D915" s="73"/>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2">
      <c r="A916" s="18"/>
      <c r="B916" s="73"/>
      <c r="C916" s="73"/>
      <c r="D916" s="73"/>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2">
      <c r="A917" s="18"/>
      <c r="B917" s="73"/>
      <c r="C917" s="73"/>
      <c r="D917" s="73"/>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2">
      <c r="A918" s="18"/>
      <c r="B918" s="73"/>
      <c r="C918" s="73"/>
      <c r="D918" s="73"/>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2">
      <c r="A919" s="18"/>
      <c r="B919" s="73"/>
      <c r="C919" s="73"/>
      <c r="D919" s="73"/>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2">
      <c r="A920" s="18"/>
      <c r="B920" s="73"/>
      <c r="C920" s="73"/>
      <c r="D920" s="73"/>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2">
      <c r="A921" s="18"/>
      <c r="B921" s="73"/>
      <c r="C921" s="73"/>
      <c r="D921" s="73"/>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2">
      <c r="A922" s="18"/>
      <c r="B922" s="73"/>
      <c r="C922" s="73"/>
      <c r="D922" s="73"/>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2">
      <c r="A923" s="18"/>
      <c r="B923" s="73"/>
      <c r="C923" s="73"/>
      <c r="D923" s="73"/>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2">
      <c r="A924" s="18"/>
      <c r="B924" s="73"/>
      <c r="C924" s="73"/>
      <c r="D924" s="73"/>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2">
      <c r="A925" s="18"/>
      <c r="B925" s="73"/>
      <c r="C925" s="73"/>
      <c r="D925" s="73"/>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2">
      <c r="A926" s="18"/>
      <c r="B926" s="73"/>
      <c r="C926" s="73"/>
      <c r="D926" s="73"/>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2">
      <c r="A927" s="18"/>
      <c r="B927" s="73"/>
      <c r="C927" s="73"/>
      <c r="D927" s="73"/>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2">
      <c r="A928" s="18"/>
      <c r="B928" s="73"/>
      <c r="C928" s="73"/>
      <c r="D928" s="73"/>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2">
      <c r="A929" s="18"/>
      <c r="B929" s="73"/>
      <c r="C929" s="73"/>
      <c r="D929" s="73"/>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2">
      <c r="A930" s="18"/>
      <c r="B930" s="73"/>
      <c r="C930" s="73"/>
      <c r="D930" s="73"/>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2">
      <c r="A931" s="18"/>
      <c r="B931" s="73"/>
      <c r="C931" s="73"/>
      <c r="D931" s="73"/>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2">
      <c r="A932" s="18"/>
      <c r="B932" s="73"/>
      <c r="C932" s="73"/>
      <c r="D932" s="73"/>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2">
      <c r="A933" s="18"/>
      <c r="B933" s="73"/>
      <c r="C933" s="73"/>
      <c r="D933" s="73"/>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2">
      <c r="A934" s="18"/>
      <c r="B934" s="73"/>
      <c r="C934" s="73"/>
      <c r="D934" s="73"/>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2">
      <c r="A935" s="18"/>
      <c r="B935" s="73"/>
      <c r="C935" s="73"/>
      <c r="D935" s="73"/>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2">
      <c r="A936" s="18"/>
      <c r="B936" s="73"/>
      <c r="C936" s="73"/>
      <c r="D936" s="73"/>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2">
      <c r="A937" s="18"/>
      <c r="B937" s="73"/>
      <c r="C937" s="73"/>
      <c r="D937" s="73"/>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2">
      <c r="A938" s="18"/>
      <c r="B938" s="73"/>
      <c r="C938" s="73"/>
      <c r="D938" s="73"/>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2">
      <c r="A939" s="18"/>
      <c r="B939" s="73"/>
      <c r="C939" s="73"/>
      <c r="D939" s="73"/>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2">
      <c r="A940" s="18"/>
      <c r="B940" s="73"/>
      <c r="C940" s="73"/>
      <c r="D940" s="73"/>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2">
      <c r="A941" s="18"/>
      <c r="B941" s="73"/>
      <c r="C941" s="73"/>
      <c r="D941" s="73"/>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2">
      <c r="A942" s="18"/>
      <c r="B942" s="73"/>
      <c r="C942" s="73"/>
      <c r="D942" s="73"/>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2">
      <c r="A943" s="18"/>
      <c r="B943" s="73"/>
      <c r="C943" s="73"/>
      <c r="D943" s="73"/>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2">
      <c r="A944" s="18"/>
      <c r="B944" s="73"/>
      <c r="C944" s="73"/>
      <c r="D944" s="73"/>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2">
      <c r="A945" s="18"/>
      <c r="B945" s="73"/>
      <c r="C945" s="73"/>
      <c r="D945" s="73"/>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2">
      <c r="A946" s="18"/>
      <c r="B946" s="73"/>
      <c r="C946" s="73"/>
      <c r="D946" s="73"/>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2">
      <c r="A947" s="18"/>
      <c r="B947" s="73"/>
      <c r="C947" s="73"/>
      <c r="D947" s="73"/>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2">
      <c r="A948" s="18"/>
      <c r="B948" s="73"/>
      <c r="C948" s="73"/>
      <c r="D948" s="73"/>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2">
      <c r="A949" s="18"/>
      <c r="B949" s="73"/>
      <c r="C949" s="73"/>
      <c r="D949" s="73"/>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2">
      <c r="A950" s="18"/>
      <c r="B950" s="73"/>
      <c r="C950" s="73"/>
      <c r="D950" s="73"/>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2">
      <c r="A951" s="18"/>
      <c r="B951" s="73"/>
      <c r="C951" s="73"/>
      <c r="D951" s="73"/>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2">
      <c r="A952" s="18"/>
      <c r="B952" s="73"/>
      <c r="C952" s="73"/>
      <c r="D952" s="73"/>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2">
      <c r="A953" s="18"/>
      <c r="B953" s="73"/>
      <c r="C953" s="73"/>
      <c r="D953" s="73"/>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2">
      <c r="A954" s="18"/>
      <c r="B954" s="73"/>
      <c r="C954" s="73"/>
      <c r="D954" s="73"/>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2">
      <c r="A955" s="18"/>
      <c r="B955" s="73"/>
      <c r="C955" s="73"/>
      <c r="D955" s="73"/>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2">
      <c r="A956" s="18"/>
      <c r="B956" s="73"/>
      <c r="C956" s="73"/>
      <c r="D956" s="73"/>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2">
      <c r="A957" s="18"/>
      <c r="B957" s="73"/>
      <c r="C957" s="73"/>
      <c r="D957" s="73"/>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2">
      <c r="A958" s="18"/>
      <c r="B958" s="73"/>
      <c r="C958" s="73"/>
      <c r="D958" s="73"/>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2">
      <c r="A959" s="18"/>
      <c r="B959" s="73"/>
      <c r="C959" s="73"/>
      <c r="D959" s="73"/>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2">
      <c r="A960" s="18"/>
      <c r="B960" s="73"/>
      <c r="C960" s="73"/>
      <c r="D960" s="73"/>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2">
      <c r="A961" s="18"/>
      <c r="B961" s="73"/>
      <c r="C961" s="73"/>
      <c r="D961" s="73"/>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2">
      <c r="A962" s="18"/>
      <c r="B962" s="73"/>
      <c r="C962" s="73"/>
      <c r="D962" s="73"/>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2">
      <c r="A963" s="18"/>
      <c r="B963" s="73"/>
      <c r="C963" s="73"/>
      <c r="D963" s="73"/>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2">
      <c r="A964" s="18"/>
      <c r="B964" s="73"/>
      <c r="C964" s="73"/>
      <c r="D964" s="73"/>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2">
      <c r="A965" s="18"/>
      <c r="B965" s="73"/>
      <c r="C965" s="73"/>
      <c r="D965" s="73"/>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2">
      <c r="A966" s="18"/>
      <c r="B966" s="73"/>
      <c r="C966" s="73"/>
      <c r="D966" s="73"/>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2">
      <c r="A967" s="18"/>
      <c r="B967" s="73"/>
      <c r="C967" s="73"/>
      <c r="D967" s="73"/>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2">
      <c r="A968" s="18"/>
      <c r="B968" s="73"/>
      <c r="C968" s="73"/>
      <c r="D968" s="73"/>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2">
      <c r="A969" s="18"/>
      <c r="B969" s="73"/>
      <c r="C969" s="73"/>
      <c r="D969" s="73"/>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2">
      <c r="A970" s="18"/>
      <c r="B970" s="73"/>
      <c r="C970" s="73"/>
      <c r="D970" s="73"/>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2">
      <c r="A971" s="18"/>
      <c r="B971" s="73"/>
      <c r="C971" s="73"/>
      <c r="D971" s="73"/>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2">
      <c r="A972" s="18"/>
      <c r="B972" s="73"/>
      <c r="C972" s="73"/>
      <c r="D972" s="73"/>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2">
      <c r="A973" s="18"/>
      <c r="B973" s="73"/>
      <c r="C973" s="73"/>
      <c r="D973" s="73"/>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2">
      <c r="A974" s="18"/>
      <c r="B974" s="73"/>
      <c r="C974" s="73"/>
      <c r="D974" s="73"/>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2">
      <c r="A975" s="18"/>
      <c r="B975" s="73"/>
      <c r="C975" s="73"/>
      <c r="D975" s="73"/>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2">
      <c r="A976" s="18"/>
      <c r="B976" s="73"/>
      <c r="C976" s="73"/>
      <c r="D976" s="73"/>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2">
      <c r="A977" s="18"/>
      <c r="B977" s="73"/>
      <c r="C977" s="73"/>
      <c r="D977" s="73"/>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2">
      <c r="A978" s="18"/>
      <c r="B978" s="73"/>
      <c r="C978" s="73"/>
      <c r="D978" s="73"/>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2">
      <c r="A979" s="18"/>
      <c r="B979" s="73"/>
      <c r="C979" s="73"/>
      <c r="D979" s="73"/>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2">
      <c r="A980" s="18"/>
      <c r="B980" s="73"/>
      <c r="C980" s="73"/>
      <c r="D980" s="73"/>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2">
      <c r="A981" s="18"/>
      <c r="B981" s="73"/>
      <c r="C981" s="73"/>
      <c r="D981" s="73"/>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2">
      <c r="A982" s="18"/>
      <c r="B982" s="73"/>
      <c r="C982" s="73"/>
      <c r="D982" s="73"/>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2">
      <c r="A983" s="18"/>
      <c r="B983" s="73"/>
      <c r="C983" s="73"/>
      <c r="D983" s="73"/>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2">
      <c r="A984" s="18"/>
      <c r="B984" s="73"/>
      <c r="C984" s="73"/>
      <c r="D984" s="73"/>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2">
      <c r="A985" s="18"/>
      <c r="B985" s="73"/>
      <c r="C985" s="73"/>
      <c r="D985" s="73"/>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2">
      <c r="A986" s="18"/>
      <c r="B986" s="73"/>
      <c r="C986" s="73"/>
      <c r="D986" s="73"/>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2">
      <c r="A987" s="18"/>
      <c r="B987" s="73"/>
      <c r="C987" s="73"/>
      <c r="D987" s="73"/>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2">
      <c r="A988" s="18"/>
      <c r="B988" s="73"/>
      <c r="C988" s="73"/>
      <c r="D988" s="73"/>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2">
      <c r="A989" s="18"/>
      <c r="B989" s="73"/>
      <c r="C989" s="73"/>
      <c r="D989" s="73"/>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2">
      <c r="A990" s="18"/>
      <c r="B990" s="73"/>
      <c r="C990" s="73"/>
      <c r="D990" s="73"/>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2">
      <c r="A991" s="18"/>
      <c r="B991" s="73"/>
      <c r="C991" s="73"/>
      <c r="D991" s="73"/>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2">
      <c r="A992" s="18"/>
      <c r="B992" s="73"/>
      <c r="C992" s="73"/>
      <c r="D992" s="73"/>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2">
      <c r="A993" s="18"/>
      <c r="B993" s="73"/>
      <c r="C993" s="73"/>
      <c r="D993" s="73"/>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2">
      <c r="A994" s="18"/>
      <c r="B994" s="73"/>
      <c r="C994" s="73"/>
      <c r="D994" s="73"/>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2">
      <c r="A995" s="18"/>
      <c r="B995" s="73"/>
      <c r="C995" s="73"/>
      <c r="D995" s="73"/>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2">
      <c r="A996" s="18"/>
      <c r="B996" s="73"/>
      <c r="C996" s="73"/>
      <c r="D996" s="73"/>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2">
      <c r="A997" s="18"/>
      <c r="B997" s="73"/>
      <c r="C997" s="73"/>
      <c r="D997" s="73"/>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2">
      <c r="A998" s="18"/>
      <c r="B998" s="73"/>
      <c r="C998" s="73"/>
      <c r="D998" s="73"/>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2">
      <c r="A999" s="18"/>
      <c r="B999" s="73"/>
      <c r="C999" s="73"/>
      <c r="D999" s="73"/>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2">
      <c r="A1000" s="18"/>
      <c r="B1000" s="73"/>
      <c r="C1000" s="73"/>
      <c r="D1000" s="73"/>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25" right="0.25" top="0.5" bottom="0.5" header="0" footer="0"/>
  <pageSetup orientation="portrait"/>
  <headerFooter>
    <oddHeader>&amp;RPage &amp;P</oddHeader>
    <oddFooter>&amp;L&amp;F&amp;R&amp;D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showGridLines="0" workbookViewId="0"/>
  </sheetViews>
  <sheetFormatPr baseColWidth="10" defaultColWidth="12.6640625" defaultRowHeight="15" customHeight="1" x14ac:dyDescent="0.15"/>
  <cols>
    <col min="1" max="1" width="3" customWidth="1"/>
    <col min="2" max="2" width="86.33203125" customWidth="1"/>
    <col min="3" max="3" width="49.83203125" customWidth="1"/>
    <col min="4" max="4" width="7.6640625" customWidth="1"/>
    <col min="5" max="5" width="2.83203125" customWidth="1"/>
    <col min="6" max="6" width="5.83203125" customWidth="1"/>
    <col min="7" max="7" width="2.83203125" customWidth="1"/>
    <col min="8" max="8" width="9.1640625" customWidth="1"/>
    <col min="9" max="9" width="13" customWidth="1"/>
    <col min="10" max="10" width="14.1640625" customWidth="1"/>
    <col min="11" max="26" width="9.1640625" customWidth="1"/>
  </cols>
  <sheetData>
    <row r="1" spans="1:26" ht="13.5" customHeight="1" x14ac:dyDescent="0.15">
      <c r="A1" s="1208" t="s">
        <v>1179</v>
      </c>
      <c r="B1" s="1142"/>
      <c r="C1" s="1209"/>
      <c r="D1" s="849"/>
      <c r="E1" s="560"/>
      <c r="F1" s="560"/>
      <c r="G1" s="560"/>
      <c r="H1" s="560"/>
      <c r="I1" s="560"/>
      <c r="J1" s="560"/>
      <c r="K1" s="560"/>
      <c r="L1" s="560"/>
      <c r="M1" s="560"/>
      <c r="N1" s="560"/>
      <c r="O1" s="560"/>
      <c r="P1" s="560"/>
      <c r="Q1" s="560"/>
      <c r="R1" s="560"/>
      <c r="S1" s="560"/>
      <c r="T1" s="560"/>
      <c r="U1" s="560"/>
      <c r="V1" s="560"/>
      <c r="W1" s="560"/>
      <c r="X1" s="560"/>
      <c r="Y1" s="560"/>
      <c r="Z1" s="560"/>
    </row>
    <row r="2" spans="1:26" ht="13.5" customHeight="1" x14ac:dyDescent="0.15">
      <c r="A2" s="1210" t="s">
        <v>1180</v>
      </c>
      <c r="B2" s="937"/>
      <c r="C2" s="1211"/>
      <c r="D2" s="849"/>
      <c r="E2" s="560"/>
      <c r="F2" s="560"/>
      <c r="G2" s="560"/>
      <c r="H2" s="560"/>
      <c r="I2" s="560"/>
      <c r="J2" s="560"/>
      <c r="K2" s="560"/>
      <c r="L2" s="560"/>
      <c r="M2" s="560"/>
      <c r="N2" s="560"/>
      <c r="O2" s="560"/>
      <c r="P2" s="560"/>
      <c r="Q2" s="560"/>
      <c r="R2" s="560"/>
      <c r="S2" s="560"/>
      <c r="T2" s="560"/>
      <c r="U2" s="560"/>
      <c r="V2" s="560"/>
      <c r="W2" s="560"/>
      <c r="X2" s="560"/>
      <c r="Y2" s="560"/>
      <c r="Z2" s="560"/>
    </row>
    <row r="3" spans="1:26" ht="25.5" customHeight="1" x14ac:dyDescent="0.15">
      <c r="A3" s="1210" t="s">
        <v>1181</v>
      </c>
      <c r="B3" s="937"/>
      <c r="C3" s="1211"/>
      <c r="D3" s="849"/>
      <c r="E3" s="560"/>
      <c r="F3" s="560"/>
      <c r="G3" s="560"/>
      <c r="H3" s="560"/>
      <c r="I3" s="560"/>
      <c r="J3" s="560"/>
      <c r="K3" s="560"/>
      <c r="L3" s="560"/>
      <c r="M3" s="560"/>
      <c r="N3" s="560"/>
      <c r="O3" s="560"/>
      <c r="P3" s="560"/>
      <c r="Q3" s="560"/>
      <c r="R3" s="560"/>
      <c r="S3" s="560"/>
      <c r="T3" s="560"/>
      <c r="U3" s="560"/>
      <c r="V3" s="560"/>
      <c r="W3" s="560"/>
      <c r="X3" s="560"/>
      <c r="Y3" s="560"/>
      <c r="Z3" s="560"/>
    </row>
    <row r="4" spans="1:26" ht="30" customHeight="1" x14ac:dyDescent="0.15">
      <c r="A4" s="850"/>
      <c r="B4" s="851" t="s">
        <v>1182</v>
      </c>
      <c r="C4" s="524" t="s">
        <v>1183</v>
      </c>
      <c r="D4" s="852"/>
      <c r="E4" s="13"/>
      <c r="F4" s="13"/>
      <c r="G4" s="13"/>
      <c r="H4" s="13"/>
      <c r="I4" s="13"/>
      <c r="J4" s="13"/>
      <c r="K4" s="13"/>
      <c r="L4" s="13"/>
      <c r="M4" s="13"/>
      <c r="N4" s="13"/>
      <c r="O4" s="13"/>
      <c r="P4" s="13"/>
      <c r="Q4" s="13"/>
      <c r="R4" s="13"/>
      <c r="S4" s="13"/>
      <c r="T4" s="13"/>
      <c r="U4" s="13"/>
      <c r="V4" s="13"/>
      <c r="W4" s="13"/>
      <c r="X4" s="13"/>
      <c r="Y4" s="13"/>
      <c r="Z4" s="13"/>
    </row>
    <row r="5" spans="1:26" ht="13.5" customHeight="1" x14ac:dyDescent="0.15">
      <c r="A5" s="853">
        <v>1</v>
      </c>
      <c r="B5" s="854" t="s">
        <v>1184</v>
      </c>
      <c r="C5" s="855"/>
      <c r="D5" s="852"/>
      <c r="E5" s="13"/>
      <c r="F5" s="13"/>
      <c r="G5" s="13"/>
      <c r="H5" s="13"/>
      <c r="I5" s="13"/>
      <c r="J5" s="13"/>
      <c r="K5" s="13"/>
      <c r="L5" s="13"/>
      <c r="M5" s="13"/>
      <c r="N5" s="13"/>
      <c r="O5" s="13"/>
      <c r="P5" s="13"/>
      <c r="Q5" s="13"/>
      <c r="R5" s="13"/>
      <c r="S5" s="13"/>
      <c r="T5" s="13"/>
      <c r="U5" s="13"/>
      <c r="V5" s="13"/>
      <c r="W5" s="13"/>
      <c r="X5" s="13"/>
      <c r="Y5" s="13"/>
      <c r="Z5" s="13"/>
    </row>
    <row r="6" spans="1:26" ht="23.25" customHeight="1" x14ac:dyDescent="0.15">
      <c r="A6" s="856"/>
      <c r="B6" s="857" t="s">
        <v>1185</v>
      </c>
      <c r="C6" s="858"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c r="D6" s="849"/>
      <c r="E6" s="560"/>
      <c r="F6" s="560"/>
      <c r="G6" s="560"/>
      <c r="H6" s="560"/>
      <c r="I6" s="560"/>
      <c r="J6" s="560"/>
      <c r="K6" s="560"/>
      <c r="L6" s="560"/>
      <c r="M6" s="560"/>
      <c r="N6" s="560"/>
      <c r="O6" s="560"/>
      <c r="P6" s="560"/>
      <c r="Q6" s="560"/>
      <c r="R6" s="560"/>
      <c r="S6" s="560"/>
      <c r="T6" s="560"/>
      <c r="U6" s="560"/>
      <c r="V6" s="560"/>
      <c r="W6" s="560"/>
      <c r="X6" s="560"/>
      <c r="Y6" s="560"/>
      <c r="Z6" s="560"/>
    </row>
    <row r="7" spans="1:26" ht="13.5" customHeight="1" x14ac:dyDescent="0.15">
      <c r="A7" s="859"/>
      <c r="B7" s="857" t="s">
        <v>1186</v>
      </c>
      <c r="C7" s="860" t="str">
        <f>IF(AND(C6='DeficitBudgetSum Calc 22'!G17,'DefReductPlan 23-27'!Z22&gt;0),"Deficit Reduction Plan complete",IF(AND(C6='DeficitBudgetSum Calc 22'!G17,'DefReductPlan 23-27'!Z22=0),"ERROR - PLEASE COMPLETE Deficit Reduction Plan",""))</f>
        <v/>
      </c>
      <c r="D7" s="849"/>
      <c r="E7" s="560"/>
      <c r="F7" s="849"/>
      <c r="G7" s="849"/>
      <c r="H7" s="560"/>
      <c r="I7" s="1212" t="s">
        <v>1187</v>
      </c>
      <c r="J7" s="1213"/>
      <c r="K7" s="1214"/>
      <c r="L7" s="560"/>
      <c r="M7" s="560"/>
      <c r="N7" s="560"/>
      <c r="O7" s="560"/>
      <c r="P7" s="560"/>
      <c r="Q7" s="560"/>
      <c r="R7" s="560"/>
      <c r="S7" s="560"/>
      <c r="T7" s="560"/>
      <c r="U7" s="560"/>
      <c r="V7" s="560"/>
      <c r="W7" s="560"/>
      <c r="X7" s="560"/>
      <c r="Y7" s="560"/>
      <c r="Z7" s="560"/>
    </row>
    <row r="8" spans="1:26" ht="13.5" customHeight="1" x14ac:dyDescent="0.15">
      <c r="A8" s="853">
        <v>2</v>
      </c>
      <c r="B8" s="854" t="s">
        <v>1188</v>
      </c>
      <c r="C8" s="855"/>
      <c r="D8" s="849"/>
      <c r="E8" s="560"/>
      <c r="F8" s="849"/>
      <c r="G8" s="849"/>
      <c r="H8" s="560"/>
      <c r="I8" s="861" t="s">
        <v>884</v>
      </c>
      <c r="J8" s="862" t="str">
        <f>IF(ChosenDistrict="","",Cover!H14)</f>
        <v>19022062002</v>
      </c>
      <c r="K8" s="863" t="s">
        <v>1189</v>
      </c>
      <c r="L8" s="560"/>
      <c r="M8" s="560"/>
      <c r="N8" s="560"/>
      <c r="O8" s="560"/>
      <c r="P8" s="560"/>
      <c r="Q8" s="560"/>
      <c r="R8" s="560"/>
      <c r="S8" s="560"/>
      <c r="T8" s="560"/>
      <c r="U8" s="560"/>
      <c r="V8" s="560"/>
      <c r="W8" s="560"/>
      <c r="X8" s="560"/>
      <c r="Y8" s="560"/>
      <c r="Z8" s="560"/>
    </row>
    <row r="9" spans="1:26" ht="14.25" customHeight="1" x14ac:dyDescent="0.15">
      <c r="A9" s="864"/>
      <c r="B9" s="865" t="s">
        <v>1190</v>
      </c>
      <c r="C9" s="866" t="str">
        <f>IF(ChosenDistrict="","ERROR -Choose district from drop-down list.","OK")</f>
        <v>OK</v>
      </c>
      <c r="D9" s="849"/>
      <c r="E9" s="560"/>
      <c r="F9" s="849" t="str">
        <f t="shared" ref="F9:F12" si="0">C9</f>
        <v>OK</v>
      </c>
      <c r="G9" s="849"/>
      <c r="H9" s="560"/>
      <c r="I9" s="861" t="s">
        <v>1191</v>
      </c>
      <c r="J9" s="867">
        <f>IF('EBF Spending Plan 30-34'!G31="[Enter $]","",'EBF Spending Plan 30-34'!G31)</f>
        <v>781.33</v>
      </c>
      <c r="K9" s="863" t="str">
        <f>IF('EBF Spending Plan 30-34'!H31="","",'EBF Spending Plan 30-34'!H31)</f>
        <v>Actual</v>
      </c>
      <c r="L9" s="560"/>
      <c r="M9" s="560"/>
      <c r="N9" s="560"/>
      <c r="O9" s="560"/>
      <c r="P9" s="560"/>
      <c r="Q9" s="560"/>
      <c r="R9" s="560"/>
      <c r="S9" s="560"/>
      <c r="T9" s="560"/>
      <c r="U9" s="560"/>
      <c r="V9" s="560"/>
      <c r="W9" s="560"/>
      <c r="X9" s="560"/>
      <c r="Y9" s="560"/>
      <c r="Z9" s="560"/>
    </row>
    <row r="10" spans="1:26" ht="13.5" customHeight="1" x14ac:dyDescent="0.15">
      <c r="A10" s="864"/>
      <c r="B10" s="868" t="s">
        <v>1192</v>
      </c>
      <c r="C10" s="866" t="str">
        <f>IF(AND(Cover!B6="",Cover!B7=""),"ERROR - Choose Accounting Basis.","OK")</f>
        <v>OK</v>
      </c>
      <c r="D10" s="849"/>
      <c r="E10" s="560"/>
      <c r="F10" s="849" t="str">
        <f t="shared" si="0"/>
        <v>OK</v>
      </c>
      <c r="G10" s="849"/>
      <c r="H10" s="560"/>
      <c r="I10" s="861" t="s">
        <v>1193</v>
      </c>
      <c r="J10" s="867">
        <f>IF('EBF Spending Plan 30-34'!G100="[Enter $]","",'EBF Spending Plan 30-34'!G100)</f>
        <v>107883.86</v>
      </c>
      <c r="K10" s="863" t="str">
        <f>IF('EBF Spending Plan 30-34'!H100="","",'EBF Spending Plan 30-34'!H100)</f>
        <v>Actual</v>
      </c>
      <c r="L10" s="560"/>
      <c r="M10" s="560"/>
      <c r="N10" s="560"/>
      <c r="O10" s="560"/>
      <c r="P10" s="560"/>
      <c r="Q10" s="560"/>
      <c r="R10" s="560"/>
      <c r="S10" s="560"/>
      <c r="T10" s="560"/>
      <c r="U10" s="560"/>
      <c r="V10" s="560"/>
      <c r="W10" s="560"/>
      <c r="X10" s="560"/>
      <c r="Y10" s="560"/>
      <c r="Z10" s="560"/>
    </row>
    <row r="11" spans="1:26" ht="13.5" customHeight="1" x14ac:dyDescent="0.15">
      <c r="A11" s="869"/>
      <c r="B11" s="868" t="s">
        <v>1194</v>
      </c>
      <c r="C11" s="866" t="str">
        <f>IF(OR(ISBLANK(Cover!M31),ISBLANK(Cover!Q31),ISBLANK(Cover!P43),ISBLANK(Cover!T43)),"ERROR - INPUT DATE(S)","OK")</f>
        <v>OK</v>
      </c>
      <c r="D11" s="849"/>
      <c r="E11" s="560"/>
      <c r="F11" s="849" t="str">
        <f t="shared" si="0"/>
        <v>OK</v>
      </c>
      <c r="G11" s="849"/>
      <c r="H11" s="560"/>
      <c r="I11" s="861" t="s">
        <v>1195</v>
      </c>
      <c r="J11" s="867">
        <f>IF('EBF Spending Plan 30-34'!G101="[Enter $]","",'EBF Spending Plan 30-34'!G101)</f>
        <v>10272.4</v>
      </c>
      <c r="K11" s="863" t="str">
        <f>IF('EBF Spending Plan 30-34'!H101="","",'EBF Spending Plan 30-34'!H101)</f>
        <v>Actual</v>
      </c>
      <c r="L11" s="560"/>
      <c r="M11" s="560"/>
      <c r="N11" s="560"/>
      <c r="O11" s="560"/>
      <c r="P11" s="560"/>
      <c r="Q11" s="560"/>
      <c r="R11" s="560"/>
      <c r="S11" s="560"/>
      <c r="T11" s="560"/>
      <c r="U11" s="560"/>
      <c r="V11" s="560"/>
      <c r="W11" s="560"/>
      <c r="X11" s="560"/>
      <c r="Y11" s="560"/>
      <c r="Z11" s="560"/>
    </row>
    <row r="12" spans="1:26" ht="13.5" customHeight="1" x14ac:dyDescent="0.15">
      <c r="A12" s="870"/>
      <c r="B12" s="868" t="s">
        <v>1196</v>
      </c>
      <c r="C12" s="866" t="str">
        <f t="array" ref="C12">IF(AND(Cover!E49:J58="",Cover!K49:Q58=""),"ERROR - TYPE BOARD NAMES","OK")</f>
        <v>OK</v>
      </c>
      <c r="D12" s="849"/>
      <c r="E12" s="560"/>
      <c r="F12" s="849" t="str">
        <f t="shared" si="0"/>
        <v>OK</v>
      </c>
      <c r="G12" s="849"/>
      <c r="H12" s="560"/>
      <c r="I12" s="871" t="s">
        <v>1197</v>
      </c>
      <c r="J12" s="872">
        <f>IF('EBF Spending Plan 30-34'!G102="[Enter $]","",'EBF Spending Plan 30-34'!G102)</f>
        <v>301006.65999999997</v>
      </c>
      <c r="K12" s="873" t="str">
        <f>IF('EBF Spending Plan 30-34'!H102="","",'EBF Spending Plan 30-34'!H102)</f>
        <v>Actual</v>
      </c>
      <c r="L12" s="560"/>
      <c r="M12" s="560"/>
      <c r="N12" s="560"/>
      <c r="O12" s="560"/>
      <c r="P12" s="560"/>
      <c r="Q12" s="560"/>
      <c r="R12" s="560"/>
      <c r="S12" s="560"/>
      <c r="T12" s="560"/>
      <c r="U12" s="560"/>
      <c r="V12" s="560"/>
      <c r="W12" s="560"/>
      <c r="X12" s="560"/>
      <c r="Y12" s="560"/>
      <c r="Z12" s="560"/>
    </row>
    <row r="13" spans="1:26" ht="13.5" customHeight="1" x14ac:dyDescent="0.15">
      <c r="A13" s="874">
        <v>3</v>
      </c>
      <c r="B13" s="1215" t="s">
        <v>1198</v>
      </c>
      <c r="C13" s="982"/>
      <c r="D13" s="849"/>
      <c r="E13" s="560"/>
      <c r="F13" s="849"/>
      <c r="G13" s="849"/>
      <c r="H13" s="560"/>
      <c r="I13" s="560"/>
      <c r="J13" s="560"/>
      <c r="K13" s="560"/>
      <c r="L13" s="560"/>
      <c r="M13" s="560"/>
      <c r="N13" s="560"/>
      <c r="O13" s="560"/>
      <c r="P13" s="560"/>
      <c r="Q13" s="560"/>
      <c r="R13" s="560"/>
      <c r="S13" s="560"/>
      <c r="T13" s="560"/>
      <c r="U13" s="560"/>
      <c r="V13" s="560"/>
      <c r="W13" s="560"/>
      <c r="X13" s="560"/>
      <c r="Y13" s="560"/>
      <c r="Z13" s="560"/>
    </row>
    <row r="14" spans="1:26" ht="22.5" customHeight="1" x14ac:dyDescent="0.15">
      <c r="A14" s="869"/>
      <c r="B14" s="875" t="s">
        <v>1199</v>
      </c>
      <c r="C14" s="866" t="str">
        <f>IF(AND(ISNUMBER('BudgetSum 2-4'!C3),ISNUMBER('BudgetSum 2-4'!D3),ISNUMBER('BudgetSum 2-4'!E3),ISNUMBER('BudgetSum 2-4'!F3),ISNUMBER('BudgetSum 2-4'!G3),ISNUMBER('BudgetSum 2-4'!H3),ISNUMBER('BudgetSum 2-4'!I3),ISNUMBER('BudgetSum 2-4'!J3),ISNUMBER('BudgetSum 2-4'!K3)),"OK","ERROR - ENTER AMOUNTS. IF ZERO, ENTER NUMBER 0")</f>
        <v>OK</v>
      </c>
      <c r="D14" s="849"/>
      <c r="E14" s="560"/>
      <c r="F14" s="849" t="str">
        <f t="shared" ref="F14:F52" si="1">C14</f>
        <v>OK</v>
      </c>
      <c r="G14" s="849"/>
      <c r="H14" s="560"/>
      <c r="I14" s="560"/>
      <c r="J14" s="560"/>
      <c r="K14" s="560"/>
      <c r="L14" s="560"/>
      <c r="M14" s="560"/>
      <c r="N14" s="560"/>
      <c r="O14" s="560"/>
      <c r="P14" s="560"/>
      <c r="Q14" s="560"/>
      <c r="R14" s="560"/>
      <c r="S14" s="560"/>
      <c r="T14" s="560"/>
      <c r="U14" s="560"/>
      <c r="V14" s="560"/>
      <c r="W14" s="560"/>
      <c r="X14" s="560"/>
      <c r="Y14" s="560"/>
      <c r="Z14" s="560"/>
    </row>
    <row r="15" spans="1:26" ht="22.5" customHeight="1" x14ac:dyDescent="0.15">
      <c r="A15" s="869"/>
      <c r="B15" s="875" t="s">
        <v>1200</v>
      </c>
      <c r="C15" s="866" t="str">
        <f>IF(ISNUMBER('BudgetSum 2-4'!C83),"OK","ERROR - ENTER AMOUNT. IF ZERO, ENTER NUMBER 0")</f>
        <v>OK</v>
      </c>
      <c r="D15" s="849"/>
      <c r="E15" s="560"/>
      <c r="F15" s="849" t="str">
        <f t="shared" si="1"/>
        <v>OK</v>
      </c>
      <c r="G15" s="849"/>
      <c r="H15" s="560"/>
      <c r="I15" s="560"/>
      <c r="J15" s="560"/>
      <c r="K15" s="560"/>
      <c r="L15" s="560"/>
      <c r="M15" s="560"/>
      <c r="N15" s="560"/>
      <c r="O15" s="560"/>
      <c r="P15" s="560"/>
      <c r="Q15" s="560"/>
      <c r="R15" s="560"/>
      <c r="S15" s="560"/>
      <c r="T15" s="560"/>
      <c r="U15" s="560"/>
      <c r="V15" s="560"/>
      <c r="W15" s="560"/>
      <c r="X15" s="560"/>
      <c r="Y15" s="560"/>
      <c r="Z15" s="560"/>
    </row>
    <row r="16" spans="1:26" ht="13.5" customHeight="1" x14ac:dyDescent="0.15">
      <c r="A16" s="869"/>
      <c r="B16" s="875" t="s">
        <v>1201</v>
      </c>
      <c r="C16" s="866" t="str">
        <f>IF(SUM('BudgetSum 2-4'!C29:D29,'BudgetSum 2-4'!F29)&lt;&gt;SUM('BudgetSum 2-4'!C52:D52,'BudgetSum 2-4'!F52),"ERROR - CHECK TRANSFER(S)","OK")</f>
        <v>OK</v>
      </c>
      <c r="D16" s="849"/>
      <c r="E16" s="560"/>
      <c r="F16" s="849" t="str">
        <f t="shared" si="1"/>
        <v>OK</v>
      </c>
      <c r="G16" s="849"/>
      <c r="H16" s="560"/>
      <c r="I16" s="560"/>
      <c r="J16" s="560"/>
      <c r="K16" s="560"/>
      <c r="L16" s="560"/>
      <c r="M16" s="560"/>
      <c r="N16" s="560"/>
      <c r="O16" s="560"/>
      <c r="P16" s="560"/>
      <c r="Q16" s="560"/>
      <c r="R16" s="560"/>
      <c r="S16" s="560"/>
      <c r="T16" s="560"/>
      <c r="U16" s="560"/>
      <c r="V16" s="560"/>
      <c r="W16" s="560"/>
      <c r="X16" s="560"/>
      <c r="Y16" s="560"/>
      <c r="Z16" s="560"/>
    </row>
    <row r="17" spans="1:26" ht="13.5" customHeight="1" x14ac:dyDescent="0.15">
      <c r="A17" s="869"/>
      <c r="B17" s="875" t="s">
        <v>1202</v>
      </c>
      <c r="C17" s="866" t="str">
        <f>IF(SUM('BudgetSum 2-4'!C30:K30)&lt;&gt;SUM('BudgetSum 2-4'!C53:J53),"ERROR - CHECK TRANSFER(S)","OK")</f>
        <v>OK</v>
      </c>
      <c r="D17" s="849"/>
      <c r="E17" s="560"/>
      <c r="F17" s="849" t="str">
        <f t="shared" si="1"/>
        <v>OK</v>
      </c>
      <c r="G17" s="560"/>
      <c r="H17" s="560"/>
      <c r="I17" s="560"/>
      <c r="J17" s="560"/>
      <c r="K17" s="560"/>
      <c r="L17" s="560"/>
      <c r="M17" s="560"/>
      <c r="N17" s="560"/>
      <c r="O17" s="560"/>
      <c r="P17" s="560"/>
      <c r="Q17" s="560"/>
      <c r="R17" s="560"/>
      <c r="S17" s="560"/>
      <c r="T17" s="560"/>
      <c r="U17" s="560"/>
      <c r="V17" s="560"/>
      <c r="W17" s="560"/>
      <c r="X17" s="560"/>
      <c r="Y17" s="560"/>
      <c r="Z17" s="560"/>
    </row>
    <row r="18" spans="1:26" ht="13.5" customHeight="1" x14ac:dyDescent="0.15">
      <c r="A18" s="870"/>
      <c r="B18" s="876" t="s">
        <v>1203</v>
      </c>
      <c r="C18" s="866" t="str">
        <f>IF(('BudgetSum 2-4'!E39)&lt;&gt;SUM('BudgetSum 2-4'!C57:H60),"ERROR - CHECK TRANSFER(S)","OK")</f>
        <v>OK</v>
      </c>
      <c r="D18" s="849"/>
      <c r="E18" s="560"/>
      <c r="F18" s="849" t="str">
        <f t="shared" si="1"/>
        <v>OK</v>
      </c>
      <c r="G18" s="560"/>
      <c r="H18" s="560"/>
      <c r="I18" s="560"/>
      <c r="J18" s="560"/>
      <c r="K18" s="560"/>
      <c r="L18" s="560"/>
      <c r="M18" s="560"/>
      <c r="N18" s="560"/>
      <c r="O18" s="560"/>
      <c r="P18" s="560"/>
      <c r="Q18" s="560"/>
      <c r="R18" s="560"/>
      <c r="S18" s="560"/>
      <c r="T18" s="560"/>
      <c r="U18" s="560"/>
      <c r="V18" s="560"/>
      <c r="W18" s="560"/>
      <c r="X18" s="560"/>
      <c r="Y18" s="560"/>
      <c r="Z18" s="560"/>
    </row>
    <row r="19" spans="1:26" ht="13.5" customHeight="1" x14ac:dyDescent="0.15">
      <c r="A19" s="870"/>
      <c r="B19" s="876" t="s">
        <v>1204</v>
      </c>
      <c r="C19" s="866" t="str">
        <f>IF(('BudgetSum 2-4'!E40)&lt;&gt;SUM('BudgetSum 2-4'!C61:H64),"ERROR - CHECK TRANSFER(S)","OK")</f>
        <v>OK</v>
      </c>
      <c r="D19" s="849"/>
      <c r="E19" s="560"/>
      <c r="F19" s="849" t="str">
        <f t="shared" si="1"/>
        <v>OK</v>
      </c>
      <c r="G19" s="560"/>
      <c r="H19" s="560"/>
      <c r="I19" s="560"/>
      <c r="J19" s="560"/>
      <c r="K19" s="560"/>
      <c r="L19" s="560"/>
      <c r="M19" s="560"/>
      <c r="N19" s="560"/>
      <c r="O19" s="560"/>
      <c r="P19" s="560"/>
      <c r="Q19" s="560"/>
      <c r="R19" s="560"/>
      <c r="S19" s="560"/>
      <c r="T19" s="560"/>
      <c r="U19" s="560"/>
      <c r="V19" s="560"/>
      <c r="W19" s="560"/>
      <c r="X19" s="560"/>
      <c r="Y19" s="560"/>
      <c r="Z19" s="560"/>
    </row>
    <row r="20" spans="1:26" ht="13.5" customHeight="1" x14ac:dyDescent="0.15">
      <c r="A20" s="870"/>
      <c r="B20" s="876" t="s">
        <v>1205</v>
      </c>
      <c r="C20" s="866" t="str">
        <f>IF(('BudgetSum 2-4'!E41)&lt;&gt;SUM('BudgetSum 2-4'!C65:D68),"ERROR - CHECK TRANSFER(S)","OK")</f>
        <v>OK</v>
      </c>
      <c r="D20" s="849"/>
      <c r="E20" s="560"/>
      <c r="F20" s="849" t="str">
        <f t="shared" si="1"/>
        <v>OK</v>
      </c>
      <c r="G20" s="560"/>
      <c r="H20" s="560"/>
      <c r="I20" s="560"/>
      <c r="J20" s="560"/>
      <c r="K20" s="560"/>
      <c r="L20" s="560"/>
      <c r="M20" s="560"/>
      <c r="N20" s="560"/>
      <c r="O20" s="560"/>
      <c r="P20" s="560"/>
      <c r="Q20" s="560"/>
      <c r="R20" s="560"/>
      <c r="S20" s="560"/>
      <c r="T20" s="560"/>
      <c r="U20" s="560"/>
      <c r="V20" s="560"/>
      <c r="W20" s="560"/>
      <c r="X20" s="560"/>
      <c r="Y20" s="560"/>
      <c r="Z20" s="560"/>
    </row>
    <row r="21" spans="1:26" ht="13.5" customHeight="1" x14ac:dyDescent="0.15">
      <c r="A21" s="870"/>
      <c r="B21" s="876" t="s">
        <v>1206</v>
      </c>
      <c r="C21" s="866" t="str">
        <f>IF(('BudgetSum 2-4'!E42)&lt;&gt;SUM('BudgetSum 2-4'!C69:D72),"ERROR - CHECK TRANSFER(S)","OK")</f>
        <v>OK</v>
      </c>
      <c r="D21" s="849"/>
      <c r="E21" s="560"/>
      <c r="F21" s="849" t="str">
        <f t="shared" si="1"/>
        <v>OK</v>
      </c>
      <c r="G21" s="560"/>
      <c r="H21" s="560"/>
      <c r="I21" s="560"/>
      <c r="J21" s="560"/>
      <c r="K21" s="560"/>
      <c r="L21" s="560"/>
      <c r="M21" s="560"/>
      <c r="N21" s="560"/>
      <c r="O21" s="560"/>
      <c r="P21" s="560"/>
      <c r="Q21" s="560"/>
      <c r="R21" s="560"/>
      <c r="S21" s="560"/>
      <c r="T21" s="560"/>
      <c r="U21" s="560"/>
      <c r="V21" s="560"/>
      <c r="W21" s="560"/>
      <c r="X21" s="560"/>
      <c r="Y21" s="560"/>
      <c r="Z21" s="560"/>
    </row>
    <row r="22" spans="1:26" ht="13.5" customHeight="1" x14ac:dyDescent="0.15">
      <c r="A22" s="870"/>
      <c r="B22" s="876" t="s">
        <v>1207</v>
      </c>
      <c r="C22" s="866" t="str">
        <f>IF(('BudgetSum 2-4'!H43)&lt;&gt;SUM('BudgetSum 2-4'!C73:D76),"ERROR - CHECK TRANSFER(S)","OK")</f>
        <v>OK</v>
      </c>
      <c r="D22" s="849"/>
      <c r="E22" s="560"/>
      <c r="F22" s="849" t="str">
        <f t="shared" si="1"/>
        <v>OK</v>
      </c>
      <c r="G22" s="560"/>
      <c r="H22" s="560"/>
      <c r="I22" s="560"/>
      <c r="J22" s="560"/>
      <c r="K22" s="560"/>
      <c r="L22" s="560"/>
      <c r="M22" s="560"/>
      <c r="N22" s="560"/>
      <c r="O22" s="560"/>
      <c r="P22" s="560"/>
      <c r="Q22" s="560"/>
      <c r="R22" s="560"/>
      <c r="S22" s="560"/>
      <c r="T22" s="560"/>
      <c r="U22" s="560"/>
      <c r="V22" s="560"/>
      <c r="W22" s="560"/>
      <c r="X22" s="560"/>
      <c r="Y22" s="560"/>
      <c r="Z22" s="560"/>
    </row>
    <row r="23" spans="1:26" ht="13.5" customHeight="1" x14ac:dyDescent="0.15">
      <c r="A23" s="874">
        <v>4</v>
      </c>
      <c r="B23" s="1216" t="s">
        <v>1208</v>
      </c>
      <c r="C23" s="991"/>
      <c r="D23" s="849"/>
      <c r="E23" s="560"/>
      <c r="F23" s="849">
        <f t="shared" si="1"/>
        <v>0</v>
      </c>
      <c r="G23" s="560"/>
      <c r="H23" s="560"/>
      <c r="I23" s="560"/>
      <c r="J23" s="560"/>
      <c r="K23" s="560"/>
      <c r="L23" s="560"/>
      <c r="M23" s="560"/>
      <c r="N23" s="560"/>
      <c r="O23" s="560"/>
      <c r="P23" s="560"/>
      <c r="Q23" s="560"/>
      <c r="R23" s="560"/>
      <c r="S23" s="560"/>
      <c r="T23" s="560"/>
      <c r="U23" s="560"/>
      <c r="V23" s="560"/>
      <c r="W23" s="560"/>
      <c r="X23" s="560"/>
      <c r="Y23" s="560"/>
      <c r="Z23" s="560"/>
    </row>
    <row r="24" spans="1:26" ht="13.5" customHeight="1" x14ac:dyDescent="0.15">
      <c r="A24" s="877"/>
      <c r="B24" s="875" t="s">
        <v>1209</v>
      </c>
      <c r="C24" s="866" t="str">
        <f>IF(OR('CashSum 5'!$C$3&lt;0,'CashSum 5'!$C$3=""),"CHECK ERROR - NEGATIVE BEGINNING BALANCE OR BLANK","OK")</f>
        <v>OK</v>
      </c>
      <c r="D24" s="849"/>
      <c r="E24" s="560"/>
      <c r="F24" s="849" t="str">
        <f t="shared" si="1"/>
        <v>OK</v>
      </c>
      <c r="G24" s="560"/>
      <c r="H24" s="560"/>
      <c r="I24" s="560"/>
      <c r="J24" s="560"/>
      <c r="K24" s="560"/>
      <c r="L24" s="560"/>
      <c r="M24" s="560"/>
      <c r="N24" s="560"/>
      <c r="O24" s="560"/>
      <c r="P24" s="560"/>
      <c r="Q24" s="560"/>
      <c r="R24" s="560"/>
      <c r="S24" s="560"/>
      <c r="T24" s="560"/>
      <c r="U24" s="560"/>
      <c r="V24" s="560"/>
      <c r="W24" s="560"/>
      <c r="X24" s="560"/>
      <c r="Y24" s="560"/>
      <c r="Z24" s="560"/>
    </row>
    <row r="25" spans="1:26" ht="13.5" customHeight="1" x14ac:dyDescent="0.15">
      <c r="A25" s="869"/>
      <c r="B25" s="875" t="s">
        <v>1210</v>
      </c>
      <c r="C25" s="866" t="str">
        <f>IF(OR('CashSum 5'!$D$3&lt;0,'CashSum 5'!$D$3=""),"CHECK ERROR - NEGATIVE BEGINNING BALANCE OR BLANK","OK")</f>
        <v>OK</v>
      </c>
      <c r="D25" s="849"/>
      <c r="E25" s="560"/>
      <c r="F25" s="849" t="str">
        <f t="shared" si="1"/>
        <v>OK</v>
      </c>
      <c r="G25" s="560"/>
      <c r="H25" s="560"/>
      <c r="I25" s="560"/>
      <c r="J25" s="560"/>
      <c r="K25" s="560"/>
      <c r="L25" s="560"/>
      <c r="M25" s="560"/>
      <c r="N25" s="560"/>
      <c r="O25" s="560"/>
      <c r="P25" s="560"/>
      <c r="Q25" s="560"/>
      <c r="R25" s="560"/>
      <c r="S25" s="560"/>
      <c r="T25" s="560"/>
      <c r="U25" s="560"/>
      <c r="V25" s="560"/>
      <c r="W25" s="560"/>
      <c r="X25" s="560"/>
      <c r="Y25" s="560"/>
      <c r="Z25" s="560"/>
    </row>
    <row r="26" spans="1:26" ht="13.5" customHeight="1" x14ac:dyDescent="0.15">
      <c r="A26" s="869"/>
      <c r="B26" s="875" t="s">
        <v>1211</v>
      </c>
      <c r="C26" s="866" t="str">
        <f>IF(OR('CashSum 5'!$E$3&lt;0,'CashSum 5'!$E$3=""),"CHECK ERROR - NEGATIVE BEGINNING BALANCE OR BLANK","OK")</f>
        <v>OK</v>
      </c>
      <c r="D26" s="849"/>
      <c r="E26" s="560"/>
      <c r="F26" s="849" t="str">
        <f t="shared" si="1"/>
        <v>OK</v>
      </c>
      <c r="G26" s="560"/>
      <c r="H26" s="560"/>
      <c r="I26" s="560"/>
      <c r="J26" s="560"/>
      <c r="K26" s="560"/>
      <c r="L26" s="560"/>
      <c r="M26" s="560"/>
      <c r="N26" s="560"/>
      <c r="O26" s="560"/>
      <c r="P26" s="560"/>
      <c r="Q26" s="560"/>
      <c r="R26" s="560"/>
      <c r="S26" s="560"/>
      <c r="T26" s="560"/>
      <c r="U26" s="560"/>
      <c r="V26" s="560"/>
      <c r="W26" s="560"/>
      <c r="X26" s="560"/>
      <c r="Y26" s="560"/>
      <c r="Z26" s="560"/>
    </row>
    <row r="27" spans="1:26" ht="13.5" customHeight="1" x14ac:dyDescent="0.15">
      <c r="A27" s="869"/>
      <c r="B27" s="875" t="s">
        <v>1212</v>
      </c>
      <c r="C27" s="866" t="str">
        <f>IF(OR('CashSum 5'!$F$3&lt;0,'CashSum 5'!$F$3=""),"CHECK ERROR - NEGATIVE BEGINNING BALANCE OR BLANK","OK")</f>
        <v>OK</v>
      </c>
      <c r="D27" s="849"/>
      <c r="E27" s="560"/>
      <c r="F27" s="849" t="str">
        <f t="shared" si="1"/>
        <v>OK</v>
      </c>
      <c r="G27" s="560"/>
      <c r="H27" s="560"/>
      <c r="I27" s="560"/>
      <c r="J27" s="560"/>
      <c r="K27" s="560"/>
      <c r="L27" s="560"/>
      <c r="M27" s="560"/>
      <c r="N27" s="560"/>
      <c r="O27" s="560"/>
      <c r="P27" s="560"/>
      <c r="Q27" s="560"/>
      <c r="R27" s="560"/>
      <c r="S27" s="560"/>
      <c r="T27" s="560"/>
      <c r="U27" s="560"/>
      <c r="V27" s="560"/>
      <c r="W27" s="560"/>
      <c r="X27" s="560"/>
      <c r="Y27" s="560"/>
      <c r="Z27" s="560"/>
    </row>
    <row r="28" spans="1:26" ht="13.5" customHeight="1" x14ac:dyDescent="0.15">
      <c r="A28" s="869"/>
      <c r="B28" s="875" t="s">
        <v>1213</v>
      </c>
      <c r="C28" s="866" t="str">
        <f>IF(OR('CashSum 5'!$G$3&lt;0,'CashSum 5'!$G$3=""),"CHECK ERROR - NEGATIVE BEGINNING BALANCE OR BLANK","OK")</f>
        <v>OK</v>
      </c>
      <c r="D28" s="849"/>
      <c r="E28" s="560"/>
      <c r="F28" s="849" t="str">
        <f t="shared" si="1"/>
        <v>OK</v>
      </c>
      <c r="G28" s="560"/>
      <c r="H28" s="560"/>
      <c r="I28" s="560"/>
      <c r="J28" s="560"/>
      <c r="K28" s="560"/>
      <c r="L28" s="560"/>
      <c r="M28" s="560"/>
      <c r="N28" s="560"/>
      <c r="O28" s="560"/>
      <c r="P28" s="560"/>
      <c r="Q28" s="560"/>
      <c r="R28" s="560"/>
      <c r="S28" s="560"/>
      <c r="T28" s="560"/>
      <c r="U28" s="560"/>
      <c r="V28" s="560"/>
      <c r="W28" s="560"/>
      <c r="X28" s="560"/>
      <c r="Y28" s="560"/>
      <c r="Z28" s="560"/>
    </row>
    <row r="29" spans="1:26" ht="13.5" customHeight="1" x14ac:dyDescent="0.15">
      <c r="A29" s="869"/>
      <c r="B29" s="875" t="s">
        <v>1214</v>
      </c>
      <c r="C29" s="866" t="str">
        <f>IF(OR('CashSum 5'!$H$3&lt;0,'CashSum 5'!$H$3=""),"CHECK ERROR - NEGATIVE BEGINNING BALANCE OR BLANK","OK")</f>
        <v>OK</v>
      </c>
      <c r="D29" s="849"/>
      <c r="E29" s="560"/>
      <c r="F29" s="849" t="str">
        <f t="shared" si="1"/>
        <v>OK</v>
      </c>
      <c r="G29" s="560"/>
      <c r="H29" s="560"/>
      <c r="I29" s="560"/>
      <c r="J29" s="560"/>
      <c r="K29" s="560"/>
      <c r="L29" s="560"/>
      <c r="M29" s="560"/>
      <c r="N29" s="560"/>
      <c r="O29" s="560"/>
      <c r="P29" s="560"/>
      <c r="Q29" s="560"/>
      <c r="R29" s="560"/>
      <c r="S29" s="560"/>
      <c r="T29" s="560"/>
      <c r="U29" s="560"/>
      <c r="V29" s="560"/>
      <c r="W29" s="560"/>
      <c r="X29" s="560"/>
      <c r="Y29" s="560"/>
      <c r="Z29" s="560"/>
    </row>
    <row r="30" spans="1:26" ht="13.5" customHeight="1" x14ac:dyDescent="0.15">
      <c r="A30" s="869"/>
      <c r="B30" s="875" t="s">
        <v>1215</v>
      </c>
      <c r="C30" s="866" t="str">
        <f>IF(OR('CashSum 5'!$I$3&lt;0,'CashSum 5'!$I$3=""),"CHECK ERROR - NEGATIVE BEGINNING BALANCE OR BLANK","OK")</f>
        <v>OK</v>
      </c>
      <c r="D30" s="849"/>
      <c r="E30" s="560"/>
      <c r="F30" s="849" t="str">
        <f t="shared" si="1"/>
        <v>OK</v>
      </c>
      <c r="G30" s="560"/>
      <c r="H30" s="560"/>
      <c r="I30" s="560"/>
      <c r="J30" s="560"/>
      <c r="K30" s="560"/>
      <c r="L30" s="560"/>
      <c r="M30" s="560"/>
      <c r="N30" s="560"/>
      <c r="O30" s="560"/>
      <c r="P30" s="560"/>
      <c r="Q30" s="560"/>
      <c r="R30" s="560"/>
      <c r="S30" s="560"/>
      <c r="T30" s="560"/>
      <c r="U30" s="560"/>
      <c r="V30" s="560"/>
      <c r="W30" s="560"/>
      <c r="X30" s="560"/>
      <c r="Y30" s="560"/>
      <c r="Z30" s="560"/>
    </row>
    <row r="31" spans="1:26" ht="13.5" customHeight="1" x14ac:dyDescent="0.15">
      <c r="A31" s="869"/>
      <c r="B31" s="875" t="s">
        <v>1216</v>
      </c>
      <c r="C31" s="866" t="str">
        <f>IF(OR('CashSum 5'!$J$3&lt;0,'CashSum 5'!$J$3=""),"CHECK ERROR - NEGATIVE BEGINNING BALANCE OR BLANK","OK")</f>
        <v>OK</v>
      </c>
      <c r="D31" s="849"/>
      <c r="E31" s="560"/>
      <c r="F31" s="849" t="str">
        <f t="shared" si="1"/>
        <v>OK</v>
      </c>
      <c r="G31" s="560"/>
      <c r="H31" s="560"/>
      <c r="I31" s="560"/>
      <c r="J31" s="560"/>
      <c r="K31" s="560"/>
      <c r="L31" s="560"/>
      <c r="M31" s="560"/>
      <c r="N31" s="560"/>
      <c r="O31" s="560"/>
      <c r="P31" s="560"/>
      <c r="Q31" s="560"/>
      <c r="R31" s="560"/>
      <c r="S31" s="560"/>
      <c r="T31" s="560"/>
      <c r="U31" s="560"/>
      <c r="V31" s="560"/>
      <c r="W31" s="560"/>
      <c r="X31" s="560"/>
      <c r="Y31" s="560"/>
      <c r="Z31" s="560"/>
    </row>
    <row r="32" spans="1:26" ht="13.5" customHeight="1" x14ac:dyDescent="0.15">
      <c r="A32" s="869"/>
      <c r="B32" s="875" t="s">
        <v>1217</v>
      </c>
      <c r="C32" s="866" t="str">
        <f>IF(OR('CashSum 5'!$K$3&lt;0,'CashSum 5'!$K$3=""),"CHECK ERROR - NEGATIVE BEGINNING BALANCE OR BLANK","OK")</f>
        <v>OK</v>
      </c>
      <c r="D32" s="849"/>
      <c r="E32" s="560"/>
      <c r="F32" s="849" t="str">
        <f t="shared" si="1"/>
        <v>OK</v>
      </c>
      <c r="G32" s="560"/>
      <c r="H32" s="560"/>
      <c r="I32" s="560"/>
      <c r="J32" s="560"/>
      <c r="K32" s="560"/>
      <c r="L32" s="560"/>
      <c r="M32" s="560"/>
      <c r="N32" s="560"/>
      <c r="O32" s="560"/>
      <c r="P32" s="560"/>
      <c r="Q32" s="560"/>
      <c r="R32" s="560"/>
      <c r="S32" s="560"/>
      <c r="T32" s="560"/>
      <c r="U32" s="560"/>
      <c r="V32" s="560"/>
      <c r="W32" s="560"/>
      <c r="X32" s="560"/>
      <c r="Y32" s="560"/>
      <c r="Z32" s="560"/>
    </row>
    <row r="33" spans="1:26" ht="13.5" customHeight="1" x14ac:dyDescent="0.15">
      <c r="A33" s="870"/>
      <c r="B33" s="875" t="s">
        <v>1218</v>
      </c>
      <c r="C33" s="866" t="str">
        <f>IF(ISNUMBER('CashSum 5'!C23),"OK","ERROR - ENTER AMOUNTS. IF ZERO, ENTER NUMBER 0")</f>
        <v>OK</v>
      </c>
      <c r="D33" s="849"/>
      <c r="E33" s="560"/>
      <c r="F33" s="849" t="str">
        <f t="shared" si="1"/>
        <v>OK</v>
      </c>
      <c r="G33" s="560"/>
      <c r="H33" s="560"/>
      <c r="I33" s="560"/>
      <c r="J33" s="560"/>
      <c r="K33" s="560"/>
      <c r="L33" s="560"/>
      <c r="M33" s="560"/>
      <c r="N33" s="560"/>
      <c r="O33" s="560"/>
      <c r="P33" s="560"/>
      <c r="Q33" s="560"/>
      <c r="R33" s="560"/>
      <c r="S33" s="560"/>
      <c r="T33" s="560"/>
      <c r="U33" s="560"/>
      <c r="V33" s="560"/>
      <c r="W33" s="560"/>
      <c r="X33" s="560"/>
      <c r="Y33" s="560"/>
      <c r="Z33" s="560"/>
    </row>
    <row r="34" spans="1:26" ht="13.5" customHeight="1" x14ac:dyDescent="0.15">
      <c r="A34" s="878">
        <v>5</v>
      </c>
      <c r="B34" s="1217" t="s">
        <v>1219</v>
      </c>
      <c r="C34" s="991"/>
      <c r="D34" s="849"/>
      <c r="E34" s="560"/>
      <c r="F34" s="849">
        <f t="shared" si="1"/>
        <v>0</v>
      </c>
      <c r="G34" s="560"/>
      <c r="H34" s="560"/>
      <c r="I34" s="560"/>
      <c r="J34" s="560"/>
      <c r="K34" s="560"/>
      <c r="L34" s="560"/>
      <c r="M34" s="560"/>
      <c r="N34" s="560"/>
      <c r="O34" s="560"/>
      <c r="P34" s="560"/>
      <c r="Q34" s="560"/>
      <c r="R34" s="560"/>
      <c r="S34" s="560"/>
      <c r="T34" s="560"/>
      <c r="U34" s="560"/>
      <c r="V34" s="560"/>
      <c r="W34" s="560"/>
      <c r="X34" s="560"/>
      <c r="Y34" s="560"/>
      <c r="Z34" s="560"/>
    </row>
    <row r="35" spans="1:26" ht="13.5" customHeight="1" x14ac:dyDescent="0.15">
      <c r="A35" s="869"/>
      <c r="B35" s="879" t="s">
        <v>1220</v>
      </c>
      <c r="C35" s="866" t="str">
        <f>IF('CashSum 5'!$C$21&lt;0,"CHECK ERROR - NEGATIVE END BALANCE","OK")</f>
        <v>OK</v>
      </c>
      <c r="D35" s="849"/>
      <c r="E35" s="560"/>
      <c r="F35" s="849" t="str">
        <f t="shared" si="1"/>
        <v>OK</v>
      </c>
      <c r="G35" s="560"/>
      <c r="H35" s="560"/>
      <c r="I35" s="560"/>
      <c r="J35" s="560"/>
      <c r="K35" s="560"/>
      <c r="L35" s="560"/>
      <c r="M35" s="560"/>
      <c r="N35" s="560"/>
      <c r="O35" s="560"/>
      <c r="P35" s="560"/>
      <c r="Q35" s="560"/>
      <c r="R35" s="560"/>
      <c r="S35" s="560"/>
      <c r="T35" s="560"/>
      <c r="U35" s="560"/>
      <c r="V35" s="560"/>
      <c r="W35" s="560"/>
      <c r="X35" s="560"/>
      <c r="Y35" s="560"/>
      <c r="Z35" s="560"/>
    </row>
    <row r="36" spans="1:26" ht="13.5" customHeight="1" x14ac:dyDescent="0.15">
      <c r="A36" s="869"/>
      <c r="B36" s="879" t="s">
        <v>1221</v>
      </c>
      <c r="C36" s="866" t="str">
        <f>IF('CashSum 5'!$D$21&lt;0,"CHECK ERROR - NEGATIVE END BALANCE","OK")</f>
        <v>OK</v>
      </c>
      <c r="D36" s="849"/>
      <c r="E36" s="560"/>
      <c r="F36" s="849" t="str">
        <f t="shared" si="1"/>
        <v>OK</v>
      </c>
      <c r="G36" s="560"/>
      <c r="H36" s="560"/>
      <c r="I36" s="560"/>
      <c r="J36" s="560"/>
      <c r="K36" s="560"/>
      <c r="L36" s="560"/>
      <c r="M36" s="560"/>
      <c r="N36" s="560"/>
      <c r="O36" s="560"/>
      <c r="P36" s="560"/>
      <c r="Q36" s="560"/>
      <c r="R36" s="560"/>
      <c r="S36" s="560"/>
      <c r="T36" s="560"/>
      <c r="U36" s="560"/>
      <c r="V36" s="560"/>
      <c r="W36" s="560"/>
      <c r="X36" s="560"/>
      <c r="Y36" s="560"/>
      <c r="Z36" s="560"/>
    </row>
    <row r="37" spans="1:26" ht="13.5" customHeight="1" x14ac:dyDescent="0.15">
      <c r="A37" s="869"/>
      <c r="B37" s="875" t="s">
        <v>1222</v>
      </c>
      <c r="C37" s="866" t="str">
        <f>IF('CashSum 5'!$E$21&lt;0,"CHECK ERROR - NEGATIVE END BALANCE","OK")</f>
        <v>OK</v>
      </c>
      <c r="D37" s="849"/>
      <c r="E37" s="560"/>
      <c r="F37" s="849" t="str">
        <f t="shared" si="1"/>
        <v>OK</v>
      </c>
      <c r="G37" s="560"/>
      <c r="H37" s="560"/>
      <c r="I37" s="560"/>
      <c r="J37" s="560"/>
      <c r="K37" s="560"/>
      <c r="L37" s="560"/>
      <c r="M37" s="560"/>
      <c r="N37" s="560"/>
      <c r="O37" s="560"/>
      <c r="P37" s="560"/>
      <c r="Q37" s="560"/>
      <c r="R37" s="560"/>
      <c r="S37" s="560"/>
      <c r="T37" s="560"/>
      <c r="U37" s="560"/>
      <c r="V37" s="560"/>
      <c r="W37" s="560"/>
      <c r="X37" s="560"/>
      <c r="Y37" s="560"/>
      <c r="Z37" s="560"/>
    </row>
    <row r="38" spans="1:26" ht="13.5" customHeight="1" x14ac:dyDescent="0.15">
      <c r="A38" s="869"/>
      <c r="B38" s="879" t="s">
        <v>1223</v>
      </c>
      <c r="C38" s="866" t="str">
        <f>IF('CashSum 5'!$F$21&lt;0,"CHECK ERROR - NEGATIVE END BALANCE","OK")</f>
        <v>OK</v>
      </c>
      <c r="D38" s="849"/>
      <c r="E38" s="560"/>
      <c r="F38" s="849" t="str">
        <f t="shared" si="1"/>
        <v>OK</v>
      </c>
      <c r="G38" s="560"/>
      <c r="H38" s="560"/>
      <c r="I38" s="560"/>
      <c r="J38" s="560"/>
      <c r="K38" s="560"/>
      <c r="L38" s="560"/>
      <c r="M38" s="560"/>
      <c r="N38" s="560"/>
      <c r="O38" s="560"/>
      <c r="P38" s="560"/>
      <c r="Q38" s="560"/>
      <c r="R38" s="560"/>
      <c r="S38" s="560"/>
      <c r="T38" s="560"/>
      <c r="U38" s="560"/>
      <c r="V38" s="560"/>
      <c r="W38" s="560"/>
      <c r="X38" s="560"/>
      <c r="Y38" s="560"/>
      <c r="Z38" s="560"/>
    </row>
    <row r="39" spans="1:26" ht="13.5" customHeight="1" x14ac:dyDescent="0.15">
      <c r="A39" s="869"/>
      <c r="B39" s="879" t="s">
        <v>1224</v>
      </c>
      <c r="C39" s="866" t="str">
        <f>IF('CashSum 5'!$G$21&lt;0,"CHECK ERROR - NEGATIVE END BALANCE","OK")</f>
        <v>OK</v>
      </c>
      <c r="D39" s="849"/>
      <c r="E39" s="560"/>
      <c r="F39" s="849" t="str">
        <f t="shared" si="1"/>
        <v>OK</v>
      </c>
      <c r="G39" s="560"/>
      <c r="H39" s="560"/>
      <c r="I39" s="560"/>
      <c r="J39" s="560"/>
      <c r="K39" s="560"/>
      <c r="L39" s="560"/>
      <c r="M39" s="560"/>
      <c r="N39" s="560"/>
      <c r="O39" s="560"/>
      <c r="P39" s="560"/>
      <c r="Q39" s="560"/>
      <c r="R39" s="560"/>
      <c r="S39" s="560"/>
      <c r="T39" s="560"/>
      <c r="U39" s="560"/>
      <c r="V39" s="560"/>
      <c r="W39" s="560"/>
      <c r="X39" s="560"/>
      <c r="Y39" s="560"/>
      <c r="Z39" s="560"/>
    </row>
    <row r="40" spans="1:26" ht="13.5" customHeight="1" x14ac:dyDescent="0.15">
      <c r="A40" s="869"/>
      <c r="B40" s="875" t="s">
        <v>1225</v>
      </c>
      <c r="C40" s="866" t="str">
        <f>IF('CashSum 5'!$H$21&lt;0,"CHECK ERROR - NEGATIVE END BALANCE","OK")</f>
        <v>OK</v>
      </c>
      <c r="D40" s="849"/>
      <c r="E40" s="560"/>
      <c r="F40" s="849" t="str">
        <f t="shared" si="1"/>
        <v>OK</v>
      </c>
      <c r="G40" s="560"/>
      <c r="H40" s="560"/>
      <c r="I40" s="560"/>
      <c r="J40" s="560"/>
      <c r="K40" s="560"/>
      <c r="L40" s="560"/>
      <c r="M40" s="560"/>
      <c r="N40" s="560"/>
      <c r="O40" s="560"/>
      <c r="P40" s="560"/>
      <c r="Q40" s="560"/>
      <c r="R40" s="560"/>
      <c r="S40" s="560"/>
      <c r="T40" s="560"/>
      <c r="U40" s="560"/>
      <c r="V40" s="560"/>
      <c r="W40" s="560"/>
      <c r="X40" s="560"/>
      <c r="Y40" s="560"/>
      <c r="Z40" s="560"/>
    </row>
    <row r="41" spans="1:26" ht="13.5" customHeight="1" x14ac:dyDescent="0.15">
      <c r="A41" s="869"/>
      <c r="B41" s="879" t="s">
        <v>1226</v>
      </c>
      <c r="C41" s="866" t="str">
        <f>IF('CashSum 5'!$I$21&lt;0,"CHECK ERROR - NEGATIVE END BALANCE","OK")</f>
        <v>OK</v>
      </c>
      <c r="D41" s="849"/>
      <c r="E41" s="560"/>
      <c r="F41" s="849" t="str">
        <f t="shared" si="1"/>
        <v>OK</v>
      </c>
      <c r="G41" s="560"/>
      <c r="H41" s="560"/>
      <c r="I41" s="560"/>
      <c r="J41" s="560"/>
      <c r="K41" s="560"/>
      <c r="L41" s="560"/>
      <c r="M41" s="560"/>
      <c r="N41" s="560"/>
      <c r="O41" s="560"/>
      <c r="P41" s="560"/>
      <c r="Q41" s="560"/>
      <c r="R41" s="560"/>
      <c r="S41" s="560"/>
      <c r="T41" s="560"/>
      <c r="U41" s="560"/>
      <c r="V41" s="560"/>
      <c r="W41" s="560"/>
      <c r="X41" s="560"/>
      <c r="Y41" s="560"/>
      <c r="Z41" s="560"/>
    </row>
    <row r="42" spans="1:26" ht="13.5" customHeight="1" x14ac:dyDescent="0.15">
      <c r="A42" s="869"/>
      <c r="B42" s="875" t="s">
        <v>1227</v>
      </c>
      <c r="C42" s="866" t="str">
        <f>IF('CashSum 5'!$J$21&lt;0,"CHECK ERROR - NEGATIVE END BALANCE","OK")</f>
        <v>OK</v>
      </c>
      <c r="D42" s="849"/>
      <c r="E42" s="560"/>
      <c r="F42" s="849" t="str">
        <f t="shared" si="1"/>
        <v>OK</v>
      </c>
      <c r="G42" s="560"/>
      <c r="H42" s="560"/>
      <c r="I42" s="560"/>
      <c r="J42" s="560"/>
      <c r="K42" s="560"/>
      <c r="L42" s="560"/>
      <c r="M42" s="560"/>
      <c r="N42" s="560"/>
      <c r="O42" s="560"/>
      <c r="P42" s="560"/>
      <c r="Q42" s="560"/>
      <c r="R42" s="560"/>
      <c r="S42" s="560"/>
      <c r="T42" s="560"/>
      <c r="U42" s="560"/>
      <c r="V42" s="560"/>
      <c r="W42" s="560"/>
      <c r="X42" s="560"/>
      <c r="Y42" s="560"/>
      <c r="Z42" s="560"/>
    </row>
    <row r="43" spans="1:26" ht="13.5" customHeight="1" x14ac:dyDescent="0.15">
      <c r="A43" s="869"/>
      <c r="B43" s="879" t="s">
        <v>1228</v>
      </c>
      <c r="C43" s="866" t="str">
        <f>IF('CashSum 5'!$K$21&lt;0,"ERROR - NEGATIVE END BALANCE. PLEASE CORRECT.","OK")</f>
        <v>OK</v>
      </c>
      <c r="D43" s="849"/>
      <c r="E43" s="560"/>
      <c r="F43" s="849" t="str">
        <f t="shared" si="1"/>
        <v>OK</v>
      </c>
      <c r="G43" s="560"/>
      <c r="H43" s="560"/>
      <c r="I43" s="560"/>
      <c r="J43" s="560"/>
      <c r="K43" s="560"/>
      <c r="L43" s="560"/>
      <c r="M43" s="560"/>
      <c r="N43" s="560"/>
      <c r="O43" s="560"/>
      <c r="P43" s="560"/>
      <c r="Q43" s="560"/>
      <c r="R43" s="560"/>
      <c r="S43" s="560"/>
      <c r="T43" s="560"/>
      <c r="U43" s="560"/>
      <c r="V43" s="560"/>
      <c r="W43" s="560"/>
      <c r="X43" s="560"/>
      <c r="Y43" s="560"/>
      <c r="Z43" s="560"/>
    </row>
    <row r="44" spans="1:26" ht="13.5" customHeight="1" x14ac:dyDescent="0.15">
      <c r="A44" s="878">
        <v>6</v>
      </c>
      <c r="B44" s="1206" t="s">
        <v>1229</v>
      </c>
      <c r="C44" s="982"/>
      <c r="D44" s="849"/>
      <c r="E44" s="560"/>
      <c r="F44" s="849">
        <f t="shared" si="1"/>
        <v>0</v>
      </c>
      <c r="G44" s="560"/>
      <c r="H44" s="560"/>
      <c r="I44" s="560"/>
      <c r="J44" s="560"/>
      <c r="K44" s="560"/>
      <c r="L44" s="560"/>
      <c r="M44" s="560"/>
      <c r="N44" s="560"/>
      <c r="O44" s="560"/>
      <c r="P44" s="560"/>
      <c r="Q44" s="560"/>
      <c r="R44" s="560"/>
      <c r="S44" s="560"/>
      <c r="T44" s="560"/>
      <c r="U44" s="560"/>
      <c r="V44" s="560"/>
      <c r="W44" s="560"/>
      <c r="X44" s="560"/>
      <c r="Y44" s="560"/>
      <c r="Z44" s="560"/>
    </row>
    <row r="45" spans="1:26" ht="13.5" customHeight="1" x14ac:dyDescent="0.15">
      <c r="A45" s="869"/>
      <c r="B45" s="875" t="s">
        <v>1230</v>
      </c>
      <c r="C45" s="866" t="str">
        <f>IF(SUM('CashSum 5'!C6:K6)&lt;&gt;SUM('CashSum 5'!C15:K15),"ERROR - CHECK INTERFUND LOANS","OK")</f>
        <v>OK</v>
      </c>
      <c r="D45" s="849"/>
      <c r="E45" s="560"/>
      <c r="F45" s="849" t="str">
        <f t="shared" si="1"/>
        <v>OK</v>
      </c>
      <c r="G45" s="560"/>
      <c r="H45" s="560"/>
      <c r="I45" s="560"/>
      <c r="J45" s="560"/>
      <c r="K45" s="560"/>
      <c r="L45" s="560"/>
      <c r="M45" s="560"/>
      <c r="N45" s="560"/>
      <c r="O45" s="560"/>
      <c r="P45" s="560"/>
      <c r="Q45" s="560"/>
      <c r="R45" s="560"/>
      <c r="S45" s="560"/>
      <c r="T45" s="560"/>
      <c r="U45" s="560"/>
      <c r="V45" s="560"/>
      <c r="W45" s="560"/>
      <c r="X45" s="560"/>
      <c r="Y45" s="560"/>
      <c r="Z45" s="560"/>
    </row>
    <row r="46" spans="1:26" ht="13.5" customHeight="1" x14ac:dyDescent="0.15">
      <c r="A46" s="869"/>
      <c r="B46" s="875" t="s">
        <v>1231</v>
      </c>
      <c r="C46" s="866" t="str">
        <f>IF(SUM('CashSum 5'!C7:K7)&lt;&gt;SUM('CashSum 5'!C16:K16),"ERROR - CHECK INTERFUND LOANS","OK")</f>
        <v>OK</v>
      </c>
      <c r="D46" s="849"/>
      <c r="E46" s="560"/>
      <c r="F46" s="849" t="str">
        <f t="shared" si="1"/>
        <v>OK</v>
      </c>
      <c r="G46" s="560"/>
      <c r="H46" s="560"/>
      <c r="I46" s="560"/>
      <c r="J46" s="560"/>
      <c r="K46" s="560"/>
      <c r="L46" s="560"/>
      <c r="M46" s="560"/>
      <c r="N46" s="560"/>
      <c r="O46" s="560"/>
      <c r="P46" s="560"/>
      <c r="Q46" s="560"/>
      <c r="R46" s="560"/>
      <c r="S46" s="560"/>
      <c r="T46" s="560"/>
      <c r="U46" s="560"/>
      <c r="V46" s="560"/>
      <c r="W46" s="560"/>
      <c r="X46" s="560"/>
      <c r="Y46" s="560"/>
      <c r="Z46" s="560"/>
    </row>
    <row r="47" spans="1:26" ht="13.5" customHeight="1" x14ac:dyDescent="0.15">
      <c r="A47" s="878">
        <v>7</v>
      </c>
      <c r="B47" s="1206" t="s">
        <v>1232</v>
      </c>
      <c r="C47" s="982"/>
      <c r="D47" s="849"/>
      <c r="E47" s="560"/>
      <c r="F47" s="849">
        <f t="shared" si="1"/>
        <v>0</v>
      </c>
      <c r="G47" s="560"/>
      <c r="H47" s="560"/>
      <c r="I47" s="560"/>
      <c r="J47" s="560"/>
      <c r="K47" s="560"/>
      <c r="L47" s="560"/>
      <c r="M47" s="560"/>
      <c r="N47" s="560"/>
      <c r="O47" s="560"/>
      <c r="P47" s="560"/>
      <c r="Q47" s="560"/>
      <c r="R47" s="560"/>
      <c r="S47" s="560"/>
      <c r="T47" s="560"/>
      <c r="U47" s="560"/>
      <c r="V47" s="560"/>
      <c r="W47" s="560"/>
      <c r="X47" s="560"/>
      <c r="Y47" s="560"/>
      <c r="Z47" s="560"/>
    </row>
    <row r="48" spans="1:26" ht="13.5" customHeight="1" x14ac:dyDescent="0.15">
      <c r="A48" s="869"/>
      <c r="B48" s="875" t="s">
        <v>1233</v>
      </c>
      <c r="C48" s="866" t="str">
        <f>IF(OR('BudgetSum 2-4'!C9&gt;0,'BudgetSum 2-4'!D9&gt;0,'BudgetSum 2-4'!E9&gt;0,'BudgetSum 2-4'!F9&gt;0,'BudgetSum 2-4'!G9&gt;0,'BudgetSum 2-4'!H9&gt;0,'BudgetSum 2-4'!I9&gt;0,'BudgetSum 2-4'!J9&gt;0,'BudgetSum 2-4'!K9&gt;0),"OK","ERROR - ESTREV TAB IS BLANK. PLEASE INPUT AMOUNTS.")</f>
        <v>OK</v>
      </c>
      <c r="D48" s="849"/>
      <c r="E48" s="560"/>
      <c r="F48" s="849" t="str">
        <f t="shared" si="1"/>
        <v>OK</v>
      </c>
      <c r="G48" s="560"/>
      <c r="H48" s="560"/>
      <c r="I48" s="560"/>
      <c r="J48" s="560"/>
      <c r="K48" s="560"/>
      <c r="L48" s="560"/>
      <c r="M48" s="560"/>
      <c r="N48" s="560"/>
      <c r="O48" s="560"/>
      <c r="P48" s="560"/>
      <c r="Q48" s="560"/>
      <c r="R48" s="560"/>
      <c r="S48" s="560"/>
      <c r="T48" s="560"/>
      <c r="U48" s="560"/>
      <c r="V48" s="560"/>
      <c r="W48" s="560"/>
      <c r="X48" s="560"/>
      <c r="Y48" s="560"/>
      <c r="Z48" s="560"/>
    </row>
    <row r="49" spans="1:26" ht="12.75" customHeight="1" x14ac:dyDescent="0.15">
      <c r="A49" s="878">
        <v>8</v>
      </c>
      <c r="B49" s="1206" t="s">
        <v>1234</v>
      </c>
      <c r="C49" s="982"/>
      <c r="D49" s="849"/>
      <c r="E49" s="560"/>
      <c r="F49" s="849">
        <f t="shared" si="1"/>
        <v>0</v>
      </c>
      <c r="G49" s="560"/>
      <c r="H49" s="560"/>
      <c r="I49" s="560"/>
      <c r="J49" s="560"/>
      <c r="K49" s="560"/>
      <c r="L49" s="560"/>
      <c r="M49" s="560"/>
      <c r="N49" s="560"/>
      <c r="O49" s="560"/>
      <c r="P49" s="560"/>
      <c r="Q49" s="560"/>
      <c r="R49" s="560"/>
      <c r="S49" s="560"/>
      <c r="T49" s="560"/>
      <c r="U49" s="560"/>
      <c r="V49" s="560"/>
      <c r="W49" s="560"/>
      <c r="X49" s="560"/>
      <c r="Y49" s="560"/>
      <c r="Z49" s="560"/>
    </row>
    <row r="50" spans="1:26" ht="13.5" customHeight="1" x14ac:dyDescent="0.15">
      <c r="A50" s="869"/>
      <c r="B50" s="875" t="s">
        <v>1235</v>
      </c>
      <c r="C50" s="866" t="str">
        <f>IF(OR('BudgetSum 2-4'!C19&gt;0,'BudgetSum 2-4'!D19&gt;0,'BudgetSum 2-4'!E19&gt;0,'BudgetSum 2-4'!F19&gt;0,'BudgetSum 2-4'!G19&gt;0,'BudgetSum 2-4'!H19&gt;0,'BudgetSum 2-4'!I19&gt;0,'BudgetSum 2-4'!J19&gt;0,'BudgetSum 2-4'!K19&gt;0),"OK","ERROR - ESTEXP TAB IS BLANK. PLEASE INPUT AMOUNTS.")</f>
        <v>OK</v>
      </c>
      <c r="D50" s="849"/>
      <c r="E50" s="560"/>
      <c r="F50" s="849" t="str">
        <f t="shared" si="1"/>
        <v>OK</v>
      </c>
      <c r="G50" s="560"/>
      <c r="H50" s="560"/>
      <c r="I50" s="560"/>
      <c r="J50" s="560"/>
      <c r="K50" s="560"/>
      <c r="L50" s="560"/>
      <c r="M50" s="560"/>
      <c r="N50" s="560"/>
      <c r="O50" s="560"/>
      <c r="P50" s="560"/>
      <c r="Q50" s="560"/>
      <c r="R50" s="560"/>
      <c r="S50" s="560"/>
      <c r="T50" s="560"/>
      <c r="U50" s="560"/>
      <c r="V50" s="560"/>
      <c r="W50" s="560"/>
      <c r="X50" s="560"/>
      <c r="Y50" s="560"/>
      <c r="Z50" s="560"/>
    </row>
    <row r="51" spans="1:26" ht="13.5" customHeight="1" x14ac:dyDescent="0.15">
      <c r="A51" s="878">
        <v>9</v>
      </c>
      <c r="B51" s="1206" t="s">
        <v>1236</v>
      </c>
      <c r="C51" s="982"/>
      <c r="D51" s="849"/>
      <c r="E51" s="560"/>
      <c r="F51" s="849">
        <f t="shared" si="1"/>
        <v>0</v>
      </c>
      <c r="G51" s="560"/>
      <c r="H51" s="560"/>
      <c r="I51" s="560"/>
      <c r="J51" s="560"/>
      <c r="K51" s="560"/>
      <c r="L51" s="560"/>
      <c r="M51" s="560"/>
      <c r="N51" s="560"/>
      <c r="O51" s="560"/>
      <c r="P51" s="560"/>
      <c r="Q51" s="560"/>
      <c r="R51" s="560"/>
      <c r="S51" s="560"/>
      <c r="T51" s="560"/>
      <c r="U51" s="560"/>
      <c r="V51" s="560"/>
      <c r="W51" s="560"/>
      <c r="X51" s="560"/>
      <c r="Y51" s="560"/>
      <c r="Z51" s="560"/>
    </row>
    <row r="52" spans="1:26" ht="12.75" customHeight="1" x14ac:dyDescent="0.15">
      <c r="A52" s="869"/>
      <c r="B52" s="875" t="s">
        <v>1237</v>
      </c>
      <c r="C52" s="866" t="str">
        <f>IF('Itemize 21'!C2="OK","OK","ERROR -Please describe revenue.")</f>
        <v>OK</v>
      </c>
      <c r="D52" s="849"/>
      <c r="E52" s="560"/>
      <c r="F52" s="849" t="str">
        <f t="shared" si="1"/>
        <v>OK</v>
      </c>
      <c r="G52" s="560"/>
      <c r="H52" s="560"/>
      <c r="I52" s="560"/>
      <c r="J52" s="560"/>
      <c r="K52" s="560"/>
      <c r="L52" s="560"/>
      <c r="M52" s="560"/>
      <c r="N52" s="560"/>
      <c r="O52" s="560"/>
      <c r="P52" s="560"/>
      <c r="Q52" s="560"/>
      <c r="R52" s="560"/>
      <c r="S52" s="560"/>
      <c r="T52" s="560"/>
      <c r="U52" s="560"/>
      <c r="V52" s="560"/>
      <c r="W52" s="560"/>
      <c r="X52" s="560"/>
      <c r="Y52" s="560"/>
      <c r="Z52" s="560"/>
    </row>
    <row r="53" spans="1:26" ht="13.5" customHeight="1" x14ac:dyDescent="0.15">
      <c r="A53" s="869"/>
      <c r="B53" s="875" t="s">
        <v>1238</v>
      </c>
      <c r="C53" s="866" t="str">
        <f>IF('Itemize 21'!C3="OK","OK","ERROR -Please describe expenditures.")</f>
        <v>OK</v>
      </c>
      <c r="D53" s="849"/>
      <c r="E53" s="560"/>
      <c r="F53" s="849">
        <f>COUNTIFS(F8:F52,"OK")</f>
        <v>37</v>
      </c>
      <c r="G53" s="560"/>
      <c r="H53" s="560"/>
      <c r="I53" s="560"/>
      <c r="J53" s="560"/>
      <c r="K53" s="560"/>
      <c r="L53" s="560"/>
      <c r="M53" s="560"/>
      <c r="N53" s="560"/>
      <c r="O53" s="560"/>
      <c r="P53" s="560"/>
      <c r="Q53" s="560"/>
      <c r="R53" s="560"/>
      <c r="S53" s="560"/>
      <c r="T53" s="560"/>
      <c r="U53" s="560"/>
      <c r="V53" s="560"/>
      <c r="W53" s="560"/>
      <c r="X53" s="560"/>
      <c r="Y53" s="560"/>
      <c r="Z53" s="560"/>
    </row>
    <row r="54" spans="1:26" ht="13.5" customHeight="1" x14ac:dyDescent="0.15">
      <c r="A54" s="880">
        <v>10</v>
      </c>
      <c r="B54" s="1207" t="s">
        <v>1239</v>
      </c>
      <c r="C54" s="1022"/>
      <c r="D54" s="849"/>
      <c r="E54" s="560"/>
      <c r="F54" s="849"/>
      <c r="G54" s="560"/>
      <c r="H54" s="560"/>
      <c r="I54" s="560"/>
      <c r="J54" s="560"/>
      <c r="K54" s="560"/>
      <c r="L54" s="560"/>
      <c r="M54" s="560"/>
      <c r="N54" s="560"/>
      <c r="O54" s="560"/>
      <c r="P54" s="560"/>
      <c r="Q54" s="560"/>
      <c r="R54" s="560"/>
      <c r="S54" s="560"/>
      <c r="T54" s="560"/>
      <c r="U54" s="560"/>
      <c r="V54" s="560"/>
      <c r="W54" s="560"/>
      <c r="X54" s="560"/>
      <c r="Y54" s="560"/>
      <c r="Z54" s="560"/>
    </row>
    <row r="55" spans="1:26" ht="13.5" customHeight="1" x14ac:dyDescent="0.15">
      <c r="A55" s="881"/>
      <c r="B55" s="882" t="s">
        <v>1240</v>
      </c>
      <c r="C55" s="883" t="str">
        <f>IF(Cover!B3="x","OK",IF(Cover!H8="Yes","OK",IF('EBF Spending Plan 30-34'!N140=24,"OK","INCOMPLETE")))</f>
        <v>OK</v>
      </c>
      <c r="D55" s="849"/>
      <c r="E55" s="560"/>
      <c r="F55" s="849"/>
      <c r="G55" s="560"/>
      <c r="H55" s="560"/>
      <c r="I55" s="560"/>
      <c r="J55" s="560"/>
      <c r="K55" s="560"/>
      <c r="L55" s="560"/>
      <c r="M55" s="560"/>
      <c r="N55" s="560"/>
      <c r="O55" s="560"/>
      <c r="P55" s="560"/>
      <c r="Q55" s="560"/>
      <c r="R55" s="560"/>
      <c r="S55" s="560"/>
      <c r="T55" s="560"/>
      <c r="U55" s="560"/>
      <c r="V55" s="560"/>
      <c r="W55" s="560"/>
      <c r="X55" s="560"/>
      <c r="Y55" s="560"/>
      <c r="Z55" s="560"/>
    </row>
    <row r="56" spans="1:26" ht="13.5" customHeight="1" x14ac:dyDescent="0.15">
      <c r="A56" s="884"/>
      <c r="B56" s="885" t="s">
        <v>1241</v>
      </c>
      <c r="C56" s="560"/>
      <c r="D56" s="849"/>
      <c r="E56" s="560"/>
      <c r="F56" s="560"/>
      <c r="G56" s="560"/>
      <c r="H56" s="560"/>
      <c r="I56" s="560"/>
      <c r="J56" s="560"/>
      <c r="K56" s="560"/>
      <c r="L56" s="560"/>
      <c r="M56" s="560"/>
      <c r="N56" s="560"/>
      <c r="O56" s="560"/>
      <c r="P56" s="560"/>
      <c r="Q56" s="560"/>
      <c r="R56" s="560"/>
      <c r="S56" s="560"/>
      <c r="T56" s="560"/>
      <c r="U56" s="560"/>
      <c r="V56" s="560"/>
      <c r="W56" s="560"/>
      <c r="X56" s="560"/>
      <c r="Y56" s="560"/>
      <c r="Z56" s="560"/>
    </row>
    <row r="57" spans="1:26" ht="13.5" customHeight="1" x14ac:dyDescent="0.15">
      <c r="A57" s="884"/>
      <c r="B57" s="560"/>
      <c r="C57" s="560"/>
      <c r="D57" s="849"/>
      <c r="E57" s="560"/>
      <c r="F57" s="560"/>
      <c r="G57" s="560"/>
      <c r="H57" s="560"/>
      <c r="I57" s="560"/>
      <c r="J57" s="560"/>
      <c r="K57" s="560"/>
      <c r="L57" s="560"/>
      <c r="M57" s="560"/>
      <c r="N57" s="560"/>
      <c r="O57" s="560"/>
      <c r="P57" s="560"/>
      <c r="Q57" s="560"/>
      <c r="R57" s="560"/>
      <c r="S57" s="560"/>
      <c r="T57" s="560"/>
      <c r="U57" s="560"/>
      <c r="V57" s="560"/>
      <c r="W57" s="560"/>
      <c r="X57" s="560"/>
      <c r="Y57" s="560"/>
      <c r="Z57" s="560"/>
    </row>
    <row r="58" spans="1:26" ht="13.5" customHeight="1" x14ac:dyDescent="0.15">
      <c r="A58" s="884"/>
      <c r="B58" s="560"/>
      <c r="C58" s="560"/>
      <c r="D58" s="849"/>
      <c r="E58" s="560"/>
      <c r="F58" s="560"/>
      <c r="G58" s="560"/>
      <c r="H58" s="560"/>
      <c r="I58" s="560"/>
      <c r="J58" s="560"/>
      <c r="K58" s="560"/>
      <c r="L58" s="560"/>
      <c r="M58" s="560"/>
      <c r="N58" s="560"/>
      <c r="O58" s="560"/>
      <c r="P58" s="560"/>
      <c r="Q58" s="560"/>
      <c r="R58" s="560"/>
      <c r="S58" s="560"/>
      <c r="T58" s="560"/>
      <c r="U58" s="560"/>
      <c r="V58" s="560"/>
      <c r="W58" s="560"/>
      <c r="X58" s="560"/>
      <c r="Y58" s="560"/>
      <c r="Z58" s="560"/>
    </row>
    <row r="59" spans="1:26" ht="13.5" customHeight="1" x14ac:dyDescent="0.15">
      <c r="A59" s="884"/>
      <c r="B59" s="560"/>
      <c r="C59" s="560"/>
      <c r="D59" s="849"/>
      <c r="E59" s="560"/>
      <c r="F59" s="560"/>
      <c r="G59" s="560"/>
      <c r="H59" s="560"/>
      <c r="I59" s="560"/>
      <c r="J59" s="560"/>
      <c r="K59" s="560"/>
      <c r="L59" s="560"/>
      <c r="M59" s="560"/>
      <c r="N59" s="560"/>
      <c r="O59" s="560"/>
      <c r="P59" s="560"/>
      <c r="Q59" s="560"/>
      <c r="R59" s="560"/>
      <c r="S59" s="560"/>
      <c r="T59" s="560"/>
      <c r="U59" s="560"/>
      <c r="V59" s="560"/>
      <c r="W59" s="560"/>
      <c r="X59" s="560"/>
      <c r="Y59" s="560"/>
      <c r="Z59" s="560"/>
    </row>
    <row r="60" spans="1:26" ht="13.5" customHeight="1" x14ac:dyDescent="0.15">
      <c r="A60" s="884"/>
      <c r="B60" s="560"/>
      <c r="C60" s="560"/>
      <c r="D60" s="849"/>
      <c r="E60" s="560"/>
      <c r="F60" s="560"/>
      <c r="G60" s="560"/>
      <c r="H60" s="560"/>
      <c r="I60" s="560"/>
      <c r="J60" s="560"/>
      <c r="K60" s="560"/>
      <c r="L60" s="560"/>
      <c r="M60" s="560"/>
      <c r="N60" s="560"/>
      <c r="O60" s="560"/>
      <c r="P60" s="560"/>
      <c r="Q60" s="560"/>
      <c r="R60" s="560"/>
      <c r="S60" s="560"/>
      <c r="T60" s="560"/>
      <c r="U60" s="560"/>
      <c r="V60" s="560"/>
      <c r="W60" s="560"/>
      <c r="X60" s="560"/>
      <c r="Y60" s="560"/>
      <c r="Z60" s="560"/>
    </row>
    <row r="61" spans="1:26" ht="13.5" customHeight="1" x14ac:dyDescent="0.15">
      <c r="A61" s="884"/>
      <c r="B61" s="560"/>
      <c r="C61" s="560"/>
      <c r="D61" s="849"/>
      <c r="E61" s="560"/>
      <c r="F61" s="560"/>
      <c r="G61" s="560"/>
      <c r="H61" s="560"/>
      <c r="I61" s="560"/>
      <c r="J61" s="560"/>
      <c r="K61" s="560"/>
      <c r="L61" s="560"/>
      <c r="M61" s="560"/>
      <c r="N61" s="560"/>
      <c r="O61" s="560"/>
      <c r="P61" s="560"/>
      <c r="Q61" s="560"/>
      <c r="R61" s="560"/>
      <c r="S61" s="560"/>
      <c r="T61" s="560"/>
      <c r="U61" s="560"/>
      <c r="V61" s="560"/>
      <c r="W61" s="560"/>
      <c r="X61" s="560"/>
      <c r="Y61" s="560"/>
      <c r="Z61" s="560"/>
    </row>
    <row r="62" spans="1:26" ht="13.5" customHeight="1" x14ac:dyDescent="0.15">
      <c r="A62" s="884"/>
      <c r="B62" s="560"/>
      <c r="C62" s="560"/>
      <c r="D62" s="849"/>
      <c r="E62" s="560"/>
      <c r="F62" s="560"/>
      <c r="G62" s="560"/>
      <c r="H62" s="560"/>
      <c r="I62" s="560"/>
      <c r="J62" s="560"/>
      <c r="K62" s="560"/>
      <c r="L62" s="560"/>
      <c r="M62" s="560"/>
      <c r="N62" s="560"/>
      <c r="O62" s="560"/>
      <c r="P62" s="560"/>
      <c r="Q62" s="560"/>
      <c r="R62" s="560"/>
      <c r="S62" s="560"/>
      <c r="T62" s="560"/>
      <c r="U62" s="560"/>
      <c r="V62" s="560"/>
      <c r="W62" s="560"/>
      <c r="X62" s="560"/>
      <c r="Y62" s="560"/>
      <c r="Z62" s="560"/>
    </row>
    <row r="63" spans="1:26" ht="13.5" customHeight="1" x14ac:dyDescent="0.15">
      <c r="A63" s="884"/>
      <c r="B63" s="560"/>
      <c r="C63" s="560"/>
      <c r="D63" s="849"/>
      <c r="E63" s="560"/>
      <c r="F63" s="560"/>
      <c r="G63" s="560"/>
      <c r="H63" s="560"/>
      <c r="I63" s="560"/>
      <c r="J63" s="560"/>
      <c r="K63" s="560"/>
      <c r="L63" s="560"/>
      <c r="M63" s="560"/>
      <c r="N63" s="560"/>
      <c r="O63" s="560"/>
      <c r="P63" s="560"/>
      <c r="Q63" s="560"/>
      <c r="R63" s="560"/>
      <c r="S63" s="560"/>
      <c r="T63" s="560"/>
      <c r="U63" s="560"/>
      <c r="V63" s="560"/>
      <c r="W63" s="560"/>
      <c r="X63" s="560"/>
      <c r="Y63" s="560"/>
      <c r="Z63" s="560"/>
    </row>
    <row r="64" spans="1:26" ht="13.5" customHeight="1" x14ac:dyDescent="0.15">
      <c r="A64" s="884"/>
      <c r="B64" s="560"/>
      <c r="C64" s="560"/>
      <c r="D64" s="849"/>
      <c r="E64" s="560"/>
      <c r="F64" s="560"/>
      <c r="G64" s="560"/>
      <c r="H64" s="560"/>
      <c r="I64" s="560"/>
      <c r="J64" s="560"/>
      <c r="K64" s="560"/>
      <c r="L64" s="560"/>
      <c r="M64" s="560"/>
      <c r="N64" s="560"/>
      <c r="O64" s="560"/>
      <c r="P64" s="560"/>
      <c r="Q64" s="560"/>
      <c r="R64" s="560"/>
      <c r="S64" s="560"/>
      <c r="T64" s="560"/>
      <c r="U64" s="560"/>
      <c r="V64" s="560"/>
      <c r="W64" s="560"/>
      <c r="X64" s="560"/>
      <c r="Y64" s="560"/>
      <c r="Z64" s="560"/>
    </row>
    <row r="65" spans="1:26" ht="13.5" customHeight="1" x14ac:dyDescent="0.15">
      <c r="A65" s="884"/>
      <c r="B65" s="560"/>
      <c r="C65" s="560"/>
      <c r="D65" s="849"/>
      <c r="E65" s="560"/>
      <c r="F65" s="560"/>
      <c r="G65" s="560"/>
      <c r="H65" s="560"/>
      <c r="I65" s="560"/>
      <c r="J65" s="560"/>
      <c r="K65" s="560"/>
      <c r="L65" s="560"/>
      <c r="M65" s="560"/>
      <c r="N65" s="560"/>
      <c r="O65" s="560"/>
      <c r="P65" s="560"/>
      <c r="Q65" s="560"/>
      <c r="R65" s="560"/>
      <c r="S65" s="560"/>
      <c r="T65" s="560"/>
      <c r="U65" s="560"/>
      <c r="V65" s="560"/>
      <c r="W65" s="560"/>
      <c r="X65" s="560"/>
      <c r="Y65" s="560"/>
      <c r="Z65" s="560"/>
    </row>
    <row r="66" spans="1:26" ht="13.5" customHeight="1" x14ac:dyDescent="0.15">
      <c r="A66" s="884"/>
      <c r="B66" s="560"/>
      <c r="C66" s="560"/>
      <c r="D66" s="849"/>
      <c r="E66" s="560"/>
      <c r="F66" s="560"/>
      <c r="G66" s="560"/>
      <c r="H66" s="560"/>
      <c r="I66" s="560"/>
      <c r="J66" s="560"/>
      <c r="K66" s="560"/>
      <c r="L66" s="560"/>
      <c r="M66" s="560"/>
      <c r="N66" s="560"/>
      <c r="O66" s="560"/>
      <c r="P66" s="560"/>
      <c r="Q66" s="560"/>
      <c r="R66" s="560"/>
      <c r="S66" s="560"/>
      <c r="T66" s="560"/>
      <c r="U66" s="560"/>
      <c r="V66" s="560"/>
      <c r="W66" s="560"/>
      <c r="X66" s="560"/>
      <c r="Y66" s="560"/>
      <c r="Z66" s="560"/>
    </row>
    <row r="67" spans="1:26" ht="13.5" customHeight="1" x14ac:dyDescent="0.15">
      <c r="A67" s="884"/>
      <c r="B67" s="560"/>
      <c r="C67" s="560"/>
      <c r="D67" s="849"/>
      <c r="E67" s="560"/>
      <c r="F67" s="560"/>
      <c r="G67" s="560"/>
      <c r="H67" s="560"/>
      <c r="I67" s="560"/>
      <c r="J67" s="560"/>
      <c r="K67" s="560"/>
      <c r="L67" s="560"/>
      <c r="M67" s="560"/>
      <c r="N67" s="560"/>
      <c r="O67" s="560"/>
      <c r="P67" s="560"/>
      <c r="Q67" s="560"/>
      <c r="R67" s="560"/>
      <c r="S67" s="560"/>
      <c r="T67" s="560"/>
      <c r="U67" s="560"/>
      <c r="V67" s="560"/>
      <c r="W67" s="560"/>
      <c r="X67" s="560"/>
      <c r="Y67" s="560"/>
      <c r="Z67" s="560"/>
    </row>
    <row r="68" spans="1:26" ht="13.5" customHeight="1" x14ac:dyDescent="0.15">
      <c r="A68" s="884"/>
      <c r="B68" s="560"/>
      <c r="C68" s="560"/>
      <c r="D68" s="849"/>
      <c r="E68" s="560"/>
      <c r="F68" s="560"/>
      <c r="G68" s="560"/>
      <c r="H68" s="560"/>
      <c r="I68" s="560"/>
      <c r="J68" s="560"/>
      <c r="K68" s="560"/>
      <c r="L68" s="560"/>
      <c r="M68" s="560"/>
      <c r="N68" s="560"/>
      <c r="O68" s="560"/>
      <c r="P68" s="560"/>
      <c r="Q68" s="560"/>
      <c r="R68" s="560"/>
      <c r="S68" s="560"/>
      <c r="T68" s="560"/>
      <c r="U68" s="560"/>
      <c r="V68" s="560"/>
      <c r="W68" s="560"/>
      <c r="X68" s="560"/>
      <c r="Y68" s="560"/>
      <c r="Z68" s="560"/>
    </row>
    <row r="69" spans="1:26" ht="13.5" customHeight="1" x14ac:dyDescent="0.15">
      <c r="A69" s="884"/>
      <c r="B69" s="560"/>
      <c r="C69" s="560"/>
      <c r="D69" s="849"/>
      <c r="E69" s="560"/>
      <c r="F69" s="560"/>
      <c r="G69" s="560"/>
      <c r="H69" s="560"/>
      <c r="I69" s="560"/>
      <c r="J69" s="560"/>
      <c r="K69" s="560"/>
      <c r="L69" s="560"/>
      <c r="M69" s="560"/>
      <c r="N69" s="560"/>
      <c r="O69" s="560"/>
      <c r="P69" s="560"/>
      <c r="Q69" s="560"/>
      <c r="R69" s="560"/>
      <c r="S69" s="560"/>
      <c r="T69" s="560"/>
      <c r="U69" s="560"/>
      <c r="V69" s="560"/>
      <c r="W69" s="560"/>
      <c r="X69" s="560"/>
      <c r="Y69" s="560"/>
      <c r="Z69" s="560"/>
    </row>
    <row r="70" spans="1:26" ht="13.5" customHeight="1" x14ac:dyDescent="0.15">
      <c r="A70" s="884"/>
      <c r="B70" s="560"/>
      <c r="C70" s="560"/>
      <c r="D70" s="849"/>
      <c r="E70" s="560"/>
      <c r="F70" s="560"/>
      <c r="G70" s="560"/>
      <c r="H70" s="560"/>
      <c r="I70" s="560"/>
      <c r="J70" s="560"/>
      <c r="K70" s="560"/>
      <c r="L70" s="560"/>
      <c r="M70" s="560"/>
      <c r="N70" s="560"/>
      <c r="O70" s="560"/>
      <c r="P70" s="560"/>
      <c r="Q70" s="560"/>
      <c r="R70" s="560"/>
      <c r="S70" s="560"/>
      <c r="T70" s="560"/>
      <c r="U70" s="560"/>
      <c r="V70" s="560"/>
      <c r="W70" s="560"/>
      <c r="X70" s="560"/>
      <c r="Y70" s="560"/>
      <c r="Z70" s="560"/>
    </row>
    <row r="71" spans="1:26" ht="13.5" customHeight="1" x14ac:dyDescent="0.15">
      <c r="A71" s="884"/>
      <c r="B71" s="560"/>
      <c r="C71" s="560"/>
      <c r="D71" s="849"/>
      <c r="E71" s="560"/>
      <c r="F71" s="560"/>
      <c r="G71" s="560"/>
      <c r="H71" s="560"/>
      <c r="I71" s="560"/>
      <c r="J71" s="560"/>
      <c r="K71" s="560"/>
      <c r="L71" s="560"/>
      <c r="M71" s="560"/>
      <c r="N71" s="560"/>
      <c r="O71" s="560"/>
      <c r="P71" s="560"/>
      <c r="Q71" s="560"/>
      <c r="R71" s="560"/>
      <c r="S71" s="560"/>
      <c r="T71" s="560"/>
      <c r="U71" s="560"/>
      <c r="V71" s="560"/>
      <c r="W71" s="560"/>
      <c r="X71" s="560"/>
      <c r="Y71" s="560"/>
      <c r="Z71" s="560"/>
    </row>
    <row r="72" spans="1:26" ht="13.5" customHeight="1" x14ac:dyDescent="0.15">
      <c r="A72" s="884"/>
      <c r="B72" s="560"/>
      <c r="C72" s="560"/>
      <c r="D72" s="849"/>
      <c r="E72" s="560"/>
      <c r="F72" s="560"/>
      <c r="G72" s="560"/>
      <c r="H72" s="560"/>
      <c r="I72" s="560"/>
      <c r="J72" s="560"/>
      <c r="K72" s="560"/>
      <c r="L72" s="560"/>
      <c r="M72" s="560"/>
      <c r="N72" s="560"/>
      <c r="O72" s="560"/>
      <c r="P72" s="560"/>
      <c r="Q72" s="560"/>
      <c r="R72" s="560"/>
      <c r="S72" s="560"/>
      <c r="T72" s="560"/>
      <c r="U72" s="560"/>
      <c r="V72" s="560"/>
      <c r="W72" s="560"/>
      <c r="X72" s="560"/>
      <c r="Y72" s="560"/>
      <c r="Z72" s="560"/>
    </row>
    <row r="73" spans="1:26" ht="13.5" customHeight="1" x14ac:dyDescent="0.15">
      <c r="A73" s="884"/>
      <c r="B73" s="560"/>
      <c r="C73" s="560"/>
      <c r="D73" s="849"/>
      <c r="E73" s="560"/>
      <c r="F73" s="560"/>
      <c r="G73" s="560"/>
      <c r="H73" s="560"/>
      <c r="I73" s="560"/>
      <c r="J73" s="560"/>
      <c r="K73" s="560"/>
      <c r="L73" s="560"/>
      <c r="M73" s="560"/>
      <c r="N73" s="560"/>
      <c r="O73" s="560"/>
      <c r="P73" s="560"/>
      <c r="Q73" s="560"/>
      <c r="R73" s="560"/>
      <c r="S73" s="560"/>
      <c r="T73" s="560"/>
      <c r="U73" s="560"/>
      <c r="V73" s="560"/>
      <c r="W73" s="560"/>
      <c r="X73" s="560"/>
      <c r="Y73" s="560"/>
      <c r="Z73" s="560"/>
    </row>
    <row r="74" spans="1:26" ht="13.5" customHeight="1" x14ac:dyDescent="0.15">
      <c r="A74" s="884"/>
      <c r="B74" s="560"/>
      <c r="C74" s="560"/>
      <c r="D74" s="849"/>
      <c r="E74" s="560"/>
      <c r="F74" s="560"/>
      <c r="G74" s="560"/>
      <c r="H74" s="560"/>
      <c r="I74" s="560"/>
      <c r="J74" s="560"/>
      <c r="K74" s="560"/>
      <c r="L74" s="560"/>
      <c r="M74" s="560"/>
      <c r="N74" s="560"/>
      <c r="O74" s="560"/>
      <c r="P74" s="560"/>
      <c r="Q74" s="560"/>
      <c r="R74" s="560"/>
      <c r="S74" s="560"/>
      <c r="T74" s="560"/>
      <c r="U74" s="560"/>
      <c r="V74" s="560"/>
      <c r="W74" s="560"/>
      <c r="X74" s="560"/>
      <c r="Y74" s="560"/>
      <c r="Z74" s="560"/>
    </row>
    <row r="75" spans="1:26" ht="13.5" customHeight="1" x14ac:dyDescent="0.15">
      <c r="A75" s="884"/>
      <c r="B75" s="560"/>
      <c r="C75" s="560"/>
      <c r="D75" s="849"/>
      <c r="E75" s="560"/>
      <c r="F75" s="560"/>
      <c r="G75" s="560"/>
      <c r="H75" s="560"/>
      <c r="I75" s="560"/>
      <c r="J75" s="560"/>
      <c r="K75" s="560"/>
      <c r="L75" s="560"/>
      <c r="M75" s="560"/>
      <c r="N75" s="560"/>
      <c r="O75" s="560"/>
      <c r="P75" s="560"/>
      <c r="Q75" s="560"/>
      <c r="R75" s="560"/>
      <c r="S75" s="560"/>
      <c r="T75" s="560"/>
      <c r="U75" s="560"/>
      <c r="V75" s="560"/>
      <c r="W75" s="560"/>
      <c r="X75" s="560"/>
      <c r="Y75" s="560"/>
      <c r="Z75" s="560"/>
    </row>
    <row r="76" spans="1:26" ht="13.5" customHeight="1" x14ac:dyDescent="0.15">
      <c r="A76" s="884"/>
      <c r="B76" s="560"/>
      <c r="C76" s="560"/>
      <c r="D76" s="849"/>
      <c r="E76" s="560"/>
      <c r="F76" s="560"/>
      <c r="G76" s="560"/>
      <c r="H76" s="560"/>
      <c r="I76" s="560"/>
      <c r="J76" s="560"/>
      <c r="K76" s="560"/>
      <c r="L76" s="560"/>
      <c r="M76" s="560"/>
      <c r="N76" s="560"/>
      <c r="O76" s="560"/>
      <c r="P76" s="560"/>
      <c r="Q76" s="560"/>
      <c r="R76" s="560"/>
      <c r="S76" s="560"/>
      <c r="T76" s="560"/>
      <c r="U76" s="560"/>
      <c r="V76" s="560"/>
      <c r="W76" s="560"/>
      <c r="X76" s="560"/>
      <c r="Y76" s="560"/>
      <c r="Z76" s="560"/>
    </row>
    <row r="77" spans="1:26" ht="13.5" customHeight="1" x14ac:dyDescent="0.15">
      <c r="A77" s="884"/>
      <c r="B77" s="560"/>
      <c r="C77" s="560"/>
      <c r="D77" s="849"/>
      <c r="E77" s="560"/>
      <c r="F77" s="560"/>
      <c r="G77" s="560"/>
      <c r="H77" s="560"/>
      <c r="I77" s="560"/>
      <c r="J77" s="560"/>
      <c r="K77" s="560"/>
      <c r="L77" s="560"/>
      <c r="M77" s="560"/>
      <c r="N77" s="560"/>
      <c r="O77" s="560"/>
      <c r="P77" s="560"/>
      <c r="Q77" s="560"/>
      <c r="R77" s="560"/>
      <c r="S77" s="560"/>
      <c r="T77" s="560"/>
      <c r="U77" s="560"/>
      <c r="V77" s="560"/>
      <c r="W77" s="560"/>
      <c r="X77" s="560"/>
      <c r="Y77" s="560"/>
      <c r="Z77" s="560"/>
    </row>
    <row r="78" spans="1:26" ht="13.5" customHeight="1" x14ac:dyDescent="0.15">
      <c r="A78" s="884"/>
      <c r="B78" s="560"/>
      <c r="C78" s="560"/>
      <c r="D78" s="849"/>
      <c r="E78" s="560"/>
      <c r="F78" s="560"/>
      <c r="G78" s="560"/>
      <c r="H78" s="560"/>
      <c r="I78" s="560"/>
      <c r="J78" s="560"/>
      <c r="K78" s="560"/>
      <c r="L78" s="560"/>
      <c r="M78" s="560"/>
      <c r="N78" s="560"/>
      <c r="O78" s="560"/>
      <c r="P78" s="560"/>
      <c r="Q78" s="560"/>
      <c r="R78" s="560"/>
      <c r="S78" s="560"/>
      <c r="T78" s="560"/>
      <c r="U78" s="560"/>
      <c r="V78" s="560"/>
      <c r="W78" s="560"/>
      <c r="X78" s="560"/>
      <c r="Y78" s="560"/>
      <c r="Z78" s="560"/>
    </row>
    <row r="79" spans="1:26" ht="13.5" customHeight="1" x14ac:dyDescent="0.15">
      <c r="A79" s="884"/>
      <c r="B79" s="560"/>
      <c r="C79" s="560"/>
      <c r="D79" s="849"/>
      <c r="E79" s="560"/>
      <c r="F79" s="560"/>
      <c r="G79" s="560"/>
      <c r="H79" s="560"/>
      <c r="I79" s="560"/>
      <c r="J79" s="560"/>
      <c r="K79" s="560"/>
      <c r="L79" s="560"/>
      <c r="M79" s="560"/>
      <c r="N79" s="560"/>
      <c r="O79" s="560"/>
      <c r="P79" s="560"/>
      <c r="Q79" s="560"/>
      <c r="R79" s="560"/>
      <c r="S79" s="560"/>
      <c r="T79" s="560"/>
      <c r="U79" s="560"/>
      <c r="V79" s="560"/>
      <c r="W79" s="560"/>
      <c r="X79" s="560"/>
      <c r="Y79" s="560"/>
      <c r="Z79" s="560"/>
    </row>
    <row r="80" spans="1:26" ht="13.5" customHeight="1" x14ac:dyDescent="0.15">
      <c r="A80" s="884"/>
      <c r="B80" s="560"/>
      <c r="C80" s="560"/>
      <c r="D80" s="849"/>
      <c r="E80" s="560"/>
      <c r="F80" s="560"/>
      <c r="G80" s="560"/>
      <c r="H80" s="560"/>
      <c r="I80" s="560"/>
      <c r="J80" s="560"/>
      <c r="K80" s="560"/>
      <c r="L80" s="560"/>
      <c r="M80" s="560"/>
      <c r="N80" s="560"/>
      <c r="O80" s="560"/>
      <c r="P80" s="560"/>
      <c r="Q80" s="560"/>
      <c r="R80" s="560"/>
      <c r="S80" s="560"/>
      <c r="T80" s="560"/>
      <c r="U80" s="560"/>
      <c r="V80" s="560"/>
      <c r="W80" s="560"/>
      <c r="X80" s="560"/>
      <c r="Y80" s="560"/>
      <c r="Z80" s="560"/>
    </row>
    <row r="81" spans="1:26" ht="13.5" customHeight="1" x14ac:dyDescent="0.15">
      <c r="A81" s="884"/>
      <c r="B81" s="560"/>
      <c r="C81" s="560"/>
      <c r="D81" s="849"/>
      <c r="E81" s="560"/>
      <c r="F81" s="560"/>
      <c r="G81" s="560"/>
      <c r="H81" s="560"/>
      <c r="I81" s="560"/>
      <c r="J81" s="560"/>
      <c r="K81" s="560"/>
      <c r="L81" s="560"/>
      <c r="M81" s="560"/>
      <c r="N81" s="560"/>
      <c r="O81" s="560"/>
      <c r="P81" s="560"/>
      <c r="Q81" s="560"/>
      <c r="R81" s="560"/>
      <c r="S81" s="560"/>
      <c r="T81" s="560"/>
      <c r="U81" s="560"/>
      <c r="V81" s="560"/>
      <c r="W81" s="560"/>
      <c r="X81" s="560"/>
      <c r="Y81" s="560"/>
      <c r="Z81" s="560"/>
    </row>
    <row r="82" spans="1:26" ht="13.5" customHeight="1" x14ac:dyDescent="0.15">
      <c r="A82" s="884"/>
      <c r="B82" s="560"/>
      <c r="C82" s="560"/>
      <c r="D82" s="849"/>
      <c r="E82" s="560"/>
      <c r="F82" s="560"/>
      <c r="G82" s="560"/>
      <c r="H82" s="560"/>
      <c r="I82" s="560"/>
      <c r="J82" s="560"/>
      <c r="K82" s="560"/>
      <c r="L82" s="560"/>
      <c r="M82" s="560"/>
      <c r="N82" s="560"/>
      <c r="O82" s="560"/>
      <c r="P82" s="560"/>
      <c r="Q82" s="560"/>
      <c r="R82" s="560"/>
      <c r="S82" s="560"/>
      <c r="T82" s="560"/>
      <c r="U82" s="560"/>
      <c r="V82" s="560"/>
      <c r="W82" s="560"/>
      <c r="X82" s="560"/>
      <c r="Y82" s="560"/>
      <c r="Z82" s="560"/>
    </row>
    <row r="83" spans="1:26" ht="13.5" customHeight="1" x14ac:dyDescent="0.15">
      <c r="A83" s="884"/>
      <c r="B83" s="560"/>
      <c r="C83" s="560"/>
      <c r="D83" s="849"/>
      <c r="E83" s="560"/>
      <c r="F83" s="560"/>
      <c r="G83" s="560"/>
      <c r="H83" s="560"/>
      <c r="I83" s="560"/>
      <c r="J83" s="560"/>
      <c r="K83" s="560"/>
      <c r="L83" s="560"/>
      <c r="M83" s="560"/>
      <c r="N83" s="560"/>
      <c r="O83" s="560"/>
      <c r="P83" s="560"/>
      <c r="Q83" s="560"/>
      <c r="R83" s="560"/>
      <c r="S83" s="560"/>
      <c r="T83" s="560"/>
      <c r="U83" s="560"/>
      <c r="V83" s="560"/>
      <c r="W83" s="560"/>
      <c r="X83" s="560"/>
      <c r="Y83" s="560"/>
      <c r="Z83" s="560"/>
    </row>
    <row r="84" spans="1:26" ht="13.5" customHeight="1" x14ac:dyDescent="0.15">
      <c r="A84" s="884"/>
      <c r="B84" s="560"/>
      <c r="C84" s="560"/>
      <c r="D84" s="849"/>
      <c r="E84" s="560"/>
      <c r="F84" s="560"/>
      <c r="G84" s="560"/>
      <c r="H84" s="560"/>
      <c r="I84" s="560"/>
      <c r="J84" s="560"/>
      <c r="K84" s="560"/>
      <c r="L84" s="560"/>
      <c r="M84" s="560"/>
      <c r="N84" s="560"/>
      <c r="O84" s="560"/>
      <c r="P84" s="560"/>
      <c r="Q84" s="560"/>
      <c r="R84" s="560"/>
      <c r="S84" s="560"/>
      <c r="T84" s="560"/>
      <c r="U84" s="560"/>
      <c r="V84" s="560"/>
      <c r="W84" s="560"/>
      <c r="X84" s="560"/>
      <c r="Y84" s="560"/>
      <c r="Z84" s="560"/>
    </row>
    <row r="85" spans="1:26" ht="13.5" customHeight="1" x14ac:dyDescent="0.15">
      <c r="A85" s="884"/>
      <c r="B85" s="560"/>
      <c r="C85" s="560"/>
      <c r="D85" s="849"/>
      <c r="E85" s="560"/>
      <c r="F85" s="560"/>
      <c r="G85" s="560"/>
      <c r="H85" s="560"/>
      <c r="I85" s="560"/>
      <c r="J85" s="560"/>
      <c r="K85" s="560"/>
      <c r="L85" s="560"/>
      <c r="M85" s="560"/>
      <c r="N85" s="560"/>
      <c r="O85" s="560"/>
      <c r="P85" s="560"/>
      <c r="Q85" s="560"/>
      <c r="R85" s="560"/>
      <c r="S85" s="560"/>
      <c r="T85" s="560"/>
      <c r="U85" s="560"/>
      <c r="V85" s="560"/>
      <c r="W85" s="560"/>
      <c r="X85" s="560"/>
      <c r="Y85" s="560"/>
      <c r="Z85" s="560"/>
    </row>
    <row r="86" spans="1:26" ht="13.5" customHeight="1" x14ac:dyDescent="0.15">
      <c r="A86" s="884"/>
      <c r="B86" s="560"/>
      <c r="C86" s="560"/>
      <c r="D86" s="849"/>
      <c r="E86" s="560"/>
      <c r="F86" s="560"/>
      <c r="G86" s="560"/>
      <c r="H86" s="560"/>
      <c r="I86" s="560"/>
      <c r="J86" s="560"/>
      <c r="K86" s="560"/>
      <c r="L86" s="560"/>
      <c r="M86" s="560"/>
      <c r="N86" s="560"/>
      <c r="O86" s="560"/>
      <c r="P86" s="560"/>
      <c r="Q86" s="560"/>
      <c r="R86" s="560"/>
      <c r="S86" s="560"/>
      <c r="T86" s="560"/>
      <c r="U86" s="560"/>
      <c r="V86" s="560"/>
      <c r="W86" s="560"/>
      <c r="X86" s="560"/>
      <c r="Y86" s="560"/>
      <c r="Z86" s="560"/>
    </row>
    <row r="87" spans="1:26" ht="13.5" customHeight="1" x14ac:dyDescent="0.15">
      <c r="A87" s="884"/>
      <c r="B87" s="560"/>
      <c r="C87" s="560"/>
      <c r="D87" s="849"/>
      <c r="E87" s="560"/>
      <c r="F87" s="560"/>
      <c r="G87" s="560"/>
      <c r="H87" s="560"/>
      <c r="I87" s="560"/>
      <c r="J87" s="560"/>
      <c r="K87" s="560"/>
      <c r="L87" s="560"/>
      <c r="M87" s="560"/>
      <c r="N87" s="560"/>
      <c r="O87" s="560"/>
      <c r="P87" s="560"/>
      <c r="Q87" s="560"/>
      <c r="R87" s="560"/>
      <c r="S87" s="560"/>
      <c r="T87" s="560"/>
      <c r="U87" s="560"/>
      <c r="V87" s="560"/>
      <c r="W87" s="560"/>
      <c r="X87" s="560"/>
      <c r="Y87" s="560"/>
      <c r="Z87" s="560"/>
    </row>
    <row r="88" spans="1:26" ht="13.5" customHeight="1" x14ac:dyDescent="0.15">
      <c r="A88" s="884"/>
      <c r="B88" s="560"/>
      <c r="C88" s="560"/>
      <c r="D88" s="849"/>
      <c r="E88" s="560"/>
      <c r="F88" s="560"/>
      <c r="G88" s="560"/>
      <c r="H88" s="560"/>
      <c r="I88" s="560"/>
      <c r="J88" s="560"/>
      <c r="K88" s="560"/>
      <c r="L88" s="560"/>
      <c r="M88" s="560"/>
      <c r="N88" s="560"/>
      <c r="O88" s="560"/>
      <c r="P88" s="560"/>
      <c r="Q88" s="560"/>
      <c r="R88" s="560"/>
      <c r="S88" s="560"/>
      <c r="T88" s="560"/>
      <c r="U88" s="560"/>
      <c r="V88" s="560"/>
      <c r="W88" s="560"/>
      <c r="X88" s="560"/>
      <c r="Y88" s="560"/>
      <c r="Z88" s="560"/>
    </row>
    <row r="89" spans="1:26" ht="13.5" customHeight="1" x14ac:dyDescent="0.15">
      <c r="A89" s="884"/>
      <c r="B89" s="560"/>
      <c r="C89" s="560"/>
      <c r="D89" s="849"/>
      <c r="E89" s="560"/>
      <c r="F89" s="560"/>
      <c r="G89" s="560"/>
      <c r="H89" s="560"/>
      <c r="I89" s="560"/>
      <c r="J89" s="560"/>
      <c r="K89" s="560"/>
      <c r="L89" s="560"/>
      <c r="M89" s="560"/>
      <c r="N89" s="560"/>
      <c r="O89" s="560"/>
      <c r="P89" s="560"/>
      <c r="Q89" s="560"/>
      <c r="R89" s="560"/>
      <c r="S89" s="560"/>
      <c r="T89" s="560"/>
      <c r="U89" s="560"/>
      <c r="V89" s="560"/>
      <c r="W89" s="560"/>
      <c r="X89" s="560"/>
      <c r="Y89" s="560"/>
      <c r="Z89" s="560"/>
    </row>
    <row r="90" spans="1:26" ht="13.5" customHeight="1" x14ac:dyDescent="0.15">
      <c r="A90" s="884"/>
      <c r="B90" s="560"/>
      <c r="C90" s="560"/>
      <c r="D90" s="849"/>
      <c r="E90" s="560"/>
      <c r="F90" s="560"/>
      <c r="G90" s="560"/>
      <c r="H90" s="560"/>
      <c r="I90" s="560"/>
      <c r="J90" s="560"/>
      <c r="K90" s="560"/>
      <c r="L90" s="560"/>
      <c r="M90" s="560"/>
      <c r="N90" s="560"/>
      <c r="O90" s="560"/>
      <c r="P90" s="560"/>
      <c r="Q90" s="560"/>
      <c r="R90" s="560"/>
      <c r="S90" s="560"/>
      <c r="T90" s="560"/>
      <c r="U90" s="560"/>
      <c r="V90" s="560"/>
      <c r="W90" s="560"/>
      <c r="X90" s="560"/>
      <c r="Y90" s="560"/>
      <c r="Z90" s="560"/>
    </row>
    <row r="91" spans="1:26" ht="13.5" customHeight="1" x14ac:dyDescent="0.15">
      <c r="A91" s="884"/>
      <c r="B91" s="560"/>
      <c r="C91" s="560"/>
      <c r="D91" s="849"/>
      <c r="E91" s="560"/>
      <c r="F91" s="560"/>
      <c r="G91" s="560"/>
      <c r="H91" s="560"/>
      <c r="I91" s="560"/>
      <c r="J91" s="560"/>
      <c r="K91" s="560"/>
      <c r="L91" s="560"/>
      <c r="M91" s="560"/>
      <c r="N91" s="560"/>
      <c r="O91" s="560"/>
      <c r="P91" s="560"/>
      <c r="Q91" s="560"/>
      <c r="R91" s="560"/>
      <c r="S91" s="560"/>
      <c r="T91" s="560"/>
      <c r="U91" s="560"/>
      <c r="V91" s="560"/>
      <c r="W91" s="560"/>
      <c r="X91" s="560"/>
      <c r="Y91" s="560"/>
      <c r="Z91" s="560"/>
    </row>
    <row r="92" spans="1:26" ht="13.5" customHeight="1" x14ac:dyDescent="0.15">
      <c r="A92" s="884"/>
      <c r="B92" s="560"/>
      <c r="C92" s="560"/>
      <c r="D92" s="849"/>
      <c r="E92" s="560"/>
      <c r="F92" s="560"/>
      <c r="G92" s="560"/>
      <c r="H92" s="560"/>
      <c r="I92" s="560"/>
      <c r="J92" s="560"/>
      <c r="K92" s="560"/>
      <c r="L92" s="560"/>
      <c r="M92" s="560"/>
      <c r="N92" s="560"/>
      <c r="O92" s="560"/>
      <c r="P92" s="560"/>
      <c r="Q92" s="560"/>
      <c r="R92" s="560"/>
      <c r="S92" s="560"/>
      <c r="T92" s="560"/>
      <c r="U92" s="560"/>
      <c r="V92" s="560"/>
      <c r="W92" s="560"/>
      <c r="X92" s="560"/>
      <c r="Y92" s="560"/>
      <c r="Z92" s="560"/>
    </row>
    <row r="93" spans="1:26" ht="13.5" customHeight="1" x14ac:dyDescent="0.15">
      <c r="A93" s="884"/>
      <c r="B93" s="560"/>
      <c r="C93" s="560"/>
      <c r="D93" s="849"/>
      <c r="E93" s="560"/>
      <c r="F93" s="560"/>
      <c r="G93" s="560"/>
      <c r="H93" s="560"/>
      <c r="I93" s="560"/>
      <c r="J93" s="560"/>
      <c r="K93" s="560"/>
      <c r="L93" s="560"/>
      <c r="M93" s="560"/>
      <c r="N93" s="560"/>
      <c r="O93" s="560"/>
      <c r="P93" s="560"/>
      <c r="Q93" s="560"/>
      <c r="R93" s="560"/>
      <c r="S93" s="560"/>
      <c r="T93" s="560"/>
      <c r="U93" s="560"/>
      <c r="V93" s="560"/>
      <c r="W93" s="560"/>
      <c r="X93" s="560"/>
      <c r="Y93" s="560"/>
      <c r="Z93" s="560"/>
    </row>
    <row r="94" spans="1:26" ht="13.5" customHeight="1" x14ac:dyDescent="0.15">
      <c r="A94" s="884"/>
      <c r="B94" s="560"/>
      <c r="C94" s="560"/>
      <c r="D94" s="849"/>
      <c r="E94" s="560"/>
      <c r="F94" s="560"/>
      <c r="G94" s="560"/>
      <c r="H94" s="560"/>
      <c r="I94" s="560"/>
      <c r="J94" s="560"/>
      <c r="K94" s="560"/>
      <c r="L94" s="560"/>
      <c r="M94" s="560"/>
      <c r="N94" s="560"/>
      <c r="O94" s="560"/>
      <c r="P94" s="560"/>
      <c r="Q94" s="560"/>
      <c r="R94" s="560"/>
      <c r="S94" s="560"/>
      <c r="T94" s="560"/>
      <c r="U94" s="560"/>
      <c r="V94" s="560"/>
      <c r="W94" s="560"/>
      <c r="X94" s="560"/>
      <c r="Y94" s="560"/>
      <c r="Z94" s="560"/>
    </row>
    <row r="95" spans="1:26" ht="13.5" customHeight="1" x14ac:dyDescent="0.15">
      <c r="A95" s="884"/>
      <c r="B95" s="560"/>
      <c r="C95" s="560"/>
      <c r="D95" s="849"/>
      <c r="E95" s="560"/>
      <c r="F95" s="560"/>
      <c r="G95" s="560"/>
      <c r="H95" s="560"/>
      <c r="I95" s="560"/>
      <c r="J95" s="560"/>
      <c r="K95" s="560"/>
      <c r="L95" s="560"/>
      <c r="M95" s="560"/>
      <c r="N95" s="560"/>
      <c r="O95" s="560"/>
      <c r="P95" s="560"/>
      <c r="Q95" s="560"/>
      <c r="R95" s="560"/>
      <c r="S95" s="560"/>
      <c r="T95" s="560"/>
      <c r="U95" s="560"/>
      <c r="V95" s="560"/>
      <c r="W95" s="560"/>
      <c r="X95" s="560"/>
      <c r="Y95" s="560"/>
      <c r="Z95" s="560"/>
    </row>
    <row r="96" spans="1:26" ht="13.5" customHeight="1" x14ac:dyDescent="0.15">
      <c r="A96" s="884"/>
      <c r="B96" s="560"/>
      <c r="C96" s="560"/>
      <c r="D96" s="849"/>
      <c r="E96" s="560"/>
      <c r="F96" s="560"/>
      <c r="G96" s="560"/>
      <c r="H96" s="560"/>
      <c r="I96" s="560"/>
      <c r="J96" s="560"/>
      <c r="K96" s="560"/>
      <c r="L96" s="560"/>
      <c r="M96" s="560"/>
      <c r="N96" s="560"/>
      <c r="O96" s="560"/>
      <c r="P96" s="560"/>
      <c r="Q96" s="560"/>
      <c r="R96" s="560"/>
      <c r="S96" s="560"/>
      <c r="T96" s="560"/>
      <c r="U96" s="560"/>
      <c r="V96" s="560"/>
      <c r="W96" s="560"/>
      <c r="X96" s="560"/>
      <c r="Y96" s="560"/>
      <c r="Z96" s="560"/>
    </row>
    <row r="97" spans="1:26" ht="13.5" customHeight="1" x14ac:dyDescent="0.15">
      <c r="A97" s="884"/>
      <c r="B97" s="560"/>
      <c r="C97" s="560"/>
      <c r="D97" s="849"/>
      <c r="E97" s="560"/>
      <c r="F97" s="560"/>
      <c r="G97" s="560"/>
      <c r="H97" s="560"/>
      <c r="I97" s="560"/>
      <c r="J97" s="560"/>
      <c r="K97" s="560"/>
      <c r="L97" s="560"/>
      <c r="M97" s="560"/>
      <c r="N97" s="560"/>
      <c r="O97" s="560"/>
      <c r="P97" s="560"/>
      <c r="Q97" s="560"/>
      <c r="R97" s="560"/>
      <c r="S97" s="560"/>
      <c r="T97" s="560"/>
      <c r="U97" s="560"/>
      <c r="V97" s="560"/>
      <c r="W97" s="560"/>
      <c r="X97" s="560"/>
      <c r="Y97" s="560"/>
      <c r="Z97" s="560"/>
    </row>
    <row r="98" spans="1:26" ht="13.5" customHeight="1" x14ac:dyDescent="0.15">
      <c r="A98" s="884"/>
      <c r="B98" s="560"/>
      <c r="C98" s="560"/>
      <c r="D98" s="849"/>
      <c r="E98" s="560"/>
      <c r="F98" s="560"/>
      <c r="G98" s="560"/>
      <c r="H98" s="560"/>
      <c r="I98" s="560"/>
      <c r="J98" s="560"/>
      <c r="K98" s="560"/>
      <c r="L98" s="560"/>
      <c r="M98" s="560"/>
      <c r="N98" s="560"/>
      <c r="O98" s="560"/>
      <c r="P98" s="560"/>
      <c r="Q98" s="560"/>
      <c r="R98" s="560"/>
      <c r="S98" s="560"/>
      <c r="T98" s="560"/>
      <c r="U98" s="560"/>
      <c r="V98" s="560"/>
      <c r="W98" s="560"/>
      <c r="X98" s="560"/>
      <c r="Y98" s="560"/>
      <c r="Z98" s="560"/>
    </row>
    <row r="99" spans="1:26" ht="13.5" customHeight="1" x14ac:dyDescent="0.15">
      <c r="A99" s="884"/>
      <c r="B99" s="560"/>
      <c r="C99" s="560"/>
      <c r="D99" s="849"/>
      <c r="E99" s="560"/>
      <c r="F99" s="560"/>
      <c r="G99" s="560"/>
      <c r="H99" s="560"/>
      <c r="I99" s="560"/>
      <c r="J99" s="560"/>
      <c r="K99" s="560"/>
      <c r="L99" s="560"/>
      <c r="M99" s="560"/>
      <c r="N99" s="560"/>
      <c r="O99" s="560"/>
      <c r="P99" s="560"/>
      <c r="Q99" s="560"/>
      <c r="R99" s="560"/>
      <c r="S99" s="560"/>
      <c r="T99" s="560"/>
      <c r="U99" s="560"/>
      <c r="V99" s="560"/>
      <c r="W99" s="560"/>
      <c r="X99" s="560"/>
      <c r="Y99" s="560"/>
      <c r="Z99" s="560"/>
    </row>
    <row r="100" spans="1:26" ht="13.5" customHeight="1" x14ac:dyDescent="0.15">
      <c r="A100" s="884"/>
      <c r="B100" s="560"/>
      <c r="C100" s="560"/>
      <c r="D100" s="849"/>
      <c r="E100" s="560"/>
      <c r="F100" s="560"/>
      <c r="G100" s="560"/>
      <c r="H100" s="560"/>
      <c r="I100" s="560"/>
      <c r="J100" s="560"/>
      <c r="K100" s="560"/>
      <c r="L100" s="560"/>
      <c r="M100" s="560"/>
      <c r="N100" s="560"/>
      <c r="O100" s="560"/>
      <c r="P100" s="560"/>
      <c r="Q100" s="560"/>
      <c r="R100" s="560"/>
      <c r="S100" s="560"/>
      <c r="T100" s="560"/>
      <c r="U100" s="560"/>
      <c r="V100" s="560"/>
      <c r="W100" s="560"/>
      <c r="X100" s="560"/>
      <c r="Y100" s="560"/>
      <c r="Z100" s="560"/>
    </row>
    <row r="101" spans="1:26" ht="13.5" customHeight="1" x14ac:dyDescent="0.15">
      <c r="A101" s="884"/>
      <c r="B101" s="560"/>
      <c r="C101" s="560"/>
      <c r="D101" s="849"/>
      <c r="E101" s="560"/>
      <c r="F101" s="560"/>
      <c r="G101" s="560"/>
      <c r="H101" s="560"/>
      <c r="I101" s="560"/>
      <c r="J101" s="560"/>
      <c r="K101" s="560"/>
      <c r="L101" s="560"/>
      <c r="M101" s="560"/>
      <c r="N101" s="560"/>
      <c r="O101" s="560"/>
      <c r="P101" s="560"/>
      <c r="Q101" s="560"/>
      <c r="R101" s="560"/>
      <c r="S101" s="560"/>
      <c r="T101" s="560"/>
      <c r="U101" s="560"/>
      <c r="V101" s="560"/>
      <c r="W101" s="560"/>
      <c r="X101" s="560"/>
      <c r="Y101" s="560"/>
      <c r="Z101" s="560"/>
    </row>
    <row r="102" spans="1:26" ht="13.5" customHeight="1" x14ac:dyDescent="0.15">
      <c r="A102" s="884"/>
      <c r="B102" s="560"/>
      <c r="C102" s="560"/>
      <c r="D102" s="849"/>
      <c r="E102" s="560"/>
      <c r="F102" s="560"/>
      <c r="G102" s="560"/>
      <c r="H102" s="560"/>
      <c r="I102" s="560"/>
      <c r="J102" s="560"/>
      <c r="K102" s="560"/>
      <c r="L102" s="560"/>
      <c r="M102" s="560"/>
      <c r="N102" s="560"/>
      <c r="O102" s="560"/>
      <c r="P102" s="560"/>
      <c r="Q102" s="560"/>
      <c r="R102" s="560"/>
      <c r="S102" s="560"/>
      <c r="T102" s="560"/>
      <c r="U102" s="560"/>
      <c r="V102" s="560"/>
      <c r="W102" s="560"/>
      <c r="X102" s="560"/>
      <c r="Y102" s="560"/>
      <c r="Z102" s="560"/>
    </row>
    <row r="103" spans="1:26" ht="13.5" customHeight="1" x14ac:dyDescent="0.15">
      <c r="A103" s="884"/>
      <c r="B103" s="560"/>
      <c r="C103" s="560"/>
      <c r="D103" s="849"/>
      <c r="E103" s="560"/>
      <c r="F103" s="560"/>
      <c r="G103" s="560"/>
      <c r="H103" s="560"/>
      <c r="I103" s="560"/>
      <c r="J103" s="560"/>
      <c r="K103" s="560"/>
      <c r="L103" s="560"/>
      <c r="M103" s="560"/>
      <c r="N103" s="560"/>
      <c r="O103" s="560"/>
      <c r="P103" s="560"/>
      <c r="Q103" s="560"/>
      <c r="R103" s="560"/>
      <c r="S103" s="560"/>
      <c r="T103" s="560"/>
      <c r="U103" s="560"/>
      <c r="V103" s="560"/>
      <c r="W103" s="560"/>
      <c r="X103" s="560"/>
      <c r="Y103" s="560"/>
      <c r="Z103" s="560"/>
    </row>
    <row r="104" spans="1:26" ht="13.5" customHeight="1" x14ac:dyDescent="0.15">
      <c r="A104" s="884"/>
      <c r="B104" s="560"/>
      <c r="C104" s="560"/>
      <c r="D104" s="849"/>
      <c r="E104" s="560"/>
      <c r="F104" s="560"/>
      <c r="G104" s="560"/>
      <c r="H104" s="560"/>
      <c r="I104" s="560"/>
      <c r="J104" s="560"/>
      <c r="K104" s="560"/>
      <c r="L104" s="560"/>
      <c r="M104" s="560"/>
      <c r="N104" s="560"/>
      <c r="O104" s="560"/>
      <c r="P104" s="560"/>
      <c r="Q104" s="560"/>
      <c r="R104" s="560"/>
      <c r="S104" s="560"/>
      <c r="T104" s="560"/>
      <c r="U104" s="560"/>
      <c r="V104" s="560"/>
      <c r="W104" s="560"/>
      <c r="X104" s="560"/>
      <c r="Y104" s="560"/>
      <c r="Z104" s="560"/>
    </row>
    <row r="105" spans="1:26" ht="13.5" customHeight="1" x14ac:dyDescent="0.15">
      <c r="A105" s="884"/>
      <c r="B105" s="560"/>
      <c r="C105" s="560"/>
      <c r="D105" s="849"/>
      <c r="E105" s="560"/>
      <c r="F105" s="560"/>
      <c r="G105" s="560"/>
      <c r="H105" s="560"/>
      <c r="I105" s="560"/>
      <c r="J105" s="560"/>
      <c r="K105" s="560"/>
      <c r="L105" s="560"/>
      <c r="M105" s="560"/>
      <c r="N105" s="560"/>
      <c r="O105" s="560"/>
      <c r="P105" s="560"/>
      <c r="Q105" s="560"/>
      <c r="R105" s="560"/>
      <c r="S105" s="560"/>
      <c r="T105" s="560"/>
      <c r="U105" s="560"/>
      <c r="V105" s="560"/>
      <c r="W105" s="560"/>
      <c r="X105" s="560"/>
      <c r="Y105" s="560"/>
      <c r="Z105" s="560"/>
    </row>
    <row r="106" spans="1:26" ht="13.5" customHeight="1" x14ac:dyDescent="0.15">
      <c r="A106" s="884"/>
      <c r="B106" s="560"/>
      <c r="C106" s="560"/>
      <c r="D106" s="849"/>
      <c r="E106" s="560"/>
      <c r="F106" s="560"/>
      <c r="G106" s="560"/>
      <c r="H106" s="560"/>
      <c r="I106" s="560"/>
      <c r="J106" s="560"/>
      <c r="K106" s="560"/>
      <c r="L106" s="560"/>
      <c r="M106" s="560"/>
      <c r="N106" s="560"/>
      <c r="O106" s="560"/>
      <c r="P106" s="560"/>
      <c r="Q106" s="560"/>
      <c r="R106" s="560"/>
      <c r="S106" s="560"/>
      <c r="T106" s="560"/>
      <c r="U106" s="560"/>
      <c r="V106" s="560"/>
      <c r="W106" s="560"/>
      <c r="X106" s="560"/>
      <c r="Y106" s="560"/>
      <c r="Z106" s="560"/>
    </row>
    <row r="107" spans="1:26" ht="13.5" customHeight="1" x14ac:dyDescent="0.15">
      <c r="A107" s="884"/>
      <c r="B107" s="560"/>
      <c r="C107" s="560"/>
      <c r="D107" s="849"/>
      <c r="E107" s="560"/>
      <c r="F107" s="560"/>
      <c r="G107" s="560"/>
      <c r="H107" s="560"/>
      <c r="I107" s="560"/>
      <c r="J107" s="560"/>
      <c r="K107" s="560"/>
      <c r="L107" s="560"/>
      <c r="M107" s="560"/>
      <c r="N107" s="560"/>
      <c r="O107" s="560"/>
      <c r="P107" s="560"/>
      <c r="Q107" s="560"/>
      <c r="R107" s="560"/>
      <c r="S107" s="560"/>
      <c r="T107" s="560"/>
      <c r="U107" s="560"/>
      <c r="V107" s="560"/>
      <c r="W107" s="560"/>
      <c r="X107" s="560"/>
      <c r="Y107" s="560"/>
      <c r="Z107" s="560"/>
    </row>
    <row r="108" spans="1:26" ht="13.5" customHeight="1" x14ac:dyDescent="0.15">
      <c r="A108" s="884"/>
      <c r="B108" s="560"/>
      <c r="C108" s="560"/>
      <c r="D108" s="849"/>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row>
    <row r="109" spans="1:26" ht="13.5" customHeight="1" x14ac:dyDescent="0.15">
      <c r="A109" s="884"/>
      <c r="B109" s="560"/>
      <c r="C109" s="560"/>
      <c r="D109" s="849"/>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row>
    <row r="110" spans="1:26" ht="13.5" customHeight="1" x14ac:dyDescent="0.15">
      <c r="A110" s="884"/>
      <c r="B110" s="560"/>
      <c r="C110" s="560"/>
      <c r="D110" s="849"/>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row>
    <row r="111" spans="1:26" ht="13.5" customHeight="1" x14ac:dyDescent="0.15">
      <c r="A111" s="884"/>
      <c r="B111" s="560"/>
      <c r="C111" s="560"/>
      <c r="D111" s="849"/>
      <c r="E111" s="560"/>
      <c r="F111" s="560"/>
      <c r="G111" s="560"/>
      <c r="H111" s="560"/>
      <c r="I111" s="560"/>
      <c r="J111" s="560"/>
      <c r="K111" s="560"/>
      <c r="L111" s="560"/>
      <c r="M111" s="560"/>
      <c r="N111" s="560"/>
      <c r="O111" s="560"/>
      <c r="P111" s="560"/>
      <c r="Q111" s="560"/>
      <c r="R111" s="560"/>
      <c r="S111" s="560"/>
      <c r="T111" s="560"/>
      <c r="U111" s="560"/>
      <c r="V111" s="560"/>
      <c r="W111" s="560"/>
      <c r="X111" s="560"/>
      <c r="Y111" s="560"/>
      <c r="Z111" s="560"/>
    </row>
    <row r="112" spans="1:26" ht="13.5" customHeight="1" x14ac:dyDescent="0.15">
      <c r="A112" s="884"/>
      <c r="B112" s="560"/>
      <c r="C112" s="560"/>
      <c r="D112" s="849"/>
      <c r="E112" s="560"/>
      <c r="F112" s="560"/>
      <c r="G112" s="560"/>
      <c r="H112" s="560"/>
      <c r="I112" s="560"/>
      <c r="J112" s="560"/>
      <c r="K112" s="560"/>
      <c r="L112" s="560"/>
      <c r="M112" s="560"/>
      <c r="N112" s="560"/>
      <c r="O112" s="560"/>
      <c r="P112" s="560"/>
      <c r="Q112" s="560"/>
      <c r="R112" s="560"/>
      <c r="S112" s="560"/>
      <c r="T112" s="560"/>
      <c r="U112" s="560"/>
      <c r="V112" s="560"/>
      <c r="W112" s="560"/>
      <c r="X112" s="560"/>
      <c r="Y112" s="560"/>
      <c r="Z112" s="560"/>
    </row>
    <row r="113" spans="1:26" ht="13.5" customHeight="1" x14ac:dyDescent="0.15">
      <c r="A113" s="884"/>
      <c r="B113" s="560"/>
      <c r="C113" s="560"/>
      <c r="D113" s="849"/>
      <c r="E113" s="560"/>
      <c r="F113" s="560"/>
      <c r="G113" s="560"/>
      <c r="H113" s="560"/>
      <c r="I113" s="560"/>
      <c r="J113" s="560"/>
      <c r="K113" s="560"/>
      <c r="L113" s="560"/>
      <c r="M113" s="560"/>
      <c r="N113" s="560"/>
      <c r="O113" s="560"/>
      <c r="P113" s="560"/>
      <c r="Q113" s="560"/>
      <c r="R113" s="560"/>
      <c r="S113" s="560"/>
      <c r="T113" s="560"/>
      <c r="U113" s="560"/>
      <c r="V113" s="560"/>
      <c r="W113" s="560"/>
      <c r="X113" s="560"/>
      <c r="Y113" s="560"/>
      <c r="Z113" s="560"/>
    </row>
    <row r="114" spans="1:26" ht="13.5" customHeight="1" x14ac:dyDescent="0.15">
      <c r="A114" s="884"/>
      <c r="B114" s="560"/>
      <c r="C114" s="560"/>
      <c r="D114" s="849"/>
      <c r="E114" s="560"/>
      <c r="F114" s="560"/>
      <c r="G114" s="560"/>
      <c r="H114" s="560"/>
      <c r="I114" s="560"/>
      <c r="J114" s="560"/>
      <c r="K114" s="560"/>
      <c r="L114" s="560"/>
      <c r="M114" s="560"/>
      <c r="N114" s="560"/>
      <c r="O114" s="560"/>
      <c r="P114" s="560"/>
      <c r="Q114" s="560"/>
      <c r="R114" s="560"/>
      <c r="S114" s="560"/>
      <c r="T114" s="560"/>
      <c r="U114" s="560"/>
      <c r="V114" s="560"/>
      <c r="W114" s="560"/>
      <c r="X114" s="560"/>
      <c r="Y114" s="560"/>
      <c r="Z114" s="560"/>
    </row>
    <row r="115" spans="1:26" ht="13.5" customHeight="1" x14ac:dyDescent="0.15">
      <c r="A115" s="884"/>
      <c r="B115" s="560"/>
      <c r="C115" s="560"/>
      <c r="D115" s="849"/>
      <c r="E115" s="560"/>
      <c r="F115" s="560"/>
      <c r="G115" s="560"/>
      <c r="H115" s="560"/>
      <c r="I115" s="560"/>
      <c r="J115" s="560"/>
      <c r="K115" s="560"/>
      <c r="L115" s="560"/>
      <c r="M115" s="560"/>
      <c r="N115" s="560"/>
      <c r="O115" s="560"/>
      <c r="P115" s="560"/>
      <c r="Q115" s="560"/>
      <c r="R115" s="560"/>
      <c r="S115" s="560"/>
      <c r="T115" s="560"/>
      <c r="U115" s="560"/>
      <c r="V115" s="560"/>
      <c r="W115" s="560"/>
      <c r="X115" s="560"/>
      <c r="Y115" s="560"/>
      <c r="Z115" s="560"/>
    </row>
    <row r="116" spans="1:26" ht="13.5" customHeight="1" x14ac:dyDescent="0.15">
      <c r="A116" s="884"/>
      <c r="B116" s="560"/>
      <c r="C116" s="560"/>
      <c r="D116" s="849"/>
      <c r="E116" s="560"/>
      <c r="F116" s="560"/>
      <c r="G116" s="560"/>
      <c r="H116" s="560"/>
      <c r="I116" s="560"/>
      <c r="J116" s="560"/>
      <c r="K116" s="560"/>
      <c r="L116" s="560"/>
      <c r="M116" s="560"/>
      <c r="N116" s="560"/>
      <c r="O116" s="560"/>
      <c r="P116" s="560"/>
      <c r="Q116" s="560"/>
      <c r="R116" s="560"/>
      <c r="S116" s="560"/>
      <c r="T116" s="560"/>
      <c r="U116" s="560"/>
      <c r="V116" s="560"/>
      <c r="W116" s="560"/>
      <c r="X116" s="560"/>
      <c r="Y116" s="560"/>
      <c r="Z116" s="560"/>
    </row>
    <row r="117" spans="1:26" ht="13.5" customHeight="1" x14ac:dyDescent="0.15">
      <c r="A117" s="884"/>
      <c r="B117" s="560"/>
      <c r="C117" s="560"/>
      <c r="D117" s="849"/>
      <c r="E117" s="560"/>
      <c r="F117" s="560"/>
      <c r="G117" s="560"/>
      <c r="H117" s="560"/>
      <c r="I117" s="560"/>
      <c r="J117" s="560"/>
      <c r="K117" s="560"/>
      <c r="L117" s="560"/>
      <c r="M117" s="560"/>
      <c r="N117" s="560"/>
      <c r="O117" s="560"/>
      <c r="P117" s="560"/>
      <c r="Q117" s="560"/>
      <c r="R117" s="560"/>
      <c r="S117" s="560"/>
      <c r="T117" s="560"/>
      <c r="U117" s="560"/>
      <c r="V117" s="560"/>
      <c r="W117" s="560"/>
      <c r="X117" s="560"/>
      <c r="Y117" s="560"/>
      <c r="Z117" s="560"/>
    </row>
    <row r="118" spans="1:26" ht="13.5" customHeight="1" x14ac:dyDescent="0.15">
      <c r="A118" s="884"/>
      <c r="B118" s="560"/>
      <c r="C118" s="560"/>
      <c r="D118" s="849"/>
      <c r="E118" s="560"/>
      <c r="F118" s="560"/>
      <c r="G118" s="560"/>
      <c r="H118" s="560"/>
      <c r="I118" s="560"/>
      <c r="J118" s="560"/>
      <c r="K118" s="560"/>
      <c r="L118" s="560"/>
      <c r="M118" s="560"/>
      <c r="N118" s="560"/>
      <c r="O118" s="560"/>
      <c r="P118" s="560"/>
      <c r="Q118" s="560"/>
      <c r="R118" s="560"/>
      <c r="S118" s="560"/>
      <c r="T118" s="560"/>
      <c r="U118" s="560"/>
      <c r="V118" s="560"/>
      <c r="W118" s="560"/>
      <c r="X118" s="560"/>
      <c r="Y118" s="560"/>
      <c r="Z118" s="560"/>
    </row>
    <row r="119" spans="1:26" ht="13.5" customHeight="1" x14ac:dyDescent="0.15">
      <c r="A119" s="884"/>
      <c r="B119" s="560"/>
      <c r="C119" s="560"/>
      <c r="D119" s="849"/>
      <c r="E119" s="560"/>
      <c r="F119" s="560"/>
      <c r="G119" s="560"/>
      <c r="H119" s="560"/>
      <c r="I119" s="560"/>
      <c r="J119" s="560"/>
      <c r="K119" s="560"/>
      <c r="L119" s="560"/>
      <c r="M119" s="560"/>
      <c r="N119" s="560"/>
      <c r="O119" s="560"/>
      <c r="P119" s="560"/>
      <c r="Q119" s="560"/>
      <c r="R119" s="560"/>
      <c r="S119" s="560"/>
      <c r="T119" s="560"/>
      <c r="U119" s="560"/>
      <c r="V119" s="560"/>
      <c r="W119" s="560"/>
      <c r="X119" s="560"/>
      <c r="Y119" s="560"/>
      <c r="Z119" s="560"/>
    </row>
    <row r="120" spans="1:26" ht="13.5" customHeight="1" x14ac:dyDescent="0.15">
      <c r="A120" s="884"/>
      <c r="B120" s="560"/>
      <c r="C120" s="560"/>
      <c r="D120" s="849"/>
      <c r="E120" s="560"/>
      <c r="F120" s="560"/>
      <c r="G120" s="560"/>
      <c r="H120" s="560"/>
      <c r="I120" s="560"/>
      <c r="J120" s="560"/>
      <c r="K120" s="560"/>
      <c r="L120" s="560"/>
      <c r="M120" s="560"/>
      <c r="N120" s="560"/>
      <c r="O120" s="560"/>
      <c r="P120" s="560"/>
      <c r="Q120" s="560"/>
      <c r="R120" s="560"/>
      <c r="S120" s="560"/>
      <c r="T120" s="560"/>
      <c r="U120" s="560"/>
      <c r="V120" s="560"/>
      <c r="W120" s="560"/>
      <c r="X120" s="560"/>
      <c r="Y120" s="560"/>
      <c r="Z120" s="560"/>
    </row>
    <row r="121" spans="1:26" ht="13.5" customHeight="1" x14ac:dyDescent="0.15">
      <c r="A121" s="884"/>
      <c r="B121" s="560"/>
      <c r="C121" s="560"/>
      <c r="D121" s="849"/>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row>
    <row r="122" spans="1:26" ht="13.5" customHeight="1" x14ac:dyDescent="0.15">
      <c r="A122" s="884"/>
      <c r="B122" s="560"/>
      <c r="C122" s="560"/>
      <c r="D122" s="849"/>
      <c r="E122" s="560"/>
      <c r="F122" s="560"/>
      <c r="G122" s="560"/>
      <c r="H122" s="560"/>
      <c r="I122" s="560"/>
      <c r="J122" s="560"/>
      <c r="K122" s="560"/>
      <c r="L122" s="560"/>
      <c r="M122" s="560"/>
      <c r="N122" s="560"/>
      <c r="O122" s="560"/>
      <c r="P122" s="560"/>
      <c r="Q122" s="560"/>
      <c r="R122" s="560"/>
      <c r="S122" s="560"/>
      <c r="T122" s="560"/>
      <c r="U122" s="560"/>
      <c r="V122" s="560"/>
      <c r="W122" s="560"/>
      <c r="X122" s="560"/>
      <c r="Y122" s="560"/>
      <c r="Z122" s="560"/>
    </row>
    <row r="123" spans="1:26" ht="13.5" customHeight="1" x14ac:dyDescent="0.15">
      <c r="A123" s="884"/>
      <c r="B123" s="560"/>
      <c r="C123" s="560"/>
      <c r="D123" s="849"/>
      <c r="E123" s="560"/>
      <c r="F123" s="560"/>
      <c r="G123" s="560"/>
      <c r="H123" s="560"/>
      <c r="I123" s="560"/>
      <c r="J123" s="560"/>
      <c r="K123" s="560"/>
      <c r="L123" s="560"/>
      <c r="M123" s="560"/>
      <c r="N123" s="560"/>
      <c r="O123" s="560"/>
      <c r="P123" s="560"/>
      <c r="Q123" s="560"/>
      <c r="R123" s="560"/>
      <c r="S123" s="560"/>
      <c r="T123" s="560"/>
      <c r="U123" s="560"/>
      <c r="V123" s="560"/>
      <c r="W123" s="560"/>
      <c r="X123" s="560"/>
      <c r="Y123" s="560"/>
      <c r="Z123" s="560"/>
    </row>
    <row r="124" spans="1:26" ht="13.5" customHeight="1" x14ac:dyDescent="0.15">
      <c r="A124" s="884"/>
      <c r="B124" s="560"/>
      <c r="C124" s="560"/>
      <c r="D124" s="849"/>
      <c r="E124" s="560"/>
      <c r="F124" s="560"/>
      <c r="G124" s="560"/>
      <c r="H124" s="560"/>
      <c r="I124" s="560"/>
      <c r="J124" s="560"/>
      <c r="K124" s="560"/>
      <c r="L124" s="560"/>
      <c r="M124" s="560"/>
      <c r="N124" s="560"/>
      <c r="O124" s="560"/>
      <c r="P124" s="560"/>
      <c r="Q124" s="560"/>
      <c r="R124" s="560"/>
      <c r="S124" s="560"/>
      <c r="T124" s="560"/>
      <c r="U124" s="560"/>
      <c r="V124" s="560"/>
      <c r="W124" s="560"/>
      <c r="X124" s="560"/>
      <c r="Y124" s="560"/>
      <c r="Z124" s="560"/>
    </row>
    <row r="125" spans="1:26" ht="13.5" customHeight="1" x14ac:dyDescent="0.15">
      <c r="A125" s="884"/>
      <c r="B125" s="560"/>
      <c r="C125" s="560"/>
      <c r="D125" s="849"/>
      <c r="E125" s="560"/>
      <c r="F125" s="560"/>
      <c r="G125" s="560"/>
      <c r="H125" s="560"/>
      <c r="I125" s="560"/>
      <c r="J125" s="560"/>
      <c r="K125" s="560"/>
      <c r="L125" s="560"/>
      <c r="M125" s="560"/>
      <c r="N125" s="560"/>
      <c r="O125" s="560"/>
      <c r="P125" s="560"/>
      <c r="Q125" s="560"/>
      <c r="R125" s="560"/>
      <c r="S125" s="560"/>
      <c r="T125" s="560"/>
      <c r="U125" s="560"/>
      <c r="V125" s="560"/>
      <c r="W125" s="560"/>
      <c r="X125" s="560"/>
      <c r="Y125" s="560"/>
      <c r="Z125" s="560"/>
    </row>
    <row r="126" spans="1:26" ht="13.5" customHeight="1" x14ac:dyDescent="0.15">
      <c r="A126" s="884"/>
      <c r="B126" s="560"/>
      <c r="C126" s="560"/>
      <c r="D126" s="849"/>
      <c r="E126" s="560"/>
      <c r="F126" s="560"/>
      <c r="G126" s="560"/>
      <c r="H126" s="560"/>
      <c r="I126" s="560"/>
      <c r="J126" s="560"/>
      <c r="K126" s="560"/>
      <c r="L126" s="560"/>
      <c r="M126" s="560"/>
      <c r="N126" s="560"/>
      <c r="O126" s="560"/>
      <c r="P126" s="560"/>
      <c r="Q126" s="560"/>
      <c r="R126" s="560"/>
      <c r="S126" s="560"/>
      <c r="T126" s="560"/>
      <c r="U126" s="560"/>
      <c r="V126" s="560"/>
      <c r="W126" s="560"/>
      <c r="X126" s="560"/>
      <c r="Y126" s="560"/>
      <c r="Z126" s="560"/>
    </row>
    <row r="127" spans="1:26" ht="13.5" customHeight="1" x14ac:dyDescent="0.15">
      <c r="A127" s="884"/>
      <c r="B127" s="560"/>
      <c r="C127" s="560"/>
      <c r="D127" s="849"/>
      <c r="E127" s="560"/>
      <c r="F127" s="560"/>
      <c r="G127" s="560"/>
      <c r="H127" s="560"/>
      <c r="I127" s="560"/>
      <c r="J127" s="560"/>
      <c r="K127" s="560"/>
      <c r="L127" s="560"/>
      <c r="M127" s="560"/>
      <c r="N127" s="560"/>
      <c r="O127" s="560"/>
      <c r="P127" s="560"/>
      <c r="Q127" s="560"/>
      <c r="R127" s="560"/>
      <c r="S127" s="560"/>
      <c r="T127" s="560"/>
      <c r="U127" s="560"/>
      <c r="V127" s="560"/>
      <c r="W127" s="560"/>
      <c r="X127" s="560"/>
      <c r="Y127" s="560"/>
      <c r="Z127" s="560"/>
    </row>
    <row r="128" spans="1:26" ht="13.5" customHeight="1" x14ac:dyDescent="0.15">
      <c r="A128" s="884"/>
      <c r="B128" s="560"/>
      <c r="C128" s="560"/>
      <c r="D128" s="849"/>
      <c r="E128" s="560"/>
      <c r="F128" s="560"/>
      <c r="G128" s="560"/>
      <c r="H128" s="560"/>
      <c r="I128" s="560"/>
      <c r="J128" s="560"/>
      <c r="K128" s="560"/>
      <c r="L128" s="560"/>
      <c r="M128" s="560"/>
      <c r="N128" s="560"/>
      <c r="O128" s="560"/>
      <c r="P128" s="560"/>
      <c r="Q128" s="560"/>
      <c r="R128" s="560"/>
      <c r="S128" s="560"/>
      <c r="T128" s="560"/>
      <c r="U128" s="560"/>
      <c r="V128" s="560"/>
      <c r="W128" s="560"/>
      <c r="X128" s="560"/>
      <c r="Y128" s="560"/>
      <c r="Z128" s="560"/>
    </row>
    <row r="129" spans="1:26" ht="13.5" customHeight="1" x14ac:dyDescent="0.15">
      <c r="A129" s="884"/>
      <c r="B129" s="560"/>
      <c r="C129" s="560"/>
      <c r="D129" s="849"/>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row>
    <row r="130" spans="1:26" ht="13.5" customHeight="1" x14ac:dyDescent="0.15">
      <c r="A130" s="884"/>
      <c r="B130" s="560"/>
      <c r="C130" s="560"/>
      <c r="D130" s="849"/>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row>
    <row r="131" spans="1:26" ht="13.5" customHeight="1" x14ac:dyDescent="0.15">
      <c r="A131" s="884"/>
      <c r="B131" s="560"/>
      <c r="C131" s="560"/>
      <c r="D131" s="849"/>
      <c r="E131" s="560"/>
      <c r="F131" s="560"/>
      <c r="G131" s="560"/>
      <c r="H131" s="560"/>
      <c r="I131" s="560"/>
      <c r="J131" s="560"/>
      <c r="K131" s="560"/>
      <c r="L131" s="560"/>
      <c r="M131" s="560"/>
      <c r="N131" s="560"/>
      <c r="O131" s="560"/>
      <c r="P131" s="560"/>
      <c r="Q131" s="560"/>
      <c r="R131" s="560"/>
      <c r="S131" s="560"/>
      <c r="T131" s="560"/>
      <c r="U131" s="560"/>
      <c r="V131" s="560"/>
      <c r="W131" s="560"/>
      <c r="X131" s="560"/>
      <c r="Y131" s="560"/>
      <c r="Z131" s="560"/>
    </row>
    <row r="132" spans="1:26" ht="13.5" customHeight="1" x14ac:dyDescent="0.15">
      <c r="A132" s="884"/>
      <c r="B132" s="560"/>
      <c r="C132" s="560"/>
      <c r="D132" s="849"/>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row>
    <row r="133" spans="1:26" ht="13.5" customHeight="1" x14ac:dyDescent="0.15">
      <c r="A133" s="884"/>
      <c r="B133" s="560"/>
      <c r="C133" s="560"/>
      <c r="D133" s="849"/>
      <c r="E133" s="560"/>
      <c r="F133" s="560"/>
      <c r="G133" s="560"/>
      <c r="H133" s="560"/>
      <c r="I133" s="560"/>
      <c r="J133" s="560"/>
      <c r="K133" s="560"/>
      <c r="L133" s="560"/>
      <c r="M133" s="560"/>
      <c r="N133" s="560"/>
      <c r="O133" s="560"/>
      <c r="P133" s="560"/>
      <c r="Q133" s="560"/>
      <c r="R133" s="560"/>
      <c r="S133" s="560"/>
      <c r="T133" s="560"/>
      <c r="U133" s="560"/>
      <c r="V133" s="560"/>
      <c r="W133" s="560"/>
      <c r="X133" s="560"/>
      <c r="Y133" s="560"/>
      <c r="Z133" s="560"/>
    </row>
    <row r="134" spans="1:26" ht="13.5" customHeight="1" x14ac:dyDescent="0.15">
      <c r="A134" s="884"/>
      <c r="B134" s="560"/>
      <c r="C134" s="560"/>
      <c r="D134" s="849"/>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row>
    <row r="135" spans="1:26" ht="13.5" customHeight="1" x14ac:dyDescent="0.15">
      <c r="A135" s="884"/>
      <c r="B135" s="560"/>
      <c r="C135" s="560"/>
      <c r="D135" s="849"/>
      <c r="E135" s="560"/>
      <c r="F135" s="560"/>
      <c r="G135" s="560"/>
      <c r="H135" s="560"/>
      <c r="I135" s="560"/>
      <c r="J135" s="560"/>
      <c r="K135" s="560"/>
      <c r="L135" s="560"/>
      <c r="M135" s="560"/>
      <c r="N135" s="560"/>
      <c r="O135" s="560"/>
      <c r="P135" s="560"/>
      <c r="Q135" s="560"/>
      <c r="R135" s="560"/>
      <c r="S135" s="560"/>
      <c r="T135" s="560"/>
      <c r="U135" s="560"/>
      <c r="V135" s="560"/>
      <c r="W135" s="560"/>
      <c r="X135" s="560"/>
      <c r="Y135" s="560"/>
      <c r="Z135" s="560"/>
    </row>
    <row r="136" spans="1:26" ht="13.5" customHeight="1" x14ac:dyDescent="0.15">
      <c r="A136" s="884"/>
      <c r="B136" s="560"/>
      <c r="C136" s="560"/>
      <c r="D136" s="849"/>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row>
    <row r="137" spans="1:26" ht="13.5" customHeight="1" x14ac:dyDescent="0.15">
      <c r="A137" s="884"/>
      <c r="B137" s="560"/>
      <c r="C137" s="560"/>
      <c r="D137" s="849"/>
      <c r="E137" s="560"/>
      <c r="F137" s="560"/>
      <c r="G137" s="560"/>
      <c r="H137" s="560"/>
      <c r="I137" s="560"/>
      <c r="J137" s="560"/>
      <c r="K137" s="560"/>
      <c r="L137" s="560"/>
      <c r="M137" s="560"/>
      <c r="N137" s="560"/>
      <c r="O137" s="560"/>
      <c r="P137" s="560"/>
      <c r="Q137" s="560"/>
      <c r="R137" s="560"/>
      <c r="S137" s="560"/>
      <c r="T137" s="560"/>
      <c r="U137" s="560"/>
      <c r="V137" s="560"/>
      <c r="W137" s="560"/>
      <c r="X137" s="560"/>
      <c r="Y137" s="560"/>
      <c r="Z137" s="560"/>
    </row>
    <row r="138" spans="1:26" ht="13.5" customHeight="1" x14ac:dyDescent="0.15">
      <c r="A138" s="884"/>
      <c r="B138" s="560"/>
      <c r="C138" s="560"/>
      <c r="D138" s="849"/>
      <c r="E138" s="560"/>
      <c r="F138" s="560"/>
      <c r="G138" s="560"/>
      <c r="H138" s="560"/>
      <c r="I138" s="560"/>
      <c r="J138" s="560"/>
      <c r="K138" s="560"/>
      <c r="L138" s="560"/>
      <c r="M138" s="560"/>
      <c r="N138" s="560"/>
      <c r="O138" s="560"/>
      <c r="P138" s="560"/>
      <c r="Q138" s="560"/>
      <c r="R138" s="560"/>
      <c r="S138" s="560"/>
      <c r="T138" s="560"/>
      <c r="U138" s="560"/>
      <c r="V138" s="560"/>
      <c r="W138" s="560"/>
      <c r="X138" s="560"/>
      <c r="Y138" s="560"/>
      <c r="Z138" s="560"/>
    </row>
    <row r="139" spans="1:26" ht="13.5" customHeight="1" x14ac:dyDescent="0.15">
      <c r="A139" s="884"/>
      <c r="B139" s="560"/>
      <c r="C139" s="560"/>
      <c r="D139" s="849"/>
      <c r="E139" s="560"/>
      <c r="F139" s="560"/>
      <c r="G139" s="560"/>
      <c r="H139" s="560"/>
      <c r="I139" s="560"/>
      <c r="J139" s="560"/>
      <c r="K139" s="560"/>
      <c r="L139" s="560"/>
      <c r="M139" s="560"/>
      <c r="N139" s="560"/>
      <c r="O139" s="560"/>
      <c r="P139" s="560"/>
      <c r="Q139" s="560"/>
      <c r="R139" s="560"/>
      <c r="S139" s="560"/>
      <c r="T139" s="560"/>
      <c r="U139" s="560"/>
      <c r="V139" s="560"/>
      <c r="W139" s="560"/>
      <c r="X139" s="560"/>
      <c r="Y139" s="560"/>
      <c r="Z139" s="560"/>
    </row>
    <row r="140" spans="1:26" ht="13.5" customHeight="1" x14ac:dyDescent="0.15">
      <c r="A140" s="884"/>
      <c r="B140" s="560"/>
      <c r="C140" s="560"/>
      <c r="D140" s="849"/>
      <c r="E140" s="560"/>
      <c r="F140" s="560"/>
      <c r="G140" s="560"/>
      <c r="H140" s="560"/>
      <c r="I140" s="560"/>
      <c r="J140" s="560"/>
      <c r="K140" s="560"/>
      <c r="L140" s="560"/>
      <c r="M140" s="560"/>
      <c r="N140" s="560"/>
      <c r="O140" s="560"/>
      <c r="P140" s="560"/>
      <c r="Q140" s="560"/>
      <c r="R140" s="560"/>
      <c r="S140" s="560"/>
      <c r="T140" s="560"/>
      <c r="U140" s="560"/>
      <c r="V140" s="560"/>
      <c r="W140" s="560"/>
      <c r="X140" s="560"/>
      <c r="Y140" s="560"/>
      <c r="Z140" s="560"/>
    </row>
    <row r="141" spans="1:26" ht="13.5" customHeight="1" x14ac:dyDescent="0.15">
      <c r="A141" s="884"/>
      <c r="B141" s="560"/>
      <c r="C141" s="560"/>
      <c r="D141" s="849"/>
      <c r="E141" s="560"/>
      <c r="F141" s="560"/>
      <c r="G141" s="560"/>
      <c r="H141" s="560"/>
      <c r="I141" s="560"/>
      <c r="J141" s="560"/>
      <c r="K141" s="560"/>
      <c r="L141" s="560"/>
      <c r="M141" s="560"/>
      <c r="N141" s="560"/>
      <c r="O141" s="560"/>
      <c r="P141" s="560"/>
      <c r="Q141" s="560"/>
      <c r="R141" s="560"/>
      <c r="S141" s="560"/>
      <c r="T141" s="560"/>
      <c r="U141" s="560"/>
      <c r="V141" s="560"/>
      <c r="W141" s="560"/>
      <c r="X141" s="560"/>
      <c r="Y141" s="560"/>
      <c r="Z141" s="560"/>
    </row>
    <row r="142" spans="1:26" ht="13.5" customHeight="1" x14ac:dyDescent="0.15">
      <c r="A142" s="884"/>
      <c r="B142" s="560"/>
      <c r="C142" s="560"/>
      <c r="D142" s="849"/>
      <c r="E142" s="560"/>
      <c r="F142" s="560"/>
      <c r="G142" s="560"/>
      <c r="H142" s="560"/>
      <c r="I142" s="560"/>
      <c r="J142" s="560"/>
      <c r="K142" s="560"/>
      <c r="L142" s="560"/>
      <c r="M142" s="560"/>
      <c r="N142" s="560"/>
      <c r="O142" s="560"/>
      <c r="P142" s="560"/>
      <c r="Q142" s="560"/>
      <c r="R142" s="560"/>
      <c r="S142" s="560"/>
      <c r="T142" s="560"/>
      <c r="U142" s="560"/>
      <c r="V142" s="560"/>
      <c r="W142" s="560"/>
      <c r="X142" s="560"/>
      <c r="Y142" s="560"/>
      <c r="Z142" s="560"/>
    </row>
    <row r="143" spans="1:26" ht="13.5" customHeight="1" x14ac:dyDescent="0.15">
      <c r="A143" s="884"/>
      <c r="B143" s="560"/>
      <c r="C143" s="560"/>
      <c r="D143" s="849"/>
      <c r="E143" s="560"/>
      <c r="F143" s="560"/>
      <c r="G143" s="560"/>
      <c r="H143" s="560"/>
      <c r="I143" s="560"/>
      <c r="J143" s="560"/>
      <c r="K143" s="560"/>
      <c r="L143" s="560"/>
      <c r="M143" s="560"/>
      <c r="N143" s="560"/>
      <c r="O143" s="560"/>
      <c r="P143" s="560"/>
      <c r="Q143" s="560"/>
      <c r="R143" s="560"/>
      <c r="S143" s="560"/>
      <c r="T143" s="560"/>
      <c r="U143" s="560"/>
      <c r="V143" s="560"/>
      <c r="W143" s="560"/>
      <c r="X143" s="560"/>
      <c r="Y143" s="560"/>
      <c r="Z143" s="560"/>
    </row>
    <row r="144" spans="1:26" ht="13.5" customHeight="1" x14ac:dyDescent="0.15">
      <c r="A144" s="884"/>
      <c r="B144" s="560"/>
      <c r="C144" s="560"/>
      <c r="D144" s="849"/>
      <c r="E144" s="560"/>
      <c r="F144" s="560"/>
      <c r="G144" s="560"/>
      <c r="H144" s="560"/>
      <c r="I144" s="560"/>
      <c r="J144" s="560"/>
      <c r="K144" s="560"/>
      <c r="L144" s="560"/>
      <c r="M144" s="560"/>
      <c r="N144" s="560"/>
      <c r="O144" s="560"/>
      <c r="P144" s="560"/>
      <c r="Q144" s="560"/>
      <c r="R144" s="560"/>
      <c r="S144" s="560"/>
      <c r="T144" s="560"/>
      <c r="U144" s="560"/>
      <c r="V144" s="560"/>
      <c r="W144" s="560"/>
      <c r="X144" s="560"/>
      <c r="Y144" s="560"/>
      <c r="Z144" s="560"/>
    </row>
    <row r="145" spans="1:26" ht="13.5" customHeight="1" x14ac:dyDescent="0.15">
      <c r="A145" s="884"/>
      <c r="B145" s="560"/>
      <c r="C145" s="560"/>
      <c r="D145" s="849"/>
      <c r="E145" s="560"/>
      <c r="F145" s="560"/>
      <c r="G145" s="560"/>
      <c r="H145" s="560"/>
      <c r="I145" s="560"/>
      <c r="J145" s="560"/>
      <c r="K145" s="560"/>
      <c r="L145" s="560"/>
      <c r="M145" s="560"/>
      <c r="N145" s="560"/>
      <c r="O145" s="560"/>
      <c r="P145" s="560"/>
      <c r="Q145" s="560"/>
      <c r="R145" s="560"/>
      <c r="S145" s="560"/>
      <c r="T145" s="560"/>
      <c r="U145" s="560"/>
      <c r="V145" s="560"/>
      <c r="W145" s="560"/>
      <c r="X145" s="560"/>
      <c r="Y145" s="560"/>
      <c r="Z145" s="560"/>
    </row>
    <row r="146" spans="1:26" ht="13.5" customHeight="1" x14ac:dyDescent="0.15">
      <c r="A146" s="884"/>
      <c r="B146" s="560"/>
      <c r="C146" s="560"/>
      <c r="D146" s="849"/>
      <c r="E146" s="560"/>
      <c r="F146" s="560"/>
      <c r="G146" s="560"/>
      <c r="H146" s="560"/>
      <c r="I146" s="560"/>
      <c r="J146" s="560"/>
      <c r="K146" s="560"/>
      <c r="L146" s="560"/>
      <c r="M146" s="560"/>
      <c r="N146" s="560"/>
      <c r="O146" s="560"/>
      <c r="P146" s="560"/>
      <c r="Q146" s="560"/>
      <c r="R146" s="560"/>
      <c r="S146" s="560"/>
      <c r="T146" s="560"/>
      <c r="U146" s="560"/>
      <c r="V146" s="560"/>
      <c r="W146" s="560"/>
      <c r="X146" s="560"/>
      <c r="Y146" s="560"/>
      <c r="Z146" s="560"/>
    </row>
    <row r="147" spans="1:26" ht="13.5" customHeight="1" x14ac:dyDescent="0.15">
      <c r="A147" s="884"/>
      <c r="B147" s="560"/>
      <c r="C147" s="560"/>
      <c r="D147" s="849"/>
      <c r="E147" s="560"/>
      <c r="F147" s="560"/>
      <c r="G147" s="560"/>
      <c r="H147" s="560"/>
      <c r="I147" s="560"/>
      <c r="J147" s="560"/>
      <c r="K147" s="560"/>
      <c r="L147" s="560"/>
      <c r="M147" s="560"/>
      <c r="N147" s="560"/>
      <c r="O147" s="560"/>
      <c r="P147" s="560"/>
      <c r="Q147" s="560"/>
      <c r="R147" s="560"/>
      <c r="S147" s="560"/>
      <c r="T147" s="560"/>
      <c r="U147" s="560"/>
      <c r="V147" s="560"/>
      <c r="W147" s="560"/>
      <c r="X147" s="560"/>
      <c r="Y147" s="560"/>
      <c r="Z147" s="560"/>
    </row>
    <row r="148" spans="1:26" ht="13.5" customHeight="1" x14ac:dyDescent="0.15">
      <c r="A148" s="884"/>
      <c r="B148" s="560"/>
      <c r="C148" s="560"/>
      <c r="D148" s="849"/>
      <c r="E148" s="560"/>
      <c r="F148" s="560"/>
      <c r="G148" s="560"/>
      <c r="H148" s="560"/>
      <c r="I148" s="560"/>
      <c r="J148" s="560"/>
      <c r="K148" s="560"/>
      <c r="L148" s="560"/>
      <c r="M148" s="560"/>
      <c r="N148" s="560"/>
      <c r="O148" s="560"/>
      <c r="P148" s="560"/>
      <c r="Q148" s="560"/>
      <c r="R148" s="560"/>
      <c r="S148" s="560"/>
      <c r="T148" s="560"/>
      <c r="U148" s="560"/>
      <c r="V148" s="560"/>
      <c r="W148" s="560"/>
      <c r="X148" s="560"/>
      <c r="Y148" s="560"/>
      <c r="Z148" s="560"/>
    </row>
    <row r="149" spans="1:26" ht="13.5" customHeight="1" x14ac:dyDescent="0.15">
      <c r="A149" s="884"/>
      <c r="B149" s="560"/>
      <c r="C149" s="560"/>
      <c r="D149" s="849"/>
      <c r="E149" s="560"/>
      <c r="F149" s="560"/>
      <c r="G149" s="560"/>
      <c r="H149" s="560"/>
      <c r="I149" s="560"/>
      <c r="J149" s="560"/>
      <c r="K149" s="560"/>
      <c r="L149" s="560"/>
      <c r="M149" s="560"/>
      <c r="N149" s="560"/>
      <c r="O149" s="560"/>
      <c r="P149" s="560"/>
      <c r="Q149" s="560"/>
      <c r="R149" s="560"/>
      <c r="S149" s="560"/>
      <c r="T149" s="560"/>
      <c r="U149" s="560"/>
      <c r="V149" s="560"/>
      <c r="W149" s="560"/>
      <c r="X149" s="560"/>
      <c r="Y149" s="560"/>
      <c r="Z149" s="560"/>
    </row>
    <row r="150" spans="1:26" ht="13.5" customHeight="1" x14ac:dyDescent="0.15">
      <c r="A150" s="884"/>
      <c r="B150" s="560"/>
      <c r="C150" s="560"/>
      <c r="D150" s="849"/>
      <c r="E150" s="560"/>
      <c r="F150" s="560"/>
      <c r="G150" s="560"/>
      <c r="H150" s="560"/>
      <c r="I150" s="560"/>
      <c r="J150" s="560"/>
      <c r="K150" s="560"/>
      <c r="L150" s="560"/>
      <c r="M150" s="560"/>
      <c r="N150" s="560"/>
      <c r="O150" s="560"/>
      <c r="P150" s="560"/>
      <c r="Q150" s="560"/>
      <c r="R150" s="560"/>
      <c r="S150" s="560"/>
      <c r="T150" s="560"/>
      <c r="U150" s="560"/>
      <c r="V150" s="560"/>
      <c r="W150" s="560"/>
      <c r="X150" s="560"/>
      <c r="Y150" s="560"/>
      <c r="Z150" s="560"/>
    </row>
    <row r="151" spans="1:26" ht="13.5" customHeight="1" x14ac:dyDescent="0.15">
      <c r="A151" s="884"/>
      <c r="B151" s="560"/>
      <c r="C151" s="560"/>
      <c r="D151" s="849"/>
      <c r="E151" s="560"/>
      <c r="F151" s="560"/>
      <c r="G151" s="560"/>
      <c r="H151" s="560"/>
      <c r="I151" s="560"/>
      <c r="J151" s="560"/>
      <c r="K151" s="560"/>
      <c r="L151" s="560"/>
      <c r="M151" s="560"/>
      <c r="N151" s="560"/>
      <c r="O151" s="560"/>
      <c r="P151" s="560"/>
      <c r="Q151" s="560"/>
      <c r="R151" s="560"/>
      <c r="S151" s="560"/>
      <c r="T151" s="560"/>
      <c r="U151" s="560"/>
      <c r="V151" s="560"/>
      <c r="W151" s="560"/>
      <c r="X151" s="560"/>
      <c r="Y151" s="560"/>
      <c r="Z151" s="560"/>
    </row>
    <row r="152" spans="1:26" ht="13.5" customHeight="1" x14ac:dyDescent="0.15">
      <c r="A152" s="884"/>
      <c r="B152" s="560"/>
      <c r="C152" s="560"/>
      <c r="D152" s="849"/>
      <c r="E152" s="560"/>
      <c r="F152" s="560"/>
      <c r="G152" s="560"/>
      <c r="H152" s="560"/>
      <c r="I152" s="560"/>
      <c r="J152" s="560"/>
      <c r="K152" s="560"/>
      <c r="L152" s="560"/>
      <c r="M152" s="560"/>
      <c r="N152" s="560"/>
      <c r="O152" s="560"/>
      <c r="P152" s="560"/>
      <c r="Q152" s="560"/>
      <c r="R152" s="560"/>
      <c r="S152" s="560"/>
      <c r="T152" s="560"/>
      <c r="U152" s="560"/>
      <c r="V152" s="560"/>
      <c r="W152" s="560"/>
      <c r="X152" s="560"/>
      <c r="Y152" s="560"/>
      <c r="Z152" s="560"/>
    </row>
    <row r="153" spans="1:26" ht="13.5" customHeight="1" x14ac:dyDescent="0.15">
      <c r="A153" s="884"/>
      <c r="B153" s="560"/>
      <c r="C153" s="560"/>
      <c r="D153" s="849"/>
      <c r="E153" s="560"/>
      <c r="F153" s="560"/>
      <c r="G153" s="560"/>
      <c r="H153" s="560"/>
      <c r="I153" s="560"/>
      <c r="J153" s="560"/>
      <c r="K153" s="560"/>
      <c r="L153" s="560"/>
      <c r="M153" s="560"/>
      <c r="N153" s="560"/>
      <c r="O153" s="560"/>
      <c r="P153" s="560"/>
      <c r="Q153" s="560"/>
      <c r="R153" s="560"/>
      <c r="S153" s="560"/>
      <c r="T153" s="560"/>
      <c r="U153" s="560"/>
      <c r="V153" s="560"/>
      <c r="W153" s="560"/>
      <c r="X153" s="560"/>
      <c r="Y153" s="560"/>
      <c r="Z153" s="560"/>
    </row>
    <row r="154" spans="1:26" ht="13.5" customHeight="1" x14ac:dyDescent="0.15">
      <c r="A154" s="884"/>
      <c r="B154" s="560"/>
      <c r="C154" s="560"/>
      <c r="D154" s="849"/>
      <c r="E154" s="560"/>
      <c r="F154" s="560"/>
      <c r="G154" s="560"/>
      <c r="H154" s="560"/>
      <c r="I154" s="560"/>
      <c r="J154" s="560"/>
      <c r="K154" s="560"/>
      <c r="L154" s="560"/>
      <c r="M154" s="560"/>
      <c r="N154" s="560"/>
      <c r="O154" s="560"/>
      <c r="P154" s="560"/>
      <c r="Q154" s="560"/>
      <c r="R154" s="560"/>
      <c r="S154" s="560"/>
      <c r="T154" s="560"/>
      <c r="U154" s="560"/>
      <c r="V154" s="560"/>
      <c r="W154" s="560"/>
      <c r="X154" s="560"/>
      <c r="Y154" s="560"/>
      <c r="Z154" s="560"/>
    </row>
    <row r="155" spans="1:26" ht="13.5" customHeight="1" x14ac:dyDescent="0.15">
      <c r="A155" s="884"/>
      <c r="B155" s="560"/>
      <c r="C155" s="560"/>
      <c r="D155" s="849"/>
      <c r="E155" s="560"/>
      <c r="F155" s="560"/>
      <c r="G155" s="560"/>
      <c r="H155" s="560"/>
      <c r="I155" s="560"/>
      <c r="J155" s="560"/>
      <c r="K155" s="560"/>
      <c r="L155" s="560"/>
      <c r="M155" s="560"/>
      <c r="N155" s="560"/>
      <c r="O155" s="560"/>
      <c r="P155" s="560"/>
      <c r="Q155" s="560"/>
      <c r="R155" s="560"/>
      <c r="S155" s="560"/>
      <c r="T155" s="560"/>
      <c r="U155" s="560"/>
      <c r="V155" s="560"/>
      <c r="W155" s="560"/>
      <c r="X155" s="560"/>
      <c r="Y155" s="560"/>
      <c r="Z155" s="560"/>
    </row>
    <row r="156" spans="1:26" ht="13.5" customHeight="1" x14ac:dyDescent="0.15">
      <c r="A156" s="884"/>
      <c r="B156" s="560"/>
      <c r="C156" s="560"/>
      <c r="D156" s="849"/>
      <c r="E156" s="560"/>
      <c r="F156" s="560"/>
      <c r="G156" s="560"/>
      <c r="H156" s="560"/>
      <c r="I156" s="560"/>
      <c r="J156" s="560"/>
      <c r="K156" s="560"/>
      <c r="L156" s="560"/>
      <c r="M156" s="560"/>
      <c r="N156" s="560"/>
      <c r="O156" s="560"/>
      <c r="P156" s="560"/>
      <c r="Q156" s="560"/>
      <c r="R156" s="560"/>
      <c r="S156" s="560"/>
      <c r="T156" s="560"/>
      <c r="U156" s="560"/>
      <c r="V156" s="560"/>
      <c r="W156" s="560"/>
      <c r="X156" s="560"/>
      <c r="Y156" s="560"/>
      <c r="Z156" s="560"/>
    </row>
    <row r="157" spans="1:26" ht="13.5" customHeight="1" x14ac:dyDescent="0.15">
      <c r="A157" s="884"/>
      <c r="B157" s="560"/>
      <c r="C157" s="560"/>
      <c r="D157" s="849"/>
      <c r="E157" s="560"/>
      <c r="F157" s="560"/>
      <c r="G157" s="560"/>
      <c r="H157" s="560"/>
      <c r="I157" s="560"/>
      <c r="J157" s="560"/>
      <c r="K157" s="560"/>
      <c r="L157" s="560"/>
      <c r="M157" s="560"/>
      <c r="N157" s="560"/>
      <c r="O157" s="560"/>
      <c r="P157" s="560"/>
      <c r="Q157" s="560"/>
      <c r="R157" s="560"/>
      <c r="S157" s="560"/>
      <c r="T157" s="560"/>
      <c r="U157" s="560"/>
      <c r="V157" s="560"/>
      <c r="W157" s="560"/>
      <c r="X157" s="560"/>
      <c r="Y157" s="560"/>
      <c r="Z157" s="560"/>
    </row>
    <row r="158" spans="1:26" ht="13.5" customHeight="1" x14ac:dyDescent="0.15">
      <c r="A158" s="884"/>
      <c r="B158" s="560"/>
      <c r="C158" s="560"/>
      <c r="D158" s="849"/>
      <c r="E158" s="560"/>
      <c r="F158" s="560"/>
      <c r="G158" s="560"/>
      <c r="H158" s="560"/>
      <c r="I158" s="560"/>
      <c r="J158" s="560"/>
      <c r="K158" s="560"/>
      <c r="L158" s="560"/>
      <c r="M158" s="560"/>
      <c r="N158" s="560"/>
      <c r="O158" s="560"/>
      <c r="P158" s="560"/>
      <c r="Q158" s="560"/>
      <c r="R158" s="560"/>
      <c r="S158" s="560"/>
      <c r="T158" s="560"/>
      <c r="U158" s="560"/>
      <c r="V158" s="560"/>
      <c r="W158" s="560"/>
      <c r="X158" s="560"/>
      <c r="Y158" s="560"/>
      <c r="Z158" s="560"/>
    </row>
    <row r="159" spans="1:26" ht="13.5" customHeight="1" x14ac:dyDescent="0.15">
      <c r="A159" s="884"/>
      <c r="B159" s="560"/>
      <c r="C159" s="560"/>
      <c r="D159" s="849"/>
      <c r="E159" s="560"/>
      <c r="F159" s="560"/>
      <c r="G159" s="560"/>
      <c r="H159" s="560"/>
      <c r="I159" s="560"/>
      <c r="J159" s="560"/>
      <c r="K159" s="560"/>
      <c r="L159" s="560"/>
      <c r="M159" s="560"/>
      <c r="N159" s="560"/>
      <c r="O159" s="560"/>
      <c r="P159" s="560"/>
      <c r="Q159" s="560"/>
      <c r="R159" s="560"/>
      <c r="S159" s="560"/>
      <c r="T159" s="560"/>
      <c r="U159" s="560"/>
      <c r="V159" s="560"/>
      <c r="W159" s="560"/>
      <c r="X159" s="560"/>
      <c r="Y159" s="560"/>
      <c r="Z159" s="560"/>
    </row>
    <row r="160" spans="1:26" ht="13.5" customHeight="1" x14ac:dyDescent="0.15">
      <c r="A160" s="884"/>
      <c r="B160" s="560"/>
      <c r="C160" s="560"/>
      <c r="D160" s="849"/>
      <c r="E160" s="560"/>
      <c r="F160" s="560"/>
      <c r="G160" s="560"/>
      <c r="H160" s="560"/>
      <c r="I160" s="560"/>
      <c r="J160" s="560"/>
      <c r="K160" s="560"/>
      <c r="L160" s="560"/>
      <c r="M160" s="560"/>
      <c r="N160" s="560"/>
      <c r="O160" s="560"/>
      <c r="P160" s="560"/>
      <c r="Q160" s="560"/>
      <c r="R160" s="560"/>
      <c r="S160" s="560"/>
      <c r="T160" s="560"/>
      <c r="U160" s="560"/>
      <c r="V160" s="560"/>
      <c r="W160" s="560"/>
      <c r="X160" s="560"/>
      <c r="Y160" s="560"/>
      <c r="Z160" s="560"/>
    </row>
    <row r="161" spans="1:26" ht="13.5" customHeight="1" x14ac:dyDescent="0.15">
      <c r="A161" s="884"/>
      <c r="B161" s="560"/>
      <c r="C161" s="560"/>
      <c r="D161" s="849"/>
      <c r="E161" s="560"/>
      <c r="F161" s="560"/>
      <c r="G161" s="560"/>
      <c r="H161" s="560"/>
      <c r="I161" s="560"/>
      <c r="J161" s="560"/>
      <c r="K161" s="560"/>
      <c r="L161" s="560"/>
      <c r="M161" s="560"/>
      <c r="N161" s="560"/>
      <c r="O161" s="560"/>
      <c r="P161" s="560"/>
      <c r="Q161" s="560"/>
      <c r="R161" s="560"/>
      <c r="S161" s="560"/>
      <c r="T161" s="560"/>
      <c r="U161" s="560"/>
      <c r="V161" s="560"/>
      <c r="W161" s="560"/>
      <c r="X161" s="560"/>
      <c r="Y161" s="560"/>
      <c r="Z161" s="560"/>
    </row>
    <row r="162" spans="1:26" ht="13.5" customHeight="1" x14ac:dyDescent="0.15">
      <c r="A162" s="884"/>
      <c r="B162" s="560"/>
      <c r="C162" s="560"/>
      <c r="D162" s="849"/>
      <c r="E162" s="560"/>
      <c r="F162" s="560"/>
      <c r="G162" s="560"/>
      <c r="H162" s="560"/>
      <c r="I162" s="560"/>
      <c r="J162" s="560"/>
      <c r="K162" s="560"/>
      <c r="L162" s="560"/>
      <c r="M162" s="560"/>
      <c r="N162" s="560"/>
      <c r="O162" s="560"/>
      <c r="P162" s="560"/>
      <c r="Q162" s="560"/>
      <c r="R162" s="560"/>
      <c r="S162" s="560"/>
      <c r="T162" s="560"/>
      <c r="U162" s="560"/>
      <c r="V162" s="560"/>
      <c r="W162" s="560"/>
      <c r="X162" s="560"/>
      <c r="Y162" s="560"/>
      <c r="Z162" s="560"/>
    </row>
    <row r="163" spans="1:26" ht="13.5" customHeight="1" x14ac:dyDescent="0.15">
      <c r="A163" s="884"/>
      <c r="B163" s="560"/>
      <c r="C163" s="560"/>
      <c r="D163" s="849"/>
      <c r="E163" s="560"/>
      <c r="F163" s="560"/>
      <c r="G163" s="560"/>
      <c r="H163" s="560"/>
      <c r="I163" s="560"/>
      <c r="J163" s="560"/>
      <c r="K163" s="560"/>
      <c r="L163" s="560"/>
      <c r="M163" s="560"/>
      <c r="N163" s="560"/>
      <c r="O163" s="560"/>
      <c r="P163" s="560"/>
      <c r="Q163" s="560"/>
      <c r="R163" s="560"/>
      <c r="S163" s="560"/>
      <c r="T163" s="560"/>
      <c r="U163" s="560"/>
      <c r="V163" s="560"/>
      <c r="W163" s="560"/>
      <c r="X163" s="560"/>
      <c r="Y163" s="560"/>
      <c r="Z163" s="560"/>
    </row>
    <row r="164" spans="1:26" ht="13.5" customHeight="1" x14ac:dyDescent="0.15">
      <c r="A164" s="884"/>
      <c r="B164" s="560"/>
      <c r="C164" s="560"/>
      <c r="D164" s="849"/>
      <c r="E164" s="560"/>
      <c r="F164" s="560"/>
      <c r="G164" s="560"/>
      <c r="H164" s="560"/>
      <c r="I164" s="560"/>
      <c r="J164" s="560"/>
      <c r="K164" s="560"/>
      <c r="L164" s="560"/>
      <c r="M164" s="560"/>
      <c r="N164" s="560"/>
      <c r="O164" s="560"/>
      <c r="P164" s="560"/>
      <c r="Q164" s="560"/>
      <c r="R164" s="560"/>
      <c r="S164" s="560"/>
      <c r="T164" s="560"/>
      <c r="U164" s="560"/>
      <c r="V164" s="560"/>
      <c r="W164" s="560"/>
      <c r="X164" s="560"/>
      <c r="Y164" s="560"/>
      <c r="Z164" s="560"/>
    </row>
    <row r="165" spans="1:26" ht="13.5" customHeight="1" x14ac:dyDescent="0.15">
      <c r="A165" s="884"/>
      <c r="B165" s="560"/>
      <c r="C165" s="560"/>
      <c r="D165" s="849"/>
      <c r="E165" s="560"/>
      <c r="F165" s="560"/>
      <c r="G165" s="560"/>
      <c r="H165" s="560"/>
      <c r="I165" s="560"/>
      <c r="J165" s="560"/>
      <c r="K165" s="560"/>
      <c r="L165" s="560"/>
      <c r="M165" s="560"/>
      <c r="N165" s="560"/>
      <c r="O165" s="560"/>
      <c r="P165" s="560"/>
      <c r="Q165" s="560"/>
      <c r="R165" s="560"/>
      <c r="S165" s="560"/>
      <c r="T165" s="560"/>
      <c r="U165" s="560"/>
      <c r="V165" s="560"/>
      <c r="W165" s="560"/>
      <c r="X165" s="560"/>
      <c r="Y165" s="560"/>
      <c r="Z165" s="560"/>
    </row>
    <row r="166" spans="1:26" ht="13.5" customHeight="1" x14ac:dyDescent="0.15">
      <c r="A166" s="884"/>
      <c r="B166" s="560"/>
      <c r="C166" s="560"/>
      <c r="D166" s="849"/>
      <c r="E166" s="560"/>
      <c r="F166" s="560"/>
      <c r="G166" s="560"/>
      <c r="H166" s="560"/>
      <c r="I166" s="560"/>
      <c r="J166" s="560"/>
      <c r="K166" s="560"/>
      <c r="L166" s="560"/>
      <c r="M166" s="560"/>
      <c r="N166" s="560"/>
      <c r="O166" s="560"/>
      <c r="P166" s="560"/>
      <c r="Q166" s="560"/>
      <c r="R166" s="560"/>
      <c r="S166" s="560"/>
      <c r="T166" s="560"/>
      <c r="U166" s="560"/>
      <c r="V166" s="560"/>
      <c r="W166" s="560"/>
      <c r="X166" s="560"/>
      <c r="Y166" s="560"/>
      <c r="Z166" s="560"/>
    </row>
    <row r="167" spans="1:26" ht="13.5" customHeight="1" x14ac:dyDescent="0.15">
      <c r="A167" s="884"/>
      <c r="B167" s="560"/>
      <c r="C167" s="560"/>
      <c r="D167" s="849"/>
      <c r="E167" s="560"/>
      <c r="F167" s="560"/>
      <c r="G167" s="560"/>
      <c r="H167" s="560"/>
      <c r="I167" s="560"/>
      <c r="J167" s="560"/>
      <c r="K167" s="560"/>
      <c r="L167" s="560"/>
      <c r="M167" s="560"/>
      <c r="N167" s="560"/>
      <c r="O167" s="560"/>
      <c r="P167" s="560"/>
      <c r="Q167" s="560"/>
      <c r="R167" s="560"/>
      <c r="S167" s="560"/>
      <c r="T167" s="560"/>
      <c r="U167" s="560"/>
      <c r="V167" s="560"/>
      <c r="W167" s="560"/>
      <c r="X167" s="560"/>
      <c r="Y167" s="560"/>
      <c r="Z167" s="560"/>
    </row>
    <row r="168" spans="1:26" ht="13.5" customHeight="1" x14ac:dyDescent="0.15">
      <c r="A168" s="884"/>
      <c r="B168" s="560"/>
      <c r="C168" s="560"/>
      <c r="D168" s="849"/>
      <c r="E168" s="560"/>
      <c r="F168" s="560"/>
      <c r="G168" s="560"/>
      <c r="H168" s="560"/>
      <c r="I168" s="560"/>
      <c r="J168" s="560"/>
      <c r="K168" s="560"/>
      <c r="L168" s="560"/>
      <c r="M168" s="560"/>
      <c r="N168" s="560"/>
      <c r="O168" s="560"/>
      <c r="P168" s="560"/>
      <c r="Q168" s="560"/>
      <c r="R168" s="560"/>
      <c r="S168" s="560"/>
      <c r="T168" s="560"/>
      <c r="U168" s="560"/>
      <c r="V168" s="560"/>
      <c r="W168" s="560"/>
      <c r="X168" s="560"/>
      <c r="Y168" s="560"/>
      <c r="Z168" s="560"/>
    </row>
    <row r="169" spans="1:26" ht="13.5" customHeight="1" x14ac:dyDescent="0.15">
      <c r="A169" s="884"/>
      <c r="B169" s="560"/>
      <c r="C169" s="560"/>
      <c r="D169" s="849"/>
      <c r="E169" s="560"/>
      <c r="F169" s="560"/>
      <c r="G169" s="560"/>
      <c r="H169" s="560"/>
      <c r="I169" s="560"/>
      <c r="J169" s="560"/>
      <c r="K169" s="560"/>
      <c r="L169" s="560"/>
      <c r="M169" s="560"/>
      <c r="N169" s="560"/>
      <c r="O169" s="560"/>
      <c r="P169" s="560"/>
      <c r="Q169" s="560"/>
      <c r="R169" s="560"/>
      <c r="S169" s="560"/>
      <c r="T169" s="560"/>
      <c r="U169" s="560"/>
      <c r="V169" s="560"/>
      <c r="W169" s="560"/>
      <c r="X169" s="560"/>
      <c r="Y169" s="560"/>
      <c r="Z169" s="560"/>
    </row>
    <row r="170" spans="1:26" ht="13.5" customHeight="1" x14ac:dyDescent="0.15">
      <c r="A170" s="884"/>
      <c r="B170" s="560"/>
      <c r="C170" s="560"/>
      <c r="D170" s="849"/>
      <c r="E170" s="560"/>
      <c r="F170" s="560"/>
      <c r="G170" s="560"/>
      <c r="H170" s="560"/>
      <c r="I170" s="560"/>
      <c r="J170" s="560"/>
      <c r="K170" s="560"/>
      <c r="L170" s="560"/>
      <c r="M170" s="560"/>
      <c r="N170" s="560"/>
      <c r="O170" s="560"/>
      <c r="P170" s="560"/>
      <c r="Q170" s="560"/>
      <c r="R170" s="560"/>
      <c r="S170" s="560"/>
      <c r="T170" s="560"/>
      <c r="U170" s="560"/>
      <c r="V170" s="560"/>
      <c r="W170" s="560"/>
      <c r="X170" s="560"/>
      <c r="Y170" s="560"/>
      <c r="Z170" s="560"/>
    </row>
    <row r="171" spans="1:26" ht="13.5" customHeight="1" x14ac:dyDescent="0.15">
      <c r="A171" s="884"/>
      <c r="B171" s="560"/>
      <c r="C171" s="560"/>
      <c r="D171" s="849"/>
      <c r="E171" s="560"/>
      <c r="F171" s="560"/>
      <c r="G171" s="560"/>
      <c r="H171" s="560"/>
      <c r="I171" s="560"/>
      <c r="J171" s="560"/>
      <c r="K171" s="560"/>
      <c r="L171" s="560"/>
      <c r="M171" s="560"/>
      <c r="N171" s="560"/>
      <c r="O171" s="560"/>
      <c r="P171" s="560"/>
      <c r="Q171" s="560"/>
      <c r="R171" s="560"/>
      <c r="S171" s="560"/>
      <c r="T171" s="560"/>
      <c r="U171" s="560"/>
      <c r="V171" s="560"/>
      <c r="W171" s="560"/>
      <c r="X171" s="560"/>
      <c r="Y171" s="560"/>
      <c r="Z171" s="560"/>
    </row>
    <row r="172" spans="1:26" ht="13.5" customHeight="1" x14ac:dyDescent="0.15">
      <c r="A172" s="884"/>
      <c r="B172" s="560"/>
      <c r="C172" s="560"/>
      <c r="D172" s="849"/>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row>
    <row r="173" spans="1:26" ht="13.5" customHeight="1" x14ac:dyDescent="0.15">
      <c r="A173" s="884"/>
      <c r="B173" s="560"/>
      <c r="C173" s="560"/>
      <c r="D173" s="849"/>
      <c r="E173" s="560"/>
      <c r="F173" s="560"/>
      <c r="G173" s="560"/>
      <c r="H173" s="560"/>
      <c r="I173" s="560"/>
      <c r="J173" s="560"/>
      <c r="K173" s="560"/>
      <c r="L173" s="560"/>
      <c r="M173" s="560"/>
      <c r="N173" s="560"/>
      <c r="O173" s="560"/>
      <c r="P173" s="560"/>
      <c r="Q173" s="560"/>
      <c r="R173" s="560"/>
      <c r="S173" s="560"/>
      <c r="T173" s="560"/>
      <c r="U173" s="560"/>
      <c r="V173" s="560"/>
      <c r="W173" s="560"/>
      <c r="X173" s="560"/>
      <c r="Y173" s="560"/>
      <c r="Z173" s="560"/>
    </row>
    <row r="174" spans="1:26" ht="13.5" customHeight="1" x14ac:dyDescent="0.15">
      <c r="A174" s="884"/>
      <c r="B174" s="560"/>
      <c r="C174" s="560"/>
      <c r="D174" s="849"/>
      <c r="E174" s="560"/>
      <c r="F174" s="560"/>
      <c r="G174" s="560"/>
      <c r="H174" s="560"/>
      <c r="I174" s="560"/>
      <c r="J174" s="560"/>
      <c r="K174" s="560"/>
      <c r="L174" s="560"/>
      <c r="M174" s="560"/>
      <c r="N174" s="560"/>
      <c r="O174" s="560"/>
      <c r="P174" s="560"/>
      <c r="Q174" s="560"/>
      <c r="R174" s="560"/>
      <c r="S174" s="560"/>
      <c r="T174" s="560"/>
      <c r="U174" s="560"/>
      <c r="V174" s="560"/>
      <c r="W174" s="560"/>
      <c r="X174" s="560"/>
      <c r="Y174" s="560"/>
      <c r="Z174" s="560"/>
    </row>
    <row r="175" spans="1:26" ht="13.5" customHeight="1" x14ac:dyDescent="0.15">
      <c r="A175" s="884"/>
      <c r="B175" s="560"/>
      <c r="C175" s="560"/>
      <c r="D175" s="849"/>
      <c r="E175" s="560"/>
      <c r="F175" s="560"/>
      <c r="G175" s="560"/>
      <c r="H175" s="560"/>
      <c r="I175" s="560"/>
      <c r="J175" s="560"/>
      <c r="K175" s="560"/>
      <c r="L175" s="560"/>
      <c r="M175" s="560"/>
      <c r="N175" s="560"/>
      <c r="O175" s="560"/>
      <c r="P175" s="560"/>
      <c r="Q175" s="560"/>
      <c r="R175" s="560"/>
      <c r="S175" s="560"/>
      <c r="T175" s="560"/>
      <c r="U175" s="560"/>
      <c r="V175" s="560"/>
      <c r="W175" s="560"/>
      <c r="X175" s="560"/>
      <c r="Y175" s="560"/>
      <c r="Z175" s="560"/>
    </row>
    <row r="176" spans="1:26" ht="13.5" customHeight="1" x14ac:dyDescent="0.15">
      <c r="A176" s="884"/>
      <c r="B176" s="560"/>
      <c r="C176" s="560"/>
      <c r="D176" s="849"/>
      <c r="E176" s="560"/>
      <c r="F176" s="560"/>
      <c r="G176" s="560"/>
      <c r="H176" s="560"/>
      <c r="I176" s="560"/>
      <c r="J176" s="560"/>
      <c r="K176" s="560"/>
      <c r="L176" s="560"/>
      <c r="M176" s="560"/>
      <c r="N176" s="560"/>
      <c r="O176" s="560"/>
      <c r="P176" s="560"/>
      <c r="Q176" s="560"/>
      <c r="R176" s="560"/>
      <c r="S176" s="560"/>
      <c r="T176" s="560"/>
      <c r="U176" s="560"/>
      <c r="V176" s="560"/>
      <c r="W176" s="560"/>
      <c r="X176" s="560"/>
      <c r="Y176" s="560"/>
      <c r="Z176" s="560"/>
    </row>
    <row r="177" spans="1:26" ht="13.5" customHeight="1" x14ac:dyDescent="0.15">
      <c r="A177" s="884"/>
      <c r="B177" s="560"/>
      <c r="C177" s="560"/>
      <c r="D177" s="849"/>
      <c r="E177" s="560"/>
      <c r="F177" s="560"/>
      <c r="G177" s="560"/>
      <c r="H177" s="560"/>
      <c r="I177" s="560"/>
      <c r="J177" s="560"/>
      <c r="K177" s="560"/>
      <c r="L177" s="560"/>
      <c r="M177" s="560"/>
      <c r="N177" s="560"/>
      <c r="O177" s="560"/>
      <c r="P177" s="560"/>
      <c r="Q177" s="560"/>
      <c r="R177" s="560"/>
      <c r="S177" s="560"/>
      <c r="T177" s="560"/>
      <c r="U177" s="560"/>
      <c r="V177" s="560"/>
      <c r="W177" s="560"/>
      <c r="X177" s="560"/>
      <c r="Y177" s="560"/>
      <c r="Z177" s="560"/>
    </row>
    <row r="178" spans="1:26" ht="13.5" customHeight="1" x14ac:dyDescent="0.15">
      <c r="A178" s="884"/>
      <c r="B178" s="560"/>
      <c r="C178" s="560"/>
      <c r="D178" s="849"/>
      <c r="E178" s="560"/>
      <c r="F178" s="560"/>
      <c r="G178" s="560"/>
      <c r="H178" s="560"/>
      <c r="I178" s="560"/>
      <c r="J178" s="560"/>
      <c r="K178" s="560"/>
      <c r="L178" s="560"/>
      <c r="M178" s="560"/>
      <c r="N178" s="560"/>
      <c r="O178" s="560"/>
      <c r="P178" s="560"/>
      <c r="Q178" s="560"/>
      <c r="R178" s="560"/>
      <c r="S178" s="560"/>
      <c r="T178" s="560"/>
      <c r="U178" s="560"/>
      <c r="V178" s="560"/>
      <c r="W178" s="560"/>
      <c r="X178" s="560"/>
      <c r="Y178" s="560"/>
      <c r="Z178" s="560"/>
    </row>
    <row r="179" spans="1:26" ht="13.5" customHeight="1" x14ac:dyDescent="0.15">
      <c r="A179" s="884"/>
      <c r="B179" s="560"/>
      <c r="C179" s="560"/>
      <c r="D179" s="849"/>
      <c r="E179" s="560"/>
      <c r="F179" s="560"/>
      <c r="G179" s="560"/>
      <c r="H179" s="560"/>
      <c r="I179" s="560"/>
      <c r="J179" s="560"/>
      <c r="K179" s="560"/>
      <c r="L179" s="560"/>
      <c r="M179" s="560"/>
      <c r="N179" s="560"/>
      <c r="O179" s="560"/>
      <c r="P179" s="560"/>
      <c r="Q179" s="560"/>
      <c r="R179" s="560"/>
      <c r="S179" s="560"/>
      <c r="T179" s="560"/>
      <c r="U179" s="560"/>
      <c r="V179" s="560"/>
      <c r="W179" s="560"/>
      <c r="X179" s="560"/>
      <c r="Y179" s="560"/>
      <c r="Z179" s="560"/>
    </row>
    <row r="180" spans="1:26" ht="13.5" customHeight="1" x14ac:dyDescent="0.15">
      <c r="A180" s="884"/>
      <c r="B180" s="560"/>
      <c r="C180" s="560"/>
      <c r="D180" s="849"/>
      <c r="E180" s="560"/>
      <c r="F180" s="560"/>
      <c r="G180" s="560"/>
      <c r="H180" s="560"/>
      <c r="I180" s="560"/>
      <c r="J180" s="560"/>
      <c r="K180" s="560"/>
      <c r="L180" s="560"/>
      <c r="M180" s="560"/>
      <c r="N180" s="560"/>
      <c r="O180" s="560"/>
      <c r="P180" s="560"/>
      <c r="Q180" s="560"/>
      <c r="R180" s="560"/>
      <c r="S180" s="560"/>
      <c r="T180" s="560"/>
      <c r="U180" s="560"/>
      <c r="V180" s="560"/>
      <c r="W180" s="560"/>
      <c r="X180" s="560"/>
      <c r="Y180" s="560"/>
      <c r="Z180" s="560"/>
    </row>
    <row r="181" spans="1:26" ht="13.5" customHeight="1" x14ac:dyDescent="0.15">
      <c r="A181" s="884"/>
      <c r="B181" s="560"/>
      <c r="C181" s="560"/>
      <c r="D181" s="849"/>
      <c r="E181" s="560"/>
      <c r="F181" s="560"/>
      <c r="G181" s="560"/>
      <c r="H181" s="560"/>
      <c r="I181" s="560"/>
      <c r="J181" s="560"/>
      <c r="K181" s="560"/>
      <c r="L181" s="560"/>
      <c r="M181" s="560"/>
      <c r="N181" s="560"/>
      <c r="O181" s="560"/>
      <c r="P181" s="560"/>
      <c r="Q181" s="560"/>
      <c r="R181" s="560"/>
      <c r="S181" s="560"/>
      <c r="T181" s="560"/>
      <c r="U181" s="560"/>
      <c r="V181" s="560"/>
      <c r="W181" s="560"/>
      <c r="X181" s="560"/>
      <c r="Y181" s="560"/>
      <c r="Z181" s="560"/>
    </row>
    <row r="182" spans="1:26" ht="13.5" customHeight="1" x14ac:dyDescent="0.15">
      <c r="A182" s="884"/>
      <c r="B182" s="560"/>
      <c r="C182" s="560"/>
      <c r="D182" s="849"/>
      <c r="E182" s="560"/>
      <c r="F182" s="560"/>
      <c r="G182" s="560"/>
      <c r="H182" s="560"/>
      <c r="I182" s="560"/>
      <c r="J182" s="560"/>
      <c r="K182" s="560"/>
      <c r="L182" s="560"/>
      <c r="M182" s="560"/>
      <c r="N182" s="560"/>
      <c r="O182" s="560"/>
      <c r="P182" s="560"/>
      <c r="Q182" s="560"/>
      <c r="R182" s="560"/>
      <c r="S182" s="560"/>
      <c r="T182" s="560"/>
      <c r="U182" s="560"/>
      <c r="V182" s="560"/>
      <c r="W182" s="560"/>
      <c r="X182" s="560"/>
      <c r="Y182" s="560"/>
      <c r="Z182" s="560"/>
    </row>
    <row r="183" spans="1:26" ht="13.5" customHeight="1" x14ac:dyDescent="0.15">
      <c r="A183" s="884"/>
      <c r="B183" s="560"/>
      <c r="C183" s="560"/>
      <c r="D183" s="849"/>
      <c r="E183" s="560"/>
      <c r="F183" s="560"/>
      <c r="G183" s="560"/>
      <c r="H183" s="560"/>
      <c r="I183" s="560"/>
      <c r="J183" s="560"/>
      <c r="K183" s="560"/>
      <c r="L183" s="560"/>
      <c r="M183" s="560"/>
      <c r="N183" s="560"/>
      <c r="O183" s="560"/>
      <c r="P183" s="560"/>
      <c r="Q183" s="560"/>
      <c r="R183" s="560"/>
      <c r="S183" s="560"/>
      <c r="T183" s="560"/>
      <c r="U183" s="560"/>
      <c r="V183" s="560"/>
      <c r="W183" s="560"/>
      <c r="X183" s="560"/>
      <c r="Y183" s="560"/>
      <c r="Z183" s="560"/>
    </row>
    <row r="184" spans="1:26" ht="13.5" customHeight="1" x14ac:dyDescent="0.15">
      <c r="A184" s="884"/>
      <c r="B184" s="560"/>
      <c r="C184" s="560"/>
      <c r="D184" s="849"/>
      <c r="E184" s="560"/>
      <c r="F184" s="560"/>
      <c r="G184" s="560"/>
      <c r="H184" s="560"/>
      <c r="I184" s="560"/>
      <c r="J184" s="560"/>
      <c r="K184" s="560"/>
      <c r="L184" s="560"/>
      <c r="M184" s="560"/>
      <c r="N184" s="560"/>
      <c r="O184" s="560"/>
      <c r="P184" s="560"/>
      <c r="Q184" s="560"/>
      <c r="R184" s="560"/>
      <c r="S184" s="560"/>
      <c r="T184" s="560"/>
      <c r="U184" s="560"/>
      <c r="V184" s="560"/>
      <c r="W184" s="560"/>
      <c r="X184" s="560"/>
      <c r="Y184" s="560"/>
      <c r="Z184" s="560"/>
    </row>
    <row r="185" spans="1:26" ht="13.5" customHeight="1" x14ac:dyDescent="0.15">
      <c r="A185" s="884"/>
      <c r="B185" s="560"/>
      <c r="C185" s="560"/>
      <c r="D185" s="849"/>
      <c r="E185" s="560"/>
      <c r="F185" s="560"/>
      <c r="G185" s="560"/>
      <c r="H185" s="560"/>
      <c r="I185" s="560"/>
      <c r="J185" s="560"/>
      <c r="K185" s="560"/>
      <c r="L185" s="560"/>
      <c r="M185" s="560"/>
      <c r="N185" s="560"/>
      <c r="O185" s="560"/>
      <c r="P185" s="560"/>
      <c r="Q185" s="560"/>
      <c r="R185" s="560"/>
      <c r="S185" s="560"/>
      <c r="T185" s="560"/>
      <c r="U185" s="560"/>
      <c r="V185" s="560"/>
      <c r="W185" s="560"/>
      <c r="X185" s="560"/>
      <c r="Y185" s="560"/>
      <c r="Z185" s="560"/>
    </row>
    <row r="186" spans="1:26" ht="13.5" customHeight="1" x14ac:dyDescent="0.15">
      <c r="A186" s="884"/>
      <c r="B186" s="560"/>
      <c r="C186" s="560"/>
      <c r="D186" s="849"/>
      <c r="E186" s="560"/>
      <c r="F186" s="560"/>
      <c r="G186" s="560"/>
      <c r="H186" s="560"/>
      <c r="I186" s="560"/>
      <c r="J186" s="560"/>
      <c r="K186" s="560"/>
      <c r="L186" s="560"/>
      <c r="M186" s="560"/>
      <c r="N186" s="560"/>
      <c r="O186" s="560"/>
      <c r="P186" s="560"/>
      <c r="Q186" s="560"/>
      <c r="R186" s="560"/>
      <c r="S186" s="560"/>
      <c r="T186" s="560"/>
      <c r="U186" s="560"/>
      <c r="V186" s="560"/>
      <c r="W186" s="560"/>
      <c r="X186" s="560"/>
      <c r="Y186" s="560"/>
      <c r="Z186" s="560"/>
    </row>
    <row r="187" spans="1:26" ht="13.5" customHeight="1" x14ac:dyDescent="0.15">
      <c r="A187" s="884"/>
      <c r="B187" s="560"/>
      <c r="C187" s="560"/>
      <c r="D187" s="849"/>
      <c r="E187" s="560"/>
      <c r="F187" s="560"/>
      <c r="G187" s="560"/>
      <c r="H187" s="560"/>
      <c r="I187" s="560"/>
      <c r="J187" s="560"/>
      <c r="K187" s="560"/>
      <c r="L187" s="560"/>
      <c r="M187" s="560"/>
      <c r="N187" s="560"/>
      <c r="O187" s="560"/>
      <c r="P187" s="560"/>
      <c r="Q187" s="560"/>
      <c r="R187" s="560"/>
      <c r="S187" s="560"/>
      <c r="T187" s="560"/>
      <c r="U187" s="560"/>
      <c r="V187" s="560"/>
      <c r="W187" s="560"/>
      <c r="X187" s="560"/>
      <c r="Y187" s="560"/>
      <c r="Z187" s="560"/>
    </row>
    <row r="188" spans="1:26" ht="13.5" customHeight="1" x14ac:dyDescent="0.15">
      <c r="A188" s="884"/>
      <c r="B188" s="560"/>
      <c r="C188" s="560"/>
      <c r="D188" s="849"/>
      <c r="E188" s="560"/>
      <c r="F188" s="560"/>
      <c r="G188" s="560"/>
      <c r="H188" s="560"/>
      <c r="I188" s="560"/>
      <c r="J188" s="560"/>
      <c r="K188" s="560"/>
      <c r="L188" s="560"/>
      <c r="M188" s="560"/>
      <c r="N188" s="560"/>
      <c r="O188" s="560"/>
      <c r="P188" s="560"/>
      <c r="Q188" s="560"/>
      <c r="R188" s="560"/>
      <c r="S188" s="560"/>
      <c r="T188" s="560"/>
      <c r="U188" s="560"/>
      <c r="V188" s="560"/>
      <c r="W188" s="560"/>
      <c r="X188" s="560"/>
      <c r="Y188" s="560"/>
      <c r="Z188" s="560"/>
    </row>
    <row r="189" spans="1:26" ht="13.5" customHeight="1" x14ac:dyDescent="0.15">
      <c r="A189" s="884"/>
      <c r="B189" s="560"/>
      <c r="C189" s="560"/>
      <c r="D189" s="849"/>
      <c r="E189" s="560"/>
      <c r="F189" s="560"/>
      <c r="G189" s="560"/>
      <c r="H189" s="560"/>
      <c r="I189" s="560"/>
      <c r="J189" s="560"/>
      <c r="K189" s="560"/>
      <c r="L189" s="560"/>
      <c r="M189" s="560"/>
      <c r="N189" s="560"/>
      <c r="O189" s="560"/>
      <c r="P189" s="560"/>
      <c r="Q189" s="560"/>
      <c r="R189" s="560"/>
      <c r="S189" s="560"/>
      <c r="T189" s="560"/>
      <c r="U189" s="560"/>
      <c r="V189" s="560"/>
      <c r="W189" s="560"/>
      <c r="X189" s="560"/>
      <c r="Y189" s="560"/>
      <c r="Z189" s="560"/>
    </row>
    <row r="190" spans="1:26" ht="13.5" customHeight="1" x14ac:dyDescent="0.15">
      <c r="A190" s="884"/>
      <c r="B190" s="560"/>
      <c r="C190" s="560"/>
      <c r="D190" s="849"/>
      <c r="E190" s="560"/>
      <c r="F190" s="560"/>
      <c r="G190" s="560"/>
      <c r="H190" s="560"/>
      <c r="I190" s="560"/>
      <c r="J190" s="560"/>
      <c r="K190" s="560"/>
      <c r="L190" s="560"/>
      <c r="M190" s="560"/>
      <c r="N190" s="560"/>
      <c r="O190" s="560"/>
      <c r="P190" s="560"/>
      <c r="Q190" s="560"/>
      <c r="R190" s="560"/>
      <c r="S190" s="560"/>
      <c r="T190" s="560"/>
      <c r="U190" s="560"/>
      <c r="V190" s="560"/>
      <c r="W190" s="560"/>
      <c r="X190" s="560"/>
      <c r="Y190" s="560"/>
      <c r="Z190" s="560"/>
    </row>
    <row r="191" spans="1:26" ht="13.5" customHeight="1" x14ac:dyDescent="0.15">
      <c r="A191" s="884"/>
      <c r="B191" s="560"/>
      <c r="C191" s="560"/>
      <c r="D191" s="849"/>
      <c r="E191" s="560"/>
      <c r="F191" s="560"/>
      <c r="G191" s="560"/>
      <c r="H191" s="560"/>
      <c r="I191" s="560"/>
      <c r="J191" s="560"/>
      <c r="K191" s="560"/>
      <c r="L191" s="560"/>
      <c r="M191" s="560"/>
      <c r="N191" s="560"/>
      <c r="O191" s="560"/>
      <c r="P191" s="560"/>
      <c r="Q191" s="560"/>
      <c r="R191" s="560"/>
      <c r="S191" s="560"/>
      <c r="T191" s="560"/>
      <c r="U191" s="560"/>
      <c r="V191" s="560"/>
      <c r="W191" s="560"/>
      <c r="X191" s="560"/>
      <c r="Y191" s="560"/>
      <c r="Z191" s="560"/>
    </row>
    <row r="192" spans="1:26" ht="13.5" customHeight="1" x14ac:dyDescent="0.15">
      <c r="A192" s="884"/>
      <c r="B192" s="560"/>
      <c r="C192" s="560"/>
      <c r="D192" s="849"/>
      <c r="E192" s="560"/>
      <c r="F192" s="560"/>
      <c r="G192" s="560"/>
      <c r="H192" s="560"/>
      <c r="I192" s="560"/>
      <c r="J192" s="560"/>
      <c r="K192" s="560"/>
      <c r="L192" s="560"/>
      <c r="M192" s="560"/>
      <c r="N192" s="560"/>
      <c r="O192" s="560"/>
      <c r="P192" s="560"/>
      <c r="Q192" s="560"/>
      <c r="R192" s="560"/>
      <c r="S192" s="560"/>
      <c r="T192" s="560"/>
      <c r="U192" s="560"/>
      <c r="V192" s="560"/>
      <c r="W192" s="560"/>
      <c r="X192" s="560"/>
      <c r="Y192" s="560"/>
      <c r="Z192" s="560"/>
    </row>
    <row r="193" spans="1:26" ht="13.5" customHeight="1" x14ac:dyDescent="0.15">
      <c r="A193" s="884"/>
      <c r="B193" s="560"/>
      <c r="C193" s="560"/>
      <c r="D193" s="849"/>
      <c r="E193" s="560"/>
      <c r="F193" s="560"/>
      <c r="G193" s="560"/>
      <c r="H193" s="560"/>
      <c r="I193" s="560"/>
      <c r="J193" s="560"/>
      <c r="K193" s="560"/>
      <c r="L193" s="560"/>
      <c r="M193" s="560"/>
      <c r="N193" s="560"/>
      <c r="O193" s="560"/>
      <c r="P193" s="560"/>
      <c r="Q193" s="560"/>
      <c r="R193" s="560"/>
      <c r="S193" s="560"/>
      <c r="T193" s="560"/>
      <c r="U193" s="560"/>
      <c r="V193" s="560"/>
      <c r="W193" s="560"/>
      <c r="X193" s="560"/>
      <c r="Y193" s="560"/>
      <c r="Z193" s="560"/>
    </row>
    <row r="194" spans="1:26" ht="13.5" customHeight="1" x14ac:dyDescent="0.15">
      <c r="A194" s="884"/>
      <c r="B194" s="560"/>
      <c r="C194" s="560"/>
      <c r="D194" s="849"/>
      <c r="E194" s="560"/>
      <c r="F194" s="560"/>
      <c r="G194" s="560"/>
      <c r="H194" s="560"/>
      <c r="I194" s="560"/>
      <c r="J194" s="560"/>
      <c r="K194" s="560"/>
      <c r="L194" s="560"/>
      <c r="M194" s="560"/>
      <c r="N194" s="560"/>
      <c r="O194" s="560"/>
      <c r="P194" s="560"/>
      <c r="Q194" s="560"/>
      <c r="R194" s="560"/>
      <c r="S194" s="560"/>
      <c r="T194" s="560"/>
      <c r="U194" s="560"/>
      <c r="V194" s="560"/>
      <c r="W194" s="560"/>
      <c r="X194" s="560"/>
      <c r="Y194" s="560"/>
      <c r="Z194" s="560"/>
    </row>
    <row r="195" spans="1:26" ht="13.5" customHeight="1" x14ac:dyDescent="0.15">
      <c r="A195" s="884"/>
      <c r="B195" s="560"/>
      <c r="C195" s="560"/>
      <c r="D195" s="849"/>
      <c r="E195" s="560"/>
      <c r="F195" s="560"/>
      <c r="G195" s="560"/>
      <c r="H195" s="560"/>
      <c r="I195" s="560"/>
      <c r="J195" s="560"/>
      <c r="K195" s="560"/>
      <c r="L195" s="560"/>
      <c r="M195" s="560"/>
      <c r="N195" s="560"/>
      <c r="O195" s="560"/>
      <c r="P195" s="560"/>
      <c r="Q195" s="560"/>
      <c r="R195" s="560"/>
      <c r="S195" s="560"/>
      <c r="T195" s="560"/>
      <c r="U195" s="560"/>
      <c r="V195" s="560"/>
      <c r="W195" s="560"/>
      <c r="X195" s="560"/>
      <c r="Y195" s="560"/>
      <c r="Z195" s="560"/>
    </row>
    <row r="196" spans="1:26" ht="13.5" customHeight="1" x14ac:dyDescent="0.15">
      <c r="A196" s="884"/>
      <c r="B196" s="560"/>
      <c r="C196" s="560"/>
      <c r="D196" s="849"/>
      <c r="E196" s="560"/>
      <c r="F196" s="560"/>
      <c r="G196" s="560"/>
      <c r="H196" s="560"/>
      <c r="I196" s="560"/>
      <c r="J196" s="560"/>
      <c r="K196" s="560"/>
      <c r="L196" s="560"/>
      <c r="M196" s="560"/>
      <c r="N196" s="560"/>
      <c r="O196" s="560"/>
      <c r="P196" s="560"/>
      <c r="Q196" s="560"/>
      <c r="R196" s="560"/>
      <c r="S196" s="560"/>
      <c r="T196" s="560"/>
      <c r="U196" s="560"/>
      <c r="V196" s="560"/>
      <c r="W196" s="560"/>
      <c r="X196" s="560"/>
      <c r="Y196" s="560"/>
      <c r="Z196" s="560"/>
    </row>
    <row r="197" spans="1:26" ht="13.5" customHeight="1" x14ac:dyDescent="0.15">
      <c r="A197" s="884"/>
      <c r="B197" s="560"/>
      <c r="C197" s="560"/>
      <c r="D197" s="849"/>
      <c r="E197" s="560"/>
      <c r="F197" s="560"/>
      <c r="G197" s="560"/>
      <c r="H197" s="560"/>
      <c r="I197" s="560"/>
      <c r="J197" s="560"/>
      <c r="K197" s="560"/>
      <c r="L197" s="560"/>
      <c r="M197" s="560"/>
      <c r="N197" s="560"/>
      <c r="O197" s="560"/>
      <c r="P197" s="560"/>
      <c r="Q197" s="560"/>
      <c r="R197" s="560"/>
      <c r="S197" s="560"/>
      <c r="T197" s="560"/>
      <c r="U197" s="560"/>
      <c r="V197" s="560"/>
      <c r="W197" s="560"/>
      <c r="X197" s="560"/>
      <c r="Y197" s="560"/>
      <c r="Z197" s="560"/>
    </row>
    <row r="198" spans="1:26" ht="13.5" customHeight="1" x14ac:dyDescent="0.15">
      <c r="A198" s="884"/>
      <c r="B198" s="560"/>
      <c r="C198" s="560"/>
      <c r="D198" s="849"/>
      <c r="E198" s="560"/>
      <c r="F198" s="560"/>
      <c r="G198" s="560"/>
      <c r="H198" s="560"/>
      <c r="I198" s="560"/>
      <c r="J198" s="560"/>
      <c r="K198" s="560"/>
      <c r="L198" s="560"/>
      <c r="M198" s="560"/>
      <c r="N198" s="560"/>
      <c r="O198" s="560"/>
      <c r="P198" s="560"/>
      <c r="Q198" s="560"/>
      <c r="R198" s="560"/>
      <c r="S198" s="560"/>
      <c r="T198" s="560"/>
      <c r="U198" s="560"/>
      <c r="V198" s="560"/>
      <c r="W198" s="560"/>
      <c r="X198" s="560"/>
      <c r="Y198" s="560"/>
      <c r="Z198" s="560"/>
    </row>
    <row r="199" spans="1:26" ht="13.5" customHeight="1" x14ac:dyDescent="0.15">
      <c r="A199" s="884"/>
      <c r="B199" s="560"/>
      <c r="C199" s="560"/>
      <c r="D199" s="849"/>
      <c r="E199" s="560"/>
      <c r="F199" s="560"/>
      <c r="G199" s="560"/>
      <c r="H199" s="560"/>
      <c r="I199" s="560"/>
      <c r="J199" s="560"/>
      <c r="K199" s="560"/>
      <c r="L199" s="560"/>
      <c r="M199" s="560"/>
      <c r="N199" s="560"/>
      <c r="O199" s="560"/>
      <c r="P199" s="560"/>
      <c r="Q199" s="560"/>
      <c r="R199" s="560"/>
      <c r="S199" s="560"/>
      <c r="T199" s="560"/>
      <c r="U199" s="560"/>
      <c r="V199" s="560"/>
      <c r="W199" s="560"/>
      <c r="X199" s="560"/>
      <c r="Y199" s="560"/>
      <c r="Z199" s="560"/>
    </row>
    <row r="200" spans="1:26" ht="13.5" customHeight="1" x14ac:dyDescent="0.15">
      <c r="A200" s="884"/>
      <c r="B200" s="560"/>
      <c r="C200" s="560"/>
      <c r="D200" s="849"/>
      <c r="E200" s="560"/>
      <c r="F200" s="560"/>
      <c r="G200" s="560"/>
      <c r="H200" s="560"/>
      <c r="I200" s="560"/>
      <c r="J200" s="560"/>
      <c r="K200" s="560"/>
      <c r="L200" s="560"/>
      <c r="M200" s="560"/>
      <c r="N200" s="560"/>
      <c r="O200" s="560"/>
      <c r="P200" s="560"/>
      <c r="Q200" s="560"/>
      <c r="R200" s="560"/>
      <c r="S200" s="560"/>
      <c r="T200" s="560"/>
      <c r="U200" s="560"/>
      <c r="V200" s="560"/>
      <c r="W200" s="560"/>
      <c r="X200" s="560"/>
      <c r="Y200" s="560"/>
      <c r="Z200" s="560"/>
    </row>
    <row r="201" spans="1:26" ht="13.5" customHeight="1" x14ac:dyDescent="0.15">
      <c r="A201" s="884"/>
      <c r="B201" s="560"/>
      <c r="C201" s="560"/>
      <c r="D201" s="849"/>
      <c r="E201" s="560"/>
      <c r="F201" s="560"/>
      <c r="G201" s="560"/>
      <c r="H201" s="560"/>
      <c r="I201" s="560"/>
      <c r="J201" s="560"/>
      <c r="K201" s="560"/>
      <c r="L201" s="560"/>
      <c r="M201" s="560"/>
      <c r="N201" s="560"/>
      <c r="O201" s="560"/>
      <c r="P201" s="560"/>
      <c r="Q201" s="560"/>
      <c r="R201" s="560"/>
      <c r="S201" s="560"/>
      <c r="T201" s="560"/>
      <c r="U201" s="560"/>
      <c r="V201" s="560"/>
      <c r="W201" s="560"/>
      <c r="X201" s="560"/>
      <c r="Y201" s="560"/>
      <c r="Z201" s="560"/>
    </row>
    <row r="202" spans="1:26" ht="13.5" customHeight="1" x14ac:dyDescent="0.15">
      <c r="A202" s="884"/>
      <c r="B202" s="560"/>
      <c r="C202" s="560"/>
      <c r="D202" s="849"/>
      <c r="E202" s="560"/>
      <c r="F202" s="560"/>
      <c r="G202" s="560"/>
      <c r="H202" s="560"/>
      <c r="I202" s="560"/>
      <c r="J202" s="560"/>
      <c r="K202" s="560"/>
      <c r="L202" s="560"/>
      <c r="M202" s="560"/>
      <c r="N202" s="560"/>
      <c r="O202" s="560"/>
      <c r="P202" s="560"/>
      <c r="Q202" s="560"/>
      <c r="R202" s="560"/>
      <c r="S202" s="560"/>
      <c r="T202" s="560"/>
      <c r="U202" s="560"/>
      <c r="V202" s="560"/>
      <c r="W202" s="560"/>
      <c r="X202" s="560"/>
      <c r="Y202" s="560"/>
      <c r="Z202" s="560"/>
    </row>
    <row r="203" spans="1:26" ht="13.5" customHeight="1" x14ac:dyDescent="0.15">
      <c r="A203" s="884"/>
      <c r="B203" s="560"/>
      <c r="C203" s="560"/>
      <c r="D203" s="849"/>
      <c r="E203" s="560"/>
      <c r="F203" s="560"/>
      <c r="G203" s="560"/>
      <c r="H203" s="560"/>
      <c r="I203" s="560"/>
      <c r="J203" s="560"/>
      <c r="K203" s="560"/>
      <c r="L203" s="560"/>
      <c r="M203" s="560"/>
      <c r="N203" s="560"/>
      <c r="O203" s="560"/>
      <c r="P203" s="560"/>
      <c r="Q203" s="560"/>
      <c r="R203" s="560"/>
      <c r="S203" s="560"/>
      <c r="T203" s="560"/>
      <c r="U203" s="560"/>
      <c r="V203" s="560"/>
      <c r="W203" s="560"/>
      <c r="X203" s="560"/>
      <c r="Y203" s="560"/>
      <c r="Z203" s="560"/>
    </row>
    <row r="204" spans="1:26" ht="13.5" customHeight="1" x14ac:dyDescent="0.15">
      <c r="A204" s="884"/>
      <c r="B204" s="560"/>
      <c r="C204" s="560"/>
      <c r="D204" s="849"/>
      <c r="E204" s="560"/>
      <c r="F204" s="560"/>
      <c r="G204" s="560"/>
      <c r="H204" s="560"/>
      <c r="I204" s="560"/>
      <c r="J204" s="560"/>
      <c r="K204" s="560"/>
      <c r="L204" s="560"/>
      <c r="M204" s="560"/>
      <c r="N204" s="560"/>
      <c r="O204" s="560"/>
      <c r="P204" s="560"/>
      <c r="Q204" s="560"/>
      <c r="R204" s="560"/>
      <c r="S204" s="560"/>
      <c r="T204" s="560"/>
      <c r="U204" s="560"/>
      <c r="V204" s="560"/>
      <c r="W204" s="560"/>
      <c r="X204" s="560"/>
      <c r="Y204" s="560"/>
      <c r="Z204" s="560"/>
    </row>
    <row r="205" spans="1:26" ht="13.5" customHeight="1" x14ac:dyDescent="0.15">
      <c r="A205" s="884"/>
      <c r="B205" s="560"/>
      <c r="C205" s="560"/>
      <c r="D205" s="849"/>
      <c r="E205" s="560"/>
      <c r="F205" s="560"/>
      <c r="G205" s="560"/>
      <c r="H205" s="560"/>
      <c r="I205" s="560"/>
      <c r="J205" s="560"/>
      <c r="K205" s="560"/>
      <c r="L205" s="560"/>
      <c r="M205" s="560"/>
      <c r="N205" s="560"/>
      <c r="O205" s="560"/>
      <c r="P205" s="560"/>
      <c r="Q205" s="560"/>
      <c r="R205" s="560"/>
      <c r="S205" s="560"/>
      <c r="T205" s="560"/>
      <c r="U205" s="560"/>
      <c r="V205" s="560"/>
      <c r="W205" s="560"/>
      <c r="X205" s="560"/>
      <c r="Y205" s="560"/>
      <c r="Z205" s="560"/>
    </row>
    <row r="206" spans="1:26" ht="13.5" customHeight="1" x14ac:dyDescent="0.15">
      <c r="A206" s="884"/>
      <c r="B206" s="560"/>
      <c r="C206" s="560"/>
      <c r="D206" s="849"/>
      <c r="E206" s="560"/>
      <c r="F206" s="560"/>
      <c r="G206" s="560"/>
      <c r="H206" s="560"/>
      <c r="I206" s="560"/>
      <c r="J206" s="560"/>
      <c r="K206" s="560"/>
      <c r="L206" s="560"/>
      <c r="M206" s="560"/>
      <c r="N206" s="560"/>
      <c r="O206" s="560"/>
      <c r="P206" s="560"/>
      <c r="Q206" s="560"/>
      <c r="R206" s="560"/>
      <c r="S206" s="560"/>
      <c r="T206" s="560"/>
      <c r="U206" s="560"/>
      <c r="V206" s="560"/>
      <c r="W206" s="560"/>
      <c r="X206" s="560"/>
      <c r="Y206" s="560"/>
      <c r="Z206" s="560"/>
    </row>
    <row r="207" spans="1:26" ht="13.5" customHeight="1" x14ac:dyDescent="0.15">
      <c r="A207" s="884"/>
      <c r="B207" s="560"/>
      <c r="C207" s="560"/>
      <c r="D207" s="849"/>
      <c r="E207" s="560"/>
      <c r="F207" s="560"/>
      <c r="G207" s="560"/>
      <c r="H207" s="560"/>
      <c r="I207" s="560"/>
      <c r="J207" s="560"/>
      <c r="K207" s="560"/>
      <c r="L207" s="560"/>
      <c r="M207" s="560"/>
      <c r="N207" s="560"/>
      <c r="O207" s="560"/>
      <c r="P207" s="560"/>
      <c r="Q207" s="560"/>
      <c r="R207" s="560"/>
      <c r="S207" s="560"/>
      <c r="T207" s="560"/>
      <c r="U207" s="560"/>
      <c r="V207" s="560"/>
      <c r="W207" s="560"/>
      <c r="X207" s="560"/>
      <c r="Y207" s="560"/>
      <c r="Z207" s="560"/>
    </row>
    <row r="208" spans="1:26" ht="13.5" customHeight="1" x14ac:dyDescent="0.15">
      <c r="A208" s="884"/>
      <c r="B208" s="560"/>
      <c r="C208" s="560"/>
      <c r="D208" s="849"/>
      <c r="E208" s="560"/>
      <c r="F208" s="560"/>
      <c r="G208" s="560"/>
      <c r="H208" s="560"/>
      <c r="I208" s="560"/>
      <c r="J208" s="560"/>
      <c r="K208" s="560"/>
      <c r="L208" s="560"/>
      <c r="M208" s="560"/>
      <c r="N208" s="560"/>
      <c r="O208" s="560"/>
      <c r="P208" s="560"/>
      <c r="Q208" s="560"/>
      <c r="R208" s="560"/>
      <c r="S208" s="560"/>
      <c r="T208" s="560"/>
      <c r="U208" s="560"/>
      <c r="V208" s="560"/>
      <c r="W208" s="560"/>
      <c r="X208" s="560"/>
      <c r="Y208" s="560"/>
      <c r="Z208" s="560"/>
    </row>
    <row r="209" spans="1:26" ht="13.5" customHeight="1" x14ac:dyDescent="0.15">
      <c r="A209" s="884"/>
      <c r="B209" s="560"/>
      <c r="C209" s="560"/>
      <c r="D209" s="849"/>
      <c r="E209" s="560"/>
      <c r="F209" s="560"/>
      <c r="G209" s="560"/>
      <c r="H209" s="560"/>
      <c r="I209" s="560"/>
      <c r="J209" s="560"/>
      <c r="K209" s="560"/>
      <c r="L209" s="560"/>
      <c r="M209" s="560"/>
      <c r="N209" s="560"/>
      <c r="O209" s="560"/>
      <c r="P209" s="560"/>
      <c r="Q209" s="560"/>
      <c r="R209" s="560"/>
      <c r="S209" s="560"/>
      <c r="T209" s="560"/>
      <c r="U209" s="560"/>
      <c r="V209" s="560"/>
      <c r="W209" s="560"/>
      <c r="X209" s="560"/>
      <c r="Y209" s="560"/>
      <c r="Z209" s="560"/>
    </row>
    <row r="210" spans="1:26" ht="13.5" customHeight="1" x14ac:dyDescent="0.15">
      <c r="A210" s="884"/>
      <c r="B210" s="560"/>
      <c r="C210" s="560"/>
      <c r="D210" s="849"/>
      <c r="E210" s="560"/>
      <c r="F210" s="560"/>
      <c r="G210" s="560"/>
      <c r="H210" s="560"/>
      <c r="I210" s="560"/>
      <c r="J210" s="560"/>
      <c r="K210" s="560"/>
      <c r="L210" s="560"/>
      <c r="M210" s="560"/>
      <c r="N210" s="560"/>
      <c r="O210" s="560"/>
      <c r="P210" s="560"/>
      <c r="Q210" s="560"/>
      <c r="R210" s="560"/>
      <c r="S210" s="560"/>
      <c r="T210" s="560"/>
      <c r="U210" s="560"/>
      <c r="V210" s="560"/>
      <c r="W210" s="560"/>
      <c r="X210" s="560"/>
      <c r="Y210" s="560"/>
      <c r="Z210" s="560"/>
    </row>
    <row r="211" spans="1:26" ht="13.5" customHeight="1" x14ac:dyDescent="0.15">
      <c r="A211" s="884"/>
      <c r="B211" s="560"/>
      <c r="C211" s="560"/>
      <c r="D211" s="849"/>
      <c r="E211" s="560"/>
      <c r="F211" s="560"/>
      <c r="G211" s="560"/>
      <c r="H211" s="560"/>
      <c r="I211" s="560"/>
      <c r="J211" s="560"/>
      <c r="K211" s="560"/>
      <c r="L211" s="560"/>
      <c r="M211" s="560"/>
      <c r="N211" s="560"/>
      <c r="O211" s="560"/>
      <c r="P211" s="560"/>
      <c r="Q211" s="560"/>
      <c r="R211" s="560"/>
      <c r="S211" s="560"/>
      <c r="T211" s="560"/>
      <c r="U211" s="560"/>
      <c r="V211" s="560"/>
      <c r="W211" s="560"/>
      <c r="X211" s="560"/>
      <c r="Y211" s="560"/>
      <c r="Z211" s="560"/>
    </row>
    <row r="212" spans="1:26" ht="13.5" customHeight="1" x14ac:dyDescent="0.15">
      <c r="A212" s="884"/>
      <c r="B212" s="560"/>
      <c r="C212" s="560"/>
      <c r="D212" s="849"/>
      <c r="E212" s="560"/>
      <c r="F212" s="560"/>
      <c r="G212" s="560"/>
      <c r="H212" s="560"/>
      <c r="I212" s="560"/>
      <c r="J212" s="560"/>
      <c r="K212" s="560"/>
      <c r="L212" s="560"/>
      <c r="M212" s="560"/>
      <c r="N212" s="560"/>
      <c r="O212" s="560"/>
      <c r="P212" s="560"/>
      <c r="Q212" s="560"/>
      <c r="R212" s="560"/>
      <c r="S212" s="560"/>
      <c r="T212" s="560"/>
      <c r="U212" s="560"/>
      <c r="V212" s="560"/>
      <c r="W212" s="560"/>
      <c r="X212" s="560"/>
      <c r="Y212" s="560"/>
      <c r="Z212" s="560"/>
    </row>
    <row r="213" spans="1:26" ht="13.5" customHeight="1" x14ac:dyDescent="0.15">
      <c r="A213" s="884"/>
      <c r="B213" s="560"/>
      <c r="C213" s="560"/>
      <c r="D213" s="849"/>
      <c r="E213" s="560"/>
      <c r="F213" s="560"/>
      <c r="G213" s="560"/>
      <c r="H213" s="560"/>
      <c r="I213" s="560"/>
      <c r="J213" s="560"/>
      <c r="K213" s="560"/>
      <c r="L213" s="560"/>
      <c r="M213" s="560"/>
      <c r="N213" s="560"/>
      <c r="O213" s="560"/>
      <c r="P213" s="560"/>
      <c r="Q213" s="560"/>
      <c r="R213" s="560"/>
      <c r="S213" s="560"/>
      <c r="T213" s="560"/>
      <c r="U213" s="560"/>
      <c r="V213" s="560"/>
      <c r="W213" s="560"/>
      <c r="X213" s="560"/>
      <c r="Y213" s="560"/>
      <c r="Z213" s="560"/>
    </row>
    <row r="214" spans="1:26" ht="13.5" customHeight="1" x14ac:dyDescent="0.15">
      <c r="A214" s="884"/>
      <c r="B214" s="560"/>
      <c r="C214" s="560"/>
      <c r="D214" s="849"/>
      <c r="E214" s="560"/>
      <c r="F214" s="560"/>
      <c r="G214" s="560"/>
      <c r="H214" s="560"/>
      <c r="I214" s="560"/>
      <c r="J214" s="560"/>
      <c r="K214" s="560"/>
      <c r="L214" s="560"/>
      <c r="M214" s="560"/>
      <c r="N214" s="560"/>
      <c r="O214" s="560"/>
      <c r="P214" s="560"/>
      <c r="Q214" s="560"/>
      <c r="R214" s="560"/>
      <c r="S214" s="560"/>
      <c r="T214" s="560"/>
      <c r="U214" s="560"/>
      <c r="V214" s="560"/>
      <c r="W214" s="560"/>
      <c r="X214" s="560"/>
      <c r="Y214" s="560"/>
      <c r="Z214" s="560"/>
    </row>
    <row r="215" spans="1:26" ht="13.5" customHeight="1" x14ac:dyDescent="0.15">
      <c r="A215" s="884"/>
      <c r="B215" s="560"/>
      <c r="C215" s="560"/>
      <c r="D215" s="849"/>
      <c r="E215" s="560"/>
      <c r="F215" s="560"/>
      <c r="G215" s="560"/>
      <c r="H215" s="560"/>
      <c r="I215" s="560"/>
      <c r="J215" s="560"/>
      <c r="K215" s="560"/>
      <c r="L215" s="560"/>
      <c r="M215" s="560"/>
      <c r="N215" s="560"/>
      <c r="O215" s="560"/>
      <c r="P215" s="560"/>
      <c r="Q215" s="560"/>
      <c r="R215" s="560"/>
      <c r="S215" s="560"/>
      <c r="T215" s="560"/>
      <c r="U215" s="560"/>
      <c r="V215" s="560"/>
      <c r="W215" s="560"/>
      <c r="X215" s="560"/>
      <c r="Y215" s="560"/>
      <c r="Z215" s="560"/>
    </row>
    <row r="216" spans="1:26" ht="13.5" customHeight="1" x14ac:dyDescent="0.15">
      <c r="A216" s="884"/>
      <c r="B216" s="560"/>
      <c r="C216" s="560"/>
      <c r="D216" s="849"/>
      <c r="E216" s="560"/>
      <c r="F216" s="560"/>
      <c r="G216" s="560"/>
      <c r="H216" s="560"/>
      <c r="I216" s="560"/>
      <c r="J216" s="560"/>
      <c r="K216" s="560"/>
      <c r="L216" s="560"/>
      <c r="M216" s="560"/>
      <c r="N216" s="560"/>
      <c r="O216" s="560"/>
      <c r="P216" s="560"/>
      <c r="Q216" s="560"/>
      <c r="R216" s="560"/>
      <c r="S216" s="560"/>
      <c r="T216" s="560"/>
      <c r="U216" s="560"/>
      <c r="V216" s="560"/>
      <c r="W216" s="560"/>
      <c r="X216" s="560"/>
      <c r="Y216" s="560"/>
      <c r="Z216" s="560"/>
    </row>
    <row r="217" spans="1:26" ht="13.5" customHeight="1" x14ac:dyDescent="0.15">
      <c r="A217" s="884"/>
      <c r="B217" s="560"/>
      <c r="C217" s="560"/>
      <c r="D217" s="849"/>
      <c r="E217" s="560"/>
      <c r="F217" s="560"/>
      <c r="G217" s="560"/>
      <c r="H217" s="560"/>
      <c r="I217" s="560"/>
      <c r="J217" s="560"/>
      <c r="K217" s="560"/>
      <c r="L217" s="560"/>
      <c r="M217" s="560"/>
      <c r="N217" s="560"/>
      <c r="O217" s="560"/>
      <c r="P217" s="560"/>
      <c r="Q217" s="560"/>
      <c r="R217" s="560"/>
      <c r="S217" s="560"/>
      <c r="T217" s="560"/>
      <c r="U217" s="560"/>
      <c r="V217" s="560"/>
      <c r="W217" s="560"/>
      <c r="X217" s="560"/>
      <c r="Y217" s="560"/>
      <c r="Z217" s="560"/>
    </row>
    <row r="218" spans="1:26" ht="13.5" customHeight="1" x14ac:dyDescent="0.15">
      <c r="A218" s="884"/>
      <c r="B218" s="560"/>
      <c r="C218" s="560"/>
      <c r="D218" s="849"/>
      <c r="E218" s="560"/>
      <c r="F218" s="560"/>
      <c r="G218" s="560"/>
      <c r="H218" s="560"/>
      <c r="I218" s="560"/>
      <c r="J218" s="560"/>
      <c r="K218" s="560"/>
      <c r="L218" s="560"/>
      <c r="M218" s="560"/>
      <c r="N218" s="560"/>
      <c r="O218" s="560"/>
      <c r="P218" s="560"/>
      <c r="Q218" s="560"/>
      <c r="R218" s="560"/>
      <c r="S218" s="560"/>
      <c r="T218" s="560"/>
      <c r="U218" s="560"/>
      <c r="V218" s="560"/>
      <c r="W218" s="560"/>
      <c r="X218" s="560"/>
      <c r="Y218" s="560"/>
      <c r="Z218" s="560"/>
    </row>
    <row r="219" spans="1:26" ht="13.5" customHeight="1" x14ac:dyDescent="0.15">
      <c r="A219" s="884"/>
      <c r="B219" s="560"/>
      <c r="C219" s="560"/>
      <c r="D219" s="849"/>
      <c r="E219" s="560"/>
      <c r="F219" s="560"/>
      <c r="G219" s="560"/>
      <c r="H219" s="560"/>
      <c r="I219" s="560"/>
      <c r="J219" s="560"/>
      <c r="K219" s="560"/>
      <c r="L219" s="560"/>
      <c r="M219" s="560"/>
      <c r="N219" s="560"/>
      <c r="O219" s="560"/>
      <c r="P219" s="560"/>
      <c r="Q219" s="560"/>
      <c r="R219" s="560"/>
      <c r="S219" s="560"/>
      <c r="T219" s="560"/>
      <c r="U219" s="560"/>
      <c r="V219" s="560"/>
      <c r="W219" s="560"/>
      <c r="X219" s="560"/>
      <c r="Y219" s="560"/>
      <c r="Z219" s="560"/>
    </row>
    <row r="220" spans="1:26" ht="13.5" customHeight="1" x14ac:dyDescent="0.15">
      <c r="A220" s="884"/>
      <c r="B220" s="560"/>
      <c r="C220" s="560"/>
      <c r="D220" s="849"/>
      <c r="E220" s="560"/>
      <c r="F220" s="560"/>
      <c r="G220" s="560"/>
      <c r="H220" s="560"/>
      <c r="I220" s="560"/>
      <c r="J220" s="560"/>
      <c r="K220" s="560"/>
      <c r="L220" s="560"/>
      <c r="M220" s="560"/>
      <c r="N220" s="560"/>
      <c r="O220" s="560"/>
      <c r="P220" s="560"/>
      <c r="Q220" s="560"/>
      <c r="R220" s="560"/>
      <c r="S220" s="560"/>
      <c r="T220" s="560"/>
      <c r="U220" s="560"/>
      <c r="V220" s="560"/>
      <c r="W220" s="560"/>
      <c r="X220" s="560"/>
      <c r="Y220" s="560"/>
      <c r="Z220" s="560"/>
    </row>
    <row r="221" spans="1:26" ht="13.5" customHeight="1" x14ac:dyDescent="0.15">
      <c r="A221" s="884"/>
      <c r="B221" s="560"/>
      <c r="C221" s="560"/>
      <c r="D221" s="849"/>
      <c r="E221" s="560"/>
      <c r="F221" s="560"/>
      <c r="G221" s="560"/>
      <c r="H221" s="560"/>
      <c r="I221" s="560"/>
      <c r="J221" s="560"/>
      <c r="K221" s="560"/>
      <c r="L221" s="560"/>
      <c r="M221" s="560"/>
      <c r="N221" s="560"/>
      <c r="O221" s="560"/>
      <c r="P221" s="560"/>
      <c r="Q221" s="560"/>
      <c r="R221" s="560"/>
      <c r="S221" s="560"/>
      <c r="T221" s="560"/>
      <c r="U221" s="560"/>
      <c r="V221" s="560"/>
      <c r="W221" s="560"/>
      <c r="X221" s="560"/>
      <c r="Y221" s="560"/>
      <c r="Z221" s="560"/>
    </row>
    <row r="222" spans="1:26" ht="13.5" customHeight="1" x14ac:dyDescent="0.15">
      <c r="A222" s="884"/>
      <c r="B222" s="560"/>
      <c r="C222" s="560"/>
      <c r="D222" s="849"/>
      <c r="E222" s="560"/>
      <c r="F222" s="560"/>
      <c r="G222" s="560"/>
      <c r="H222" s="560"/>
      <c r="I222" s="560"/>
      <c r="J222" s="560"/>
      <c r="K222" s="560"/>
      <c r="L222" s="560"/>
      <c r="M222" s="560"/>
      <c r="N222" s="560"/>
      <c r="O222" s="560"/>
      <c r="P222" s="560"/>
      <c r="Q222" s="560"/>
      <c r="R222" s="560"/>
      <c r="S222" s="560"/>
      <c r="T222" s="560"/>
      <c r="U222" s="560"/>
      <c r="V222" s="560"/>
      <c r="W222" s="560"/>
      <c r="X222" s="560"/>
      <c r="Y222" s="560"/>
      <c r="Z222" s="560"/>
    </row>
    <row r="223" spans="1:26" ht="13.5" customHeight="1" x14ac:dyDescent="0.15">
      <c r="A223" s="884"/>
      <c r="B223" s="560"/>
      <c r="C223" s="560"/>
      <c r="D223" s="849"/>
      <c r="E223" s="560"/>
      <c r="F223" s="560"/>
      <c r="G223" s="560"/>
      <c r="H223" s="560"/>
      <c r="I223" s="560"/>
      <c r="J223" s="560"/>
      <c r="K223" s="560"/>
      <c r="L223" s="560"/>
      <c r="M223" s="560"/>
      <c r="N223" s="560"/>
      <c r="O223" s="560"/>
      <c r="P223" s="560"/>
      <c r="Q223" s="560"/>
      <c r="R223" s="560"/>
      <c r="S223" s="560"/>
      <c r="T223" s="560"/>
      <c r="U223" s="560"/>
      <c r="V223" s="560"/>
      <c r="W223" s="560"/>
      <c r="X223" s="560"/>
      <c r="Y223" s="560"/>
      <c r="Z223" s="560"/>
    </row>
    <row r="224" spans="1:26" ht="13.5" customHeight="1" x14ac:dyDescent="0.15">
      <c r="A224" s="884"/>
      <c r="B224" s="560"/>
      <c r="C224" s="560"/>
      <c r="D224" s="849"/>
      <c r="E224" s="560"/>
      <c r="F224" s="560"/>
      <c r="G224" s="560"/>
      <c r="H224" s="560"/>
      <c r="I224" s="560"/>
      <c r="J224" s="560"/>
      <c r="K224" s="560"/>
      <c r="L224" s="560"/>
      <c r="M224" s="560"/>
      <c r="N224" s="560"/>
      <c r="O224" s="560"/>
      <c r="P224" s="560"/>
      <c r="Q224" s="560"/>
      <c r="R224" s="560"/>
      <c r="S224" s="560"/>
      <c r="T224" s="560"/>
      <c r="U224" s="560"/>
      <c r="V224" s="560"/>
      <c r="W224" s="560"/>
      <c r="X224" s="560"/>
      <c r="Y224" s="560"/>
      <c r="Z224" s="560"/>
    </row>
    <row r="225" spans="1:26" ht="13.5" customHeight="1" x14ac:dyDescent="0.15">
      <c r="A225" s="884"/>
      <c r="B225" s="560"/>
      <c r="C225" s="560"/>
      <c r="D225" s="849"/>
      <c r="E225" s="560"/>
      <c r="F225" s="560"/>
      <c r="G225" s="560"/>
      <c r="H225" s="560"/>
      <c r="I225" s="560"/>
      <c r="J225" s="560"/>
      <c r="K225" s="560"/>
      <c r="L225" s="560"/>
      <c r="M225" s="560"/>
      <c r="N225" s="560"/>
      <c r="O225" s="560"/>
      <c r="P225" s="560"/>
      <c r="Q225" s="560"/>
      <c r="R225" s="560"/>
      <c r="S225" s="560"/>
      <c r="T225" s="560"/>
      <c r="U225" s="560"/>
      <c r="V225" s="560"/>
      <c r="W225" s="560"/>
      <c r="X225" s="560"/>
      <c r="Y225" s="560"/>
      <c r="Z225" s="560"/>
    </row>
    <row r="226" spans="1:26" ht="13.5" customHeight="1" x14ac:dyDescent="0.15">
      <c r="A226" s="884"/>
      <c r="B226" s="560"/>
      <c r="C226" s="560"/>
      <c r="D226" s="849"/>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row>
    <row r="227" spans="1:26" ht="13.5" customHeight="1" x14ac:dyDescent="0.15">
      <c r="A227" s="884"/>
      <c r="B227" s="560"/>
      <c r="C227" s="560"/>
      <c r="D227" s="849"/>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row>
    <row r="228" spans="1:26" ht="13.5" customHeight="1" x14ac:dyDescent="0.15">
      <c r="A228" s="884"/>
      <c r="B228" s="560"/>
      <c r="C228" s="560"/>
      <c r="D228" s="849"/>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row>
    <row r="229" spans="1:26" ht="13.5" customHeight="1" x14ac:dyDescent="0.15">
      <c r="A229" s="884"/>
      <c r="B229" s="560"/>
      <c r="C229" s="560"/>
      <c r="D229" s="849"/>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row>
    <row r="230" spans="1:26" ht="13.5" customHeight="1" x14ac:dyDescent="0.15">
      <c r="A230" s="884"/>
      <c r="B230" s="560"/>
      <c r="C230" s="560"/>
      <c r="D230" s="849"/>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row>
    <row r="231" spans="1:26" ht="13.5" customHeight="1" x14ac:dyDescent="0.15">
      <c r="A231" s="884"/>
      <c r="B231" s="560"/>
      <c r="C231" s="560"/>
      <c r="D231" s="849"/>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row>
    <row r="232" spans="1:26" ht="13.5" customHeight="1" x14ac:dyDescent="0.15">
      <c r="A232" s="884"/>
      <c r="B232" s="560"/>
      <c r="C232" s="560"/>
      <c r="D232" s="849"/>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row>
    <row r="233" spans="1:26" ht="13.5" customHeight="1" x14ac:dyDescent="0.15">
      <c r="A233" s="884"/>
      <c r="B233" s="560"/>
      <c r="C233" s="560"/>
      <c r="D233" s="849"/>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row>
    <row r="234" spans="1:26" ht="13.5" customHeight="1" x14ac:dyDescent="0.15">
      <c r="A234" s="884"/>
      <c r="B234" s="560"/>
      <c r="C234" s="560"/>
      <c r="D234" s="849"/>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row>
    <row r="235" spans="1:26" ht="13.5" customHeight="1" x14ac:dyDescent="0.15">
      <c r="A235" s="884"/>
      <c r="B235" s="560"/>
      <c r="C235" s="560"/>
      <c r="D235" s="849"/>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row>
    <row r="236" spans="1:26" ht="13.5" customHeight="1" x14ac:dyDescent="0.15">
      <c r="A236" s="884"/>
      <c r="B236" s="560"/>
      <c r="C236" s="560"/>
      <c r="D236" s="849"/>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row>
    <row r="237" spans="1:26" ht="13.5" customHeight="1" x14ac:dyDescent="0.15">
      <c r="A237" s="884"/>
      <c r="B237" s="560"/>
      <c r="C237" s="560"/>
      <c r="D237" s="849"/>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row>
    <row r="238" spans="1:26" ht="13.5" customHeight="1" x14ac:dyDescent="0.15">
      <c r="A238" s="884"/>
      <c r="B238" s="560"/>
      <c r="C238" s="560"/>
      <c r="D238" s="849"/>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row>
    <row r="239" spans="1:26" ht="13.5" customHeight="1" x14ac:dyDescent="0.15">
      <c r="A239" s="884"/>
      <c r="B239" s="560"/>
      <c r="C239" s="560"/>
      <c r="D239" s="849"/>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row>
    <row r="240" spans="1:26" ht="13.5" customHeight="1" x14ac:dyDescent="0.15">
      <c r="A240" s="884"/>
      <c r="B240" s="560"/>
      <c r="C240" s="560"/>
      <c r="D240" s="849"/>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row>
    <row r="241" spans="1:26" ht="13.5" customHeight="1" x14ac:dyDescent="0.15">
      <c r="A241" s="884"/>
      <c r="B241" s="560"/>
      <c r="C241" s="560"/>
      <c r="D241" s="849"/>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row>
    <row r="242" spans="1:26" ht="13.5" customHeight="1" x14ac:dyDescent="0.15">
      <c r="A242" s="884"/>
      <c r="B242" s="560"/>
      <c r="C242" s="560"/>
      <c r="D242" s="849"/>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row>
    <row r="243" spans="1:26" ht="13.5" customHeight="1" x14ac:dyDescent="0.15">
      <c r="A243" s="884"/>
      <c r="B243" s="560"/>
      <c r="C243" s="560"/>
      <c r="D243" s="849"/>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row>
    <row r="244" spans="1:26" ht="13.5" customHeight="1" x14ac:dyDescent="0.15">
      <c r="A244" s="884"/>
      <c r="B244" s="560"/>
      <c r="C244" s="560"/>
      <c r="D244" s="849"/>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row>
    <row r="245" spans="1:26" ht="13.5" customHeight="1" x14ac:dyDescent="0.15">
      <c r="A245" s="884"/>
      <c r="B245" s="560"/>
      <c r="C245" s="560"/>
      <c r="D245" s="849"/>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row>
    <row r="246" spans="1:26" ht="13.5" customHeight="1" x14ac:dyDescent="0.15">
      <c r="A246" s="884"/>
      <c r="B246" s="560"/>
      <c r="C246" s="560"/>
      <c r="D246" s="849"/>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row>
    <row r="247" spans="1:26" ht="13.5" customHeight="1" x14ac:dyDescent="0.15">
      <c r="A247" s="884"/>
      <c r="B247" s="560"/>
      <c r="C247" s="560"/>
      <c r="D247" s="849"/>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row>
    <row r="248" spans="1:26" ht="13.5" customHeight="1" x14ac:dyDescent="0.15">
      <c r="A248" s="884"/>
      <c r="B248" s="560"/>
      <c r="C248" s="560"/>
      <c r="D248" s="849"/>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row>
    <row r="249" spans="1:26" ht="13.5" customHeight="1" x14ac:dyDescent="0.15">
      <c r="A249" s="884"/>
      <c r="B249" s="560"/>
      <c r="C249" s="560"/>
      <c r="D249" s="849"/>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row>
    <row r="250" spans="1:26" ht="13.5" customHeight="1" x14ac:dyDescent="0.15">
      <c r="A250" s="884"/>
      <c r="B250" s="560"/>
      <c r="C250" s="560"/>
      <c r="D250" s="849"/>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row>
    <row r="251" spans="1:26" ht="13.5" customHeight="1" x14ac:dyDescent="0.15">
      <c r="A251" s="884"/>
      <c r="B251" s="560"/>
      <c r="C251" s="560"/>
      <c r="D251" s="849"/>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row>
    <row r="252" spans="1:26" ht="13.5" customHeight="1" x14ac:dyDescent="0.15">
      <c r="A252" s="884"/>
      <c r="B252" s="560"/>
      <c r="C252" s="560"/>
      <c r="D252" s="849"/>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row>
    <row r="253" spans="1:26" ht="13.5" customHeight="1" x14ac:dyDescent="0.15">
      <c r="A253" s="884"/>
      <c r="B253" s="560"/>
      <c r="C253" s="560"/>
      <c r="D253" s="849"/>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row>
    <row r="254" spans="1:26" ht="13.5" customHeight="1" x14ac:dyDescent="0.15">
      <c r="A254" s="884"/>
      <c r="B254" s="560"/>
      <c r="C254" s="560"/>
      <c r="D254" s="849"/>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row>
    <row r="255" spans="1:26" ht="13.5" customHeight="1" x14ac:dyDescent="0.15">
      <c r="A255" s="884"/>
      <c r="B255" s="560"/>
      <c r="C255" s="560"/>
      <c r="D255" s="849"/>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row>
    <row r="256" spans="1:26" ht="13.5" customHeight="1" x14ac:dyDescent="0.15">
      <c r="A256" s="884"/>
      <c r="B256" s="560"/>
      <c r="C256" s="560"/>
      <c r="D256" s="849"/>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row>
    <row r="257" spans="1:26" ht="13.5" customHeight="1" x14ac:dyDescent="0.15">
      <c r="A257" s="884"/>
      <c r="B257" s="560"/>
      <c r="C257" s="560"/>
      <c r="D257" s="849"/>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row>
    <row r="258" spans="1:26" ht="13.5" customHeight="1" x14ac:dyDescent="0.15">
      <c r="A258" s="884"/>
      <c r="B258" s="560"/>
      <c r="C258" s="560"/>
      <c r="D258" s="849"/>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row>
    <row r="259" spans="1:26" ht="13.5" customHeight="1" x14ac:dyDescent="0.15">
      <c r="A259" s="884"/>
      <c r="B259" s="560"/>
      <c r="C259" s="560"/>
      <c r="D259" s="849"/>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row>
    <row r="260" spans="1:26" ht="13.5" customHeight="1" x14ac:dyDescent="0.15">
      <c r="A260" s="884"/>
      <c r="B260" s="560"/>
      <c r="C260" s="560"/>
      <c r="D260" s="849"/>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row>
    <row r="261" spans="1:26" ht="13.5" customHeight="1" x14ac:dyDescent="0.15">
      <c r="A261" s="884"/>
      <c r="B261" s="560"/>
      <c r="C261" s="560"/>
      <c r="D261" s="849"/>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row>
    <row r="262" spans="1:26" ht="13.5" customHeight="1" x14ac:dyDescent="0.15">
      <c r="A262" s="884"/>
      <c r="B262" s="560"/>
      <c r="C262" s="560"/>
      <c r="D262" s="849"/>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row>
    <row r="263" spans="1:26" ht="13.5" customHeight="1" x14ac:dyDescent="0.15">
      <c r="A263" s="884"/>
      <c r="B263" s="560"/>
      <c r="C263" s="560"/>
      <c r="D263" s="849"/>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row>
    <row r="264" spans="1:26" ht="13.5" customHeight="1" x14ac:dyDescent="0.15">
      <c r="A264" s="884"/>
      <c r="B264" s="560"/>
      <c r="C264" s="560"/>
      <c r="D264" s="849"/>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row>
    <row r="265" spans="1:26" ht="13.5" customHeight="1" x14ac:dyDescent="0.15">
      <c r="A265" s="884"/>
      <c r="B265" s="560"/>
      <c r="C265" s="560"/>
      <c r="D265" s="849"/>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row>
    <row r="266" spans="1:26" ht="13.5" customHeight="1" x14ac:dyDescent="0.15">
      <c r="A266" s="884"/>
      <c r="B266" s="560"/>
      <c r="C266" s="560"/>
      <c r="D266" s="849"/>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row>
    <row r="267" spans="1:26" ht="13.5" customHeight="1" x14ac:dyDescent="0.15">
      <c r="A267" s="884"/>
      <c r="B267" s="560"/>
      <c r="C267" s="560"/>
      <c r="D267" s="849"/>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row>
    <row r="268" spans="1:26" ht="13.5" customHeight="1" x14ac:dyDescent="0.15">
      <c r="A268" s="884"/>
      <c r="B268" s="560"/>
      <c r="C268" s="560"/>
      <c r="D268" s="849"/>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row>
    <row r="269" spans="1:26" ht="13.5" customHeight="1" x14ac:dyDescent="0.15">
      <c r="A269" s="884"/>
      <c r="B269" s="560"/>
      <c r="C269" s="560"/>
      <c r="D269" s="849"/>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row>
    <row r="270" spans="1:26" ht="13.5" customHeight="1" x14ac:dyDescent="0.15">
      <c r="A270" s="884"/>
      <c r="B270" s="560"/>
      <c r="C270" s="560"/>
      <c r="D270" s="849"/>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row>
    <row r="271" spans="1:26" ht="13.5" customHeight="1" x14ac:dyDescent="0.15">
      <c r="A271" s="884"/>
      <c r="B271" s="560"/>
      <c r="C271" s="560"/>
      <c r="D271" s="849"/>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row>
    <row r="272" spans="1:26" ht="13.5" customHeight="1" x14ac:dyDescent="0.15">
      <c r="A272" s="884"/>
      <c r="B272" s="560"/>
      <c r="C272" s="560"/>
      <c r="D272" s="849"/>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row>
    <row r="273" spans="1:26" ht="13.5" customHeight="1" x14ac:dyDescent="0.15">
      <c r="A273" s="884"/>
      <c r="B273" s="560"/>
      <c r="C273" s="560"/>
      <c r="D273" s="849"/>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row>
    <row r="274" spans="1:26" ht="13.5" customHeight="1" x14ac:dyDescent="0.15">
      <c r="A274" s="884"/>
      <c r="B274" s="560"/>
      <c r="C274" s="560"/>
      <c r="D274" s="849"/>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row>
    <row r="275" spans="1:26" ht="13.5" customHeight="1" x14ac:dyDescent="0.15">
      <c r="A275" s="884"/>
      <c r="B275" s="560"/>
      <c r="C275" s="560"/>
      <c r="D275" s="849"/>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row>
    <row r="276" spans="1:26" ht="13.5" customHeight="1" x14ac:dyDescent="0.15">
      <c r="A276" s="884"/>
      <c r="B276" s="560"/>
      <c r="C276" s="560"/>
      <c r="D276" s="849"/>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row>
    <row r="277" spans="1:26" ht="13.5" customHeight="1" x14ac:dyDescent="0.15">
      <c r="A277" s="884"/>
      <c r="B277" s="560"/>
      <c r="C277" s="560"/>
      <c r="D277" s="849"/>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row>
    <row r="278" spans="1:26" ht="13.5" customHeight="1" x14ac:dyDescent="0.15">
      <c r="A278" s="884"/>
      <c r="B278" s="560"/>
      <c r="C278" s="560"/>
      <c r="D278" s="849"/>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row>
    <row r="279" spans="1:26" ht="13.5" customHeight="1" x14ac:dyDescent="0.15">
      <c r="A279" s="884"/>
      <c r="B279" s="560"/>
      <c r="C279" s="560"/>
      <c r="D279" s="849"/>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row>
    <row r="280" spans="1:26" ht="13.5" customHeight="1" x14ac:dyDescent="0.15">
      <c r="A280" s="884"/>
      <c r="B280" s="560"/>
      <c r="C280" s="560"/>
      <c r="D280" s="849"/>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row>
    <row r="281" spans="1:26" ht="13.5" customHeight="1" x14ac:dyDescent="0.15">
      <c r="A281" s="884"/>
      <c r="B281" s="560"/>
      <c r="C281" s="560"/>
      <c r="D281" s="849"/>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row>
    <row r="282" spans="1:26" ht="13.5" customHeight="1" x14ac:dyDescent="0.15">
      <c r="A282" s="884"/>
      <c r="B282" s="560"/>
      <c r="C282" s="560"/>
      <c r="D282" s="849"/>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row>
    <row r="283" spans="1:26" ht="13.5" customHeight="1" x14ac:dyDescent="0.15">
      <c r="A283" s="884"/>
      <c r="B283" s="560"/>
      <c r="C283" s="560"/>
      <c r="D283" s="849"/>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row>
    <row r="284" spans="1:26" ht="13.5" customHeight="1" x14ac:dyDescent="0.15">
      <c r="A284" s="884"/>
      <c r="B284" s="560"/>
      <c r="C284" s="560"/>
      <c r="D284" s="849"/>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row>
    <row r="285" spans="1:26" ht="13.5" customHeight="1" x14ac:dyDescent="0.15">
      <c r="A285" s="884"/>
      <c r="B285" s="560"/>
      <c r="C285" s="560"/>
      <c r="D285" s="849"/>
      <c r="E285" s="560"/>
      <c r="F285" s="560"/>
      <c r="G285" s="560"/>
      <c r="H285" s="560"/>
      <c r="I285" s="560"/>
      <c r="J285" s="560"/>
      <c r="K285" s="560"/>
      <c r="L285" s="560"/>
      <c r="M285" s="560"/>
      <c r="N285" s="560"/>
      <c r="O285" s="560"/>
      <c r="P285" s="560"/>
      <c r="Q285" s="560"/>
      <c r="R285" s="560"/>
      <c r="S285" s="560"/>
      <c r="T285" s="560"/>
      <c r="U285" s="560"/>
      <c r="V285" s="560"/>
      <c r="W285" s="560"/>
      <c r="X285" s="560"/>
      <c r="Y285" s="560"/>
      <c r="Z285" s="560"/>
    </row>
    <row r="286" spans="1:26" ht="13.5" customHeight="1" x14ac:dyDescent="0.15">
      <c r="A286" s="884"/>
      <c r="B286" s="560"/>
      <c r="C286" s="560"/>
      <c r="D286" s="849"/>
      <c r="E286" s="560"/>
      <c r="F286" s="560"/>
      <c r="G286" s="560"/>
      <c r="H286" s="560"/>
      <c r="I286" s="560"/>
      <c r="J286" s="560"/>
      <c r="K286" s="560"/>
      <c r="L286" s="560"/>
      <c r="M286" s="560"/>
      <c r="N286" s="560"/>
      <c r="O286" s="560"/>
      <c r="P286" s="560"/>
      <c r="Q286" s="560"/>
      <c r="R286" s="560"/>
      <c r="S286" s="560"/>
      <c r="T286" s="560"/>
      <c r="U286" s="560"/>
      <c r="V286" s="560"/>
      <c r="W286" s="560"/>
      <c r="X286" s="560"/>
      <c r="Y286" s="560"/>
      <c r="Z286" s="560"/>
    </row>
    <row r="287" spans="1:26" ht="13.5" customHeight="1" x14ac:dyDescent="0.15">
      <c r="A287" s="884"/>
      <c r="B287" s="560"/>
      <c r="C287" s="560"/>
      <c r="D287" s="849"/>
      <c r="E287" s="560"/>
      <c r="F287" s="560"/>
      <c r="G287" s="560"/>
      <c r="H287" s="560"/>
      <c r="I287" s="560"/>
      <c r="J287" s="560"/>
      <c r="K287" s="560"/>
      <c r="L287" s="560"/>
      <c r="M287" s="560"/>
      <c r="N287" s="560"/>
      <c r="O287" s="560"/>
      <c r="P287" s="560"/>
      <c r="Q287" s="560"/>
      <c r="R287" s="560"/>
      <c r="S287" s="560"/>
      <c r="T287" s="560"/>
      <c r="U287" s="560"/>
      <c r="V287" s="560"/>
      <c r="W287" s="560"/>
      <c r="X287" s="560"/>
      <c r="Y287" s="560"/>
      <c r="Z287" s="560"/>
    </row>
    <row r="288" spans="1:26" ht="13.5" customHeight="1" x14ac:dyDescent="0.15">
      <c r="A288" s="884"/>
      <c r="B288" s="560"/>
      <c r="C288" s="560"/>
      <c r="D288" s="849"/>
      <c r="E288" s="560"/>
      <c r="F288" s="560"/>
      <c r="G288" s="560"/>
      <c r="H288" s="560"/>
      <c r="I288" s="560"/>
      <c r="J288" s="560"/>
      <c r="K288" s="560"/>
      <c r="L288" s="560"/>
      <c r="M288" s="560"/>
      <c r="N288" s="560"/>
      <c r="O288" s="560"/>
      <c r="P288" s="560"/>
      <c r="Q288" s="560"/>
      <c r="R288" s="560"/>
      <c r="S288" s="560"/>
      <c r="T288" s="560"/>
      <c r="U288" s="560"/>
      <c r="V288" s="560"/>
      <c r="W288" s="560"/>
      <c r="X288" s="560"/>
      <c r="Y288" s="560"/>
      <c r="Z288" s="560"/>
    </row>
    <row r="289" spans="1:26" ht="13.5" customHeight="1" x14ac:dyDescent="0.15">
      <c r="A289" s="884"/>
      <c r="B289" s="560"/>
      <c r="C289" s="560"/>
      <c r="D289" s="849"/>
      <c r="E289" s="560"/>
      <c r="F289" s="560"/>
      <c r="G289" s="560"/>
      <c r="H289" s="560"/>
      <c r="I289" s="560"/>
      <c r="J289" s="560"/>
      <c r="K289" s="560"/>
      <c r="L289" s="560"/>
      <c r="M289" s="560"/>
      <c r="N289" s="560"/>
      <c r="O289" s="560"/>
      <c r="P289" s="560"/>
      <c r="Q289" s="560"/>
      <c r="R289" s="560"/>
      <c r="S289" s="560"/>
      <c r="T289" s="560"/>
      <c r="U289" s="560"/>
      <c r="V289" s="560"/>
      <c r="W289" s="560"/>
      <c r="X289" s="560"/>
      <c r="Y289" s="560"/>
      <c r="Z289" s="560"/>
    </row>
    <row r="290" spans="1:26" ht="13.5" customHeight="1" x14ac:dyDescent="0.15">
      <c r="A290" s="884"/>
      <c r="B290" s="560"/>
      <c r="C290" s="560"/>
      <c r="D290" s="849"/>
      <c r="E290" s="560"/>
      <c r="F290" s="560"/>
      <c r="G290" s="560"/>
      <c r="H290" s="560"/>
      <c r="I290" s="560"/>
      <c r="J290" s="560"/>
      <c r="K290" s="560"/>
      <c r="L290" s="560"/>
      <c r="M290" s="560"/>
      <c r="N290" s="560"/>
      <c r="O290" s="560"/>
      <c r="P290" s="560"/>
      <c r="Q290" s="560"/>
      <c r="R290" s="560"/>
      <c r="S290" s="560"/>
      <c r="T290" s="560"/>
      <c r="U290" s="560"/>
      <c r="V290" s="560"/>
      <c r="W290" s="560"/>
      <c r="X290" s="560"/>
      <c r="Y290" s="560"/>
      <c r="Z290" s="560"/>
    </row>
    <row r="291" spans="1:26" ht="13.5" customHeight="1" x14ac:dyDescent="0.15">
      <c r="A291" s="884"/>
      <c r="B291" s="560"/>
      <c r="C291" s="560"/>
      <c r="D291" s="849"/>
      <c r="E291" s="560"/>
      <c r="F291" s="560"/>
      <c r="G291" s="560"/>
      <c r="H291" s="560"/>
      <c r="I291" s="560"/>
      <c r="J291" s="560"/>
      <c r="K291" s="560"/>
      <c r="L291" s="560"/>
      <c r="M291" s="560"/>
      <c r="N291" s="560"/>
      <c r="O291" s="560"/>
      <c r="P291" s="560"/>
      <c r="Q291" s="560"/>
      <c r="R291" s="560"/>
      <c r="S291" s="560"/>
      <c r="T291" s="560"/>
      <c r="U291" s="560"/>
      <c r="V291" s="560"/>
      <c r="W291" s="560"/>
      <c r="X291" s="560"/>
      <c r="Y291" s="560"/>
      <c r="Z291" s="560"/>
    </row>
    <row r="292" spans="1:26" ht="13.5" customHeight="1" x14ac:dyDescent="0.15">
      <c r="A292" s="884"/>
      <c r="B292" s="560"/>
      <c r="C292" s="560"/>
      <c r="D292" s="849"/>
      <c r="E292" s="560"/>
      <c r="F292" s="560"/>
      <c r="G292" s="560"/>
      <c r="H292" s="560"/>
      <c r="I292" s="560"/>
      <c r="J292" s="560"/>
      <c r="K292" s="560"/>
      <c r="L292" s="560"/>
      <c r="M292" s="560"/>
      <c r="N292" s="560"/>
      <c r="O292" s="560"/>
      <c r="P292" s="560"/>
      <c r="Q292" s="560"/>
      <c r="R292" s="560"/>
      <c r="S292" s="560"/>
      <c r="T292" s="560"/>
      <c r="U292" s="560"/>
      <c r="V292" s="560"/>
      <c r="W292" s="560"/>
      <c r="X292" s="560"/>
      <c r="Y292" s="560"/>
      <c r="Z292" s="560"/>
    </row>
    <row r="293" spans="1:26" ht="13.5" customHeight="1" x14ac:dyDescent="0.15">
      <c r="A293" s="884"/>
      <c r="B293" s="560"/>
      <c r="C293" s="560"/>
      <c r="D293" s="849"/>
      <c r="E293" s="560"/>
      <c r="F293" s="560"/>
      <c r="G293" s="560"/>
      <c r="H293" s="560"/>
      <c r="I293" s="560"/>
      <c r="J293" s="560"/>
      <c r="K293" s="560"/>
      <c r="L293" s="560"/>
      <c r="M293" s="560"/>
      <c r="N293" s="560"/>
      <c r="O293" s="560"/>
      <c r="P293" s="560"/>
      <c r="Q293" s="560"/>
      <c r="R293" s="560"/>
      <c r="S293" s="560"/>
      <c r="T293" s="560"/>
      <c r="U293" s="560"/>
      <c r="V293" s="560"/>
      <c r="W293" s="560"/>
      <c r="X293" s="560"/>
      <c r="Y293" s="560"/>
      <c r="Z293" s="560"/>
    </row>
    <row r="294" spans="1:26" ht="13.5" customHeight="1" x14ac:dyDescent="0.15">
      <c r="A294" s="884"/>
      <c r="B294" s="560"/>
      <c r="C294" s="560"/>
      <c r="D294" s="849"/>
      <c r="E294" s="560"/>
      <c r="F294" s="560"/>
      <c r="G294" s="560"/>
      <c r="H294" s="560"/>
      <c r="I294" s="560"/>
      <c r="J294" s="560"/>
      <c r="K294" s="560"/>
      <c r="L294" s="560"/>
      <c r="M294" s="560"/>
      <c r="N294" s="560"/>
      <c r="O294" s="560"/>
      <c r="P294" s="560"/>
      <c r="Q294" s="560"/>
      <c r="R294" s="560"/>
      <c r="S294" s="560"/>
      <c r="T294" s="560"/>
      <c r="U294" s="560"/>
      <c r="V294" s="560"/>
      <c r="W294" s="560"/>
      <c r="X294" s="560"/>
      <c r="Y294" s="560"/>
      <c r="Z294" s="560"/>
    </row>
    <row r="295" spans="1:26" ht="13.5" customHeight="1" x14ac:dyDescent="0.15">
      <c r="A295" s="884"/>
      <c r="B295" s="560"/>
      <c r="C295" s="560"/>
      <c r="D295" s="849"/>
      <c r="E295" s="560"/>
      <c r="F295" s="560"/>
      <c r="G295" s="560"/>
      <c r="H295" s="560"/>
      <c r="I295" s="560"/>
      <c r="J295" s="560"/>
      <c r="K295" s="560"/>
      <c r="L295" s="560"/>
      <c r="M295" s="560"/>
      <c r="N295" s="560"/>
      <c r="O295" s="560"/>
      <c r="P295" s="560"/>
      <c r="Q295" s="560"/>
      <c r="R295" s="560"/>
      <c r="S295" s="560"/>
      <c r="T295" s="560"/>
      <c r="U295" s="560"/>
      <c r="V295" s="560"/>
      <c r="W295" s="560"/>
      <c r="X295" s="560"/>
      <c r="Y295" s="560"/>
      <c r="Z295" s="560"/>
    </row>
    <row r="296" spans="1:26" ht="13.5" customHeight="1" x14ac:dyDescent="0.15">
      <c r="A296" s="884"/>
      <c r="B296" s="560"/>
      <c r="C296" s="560"/>
      <c r="D296" s="849"/>
      <c r="E296" s="560"/>
      <c r="F296" s="560"/>
      <c r="G296" s="560"/>
      <c r="H296" s="560"/>
      <c r="I296" s="560"/>
      <c r="J296" s="560"/>
      <c r="K296" s="560"/>
      <c r="L296" s="560"/>
      <c r="M296" s="560"/>
      <c r="N296" s="560"/>
      <c r="O296" s="560"/>
      <c r="P296" s="560"/>
      <c r="Q296" s="560"/>
      <c r="R296" s="560"/>
      <c r="S296" s="560"/>
      <c r="T296" s="560"/>
      <c r="U296" s="560"/>
      <c r="V296" s="560"/>
      <c r="W296" s="560"/>
      <c r="X296" s="560"/>
      <c r="Y296" s="560"/>
      <c r="Z296" s="560"/>
    </row>
    <row r="297" spans="1:26" ht="13.5" customHeight="1" x14ac:dyDescent="0.15">
      <c r="A297" s="884"/>
      <c r="B297" s="560"/>
      <c r="C297" s="560"/>
      <c r="D297" s="849"/>
      <c r="E297" s="560"/>
      <c r="F297" s="560"/>
      <c r="G297" s="560"/>
      <c r="H297" s="560"/>
      <c r="I297" s="560"/>
      <c r="J297" s="560"/>
      <c r="K297" s="560"/>
      <c r="L297" s="560"/>
      <c r="M297" s="560"/>
      <c r="N297" s="560"/>
      <c r="O297" s="560"/>
      <c r="P297" s="560"/>
      <c r="Q297" s="560"/>
      <c r="R297" s="560"/>
      <c r="S297" s="560"/>
      <c r="T297" s="560"/>
      <c r="U297" s="560"/>
      <c r="V297" s="560"/>
      <c r="W297" s="560"/>
      <c r="X297" s="560"/>
      <c r="Y297" s="560"/>
      <c r="Z297" s="560"/>
    </row>
    <row r="298" spans="1:26" ht="13.5" customHeight="1" x14ac:dyDescent="0.15">
      <c r="A298" s="884"/>
      <c r="B298" s="560"/>
      <c r="C298" s="560"/>
      <c r="D298" s="849"/>
      <c r="E298" s="560"/>
      <c r="F298" s="560"/>
      <c r="G298" s="560"/>
      <c r="H298" s="560"/>
      <c r="I298" s="560"/>
      <c r="J298" s="560"/>
      <c r="K298" s="560"/>
      <c r="L298" s="560"/>
      <c r="M298" s="560"/>
      <c r="N298" s="560"/>
      <c r="O298" s="560"/>
      <c r="P298" s="560"/>
      <c r="Q298" s="560"/>
      <c r="R298" s="560"/>
      <c r="S298" s="560"/>
      <c r="T298" s="560"/>
      <c r="U298" s="560"/>
      <c r="V298" s="560"/>
      <c r="W298" s="560"/>
      <c r="X298" s="560"/>
      <c r="Y298" s="560"/>
      <c r="Z298" s="560"/>
    </row>
    <row r="299" spans="1:26" ht="13.5" customHeight="1" x14ac:dyDescent="0.15">
      <c r="A299" s="884"/>
      <c r="B299" s="560"/>
      <c r="C299" s="560"/>
      <c r="D299" s="849"/>
      <c r="E299" s="560"/>
      <c r="F299" s="560"/>
      <c r="G299" s="560"/>
      <c r="H299" s="560"/>
      <c r="I299" s="560"/>
      <c r="J299" s="560"/>
      <c r="K299" s="560"/>
      <c r="L299" s="560"/>
      <c r="M299" s="560"/>
      <c r="N299" s="560"/>
      <c r="O299" s="560"/>
      <c r="P299" s="560"/>
      <c r="Q299" s="560"/>
      <c r="R299" s="560"/>
      <c r="S299" s="560"/>
      <c r="T299" s="560"/>
      <c r="U299" s="560"/>
      <c r="V299" s="560"/>
      <c r="W299" s="560"/>
      <c r="X299" s="560"/>
      <c r="Y299" s="560"/>
      <c r="Z299" s="560"/>
    </row>
    <row r="300" spans="1:26" ht="13.5" customHeight="1" x14ac:dyDescent="0.15">
      <c r="A300" s="884"/>
      <c r="B300" s="560"/>
      <c r="C300" s="560"/>
      <c r="D300" s="849"/>
      <c r="E300" s="560"/>
      <c r="F300" s="560"/>
      <c r="G300" s="560"/>
      <c r="H300" s="560"/>
      <c r="I300" s="560"/>
      <c r="J300" s="560"/>
      <c r="K300" s="560"/>
      <c r="L300" s="560"/>
      <c r="M300" s="560"/>
      <c r="N300" s="560"/>
      <c r="O300" s="560"/>
      <c r="P300" s="560"/>
      <c r="Q300" s="560"/>
      <c r="R300" s="560"/>
      <c r="S300" s="560"/>
      <c r="T300" s="560"/>
      <c r="U300" s="560"/>
      <c r="V300" s="560"/>
      <c r="W300" s="560"/>
      <c r="X300" s="560"/>
      <c r="Y300" s="560"/>
      <c r="Z300" s="560"/>
    </row>
    <row r="301" spans="1:26" ht="13.5" customHeight="1" x14ac:dyDescent="0.15">
      <c r="A301" s="884"/>
      <c r="B301" s="560"/>
      <c r="C301" s="560"/>
      <c r="D301" s="849"/>
      <c r="E301" s="560"/>
      <c r="F301" s="560"/>
      <c r="G301" s="560"/>
      <c r="H301" s="560"/>
      <c r="I301" s="560"/>
      <c r="J301" s="560"/>
      <c r="K301" s="560"/>
      <c r="L301" s="560"/>
      <c r="M301" s="560"/>
      <c r="N301" s="560"/>
      <c r="O301" s="560"/>
      <c r="P301" s="560"/>
      <c r="Q301" s="560"/>
      <c r="R301" s="560"/>
      <c r="S301" s="560"/>
      <c r="T301" s="560"/>
      <c r="U301" s="560"/>
      <c r="V301" s="560"/>
      <c r="W301" s="560"/>
      <c r="X301" s="560"/>
      <c r="Y301" s="560"/>
      <c r="Z301" s="560"/>
    </row>
    <row r="302" spans="1:26" ht="13.5" customHeight="1" x14ac:dyDescent="0.15">
      <c r="A302" s="884"/>
      <c r="B302" s="560"/>
      <c r="C302" s="560"/>
      <c r="D302" s="849"/>
      <c r="E302" s="560"/>
      <c r="F302" s="560"/>
      <c r="G302" s="560"/>
      <c r="H302" s="560"/>
      <c r="I302" s="560"/>
      <c r="J302" s="560"/>
      <c r="K302" s="560"/>
      <c r="L302" s="560"/>
      <c r="M302" s="560"/>
      <c r="N302" s="560"/>
      <c r="O302" s="560"/>
      <c r="P302" s="560"/>
      <c r="Q302" s="560"/>
      <c r="R302" s="560"/>
      <c r="S302" s="560"/>
      <c r="T302" s="560"/>
      <c r="U302" s="560"/>
      <c r="V302" s="560"/>
      <c r="W302" s="560"/>
      <c r="X302" s="560"/>
      <c r="Y302" s="560"/>
      <c r="Z302" s="560"/>
    </row>
    <row r="303" spans="1:26" ht="13.5" customHeight="1" x14ac:dyDescent="0.15">
      <c r="A303" s="884"/>
      <c r="B303" s="560"/>
      <c r="C303" s="560"/>
      <c r="D303" s="849"/>
      <c r="E303" s="560"/>
      <c r="F303" s="560"/>
      <c r="G303" s="560"/>
      <c r="H303" s="560"/>
      <c r="I303" s="560"/>
      <c r="J303" s="560"/>
      <c r="K303" s="560"/>
      <c r="L303" s="560"/>
      <c r="M303" s="560"/>
      <c r="N303" s="560"/>
      <c r="O303" s="560"/>
      <c r="P303" s="560"/>
      <c r="Q303" s="560"/>
      <c r="R303" s="560"/>
      <c r="S303" s="560"/>
      <c r="T303" s="560"/>
      <c r="U303" s="560"/>
      <c r="V303" s="560"/>
      <c r="W303" s="560"/>
      <c r="X303" s="560"/>
      <c r="Y303" s="560"/>
      <c r="Z303" s="560"/>
    </row>
    <row r="304" spans="1:26" ht="13.5" customHeight="1" x14ac:dyDescent="0.15">
      <c r="A304" s="884"/>
      <c r="B304" s="560"/>
      <c r="C304" s="560"/>
      <c r="D304" s="849"/>
      <c r="E304" s="560"/>
      <c r="F304" s="560"/>
      <c r="G304" s="560"/>
      <c r="H304" s="560"/>
      <c r="I304" s="560"/>
      <c r="J304" s="560"/>
      <c r="K304" s="560"/>
      <c r="L304" s="560"/>
      <c r="M304" s="560"/>
      <c r="N304" s="560"/>
      <c r="O304" s="560"/>
      <c r="P304" s="560"/>
      <c r="Q304" s="560"/>
      <c r="R304" s="560"/>
      <c r="S304" s="560"/>
      <c r="T304" s="560"/>
      <c r="U304" s="560"/>
      <c r="V304" s="560"/>
      <c r="W304" s="560"/>
      <c r="X304" s="560"/>
      <c r="Y304" s="560"/>
      <c r="Z304" s="560"/>
    </row>
    <row r="305" spans="1:26" ht="13.5" customHeight="1" x14ac:dyDescent="0.15">
      <c r="A305" s="884"/>
      <c r="B305" s="560"/>
      <c r="C305" s="560"/>
      <c r="D305" s="849"/>
      <c r="E305" s="560"/>
      <c r="F305" s="560"/>
      <c r="G305" s="560"/>
      <c r="H305" s="560"/>
      <c r="I305" s="560"/>
      <c r="J305" s="560"/>
      <c r="K305" s="560"/>
      <c r="L305" s="560"/>
      <c r="M305" s="560"/>
      <c r="N305" s="560"/>
      <c r="O305" s="560"/>
      <c r="P305" s="560"/>
      <c r="Q305" s="560"/>
      <c r="R305" s="560"/>
      <c r="S305" s="560"/>
      <c r="T305" s="560"/>
      <c r="U305" s="560"/>
      <c r="V305" s="560"/>
      <c r="W305" s="560"/>
      <c r="X305" s="560"/>
      <c r="Y305" s="560"/>
      <c r="Z305" s="560"/>
    </row>
    <row r="306" spans="1:26" ht="13.5" customHeight="1" x14ac:dyDescent="0.15">
      <c r="A306" s="884"/>
      <c r="B306" s="560"/>
      <c r="C306" s="560"/>
      <c r="D306" s="849"/>
      <c r="E306" s="560"/>
      <c r="F306" s="560"/>
      <c r="G306" s="560"/>
      <c r="H306" s="560"/>
      <c r="I306" s="560"/>
      <c r="J306" s="560"/>
      <c r="K306" s="560"/>
      <c r="L306" s="560"/>
      <c r="M306" s="560"/>
      <c r="N306" s="560"/>
      <c r="O306" s="560"/>
      <c r="P306" s="560"/>
      <c r="Q306" s="560"/>
      <c r="R306" s="560"/>
      <c r="S306" s="560"/>
      <c r="T306" s="560"/>
      <c r="U306" s="560"/>
      <c r="V306" s="560"/>
      <c r="W306" s="560"/>
      <c r="X306" s="560"/>
      <c r="Y306" s="560"/>
      <c r="Z306" s="560"/>
    </row>
    <row r="307" spans="1:26" ht="13.5" customHeight="1" x14ac:dyDescent="0.15">
      <c r="A307" s="884"/>
      <c r="B307" s="560"/>
      <c r="C307" s="560"/>
      <c r="D307" s="849"/>
      <c r="E307" s="560"/>
      <c r="F307" s="560"/>
      <c r="G307" s="560"/>
      <c r="H307" s="560"/>
      <c r="I307" s="560"/>
      <c r="J307" s="560"/>
      <c r="K307" s="560"/>
      <c r="L307" s="560"/>
      <c r="M307" s="560"/>
      <c r="N307" s="560"/>
      <c r="O307" s="560"/>
      <c r="P307" s="560"/>
      <c r="Q307" s="560"/>
      <c r="R307" s="560"/>
      <c r="S307" s="560"/>
      <c r="T307" s="560"/>
      <c r="U307" s="560"/>
      <c r="V307" s="560"/>
      <c r="W307" s="560"/>
      <c r="X307" s="560"/>
      <c r="Y307" s="560"/>
      <c r="Z307" s="560"/>
    </row>
    <row r="308" spans="1:26" ht="13.5" customHeight="1" x14ac:dyDescent="0.15">
      <c r="A308" s="884"/>
      <c r="B308" s="560"/>
      <c r="C308" s="560"/>
      <c r="D308" s="849"/>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row>
    <row r="309" spans="1:26" ht="13.5" customHeight="1" x14ac:dyDescent="0.15">
      <c r="A309" s="884"/>
      <c r="B309" s="560"/>
      <c r="C309" s="560"/>
      <c r="D309" s="849"/>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row>
    <row r="310" spans="1:26" ht="13.5" customHeight="1" x14ac:dyDescent="0.15">
      <c r="A310" s="884"/>
      <c r="B310" s="560"/>
      <c r="C310" s="560"/>
      <c r="D310" s="849"/>
      <c r="E310" s="560"/>
      <c r="F310" s="560"/>
      <c r="G310" s="560"/>
      <c r="H310" s="560"/>
      <c r="I310" s="560"/>
      <c r="J310" s="560"/>
      <c r="K310" s="560"/>
      <c r="L310" s="560"/>
      <c r="M310" s="560"/>
      <c r="N310" s="560"/>
      <c r="O310" s="560"/>
      <c r="P310" s="560"/>
      <c r="Q310" s="560"/>
      <c r="R310" s="560"/>
      <c r="S310" s="560"/>
      <c r="T310" s="560"/>
      <c r="U310" s="560"/>
      <c r="V310" s="560"/>
      <c r="W310" s="560"/>
      <c r="X310" s="560"/>
      <c r="Y310" s="560"/>
      <c r="Z310" s="560"/>
    </row>
    <row r="311" spans="1:26" ht="13.5" customHeight="1" x14ac:dyDescent="0.15">
      <c r="A311" s="884"/>
      <c r="B311" s="560"/>
      <c r="C311" s="560"/>
      <c r="D311" s="849"/>
      <c r="E311" s="560"/>
      <c r="F311" s="560"/>
      <c r="G311" s="560"/>
      <c r="H311" s="560"/>
      <c r="I311" s="560"/>
      <c r="J311" s="560"/>
      <c r="K311" s="560"/>
      <c r="L311" s="560"/>
      <c r="M311" s="560"/>
      <c r="N311" s="560"/>
      <c r="O311" s="560"/>
      <c r="P311" s="560"/>
      <c r="Q311" s="560"/>
      <c r="R311" s="560"/>
      <c r="S311" s="560"/>
      <c r="T311" s="560"/>
      <c r="U311" s="560"/>
      <c r="V311" s="560"/>
      <c r="W311" s="560"/>
      <c r="X311" s="560"/>
      <c r="Y311" s="560"/>
      <c r="Z311" s="560"/>
    </row>
    <row r="312" spans="1:26" ht="13.5" customHeight="1" x14ac:dyDescent="0.15">
      <c r="A312" s="884"/>
      <c r="B312" s="560"/>
      <c r="C312" s="560"/>
      <c r="D312" s="849"/>
      <c r="E312" s="560"/>
      <c r="F312" s="560"/>
      <c r="G312" s="560"/>
      <c r="H312" s="560"/>
      <c r="I312" s="560"/>
      <c r="J312" s="560"/>
      <c r="K312" s="560"/>
      <c r="L312" s="560"/>
      <c r="M312" s="560"/>
      <c r="N312" s="560"/>
      <c r="O312" s="560"/>
      <c r="P312" s="560"/>
      <c r="Q312" s="560"/>
      <c r="R312" s="560"/>
      <c r="S312" s="560"/>
      <c r="T312" s="560"/>
      <c r="U312" s="560"/>
      <c r="V312" s="560"/>
      <c r="W312" s="560"/>
      <c r="X312" s="560"/>
      <c r="Y312" s="560"/>
      <c r="Z312" s="560"/>
    </row>
    <row r="313" spans="1:26" ht="13.5" customHeight="1" x14ac:dyDescent="0.15">
      <c r="A313" s="884"/>
      <c r="B313" s="560"/>
      <c r="C313" s="560"/>
      <c r="D313" s="849"/>
      <c r="E313" s="560"/>
      <c r="F313" s="560"/>
      <c r="G313" s="560"/>
      <c r="H313" s="560"/>
      <c r="I313" s="560"/>
      <c r="J313" s="560"/>
      <c r="K313" s="560"/>
      <c r="L313" s="560"/>
      <c r="M313" s="560"/>
      <c r="N313" s="560"/>
      <c r="O313" s="560"/>
      <c r="P313" s="560"/>
      <c r="Q313" s="560"/>
      <c r="R313" s="560"/>
      <c r="S313" s="560"/>
      <c r="T313" s="560"/>
      <c r="U313" s="560"/>
      <c r="V313" s="560"/>
      <c r="W313" s="560"/>
      <c r="X313" s="560"/>
      <c r="Y313" s="560"/>
      <c r="Z313" s="560"/>
    </row>
    <row r="314" spans="1:26" ht="13.5" customHeight="1" x14ac:dyDescent="0.15">
      <c r="A314" s="884"/>
      <c r="B314" s="560"/>
      <c r="C314" s="560"/>
      <c r="D314" s="849"/>
      <c r="E314" s="560"/>
      <c r="F314" s="560"/>
      <c r="G314" s="560"/>
      <c r="H314" s="560"/>
      <c r="I314" s="560"/>
      <c r="J314" s="560"/>
      <c r="K314" s="560"/>
      <c r="L314" s="560"/>
      <c r="M314" s="560"/>
      <c r="N314" s="560"/>
      <c r="O314" s="560"/>
      <c r="P314" s="560"/>
      <c r="Q314" s="560"/>
      <c r="R314" s="560"/>
      <c r="S314" s="560"/>
      <c r="T314" s="560"/>
      <c r="U314" s="560"/>
      <c r="V314" s="560"/>
      <c r="W314" s="560"/>
      <c r="X314" s="560"/>
      <c r="Y314" s="560"/>
      <c r="Z314" s="560"/>
    </row>
    <row r="315" spans="1:26" ht="13.5" customHeight="1" x14ac:dyDescent="0.15">
      <c r="A315" s="884"/>
      <c r="B315" s="560"/>
      <c r="C315" s="560"/>
      <c r="D315" s="849"/>
      <c r="E315" s="560"/>
      <c r="F315" s="560"/>
      <c r="G315" s="560"/>
      <c r="H315" s="560"/>
      <c r="I315" s="560"/>
      <c r="J315" s="560"/>
      <c r="K315" s="560"/>
      <c r="L315" s="560"/>
      <c r="M315" s="560"/>
      <c r="N315" s="560"/>
      <c r="O315" s="560"/>
      <c r="P315" s="560"/>
      <c r="Q315" s="560"/>
      <c r="R315" s="560"/>
      <c r="S315" s="560"/>
      <c r="T315" s="560"/>
      <c r="U315" s="560"/>
      <c r="V315" s="560"/>
      <c r="W315" s="560"/>
      <c r="X315" s="560"/>
      <c r="Y315" s="560"/>
      <c r="Z315" s="560"/>
    </row>
    <row r="316" spans="1:26" ht="13.5" customHeight="1" x14ac:dyDescent="0.15">
      <c r="A316" s="884"/>
      <c r="B316" s="560"/>
      <c r="C316" s="560"/>
      <c r="D316" s="849"/>
      <c r="E316" s="560"/>
      <c r="F316" s="560"/>
      <c r="G316" s="560"/>
      <c r="H316" s="560"/>
      <c r="I316" s="560"/>
      <c r="J316" s="560"/>
      <c r="K316" s="560"/>
      <c r="L316" s="560"/>
      <c r="M316" s="560"/>
      <c r="N316" s="560"/>
      <c r="O316" s="560"/>
      <c r="P316" s="560"/>
      <c r="Q316" s="560"/>
      <c r="R316" s="560"/>
      <c r="S316" s="560"/>
      <c r="T316" s="560"/>
      <c r="U316" s="560"/>
      <c r="V316" s="560"/>
      <c r="W316" s="560"/>
      <c r="X316" s="560"/>
      <c r="Y316" s="560"/>
      <c r="Z316" s="560"/>
    </row>
    <row r="317" spans="1:26" ht="13.5" customHeight="1" x14ac:dyDescent="0.15">
      <c r="A317" s="884"/>
      <c r="B317" s="560"/>
      <c r="C317" s="560"/>
      <c r="D317" s="849"/>
      <c r="E317" s="560"/>
      <c r="F317" s="560"/>
      <c r="G317" s="560"/>
      <c r="H317" s="560"/>
      <c r="I317" s="560"/>
      <c r="J317" s="560"/>
      <c r="K317" s="560"/>
      <c r="L317" s="560"/>
      <c r="M317" s="560"/>
      <c r="N317" s="560"/>
      <c r="O317" s="560"/>
      <c r="P317" s="560"/>
      <c r="Q317" s="560"/>
      <c r="R317" s="560"/>
      <c r="S317" s="560"/>
      <c r="T317" s="560"/>
      <c r="U317" s="560"/>
      <c r="V317" s="560"/>
      <c r="W317" s="560"/>
      <c r="X317" s="560"/>
      <c r="Y317" s="560"/>
      <c r="Z317" s="560"/>
    </row>
    <row r="318" spans="1:26" ht="13.5" customHeight="1" x14ac:dyDescent="0.15">
      <c r="A318" s="884"/>
      <c r="B318" s="560"/>
      <c r="C318" s="560"/>
      <c r="D318" s="849"/>
      <c r="E318" s="560"/>
      <c r="F318" s="560"/>
      <c r="G318" s="560"/>
      <c r="H318" s="560"/>
      <c r="I318" s="560"/>
      <c r="J318" s="560"/>
      <c r="K318" s="560"/>
      <c r="L318" s="560"/>
      <c r="M318" s="560"/>
      <c r="N318" s="560"/>
      <c r="O318" s="560"/>
      <c r="P318" s="560"/>
      <c r="Q318" s="560"/>
      <c r="R318" s="560"/>
      <c r="S318" s="560"/>
      <c r="T318" s="560"/>
      <c r="U318" s="560"/>
      <c r="V318" s="560"/>
      <c r="W318" s="560"/>
      <c r="X318" s="560"/>
      <c r="Y318" s="560"/>
      <c r="Z318" s="560"/>
    </row>
    <row r="319" spans="1:26" ht="13.5" customHeight="1" x14ac:dyDescent="0.15">
      <c r="A319" s="884"/>
      <c r="B319" s="560"/>
      <c r="C319" s="560"/>
      <c r="D319" s="849"/>
      <c r="E319" s="560"/>
      <c r="F319" s="560"/>
      <c r="G319" s="560"/>
      <c r="H319" s="560"/>
      <c r="I319" s="560"/>
      <c r="J319" s="560"/>
      <c r="K319" s="560"/>
      <c r="L319" s="560"/>
      <c r="M319" s="560"/>
      <c r="N319" s="560"/>
      <c r="O319" s="560"/>
      <c r="P319" s="560"/>
      <c r="Q319" s="560"/>
      <c r="R319" s="560"/>
      <c r="S319" s="560"/>
      <c r="T319" s="560"/>
      <c r="U319" s="560"/>
      <c r="V319" s="560"/>
      <c r="W319" s="560"/>
      <c r="X319" s="560"/>
      <c r="Y319" s="560"/>
      <c r="Z319" s="560"/>
    </row>
    <row r="320" spans="1:26" ht="13.5" customHeight="1" x14ac:dyDescent="0.15">
      <c r="A320" s="884"/>
      <c r="B320" s="560"/>
      <c r="C320" s="560"/>
      <c r="D320" s="849"/>
      <c r="E320" s="560"/>
      <c r="F320" s="560"/>
      <c r="G320" s="560"/>
      <c r="H320" s="560"/>
      <c r="I320" s="560"/>
      <c r="J320" s="560"/>
      <c r="K320" s="560"/>
      <c r="L320" s="560"/>
      <c r="M320" s="560"/>
      <c r="N320" s="560"/>
      <c r="O320" s="560"/>
      <c r="P320" s="560"/>
      <c r="Q320" s="560"/>
      <c r="R320" s="560"/>
      <c r="S320" s="560"/>
      <c r="T320" s="560"/>
      <c r="U320" s="560"/>
      <c r="V320" s="560"/>
      <c r="W320" s="560"/>
      <c r="X320" s="560"/>
      <c r="Y320" s="560"/>
      <c r="Z320" s="560"/>
    </row>
    <row r="321" spans="1:26" ht="13.5" customHeight="1" x14ac:dyDescent="0.15">
      <c r="A321" s="884"/>
      <c r="B321" s="560"/>
      <c r="C321" s="560"/>
      <c r="D321" s="849"/>
      <c r="E321" s="560"/>
      <c r="F321" s="560"/>
      <c r="G321" s="560"/>
      <c r="H321" s="560"/>
      <c r="I321" s="560"/>
      <c r="J321" s="560"/>
      <c r="K321" s="560"/>
      <c r="L321" s="560"/>
      <c r="M321" s="560"/>
      <c r="N321" s="560"/>
      <c r="O321" s="560"/>
      <c r="P321" s="560"/>
      <c r="Q321" s="560"/>
      <c r="R321" s="560"/>
      <c r="S321" s="560"/>
      <c r="T321" s="560"/>
      <c r="U321" s="560"/>
      <c r="V321" s="560"/>
      <c r="W321" s="560"/>
      <c r="X321" s="560"/>
      <c r="Y321" s="560"/>
      <c r="Z321" s="560"/>
    </row>
    <row r="322" spans="1:26" ht="13.5" customHeight="1" x14ac:dyDescent="0.15">
      <c r="A322" s="884"/>
      <c r="B322" s="560"/>
      <c r="C322" s="560"/>
      <c r="D322" s="849"/>
      <c r="E322" s="560"/>
      <c r="F322" s="560"/>
      <c r="G322" s="560"/>
      <c r="H322" s="560"/>
      <c r="I322" s="560"/>
      <c r="J322" s="560"/>
      <c r="K322" s="560"/>
      <c r="L322" s="560"/>
      <c r="M322" s="560"/>
      <c r="N322" s="560"/>
      <c r="O322" s="560"/>
      <c r="P322" s="560"/>
      <c r="Q322" s="560"/>
      <c r="R322" s="560"/>
      <c r="S322" s="560"/>
      <c r="T322" s="560"/>
      <c r="U322" s="560"/>
      <c r="V322" s="560"/>
      <c r="W322" s="560"/>
      <c r="X322" s="560"/>
      <c r="Y322" s="560"/>
      <c r="Z322" s="560"/>
    </row>
    <row r="323" spans="1:26" ht="13.5" customHeight="1" x14ac:dyDescent="0.15">
      <c r="A323" s="884"/>
      <c r="B323" s="560"/>
      <c r="C323" s="560"/>
      <c r="D323" s="849"/>
      <c r="E323" s="560"/>
      <c r="F323" s="560"/>
      <c r="G323" s="560"/>
      <c r="H323" s="560"/>
      <c r="I323" s="560"/>
      <c r="J323" s="560"/>
      <c r="K323" s="560"/>
      <c r="L323" s="560"/>
      <c r="M323" s="560"/>
      <c r="N323" s="560"/>
      <c r="O323" s="560"/>
      <c r="P323" s="560"/>
      <c r="Q323" s="560"/>
      <c r="R323" s="560"/>
      <c r="S323" s="560"/>
      <c r="T323" s="560"/>
      <c r="U323" s="560"/>
      <c r="V323" s="560"/>
      <c r="W323" s="560"/>
      <c r="X323" s="560"/>
      <c r="Y323" s="560"/>
      <c r="Z323" s="560"/>
    </row>
    <row r="324" spans="1:26" ht="13.5" customHeight="1" x14ac:dyDescent="0.15">
      <c r="A324" s="884"/>
      <c r="B324" s="560"/>
      <c r="C324" s="560"/>
      <c r="D324" s="849"/>
      <c r="E324" s="560"/>
      <c r="F324" s="560"/>
      <c r="G324" s="560"/>
      <c r="H324" s="560"/>
      <c r="I324" s="560"/>
      <c r="J324" s="560"/>
      <c r="K324" s="560"/>
      <c r="L324" s="560"/>
      <c r="M324" s="560"/>
      <c r="N324" s="560"/>
      <c r="O324" s="560"/>
      <c r="P324" s="560"/>
      <c r="Q324" s="560"/>
      <c r="R324" s="560"/>
      <c r="S324" s="560"/>
      <c r="T324" s="560"/>
      <c r="U324" s="560"/>
      <c r="V324" s="560"/>
      <c r="W324" s="560"/>
      <c r="X324" s="560"/>
      <c r="Y324" s="560"/>
      <c r="Z324" s="560"/>
    </row>
    <row r="325" spans="1:26" ht="13.5" customHeight="1" x14ac:dyDescent="0.15">
      <c r="A325" s="884"/>
      <c r="B325" s="560"/>
      <c r="C325" s="560"/>
      <c r="D325" s="849"/>
      <c r="E325" s="560"/>
      <c r="F325" s="560"/>
      <c r="G325" s="560"/>
      <c r="H325" s="560"/>
      <c r="I325" s="560"/>
      <c r="J325" s="560"/>
      <c r="K325" s="560"/>
      <c r="L325" s="560"/>
      <c r="M325" s="560"/>
      <c r="N325" s="560"/>
      <c r="O325" s="560"/>
      <c r="P325" s="560"/>
      <c r="Q325" s="560"/>
      <c r="R325" s="560"/>
      <c r="S325" s="560"/>
      <c r="T325" s="560"/>
      <c r="U325" s="560"/>
      <c r="V325" s="560"/>
      <c r="W325" s="560"/>
      <c r="X325" s="560"/>
      <c r="Y325" s="560"/>
      <c r="Z325" s="560"/>
    </row>
    <row r="326" spans="1:26" ht="13.5" customHeight="1" x14ac:dyDescent="0.15">
      <c r="A326" s="884"/>
      <c r="B326" s="560"/>
      <c r="C326" s="560"/>
      <c r="D326" s="849"/>
      <c r="E326" s="560"/>
      <c r="F326" s="560"/>
      <c r="G326" s="560"/>
      <c r="H326" s="560"/>
      <c r="I326" s="560"/>
      <c r="J326" s="560"/>
      <c r="K326" s="560"/>
      <c r="L326" s="560"/>
      <c r="M326" s="560"/>
      <c r="N326" s="560"/>
      <c r="O326" s="560"/>
      <c r="P326" s="560"/>
      <c r="Q326" s="560"/>
      <c r="R326" s="560"/>
      <c r="S326" s="560"/>
      <c r="T326" s="560"/>
      <c r="U326" s="560"/>
      <c r="V326" s="560"/>
      <c r="W326" s="560"/>
      <c r="X326" s="560"/>
      <c r="Y326" s="560"/>
      <c r="Z326" s="560"/>
    </row>
    <row r="327" spans="1:26" ht="13.5" customHeight="1" x14ac:dyDescent="0.15">
      <c r="A327" s="884"/>
      <c r="B327" s="560"/>
      <c r="C327" s="560"/>
      <c r="D327" s="849"/>
      <c r="E327" s="560"/>
      <c r="F327" s="560"/>
      <c r="G327" s="560"/>
      <c r="H327" s="560"/>
      <c r="I327" s="560"/>
      <c r="J327" s="560"/>
      <c r="K327" s="560"/>
      <c r="L327" s="560"/>
      <c r="M327" s="560"/>
      <c r="N327" s="560"/>
      <c r="O327" s="560"/>
      <c r="P327" s="560"/>
      <c r="Q327" s="560"/>
      <c r="R327" s="560"/>
      <c r="S327" s="560"/>
      <c r="T327" s="560"/>
      <c r="U327" s="560"/>
      <c r="V327" s="560"/>
      <c r="W327" s="560"/>
      <c r="X327" s="560"/>
      <c r="Y327" s="560"/>
      <c r="Z327" s="560"/>
    </row>
    <row r="328" spans="1:26" ht="13.5" customHeight="1" x14ac:dyDescent="0.15">
      <c r="A328" s="884"/>
      <c r="B328" s="560"/>
      <c r="C328" s="560"/>
      <c r="D328" s="849"/>
      <c r="E328" s="560"/>
      <c r="F328" s="560"/>
      <c r="G328" s="560"/>
      <c r="H328" s="560"/>
      <c r="I328" s="560"/>
      <c r="J328" s="560"/>
      <c r="K328" s="560"/>
      <c r="L328" s="560"/>
      <c r="M328" s="560"/>
      <c r="N328" s="560"/>
      <c r="O328" s="560"/>
      <c r="P328" s="560"/>
      <c r="Q328" s="560"/>
      <c r="R328" s="560"/>
      <c r="S328" s="560"/>
      <c r="T328" s="560"/>
      <c r="U328" s="560"/>
      <c r="V328" s="560"/>
      <c r="W328" s="560"/>
      <c r="X328" s="560"/>
      <c r="Y328" s="560"/>
      <c r="Z328" s="560"/>
    </row>
    <row r="329" spans="1:26" ht="13.5" customHeight="1" x14ac:dyDescent="0.15">
      <c r="A329" s="884"/>
      <c r="B329" s="560"/>
      <c r="C329" s="560"/>
      <c r="D329" s="849"/>
      <c r="E329" s="560"/>
      <c r="F329" s="560"/>
      <c r="G329" s="560"/>
      <c r="H329" s="560"/>
      <c r="I329" s="560"/>
      <c r="J329" s="560"/>
      <c r="K329" s="560"/>
      <c r="L329" s="560"/>
      <c r="M329" s="560"/>
      <c r="N329" s="560"/>
      <c r="O329" s="560"/>
      <c r="P329" s="560"/>
      <c r="Q329" s="560"/>
      <c r="R329" s="560"/>
      <c r="S329" s="560"/>
      <c r="T329" s="560"/>
      <c r="U329" s="560"/>
      <c r="V329" s="560"/>
      <c r="W329" s="560"/>
      <c r="X329" s="560"/>
      <c r="Y329" s="560"/>
      <c r="Z329" s="560"/>
    </row>
    <row r="330" spans="1:26" ht="13.5" customHeight="1" x14ac:dyDescent="0.15">
      <c r="A330" s="884"/>
      <c r="B330" s="560"/>
      <c r="C330" s="560"/>
      <c r="D330" s="849"/>
      <c r="E330" s="560"/>
      <c r="F330" s="560"/>
      <c r="G330" s="560"/>
      <c r="H330" s="560"/>
      <c r="I330" s="560"/>
      <c r="J330" s="560"/>
      <c r="K330" s="560"/>
      <c r="L330" s="560"/>
      <c r="M330" s="560"/>
      <c r="N330" s="560"/>
      <c r="O330" s="560"/>
      <c r="P330" s="560"/>
      <c r="Q330" s="560"/>
      <c r="R330" s="560"/>
      <c r="S330" s="560"/>
      <c r="T330" s="560"/>
      <c r="U330" s="560"/>
      <c r="V330" s="560"/>
      <c r="W330" s="560"/>
      <c r="X330" s="560"/>
      <c r="Y330" s="560"/>
      <c r="Z330" s="560"/>
    </row>
    <row r="331" spans="1:26" ht="13.5" customHeight="1" x14ac:dyDescent="0.15">
      <c r="A331" s="884"/>
      <c r="B331" s="560"/>
      <c r="C331" s="560"/>
      <c r="D331" s="849"/>
      <c r="E331" s="560"/>
      <c r="F331" s="560"/>
      <c r="G331" s="560"/>
      <c r="H331" s="560"/>
      <c r="I331" s="560"/>
      <c r="J331" s="560"/>
      <c r="K331" s="560"/>
      <c r="L331" s="560"/>
      <c r="M331" s="560"/>
      <c r="N331" s="560"/>
      <c r="O331" s="560"/>
      <c r="P331" s="560"/>
      <c r="Q331" s="560"/>
      <c r="R331" s="560"/>
      <c r="S331" s="560"/>
      <c r="T331" s="560"/>
      <c r="U331" s="560"/>
      <c r="V331" s="560"/>
      <c r="W331" s="560"/>
      <c r="X331" s="560"/>
      <c r="Y331" s="560"/>
      <c r="Z331" s="560"/>
    </row>
    <row r="332" spans="1:26" ht="13.5" customHeight="1" x14ac:dyDescent="0.15">
      <c r="A332" s="884"/>
      <c r="B332" s="560"/>
      <c r="C332" s="560"/>
      <c r="D332" s="849"/>
      <c r="E332" s="560"/>
      <c r="F332" s="560"/>
      <c r="G332" s="560"/>
      <c r="H332" s="560"/>
      <c r="I332" s="560"/>
      <c r="J332" s="560"/>
      <c r="K332" s="560"/>
      <c r="L332" s="560"/>
      <c r="M332" s="560"/>
      <c r="N332" s="560"/>
      <c r="O332" s="560"/>
      <c r="P332" s="560"/>
      <c r="Q332" s="560"/>
      <c r="R332" s="560"/>
      <c r="S332" s="560"/>
      <c r="T332" s="560"/>
      <c r="U332" s="560"/>
      <c r="V332" s="560"/>
      <c r="W332" s="560"/>
      <c r="X332" s="560"/>
      <c r="Y332" s="560"/>
      <c r="Z332" s="560"/>
    </row>
    <row r="333" spans="1:26" ht="13.5" customHeight="1" x14ac:dyDescent="0.15">
      <c r="A333" s="884"/>
      <c r="B333" s="560"/>
      <c r="C333" s="560"/>
      <c r="D333" s="849"/>
      <c r="E333" s="560"/>
      <c r="F333" s="560"/>
      <c r="G333" s="560"/>
      <c r="H333" s="560"/>
      <c r="I333" s="560"/>
      <c r="J333" s="560"/>
      <c r="K333" s="560"/>
      <c r="L333" s="560"/>
      <c r="M333" s="560"/>
      <c r="N333" s="560"/>
      <c r="O333" s="560"/>
      <c r="P333" s="560"/>
      <c r="Q333" s="560"/>
      <c r="R333" s="560"/>
      <c r="S333" s="560"/>
      <c r="T333" s="560"/>
      <c r="U333" s="560"/>
      <c r="V333" s="560"/>
      <c r="W333" s="560"/>
      <c r="X333" s="560"/>
      <c r="Y333" s="560"/>
      <c r="Z333" s="560"/>
    </row>
    <row r="334" spans="1:26" ht="13.5" customHeight="1" x14ac:dyDescent="0.15">
      <c r="A334" s="884"/>
      <c r="B334" s="560"/>
      <c r="C334" s="560"/>
      <c r="D334" s="849"/>
      <c r="E334" s="560"/>
      <c r="F334" s="560"/>
      <c r="G334" s="560"/>
      <c r="H334" s="560"/>
      <c r="I334" s="560"/>
      <c r="J334" s="560"/>
      <c r="K334" s="560"/>
      <c r="L334" s="560"/>
      <c r="M334" s="560"/>
      <c r="N334" s="560"/>
      <c r="O334" s="560"/>
      <c r="P334" s="560"/>
      <c r="Q334" s="560"/>
      <c r="R334" s="560"/>
      <c r="S334" s="560"/>
      <c r="T334" s="560"/>
      <c r="U334" s="560"/>
      <c r="V334" s="560"/>
      <c r="W334" s="560"/>
      <c r="X334" s="560"/>
      <c r="Y334" s="560"/>
      <c r="Z334" s="560"/>
    </row>
    <row r="335" spans="1:26" ht="13.5" customHeight="1" x14ac:dyDescent="0.15">
      <c r="A335" s="884"/>
      <c r="B335" s="560"/>
      <c r="C335" s="560"/>
      <c r="D335" s="849"/>
      <c r="E335" s="560"/>
      <c r="F335" s="560"/>
      <c r="G335" s="560"/>
      <c r="H335" s="560"/>
      <c r="I335" s="560"/>
      <c r="J335" s="560"/>
      <c r="K335" s="560"/>
      <c r="L335" s="560"/>
      <c r="M335" s="560"/>
      <c r="N335" s="560"/>
      <c r="O335" s="560"/>
      <c r="P335" s="560"/>
      <c r="Q335" s="560"/>
      <c r="R335" s="560"/>
      <c r="S335" s="560"/>
      <c r="T335" s="560"/>
      <c r="U335" s="560"/>
      <c r="V335" s="560"/>
      <c r="W335" s="560"/>
      <c r="X335" s="560"/>
      <c r="Y335" s="560"/>
      <c r="Z335" s="560"/>
    </row>
    <row r="336" spans="1:26" ht="13.5" customHeight="1" x14ac:dyDescent="0.15">
      <c r="A336" s="884"/>
      <c r="B336" s="560"/>
      <c r="C336" s="560"/>
      <c r="D336" s="849"/>
      <c r="E336" s="560"/>
      <c r="F336" s="560"/>
      <c r="G336" s="560"/>
      <c r="H336" s="560"/>
      <c r="I336" s="560"/>
      <c r="J336" s="560"/>
      <c r="K336" s="560"/>
      <c r="L336" s="560"/>
      <c r="M336" s="560"/>
      <c r="N336" s="560"/>
      <c r="O336" s="560"/>
      <c r="P336" s="560"/>
      <c r="Q336" s="560"/>
      <c r="R336" s="560"/>
      <c r="S336" s="560"/>
      <c r="T336" s="560"/>
      <c r="U336" s="560"/>
      <c r="V336" s="560"/>
      <c r="W336" s="560"/>
      <c r="X336" s="560"/>
      <c r="Y336" s="560"/>
      <c r="Z336" s="560"/>
    </row>
    <row r="337" spans="1:26" ht="13.5" customHeight="1" x14ac:dyDescent="0.15">
      <c r="A337" s="884"/>
      <c r="B337" s="560"/>
      <c r="C337" s="560"/>
      <c r="D337" s="849"/>
      <c r="E337" s="560"/>
      <c r="F337" s="560"/>
      <c r="G337" s="560"/>
      <c r="H337" s="560"/>
      <c r="I337" s="560"/>
      <c r="J337" s="560"/>
      <c r="K337" s="560"/>
      <c r="L337" s="560"/>
      <c r="M337" s="560"/>
      <c r="N337" s="560"/>
      <c r="O337" s="560"/>
      <c r="P337" s="560"/>
      <c r="Q337" s="560"/>
      <c r="R337" s="560"/>
      <c r="S337" s="560"/>
      <c r="T337" s="560"/>
      <c r="U337" s="560"/>
      <c r="V337" s="560"/>
      <c r="W337" s="560"/>
      <c r="X337" s="560"/>
      <c r="Y337" s="560"/>
      <c r="Z337" s="560"/>
    </row>
    <row r="338" spans="1:26" ht="13.5" customHeight="1" x14ac:dyDescent="0.15">
      <c r="A338" s="884"/>
      <c r="B338" s="560"/>
      <c r="C338" s="560"/>
      <c r="D338" s="849"/>
      <c r="E338" s="560"/>
      <c r="F338" s="560"/>
      <c r="G338" s="560"/>
      <c r="H338" s="560"/>
      <c r="I338" s="560"/>
      <c r="J338" s="560"/>
      <c r="K338" s="560"/>
      <c r="L338" s="560"/>
      <c r="M338" s="560"/>
      <c r="N338" s="560"/>
      <c r="O338" s="560"/>
      <c r="P338" s="560"/>
      <c r="Q338" s="560"/>
      <c r="R338" s="560"/>
      <c r="S338" s="560"/>
      <c r="T338" s="560"/>
      <c r="U338" s="560"/>
      <c r="V338" s="560"/>
      <c r="W338" s="560"/>
      <c r="X338" s="560"/>
      <c r="Y338" s="560"/>
      <c r="Z338" s="560"/>
    </row>
    <row r="339" spans="1:26" ht="13.5" customHeight="1" x14ac:dyDescent="0.15">
      <c r="A339" s="884"/>
      <c r="B339" s="560"/>
      <c r="C339" s="560"/>
      <c r="D339" s="849"/>
      <c r="E339" s="560"/>
      <c r="F339" s="560"/>
      <c r="G339" s="560"/>
      <c r="H339" s="560"/>
      <c r="I339" s="560"/>
      <c r="J339" s="560"/>
      <c r="K339" s="560"/>
      <c r="L339" s="560"/>
      <c r="M339" s="560"/>
      <c r="N339" s="560"/>
      <c r="O339" s="560"/>
      <c r="P339" s="560"/>
      <c r="Q339" s="560"/>
      <c r="R339" s="560"/>
      <c r="S339" s="560"/>
      <c r="T339" s="560"/>
      <c r="U339" s="560"/>
      <c r="V339" s="560"/>
      <c r="W339" s="560"/>
      <c r="X339" s="560"/>
      <c r="Y339" s="560"/>
      <c r="Z339" s="560"/>
    </row>
    <row r="340" spans="1:26" ht="13.5" customHeight="1" x14ac:dyDescent="0.15">
      <c r="A340" s="884"/>
      <c r="B340" s="560"/>
      <c r="C340" s="560"/>
      <c r="D340" s="849"/>
      <c r="E340" s="560"/>
      <c r="F340" s="560"/>
      <c r="G340" s="560"/>
      <c r="H340" s="560"/>
      <c r="I340" s="560"/>
      <c r="J340" s="560"/>
      <c r="K340" s="560"/>
      <c r="L340" s="560"/>
      <c r="M340" s="560"/>
      <c r="N340" s="560"/>
      <c r="O340" s="560"/>
      <c r="P340" s="560"/>
      <c r="Q340" s="560"/>
      <c r="R340" s="560"/>
      <c r="S340" s="560"/>
      <c r="T340" s="560"/>
      <c r="U340" s="560"/>
      <c r="V340" s="560"/>
      <c r="W340" s="560"/>
      <c r="X340" s="560"/>
      <c r="Y340" s="560"/>
      <c r="Z340" s="560"/>
    </row>
    <row r="341" spans="1:26" ht="13.5" customHeight="1" x14ac:dyDescent="0.15">
      <c r="A341" s="884"/>
      <c r="B341" s="560"/>
      <c r="C341" s="560"/>
      <c r="D341" s="849"/>
      <c r="E341" s="560"/>
      <c r="F341" s="560"/>
      <c r="G341" s="560"/>
      <c r="H341" s="560"/>
      <c r="I341" s="560"/>
      <c r="J341" s="560"/>
      <c r="K341" s="560"/>
      <c r="L341" s="560"/>
      <c r="M341" s="560"/>
      <c r="N341" s="560"/>
      <c r="O341" s="560"/>
      <c r="P341" s="560"/>
      <c r="Q341" s="560"/>
      <c r="R341" s="560"/>
      <c r="S341" s="560"/>
      <c r="T341" s="560"/>
      <c r="U341" s="560"/>
      <c r="V341" s="560"/>
      <c r="W341" s="560"/>
      <c r="X341" s="560"/>
      <c r="Y341" s="560"/>
      <c r="Z341" s="560"/>
    </row>
    <row r="342" spans="1:26" ht="13.5" customHeight="1" x14ac:dyDescent="0.15">
      <c r="A342" s="884"/>
      <c r="B342" s="560"/>
      <c r="C342" s="560"/>
      <c r="D342" s="849"/>
      <c r="E342" s="560"/>
      <c r="F342" s="560"/>
      <c r="G342" s="560"/>
      <c r="H342" s="560"/>
      <c r="I342" s="560"/>
      <c r="J342" s="560"/>
      <c r="K342" s="560"/>
      <c r="L342" s="560"/>
      <c r="M342" s="560"/>
      <c r="N342" s="560"/>
      <c r="O342" s="560"/>
      <c r="P342" s="560"/>
      <c r="Q342" s="560"/>
      <c r="R342" s="560"/>
      <c r="S342" s="560"/>
      <c r="T342" s="560"/>
      <c r="U342" s="560"/>
      <c r="V342" s="560"/>
      <c r="W342" s="560"/>
      <c r="X342" s="560"/>
      <c r="Y342" s="560"/>
      <c r="Z342" s="560"/>
    </row>
    <row r="343" spans="1:26" ht="13.5" customHeight="1" x14ac:dyDescent="0.15">
      <c r="A343" s="884"/>
      <c r="B343" s="560"/>
      <c r="C343" s="560"/>
      <c r="D343" s="849"/>
      <c r="E343" s="560"/>
      <c r="F343" s="560"/>
      <c r="G343" s="560"/>
      <c r="H343" s="560"/>
      <c r="I343" s="560"/>
      <c r="J343" s="560"/>
      <c r="K343" s="560"/>
      <c r="L343" s="560"/>
      <c r="M343" s="560"/>
      <c r="N343" s="560"/>
      <c r="O343" s="560"/>
      <c r="P343" s="560"/>
      <c r="Q343" s="560"/>
      <c r="R343" s="560"/>
      <c r="S343" s="560"/>
      <c r="T343" s="560"/>
      <c r="U343" s="560"/>
      <c r="V343" s="560"/>
      <c r="W343" s="560"/>
      <c r="X343" s="560"/>
      <c r="Y343" s="560"/>
      <c r="Z343" s="560"/>
    </row>
    <row r="344" spans="1:26" ht="13.5" customHeight="1" x14ac:dyDescent="0.15">
      <c r="A344" s="884"/>
      <c r="B344" s="560"/>
      <c r="C344" s="560"/>
      <c r="D344" s="849"/>
      <c r="E344" s="560"/>
      <c r="F344" s="560"/>
      <c r="G344" s="560"/>
      <c r="H344" s="560"/>
      <c r="I344" s="560"/>
      <c r="J344" s="560"/>
      <c r="K344" s="560"/>
      <c r="L344" s="560"/>
      <c r="M344" s="560"/>
      <c r="N344" s="560"/>
      <c r="O344" s="560"/>
      <c r="P344" s="560"/>
      <c r="Q344" s="560"/>
      <c r="R344" s="560"/>
      <c r="S344" s="560"/>
      <c r="T344" s="560"/>
      <c r="U344" s="560"/>
      <c r="V344" s="560"/>
      <c r="W344" s="560"/>
      <c r="X344" s="560"/>
      <c r="Y344" s="560"/>
      <c r="Z344" s="560"/>
    </row>
    <row r="345" spans="1:26" ht="13.5" customHeight="1" x14ac:dyDescent="0.15">
      <c r="A345" s="884"/>
      <c r="B345" s="560"/>
      <c r="C345" s="560"/>
      <c r="D345" s="849"/>
      <c r="E345" s="560"/>
      <c r="F345" s="560"/>
      <c r="G345" s="560"/>
      <c r="H345" s="560"/>
      <c r="I345" s="560"/>
      <c r="J345" s="560"/>
      <c r="K345" s="560"/>
      <c r="L345" s="560"/>
      <c r="M345" s="560"/>
      <c r="N345" s="560"/>
      <c r="O345" s="560"/>
      <c r="P345" s="560"/>
      <c r="Q345" s="560"/>
      <c r="R345" s="560"/>
      <c r="S345" s="560"/>
      <c r="T345" s="560"/>
      <c r="U345" s="560"/>
      <c r="V345" s="560"/>
      <c r="W345" s="560"/>
      <c r="X345" s="560"/>
      <c r="Y345" s="560"/>
      <c r="Z345" s="560"/>
    </row>
    <row r="346" spans="1:26" ht="13.5" customHeight="1" x14ac:dyDescent="0.15">
      <c r="A346" s="884"/>
      <c r="B346" s="560"/>
      <c r="C346" s="560"/>
      <c r="D346" s="849"/>
      <c r="E346" s="560"/>
      <c r="F346" s="560"/>
      <c r="G346" s="560"/>
      <c r="H346" s="560"/>
      <c r="I346" s="560"/>
      <c r="J346" s="560"/>
      <c r="K346" s="560"/>
      <c r="L346" s="560"/>
      <c r="M346" s="560"/>
      <c r="N346" s="560"/>
      <c r="O346" s="560"/>
      <c r="P346" s="560"/>
      <c r="Q346" s="560"/>
      <c r="R346" s="560"/>
      <c r="S346" s="560"/>
      <c r="T346" s="560"/>
      <c r="U346" s="560"/>
      <c r="V346" s="560"/>
      <c r="W346" s="560"/>
      <c r="X346" s="560"/>
      <c r="Y346" s="560"/>
      <c r="Z346" s="560"/>
    </row>
    <row r="347" spans="1:26" ht="13.5" customHeight="1" x14ac:dyDescent="0.15">
      <c r="A347" s="884"/>
      <c r="B347" s="560"/>
      <c r="C347" s="560"/>
      <c r="D347" s="849"/>
      <c r="E347" s="560"/>
      <c r="F347" s="560"/>
      <c r="G347" s="560"/>
      <c r="H347" s="560"/>
      <c r="I347" s="560"/>
      <c r="J347" s="560"/>
      <c r="K347" s="560"/>
      <c r="L347" s="560"/>
      <c r="M347" s="560"/>
      <c r="N347" s="560"/>
      <c r="O347" s="560"/>
      <c r="P347" s="560"/>
      <c r="Q347" s="560"/>
      <c r="R347" s="560"/>
      <c r="S347" s="560"/>
      <c r="T347" s="560"/>
      <c r="U347" s="560"/>
      <c r="V347" s="560"/>
      <c r="W347" s="560"/>
      <c r="X347" s="560"/>
      <c r="Y347" s="560"/>
      <c r="Z347" s="560"/>
    </row>
    <row r="348" spans="1:26" ht="13.5" customHeight="1" x14ac:dyDescent="0.15">
      <c r="A348" s="884"/>
      <c r="B348" s="560"/>
      <c r="C348" s="560"/>
      <c r="D348" s="849"/>
      <c r="E348" s="560"/>
      <c r="F348" s="560"/>
      <c r="G348" s="560"/>
      <c r="H348" s="560"/>
      <c r="I348" s="560"/>
      <c r="J348" s="560"/>
      <c r="K348" s="560"/>
      <c r="L348" s="560"/>
      <c r="M348" s="560"/>
      <c r="N348" s="560"/>
      <c r="O348" s="560"/>
      <c r="P348" s="560"/>
      <c r="Q348" s="560"/>
      <c r="R348" s="560"/>
      <c r="S348" s="560"/>
      <c r="T348" s="560"/>
      <c r="U348" s="560"/>
      <c r="V348" s="560"/>
      <c r="W348" s="560"/>
      <c r="X348" s="560"/>
      <c r="Y348" s="560"/>
      <c r="Z348" s="560"/>
    </row>
    <row r="349" spans="1:26" ht="13.5" customHeight="1" x14ac:dyDescent="0.15">
      <c r="A349" s="884"/>
      <c r="B349" s="560"/>
      <c r="C349" s="560"/>
      <c r="D349" s="849"/>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row>
    <row r="350" spans="1:26" ht="13.5" customHeight="1" x14ac:dyDescent="0.15">
      <c r="A350" s="884"/>
      <c r="B350" s="560"/>
      <c r="C350" s="560"/>
      <c r="D350" s="849"/>
      <c r="E350" s="560"/>
      <c r="F350" s="560"/>
      <c r="G350" s="560"/>
      <c r="H350" s="560"/>
      <c r="I350" s="560"/>
      <c r="J350" s="560"/>
      <c r="K350" s="560"/>
      <c r="L350" s="560"/>
      <c r="M350" s="560"/>
      <c r="N350" s="560"/>
      <c r="O350" s="560"/>
      <c r="P350" s="560"/>
      <c r="Q350" s="560"/>
      <c r="R350" s="560"/>
      <c r="S350" s="560"/>
      <c r="T350" s="560"/>
      <c r="U350" s="560"/>
      <c r="V350" s="560"/>
      <c r="W350" s="560"/>
      <c r="X350" s="560"/>
      <c r="Y350" s="560"/>
      <c r="Z350" s="560"/>
    </row>
    <row r="351" spans="1:26" ht="13.5" customHeight="1" x14ac:dyDescent="0.15">
      <c r="A351" s="884"/>
      <c r="B351" s="560"/>
      <c r="C351" s="560"/>
      <c r="D351" s="849"/>
      <c r="E351" s="560"/>
      <c r="F351" s="560"/>
      <c r="G351" s="560"/>
      <c r="H351" s="560"/>
      <c r="I351" s="560"/>
      <c r="J351" s="560"/>
      <c r="K351" s="560"/>
      <c r="L351" s="560"/>
      <c r="M351" s="560"/>
      <c r="N351" s="560"/>
      <c r="O351" s="560"/>
      <c r="P351" s="560"/>
      <c r="Q351" s="560"/>
      <c r="R351" s="560"/>
      <c r="S351" s="560"/>
      <c r="T351" s="560"/>
      <c r="U351" s="560"/>
      <c r="V351" s="560"/>
      <c r="W351" s="560"/>
      <c r="X351" s="560"/>
      <c r="Y351" s="560"/>
      <c r="Z351" s="560"/>
    </row>
    <row r="352" spans="1:26" ht="13.5" customHeight="1" x14ac:dyDescent="0.15">
      <c r="A352" s="884"/>
      <c r="B352" s="560"/>
      <c r="C352" s="560"/>
      <c r="D352" s="849"/>
      <c r="E352" s="560"/>
      <c r="F352" s="560"/>
      <c r="G352" s="560"/>
      <c r="H352" s="560"/>
      <c r="I352" s="560"/>
      <c r="J352" s="560"/>
      <c r="K352" s="560"/>
      <c r="L352" s="560"/>
      <c r="M352" s="560"/>
      <c r="N352" s="560"/>
      <c r="O352" s="560"/>
      <c r="P352" s="560"/>
      <c r="Q352" s="560"/>
      <c r="R352" s="560"/>
      <c r="S352" s="560"/>
      <c r="T352" s="560"/>
      <c r="U352" s="560"/>
      <c r="V352" s="560"/>
      <c r="W352" s="560"/>
      <c r="X352" s="560"/>
      <c r="Y352" s="560"/>
      <c r="Z352" s="560"/>
    </row>
    <row r="353" spans="1:26" ht="13.5" customHeight="1" x14ac:dyDescent="0.15">
      <c r="A353" s="884"/>
      <c r="B353" s="560"/>
      <c r="C353" s="560"/>
      <c r="D353" s="849"/>
      <c r="E353" s="560"/>
      <c r="F353" s="560"/>
      <c r="G353" s="560"/>
      <c r="H353" s="560"/>
      <c r="I353" s="560"/>
      <c r="J353" s="560"/>
      <c r="K353" s="560"/>
      <c r="L353" s="560"/>
      <c r="M353" s="560"/>
      <c r="N353" s="560"/>
      <c r="O353" s="560"/>
      <c r="P353" s="560"/>
      <c r="Q353" s="560"/>
      <c r="R353" s="560"/>
      <c r="S353" s="560"/>
      <c r="T353" s="560"/>
      <c r="U353" s="560"/>
      <c r="V353" s="560"/>
      <c r="W353" s="560"/>
      <c r="X353" s="560"/>
      <c r="Y353" s="560"/>
      <c r="Z353" s="560"/>
    </row>
    <row r="354" spans="1:26" ht="13.5" customHeight="1" x14ac:dyDescent="0.15">
      <c r="A354" s="884"/>
      <c r="B354" s="560"/>
      <c r="C354" s="560"/>
      <c r="D354" s="849"/>
      <c r="E354" s="560"/>
      <c r="F354" s="560"/>
      <c r="G354" s="560"/>
      <c r="H354" s="560"/>
      <c r="I354" s="560"/>
      <c r="J354" s="560"/>
      <c r="K354" s="560"/>
      <c r="L354" s="560"/>
      <c r="M354" s="560"/>
      <c r="N354" s="560"/>
      <c r="O354" s="560"/>
      <c r="P354" s="560"/>
      <c r="Q354" s="560"/>
      <c r="R354" s="560"/>
      <c r="S354" s="560"/>
      <c r="T354" s="560"/>
      <c r="U354" s="560"/>
      <c r="V354" s="560"/>
      <c r="W354" s="560"/>
      <c r="X354" s="560"/>
      <c r="Y354" s="560"/>
      <c r="Z354" s="560"/>
    </row>
    <row r="355" spans="1:26" ht="13.5" customHeight="1" x14ac:dyDescent="0.15">
      <c r="A355" s="884"/>
      <c r="B355" s="560"/>
      <c r="C355" s="560"/>
      <c r="D355" s="849"/>
      <c r="E355" s="560"/>
      <c r="F355" s="560"/>
      <c r="G355" s="560"/>
      <c r="H355" s="560"/>
      <c r="I355" s="560"/>
      <c r="J355" s="560"/>
      <c r="K355" s="560"/>
      <c r="L355" s="560"/>
      <c r="M355" s="560"/>
      <c r="N355" s="560"/>
      <c r="O355" s="560"/>
      <c r="P355" s="560"/>
      <c r="Q355" s="560"/>
      <c r="R355" s="560"/>
      <c r="S355" s="560"/>
      <c r="T355" s="560"/>
      <c r="U355" s="560"/>
      <c r="V355" s="560"/>
      <c r="W355" s="560"/>
      <c r="X355" s="560"/>
      <c r="Y355" s="560"/>
      <c r="Z355" s="560"/>
    </row>
    <row r="356" spans="1:26" ht="13.5" customHeight="1" x14ac:dyDescent="0.15">
      <c r="A356" s="884"/>
      <c r="B356" s="560"/>
      <c r="C356" s="560"/>
      <c r="D356" s="849"/>
      <c r="E356" s="560"/>
      <c r="F356" s="560"/>
      <c r="G356" s="560"/>
      <c r="H356" s="560"/>
      <c r="I356" s="560"/>
      <c r="J356" s="560"/>
      <c r="K356" s="560"/>
      <c r="L356" s="560"/>
      <c r="M356" s="560"/>
      <c r="N356" s="560"/>
      <c r="O356" s="560"/>
      <c r="P356" s="560"/>
      <c r="Q356" s="560"/>
      <c r="R356" s="560"/>
      <c r="S356" s="560"/>
      <c r="T356" s="560"/>
      <c r="U356" s="560"/>
      <c r="V356" s="560"/>
      <c r="W356" s="560"/>
      <c r="X356" s="560"/>
      <c r="Y356" s="560"/>
      <c r="Z356" s="560"/>
    </row>
    <row r="357" spans="1:26" ht="13.5" customHeight="1" x14ac:dyDescent="0.15">
      <c r="A357" s="884"/>
      <c r="B357" s="560"/>
      <c r="C357" s="560"/>
      <c r="D357" s="849"/>
      <c r="E357" s="560"/>
      <c r="F357" s="560"/>
      <c r="G357" s="560"/>
      <c r="H357" s="560"/>
      <c r="I357" s="560"/>
      <c r="J357" s="560"/>
      <c r="K357" s="560"/>
      <c r="L357" s="560"/>
      <c r="M357" s="560"/>
      <c r="N357" s="560"/>
      <c r="O357" s="560"/>
      <c r="P357" s="560"/>
      <c r="Q357" s="560"/>
      <c r="R357" s="560"/>
      <c r="S357" s="560"/>
      <c r="T357" s="560"/>
      <c r="U357" s="560"/>
      <c r="V357" s="560"/>
      <c r="W357" s="560"/>
      <c r="X357" s="560"/>
      <c r="Y357" s="560"/>
      <c r="Z357" s="560"/>
    </row>
    <row r="358" spans="1:26" ht="13.5" customHeight="1" x14ac:dyDescent="0.15">
      <c r="A358" s="884"/>
      <c r="B358" s="560"/>
      <c r="C358" s="560"/>
      <c r="D358" s="849"/>
      <c r="E358" s="560"/>
      <c r="F358" s="560"/>
      <c r="G358" s="560"/>
      <c r="H358" s="560"/>
      <c r="I358" s="560"/>
      <c r="J358" s="560"/>
      <c r="K358" s="560"/>
      <c r="L358" s="560"/>
      <c r="M358" s="560"/>
      <c r="N358" s="560"/>
      <c r="O358" s="560"/>
      <c r="P358" s="560"/>
      <c r="Q358" s="560"/>
      <c r="R358" s="560"/>
      <c r="S358" s="560"/>
      <c r="T358" s="560"/>
      <c r="U358" s="560"/>
      <c r="V358" s="560"/>
      <c r="W358" s="560"/>
      <c r="X358" s="560"/>
      <c r="Y358" s="560"/>
      <c r="Z358" s="560"/>
    </row>
    <row r="359" spans="1:26" ht="13.5" customHeight="1" x14ac:dyDescent="0.15">
      <c r="A359" s="884"/>
      <c r="B359" s="560"/>
      <c r="C359" s="560"/>
      <c r="D359" s="849"/>
      <c r="E359" s="560"/>
      <c r="F359" s="560"/>
      <c r="G359" s="560"/>
      <c r="H359" s="560"/>
      <c r="I359" s="560"/>
      <c r="J359" s="560"/>
      <c r="K359" s="560"/>
      <c r="L359" s="560"/>
      <c r="M359" s="560"/>
      <c r="N359" s="560"/>
      <c r="O359" s="560"/>
      <c r="P359" s="560"/>
      <c r="Q359" s="560"/>
      <c r="R359" s="560"/>
      <c r="S359" s="560"/>
      <c r="T359" s="560"/>
      <c r="U359" s="560"/>
      <c r="V359" s="560"/>
      <c r="W359" s="560"/>
      <c r="X359" s="560"/>
      <c r="Y359" s="560"/>
      <c r="Z359" s="560"/>
    </row>
    <row r="360" spans="1:26" ht="13.5" customHeight="1" x14ac:dyDescent="0.15">
      <c r="A360" s="884"/>
      <c r="B360" s="560"/>
      <c r="C360" s="560"/>
      <c r="D360" s="849"/>
      <c r="E360" s="560"/>
      <c r="F360" s="560"/>
      <c r="G360" s="560"/>
      <c r="H360" s="560"/>
      <c r="I360" s="560"/>
      <c r="J360" s="560"/>
      <c r="K360" s="560"/>
      <c r="L360" s="560"/>
      <c r="M360" s="560"/>
      <c r="N360" s="560"/>
      <c r="O360" s="560"/>
      <c r="P360" s="560"/>
      <c r="Q360" s="560"/>
      <c r="R360" s="560"/>
      <c r="S360" s="560"/>
      <c r="T360" s="560"/>
      <c r="U360" s="560"/>
      <c r="V360" s="560"/>
      <c r="W360" s="560"/>
      <c r="X360" s="560"/>
      <c r="Y360" s="560"/>
      <c r="Z360" s="560"/>
    </row>
    <row r="361" spans="1:26" ht="13.5" customHeight="1" x14ac:dyDescent="0.15">
      <c r="A361" s="884"/>
      <c r="B361" s="560"/>
      <c r="C361" s="560"/>
      <c r="D361" s="849"/>
      <c r="E361" s="560"/>
      <c r="F361" s="560"/>
      <c r="G361" s="560"/>
      <c r="H361" s="560"/>
      <c r="I361" s="560"/>
      <c r="J361" s="560"/>
      <c r="K361" s="560"/>
      <c r="L361" s="560"/>
      <c r="M361" s="560"/>
      <c r="N361" s="560"/>
      <c r="O361" s="560"/>
      <c r="P361" s="560"/>
      <c r="Q361" s="560"/>
      <c r="R361" s="560"/>
      <c r="S361" s="560"/>
      <c r="T361" s="560"/>
      <c r="U361" s="560"/>
      <c r="V361" s="560"/>
      <c r="W361" s="560"/>
      <c r="X361" s="560"/>
      <c r="Y361" s="560"/>
      <c r="Z361" s="560"/>
    </row>
    <row r="362" spans="1:26" ht="13.5" customHeight="1" x14ac:dyDescent="0.15">
      <c r="A362" s="884"/>
      <c r="B362" s="560"/>
      <c r="C362" s="560"/>
      <c r="D362" s="849"/>
      <c r="E362" s="560"/>
      <c r="F362" s="560"/>
      <c r="G362" s="560"/>
      <c r="H362" s="560"/>
      <c r="I362" s="560"/>
      <c r="J362" s="560"/>
      <c r="K362" s="560"/>
      <c r="L362" s="560"/>
      <c r="M362" s="560"/>
      <c r="N362" s="560"/>
      <c r="O362" s="560"/>
      <c r="P362" s="560"/>
      <c r="Q362" s="560"/>
      <c r="R362" s="560"/>
      <c r="S362" s="560"/>
      <c r="T362" s="560"/>
      <c r="U362" s="560"/>
      <c r="V362" s="560"/>
      <c r="W362" s="560"/>
      <c r="X362" s="560"/>
      <c r="Y362" s="560"/>
      <c r="Z362" s="560"/>
    </row>
    <row r="363" spans="1:26" ht="13.5" customHeight="1" x14ac:dyDescent="0.15">
      <c r="A363" s="884"/>
      <c r="B363" s="560"/>
      <c r="C363" s="560"/>
      <c r="D363" s="849"/>
      <c r="E363" s="560"/>
      <c r="F363" s="560"/>
      <c r="G363" s="560"/>
      <c r="H363" s="560"/>
      <c r="I363" s="560"/>
      <c r="J363" s="560"/>
      <c r="K363" s="560"/>
      <c r="L363" s="560"/>
      <c r="M363" s="560"/>
      <c r="N363" s="560"/>
      <c r="O363" s="560"/>
      <c r="P363" s="560"/>
      <c r="Q363" s="560"/>
      <c r="R363" s="560"/>
      <c r="S363" s="560"/>
      <c r="T363" s="560"/>
      <c r="U363" s="560"/>
      <c r="V363" s="560"/>
      <c r="W363" s="560"/>
      <c r="X363" s="560"/>
      <c r="Y363" s="560"/>
      <c r="Z363" s="560"/>
    </row>
    <row r="364" spans="1:26" ht="13.5" customHeight="1" x14ac:dyDescent="0.15">
      <c r="A364" s="884"/>
      <c r="B364" s="560"/>
      <c r="C364" s="560"/>
      <c r="D364" s="849"/>
      <c r="E364" s="560"/>
      <c r="F364" s="560"/>
      <c r="G364" s="560"/>
      <c r="H364" s="560"/>
      <c r="I364" s="560"/>
      <c r="J364" s="560"/>
      <c r="K364" s="560"/>
      <c r="L364" s="560"/>
      <c r="M364" s="560"/>
      <c r="N364" s="560"/>
      <c r="O364" s="560"/>
      <c r="P364" s="560"/>
      <c r="Q364" s="560"/>
      <c r="R364" s="560"/>
      <c r="S364" s="560"/>
      <c r="T364" s="560"/>
      <c r="U364" s="560"/>
      <c r="V364" s="560"/>
      <c r="W364" s="560"/>
      <c r="X364" s="560"/>
      <c r="Y364" s="560"/>
      <c r="Z364" s="560"/>
    </row>
    <row r="365" spans="1:26" ht="13.5" customHeight="1" x14ac:dyDescent="0.15">
      <c r="A365" s="884"/>
      <c r="B365" s="560"/>
      <c r="C365" s="560"/>
      <c r="D365" s="849"/>
      <c r="E365" s="560"/>
      <c r="F365" s="560"/>
      <c r="G365" s="560"/>
      <c r="H365" s="560"/>
      <c r="I365" s="560"/>
      <c r="J365" s="560"/>
      <c r="K365" s="560"/>
      <c r="L365" s="560"/>
      <c r="M365" s="560"/>
      <c r="N365" s="560"/>
      <c r="O365" s="560"/>
      <c r="P365" s="560"/>
      <c r="Q365" s="560"/>
      <c r="R365" s="560"/>
      <c r="S365" s="560"/>
      <c r="T365" s="560"/>
      <c r="U365" s="560"/>
      <c r="V365" s="560"/>
      <c r="W365" s="560"/>
      <c r="X365" s="560"/>
      <c r="Y365" s="560"/>
      <c r="Z365" s="560"/>
    </row>
    <row r="366" spans="1:26" ht="13.5" customHeight="1" x14ac:dyDescent="0.15">
      <c r="A366" s="884"/>
      <c r="B366" s="560"/>
      <c r="C366" s="560"/>
      <c r="D366" s="849"/>
      <c r="E366" s="560"/>
      <c r="F366" s="560"/>
      <c r="G366" s="560"/>
      <c r="H366" s="560"/>
      <c r="I366" s="560"/>
      <c r="J366" s="560"/>
      <c r="K366" s="560"/>
      <c r="L366" s="560"/>
      <c r="M366" s="560"/>
      <c r="N366" s="560"/>
      <c r="O366" s="560"/>
      <c r="P366" s="560"/>
      <c r="Q366" s="560"/>
      <c r="R366" s="560"/>
      <c r="S366" s="560"/>
      <c r="T366" s="560"/>
      <c r="U366" s="560"/>
      <c r="V366" s="560"/>
      <c r="W366" s="560"/>
      <c r="X366" s="560"/>
      <c r="Y366" s="560"/>
      <c r="Z366" s="560"/>
    </row>
    <row r="367" spans="1:26" ht="13.5" customHeight="1" x14ac:dyDescent="0.15">
      <c r="A367" s="884"/>
      <c r="B367" s="560"/>
      <c r="C367" s="560"/>
      <c r="D367" s="849"/>
      <c r="E367" s="560"/>
      <c r="F367" s="560"/>
      <c r="G367" s="560"/>
      <c r="H367" s="560"/>
      <c r="I367" s="560"/>
      <c r="J367" s="560"/>
      <c r="K367" s="560"/>
      <c r="L367" s="560"/>
      <c r="M367" s="560"/>
      <c r="N367" s="560"/>
      <c r="O367" s="560"/>
      <c r="P367" s="560"/>
      <c r="Q367" s="560"/>
      <c r="R367" s="560"/>
      <c r="S367" s="560"/>
      <c r="T367" s="560"/>
      <c r="U367" s="560"/>
      <c r="V367" s="560"/>
      <c r="W367" s="560"/>
      <c r="X367" s="560"/>
      <c r="Y367" s="560"/>
      <c r="Z367" s="560"/>
    </row>
    <row r="368" spans="1:26" ht="13.5" customHeight="1" x14ac:dyDescent="0.15">
      <c r="A368" s="884"/>
      <c r="B368" s="560"/>
      <c r="C368" s="560"/>
      <c r="D368" s="849"/>
      <c r="E368" s="560"/>
      <c r="F368" s="560"/>
      <c r="G368" s="560"/>
      <c r="H368" s="560"/>
      <c r="I368" s="560"/>
      <c r="J368" s="560"/>
      <c r="K368" s="560"/>
      <c r="L368" s="560"/>
      <c r="M368" s="560"/>
      <c r="N368" s="560"/>
      <c r="O368" s="560"/>
      <c r="P368" s="560"/>
      <c r="Q368" s="560"/>
      <c r="R368" s="560"/>
      <c r="S368" s="560"/>
      <c r="T368" s="560"/>
      <c r="U368" s="560"/>
      <c r="V368" s="560"/>
      <c r="W368" s="560"/>
      <c r="X368" s="560"/>
      <c r="Y368" s="560"/>
      <c r="Z368" s="560"/>
    </row>
    <row r="369" spans="1:26" ht="13.5" customHeight="1" x14ac:dyDescent="0.15">
      <c r="A369" s="884"/>
      <c r="B369" s="560"/>
      <c r="C369" s="560"/>
      <c r="D369" s="849"/>
      <c r="E369" s="560"/>
      <c r="F369" s="560"/>
      <c r="G369" s="560"/>
      <c r="H369" s="560"/>
      <c r="I369" s="560"/>
      <c r="J369" s="560"/>
      <c r="K369" s="560"/>
      <c r="L369" s="560"/>
      <c r="M369" s="560"/>
      <c r="N369" s="560"/>
      <c r="O369" s="560"/>
      <c r="P369" s="560"/>
      <c r="Q369" s="560"/>
      <c r="R369" s="560"/>
      <c r="S369" s="560"/>
      <c r="T369" s="560"/>
      <c r="U369" s="560"/>
      <c r="V369" s="560"/>
      <c r="W369" s="560"/>
      <c r="X369" s="560"/>
      <c r="Y369" s="560"/>
      <c r="Z369" s="560"/>
    </row>
    <row r="370" spans="1:26" ht="13.5" customHeight="1" x14ac:dyDescent="0.15">
      <c r="A370" s="884"/>
      <c r="B370" s="560"/>
      <c r="C370" s="560"/>
      <c r="D370" s="849"/>
      <c r="E370" s="560"/>
      <c r="F370" s="560"/>
      <c r="G370" s="560"/>
      <c r="H370" s="560"/>
      <c r="I370" s="560"/>
      <c r="J370" s="560"/>
      <c r="K370" s="560"/>
      <c r="L370" s="560"/>
      <c r="M370" s="560"/>
      <c r="N370" s="560"/>
      <c r="O370" s="560"/>
      <c r="P370" s="560"/>
      <c r="Q370" s="560"/>
      <c r="R370" s="560"/>
      <c r="S370" s="560"/>
      <c r="T370" s="560"/>
      <c r="U370" s="560"/>
      <c r="V370" s="560"/>
      <c r="W370" s="560"/>
      <c r="X370" s="560"/>
      <c r="Y370" s="560"/>
      <c r="Z370" s="560"/>
    </row>
    <row r="371" spans="1:26" ht="13.5" customHeight="1" x14ac:dyDescent="0.15">
      <c r="A371" s="884"/>
      <c r="B371" s="560"/>
      <c r="C371" s="560"/>
      <c r="D371" s="849"/>
      <c r="E371" s="560"/>
      <c r="F371" s="560"/>
      <c r="G371" s="560"/>
      <c r="H371" s="560"/>
      <c r="I371" s="560"/>
      <c r="J371" s="560"/>
      <c r="K371" s="560"/>
      <c r="L371" s="560"/>
      <c r="M371" s="560"/>
      <c r="N371" s="560"/>
      <c r="O371" s="560"/>
      <c r="P371" s="560"/>
      <c r="Q371" s="560"/>
      <c r="R371" s="560"/>
      <c r="S371" s="560"/>
      <c r="T371" s="560"/>
      <c r="U371" s="560"/>
      <c r="V371" s="560"/>
      <c r="W371" s="560"/>
      <c r="X371" s="560"/>
      <c r="Y371" s="560"/>
      <c r="Z371" s="560"/>
    </row>
    <row r="372" spans="1:26" ht="13.5" customHeight="1" x14ac:dyDescent="0.15">
      <c r="A372" s="884"/>
      <c r="B372" s="560"/>
      <c r="C372" s="560"/>
      <c r="D372" s="849"/>
      <c r="E372" s="560"/>
      <c r="F372" s="560"/>
      <c r="G372" s="560"/>
      <c r="H372" s="560"/>
      <c r="I372" s="560"/>
      <c r="J372" s="560"/>
      <c r="K372" s="560"/>
      <c r="L372" s="560"/>
      <c r="M372" s="560"/>
      <c r="N372" s="560"/>
      <c r="O372" s="560"/>
      <c r="P372" s="560"/>
      <c r="Q372" s="560"/>
      <c r="R372" s="560"/>
      <c r="S372" s="560"/>
      <c r="T372" s="560"/>
      <c r="U372" s="560"/>
      <c r="V372" s="560"/>
      <c r="W372" s="560"/>
      <c r="X372" s="560"/>
      <c r="Y372" s="560"/>
      <c r="Z372" s="560"/>
    </row>
    <row r="373" spans="1:26" ht="13.5" customHeight="1" x14ac:dyDescent="0.15">
      <c r="A373" s="884"/>
      <c r="B373" s="560"/>
      <c r="C373" s="560"/>
      <c r="D373" s="849"/>
      <c r="E373" s="560"/>
      <c r="F373" s="560"/>
      <c r="G373" s="560"/>
      <c r="H373" s="560"/>
      <c r="I373" s="560"/>
      <c r="J373" s="560"/>
      <c r="K373" s="560"/>
      <c r="L373" s="560"/>
      <c r="M373" s="560"/>
      <c r="N373" s="560"/>
      <c r="O373" s="560"/>
      <c r="P373" s="560"/>
      <c r="Q373" s="560"/>
      <c r="R373" s="560"/>
      <c r="S373" s="560"/>
      <c r="T373" s="560"/>
      <c r="U373" s="560"/>
      <c r="V373" s="560"/>
      <c r="W373" s="560"/>
      <c r="X373" s="560"/>
      <c r="Y373" s="560"/>
      <c r="Z373" s="560"/>
    </row>
    <row r="374" spans="1:26" ht="13.5" customHeight="1" x14ac:dyDescent="0.15">
      <c r="A374" s="884"/>
      <c r="B374" s="560"/>
      <c r="C374" s="560"/>
      <c r="D374" s="849"/>
      <c r="E374" s="560"/>
      <c r="F374" s="560"/>
      <c r="G374" s="560"/>
      <c r="H374" s="560"/>
      <c r="I374" s="560"/>
      <c r="J374" s="560"/>
      <c r="K374" s="560"/>
      <c r="L374" s="560"/>
      <c r="M374" s="560"/>
      <c r="N374" s="560"/>
      <c r="O374" s="560"/>
      <c r="P374" s="560"/>
      <c r="Q374" s="560"/>
      <c r="R374" s="560"/>
      <c r="S374" s="560"/>
      <c r="T374" s="560"/>
      <c r="U374" s="560"/>
      <c r="V374" s="560"/>
      <c r="W374" s="560"/>
      <c r="X374" s="560"/>
      <c r="Y374" s="560"/>
      <c r="Z374" s="560"/>
    </row>
    <row r="375" spans="1:26" ht="13.5" customHeight="1" x14ac:dyDescent="0.15">
      <c r="A375" s="884"/>
      <c r="B375" s="560"/>
      <c r="C375" s="560"/>
      <c r="D375" s="849"/>
      <c r="E375" s="560"/>
      <c r="F375" s="560"/>
      <c r="G375" s="560"/>
      <c r="H375" s="560"/>
      <c r="I375" s="560"/>
      <c r="J375" s="560"/>
      <c r="K375" s="560"/>
      <c r="L375" s="560"/>
      <c r="M375" s="560"/>
      <c r="N375" s="560"/>
      <c r="O375" s="560"/>
      <c r="P375" s="560"/>
      <c r="Q375" s="560"/>
      <c r="R375" s="560"/>
      <c r="S375" s="560"/>
      <c r="T375" s="560"/>
      <c r="U375" s="560"/>
      <c r="V375" s="560"/>
      <c r="W375" s="560"/>
      <c r="X375" s="560"/>
      <c r="Y375" s="560"/>
      <c r="Z375" s="560"/>
    </row>
    <row r="376" spans="1:26" ht="13.5" customHeight="1" x14ac:dyDescent="0.15">
      <c r="A376" s="884"/>
      <c r="B376" s="560"/>
      <c r="C376" s="560"/>
      <c r="D376" s="849"/>
      <c r="E376" s="560"/>
      <c r="F376" s="560"/>
      <c r="G376" s="560"/>
      <c r="H376" s="560"/>
      <c r="I376" s="560"/>
      <c r="J376" s="560"/>
      <c r="K376" s="560"/>
      <c r="L376" s="560"/>
      <c r="M376" s="560"/>
      <c r="N376" s="560"/>
      <c r="O376" s="560"/>
      <c r="P376" s="560"/>
      <c r="Q376" s="560"/>
      <c r="R376" s="560"/>
      <c r="S376" s="560"/>
      <c r="T376" s="560"/>
      <c r="U376" s="560"/>
      <c r="V376" s="560"/>
      <c r="W376" s="560"/>
      <c r="X376" s="560"/>
      <c r="Y376" s="560"/>
      <c r="Z376" s="560"/>
    </row>
    <row r="377" spans="1:26" ht="13.5" customHeight="1" x14ac:dyDescent="0.15">
      <c r="A377" s="884"/>
      <c r="B377" s="560"/>
      <c r="C377" s="560"/>
      <c r="D377" s="849"/>
      <c r="E377" s="560"/>
      <c r="F377" s="560"/>
      <c r="G377" s="560"/>
      <c r="H377" s="560"/>
      <c r="I377" s="560"/>
      <c r="J377" s="560"/>
      <c r="K377" s="560"/>
      <c r="L377" s="560"/>
      <c r="M377" s="560"/>
      <c r="N377" s="560"/>
      <c r="O377" s="560"/>
      <c r="P377" s="560"/>
      <c r="Q377" s="560"/>
      <c r="R377" s="560"/>
      <c r="S377" s="560"/>
      <c r="T377" s="560"/>
      <c r="U377" s="560"/>
      <c r="V377" s="560"/>
      <c r="W377" s="560"/>
      <c r="X377" s="560"/>
      <c r="Y377" s="560"/>
      <c r="Z377" s="560"/>
    </row>
    <row r="378" spans="1:26" ht="13.5" customHeight="1" x14ac:dyDescent="0.15">
      <c r="A378" s="884"/>
      <c r="B378" s="560"/>
      <c r="C378" s="560"/>
      <c r="D378" s="849"/>
      <c r="E378" s="560"/>
      <c r="F378" s="560"/>
      <c r="G378" s="560"/>
      <c r="H378" s="560"/>
      <c r="I378" s="560"/>
      <c r="J378" s="560"/>
      <c r="K378" s="560"/>
      <c r="L378" s="560"/>
      <c r="M378" s="560"/>
      <c r="N378" s="560"/>
      <c r="O378" s="560"/>
      <c r="P378" s="560"/>
      <c r="Q378" s="560"/>
      <c r="R378" s="560"/>
      <c r="S378" s="560"/>
      <c r="T378" s="560"/>
      <c r="U378" s="560"/>
      <c r="V378" s="560"/>
      <c r="W378" s="560"/>
      <c r="X378" s="560"/>
      <c r="Y378" s="560"/>
      <c r="Z378" s="560"/>
    </row>
    <row r="379" spans="1:26" ht="13.5" customHeight="1" x14ac:dyDescent="0.15">
      <c r="A379" s="884"/>
      <c r="B379" s="560"/>
      <c r="C379" s="560"/>
      <c r="D379" s="849"/>
      <c r="E379" s="560"/>
      <c r="F379" s="560"/>
      <c r="G379" s="560"/>
      <c r="H379" s="560"/>
      <c r="I379" s="560"/>
      <c r="J379" s="560"/>
      <c r="K379" s="560"/>
      <c r="L379" s="560"/>
      <c r="M379" s="560"/>
      <c r="N379" s="560"/>
      <c r="O379" s="560"/>
      <c r="P379" s="560"/>
      <c r="Q379" s="560"/>
      <c r="R379" s="560"/>
      <c r="S379" s="560"/>
      <c r="T379" s="560"/>
      <c r="U379" s="560"/>
      <c r="V379" s="560"/>
      <c r="W379" s="560"/>
      <c r="X379" s="560"/>
      <c r="Y379" s="560"/>
      <c r="Z379" s="560"/>
    </row>
    <row r="380" spans="1:26" ht="13.5" customHeight="1" x14ac:dyDescent="0.15">
      <c r="A380" s="884"/>
      <c r="B380" s="560"/>
      <c r="C380" s="560"/>
      <c r="D380" s="849"/>
      <c r="E380" s="560"/>
      <c r="F380" s="560"/>
      <c r="G380" s="560"/>
      <c r="H380" s="560"/>
      <c r="I380" s="560"/>
      <c r="J380" s="560"/>
      <c r="K380" s="560"/>
      <c r="L380" s="560"/>
      <c r="M380" s="560"/>
      <c r="N380" s="560"/>
      <c r="O380" s="560"/>
      <c r="P380" s="560"/>
      <c r="Q380" s="560"/>
      <c r="R380" s="560"/>
      <c r="S380" s="560"/>
      <c r="T380" s="560"/>
      <c r="U380" s="560"/>
      <c r="V380" s="560"/>
      <c r="W380" s="560"/>
      <c r="X380" s="560"/>
      <c r="Y380" s="560"/>
      <c r="Z380" s="560"/>
    </row>
    <row r="381" spans="1:26" ht="13.5" customHeight="1" x14ac:dyDescent="0.15">
      <c r="A381" s="884"/>
      <c r="B381" s="560"/>
      <c r="C381" s="560"/>
      <c r="D381" s="849"/>
      <c r="E381" s="560"/>
      <c r="F381" s="560"/>
      <c r="G381" s="560"/>
      <c r="H381" s="560"/>
      <c r="I381" s="560"/>
      <c r="J381" s="560"/>
      <c r="K381" s="560"/>
      <c r="L381" s="560"/>
      <c r="M381" s="560"/>
      <c r="N381" s="560"/>
      <c r="O381" s="560"/>
      <c r="P381" s="560"/>
      <c r="Q381" s="560"/>
      <c r="R381" s="560"/>
      <c r="S381" s="560"/>
      <c r="T381" s="560"/>
      <c r="U381" s="560"/>
      <c r="V381" s="560"/>
      <c r="W381" s="560"/>
      <c r="X381" s="560"/>
      <c r="Y381" s="560"/>
      <c r="Z381" s="560"/>
    </row>
    <row r="382" spans="1:26" ht="13.5" customHeight="1" x14ac:dyDescent="0.15">
      <c r="A382" s="884"/>
      <c r="B382" s="560"/>
      <c r="C382" s="560"/>
      <c r="D382" s="849"/>
      <c r="E382" s="560"/>
      <c r="F382" s="560"/>
      <c r="G382" s="560"/>
      <c r="H382" s="560"/>
      <c r="I382" s="560"/>
      <c r="J382" s="560"/>
      <c r="K382" s="560"/>
      <c r="L382" s="560"/>
      <c r="M382" s="560"/>
      <c r="N382" s="560"/>
      <c r="O382" s="560"/>
      <c r="P382" s="560"/>
      <c r="Q382" s="560"/>
      <c r="R382" s="560"/>
      <c r="S382" s="560"/>
      <c r="T382" s="560"/>
      <c r="U382" s="560"/>
      <c r="V382" s="560"/>
      <c r="W382" s="560"/>
      <c r="X382" s="560"/>
      <c r="Y382" s="560"/>
      <c r="Z382" s="560"/>
    </row>
    <row r="383" spans="1:26" ht="13.5" customHeight="1" x14ac:dyDescent="0.15">
      <c r="A383" s="884"/>
      <c r="B383" s="560"/>
      <c r="C383" s="560"/>
      <c r="D383" s="849"/>
      <c r="E383" s="560"/>
      <c r="F383" s="560"/>
      <c r="G383" s="560"/>
      <c r="H383" s="560"/>
      <c r="I383" s="560"/>
      <c r="J383" s="560"/>
      <c r="K383" s="560"/>
      <c r="L383" s="560"/>
      <c r="M383" s="560"/>
      <c r="N383" s="560"/>
      <c r="O383" s="560"/>
      <c r="P383" s="560"/>
      <c r="Q383" s="560"/>
      <c r="R383" s="560"/>
      <c r="S383" s="560"/>
      <c r="T383" s="560"/>
      <c r="U383" s="560"/>
      <c r="V383" s="560"/>
      <c r="W383" s="560"/>
      <c r="X383" s="560"/>
      <c r="Y383" s="560"/>
      <c r="Z383" s="560"/>
    </row>
    <row r="384" spans="1:26" ht="13.5" customHeight="1" x14ac:dyDescent="0.15">
      <c r="A384" s="884"/>
      <c r="B384" s="560"/>
      <c r="C384" s="560"/>
      <c r="D384" s="849"/>
      <c r="E384" s="560"/>
      <c r="F384" s="560"/>
      <c r="G384" s="560"/>
      <c r="H384" s="560"/>
      <c r="I384" s="560"/>
      <c r="J384" s="560"/>
      <c r="K384" s="560"/>
      <c r="L384" s="560"/>
      <c r="M384" s="560"/>
      <c r="N384" s="560"/>
      <c r="O384" s="560"/>
      <c r="P384" s="560"/>
      <c r="Q384" s="560"/>
      <c r="R384" s="560"/>
      <c r="S384" s="560"/>
      <c r="T384" s="560"/>
      <c r="U384" s="560"/>
      <c r="V384" s="560"/>
      <c r="W384" s="560"/>
      <c r="X384" s="560"/>
      <c r="Y384" s="560"/>
      <c r="Z384" s="560"/>
    </row>
    <row r="385" spans="1:26" ht="13.5" customHeight="1" x14ac:dyDescent="0.15">
      <c r="A385" s="884"/>
      <c r="B385" s="560"/>
      <c r="C385" s="560"/>
      <c r="D385" s="849"/>
      <c r="E385" s="560"/>
      <c r="F385" s="560"/>
      <c r="G385" s="560"/>
      <c r="H385" s="560"/>
      <c r="I385" s="560"/>
      <c r="J385" s="560"/>
      <c r="K385" s="560"/>
      <c r="L385" s="560"/>
      <c r="M385" s="560"/>
      <c r="N385" s="560"/>
      <c r="O385" s="560"/>
      <c r="P385" s="560"/>
      <c r="Q385" s="560"/>
      <c r="R385" s="560"/>
      <c r="S385" s="560"/>
      <c r="T385" s="560"/>
      <c r="U385" s="560"/>
      <c r="V385" s="560"/>
      <c r="W385" s="560"/>
      <c r="X385" s="560"/>
      <c r="Y385" s="560"/>
      <c r="Z385" s="560"/>
    </row>
    <row r="386" spans="1:26" ht="13.5" customHeight="1" x14ac:dyDescent="0.15">
      <c r="A386" s="884"/>
      <c r="B386" s="560"/>
      <c r="C386" s="560"/>
      <c r="D386" s="849"/>
      <c r="E386" s="560"/>
      <c r="F386" s="560"/>
      <c r="G386" s="560"/>
      <c r="H386" s="560"/>
      <c r="I386" s="560"/>
      <c r="J386" s="560"/>
      <c r="K386" s="560"/>
      <c r="L386" s="560"/>
      <c r="M386" s="560"/>
      <c r="N386" s="560"/>
      <c r="O386" s="560"/>
      <c r="P386" s="560"/>
      <c r="Q386" s="560"/>
      <c r="R386" s="560"/>
      <c r="S386" s="560"/>
      <c r="T386" s="560"/>
      <c r="U386" s="560"/>
      <c r="V386" s="560"/>
      <c r="W386" s="560"/>
      <c r="X386" s="560"/>
      <c r="Y386" s="560"/>
      <c r="Z386" s="560"/>
    </row>
    <row r="387" spans="1:26" ht="13.5" customHeight="1" x14ac:dyDescent="0.15">
      <c r="A387" s="884"/>
      <c r="B387" s="560"/>
      <c r="C387" s="560"/>
      <c r="D387" s="849"/>
      <c r="E387" s="560"/>
      <c r="F387" s="560"/>
      <c r="G387" s="560"/>
      <c r="H387" s="560"/>
      <c r="I387" s="560"/>
      <c r="J387" s="560"/>
      <c r="K387" s="560"/>
      <c r="L387" s="560"/>
      <c r="M387" s="560"/>
      <c r="N387" s="560"/>
      <c r="O387" s="560"/>
      <c r="P387" s="560"/>
      <c r="Q387" s="560"/>
      <c r="R387" s="560"/>
      <c r="S387" s="560"/>
      <c r="T387" s="560"/>
      <c r="U387" s="560"/>
      <c r="V387" s="560"/>
      <c r="W387" s="560"/>
      <c r="X387" s="560"/>
      <c r="Y387" s="560"/>
      <c r="Z387" s="560"/>
    </row>
    <row r="388" spans="1:26" ht="13.5" customHeight="1" x14ac:dyDescent="0.15">
      <c r="A388" s="884"/>
      <c r="B388" s="560"/>
      <c r="C388" s="560"/>
      <c r="D388" s="849"/>
      <c r="E388" s="560"/>
      <c r="F388" s="560"/>
      <c r="G388" s="560"/>
      <c r="H388" s="560"/>
      <c r="I388" s="560"/>
      <c r="J388" s="560"/>
      <c r="K388" s="560"/>
      <c r="L388" s="560"/>
      <c r="M388" s="560"/>
      <c r="N388" s="560"/>
      <c r="O388" s="560"/>
      <c r="P388" s="560"/>
      <c r="Q388" s="560"/>
      <c r="R388" s="560"/>
      <c r="S388" s="560"/>
      <c r="T388" s="560"/>
      <c r="U388" s="560"/>
      <c r="V388" s="560"/>
      <c r="W388" s="560"/>
      <c r="X388" s="560"/>
      <c r="Y388" s="560"/>
      <c r="Z388" s="560"/>
    </row>
    <row r="389" spans="1:26" ht="13.5" customHeight="1" x14ac:dyDescent="0.15">
      <c r="A389" s="884"/>
      <c r="B389" s="560"/>
      <c r="C389" s="560"/>
      <c r="D389" s="849"/>
      <c r="E389" s="560"/>
      <c r="F389" s="560"/>
      <c r="G389" s="560"/>
      <c r="H389" s="560"/>
      <c r="I389" s="560"/>
      <c r="J389" s="560"/>
      <c r="K389" s="560"/>
      <c r="L389" s="560"/>
      <c r="M389" s="560"/>
      <c r="N389" s="560"/>
      <c r="O389" s="560"/>
      <c r="P389" s="560"/>
      <c r="Q389" s="560"/>
      <c r="R389" s="560"/>
      <c r="S389" s="560"/>
      <c r="T389" s="560"/>
      <c r="U389" s="560"/>
      <c r="V389" s="560"/>
      <c r="W389" s="560"/>
      <c r="X389" s="560"/>
      <c r="Y389" s="560"/>
      <c r="Z389" s="560"/>
    </row>
    <row r="390" spans="1:26" ht="13.5" customHeight="1" x14ac:dyDescent="0.15">
      <c r="A390" s="884"/>
      <c r="B390" s="560"/>
      <c r="C390" s="560"/>
      <c r="D390" s="849"/>
      <c r="E390" s="560"/>
      <c r="F390" s="560"/>
      <c r="G390" s="560"/>
      <c r="H390" s="560"/>
      <c r="I390" s="560"/>
      <c r="J390" s="560"/>
      <c r="K390" s="560"/>
      <c r="L390" s="560"/>
      <c r="M390" s="560"/>
      <c r="N390" s="560"/>
      <c r="O390" s="560"/>
      <c r="P390" s="560"/>
      <c r="Q390" s="560"/>
      <c r="R390" s="560"/>
      <c r="S390" s="560"/>
      <c r="T390" s="560"/>
      <c r="U390" s="560"/>
      <c r="V390" s="560"/>
      <c r="W390" s="560"/>
      <c r="X390" s="560"/>
      <c r="Y390" s="560"/>
      <c r="Z390" s="560"/>
    </row>
    <row r="391" spans="1:26" ht="13.5" customHeight="1" x14ac:dyDescent="0.15">
      <c r="A391" s="884"/>
      <c r="B391" s="560"/>
      <c r="C391" s="560"/>
      <c r="D391" s="849"/>
      <c r="E391" s="560"/>
      <c r="F391" s="560"/>
      <c r="G391" s="560"/>
      <c r="H391" s="560"/>
      <c r="I391" s="560"/>
      <c r="J391" s="560"/>
      <c r="K391" s="560"/>
      <c r="L391" s="560"/>
      <c r="M391" s="560"/>
      <c r="N391" s="560"/>
      <c r="O391" s="560"/>
      <c r="P391" s="560"/>
      <c r="Q391" s="560"/>
      <c r="R391" s="560"/>
      <c r="S391" s="560"/>
      <c r="T391" s="560"/>
      <c r="U391" s="560"/>
      <c r="V391" s="560"/>
      <c r="W391" s="560"/>
      <c r="X391" s="560"/>
      <c r="Y391" s="560"/>
      <c r="Z391" s="560"/>
    </row>
    <row r="392" spans="1:26" ht="13.5" customHeight="1" x14ac:dyDescent="0.15">
      <c r="A392" s="884"/>
      <c r="B392" s="560"/>
      <c r="C392" s="560"/>
      <c r="D392" s="849"/>
      <c r="E392" s="560"/>
      <c r="F392" s="560"/>
      <c r="G392" s="560"/>
      <c r="H392" s="560"/>
      <c r="I392" s="560"/>
      <c r="J392" s="560"/>
      <c r="K392" s="560"/>
      <c r="L392" s="560"/>
      <c r="M392" s="560"/>
      <c r="N392" s="560"/>
      <c r="O392" s="560"/>
      <c r="P392" s="560"/>
      <c r="Q392" s="560"/>
      <c r="R392" s="560"/>
      <c r="S392" s="560"/>
      <c r="T392" s="560"/>
      <c r="U392" s="560"/>
      <c r="V392" s="560"/>
      <c r="W392" s="560"/>
      <c r="X392" s="560"/>
      <c r="Y392" s="560"/>
      <c r="Z392" s="560"/>
    </row>
    <row r="393" spans="1:26" ht="13.5" customHeight="1" x14ac:dyDescent="0.15">
      <c r="A393" s="884"/>
      <c r="B393" s="560"/>
      <c r="C393" s="560"/>
      <c r="D393" s="849"/>
      <c r="E393" s="560"/>
      <c r="F393" s="560"/>
      <c r="G393" s="560"/>
      <c r="H393" s="560"/>
      <c r="I393" s="560"/>
      <c r="J393" s="560"/>
      <c r="K393" s="560"/>
      <c r="L393" s="560"/>
      <c r="M393" s="560"/>
      <c r="N393" s="560"/>
      <c r="O393" s="560"/>
      <c r="P393" s="560"/>
      <c r="Q393" s="560"/>
      <c r="R393" s="560"/>
      <c r="S393" s="560"/>
      <c r="T393" s="560"/>
      <c r="U393" s="560"/>
      <c r="V393" s="560"/>
      <c r="W393" s="560"/>
      <c r="X393" s="560"/>
      <c r="Y393" s="560"/>
      <c r="Z393" s="560"/>
    </row>
    <row r="394" spans="1:26" ht="13.5" customHeight="1" x14ac:dyDescent="0.15">
      <c r="A394" s="884"/>
      <c r="B394" s="560"/>
      <c r="C394" s="560"/>
      <c r="D394" s="849"/>
      <c r="E394" s="560"/>
      <c r="F394" s="560"/>
      <c r="G394" s="560"/>
      <c r="H394" s="560"/>
      <c r="I394" s="560"/>
      <c r="J394" s="560"/>
      <c r="K394" s="560"/>
      <c r="L394" s="560"/>
      <c r="M394" s="560"/>
      <c r="N394" s="560"/>
      <c r="O394" s="560"/>
      <c r="P394" s="560"/>
      <c r="Q394" s="560"/>
      <c r="R394" s="560"/>
      <c r="S394" s="560"/>
      <c r="T394" s="560"/>
      <c r="U394" s="560"/>
      <c r="V394" s="560"/>
      <c r="W394" s="560"/>
      <c r="X394" s="560"/>
      <c r="Y394" s="560"/>
      <c r="Z394" s="560"/>
    </row>
    <row r="395" spans="1:26" ht="13.5" customHeight="1" x14ac:dyDescent="0.15">
      <c r="A395" s="884"/>
      <c r="B395" s="560"/>
      <c r="C395" s="560"/>
      <c r="D395" s="849"/>
      <c r="E395" s="560"/>
      <c r="F395" s="560"/>
      <c r="G395" s="560"/>
      <c r="H395" s="560"/>
      <c r="I395" s="560"/>
      <c r="J395" s="560"/>
      <c r="K395" s="560"/>
      <c r="L395" s="560"/>
      <c r="M395" s="560"/>
      <c r="N395" s="560"/>
      <c r="O395" s="560"/>
      <c r="P395" s="560"/>
      <c r="Q395" s="560"/>
      <c r="R395" s="560"/>
      <c r="S395" s="560"/>
      <c r="T395" s="560"/>
      <c r="U395" s="560"/>
      <c r="V395" s="560"/>
      <c r="W395" s="560"/>
      <c r="X395" s="560"/>
      <c r="Y395" s="560"/>
      <c r="Z395" s="560"/>
    </row>
    <row r="396" spans="1:26" ht="13.5" customHeight="1" x14ac:dyDescent="0.15">
      <c r="A396" s="884"/>
      <c r="B396" s="560"/>
      <c r="C396" s="560"/>
      <c r="D396" s="849"/>
      <c r="E396" s="560"/>
      <c r="F396" s="560"/>
      <c r="G396" s="560"/>
      <c r="H396" s="560"/>
      <c r="I396" s="560"/>
      <c r="J396" s="560"/>
      <c r="K396" s="560"/>
      <c r="L396" s="560"/>
      <c r="M396" s="560"/>
      <c r="N396" s="560"/>
      <c r="O396" s="560"/>
      <c r="P396" s="560"/>
      <c r="Q396" s="560"/>
      <c r="R396" s="560"/>
      <c r="S396" s="560"/>
      <c r="T396" s="560"/>
      <c r="U396" s="560"/>
      <c r="V396" s="560"/>
      <c r="W396" s="560"/>
      <c r="X396" s="560"/>
      <c r="Y396" s="560"/>
      <c r="Z396" s="560"/>
    </row>
    <row r="397" spans="1:26" ht="13.5" customHeight="1" x14ac:dyDescent="0.15">
      <c r="A397" s="884"/>
      <c r="B397" s="560"/>
      <c r="C397" s="560"/>
      <c r="D397" s="849"/>
      <c r="E397" s="560"/>
      <c r="F397" s="560"/>
      <c r="G397" s="560"/>
      <c r="H397" s="560"/>
      <c r="I397" s="560"/>
      <c r="J397" s="560"/>
      <c r="K397" s="560"/>
      <c r="L397" s="560"/>
      <c r="M397" s="560"/>
      <c r="N397" s="560"/>
      <c r="O397" s="560"/>
      <c r="P397" s="560"/>
      <c r="Q397" s="560"/>
      <c r="R397" s="560"/>
      <c r="S397" s="560"/>
      <c r="T397" s="560"/>
      <c r="U397" s="560"/>
      <c r="V397" s="560"/>
      <c r="W397" s="560"/>
      <c r="X397" s="560"/>
      <c r="Y397" s="560"/>
      <c r="Z397" s="560"/>
    </row>
    <row r="398" spans="1:26" ht="13.5" customHeight="1" x14ac:dyDescent="0.15">
      <c r="A398" s="884"/>
      <c r="B398" s="560"/>
      <c r="C398" s="560"/>
      <c r="D398" s="849"/>
      <c r="E398" s="560"/>
      <c r="F398" s="560"/>
      <c r="G398" s="560"/>
      <c r="H398" s="560"/>
      <c r="I398" s="560"/>
      <c r="J398" s="560"/>
      <c r="K398" s="560"/>
      <c r="L398" s="560"/>
      <c r="M398" s="560"/>
      <c r="N398" s="560"/>
      <c r="O398" s="560"/>
      <c r="P398" s="560"/>
      <c r="Q398" s="560"/>
      <c r="R398" s="560"/>
      <c r="S398" s="560"/>
      <c r="T398" s="560"/>
      <c r="U398" s="560"/>
      <c r="V398" s="560"/>
      <c r="W398" s="560"/>
      <c r="X398" s="560"/>
      <c r="Y398" s="560"/>
      <c r="Z398" s="560"/>
    </row>
    <row r="399" spans="1:26" ht="13.5" customHeight="1" x14ac:dyDescent="0.15">
      <c r="A399" s="884"/>
      <c r="B399" s="560"/>
      <c r="C399" s="560"/>
      <c r="D399" s="849"/>
      <c r="E399" s="560"/>
      <c r="F399" s="560"/>
      <c r="G399" s="560"/>
      <c r="H399" s="560"/>
      <c r="I399" s="560"/>
      <c r="J399" s="560"/>
      <c r="K399" s="560"/>
      <c r="L399" s="560"/>
      <c r="M399" s="560"/>
      <c r="N399" s="560"/>
      <c r="O399" s="560"/>
      <c r="P399" s="560"/>
      <c r="Q399" s="560"/>
      <c r="R399" s="560"/>
      <c r="S399" s="560"/>
      <c r="T399" s="560"/>
      <c r="U399" s="560"/>
      <c r="V399" s="560"/>
      <c r="W399" s="560"/>
      <c r="X399" s="560"/>
      <c r="Y399" s="560"/>
      <c r="Z399" s="560"/>
    </row>
    <row r="400" spans="1:26" ht="13.5" customHeight="1" x14ac:dyDescent="0.15">
      <c r="A400" s="884"/>
      <c r="B400" s="560"/>
      <c r="C400" s="560"/>
      <c r="D400" s="849"/>
      <c r="E400" s="560"/>
      <c r="F400" s="560"/>
      <c r="G400" s="560"/>
      <c r="H400" s="560"/>
      <c r="I400" s="560"/>
      <c r="J400" s="560"/>
      <c r="K400" s="560"/>
      <c r="L400" s="560"/>
      <c r="M400" s="560"/>
      <c r="N400" s="560"/>
      <c r="O400" s="560"/>
      <c r="P400" s="560"/>
      <c r="Q400" s="560"/>
      <c r="R400" s="560"/>
      <c r="S400" s="560"/>
      <c r="T400" s="560"/>
      <c r="U400" s="560"/>
      <c r="V400" s="560"/>
      <c r="W400" s="560"/>
      <c r="X400" s="560"/>
      <c r="Y400" s="560"/>
      <c r="Z400" s="560"/>
    </row>
    <row r="401" spans="1:26" ht="13.5" customHeight="1" x14ac:dyDescent="0.15">
      <c r="A401" s="884"/>
      <c r="B401" s="560"/>
      <c r="C401" s="560"/>
      <c r="D401" s="849"/>
      <c r="E401" s="560"/>
      <c r="F401" s="560"/>
      <c r="G401" s="560"/>
      <c r="H401" s="560"/>
      <c r="I401" s="560"/>
      <c r="J401" s="560"/>
      <c r="K401" s="560"/>
      <c r="L401" s="560"/>
      <c r="M401" s="560"/>
      <c r="N401" s="560"/>
      <c r="O401" s="560"/>
      <c r="P401" s="560"/>
      <c r="Q401" s="560"/>
      <c r="R401" s="560"/>
      <c r="S401" s="560"/>
      <c r="T401" s="560"/>
      <c r="U401" s="560"/>
      <c r="V401" s="560"/>
      <c r="W401" s="560"/>
      <c r="X401" s="560"/>
      <c r="Y401" s="560"/>
      <c r="Z401" s="560"/>
    </row>
    <row r="402" spans="1:26" ht="13.5" customHeight="1" x14ac:dyDescent="0.15">
      <c r="A402" s="884"/>
      <c r="B402" s="560"/>
      <c r="C402" s="560"/>
      <c r="D402" s="849"/>
      <c r="E402" s="560"/>
      <c r="F402" s="560"/>
      <c r="G402" s="560"/>
      <c r="H402" s="560"/>
      <c r="I402" s="560"/>
      <c r="J402" s="560"/>
      <c r="K402" s="560"/>
      <c r="L402" s="560"/>
      <c r="M402" s="560"/>
      <c r="N402" s="560"/>
      <c r="O402" s="560"/>
      <c r="P402" s="560"/>
      <c r="Q402" s="560"/>
      <c r="R402" s="560"/>
      <c r="S402" s="560"/>
      <c r="T402" s="560"/>
      <c r="U402" s="560"/>
      <c r="V402" s="560"/>
      <c r="W402" s="560"/>
      <c r="X402" s="560"/>
      <c r="Y402" s="560"/>
      <c r="Z402" s="560"/>
    </row>
    <row r="403" spans="1:26" ht="13.5" customHeight="1" x14ac:dyDescent="0.15">
      <c r="A403" s="884"/>
      <c r="B403" s="560"/>
      <c r="C403" s="560"/>
      <c r="D403" s="849"/>
      <c r="E403" s="560"/>
      <c r="F403" s="560"/>
      <c r="G403" s="560"/>
      <c r="H403" s="560"/>
      <c r="I403" s="560"/>
      <c r="J403" s="560"/>
      <c r="K403" s="560"/>
      <c r="L403" s="560"/>
      <c r="M403" s="560"/>
      <c r="N403" s="560"/>
      <c r="O403" s="560"/>
      <c r="P403" s="560"/>
      <c r="Q403" s="560"/>
      <c r="R403" s="560"/>
      <c r="S403" s="560"/>
      <c r="T403" s="560"/>
      <c r="U403" s="560"/>
      <c r="V403" s="560"/>
      <c r="W403" s="560"/>
      <c r="X403" s="560"/>
      <c r="Y403" s="560"/>
      <c r="Z403" s="560"/>
    </row>
    <row r="404" spans="1:26" ht="13.5" customHeight="1" x14ac:dyDescent="0.15">
      <c r="A404" s="884"/>
      <c r="B404" s="560"/>
      <c r="C404" s="560"/>
      <c r="D404" s="849"/>
      <c r="E404" s="560"/>
      <c r="F404" s="560"/>
      <c r="G404" s="560"/>
      <c r="H404" s="560"/>
      <c r="I404" s="560"/>
      <c r="J404" s="560"/>
      <c r="K404" s="560"/>
      <c r="L404" s="560"/>
      <c r="M404" s="560"/>
      <c r="N404" s="560"/>
      <c r="O404" s="560"/>
      <c r="P404" s="560"/>
      <c r="Q404" s="560"/>
      <c r="R404" s="560"/>
      <c r="S404" s="560"/>
      <c r="T404" s="560"/>
      <c r="U404" s="560"/>
      <c r="V404" s="560"/>
      <c r="W404" s="560"/>
      <c r="X404" s="560"/>
      <c r="Y404" s="560"/>
      <c r="Z404" s="560"/>
    </row>
    <row r="405" spans="1:26" ht="13.5" customHeight="1" x14ac:dyDescent="0.15">
      <c r="A405" s="884"/>
      <c r="B405" s="560"/>
      <c r="C405" s="560"/>
      <c r="D405" s="849"/>
      <c r="E405" s="560"/>
      <c r="F405" s="560"/>
      <c r="G405" s="560"/>
      <c r="H405" s="560"/>
      <c r="I405" s="560"/>
      <c r="J405" s="560"/>
      <c r="K405" s="560"/>
      <c r="L405" s="560"/>
      <c r="M405" s="560"/>
      <c r="N405" s="560"/>
      <c r="O405" s="560"/>
      <c r="P405" s="560"/>
      <c r="Q405" s="560"/>
      <c r="R405" s="560"/>
      <c r="S405" s="560"/>
      <c r="T405" s="560"/>
      <c r="U405" s="560"/>
      <c r="V405" s="560"/>
      <c r="W405" s="560"/>
      <c r="X405" s="560"/>
      <c r="Y405" s="560"/>
      <c r="Z405" s="560"/>
    </row>
    <row r="406" spans="1:26" ht="13.5" customHeight="1" x14ac:dyDescent="0.15">
      <c r="A406" s="884"/>
      <c r="B406" s="560"/>
      <c r="C406" s="560"/>
      <c r="D406" s="849"/>
      <c r="E406" s="560"/>
      <c r="F406" s="560"/>
      <c r="G406" s="560"/>
      <c r="H406" s="560"/>
      <c r="I406" s="560"/>
      <c r="J406" s="560"/>
      <c r="K406" s="560"/>
      <c r="L406" s="560"/>
      <c r="M406" s="560"/>
      <c r="N406" s="560"/>
      <c r="O406" s="560"/>
      <c r="P406" s="560"/>
      <c r="Q406" s="560"/>
      <c r="R406" s="560"/>
      <c r="S406" s="560"/>
      <c r="T406" s="560"/>
      <c r="U406" s="560"/>
      <c r="V406" s="560"/>
      <c r="W406" s="560"/>
      <c r="X406" s="560"/>
      <c r="Y406" s="560"/>
      <c r="Z406" s="560"/>
    </row>
    <row r="407" spans="1:26" ht="13.5" customHeight="1" x14ac:dyDescent="0.15">
      <c r="A407" s="884"/>
      <c r="B407" s="560"/>
      <c r="C407" s="560"/>
      <c r="D407" s="849"/>
      <c r="E407" s="560"/>
      <c r="F407" s="560"/>
      <c r="G407" s="560"/>
      <c r="H407" s="560"/>
      <c r="I407" s="560"/>
      <c r="J407" s="560"/>
      <c r="K407" s="560"/>
      <c r="L407" s="560"/>
      <c r="M407" s="560"/>
      <c r="N407" s="560"/>
      <c r="O407" s="560"/>
      <c r="P407" s="560"/>
      <c r="Q407" s="560"/>
      <c r="R407" s="560"/>
      <c r="S407" s="560"/>
      <c r="T407" s="560"/>
      <c r="U407" s="560"/>
      <c r="V407" s="560"/>
      <c r="W407" s="560"/>
      <c r="X407" s="560"/>
      <c r="Y407" s="560"/>
      <c r="Z407" s="560"/>
    </row>
    <row r="408" spans="1:26" ht="13.5" customHeight="1" x14ac:dyDescent="0.15">
      <c r="A408" s="884"/>
      <c r="B408" s="560"/>
      <c r="C408" s="560"/>
      <c r="D408" s="849"/>
      <c r="E408" s="560"/>
      <c r="F408" s="560"/>
      <c r="G408" s="560"/>
      <c r="H408" s="560"/>
      <c r="I408" s="560"/>
      <c r="J408" s="560"/>
      <c r="K408" s="560"/>
      <c r="L408" s="560"/>
      <c r="M408" s="560"/>
      <c r="N408" s="560"/>
      <c r="O408" s="560"/>
      <c r="P408" s="560"/>
      <c r="Q408" s="560"/>
      <c r="R408" s="560"/>
      <c r="S408" s="560"/>
      <c r="T408" s="560"/>
      <c r="U408" s="560"/>
      <c r="V408" s="560"/>
      <c r="W408" s="560"/>
      <c r="X408" s="560"/>
      <c r="Y408" s="560"/>
      <c r="Z408" s="560"/>
    </row>
    <row r="409" spans="1:26" ht="13.5" customHeight="1" x14ac:dyDescent="0.15">
      <c r="A409" s="884"/>
      <c r="B409" s="560"/>
      <c r="C409" s="560"/>
      <c r="D409" s="849"/>
      <c r="E409" s="560"/>
      <c r="F409" s="560"/>
      <c r="G409" s="560"/>
      <c r="H409" s="560"/>
      <c r="I409" s="560"/>
      <c r="J409" s="560"/>
      <c r="K409" s="560"/>
      <c r="L409" s="560"/>
      <c r="M409" s="560"/>
      <c r="N409" s="560"/>
      <c r="O409" s="560"/>
      <c r="P409" s="560"/>
      <c r="Q409" s="560"/>
      <c r="R409" s="560"/>
      <c r="S409" s="560"/>
      <c r="T409" s="560"/>
      <c r="U409" s="560"/>
      <c r="V409" s="560"/>
      <c r="W409" s="560"/>
      <c r="X409" s="560"/>
      <c r="Y409" s="560"/>
      <c r="Z409" s="560"/>
    </row>
    <row r="410" spans="1:26" ht="13.5" customHeight="1" x14ac:dyDescent="0.15">
      <c r="A410" s="884"/>
      <c r="B410" s="560"/>
      <c r="C410" s="560"/>
      <c r="D410" s="849"/>
      <c r="E410" s="560"/>
      <c r="F410" s="560"/>
      <c r="G410" s="560"/>
      <c r="H410" s="560"/>
      <c r="I410" s="560"/>
      <c r="J410" s="560"/>
      <c r="K410" s="560"/>
      <c r="L410" s="560"/>
      <c r="M410" s="560"/>
      <c r="N410" s="560"/>
      <c r="O410" s="560"/>
      <c r="P410" s="560"/>
      <c r="Q410" s="560"/>
      <c r="R410" s="560"/>
      <c r="S410" s="560"/>
      <c r="T410" s="560"/>
      <c r="U410" s="560"/>
      <c r="V410" s="560"/>
      <c r="W410" s="560"/>
      <c r="X410" s="560"/>
      <c r="Y410" s="560"/>
      <c r="Z410" s="560"/>
    </row>
    <row r="411" spans="1:26" ht="13.5" customHeight="1" x14ac:dyDescent="0.15">
      <c r="A411" s="884"/>
      <c r="B411" s="560"/>
      <c r="C411" s="560"/>
      <c r="D411" s="849"/>
      <c r="E411" s="560"/>
      <c r="F411" s="560"/>
      <c r="G411" s="560"/>
      <c r="H411" s="560"/>
      <c r="I411" s="560"/>
      <c r="J411" s="560"/>
      <c r="K411" s="560"/>
      <c r="L411" s="560"/>
      <c r="M411" s="560"/>
      <c r="N411" s="560"/>
      <c r="O411" s="560"/>
      <c r="P411" s="560"/>
      <c r="Q411" s="560"/>
      <c r="R411" s="560"/>
      <c r="S411" s="560"/>
      <c r="T411" s="560"/>
      <c r="U411" s="560"/>
      <c r="V411" s="560"/>
      <c r="W411" s="560"/>
      <c r="X411" s="560"/>
      <c r="Y411" s="560"/>
      <c r="Z411" s="560"/>
    </row>
    <row r="412" spans="1:26" ht="13.5" customHeight="1" x14ac:dyDescent="0.15">
      <c r="A412" s="884"/>
      <c r="B412" s="560"/>
      <c r="C412" s="560"/>
      <c r="D412" s="849"/>
      <c r="E412" s="560"/>
      <c r="F412" s="560"/>
      <c r="G412" s="560"/>
      <c r="H412" s="560"/>
      <c r="I412" s="560"/>
      <c r="J412" s="560"/>
      <c r="K412" s="560"/>
      <c r="L412" s="560"/>
      <c r="M412" s="560"/>
      <c r="N412" s="560"/>
      <c r="O412" s="560"/>
      <c r="P412" s="560"/>
      <c r="Q412" s="560"/>
      <c r="R412" s="560"/>
      <c r="S412" s="560"/>
      <c r="T412" s="560"/>
      <c r="U412" s="560"/>
      <c r="V412" s="560"/>
      <c r="W412" s="560"/>
      <c r="X412" s="560"/>
      <c r="Y412" s="560"/>
      <c r="Z412" s="560"/>
    </row>
    <row r="413" spans="1:26" ht="13.5" customHeight="1" x14ac:dyDescent="0.15">
      <c r="A413" s="884"/>
      <c r="B413" s="560"/>
      <c r="C413" s="560"/>
      <c r="D413" s="849"/>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row>
    <row r="414" spans="1:26" ht="13.5" customHeight="1" x14ac:dyDescent="0.15">
      <c r="A414" s="884"/>
      <c r="B414" s="560"/>
      <c r="C414" s="560"/>
      <c r="D414" s="849"/>
      <c r="E414" s="560"/>
      <c r="F414" s="560"/>
      <c r="G414" s="560"/>
      <c r="H414" s="560"/>
      <c r="I414" s="560"/>
      <c r="J414" s="560"/>
      <c r="K414" s="560"/>
      <c r="L414" s="560"/>
      <c r="M414" s="560"/>
      <c r="N414" s="560"/>
      <c r="O414" s="560"/>
      <c r="P414" s="560"/>
      <c r="Q414" s="560"/>
      <c r="R414" s="560"/>
      <c r="S414" s="560"/>
      <c r="T414" s="560"/>
      <c r="U414" s="560"/>
      <c r="V414" s="560"/>
      <c r="W414" s="560"/>
      <c r="X414" s="560"/>
      <c r="Y414" s="560"/>
      <c r="Z414" s="560"/>
    </row>
    <row r="415" spans="1:26" ht="13.5" customHeight="1" x14ac:dyDescent="0.15">
      <c r="A415" s="884"/>
      <c r="B415" s="560"/>
      <c r="C415" s="560"/>
      <c r="D415" s="849"/>
      <c r="E415" s="560"/>
      <c r="F415" s="560"/>
      <c r="G415" s="560"/>
      <c r="H415" s="560"/>
      <c r="I415" s="560"/>
      <c r="J415" s="560"/>
      <c r="K415" s="560"/>
      <c r="L415" s="560"/>
      <c r="M415" s="560"/>
      <c r="N415" s="560"/>
      <c r="O415" s="560"/>
      <c r="P415" s="560"/>
      <c r="Q415" s="560"/>
      <c r="R415" s="560"/>
      <c r="S415" s="560"/>
      <c r="T415" s="560"/>
      <c r="U415" s="560"/>
      <c r="V415" s="560"/>
      <c r="W415" s="560"/>
      <c r="X415" s="560"/>
      <c r="Y415" s="560"/>
      <c r="Z415" s="560"/>
    </row>
    <row r="416" spans="1:26" ht="13.5" customHeight="1" x14ac:dyDescent="0.15">
      <c r="A416" s="884"/>
      <c r="B416" s="560"/>
      <c r="C416" s="560"/>
      <c r="D416" s="849"/>
      <c r="E416" s="560"/>
      <c r="F416" s="560"/>
      <c r="G416" s="560"/>
      <c r="H416" s="560"/>
      <c r="I416" s="560"/>
      <c r="J416" s="560"/>
      <c r="K416" s="560"/>
      <c r="L416" s="560"/>
      <c r="M416" s="560"/>
      <c r="N416" s="560"/>
      <c r="O416" s="560"/>
      <c r="P416" s="560"/>
      <c r="Q416" s="560"/>
      <c r="R416" s="560"/>
      <c r="S416" s="560"/>
      <c r="T416" s="560"/>
      <c r="U416" s="560"/>
      <c r="V416" s="560"/>
      <c r="W416" s="560"/>
      <c r="X416" s="560"/>
      <c r="Y416" s="560"/>
      <c r="Z416" s="560"/>
    </row>
    <row r="417" spans="1:26" ht="13.5" customHeight="1" x14ac:dyDescent="0.15">
      <c r="A417" s="884"/>
      <c r="B417" s="560"/>
      <c r="C417" s="560"/>
      <c r="D417" s="849"/>
      <c r="E417" s="560"/>
      <c r="F417" s="560"/>
      <c r="G417" s="560"/>
      <c r="H417" s="560"/>
      <c r="I417" s="560"/>
      <c r="J417" s="560"/>
      <c r="K417" s="560"/>
      <c r="L417" s="560"/>
      <c r="M417" s="560"/>
      <c r="N417" s="560"/>
      <c r="O417" s="560"/>
      <c r="P417" s="560"/>
      <c r="Q417" s="560"/>
      <c r="R417" s="560"/>
      <c r="S417" s="560"/>
      <c r="T417" s="560"/>
      <c r="U417" s="560"/>
      <c r="V417" s="560"/>
      <c r="W417" s="560"/>
      <c r="X417" s="560"/>
      <c r="Y417" s="560"/>
      <c r="Z417" s="560"/>
    </row>
    <row r="418" spans="1:26" ht="13.5" customHeight="1" x14ac:dyDescent="0.15">
      <c r="A418" s="884"/>
      <c r="B418" s="560"/>
      <c r="C418" s="560"/>
      <c r="D418" s="849"/>
      <c r="E418" s="560"/>
      <c r="F418" s="560"/>
      <c r="G418" s="560"/>
      <c r="H418" s="560"/>
      <c r="I418" s="560"/>
      <c r="J418" s="560"/>
      <c r="K418" s="560"/>
      <c r="L418" s="560"/>
      <c r="M418" s="560"/>
      <c r="N418" s="560"/>
      <c r="O418" s="560"/>
      <c r="P418" s="560"/>
      <c r="Q418" s="560"/>
      <c r="R418" s="560"/>
      <c r="S418" s="560"/>
      <c r="T418" s="560"/>
      <c r="U418" s="560"/>
      <c r="V418" s="560"/>
      <c r="W418" s="560"/>
      <c r="X418" s="560"/>
      <c r="Y418" s="560"/>
      <c r="Z418" s="560"/>
    </row>
    <row r="419" spans="1:26" ht="13.5" customHeight="1" x14ac:dyDescent="0.15">
      <c r="A419" s="884"/>
      <c r="B419" s="560"/>
      <c r="C419" s="560"/>
      <c r="D419" s="849"/>
      <c r="E419" s="560"/>
      <c r="F419" s="560"/>
      <c r="G419" s="560"/>
      <c r="H419" s="560"/>
      <c r="I419" s="560"/>
      <c r="J419" s="560"/>
      <c r="K419" s="560"/>
      <c r="L419" s="560"/>
      <c r="M419" s="560"/>
      <c r="N419" s="560"/>
      <c r="O419" s="560"/>
      <c r="P419" s="560"/>
      <c r="Q419" s="560"/>
      <c r="R419" s="560"/>
      <c r="S419" s="560"/>
      <c r="T419" s="560"/>
      <c r="U419" s="560"/>
      <c r="V419" s="560"/>
      <c r="W419" s="560"/>
      <c r="X419" s="560"/>
      <c r="Y419" s="560"/>
      <c r="Z419" s="560"/>
    </row>
    <row r="420" spans="1:26" ht="13.5" customHeight="1" x14ac:dyDescent="0.15">
      <c r="A420" s="884"/>
      <c r="B420" s="560"/>
      <c r="C420" s="560"/>
      <c r="D420" s="849"/>
      <c r="E420" s="560"/>
      <c r="F420" s="560"/>
      <c r="G420" s="560"/>
      <c r="H420" s="560"/>
      <c r="I420" s="560"/>
      <c r="J420" s="560"/>
      <c r="K420" s="560"/>
      <c r="L420" s="560"/>
      <c r="M420" s="560"/>
      <c r="N420" s="560"/>
      <c r="O420" s="560"/>
      <c r="P420" s="560"/>
      <c r="Q420" s="560"/>
      <c r="R420" s="560"/>
      <c r="S420" s="560"/>
      <c r="T420" s="560"/>
      <c r="U420" s="560"/>
      <c r="V420" s="560"/>
      <c r="W420" s="560"/>
      <c r="X420" s="560"/>
      <c r="Y420" s="560"/>
      <c r="Z420" s="560"/>
    </row>
    <row r="421" spans="1:26" ht="13.5" customHeight="1" x14ac:dyDescent="0.15">
      <c r="A421" s="884"/>
      <c r="B421" s="560"/>
      <c r="C421" s="560"/>
      <c r="D421" s="849"/>
      <c r="E421" s="560"/>
      <c r="F421" s="560"/>
      <c r="G421" s="560"/>
      <c r="H421" s="560"/>
      <c r="I421" s="560"/>
      <c r="J421" s="560"/>
      <c r="K421" s="560"/>
      <c r="L421" s="560"/>
      <c r="M421" s="560"/>
      <c r="N421" s="560"/>
      <c r="O421" s="560"/>
      <c r="P421" s="560"/>
      <c r="Q421" s="560"/>
      <c r="R421" s="560"/>
      <c r="S421" s="560"/>
      <c r="T421" s="560"/>
      <c r="U421" s="560"/>
      <c r="V421" s="560"/>
      <c r="W421" s="560"/>
      <c r="X421" s="560"/>
      <c r="Y421" s="560"/>
      <c r="Z421" s="560"/>
    </row>
    <row r="422" spans="1:26" ht="13.5" customHeight="1" x14ac:dyDescent="0.15">
      <c r="A422" s="884"/>
      <c r="B422" s="560"/>
      <c r="C422" s="560"/>
      <c r="D422" s="849"/>
      <c r="E422" s="560"/>
      <c r="F422" s="560"/>
      <c r="G422" s="560"/>
      <c r="H422" s="560"/>
      <c r="I422" s="560"/>
      <c r="J422" s="560"/>
      <c r="K422" s="560"/>
      <c r="L422" s="560"/>
      <c r="M422" s="560"/>
      <c r="N422" s="560"/>
      <c r="O422" s="560"/>
      <c r="P422" s="560"/>
      <c r="Q422" s="560"/>
      <c r="R422" s="560"/>
      <c r="S422" s="560"/>
      <c r="T422" s="560"/>
      <c r="U422" s="560"/>
      <c r="V422" s="560"/>
      <c r="W422" s="560"/>
      <c r="X422" s="560"/>
      <c r="Y422" s="560"/>
      <c r="Z422" s="560"/>
    </row>
    <row r="423" spans="1:26" ht="13.5" customHeight="1" x14ac:dyDescent="0.15">
      <c r="A423" s="884"/>
      <c r="B423" s="560"/>
      <c r="C423" s="560"/>
      <c r="D423" s="849"/>
      <c r="E423" s="560"/>
      <c r="F423" s="560"/>
      <c r="G423" s="560"/>
      <c r="H423" s="560"/>
      <c r="I423" s="560"/>
      <c r="J423" s="560"/>
      <c r="K423" s="560"/>
      <c r="L423" s="560"/>
      <c r="M423" s="560"/>
      <c r="N423" s="560"/>
      <c r="O423" s="560"/>
      <c r="P423" s="560"/>
      <c r="Q423" s="560"/>
      <c r="R423" s="560"/>
      <c r="S423" s="560"/>
      <c r="T423" s="560"/>
      <c r="U423" s="560"/>
      <c r="V423" s="560"/>
      <c r="W423" s="560"/>
      <c r="X423" s="560"/>
      <c r="Y423" s="560"/>
      <c r="Z423" s="560"/>
    </row>
    <row r="424" spans="1:26" ht="13.5" customHeight="1" x14ac:dyDescent="0.15">
      <c r="A424" s="884"/>
      <c r="B424" s="560"/>
      <c r="C424" s="560"/>
      <c r="D424" s="849"/>
      <c r="E424" s="560"/>
      <c r="F424" s="560"/>
      <c r="G424" s="560"/>
      <c r="H424" s="560"/>
      <c r="I424" s="560"/>
      <c r="J424" s="560"/>
      <c r="K424" s="560"/>
      <c r="L424" s="560"/>
      <c r="M424" s="560"/>
      <c r="N424" s="560"/>
      <c r="O424" s="560"/>
      <c r="P424" s="560"/>
      <c r="Q424" s="560"/>
      <c r="R424" s="560"/>
      <c r="S424" s="560"/>
      <c r="T424" s="560"/>
      <c r="U424" s="560"/>
      <c r="V424" s="560"/>
      <c r="W424" s="560"/>
      <c r="X424" s="560"/>
      <c r="Y424" s="560"/>
      <c r="Z424" s="560"/>
    </row>
    <row r="425" spans="1:26" ht="13.5" customHeight="1" x14ac:dyDescent="0.15">
      <c r="A425" s="884"/>
      <c r="B425" s="560"/>
      <c r="C425" s="560"/>
      <c r="D425" s="849"/>
      <c r="E425" s="560"/>
      <c r="F425" s="560"/>
      <c r="G425" s="560"/>
      <c r="H425" s="560"/>
      <c r="I425" s="560"/>
      <c r="J425" s="560"/>
      <c r="K425" s="560"/>
      <c r="L425" s="560"/>
      <c r="M425" s="560"/>
      <c r="N425" s="560"/>
      <c r="O425" s="560"/>
      <c r="P425" s="560"/>
      <c r="Q425" s="560"/>
      <c r="R425" s="560"/>
      <c r="S425" s="560"/>
      <c r="T425" s="560"/>
      <c r="U425" s="560"/>
      <c r="V425" s="560"/>
      <c r="W425" s="560"/>
      <c r="X425" s="560"/>
      <c r="Y425" s="560"/>
      <c r="Z425" s="560"/>
    </row>
    <row r="426" spans="1:26" ht="13.5" customHeight="1" x14ac:dyDescent="0.15">
      <c r="A426" s="884"/>
      <c r="B426" s="560"/>
      <c r="C426" s="560"/>
      <c r="D426" s="849"/>
      <c r="E426" s="560"/>
      <c r="F426" s="560"/>
      <c r="G426" s="560"/>
      <c r="H426" s="560"/>
      <c r="I426" s="560"/>
      <c r="J426" s="560"/>
      <c r="K426" s="560"/>
      <c r="L426" s="560"/>
      <c r="M426" s="560"/>
      <c r="N426" s="560"/>
      <c r="O426" s="560"/>
      <c r="P426" s="560"/>
      <c r="Q426" s="560"/>
      <c r="R426" s="560"/>
      <c r="S426" s="560"/>
      <c r="T426" s="560"/>
      <c r="U426" s="560"/>
      <c r="V426" s="560"/>
      <c r="W426" s="560"/>
      <c r="X426" s="560"/>
      <c r="Y426" s="560"/>
      <c r="Z426" s="560"/>
    </row>
    <row r="427" spans="1:26" ht="13.5" customHeight="1" x14ac:dyDescent="0.15">
      <c r="A427" s="884"/>
      <c r="B427" s="560"/>
      <c r="C427" s="560"/>
      <c r="D427" s="849"/>
      <c r="E427" s="560"/>
      <c r="F427" s="560"/>
      <c r="G427" s="560"/>
      <c r="H427" s="560"/>
      <c r="I427" s="560"/>
      <c r="J427" s="560"/>
      <c r="K427" s="560"/>
      <c r="L427" s="560"/>
      <c r="M427" s="560"/>
      <c r="N427" s="560"/>
      <c r="O427" s="560"/>
      <c r="P427" s="560"/>
      <c r="Q427" s="560"/>
      <c r="R427" s="560"/>
      <c r="S427" s="560"/>
      <c r="T427" s="560"/>
      <c r="U427" s="560"/>
      <c r="V427" s="560"/>
      <c r="W427" s="560"/>
      <c r="X427" s="560"/>
      <c r="Y427" s="560"/>
      <c r="Z427" s="560"/>
    </row>
    <row r="428" spans="1:26" ht="13.5" customHeight="1" x14ac:dyDescent="0.15">
      <c r="A428" s="884"/>
      <c r="B428" s="560"/>
      <c r="C428" s="560"/>
      <c r="D428" s="849"/>
      <c r="E428" s="560"/>
      <c r="F428" s="560"/>
      <c r="G428" s="560"/>
      <c r="H428" s="560"/>
      <c r="I428" s="560"/>
      <c r="J428" s="560"/>
      <c r="K428" s="560"/>
      <c r="L428" s="560"/>
      <c r="M428" s="560"/>
      <c r="N428" s="560"/>
      <c r="O428" s="560"/>
      <c r="P428" s="560"/>
      <c r="Q428" s="560"/>
      <c r="R428" s="560"/>
      <c r="S428" s="560"/>
      <c r="T428" s="560"/>
      <c r="U428" s="560"/>
      <c r="V428" s="560"/>
      <c r="W428" s="560"/>
      <c r="X428" s="560"/>
      <c r="Y428" s="560"/>
      <c r="Z428" s="560"/>
    </row>
    <row r="429" spans="1:26" ht="13.5" customHeight="1" x14ac:dyDescent="0.15">
      <c r="A429" s="884"/>
      <c r="B429" s="560"/>
      <c r="C429" s="560"/>
      <c r="D429" s="849"/>
      <c r="E429" s="560"/>
      <c r="F429" s="560"/>
      <c r="G429" s="560"/>
      <c r="H429" s="560"/>
      <c r="I429" s="560"/>
      <c r="J429" s="560"/>
      <c r="K429" s="560"/>
      <c r="L429" s="560"/>
      <c r="M429" s="560"/>
      <c r="N429" s="560"/>
      <c r="O429" s="560"/>
      <c r="P429" s="560"/>
      <c r="Q429" s="560"/>
      <c r="R429" s="560"/>
      <c r="S429" s="560"/>
      <c r="T429" s="560"/>
      <c r="U429" s="560"/>
      <c r="V429" s="560"/>
      <c r="W429" s="560"/>
      <c r="X429" s="560"/>
      <c r="Y429" s="560"/>
      <c r="Z429" s="560"/>
    </row>
    <row r="430" spans="1:26" ht="13.5" customHeight="1" x14ac:dyDescent="0.15">
      <c r="A430" s="884"/>
      <c r="B430" s="560"/>
      <c r="C430" s="560"/>
      <c r="D430" s="849"/>
      <c r="E430" s="560"/>
      <c r="F430" s="560"/>
      <c r="G430" s="560"/>
      <c r="H430" s="560"/>
      <c r="I430" s="560"/>
      <c r="J430" s="560"/>
      <c r="K430" s="560"/>
      <c r="L430" s="560"/>
      <c r="M430" s="560"/>
      <c r="N430" s="560"/>
      <c r="O430" s="560"/>
      <c r="P430" s="560"/>
      <c r="Q430" s="560"/>
      <c r="R430" s="560"/>
      <c r="S430" s="560"/>
      <c r="T430" s="560"/>
      <c r="U430" s="560"/>
      <c r="V430" s="560"/>
      <c r="W430" s="560"/>
      <c r="X430" s="560"/>
      <c r="Y430" s="560"/>
      <c r="Z430" s="560"/>
    </row>
    <row r="431" spans="1:26" ht="13.5" customHeight="1" x14ac:dyDescent="0.15">
      <c r="A431" s="884"/>
      <c r="B431" s="560"/>
      <c r="C431" s="560"/>
      <c r="D431" s="849"/>
      <c r="E431" s="560"/>
      <c r="F431" s="560"/>
      <c r="G431" s="560"/>
      <c r="H431" s="560"/>
      <c r="I431" s="560"/>
      <c r="J431" s="560"/>
      <c r="K431" s="560"/>
      <c r="L431" s="560"/>
      <c r="M431" s="560"/>
      <c r="N431" s="560"/>
      <c r="O431" s="560"/>
      <c r="P431" s="560"/>
      <c r="Q431" s="560"/>
      <c r="R431" s="560"/>
      <c r="S431" s="560"/>
      <c r="T431" s="560"/>
      <c r="U431" s="560"/>
      <c r="V431" s="560"/>
      <c r="W431" s="560"/>
      <c r="X431" s="560"/>
      <c r="Y431" s="560"/>
      <c r="Z431" s="560"/>
    </row>
    <row r="432" spans="1:26" ht="13.5" customHeight="1" x14ac:dyDescent="0.15">
      <c r="A432" s="884"/>
      <c r="B432" s="560"/>
      <c r="C432" s="560"/>
      <c r="D432" s="849"/>
      <c r="E432" s="560"/>
      <c r="F432" s="560"/>
      <c r="G432" s="560"/>
      <c r="H432" s="560"/>
      <c r="I432" s="560"/>
      <c r="J432" s="560"/>
      <c r="K432" s="560"/>
      <c r="L432" s="560"/>
      <c r="M432" s="560"/>
      <c r="N432" s="560"/>
      <c r="O432" s="560"/>
      <c r="P432" s="560"/>
      <c r="Q432" s="560"/>
      <c r="R432" s="560"/>
      <c r="S432" s="560"/>
      <c r="T432" s="560"/>
      <c r="U432" s="560"/>
      <c r="V432" s="560"/>
      <c r="W432" s="560"/>
      <c r="X432" s="560"/>
      <c r="Y432" s="560"/>
      <c r="Z432" s="560"/>
    </row>
    <row r="433" spans="1:26" ht="13.5" customHeight="1" x14ac:dyDescent="0.15">
      <c r="A433" s="884"/>
      <c r="B433" s="560"/>
      <c r="C433" s="560"/>
      <c r="D433" s="849"/>
      <c r="E433" s="560"/>
      <c r="F433" s="560"/>
      <c r="G433" s="560"/>
      <c r="H433" s="560"/>
      <c r="I433" s="560"/>
      <c r="J433" s="560"/>
      <c r="K433" s="560"/>
      <c r="L433" s="560"/>
      <c r="M433" s="560"/>
      <c r="N433" s="560"/>
      <c r="O433" s="560"/>
      <c r="P433" s="560"/>
      <c r="Q433" s="560"/>
      <c r="R433" s="560"/>
      <c r="S433" s="560"/>
      <c r="T433" s="560"/>
      <c r="U433" s="560"/>
      <c r="V433" s="560"/>
      <c r="W433" s="560"/>
      <c r="X433" s="560"/>
      <c r="Y433" s="560"/>
      <c r="Z433" s="560"/>
    </row>
    <row r="434" spans="1:26" ht="13.5" customHeight="1" x14ac:dyDescent="0.15">
      <c r="A434" s="884"/>
      <c r="B434" s="560"/>
      <c r="C434" s="560"/>
      <c r="D434" s="849"/>
      <c r="E434" s="560"/>
      <c r="F434" s="560"/>
      <c r="G434" s="560"/>
      <c r="H434" s="560"/>
      <c r="I434" s="560"/>
      <c r="J434" s="560"/>
      <c r="K434" s="560"/>
      <c r="L434" s="560"/>
      <c r="M434" s="560"/>
      <c r="N434" s="560"/>
      <c r="O434" s="560"/>
      <c r="P434" s="560"/>
      <c r="Q434" s="560"/>
      <c r="R434" s="560"/>
      <c r="S434" s="560"/>
      <c r="T434" s="560"/>
      <c r="U434" s="560"/>
      <c r="V434" s="560"/>
      <c r="W434" s="560"/>
      <c r="X434" s="560"/>
      <c r="Y434" s="560"/>
      <c r="Z434" s="560"/>
    </row>
    <row r="435" spans="1:26" ht="13.5" customHeight="1" x14ac:dyDescent="0.15">
      <c r="A435" s="884"/>
      <c r="B435" s="560"/>
      <c r="C435" s="560"/>
      <c r="D435" s="849"/>
      <c r="E435" s="560"/>
      <c r="F435" s="560"/>
      <c r="G435" s="560"/>
      <c r="H435" s="560"/>
      <c r="I435" s="560"/>
      <c r="J435" s="560"/>
      <c r="K435" s="560"/>
      <c r="L435" s="560"/>
      <c r="M435" s="560"/>
      <c r="N435" s="560"/>
      <c r="O435" s="560"/>
      <c r="P435" s="560"/>
      <c r="Q435" s="560"/>
      <c r="R435" s="560"/>
      <c r="S435" s="560"/>
      <c r="T435" s="560"/>
      <c r="U435" s="560"/>
      <c r="V435" s="560"/>
      <c r="W435" s="560"/>
      <c r="X435" s="560"/>
      <c r="Y435" s="560"/>
      <c r="Z435" s="560"/>
    </row>
    <row r="436" spans="1:26" ht="13.5" customHeight="1" x14ac:dyDescent="0.15">
      <c r="A436" s="884"/>
      <c r="B436" s="560"/>
      <c r="C436" s="560"/>
      <c r="D436" s="849"/>
      <c r="E436" s="560"/>
      <c r="F436" s="560"/>
      <c r="G436" s="560"/>
      <c r="H436" s="560"/>
      <c r="I436" s="560"/>
      <c r="J436" s="560"/>
      <c r="K436" s="560"/>
      <c r="L436" s="560"/>
      <c r="M436" s="560"/>
      <c r="N436" s="560"/>
      <c r="O436" s="560"/>
      <c r="P436" s="560"/>
      <c r="Q436" s="560"/>
      <c r="R436" s="560"/>
      <c r="S436" s="560"/>
      <c r="T436" s="560"/>
      <c r="U436" s="560"/>
      <c r="V436" s="560"/>
      <c r="W436" s="560"/>
      <c r="X436" s="560"/>
      <c r="Y436" s="560"/>
      <c r="Z436" s="560"/>
    </row>
    <row r="437" spans="1:26" ht="13.5" customHeight="1" x14ac:dyDescent="0.15">
      <c r="A437" s="884"/>
      <c r="B437" s="560"/>
      <c r="C437" s="560"/>
      <c r="D437" s="849"/>
      <c r="E437" s="560"/>
      <c r="F437" s="560"/>
      <c r="G437" s="560"/>
      <c r="H437" s="560"/>
      <c r="I437" s="560"/>
      <c r="J437" s="560"/>
      <c r="K437" s="560"/>
      <c r="L437" s="560"/>
      <c r="M437" s="560"/>
      <c r="N437" s="560"/>
      <c r="O437" s="560"/>
      <c r="P437" s="560"/>
      <c r="Q437" s="560"/>
      <c r="R437" s="560"/>
      <c r="S437" s="560"/>
      <c r="T437" s="560"/>
      <c r="U437" s="560"/>
      <c r="V437" s="560"/>
      <c r="W437" s="560"/>
      <c r="X437" s="560"/>
      <c r="Y437" s="560"/>
      <c r="Z437" s="560"/>
    </row>
    <row r="438" spans="1:26" ht="13.5" customHeight="1" x14ac:dyDescent="0.15">
      <c r="A438" s="884"/>
      <c r="B438" s="560"/>
      <c r="C438" s="560"/>
      <c r="D438" s="849"/>
      <c r="E438" s="560"/>
      <c r="F438" s="560"/>
      <c r="G438" s="560"/>
      <c r="H438" s="560"/>
      <c r="I438" s="560"/>
      <c r="J438" s="560"/>
      <c r="K438" s="560"/>
      <c r="L438" s="560"/>
      <c r="M438" s="560"/>
      <c r="N438" s="560"/>
      <c r="O438" s="560"/>
      <c r="P438" s="560"/>
      <c r="Q438" s="560"/>
      <c r="R438" s="560"/>
      <c r="S438" s="560"/>
      <c r="T438" s="560"/>
      <c r="U438" s="560"/>
      <c r="V438" s="560"/>
      <c r="W438" s="560"/>
      <c r="X438" s="560"/>
      <c r="Y438" s="560"/>
      <c r="Z438" s="560"/>
    </row>
    <row r="439" spans="1:26" ht="13.5" customHeight="1" x14ac:dyDescent="0.15">
      <c r="A439" s="884"/>
      <c r="B439" s="560"/>
      <c r="C439" s="560"/>
      <c r="D439" s="849"/>
      <c r="E439" s="560"/>
      <c r="F439" s="560"/>
      <c r="G439" s="560"/>
      <c r="H439" s="560"/>
      <c r="I439" s="560"/>
      <c r="J439" s="560"/>
      <c r="K439" s="560"/>
      <c r="L439" s="560"/>
      <c r="M439" s="560"/>
      <c r="N439" s="560"/>
      <c r="O439" s="560"/>
      <c r="P439" s="560"/>
      <c r="Q439" s="560"/>
      <c r="R439" s="560"/>
      <c r="S439" s="560"/>
      <c r="T439" s="560"/>
      <c r="U439" s="560"/>
      <c r="V439" s="560"/>
      <c r="W439" s="560"/>
      <c r="X439" s="560"/>
      <c r="Y439" s="560"/>
      <c r="Z439" s="560"/>
    </row>
    <row r="440" spans="1:26" ht="13.5" customHeight="1" x14ac:dyDescent="0.15">
      <c r="A440" s="884"/>
      <c r="B440" s="560"/>
      <c r="C440" s="560"/>
      <c r="D440" s="849"/>
      <c r="E440" s="560"/>
      <c r="F440" s="560"/>
      <c r="G440" s="560"/>
      <c r="H440" s="560"/>
      <c r="I440" s="560"/>
      <c r="J440" s="560"/>
      <c r="K440" s="560"/>
      <c r="L440" s="560"/>
      <c r="M440" s="560"/>
      <c r="N440" s="560"/>
      <c r="O440" s="560"/>
      <c r="P440" s="560"/>
      <c r="Q440" s="560"/>
      <c r="R440" s="560"/>
      <c r="S440" s="560"/>
      <c r="T440" s="560"/>
      <c r="U440" s="560"/>
      <c r="V440" s="560"/>
      <c r="W440" s="560"/>
      <c r="X440" s="560"/>
      <c r="Y440" s="560"/>
      <c r="Z440" s="560"/>
    </row>
    <row r="441" spans="1:26" ht="13.5" customHeight="1" x14ac:dyDescent="0.15">
      <c r="A441" s="884"/>
      <c r="B441" s="560"/>
      <c r="C441" s="560"/>
      <c r="D441" s="849"/>
      <c r="E441" s="560"/>
      <c r="F441" s="560"/>
      <c r="G441" s="560"/>
      <c r="H441" s="560"/>
      <c r="I441" s="560"/>
      <c r="J441" s="560"/>
      <c r="K441" s="560"/>
      <c r="L441" s="560"/>
      <c r="M441" s="560"/>
      <c r="N441" s="560"/>
      <c r="O441" s="560"/>
      <c r="P441" s="560"/>
      <c r="Q441" s="560"/>
      <c r="R441" s="560"/>
      <c r="S441" s="560"/>
      <c r="T441" s="560"/>
      <c r="U441" s="560"/>
      <c r="V441" s="560"/>
      <c r="W441" s="560"/>
      <c r="X441" s="560"/>
      <c r="Y441" s="560"/>
      <c r="Z441" s="560"/>
    </row>
    <row r="442" spans="1:26" ht="13.5" customHeight="1" x14ac:dyDescent="0.15">
      <c r="A442" s="884"/>
      <c r="B442" s="560"/>
      <c r="C442" s="560"/>
      <c r="D442" s="849"/>
      <c r="E442" s="560"/>
      <c r="F442" s="560"/>
      <c r="G442" s="560"/>
      <c r="H442" s="560"/>
      <c r="I442" s="560"/>
      <c r="J442" s="560"/>
      <c r="K442" s="560"/>
      <c r="L442" s="560"/>
      <c r="M442" s="560"/>
      <c r="N442" s="560"/>
      <c r="O442" s="560"/>
      <c r="P442" s="560"/>
      <c r="Q442" s="560"/>
      <c r="R442" s="560"/>
      <c r="S442" s="560"/>
      <c r="T442" s="560"/>
      <c r="U442" s="560"/>
      <c r="V442" s="560"/>
      <c r="W442" s="560"/>
      <c r="X442" s="560"/>
      <c r="Y442" s="560"/>
      <c r="Z442" s="560"/>
    </row>
    <row r="443" spans="1:26" ht="13.5" customHeight="1" x14ac:dyDescent="0.15">
      <c r="A443" s="884"/>
      <c r="B443" s="560"/>
      <c r="C443" s="560"/>
      <c r="D443" s="849"/>
      <c r="E443" s="560"/>
      <c r="F443" s="560"/>
      <c r="G443" s="560"/>
      <c r="H443" s="560"/>
      <c r="I443" s="560"/>
      <c r="J443" s="560"/>
      <c r="K443" s="560"/>
      <c r="L443" s="560"/>
      <c r="M443" s="560"/>
      <c r="N443" s="560"/>
      <c r="O443" s="560"/>
      <c r="P443" s="560"/>
      <c r="Q443" s="560"/>
      <c r="R443" s="560"/>
      <c r="S443" s="560"/>
      <c r="T443" s="560"/>
      <c r="U443" s="560"/>
      <c r="V443" s="560"/>
      <c r="W443" s="560"/>
      <c r="X443" s="560"/>
      <c r="Y443" s="560"/>
      <c r="Z443" s="560"/>
    </row>
    <row r="444" spans="1:26" ht="13.5" customHeight="1" x14ac:dyDescent="0.15">
      <c r="A444" s="884"/>
      <c r="B444" s="560"/>
      <c r="C444" s="560"/>
      <c r="D444" s="849"/>
      <c r="E444" s="560"/>
      <c r="F444" s="560"/>
      <c r="G444" s="560"/>
      <c r="H444" s="560"/>
      <c r="I444" s="560"/>
      <c r="J444" s="560"/>
      <c r="K444" s="560"/>
      <c r="L444" s="560"/>
      <c r="M444" s="560"/>
      <c r="N444" s="560"/>
      <c r="O444" s="560"/>
      <c r="P444" s="560"/>
      <c r="Q444" s="560"/>
      <c r="R444" s="560"/>
      <c r="S444" s="560"/>
      <c r="T444" s="560"/>
      <c r="U444" s="560"/>
      <c r="V444" s="560"/>
      <c r="W444" s="560"/>
      <c r="X444" s="560"/>
      <c r="Y444" s="560"/>
      <c r="Z444" s="560"/>
    </row>
    <row r="445" spans="1:26" ht="13.5" customHeight="1" x14ac:dyDescent="0.15">
      <c r="A445" s="884"/>
      <c r="B445" s="560"/>
      <c r="C445" s="560"/>
      <c r="D445" s="849"/>
      <c r="E445" s="560"/>
      <c r="F445" s="560"/>
      <c r="G445" s="560"/>
      <c r="H445" s="560"/>
      <c r="I445" s="560"/>
      <c r="J445" s="560"/>
      <c r="K445" s="560"/>
      <c r="L445" s="560"/>
      <c r="M445" s="560"/>
      <c r="N445" s="560"/>
      <c r="O445" s="560"/>
      <c r="P445" s="560"/>
      <c r="Q445" s="560"/>
      <c r="R445" s="560"/>
      <c r="S445" s="560"/>
      <c r="T445" s="560"/>
      <c r="U445" s="560"/>
      <c r="V445" s="560"/>
      <c r="W445" s="560"/>
      <c r="X445" s="560"/>
      <c r="Y445" s="560"/>
      <c r="Z445" s="560"/>
    </row>
    <row r="446" spans="1:26" ht="13.5" customHeight="1" x14ac:dyDescent="0.15">
      <c r="A446" s="884"/>
      <c r="B446" s="560"/>
      <c r="C446" s="560"/>
      <c r="D446" s="849"/>
      <c r="E446" s="560"/>
      <c r="F446" s="560"/>
      <c r="G446" s="560"/>
      <c r="H446" s="560"/>
      <c r="I446" s="560"/>
      <c r="J446" s="560"/>
      <c r="K446" s="560"/>
      <c r="L446" s="560"/>
      <c r="M446" s="560"/>
      <c r="N446" s="560"/>
      <c r="O446" s="560"/>
      <c r="P446" s="560"/>
      <c r="Q446" s="560"/>
      <c r="R446" s="560"/>
      <c r="S446" s="560"/>
      <c r="T446" s="560"/>
      <c r="U446" s="560"/>
      <c r="V446" s="560"/>
      <c r="W446" s="560"/>
      <c r="X446" s="560"/>
      <c r="Y446" s="560"/>
      <c r="Z446" s="560"/>
    </row>
    <row r="447" spans="1:26" ht="13.5" customHeight="1" x14ac:dyDescent="0.15">
      <c r="A447" s="884"/>
      <c r="B447" s="560"/>
      <c r="C447" s="560"/>
      <c r="D447" s="849"/>
      <c r="E447" s="560"/>
      <c r="F447" s="560"/>
      <c r="G447" s="560"/>
      <c r="H447" s="560"/>
      <c r="I447" s="560"/>
      <c r="J447" s="560"/>
      <c r="K447" s="560"/>
      <c r="L447" s="560"/>
      <c r="M447" s="560"/>
      <c r="N447" s="560"/>
      <c r="O447" s="560"/>
      <c r="P447" s="560"/>
      <c r="Q447" s="560"/>
      <c r="R447" s="560"/>
      <c r="S447" s="560"/>
      <c r="T447" s="560"/>
      <c r="U447" s="560"/>
      <c r="V447" s="560"/>
      <c r="W447" s="560"/>
      <c r="X447" s="560"/>
      <c r="Y447" s="560"/>
      <c r="Z447" s="560"/>
    </row>
    <row r="448" spans="1:26" ht="13.5" customHeight="1" x14ac:dyDescent="0.15">
      <c r="A448" s="884"/>
      <c r="B448" s="560"/>
      <c r="C448" s="560"/>
      <c r="D448" s="849"/>
      <c r="E448" s="560"/>
      <c r="F448" s="560"/>
      <c r="G448" s="560"/>
      <c r="H448" s="560"/>
      <c r="I448" s="560"/>
      <c r="J448" s="560"/>
      <c r="K448" s="560"/>
      <c r="L448" s="560"/>
      <c r="M448" s="560"/>
      <c r="N448" s="560"/>
      <c r="O448" s="560"/>
      <c r="P448" s="560"/>
      <c r="Q448" s="560"/>
      <c r="R448" s="560"/>
      <c r="S448" s="560"/>
      <c r="T448" s="560"/>
      <c r="U448" s="560"/>
      <c r="V448" s="560"/>
      <c r="W448" s="560"/>
      <c r="X448" s="560"/>
      <c r="Y448" s="560"/>
      <c r="Z448" s="560"/>
    </row>
    <row r="449" spans="1:26" ht="13.5" customHeight="1" x14ac:dyDescent="0.15">
      <c r="A449" s="884"/>
      <c r="B449" s="560"/>
      <c r="C449" s="560"/>
      <c r="D449" s="849"/>
      <c r="E449" s="560"/>
      <c r="F449" s="560"/>
      <c r="G449" s="560"/>
      <c r="H449" s="560"/>
      <c r="I449" s="560"/>
      <c r="J449" s="560"/>
      <c r="K449" s="560"/>
      <c r="L449" s="560"/>
      <c r="M449" s="560"/>
      <c r="N449" s="560"/>
      <c r="O449" s="560"/>
      <c r="P449" s="560"/>
      <c r="Q449" s="560"/>
      <c r="R449" s="560"/>
      <c r="S449" s="560"/>
      <c r="T449" s="560"/>
      <c r="U449" s="560"/>
      <c r="V449" s="560"/>
      <c r="W449" s="560"/>
      <c r="X449" s="560"/>
      <c r="Y449" s="560"/>
      <c r="Z449" s="560"/>
    </row>
    <row r="450" spans="1:26" ht="13.5" customHeight="1" x14ac:dyDescent="0.15">
      <c r="A450" s="884"/>
      <c r="B450" s="560"/>
      <c r="C450" s="560"/>
      <c r="D450" s="849"/>
      <c r="E450" s="560"/>
      <c r="F450" s="560"/>
      <c r="G450" s="560"/>
      <c r="H450" s="560"/>
      <c r="I450" s="560"/>
      <c r="J450" s="560"/>
      <c r="K450" s="560"/>
      <c r="L450" s="560"/>
      <c r="M450" s="560"/>
      <c r="N450" s="560"/>
      <c r="O450" s="560"/>
      <c r="P450" s="560"/>
      <c r="Q450" s="560"/>
      <c r="R450" s="560"/>
      <c r="S450" s="560"/>
      <c r="T450" s="560"/>
      <c r="U450" s="560"/>
      <c r="V450" s="560"/>
      <c r="W450" s="560"/>
      <c r="X450" s="560"/>
      <c r="Y450" s="560"/>
      <c r="Z450" s="560"/>
    </row>
    <row r="451" spans="1:26" ht="13.5" customHeight="1" x14ac:dyDescent="0.15">
      <c r="A451" s="884"/>
      <c r="B451" s="560"/>
      <c r="C451" s="560"/>
      <c r="D451" s="849"/>
      <c r="E451" s="560"/>
      <c r="F451" s="560"/>
      <c r="G451" s="560"/>
      <c r="H451" s="560"/>
      <c r="I451" s="560"/>
      <c r="J451" s="560"/>
      <c r="K451" s="560"/>
      <c r="L451" s="560"/>
      <c r="M451" s="560"/>
      <c r="N451" s="560"/>
      <c r="O451" s="560"/>
      <c r="P451" s="560"/>
      <c r="Q451" s="560"/>
      <c r="R451" s="560"/>
      <c r="S451" s="560"/>
      <c r="T451" s="560"/>
      <c r="U451" s="560"/>
      <c r="V451" s="560"/>
      <c r="W451" s="560"/>
      <c r="X451" s="560"/>
      <c r="Y451" s="560"/>
      <c r="Z451" s="560"/>
    </row>
    <row r="452" spans="1:26" ht="13.5" customHeight="1" x14ac:dyDescent="0.15">
      <c r="A452" s="884"/>
      <c r="B452" s="560"/>
      <c r="C452" s="560"/>
      <c r="D452" s="849"/>
      <c r="E452" s="560"/>
      <c r="F452" s="560"/>
      <c r="G452" s="560"/>
      <c r="H452" s="560"/>
      <c r="I452" s="560"/>
      <c r="J452" s="560"/>
      <c r="K452" s="560"/>
      <c r="L452" s="560"/>
      <c r="M452" s="560"/>
      <c r="N452" s="560"/>
      <c r="O452" s="560"/>
      <c r="P452" s="560"/>
      <c r="Q452" s="560"/>
      <c r="R452" s="560"/>
      <c r="S452" s="560"/>
      <c r="T452" s="560"/>
      <c r="U452" s="560"/>
      <c r="V452" s="560"/>
      <c r="W452" s="560"/>
      <c r="X452" s="560"/>
      <c r="Y452" s="560"/>
      <c r="Z452" s="560"/>
    </row>
    <row r="453" spans="1:26" ht="13.5" customHeight="1" x14ac:dyDescent="0.15">
      <c r="A453" s="884"/>
      <c r="B453" s="560"/>
      <c r="C453" s="560"/>
      <c r="D453" s="849"/>
      <c r="E453" s="560"/>
      <c r="F453" s="560"/>
      <c r="G453" s="560"/>
      <c r="H453" s="560"/>
      <c r="I453" s="560"/>
      <c r="J453" s="560"/>
      <c r="K453" s="560"/>
      <c r="L453" s="560"/>
      <c r="M453" s="560"/>
      <c r="N453" s="560"/>
      <c r="O453" s="560"/>
      <c r="P453" s="560"/>
      <c r="Q453" s="560"/>
      <c r="R453" s="560"/>
      <c r="S453" s="560"/>
      <c r="T453" s="560"/>
      <c r="U453" s="560"/>
      <c r="V453" s="560"/>
      <c r="W453" s="560"/>
      <c r="X453" s="560"/>
      <c r="Y453" s="560"/>
      <c r="Z453" s="560"/>
    </row>
    <row r="454" spans="1:26" ht="13.5" customHeight="1" x14ac:dyDescent="0.15">
      <c r="A454" s="884"/>
      <c r="B454" s="560"/>
      <c r="C454" s="560"/>
      <c r="D454" s="849"/>
      <c r="E454" s="560"/>
      <c r="F454" s="560"/>
      <c r="G454" s="560"/>
      <c r="H454" s="560"/>
      <c r="I454" s="560"/>
      <c r="J454" s="560"/>
      <c r="K454" s="560"/>
      <c r="L454" s="560"/>
      <c r="M454" s="560"/>
      <c r="N454" s="560"/>
      <c r="O454" s="560"/>
      <c r="P454" s="560"/>
      <c r="Q454" s="560"/>
      <c r="R454" s="560"/>
      <c r="S454" s="560"/>
      <c r="T454" s="560"/>
      <c r="U454" s="560"/>
      <c r="V454" s="560"/>
      <c r="W454" s="560"/>
      <c r="X454" s="560"/>
      <c r="Y454" s="560"/>
      <c r="Z454" s="560"/>
    </row>
    <row r="455" spans="1:26" ht="13.5" customHeight="1" x14ac:dyDescent="0.15">
      <c r="A455" s="884"/>
      <c r="B455" s="560"/>
      <c r="C455" s="560"/>
      <c r="D455" s="849"/>
      <c r="E455" s="560"/>
      <c r="F455" s="560"/>
      <c r="G455" s="560"/>
      <c r="H455" s="560"/>
      <c r="I455" s="560"/>
      <c r="J455" s="560"/>
      <c r="K455" s="560"/>
      <c r="L455" s="560"/>
      <c r="M455" s="560"/>
      <c r="N455" s="560"/>
      <c r="O455" s="560"/>
      <c r="P455" s="560"/>
      <c r="Q455" s="560"/>
      <c r="R455" s="560"/>
      <c r="S455" s="560"/>
      <c r="T455" s="560"/>
      <c r="U455" s="560"/>
      <c r="V455" s="560"/>
      <c r="W455" s="560"/>
      <c r="X455" s="560"/>
      <c r="Y455" s="560"/>
      <c r="Z455" s="560"/>
    </row>
    <row r="456" spans="1:26" ht="13.5" customHeight="1" x14ac:dyDescent="0.15">
      <c r="A456" s="884"/>
      <c r="B456" s="560"/>
      <c r="C456" s="560"/>
      <c r="D456" s="849"/>
      <c r="E456" s="560"/>
      <c r="F456" s="560"/>
      <c r="G456" s="560"/>
      <c r="H456" s="560"/>
      <c r="I456" s="560"/>
      <c r="J456" s="560"/>
      <c r="K456" s="560"/>
      <c r="L456" s="560"/>
      <c r="M456" s="560"/>
      <c r="N456" s="560"/>
      <c r="O456" s="560"/>
      <c r="P456" s="560"/>
      <c r="Q456" s="560"/>
      <c r="R456" s="560"/>
      <c r="S456" s="560"/>
      <c r="T456" s="560"/>
      <c r="U456" s="560"/>
      <c r="V456" s="560"/>
      <c r="W456" s="560"/>
      <c r="X456" s="560"/>
      <c r="Y456" s="560"/>
      <c r="Z456" s="560"/>
    </row>
    <row r="457" spans="1:26" ht="13.5" customHeight="1" x14ac:dyDescent="0.15">
      <c r="A457" s="884"/>
      <c r="B457" s="560"/>
      <c r="C457" s="560"/>
      <c r="D457" s="849"/>
      <c r="E457" s="560"/>
      <c r="F457" s="560"/>
      <c r="G457" s="560"/>
      <c r="H457" s="560"/>
      <c r="I457" s="560"/>
      <c r="J457" s="560"/>
      <c r="K457" s="560"/>
      <c r="L457" s="560"/>
      <c r="M457" s="560"/>
      <c r="N457" s="560"/>
      <c r="O457" s="560"/>
      <c r="P457" s="560"/>
      <c r="Q457" s="560"/>
      <c r="R457" s="560"/>
      <c r="S457" s="560"/>
      <c r="T457" s="560"/>
      <c r="U457" s="560"/>
      <c r="V457" s="560"/>
      <c r="W457" s="560"/>
      <c r="X457" s="560"/>
      <c r="Y457" s="560"/>
      <c r="Z457" s="560"/>
    </row>
    <row r="458" spans="1:26" ht="13.5" customHeight="1" x14ac:dyDescent="0.15">
      <c r="A458" s="884"/>
      <c r="B458" s="560"/>
      <c r="C458" s="560"/>
      <c r="D458" s="849"/>
      <c r="E458" s="560"/>
      <c r="F458" s="560"/>
      <c r="G458" s="560"/>
      <c r="H458" s="560"/>
      <c r="I458" s="560"/>
      <c r="J458" s="560"/>
      <c r="K458" s="560"/>
      <c r="L458" s="560"/>
      <c r="M458" s="560"/>
      <c r="N458" s="560"/>
      <c r="O458" s="560"/>
      <c r="P458" s="560"/>
      <c r="Q458" s="560"/>
      <c r="R458" s="560"/>
      <c r="S458" s="560"/>
      <c r="T458" s="560"/>
      <c r="U458" s="560"/>
      <c r="V458" s="560"/>
      <c r="W458" s="560"/>
      <c r="X458" s="560"/>
      <c r="Y458" s="560"/>
      <c r="Z458" s="560"/>
    </row>
    <row r="459" spans="1:26" ht="13.5" customHeight="1" x14ac:dyDescent="0.15">
      <c r="A459" s="884"/>
      <c r="B459" s="560"/>
      <c r="C459" s="560"/>
      <c r="D459" s="849"/>
      <c r="E459" s="560"/>
      <c r="F459" s="560"/>
      <c r="G459" s="560"/>
      <c r="H459" s="560"/>
      <c r="I459" s="560"/>
      <c r="J459" s="560"/>
      <c r="K459" s="560"/>
      <c r="L459" s="560"/>
      <c r="M459" s="560"/>
      <c r="N459" s="560"/>
      <c r="O459" s="560"/>
      <c r="P459" s="560"/>
      <c r="Q459" s="560"/>
      <c r="R459" s="560"/>
      <c r="S459" s="560"/>
      <c r="T459" s="560"/>
      <c r="U459" s="560"/>
      <c r="V459" s="560"/>
      <c r="W459" s="560"/>
      <c r="X459" s="560"/>
      <c r="Y459" s="560"/>
      <c r="Z459" s="560"/>
    </row>
    <row r="460" spans="1:26" ht="13.5" customHeight="1" x14ac:dyDescent="0.15">
      <c r="A460" s="884"/>
      <c r="B460" s="560"/>
      <c r="C460" s="560"/>
      <c r="D460" s="849"/>
      <c r="E460" s="560"/>
      <c r="F460" s="560"/>
      <c r="G460" s="560"/>
      <c r="H460" s="560"/>
      <c r="I460" s="560"/>
      <c r="J460" s="560"/>
      <c r="K460" s="560"/>
      <c r="L460" s="560"/>
      <c r="M460" s="560"/>
      <c r="N460" s="560"/>
      <c r="O460" s="560"/>
      <c r="P460" s="560"/>
      <c r="Q460" s="560"/>
      <c r="R460" s="560"/>
      <c r="S460" s="560"/>
      <c r="T460" s="560"/>
      <c r="U460" s="560"/>
      <c r="V460" s="560"/>
      <c r="W460" s="560"/>
      <c r="X460" s="560"/>
      <c r="Y460" s="560"/>
      <c r="Z460" s="560"/>
    </row>
    <row r="461" spans="1:26" ht="13.5" customHeight="1" x14ac:dyDescent="0.15">
      <c r="A461" s="884"/>
      <c r="B461" s="560"/>
      <c r="C461" s="560"/>
      <c r="D461" s="849"/>
      <c r="E461" s="560"/>
      <c r="F461" s="560"/>
      <c r="G461" s="560"/>
      <c r="H461" s="560"/>
      <c r="I461" s="560"/>
      <c r="J461" s="560"/>
      <c r="K461" s="560"/>
      <c r="L461" s="560"/>
      <c r="M461" s="560"/>
      <c r="N461" s="560"/>
      <c r="O461" s="560"/>
      <c r="P461" s="560"/>
      <c r="Q461" s="560"/>
      <c r="R461" s="560"/>
      <c r="S461" s="560"/>
      <c r="T461" s="560"/>
      <c r="U461" s="560"/>
      <c r="V461" s="560"/>
      <c r="W461" s="560"/>
      <c r="X461" s="560"/>
      <c r="Y461" s="560"/>
      <c r="Z461" s="560"/>
    </row>
    <row r="462" spans="1:26" ht="13.5" customHeight="1" x14ac:dyDescent="0.15">
      <c r="A462" s="884"/>
      <c r="B462" s="560"/>
      <c r="C462" s="560"/>
      <c r="D462" s="849"/>
      <c r="E462" s="560"/>
      <c r="F462" s="560"/>
      <c r="G462" s="560"/>
      <c r="H462" s="560"/>
      <c r="I462" s="560"/>
      <c r="J462" s="560"/>
      <c r="K462" s="560"/>
      <c r="L462" s="560"/>
      <c r="M462" s="560"/>
      <c r="N462" s="560"/>
      <c r="O462" s="560"/>
      <c r="P462" s="560"/>
      <c r="Q462" s="560"/>
      <c r="R462" s="560"/>
      <c r="S462" s="560"/>
      <c r="T462" s="560"/>
      <c r="U462" s="560"/>
      <c r="V462" s="560"/>
      <c r="W462" s="560"/>
      <c r="X462" s="560"/>
      <c r="Y462" s="560"/>
      <c r="Z462" s="560"/>
    </row>
    <row r="463" spans="1:26" ht="13.5" customHeight="1" x14ac:dyDescent="0.15">
      <c r="A463" s="884"/>
      <c r="B463" s="560"/>
      <c r="C463" s="560"/>
      <c r="D463" s="849"/>
      <c r="E463" s="560"/>
      <c r="F463" s="560"/>
      <c r="G463" s="560"/>
      <c r="H463" s="560"/>
      <c r="I463" s="560"/>
      <c r="J463" s="560"/>
      <c r="K463" s="560"/>
      <c r="L463" s="560"/>
      <c r="M463" s="560"/>
      <c r="N463" s="560"/>
      <c r="O463" s="560"/>
      <c r="P463" s="560"/>
      <c r="Q463" s="560"/>
      <c r="R463" s="560"/>
      <c r="S463" s="560"/>
      <c r="T463" s="560"/>
      <c r="U463" s="560"/>
      <c r="V463" s="560"/>
      <c r="W463" s="560"/>
      <c r="X463" s="560"/>
      <c r="Y463" s="560"/>
      <c r="Z463" s="560"/>
    </row>
    <row r="464" spans="1:26" ht="13.5" customHeight="1" x14ac:dyDescent="0.15">
      <c r="A464" s="884"/>
      <c r="B464" s="560"/>
      <c r="C464" s="560"/>
      <c r="D464" s="849"/>
      <c r="E464" s="560"/>
      <c r="F464" s="560"/>
      <c r="G464" s="560"/>
      <c r="H464" s="560"/>
      <c r="I464" s="560"/>
      <c r="J464" s="560"/>
      <c r="K464" s="560"/>
      <c r="L464" s="560"/>
      <c r="M464" s="560"/>
      <c r="N464" s="560"/>
      <c r="O464" s="560"/>
      <c r="P464" s="560"/>
      <c r="Q464" s="560"/>
      <c r="R464" s="560"/>
      <c r="S464" s="560"/>
      <c r="T464" s="560"/>
      <c r="U464" s="560"/>
      <c r="V464" s="560"/>
      <c r="W464" s="560"/>
      <c r="X464" s="560"/>
      <c r="Y464" s="560"/>
      <c r="Z464" s="560"/>
    </row>
    <row r="465" spans="1:26" ht="13.5" customHeight="1" x14ac:dyDescent="0.15">
      <c r="A465" s="884"/>
      <c r="B465" s="560"/>
      <c r="C465" s="560"/>
      <c r="D465" s="849"/>
      <c r="E465" s="560"/>
      <c r="F465" s="560"/>
      <c r="G465" s="560"/>
      <c r="H465" s="560"/>
      <c r="I465" s="560"/>
      <c r="J465" s="560"/>
      <c r="K465" s="560"/>
      <c r="L465" s="560"/>
      <c r="M465" s="560"/>
      <c r="N465" s="560"/>
      <c r="O465" s="560"/>
      <c r="P465" s="560"/>
      <c r="Q465" s="560"/>
      <c r="R465" s="560"/>
      <c r="S465" s="560"/>
      <c r="T465" s="560"/>
      <c r="U465" s="560"/>
      <c r="V465" s="560"/>
      <c r="W465" s="560"/>
      <c r="X465" s="560"/>
      <c r="Y465" s="560"/>
      <c r="Z465" s="560"/>
    </row>
    <row r="466" spans="1:26" ht="13.5" customHeight="1" x14ac:dyDescent="0.15">
      <c r="A466" s="884"/>
      <c r="B466" s="560"/>
      <c r="C466" s="560"/>
      <c r="D466" s="849"/>
      <c r="E466" s="560"/>
      <c r="F466" s="560"/>
      <c r="G466" s="560"/>
      <c r="H466" s="560"/>
      <c r="I466" s="560"/>
      <c r="J466" s="560"/>
      <c r="K466" s="560"/>
      <c r="L466" s="560"/>
      <c r="M466" s="560"/>
      <c r="N466" s="560"/>
      <c r="O466" s="560"/>
      <c r="P466" s="560"/>
      <c r="Q466" s="560"/>
      <c r="R466" s="560"/>
      <c r="S466" s="560"/>
      <c r="T466" s="560"/>
      <c r="U466" s="560"/>
      <c r="V466" s="560"/>
      <c r="W466" s="560"/>
      <c r="X466" s="560"/>
      <c r="Y466" s="560"/>
      <c r="Z466" s="560"/>
    </row>
    <row r="467" spans="1:26" ht="13.5" customHeight="1" x14ac:dyDescent="0.15">
      <c r="A467" s="884"/>
      <c r="B467" s="560"/>
      <c r="C467" s="560"/>
      <c r="D467" s="849"/>
      <c r="E467" s="560"/>
      <c r="F467" s="560"/>
      <c r="G467" s="560"/>
      <c r="H467" s="560"/>
      <c r="I467" s="560"/>
      <c r="J467" s="560"/>
      <c r="K467" s="560"/>
      <c r="L467" s="560"/>
      <c r="M467" s="560"/>
      <c r="N467" s="560"/>
      <c r="O467" s="560"/>
      <c r="P467" s="560"/>
      <c r="Q467" s="560"/>
      <c r="R467" s="560"/>
      <c r="S467" s="560"/>
      <c r="T467" s="560"/>
      <c r="U467" s="560"/>
      <c r="V467" s="560"/>
      <c r="W467" s="560"/>
      <c r="X467" s="560"/>
      <c r="Y467" s="560"/>
      <c r="Z467" s="560"/>
    </row>
    <row r="468" spans="1:26" ht="13.5" customHeight="1" x14ac:dyDescent="0.15">
      <c r="A468" s="884"/>
      <c r="B468" s="560"/>
      <c r="C468" s="560"/>
      <c r="D468" s="849"/>
      <c r="E468" s="560"/>
      <c r="F468" s="560"/>
      <c r="G468" s="560"/>
      <c r="H468" s="560"/>
      <c r="I468" s="560"/>
      <c r="J468" s="560"/>
      <c r="K468" s="560"/>
      <c r="L468" s="560"/>
      <c r="M468" s="560"/>
      <c r="N468" s="560"/>
      <c r="O468" s="560"/>
      <c r="P468" s="560"/>
      <c r="Q468" s="560"/>
      <c r="R468" s="560"/>
      <c r="S468" s="560"/>
      <c r="T468" s="560"/>
      <c r="U468" s="560"/>
      <c r="V468" s="560"/>
      <c r="W468" s="560"/>
      <c r="X468" s="560"/>
      <c r="Y468" s="560"/>
      <c r="Z468" s="560"/>
    </row>
    <row r="469" spans="1:26" ht="13.5" customHeight="1" x14ac:dyDescent="0.15">
      <c r="A469" s="884"/>
      <c r="B469" s="560"/>
      <c r="C469" s="560"/>
      <c r="D469" s="849"/>
      <c r="E469" s="560"/>
      <c r="F469" s="560"/>
      <c r="G469" s="560"/>
      <c r="H469" s="560"/>
      <c r="I469" s="560"/>
      <c r="J469" s="560"/>
      <c r="K469" s="560"/>
      <c r="L469" s="560"/>
      <c r="M469" s="560"/>
      <c r="N469" s="560"/>
      <c r="O469" s="560"/>
      <c r="P469" s="560"/>
      <c r="Q469" s="560"/>
      <c r="R469" s="560"/>
      <c r="S469" s="560"/>
      <c r="T469" s="560"/>
      <c r="U469" s="560"/>
      <c r="V469" s="560"/>
      <c r="W469" s="560"/>
      <c r="X469" s="560"/>
      <c r="Y469" s="560"/>
      <c r="Z469" s="560"/>
    </row>
    <row r="470" spans="1:26" ht="13.5" customHeight="1" x14ac:dyDescent="0.15">
      <c r="A470" s="884"/>
      <c r="B470" s="560"/>
      <c r="C470" s="560"/>
      <c r="D470" s="849"/>
      <c r="E470" s="560"/>
      <c r="F470" s="560"/>
      <c r="G470" s="560"/>
      <c r="H470" s="560"/>
      <c r="I470" s="560"/>
      <c r="J470" s="560"/>
      <c r="K470" s="560"/>
      <c r="L470" s="560"/>
      <c r="M470" s="560"/>
      <c r="N470" s="560"/>
      <c r="O470" s="560"/>
      <c r="P470" s="560"/>
      <c r="Q470" s="560"/>
      <c r="R470" s="560"/>
      <c r="S470" s="560"/>
      <c r="T470" s="560"/>
      <c r="U470" s="560"/>
      <c r="V470" s="560"/>
      <c r="W470" s="560"/>
      <c r="X470" s="560"/>
      <c r="Y470" s="560"/>
      <c r="Z470" s="560"/>
    </row>
    <row r="471" spans="1:26" ht="13.5" customHeight="1" x14ac:dyDescent="0.15">
      <c r="A471" s="884"/>
      <c r="B471" s="560"/>
      <c r="C471" s="560"/>
      <c r="D471" s="849"/>
      <c r="E471" s="560"/>
      <c r="F471" s="560"/>
      <c r="G471" s="560"/>
      <c r="H471" s="560"/>
      <c r="I471" s="560"/>
      <c r="J471" s="560"/>
      <c r="K471" s="560"/>
      <c r="L471" s="560"/>
      <c r="M471" s="560"/>
      <c r="N471" s="560"/>
      <c r="O471" s="560"/>
      <c r="P471" s="560"/>
      <c r="Q471" s="560"/>
      <c r="R471" s="560"/>
      <c r="S471" s="560"/>
      <c r="T471" s="560"/>
      <c r="U471" s="560"/>
      <c r="V471" s="560"/>
      <c r="W471" s="560"/>
      <c r="X471" s="560"/>
      <c r="Y471" s="560"/>
      <c r="Z471" s="560"/>
    </row>
    <row r="472" spans="1:26" ht="13.5" customHeight="1" x14ac:dyDescent="0.15">
      <c r="A472" s="884"/>
      <c r="B472" s="560"/>
      <c r="C472" s="560"/>
      <c r="D472" s="849"/>
      <c r="E472" s="560"/>
      <c r="F472" s="560"/>
      <c r="G472" s="560"/>
      <c r="H472" s="560"/>
      <c r="I472" s="560"/>
      <c r="J472" s="560"/>
      <c r="K472" s="560"/>
      <c r="L472" s="560"/>
      <c r="M472" s="560"/>
      <c r="N472" s="560"/>
      <c r="O472" s="560"/>
      <c r="P472" s="560"/>
      <c r="Q472" s="560"/>
      <c r="R472" s="560"/>
      <c r="S472" s="560"/>
      <c r="T472" s="560"/>
      <c r="U472" s="560"/>
      <c r="V472" s="560"/>
      <c r="W472" s="560"/>
      <c r="X472" s="560"/>
      <c r="Y472" s="560"/>
      <c r="Z472" s="560"/>
    </row>
    <row r="473" spans="1:26" ht="13.5" customHeight="1" x14ac:dyDescent="0.15">
      <c r="A473" s="884"/>
      <c r="B473" s="560"/>
      <c r="C473" s="560"/>
      <c r="D473" s="849"/>
      <c r="E473" s="560"/>
      <c r="F473" s="560"/>
      <c r="G473" s="560"/>
      <c r="H473" s="560"/>
      <c r="I473" s="560"/>
      <c r="J473" s="560"/>
      <c r="K473" s="560"/>
      <c r="L473" s="560"/>
      <c r="M473" s="560"/>
      <c r="N473" s="560"/>
      <c r="O473" s="560"/>
      <c r="P473" s="560"/>
      <c r="Q473" s="560"/>
      <c r="R473" s="560"/>
      <c r="S473" s="560"/>
      <c r="T473" s="560"/>
      <c r="U473" s="560"/>
      <c r="V473" s="560"/>
      <c r="W473" s="560"/>
      <c r="X473" s="560"/>
      <c r="Y473" s="560"/>
      <c r="Z473" s="560"/>
    </row>
    <row r="474" spans="1:26" ht="13.5" customHeight="1" x14ac:dyDescent="0.15">
      <c r="A474" s="884"/>
      <c r="B474" s="560"/>
      <c r="C474" s="560"/>
      <c r="D474" s="849"/>
      <c r="E474" s="560"/>
      <c r="F474" s="560"/>
      <c r="G474" s="560"/>
      <c r="H474" s="560"/>
      <c r="I474" s="560"/>
      <c r="J474" s="560"/>
      <c r="K474" s="560"/>
      <c r="L474" s="560"/>
      <c r="M474" s="560"/>
      <c r="N474" s="560"/>
      <c r="O474" s="560"/>
      <c r="P474" s="560"/>
      <c r="Q474" s="560"/>
      <c r="R474" s="560"/>
      <c r="S474" s="560"/>
      <c r="T474" s="560"/>
      <c r="U474" s="560"/>
      <c r="V474" s="560"/>
      <c r="W474" s="560"/>
      <c r="X474" s="560"/>
      <c r="Y474" s="560"/>
      <c r="Z474" s="560"/>
    </row>
    <row r="475" spans="1:26" ht="13.5" customHeight="1" x14ac:dyDescent="0.15">
      <c r="A475" s="884"/>
      <c r="B475" s="560"/>
      <c r="C475" s="560"/>
      <c r="D475" s="849"/>
      <c r="E475" s="560"/>
      <c r="F475" s="560"/>
      <c r="G475" s="560"/>
      <c r="H475" s="560"/>
      <c r="I475" s="560"/>
      <c r="J475" s="560"/>
      <c r="K475" s="560"/>
      <c r="L475" s="560"/>
      <c r="M475" s="560"/>
      <c r="N475" s="560"/>
      <c r="O475" s="560"/>
      <c r="P475" s="560"/>
      <c r="Q475" s="560"/>
      <c r="R475" s="560"/>
      <c r="S475" s="560"/>
      <c r="T475" s="560"/>
      <c r="U475" s="560"/>
      <c r="V475" s="560"/>
      <c r="W475" s="560"/>
      <c r="X475" s="560"/>
      <c r="Y475" s="560"/>
      <c r="Z475" s="560"/>
    </row>
    <row r="476" spans="1:26" ht="13.5" customHeight="1" x14ac:dyDescent="0.15">
      <c r="A476" s="884"/>
      <c r="B476" s="560"/>
      <c r="C476" s="560"/>
      <c r="D476" s="849"/>
      <c r="E476" s="560"/>
      <c r="F476" s="560"/>
      <c r="G476" s="560"/>
      <c r="H476" s="560"/>
      <c r="I476" s="560"/>
      <c r="J476" s="560"/>
      <c r="K476" s="560"/>
      <c r="L476" s="560"/>
      <c r="M476" s="560"/>
      <c r="N476" s="560"/>
      <c r="O476" s="560"/>
      <c r="P476" s="560"/>
      <c r="Q476" s="560"/>
      <c r="R476" s="560"/>
      <c r="S476" s="560"/>
      <c r="T476" s="560"/>
      <c r="U476" s="560"/>
      <c r="V476" s="560"/>
      <c r="W476" s="560"/>
      <c r="X476" s="560"/>
      <c r="Y476" s="560"/>
      <c r="Z476" s="560"/>
    </row>
    <row r="477" spans="1:26" ht="13.5" customHeight="1" x14ac:dyDescent="0.15">
      <c r="A477" s="884"/>
      <c r="B477" s="560"/>
      <c r="C477" s="560"/>
      <c r="D477" s="849"/>
      <c r="E477" s="560"/>
      <c r="F477" s="560"/>
      <c r="G477" s="560"/>
      <c r="H477" s="560"/>
      <c r="I477" s="560"/>
      <c r="J477" s="560"/>
      <c r="K477" s="560"/>
      <c r="L477" s="560"/>
      <c r="M477" s="560"/>
      <c r="N477" s="560"/>
      <c r="O477" s="560"/>
      <c r="P477" s="560"/>
      <c r="Q477" s="560"/>
      <c r="R477" s="560"/>
      <c r="S477" s="560"/>
      <c r="T477" s="560"/>
      <c r="U477" s="560"/>
      <c r="V477" s="560"/>
      <c r="W477" s="560"/>
      <c r="X477" s="560"/>
      <c r="Y477" s="560"/>
      <c r="Z477" s="560"/>
    </row>
    <row r="478" spans="1:26" ht="13.5" customHeight="1" x14ac:dyDescent="0.15">
      <c r="A478" s="884"/>
      <c r="B478" s="560"/>
      <c r="C478" s="560"/>
      <c r="D478" s="849"/>
      <c r="E478" s="560"/>
      <c r="F478" s="560"/>
      <c r="G478" s="560"/>
      <c r="H478" s="560"/>
      <c r="I478" s="560"/>
      <c r="J478" s="560"/>
      <c r="K478" s="560"/>
      <c r="L478" s="560"/>
      <c r="M478" s="560"/>
      <c r="N478" s="560"/>
      <c r="O478" s="560"/>
      <c r="P478" s="560"/>
      <c r="Q478" s="560"/>
      <c r="R478" s="560"/>
      <c r="S478" s="560"/>
      <c r="T478" s="560"/>
      <c r="U478" s="560"/>
      <c r="V478" s="560"/>
      <c r="W478" s="560"/>
      <c r="X478" s="560"/>
      <c r="Y478" s="560"/>
      <c r="Z478" s="560"/>
    </row>
    <row r="479" spans="1:26" ht="13.5" customHeight="1" x14ac:dyDescent="0.15">
      <c r="A479" s="884"/>
      <c r="B479" s="560"/>
      <c r="C479" s="560"/>
      <c r="D479" s="849"/>
      <c r="E479" s="560"/>
      <c r="F479" s="560"/>
      <c r="G479" s="560"/>
      <c r="H479" s="560"/>
      <c r="I479" s="560"/>
      <c r="J479" s="560"/>
      <c r="K479" s="560"/>
      <c r="L479" s="560"/>
      <c r="M479" s="560"/>
      <c r="N479" s="560"/>
      <c r="O479" s="560"/>
      <c r="P479" s="560"/>
      <c r="Q479" s="560"/>
      <c r="R479" s="560"/>
      <c r="S479" s="560"/>
      <c r="T479" s="560"/>
      <c r="U479" s="560"/>
      <c r="V479" s="560"/>
      <c r="W479" s="560"/>
      <c r="X479" s="560"/>
      <c r="Y479" s="560"/>
      <c r="Z479" s="560"/>
    </row>
    <row r="480" spans="1:26" ht="13.5" customHeight="1" x14ac:dyDescent="0.15">
      <c r="A480" s="884"/>
      <c r="B480" s="560"/>
      <c r="C480" s="560"/>
      <c r="D480" s="849"/>
      <c r="E480" s="560"/>
      <c r="F480" s="560"/>
      <c r="G480" s="560"/>
      <c r="H480" s="560"/>
      <c r="I480" s="560"/>
      <c r="J480" s="560"/>
      <c r="K480" s="560"/>
      <c r="L480" s="560"/>
      <c r="M480" s="560"/>
      <c r="N480" s="560"/>
      <c r="O480" s="560"/>
      <c r="P480" s="560"/>
      <c r="Q480" s="560"/>
      <c r="R480" s="560"/>
      <c r="S480" s="560"/>
      <c r="T480" s="560"/>
      <c r="U480" s="560"/>
      <c r="V480" s="560"/>
      <c r="W480" s="560"/>
      <c r="X480" s="560"/>
      <c r="Y480" s="560"/>
      <c r="Z480" s="560"/>
    </row>
    <row r="481" spans="1:26" ht="13.5" customHeight="1" x14ac:dyDescent="0.15">
      <c r="A481" s="884"/>
      <c r="B481" s="560"/>
      <c r="C481" s="560"/>
      <c r="D481" s="849"/>
      <c r="E481" s="560"/>
      <c r="F481" s="560"/>
      <c r="G481" s="560"/>
      <c r="H481" s="560"/>
      <c r="I481" s="560"/>
      <c r="J481" s="560"/>
      <c r="K481" s="560"/>
      <c r="L481" s="560"/>
      <c r="M481" s="560"/>
      <c r="N481" s="560"/>
      <c r="O481" s="560"/>
      <c r="P481" s="560"/>
      <c r="Q481" s="560"/>
      <c r="R481" s="560"/>
      <c r="S481" s="560"/>
      <c r="T481" s="560"/>
      <c r="U481" s="560"/>
      <c r="V481" s="560"/>
      <c r="W481" s="560"/>
      <c r="X481" s="560"/>
      <c r="Y481" s="560"/>
      <c r="Z481" s="560"/>
    </row>
    <row r="482" spans="1:26" ht="13.5" customHeight="1" x14ac:dyDescent="0.15">
      <c r="A482" s="884"/>
      <c r="B482" s="560"/>
      <c r="C482" s="560"/>
      <c r="D482" s="849"/>
      <c r="E482" s="560"/>
      <c r="F482" s="560"/>
      <c r="G482" s="560"/>
      <c r="H482" s="560"/>
      <c r="I482" s="560"/>
      <c r="J482" s="560"/>
      <c r="K482" s="560"/>
      <c r="L482" s="560"/>
      <c r="M482" s="560"/>
      <c r="N482" s="560"/>
      <c r="O482" s="560"/>
      <c r="P482" s="560"/>
      <c r="Q482" s="560"/>
      <c r="R482" s="560"/>
      <c r="S482" s="560"/>
      <c r="T482" s="560"/>
      <c r="U482" s="560"/>
      <c r="V482" s="560"/>
      <c r="W482" s="560"/>
      <c r="X482" s="560"/>
      <c r="Y482" s="560"/>
      <c r="Z482" s="560"/>
    </row>
    <row r="483" spans="1:26" ht="13.5" customHeight="1" x14ac:dyDescent="0.15">
      <c r="A483" s="884"/>
      <c r="B483" s="560"/>
      <c r="C483" s="560"/>
      <c r="D483" s="849"/>
      <c r="E483" s="560"/>
      <c r="F483" s="560"/>
      <c r="G483" s="560"/>
      <c r="H483" s="560"/>
      <c r="I483" s="560"/>
      <c r="J483" s="560"/>
      <c r="K483" s="560"/>
      <c r="L483" s="560"/>
      <c r="M483" s="560"/>
      <c r="N483" s="560"/>
      <c r="O483" s="560"/>
      <c r="P483" s="560"/>
      <c r="Q483" s="560"/>
      <c r="R483" s="560"/>
      <c r="S483" s="560"/>
      <c r="T483" s="560"/>
      <c r="U483" s="560"/>
      <c r="V483" s="560"/>
      <c r="W483" s="560"/>
      <c r="X483" s="560"/>
      <c r="Y483" s="560"/>
      <c r="Z483" s="560"/>
    </row>
    <row r="484" spans="1:26" ht="13.5" customHeight="1" x14ac:dyDescent="0.15">
      <c r="A484" s="884"/>
      <c r="B484" s="560"/>
      <c r="C484" s="560"/>
      <c r="D484" s="849"/>
      <c r="E484" s="560"/>
      <c r="F484" s="560"/>
      <c r="G484" s="560"/>
      <c r="H484" s="560"/>
      <c r="I484" s="560"/>
      <c r="J484" s="560"/>
      <c r="K484" s="560"/>
      <c r="L484" s="560"/>
      <c r="M484" s="560"/>
      <c r="N484" s="560"/>
      <c r="O484" s="560"/>
      <c r="P484" s="560"/>
      <c r="Q484" s="560"/>
      <c r="R484" s="560"/>
      <c r="S484" s="560"/>
      <c r="T484" s="560"/>
      <c r="U484" s="560"/>
      <c r="V484" s="560"/>
      <c r="W484" s="560"/>
      <c r="X484" s="560"/>
      <c r="Y484" s="560"/>
      <c r="Z484" s="560"/>
    </row>
    <row r="485" spans="1:26" ht="13.5" customHeight="1" x14ac:dyDescent="0.15">
      <c r="A485" s="884"/>
      <c r="B485" s="560"/>
      <c r="C485" s="560"/>
      <c r="D485" s="849"/>
      <c r="E485" s="560"/>
      <c r="F485" s="560"/>
      <c r="G485" s="560"/>
      <c r="H485" s="560"/>
      <c r="I485" s="560"/>
      <c r="J485" s="560"/>
      <c r="K485" s="560"/>
      <c r="L485" s="560"/>
      <c r="M485" s="560"/>
      <c r="N485" s="560"/>
      <c r="O485" s="560"/>
      <c r="P485" s="560"/>
      <c r="Q485" s="560"/>
      <c r="R485" s="560"/>
      <c r="S485" s="560"/>
      <c r="T485" s="560"/>
      <c r="U485" s="560"/>
      <c r="V485" s="560"/>
      <c r="W485" s="560"/>
      <c r="X485" s="560"/>
      <c r="Y485" s="560"/>
      <c r="Z485" s="560"/>
    </row>
    <row r="486" spans="1:26" ht="13.5" customHeight="1" x14ac:dyDescent="0.15">
      <c r="A486" s="884"/>
      <c r="B486" s="560"/>
      <c r="C486" s="560"/>
      <c r="D486" s="849"/>
      <c r="E486" s="560"/>
      <c r="F486" s="560"/>
      <c r="G486" s="560"/>
      <c r="H486" s="560"/>
      <c r="I486" s="560"/>
      <c r="J486" s="560"/>
      <c r="K486" s="560"/>
      <c r="L486" s="560"/>
      <c r="M486" s="560"/>
      <c r="N486" s="560"/>
      <c r="O486" s="560"/>
      <c r="P486" s="560"/>
      <c r="Q486" s="560"/>
      <c r="R486" s="560"/>
      <c r="S486" s="560"/>
      <c r="T486" s="560"/>
      <c r="U486" s="560"/>
      <c r="V486" s="560"/>
      <c r="W486" s="560"/>
      <c r="X486" s="560"/>
      <c r="Y486" s="560"/>
      <c r="Z486" s="560"/>
    </row>
    <row r="487" spans="1:26" ht="13.5" customHeight="1" x14ac:dyDescent="0.15">
      <c r="A487" s="884"/>
      <c r="B487" s="560"/>
      <c r="C487" s="560"/>
      <c r="D487" s="849"/>
      <c r="E487" s="560"/>
      <c r="F487" s="560"/>
      <c r="G487" s="560"/>
      <c r="H487" s="560"/>
      <c r="I487" s="560"/>
      <c r="J487" s="560"/>
      <c r="K487" s="560"/>
      <c r="L487" s="560"/>
      <c r="M487" s="560"/>
      <c r="N487" s="560"/>
      <c r="O487" s="560"/>
      <c r="P487" s="560"/>
      <c r="Q487" s="560"/>
      <c r="R487" s="560"/>
      <c r="S487" s="560"/>
      <c r="T487" s="560"/>
      <c r="U487" s="560"/>
      <c r="V487" s="560"/>
      <c r="W487" s="560"/>
      <c r="X487" s="560"/>
      <c r="Y487" s="560"/>
      <c r="Z487" s="560"/>
    </row>
    <row r="488" spans="1:26" ht="13.5" customHeight="1" x14ac:dyDescent="0.15">
      <c r="A488" s="884"/>
      <c r="B488" s="560"/>
      <c r="C488" s="560"/>
      <c r="D488" s="849"/>
      <c r="E488" s="560"/>
      <c r="F488" s="560"/>
      <c r="G488" s="560"/>
      <c r="H488" s="560"/>
      <c r="I488" s="560"/>
      <c r="J488" s="560"/>
      <c r="K488" s="560"/>
      <c r="L488" s="560"/>
      <c r="M488" s="560"/>
      <c r="N488" s="560"/>
      <c r="O488" s="560"/>
      <c r="P488" s="560"/>
      <c r="Q488" s="560"/>
      <c r="R488" s="560"/>
      <c r="S488" s="560"/>
      <c r="T488" s="560"/>
      <c r="U488" s="560"/>
      <c r="V488" s="560"/>
      <c r="W488" s="560"/>
      <c r="X488" s="560"/>
      <c r="Y488" s="560"/>
      <c r="Z488" s="560"/>
    </row>
    <row r="489" spans="1:26" ht="13.5" customHeight="1" x14ac:dyDescent="0.15">
      <c r="A489" s="884"/>
      <c r="B489" s="560"/>
      <c r="C489" s="560"/>
      <c r="D489" s="849"/>
      <c r="E489" s="560"/>
      <c r="F489" s="560"/>
      <c r="G489" s="560"/>
      <c r="H489" s="560"/>
      <c r="I489" s="560"/>
      <c r="J489" s="560"/>
      <c r="K489" s="560"/>
      <c r="L489" s="560"/>
      <c r="M489" s="560"/>
      <c r="N489" s="560"/>
      <c r="O489" s="560"/>
      <c r="P489" s="560"/>
      <c r="Q489" s="560"/>
      <c r="R489" s="560"/>
      <c r="S489" s="560"/>
      <c r="T489" s="560"/>
      <c r="U489" s="560"/>
      <c r="V489" s="560"/>
      <c r="W489" s="560"/>
      <c r="X489" s="560"/>
      <c r="Y489" s="560"/>
      <c r="Z489" s="560"/>
    </row>
    <row r="490" spans="1:26" ht="13.5" customHeight="1" x14ac:dyDescent="0.15">
      <c r="A490" s="884"/>
      <c r="B490" s="560"/>
      <c r="C490" s="560"/>
      <c r="D490" s="849"/>
      <c r="E490" s="560"/>
      <c r="F490" s="560"/>
      <c r="G490" s="560"/>
      <c r="H490" s="560"/>
      <c r="I490" s="560"/>
      <c r="J490" s="560"/>
      <c r="K490" s="560"/>
      <c r="L490" s="560"/>
      <c r="M490" s="560"/>
      <c r="N490" s="560"/>
      <c r="O490" s="560"/>
      <c r="P490" s="560"/>
      <c r="Q490" s="560"/>
      <c r="R490" s="560"/>
      <c r="S490" s="560"/>
      <c r="T490" s="560"/>
      <c r="U490" s="560"/>
      <c r="V490" s="560"/>
      <c r="W490" s="560"/>
      <c r="X490" s="560"/>
      <c r="Y490" s="560"/>
      <c r="Z490" s="560"/>
    </row>
    <row r="491" spans="1:26" ht="13.5" customHeight="1" x14ac:dyDescent="0.15">
      <c r="A491" s="884"/>
      <c r="B491" s="560"/>
      <c r="C491" s="560"/>
      <c r="D491" s="849"/>
      <c r="E491" s="560"/>
      <c r="F491" s="560"/>
      <c r="G491" s="560"/>
      <c r="H491" s="560"/>
      <c r="I491" s="560"/>
      <c r="J491" s="560"/>
      <c r="K491" s="560"/>
      <c r="L491" s="560"/>
      <c r="M491" s="560"/>
      <c r="N491" s="560"/>
      <c r="O491" s="560"/>
      <c r="P491" s="560"/>
      <c r="Q491" s="560"/>
      <c r="R491" s="560"/>
      <c r="S491" s="560"/>
      <c r="T491" s="560"/>
      <c r="U491" s="560"/>
      <c r="V491" s="560"/>
      <c r="W491" s="560"/>
      <c r="X491" s="560"/>
      <c r="Y491" s="560"/>
      <c r="Z491" s="560"/>
    </row>
    <row r="492" spans="1:26" ht="13.5" customHeight="1" x14ac:dyDescent="0.15">
      <c r="A492" s="884"/>
      <c r="B492" s="560"/>
      <c r="C492" s="560"/>
      <c r="D492" s="849"/>
      <c r="E492" s="560"/>
      <c r="F492" s="560"/>
      <c r="G492" s="560"/>
      <c r="H492" s="560"/>
      <c r="I492" s="560"/>
      <c r="J492" s="560"/>
      <c r="K492" s="560"/>
      <c r="L492" s="560"/>
      <c r="M492" s="560"/>
      <c r="N492" s="560"/>
      <c r="O492" s="560"/>
      <c r="P492" s="560"/>
      <c r="Q492" s="560"/>
      <c r="R492" s="560"/>
      <c r="S492" s="560"/>
      <c r="T492" s="560"/>
      <c r="U492" s="560"/>
      <c r="V492" s="560"/>
      <c r="W492" s="560"/>
      <c r="X492" s="560"/>
      <c r="Y492" s="560"/>
      <c r="Z492" s="560"/>
    </row>
    <row r="493" spans="1:26" ht="13.5" customHeight="1" x14ac:dyDescent="0.15">
      <c r="A493" s="884"/>
      <c r="B493" s="560"/>
      <c r="C493" s="560"/>
      <c r="D493" s="849"/>
      <c r="E493" s="560"/>
      <c r="F493" s="560"/>
      <c r="G493" s="560"/>
      <c r="H493" s="560"/>
      <c r="I493" s="560"/>
      <c r="J493" s="560"/>
      <c r="K493" s="560"/>
      <c r="L493" s="560"/>
      <c r="M493" s="560"/>
      <c r="N493" s="560"/>
      <c r="O493" s="560"/>
      <c r="P493" s="560"/>
      <c r="Q493" s="560"/>
      <c r="R493" s="560"/>
      <c r="S493" s="560"/>
      <c r="T493" s="560"/>
      <c r="U493" s="560"/>
      <c r="V493" s="560"/>
      <c r="W493" s="560"/>
      <c r="X493" s="560"/>
      <c r="Y493" s="560"/>
      <c r="Z493" s="560"/>
    </row>
    <row r="494" spans="1:26" ht="13.5" customHeight="1" x14ac:dyDescent="0.15">
      <c r="A494" s="884"/>
      <c r="B494" s="560"/>
      <c r="C494" s="560"/>
      <c r="D494" s="849"/>
      <c r="E494" s="560"/>
      <c r="F494" s="560"/>
      <c r="G494" s="560"/>
      <c r="H494" s="560"/>
      <c r="I494" s="560"/>
      <c r="J494" s="560"/>
      <c r="K494" s="560"/>
      <c r="L494" s="560"/>
      <c r="M494" s="560"/>
      <c r="N494" s="560"/>
      <c r="O494" s="560"/>
      <c r="P494" s="560"/>
      <c r="Q494" s="560"/>
      <c r="R494" s="560"/>
      <c r="S494" s="560"/>
      <c r="T494" s="560"/>
      <c r="U494" s="560"/>
      <c r="V494" s="560"/>
      <c r="W494" s="560"/>
      <c r="X494" s="560"/>
      <c r="Y494" s="560"/>
      <c r="Z494" s="560"/>
    </row>
    <row r="495" spans="1:26" ht="13.5" customHeight="1" x14ac:dyDescent="0.15">
      <c r="A495" s="884"/>
      <c r="B495" s="560"/>
      <c r="C495" s="560"/>
      <c r="D495" s="849"/>
      <c r="E495" s="560"/>
      <c r="F495" s="560"/>
      <c r="G495" s="560"/>
      <c r="H495" s="560"/>
      <c r="I495" s="560"/>
      <c r="J495" s="560"/>
      <c r="K495" s="560"/>
      <c r="L495" s="560"/>
      <c r="M495" s="560"/>
      <c r="N495" s="560"/>
      <c r="O495" s="560"/>
      <c r="P495" s="560"/>
      <c r="Q495" s="560"/>
      <c r="R495" s="560"/>
      <c r="S495" s="560"/>
      <c r="T495" s="560"/>
      <c r="U495" s="560"/>
      <c r="V495" s="560"/>
      <c r="W495" s="560"/>
      <c r="X495" s="560"/>
      <c r="Y495" s="560"/>
      <c r="Z495" s="560"/>
    </row>
    <row r="496" spans="1:26" ht="13.5" customHeight="1" x14ac:dyDescent="0.15">
      <c r="A496" s="884"/>
      <c r="B496" s="560"/>
      <c r="C496" s="560"/>
      <c r="D496" s="849"/>
      <c r="E496" s="560"/>
      <c r="F496" s="560"/>
      <c r="G496" s="560"/>
      <c r="H496" s="560"/>
      <c r="I496" s="560"/>
      <c r="J496" s="560"/>
      <c r="K496" s="560"/>
      <c r="L496" s="560"/>
      <c r="M496" s="560"/>
      <c r="N496" s="560"/>
      <c r="O496" s="560"/>
      <c r="P496" s="560"/>
      <c r="Q496" s="560"/>
      <c r="R496" s="560"/>
      <c r="S496" s="560"/>
      <c r="T496" s="560"/>
      <c r="U496" s="560"/>
      <c r="V496" s="560"/>
      <c r="W496" s="560"/>
      <c r="X496" s="560"/>
      <c r="Y496" s="560"/>
      <c r="Z496" s="560"/>
    </row>
    <row r="497" spans="1:26" ht="13.5" customHeight="1" x14ac:dyDescent="0.15">
      <c r="A497" s="884"/>
      <c r="B497" s="560"/>
      <c r="C497" s="560"/>
      <c r="D497" s="849"/>
      <c r="E497" s="560"/>
      <c r="F497" s="560"/>
      <c r="G497" s="560"/>
      <c r="H497" s="560"/>
      <c r="I497" s="560"/>
      <c r="J497" s="560"/>
      <c r="K497" s="560"/>
      <c r="L497" s="560"/>
      <c r="M497" s="560"/>
      <c r="N497" s="560"/>
      <c r="O497" s="560"/>
      <c r="P497" s="560"/>
      <c r="Q497" s="560"/>
      <c r="R497" s="560"/>
      <c r="S497" s="560"/>
      <c r="T497" s="560"/>
      <c r="U497" s="560"/>
      <c r="V497" s="560"/>
      <c r="W497" s="560"/>
      <c r="X497" s="560"/>
      <c r="Y497" s="560"/>
      <c r="Z497" s="560"/>
    </row>
    <row r="498" spans="1:26" ht="13.5" customHeight="1" x14ac:dyDescent="0.15">
      <c r="A498" s="884"/>
      <c r="B498" s="560"/>
      <c r="C498" s="560"/>
      <c r="D498" s="849"/>
      <c r="E498" s="560"/>
      <c r="F498" s="560"/>
      <c r="G498" s="560"/>
      <c r="H498" s="560"/>
      <c r="I498" s="560"/>
      <c r="J498" s="560"/>
      <c r="K498" s="560"/>
      <c r="L498" s="560"/>
      <c r="M498" s="560"/>
      <c r="N498" s="560"/>
      <c r="O498" s="560"/>
      <c r="P498" s="560"/>
      <c r="Q498" s="560"/>
      <c r="R498" s="560"/>
      <c r="S498" s="560"/>
      <c r="T498" s="560"/>
      <c r="U498" s="560"/>
      <c r="V498" s="560"/>
      <c r="W498" s="560"/>
      <c r="X498" s="560"/>
      <c r="Y498" s="560"/>
      <c r="Z498" s="560"/>
    </row>
    <row r="499" spans="1:26" ht="13.5" customHeight="1" x14ac:dyDescent="0.15">
      <c r="A499" s="884"/>
      <c r="B499" s="560"/>
      <c r="C499" s="560"/>
      <c r="D499" s="849"/>
      <c r="E499" s="560"/>
      <c r="F499" s="560"/>
      <c r="G499" s="560"/>
      <c r="H499" s="560"/>
      <c r="I499" s="560"/>
      <c r="J499" s="560"/>
      <c r="K499" s="560"/>
      <c r="L499" s="560"/>
      <c r="M499" s="560"/>
      <c r="N499" s="560"/>
      <c r="O499" s="560"/>
      <c r="P499" s="560"/>
      <c r="Q499" s="560"/>
      <c r="R499" s="560"/>
      <c r="S499" s="560"/>
      <c r="T499" s="560"/>
      <c r="U499" s="560"/>
      <c r="V499" s="560"/>
      <c r="W499" s="560"/>
      <c r="X499" s="560"/>
      <c r="Y499" s="560"/>
      <c r="Z499" s="560"/>
    </row>
    <row r="500" spans="1:26" ht="13.5" customHeight="1" x14ac:dyDescent="0.15">
      <c r="A500" s="884"/>
      <c r="B500" s="560"/>
      <c r="C500" s="560"/>
      <c r="D500" s="849"/>
      <c r="E500" s="560"/>
      <c r="F500" s="560"/>
      <c r="G500" s="560"/>
      <c r="H500" s="560"/>
      <c r="I500" s="560"/>
      <c r="J500" s="560"/>
      <c r="K500" s="560"/>
      <c r="L500" s="560"/>
      <c r="M500" s="560"/>
      <c r="N500" s="560"/>
      <c r="O500" s="560"/>
      <c r="P500" s="560"/>
      <c r="Q500" s="560"/>
      <c r="R500" s="560"/>
      <c r="S500" s="560"/>
      <c r="T500" s="560"/>
      <c r="U500" s="560"/>
      <c r="V500" s="560"/>
      <c r="W500" s="560"/>
      <c r="X500" s="560"/>
      <c r="Y500" s="560"/>
      <c r="Z500" s="560"/>
    </row>
    <row r="501" spans="1:26" ht="13.5" customHeight="1" x14ac:dyDescent="0.15">
      <c r="A501" s="884"/>
      <c r="B501" s="560"/>
      <c r="C501" s="560"/>
      <c r="D501" s="849"/>
      <c r="E501" s="560"/>
      <c r="F501" s="560"/>
      <c r="G501" s="560"/>
      <c r="H501" s="560"/>
      <c r="I501" s="560"/>
      <c r="J501" s="560"/>
      <c r="K501" s="560"/>
      <c r="L501" s="560"/>
      <c r="M501" s="560"/>
      <c r="N501" s="560"/>
      <c r="O501" s="560"/>
      <c r="P501" s="560"/>
      <c r="Q501" s="560"/>
      <c r="R501" s="560"/>
      <c r="S501" s="560"/>
      <c r="T501" s="560"/>
      <c r="U501" s="560"/>
      <c r="V501" s="560"/>
      <c r="W501" s="560"/>
      <c r="X501" s="560"/>
      <c r="Y501" s="560"/>
      <c r="Z501" s="560"/>
    </row>
    <row r="502" spans="1:26" ht="13.5" customHeight="1" x14ac:dyDescent="0.15">
      <c r="A502" s="884"/>
      <c r="B502" s="560"/>
      <c r="C502" s="560"/>
      <c r="D502" s="849"/>
      <c r="E502" s="560"/>
      <c r="F502" s="560"/>
      <c r="G502" s="560"/>
      <c r="H502" s="560"/>
      <c r="I502" s="560"/>
      <c r="J502" s="560"/>
      <c r="K502" s="560"/>
      <c r="L502" s="560"/>
      <c r="M502" s="560"/>
      <c r="N502" s="560"/>
      <c r="O502" s="560"/>
      <c r="P502" s="560"/>
      <c r="Q502" s="560"/>
      <c r="R502" s="560"/>
      <c r="S502" s="560"/>
      <c r="T502" s="560"/>
      <c r="U502" s="560"/>
      <c r="V502" s="560"/>
      <c r="W502" s="560"/>
      <c r="X502" s="560"/>
      <c r="Y502" s="560"/>
      <c r="Z502" s="560"/>
    </row>
    <row r="503" spans="1:26" ht="13.5" customHeight="1" x14ac:dyDescent="0.15">
      <c r="A503" s="884"/>
      <c r="B503" s="560"/>
      <c r="C503" s="560"/>
      <c r="D503" s="849"/>
      <c r="E503" s="560"/>
      <c r="F503" s="560"/>
      <c r="G503" s="560"/>
      <c r="H503" s="560"/>
      <c r="I503" s="560"/>
      <c r="J503" s="560"/>
      <c r="K503" s="560"/>
      <c r="L503" s="560"/>
      <c r="M503" s="560"/>
      <c r="N503" s="560"/>
      <c r="O503" s="560"/>
      <c r="P503" s="560"/>
      <c r="Q503" s="560"/>
      <c r="R503" s="560"/>
      <c r="S503" s="560"/>
      <c r="T503" s="560"/>
      <c r="U503" s="560"/>
      <c r="V503" s="560"/>
      <c r="W503" s="560"/>
      <c r="X503" s="560"/>
      <c r="Y503" s="560"/>
      <c r="Z503" s="560"/>
    </row>
    <row r="504" spans="1:26" ht="13.5" customHeight="1" x14ac:dyDescent="0.15">
      <c r="A504" s="884"/>
      <c r="B504" s="560"/>
      <c r="C504" s="560"/>
      <c r="D504" s="849"/>
      <c r="E504" s="560"/>
      <c r="F504" s="560"/>
      <c r="G504" s="560"/>
      <c r="H504" s="560"/>
      <c r="I504" s="560"/>
      <c r="J504" s="560"/>
      <c r="K504" s="560"/>
      <c r="L504" s="560"/>
      <c r="M504" s="560"/>
      <c r="N504" s="560"/>
      <c r="O504" s="560"/>
      <c r="P504" s="560"/>
      <c r="Q504" s="560"/>
      <c r="R504" s="560"/>
      <c r="S504" s="560"/>
      <c r="T504" s="560"/>
      <c r="U504" s="560"/>
      <c r="V504" s="560"/>
      <c r="W504" s="560"/>
      <c r="X504" s="560"/>
      <c r="Y504" s="560"/>
      <c r="Z504" s="560"/>
    </row>
    <row r="505" spans="1:26" ht="13.5" customHeight="1" x14ac:dyDescent="0.15">
      <c r="A505" s="884"/>
      <c r="B505" s="560"/>
      <c r="C505" s="560"/>
      <c r="D505" s="849"/>
      <c r="E505" s="560"/>
      <c r="F505" s="560"/>
      <c r="G505" s="560"/>
      <c r="H505" s="560"/>
      <c r="I505" s="560"/>
      <c r="J505" s="560"/>
      <c r="K505" s="560"/>
      <c r="L505" s="560"/>
      <c r="M505" s="560"/>
      <c r="N505" s="560"/>
      <c r="O505" s="560"/>
      <c r="P505" s="560"/>
      <c r="Q505" s="560"/>
      <c r="R505" s="560"/>
      <c r="S505" s="560"/>
      <c r="T505" s="560"/>
      <c r="U505" s="560"/>
      <c r="V505" s="560"/>
      <c r="W505" s="560"/>
      <c r="X505" s="560"/>
      <c r="Y505" s="560"/>
      <c r="Z505" s="560"/>
    </row>
    <row r="506" spans="1:26" ht="13.5" customHeight="1" x14ac:dyDescent="0.15">
      <c r="A506" s="884"/>
      <c r="B506" s="560"/>
      <c r="C506" s="560"/>
      <c r="D506" s="849"/>
      <c r="E506" s="560"/>
      <c r="F506" s="560"/>
      <c r="G506" s="560"/>
      <c r="H506" s="560"/>
      <c r="I506" s="560"/>
      <c r="J506" s="560"/>
      <c r="K506" s="560"/>
      <c r="L506" s="560"/>
      <c r="M506" s="560"/>
      <c r="N506" s="560"/>
      <c r="O506" s="560"/>
      <c r="P506" s="560"/>
      <c r="Q506" s="560"/>
      <c r="R506" s="560"/>
      <c r="S506" s="560"/>
      <c r="T506" s="560"/>
      <c r="U506" s="560"/>
      <c r="V506" s="560"/>
      <c r="W506" s="560"/>
      <c r="X506" s="560"/>
      <c r="Y506" s="560"/>
      <c r="Z506" s="560"/>
    </row>
    <row r="507" spans="1:26" ht="13.5" customHeight="1" x14ac:dyDescent="0.15">
      <c r="A507" s="884"/>
      <c r="B507" s="560"/>
      <c r="C507" s="560"/>
      <c r="D507" s="849"/>
      <c r="E507" s="560"/>
      <c r="F507" s="560"/>
      <c r="G507" s="560"/>
      <c r="H507" s="560"/>
      <c r="I507" s="560"/>
      <c r="J507" s="560"/>
      <c r="K507" s="560"/>
      <c r="L507" s="560"/>
      <c r="M507" s="560"/>
      <c r="N507" s="560"/>
      <c r="O507" s="560"/>
      <c r="P507" s="560"/>
      <c r="Q507" s="560"/>
      <c r="R507" s="560"/>
      <c r="S507" s="560"/>
      <c r="T507" s="560"/>
      <c r="U507" s="560"/>
      <c r="V507" s="560"/>
      <c r="W507" s="560"/>
      <c r="X507" s="560"/>
      <c r="Y507" s="560"/>
      <c r="Z507" s="560"/>
    </row>
    <row r="508" spans="1:26" ht="13.5" customHeight="1" x14ac:dyDescent="0.15">
      <c r="A508" s="884"/>
      <c r="B508" s="560"/>
      <c r="C508" s="560"/>
      <c r="D508" s="849"/>
      <c r="E508" s="560"/>
      <c r="F508" s="560"/>
      <c r="G508" s="560"/>
      <c r="H508" s="560"/>
      <c r="I508" s="560"/>
      <c r="J508" s="560"/>
      <c r="K508" s="560"/>
      <c r="L508" s="560"/>
      <c r="M508" s="560"/>
      <c r="N508" s="560"/>
      <c r="O508" s="560"/>
      <c r="P508" s="560"/>
      <c r="Q508" s="560"/>
      <c r="R508" s="560"/>
      <c r="S508" s="560"/>
      <c r="T508" s="560"/>
      <c r="U508" s="560"/>
      <c r="V508" s="560"/>
      <c r="W508" s="560"/>
      <c r="X508" s="560"/>
      <c r="Y508" s="560"/>
      <c r="Z508" s="560"/>
    </row>
    <row r="509" spans="1:26" ht="13.5" customHeight="1" x14ac:dyDescent="0.15">
      <c r="A509" s="884"/>
      <c r="B509" s="560"/>
      <c r="C509" s="560"/>
      <c r="D509" s="849"/>
      <c r="E509" s="560"/>
      <c r="F509" s="560"/>
      <c r="G509" s="560"/>
      <c r="H509" s="560"/>
      <c r="I509" s="560"/>
      <c r="J509" s="560"/>
      <c r="K509" s="560"/>
      <c r="L509" s="560"/>
      <c r="M509" s="560"/>
      <c r="N509" s="560"/>
      <c r="O509" s="560"/>
      <c r="P509" s="560"/>
      <c r="Q509" s="560"/>
      <c r="R509" s="560"/>
      <c r="S509" s="560"/>
      <c r="T509" s="560"/>
      <c r="U509" s="560"/>
      <c r="V509" s="560"/>
      <c r="W509" s="560"/>
      <c r="X509" s="560"/>
      <c r="Y509" s="560"/>
      <c r="Z509" s="560"/>
    </row>
    <row r="510" spans="1:26" ht="13.5" customHeight="1" x14ac:dyDescent="0.15">
      <c r="A510" s="884"/>
      <c r="B510" s="560"/>
      <c r="C510" s="560"/>
      <c r="D510" s="849"/>
      <c r="E510" s="560"/>
      <c r="F510" s="560"/>
      <c r="G510" s="560"/>
      <c r="H510" s="560"/>
      <c r="I510" s="560"/>
      <c r="J510" s="560"/>
      <c r="K510" s="560"/>
      <c r="L510" s="560"/>
      <c r="M510" s="560"/>
      <c r="N510" s="560"/>
      <c r="O510" s="560"/>
      <c r="P510" s="560"/>
      <c r="Q510" s="560"/>
      <c r="R510" s="560"/>
      <c r="S510" s="560"/>
      <c r="T510" s="560"/>
      <c r="U510" s="560"/>
      <c r="V510" s="560"/>
      <c r="W510" s="560"/>
      <c r="X510" s="560"/>
      <c r="Y510" s="560"/>
      <c r="Z510" s="560"/>
    </row>
    <row r="511" spans="1:26" ht="13.5" customHeight="1" x14ac:dyDescent="0.15">
      <c r="A511" s="884"/>
      <c r="B511" s="560"/>
      <c r="C511" s="560"/>
      <c r="D511" s="849"/>
      <c r="E511" s="560"/>
      <c r="F511" s="560"/>
      <c r="G511" s="560"/>
      <c r="H511" s="560"/>
      <c r="I511" s="560"/>
      <c r="J511" s="560"/>
      <c r="K511" s="560"/>
      <c r="L511" s="560"/>
      <c r="M511" s="560"/>
      <c r="N511" s="560"/>
      <c r="O511" s="560"/>
      <c r="P511" s="560"/>
      <c r="Q511" s="560"/>
      <c r="R511" s="560"/>
      <c r="S511" s="560"/>
      <c r="T511" s="560"/>
      <c r="U511" s="560"/>
      <c r="V511" s="560"/>
      <c r="W511" s="560"/>
      <c r="X511" s="560"/>
      <c r="Y511" s="560"/>
      <c r="Z511" s="560"/>
    </row>
    <row r="512" spans="1:26" ht="13.5" customHeight="1" x14ac:dyDescent="0.15">
      <c r="A512" s="884"/>
      <c r="B512" s="560"/>
      <c r="C512" s="560"/>
      <c r="D512" s="849"/>
      <c r="E512" s="560"/>
      <c r="F512" s="560"/>
      <c r="G512" s="560"/>
      <c r="H512" s="560"/>
      <c r="I512" s="560"/>
      <c r="J512" s="560"/>
      <c r="K512" s="560"/>
      <c r="L512" s="560"/>
      <c r="M512" s="560"/>
      <c r="N512" s="560"/>
      <c r="O512" s="560"/>
      <c r="P512" s="560"/>
      <c r="Q512" s="560"/>
      <c r="R512" s="560"/>
      <c r="S512" s="560"/>
      <c r="T512" s="560"/>
      <c r="U512" s="560"/>
      <c r="V512" s="560"/>
      <c r="W512" s="560"/>
      <c r="X512" s="560"/>
      <c r="Y512" s="560"/>
      <c r="Z512" s="560"/>
    </row>
    <row r="513" spans="1:26" ht="13.5" customHeight="1" x14ac:dyDescent="0.15">
      <c r="A513" s="884"/>
      <c r="B513" s="560"/>
      <c r="C513" s="560"/>
      <c r="D513" s="849"/>
      <c r="E513" s="560"/>
      <c r="F513" s="560"/>
      <c r="G513" s="560"/>
      <c r="H513" s="560"/>
      <c r="I513" s="560"/>
      <c r="J513" s="560"/>
      <c r="K513" s="560"/>
      <c r="L513" s="560"/>
      <c r="M513" s="560"/>
      <c r="N513" s="560"/>
      <c r="O513" s="560"/>
      <c r="P513" s="560"/>
      <c r="Q513" s="560"/>
      <c r="R513" s="560"/>
      <c r="S513" s="560"/>
      <c r="T513" s="560"/>
      <c r="U513" s="560"/>
      <c r="V513" s="560"/>
      <c r="W513" s="560"/>
      <c r="X513" s="560"/>
      <c r="Y513" s="560"/>
      <c r="Z513" s="560"/>
    </row>
    <row r="514" spans="1:26" ht="13.5" customHeight="1" x14ac:dyDescent="0.15">
      <c r="A514" s="884"/>
      <c r="B514" s="560"/>
      <c r="C514" s="560"/>
      <c r="D514" s="849"/>
      <c r="E514" s="560"/>
      <c r="F514" s="560"/>
      <c r="G514" s="560"/>
      <c r="H514" s="560"/>
      <c r="I514" s="560"/>
      <c r="J514" s="560"/>
      <c r="K514" s="560"/>
      <c r="L514" s="560"/>
      <c r="M514" s="560"/>
      <c r="N514" s="560"/>
      <c r="O514" s="560"/>
      <c r="P514" s="560"/>
      <c r="Q514" s="560"/>
      <c r="R514" s="560"/>
      <c r="S514" s="560"/>
      <c r="T514" s="560"/>
      <c r="U514" s="560"/>
      <c r="V514" s="560"/>
      <c r="W514" s="560"/>
      <c r="X514" s="560"/>
      <c r="Y514" s="560"/>
      <c r="Z514" s="560"/>
    </row>
    <row r="515" spans="1:26" ht="13.5" customHeight="1" x14ac:dyDescent="0.15">
      <c r="A515" s="884"/>
      <c r="B515" s="560"/>
      <c r="C515" s="560"/>
      <c r="D515" s="849"/>
      <c r="E515" s="560"/>
      <c r="F515" s="560"/>
      <c r="G515" s="560"/>
      <c r="H515" s="560"/>
      <c r="I515" s="560"/>
      <c r="J515" s="560"/>
      <c r="K515" s="560"/>
      <c r="L515" s="560"/>
      <c r="M515" s="560"/>
      <c r="N515" s="560"/>
      <c r="O515" s="560"/>
      <c r="P515" s="560"/>
      <c r="Q515" s="560"/>
      <c r="R515" s="560"/>
      <c r="S515" s="560"/>
      <c r="T515" s="560"/>
      <c r="U515" s="560"/>
      <c r="V515" s="560"/>
      <c r="W515" s="560"/>
      <c r="X515" s="560"/>
      <c r="Y515" s="560"/>
      <c r="Z515" s="560"/>
    </row>
    <row r="516" spans="1:26" ht="13.5" customHeight="1" x14ac:dyDescent="0.15">
      <c r="A516" s="884"/>
      <c r="B516" s="560"/>
      <c r="C516" s="560"/>
      <c r="D516" s="849"/>
      <c r="E516" s="560"/>
      <c r="F516" s="560"/>
      <c r="G516" s="560"/>
      <c r="H516" s="560"/>
      <c r="I516" s="560"/>
      <c r="J516" s="560"/>
      <c r="K516" s="560"/>
      <c r="L516" s="560"/>
      <c r="M516" s="560"/>
      <c r="N516" s="560"/>
      <c r="O516" s="560"/>
      <c r="P516" s="560"/>
      <c r="Q516" s="560"/>
      <c r="R516" s="560"/>
      <c r="S516" s="560"/>
      <c r="T516" s="560"/>
      <c r="U516" s="560"/>
      <c r="V516" s="560"/>
      <c r="W516" s="560"/>
      <c r="X516" s="560"/>
      <c r="Y516" s="560"/>
      <c r="Z516" s="560"/>
    </row>
    <row r="517" spans="1:26" ht="13.5" customHeight="1" x14ac:dyDescent="0.15">
      <c r="A517" s="884"/>
      <c r="B517" s="560"/>
      <c r="C517" s="560"/>
      <c r="D517" s="849"/>
      <c r="E517" s="560"/>
      <c r="F517" s="560"/>
      <c r="G517" s="560"/>
      <c r="H517" s="560"/>
      <c r="I517" s="560"/>
      <c r="J517" s="560"/>
      <c r="K517" s="560"/>
      <c r="L517" s="560"/>
      <c r="M517" s="560"/>
      <c r="N517" s="560"/>
      <c r="O517" s="560"/>
      <c r="P517" s="560"/>
      <c r="Q517" s="560"/>
      <c r="R517" s="560"/>
      <c r="S517" s="560"/>
      <c r="T517" s="560"/>
      <c r="U517" s="560"/>
      <c r="V517" s="560"/>
      <c r="W517" s="560"/>
      <c r="X517" s="560"/>
      <c r="Y517" s="560"/>
      <c r="Z517" s="560"/>
    </row>
    <row r="518" spans="1:26" ht="13.5" customHeight="1" x14ac:dyDescent="0.15">
      <c r="A518" s="884"/>
      <c r="B518" s="560"/>
      <c r="C518" s="560"/>
      <c r="D518" s="849"/>
      <c r="E518" s="560"/>
      <c r="F518" s="560"/>
      <c r="G518" s="560"/>
      <c r="H518" s="560"/>
      <c r="I518" s="560"/>
      <c r="J518" s="560"/>
      <c r="K518" s="560"/>
      <c r="L518" s="560"/>
      <c r="M518" s="560"/>
      <c r="N518" s="560"/>
      <c r="O518" s="560"/>
      <c r="P518" s="560"/>
      <c r="Q518" s="560"/>
      <c r="R518" s="560"/>
      <c r="S518" s="560"/>
      <c r="T518" s="560"/>
      <c r="U518" s="560"/>
      <c r="V518" s="560"/>
      <c r="W518" s="560"/>
      <c r="X518" s="560"/>
      <c r="Y518" s="560"/>
      <c r="Z518" s="560"/>
    </row>
    <row r="519" spans="1:26" ht="13.5" customHeight="1" x14ac:dyDescent="0.15">
      <c r="A519" s="884"/>
      <c r="B519" s="560"/>
      <c r="C519" s="560"/>
      <c r="D519" s="849"/>
      <c r="E519" s="560"/>
      <c r="F519" s="560"/>
      <c r="G519" s="560"/>
      <c r="H519" s="560"/>
      <c r="I519" s="560"/>
      <c r="J519" s="560"/>
      <c r="K519" s="560"/>
      <c r="L519" s="560"/>
      <c r="M519" s="560"/>
      <c r="N519" s="560"/>
      <c r="O519" s="560"/>
      <c r="P519" s="560"/>
      <c r="Q519" s="560"/>
      <c r="R519" s="560"/>
      <c r="S519" s="560"/>
      <c r="T519" s="560"/>
      <c r="U519" s="560"/>
      <c r="V519" s="560"/>
      <c r="W519" s="560"/>
      <c r="X519" s="560"/>
      <c r="Y519" s="560"/>
      <c r="Z519" s="560"/>
    </row>
    <row r="520" spans="1:26" ht="13.5" customHeight="1" x14ac:dyDescent="0.15">
      <c r="A520" s="884"/>
      <c r="B520" s="560"/>
      <c r="C520" s="560"/>
      <c r="D520" s="849"/>
      <c r="E520" s="560"/>
      <c r="F520" s="560"/>
      <c r="G520" s="560"/>
      <c r="H520" s="560"/>
      <c r="I520" s="560"/>
      <c r="J520" s="560"/>
      <c r="K520" s="560"/>
      <c r="L520" s="560"/>
      <c r="M520" s="560"/>
      <c r="N520" s="560"/>
      <c r="O520" s="560"/>
      <c r="P520" s="560"/>
      <c r="Q520" s="560"/>
      <c r="R520" s="560"/>
      <c r="S520" s="560"/>
      <c r="T520" s="560"/>
      <c r="U520" s="560"/>
      <c r="V520" s="560"/>
      <c r="W520" s="560"/>
      <c r="X520" s="560"/>
      <c r="Y520" s="560"/>
      <c r="Z520" s="560"/>
    </row>
    <row r="521" spans="1:26" ht="13.5" customHeight="1" x14ac:dyDescent="0.15">
      <c r="A521" s="884"/>
      <c r="B521" s="560"/>
      <c r="C521" s="560"/>
      <c r="D521" s="849"/>
      <c r="E521" s="560"/>
      <c r="F521" s="560"/>
      <c r="G521" s="560"/>
      <c r="H521" s="560"/>
      <c r="I521" s="560"/>
      <c r="J521" s="560"/>
      <c r="K521" s="560"/>
      <c r="L521" s="560"/>
      <c r="M521" s="560"/>
      <c r="N521" s="560"/>
      <c r="O521" s="560"/>
      <c r="P521" s="560"/>
      <c r="Q521" s="560"/>
      <c r="R521" s="560"/>
      <c r="S521" s="560"/>
      <c r="T521" s="560"/>
      <c r="U521" s="560"/>
      <c r="V521" s="560"/>
      <c r="W521" s="560"/>
      <c r="X521" s="560"/>
      <c r="Y521" s="560"/>
      <c r="Z521" s="560"/>
    </row>
    <row r="522" spans="1:26" ht="13.5" customHeight="1" x14ac:dyDescent="0.15">
      <c r="A522" s="884"/>
      <c r="B522" s="560"/>
      <c r="C522" s="560"/>
      <c r="D522" s="849"/>
      <c r="E522" s="560"/>
      <c r="F522" s="560"/>
      <c r="G522" s="560"/>
      <c r="H522" s="560"/>
      <c r="I522" s="560"/>
      <c r="J522" s="560"/>
      <c r="K522" s="560"/>
      <c r="L522" s="560"/>
      <c r="M522" s="560"/>
      <c r="N522" s="560"/>
      <c r="O522" s="560"/>
      <c r="P522" s="560"/>
      <c r="Q522" s="560"/>
      <c r="R522" s="560"/>
      <c r="S522" s="560"/>
      <c r="T522" s="560"/>
      <c r="U522" s="560"/>
      <c r="V522" s="560"/>
      <c r="W522" s="560"/>
      <c r="X522" s="560"/>
      <c r="Y522" s="560"/>
      <c r="Z522" s="560"/>
    </row>
    <row r="523" spans="1:26" ht="13.5" customHeight="1" x14ac:dyDescent="0.15">
      <c r="A523" s="884"/>
      <c r="B523" s="560"/>
      <c r="C523" s="560"/>
      <c r="D523" s="849"/>
      <c r="E523" s="560"/>
      <c r="F523" s="560"/>
      <c r="G523" s="560"/>
      <c r="H523" s="560"/>
      <c r="I523" s="560"/>
      <c r="J523" s="560"/>
      <c r="K523" s="560"/>
      <c r="L523" s="560"/>
      <c r="M523" s="560"/>
      <c r="N523" s="560"/>
      <c r="O523" s="560"/>
      <c r="P523" s="560"/>
      <c r="Q523" s="560"/>
      <c r="R523" s="560"/>
      <c r="S523" s="560"/>
      <c r="T523" s="560"/>
      <c r="U523" s="560"/>
      <c r="V523" s="560"/>
      <c r="W523" s="560"/>
      <c r="X523" s="560"/>
      <c r="Y523" s="560"/>
      <c r="Z523" s="560"/>
    </row>
    <row r="524" spans="1:26" ht="13.5" customHeight="1" x14ac:dyDescent="0.15">
      <c r="A524" s="884"/>
      <c r="B524" s="560"/>
      <c r="C524" s="560"/>
      <c r="D524" s="849"/>
      <c r="E524" s="560"/>
      <c r="F524" s="560"/>
      <c r="G524" s="560"/>
      <c r="H524" s="560"/>
      <c r="I524" s="560"/>
      <c r="J524" s="560"/>
      <c r="K524" s="560"/>
      <c r="L524" s="560"/>
      <c r="M524" s="560"/>
      <c r="N524" s="560"/>
      <c r="O524" s="560"/>
      <c r="P524" s="560"/>
      <c r="Q524" s="560"/>
      <c r="R524" s="560"/>
      <c r="S524" s="560"/>
      <c r="T524" s="560"/>
      <c r="U524" s="560"/>
      <c r="V524" s="560"/>
      <c r="W524" s="560"/>
      <c r="X524" s="560"/>
      <c r="Y524" s="560"/>
      <c r="Z524" s="560"/>
    </row>
    <row r="525" spans="1:26" ht="13.5" customHeight="1" x14ac:dyDescent="0.15">
      <c r="A525" s="884"/>
      <c r="B525" s="560"/>
      <c r="C525" s="560"/>
      <c r="D525" s="849"/>
      <c r="E525" s="560"/>
      <c r="F525" s="560"/>
      <c r="G525" s="560"/>
      <c r="H525" s="560"/>
      <c r="I525" s="560"/>
      <c r="J525" s="560"/>
      <c r="K525" s="560"/>
      <c r="L525" s="560"/>
      <c r="M525" s="560"/>
      <c r="N525" s="560"/>
      <c r="O525" s="560"/>
      <c r="P525" s="560"/>
      <c r="Q525" s="560"/>
      <c r="R525" s="560"/>
      <c r="S525" s="560"/>
      <c r="T525" s="560"/>
      <c r="U525" s="560"/>
      <c r="V525" s="560"/>
      <c r="W525" s="560"/>
      <c r="X525" s="560"/>
      <c r="Y525" s="560"/>
      <c r="Z525" s="560"/>
    </row>
    <row r="526" spans="1:26" ht="13.5" customHeight="1" x14ac:dyDescent="0.15">
      <c r="A526" s="884"/>
      <c r="B526" s="560"/>
      <c r="C526" s="560"/>
      <c r="D526" s="849"/>
      <c r="E526" s="560"/>
      <c r="F526" s="560"/>
      <c r="G526" s="560"/>
      <c r="H526" s="560"/>
      <c r="I526" s="560"/>
      <c r="J526" s="560"/>
      <c r="K526" s="560"/>
      <c r="L526" s="560"/>
      <c r="M526" s="560"/>
      <c r="N526" s="560"/>
      <c r="O526" s="560"/>
      <c r="P526" s="560"/>
      <c r="Q526" s="560"/>
      <c r="R526" s="560"/>
      <c r="S526" s="560"/>
      <c r="T526" s="560"/>
      <c r="U526" s="560"/>
      <c r="V526" s="560"/>
      <c r="W526" s="560"/>
      <c r="X526" s="560"/>
      <c r="Y526" s="560"/>
      <c r="Z526" s="560"/>
    </row>
    <row r="527" spans="1:26" ht="13.5" customHeight="1" x14ac:dyDescent="0.15">
      <c r="A527" s="884"/>
      <c r="B527" s="560"/>
      <c r="C527" s="560"/>
      <c r="D527" s="849"/>
      <c r="E527" s="560"/>
      <c r="F527" s="560"/>
      <c r="G527" s="560"/>
      <c r="H527" s="560"/>
      <c r="I527" s="560"/>
      <c r="J527" s="560"/>
      <c r="K527" s="560"/>
      <c r="L527" s="560"/>
      <c r="M527" s="560"/>
      <c r="N527" s="560"/>
      <c r="O527" s="560"/>
      <c r="P527" s="560"/>
      <c r="Q527" s="560"/>
      <c r="R527" s="560"/>
      <c r="S527" s="560"/>
      <c r="T527" s="560"/>
      <c r="U527" s="560"/>
      <c r="V527" s="560"/>
      <c r="W527" s="560"/>
      <c r="X527" s="560"/>
      <c r="Y527" s="560"/>
      <c r="Z527" s="560"/>
    </row>
    <row r="528" spans="1:26" ht="13.5" customHeight="1" x14ac:dyDescent="0.15">
      <c r="A528" s="884"/>
      <c r="B528" s="560"/>
      <c r="C528" s="560"/>
      <c r="D528" s="849"/>
      <c r="E528" s="560"/>
      <c r="F528" s="560"/>
      <c r="G528" s="560"/>
      <c r="H528" s="560"/>
      <c r="I528" s="560"/>
      <c r="J528" s="560"/>
      <c r="K528" s="560"/>
      <c r="L528" s="560"/>
      <c r="M528" s="560"/>
      <c r="N528" s="560"/>
      <c r="O528" s="560"/>
      <c r="P528" s="560"/>
      <c r="Q528" s="560"/>
      <c r="R528" s="560"/>
      <c r="S528" s="560"/>
      <c r="T528" s="560"/>
      <c r="U528" s="560"/>
      <c r="V528" s="560"/>
      <c r="W528" s="560"/>
      <c r="X528" s="560"/>
      <c r="Y528" s="560"/>
      <c r="Z528" s="560"/>
    </row>
    <row r="529" spans="1:26" ht="13.5" customHeight="1" x14ac:dyDescent="0.15">
      <c r="A529" s="884"/>
      <c r="B529" s="560"/>
      <c r="C529" s="560"/>
      <c r="D529" s="849"/>
      <c r="E529" s="560"/>
      <c r="F529" s="560"/>
      <c r="G529" s="560"/>
      <c r="H529" s="560"/>
      <c r="I529" s="560"/>
      <c r="J529" s="560"/>
      <c r="K529" s="560"/>
      <c r="L529" s="560"/>
      <c r="M529" s="560"/>
      <c r="N529" s="560"/>
      <c r="O529" s="560"/>
      <c r="P529" s="560"/>
      <c r="Q529" s="560"/>
      <c r="R529" s="560"/>
      <c r="S529" s="560"/>
      <c r="T529" s="560"/>
      <c r="U529" s="560"/>
      <c r="V529" s="560"/>
      <c r="W529" s="560"/>
      <c r="X529" s="560"/>
      <c r="Y529" s="560"/>
      <c r="Z529" s="560"/>
    </row>
    <row r="530" spans="1:26" ht="13.5" customHeight="1" x14ac:dyDescent="0.15">
      <c r="A530" s="884"/>
      <c r="B530" s="560"/>
      <c r="C530" s="560"/>
      <c r="D530" s="849"/>
      <c r="E530" s="560"/>
      <c r="F530" s="560"/>
      <c r="G530" s="560"/>
      <c r="H530" s="560"/>
      <c r="I530" s="560"/>
      <c r="J530" s="560"/>
      <c r="K530" s="560"/>
      <c r="L530" s="560"/>
      <c r="M530" s="560"/>
      <c r="N530" s="560"/>
      <c r="O530" s="560"/>
      <c r="P530" s="560"/>
      <c r="Q530" s="560"/>
      <c r="R530" s="560"/>
      <c r="S530" s="560"/>
      <c r="T530" s="560"/>
      <c r="U530" s="560"/>
      <c r="V530" s="560"/>
      <c r="W530" s="560"/>
      <c r="X530" s="560"/>
      <c r="Y530" s="560"/>
      <c r="Z530" s="560"/>
    </row>
    <row r="531" spans="1:26" ht="13.5" customHeight="1" x14ac:dyDescent="0.15">
      <c r="A531" s="884"/>
      <c r="B531" s="560"/>
      <c r="C531" s="560"/>
      <c r="D531" s="849"/>
      <c r="E531" s="560"/>
      <c r="F531" s="560"/>
      <c r="G531" s="560"/>
      <c r="H531" s="560"/>
      <c r="I531" s="560"/>
      <c r="J531" s="560"/>
      <c r="K531" s="560"/>
      <c r="L531" s="560"/>
      <c r="M531" s="560"/>
      <c r="N531" s="560"/>
      <c r="O531" s="560"/>
      <c r="P531" s="560"/>
      <c r="Q531" s="560"/>
      <c r="R531" s="560"/>
      <c r="S531" s="560"/>
      <c r="T531" s="560"/>
      <c r="U531" s="560"/>
      <c r="V531" s="560"/>
      <c r="W531" s="560"/>
      <c r="X531" s="560"/>
      <c r="Y531" s="560"/>
      <c r="Z531" s="560"/>
    </row>
    <row r="532" spans="1:26" ht="13.5" customHeight="1" x14ac:dyDescent="0.15">
      <c r="A532" s="884"/>
      <c r="B532" s="560"/>
      <c r="C532" s="560"/>
      <c r="D532" s="849"/>
      <c r="E532" s="560"/>
      <c r="F532" s="560"/>
      <c r="G532" s="560"/>
      <c r="H532" s="560"/>
      <c r="I532" s="560"/>
      <c r="J532" s="560"/>
      <c r="K532" s="560"/>
      <c r="L532" s="560"/>
      <c r="M532" s="560"/>
      <c r="N532" s="560"/>
      <c r="O532" s="560"/>
      <c r="P532" s="560"/>
      <c r="Q532" s="560"/>
      <c r="R532" s="560"/>
      <c r="S532" s="560"/>
      <c r="T532" s="560"/>
      <c r="U532" s="560"/>
      <c r="V532" s="560"/>
      <c r="W532" s="560"/>
      <c r="X532" s="560"/>
      <c r="Y532" s="560"/>
      <c r="Z532" s="560"/>
    </row>
    <row r="533" spans="1:26" ht="13.5" customHeight="1" x14ac:dyDescent="0.15">
      <c r="A533" s="884"/>
      <c r="B533" s="560"/>
      <c r="C533" s="560"/>
      <c r="D533" s="849"/>
      <c r="E533" s="560"/>
      <c r="F533" s="560"/>
      <c r="G533" s="560"/>
      <c r="H533" s="560"/>
      <c r="I533" s="560"/>
      <c r="J533" s="560"/>
      <c r="K533" s="560"/>
      <c r="L533" s="560"/>
      <c r="M533" s="560"/>
      <c r="N533" s="560"/>
      <c r="O533" s="560"/>
      <c r="P533" s="560"/>
      <c r="Q533" s="560"/>
      <c r="R533" s="560"/>
      <c r="S533" s="560"/>
      <c r="T533" s="560"/>
      <c r="U533" s="560"/>
      <c r="V533" s="560"/>
      <c r="W533" s="560"/>
      <c r="X533" s="560"/>
      <c r="Y533" s="560"/>
      <c r="Z533" s="560"/>
    </row>
    <row r="534" spans="1:26" ht="13.5" customHeight="1" x14ac:dyDescent="0.15">
      <c r="A534" s="884"/>
      <c r="B534" s="560"/>
      <c r="C534" s="560"/>
      <c r="D534" s="849"/>
      <c r="E534" s="560"/>
      <c r="F534" s="560"/>
      <c r="G534" s="560"/>
      <c r="H534" s="560"/>
      <c r="I534" s="560"/>
      <c r="J534" s="560"/>
      <c r="K534" s="560"/>
      <c r="L534" s="560"/>
      <c r="M534" s="560"/>
      <c r="N534" s="560"/>
      <c r="O534" s="560"/>
      <c r="P534" s="560"/>
      <c r="Q534" s="560"/>
      <c r="R534" s="560"/>
      <c r="S534" s="560"/>
      <c r="T534" s="560"/>
      <c r="U534" s="560"/>
      <c r="V534" s="560"/>
      <c r="W534" s="560"/>
      <c r="X534" s="560"/>
      <c r="Y534" s="560"/>
      <c r="Z534" s="560"/>
    </row>
    <row r="535" spans="1:26" ht="13.5" customHeight="1" x14ac:dyDescent="0.15">
      <c r="A535" s="884"/>
      <c r="B535" s="560"/>
      <c r="C535" s="560"/>
      <c r="D535" s="849"/>
      <c r="E535" s="560"/>
      <c r="F535" s="560"/>
      <c r="G535" s="560"/>
      <c r="H535" s="560"/>
      <c r="I535" s="560"/>
      <c r="J535" s="560"/>
      <c r="K535" s="560"/>
      <c r="L535" s="560"/>
      <c r="M535" s="560"/>
      <c r="N535" s="560"/>
      <c r="O535" s="560"/>
      <c r="P535" s="560"/>
      <c r="Q535" s="560"/>
      <c r="R535" s="560"/>
      <c r="S535" s="560"/>
      <c r="T535" s="560"/>
      <c r="U535" s="560"/>
      <c r="V535" s="560"/>
      <c r="W535" s="560"/>
      <c r="X535" s="560"/>
      <c r="Y535" s="560"/>
      <c r="Z535" s="560"/>
    </row>
    <row r="536" spans="1:26" ht="13.5" customHeight="1" x14ac:dyDescent="0.15">
      <c r="A536" s="884"/>
      <c r="B536" s="560"/>
      <c r="C536" s="560"/>
      <c r="D536" s="849"/>
      <c r="E536" s="560"/>
      <c r="F536" s="560"/>
      <c r="G536" s="560"/>
      <c r="H536" s="560"/>
      <c r="I536" s="560"/>
      <c r="J536" s="560"/>
      <c r="K536" s="560"/>
      <c r="L536" s="560"/>
      <c r="M536" s="560"/>
      <c r="N536" s="560"/>
      <c r="O536" s="560"/>
      <c r="P536" s="560"/>
      <c r="Q536" s="560"/>
      <c r="R536" s="560"/>
      <c r="S536" s="560"/>
      <c r="T536" s="560"/>
      <c r="U536" s="560"/>
      <c r="V536" s="560"/>
      <c r="W536" s="560"/>
      <c r="X536" s="560"/>
      <c r="Y536" s="560"/>
      <c r="Z536" s="560"/>
    </row>
    <row r="537" spans="1:26" ht="13.5" customHeight="1" x14ac:dyDescent="0.15">
      <c r="A537" s="884"/>
      <c r="B537" s="560"/>
      <c r="C537" s="560"/>
      <c r="D537" s="849"/>
      <c r="E537" s="560"/>
      <c r="F537" s="560"/>
      <c r="G537" s="560"/>
      <c r="H537" s="560"/>
      <c r="I537" s="560"/>
      <c r="J537" s="560"/>
      <c r="K537" s="560"/>
      <c r="L537" s="560"/>
      <c r="M537" s="560"/>
      <c r="N537" s="560"/>
      <c r="O537" s="560"/>
      <c r="P537" s="560"/>
      <c r="Q537" s="560"/>
      <c r="R537" s="560"/>
      <c r="S537" s="560"/>
      <c r="T537" s="560"/>
      <c r="U537" s="560"/>
      <c r="V537" s="560"/>
      <c r="W537" s="560"/>
      <c r="X537" s="560"/>
      <c r="Y537" s="560"/>
      <c r="Z537" s="560"/>
    </row>
    <row r="538" spans="1:26" ht="13.5" customHeight="1" x14ac:dyDescent="0.15">
      <c r="A538" s="884"/>
      <c r="B538" s="560"/>
      <c r="C538" s="560"/>
      <c r="D538" s="849"/>
      <c r="E538" s="560"/>
      <c r="F538" s="560"/>
      <c r="G538" s="560"/>
      <c r="H538" s="560"/>
      <c r="I538" s="560"/>
      <c r="J538" s="560"/>
      <c r="K538" s="560"/>
      <c r="L538" s="560"/>
      <c r="M538" s="560"/>
      <c r="N538" s="560"/>
      <c r="O538" s="560"/>
      <c r="P538" s="560"/>
      <c r="Q538" s="560"/>
      <c r="R538" s="560"/>
      <c r="S538" s="560"/>
      <c r="T538" s="560"/>
      <c r="U538" s="560"/>
      <c r="V538" s="560"/>
      <c r="W538" s="560"/>
      <c r="X538" s="560"/>
      <c r="Y538" s="560"/>
      <c r="Z538" s="560"/>
    </row>
    <row r="539" spans="1:26" ht="13.5" customHeight="1" x14ac:dyDescent="0.15">
      <c r="A539" s="884"/>
      <c r="B539" s="560"/>
      <c r="C539" s="560"/>
      <c r="D539" s="849"/>
      <c r="E539" s="560"/>
      <c r="F539" s="560"/>
      <c r="G539" s="560"/>
      <c r="H539" s="560"/>
      <c r="I539" s="560"/>
      <c r="J539" s="560"/>
      <c r="K539" s="560"/>
      <c r="L539" s="560"/>
      <c r="M539" s="560"/>
      <c r="N539" s="560"/>
      <c r="O539" s="560"/>
      <c r="P539" s="560"/>
      <c r="Q539" s="560"/>
      <c r="R539" s="560"/>
      <c r="S539" s="560"/>
      <c r="T539" s="560"/>
      <c r="U539" s="560"/>
      <c r="V539" s="560"/>
      <c r="W539" s="560"/>
      <c r="X539" s="560"/>
      <c r="Y539" s="560"/>
      <c r="Z539" s="560"/>
    </row>
    <row r="540" spans="1:26" ht="13.5" customHeight="1" x14ac:dyDescent="0.15">
      <c r="A540" s="884"/>
      <c r="B540" s="560"/>
      <c r="C540" s="560"/>
      <c r="D540" s="849"/>
      <c r="E540" s="560"/>
      <c r="F540" s="560"/>
      <c r="G540" s="560"/>
      <c r="H540" s="560"/>
      <c r="I540" s="560"/>
      <c r="J540" s="560"/>
      <c r="K540" s="560"/>
      <c r="L540" s="560"/>
      <c r="M540" s="560"/>
      <c r="N540" s="560"/>
      <c r="O540" s="560"/>
      <c r="P540" s="560"/>
      <c r="Q540" s="560"/>
      <c r="R540" s="560"/>
      <c r="S540" s="560"/>
      <c r="T540" s="560"/>
      <c r="U540" s="560"/>
      <c r="V540" s="560"/>
      <c r="W540" s="560"/>
      <c r="X540" s="560"/>
      <c r="Y540" s="560"/>
      <c r="Z540" s="560"/>
    </row>
    <row r="541" spans="1:26" ht="13.5" customHeight="1" x14ac:dyDescent="0.15">
      <c r="A541" s="884"/>
      <c r="B541" s="560"/>
      <c r="C541" s="560"/>
      <c r="D541" s="849"/>
      <c r="E541" s="560"/>
      <c r="F541" s="560"/>
      <c r="G541" s="560"/>
      <c r="H541" s="560"/>
      <c r="I541" s="560"/>
      <c r="J541" s="560"/>
      <c r="K541" s="560"/>
      <c r="L541" s="560"/>
      <c r="M541" s="560"/>
      <c r="N541" s="560"/>
      <c r="O541" s="560"/>
      <c r="P541" s="560"/>
      <c r="Q541" s="560"/>
      <c r="R541" s="560"/>
      <c r="S541" s="560"/>
      <c r="T541" s="560"/>
      <c r="U541" s="560"/>
      <c r="V541" s="560"/>
      <c r="W541" s="560"/>
      <c r="X541" s="560"/>
      <c r="Y541" s="560"/>
      <c r="Z541" s="560"/>
    </row>
    <row r="542" spans="1:26" ht="13.5" customHeight="1" x14ac:dyDescent="0.15">
      <c r="A542" s="884"/>
      <c r="B542" s="560"/>
      <c r="C542" s="560"/>
      <c r="D542" s="849"/>
      <c r="E542" s="560"/>
      <c r="F542" s="560"/>
      <c r="G542" s="560"/>
      <c r="H542" s="560"/>
      <c r="I542" s="560"/>
      <c r="J542" s="560"/>
      <c r="K542" s="560"/>
      <c r="L542" s="560"/>
      <c r="M542" s="560"/>
      <c r="N542" s="560"/>
      <c r="O542" s="560"/>
      <c r="P542" s="560"/>
      <c r="Q542" s="560"/>
      <c r="R542" s="560"/>
      <c r="S542" s="560"/>
      <c r="T542" s="560"/>
      <c r="U542" s="560"/>
      <c r="V542" s="560"/>
      <c r="W542" s="560"/>
      <c r="X542" s="560"/>
      <c r="Y542" s="560"/>
      <c r="Z542" s="560"/>
    </row>
    <row r="543" spans="1:26" ht="13.5" customHeight="1" x14ac:dyDescent="0.15">
      <c r="A543" s="884"/>
      <c r="B543" s="560"/>
      <c r="C543" s="560"/>
      <c r="D543" s="849"/>
      <c r="E543" s="560"/>
      <c r="F543" s="560"/>
      <c r="G543" s="560"/>
      <c r="H543" s="560"/>
      <c r="I543" s="560"/>
      <c r="J543" s="560"/>
      <c r="K543" s="560"/>
      <c r="L543" s="560"/>
      <c r="M543" s="560"/>
      <c r="N543" s="560"/>
      <c r="O543" s="560"/>
      <c r="P543" s="560"/>
      <c r="Q543" s="560"/>
      <c r="R543" s="560"/>
      <c r="S543" s="560"/>
      <c r="T543" s="560"/>
      <c r="U543" s="560"/>
      <c r="V543" s="560"/>
      <c r="W543" s="560"/>
      <c r="X543" s="560"/>
      <c r="Y543" s="560"/>
      <c r="Z543" s="560"/>
    </row>
    <row r="544" spans="1:26" ht="13.5" customHeight="1" x14ac:dyDescent="0.15">
      <c r="A544" s="884"/>
      <c r="B544" s="560"/>
      <c r="C544" s="560"/>
      <c r="D544" s="849"/>
      <c r="E544" s="560"/>
      <c r="F544" s="560"/>
      <c r="G544" s="560"/>
      <c r="H544" s="560"/>
      <c r="I544" s="560"/>
      <c r="J544" s="560"/>
      <c r="K544" s="560"/>
      <c r="L544" s="560"/>
      <c r="M544" s="560"/>
      <c r="N544" s="560"/>
      <c r="O544" s="560"/>
      <c r="P544" s="560"/>
      <c r="Q544" s="560"/>
      <c r="R544" s="560"/>
      <c r="S544" s="560"/>
      <c r="T544" s="560"/>
      <c r="U544" s="560"/>
      <c r="V544" s="560"/>
      <c r="W544" s="560"/>
      <c r="X544" s="560"/>
      <c r="Y544" s="560"/>
      <c r="Z544" s="560"/>
    </row>
    <row r="545" spans="1:26" ht="13.5" customHeight="1" x14ac:dyDescent="0.15">
      <c r="A545" s="884"/>
      <c r="B545" s="560"/>
      <c r="C545" s="560"/>
      <c r="D545" s="849"/>
      <c r="E545" s="560"/>
      <c r="F545" s="560"/>
      <c r="G545" s="560"/>
      <c r="H545" s="560"/>
      <c r="I545" s="560"/>
      <c r="J545" s="560"/>
      <c r="K545" s="560"/>
      <c r="L545" s="560"/>
      <c r="M545" s="560"/>
      <c r="N545" s="560"/>
      <c r="O545" s="560"/>
      <c r="P545" s="560"/>
      <c r="Q545" s="560"/>
      <c r="R545" s="560"/>
      <c r="S545" s="560"/>
      <c r="T545" s="560"/>
      <c r="U545" s="560"/>
      <c r="V545" s="560"/>
      <c r="W545" s="560"/>
      <c r="X545" s="560"/>
      <c r="Y545" s="560"/>
      <c r="Z545" s="560"/>
    </row>
    <row r="546" spans="1:26" ht="13.5" customHeight="1" x14ac:dyDescent="0.15">
      <c r="A546" s="884"/>
      <c r="B546" s="560"/>
      <c r="C546" s="560"/>
      <c r="D546" s="849"/>
      <c r="E546" s="560"/>
      <c r="F546" s="560"/>
      <c r="G546" s="560"/>
      <c r="H546" s="560"/>
      <c r="I546" s="560"/>
      <c r="J546" s="560"/>
      <c r="K546" s="560"/>
      <c r="L546" s="560"/>
      <c r="M546" s="560"/>
      <c r="N546" s="560"/>
      <c r="O546" s="560"/>
      <c r="P546" s="560"/>
      <c r="Q546" s="560"/>
      <c r="R546" s="560"/>
      <c r="S546" s="560"/>
      <c r="T546" s="560"/>
      <c r="U546" s="560"/>
      <c r="V546" s="560"/>
      <c r="W546" s="560"/>
      <c r="X546" s="560"/>
      <c r="Y546" s="560"/>
      <c r="Z546" s="560"/>
    </row>
    <row r="547" spans="1:26" ht="13.5" customHeight="1" x14ac:dyDescent="0.15">
      <c r="A547" s="884"/>
      <c r="B547" s="560"/>
      <c r="C547" s="560"/>
      <c r="D547" s="849"/>
      <c r="E547" s="560"/>
      <c r="F547" s="560"/>
      <c r="G547" s="560"/>
      <c r="H547" s="560"/>
      <c r="I547" s="560"/>
      <c r="J547" s="560"/>
      <c r="K547" s="560"/>
      <c r="L547" s="560"/>
      <c r="M547" s="560"/>
      <c r="N547" s="560"/>
      <c r="O547" s="560"/>
      <c r="P547" s="560"/>
      <c r="Q547" s="560"/>
      <c r="R547" s="560"/>
      <c r="S547" s="560"/>
      <c r="T547" s="560"/>
      <c r="U547" s="560"/>
      <c r="V547" s="560"/>
      <c r="W547" s="560"/>
      <c r="X547" s="560"/>
      <c r="Y547" s="560"/>
      <c r="Z547" s="560"/>
    </row>
    <row r="548" spans="1:26" ht="13.5" customHeight="1" x14ac:dyDescent="0.15">
      <c r="A548" s="884"/>
      <c r="B548" s="560"/>
      <c r="C548" s="560"/>
      <c r="D548" s="849"/>
      <c r="E548" s="560"/>
      <c r="F548" s="560"/>
      <c r="G548" s="560"/>
      <c r="H548" s="560"/>
      <c r="I548" s="560"/>
      <c r="J548" s="560"/>
      <c r="K548" s="560"/>
      <c r="L548" s="560"/>
      <c r="M548" s="560"/>
      <c r="N548" s="560"/>
      <c r="O548" s="560"/>
      <c r="P548" s="560"/>
      <c r="Q548" s="560"/>
      <c r="R548" s="560"/>
      <c r="S548" s="560"/>
      <c r="T548" s="560"/>
      <c r="U548" s="560"/>
      <c r="V548" s="560"/>
      <c r="W548" s="560"/>
      <c r="X548" s="560"/>
      <c r="Y548" s="560"/>
      <c r="Z548" s="560"/>
    </row>
    <row r="549" spans="1:26" ht="13.5" customHeight="1" x14ac:dyDescent="0.15">
      <c r="A549" s="884"/>
      <c r="B549" s="560"/>
      <c r="C549" s="560"/>
      <c r="D549" s="849"/>
      <c r="E549" s="560"/>
      <c r="F549" s="560"/>
      <c r="G549" s="560"/>
      <c r="H549" s="560"/>
      <c r="I549" s="560"/>
      <c r="J549" s="560"/>
      <c r="K549" s="560"/>
      <c r="L549" s="560"/>
      <c r="M549" s="560"/>
      <c r="N549" s="560"/>
      <c r="O549" s="560"/>
      <c r="P549" s="560"/>
      <c r="Q549" s="560"/>
      <c r="R549" s="560"/>
      <c r="S549" s="560"/>
      <c r="T549" s="560"/>
      <c r="U549" s="560"/>
      <c r="V549" s="560"/>
      <c r="W549" s="560"/>
      <c r="X549" s="560"/>
      <c r="Y549" s="560"/>
      <c r="Z549" s="560"/>
    </row>
    <row r="550" spans="1:26" ht="13.5" customHeight="1" x14ac:dyDescent="0.15">
      <c r="A550" s="884"/>
      <c r="B550" s="560"/>
      <c r="C550" s="560"/>
      <c r="D550" s="849"/>
      <c r="E550" s="560"/>
      <c r="F550" s="560"/>
      <c r="G550" s="560"/>
      <c r="H550" s="560"/>
      <c r="I550" s="560"/>
      <c r="J550" s="560"/>
      <c r="K550" s="560"/>
      <c r="L550" s="560"/>
      <c r="M550" s="560"/>
      <c r="N550" s="560"/>
      <c r="O550" s="560"/>
      <c r="P550" s="560"/>
      <c r="Q550" s="560"/>
      <c r="R550" s="560"/>
      <c r="S550" s="560"/>
      <c r="T550" s="560"/>
      <c r="U550" s="560"/>
      <c r="V550" s="560"/>
      <c r="W550" s="560"/>
      <c r="X550" s="560"/>
      <c r="Y550" s="560"/>
      <c r="Z550" s="560"/>
    </row>
    <row r="551" spans="1:26" ht="13.5" customHeight="1" x14ac:dyDescent="0.15">
      <c r="A551" s="884"/>
      <c r="B551" s="560"/>
      <c r="C551" s="560"/>
      <c r="D551" s="849"/>
      <c r="E551" s="560"/>
      <c r="F551" s="560"/>
      <c r="G551" s="560"/>
      <c r="H551" s="560"/>
      <c r="I551" s="560"/>
      <c r="J551" s="560"/>
      <c r="K551" s="560"/>
      <c r="L551" s="560"/>
      <c r="M551" s="560"/>
      <c r="N551" s="560"/>
      <c r="O551" s="560"/>
      <c r="P551" s="560"/>
      <c r="Q551" s="560"/>
      <c r="R551" s="560"/>
      <c r="S551" s="560"/>
      <c r="T551" s="560"/>
      <c r="U551" s="560"/>
      <c r="V551" s="560"/>
      <c r="W551" s="560"/>
      <c r="X551" s="560"/>
      <c r="Y551" s="560"/>
      <c r="Z551" s="560"/>
    </row>
    <row r="552" spans="1:26" ht="13.5" customHeight="1" x14ac:dyDescent="0.15">
      <c r="A552" s="884"/>
      <c r="B552" s="560"/>
      <c r="C552" s="560"/>
      <c r="D552" s="849"/>
      <c r="E552" s="560"/>
      <c r="F552" s="560"/>
      <c r="G552" s="560"/>
      <c r="H552" s="560"/>
      <c r="I552" s="560"/>
      <c r="J552" s="560"/>
      <c r="K552" s="560"/>
      <c r="L552" s="560"/>
      <c r="M552" s="560"/>
      <c r="N552" s="560"/>
      <c r="O552" s="560"/>
      <c r="P552" s="560"/>
      <c r="Q552" s="560"/>
      <c r="R552" s="560"/>
      <c r="S552" s="560"/>
      <c r="T552" s="560"/>
      <c r="U552" s="560"/>
      <c r="V552" s="560"/>
      <c r="W552" s="560"/>
      <c r="X552" s="560"/>
      <c r="Y552" s="560"/>
      <c r="Z552" s="560"/>
    </row>
    <row r="553" spans="1:26" ht="13.5" customHeight="1" x14ac:dyDescent="0.15">
      <c r="A553" s="884"/>
      <c r="B553" s="560"/>
      <c r="C553" s="560"/>
      <c r="D553" s="849"/>
      <c r="E553" s="560"/>
      <c r="F553" s="560"/>
      <c r="G553" s="560"/>
      <c r="H553" s="560"/>
      <c r="I553" s="560"/>
      <c r="J553" s="560"/>
      <c r="K553" s="560"/>
      <c r="L553" s="560"/>
      <c r="M553" s="560"/>
      <c r="N553" s="560"/>
      <c r="O553" s="560"/>
      <c r="P553" s="560"/>
      <c r="Q553" s="560"/>
      <c r="R553" s="560"/>
      <c r="S553" s="560"/>
      <c r="T553" s="560"/>
      <c r="U553" s="560"/>
      <c r="V553" s="560"/>
      <c r="W553" s="560"/>
      <c r="X553" s="560"/>
      <c r="Y553" s="560"/>
      <c r="Z553" s="560"/>
    </row>
    <row r="554" spans="1:26" ht="13.5" customHeight="1" x14ac:dyDescent="0.15">
      <c r="A554" s="884"/>
      <c r="B554" s="560"/>
      <c r="C554" s="560"/>
      <c r="D554" s="849"/>
      <c r="E554" s="560"/>
      <c r="F554" s="560"/>
      <c r="G554" s="560"/>
      <c r="H554" s="560"/>
      <c r="I554" s="560"/>
      <c r="J554" s="560"/>
      <c r="K554" s="560"/>
      <c r="L554" s="560"/>
      <c r="M554" s="560"/>
      <c r="N554" s="560"/>
      <c r="O554" s="560"/>
      <c r="P554" s="560"/>
      <c r="Q554" s="560"/>
      <c r="R554" s="560"/>
      <c r="S554" s="560"/>
      <c r="T554" s="560"/>
      <c r="U554" s="560"/>
      <c r="V554" s="560"/>
      <c r="W554" s="560"/>
      <c r="X554" s="560"/>
      <c r="Y554" s="560"/>
      <c r="Z554" s="560"/>
    </row>
    <row r="555" spans="1:26" ht="13.5" customHeight="1" x14ac:dyDescent="0.15">
      <c r="A555" s="884"/>
      <c r="B555" s="560"/>
      <c r="C555" s="560"/>
      <c r="D555" s="849"/>
      <c r="E555" s="560"/>
      <c r="F555" s="560"/>
      <c r="G555" s="560"/>
      <c r="H555" s="560"/>
      <c r="I555" s="560"/>
      <c r="J555" s="560"/>
      <c r="K555" s="560"/>
      <c r="L555" s="560"/>
      <c r="M555" s="560"/>
      <c r="N555" s="560"/>
      <c r="O555" s="560"/>
      <c r="P555" s="560"/>
      <c r="Q555" s="560"/>
      <c r="R555" s="560"/>
      <c r="S555" s="560"/>
      <c r="T555" s="560"/>
      <c r="U555" s="560"/>
      <c r="V555" s="560"/>
      <c r="W555" s="560"/>
      <c r="X555" s="560"/>
      <c r="Y555" s="560"/>
      <c r="Z555" s="560"/>
    </row>
    <row r="556" spans="1:26" ht="13.5" customHeight="1" x14ac:dyDescent="0.15">
      <c r="A556" s="884"/>
      <c r="B556" s="560"/>
      <c r="C556" s="560"/>
      <c r="D556" s="849"/>
      <c r="E556" s="560"/>
      <c r="F556" s="560"/>
      <c r="G556" s="560"/>
      <c r="H556" s="560"/>
      <c r="I556" s="560"/>
      <c r="J556" s="560"/>
      <c r="K556" s="560"/>
      <c r="L556" s="560"/>
      <c r="M556" s="560"/>
      <c r="N556" s="560"/>
      <c r="O556" s="560"/>
      <c r="P556" s="560"/>
      <c r="Q556" s="560"/>
      <c r="R556" s="560"/>
      <c r="S556" s="560"/>
      <c r="T556" s="560"/>
      <c r="U556" s="560"/>
      <c r="V556" s="560"/>
      <c r="W556" s="560"/>
      <c r="X556" s="560"/>
      <c r="Y556" s="560"/>
      <c r="Z556" s="560"/>
    </row>
    <row r="557" spans="1:26" ht="13.5" customHeight="1" x14ac:dyDescent="0.15">
      <c r="A557" s="884"/>
      <c r="B557" s="560"/>
      <c r="C557" s="560"/>
      <c r="D557" s="849"/>
      <c r="E557" s="560"/>
      <c r="F557" s="560"/>
      <c r="G557" s="560"/>
      <c r="H557" s="560"/>
      <c r="I557" s="560"/>
      <c r="J557" s="560"/>
      <c r="K557" s="560"/>
      <c r="L557" s="560"/>
      <c r="M557" s="560"/>
      <c r="N557" s="560"/>
      <c r="O557" s="560"/>
      <c r="P557" s="560"/>
      <c r="Q557" s="560"/>
      <c r="R557" s="560"/>
      <c r="S557" s="560"/>
      <c r="T557" s="560"/>
      <c r="U557" s="560"/>
      <c r="V557" s="560"/>
      <c r="W557" s="560"/>
      <c r="X557" s="560"/>
      <c r="Y557" s="560"/>
      <c r="Z557" s="560"/>
    </row>
    <row r="558" spans="1:26" ht="13.5" customHeight="1" x14ac:dyDescent="0.15">
      <c r="A558" s="884"/>
      <c r="B558" s="560"/>
      <c r="C558" s="560"/>
      <c r="D558" s="849"/>
      <c r="E558" s="560"/>
      <c r="F558" s="560"/>
      <c r="G558" s="560"/>
      <c r="H558" s="560"/>
      <c r="I558" s="560"/>
      <c r="J558" s="560"/>
      <c r="K558" s="560"/>
      <c r="L558" s="560"/>
      <c r="M558" s="560"/>
      <c r="N558" s="560"/>
      <c r="O558" s="560"/>
      <c r="P558" s="560"/>
      <c r="Q558" s="560"/>
      <c r="R558" s="560"/>
      <c r="S558" s="560"/>
      <c r="T558" s="560"/>
      <c r="U558" s="560"/>
      <c r="V558" s="560"/>
      <c r="W558" s="560"/>
      <c r="X558" s="560"/>
      <c r="Y558" s="560"/>
      <c r="Z558" s="560"/>
    </row>
    <row r="559" spans="1:26" ht="13.5" customHeight="1" x14ac:dyDescent="0.15">
      <c r="A559" s="884"/>
      <c r="B559" s="560"/>
      <c r="C559" s="560"/>
      <c r="D559" s="849"/>
      <c r="E559" s="560"/>
      <c r="F559" s="560"/>
      <c r="G559" s="560"/>
      <c r="H559" s="560"/>
      <c r="I559" s="560"/>
      <c r="J559" s="560"/>
      <c r="K559" s="560"/>
      <c r="L559" s="560"/>
      <c r="M559" s="560"/>
      <c r="N559" s="560"/>
      <c r="O559" s="560"/>
      <c r="P559" s="560"/>
      <c r="Q559" s="560"/>
      <c r="R559" s="560"/>
      <c r="S559" s="560"/>
      <c r="T559" s="560"/>
      <c r="U559" s="560"/>
      <c r="V559" s="560"/>
      <c r="W559" s="560"/>
      <c r="X559" s="560"/>
      <c r="Y559" s="560"/>
      <c r="Z559" s="560"/>
    </row>
    <row r="560" spans="1:26" ht="13.5" customHeight="1" x14ac:dyDescent="0.15">
      <c r="A560" s="884"/>
      <c r="B560" s="560"/>
      <c r="C560" s="560"/>
      <c r="D560" s="849"/>
      <c r="E560" s="560"/>
      <c r="F560" s="560"/>
      <c r="G560" s="560"/>
      <c r="H560" s="560"/>
      <c r="I560" s="560"/>
      <c r="J560" s="560"/>
      <c r="K560" s="560"/>
      <c r="L560" s="560"/>
      <c r="M560" s="560"/>
      <c r="N560" s="560"/>
      <c r="O560" s="560"/>
      <c r="P560" s="560"/>
      <c r="Q560" s="560"/>
      <c r="R560" s="560"/>
      <c r="S560" s="560"/>
      <c r="T560" s="560"/>
      <c r="U560" s="560"/>
      <c r="V560" s="560"/>
      <c r="W560" s="560"/>
      <c r="X560" s="560"/>
      <c r="Y560" s="560"/>
      <c r="Z560" s="560"/>
    </row>
    <row r="561" spans="1:26" ht="13.5" customHeight="1" x14ac:dyDescent="0.15">
      <c r="A561" s="884"/>
      <c r="B561" s="560"/>
      <c r="C561" s="560"/>
      <c r="D561" s="849"/>
      <c r="E561" s="560"/>
      <c r="F561" s="560"/>
      <c r="G561" s="560"/>
      <c r="H561" s="560"/>
      <c r="I561" s="560"/>
      <c r="J561" s="560"/>
      <c r="K561" s="560"/>
      <c r="L561" s="560"/>
      <c r="M561" s="560"/>
      <c r="N561" s="560"/>
      <c r="O561" s="560"/>
      <c r="P561" s="560"/>
      <c r="Q561" s="560"/>
      <c r="R561" s="560"/>
      <c r="S561" s="560"/>
      <c r="T561" s="560"/>
      <c r="U561" s="560"/>
      <c r="V561" s="560"/>
      <c r="W561" s="560"/>
      <c r="X561" s="560"/>
      <c r="Y561" s="560"/>
      <c r="Z561" s="560"/>
    </row>
    <row r="562" spans="1:26" ht="13.5" customHeight="1" x14ac:dyDescent="0.15">
      <c r="A562" s="884"/>
      <c r="B562" s="560"/>
      <c r="C562" s="560"/>
      <c r="D562" s="849"/>
      <c r="E562" s="560"/>
      <c r="F562" s="560"/>
      <c r="G562" s="560"/>
      <c r="H562" s="560"/>
      <c r="I562" s="560"/>
      <c r="J562" s="560"/>
      <c r="K562" s="560"/>
      <c r="L562" s="560"/>
      <c r="M562" s="560"/>
      <c r="N562" s="560"/>
      <c r="O562" s="560"/>
      <c r="P562" s="560"/>
      <c r="Q562" s="560"/>
      <c r="R562" s="560"/>
      <c r="S562" s="560"/>
      <c r="T562" s="560"/>
      <c r="U562" s="560"/>
      <c r="V562" s="560"/>
      <c r="W562" s="560"/>
      <c r="X562" s="560"/>
      <c r="Y562" s="560"/>
      <c r="Z562" s="560"/>
    </row>
    <row r="563" spans="1:26" ht="13.5" customHeight="1" x14ac:dyDescent="0.15">
      <c r="A563" s="884"/>
      <c r="B563" s="560"/>
      <c r="C563" s="560"/>
      <c r="D563" s="849"/>
      <c r="E563" s="560"/>
      <c r="F563" s="560"/>
      <c r="G563" s="560"/>
      <c r="H563" s="560"/>
      <c r="I563" s="560"/>
      <c r="J563" s="560"/>
      <c r="K563" s="560"/>
      <c r="L563" s="560"/>
      <c r="M563" s="560"/>
      <c r="N563" s="560"/>
      <c r="O563" s="560"/>
      <c r="P563" s="560"/>
      <c r="Q563" s="560"/>
      <c r="R563" s="560"/>
      <c r="S563" s="560"/>
      <c r="T563" s="560"/>
      <c r="U563" s="560"/>
      <c r="V563" s="560"/>
      <c r="W563" s="560"/>
      <c r="X563" s="560"/>
      <c r="Y563" s="560"/>
      <c r="Z563" s="560"/>
    </row>
    <row r="564" spans="1:26" ht="13.5" customHeight="1" x14ac:dyDescent="0.15">
      <c r="A564" s="884"/>
      <c r="B564" s="560"/>
      <c r="C564" s="560"/>
      <c r="D564" s="849"/>
      <c r="E564" s="560"/>
      <c r="F564" s="560"/>
      <c r="G564" s="560"/>
      <c r="H564" s="560"/>
      <c r="I564" s="560"/>
      <c r="J564" s="560"/>
      <c r="K564" s="560"/>
      <c r="L564" s="560"/>
      <c r="M564" s="560"/>
      <c r="N564" s="560"/>
      <c r="O564" s="560"/>
      <c r="P564" s="560"/>
      <c r="Q564" s="560"/>
      <c r="R564" s="560"/>
      <c r="S564" s="560"/>
      <c r="T564" s="560"/>
      <c r="U564" s="560"/>
      <c r="V564" s="560"/>
      <c r="W564" s="560"/>
      <c r="X564" s="560"/>
      <c r="Y564" s="560"/>
      <c r="Z564" s="560"/>
    </row>
    <row r="565" spans="1:26" ht="13.5" customHeight="1" x14ac:dyDescent="0.15">
      <c r="A565" s="884"/>
      <c r="B565" s="560"/>
      <c r="C565" s="560"/>
      <c r="D565" s="849"/>
      <c r="E565" s="560"/>
      <c r="F565" s="560"/>
      <c r="G565" s="560"/>
      <c r="H565" s="560"/>
      <c r="I565" s="560"/>
      <c r="J565" s="560"/>
      <c r="K565" s="560"/>
      <c r="L565" s="560"/>
      <c r="M565" s="560"/>
      <c r="N565" s="560"/>
      <c r="O565" s="560"/>
      <c r="P565" s="560"/>
      <c r="Q565" s="560"/>
      <c r="R565" s="560"/>
      <c r="S565" s="560"/>
      <c r="T565" s="560"/>
      <c r="U565" s="560"/>
      <c r="V565" s="560"/>
      <c r="W565" s="560"/>
      <c r="X565" s="560"/>
      <c r="Y565" s="560"/>
      <c r="Z565" s="560"/>
    </row>
    <row r="566" spans="1:26" ht="13.5" customHeight="1" x14ac:dyDescent="0.15">
      <c r="A566" s="884"/>
      <c r="B566" s="560"/>
      <c r="C566" s="560"/>
      <c r="D566" s="849"/>
      <c r="E566" s="560"/>
      <c r="F566" s="560"/>
      <c r="G566" s="560"/>
      <c r="H566" s="560"/>
      <c r="I566" s="560"/>
      <c r="J566" s="560"/>
      <c r="K566" s="560"/>
      <c r="L566" s="560"/>
      <c r="M566" s="560"/>
      <c r="N566" s="560"/>
      <c r="O566" s="560"/>
      <c r="P566" s="560"/>
      <c r="Q566" s="560"/>
      <c r="R566" s="560"/>
      <c r="S566" s="560"/>
      <c r="T566" s="560"/>
      <c r="U566" s="560"/>
      <c r="V566" s="560"/>
      <c r="W566" s="560"/>
      <c r="X566" s="560"/>
      <c r="Y566" s="560"/>
      <c r="Z566" s="560"/>
    </row>
    <row r="567" spans="1:26" ht="13.5" customHeight="1" x14ac:dyDescent="0.15">
      <c r="A567" s="884"/>
      <c r="B567" s="560"/>
      <c r="C567" s="560"/>
      <c r="D567" s="849"/>
      <c r="E567" s="560"/>
      <c r="F567" s="560"/>
      <c r="G567" s="560"/>
      <c r="H567" s="560"/>
      <c r="I567" s="560"/>
      <c r="J567" s="560"/>
      <c r="K567" s="560"/>
      <c r="L567" s="560"/>
      <c r="M567" s="560"/>
      <c r="N567" s="560"/>
      <c r="O567" s="560"/>
      <c r="P567" s="560"/>
      <c r="Q567" s="560"/>
      <c r="R567" s="560"/>
      <c r="S567" s="560"/>
      <c r="T567" s="560"/>
      <c r="U567" s="560"/>
      <c r="V567" s="560"/>
      <c r="W567" s="560"/>
      <c r="X567" s="560"/>
      <c r="Y567" s="560"/>
      <c r="Z567" s="560"/>
    </row>
    <row r="568" spans="1:26" ht="13.5" customHeight="1" x14ac:dyDescent="0.15">
      <c r="A568" s="884"/>
      <c r="B568" s="560"/>
      <c r="C568" s="560"/>
      <c r="D568" s="849"/>
      <c r="E568" s="560"/>
      <c r="F568" s="560"/>
      <c r="G568" s="560"/>
      <c r="H568" s="560"/>
      <c r="I568" s="560"/>
      <c r="J568" s="560"/>
      <c r="K568" s="560"/>
      <c r="L568" s="560"/>
      <c r="M568" s="560"/>
      <c r="N568" s="560"/>
      <c r="O568" s="560"/>
      <c r="P568" s="560"/>
      <c r="Q568" s="560"/>
      <c r="R568" s="560"/>
      <c r="S568" s="560"/>
      <c r="T568" s="560"/>
      <c r="U568" s="560"/>
      <c r="V568" s="560"/>
      <c r="W568" s="560"/>
      <c r="X568" s="560"/>
      <c r="Y568" s="560"/>
      <c r="Z568" s="560"/>
    </row>
    <row r="569" spans="1:26" ht="13.5" customHeight="1" x14ac:dyDescent="0.15">
      <c r="A569" s="884"/>
      <c r="B569" s="560"/>
      <c r="C569" s="560"/>
      <c r="D569" s="849"/>
      <c r="E569" s="560"/>
      <c r="F569" s="560"/>
      <c r="G569" s="560"/>
      <c r="H569" s="560"/>
      <c r="I569" s="560"/>
      <c r="J569" s="560"/>
      <c r="K569" s="560"/>
      <c r="L569" s="560"/>
      <c r="M569" s="560"/>
      <c r="N569" s="560"/>
      <c r="O569" s="560"/>
      <c r="P569" s="560"/>
      <c r="Q569" s="560"/>
      <c r="R569" s="560"/>
      <c r="S569" s="560"/>
      <c r="T569" s="560"/>
      <c r="U569" s="560"/>
      <c r="V569" s="560"/>
      <c r="W569" s="560"/>
      <c r="X569" s="560"/>
      <c r="Y569" s="560"/>
      <c r="Z569" s="560"/>
    </row>
    <row r="570" spans="1:26" ht="13.5" customHeight="1" x14ac:dyDescent="0.15">
      <c r="A570" s="884"/>
      <c r="B570" s="560"/>
      <c r="C570" s="560"/>
      <c r="D570" s="849"/>
      <c r="E570" s="560"/>
      <c r="F570" s="560"/>
      <c r="G570" s="560"/>
      <c r="H570" s="560"/>
      <c r="I570" s="560"/>
      <c r="J570" s="560"/>
      <c r="K570" s="560"/>
      <c r="L570" s="560"/>
      <c r="M570" s="560"/>
      <c r="N570" s="560"/>
      <c r="O570" s="560"/>
      <c r="P570" s="560"/>
      <c r="Q570" s="560"/>
      <c r="R570" s="560"/>
      <c r="S570" s="560"/>
      <c r="T570" s="560"/>
      <c r="U570" s="560"/>
      <c r="V570" s="560"/>
      <c r="W570" s="560"/>
      <c r="X570" s="560"/>
      <c r="Y570" s="560"/>
      <c r="Z570" s="560"/>
    </row>
    <row r="571" spans="1:26" ht="13.5" customHeight="1" x14ac:dyDescent="0.15">
      <c r="A571" s="884"/>
      <c r="B571" s="560"/>
      <c r="C571" s="560"/>
      <c r="D571" s="849"/>
      <c r="E571" s="560"/>
      <c r="F571" s="560"/>
      <c r="G571" s="560"/>
      <c r="H571" s="560"/>
      <c r="I571" s="560"/>
      <c r="J571" s="560"/>
      <c r="K571" s="560"/>
      <c r="L571" s="560"/>
      <c r="M571" s="560"/>
      <c r="N571" s="560"/>
      <c r="O571" s="560"/>
      <c r="P571" s="560"/>
      <c r="Q571" s="560"/>
      <c r="R571" s="560"/>
      <c r="S571" s="560"/>
      <c r="T571" s="560"/>
      <c r="U571" s="560"/>
      <c r="V571" s="560"/>
      <c r="W571" s="560"/>
      <c r="X571" s="560"/>
      <c r="Y571" s="560"/>
      <c r="Z571" s="560"/>
    </row>
    <row r="572" spans="1:26" ht="13.5" customHeight="1" x14ac:dyDescent="0.15">
      <c r="A572" s="884"/>
      <c r="B572" s="560"/>
      <c r="C572" s="560"/>
      <c r="D572" s="849"/>
      <c r="E572" s="560"/>
      <c r="F572" s="560"/>
      <c r="G572" s="560"/>
      <c r="H572" s="560"/>
      <c r="I572" s="560"/>
      <c r="J572" s="560"/>
      <c r="K572" s="560"/>
      <c r="L572" s="560"/>
      <c r="M572" s="560"/>
      <c r="N572" s="560"/>
      <c r="O572" s="560"/>
      <c r="P572" s="560"/>
      <c r="Q572" s="560"/>
      <c r="R572" s="560"/>
      <c r="S572" s="560"/>
      <c r="T572" s="560"/>
      <c r="U572" s="560"/>
      <c r="V572" s="560"/>
      <c r="W572" s="560"/>
      <c r="X572" s="560"/>
      <c r="Y572" s="560"/>
      <c r="Z572" s="560"/>
    </row>
    <row r="573" spans="1:26" ht="13.5" customHeight="1" x14ac:dyDescent="0.15">
      <c r="A573" s="884"/>
      <c r="B573" s="560"/>
      <c r="C573" s="560"/>
      <c r="D573" s="849"/>
      <c r="E573" s="560"/>
      <c r="F573" s="560"/>
      <c r="G573" s="560"/>
      <c r="H573" s="560"/>
      <c r="I573" s="560"/>
      <c r="J573" s="560"/>
      <c r="K573" s="560"/>
      <c r="L573" s="560"/>
      <c r="M573" s="560"/>
      <c r="N573" s="560"/>
      <c r="O573" s="560"/>
      <c r="P573" s="560"/>
      <c r="Q573" s="560"/>
      <c r="R573" s="560"/>
      <c r="S573" s="560"/>
      <c r="T573" s="560"/>
      <c r="U573" s="560"/>
      <c r="V573" s="560"/>
      <c r="W573" s="560"/>
      <c r="X573" s="560"/>
      <c r="Y573" s="560"/>
      <c r="Z573" s="560"/>
    </row>
    <row r="574" spans="1:26" ht="13.5" customHeight="1" x14ac:dyDescent="0.15">
      <c r="A574" s="884"/>
      <c r="B574" s="560"/>
      <c r="C574" s="560"/>
      <c r="D574" s="849"/>
      <c r="E574" s="560"/>
      <c r="F574" s="560"/>
      <c r="G574" s="560"/>
      <c r="H574" s="560"/>
      <c r="I574" s="560"/>
      <c r="J574" s="560"/>
      <c r="K574" s="560"/>
      <c r="L574" s="560"/>
      <c r="M574" s="560"/>
      <c r="N574" s="560"/>
      <c r="O574" s="560"/>
      <c r="P574" s="560"/>
      <c r="Q574" s="560"/>
      <c r="R574" s="560"/>
      <c r="S574" s="560"/>
      <c r="T574" s="560"/>
      <c r="U574" s="560"/>
      <c r="V574" s="560"/>
      <c r="W574" s="560"/>
      <c r="X574" s="560"/>
      <c r="Y574" s="560"/>
      <c r="Z574" s="560"/>
    </row>
    <row r="575" spans="1:26" ht="13.5" customHeight="1" x14ac:dyDescent="0.15">
      <c r="A575" s="884"/>
      <c r="B575" s="560"/>
      <c r="C575" s="560"/>
      <c r="D575" s="849"/>
      <c r="E575" s="560"/>
      <c r="F575" s="560"/>
      <c r="G575" s="560"/>
      <c r="H575" s="560"/>
      <c r="I575" s="560"/>
      <c r="J575" s="560"/>
      <c r="K575" s="560"/>
      <c r="L575" s="560"/>
      <c r="M575" s="560"/>
      <c r="N575" s="560"/>
      <c r="O575" s="560"/>
      <c r="P575" s="560"/>
      <c r="Q575" s="560"/>
      <c r="R575" s="560"/>
      <c r="S575" s="560"/>
      <c r="T575" s="560"/>
      <c r="U575" s="560"/>
      <c r="V575" s="560"/>
      <c r="W575" s="560"/>
      <c r="X575" s="560"/>
      <c r="Y575" s="560"/>
      <c r="Z575" s="560"/>
    </row>
    <row r="576" spans="1:26" ht="13.5" customHeight="1" x14ac:dyDescent="0.15">
      <c r="A576" s="884"/>
      <c r="B576" s="560"/>
      <c r="C576" s="560"/>
      <c r="D576" s="849"/>
      <c r="E576" s="560"/>
      <c r="F576" s="560"/>
      <c r="G576" s="560"/>
      <c r="H576" s="560"/>
      <c r="I576" s="560"/>
      <c r="J576" s="560"/>
      <c r="K576" s="560"/>
      <c r="L576" s="560"/>
      <c r="M576" s="560"/>
      <c r="N576" s="560"/>
      <c r="O576" s="560"/>
      <c r="P576" s="560"/>
      <c r="Q576" s="560"/>
      <c r="R576" s="560"/>
      <c r="S576" s="560"/>
      <c r="T576" s="560"/>
      <c r="U576" s="560"/>
      <c r="V576" s="560"/>
      <c r="W576" s="560"/>
      <c r="X576" s="560"/>
      <c r="Y576" s="560"/>
      <c r="Z576" s="560"/>
    </row>
    <row r="577" spans="1:26" ht="13.5" customHeight="1" x14ac:dyDescent="0.15">
      <c r="A577" s="884"/>
      <c r="B577" s="560"/>
      <c r="C577" s="560"/>
      <c r="D577" s="849"/>
      <c r="E577" s="560"/>
      <c r="F577" s="560"/>
      <c r="G577" s="560"/>
      <c r="H577" s="560"/>
      <c r="I577" s="560"/>
      <c r="J577" s="560"/>
      <c r="K577" s="560"/>
      <c r="L577" s="560"/>
      <c r="M577" s="560"/>
      <c r="N577" s="560"/>
      <c r="O577" s="560"/>
      <c r="P577" s="560"/>
      <c r="Q577" s="560"/>
      <c r="R577" s="560"/>
      <c r="S577" s="560"/>
      <c r="T577" s="560"/>
      <c r="U577" s="560"/>
      <c r="V577" s="560"/>
      <c r="W577" s="560"/>
      <c r="X577" s="560"/>
      <c r="Y577" s="560"/>
      <c r="Z577" s="560"/>
    </row>
    <row r="578" spans="1:26" ht="13.5" customHeight="1" x14ac:dyDescent="0.15">
      <c r="A578" s="884"/>
      <c r="B578" s="560"/>
      <c r="C578" s="560"/>
      <c r="D578" s="849"/>
      <c r="E578" s="560"/>
      <c r="F578" s="560"/>
      <c r="G578" s="560"/>
      <c r="H578" s="560"/>
      <c r="I578" s="560"/>
      <c r="J578" s="560"/>
      <c r="K578" s="560"/>
      <c r="L578" s="560"/>
      <c r="M578" s="560"/>
      <c r="N578" s="560"/>
      <c r="O578" s="560"/>
      <c r="P578" s="560"/>
      <c r="Q578" s="560"/>
      <c r="R578" s="560"/>
      <c r="S578" s="560"/>
      <c r="T578" s="560"/>
      <c r="U578" s="560"/>
      <c r="V578" s="560"/>
      <c r="W578" s="560"/>
      <c r="X578" s="560"/>
      <c r="Y578" s="560"/>
      <c r="Z578" s="560"/>
    </row>
    <row r="579" spans="1:26" ht="13.5" customHeight="1" x14ac:dyDescent="0.15">
      <c r="A579" s="884"/>
      <c r="B579" s="560"/>
      <c r="C579" s="560"/>
      <c r="D579" s="849"/>
      <c r="E579" s="560"/>
      <c r="F579" s="560"/>
      <c r="G579" s="560"/>
      <c r="H579" s="560"/>
      <c r="I579" s="560"/>
      <c r="J579" s="560"/>
      <c r="K579" s="560"/>
      <c r="L579" s="560"/>
      <c r="M579" s="560"/>
      <c r="N579" s="560"/>
      <c r="O579" s="560"/>
      <c r="P579" s="560"/>
      <c r="Q579" s="560"/>
      <c r="R579" s="560"/>
      <c r="S579" s="560"/>
      <c r="T579" s="560"/>
      <c r="U579" s="560"/>
      <c r="V579" s="560"/>
      <c r="W579" s="560"/>
      <c r="X579" s="560"/>
      <c r="Y579" s="560"/>
      <c r="Z579" s="560"/>
    </row>
    <row r="580" spans="1:26" ht="13.5" customHeight="1" x14ac:dyDescent="0.15">
      <c r="A580" s="884"/>
      <c r="B580" s="560"/>
      <c r="C580" s="560"/>
      <c r="D580" s="849"/>
      <c r="E580" s="560"/>
      <c r="F580" s="560"/>
      <c r="G580" s="560"/>
      <c r="H580" s="560"/>
      <c r="I580" s="560"/>
      <c r="J580" s="560"/>
      <c r="K580" s="560"/>
      <c r="L580" s="560"/>
      <c r="M580" s="560"/>
      <c r="N580" s="560"/>
      <c r="O580" s="560"/>
      <c r="P580" s="560"/>
      <c r="Q580" s="560"/>
      <c r="R580" s="560"/>
      <c r="S580" s="560"/>
      <c r="T580" s="560"/>
      <c r="U580" s="560"/>
      <c r="V580" s="560"/>
      <c r="W580" s="560"/>
      <c r="X580" s="560"/>
      <c r="Y580" s="560"/>
      <c r="Z580" s="560"/>
    </row>
    <row r="581" spans="1:26" ht="13.5" customHeight="1" x14ac:dyDescent="0.15">
      <c r="A581" s="884"/>
      <c r="B581" s="560"/>
      <c r="C581" s="560"/>
      <c r="D581" s="849"/>
      <c r="E581" s="560"/>
      <c r="F581" s="560"/>
      <c r="G581" s="560"/>
      <c r="H581" s="560"/>
      <c r="I581" s="560"/>
      <c r="J581" s="560"/>
      <c r="K581" s="560"/>
      <c r="L581" s="560"/>
      <c r="M581" s="560"/>
      <c r="N581" s="560"/>
      <c r="O581" s="560"/>
      <c r="P581" s="560"/>
      <c r="Q581" s="560"/>
      <c r="R581" s="560"/>
      <c r="S581" s="560"/>
      <c r="T581" s="560"/>
      <c r="U581" s="560"/>
      <c r="V581" s="560"/>
      <c r="W581" s="560"/>
      <c r="X581" s="560"/>
      <c r="Y581" s="560"/>
      <c r="Z581" s="560"/>
    </row>
    <row r="582" spans="1:26" ht="13.5" customHeight="1" x14ac:dyDescent="0.15">
      <c r="A582" s="884"/>
      <c r="B582" s="560"/>
      <c r="C582" s="560"/>
      <c r="D582" s="849"/>
      <c r="E582" s="560"/>
      <c r="F582" s="560"/>
      <c r="G582" s="560"/>
      <c r="H582" s="560"/>
      <c r="I582" s="560"/>
      <c r="J582" s="560"/>
      <c r="K582" s="560"/>
      <c r="L582" s="560"/>
      <c r="M582" s="560"/>
      <c r="N582" s="560"/>
      <c r="O582" s="560"/>
      <c r="P582" s="560"/>
      <c r="Q582" s="560"/>
      <c r="R582" s="560"/>
      <c r="S582" s="560"/>
      <c r="T582" s="560"/>
      <c r="U582" s="560"/>
      <c r="V582" s="560"/>
      <c r="W582" s="560"/>
      <c r="X582" s="560"/>
      <c r="Y582" s="560"/>
      <c r="Z582" s="560"/>
    </row>
    <row r="583" spans="1:26" ht="13.5" customHeight="1" x14ac:dyDescent="0.15">
      <c r="A583" s="884"/>
      <c r="B583" s="560"/>
      <c r="C583" s="560"/>
      <c r="D583" s="849"/>
      <c r="E583" s="560"/>
      <c r="F583" s="560"/>
      <c r="G583" s="560"/>
      <c r="H583" s="560"/>
      <c r="I583" s="560"/>
      <c r="J583" s="560"/>
      <c r="K583" s="560"/>
      <c r="L583" s="560"/>
      <c r="M583" s="560"/>
      <c r="N583" s="560"/>
      <c r="O583" s="560"/>
      <c r="P583" s="560"/>
      <c r="Q583" s="560"/>
      <c r="R583" s="560"/>
      <c r="S583" s="560"/>
      <c r="T583" s="560"/>
      <c r="U583" s="560"/>
      <c r="V583" s="560"/>
      <c r="W583" s="560"/>
      <c r="X583" s="560"/>
      <c r="Y583" s="560"/>
      <c r="Z583" s="560"/>
    </row>
    <row r="584" spans="1:26" ht="13.5" customHeight="1" x14ac:dyDescent="0.15">
      <c r="A584" s="884"/>
      <c r="B584" s="560"/>
      <c r="C584" s="560"/>
      <c r="D584" s="849"/>
      <c r="E584" s="560"/>
      <c r="F584" s="560"/>
      <c r="G584" s="560"/>
      <c r="H584" s="560"/>
      <c r="I584" s="560"/>
      <c r="J584" s="560"/>
      <c r="K584" s="560"/>
      <c r="L584" s="560"/>
      <c r="M584" s="560"/>
      <c r="N584" s="560"/>
      <c r="O584" s="560"/>
      <c r="P584" s="560"/>
      <c r="Q584" s="560"/>
      <c r="R584" s="560"/>
      <c r="S584" s="560"/>
      <c r="T584" s="560"/>
      <c r="U584" s="560"/>
      <c r="V584" s="560"/>
      <c r="W584" s="560"/>
      <c r="X584" s="560"/>
      <c r="Y584" s="560"/>
      <c r="Z584" s="560"/>
    </row>
    <row r="585" spans="1:26" ht="13.5" customHeight="1" x14ac:dyDescent="0.15">
      <c r="A585" s="884"/>
      <c r="B585" s="560"/>
      <c r="C585" s="560"/>
      <c r="D585" s="849"/>
      <c r="E585" s="560"/>
      <c r="F585" s="560"/>
      <c r="G585" s="560"/>
      <c r="H585" s="560"/>
      <c r="I585" s="560"/>
      <c r="J585" s="560"/>
      <c r="K585" s="560"/>
      <c r="L585" s="560"/>
      <c r="M585" s="560"/>
      <c r="N585" s="560"/>
      <c r="O585" s="560"/>
      <c r="P585" s="560"/>
      <c r="Q585" s="560"/>
      <c r="R585" s="560"/>
      <c r="S585" s="560"/>
      <c r="T585" s="560"/>
      <c r="U585" s="560"/>
      <c r="V585" s="560"/>
      <c r="W585" s="560"/>
      <c r="X585" s="560"/>
      <c r="Y585" s="560"/>
      <c r="Z585" s="560"/>
    </row>
    <row r="586" spans="1:26" ht="13.5" customHeight="1" x14ac:dyDescent="0.15">
      <c r="A586" s="884"/>
      <c r="B586" s="560"/>
      <c r="C586" s="560"/>
      <c r="D586" s="849"/>
      <c r="E586" s="560"/>
      <c r="F586" s="560"/>
      <c r="G586" s="560"/>
      <c r="H586" s="560"/>
      <c r="I586" s="560"/>
      <c r="J586" s="560"/>
      <c r="K586" s="560"/>
      <c r="L586" s="560"/>
      <c r="M586" s="560"/>
      <c r="N586" s="560"/>
      <c r="O586" s="560"/>
      <c r="P586" s="560"/>
      <c r="Q586" s="560"/>
      <c r="R586" s="560"/>
      <c r="S586" s="560"/>
      <c r="T586" s="560"/>
      <c r="U586" s="560"/>
      <c r="V586" s="560"/>
      <c r="W586" s="560"/>
      <c r="X586" s="560"/>
      <c r="Y586" s="560"/>
      <c r="Z586" s="560"/>
    </row>
    <row r="587" spans="1:26" ht="13.5" customHeight="1" x14ac:dyDescent="0.15">
      <c r="A587" s="884"/>
      <c r="B587" s="560"/>
      <c r="C587" s="560"/>
      <c r="D587" s="849"/>
      <c r="E587" s="560"/>
      <c r="F587" s="560"/>
      <c r="G587" s="560"/>
      <c r="H587" s="560"/>
      <c r="I587" s="560"/>
      <c r="J587" s="560"/>
      <c r="K587" s="560"/>
      <c r="L587" s="560"/>
      <c r="M587" s="560"/>
      <c r="N587" s="560"/>
      <c r="O587" s="560"/>
      <c r="P587" s="560"/>
      <c r="Q587" s="560"/>
      <c r="R587" s="560"/>
      <c r="S587" s="560"/>
      <c r="T587" s="560"/>
      <c r="U587" s="560"/>
      <c r="V587" s="560"/>
      <c r="W587" s="560"/>
      <c r="X587" s="560"/>
      <c r="Y587" s="560"/>
      <c r="Z587" s="560"/>
    </row>
    <row r="588" spans="1:26" ht="13.5" customHeight="1" x14ac:dyDescent="0.15">
      <c r="A588" s="884"/>
      <c r="B588" s="560"/>
      <c r="C588" s="560"/>
      <c r="D588" s="849"/>
      <c r="E588" s="560"/>
      <c r="F588" s="560"/>
      <c r="G588" s="560"/>
      <c r="H588" s="560"/>
      <c r="I588" s="560"/>
      <c r="J588" s="560"/>
      <c r="K588" s="560"/>
      <c r="L588" s="560"/>
      <c r="M588" s="560"/>
      <c r="N588" s="560"/>
      <c r="O588" s="560"/>
      <c r="P588" s="560"/>
      <c r="Q588" s="560"/>
      <c r="R588" s="560"/>
      <c r="S588" s="560"/>
      <c r="T588" s="560"/>
      <c r="U588" s="560"/>
      <c r="V588" s="560"/>
      <c r="W588" s="560"/>
      <c r="X588" s="560"/>
      <c r="Y588" s="560"/>
      <c r="Z588" s="560"/>
    </row>
    <row r="589" spans="1:26" ht="13.5" customHeight="1" x14ac:dyDescent="0.15">
      <c r="A589" s="884"/>
      <c r="B589" s="560"/>
      <c r="C589" s="560"/>
      <c r="D589" s="849"/>
      <c r="E589" s="560"/>
      <c r="F589" s="560"/>
      <c r="G589" s="560"/>
      <c r="H589" s="560"/>
      <c r="I589" s="560"/>
      <c r="J589" s="560"/>
      <c r="K589" s="560"/>
      <c r="L589" s="560"/>
      <c r="M589" s="560"/>
      <c r="N589" s="560"/>
      <c r="O589" s="560"/>
      <c r="P589" s="560"/>
      <c r="Q589" s="560"/>
      <c r="R589" s="560"/>
      <c r="S589" s="560"/>
      <c r="T589" s="560"/>
      <c r="U589" s="560"/>
      <c r="V589" s="560"/>
      <c r="W589" s="560"/>
      <c r="X589" s="560"/>
      <c r="Y589" s="560"/>
      <c r="Z589" s="560"/>
    </row>
    <row r="590" spans="1:26" ht="13.5" customHeight="1" x14ac:dyDescent="0.15">
      <c r="A590" s="884"/>
      <c r="B590" s="560"/>
      <c r="C590" s="560"/>
      <c r="D590" s="849"/>
      <c r="E590" s="560"/>
      <c r="F590" s="560"/>
      <c r="G590" s="560"/>
      <c r="H590" s="560"/>
      <c r="I590" s="560"/>
      <c r="J590" s="560"/>
      <c r="K590" s="560"/>
      <c r="L590" s="560"/>
      <c r="M590" s="560"/>
      <c r="N590" s="560"/>
      <c r="O590" s="560"/>
      <c r="P590" s="560"/>
      <c r="Q590" s="560"/>
      <c r="R590" s="560"/>
      <c r="S590" s="560"/>
      <c r="T590" s="560"/>
      <c r="U590" s="560"/>
      <c r="V590" s="560"/>
      <c r="W590" s="560"/>
      <c r="X590" s="560"/>
      <c r="Y590" s="560"/>
      <c r="Z590" s="560"/>
    </row>
    <row r="591" spans="1:26" ht="13.5" customHeight="1" x14ac:dyDescent="0.15">
      <c r="A591" s="884"/>
      <c r="B591" s="560"/>
      <c r="C591" s="560"/>
      <c r="D591" s="849"/>
      <c r="E591" s="560"/>
      <c r="F591" s="560"/>
      <c r="G591" s="560"/>
      <c r="H591" s="560"/>
      <c r="I591" s="560"/>
      <c r="J591" s="560"/>
      <c r="K591" s="560"/>
      <c r="L591" s="560"/>
      <c r="M591" s="560"/>
      <c r="N591" s="560"/>
      <c r="O591" s="560"/>
      <c r="P591" s="560"/>
      <c r="Q591" s="560"/>
      <c r="R591" s="560"/>
      <c r="S591" s="560"/>
      <c r="T591" s="560"/>
      <c r="U591" s="560"/>
      <c r="V591" s="560"/>
      <c r="W591" s="560"/>
      <c r="X591" s="560"/>
      <c r="Y591" s="560"/>
      <c r="Z591" s="560"/>
    </row>
    <row r="592" spans="1:26" ht="13.5" customHeight="1" x14ac:dyDescent="0.15">
      <c r="A592" s="884"/>
      <c r="B592" s="560"/>
      <c r="C592" s="560"/>
      <c r="D592" s="849"/>
      <c r="E592" s="560"/>
      <c r="F592" s="560"/>
      <c r="G592" s="560"/>
      <c r="H592" s="560"/>
      <c r="I592" s="560"/>
      <c r="J592" s="560"/>
      <c r="K592" s="560"/>
      <c r="L592" s="560"/>
      <c r="M592" s="560"/>
      <c r="N592" s="560"/>
      <c r="O592" s="560"/>
      <c r="P592" s="560"/>
      <c r="Q592" s="560"/>
      <c r="R592" s="560"/>
      <c r="S592" s="560"/>
      <c r="T592" s="560"/>
      <c r="U592" s="560"/>
      <c r="V592" s="560"/>
      <c r="W592" s="560"/>
      <c r="X592" s="560"/>
      <c r="Y592" s="560"/>
      <c r="Z592" s="560"/>
    </row>
    <row r="593" spans="1:26" ht="13.5" customHeight="1" x14ac:dyDescent="0.15">
      <c r="A593" s="884"/>
      <c r="B593" s="560"/>
      <c r="C593" s="560"/>
      <c r="D593" s="849"/>
      <c r="E593" s="560"/>
      <c r="F593" s="560"/>
      <c r="G593" s="560"/>
      <c r="H593" s="560"/>
      <c r="I593" s="560"/>
      <c r="J593" s="560"/>
      <c r="K593" s="560"/>
      <c r="L593" s="560"/>
      <c r="M593" s="560"/>
      <c r="N593" s="560"/>
      <c r="O593" s="560"/>
      <c r="P593" s="560"/>
      <c r="Q593" s="560"/>
      <c r="R593" s="560"/>
      <c r="S593" s="560"/>
      <c r="T593" s="560"/>
      <c r="U593" s="560"/>
      <c r="V593" s="560"/>
      <c r="W593" s="560"/>
      <c r="X593" s="560"/>
      <c r="Y593" s="560"/>
      <c r="Z593" s="560"/>
    </row>
    <row r="594" spans="1:26" ht="13.5" customHeight="1" x14ac:dyDescent="0.15">
      <c r="A594" s="884"/>
      <c r="B594" s="560"/>
      <c r="C594" s="560"/>
      <c r="D594" s="849"/>
      <c r="E594" s="560"/>
      <c r="F594" s="560"/>
      <c r="G594" s="560"/>
      <c r="H594" s="560"/>
      <c r="I594" s="560"/>
      <c r="J594" s="560"/>
      <c r="K594" s="560"/>
      <c r="L594" s="560"/>
      <c r="M594" s="560"/>
      <c r="N594" s="560"/>
      <c r="O594" s="560"/>
      <c r="P594" s="560"/>
      <c r="Q594" s="560"/>
      <c r="R594" s="560"/>
      <c r="S594" s="560"/>
      <c r="T594" s="560"/>
      <c r="U594" s="560"/>
      <c r="V594" s="560"/>
      <c r="W594" s="560"/>
      <c r="X594" s="560"/>
      <c r="Y594" s="560"/>
      <c r="Z594" s="560"/>
    </row>
    <row r="595" spans="1:26" ht="13.5" customHeight="1" x14ac:dyDescent="0.15">
      <c r="A595" s="884"/>
      <c r="B595" s="560"/>
      <c r="C595" s="560"/>
      <c r="D595" s="849"/>
      <c r="E595" s="560"/>
      <c r="F595" s="560"/>
      <c r="G595" s="560"/>
      <c r="H595" s="560"/>
      <c r="I595" s="560"/>
      <c r="J595" s="560"/>
      <c r="K595" s="560"/>
      <c r="L595" s="560"/>
      <c r="M595" s="560"/>
      <c r="N595" s="560"/>
      <c r="O595" s="560"/>
      <c r="P595" s="560"/>
      <c r="Q595" s="560"/>
      <c r="R595" s="560"/>
      <c r="S595" s="560"/>
      <c r="T595" s="560"/>
      <c r="U595" s="560"/>
      <c r="V595" s="560"/>
      <c r="W595" s="560"/>
      <c r="X595" s="560"/>
      <c r="Y595" s="560"/>
      <c r="Z595" s="560"/>
    </row>
    <row r="596" spans="1:26" ht="13.5" customHeight="1" x14ac:dyDescent="0.15">
      <c r="A596" s="884"/>
      <c r="B596" s="560"/>
      <c r="C596" s="560"/>
      <c r="D596" s="849"/>
      <c r="E596" s="560"/>
      <c r="F596" s="560"/>
      <c r="G596" s="560"/>
      <c r="H596" s="560"/>
      <c r="I596" s="560"/>
      <c r="J596" s="560"/>
      <c r="K596" s="560"/>
      <c r="L596" s="560"/>
      <c r="M596" s="560"/>
      <c r="N596" s="560"/>
      <c r="O596" s="560"/>
      <c r="P596" s="560"/>
      <c r="Q596" s="560"/>
      <c r="R596" s="560"/>
      <c r="S596" s="560"/>
      <c r="T596" s="560"/>
      <c r="U596" s="560"/>
      <c r="V596" s="560"/>
      <c r="W596" s="560"/>
      <c r="X596" s="560"/>
      <c r="Y596" s="560"/>
      <c r="Z596" s="560"/>
    </row>
    <row r="597" spans="1:26" ht="13.5" customHeight="1" x14ac:dyDescent="0.15">
      <c r="A597" s="884"/>
      <c r="B597" s="560"/>
      <c r="C597" s="560"/>
      <c r="D597" s="849"/>
      <c r="E597" s="560"/>
      <c r="F597" s="560"/>
      <c r="G597" s="560"/>
      <c r="H597" s="560"/>
      <c r="I597" s="560"/>
      <c r="J597" s="560"/>
      <c r="K597" s="560"/>
      <c r="L597" s="560"/>
      <c r="M597" s="560"/>
      <c r="N597" s="560"/>
      <c r="O597" s="560"/>
      <c r="P597" s="560"/>
      <c r="Q597" s="560"/>
      <c r="R597" s="560"/>
      <c r="S597" s="560"/>
      <c r="T597" s="560"/>
      <c r="U597" s="560"/>
      <c r="V597" s="560"/>
      <c r="W597" s="560"/>
      <c r="X597" s="560"/>
      <c r="Y597" s="560"/>
      <c r="Z597" s="560"/>
    </row>
    <row r="598" spans="1:26" ht="13.5" customHeight="1" x14ac:dyDescent="0.15">
      <c r="A598" s="884"/>
      <c r="B598" s="560"/>
      <c r="C598" s="560"/>
      <c r="D598" s="849"/>
      <c r="E598" s="560"/>
      <c r="F598" s="560"/>
      <c r="G598" s="560"/>
      <c r="H598" s="560"/>
      <c r="I598" s="560"/>
      <c r="J598" s="560"/>
      <c r="K598" s="560"/>
      <c r="L598" s="560"/>
      <c r="M598" s="560"/>
      <c r="N598" s="560"/>
      <c r="O598" s="560"/>
      <c r="P598" s="560"/>
      <c r="Q598" s="560"/>
      <c r="R598" s="560"/>
      <c r="S598" s="560"/>
      <c r="T598" s="560"/>
      <c r="U598" s="560"/>
      <c r="V598" s="560"/>
      <c r="W598" s="560"/>
      <c r="X598" s="560"/>
      <c r="Y598" s="560"/>
      <c r="Z598" s="560"/>
    </row>
    <row r="599" spans="1:26" ht="13.5" customHeight="1" x14ac:dyDescent="0.15">
      <c r="A599" s="884"/>
      <c r="B599" s="560"/>
      <c r="C599" s="560"/>
      <c r="D599" s="849"/>
      <c r="E599" s="560"/>
      <c r="F599" s="560"/>
      <c r="G599" s="560"/>
      <c r="H599" s="560"/>
      <c r="I599" s="560"/>
      <c r="J599" s="560"/>
      <c r="K599" s="560"/>
      <c r="L599" s="560"/>
      <c r="M599" s="560"/>
      <c r="N599" s="560"/>
      <c r="O599" s="560"/>
      <c r="P599" s="560"/>
      <c r="Q599" s="560"/>
      <c r="R599" s="560"/>
      <c r="S599" s="560"/>
      <c r="T599" s="560"/>
      <c r="U599" s="560"/>
      <c r="V599" s="560"/>
      <c r="W599" s="560"/>
      <c r="X599" s="560"/>
      <c r="Y599" s="560"/>
      <c r="Z599" s="560"/>
    </row>
    <row r="600" spans="1:26" ht="13.5" customHeight="1" x14ac:dyDescent="0.15">
      <c r="A600" s="884"/>
      <c r="B600" s="560"/>
      <c r="C600" s="560"/>
      <c r="D600" s="849"/>
      <c r="E600" s="560"/>
      <c r="F600" s="560"/>
      <c r="G600" s="560"/>
      <c r="H600" s="560"/>
      <c r="I600" s="560"/>
      <c r="J600" s="560"/>
      <c r="K600" s="560"/>
      <c r="L600" s="560"/>
      <c r="M600" s="560"/>
      <c r="N600" s="560"/>
      <c r="O600" s="560"/>
      <c r="P600" s="560"/>
      <c r="Q600" s="560"/>
      <c r="R600" s="560"/>
      <c r="S600" s="560"/>
      <c r="T600" s="560"/>
      <c r="U600" s="560"/>
      <c r="V600" s="560"/>
      <c r="W600" s="560"/>
      <c r="X600" s="560"/>
      <c r="Y600" s="560"/>
      <c r="Z600" s="560"/>
    </row>
    <row r="601" spans="1:26" ht="13.5" customHeight="1" x14ac:dyDescent="0.15">
      <c r="A601" s="884"/>
      <c r="B601" s="560"/>
      <c r="C601" s="560"/>
      <c r="D601" s="849"/>
      <c r="E601" s="560"/>
      <c r="F601" s="560"/>
      <c r="G601" s="560"/>
      <c r="H601" s="560"/>
      <c r="I601" s="560"/>
      <c r="J601" s="560"/>
      <c r="K601" s="560"/>
      <c r="L601" s="560"/>
      <c r="M601" s="560"/>
      <c r="N601" s="560"/>
      <c r="O601" s="560"/>
      <c r="P601" s="560"/>
      <c r="Q601" s="560"/>
      <c r="R601" s="560"/>
      <c r="S601" s="560"/>
      <c r="T601" s="560"/>
      <c r="U601" s="560"/>
      <c r="V601" s="560"/>
      <c r="W601" s="560"/>
      <c r="X601" s="560"/>
      <c r="Y601" s="560"/>
      <c r="Z601" s="560"/>
    </row>
    <row r="602" spans="1:26" ht="13.5" customHeight="1" x14ac:dyDescent="0.15">
      <c r="A602" s="884"/>
      <c r="B602" s="560"/>
      <c r="C602" s="560"/>
      <c r="D602" s="849"/>
      <c r="E602" s="560"/>
      <c r="F602" s="560"/>
      <c r="G602" s="560"/>
      <c r="H602" s="560"/>
      <c r="I602" s="560"/>
      <c r="J602" s="560"/>
      <c r="K602" s="560"/>
      <c r="L602" s="560"/>
      <c r="M602" s="560"/>
      <c r="N602" s="560"/>
      <c r="O602" s="560"/>
      <c r="P602" s="560"/>
      <c r="Q602" s="560"/>
      <c r="R602" s="560"/>
      <c r="S602" s="560"/>
      <c r="T602" s="560"/>
      <c r="U602" s="560"/>
      <c r="V602" s="560"/>
      <c r="W602" s="560"/>
      <c r="X602" s="560"/>
      <c r="Y602" s="560"/>
      <c r="Z602" s="560"/>
    </row>
    <row r="603" spans="1:26" ht="13.5" customHeight="1" x14ac:dyDescent="0.15">
      <c r="A603" s="884"/>
      <c r="B603" s="560"/>
      <c r="C603" s="560"/>
      <c r="D603" s="849"/>
      <c r="E603" s="560"/>
      <c r="F603" s="560"/>
      <c r="G603" s="560"/>
      <c r="H603" s="560"/>
      <c r="I603" s="560"/>
      <c r="J603" s="560"/>
      <c r="K603" s="560"/>
      <c r="L603" s="560"/>
      <c r="M603" s="560"/>
      <c r="N603" s="560"/>
      <c r="O603" s="560"/>
      <c r="P603" s="560"/>
      <c r="Q603" s="560"/>
      <c r="R603" s="560"/>
      <c r="S603" s="560"/>
      <c r="T603" s="560"/>
      <c r="U603" s="560"/>
      <c r="V603" s="560"/>
      <c r="W603" s="560"/>
      <c r="X603" s="560"/>
      <c r="Y603" s="560"/>
      <c r="Z603" s="560"/>
    </row>
    <row r="604" spans="1:26" ht="13.5" customHeight="1" x14ac:dyDescent="0.15">
      <c r="A604" s="884"/>
      <c r="B604" s="560"/>
      <c r="C604" s="560"/>
      <c r="D604" s="849"/>
      <c r="E604" s="560"/>
      <c r="F604" s="560"/>
      <c r="G604" s="560"/>
      <c r="H604" s="560"/>
      <c r="I604" s="560"/>
      <c r="J604" s="560"/>
      <c r="K604" s="560"/>
      <c r="L604" s="560"/>
      <c r="M604" s="560"/>
      <c r="N604" s="560"/>
      <c r="O604" s="560"/>
      <c r="P604" s="560"/>
      <c r="Q604" s="560"/>
      <c r="R604" s="560"/>
      <c r="S604" s="560"/>
      <c r="T604" s="560"/>
      <c r="U604" s="560"/>
      <c r="V604" s="560"/>
      <c r="W604" s="560"/>
      <c r="X604" s="560"/>
      <c r="Y604" s="560"/>
      <c r="Z604" s="560"/>
    </row>
    <row r="605" spans="1:26" ht="13.5" customHeight="1" x14ac:dyDescent="0.15">
      <c r="A605" s="884"/>
      <c r="B605" s="560"/>
      <c r="C605" s="560"/>
      <c r="D605" s="849"/>
      <c r="E605" s="560"/>
      <c r="F605" s="560"/>
      <c r="G605" s="560"/>
      <c r="H605" s="560"/>
      <c r="I605" s="560"/>
      <c r="J605" s="560"/>
      <c r="K605" s="560"/>
      <c r="L605" s="560"/>
      <c r="M605" s="560"/>
      <c r="N605" s="560"/>
      <c r="O605" s="560"/>
      <c r="P605" s="560"/>
      <c r="Q605" s="560"/>
      <c r="R605" s="560"/>
      <c r="S605" s="560"/>
      <c r="T605" s="560"/>
      <c r="U605" s="560"/>
      <c r="V605" s="560"/>
      <c r="W605" s="560"/>
      <c r="X605" s="560"/>
      <c r="Y605" s="560"/>
      <c r="Z605" s="560"/>
    </row>
    <row r="606" spans="1:26" ht="13.5" customHeight="1" x14ac:dyDescent="0.15">
      <c r="A606" s="884"/>
      <c r="B606" s="560"/>
      <c r="C606" s="560"/>
      <c r="D606" s="849"/>
      <c r="E606" s="560"/>
      <c r="F606" s="560"/>
      <c r="G606" s="560"/>
      <c r="H606" s="560"/>
      <c r="I606" s="560"/>
      <c r="J606" s="560"/>
      <c r="K606" s="560"/>
      <c r="L606" s="560"/>
      <c r="M606" s="560"/>
      <c r="N606" s="560"/>
      <c r="O606" s="560"/>
      <c r="P606" s="560"/>
      <c r="Q606" s="560"/>
      <c r="R606" s="560"/>
      <c r="S606" s="560"/>
      <c r="T606" s="560"/>
      <c r="U606" s="560"/>
      <c r="V606" s="560"/>
      <c r="W606" s="560"/>
      <c r="X606" s="560"/>
      <c r="Y606" s="560"/>
      <c r="Z606" s="560"/>
    </row>
    <row r="607" spans="1:26" ht="13.5" customHeight="1" x14ac:dyDescent="0.15">
      <c r="A607" s="884"/>
      <c r="B607" s="560"/>
      <c r="C607" s="560"/>
      <c r="D607" s="849"/>
      <c r="E607" s="560"/>
      <c r="F607" s="560"/>
      <c r="G607" s="560"/>
      <c r="H607" s="560"/>
      <c r="I607" s="560"/>
      <c r="J607" s="560"/>
      <c r="K607" s="560"/>
      <c r="L607" s="560"/>
      <c r="M607" s="560"/>
      <c r="N607" s="560"/>
      <c r="O607" s="560"/>
      <c r="P607" s="560"/>
      <c r="Q607" s="560"/>
      <c r="R607" s="560"/>
      <c r="S607" s="560"/>
      <c r="T607" s="560"/>
      <c r="U607" s="560"/>
      <c r="V607" s="560"/>
      <c r="W607" s="560"/>
      <c r="X607" s="560"/>
      <c r="Y607" s="560"/>
      <c r="Z607" s="560"/>
    </row>
    <row r="608" spans="1:26" ht="13.5" customHeight="1" x14ac:dyDescent="0.15">
      <c r="A608" s="884"/>
      <c r="B608" s="560"/>
      <c r="C608" s="560"/>
      <c r="D608" s="849"/>
      <c r="E608" s="560"/>
      <c r="F608" s="560"/>
      <c r="G608" s="560"/>
      <c r="H608" s="560"/>
      <c r="I608" s="560"/>
      <c r="J608" s="560"/>
      <c r="K608" s="560"/>
      <c r="L608" s="560"/>
      <c r="M608" s="560"/>
      <c r="N608" s="560"/>
      <c r="O608" s="560"/>
      <c r="P608" s="560"/>
      <c r="Q608" s="560"/>
      <c r="R608" s="560"/>
      <c r="S608" s="560"/>
      <c r="T608" s="560"/>
      <c r="U608" s="560"/>
      <c r="V608" s="560"/>
      <c r="W608" s="560"/>
      <c r="X608" s="560"/>
      <c r="Y608" s="560"/>
      <c r="Z608" s="560"/>
    </row>
    <row r="609" spans="1:26" ht="13.5" customHeight="1" x14ac:dyDescent="0.15">
      <c r="A609" s="884"/>
      <c r="B609" s="560"/>
      <c r="C609" s="560"/>
      <c r="D609" s="849"/>
      <c r="E609" s="560"/>
      <c r="F609" s="560"/>
      <c r="G609" s="560"/>
      <c r="H609" s="560"/>
      <c r="I609" s="560"/>
      <c r="J609" s="560"/>
      <c r="K609" s="560"/>
      <c r="L609" s="560"/>
      <c r="M609" s="560"/>
      <c r="N609" s="560"/>
      <c r="O609" s="560"/>
      <c r="P609" s="560"/>
      <c r="Q609" s="560"/>
      <c r="R609" s="560"/>
      <c r="S609" s="560"/>
      <c r="T609" s="560"/>
      <c r="U609" s="560"/>
      <c r="V609" s="560"/>
      <c r="W609" s="560"/>
      <c r="X609" s="560"/>
      <c r="Y609" s="560"/>
      <c r="Z609" s="560"/>
    </row>
    <row r="610" spans="1:26" ht="13.5" customHeight="1" x14ac:dyDescent="0.15">
      <c r="A610" s="884"/>
      <c r="B610" s="560"/>
      <c r="C610" s="560"/>
      <c r="D610" s="849"/>
      <c r="E610" s="560"/>
      <c r="F610" s="560"/>
      <c r="G610" s="560"/>
      <c r="H610" s="560"/>
      <c r="I610" s="560"/>
      <c r="J610" s="560"/>
      <c r="K610" s="560"/>
      <c r="L610" s="560"/>
      <c r="M610" s="560"/>
      <c r="N610" s="560"/>
      <c r="O610" s="560"/>
      <c r="P610" s="560"/>
      <c r="Q610" s="560"/>
      <c r="R610" s="560"/>
      <c r="S610" s="560"/>
      <c r="T610" s="560"/>
      <c r="U610" s="560"/>
      <c r="V610" s="560"/>
      <c r="W610" s="560"/>
      <c r="X610" s="560"/>
      <c r="Y610" s="560"/>
      <c r="Z610" s="560"/>
    </row>
    <row r="611" spans="1:26" ht="13.5" customHeight="1" x14ac:dyDescent="0.15">
      <c r="A611" s="884"/>
      <c r="B611" s="560"/>
      <c r="C611" s="560"/>
      <c r="D611" s="849"/>
      <c r="E611" s="560"/>
      <c r="F611" s="560"/>
      <c r="G611" s="560"/>
      <c r="H611" s="560"/>
      <c r="I611" s="560"/>
      <c r="J611" s="560"/>
      <c r="K611" s="560"/>
      <c r="L611" s="560"/>
      <c r="M611" s="560"/>
      <c r="N611" s="560"/>
      <c r="O611" s="560"/>
      <c r="P611" s="560"/>
      <c r="Q611" s="560"/>
      <c r="R611" s="560"/>
      <c r="S611" s="560"/>
      <c r="T611" s="560"/>
      <c r="U611" s="560"/>
      <c r="V611" s="560"/>
      <c r="W611" s="560"/>
      <c r="X611" s="560"/>
      <c r="Y611" s="560"/>
      <c r="Z611" s="560"/>
    </row>
    <row r="612" spans="1:26" ht="13.5" customHeight="1" x14ac:dyDescent="0.15">
      <c r="A612" s="884"/>
      <c r="B612" s="560"/>
      <c r="C612" s="560"/>
      <c r="D612" s="849"/>
      <c r="E612" s="560"/>
      <c r="F612" s="560"/>
      <c r="G612" s="560"/>
      <c r="H612" s="560"/>
      <c r="I612" s="560"/>
      <c r="J612" s="560"/>
      <c r="K612" s="560"/>
      <c r="L612" s="560"/>
      <c r="M612" s="560"/>
      <c r="N612" s="560"/>
      <c r="O612" s="560"/>
      <c r="P612" s="560"/>
      <c r="Q612" s="560"/>
      <c r="R612" s="560"/>
      <c r="S612" s="560"/>
      <c r="T612" s="560"/>
      <c r="U612" s="560"/>
      <c r="V612" s="560"/>
      <c r="W612" s="560"/>
      <c r="X612" s="560"/>
      <c r="Y612" s="560"/>
      <c r="Z612" s="560"/>
    </row>
    <row r="613" spans="1:26" ht="13.5" customHeight="1" x14ac:dyDescent="0.15">
      <c r="A613" s="884"/>
      <c r="B613" s="560"/>
      <c r="C613" s="560"/>
      <c r="D613" s="849"/>
      <c r="E613" s="560"/>
      <c r="F613" s="560"/>
      <c r="G613" s="560"/>
      <c r="H613" s="560"/>
      <c r="I613" s="560"/>
      <c r="J613" s="560"/>
      <c r="K613" s="560"/>
      <c r="L613" s="560"/>
      <c r="M613" s="560"/>
      <c r="N613" s="560"/>
      <c r="O613" s="560"/>
      <c r="P613" s="560"/>
      <c r="Q613" s="560"/>
      <c r="R613" s="560"/>
      <c r="S613" s="560"/>
      <c r="T613" s="560"/>
      <c r="U613" s="560"/>
      <c r="V613" s="560"/>
      <c r="W613" s="560"/>
      <c r="X613" s="560"/>
      <c r="Y613" s="560"/>
      <c r="Z613" s="560"/>
    </row>
    <row r="614" spans="1:26" ht="13.5" customHeight="1" x14ac:dyDescent="0.15">
      <c r="A614" s="884"/>
      <c r="B614" s="560"/>
      <c r="C614" s="560"/>
      <c r="D614" s="849"/>
      <c r="E614" s="560"/>
      <c r="F614" s="560"/>
      <c r="G614" s="560"/>
      <c r="H614" s="560"/>
      <c r="I614" s="560"/>
      <c r="J614" s="560"/>
      <c r="K614" s="560"/>
      <c r="L614" s="560"/>
      <c r="M614" s="560"/>
      <c r="N614" s="560"/>
      <c r="O614" s="560"/>
      <c r="P614" s="560"/>
      <c r="Q614" s="560"/>
      <c r="R614" s="560"/>
      <c r="S614" s="560"/>
      <c r="T614" s="560"/>
      <c r="U614" s="560"/>
      <c r="V614" s="560"/>
      <c r="W614" s="560"/>
      <c r="X614" s="560"/>
      <c r="Y614" s="560"/>
      <c r="Z614" s="560"/>
    </row>
    <row r="615" spans="1:26" ht="13.5" customHeight="1" x14ac:dyDescent="0.15">
      <c r="A615" s="884"/>
      <c r="B615" s="560"/>
      <c r="C615" s="560"/>
      <c r="D615" s="849"/>
      <c r="E615" s="560"/>
      <c r="F615" s="560"/>
      <c r="G615" s="560"/>
      <c r="H615" s="560"/>
      <c r="I615" s="560"/>
      <c r="J615" s="560"/>
      <c r="K615" s="560"/>
      <c r="L615" s="560"/>
      <c r="M615" s="560"/>
      <c r="N615" s="560"/>
      <c r="O615" s="560"/>
      <c r="P615" s="560"/>
      <c r="Q615" s="560"/>
      <c r="R615" s="560"/>
      <c r="S615" s="560"/>
      <c r="T615" s="560"/>
      <c r="U615" s="560"/>
      <c r="V615" s="560"/>
      <c r="W615" s="560"/>
      <c r="X615" s="560"/>
      <c r="Y615" s="560"/>
      <c r="Z615" s="560"/>
    </row>
    <row r="616" spans="1:26" ht="13.5" customHeight="1" x14ac:dyDescent="0.15">
      <c r="A616" s="884"/>
      <c r="B616" s="560"/>
      <c r="C616" s="560"/>
      <c r="D616" s="849"/>
      <c r="E616" s="560"/>
      <c r="F616" s="560"/>
      <c r="G616" s="560"/>
      <c r="H616" s="560"/>
      <c r="I616" s="560"/>
      <c r="J616" s="560"/>
      <c r="K616" s="560"/>
      <c r="L616" s="560"/>
      <c r="M616" s="560"/>
      <c r="N616" s="560"/>
      <c r="O616" s="560"/>
      <c r="P616" s="560"/>
      <c r="Q616" s="560"/>
      <c r="R616" s="560"/>
      <c r="S616" s="560"/>
      <c r="T616" s="560"/>
      <c r="U616" s="560"/>
      <c r="V616" s="560"/>
      <c r="W616" s="560"/>
      <c r="X616" s="560"/>
      <c r="Y616" s="560"/>
      <c r="Z616" s="560"/>
    </row>
    <row r="617" spans="1:26" ht="13.5" customHeight="1" x14ac:dyDescent="0.15">
      <c r="A617" s="884"/>
      <c r="B617" s="560"/>
      <c r="C617" s="560"/>
      <c r="D617" s="849"/>
      <c r="E617" s="560"/>
      <c r="F617" s="560"/>
      <c r="G617" s="560"/>
      <c r="H617" s="560"/>
      <c r="I617" s="560"/>
      <c r="J617" s="560"/>
      <c r="K617" s="560"/>
      <c r="L617" s="560"/>
      <c r="M617" s="560"/>
      <c r="N617" s="560"/>
      <c r="O617" s="560"/>
      <c r="P617" s="560"/>
      <c r="Q617" s="560"/>
      <c r="R617" s="560"/>
      <c r="S617" s="560"/>
      <c r="T617" s="560"/>
      <c r="U617" s="560"/>
      <c r="V617" s="560"/>
      <c r="W617" s="560"/>
      <c r="X617" s="560"/>
      <c r="Y617" s="560"/>
      <c r="Z617" s="560"/>
    </row>
    <row r="618" spans="1:26" ht="13.5" customHeight="1" x14ac:dyDescent="0.15">
      <c r="A618" s="884"/>
      <c r="B618" s="560"/>
      <c r="C618" s="560"/>
      <c r="D618" s="849"/>
      <c r="E618" s="560"/>
      <c r="F618" s="560"/>
      <c r="G618" s="560"/>
      <c r="H618" s="560"/>
      <c r="I618" s="560"/>
      <c r="J618" s="560"/>
      <c r="K618" s="560"/>
      <c r="L618" s="560"/>
      <c r="M618" s="560"/>
      <c r="N618" s="560"/>
      <c r="O618" s="560"/>
      <c r="P618" s="560"/>
      <c r="Q618" s="560"/>
      <c r="R618" s="560"/>
      <c r="S618" s="560"/>
      <c r="T618" s="560"/>
      <c r="U618" s="560"/>
      <c r="V618" s="560"/>
      <c r="W618" s="560"/>
      <c r="X618" s="560"/>
      <c r="Y618" s="560"/>
      <c r="Z618" s="560"/>
    </row>
    <row r="619" spans="1:26" ht="13.5" customHeight="1" x14ac:dyDescent="0.15">
      <c r="A619" s="884"/>
      <c r="B619" s="560"/>
      <c r="C619" s="560"/>
      <c r="D619" s="849"/>
      <c r="E619" s="560"/>
      <c r="F619" s="560"/>
      <c r="G619" s="560"/>
      <c r="H619" s="560"/>
      <c r="I619" s="560"/>
      <c r="J619" s="560"/>
      <c r="K619" s="560"/>
      <c r="L619" s="560"/>
      <c r="M619" s="560"/>
      <c r="N619" s="560"/>
      <c r="O619" s="560"/>
      <c r="P619" s="560"/>
      <c r="Q619" s="560"/>
      <c r="R619" s="560"/>
      <c r="S619" s="560"/>
      <c r="T619" s="560"/>
      <c r="U619" s="560"/>
      <c r="V619" s="560"/>
      <c r="W619" s="560"/>
      <c r="X619" s="560"/>
      <c r="Y619" s="560"/>
      <c r="Z619" s="560"/>
    </row>
    <row r="620" spans="1:26" ht="13.5" customHeight="1" x14ac:dyDescent="0.15">
      <c r="A620" s="884"/>
      <c r="B620" s="560"/>
      <c r="C620" s="560"/>
      <c r="D620" s="849"/>
      <c r="E620" s="560"/>
      <c r="F620" s="560"/>
      <c r="G620" s="560"/>
      <c r="H620" s="560"/>
      <c r="I620" s="560"/>
      <c r="J620" s="560"/>
      <c r="K620" s="560"/>
      <c r="L620" s="560"/>
      <c r="M620" s="560"/>
      <c r="N620" s="560"/>
      <c r="O620" s="560"/>
      <c r="P620" s="560"/>
      <c r="Q620" s="560"/>
      <c r="R620" s="560"/>
      <c r="S620" s="560"/>
      <c r="T620" s="560"/>
      <c r="U620" s="560"/>
      <c r="V620" s="560"/>
      <c r="W620" s="560"/>
      <c r="X620" s="560"/>
      <c r="Y620" s="560"/>
      <c r="Z620" s="560"/>
    </row>
    <row r="621" spans="1:26" ht="13.5" customHeight="1" x14ac:dyDescent="0.15">
      <c r="A621" s="884"/>
      <c r="B621" s="560"/>
      <c r="C621" s="560"/>
      <c r="D621" s="849"/>
      <c r="E621" s="560"/>
      <c r="F621" s="560"/>
      <c r="G621" s="560"/>
      <c r="H621" s="560"/>
      <c r="I621" s="560"/>
      <c r="J621" s="560"/>
      <c r="K621" s="560"/>
      <c r="L621" s="560"/>
      <c r="M621" s="560"/>
      <c r="N621" s="560"/>
      <c r="O621" s="560"/>
      <c r="P621" s="560"/>
      <c r="Q621" s="560"/>
      <c r="R621" s="560"/>
      <c r="S621" s="560"/>
      <c r="T621" s="560"/>
      <c r="U621" s="560"/>
      <c r="V621" s="560"/>
      <c r="W621" s="560"/>
      <c r="X621" s="560"/>
      <c r="Y621" s="560"/>
      <c r="Z621" s="560"/>
    </row>
    <row r="622" spans="1:26" ht="13.5" customHeight="1" x14ac:dyDescent="0.15">
      <c r="A622" s="884"/>
      <c r="B622" s="560"/>
      <c r="C622" s="560"/>
      <c r="D622" s="849"/>
      <c r="E622" s="560"/>
      <c r="F622" s="560"/>
      <c r="G622" s="560"/>
      <c r="H622" s="560"/>
      <c r="I622" s="560"/>
      <c r="J622" s="560"/>
      <c r="K622" s="560"/>
      <c r="L622" s="560"/>
      <c r="M622" s="560"/>
      <c r="N622" s="560"/>
      <c r="O622" s="560"/>
      <c r="P622" s="560"/>
      <c r="Q622" s="560"/>
      <c r="R622" s="560"/>
      <c r="S622" s="560"/>
      <c r="T622" s="560"/>
      <c r="U622" s="560"/>
      <c r="V622" s="560"/>
      <c r="W622" s="560"/>
      <c r="X622" s="560"/>
      <c r="Y622" s="560"/>
      <c r="Z622" s="560"/>
    </row>
    <row r="623" spans="1:26" ht="13.5" customHeight="1" x14ac:dyDescent="0.15">
      <c r="A623" s="884"/>
      <c r="B623" s="560"/>
      <c r="C623" s="560"/>
      <c r="D623" s="849"/>
      <c r="E623" s="560"/>
      <c r="F623" s="560"/>
      <c r="G623" s="560"/>
      <c r="H623" s="560"/>
      <c r="I623" s="560"/>
      <c r="J623" s="560"/>
      <c r="K623" s="560"/>
      <c r="L623" s="560"/>
      <c r="M623" s="560"/>
      <c r="N623" s="560"/>
      <c r="O623" s="560"/>
      <c r="P623" s="560"/>
      <c r="Q623" s="560"/>
      <c r="R623" s="560"/>
      <c r="S623" s="560"/>
      <c r="T623" s="560"/>
      <c r="U623" s="560"/>
      <c r="V623" s="560"/>
      <c r="W623" s="560"/>
      <c r="X623" s="560"/>
      <c r="Y623" s="560"/>
      <c r="Z623" s="560"/>
    </row>
    <row r="624" spans="1:26" ht="13.5" customHeight="1" x14ac:dyDescent="0.15">
      <c r="A624" s="884"/>
      <c r="B624" s="560"/>
      <c r="C624" s="560"/>
      <c r="D624" s="849"/>
      <c r="E624" s="560"/>
      <c r="F624" s="560"/>
      <c r="G624" s="560"/>
      <c r="H624" s="560"/>
      <c r="I624" s="560"/>
      <c r="J624" s="560"/>
      <c r="K624" s="560"/>
      <c r="L624" s="560"/>
      <c r="M624" s="560"/>
      <c r="N624" s="560"/>
      <c r="O624" s="560"/>
      <c r="P624" s="560"/>
      <c r="Q624" s="560"/>
      <c r="R624" s="560"/>
      <c r="S624" s="560"/>
      <c r="T624" s="560"/>
      <c r="U624" s="560"/>
      <c r="V624" s="560"/>
      <c r="W624" s="560"/>
      <c r="X624" s="560"/>
      <c r="Y624" s="560"/>
      <c r="Z624" s="560"/>
    </row>
    <row r="625" spans="1:26" ht="13.5" customHeight="1" x14ac:dyDescent="0.15">
      <c r="A625" s="884"/>
      <c r="B625" s="560"/>
      <c r="C625" s="560"/>
      <c r="D625" s="849"/>
      <c r="E625" s="560"/>
      <c r="F625" s="560"/>
      <c r="G625" s="560"/>
      <c r="H625" s="560"/>
      <c r="I625" s="560"/>
      <c r="J625" s="560"/>
      <c r="K625" s="560"/>
      <c r="L625" s="560"/>
      <c r="M625" s="560"/>
      <c r="N625" s="560"/>
      <c r="O625" s="560"/>
      <c r="P625" s="560"/>
      <c r="Q625" s="560"/>
      <c r="R625" s="560"/>
      <c r="S625" s="560"/>
      <c r="T625" s="560"/>
      <c r="U625" s="560"/>
      <c r="V625" s="560"/>
      <c r="W625" s="560"/>
      <c r="X625" s="560"/>
      <c r="Y625" s="560"/>
      <c r="Z625" s="560"/>
    </row>
    <row r="626" spans="1:26" ht="13.5" customHeight="1" x14ac:dyDescent="0.15">
      <c r="A626" s="884"/>
      <c r="B626" s="560"/>
      <c r="C626" s="560"/>
      <c r="D626" s="849"/>
      <c r="E626" s="560"/>
      <c r="F626" s="560"/>
      <c r="G626" s="560"/>
      <c r="H626" s="560"/>
      <c r="I626" s="560"/>
      <c r="J626" s="560"/>
      <c r="K626" s="560"/>
      <c r="L626" s="560"/>
      <c r="M626" s="560"/>
      <c r="N626" s="560"/>
      <c r="O626" s="560"/>
      <c r="P626" s="560"/>
      <c r="Q626" s="560"/>
      <c r="R626" s="560"/>
      <c r="S626" s="560"/>
      <c r="T626" s="560"/>
      <c r="U626" s="560"/>
      <c r="V626" s="560"/>
      <c r="W626" s="560"/>
      <c r="X626" s="560"/>
      <c r="Y626" s="560"/>
      <c r="Z626" s="560"/>
    </row>
    <row r="627" spans="1:26" ht="13.5" customHeight="1" x14ac:dyDescent="0.15">
      <c r="A627" s="884"/>
      <c r="B627" s="560"/>
      <c r="C627" s="560"/>
      <c r="D627" s="849"/>
      <c r="E627" s="560"/>
      <c r="F627" s="560"/>
      <c r="G627" s="560"/>
      <c r="H627" s="560"/>
      <c r="I627" s="560"/>
      <c r="J627" s="560"/>
      <c r="K627" s="560"/>
      <c r="L627" s="560"/>
      <c r="M627" s="560"/>
      <c r="N627" s="560"/>
      <c r="O627" s="560"/>
      <c r="P627" s="560"/>
      <c r="Q627" s="560"/>
      <c r="R627" s="560"/>
      <c r="S627" s="560"/>
      <c r="T627" s="560"/>
      <c r="U627" s="560"/>
      <c r="V627" s="560"/>
      <c r="W627" s="560"/>
      <c r="X627" s="560"/>
      <c r="Y627" s="560"/>
      <c r="Z627" s="560"/>
    </row>
    <row r="628" spans="1:26" ht="13.5" customHeight="1" x14ac:dyDescent="0.15">
      <c r="A628" s="884"/>
      <c r="B628" s="560"/>
      <c r="C628" s="560"/>
      <c r="D628" s="849"/>
      <c r="E628" s="560"/>
      <c r="F628" s="560"/>
      <c r="G628" s="560"/>
      <c r="H628" s="560"/>
      <c r="I628" s="560"/>
      <c r="J628" s="560"/>
      <c r="K628" s="560"/>
      <c r="L628" s="560"/>
      <c r="M628" s="560"/>
      <c r="N628" s="560"/>
      <c r="O628" s="560"/>
      <c r="P628" s="560"/>
      <c r="Q628" s="560"/>
      <c r="R628" s="560"/>
      <c r="S628" s="560"/>
      <c r="T628" s="560"/>
      <c r="U628" s="560"/>
      <c r="V628" s="560"/>
      <c r="W628" s="560"/>
      <c r="X628" s="560"/>
      <c r="Y628" s="560"/>
      <c r="Z628" s="560"/>
    </row>
    <row r="629" spans="1:26" ht="13.5" customHeight="1" x14ac:dyDescent="0.15">
      <c r="A629" s="884"/>
      <c r="B629" s="560"/>
      <c r="C629" s="560"/>
      <c r="D629" s="849"/>
      <c r="E629" s="560"/>
      <c r="F629" s="560"/>
      <c r="G629" s="560"/>
      <c r="H629" s="560"/>
      <c r="I629" s="560"/>
      <c r="J629" s="560"/>
      <c r="K629" s="560"/>
      <c r="L629" s="560"/>
      <c r="M629" s="560"/>
      <c r="N629" s="560"/>
      <c r="O629" s="560"/>
      <c r="P629" s="560"/>
      <c r="Q629" s="560"/>
      <c r="R629" s="560"/>
      <c r="S629" s="560"/>
      <c r="T629" s="560"/>
      <c r="U629" s="560"/>
      <c r="V629" s="560"/>
      <c r="W629" s="560"/>
      <c r="X629" s="560"/>
      <c r="Y629" s="560"/>
      <c r="Z629" s="560"/>
    </row>
    <row r="630" spans="1:26" ht="13.5" customHeight="1" x14ac:dyDescent="0.15">
      <c r="A630" s="884"/>
      <c r="B630" s="560"/>
      <c r="C630" s="560"/>
      <c r="D630" s="849"/>
      <c r="E630" s="560"/>
      <c r="F630" s="560"/>
      <c r="G630" s="560"/>
      <c r="H630" s="560"/>
      <c r="I630" s="560"/>
      <c r="J630" s="560"/>
      <c r="K630" s="560"/>
      <c r="L630" s="560"/>
      <c r="M630" s="560"/>
      <c r="N630" s="560"/>
      <c r="O630" s="560"/>
      <c r="P630" s="560"/>
      <c r="Q630" s="560"/>
      <c r="R630" s="560"/>
      <c r="S630" s="560"/>
      <c r="T630" s="560"/>
      <c r="U630" s="560"/>
      <c r="V630" s="560"/>
      <c r="W630" s="560"/>
      <c r="X630" s="560"/>
      <c r="Y630" s="560"/>
      <c r="Z630" s="560"/>
    </row>
    <row r="631" spans="1:26" ht="13.5" customHeight="1" x14ac:dyDescent="0.15">
      <c r="A631" s="884"/>
      <c r="B631" s="560"/>
      <c r="C631" s="560"/>
      <c r="D631" s="849"/>
      <c r="E631" s="560"/>
      <c r="F631" s="560"/>
      <c r="G631" s="560"/>
      <c r="H631" s="560"/>
      <c r="I631" s="560"/>
      <c r="J631" s="560"/>
      <c r="K631" s="560"/>
      <c r="L631" s="560"/>
      <c r="M631" s="560"/>
      <c r="N631" s="560"/>
      <c r="O631" s="560"/>
      <c r="P631" s="560"/>
      <c r="Q631" s="560"/>
      <c r="R631" s="560"/>
      <c r="S631" s="560"/>
      <c r="T631" s="560"/>
      <c r="U631" s="560"/>
      <c r="V631" s="560"/>
      <c r="W631" s="560"/>
      <c r="X631" s="560"/>
      <c r="Y631" s="560"/>
      <c r="Z631" s="560"/>
    </row>
    <row r="632" spans="1:26" ht="13.5" customHeight="1" x14ac:dyDescent="0.15">
      <c r="A632" s="884"/>
      <c r="B632" s="560"/>
      <c r="C632" s="560"/>
      <c r="D632" s="849"/>
      <c r="E632" s="560"/>
      <c r="F632" s="560"/>
      <c r="G632" s="560"/>
      <c r="H632" s="560"/>
      <c r="I632" s="560"/>
      <c r="J632" s="560"/>
      <c r="K632" s="560"/>
      <c r="L632" s="560"/>
      <c r="M632" s="560"/>
      <c r="N632" s="560"/>
      <c r="O632" s="560"/>
      <c r="P632" s="560"/>
      <c r="Q632" s="560"/>
      <c r="R632" s="560"/>
      <c r="S632" s="560"/>
      <c r="T632" s="560"/>
      <c r="U632" s="560"/>
      <c r="V632" s="560"/>
      <c r="W632" s="560"/>
      <c r="X632" s="560"/>
      <c r="Y632" s="560"/>
      <c r="Z632" s="560"/>
    </row>
    <row r="633" spans="1:26" ht="13.5" customHeight="1" x14ac:dyDescent="0.15">
      <c r="A633" s="884"/>
      <c r="B633" s="560"/>
      <c r="C633" s="560"/>
      <c r="D633" s="849"/>
      <c r="E633" s="560"/>
      <c r="F633" s="560"/>
      <c r="G633" s="560"/>
      <c r="H633" s="560"/>
      <c r="I633" s="560"/>
      <c r="J633" s="560"/>
      <c r="K633" s="560"/>
      <c r="L633" s="560"/>
      <c r="M633" s="560"/>
      <c r="N633" s="560"/>
      <c r="O633" s="560"/>
      <c r="P633" s="560"/>
      <c r="Q633" s="560"/>
      <c r="R633" s="560"/>
      <c r="S633" s="560"/>
      <c r="T633" s="560"/>
      <c r="U633" s="560"/>
      <c r="V633" s="560"/>
      <c r="W633" s="560"/>
      <c r="X633" s="560"/>
      <c r="Y633" s="560"/>
      <c r="Z633" s="560"/>
    </row>
    <row r="634" spans="1:26" ht="13.5" customHeight="1" x14ac:dyDescent="0.15">
      <c r="A634" s="884"/>
      <c r="B634" s="560"/>
      <c r="C634" s="560"/>
      <c r="D634" s="849"/>
      <c r="E634" s="560"/>
      <c r="F634" s="560"/>
      <c r="G634" s="560"/>
      <c r="H634" s="560"/>
      <c r="I634" s="560"/>
      <c r="J634" s="560"/>
      <c r="K634" s="560"/>
      <c r="L634" s="560"/>
      <c r="M634" s="560"/>
      <c r="N634" s="560"/>
      <c r="O634" s="560"/>
      <c r="P634" s="560"/>
      <c r="Q634" s="560"/>
      <c r="R634" s="560"/>
      <c r="S634" s="560"/>
      <c r="T634" s="560"/>
      <c r="U634" s="560"/>
      <c r="V634" s="560"/>
      <c r="W634" s="560"/>
      <c r="X634" s="560"/>
      <c r="Y634" s="560"/>
      <c r="Z634" s="560"/>
    </row>
    <row r="635" spans="1:26" ht="13.5" customHeight="1" x14ac:dyDescent="0.15">
      <c r="A635" s="884"/>
      <c r="B635" s="560"/>
      <c r="C635" s="560"/>
      <c r="D635" s="849"/>
      <c r="E635" s="560"/>
      <c r="F635" s="560"/>
      <c r="G635" s="560"/>
      <c r="H635" s="560"/>
      <c r="I635" s="560"/>
      <c r="J635" s="560"/>
      <c r="K635" s="560"/>
      <c r="L635" s="560"/>
      <c r="M635" s="560"/>
      <c r="N635" s="560"/>
      <c r="O635" s="560"/>
      <c r="P635" s="560"/>
      <c r="Q635" s="560"/>
      <c r="R635" s="560"/>
      <c r="S635" s="560"/>
      <c r="T635" s="560"/>
      <c r="U635" s="560"/>
      <c r="V635" s="560"/>
      <c r="W635" s="560"/>
      <c r="X635" s="560"/>
      <c r="Y635" s="560"/>
      <c r="Z635" s="560"/>
    </row>
    <row r="636" spans="1:26" ht="13.5" customHeight="1" x14ac:dyDescent="0.15">
      <c r="A636" s="884"/>
      <c r="B636" s="560"/>
      <c r="C636" s="560"/>
      <c r="D636" s="849"/>
      <c r="E636" s="560"/>
      <c r="F636" s="560"/>
      <c r="G636" s="560"/>
      <c r="H636" s="560"/>
      <c r="I636" s="560"/>
      <c r="J636" s="560"/>
      <c r="K636" s="560"/>
      <c r="L636" s="560"/>
      <c r="M636" s="560"/>
      <c r="N636" s="560"/>
      <c r="O636" s="560"/>
      <c r="P636" s="560"/>
      <c r="Q636" s="560"/>
      <c r="R636" s="560"/>
      <c r="S636" s="560"/>
      <c r="T636" s="560"/>
      <c r="U636" s="560"/>
      <c r="V636" s="560"/>
      <c r="W636" s="560"/>
      <c r="X636" s="560"/>
      <c r="Y636" s="560"/>
      <c r="Z636" s="560"/>
    </row>
    <row r="637" spans="1:26" ht="13.5" customHeight="1" x14ac:dyDescent="0.15">
      <c r="A637" s="884"/>
      <c r="B637" s="560"/>
      <c r="C637" s="560"/>
      <c r="D637" s="849"/>
      <c r="E637" s="560"/>
      <c r="F637" s="560"/>
      <c r="G637" s="560"/>
      <c r="H637" s="560"/>
      <c r="I637" s="560"/>
      <c r="J637" s="560"/>
      <c r="K637" s="560"/>
      <c r="L637" s="560"/>
      <c r="M637" s="560"/>
      <c r="N637" s="560"/>
      <c r="O637" s="560"/>
      <c r="P637" s="560"/>
      <c r="Q637" s="560"/>
      <c r="R637" s="560"/>
      <c r="S637" s="560"/>
      <c r="T637" s="560"/>
      <c r="U637" s="560"/>
      <c r="V637" s="560"/>
      <c r="W637" s="560"/>
      <c r="X637" s="560"/>
      <c r="Y637" s="560"/>
      <c r="Z637" s="560"/>
    </row>
    <row r="638" spans="1:26" ht="13.5" customHeight="1" x14ac:dyDescent="0.15">
      <c r="A638" s="884"/>
      <c r="B638" s="560"/>
      <c r="C638" s="560"/>
      <c r="D638" s="849"/>
      <c r="E638" s="560"/>
      <c r="F638" s="560"/>
      <c r="G638" s="560"/>
      <c r="H638" s="560"/>
      <c r="I638" s="560"/>
      <c r="J638" s="560"/>
      <c r="K638" s="560"/>
      <c r="L638" s="560"/>
      <c r="M638" s="560"/>
      <c r="N638" s="560"/>
      <c r="O638" s="560"/>
      <c r="P638" s="560"/>
      <c r="Q638" s="560"/>
      <c r="R638" s="560"/>
      <c r="S638" s="560"/>
      <c r="T638" s="560"/>
      <c r="U638" s="560"/>
      <c r="V638" s="560"/>
      <c r="W638" s="560"/>
      <c r="X638" s="560"/>
      <c r="Y638" s="560"/>
      <c r="Z638" s="560"/>
    </row>
    <row r="639" spans="1:26" ht="13.5" customHeight="1" x14ac:dyDescent="0.15">
      <c r="A639" s="884"/>
      <c r="B639" s="560"/>
      <c r="C639" s="560"/>
      <c r="D639" s="849"/>
      <c r="E639" s="560"/>
      <c r="F639" s="560"/>
      <c r="G639" s="560"/>
      <c r="H639" s="560"/>
      <c r="I639" s="560"/>
      <c r="J639" s="560"/>
      <c r="K639" s="560"/>
      <c r="L639" s="560"/>
      <c r="M639" s="560"/>
      <c r="N639" s="560"/>
      <c r="O639" s="560"/>
      <c r="P639" s="560"/>
      <c r="Q639" s="560"/>
      <c r="R639" s="560"/>
      <c r="S639" s="560"/>
      <c r="T639" s="560"/>
      <c r="U639" s="560"/>
      <c r="V639" s="560"/>
      <c r="W639" s="560"/>
      <c r="X639" s="560"/>
      <c r="Y639" s="560"/>
      <c r="Z639" s="560"/>
    </row>
    <row r="640" spans="1:26" ht="13.5" customHeight="1" x14ac:dyDescent="0.15">
      <c r="A640" s="884"/>
      <c r="B640" s="560"/>
      <c r="C640" s="560"/>
      <c r="D640" s="849"/>
      <c r="E640" s="560"/>
      <c r="F640" s="560"/>
      <c r="G640" s="560"/>
      <c r="H640" s="560"/>
      <c r="I640" s="560"/>
      <c r="J640" s="560"/>
      <c r="K640" s="560"/>
      <c r="L640" s="560"/>
      <c r="M640" s="560"/>
      <c r="N640" s="560"/>
      <c r="O640" s="560"/>
      <c r="P640" s="560"/>
      <c r="Q640" s="560"/>
      <c r="R640" s="560"/>
      <c r="S640" s="560"/>
      <c r="T640" s="560"/>
      <c r="U640" s="560"/>
      <c r="V640" s="560"/>
      <c r="W640" s="560"/>
      <c r="X640" s="560"/>
      <c r="Y640" s="560"/>
      <c r="Z640" s="560"/>
    </row>
    <row r="641" spans="1:26" ht="13.5" customHeight="1" x14ac:dyDescent="0.15">
      <c r="A641" s="884"/>
      <c r="B641" s="560"/>
      <c r="C641" s="560"/>
      <c r="D641" s="849"/>
      <c r="E641" s="560"/>
      <c r="F641" s="560"/>
      <c r="G641" s="560"/>
      <c r="H641" s="560"/>
      <c r="I641" s="560"/>
      <c r="J641" s="560"/>
      <c r="K641" s="560"/>
      <c r="L641" s="560"/>
      <c r="M641" s="560"/>
      <c r="N641" s="560"/>
      <c r="O641" s="560"/>
      <c r="P641" s="560"/>
      <c r="Q641" s="560"/>
      <c r="R641" s="560"/>
      <c r="S641" s="560"/>
      <c r="T641" s="560"/>
      <c r="U641" s="560"/>
      <c r="V641" s="560"/>
      <c r="W641" s="560"/>
      <c r="X641" s="560"/>
      <c r="Y641" s="560"/>
      <c r="Z641" s="560"/>
    </row>
    <row r="642" spans="1:26" ht="13.5" customHeight="1" x14ac:dyDescent="0.15">
      <c r="A642" s="884"/>
      <c r="B642" s="560"/>
      <c r="C642" s="560"/>
      <c r="D642" s="849"/>
      <c r="E642" s="560"/>
      <c r="F642" s="560"/>
      <c r="G642" s="560"/>
      <c r="H642" s="560"/>
      <c r="I642" s="560"/>
      <c r="J642" s="560"/>
      <c r="K642" s="560"/>
      <c r="L642" s="560"/>
      <c r="M642" s="560"/>
      <c r="N642" s="560"/>
      <c r="O642" s="560"/>
      <c r="P642" s="560"/>
      <c r="Q642" s="560"/>
      <c r="R642" s="560"/>
      <c r="S642" s="560"/>
      <c r="T642" s="560"/>
      <c r="U642" s="560"/>
      <c r="V642" s="560"/>
      <c r="W642" s="560"/>
      <c r="X642" s="560"/>
      <c r="Y642" s="560"/>
      <c r="Z642" s="560"/>
    </row>
    <row r="643" spans="1:26" ht="13.5" customHeight="1" x14ac:dyDescent="0.15">
      <c r="A643" s="884"/>
      <c r="B643" s="560"/>
      <c r="C643" s="560"/>
      <c r="D643" s="849"/>
      <c r="E643" s="560"/>
      <c r="F643" s="560"/>
      <c r="G643" s="560"/>
      <c r="H643" s="560"/>
      <c r="I643" s="560"/>
      <c r="J643" s="560"/>
      <c r="K643" s="560"/>
      <c r="L643" s="560"/>
      <c r="M643" s="560"/>
      <c r="N643" s="560"/>
      <c r="O643" s="560"/>
      <c r="P643" s="560"/>
      <c r="Q643" s="560"/>
      <c r="R643" s="560"/>
      <c r="S643" s="560"/>
      <c r="T643" s="560"/>
      <c r="U643" s="560"/>
      <c r="V643" s="560"/>
      <c r="W643" s="560"/>
      <c r="X643" s="560"/>
      <c r="Y643" s="560"/>
      <c r="Z643" s="560"/>
    </row>
    <row r="644" spans="1:26" ht="13.5" customHeight="1" x14ac:dyDescent="0.15">
      <c r="A644" s="884"/>
      <c r="B644" s="560"/>
      <c r="C644" s="560"/>
      <c r="D644" s="849"/>
      <c r="E644" s="560"/>
      <c r="F644" s="560"/>
      <c r="G644" s="560"/>
      <c r="H644" s="560"/>
      <c r="I644" s="560"/>
      <c r="J644" s="560"/>
      <c r="K644" s="560"/>
      <c r="L644" s="560"/>
      <c r="M644" s="560"/>
      <c r="N644" s="560"/>
      <c r="O644" s="560"/>
      <c r="P644" s="560"/>
      <c r="Q644" s="560"/>
      <c r="R644" s="560"/>
      <c r="S644" s="560"/>
      <c r="T644" s="560"/>
      <c r="U644" s="560"/>
      <c r="V644" s="560"/>
      <c r="W644" s="560"/>
      <c r="X644" s="560"/>
      <c r="Y644" s="560"/>
      <c r="Z644" s="560"/>
    </row>
    <row r="645" spans="1:26" ht="13.5" customHeight="1" x14ac:dyDescent="0.15">
      <c r="A645" s="884"/>
      <c r="B645" s="560"/>
      <c r="C645" s="560"/>
      <c r="D645" s="849"/>
      <c r="E645" s="560"/>
      <c r="F645" s="560"/>
      <c r="G645" s="560"/>
      <c r="H645" s="560"/>
      <c r="I645" s="560"/>
      <c r="J645" s="560"/>
      <c r="K645" s="560"/>
      <c r="L645" s="560"/>
      <c r="M645" s="560"/>
      <c r="N645" s="560"/>
      <c r="O645" s="560"/>
      <c r="P645" s="560"/>
      <c r="Q645" s="560"/>
      <c r="R645" s="560"/>
      <c r="S645" s="560"/>
      <c r="T645" s="560"/>
      <c r="U645" s="560"/>
      <c r="V645" s="560"/>
      <c r="W645" s="560"/>
      <c r="X645" s="560"/>
      <c r="Y645" s="560"/>
      <c r="Z645" s="560"/>
    </row>
    <row r="646" spans="1:26" ht="13.5" customHeight="1" x14ac:dyDescent="0.15">
      <c r="A646" s="884"/>
      <c r="B646" s="560"/>
      <c r="C646" s="560"/>
      <c r="D646" s="849"/>
      <c r="E646" s="560"/>
      <c r="F646" s="560"/>
      <c r="G646" s="560"/>
      <c r="H646" s="560"/>
      <c r="I646" s="560"/>
      <c r="J646" s="560"/>
      <c r="K646" s="560"/>
      <c r="L646" s="560"/>
      <c r="M646" s="560"/>
      <c r="N646" s="560"/>
      <c r="O646" s="560"/>
      <c r="P646" s="560"/>
      <c r="Q646" s="560"/>
      <c r="R646" s="560"/>
      <c r="S646" s="560"/>
      <c r="T646" s="560"/>
      <c r="U646" s="560"/>
      <c r="V646" s="560"/>
      <c r="W646" s="560"/>
      <c r="X646" s="560"/>
      <c r="Y646" s="560"/>
      <c r="Z646" s="560"/>
    </row>
    <row r="647" spans="1:26" ht="13.5" customHeight="1" x14ac:dyDescent="0.15">
      <c r="A647" s="884"/>
      <c r="B647" s="560"/>
      <c r="C647" s="560"/>
      <c r="D647" s="849"/>
      <c r="E647" s="560"/>
      <c r="F647" s="560"/>
      <c r="G647" s="560"/>
      <c r="H647" s="560"/>
      <c r="I647" s="560"/>
      <c r="J647" s="560"/>
      <c r="K647" s="560"/>
      <c r="L647" s="560"/>
      <c r="M647" s="560"/>
      <c r="N647" s="560"/>
      <c r="O647" s="560"/>
      <c r="P647" s="560"/>
      <c r="Q647" s="560"/>
      <c r="R647" s="560"/>
      <c r="S647" s="560"/>
      <c r="T647" s="560"/>
      <c r="U647" s="560"/>
      <c r="V647" s="560"/>
      <c r="W647" s="560"/>
      <c r="X647" s="560"/>
      <c r="Y647" s="560"/>
      <c r="Z647" s="560"/>
    </row>
    <row r="648" spans="1:26" ht="13.5" customHeight="1" x14ac:dyDescent="0.15">
      <c r="A648" s="884"/>
      <c r="B648" s="560"/>
      <c r="C648" s="560"/>
      <c r="D648" s="849"/>
      <c r="E648" s="560"/>
      <c r="F648" s="560"/>
      <c r="G648" s="560"/>
      <c r="H648" s="560"/>
      <c r="I648" s="560"/>
      <c r="J648" s="560"/>
      <c r="K648" s="560"/>
      <c r="L648" s="560"/>
      <c r="M648" s="560"/>
      <c r="N648" s="560"/>
      <c r="O648" s="560"/>
      <c r="P648" s="560"/>
      <c r="Q648" s="560"/>
      <c r="R648" s="560"/>
      <c r="S648" s="560"/>
      <c r="T648" s="560"/>
      <c r="U648" s="560"/>
      <c r="V648" s="560"/>
      <c r="W648" s="560"/>
      <c r="X648" s="560"/>
      <c r="Y648" s="560"/>
      <c r="Z648" s="560"/>
    </row>
    <row r="649" spans="1:26" ht="13.5" customHeight="1" x14ac:dyDescent="0.15">
      <c r="A649" s="884"/>
      <c r="B649" s="560"/>
      <c r="C649" s="560"/>
      <c r="D649" s="849"/>
      <c r="E649" s="560"/>
      <c r="F649" s="560"/>
      <c r="G649" s="560"/>
      <c r="H649" s="560"/>
      <c r="I649" s="560"/>
      <c r="J649" s="560"/>
      <c r="K649" s="560"/>
      <c r="L649" s="560"/>
      <c r="M649" s="560"/>
      <c r="N649" s="560"/>
      <c r="O649" s="560"/>
      <c r="P649" s="560"/>
      <c r="Q649" s="560"/>
      <c r="R649" s="560"/>
      <c r="S649" s="560"/>
      <c r="T649" s="560"/>
      <c r="U649" s="560"/>
      <c r="V649" s="560"/>
      <c r="W649" s="560"/>
      <c r="X649" s="560"/>
      <c r="Y649" s="560"/>
      <c r="Z649" s="560"/>
    </row>
    <row r="650" spans="1:26" ht="13.5" customHeight="1" x14ac:dyDescent="0.15">
      <c r="A650" s="884"/>
      <c r="B650" s="560"/>
      <c r="C650" s="560"/>
      <c r="D650" s="849"/>
      <c r="E650" s="560"/>
      <c r="F650" s="560"/>
      <c r="G650" s="560"/>
      <c r="H650" s="560"/>
      <c r="I650" s="560"/>
      <c r="J650" s="560"/>
      <c r="K650" s="560"/>
      <c r="L650" s="560"/>
      <c r="M650" s="560"/>
      <c r="N650" s="560"/>
      <c r="O650" s="560"/>
      <c r="P650" s="560"/>
      <c r="Q650" s="560"/>
      <c r="R650" s="560"/>
      <c r="S650" s="560"/>
      <c r="T650" s="560"/>
      <c r="U650" s="560"/>
      <c r="V650" s="560"/>
      <c r="W650" s="560"/>
      <c r="X650" s="560"/>
      <c r="Y650" s="560"/>
      <c r="Z650" s="560"/>
    </row>
    <row r="651" spans="1:26" ht="13.5" customHeight="1" x14ac:dyDescent="0.15">
      <c r="A651" s="884"/>
      <c r="B651" s="560"/>
      <c r="C651" s="560"/>
      <c r="D651" s="849"/>
      <c r="E651" s="560"/>
      <c r="F651" s="560"/>
      <c r="G651" s="560"/>
      <c r="H651" s="560"/>
      <c r="I651" s="560"/>
      <c r="J651" s="560"/>
      <c r="K651" s="560"/>
      <c r="L651" s="560"/>
      <c r="M651" s="560"/>
      <c r="N651" s="560"/>
      <c r="O651" s="560"/>
      <c r="P651" s="560"/>
      <c r="Q651" s="560"/>
      <c r="R651" s="560"/>
      <c r="S651" s="560"/>
      <c r="T651" s="560"/>
      <c r="U651" s="560"/>
      <c r="V651" s="560"/>
      <c r="W651" s="560"/>
      <c r="X651" s="560"/>
      <c r="Y651" s="560"/>
      <c r="Z651" s="560"/>
    </row>
    <row r="652" spans="1:26" ht="13.5" customHeight="1" x14ac:dyDescent="0.15">
      <c r="A652" s="884"/>
      <c r="B652" s="560"/>
      <c r="C652" s="560"/>
      <c r="D652" s="849"/>
      <c r="E652" s="560"/>
      <c r="F652" s="560"/>
      <c r="G652" s="560"/>
      <c r="H652" s="560"/>
      <c r="I652" s="560"/>
      <c r="J652" s="560"/>
      <c r="K652" s="560"/>
      <c r="L652" s="560"/>
      <c r="M652" s="560"/>
      <c r="N652" s="560"/>
      <c r="O652" s="560"/>
      <c r="P652" s="560"/>
      <c r="Q652" s="560"/>
      <c r="R652" s="560"/>
      <c r="S652" s="560"/>
      <c r="T652" s="560"/>
      <c r="U652" s="560"/>
      <c r="V652" s="560"/>
      <c r="W652" s="560"/>
      <c r="X652" s="560"/>
      <c r="Y652" s="560"/>
      <c r="Z652" s="560"/>
    </row>
    <row r="653" spans="1:26" ht="13.5" customHeight="1" x14ac:dyDescent="0.15">
      <c r="A653" s="884"/>
      <c r="B653" s="560"/>
      <c r="C653" s="560"/>
      <c r="D653" s="849"/>
      <c r="E653" s="560"/>
      <c r="F653" s="560"/>
      <c r="G653" s="560"/>
      <c r="H653" s="560"/>
      <c r="I653" s="560"/>
      <c r="J653" s="560"/>
      <c r="K653" s="560"/>
      <c r="L653" s="560"/>
      <c r="M653" s="560"/>
      <c r="N653" s="560"/>
      <c r="O653" s="560"/>
      <c r="P653" s="560"/>
      <c r="Q653" s="560"/>
      <c r="R653" s="560"/>
      <c r="S653" s="560"/>
      <c r="T653" s="560"/>
      <c r="U653" s="560"/>
      <c r="V653" s="560"/>
      <c r="W653" s="560"/>
      <c r="X653" s="560"/>
      <c r="Y653" s="560"/>
      <c r="Z653" s="560"/>
    </row>
    <row r="654" spans="1:26" ht="13.5" customHeight="1" x14ac:dyDescent="0.15">
      <c r="A654" s="884"/>
      <c r="B654" s="560"/>
      <c r="C654" s="560"/>
      <c r="D654" s="849"/>
      <c r="E654" s="560"/>
      <c r="F654" s="560"/>
      <c r="G654" s="560"/>
      <c r="H654" s="560"/>
      <c r="I654" s="560"/>
      <c r="J654" s="560"/>
      <c r="K654" s="560"/>
      <c r="L654" s="560"/>
      <c r="M654" s="560"/>
      <c r="N654" s="560"/>
      <c r="O654" s="560"/>
      <c r="P654" s="560"/>
      <c r="Q654" s="560"/>
      <c r="R654" s="560"/>
      <c r="S654" s="560"/>
      <c r="T654" s="560"/>
      <c r="U654" s="560"/>
      <c r="V654" s="560"/>
      <c r="W654" s="560"/>
      <c r="X654" s="560"/>
      <c r="Y654" s="560"/>
      <c r="Z654" s="560"/>
    </row>
    <row r="655" spans="1:26" ht="13.5" customHeight="1" x14ac:dyDescent="0.15">
      <c r="A655" s="884"/>
      <c r="B655" s="560"/>
      <c r="C655" s="560"/>
      <c r="D655" s="849"/>
      <c r="E655" s="560"/>
      <c r="F655" s="560"/>
      <c r="G655" s="560"/>
      <c r="H655" s="560"/>
      <c r="I655" s="560"/>
      <c r="J655" s="560"/>
      <c r="K655" s="560"/>
      <c r="L655" s="560"/>
      <c r="M655" s="560"/>
      <c r="N655" s="560"/>
      <c r="O655" s="560"/>
      <c r="P655" s="560"/>
      <c r="Q655" s="560"/>
      <c r="R655" s="560"/>
      <c r="S655" s="560"/>
      <c r="T655" s="560"/>
      <c r="U655" s="560"/>
      <c r="V655" s="560"/>
      <c r="W655" s="560"/>
      <c r="X655" s="560"/>
      <c r="Y655" s="560"/>
      <c r="Z655" s="560"/>
    </row>
    <row r="656" spans="1:26" ht="13.5" customHeight="1" x14ac:dyDescent="0.15">
      <c r="A656" s="884"/>
      <c r="B656" s="560"/>
      <c r="C656" s="560"/>
      <c r="D656" s="849"/>
      <c r="E656" s="560"/>
      <c r="F656" s="560"/>
      <c r="G656" s="560"/>
      <c r="H656" s="560"/>
      <c r="I656" s="560"/>
      <c r="J656" s="560"/>
      <c r="K656" s="560"/>
      <c r="L656" s="560"/>
      <c r="M656" s="560"/>
      <c r="N656" s="560"/>
      <c r="O656" s="560"/>
      <c r="P656" s="560"/>
      <c r="Q656" s="560"/>
      <c r="R656" s="560"/>
      <c r="S656" s="560"/>
      <c r="T656" s="560"/>
      <c r="U656" s="560"/>
      <c r="V656" s="560"/>
      <c r="W656" s="560"/>
      <c r="X656" s="560"/>
      <c r="Y656" s="560"/>
      <c r="Z656" s="560"/>
    </row>
    <row r="657" spans="1:26" ht="13.5" customHeight="1" x14ac:dyDescent="0.15">
      <c r="A657" s="884"/>
      <c r="B657" s="560"/>
      <c r="C657" s="560"/>
      <c r="D657" s="849"/>
      <c r="E657" s="560"/>
      <c r="F657" s="560"/>
      <c r="G657" s="560"/>
      <c r="H657" s="560"/>
      <c r="I657" s="560"/>
      <c r="J657" s="560"/>
      <c r="K657" s="560"/>
      <c r="L657" s="560"/>
      <c r="M657" s="560"/>
      <c r="N657" s="560"/>
      <c r="O657" s="560"/>
      <c r="P657" s="560"/>
      <c r="Q657" s="560"/>
      <c r="R657" s="560"/>
      <c r="S657" s="560"/>
      <c r="T657" s="560"/>
      <c r="U657" s="560"/>
      <c r="V657" s="560"/>
      <c r="W657" s="560"/>
      <c r="X657" s="560"/>
      <c r="Y657" s="560"/>
      <c r="Z657" s="560"/>
    </row>
    <row r="658" spans="1:26" ht="13.5" customHeight="1" x14ac:dyDescent="0.15">
      <c r="A658" s="884"/>
      <c r="B658" s="560"/>
      <c r="C658" s="560"/>
      <c r="D658" s="849"/>
      <c r="E658" s="560"/>
      <c r="F658" s="560"/>
      <c r="G658" s="560"/>
      <c r="H658" s="560"/>
      <c r="I658" s="560"/>
      <c r="J658" s="560"/>
      <c r="K658" s="560"/>
      <c r="L658" s="560"/>
      <c r="M658" s="560"/>
      <c r="N658" s="560"/>
      <c r="O658" s="560"/>
      <c r="P658" s="560"/>
      <c r="Q658" s="560"/>
      <c r="R658" s="560"/>
      <c r="S658" s="560"/>
      <c r="T658" s="560"/>
      <c r="U658" s="560"/>
      <c r="V658" s="560"/>
      <c r="W658" s="560"/>
      <c r="X658" s="560"/>
      <c r="Y658" s="560"/>
      <c r="Z658" s="560"/>
    </row>
    <row r="659" spans="1:26" ht="13.5" customHeight="1" x14ac:dyDescent="0.15">
      <c r="A659" s="884"/>
      <c r="B659" s="560"/>
      <c r="C659" s="560"/>
      <c r="D659" s="849"/>
      <c r="E659" s="560"/>
      <c r="F659" s="560"/>
      <c r="G659" s="560"/>
      <c r="H659" s="560"/>
      <c r="I659" s="560"/>
      <c r="J659" s="560"/>
      <c r="K659" s="560"/>
      <c r="L659" s="560"/>
      <c r="M659" s="560"/>
      <c r="N659" s="560"/>
      <c r="O659" s="560"/>
      <c r="P659" s="560"/>
      <c r="Q659" s="560"/>
      <c r="R659" s="560"/>
      <c r="S659" s="560"/>
      <c r="T659" s="560"/>
      <c r="U659" s="560"/>
      <c r="V659" s="560"/>
      <c r="W659" s="560"/>
      <c r="X659" s="560"/>
      <c r="Y659" s="560"/>
      <c r="Z659" s="560"/>
    </row>
    <row r="660" spans="1:26" ht="13.5" customHeight="1" x14ac:dyDescent="0.15">
      <c r="A660" s="884"/>
      <c r="B660" s="560"/>
      <c r="C660" s="560"/>
      <c r="D660" s="849"/>
      <c r="E660" s="560"/>
      <c r="F660" s="560"/>
      <c r="G660" s="560"/>
      <c r="H660" s="560"/>
      <c r="I660" s="560"/>
      <c r="J660" s="560"/>
      <c r="K660" s="560"/>
      <c r="L660" s="560"/>
      <c r="M660" s="560"/>
      <c r="N660" s="560"/>
      <c r="O660" s="560"/>
      <c r="P660" s="560"/>
      <c r="Q660" s="560"/>
      <c r="R660" s="560"/>
      <c r="S660" s="560"/>
      <c r="T660" s="560"/>
      <c r="U660" s="560"/>
      <c r="V660" s="560"/>
      <c r="W660" s="560"/>
      <c r="X660" s="560"/>
      <c r="Y660" s="560"/>
      <c r="Z660" s="560"/>
    </row>
    <row r="661" spans="1:26" ht="13.5" customHeight="1" x14ac:dyDescent="0.15">
      <c r="A661" s="884"/>
      <c r="B661" s="560"/>
      <c r="C661" s="560"/>
      <c r="D661" s="849"/>
      <c r="E661" s="560"/>
      <c r="F661" s="560"/>
      <c r="G661" s="560"/>
      <c r="H661" s="560"/>
      <c r="I661" s="560"/>
      <c r="J661" s="560"/>
      <c r="K661" s="560"/>
      <c r="L661" s="560"/>
      <c r="M661" s="560"/>
      <c r="N661" s="560"/>
      <c r="O661" s="560"/>
      <c r="P661" s="560"/>
      <c r="Q661" s="560"/>
      <c r="R661" s="560"/>
      <c r="S661" s="560"/>
      <c r="T661" s="560"/>
      <c r="U661" s="560"/>
      <c r="V661" s="560"/>
      <c r="W661" s="560"/>
      <c r="X661" s="560"/>
      <c r="Y661" s="560"/>
      <c r="Z661" s="560"/>
    </row>
    <row r="662" spans="1:26" ht="13.5" customHeight="1" x14ac:dyDescent="0.15">
      <c r="A662" s="884"/>
      <c r="B662" s="560"/>
      <c r="C662" s="560"/>
      <c r="D662" s="849"/>
      <c r="E662" s="560"/>
      <c r="F662" s="560"/>
      <c r="G662" s="560"/>
      <c r="H662" s="560"/>
      <c r="I662" s="560"/>
      <c r="J662" s="560"/>
      <c r="K662" s="560"/>
      <c r="L662" s="560"/>
      <c r="M662" s="560"/>
      <c r="N662" s="560"/>
      <c r="O662" s="560"/>
      <c r="P662" s="560"/>
      <c r="Q662" s="560"/>
      <c r="R662" s="560"/>
      <c r="S662" s="560"/>
      <c r="T662" s="560"/>
      <c r="U662" s="560"/>
      <c r="V662" s="560"/>
      <c r="W662" s="560"/>
      <c r="X662" s="560"/>
      <c r="Y662" s="560"/>
      <c r="Z662" s="560"/>
    </row>
    <row r="663" spans="1:26" ht="13.5" customHeight="1" x14ac:dyDescent="0.15">
      <c r="A663" s="884"/>
      <c r="B663" s="560"/>
      <c r="C663" s="560"/>
      <c r="D663" s="849"/>
      <c r="E663" s="560"/>
      <c r="F663" s="560"/>
      <c r="G663" s="560"/>
      <c r="H663" s="560"/>
      <c r="I663" s="560"/>
      <c r="J663" s="560"/>
      <c r="K663" s="560"/>
      <c r="L663" s="560"/>
      <c r="M663" s="560"/>
      <c r="N663" s="560"/>
      <c r="O663" s="560"/>
      <c r="P663" s="560"/>
      <c r="Q663" s="560"/>
      <c r="R663" s="560"/>
      <c r="S663" s="560"/>
      <c r="T663" s="560"/>
      <c r="U663" s="560"/>
      <c r="V663" s="560"/>
      <c r="W663" s="560"/>
      <c r="X663" s="560"/>
      <c r="Y663" s="560"/>
      <c r="Z663" s="560"/>
    </row>
    <row r="664" spans="1:26" ht="13.5" customHeight="1" x14ac:dyDescent="0.15">
      <c r="A664" s="884"/>
      <c r="B664" s="560"/>
      <c r="C664" s="560"/>
      <c r="D664" s="849"/>
      <c r="E664" s="560"/>
      <c r="F664" s="560"/>
      <c r="G664" s="560"/>
      <c r="H664" s="560"/>
      <c r="I664" s="560"/>
      <c r="J664" s="560"/>
      <c r="K664" s="560"/>
      <c r="L664" s="560"/>
      <c r="M664" s="560"/>
      <c r="N664" s="560"/>
      <c r="O664" s="560"/>
      <c r="P664" s="560"/>
      <c r="Q664" s="560"/>
      <c r="R664" s="560"/>
      <c r="S664" s="560"/>
      <c r="T664" s="560"/>
      <c r="U664" s="560"/>
      <c r="V664" s="560"/>
      <c r="W664" s="560"/>
      <c r="X664" s="560"/>
      <c r="Y664" s="560"/>
      <c r="Z664" s="560"/>
    </row>
    <row r="665" spans="1:26" ht="13.5" customHeight="1" x14ac:dyDescent="0.15">
      <c r="A665" s="884"/>
      <c r="B665" s="560"/>
      <c r="C665" s="560"/>
      <c r="D665" s="849"/>
      <c r="E665" s="560"/>
      <c r="F665" s="560"/>
      <c r="G665" s="560"/>
      <c r="H665" s="560"/>
      <c r="I665" s="560"/>
      <c r="J665" s="560"/>
      <c r="K665" s="560"/>
      <c r="L665" s="560"/>
      <c r="M665" s="560"/>
      <c r="N665" s="560"/>
      <c r="O665" s="560"/>
      <c r="P665" s="560"/>
      <c r="Q665" s="560"/>
      <c r="R665" s="560"/>
      <c r="S665" s="560"/>
      <c r="T665" s="560"/>
      <c r="U665" s="560"/>
      <c r="V665" s="560"/>
      <c r="W665" s="560"/>
      <c r="X665" s="560"/>
      <c r="Y665" s="560"/>
      <c r="Z665" s="560"/>
    </row>
    <row r="666" spans="1:26" ht="13.5" customHeight="1" x14ac:dyDescent="0.15">
      <c r="A666" s="884"/>
      <c r="B666" s="560"/>
      <c r="C666" s="560"/>
      <c r="D666" s="849"/>
      <c r="E666" s="560"/>
      <c r="F666" s="560"/>
      <c r="G666" s="560"/>
      <c r="H666" s="560"/>
      <c r="I666" s="560"/>
      <c r="J666" s="560"/>
      <c r="K666" s="560"/>
      <c r="L666" s="560"/>
      <c r="M666" s="560"/>
      <c r="N666" s="560"/>
      <c r="O666" s="560"/>
      <c r="P666" s="560"/>
      <c r="Q666" s="560"/>
      <c r="R666" s="560"/>
      <c r="S666" s="560"/>
      <c r="T666" s="560"/>
      <c r="U666" s="560"/>
      <c r="V666" s="560"/>
      <c r="W666" s="560"/>
      <c r="X666" s="560"/>
      <c r="Y666" s="560"/>
      <c r="Z666" s="560"/>
    </row>
    <row r="667" spans="1:26" ht="13.5" customHeight="1" x14ac:dyDescent="0.15">
      <c r="A667" s="884"/>
      <c r="B667" s="560"/>
      <c r="C667" s="560"/>
      <c r="D667" s="849"/>
      <c r="E667" s="560"/>
      <c r="F667" s="560"/>
      <c r="G667" s="560"/>
      <c r="H667" s="560"/>
      <c r="I667" s="560"/>
      <c r="J667" s="560"/>
      <c r="K667" s="560"/>
      <c r="L667" s="560"/>
      <c r="M667" s="560"/>
      <c r="N667" s="560"/>
      <c r="O667" s="560"/>
      <c r="P667" s="560"/>
      <c r="Q667" s="560"/>
      <c r="R667" s="560"/>
      <c r="S667" s="560"/>
      <c r="T667" s="560"/>
      <c r="U667" s="560"/>
      <c r="V667" s="560"/>
      <c r="W667" s="560"/>
      <c r="X667" s="560"/>
      <c r="Y667" s="560"/>
      <c r="Z667" s="560"/>
    </row>
    <row r="668" spans="1:26" ht="13.5" customHeight="1" x14ac:dyDescent="0.15">
      <c r="A668" s="884"/>
      <c r="B668" s="560"/>
      <c r="C668" s="560"/>
      <c r="D668" s="849"/>
      <c r="E668" s="560"/>
      <c r="F668" s="560"/>
      <c r="G668" s="560"/>
      <c r="H668" s="560"/>
      <c r="I668" s="560"/>
      <c r="J668" s="560"/>
      <c r="K668" s="560"/>
      <c r="L668" s="560"/>
      <c r="M668" s="560"/>
      <c r="N668" s="560"/>
      <c r="O668" s="560"/>
      <c r="P668" s="560"/>
      <c r="Q668" s="560"/>
      <c r="R668" s="560"/>
      <c r="S668" s="560"/>
      <c r="T668" s="560"/>
      <c r="U668" s="560"/>
      <c r="V668" s="560"/>
      <c r="W668" s="560"/>
      <c r="X668" s="560"/>
      <c r="Y668" s="560"/>
      <c r="Z668" s="560"/>
    </row>
    <row r="669" spans="1:26" ht="13.5" customHeight="1" x14ac:dyDescent="0.15">
      <c r="A669" s="884"/>
      <c r="B669" s="560"/>
      <c r="C669" s="560"/>
      <c r="D669" s="849"/>
      <c r="E669" s="560"/>
      <c r="F669" s="560"/>
      <c r="G669" s="560"/>
      <c r="H669" s="560"/>
      <c r="I669" s="560"/>
      <c r="J669" s="560"/>
      <c r="K669" s="560"/>
      <c r="L669" s="560"/>
      <c r="M669" s="560"/>
      <c r="N669" s="560"/>
      <c r="O669" s="560"/>
      <c r="P669" s="560"/>
      <c r="Q669" s="560"/>
      <c r="R669" s="560"/>
      <c r="S669" s="560"/>
      <c r="T669" s="560"/>
      <c r="U669" s="560"/>
      <c r="V669" s="560"/>
      <c r="W669" s="560"/>
      <c r="X669" s="560"/>
      <c r="Y669" s="560"/>
      <c r="Z669" s="560"/>
    </row>
    <row r="670" spans="1:26" ht="13.5" customHeight="1" x14ac:dyDescent="0.15">
      <c r="A670" s="884"/>
      <c r="B670" s="560"/>
      <c r="C670" s="560"/>
      <c r="D670" s="849"/>
      <c r="E670" s="560"/>
      <c r="F670" s="560"/>
      <c r="G670" s="560"/>
      <c r="H670" s="560"/>
      <c r="I670" s="560"/>
      <c r="J670" s="560"/>
      <c r="K670" s="560"/>
      <c r="L670" s="560"/>
      <c r="M670" s="560"/>
      <c r="N670" s="560"/>
      <c r="O670" s="560"/>
      <c r="P670" s="560"/>
      <c r="Q670" s="560"/>
      <c r="R670" s="560"/>
      <c r="S670" s="560"/>
      <c r="T670" s="560"/>
      <c r="U670" s="560"/>
      <c r="V670" s="560"/>
      <c r="W670" s="560"/>
      <c r="X670" s="560"/>
      <c r="Y670" s="560"/>
      <c r="Z670" s="560"/>
    </row>
    <row r="671" spans="1:26" ht="13.5" customHeight="1" x14ac:dyDescent="0.15">
      <c r="A671" s="884"/>
      <c r="B671" s="560"/>
      <c r="C671" s="560"/>
      <c r="D671" s="849"/>
      <c r="E671" s="560"/>
      <c r="F671" s="560"/>
      <c r="G671" s="560"/>
      <c r="H671" s="560"/>
      <c r="I671" s="560"/>
      <c r="J671" s="560"/>
      <c r="K671" s="560"/>
      <c r="L671" s="560"/>
      <c r="M671" s="560"/>
      <c r="N671" s="560"/>
      <c r="O671" s="560"/>
      <c r="P671" s="560"/>
      <c r="Q671" s="560"/>
      <c r="R671" s="560"/>
      <c r="S671" s="560"/>
      <c r="T671" s="560"/>
      <c r="U671" s="560"/>
      <c r="V671" s="560"/>
      <c r="W671" s="560"/>
      <c r="X671" s="560"/>
      <c r="Y671" s="560"/>
      <c r="Z671" s="560"/>
    </row>
    <row r="672" spans="1:26" ht="13.5" customHeight="1" x14ac:dyDescent="0.15">
      <c r="A672" s="884"/>
      <c r="B672" s="560"/>
      <c r="C672" s="560"/>
      <c r="D672" s="849"/>
      <c r="E672" s="560"/>
      <c r="F672" s="560"/>
      <c r="G672" s="560"/>
      <c r="H672" s="560"/>
      <c r="I672" s="560"/>
      <c r="J672" s="560"/>
      <c r="K672" s="560"/>
      <c r="L672" s="560"/>
      <c r="M672" s="560"/>
      <c r="N672" s="560"/>
      <c r="O672" s="560"/>
      <c r="P672" s="560"/>
      <c r="Q672" s="560"/>
      <c r="R672" s="560"/>
      <c r="S672" s="560"/>
      <c r="T672" s="560"/>
      <c r="U672" s="560"/>
      <c r="V672" s="560"/>
      <c r="W672" s="560"/>
      <c r="X672" s="560"/>
      <c r="Y672" s="560"/>
      <c r="Z672" s="560"/>
    </row>
    <row r="673" spans="1:26" ht="13.5" customHeight="1" x14ac:dyDescent="0.15">
      <c r="A673" s="884"/>
      <c r="B673" s="560"/>
      <c r="C673" s="560"/>
      <c r="D673" s="849"/>
      <c r="E673" s="560"/>
      <c r="F673" s="560"/>
      <c r="G673" s="560"/>
      <c r="H673" s="560"/>
      <c r="I673" s="560"/>
      <c r="J673" s="560"/>
      <c r="K673" s="560"/>
      <c r="L673" s="560"/>
      <c r="M673" s="560"/>
      <c r="N673" s="560"/>
      <c r="O673" s="560"/>
      <c r="P673" s="560"/>
      <c r="Q673" s="560"/>
      <c r="R673" s="560"/>
      <c r="S673" s="560"/>
      <c r="T673" s="560"/>
      <c r="U673" s="560"/>
      <c r="V673" s="560"/>
      <c r="W673" s="560"/>
      <c r="X673" s="560"/>
      <c r="Y673" s="560"/>
      <c r="Z673" s="560"/>
    </row>
    <row r="674" spans="1:26" ht="13.5" customHeight="1" x14ac:dyDescent="0.15">
      <c r="A674" s="884"/>
      <c r="B674" s="560"/>
      <c r="C674" s="560"/>
      <c r="D674" s="849"/>
      <c r="E674" s="560"/>
      <c r="F674" s="560"/>
      <c r="G674" s="560"/>
      <c r="H674" s="560"/>
      <c r="I674" s="560"/>
      <c r="J674" s="560"/>
      <c r="K674" s="560"/>
      <c r="L674" s="560"/>
      <c r="M674" s="560"/>
      <c r="N674" s="560"/>
      <c r="O674" s="560"/>
      <c r="P674" s="560"/>
      <c r="Q674" s="560"/>
      <c r="R674" s="560"/>
      <c r="S674" s="560"/>
      <c r="T674" s="560"/>
      <c r="U674" s="560"/>
      <c r="V674" s="560"/>
      <c r="W674" s="560"/>
      <c r="X674" s="560"/>
      <c r="Y674" s="560"/>
      <c r="Z674" s="560"/>
    </row>
    <row r="675" spans="1:26" ht="13.5" customHeight="1" x14ac:dyDescent="0.15">
      <c r="A675" s="884"/>
      <c r="B675" s="560"/>
      <c r="C675" s="560"/>
      <c r="D675" s="849"/>
      <c r="E675" s="560"/>
      <c r="F675" s="560"/>
      <c r="G675" s="560"/>
      <c r="H675" s="560"/>
      <c r="I675" s="560"/>
      <c r="J675" s="560"/>
      <c r="K675" s="560"/>
      <c r="L675" s="560"/>
      <c r="M675" s="560"/>
      <c r="N675" s="560"/>
      <c r="O675" s="560"/>
      <c r="P675" s="560"/>
      <c r="Q675" s="560"/>
      <c r="R675" s="560"/>
      <c r="S675" s="560"/>
      <c r="T675" s="560"/>
      <c r="U675" s="560"/>
      <c r="V675" s="560"/>
      <c r="W675" s="560"/>
      <c r="X675" s="560"/>
      <c r="Y675" s="560"/>
      <c r="Z675" s="560"/>
    </row>
    <row r="676" spans="1:26" ht="13.5" customHeight="1" x14ac:dyDescent="0.15">
      <c r="A676" s="884"/>
      <c r="B676" s="560"/>
      <c r="C676" s="560"/>
      <c r="D676" s="849"/>
      <c r="E676" s="560"/>
      <c r="F676" s="560"/>
      <c r="G676" s="560"/>
      <c r="H676" s="560"/>
      <c r="I676" s="560"/>
      <c r="J676" s="560"/>
      <c r="K676" s="560"/>
      <c r="L676" s="560"/>
      <c r="M676" s="560"/>
      <c r="N676" s="560"/>
      <c r="O676" s="560"/>
      <c r="P676" s="560"/>
      <c r="Q676" s="560"/>
      <c r="R676" s="560"/>
      <c r="S676" s="560"/>
      <c r="T676" s="560"/>
      <c r="U676" s="560"/>
      <c r="V676" s="560"/>
      <c r="W676" s="560"/>
      <c r="X676" s="560"/>
      <c r="Y676" s="560"/>
      <c r="Z676" s="560"/>
    </row>
    <row r="677" spans="1:26" ht="13.5" customHeight="1" x14ac:dyDescent="0.15">
      <c r="A677" s="884"/>
      <c r="B677" s="560"/>
      <c r="C677" s="560"/>
      <c r="D677" s="849"/>
      <c r="E677" s="560"/>
      <c r="F677" s="560"/>
      <c r="G677" s="560"/>
      <c r="H677" s="560"/>
      <c r="I677" s="560"/>
      <c r="J677" s="560"/>
      <c r="K677" s="560"/>
      <c r="L677" s="560"/>
      <c r="M677" s="560"/>
      <c r="N677" s="560"/>
      <c r="O677" s="560"/>
      <c r="P677" s="560"/>
      <c r="Q677" s="560"/>
      <c r="R677" s="560"/>
      <c r="S677" s="560"/>
      <c r="T677" s="560"/>
      <c r="U677" s="560"/>
      <c r="V677" s="560"/>
      <c r="W677" s="560"/>
      <c r="X677" s="560"/>
      <c r="Y677" s="560"/>
      <c r="Z677" s="560"/>
    </row>
    <row r="678" spans="1:26" ht="13.5" customHeight="1" x14ac:dyDescent="0.15">
      <c r="A678" s="884"/>
      <c r="B678" s="560"/>
      <c r="C678" s="560"/>
      <c r="D678" s="849"/>
      <c r="E678" s="560"/>
      <c r="F678" s="560"/>
      <c r="G678" s="560"/>
      <c r="H678" s="560"/>
      <c r="I678" s="560"/>
      <c r="J678" s="560"/>
      <c r="K678" s="560"/>
      <c r="L678" s="560"/>
      <c r="M678" s="560"/>
      <c r="N678" s="560"/>
      <c r="O678" s="560"/>
      <c r="P678" s="560"/>
      <c r="Q678" s="560"/>
      <c r="R678" s="560"/>
      <c r="S678" s="560"/>
      <c r="T678" s="560"/>
      <c r="U678" s="560"/>
      <c r="V678" s="560"/>
      <c r="W678" s="560"/>
      <c r="X678" s="560"/>
      <c r="Y678" s="560"/>
      <c r="Z678" s="560"/>
    </row>
    <row r="679" spans="1:26" ht="13.5" customHeight="1" x14ac:dyDescent="0.15">
      <c r="A679" s="884"/>
      <c r="B679" s="560"/>
      <c r="C679" s="560"/>
      <c r="D679" s="849"/>
      <c r="E679" s="560"/>
      <c r="F679" s="560"/>
      <c r="G679" s="560"/>
      <c r="H679" s="560"/>
      <c r="I679" s="560"/>
      <c r="J679" s="560"/>
      <c r="K679" s="560"/>
      <c r="L679" s="560"/>
      <c r="M679" s="560"/>
      <c r="N679" s="560"/>
      <c r="O679" s="560"/>
      <c r="P679" s="560"/>
      <c r="Q679" s="560"/>
      <c r="R679" s="560"/>
      <c r="S679" s="560"/>
      <c r="T679" s="560"/>
      <c r="U679" s="560"/>
      <c r="V679" s="560"/>
      <c r="W679" s="560"/>
      <c r="X679" s="560"/>
      <c r="Y679" s="560"/>
      <c r="Z679" s="560"/>
    </row>
    <row r="680" spans="1:26" ht="13.5" customHeight="1" x14ac:dyDescent="0.15">
      <c r="A680" s="884"/>
      <c r="B680" s="560"/>
      <c r="C680" s="560"/>
      <c r="D680" s="849"/>
      <c r="E680" s="560"/>
      <c r="F680" s="560"/>
      <c r="G680" s="560"/>
      <c r="H680" s="560"/>
      <c r="I680" s="560"/>
      <c r="J680" s="560"/>
      <c r="K680" s="560"/>
      <c r="L680" s="560"/>
      <c r="M680" s="560"/>
      <c r="N680" s="560"/>
      <c r="O680" s="560"/>
      <c r="P680" s="560"/>
      <c r="Q680" s="560"/>
      <c r="R680" s="560"/>
      <c r="S680" s="560"/>
      <c r="T680" s="560"/>
      <c r="U680" s="560"/>
      <c r="V680" s="560"/>
      <c r="W680" s="560"/>
      <c r="X680" s="560"/>
      <c r="Y680" s="560"/>
      <c r="Z680" s="560"/>
    </row>
    <row r="681" spans="1:26" ht="13.5" customHeight="1" x14ac:dyDescent="0.15">
      <c r="A681" s="884"/>
      <c r="B681" s="560"/>
      <c r="C681" s="560"/>
      <c r="D681" s="849"/>
      <c r="E681" s="560"/>
      <c r="F681" s="560"/>
      <c r="G681" s="560"/>
      <c r="H681" s="560"/>
      <c r="I681" s="560"/>
      <c r="J681" s="560"/>
      <c r="K681" s="560"/>
      <c r="L681" s="560"/>
      <c r="M681" s="560"/>
      <c r="N681" s="560"/>
      <c r="O681" s="560"/>
      <c r="P681" s="560"/>
      <c r="Q681" s="560"/>
      <c r="R681" s="560"/>
      <c r="S681" s="560"/>
      <c r="T681" s="560"/>
      <c r="U681" s="560"/>
      <c r="V681" s="560"/>
      <c r="W681" s="560"/>
      <c r="X681" s="560"/>
      <c r="Y681" s="560"/>
      <c r="Z681" s="560"/>
    </row>
    <row r="682" spans="1:26" ht="13.5" customHeight="1" x14ac:dyDescent="0.15">
      <c r="A682" s="884"/>
      <c r="B682" s="560"/>
      <c r="C682" s="560"/>
      <c r="D682" s="849"/>
      <c r="E682" s="560"/>
      <c r="F682" s="560"/>
      <c r="G682" s="560"/>
      <c r="H682" s="560"/>
      <c r="I682" s="560"/>
      <c r="J682" s="560"/>
      <c r="K682" s="560"/>
      <c r="L682" s="560"/>
      <c r="M682" s="560"/>
      <c r="N682" s="560"/>
      <c r="O682" s="560"/>
      <c r="P682" s="560"/>
      <c r="Q682" s="560"/>
      <c r="R682" s="560"/>
      <c r="S682" s="560"/>
      <c r="T682" s="560"/>
      <c r="U682" s="560"/>
      <c r="V682" s="560"/>
      <c r="W682" s="560"/>
      <c r="X682" s="560"/>
      <c r="Y682" s="560"/>
      <c r="Z682" s="560"/>
    </row>
    <row r="683" spans="1:26" ht="13.5" customHeight="1" x14ac:dyDescent="0.15">
      <c r="A683" s="884"/>
      <c r="B683" s="560"/>
      <c r="C683" s="560"/>
      <c r="D683" s="849"/>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row>
    <row r="684" spans="1:26" ht="13.5" customHeight="1" x14ac:dyDescent="0.15">
      <c r="A684" s="884"/>
      <c r="B684" s="560"/>
      <c r="C684" s="560"/>
      <c r="D684" s="849"/>
      <c r="E684" s="560"/>
      <c r="F684" s="560"/>
      <c r="G684" s="560"/>
      <c r="H684" s="560"/>
      <c r="I684" s="560"/>
      <c r="J684" s="560"/>
      <c r="K684" s="560"/>
      <c r="L684" s="560"/>
      <c r="M684" s="560"/>
      <c r="N684" s="560"/>
      <c r="O684" s="560"/>
      <c r="P684" s="560"/>
      <c r="Q684" s="560"/>
      <c r="R684" s="560"/>
      <c r="S684" s="560"/>
      <c r="T684" s="560"/>
      <c r="U684" s="560"/>
      <c r="V684" s="560"/>
      <c r="W684" s="560"/>
      <c r="X684" s="560"/>
      <c r="Y684" s="560"/>
      <c r="Z684" s="560"/>
    </row>
    <row r="685" spans="1:26" ht="13.5" customHeight="1" x14ac:dyDescent="0.15">
      <c r="A685" s="884"/>
      <c r="B685" s="560"/>
      <c r="C685" s="560"/>
      <c r="D685" s="849"/>
      <c r="E685" s="560"/>
      <c r="F685" s="560"/>
      <c r="G685" s="560"/>
      <c r="H685" s="560"/>
      <c r="I685" s="560"/>
      <c r="J685" s="560"/>
      <c r="K685" s="560"/>
      <c r="L685" s="560"/>
      <c r="M685" s="560"/>
      <c r="N685" s="560"/>
      <c r="O685" s="560"/>
      <c r="P685" s="560"/>
      <c r="Q685" s="560"/>
      <c r="R685" s="560"/>
      <c r="S685" s="560"/>
      <c r="T685" s="560"/>
      <c r="U685" s="560"/>
      <c r="V685" s="560"/>
      <c r="W685" s="560"/>
      <c r="X685" s="560"/>
      <c r="Y685" s="560"/>
      <c r="Z685" s="560"/>
    </row>
    <row r="686" spans="1:26" ht="13.5" customHeight="1" x14ac:dyDescent="0.15">
      <c r="A686" s="884"/>
      <c r="B686" s="560"/>
      <c r="C686" s="560"/>
      <c r="D686" s="849"/>
      <c r="E686" s="560"/>
      <c r="F686" s="560"/>
      <c r="G686" s="560"/>
      <c r="H686" s="560"/>
      <c r="I686" s="560"/>
      <c r="J686" s="560"/>
      <c r="K686" s="560"/>
      <c r="L686" s="560"/>
      <c r="M686" s="560"/>
      <c r="N686" s="560"/>
      <c r="O686" s="560"/>
      <c r="P686" s="560"/>
      <c r="Q686" s="560"/>
      <c r="R686" s="560"/>
      <c r="S686" s="560"/>
      <c r="T686" s="560"/>
      <c r="U686" s="560"/>
      <c r="V686" s="560"/>
      <c r="W686" s="560"/>
      <c r="X686" s="560"/>
      <c r="Y686" s="560"/>
      <c r="Z686" s="560"/>
    </row>
    <row r="687" spans="1:26" ht="13.5" customHeight="1" x14ac:dyDescent="0.15">
      <c r="A687" s="884"/>
      <c r="B687" s="560"/>
      <c r="C687" s="560"/>
      <c r="D687" s="849"/>
      <c r="E687" s="560"/>
      <c r="F687" s="560"/>
      <c r="G687" s="560"/>
      <c r="H687" s="560"/>
      <c r="I687" s="560"/>
      <c r="J687" s="560"/>
      <c r="K687" s="560"/>
      <c r="L687" s="560"/>
      <c r="M687" s="560"/>
      <c r="N687" s="560"/>
      <c r="O687" s="560"/>
      <c r="P687" s="560"/>
      <c r="Q687" s="560"/>
      <c r="R687" s="560"/>
      <c r="S687" s="560"/>
      <c r="T687" s="560"/>
      <c r="U687" s="560"/>
      <c r="V687" s="560"/>
      <c r="W687" s="560"/>
      <c r="X687" s="560"/>
      <c r="Y687" s="560"/>
      <c r="Z687" s="560"/>
    </row>
    <row r="688" spans="1:26" ht="13.5" customHeight="1" x14ac:dyDescent="0.15">
      <c r="A688" s="884"/>
      <c r="B688" s="560"/>
      <c r="C688" s="560"/>
      <c r="D688" s="849"/>
      <c r="E688" s="560"/>
      <c r="F688" s="560"/>
      <c r="G688" s="560"/>
      <c r="H688" s="560"/>
      <c r="I688" s="560"/>
      <c r="J688" s="560"/>
      <c r="K688" s="560"/>
      <c r="L688" s="560"/>
      <c r="M688" s="560"/>
      <c r="N688" s="560"/>
      <c r="O688" s="560"/>
      <c r="P688" s="560"/>
      <c r="Q688" s="560"/>
      <c r="R688" s="560"/>
      <c r="S688" s="560"/>
      <c r="T688" s="560"/>
      <c r="U688" s="560"/>
      <c r="V688" s="560"/>
      <c r="W688" s="560"/>
      <c r="X688" s="560"/>
      <c r="Y688" s="560"/>
      <c r="Z688" s="560"/>
    </row>
    <row r="689" spans="1:26" ht="13.5" customHeight="1" x14ac:dyDescent="0.15">
      <c r="A689" s="884"/>
      <c r="B689" s="560"/>
      <c r="C689" s="560"/>
      <c r="D689" s="849"/>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row>
    <row r="690" spans="1:26" ht="13.5" customHeight="1" x14ac:dyDescent="0.15">
      <c r="A690" s="884"/>
      <c r="B690" s="560"/>
      <c r="C690" s="560"/>
      <c r="D690" s="849"/>
      <c r="E690" s="560"/>
      <c r="F690" s="560"/>
      <c r="G690" s="560"/>
      <c r="H690" s="560"/>
      <c r="I690" s="560"/>
      <c r="J690" s="560"/>
      <c r="K690" s="560"/>
      <c r="L690" s="560"/>
      <c r="M690" s="560"/>
      <c r="N690" s="560"/>
      <c r="O690" s="560"/>
      <c r="P690" s="560"/>
      <c r="Q690" s="560"/>
      <c r="R690" s="560"/>
      <c r="S690" s="560"/>
      <c r="T690" s="560"/>
      <c r="U690" s="560"/>
      <c r="V690" s="560"/>
      <c r="W690" s="560"/>
      <c r="X690" s="560"/>
      <c r="Y690" s="560"/>
      <c r="Z690" s="560"/>
    </row>
    <row r="691" spans="1:26" ht="13.5" customHeight="1" x14ac:dyDescent="0.15">
      <c r="A691" s="884"/>
      <c r="B691" s="560"/>
      <c r="C691" s="560"/>
      <c r="D691" s="849"/>
      <c r="E691" s="560"/>
      <c r="F691" s="560"/>
      <c r="G691" s="560"/>
      <c r="H691" s="560"/>
      <c r="I691" s="560"/>
      <c r="J691" s="560"/>
      <c r="K691" s="560"/>
      <c r="L691" s="560"/>
      <c r="M691" s="560"/>
      <c r="N691" s="560"/>
      <c r="O691" s="560"/>
      <c r="P691" s="560"/>
      <c r="Q691" s="560"/>
      <c r="R691" s="560"/>
      <c r="S691" s="560"/>
      <c r="T691" s="560"/>
      <c r="U691" s="560"/>
      <c r="V691" s="560"/>
      <c r="W691" s="560"/>
      <c r="X691" s="560"/>
      <c r="Y691" s="560"/>
      <c r="Z691" s="560"/>
    </row>
    <row r="692" spans="1:26" ht="13.5" customHeight="1" x14ac:dyDescent="0.15">
      <c r="A692" s="884"/>
      <c r="B692" s="560"/>
      <c r="C692" s="560"/>
      <c r="D692" s="849"/>
      <c r="E692" s="560"/>
      <c r="F692" s="560"/>
      <c r="G692" s="560"/>
      <c r="H692" s="560"/>
      <c r="I692" s="560"/>
      <c r="J692" s="560"/>
      <c r="K692" s="560"/>
      <c r="L692" s="560"/>
      <c r="M692" s="560"/>
      <c r="N692" s="560"/>
      <c r="O692" s="560"/>
      <c r="P692" s="560"/>
      <c r="Q692" s="560"/>
      <c r="R692" s="560"/>
      <c r="S692" s="560"/>
      <c r="T692" s="560"/>
      <c r="U692" s="560"/>
      <c r="V692" s="560"/>
      <c r="W692" s="560"/>
      <c r="X692" s="560"/>
      <c r="Y692" s="560"/>
      <c r="Z692" s="560"/>
    </row>
    <row r="693" spans="1:26" ht="13.5" customHeight="1" x14ac:dyDescent="0.15">
      <c r="A693" s="884"/>
      <c r="B693" s="560"/>
      <c r="C693" s="560"/>
      <c r="D693" s="849"/>
      <c r="E693" s="560"/>
      <c r="F693" s="560"/>
      <c r="G693" s="560"/>
      <c r="H693" s="560"/>
      <c r="I693" s="560"/>
      <c r="J693" s="560"/>
      <c r="K693" s="560"/>
      <c r="L693" s="560"/>
      <c r="M693" s="560"/>
      <c r="N693" s="560"/>
      <c r="O693" s="560"/>
      <c r="P693" s="560"/>
      <c r="Q693" s="560"/>
      <c r="R693" s="560"/>
      <c r="S693" s="560"/>
      <c r="T693" s="560"/>
      <c r="U693" s="560"/>
      <c r="V693" s="560"/>
      <c r="W693" s="560"/>
      <c r="X693" s="560"/>
      <c r="Y693" s="560"/>
      <c r="Z693" s="560"/>
    </row>
    <row r="694" spans="1:26" ht="13.5" customHeight="1" x14ac:dyDescent="0.15">
      <c r="A694" s="884"/>
      <c r="B694" s="560"/>
      <c r="C694" s="560"/>
      <c r="D694" s="849"/>
      <c r="E694" s="560"/>
      <c r="F694" s="560"/>
      <c r="G694" s="560"/>
      <c r="H694" s="560"/>
      <c r="I694" s="560"/>
      <c r="J694" s="560"/>
      <c r="K694" s="560"/>
      <c r="L694" s="560"/>
      <c r="M694" s="560"/>
      <c r="N694" s="560"/>
      <c r="O694" s="560"/>
      <c r="P694" s="560"/>
      <c r="Q694" s="560"/>
      <c r="R694" s="560"/>
      <c r="S694" s="560"/>
      <c r="T694" s="560"/>
      <c r="U694" s="560"/>
      <c r="V694" s="560"/>
      <c r="W694" s="560"/>
      <c r="X694" s="560"/>
      <c r="Y694" s="560"/>
      <c r="Z694" s="560"/>
    </row>
    <row r="695" spans="1:26" ht="13.5" customHeight="1" x14ac:dyDescent="0.15">
      <c r="A695" s="884"/>
      <c r="B695" s="560"/>
      <c r="C695" s="560"/>
      <c r="D695" s="849"/>
      <c r="E695" s="560"/>
      <c r="F695" s="560"/>
      <c r="G695" s="560"/>
      <c r="H695" s="560"/>
      <c r="I695" s="560"/>
      <c r="J695" s="560"/>
      <c r="K695" s="560"/>
      <c r="L695" s="560"/>
      <c r="M695" s="560"/>
      <c r="N695" s="560"/>
      <c r="O695" s="560"/>
      <c r="P695" s="560"/>
      <c r="Q695" s="560"/>
      <c r="R695" s="560"/>
      <c r="S695" s="560"/>
      <c r="T695" s="560"/>
      <c r="U695" s="560"/>
      <c r="V695" s="560"/>
      <c r="W695" s="560"/>
      <c r="X695" s="560"/>
      <c r="Y695" s="560"/>
      <c r="Z695" s="560"/>
    </row>
    <row r="696" spans="1:26" ht="13.5" customHeight="1" x14ac:dyDescent="0.15">
      <c r="A696" s="884"/>
      <c r="B696" s="560"/>
      <c r="C696" s="560"/>
      <c r="D696" s="849"/>
      <c r="E696" s="560"/>
      <c r="F696" s="560"/>
      <c r="G696" s="560"/>
      <c r="H696" s="560"/>
      <c r="I696" s="560"/>
      <c r="J696" s="560"/>
      <c r="K696" s="560"/>
      <c r="L696" s="560"/>
      <c r="M696" s="560"/>
      <c r="N696" s="560"/>
      <c r="O696" s="560"/>
      <c r="P696" s="560"/>
      <c r="Q696" s="560"/>
      <c r="R696" s="560"/>
      <c r="S696" s="560"/>
      <c r="T696" s="560"/>
      <c r="U696" s="560"/>
      <c r="V696" s="560"/>
      <c r="W696" s="560"/>
      <c r="X696" s="560"/>
      <c r="Y696" s="560"/>
      <c r="Z696" s="560"/>
    </row>
    <row r="697" spans="1:26" ht="13.5" customHeight="1" x14ac:dyDescent="0.15">
      <c r="A697" s="884"/>
      <c r="B697" s="560"/>
      <c r="C697" s="560"/>
      <c r="D697" s="849"/>
      <c r="E697" s="560"/>
      <c r="F697" s="560"/>
      <c r="G697" s="560"/>
      <c r="H697" s="560"/>
      <c r="I697" s="560"/>
      <c r="J697" s="560"/>
      <c r="K697" s="560"/>
      <c r="L697" s="560"/>
      <c r="M697" s="560"/>
      <c r="N697" s="560"/>
      <c r="O697" s="560"/>
      <c r="P697" s="560"/>
      <c r="Q697" s="560"/>
      <c r="R697" s="560"/>
      <c r="S697" s="560"/>
      <c r="T697" s="560"/>
      <c r="U697" s="560"/>
      <c r="V697" s="560"/>
      <c r="W697" s="560"/>
      <c r="X697" s="560"/>
      <c r="Y697" s="560"/>
      <c r="Z697" s="560"/>
    </row>
    <row r="698" spans="1:26" ht="13.5" customHeight="1" x14ac:dyDescent="0.15">
      <c r="A698" s="884"/>
      <c r="B698" s="560"/>
      <c r="C698" s="560"/>
      <c r="D698" s="849"/>
      <c r="E698" s="560"/>
      <c r="F698" s="560"/>
      <c r="G698" s="560"/>
      <c r="H698" s="560"/>
      <c r="I698" s="560"/>
      <c r="J698" s="560"/>
      <c r="K698" s="560"/>
      <c r="L698" s="560"/>
      <c r="M698" s="560"/>
      <c r="N698" s="560"/>
      <c r="O698" s="560"/>
      <c r="P698" s="560"/>
      <c r="Q698" s="560"/>
      <c r="R698" s="560"/>
      <c r="S698" s="560"/>
      <c r="T698" s="560"/>
      <c r="U698" s="560"/>
      <c r="V698" s="560"/>
      <c r="W698" s="560"/>
      <c r="X698" s="560"/>
      <c r="Y698" s="560"/>
      <c r="Z698" s="560"/>
    </row>
    <row r="699" spans="1:26" ht="13.5" customHeight="1" x14ac:dyDescent="0.15">
      <c r="A699" s="884"/>
      <c r="B699" s="560"/>
      <c r="C699" s="560"/>
      <c r="D699" s="849"/>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row>
    <row r="700" spans="1:26" ht="13.5" customHeight="1" x14ac:dyDescent="0.15">
      <c r="A700" s="884"/>
      <c r="B700" s="560"/>
      <c r="C700" s="560"/>
      <c r="D700" s="849"/>
      <c r="E700" s="560"/>
      <c r="F700" s="560"/>
      <c r="G700" s="560"/>
      <c r="H700" s="560"/>
      <c r="I700" s="560"/>
      <c r="J700" s="560"/>
      <c r="K700" s="560"/>
      <c r="L700" s="560"/>
      <c r="M700" s="560"/>
      <c r="N700" s="560"/>
      <c r="O700" s="560"/>
      <c r="P700" s="560"/>
      <c r="Q700" s="560"/>
      <c r="R700" s="560"/>
      <c r="S700" s="560"/>
      <c r="T700" s="560"/>
      <c r="U700" s="560"/>
      <c r="V700" s="560"/>
      <c r="W700" s="560"/>
      <c r="X700" s="560"/>
      <c r="Y700" s="560"/>
      <c r="Z700" s="560"/>
    </row>
    <row r="701" spans="1:26" ht="13.5" customHeight="1" x14ac:dyDescent="0.15">
      <c r="A701" s="884"/>
      <c r="B701" s="560"/>
      <c r="C701" s="560"/>
      <c r="D701" s="849"/>
      <c r="E701" s="560"/>
      <c r="F701" s="560"/>
      <c r="G701" s="560"/>
      <c r="H701" s="560"/>
      <c r="I701" s="560"/>
      <c r="J701" s="560"/>
      <c r="K701" s="560"/>
      <c r="L701" s="560"/>
      <c r="M701" s="560"/>
      <c r="N701" s="560"/>
      <c r="O701" s="560"/>
      <c r="P701" s="560"/>
      <c r="Q701" s="560"/>
      <c r="R701" s="560"/>
      <c r="S701" s="560"/>
      <c r="T701" s="560"/>
      <c r="U701" s="560"/>
      <c r="V701" s="560"/>
      <c r="W701" s="560"/>
      <c r="X701" s="560"/>
      <c r="Y701" s="560"/>
      <c r="Z701" s="560"/>
    </row>
    <row r="702" spans="1:26" ht="13.5" customHeight="1" x14ac:dyDescent="0.15">
      <c r="A702" s="884"/>
      <c r="B702" s="560"/>
      <c r="C702" s="560"/>
      <c r="D702" s="849"/>
      <c r="E702" s="560"/>
      <c r="F702" s="560"/>
      <c r="G702" s="560"/>
      <c r="H702" s="560"/>
      <c r="I702" s="560"/>
      <c r="J702" s="560"/>
      <c r="K702" s="560"/>
      <c r="L702" s="560"/>
      <c r="M702" s="560"/>
      <c r="N702" s="560"/>
      <c r="O702" s="560"/>
      <c r="P702" s="560"/>
      <c r="Q702" s="560"/>
      <c r="R702" s="560"/>
      <c r="S702" s="560"/>
      <c r="T702" s="560"/>
      <c r="U702" s="560"/>
      <c r="V702" s="560"/>
      <c r="W702" s="560"/>
      <c r="X702" s="560"/>
      <c r="Y702" s="560"/>
      <c r="Z702" s="560"/>
    </row>
    <row r="703" spans="1:26" ht="13.5" customHeight="1" x14ac:dyDescent="0.15">
      <c r="A703" s="884"/>
      <c r="B703" s="560"/>
      <c r="C703" s="560"/>
      <c r="D703" s="849"/>
      <c r="E703" s="560"/>
      <c r="F703" s="560"/>
      <c r="G703" s="560"/>
      <c r="H703" s="560"/>
      <c r="I703" s="560"/>
      <c r="J703" s="560"/>
      <c r="K703" s="560"/>
      <c r="L703" s="560"/>
      <c r="M703" s="560"/>
      <c r="N703" s="560"/>
      <c r="O703" s="560"/>
      <c r="P703" s="560"/>
      <c r="Q703" s="560"/>
      <c r="R703" s="560"/>
      <c r="S703" s="560"/>
      <c r="T703" s="560"/>
      <c r="U703" s="560"/>
      <c r="V703" s="560"/>
      <c r="W703" s="560"/>
      <c r="X703" s="560"/>
      <c r="Y703" s="560"/>
      <c r="Z703" s="560"/>
    </row>
    <row r="704" spans="1:26" ht="13.5" customHeight="1" x14ac:dyDescent="0.15">
      <c r="A704" s="884"/>
      <c r="B704" s="560"/>
      <c r="C704" s="560"/>
      <c r="D704" s="849"/>
      <c r="E704" s="560"/>
      <c r="F704" s="560"/>
      <c r="G704" s="560"/>
      <c r="H704" s="560"/>
      <c r="I704" s="560"/>
      <c r="J704" s="560"/>
      <c r="K704" s="560"/>
      <c r="L704" s="560"/>
      <c r="M704" s="560"/>
      <c r="N704" s="560"/>
      <c r="O704" s="560"/>
      <c r="P704" s="560"/>
      <c r="Q704" s="560"/>
      <c r="R704" s="560"/>
      <c r="S704" s="560"/>
      <c r="T704" s="560"/>
      <c r="U704" s="560"/>
      <c r="V704" s="560"/>
      <c r="W704" s="560"/>
      <c r="X704" s="560"/>
      <c r="Y704" s="560"/>
      <c r="Z704" s="560"/>
    </row>
    <row r="705" spans="1:26" ht="13.5" customHeight="1" x14ac:dyDescent="0.15">
      <c r="A705" s="884"/>
      <c r="B705" s="560"/>
      <c r="C705" s="560"/>
      <c r="D705" s="849"/>
      <c r="E705" s="560"/>
      <c r="F705" s="560"/>
      <c r="G705" s="560"/>
      <c r="H705" s="560"/>
      <c r="I705" s="560"/>
      <c r="J705" s="560"/>
      <c r="K705" s="560"/>
      <c r="L705" s="560"/>
      <c r="M705" s="560"/>
      <c r="N705" s="560"/>
      <c r="O705" s="560"/>
      <c r="P705" s="560"/>
      <c r="Q705" s="560"/>
      <c r="R705" s="560"/>
      <c r="S705" s="560"/>
      <c r="T705" s="560"/>
      <c r="U705" s="560"/>
      <c r="V705" s="560"/>
      <c r="W705" s="560"/>
      <c r="X705" s="560"/>
      <c r="Y705" s="560"/>
      <c r="Z705" s="560"/>
    </row>
    <row r="706" spans="1:26" ht="13.5" customHeight="1" x14ac:dyDescent="0.15">
      <c r="A706" s="884"/>
      <c r="B706" s="560"/>
      <c r="C706" s="560"/>
      <c r="D706" s="849"/>
      <c r="E706" s="560"/>
      <c r="F706" s="560"/>
      <c r="G706" s="560"/>
      <c r="H706" s="560"/>
      <c r="I706" s="560"/>
      <c r="J706" s="560"/>
      <c r="K706" s="560"/>
      <c r="L706" s="560"/>
      <c r="M706" s="560"/>
      <c r="N706" s="560"/>
      <c r="O706" s="560"/>
      <c r="P706" s="560"/>
      <c r="Q706" s="560"/>
      <c r="R706" s="560"/>
      <c r="S706" s="560"/>
      <c r="T706" s="560"/>
      <c r="U706" s="560"/>
      <c r="V706" s="560"/>
      <c r="W706" s="560"/>
      <c r="X706" s="560"/>
      <c r="Y706" s="560"/>
      <c r="Z706" s="560"/>
    </row>
    <row r="707" spans="1:26" ht="13.5" customHeight="1" x14ac:dyDescent="0.15">
      <c r="A707" s="884"/>
      <c r="B707" s="560"/>
      <c r="C707" s="560"/>
      <c r="D707" s="849"/>
      <c r="E707" s="560"/>
      <c r="F707" s="560"/>
      <c r="G707" s="560"/>
      <c r="H707" s="560"/>
      <c r="I707" s="560"/>
      <c r="J707" s="560"/>
      <c r="K707" s="560"/>
      <c r="L707" s="560"/>
      <c r="M707" s="560"/>
      <c r="N707" s="560"/>
      <c r="O707" s="560"/>
      <c r="P707" s="560"/>
      <c r="Q707" s="560"/>
      <c r="R707" s="560"/>
      <c r="S707" s="560"/>
      <c r="T707" s="560"/>
      <c r="U707" s="560"/>
      <c r="V707" s="560"/>
      <c r="W707" s="560"/>
      <c r="X707" s="560"/>
      <c r="Y707" s="560"/>
      <c r="Z707" s="560"/>
    </row>
    <row r="708" spans="1:26" ht="13.5" customHeight="1" x14ac:dyDescent="0.15">
      <c r="A708" s="884"/>
      <c r="B708" s="560"/>
      <c r="C708" s="560"/>
      <c r="D708" s="849"/>
      <c r="E708" s="560"/>
      <c r="F708" s="560"/>
      <c r="G708" s="560"/>
      <c r="H708" s="560"/>
      <c r="I708" s="560"/>
      <c r="J708" s="560"/>
      <c r="K708" s="560"/>
      <c r="L708" s="560"/>
      <c r="M708" s="560"/>
      <c r="N708" s="560"/>
      <c r="O708" s="560"/>
      <c r="P708" s="560"/>
      <c r="Q708" s="560"/>
      <c r="R708" s="560"/>
      <c r="S708" s="560"/>
      <c r="T708" s="560"/>
      <c r="U708" s="560"/>
      <c r="V708" s="560"/>
      <c r="W708" s="560"/>
      <c r="X708" s="560"/>
      <c r="Y708" s="560"/>
      <c r="Z708" s="560"/>
    </row>
    <row r="709" spans="1:26" ht="13.5" customHeight="1" x14ac:dyDescent="0.15">
      <c r="A709" s="884"/>
      <c r="B709" s="560"/>
      <c r="C709" s="560"/>
      <c r="D709" s="849"/>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row>
    <row r="710" spans="1:26" ht="13.5" customHeight="1" x14ac:dyDescent="0.15">
      <c r="A710" s="884"/>
      <c r="B710" s="560"/>
      <c r="C710" s="560"/>
      <c r="D710" s="849"/>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row>
    <row r="711" spans="1:26" ht="13.5" customHeight="1" x14ac:dyDescent="0.15">
      <c r="A711" s="884"/>
      <c r="B711" s="560"/>
      <c r="C711" s="560"/>
      <c r="D711" s="849"/>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row>
    <row r="712" spans="1:26" ht="13.5" customHeight="1" x14ac:dyDescent="0.15">
      <c r="A712" s="884"/>
      <c r="B712" s="560"/>
      <c r="C712" s="560"/>
      <c r="D712" s="849"/>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row>
    <row r="713" spans="1:26" ht="13.5" customHeight="1" x14ac:dyDescent="0.15">
      <c r="A713" s="884"/>
      <c r="B713" s="560"/>
      <c r="C713" s="560"/>
      <c r="D713" s="849"/>
      <c r="E713" s="560"/>
      <c r="F713" s="560"/>
      <c r="G713" s="560"/>
      <c r="H713" s="560"/>
      <c r="I713" s="560"/>
      <c r="J713" s="560"/>
      <c r="K713" s="560"/>
      <c r="L713" s="560"/>
      <c r="M713" s="560"/>
      <c r="N713" s="560"/>
      <c r="O713" s="560"/>
      <c r="P713" s="560"/>
      <c r="Q713" s="560"/>
      <c r="R713" s="560"/>
      <c r="S713" s="560"/>
      <c r="T713" s="560"/>
      <c r="U713" s="560"/>
      <c r="V713" s="560"/>
      <c r="W713" s="560"/>
      <c r="X713" s="560"/>
      <c r="Y713" s="560"/>
      <c r="Z713" s="560"/>
    </row>
    <row r="714" spans="1:26" ht="13.5" customHeight="1" x14ac:dyDescent="0.15">
      <c r="A714" s="884"/>
      <c r="B714" s="560"/>
      <c r="C714" s="560"/>
      <c r="D714" s="849"/>
      <c r="E714" s="560"/>
      <c r="F714" s="560"/>
      <c r="G714" s="560"/>
      <c r="H714" s="560"/>
      <c r="I714" s="560"/>
      <c r="J714" s="560"/>
      <c r="K714" s="560"/>
      <c r="L714" s="560"/>
      <c r="M714" s="560"/>
      <c r="N714" s="560"/>
      <c r="O714" s="560"/>
      <c r="P714" s="560"/>
      <c r="Q714" s="560"/>
      <c r="R714" s="560"/>
      <c r="S714" s="560"/>
      <c r="T714" s="560"/>
      <c r="U714" s="560"/>
      <c r="V714" s="560"/>
      <c r="W714" s="560"/>
      <c r="X714" s="560"/>
      <c r="Y714" s="560"/>
      <c r="Z714" s="560"/>
    </row>
    <row r="715" spans="1:26" ht="13.5" customHeight="1" x14ac:dyDescent="0.15">
      <c r="A715" s="884"/>
      <c r="B715" s="560"/>
      <c r="C715" s="560"/>
      <c r="D715" s="849"/>
      <c r="E715" s="560"/>
      <c r="F715" s="560"/>
      <c r="G715" s="560"/>
      <c r="H715" s="560"/>
      <c r="I715" s="560"/>
      <c r="J715" s="560"/>
      <c r="K715" s="560"/>
      <c r="L715" s="560"/>
      <c r="M715" s="560"/>
      <c r="N715" s="560"/>
      <c r="O715" s="560"/>
      <c r="P715" s="560"/>
      <c r="Q715" s="560"/>
      <c r="R715" s="560"/>
      <c r="S715" s="560"/>
      <c r="T715" s="560"/>
      <c r="U715" s="560"/>
      <c r="V715" s="560"/>
      <c r="W715" s="560"/>
      <c r="X715" s="560"/>
      <c r="Y715" s="560"/>
      <c r="Z715" s="560"/>
    </row>
    <row r="716" spans="1:26" ht="13.5" customHeight="1" x14ac:dyDescent="0.15">
      <c r="A716" s="884"/>
      <c r="B716" s="560"/>
      <c r="C716" s="560"/>
      <c r="D716" s="849"/>
      <c r="E716" s="560"/>
      <c r="F716" s="560"/>
      <c r="G716" s="560"/>
      <c r="H716" s="560"/>
      <c r="I716" s="560"/>
      <c r="J716" s="560"/>
      <c r="K716" s="560"/>
      <c r="L716" s="560"/>
      <c r="M716" s="560"/>
      <c r="N716" s="560"/>
      <c r="O716" s="560"/>
      <c r="P716" s="560"/>
      <c r="Q716" s="560"/>
      <c r="R716" s="560"/>
      <c r="S716" s="560"/>
      <c r="T716" s="560"/>
      <c r="U716" s="560"/>
      <c r="V716" s="560"/>
      <c r="W716" s="560"/>
      <c r="X716" s="560"/>
      <c r="Y716" s="560"/>
      <c r="Z716" s="560"/>
    </row>
    <row r="717" spans="1:26" ht="13.5" customHeight="1" x14ac:dyDescent="0.15">
      <c r="A717" s="884"/>
      <c r="B717" s="560"/>
      <c r="C717" s="560"/>
      <c r="D717" s="849"/>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row>
    <row r="718" spans="1:26" ht="13.5" customHeight="1" x14ac:dyDescent="0.15">
      <c r="A718" s="884"/>
      <c r="B718" s="560"/>
      <c r="C718" s="560"/>
      <c r="D718" s="849"/>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row>
    <row r="719" spans="1:26" ht="13.5" customHeight="1" x14ac:dyDescent="0.15">
      <c r="A719" s="884"/>
      <c r="B719" s="560"/>
      <c r="C719" s="560"/>
      <c r="D719" s="849"/>
      <c r="E719" s="560"/>
      <c r="F719" s="560"/>
      <c r="G719" s="560"/>
      <c r="H719" s="560"/>
      <c r="I719" s="560"/>
      <c r="J719" s="560"/>
      <c r="K719" s="560"/>
      <c r="L719" s="560"/>
      <c r="M719" s="560"/>
      <c r="N719" s="560"/>
      <c r="O719" s="560"/>
      <c r="P719" s="560"/>
      <c r="Q719" s="560"/>
      <c r="R719" s="560"/>
      <c r="S719" s="560"/>
      <c r="T719" s="560"/>
      <c r="U719" s="560"/>
      <c r="V719" s="560"/>
      <c r="W719" s="560"/>
      <c r="X719" s="560"/>
      <c r="Y719" s="560"/>
      <c r="Z719" s="560"/>
    </row>
    <row r="720" spans="1:26" ht="13.5" customHeight="1" x14ac:dyDescent="0.15">
      <c r="A720" s="884"/>
      <c r="B720" s="560"/>
      <c r="C720" s="560"/>
      <c r="D720" s="849"/>
      <c r="E720" s="560"/>
      <c r="F720" s="560"/>
      <c r="G720" s="560"/>
      <c r="H720" s="560"/>
      <c r="I720" s="560"/>
      <c r="J720" s="560"/>
      <c r="K720" s="560"/>
      <c r="L720" s="560"/>
      <c r="M720" s="560"/>
      <c r="N720" s="560"/>
      <c r="O720" s="560"/>
      <c r="P720" s="560"/>
      <c r="Q720" s="560"/>
      <c r="R720" s="560"/>
      <c r="S720" s="560"/>
      <c r="T720" s="560"/>
      <c r="U720" s="560"/>
      <c r="V720" s="560"/>
      <c r="W720" s="560"/>
      <c r="X720" s="560"/>
      <c r="Y720" s="560"/>
      <c r="Z720" s="560"/>
    </row>
    <row r="721" spans="1:26" ht="13.5" customHeight="1" x14ac:dyDescent="0.15">
      <c r="A721" s="884"/>
      <c r="B721" s="560"/>
      <c r="C721" s="560"/>
      <c r="D721" s="849"/>
      <c r="E721" s="560"/>
      <c r="F721" s="560"/>
      <c r="G721" s="560"/>
      <c r="H721" s="560"/>
      <c r="I721" s="560"/>
      <c r="J721" s="560"/>
      <c r="K721" s="560"/>
      <c r="L721" s="560"/>
      <c r="M721" s="560"/>
      <c r="N721" s="560"/>
      <c r="O721" s="560"/>
      <c r="P721" s="560"/>
      <c r="Q721" s="560"/>
      <c r="R721" s="560"/>
      <c r="S721" s="560"/>
      <c r="T721" s="560"/>
      <c r="U721" s="560"/>
      <c r="V721" s="560"/>
      <c r="W721" s="560"/>
      <c r="X721" s="560"/>
      <c r="Y721" s="560"/>
      <c r="Z721" s="560"/>
    </row>
    <row r="722" spans="1:26" ht="13.5" customHeight="1" x14ac:dyDescent="0.15">
      <c r="A722" s="884"/>
      <c r="B722" s="560"/>
      <c r="C722" s="560"/>
      <c r="D722" s="849"/>
      <c r="E722" s="560"/>
      <c r="F722" s="560"/>
      <c r="G722" s="560"/>
      <c r="H722" s="560"/>
      <c r="I722" s="560"/>
      <c r="J722" s="560"/>
      <c r="K722" s="560"/>
      <c r="L722" s="560"/>
      <c r="M722" s="560"/>
      <c r="N722" s="560"/>
      <c r="O722" s="560"/>
      <c r="P722" s="560"/>
      <c r="Q722" s="560"/>
      <c r="R722" s="560"/>
      <c r="S722" s="560"/>
      <c r="T722" s="560"/>
      <c r="U722" s="560"/>
      <c r="V722" s="560"/>
      <c r="W722" s="560"/>
      <c r="X722" s="560"/>
      <c r="Y722" s="560"/>
      <c r="Z722" s="560"/>
    </row>
    <row r="723" spans="1:26" ht="13.5" customHeight="1" x14ac:dyDescent="0.15">
      <c r="A723" s="884"/>
      <c r="B723" s="560"/>
      <c r="C723" s="560"/>
      <c r="D723" s="849"/>
      <c r="E723" s="560"/>
      <c r="F723" s="560"/>
      <c r="G723" s="560"/>
      <c r="H723" s="560"/>
      <c r="I723" s="560"/>
      <c r="J723" s="560"/>
      <c r="K723" s="560"/>
      <c r="L723" s="560"/>
      <c r="M723" s="560"/>
      <c r="N723" s="560"/>
      <c r="O723" s="560"/>
      <c r="P723" s="560"/>
      <c r="Q723" s="560"/>
      <c r="R723" s="560"/>
      <c r="S723" s="560"/>
      <c r="T723" s="560"/>
      <c r="U723" s="560"/>
      <c r="V723" s="560"/>
      <c r="W723" s="560"/>
      <c r="X723" s="560"/>
      <c r="Y723" s="560"/>
      <c r="Z723" s="560"/>
    </row>
    <row r="724" spans="1:26" ht="13.5" customHeight="1" x14ac:dyDescent="0.15">
      <c r="A724" s="884"/>
      <c r="B724" s="560"/>
      <c r="C724" s="560"/>
      <c r="D724" s="849"/>
      <c r="E724" s="560"/>
      <c r="F724" s="560"/>
      <c r="G724" s="560"/>
      <c r="H724" s="560"/>
      <c r="I724" s="560"/>
      <c r="J724" s="560"/>
      <c r="K724" s="560"/>
      <c r="L724" s="560"/>
      <c r="M724" s="560"/>
      <c r="N724" s="560"/>
      <c r="O724" s="560"/>
      <c r="P724" s="560"/>
      <c r="Q724" s="560"/>
      <c r="R724" s="560"/>
      <c r="S724" s="560"/>
      <c r="T724" s="560"/>
      <c r="U724" s="560"/>
      <c r="V724" s="560"/>
      <c r="W724" s="560"/>
      <c r="X724" s="560"/>
      <c r="Y724" s="560"/>
      <c r="Z724" s="560"/>
    </row>
    <row r="725" spans="1:26" ht="13.5" customHeight="1" x14ac:dyDescent="0.15">
      <c r="A725" s="884"/>
      <c r="B725" s="560"/>
      <c r="C725" s="560"/>
      <c r="D725" s="849"/>
      <c r="E725" s="560"/>
      <c r="F725" s="560"/>
      <c r="G725" s="560"/>
      <c r="H725" s="560"/>
      <c r="I725" s="560"/>
      <c r="J725" s="560"/>
      <c r="K725" s="560"/>
      <c r="L725" s="560"/>
      <c r="M725" s="560"/>
      <c r="N725" s="560"/>
      <c r="O725" s="560"/>
      <c r="P725" s="560"/>
      <c r="Q725" s="560"/>
      <c r="R725" s="560"/>
      <c r="S725" s="560"/>
      <c r="T725" s="560"/>
      <c r="U725" s="560"/>
      <c r="V725" s="560"/>
      <c r="W725" s="560"/>
      <c r="X725" s="560"/>
      <c r="Y725" s="560"/>
      <c r="Z725" s="560"/>
    </row>
    <row r="726" spans="1:26" ht="13.5" customHeight="1" x14ac:dyDescent="0.15">
      <c r="A726" s="884"/>
      <c r="B726" s="560"/>
      <c r="C726" s="560"/>
      <c r="D726" s="849"/>
      <c r="E726" s="560"/>
      <c r="F726" s="560"/>
      <c r="G726" s="560"/>
      <c r="H726" s="560"/>
      <c r="I726" s="560"/>
      <c r="J726" s="560"/>
      <c r="K726" s="560"/>
      <c r="L726" s="560"/>
      <c r="M726" s="560"/>
      <c r="N726" s="560"/>
      <c r="O726" s="560"/>
      <c r="P726" s="560"/>
      <c r="Q726" s="560"/>
      <c r="R726" s="560"/>
      <c r="S726" s="560"/>
      <c r="T726" s="560"/>
      <c r="U726" s="560"/>
      <c r="V726" s="560"/>
      <c r="W726" s="560"/>
      <c r="X726" s="560"/>
      <c r="Y726" s="560"/>
      <c r="Z726" s="560"/>
    </row>
    <row r="727" spans="1:26" ht="13.5" customHeight="1" x14ac:dyDescent="0.15">
      <c r="A727" s="884"/>
      <c r="B727" s="560"/>
      <c r="C727" s="560"/>
      <c r="D727" s="849"/>
      <c r="E727" s="560"/>
      <c r="F727" s="560"/>
      <c r="G727" s="560"/>
      <c r="H727" s="560"/>
      <c r="I727" s="560"/>
      <c r="J727" s="560"/>
      <c r="K727" s="560"/>
      <c r="L727" s="560"/>
      <c r="M727" s="560"/>
      <c r="N727" s="560"/>
      <c r="O727" s="560"/>
      <c r="P727" s="560"/>
      <c r="Q727" s="560"/>
      <c r="R727" s="560"/>
      <c r="S727" s="560"/>
      <c r="T727" s="560"/>
      <c r="U727" s="560"/>
      <c r="V727" s="560"/>
      <c r="W727" s="560"/>
      <c r="X727" s="560"/>
      <c r="Y727" s="560"/>
      <c r="Z727" s="560"/>
    </row>
    <row r="728" spans="1:26" ht="13.5" customHeight="1" x14ac:dyDescent="0.15">
      <c r="A728" s="884"/>
      <c r="B728" s="560"/>
      <c r="C728" s="560"/>
      <c r="D728" s="849"/>
      <c r="E728" s="560"/>
      <c r="F728" s="560"/>
      <c r="G728" s="560"/>
      <c r="H728" s="560"/>
      <c r="I728" s="560"/>
      <c r="J728" s="560"/>
      <c r="K728" s="560"/>
      <c r="L728" s="560"/>
      <c r="M728" s="560"/>
      <c r="N728" s="560"/>
      <c r="O728" s="560"/>
      <c r="P728" s="560"/>
      <c r="Q728" s="560"/>
      <c r="R728" s="560"/>
      <c r="S728" s="560"/>
      <c r="T728" s="560"/>
      <c r="U728" s="560"/>
      <c r="V728" s="560"/>
      <c r="W728" s="560"/>
      <c r="X728" s="560"/>
      <c r="Y728" s="560"/>
      <c r="Z728" s="560"/>
    </row>
    <row r="729" spans="1:26" ht="13.5" customHeight="1" x14ac:dyDescent="0.15">
      <c r="A729" s="884"/>
      <c r="B729" s="560"/>
      <c r="C729" s="560"/>
      <c r="D729" s="849"/>
      <c r="E729" s="560"/>
      <c r="F729" s="560"/>
      <c r="G729" s="560"/>
      <c r="H729" s="560"/>
      <c r="I729" s="560"/>
      <c r="J729" s="560"/>
      <c r="K729" s="560"/>
      <c r="L729" s="560"/>
      <c r="M729" s="560"/>
      <c r="N729" s="560"/>
      <c r="O729" s="560"/>
      <c r="P729" s="560"/>
      <c r="Q729" s="560"/>
      <c r="R729" s="560"/>
      <c r="S729" s="560"/>
      <c r="T729" s="560"/>
      <c r="U729" s="560"/>
      <c r="V729" s="560"/>
      <c r="W729" s="560"/>
      <c r="X729" s="560"/>
      <c r="Y729" s="560"/>
      <c r="Z729" s="560"/>
    </row>
    <row r="730" spans="1:26" ht="13.5" customHeight="1" x14ac:dyDescent="0.15">
      <c r="A730" s="884"/>
      <c r="B730" s="560"/>
      <c r="C730" s="560"/>
      <c r="D730" s="849"/>
      <c r="E730" s="560"/>
      <c r="F730" s="560"/>
      <c r="G730" s="560"/>
      <c r="H730" s="560"/>
      <c r="I730" s="560"/>
      <c r="J730" s="560"/>
      <c r="K730" s="560"/>
      <c r="L730" s="560"/>
      <c r="M730" s="560"/>
      <c r="N730" s="560"/>
      <c r="O730" s="560"/>
      <c r="P730" s="560"/>
      <c r="Q730" s="560"/>
      <c r="R730" s="560"/>
      <c r="S730" s="560"/>
      <c r="T730" s="560"/>
      <c r="U730" s="560"/>
      <c r="V730" s="560"/>
      <c r="W730" s="560"/>
      <c r="X730" s="560"/>
      <c r="Y730" s="560"/>
      <c r="Z730" s="560"/>
    </row>
    <row r="731" spans="1:26" ht="13.5" customHeight="1" x14ac:dyDescent="0.15">
      <c r="A731" s="884"/>
      <c r="B731" s="560"/>
      <c r="C731" s="560"/>
      <c r="D731" s="849"/>
      <c r="E731" s="560"/>
      <c r="F731" s="560"/>
      <c r="G731" s="560"/>
      <c r="H731" s="560"/>
      <c r="I731" s="560"/>
      <c r="J731" s="560"/>
      <c r="K731" s="560"/>
      <c r="L731" s="560"/>
      <c r="M731" s="560"/>
      <c r="N731" s="560"/>
      <c r="O731" s="560"/>
      <c r="P731" s="560"/>
      <c r="Q731" s="560"/>
      <c r="R731" s="560"/>
      <c r="S731" s="560"/>
      <c r="T731" s="560"/>
      <c r="U731" s="560"/>
      <c r="V731" s="560"/>
      <c r="W731" s="560"/>
      <c r="X731" s="560"/>
      <c r="Y731" s="560"/>
      <c r="Z731" s="560"/>
    </row>
    <row r="732" spans="1:26" ht="13.5" customHeight="1" x14ac:dyDescent="0.15">
      <c r="A732" s="884"/>
      <c r="B732" s="560"/>
      <c r="C732" s="560"/>
      <c r="D732" s="849"/>
      <c r="E732" s="560"/>
      <c r="F732" s="560"/>
      <c r="G732" s="560"/>
      <c r="H732" s="560"/>
      <c r="I732" s="560"/>
      <c r="J732" s="560"/>
      <c r="K732" s="560"/>
      <c r="L732" s="560"/>
      <c r="M732" s="560"/>
      <c r="N732" s="560"/>
      <c r="O732" s="560"/>
      <c r="P732" s="560"/>
      <c r="Q732" s="560"/>
      <c r="R732" s="560"/>
      <c r="S732" s="560"/>
      <c r="T732" s="560"/>
      <c r="U732" s="560"/>
      <c r="V732" s="560"/>
      <c r="W732" s="560"/>
      <c r="X732" s="560"/>
      <c r="Y732" s="560"/>
      <c r="Z732" s="560"/>
    </row>
    <row r="733" spans="1:26" ht="13.5" customHeight="1" x14ac:dyDescent="0.15">
      <c r="A733" s="884"/>
      <c r="B733" s="560"/>
      <c r="C733" s="560"/>
      <c r="D733" s="849"/>
      <c r="E733" s="560"/>
      <c r="F733" s="560"/>
      <c r="G733" s="560"/>
      <c r="H733" s="560"/>
      <c r="I733" s="560"/>
      <c r="J733" s="560"/>
      <c r="K733" s="560"/>
      <c r="L733" s="560"/>
      <c r="M733" s="560"/>
      <c r="N733" s="560"/>
      <c r="O733" s="560"/>
      <c r="P733" s="560"/>
      <c r="Q733" s="560"/>
      <c r="R733" s="560"/>
      <c r="S733" s="560"/>
      <c r="T733" s="560"/>
      <c r="U733" s="560"/>
      <c r="V733" s="560"/>
      <c r="W733" s="560"/>
      <c r="X733" s="560"/>
      <c r="Y733" s="560"/>
      <c r="Z733" s="560"/>
    </row>
    <row r="734" spans="1:26" ht="13.5" customHeight="1" x14ac:dyDescent="0.15">
      <c r="A734" s="884"/>
      <c r="B734" s="560"/>
      <c r="C734" s="560"/>
      <c r="D734" s="849"/>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row>
    <row r="735" spans="1:26" ht="13.5" customHeight="1" x14ac:dyDescent="0.15">
      <c r="A735" s="884"/>
      <c r="B735" s="560"/>
      <c r="C735" s="560"/>
      <c r="D735" s="849"/>
      <c r="E735" s="560"/>
      <c r="F735" s="560"/>
      <c r="G735" s="560"/>
      <c r="H735" s="560"/>
      <c r="I735" s="560"/>
      <c r="J735" s="560"/>
      <c r="K735" s="560"/>
      <c r="L735" s="560"/>
      <c r="M735" s="560"/>
      <c r="N735" s="560"/>
      <c r="O735" s="560"/>
      <c r="P735" s="560"/>
      <c r="Q735" s="560"/>
      <c r="R735" s="560"/>
      <c r="S735" s="560"/>
      <c r="T735" s="560"/>
      <c r="U735" s="560"/>
      <c r="V735" s="560"/>
      <c r="W735" s="560"/>
      <c r="X735" s="560"/>
      <c r="Y735" s="560"/>
      <c r="Z735" s="560"/>
    </row>
    <row r="736" spans="1:26" ht="13.5" customHeight="1" x14ac:dyDescent="0.15">
      <c r="A736" s="884"/>
      <c r="B736" s="560"/>
      <c r="C736" s="560"/>
      <c r="D736" s="849"/>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row>
    <row r="737" spans="1:26" ht="13.5" customHeight="1" x14ac:dyDescent="0.15">
      <c r="A737" s="884"/>
      <c r="B737" s="560"/>
      <c r="C737" s="560"/>
      <c r="D737" s="849"/>
      <c r="E737" s="560"/>
      <c r="F737" s="560"/>
      <c r="G737" s="560"/>
      <c r="H737" s="560"/>
      <c r="I737" s="560"/>
      <c r="J737" s="560"/>
      <c r="K737" s="560"/>
      <c r="L737" s="560"/>
      <c r="M737" s="560"/>
      <c r="N737" s="560"/>
      <c r="O737" s="560"/>
      <c r="P737" s="560"/>
      <c r="Q737" s="560"/>
      <c r="R737" s="560"/>
      <c r="S737" s="560"/>
      <c r="T737" s="560"/>
      <c r="U737" s="560"/>
      <c r="V737" s="560"/>
      <c r="W737" s="560"/>
      <c r="X737" s="560"/>
      <c r="Y737" s="560"/>
      <c r="Z737" s="560"/>
    </row>
    <row r="738" spans="1:26" ht="13.5" customHeight="1" x14ac:dyDescent="0.15">
      <c r="A738" s="884"/>
      <c r="B738" s="560"/>
      <c r="C738" s="560"/>
      <c r="D738" s="849"/>
      <c r="E738" s="560"/>
      <c r="F738" s="560"/>
      <c r="G738" s="560"/>
      <c r="H738" s="560"/>
      <c r="I738" s="560"/>
      <c r="J738" s="560"/>
      <c r="K738" s="560"/>
      <c r="L738" s="560"/>
      <c r="M738" s="560"/>
      <c r="N738" s="560"/>
      <c r="O738" s="560"/>
      <c r="P738" s="560"/>
      <c r="Q738" s="560"/>
      <c r="R738" s="560"/>
      <c r="S738" s="560"/>
      <c r="T738" s="560"/>
      <c r="U738" s="560"/>
      <c r="V738" s="560"/>
      <c r="W738" s="560"/>
      <c r="X738" s="560"/>
      <c r="Y738" s="560"/>
      <c r="Z738" s="560"/>
    </row>
    <row r="739" spans="1:26" ht="13.5" customHeight="1" x14ac:dyDescent="0.15">
      <c r="A739" s="884"/>
      <c r="B739" s="560"/>
      <c r="C739" s="560"/>
      <c r="D739" s="849"/>
      <c r="E739" s="560"/>
      <c r="F739" s="560"/>
      <c r="G739" s="560"/>
      <c r="H739" s="560"/>
      <c r="I739" s="560"/>
      <c r="J739" s="560"/>
      <c r="K739" s="560"/>
      <c r="L739" s="560"/>
      <c r="M739" s="560"/>
      <c r="N739" s="560"/>
      <c r="O739" s="560"/>
      <c r="P739" s="560"/>
      <c r="Q739" s="560"/>
      <c r="R739" s="560"/>
      <c r="S739" s="560"/>
      <c r="T739" s="560"/>
      <c r="U739" s="560"/>
      <c r="V739" s="560"/>
      <c r="W739" s="560"/>
      <c r="X739" s="560"/>
      <c r="Y739" s="560"/>
      <c r="Z739" s="560"/>
    </row>
    <row r="740" spans="1:26" ht="13.5" customHeight="1" x14ac:dyDescent="0.15">
      <c r="A740" s="884"/>
      <c r="B740" s="560"/>
      <c r="C740" s="560"/>
      <c r="D740" s="849"/>
      <c r="E740" s="560"/>
      <c r="F740" s="560"/>
      <c r="G740" s="560"/>
      <c r="H740" s="560"/>
      <c r="I740" s="560"/>
      <c r="J740" s="560"/>
      <c r="K740" s="560"/>
      <c r="L740" s="560"/>
      <c r="M740" s="560"/>
      <c r="N740" s="560"/>
      <c r="O740" s="560"/>
      <c r="P740" s="560"/>
      <c r="Q740" s="560"/>
      <c r="R740" s="560"/>
      <c r="S740" s="560"/>
      <c r="T740" s="560"/>
      <c r="U740" s="560"/>
      <c r="V740" s="560"/>
      <c r="W740" s="560"/>
      <c r="X740" s="560"/>
      <c r="Y740" s="560"/>
      <c r="Z740" s="560"/>
    </row>
    <row r="741" spans="1:26" ht="13.5" customHeight="1" x14ac:dyDescent="0.15">
      <c r="A741" s="884"/>
      <c r="B741" s="560"/>
      <c r="C741" s="560"/>
      <c r="D741" s="849"/>
      <c r="E741" s="560"/>
      <c r="F741" s="560"/>
      <c r="G741" s="560"/>
      <c r="H741" s="560"/>
      <c r="I741" s="560"/>
      <c r="J741" s="560"/>
      <c r="K741" s="560"/>
      <c r="L741" s="560"/>
      <c r="M741" s="560"/>
      <c r="N741" s="560"/>
      <c r="O741" s="560"/>
      <c r="P741" s="560"/>
      <c r="Q741" s="560"/>
      <c r="R741" s="560"/>
      <c r="S741" s="560"/>
      <c r="T741" s="560"/>
      <c r="U741" s="560"/>
      <c r="V741" s="560"/>
      <c r="W741" s="560"/>
      <c r="X741" s="560"/>
      <c r="Y741" s="560"/>
      <c r="Z741" s="560"/>
    </row>
    <row r="742" spans="1:26" ht="13.5" customHeight="1" x14ac:dyDescent="0.15">
      <c r="A742" s="884"/>
      <c r="B742" s="560"/>
      <c r="C742" s="560"/>
      <c r="D742" s="849"/>
      <c r="E742" s="560"/>
      <c r="F742" s="560"/>
      <c r="G742" s="560"/>
      <c r="H742" s="560"/>
      <c r="I742" s="560"/>
      <c r="J742" s="560"/>
      <c r="K742" s="560"/>
      <c r="L742" s="560"/>
      <c r="M742" s="560"/>
      <c r="N742" s="560"/>
      <c r="O742" s="560"/>
      <c r="P742" s="560"/>
      <c r="Q742" s="560"/>
      <c r="R742" s="560"/>
      <c r="S742" s="560"/>
      <c r="T742" s="560"/>
      <c r="U742" s="560"/>
      <c r="V742" s="560"/>
      <c r="W742" s="560"/>
      <c r="X742" s="560"/>
      <c r="Y742" s="560"/>
      <c r="Z742" s="560"/>
    </row>
    <row r="743" spans="1:26" ht="13.5" customHeight="1" x14ac:dyDescent="0.15">
      <c r="A743" s="884"/>
      <c r="B743" s="560"/>
      <c r="C743" s="560"/>
      <c r="D743" s="849"/>
      <c r="E743" s="560"/>
      <c r="F743" s="560"/>
      <c r="G743" s="560"/>
      <c r="H743" s="560"/>
      <c r="I743" s="560"/>
      <c r="J743" s="560"/>
      <c r="K743" s="560"/>
      <c r="L743" s="560"/>
      <c r="M743" s="560"/>
      <c r="N743" s="560"/>
      <c r="O743" s="560"/>
      <c r="P743" s="560"/>
      <c r="Q743" s="560"/>
      <c r="R743" s="560"/>
      <c r="S743" s="560"/>
      <c r="T743" s="560"/>
      <c r="U743" s="560"/>
      <c r="V743" s="560"/>
      <c r="W743" s="560"/>
      <c r="X743" s="560"/>
      <c r="Y743" s="560"/>
      <c r="Z743" s="560"/>
    </row>
    <row r="744" spans="1:26" ht="13.5" customHeight="1" x14ac:dyDescent="0.15">
      <c r="A744" s="884"/>
      <c r="B744" s="560"/>
      <c r="C744" s="560"/>
      <c r="D744" s="849"/>
      <c r="E744" s="560"/>
      <c r="F744" s="560"/>
      <c r="G744" s="560"/>
      <c r="H744" s="560"/>
      <c r="I744" s="560"/>
      <c r="J744" s="560"/>
      <c r="K744" s="560"/>
      <c r="L744" s="560"/>
      <c r="M744" s="560"/>
      <c r="N744" s="560"/>
      <c r="O744" s="560"/>
      <c r="P744" s="560"/>
      <c r="Q744" s="560"/>
      <c r="R744" s="560"/>
      <c r="S744" s="560"/>
      <c r="T744" s="560"/>
      <c r="U744" s="560"/>
      <c r="V744" s="560"/>
      <c r="W744" s="560"/>
      <c r="X744" s="560"/>
      <c r="Y744" s="560"/>
      <c r="Z744" s="560"/>
    </row>
    <row r="745" spans="1:26" ht="13.5" customHeight="1" x14ac:dyDescent="0.15">
      <c r="A745" s="884"/>
      <c r="B745" s="560"/>
      <c r="C745" s="560"/>
      <c r="D745" s="849"/>
      <c r="E745" s="560"/>
      <c r="F745" s="560"/>
      <c r="G745" s="560"/>
      <c r="H745" s="560"/>
      <c r="I745" s="560"/>
      <c r="J745" s="560"/>
      <c r="K745" s="560"/>
      <c r="L745" s="560"/>
      <c r="M745" s="560"/>
      <c r="N745" s="560"/>
      <c r="O745" s="560"/>
      <c r="P745" s="560"/>
      <c r="Q745" s="560"/>
      <c r="R745" s="560"/>
      <c r="S745" s="560"/>
      <c r="T745" s="560"/>
      <c r="U745" s="560"/>
      <c r="V745" s="560"/>
      <c r="W745" s="560"/>
      <c r="X745" s="560"/>
      <c r="Y745" s="560"/>
      <c r="Z745" s="560"/>
    </row>
    <row r="746" spans="1:26" ht="13.5" customHeight="1" x14ac:dyDescent="0.15">
      <c r="A746" s="884"/>
      <c r="B746" s="560"/>
      <c r="C746" s="560"/>
      <c r="D746" s="849"/>
      <c r="E746" s="560"/>
      <c r="F746" s="560"/>
      <c r="G746" s="560"/>
      <c r="H746" s="560"/>
      <c r="I746" s="560"/>
      <c r="J746" s="560"/>
      <c r="K746" s="560"/>
      <c r="L746" s="560"/>
      <c r="M746" s="560"/>
      <c r="N746" s="560"/>
      <c r="O746" s="560"/>
      <c r="P746" s="560"/>
      <c r="Q746" s="560"/>
      <c r="R746" s="560"/>
      <c r="S746" s="560"/>
      <c r="T746" s="560"/>
      <c r="U746" s="560"/>
      <c r="V746" s="560"/>
      <c r="W746" s="560"/>
      <c r="X746" s="560"/>
      <c r="Y746" s="560"/>
      <c r="Z746" s="560"/>
    </row>
    <row r="747" spans="1:26" ht="13.5" customHeight="1" x14ac:dyDescent="0.15">
      <c r="A747" s="884"/>
      <c r="B747" s="560"/>
      <c r="C747" s="560"/>
      <c r="D747" s="849"/>
      <c r="E747" s="560"/>
      <c r="F747" s="560"/>
      <c r="G747" s="560"/>
      <c r="H747" s="560"/>
      <c r="I747" s="560"/>
      <c r="J747" s="560"/>
      <c r="K747" s="560"/>
      <c r="L747" s="560"/>
      <c r="M747" s="560"/>
      <c r="N747" s="560"/>
      <c r="O747" s="560"/>
      <c r="P747" s="560"/>
      <c r="Q747" s="560"/>
      <c r="R747" s="560"/>
      <c r="S747" s="560"/>
      <c r="T747" s="560"/>
      <c r="U747" s="560"/>
      <c r="V747" s="560"/>
      <c r="W747" s="560"/>
      <c r="X747" s="560"/>
      <c r="Y747" s="560"/>
      <c r="Z747" s="560"/>
    </row>
    <row r="748" spans="1:26" ht="13.5" customHeight="1" x14ac:dyDescent="0.15">
      <c r="A748" s="884"/>
      <c r="B748" s="560"/>
      <c r="C748" s="560"/>
      <c r="D748" s="849"/>
      <c r="E748" s="560"/>
      <c r="F748" s="560"/>
      <c r="G748" s="560"/>
      <c r="H748" s="560"/>
      <c r="I748" s="560"/>
      <c r="J748" s="560"/>
      <c r="K748" s="560"/>
      <c r="L748" s="560"/>
      <c r="M748" s="560"/>
      <c r="N748" s="560"/>
      <c r="O748" s="560"/>
      <c r="P748" s="560"/>
      <c r="Q748" s="560"/>
      <c r="R748" s="560"/>
      <c r="S748" s="560"/>
      <c r="T748" s="560"/>
      <c r="U748" s="560"/>
      <c r="V748" s="560"/>
      <c r="W748" s="560"/>
      <c r="X748" s="560"/>
      <c r="Y748" s="560"/>
      <c r="Z748" s="560"/>
    </row>
    <row r="749" spans="1:26" ht="13.5" customHeight="1" x14ac:dyDescent="0.15">
      <c r="A749" s="884"/>
      <c r="B749" s="560"/>
      <c r="C749" s="560"/>
      <c r="D749" s="849"/>
      <c r="E749" s="560"/>
      <c r="F749" s="560"/>
      <c r="G749" s="560"/>
      <c r="H749" s="560"/>
      <c r="I749" s="560"/>
      <c r="J749" s="560"/>
      <c r="K749" s="560"/>
      <c r="L749" s="560"/>
      <c r="M749" s="560"/>
      <c r="N749" s="560"/>
      <c r="O749" s="560"/>
      <c r="P749" s="560"/>
      <c r="Q749" s="560"/>
      <c r="R749" s="560"/>
      <c r="S749" s="560"/>
      <c r="T749" s="560"/>
      <c r="U749" s="560"/>
      <c r="V749" s="560"/>
      <c r="W749" s="560"/>
      <c r="X749" s="560"/>
      <c r="Y749" s="560"/>
      <c r="Z749" s="560"/>
    </row>
    <row r="750" spans="1:26" ht="13.5" customHeight="1" x14ac:dyDescent="0.15">
      <c r="A750" s="884"/>
      <c r="B750" s="560"/>
      <c r="C750" s="560"/>
      <c r="D750" s="849"/>
      <c r="E750" s="560"/>
      <c r="F750" s="560"/>
      <c r="G750" s="560"/>
      <c r="H750" s="560"/>
      <c r="I750" s="560"/>
      <c r="J750" s="560"/>
      <c r="K750" s="560"/>
      <c r="L750" s="560"/>
      <c r="M750" s="560"/>
      <c r="N750" s="560"/>
      <c r="O750" s="560"/>
      <c r="P750" s="560"/>
      <c r="Q750" s="560"/>
      <c r="R750" s="560"/>
      <c r="S750" s="560"/>
      <c r="T750" s="560"/>
      <c r="U750" s="560"/>
      <c r="V750" s="560"/>
      <c r="W750" s="560"/>
      <c r="X750" s="560"/>
      <c r="Y750" s="560"/>
      <c r="Z750" s="560"/>
    </row>
    <row r="751" spans="1:26" ht="13.5" customHeight="1" x14ac:dyDescent="0.15">
      <c r="A751" s="884"/>
      <c r="B751" s="560"/>
      <c r="C751" s="560"/>
      <c r="D751" s="849"/>
      <c r="E751" s="560"/>
      <c r="F751" s="560"/>
      <c r="G751" s="560"/>
      <c r="H751" s="560"/>
      <c r="I751" s="560"/>
      <c r="J751" s="560"/>
      <c r="K751" s="560"/>
      <c r="L751" s="560"/>
      <c r="M751" s="560"/>
      <c r="N751" s="560"/>
      <c r="O751" s="560"/>
      <c r="P751" s="560"/>
      <c r="Q751" s="560"/>
      <c r="R751" s="560"/>
      <c r="S751" s="560"/>
      <c r="T751" s="560"/>
      <c r="U751" s="560"/>
      <c r="V751" s="560"/>
      <c r="W751" s="560"/>
      <c r="X751" s="560"/>
      <c r="Y751" s="560"/>
      <c r="Z751" s="560"/>
    </row>
    <row r="752" spans="1:26" ht="13.5" customHeight="1" x14ac:dyDescent="0.15">
      <c r="A752" s="884"/>
      <c r="B752" s="560"/>
      <c r="C752" s="560"/>
      <c r="D752" s="849"/>
      <c r="E752" s="560"/>
      <c r="F752" s="560"/>
      <c r="G752" s="560"/>
      <c r="H752" s="560"/>
      <c r="I752" s="560"/>
      <c r="J752" s="560"/>
      <c r="K752" s="560"/>
      <c r="L752" s="560"/>
      <c r="M752" s="560"/>
      <c r="N752" s="560"/>
      <c r="O752" s="560"/>
      <c r="P752" s="560"/>
      <c r="Q752" s="560"/>
      <c r="R752" s="560"/>
      <c r="S752" s="560"/>
      <c r="T752" s="560"/>
      <c r="U752" s="560"/>
      <c r="V752" s="560"/>
      <c r="W752" s="560"/>
      <c r="X752" s="560"/>
      <c r="Y752" s="560"/>
      <c r="Z752" s="560"/>
    </row>
    <row r="753" spans="1:26" ht="13.5" customHeight="1" x14ac:dyDescent="0.15">
      <c r="A753" s="884"/>
      <c r="B753" s="560"/>
      <c r="C753" s="560"/>
      <c r="D753" s="849"/>
      <c r="E753" s="560"/>
      <c r="F753" s="560"/>
      <c r="G753" s="560"/>
      <c r="H753" s="560"/>
      <c r="I753" s="560"/>
      <c r="J753" s="560"/>
      <c r="K753" s="560"/>
      <c r="L753" s="560"/>
      <c r="M753" s="560"/>
      <c r="N753" s="560"/>
      <c r="O753" s="560"/>
      <c r="P753" s="560"/>
      <c r="Q753" s="560"/>
      <c r="R753" s="560"/>
      <c r="S753" s="560"/>
      <c r="T753" s="560"/>
      <c r="U753" s="560"/>
      <c r="V753" s="560"/>
      <c r="W753" s="560"/>
      <c r="X753" s="560"/>
      <c r="Y753" s="560"/>
      <c r="Z753" s="560"/>
    </row>
    <row r="754" spans="1:26" ht="13.5" customHeight="1" x14ac:dyDescent="0.15">
      <c r="A754" s="884"/>
      <c r="B754" s="560"/>
      <c r="C754" s="560"/>
      <c r="D754" s="849"/>
      <c r="E754" s="560"/>
      <c r="F754" s="560"/>
      <c r="G754" s="560"/>
      <c r="H754" s="560"/>
      <c r="I754" s="560"/>
      <c r="J754" s="560"/>
      <c r="K754" s="560"/>
      <c r="L754" s="560"/>
      <c r="M754" s="560"/>
      <c r="N754" s="560"/>
      <c r="O754" s="560"/>
      <c r="P754" s="560"/>
      <c r="Q754" s="560"/>
      <c r="R754" s="560"/>
      <c r="S754" s="560"/>
      <c r="T754" s="560"/>
      <c r="U754" s="560"/>
      <c r="V754" s="560"/>
      <c r="W754" s="560"/>
      <c r="X754" s="560"/>
      <c r="Y754" s="560"/>
      <c r="Z754" s="560"/>
    </row>
    <row r="755" spans="1:26" ht="13.5" customHeight="1" x14ac:dyDescent="0.15">
      <c r="A755" s="884"/>
      <c r="B755" s="560"/>
      <c r="C755" s="560"/>
      <c r="D755" s="849"/>
      <c r="E755" s="560"/>
      <c r="F755" s="560"/>
      <c r="G755" s="560"/>
      <c r="H755" s="560"/>
      <c r="I755" s="560"/>
      <c r="J755" s="560"/>
      <c r="K755" s="560"/>
      <c r="L755" s="560"/>
      <c r="M755" s="560"/>
      <c r="N755" s="560"/>
      <c r="O755" s="560"/>
      <c r="P755" s="560"/>
      <c r="Q755" s="560"/>
      <c r="R755" s="560"/>
      <c r="S755" s="560"/>
      <c r="T755" s="560"/>
      <c r="U755" s="560"/>
      <c r="V755" s="560"/>
      <c r="W755" s="560"/>
      <c r="X755" s="560"/>
      <c r="Y755" s="560"/>
      <c r="Z755" s="560"/>
    </row>
    <row r="756" spans="1:26" ht="13.5" customHeight="1" x14ac:dyDescent="0.15">
      <c r="A756" s="884"/>
      <c r="B756" s="560"/>
      <c r="C756" s="560"/>
      <c r="D756" s="849"/>
      <c r="E756" s="560"/>
      <c r="F756" s="560"/>
      <c r="G756" s="560"/>
      <c r="H756" s="560"/>
      <c r="I756" s="560"/>
      <c r="J756" s="560"/>
      <c r="K756" s="560"/>
      <c r="L756" s="560"/>
      <c r="M756" s="560"/>
      <c r="N756" s="560"/>
      <c r="O756" s="560"/>
      <c r="P756" s="560"/>
      <c r="Q756" s="560"/>
      <c r="R756" s="560"/>
      <c r="S756" s="560"/>
      <c r="T756" s="560"/>
      <c r="U756" s="560"/>
      <c r="V756" s="560"/>
      <c r="W756" s="560"/>
      <c r="X756" s="560"/>
      <c r="Y756" s="560"/>
      <c r="Z756" s="560"/>
    </row>
    <row r="757" spans="1:26" ht="13.5" customHeight="1" x14ac:dyDescent="0.15">
      <c r="A757" s="884"/>
      <c r="B757" s="560"/>
      <c r="C757" s="560"/>
      <c r="D757" s="849"/>
      <c r="E757" s="560"/>
      <c r="F757" s="560"/>
      <c r="G757" s="560"/>
      <c r="H757" s="560"/>
      <c r="I757" s="560"/>
      <c r="J757" s="560"/>
      <c r="K757" s="560"/>
      <c r="L757" s="560"/>
      <c r="M757" s="560"/>
      <c r="N757" s="560"/>
      <c r="O757" s="560"/>
      <c r="P757" s="560"/>
      <c r="Q757" s="560"/>
      <c r="R757" s="560"/>
      <c r="S757" s="560"/>
      <c r="T757" s="560"/>
      <c r="U757" s="560"/>
      <c r="V757" s="560"/>
      <c r="W757" s="560"/>
      <c r="X757" s="560"/>
      <c r="Y757" s="560"/>
      <c r="Z757" s="560"/>
    </row>
    <row r="758" spans="1:26" ht="13.5" customHeight="1" x14ac:dyDescent="0.15">
      <c r="A758" s="884"/>
      <c r="B758" s="560"/>
      <c r="C758" s="560"/>
      <c r="D758" s="849"/>
      <c r="E758" s="560"/>
      <c r="F758" s="560"/>
      <c r="G758" s="560"/>
      <c r="H758" s="560"/>
      <c r="I758" s="560"/>
      <c r="J758" s="560"/>
      <c r="K758" s="560"/>
      <c r="L758" s="560"/>
      <c r="M758" s="560"/>
      <c r="N758" s="560"/>
      <c r="O758" s="560"/>
      <c r="P758" s="560"/>
      <c r="Q758" s="560"/>
      <c r="R758" s="560"/>
      <c r="S758" s="560"/>
      <c r="T758" s="560"/>
      <c r="U758" s="560"/>
      <c r="V758" s="560"/>
      <c r="W758" s="560"/>
      <c r="X758" s="560"/>
      <c r="Y758" s="560"/>
      <c r="Z758" s="560"/>
    </row>
    <row r="759" spans="1:26" ht="13.5" customHeight="1" x14ac:dyDescent="0.15">
      <c r="A759" s="884"/>
      <c r="B759" s="560"/>
      <c r="C759" s="560"/>
      <c r="D759" s="849"/>
      <c r="E759" s="560"/>
      <c r="F759" s="560"/>
      <c r="G759" s="560"/>
      <c r="H759" s="560"/>
      <c r="I759" s="560"/>
      <c r="J759" s="560"/>
      <c r="K759" s="560"/>
      <c r="L759" s="560"/>
      <c r="M759" s="560"/>
      <c r="N759" s="560"/>
      <c r="O759" s="560"/>
      <c r="P759" s="560"/>
      <c r="Q759" s="560"/>
      <c r="R759" s="560"/>
      <c r="S759" s="560"/>
      <c r="T759" s="560"/>
      <c r="U759" s="560"/>
      <c r="V759" s="560"/>
      <c r="W759" s="560"/>
      <c r="X759" s="560"/>
      <c r="Y759" s="560"/>
      <c r="Z759" s="560"/>
    </row>
    <row r="760" spans="1:26" ht="13.5" customHeight="1" x14ac:dyDescent="0.15">
      <c r="A760" s="884"/>
      <c r="B760" s="560"/>
      <c r="C760" s="560"/>
      <c r="D760" s="849"/>
      <c r="E760" s="560"/>
      <c r="F760" s="560"/>
      <c r="G760" s="560"/>
      <c r="H760" s="560"/>
      <c r="I760" s="560"/>
      <c r="J760" s="560"/>
      <c r="K760" s="560"/>
      <c r="L760" s="560"/>
      <c r="M760" s="560"/>
      <c r="N760" s="560"/>
      <c r="O760" s="560"/>
      <c r="P760" s="560"/>
      <c r="Q760" s="560"/>
      <c r="R760" s="560"/>
      <c r="S760" s="560"/>
      <c r="T760" s="560"/>
      <c r="U760" s="560"/>
      <c r="V760" s="560"/>
      <c r="W760" s="560"/>
      <c r="X760" s="560"/>
      <c r="Y760" s="560"/>
      <c r="Z760" s="560"/>
    </row>
    <row r="761" spans="1:26" ht="13.5" customHeight="1" x14ac:dyDescent="0.15">
      <c r="A761" s="884"/>
      <c r="B761" s="560"/>
      <c r="C761" s="560"/>
      <c r="D761" s="849"/>
      <c r="E761" s="560"/>
      <c r="F761" s="560"/>
      <c r="G761" s="560"/>
      <c r="H761" s="560"/>
      <c r="I761" s="560"/>
      <c r="J761" s="560"/>
      <c r="K761" s="560"/>
      <c r="L761" s="560"/>
      <c r="M761" s="560"/>
      <c r="N761" s="560"/>
      <c r="O761" s="560"/>
      <c r="P761" s="560"/>
      <c r="Q761" s="560"/>
      <c r="R761" s="560"/>
      <c r="S761" s="560"/>
      <c r="T761" s="560"/>
      <c r="U761" s="560"/>
      <c r="V761" s="560"/>
      <c r="W761" s="560"/>
      <c r="X761" s="560"/>
      <c r="Y761" s="560"/>
      <c r="Z761" s="560"/>
    </row>
    <row r="762" spans="1:26" ht="13.5" customHeight="1" x14ac:dyDescent="0.15">
      <c r="A762" s="884"/>
      <c r="B762" s="560"/>
      <c r="C762" s="560"/>
      <c r="D762" s="849"/>
      <c r="E762" s="560"/>
      <c r="F762" s="560"/>
      <c r="G762" s="560"/>
      <c r="H762" s="560"/>
      <c r="I762" s="560"/>
      <c r="J762" s="560"/>
      <c r="K762" s="560"/>
      <c r="L762" s="560"/>
      <c r="M762" s="560"/>
      <c r="N762" s="560"/>
      <c r="O762" s="560"/>
      <c r="P762" s="560"/>
      <c r="Q762" s="560"/>
      <c r="R762" s="560"/>
      <c r="S762" s="560"/>
      <c r="T762" s="560"/>
      <c r="U762" s="560"/>
      <c r="V762" s="560"/>
      <c r="W762" s="560"/>
      <c r="X762" s="560"/>
      <c r="Y762" s="560"/>
      <c r="Z762" s="560"/>
    </row>
    <row r="763" spans="1:26" ht="13.5" customHeight="1" x14ac:dyDescent="0.15">
      <c r="A763" s="884"/>
      <c r="B763" s="560"/>
      <c r="C763" s="560"/>
      <c r="D763" s="849"/>
      <c r="E763" s="560"/>
      <c r="F763" s="560"/>
      <c r="G763" s="560"/>
      <c r="H763" s="560"/>
      <c r="I763" s="560"/>
      <c r="J763" s="560"/>
      <c r="K763" s="560"/>
      <c r="L763" s="560"/>
      <c r="M763" s="560"/>
      <c r="N763" s="560"/>
      <c r="O763" s="560"/>
      <c r="P763" s="560"/>
      <c r="Q763" s="560"/>
      <c r="R763" s="560"/>
      <c r="S763" s="560"/>
      <c r="T763" s="560"/>
      <c r="U763" s="560"/>
      <c r="V763" s="560"/>
      <c r="W763" s="560"/>
      <c r="X763" s="560"/>
      <c r="Y763" s="560"/>
      <c r="Z763" s="560"/>
    </row>
    <row r="764" spans="1:26" ht="13.5" customHeight="1" x14ac:dyDescent="0.15">
      <c r="A764" s="884"/>
      <c r="B764" s="560"/>
      <c r="C764" s="560"/>
      <c r="D764" s="849"/>
      <c r="E764" s="560"/>
      <c r="F764" s="560"/>
      <c r="G764" s="560"/>
      <c r="H764" s="560"/>
      <c r="I764" s="560"/>
      <c r="J764" s="560"/>
      <c r="K764" s="560"/>
      <c r="L764" s="560"/>
      <c r="M764" s="560"/>
      <c r="N764" s="560"/>
      <c r="O764" s="560"/>
      <c r="P764" s="560"/>
      <c r="Q764" s="560"/>
      <c r="R764" s="560"/>
      <c r="S764" s="560"/>
      <c r="T764" s="560"/>
      <c r="U764" s="560"/>
      <c r="V764" s="560"/>
      <c r="W764" s="560"/>
      <c r="X764" s="560"/>
      <c r="Y764" s="560"/>
      <c r="Z764" s="560"/>
    </row>
    <row r="765" spans="1:26" ht="13.5" customHeight="1" x14ac:dyDescent="0.15">
      <c r="A765" s="884"/>
      <c r="B765" s="560"/>
      <c r="C765" s="560"/>
      <c r="D765" s="849"/>
      <c r="E765" s="560"/>
      <c r="F765" s="560"/>
      <c r="G765" s="560"/>
      <c r="H765" s="560"/>
      <c r="I765" s="560"/>
      <c r="J765" s="560"/>
      <c r="K765" s="560"/>
      <c r="L765" s="560"/>
      <c r="M765" s="560"/>
      <c r="N765" s="560"/>
      <c r="O765" s="560"/>
      <c r="P765" s="560"/>
      <c r="Q765" s="560"/>
      <c r="R765" s="560"/>
      <c r="S765" s="560"/>
      <c r="T765" s="560"/>
      <c r="U765" s="560"/>
      <c r="V765" s="560"/>
      <c r="W765" s="560"/>
      <c r="X765" s="560"/>
      <c r="Y765" s="560"/>
      <c r="Z765" s="560"/>
    </row>
    <row r="766" spans="1:26" ht="13.5" customHeight="1" x14ac:dyDescent="0.15">
      <c r="A766" s="884"/>
      <c r="B766" s="560"/>
      <c r="C766" s="560"/>
      <c r="D766" s="849"/>
      <c r="E766" s="560"/>
      <c r="F766" s="560"/>
      <c r="G766" s="560"/>
      <c r="H766" s="560"/>
      <c r="I766" s="560"/>
      <c r="J766" s="560"/>
      <c r="K766" s="560"/>
      <c r="L766" s="560"/>
      <c r="M766" s="560"/>
      <c r="N766" s="560"/>
      <c r="O766" s="560"/>
      <c r="P766" s="560"/>
      <c r="Q766" s="560"/>
      <c r="R766" s="560"/>
      <c r="S766" s="560"/>
      <c r="T766" s="560"/>
      <c r="U766" s="560"/>
      <c r="V766" s="560"/>
      <c r="W766" s="560"/>
      <c r="X766" s="560"/>
      <c r="Y766" s="560"/>
      <c r="Z766" s="560"/>
    </row>
    <row r="767" spans="1:26" ht="13.5" customHeight="1" x14ac:dyDescent="0.15">
      <c r="A767" s="884"/>
      <c r="B767" s="560"/>
      <c r="C767" s="560"/>
      <c r="D767" s="849"/>
      <c r="E767" s="560"/>
      <c r="F767" s="560"/>
      <c r="G767" s="560"/>
      <c r="H767" s="560"/>
      <c r="I767" s="560"/>
      <c r="J767" s="560"/>
      <c r="K767" s="560"/>
      <c r="L767" s="560"/>
      <c r="M767" s="560"/>
      <c r="N767" s="560"/>
      <c r="O767" s="560"/>
      <c r="P767" s="560"/>
      <c r="Q767" s="560"/>
      <c r="R767" s="560"/>
      <c r="S767" s="560"/>
      <c r="T767" s="560"/>
      <c r="U767" s="560"/>
      <c r="V767" s="560"/>
      <c r="W767" s="560"/>
      <c r="X767" s="560"/>
      <c r="Y767" s="560"/>
      <c r="Z767" s="560"/>
    </row>
    <row r="768" spans="1:26" ht="13.5" customHeight="1" x14ac:dyDescent="0.15">
      <c r="A768" s="884"/>
      <c r="B768" s="560"/>
      <c r="C768" s="560"/>
      <c r="D768" s="849"/>
      <c r="E768" s="560"/>
      <c r="F768" s="560"/>
      <c r="G768" s="560"/>
      <c r="H768" s="560"/>
      <c r="I768" s="560"/>
      <c r="J768" s="560"/>
      <c r="K768" s="560"/>
      <c r="L768" s="560"/>
      <c r="M768" s="560"/>
      <c r="N768" s="560"/>
      <c r="O768" s="560"/>
      <c r="P768" s="560"/>
      <c r="Q768" s="560"/>
      <c r="R768" s="560"/>
      <c r="S768" s="560"/>
      <c r="T768" s="560"/>
      <c r="U768" s="560"/>
      <c r="V768" s="560"/>
      <c r="W768" s="560"/>
      <c r="X768" s="560"/>
      <c r="Y768" s="560"/>
      <c r="Z768" s="560"/>
    </row>
    <row r="769" spans="1:26" ht="13.5" customHeight="1" x14ac:dyDescent="0.15">
      <c r="A769" s="884"/>
      <c r="B769" s="560"/>
      <c r="C769" s="560"/>
      <c r="D769" s="849"/>
      <c r="E769" s="560"/>
      <c r="F769" s="560"/>
      <c r="G769" s="560"/>
      <c r="H769" s="560"/>
      <c r="I769" s="560"/>
      <c r="J769" s="560"/>
      <c r="K769" s="560"/>
      <c r="L769" s="560"/>
      <c r="M769" s="560"/>
      <c r="N769" s="560"/>
      <c r="O769" s="560"/>
      <c r="P769" s="560"/>
      <c r="Q769" s="560"/>
      <c r="R769" s="560"/>
      <c r="S769" s="560"/>
      <c r="T769" s="560"/>
      <c r="U769" s="560"/>
      <c r="V769" s="560"/>
      <c r="W769" s="560"/>
      <c r="X769" s="560"/>
      <c r="Y769" s="560"/>
      <c r="Z769" s="560"/>
    </row>
    <row r="770" spans="1:26" ht="13.5" customHeight="1" x14ac:dyDescent="0.15">
      <c r="A770" s="884"/>
      <c r="B770" s="560"/>
      <c r="C770" s="560"/>
      <c r="D770" s="849"/>
      <c r="E770" s="560"/>
      <c r="F770" s="560"/>
      <c r="G770" s="560"/>
      <c r="H770" s="560"/>
      <c r="I770" s="560"/>
      <c r="J770" s="560"/>
      <c r="K770" s="560"/>
      <c r="L770" s="560"/>
      <c r="M770" s="560"/>
      <c r="N770" s="560"/>
      <c r="O770" s="560"/>
      <c r="P770" s="560"/>
      <c r="Q770" s="560"/>
      <c r="R770" s="560"/>
      <c r="S770" s="560"/>
      <c r="T770" s="560"/>
      <c r="U770" s="560"/>
      <c r="V770" s="560"/>
      <c r="W770" s="560"/>
      <c r="X770" s="560"/>
      <c r="Y770" s="560"/>
      <c r="Z770" s="560"/>
    </row>
    <row r="771" spans="1:26" ht="13.5" customHeight="1" x14ac:dyDescent="0.15">
      <c r="A771" s="884"/>
      <c r="B771" s="560"/>
      <c r="C771" s="560"/>
      <c r="D771" s="849"/>
      <c r="E771" s="560"/>
      <c r="F771" s="560"/>
      <c r="G771" s="560"/>
      <c r="H771" s="560"/>
      <c r="I771" s="560"/>
      <c r="J771" s="560"/>
      <c r="K771" s="560"/>
      <c r="L771" s="560"/>
      <c r="M771" s="560"/>
      <c r="N771" s="560"/>
      <c r="O771" s="560"/>
      <c r="P771" s="560"/>
      <c r="Q771" s="560"/>
      <c r="R771" s="560"/>
      <c r="S771" s="560"/>
      <c r="T771" s="560"/>
      <c r="U771" s="560"/>
      <c r="V771" s="560"/>
      <c r="W771" s="560"/>
      <c r="X771" s="560"/>
      <c r="Y771" s="560"/>
      <c r="Z771" s="560"/>
    </row>
    <row r="772" spans="1:26" ht="13.5" customHeight="1" x14ac:dyDescent="0.15">
      <c r="A772" s="884"/>
      <c r="B772" s="560"/>
      <c r="C772" s="560"/>
      <c r="D772" s="849"/>
      <c r="E772" s="560"/>
      <c r="F772" s="560"/>
      <c r="G772" s="560"/>
      <c r="H772" s="560"/>
      <c r="I772" s="560"/>
      <c r="J772" s="560"/>
      <c r="K772" s="560"/>
      <c r="L772" s="560"/>
      <c r="M772" s="560"/>
      <c r="N772" s="560"/>
      <c r="O772" s="560"/>
      <c r="P772" s="560"/>
      <c r="Q772" s="560"/>
      <c r="R772" s="560"/>
      <c r="S772" s="560"/>
      <c r="T772" s="560"/>
      <c r="U772" s="560"/>
      <c r="V772" s="560"/>
      <c r="W772" s="560"/>
      <c r="X772" s="560"/>
      <c r="Y772" s="560"/>
      <c r="Z772" s="560"/>
    </row>
    <row r="773" spans="1:26" ht="13.5" customHeight="1" x14ac:dyDescent="0.15">
      <c r="A773" s="884"/>
      <c r="B773" s="560"/>
      <c r="C773" s="560"/>
      <c r="D773" s="849"/>
      <c r="E773" s="560"/>
      <c r="F773" s="560"/>
      <c r="G773" s="560"/>
      <c r="H773" s="560"/>
      <c r="I773" s="560"/>
      <c r="J773" s="560"/>
      <c r="K773" s="560"/>
      <c r="L773" s="560"/>
      <c r="M773" s="560"/>
      <c r="N773" s="560"/>
      <c r="O773" s="560"/>
      <c r="P773" s="560"/>
      <c r="Q773" s="560"/>
      <c r="R773" s="560"/>
      <c r="S773" s="560"/>
      <c r="T773" s="560"/>
      <c r="U773" s="560"/>
      <c r="V773" s="560"/>
      <c r="W773" s="560"/>
      <c r="X773" s="560"/>
      <c r="Y773" s="560"/>
      <c r="Z773" s="560"/>
    </row>
    <row r="774" spans="1:26" ht="13.5" customHeight="1" x14ac:dyDescent="0.15">
      <c r="A774" s="884"/>
      <c r="B774" s="560"/>
      <c r="C774" s="560"/>
      <c r="D774" s="849"/>
      <c r="E774" s="560"/>
      <c r="F774" s="560"/>
      <c r="G774" s="560"/>
      <c r="H774" s="560"/>
      <c r="I774" s="560"/>
      <c r="J774" s="560"/>
      <c r="K774" s="560"/>
      <c r="L774" s="560"/>
      <c r="M774" s="560"/>
      <c r="N774" s="560"/>
      <c r="O774" s="560"/>
      <c r="P774" s="560"/>
      <c r="Q774" s="560"/>
      <c r="R774" s="560"/>
      <c r="S774" s="560"/>
      <c r="T774" s="560"/>
      <c r="U774" s="560"/>
      <c r="V774" s="560"/>
      <c r="W774" s="560"/>
      <c r="X774" s="560"/>
      <c r="Y774" s="560"/>
      <c r="Z774" s="560"/>
    </row>
    <row r="775" spans="1:26" ht="13.5" customHeight="1" x14ac:dyDescent="0.15">
      <c r="A775" s="884"/>
      <c r="B775" s="560"/>
      <c r="C775" s="560"/>
      <c r="D775" s="849"/>
      <c r="E775" s="560"/>
      <c r="F775" s="560"/>
      <c r="G775" s="560"/>
      <c r="H775" s="560"/>
      <c r="I775" s="560"/>
      <c r="J775" s="560"/>
      <c r="K775" s="560"/>
      <c r="L775" s="560"/>
      <c r="M775" s="560"/>
      <c r="N775" s="560"/>
      <c r="O775" s="560"/>
      <c r="P775" s="560"/>
      <c r="Q775" s="560"/>
      <c r="R775" s="560"/>
      <c r="S775" s="560"/>
      <c r="T775" s="560"/>
      <c r="U775" s="560"/>
      <c r="V775" s="560"/>
      <c r="W775" s="560"/>
      <c r="X775" s="560"/>
      <c r="Y775" s="560"/>
      <c r="Z775" s="560"/>
    </row>
    <row r="776" spans="1:26" ht="13.5" customHeight="1" x14ac:dyDescent="0.15">
      <c r="A776" s="884"/>
      <c r="B776" s="560"/>
      <c r="C776" s="560"/>
      <c r="D776" s="849"/>
      <c r="E776" s="560"/>
      <c r="F776" s="560"/>
      <c r="G776" s="560"/>
      <c r="H776" s="560"/>
      <c r="I776" s="560"/>
      <c r="J776" s="560"/>
      <c r="K776" s="560"/>
      <c r="L776" s="560"/>
      <c r="M776" s="560"/>
      <c r="N776" s="560"/>
      <c r="O776" s="560"/>
      <c r="P776" s="560"/>
      <c r="Q776" s="560"/>
      <c r="R776" s="560"/>
      <c r="S776" s="560"/>
      <c r="T776" s="560"/>
      <c r="U776" s="560"/>
      <c r="V776" s="560"/>
      <c r="W776" s="560"/>
      <c r="X776" s="560"/>
      <c r="Y776" s="560"/>
      <c r="Z776" s="560"/>
    </row>
    <row r="777" spans="1:26" ht="13.5" customHeight="1" x14ac:dyDescent="0.15">
      <c r="A777" s="884"/>
      <c r="B777" s="560"/>
      <c r="C777" s="560"/>
      <c r="D777" s="849"/>
      <c r="E777" s="560"/>
      <c r="F777" s="560"/>
      <c r="G777" s="560"/>
      <c r="H777" s="560"/>
      <c r="I777" s="560"/>
      <c r="J777" s="560"/>
      <c r="K777" s="560"/>
      <c r="L777" s="560"/>
      <c r="M777" s="560"/>
      <c r="N777" s="560"/>
      <c r="O777" s="560"/>
      <c r="P777" s="560"/>
      <c r="Q777" s="560"/>
      <c r="R777" s="560"/>
      <c r="S777" s="560"/>
      <c r="T777" s="560"/>
      <c r="U777" s="560"/>
      <c r="V777" s="560"/>
      <c r="W777" s="560"/>
      <c r="X777" s="560"/>
      <c r="Y777" s="560"/>
      <c r="Z777" s="560"/>
    </row>
    <row r="778" spans="1:26" ht="13.5" customHeight="1" x14ac:dyDescent="0.15">
      <c r="A778" s="884"/>
      <c r="B778" s="560"/>
      <c r="C778" s="560"/>
      <c r="D778" s="849"/>
      <c r="E778" s="560"/>
      <c r="F778" s="560"/>
      <c r="G778" s="560"/>
      <c r="H778" s="560"/>
      <c r="I778" s="560"/>
      <c r="J778" s="560"/>
      <c r="K778" s="560"/>
      <c r="L778" s="560"/>
      <c r="M778" s="560"/>
      <c r="N778" s="560"/>
      <c r="O778" s="560"/>
      <c r="P778" s="560"/>
      <c r="Q778" s="560"/>
      <c r="R778" s="560"/>
      <c r="S778" s="560"/>
      <c r="T778" s="560"/>
      <c r="U778" s="560"/>
      <c r="V778" s="560"/>
      <c r="W778" s="560"/>
      <c r="X778" s="560"/>
      <c r="Y778" s="560"/>
      <c r="Z778" s="560"/>
    </row>
    <row r="779" spans="1:26" ht="13.5" customHeight="1" x14ac:dyDescent="0.15">
      <c r="A779" s="884"/>
      <c r="B779" s="560"/>
      <c r="C779" s="560"/>
      <c r="D779" s="849"/>
      <c r="E779" s="560"/>
      <c r="F779" s="560"/>
      <c r="G779" s="560"/>
      <c r="H779" s="560"/>
      <c r="I779" s="560"/>
      <c r="J779" s="560"/>
      <c r="K779" s="560"/>
      <c r="L779" s="560"/>
      <c r="M779" s="560"/>
      <c r="N779" s="560"/>
      <c r="O779" s="560"/>
      <c r="P779" s="560"/>
      <c r="Q779" s="560"/>
      <c r="R779" s="560"/>
      <c r="S779" s="560"/>
      <c r="T779" s="560"/>
      <c r="U779" s="560"/>
      <c r="V779" s="560"/>
      <c r="W779" s="560"/>
      <c r="X779" s="560"/>
      <c r="Y779" s="560"/>
      <c r="Z779" s="560"/>
    </row>
    <row r="780" spans="1:26" ht="13.5" customHeight="1" x14ac:dyDescent="0.15">
      <c r="A780" s="884"/>
      <c r="B780" s="560"/>
      <c r="C780" s="560"/>
      <c r="D780" s="849"/>
      <c r="E780" s="560"/>
      <c r="F780" s="560"/>
      <c r="G780" s="560"/>
      <c r="H780" s="560"/>
      <c r="I780" s="560"/>
      <c r="J780" s="560"/>
      <c r="K780" s="560"/>
      <c r="L780" s="560"/>
      <c r="M780" s="560"/>
      <c r="N780" s="560"/>
      <c r="O780" s="560"/>
      <c r="P780" s="560"/>
      <c r="Q780" s="560"/>
      <c r="R780" s="560"/>
      <c r="S780" s="560"/>
      <c r="T780" s="560"/>
      <c r="U780" s="560"/>
      <c r="V780" s="560"/>
      <c r="W780" s="560"/>
      <c r="X780" s="560"/>
      <c r="Y780" s="560"/>
      <c r="Z780" s="560"/>
    </row>
    <row r="781" spans="1:26" ht="13.5" customHeight="1" x14ac:dyDescent="0.15">
      <c r="A781" s="884"/>
      <c r="B781" s="560"/>
      <c r="C781" s="560"/>
      <c r="D781" s="849"/>
      <c r="E781" s="560"/>
      <c r="F781" s="560"/>
      <c r="G781" s="560"/>
      <c r="H781" s="560"/>
      <c r="I781" s="560"/>
      <c r="J781" s="560"/>
      <c r="K781" s="560"/>
      <c r="L781" s="560"/>
      <c r="M781" s="560"/>
      <c r="N781" s="560"/>
      <c r="O781" s="560"/>
      <c r="P781" s="560"/>
      <c r="Q781" s="560"/>
      <c r="R781" s="560"/>
      <c r="S781" s="560"/>
      <c r="T781" s="560"/>
      <c r="U781" s="560"/>
      <c r="V781" s="560"/>
      <c r="W781" s="560"/>
      <c r="X781" s="560"/>
      <c r="Y781" s="560"/>
      <c r="Z781" s="560"/>
    </row>
    <row r="782" spans="1:26" ht="13.5" customHeight="1" x14ac:dyDescent="0.15">
      <c r="A782" s="884"/>
      <c r="B782" s="560"/>
      <c r="C782" s="560"/>
      <c r="D782" s="849"/>
      <c r="E782" s="560"/>
      <c r="F782" s="560"/>
      <c r="G782" s="560"/>
      <c r="H782" s="560"/>
      <c r="I782" s="560"/>
      <c r="J782" s="560"/>
      <c r="K782" s="560"/>
      <c r="L782" s="560"/>
      <c r="M782" s="560"/>
      <c r="N782" s="560"/>
      <c r="O782" s="560"/>
      <c r="P782" s="560"/>
      <c r="Q782" s="560"/>
      <c r="R782" s="560"/>
      <c r="S782" s="560"/>
      <c r="T782" s="560"/>
      <c r="U782" s="560"/>
      <c r="V782" s="560"/>
      <c r="W782" s="560"/>
      <c r="X782" s="560"/>
      <c r="Y782" s="560"/>
      <c r="Z782" s="560"/>
    </row>
    <row r="783" spans="1:26" ht="13.5" customHeight="1" x14ac:dyDescent="0.15">
      <c r="A783" s="884"/>
      <c r="B783" s="560"/>
      <c r="C783" s="560"/>
      <c r="D783" s="849"/>
      <c r="E783" s="560"/>
      <c r="F783" s="560"/>
      <c r="G783" s="560"/>
      <c r="H783" s="560"/>
      <c r="I783" s="560"/>
      <c r="J783" s="560"/>
      <c r="K783" s="560"/>
      <c r="L783" s="560"/>
      <c r="M783" s="560"/>
      <c r="N783" s="560"/>
      <c r="O783" s="560"/>
      <c r="P783" s="560"/>
      <c r="Q783" s="560"/>
      <c r="R783" s="560"/>
      <c r="S783" s="560"/>
      <c r="T783" s="560"/>
      <c r="U783" s="560"/>
      <c r="V783" s="560"/>
      <c r="W783" s="560"/>
      <c r="X783" s="560"/>
      <c r="Y783" s="560"/>
      <c r="Z783" s="560"/>
    </row>
    <row r="784" spans="1:26" ht="13.5" customHeight="1" x14ac:dyDescent="0.15">
      <c r="A784" s="884"/>
      <c r="B784" s="560"/>
      <c r="C784" s="560"/>
      <c r="D784" s="849"/>
      <c r="E784" s="560"/>
      <c r="F784" s="560"/>
      <c r="G784" s="560"/>
      <c r="H784" s="560"/>
      <c r="I784" s="560"/>
      <c r="J784" s="560"/>
      <c r="K784" s="560"/>
      <c r="L784" s="560"/>
      <c r="M784" s="560"/>
      <c r="N784" s="560"/>
      <c r="O784" s="560"/>
      <c r="P784" s="560"/>
      <c r="Q784" s="560"/>
      <c r="R784" s="560"/>
      <c r="S784" s="560"/>
      <c r="T784" s="560"/>
      <c r="U784" s="560"/>
      <c r="V784" s="560"/>
      <c r="W784" s="560"/>
      <c r="X784" s="560"/>
      <c r="Y784" s="560"/>
      <c r="Z784" s="560"/>
    </row>
    <row r="785" spans="1:26" ht="13.5" customHeight="1" x14ac:dyDescent="0.15">
      <c r="A785" s="884"/>
      <c r="B785" s="560"/>
      <c r="C785" s="560"/>
      <c r="D785" s="849"/>
      <c r="E785" s="560"/>
      <c r="F785" s="560"/>
      <c r="G785" s="560"/>
      <c r="H785" s="560"/>
      <c r="I785" s="560"/>
      <c r="J785" s="560"/>
      <c r="K785" s="560"/>
      <c r="L785" s="560"/>
      <c r="M785" s="560"/>
      <c r="N785" s="560"/>
      <c r="O785" s="560"/>
      <c r="P785" s="560"/>
      <c r="Q785" s="560"/>
      <c r="R785" s="560"/>
      <c r="S785" s="560"/>
      <c r="T785" s="560"/>
      <c r="U785" s="560"/>
      <c r="V785" s="560"/>
      <c r="W785" s="560"/>
      <c r="X785" s="560"/>
      <c r="Y785" s="560"/>
      <c r="Z785" s="560"/>
    </row>
    <row r="786" spans="1:26" ht="13.5" customHeight="1" x14ac:dyDescent="0.15">
      <c r="A786" s="884"/>
      <c r="B786" s="560"/>
      <c r="C786" s="560"/>
      <c r="D786" s="849"/>
      <c r="E786" s="560"/>
      <c r="F786" s="560"/>
      <c r="G786" s="560"/>
      <c r="H786" s="560"/>
      <c r="I786" s="560"/>
      <c r="J786" s="560"/>
      <c r="K786" s="560"/>
      <c r="L786" s="560"/>
      <c r="M786" s="560"/>
      <c r="N786" s="560"/>
      <c r="O786" s="560"/>
      <c r="P786" s="560"/>
      <c r="Q786" s="560"/>
      <c r="R786" s="560"/>
      <c r="S786" s="560"/>
      <c r="T786" s="560"/>
      <c r="U786" s="560"/>
      <c r="V786" s="560"/>
      <c r="W786" s="560"/>
      <c r="X786" s="560"/>
      <c r="Y786" s="560"/>
      <c r="Z786" s="560"/>
    </row>
    <row r="787" spans="1:26" ht="13.5" customHeight="1" x14ac:dyDescent="0.15">
      <c r="A787" s="884"/>
      <c r="B787" s="560"/>
      <c r="C787" s="560"/>
      <c r="D787" s="849"/>
      <c r="E787" s="560"/>
      <c r="F787" s="560"/>
      <c r="G787" s="560"/>
      <c r="H787" s="560"/>
      <c r="I787" s="560"/>
      <c r="J787" s="560"/>
      <c r="K787" s="560"/>
      <c r="L787" s="560"/>
      <c r="M787" s="560"/>
      <c r="N787" s="560"/>
      <c r="O787" s="560"/>
      <c r="P787" s="560"/>
      <c r="Q787" s="560"/>
      <c r="R787" s="560"/>
      <c r="S787" s="560"/>
      <c r="T787" s="560"/>
      <c r="U787" s="560"/>
      <c r="V787" s="560"/>
      <c r="W787" s="560"/>
      <c r="X787" s="560"/>
      <c r="Y787" s="560"/>
      <c r="Z787" s="560"/>
    </row>
    <row r="788" spans="1:26" ht="13.5" customHeight="1" x14ac:dyDescent="0.15">
      <c r="A788" s="884"/>
      <c r="B788" s="560"/>
      <c r="C788" s="560"/>
      <c r="D788" s="849"/>
      <c r="E788" s="560"/>
      <c r="F788" s="560"/>
      <c r="G788" s="560"/>
      <c r="H788" s="560"/>
      <c r="I788" s="560"/>
      <c r="J788" s="560"/>
      <c r="K788" s="560"/>
      <c r="L788" s="560"/>
      <c r="M788" s="560"/>
      <c r="N788" s="560"/>
      <c r="O788" s="560"/>
      <c r="P788" s="560"/>
      <c r="Q788" s="560"/>
      <c r="R788" s="560"/>
      <c r="S788" s="560"/>
      <c r="T788" s="560"/>
      <c r="U788" s="560"/>
      <c r="V788" s="560"/>
      <c r="W788" s="560"/>
      <c r="X788" s="560"/>
      <c r="Y788" s="560"/>
      <c r="Z788" s="560"/>
    </row>
    <row r="789" spans="1:26" ht="13.5" customHeight="1" x14ac:dyDescent="0.15">
      <c r="A789" s="884"/>
      <c r="B789" s="560"/>
      <c r="C789" s="560"/>
      <c r="D789" s="849"/>
      <c r="E789" s="560"/>
      <c r="F789" s="560"/>
      <c r="G789" s="560"/>
      <c r="H789" s="560"/>
      <c r="I789" s="560"/>
      <c r="J789" s="560"/>
      <c r="K789" s="560"/>
      <c r="L789" s="560"/>
      <c r="M789" s="560"/>
      <c r="N789" s="560"/>
      <c r="O789" s="560"/>
      <c r="P789" s="560"/>
      <c r="Q789" s="560"/>
      <c r="R789" s="560"/>
      <c r="S789" s="560"/>
      <c r="T789" s="560"/>
      <c r="U789" s="560"/>
      <c r="V789" s="560"/>
      <c r="W789" s="560"/>
      <c r="X789" s="560"/>
      <c r="Y789" s="560"/>
      <c r="Z789" s="560"/>
    </row>
    <row r="790" spans="1:26" ht="13.5" customHeight="1" x14ac:dyDescent="0.15">
      <c r="A790" s="884"/>
      <c r="B790" s="560"/>
      <c r="C790" s="560"/>
      <c r="D790" s="849"/>
      <c r="E790" s="560"/>
      <c r="F790" s="560"/>
      <c r="G790" s="560"/>
      <c r="H790" s="560"/>
      <c r="I790" s="560"/>
      <c r="J790" s="560"/>
      <c r="K790" s="560"/>
      <c r="L790" s="560"/>
      <c r="M790" s="560"/>
      <c r="N790" s="560"/>
      <c r="O790" s="560"/>
      <c r="P790" s="560"/>
      <c r="Q790" s="560"/>
      <c r="R790" s="560"/>
      <c r="S790" s="560"/>
      <c r="T790" s="560"/>
      <c r="U790" s="560"/>
      <c r="V790" s="560"/>
      <c r="W790" s="560"/>
      <c r="X790" s="560"/>
      <c r="Y790" s="560"/>
      <c r="Z790" s="560"/>
    </row>
    <row r="791" spans="1:26" ht="13.5" customHeight="1" x14ac:dyDescent="0.15">
      <c r="A791" s="884"/>
      <c r="B791" s="560"/>
      <c r="C791" s="560"/>
      <c r="D791" s="849"/>
      <c r="E791" s="560"/>
      <c r="F791" s="560"/>
      <c r="G791" s="560"/>
      <c r="H791" s="560"/>
      <c r="I791" s="560"/>
      <c r="J791" s="560"/>
      <c r="K791" s="560"/>
      <c r="L791" s="560"/>
      <c r="M791" s="560"/>
      <c r="N791" s="560"/>
      <c r="O791" s="560"/>
      <c r="P791" s="560"/>
      <c r="Q791" s="560"/>
      <c r="R791" s="560"/>
      <c r="S791" s="560"/>
      <c r="T791" s="560"/>
      <c r="U791" s="560"/>
      <c r="V791" s="560"/>
      <c r="W791" s="560"/>
      <c r="X791" s="560"/>
      <c r="Y791" s="560"/>
      <c r="Z791" s="560"/>
    </row>
    <row r="792" spans="1:26" ht="13.5" customHeight="1" x14ac:dyDescent="0.15">
      <c r="A792" s="884"/>
      <c r="B792" s="560"/>
      <c r="C792" s="560"/>
      <c r="D792" s="849"/>
      <c r="E792" s="560"/>
      <c r="F792" s="560"/>
      <c r="G792" s="560"/>
      <c r="H792" s="560"/>
      <c r="I792" s="560"/>
      <c r="J792" s="560"/>
      <c r="K792" s="560"/>
      <c r="L792" s="560"/>
      <c r="M792" s="560"/>
      <c r="N792" s="560"/>
      <c r="O792" s="560"/>
      <c r="P792" s="560"/>
      <c r="Q792" s="560"/>
      <c r="R792" s="560"/>
      <c r="S792" s="560"/>
      <c r="T792" s="560"/>
      <c r="U792" s="560"/>
      <c r="V792" s="560"/>
      <c r="W792" s="560"/>
      <c r="X792" s="560"/>
      <c r="Y792" s="560"/>
      <c r="Z792" s="560"/>
    </row>
    <row r="793" spans="1:26" ht="13.5" customHeight="1" x14ac:dyDescent="0.15">
      <c r="A793" s="884"/>
      <c r="B793" s="560"/>
      <c r="C793" s="560"/>
      <c r="D793" s="849"/>
      <c r="E793" s="560"/>
      <c r="F793" s="560"/>
      <c r="G793" s="560"/>
      <c r="H793" s="560"/>
      <c r="I793" s="560"/>
      <c r="J793" s="560"/>
      <c r="K793" s="560"/>
      <c r="L793" s="560"/>
      <c r="M793" s="560"/>
      <c r="N793" s="560"/>
      <c r="O793" s="560"/>
      <c r="P793" s="560"/>
      <c r="Q793" s="560"/>
      <c r="R793" s="560"/>
      <c r="S793" s="560"/>
      <c r="T793" s="560"/>
      <c r="U793" s="560"/>
      <c r="V793" s="560"/>
      <c r="W793" s="560"/>
      <c r="X793" s="560"/>
      <c r="Y793" s="560"/>
      <c r="Z793" s="560"/>
    </row>
    <row r="794" spans="1:26" ht="13.5" customHeight="1" x14ac:dyDescent="0.15">
      <c r="A794" s="884"/>
      <c r="B794" s="560"/>
      <c r="C794" s="560"/>
      <c r="D794" s="849"/>
      <c r="E794" s="560"/>
      <c r="F794" s="560"/>
      <c r="G794" s="560"/>
      <c r="H794" s="560"/>
      <c r="I794" s="560"/>
      <c r="J794" s="560"/>
      <c r="K794" s="560"/>
      <c r="L794" s="560"/>
      <c r="M794" s="560"/>
      <c r="N794" s="560"/>
      <c r="O794" s="560"/>
      <c r="P794" s="560"/>
      <c r="Q794" s="560"/>
      <c r="R794" s="560"/>
      <c r="S794" s="560"/>
      <c r="T794" s="560"/>
      <c r="U794" s="560"/>
      <c r="V794" s="560"/>
      <c r="W794" s="560"/>
      <c r="X794" s="560"/>
      <c r="Y794" s="560"/>
      <c r="Z794" s="560"/>
    </row>
    <row r="795" spans="1:26" ht="13.5" customHeight="1" x14ac:dyDescent="0.15">
      <c r="A795" s="884"/>
      <c r="B795" s="560"/>
      <c r="C795" s="560"/>
      <c r="D795" s="849"/>
      <c r="E795" s="560"/>
      <c r="F795" s="560"/>
      <c r="G795" s="560"/>
      <c r="H795" s="560"/>
      <c r="I795" s="560"/>
      <c r="J795" s="560"/>
      <c r="K795" s="560"/>
      <c r="L795" s="560"/>
      <c r="M795" s="560"/>
      <c r="N795" s="560"/>
      <c r="O795" s="560"/>
      <c r="P795" s="560"/>
      <c r="Q795" s="560"/>
      <c r="R795" s="560"/>
      <c r="S795" s="560"/>
      <c r="T795" s="560"/>
      <c r="U795" s="560"/>
      <c r="V795" s="560"/>
      <c r="W795" s="560"/>
      <c r="X795" s="560"/>
      <c r="Y795" s="560"/>
      <c r="Z795" s="560"/>
    </row>
    <row r="796" spans="1:26" ht="13.5" customHeight="1" x14ac:dyDescent="0.15">
      <c r="A796" s="884"/>
      <c r="B796" s="560"/>
      <c r="C796" s="560"/>
      <c r="D796" s="849"/>
      <c r="E796" s="560"/>
      <c r="F796" s="560"/>
      <c r="G796" s="560"/>
      <c r="H796" s="560"/>
      <c r="I796" s="560"/>
      <c r="J796" s="560"/>
      <c r="K796" s="560"/>
      <c r="L796" s="560"/>
      <c r="M796" s="560"/>
      <c r="N796" s="560"/>
      <c r="O796" s="560"/>
      <c r="P796" s="560"/>
      <c r="Q796" s="560"/>
      <c r="R796" s="560"/>
      <c r="S796" s="560"/>
      <c r="T796" s="560"/>
      <c r="U796" s="560"/>
      <c r="V796" s="560"/>
      <c r="W796" s="560"/>
      <c r="X796" s="560"/>
      <c r="Y796" s="560"/>
      <c r="Z796" s="560"/>
    </row>
    <row r="797" spans="1:26" ht="13.5" customHeight="1" x14ac:dyDescent="0.15">
      <c r="A797" s="884"/>
      <c r="B797" s="560"/>
      <c r="C797" s="560"/>
      <c r="D797" s="849"/>
      <c r="E797" s="560"/>
      <c r="F797" s="560"/>
      <c r="G797" s="560"/>
      <c r="H797" s="560"/>
      <c r="I797" s="560"/>
      <c r="J797" s="560"/>
      <c r="K797" s="560"/>
      <c r="L797" s="560"/>
      <c r="M797" s="560"/>
      <c r="N797" s="560"/>
      <c r="O797" s="560"/>
      <c r="P797" s="560"/>
      <c r="Q797" s="560"/>
      <c r="R797" s="560"/>
      <c r="S797" s="560"/>
      <c r="T797" s="560"/>
      <c r="U797" s="560"/>
      <c r="V797" s="560"/>
      <c r="W797" s="560"/>
      <c r="X797" s="560"/>
      <c r="Y797" s="560"/>
      <c r="Z797" s="560"/>
    </row>
    <row r="798" spans="1:26" ht="13.5" customHeight="1" x14ac:dyDescent="0.15">
      <c r="A798" s="884"/>
      <c r="B798" s="560"/>
      <c r="C798" s="560"/>
      <c r="D798" s="849"/>
      <c r="E798" s="560"/>
      <c r="F798" s="560"/>
      <c r="G798" s="560"/>
      <c r="H798" s="560"/>
      <c r="I798" s="560"/>
      <c r="J798" s="560"/>
      <c r="K798" s="560"/>
      <c r="L798" s="560"/>
      <c r="M798" s="560"/>
      <c r="N798" s="560"/>
      <c r="O798" s="560"/>
      <c r="P798" s="560"/>
      <c r="Q798" s="560"/>
      <c r="R798" s="560"/>
      <c r="S798" s="560"/>
      <c r="T798" s="560"/>
      <c r="U798" s="560"/>
      <c r="V798" s="560"/>
      <c r="W798" s="560"/>
      <c r="X798" s="560"/>
      <c r="Y798" s="560"/>
      <c r="Z798" s="560"/>
    </row>
    <row r="799" spans="1:26" ht="13.5" customHeight="1" x14ac:dyDescent="0.15">
      <c r="A799" s="884"/>
      <c r="B799" s="560"/>
      <c r="C799" s="560"/>
      <c r="D799" s="849"/>
      <c r="E799" s="560"/>
      <c r="F799" s="560"/>
      <c r="G799" s="560"/>
      <c r="H799" s="560"/>
      <c r="I799" s="560"/>
      <c r="J799" s="560"/>
      <c r="K799" s="560"/>
      <c r="L799" s="560"/>
      <c r="M799" s="560"/>
      <c r="N799" s="560"/>
      <c r="O799" s="560"/>
      <c r="P799" s="560"/>
      <c r="Q799" s="560"/>
      <c r="R799" s="560"/>
      <c r="S799" s="560"/>
      <c r="T799" s="560"/>
      <c r="U799" s="560"/>
      <c r="V799" s="560"/>
      <c r="W799" s="560"/>
      <c r="X799" s="560"/>
      <c r="Y799" s="560"/>
      <c r="Z799" s="560"/>
    </row>
    <row r="800" spans="1:26" ht="13.5" customHeight="1" x14ac:dyDescent="0.15">
      <c r="A800" s="884"/>
      <c r="B800" s="560"/>
      <c r="C800" s="560"/>
      <c r="D800" s="849"/>
      <c r="E800" s="560"/>
      <c r="F800" s="560"/>
      <c r="G800" s="560"/>
      <c r="H800" s="560"/>
      <c r="I800" s="560"/>
      <c r="J800" s="560"/>
      <c r="K800" s="560"/>
      <c r="L800" s="560"/>
      <c r="M800" s="560"/>
      <c r="N800" s="560"/>
      <c r="O800" s="560"/>
      <c r="P800" s="560"/>
      <c r="Q800" s="560"/>
      <c r="R800" s="560"/>
      <c r="S800" s="560"/>
      <c r="T800" s="560"/>
      <c r="U800" s="560"/>
      <c r="V800" s="560"/>
      <c r="W800" s="560"/>
      <c r="X800" s="560"/>
      <c r="Y800" s="560"/>
      <c r="Z800" s="560"/>
    </row>
    <row r="801" spans="1:26" ht="13.5" customHeight="1" x14ac:dyDescent="0.15">
      <c r="A801" s="884"/>
      <c r="B801" s="560"/>
      <c r="C801" s="560"/>
      <c r="D801" s="849"/>
      <c r="E801" s="560"/>
      <c r="F801" s="560"/>
      <c r="G801" s="560"/>
      <c r="H801" s="560"/>
      <c r="I801" s="560"/>
      <c r="J801" s="560"/>
      <c r="K801" s="560"/>
      <c r="L801" s="560"/>
      <c r="M801" s="560"/>
      <c r="N801" s="560"/>
      <c r="O801" s="560"/>
      <c r="P801" s="560"/>
      <c r="Q801" s="560"/>
      <c r="R801" s="560"/>
      <c r="S801" s="560"/>
      <c r="T801" s="560"/>
      <c r="U801" s="560"/>
      <c r="V801" s="560"/>
      <c r="W801" s="560"/>
      <c r="X801" s="560"/>
      <c r="Y801" s="560"/>
      <c r="Z801" s="560"/>
    </row>
    <row r="802" spans="1:26" ht="13.5" customHeight="1" x14ac:dyDescent="0.15">
      <c r="A802" s="884"/>
      <c r="B802" s="560"/>
      <c r="C802" s="560"/>
      <c r="D802" s="849"/>
      <c r="E802" s="560"/>
      <c r="F802" s="560"/>
      <c r="G802" s="560"/>
      <c r="H802" s="560"/>
      <c r="I802" s="560"/>
      <c r="J802" s="560"/>
      <c r="K802" s="560"/>
      <c r="L802" s="560"/>
      <c r="M802" s="560"/>
      <c r="N802" s="560"/>
      <c r="O802" s="560"/>
      <c r="P802" s="560"/>
      <c r="Q802" s="560"/>
      <c r="R802" s="560"/>
      <c r="S802" s="560"/>
      <c r="T802" s="560"/>
      <c r="U802" s="560"/>
      <c r="V802" s="560"/>
      <c r="W802" s="560"/>
      <c r="X802" s="560"/>
      <c r="Y802" s="560"/>
      <c r="Z802" s="560"/>
    </row>
    <row r="803" spans="1:26" ht="13.5" customHeight="1" x14ac:dyDescent="0.15">
      <c r="A803" s="884"/>
      <c r="B803" s="560"/>
      <c r="C803" s="560"/>
      <c r="D803" s="849"/>
      <c r="E803" s="560"/>
      <c r="F803" s="560"/>
      <c r="G803" s="560"/>
      <c r="H803" s="560"/>
      <c r="I803" s="560"/>
      <c r="J803" s="560"/>
      <c r="K803" s="560"/>
      <c r="L803" s="560"/>
      <c r="M803" s="560"/>
      <c r="N803" s="560"/>
      <c r="O803" s="560"/>
      <c r="P803" s="560"/>
      <c r="Q803" s="560"/>
      <c r="R803" s="560"/>
      <c r="S803" s="560"/>
      <c r="T803" s="560"/>
      <c r="U803" s="560"/>
      <c r="V803" s="560"/>
      <c r="W803" s="560"/>
      <c r="X803" s="560"/>
      <c r="Y803" s="560"/>
      <c r="Z803" s="560"/>
    </row>
    <row r="804" spans="1:26" ht="13.5" customHeight="1" x14ac:dyDescent="0.15">
      <c r="A804" s="884"/>
      <c r="B804" s="560"/>
      <c r="C804" s="560"/>
      <c r="D804" s="849"/>
      <c r="E804" s="560"/>
      <c r="F804" s="560"/>
      <c r="G804" s="560"/>
      <c r="H804" s="560"/>
      <c r="I804" s="560"/>
      <c r="J804" s="560"/>
      <c r="K804" s="560"/>
      <c r="L804" s="560"/>
      <c r="M804" s="560"/>
      <c r="N804" s="560"/>
      <c r="O804" s="560"/>
      <c r="P804" s="560"/>
      <c r="Q804" s="560"/>
      <c r="R804" s="560"/>
      <c r="S804" s="560"/>
      <c r="T804" s="560"/>
      <c r="U804" s="560"/>
      <c r="V804" s="560"/>
      <c r="W804" s="560"/>
      <c r="X804" s="560"/>
      <c r="Y804" s="560"/>
      <c r="Z804" s="560"/>
    </row>
    <row r="805" spans="1:26" ht="13.5" customHeight="1" x14ac:dyDescent="0.15">
      <c r="A805" s="884"/>
      <c r="B805" s="560"/>
      <c r="C805" s="560"/>
      <c r="D805" s="849"/>
      <c r="E805" s="560"/>
      <c r="F805" s="560"/>
      <c r="G805" s="560"/>
      <c r="H805" s="560"/>
      <c r="I805" s="560"/>
      <c r="J805" s="560"/>
      <c r="K805" s="560"/>
      <c r="L805" s="560"/>
      <c r="M805" s="560"/>
      <c r="N805" s="560"/>
      <c r="O805" s="560"/>
      <c r="P805" s="560"/>
      <c r="Q805" s="560"/>
      <c r="R805" s="560"/>
      <c r="S805" s="560"/>
      <c r="T805" s="560"/>
      <c r="U805" s="560"/>
      <c r="V805" s="560"/>
      <c r="W805" s="560"/>
      <c r="X805" s="560"/>
      <c r="Y805" s="560"/>
      <c r="Z805" s="560"/>
    </row>
    <row r="806" spans="1:26" ht="13.5" customHeight="1" x14ac:dyDescent="0.15">
      <c r="A806" s="884"/>
      <c r="B806" s="560"/>
      <c r="C806" s="560"/>
      <c r="D806" s="849"/>
      <c r="E806" s="560"/>
      <c r="F806" s="560"/>
      <c r="G806" s="560"/>
      <c r="H806" s="560"/>
      <c r="I806" s="560"/>
      <c r="J806" s="560"/>
      <c r="K806" s="560"/>
      <c r="L806" s="560"/>
      <c r="M806" s="560"/>
      <c r="N806" s="560"/>
      <c r="O806" s="560"/>
      <c r="P806" s="560"/>
      <c r="Q806" s="560"/>
      <c r="R806" s="560"/>
      <c r="S806" s="560"/>
      <c r="T806" s="560"/>
      <c r="U806" s="560"/>
      <c r="V806" s="560"/>
      <c r="W806" s="560"/>
      <c r="X806" s="560"/>
      <c r="Y806" s="560"/>
      <c r="Z806" s="560"/>
    </row>
    <row r="807" spans="1:26" ht="13.5" customHeight="1" x14ac:dyDescent="0.15">
      <c r="A807" s="884"/>
      <c r="B807" s="560"/>
      <c r="C807" s="560"/>
      <c r="D807" s="849"/>
      <c r="E807" s="560"/>
      <c r="F807" s="560"/>
      <c r="G807" s="560"/>
      <c r="H807" s="560"/>
      <c r="I807" s="560"/>
      <c r="J807" s="560"/>
      <c r="K807" s="560"/>
      <c r="L807" s="560"/>
      <c r="M807" s="560"/>
      <c r="N807" s="560"/>
      <c r="O807" s="560"/>
      <c r="P807" s="560"/>
      <c r="Q807" s="560"/>
      <c r="R807" s="560"/>
      <c r="S807" s="560"/>
      <c r="T807" s="560"/>
      <c r="U807" s="560"/>
      <c r="V807" s="560"/>
      <c r="W807" s="560"/>
      <c r="X807" s="560"/>
      <c r="Y807" s="560"/>
      <c r="Z807" s="560"/>
    </row>
    <row r="808" spans="1:26" ht="13.5" customHeight="1" x14ac:dyDescent="0.15">
      <c r="A808" s="884"/>
      <c r="B808" s="560"/>
      <c r="C808" s="560"/>
      <c r="D808" s="849"/>
      <c r="E808" s="560"/>
      <c r="F808" s="560"/>
      <c r="G808" s="560"/>
      <c r="H808" s="560"/>
      <c r="I808" s="560"/>
      <c r="J808" s="560"/>
      <c r="K808" s="560"/>
      <c r="L808" s="560"/>
      <c r="M808" s="560"/>
      <c r="N808" s="560"/>
      <c r="O808" s="560"/>
      <c r="P808" s="560"/>
      <c r="Q808" s="560"/>
      <c r="R808" s="560"/>
      <c r="S808" s="560"/>
      <c r="T808" s="560"/>
      <c r="U808" s="560"/>
      <c r="V808" s="560"/>
      <c r="W808" s="560"/>
      <c r="X808" s="560"/>
      <c r="Y808" s="560"/>
      <c r="Z808" s="560"/>
    </row>
    <row r="809" spans="1:26" ht="13.5" customHeight="1" x14ac:dyDescent="0.15">
      <c r="A809" s="884"/>
      <c r="B809" s="560"/>
      <c r="C809" s="560"/>
      <c r="D809" s="849"/>
      <c r="E809" s="560"/>
      <c r="F809" s="560"/>
      <c r="G809" s="560"/>
      <c r="H809" s="560"/>
      <c r="I809" s="560"/>
      <c r="J809" s="560"/>
      <c r="K809" s="560"/>
      <c r="L809" s="560"/>
      <c r="M809" s="560"/>
      <c r="N809" s="560"/>
      <c r="O809" s="560"/>
      <c r="P809" s="560"/>
      <c r="Q809" s="560"/>
      <c r="R809" s="560"/>
      <c r="S809" s="560"/>
      <c r="T809" s="560"/>
      <c r="U809" s="560"/>
      <c r="V809" s="560"/>
      <c r="W809" s="560"/>
      <c r="X809" s="560"/>
      <c r="Y809" s="560"/>
      <c r="Z809" s="560"/>
    </row>
    <row r="810" spans="1:26" ht="13.5" customHeight="1" x14ac:dyDescent="0.15">
      <c r="A810" s="884"/>
      <c r="B810" s="560"/>
      <c r="C810" s="560"/>
      <c r="D810" s="849"/>
      <c r="E810" s="560"/>
      <c r="F810" s="560"/>
      <c r="G810" s="560"/>
      <c r="H810" s="560"/>
      <c r="I810" s="560"/>
      <c r="J810" s="560"/>
      <c r="K810" s="560"/>
      <c r="L810" s="560"/>
      <c r="M810" s="560"/>
      <c r="N810" s="560"/>
      <c r="O810" s="560"/>
      <c r="P810" s="560"/>
      <c r="Q810" s="560"/>
      <c r="R810" s="560"/>
      <c r="S810" s="560"/>
      <c r="T810" s="560"/>
      <c r="U810" s="560"/>
      <c r="V810" s="560"/>
      <c r="W810" s="560"/>
      <c r="X810" s="560"/>
      <c r="Y810" s="560"/>
      <c r="Z810" s="560"/>
    </row>
    <row r="811" spans="1:26" ht="13.5" customHeight="1" x14ac:dyDescent="0.15">
      <c r="A811" s="884"/>
      <c r="B811" s="560"/>
      <c r="C811" s="560"/>
      <c r="D811" s="849"/>
      <c r="E811" s="560"/>
      <c r="F811" s="560"/>
      <c r="G811" s="560"/>
      <c r="H811" s="560"/>
      <c r="I811" s="560"/>
      <c r="J811" s="560"/>
      <c r="K811" s="560"/>
      <c r="L811" s="560"/>
      <c r="M811" s="560"/>
      <c r="N811" s="560"/>
      <c r="O811" s="560"/>
      <c r="P811" s="560"/>
      <c r="Q811" s="560"/>
      <c r="R811" s="560"/>
      <c r="S811" s="560"/>
      <c r="T811" s="560"/>
      <c r="U811" s="560"/>
      <c r="V811" s="560"/>
      <c r="W811" s="560"/>
      <c r="X811" s="560"/>
      <c r="Y811" s="560"/>
      <c r="Z811" s="560"/>
    </row>
    <row r="812" spans="1:26" ht="13.5" customHeight="1" x14ac:dyDescent="0.15">
      <c r="A812" s="884"/>
      <c r="B812" s="560"/>
      <c r="C812" s="560"/>
      <c r="D812" s="849"/>
      <c r="E812" s="560"/>
      <c r="F812" s="560"/>
      <c r="G812" s="560"/>
      <c r="H812" s="560"/>
      <c r="I812" s="560"/>
      <c r="J812" s="560"/>
      <c r="K812" s="560"/>
      <c r="L812" s="560"/>
      <c r="M812" s="560"/>
      <c r="N812" s="560"/>
      <c r="O812" s="560"/>
      <c r="P812" s="560"/>
      <c r="Q812" s="560"/>
      <c r="R812" s="560"/>
      <c r="S812" s="560"/>
      <c r="T812" s="560"/>
      <c r="U812" s="560"/>
      <c r="V812" s="560"/>
      <c r="W812" s="560"/>
      <c r="X812" s="560"/>
      <c r="Y812" s="560"/>
      <c r="Z812" s="560"/>
    </row>
    <row r="813" spans="1:26" ht="13.5" customHeight="1" x14ac:dyDescent="0.15">
      <c r="A813" s="884"/>
      <c r="B813" s="560"/>
      <c r="C813" s="560"/>
      <c r="D813" s="849"/>
      <c r="E813" s="560"/>
      <c r="F813" s="560"/>
      <c r="G813" s="560"/>
      <c r="H813" s="560"/>
      <c r="I813" s="560"/>
      <c r="J813" s="560"/>
      <c r="K813" s="560"/>
      <c r="L813" s="560"/>
      <c r="M813" s="560"/>
      <c r="N813" s="560"/>
      <c r="O813" s="560"/>
      <c r="P813" s="560"/>
      <c r="Q813" s="560"/>
      <c r="R813" s="560"/>
      <c r="S813" s="560"/>
      <c r="T813" s="560"/>
      <c r="U813" s="560"/>
      <c r="V813" s="560"/>
      <c r="W813" s="560"/>
      <c r="X813" s="560"/>
      <c r="Y813" s="560"/>
      <c r="Z813" s="560"/>
    </row>
    <row r="814" spans="1:26" ht="13.5" customHeight="1" x14ac:dyDescent="0.15">
      <c r="A814" s="884"/>
      <c r="B814" s="560"/>
      <c r="C814" s="560"/>
      <c r="D814" s="849"/>
      <c r="E814" s="560"/>
      <c r="F814" s="560"/>
      <c r="G814" s="560"/>
      <c r="H814" s="560"/>
      <c r="I814" s="560"/>
      <c r="J814" s="560"/>
      <c r="K814" s="560"/>
      <c r="L814" s="560"/>
      <c r="M814" s="560"/>
      <c r="N814" s="560"/>
      <c r="O814" s="560"/>
      <c r="P814" s="560"/>
      <c r="Q814" s="560"/>
      <c r="R814" s="560"/>
      <c r="S814" s="560"/>
      <c r="T814" s="560"/>
      <c r="U814" s="560"/>
      <c r="V814" s="560"/>
      <c r="W814" s="560"/>
      <c r="X814" s="560"/>
      <c r="Y814" s="560"/>
      <c r="Z814" s="560"/>
    </row>
    <row r="815" spans="1:26" ht="13.5" customHeight="1" x14ac:dyDescent="0.15">
      <c r="A815" s="884"/>
      <c r="B815" s="560"/>
      <c r="C815" s="560"/>
      <c r="D815" s="849"/>
      <c r="E815" s="560"/>
      <c r="F815" s="560"/>
      <c r="G815" s="560"/>
      <c r="H815" s="560"/>
      <c r="I815" s="560"/>
      <c r="J815" s="560"/>
      <c r="K815" s="560"/>
      <c r="L815" s="560"/>
      <c r="M815" s="560"/>
      <c r="N815" s="560"/>
      <c r="O815" s="560"/>
      <c r="P815" s="560"/>
      <c r="Q815" s="560"/>
      <c r="R815" s="560"/>
      <c r="S815" s="560"/>
      <c r="T815" s="560"/>
      <c r="U815" s="560"/>
      <c r="V815" s="560"/>
      <c r="W815" s="560"/>
      <c r="X815" s="560"/>
      <c r="Y815" s="560"/>
      <c r="Z815" s="560"/>
    </row>
    <row r="816" spans="1:26" ht="13.5" customHeight="1" x14ac:dyDescent="0.15">
      <c r="A816" s="884"/>
      <c r="B816" s="560"/>
      <c r="C816" s="560"/>
      <c r="D816" s="849"/>
      <c r="E816" s="560"/>
      <c r="F816" s="560"/>
      <c r="G816" s="560"/>
      <c r="H816" s="560"/>
      <c r="I816" s="560"/>
      <c r="J816" s="560"/>
      <c r="K816" s="560"/>
      <c r="L816" s="560"/>
      <c r="M816" s="560"/>
      <c r="N816" s="560"/>
      <c r="O816" s="560"/>
      <c r="P816" s="560"/>
      <c r="Q816" s="560"/>
      <c r="R816" s="560"/>
      <c r="S816" s="560"/>
      <c r="T816" s="560"/>
      <c r="U816" s="560"/>
      <c r="V816" s="560"/>
      <c r="W816" s="560"/>
      <c r="X816" s="560"/>
      <c r="Y816" s="560"/>
      <c r="Z816" s="560"/>
    </row>
    <row r="817" spans="1:26" ht="13.5" customHeight="1" x14ac:dyDescent="0.15">
      <c r="A817" s="884"/>
      <c r="B817" s="560"/>
      <c r="C817" s="560"/>
      <c r="D817" s="849"/>
      <c r="E817" s="560"/>
      <c r="F817" s="560"/>
      <c r="G817" s="560"/>
      <c r="H817" s="560"/>
      <c r="I817" s="560"/>
      <c r="J817" s="560"/>
      <c r="K817" s="560"/>
      <c r="L817" s="560"/>
      <c r="M817" s="560"/>
      <c r="N817" s="560"/>
      <c r="O817" s="560"/>
      <c r="P817" s="560"/>
      <c r="Q817" s="560"/>
      <c r="R817" s="560"/>
      <c r="S817" s="560"/>
      <c r="T817" s="560"/>
      <c r="U817" s="560"/>
      <c r="V817" s="560"/>
      <c r="W817" s="560"/>
      <c r="X817" s="560"/>
      <c r="Y817" s="560"/>
      <c r="Z817" s="560"/>
    </row>
    <row r="818" spans="1:26" ht="13.5" customHeight="1" x14ac:dyDescent="0.15">
      <c r="A818" s="884"/>
      <c r="B818" s="560"/>
      <c r="C818" s="560"/>
      <c r="D818" s="849"/>
      <c r="E818" s="560"/>
      <c r="F818" s="560"/>
      <c r="G818" s="560"/>
      <c r="H818" s="560"/>
      <c r="I818" s="560"/>
      <c r="J818" s="560"/>
      <c r="K818" s="560"/>
      <c r="L818" s="560"/>
      <c r="M818" s="560"/>
      <c r="N818" s="560"/>
      <c r="O818" s="560"/>
      <c r="P818" s="560"/>
      <c r="Q818" s="560"/>
      <c r="R818" s="560"/>
      <c r="S818" s="560"/>
      <c r="T818" s="560"/>
      <c r="U818" s="560"/>
      <c r="V818" s="560"/>
      <c r="W818" s="560"/>
      <c r="X818" s="560"/>
      <c r="Y818" s="560"/>
      <c r="Z818" s="560"/>
    </row>
    <row r="819" spans="1:26" ht="13.5" customHeight="1" x14ac:dyDescent="0.15">
      <c r="A819" s="884"/>
      <c r="B819" s="560"/>
      <c r="C819" s="560"/>
      <c r="D819" s="849"/>
      <c r="E819" s="560"/>
      <c r="F819" s="560"/>
      <c r="G819" s="560"/>
      <c r="H819" s="560"/>
      <c r="I819" s="560"/>
      <c r="J819" s="560"/>
      <c r="K819" s="560"/>
      <c r="L819" s="560"/>
      <c r="M819" s="560"/>
      <c r="N819" s="560"/>
      <c r="O819" s="560"/>
      <c r="P819" s="560"/>
      <c r="Q819" s="560"/>
      <c r="R819" s="560"/>
      <c r="S819" s="560"/>
      <c r="T819" s="560"/>
      <c r="U819" s="560"/>
      <c r="V819" s="560"/>
      <c r="W819" s="560"/>
      <c r="X819" s="560"/>
      <c r="Y819" s="560"/>
      <c r="Z819" s="560"/>
    </row>
    <row r="820" spans="1:26" ht="13.5" customHeight="1" x14ac:dyDescent="0.15">
      <c r="A820" s="884"/>
      <c r="B820" s="560"/>
      <c r="C820" s="560"/>
      <c r="D820" s="849"/>
      <c r="E820" s="560"/>
      <c r="F820" s="560"/>
      <c r="G820" s="560"/>
      <c r="H820" s="560"/>
      <c r="I820" s="560"/>
      <c r="J820" s="560"/>
      <c r="K820" s="560"/>
      <c r="L820" s="560"/>
      <c r="M820" s="560"/>
      <c r="N820" s="560"/>
      <c r="O820" s="560"/>
      <c r="P820" s="560"/>
      <c r="Q820" s="560"/>
      <c r="R820" s="560"/>
      <c r="S820" s="560"/>
      <c r="T820" s="560"/>
      <c r="U820" s="560"/>
      <c r="V820" s="560"/>
      <c r="W820" s="560"/>
      <c r="X820" s="560"/>
      <c r="Y820" s="560"/>
      <c r="Z820" s="560"/>
    </row>
    <row r="821" spans="1:26" ht="13.5" customHeight="1" x14ac:dyDescent="0.15">
      <c r="A821" s="884"/>
      <c r="B821" s="560"/>
      <c r="C821" s="560"/>
      <c r="D821" s="849"/>
      <c r="E821" s="560"/>
      <c r="F821" s="560"/>
      <c r="G821" s="560"/>
      <c r="H821" s="560"/>
      <c r="I821" s="560"/>
      <c r="J821" s="560"/>
      <c r="K821" s="560"/>
      <c r="L821" s="560"/>
      <c r="M821" s="560"/>
      <c r="N821" s="560"/>
      <c r="O821" s="560"/>
      <c r="P821" s="560"/>
      <c r="Q821" s="560"/>
      <c r="R821" s="560"/>
      <c r="S821" s="560"/>
      <c r="T821" s="560"/>
      <c r="U821" s="560"/>
      <c r="V821" s="560"/>
      <c r="W821" s="560"/>
      <c r="X821" s="560"/>
      <c r="Y821" s="560"/>
      <c r="Z821" s="560"/>
    </row>
    <row r="822" spans="1:26" ht="13.5" customHeight="1" x14ac:dyDescent="0.15">
      <c r="A822" s="884"/>
      <c r="B822" s="560"/>
      <c r="C822" s="560"/>
      <c r="D822" s="849"/>
      <c r="E822" s="560"/>
      <c r="F822" s="560"/>
      <c r="G822" s="560"/>
      <c r="H822" s="560"/>
      <c r="I822" s="560"/>
      <c r="J822" s="560"/>
      <c r="K822" s="560"/>
      <c r="L822" s="560"/>
      <c r="M822" s="560"/>
      <c r="N822" s="560"/>
      <c r="O822" s="560"/>
      <c r="P822" s="560"/>
      <c r="Q822" s="560"/>
      <c r="R822" s="560"/>
      <c r="S822" s="560"/>
      <c r="T822" s="560"/>
      <c r="U822" s="560"/>
      <c r="V822" s="560"/>
      <c r="W822" s="560"/>
      <c r="X822" s="560"/>
      <c r="Y822" s="560"/>
      <c r="Z822" s="560"/>
    </row>
    <row r="823" spans="1:26" ht="13.5" customHeight="1" x14ac:dyDescent="0.15">
      <c r="A823" s="884"/>
      <c r="B823" s="560"/>
      <c r="C823" s="560"/>
      <c r="D823" s="849"/>
      <c r="E823" s="560"/>
      <c r="F823" s="560"/>
      <c r="G823" s="560"/>
      <c r="H823" s="560"/>
      <c r="I823" s="560"/>
      <c r="J823" s="560"/>
      <c r="K823" s="560"/>
      <c r="L823" s="560"/>
      <c r="M823" s="560"/>
      <c r="N823" s="560"/>
      <c r="O823" s="560"/>
      <c r="P823" s="560"/>
      <c r="Q823" s="560"/>
      <c r="R823" s="560"/>
      <c r="S823" s="560"/>
      <c r="T823" s="560"/>
      <c r="U823" s="560"/>
      <c r="V823" s="560"/>
      <c r="W823" s="560"/>
      <c r="X823" s="560"/>
      <c r="Y823" s="560"/>
      <c r="Z823" s="560"/>
    </row>
    <row r="824" spans="1:26" ht="13.5" customHeight="1" x14ac:dyDescent="0.15">
      <c r="A824" s="884"/>
      <c r="B824" s="560"/>
      <c r="C824" s="560"/>
      <c r="D824" s="849"/>
      <c r="E824" s="560"/>
      <c r="F824" s="560"/>
      <c r="G824" s="560"/>
      <c r="H824" s="560"/>
      <c r="I824" s="560"/>
      <c r="J824" s="560"/>
      <c r="K824" s="560"/>
      <c r="L824" s="560"/>
      <c r="M824" s="560"/>
      <c r="N824" s="560"/>
      <c r="O824" s="560"/>
      <c r="P824" s="560"/>
      <c r="Q824" s="560"/>
      <c r="R824" s="560"/>
      <c r="S824" s="560"/>
      <c r="T824" s="560"/>
      <c r="U824" s="560"/>
      <c r="V824" s="560"/>
      <c r="W824" s="560"/>
      <c r="X824" s="560"/>
      <c r="Y824" s="560"/>
      <c r="Z824" s="560"/>
    </row>
    <row r="825" spans="1:26" ht="13.5" customHeight="1" x14ac:dyDescent="0.15">
      <c r="A825" s="884"/>
      <c r="B825" s="560"/>
      <c r="C825" s="560"/>
      <c r="D825" s="849"/>
      <c r="E825" s="560"/>
      <c r="F825" s="560"/>
      <c r="G825" s="560"/>
      <c r="H825" s="560"/>
      <c r="I825" s="560"/>
      <c r="J825" s="560"/>
      <c r="K825" s="560"/>
      <c r="L825" s="560"/>
      <c r="M825" s="560"/>
      <c r="N825" s="560"/>
      <c r="O825" s="560"/>
      <c r="P825" s="560"/>
      <c r="Q825" s="560"/>
      <c r="R825" s="560"/>
      <c r="S825" s="560"/>
      <c r="T825" s="560"/>
      <c r="U825" s="560"/>
      <c r="V825" s="560"/>
      <c r="W825" s="560"/>
      <c r="X825" s="560"/>
      <c r="Y825" s="560"/>
      <c r="Z825" s="560"/>
    </row>
    <row r="826" spans="1:26" ht="13.5" customHeight="1" x14ac:dyDescent="0.15">
      <c r="A826" s="884"/>
      <c r="B826" s="560"/>
      <c r="C826" s="560"/>
      <c r="D826" s="849"/>
      <c r="E826" s="560"/>
      <c r="F826" s="560"/>
      <c r="G826" s="560"/>
      <c r="H826" s="560"/>
      <c r="I826" s="560"/>
      <c r="J826" s="560"/>
      <c r="K826" s="560"/>
      <c r="L826" s="560"/>
      <c r="M826" s="560"/>
      <c r="N826" s="560"/>
      <c r="O826" s="560"/>
      <c r="P826" s="560"/>
      <c r="Q826" s="560"/>
      <c r="R826" s="560"/>
      <c r="S826" s="560"/>
      <c r="T826" s="560"/>
      <c r="U826" s="560"/>
      <c r="V826" s="560"/>
      <c r="W826" s="560"/>
      <c r="X826" s="560"/>
      <c r="Y826" s="560"/>
      <c r="Z826" s="560"/>
    </row>
    <row r="827" spans="1:26" ht="13.5" customHeight="1" x14ac:dyDescent="0.15">
      <c r="A827" s="884"/>
      <c r="B827" s="560"/>
      <c r="C827" s="560"/>
      <c r="D827" s="849"/>
      <c r="E827" s="560"/>
      <c r="F827" s="560"/>
      <c r="G827" s="560"/>
      <c r="H827" s="560"/>
      <c r="I827" s="560"/>
      <c r="J827" s="560"/>
      <c r="K827" s="560"/>
      <c r="L827" s="560"/>
      <c r="M827" s="560"/>
      <c r="N827" s="560"/>
      <c r="O827" s="560"/>
      <c r="P827" s="560"/>
      <c r="Q827" s="560"/>
      <c r="R827" s="560"/>
      <c r="S827" s="560"/>
      <c r="T827" s="560"/>
      <c r="U827" s="560"/>
      <c r="V827" s="560"/>
      <c r="W827" s="560"/>
      <c r="X827" s="560"/>
      <c r="Y827" s="560"/>
      <c r="Z827" s="560"/>
    </row>
    <row r="828" spans="1:26" ht="13.5" customHeight="1" x14ac:dyDescent="0.15">
      <c r="A828" s="884"/>
      <c r="B828" s="560"/>
      <c r="C828" s="560"/>
      <c r="D828" s="849"/>
      <c r="E828" s="560"/>
      <c r="F828" s="560"/>
      <c r="G828" s="560"/>
      <c r="H828" s="560"/>
      <c r="I828" s="560"/>
      <c r="J828" s="560"/>
      <c r="K828" s="560"/>
      <c r="L828" s="560"/>
      <c r="M828" s="560"/>
      <c r="N828" s="560"/>
      <c r="O828" s="560"/>
      <c r="P828" s="560"/>
      <c r="Q828" s="560"/>
      <c r="R828" s="560"/>
      <c r="S828" s="560"/>
      <c r="T828" s="560"/>
      <c r="U828" s="560"/>
      <c r="V828" s="560"/>
      <c r="W828" s="560"/>
      <c r="X828" s="560"/>
      <c r="Y828" s="560"/>
      <c r="Z828" s="560"/>
    </row>
    <row r="829" spans="1:26" ht="13.5" customHeight="1" x14ac:dyDescent="0.15">
      <c r="A829" s="884"/>
      <c r="B829" s="560"/>
      <c r="C829" s="560"/>
      <c r="D829" s="849"/>
      <c r="E829" s="560"/>
      <c r="F829" s="560"/>
      <c r="G829" s="560"/>
      <c r="H829" s="560"/>
      <c r="I829" s="560"/>
      <c r="J829" s="560"/>
      <c r="K829" s="560"/>
      <c r="L829" s="560"/>
      <c r="M829" s="560"/>
      <c r="N829" s="560"/>
      <c r="O829" s="560"/>
      <c r="P829" s="560"/>
      <c r="Q829" s="560"/>
      <c r="R829" s="560"/>
      <c r="S829" s="560"/>
      <c r="T829" s="560"/>
      <c r="U829" s="560"/>
      <c r="V829" s="560"/>
      <c r="W829" s="560"/>
      <c r="X829" s="560"/>
      <c r="Y829" s="560"/>
      <c r="Z829" s="560"/>
    </row>
    <row r="830" spans="1:26" ht="13.5" customHeight="1" x14ac:dyDescent="0.15">
      <c r="A830" s="884"/>
      <c r="B830" s="560"/>
      <c r="C830" s="560"/>
      <c r="D830" s="849"/>
      <c r="E830" s="560"/>
      <c r="F830" s="560"/>
      <c r="G830" s="560"/>
      <c r="H830" s="560"/>
      <c r="I830" s="560"/>
      <c r="J830" s="560"/>
      <c r="K830" s="560"/>
      <c r="L830" s="560"/>
      <c r="M830" s="560"/>
      <c r="N830" s="560"/>
      <c r="O830" s="560"/>
      <c r="P830" s="560"/>
      <c r="Q830" s="560"/>
      <c r="R830" s="560"/>
      <c r="S830" s="560"/>
      <c r="T830" s="560"/>
      <c r="U830" s="560"/>
      <c r="V830" s="560"/>
      <c r="W830" s="560"/>
      <c r="X830" s="560"/>
      <c r="Y830" s="560"/>
      <c r="Z830" s="560"/>
    </row>
    <row r="831" spans="1:26" ht="13.5" customHeight="1" x14ac:dyDescent="0.15">
      <c r="A831" s="884"/>
      <c r="B831" s="560"/>
      <c r="C831" s="560"/>
      <c r="D831" s="849"/>
      <c r="E831" s="560"/>
      <c r="F831" s="560"/>
      <c r="G831" s="560"/>
      <c r="H831" s="560"/>
      <c r="I831" s="560"/>
      <c r="J831" s="560"/>
      <c r="K831" s="560"/>
      <c r="L831" s="560"/>
      <c r="M831" s="560"/>
      <c r="N831" s="560"/>
      <c r="O831" s="560"/>
      <c r="P831" s="560"/>
      <c r="Q831" s="560"/>
      <c r="R831" s="560"/>
      <c r="S831" s="560"/>
      <c r="T831" s="560"/>
      <c r="U831" s="560"/>
      <c r="V831" s="560"/>
      <c r="W831" s="560"/>
      <c r="X831" s="560"/>
      <c r="Y831" s="560"/>
      <c r="Z831" s="560"/>
    </row>
    <row r="832" spans="1:26" ht="13.5" customHeight="1" x14ac:dyDescent="0.15">
      <c r="A832" s="884"/>
      <c r="B832" s="560"/>
      <c r="C832" s="560"/>
      <c r="D832" s="849"/>
      <c r="E832" s="560"/>
      <c r="F832" s="560"/>
      <c r="G832" s="560"/>
      <c r="H832" s="560"/>
      <c r="I832" s="560"/>
      <c r="J832" s="560"/>
      <c r="K832" s="560"/>
      <c r="L832" s="560"/>
      <c r="M832" s="560"/>
      <c r="N832" s="560"/>
      <c r="O832" s="560"/>
      <c r="P832" s="560"/>
      <c r="Q832" s="560"/>
      <c r="R832" s="560"/>
      <c r="S832" s="560"/>
      <c r="T832" s="560"/>
      <c r="U832" s="560"/>
      <c r="V832" s="560"/>
      <c r="W832" s="560"/>
      <c r="X832" s="560"/>
      <c r="Y832" s="560"/>
      <c r="Z832" s="560"/>
    </row>
    <row r="833" spans="1:26" ht="13.5" customHeight="1" x14ac:dyDescent="0.15">
      <c r="A833" s="884"/>
      <c r="B833" s="560"/>
      <c r="C833" s="560"/>
      <c r="D833" s="849"/>
      <c r="E833" s="560"/>
      <c r="F833" s="560"/>
      <c r="G833" s="560"/>
      <c r="H833" s="560"/>
      <c r="I833" s="560"/>
      <c r="J833" s="560"/>
      <c r="K833" s="560"/>
      <c r="L833" s="560"/>
      <c r="M833" s="560"/>
      <c r="N833" s="560"/>
      <c r="O833" s="560"/>
      <c r="P833" s="560"/>
      <c r="Q833" s="560"/>
      <c r="R833" s="560"/>
      <c r="S833" s="560"/>
      <c r="T833" s="560"/>
      <c r="U833" s="560"/>
      <c r="V833" s="560"/>
      <c r="W833" s="560"/>
      <c r="X833" s="560"/>
      <c r="Y833" s="560"/>
      <c r="Z833" s="560"/>
    </row>
    <row r="834" spans="1:26" ht="13.5" customHeight="1" x14ac:dyDescent="0.15">
      <c r="A834" s="884"/>
      <c r="B834" s="560"/>
      <c r="C834" s="560"/>
      <c r="D834" s="849"/>
      <c r="E834" s="560"/>
      <c r="F834" s="560"/>
      <c r="G834" s="560"/>
      <c r="H834" s="560"/>
      <c r="I834" s="560"/>
      <c r="J834" s="560"/>
      <c r="K834" s="560"/>
      <c r="L834" s="560"/>
      <c r="M834" s="560"/>
      <c r="N834" s="560"/>
      <c r="O834" s="560"/>
      <c r="P834" s="560"/>
      <c r="Q834" s="560"/>
      <c r="R834" s="560"/>
      <c r="S834" s="560"/>
      <c r="T834" s="560"/>
      <c r="U834" s="560"/>
      <c r="V834" s="560"/>
      <c r="W834" s="560"/>
      <c r="X834" s="560"/>
      <c r="Y834" s="560"/>
      <c r="Z834" s="560"/>
    </row>
    <row r="835" spans="1:26" ht="13.5" customHeight="1" x14ac:dyDescent="0.15">
      <c r="A835" s="884"/>
      <c r="B835" s="560"/>
      <c r="C835" s="560"/>
      <c r="D835" s="849"/>
      <c r="E835" s="560"/>
      <c r="F835" s="560"/>
      <c r="G835" s="560"/>
      <c r="H835" s="560"/>
      <c r="I835" s="560"/>
      <c r="J835" s="560"/>
      <c r="K835" s="560"/>
      <c r="L835" s="560"/>
      <c r="M835" s="560"/>
      <c r="N835" s="560"/>
      <c r="O835" s="560"/>
      <c r="P835" s="560"/>
      <c r="Q835" s="560"/>
      <c r="R835" s="560"/>
      <c r="S835" s="560"/>
      <c r="T835" s="560"/>
      <c r="U835" s="560"/>
      <c r="V835" s="560"/>
      <c r="W835" s="560"/>
      <c r="X835" s="560"/>
      <c r="Y835" s="560"/>
      <c r="Z835" s="560"/>
    </row>
    <row r="836" spans="1:26" ht="13.5" customHeight="1" x14ac:dyDescent="0.15">
      <c r="A836" s="884"/>
      <c r="B836" s="560"/>
      <c r="C836" s="560"/>
      <c r="D836" s="849"/>
      <c r="E836" s="560"/>
      <c r="F836" s="560"/>
      <c r="G836" s="560"/>
      <c r="H836" s="560"/>
      <c r="I836" s="560"/>
      <c r="J836" s="560"/>
      <c r="K836" s="560"/>
      <c r="L836" s="560"/>
      <c r="M836" s="560"/>
      <c r="N836" s="560"/>
      <c r="O836" s="560"/>
      <c r="P836" s="560"/>
      <c r="Q836" s="560"/>
      <c r="R836" s="560"/>
      <c r="S836" s="560"/>
      <c r="T836" s="560"/>
      <c r="U836" s="560"/>
      <c r="V836" s="560"/>
      <c r="W836" s="560"/>
      <c r="X836" s="560"/>
      <c r="Y836" s="560"/>
      <c r="Z836" s="560"/>
    </row>
    <row r="837" spans="1:26" ht="13.5" customHeight="1" x14ac:dyDescent="0.15">
      <c r="A837" s="884"/>
      <c r="B837" s="560"/>
      <c r="C837" s="560"/>
      <c r="D837" s="849"/>
      <c r="E837" s="560"/>
      <c r="F837" s="560"/>
      <c r="G837" s="560"/>
      <c r="H837" s="560"/>
      <c r="I837" s="560"/>
      <c r="J837" s="560"/>
      <c r="K837" s="560"/>
      <c r="L837" s="560"/>
      <c r="M837" s="560"/>
      <c r="N837" s="560"/>
      <c r="O837" s="560"/>
      <c r="P837" s="560"/>
      <c r="Q837" s="560"/>
      <c r="R837" s="560"/>
      <c r="S837" s="560"/>
      <c r="T837" s="560"/>
      <c r="U837" s="560"/>
      <c r="V837" s="560"/>
      <c r="W837" s="560"/>
      <c r="X837" s="560"/>
      <c r="Y837" s="560"/>
      <c r="Z837" s="560"/>
    </row>
    <row r="838" spans="1:26" ht="13.5" customHeight="1" x14ac:dyDescent="0.15">
      <c r="A838" s="884"/>
      <c r="B838" s="560"/>
      <c r="C838" s="560"/>
      <c r="D838" s="849"/>
      <c r="E838" s="560"/>
      <c r="F838" s="560"/>
      <c r="G838" s="560"/>
      <c r="H838" s="560"/>
      <c r="I838" s="560"/>
      <c r="J838" s="560"/>
      <c r="K838" s="560"/>
      <c r="L838" s="560"/>
      <c r="M838" s="560"/>
      <c r="N838" s="560"/>
      <c r="O838" s="560"/>
      <c r="P838" s="560"/>
      <c r="Q838" s="560"/>
      <c r="R838" s="560"/>
      <c r="S838" s="560"/>
      <c r="T838" s="560"/>
      <c r="U838" s="560"/>
      <c r="V838" s="560"/>
      <c r="W838" s="560"/>
      <c r="X838" s="560"/>
      <c r="Y838" s="560"/>
      <c r="Z838" s="560"/>
    </row>
    <row r="839" spans="1:26" ht="13.5" customHeight="1" x14ac:dyDescent="0.15">
      <c r="A839" s="884"/>
      <c r="B839" s="560"/>
      <c r="C839" s="560"/>
      <c r="D839" s="849"/>
      <c r="E839" s="560"/>
      <c r="F839" s="560"/>
      <c r="G839" s="560"/>
      <c r="H839" s="560"/>
      <c r="I839" s="560"/>
      <c r="J839" s="560"/>
      <c r="K839" s="560"/>
      <c r="L839" s="560"/>
      <c r="M839" s="560"/>
      <c r="N839" s="560"/>
      <c r="O839" s="560"/>
      <c r="P839" s="560"/>
      <c r="Q839" s="560"/>
      <c r="R839" s="560"/>
      <c r="S839" s="560"/>
      <c r="T839" s="560"/>
      <c r="U839" s="560"/>
      <c r="V839" s="560"/>
      <c r="W839" s="560"/>
      <c r="X839" s="560"/>
      <c r="Y839" s="560"/>
      <c r="Z839" s="560"/>
    </row>
    <row r="840" spans="1:26" ht="13.5" customHeight="1" x14ac:dyDescent="0.15">
      <c r="A840" s="884"/>
      <c r="B840" s="560"/>
      <c r="C840" s="560"/>
      <c r="D840" s="849"/>
      <c r="E840" s="560"/>
      <c r="F840" s="560"/>
      <c r="G840" s="560"/>
      <c r="H840" s="560"/>
      <c r="I840" s="560"/>
      <c r="J840" s="560"/>
      <c r="K840" s="560"/>
      <c r="L840" s="560"/>
      <c r="M840" s="560"/>
      <c r="N840" s="560"/>
      <c r="O840" s="560"/>
      <c r="P840" s="560"/>
      <c r="Q840" s="560"/>
      <c r="R840" s="560"/>
      <c r="S840" s="560"/>
      <c r="T840" s="560"/>
      <c r="U840" s="560"/>
      <c r="V840" s="560"/>
      <c r="W840" s="560"/>
      <c r="X840" s="560"/>
      <c r="Y840" s="560"/>
      <c r="Z840" s="560"/>
    </row>
    <row r="841" spans="1:26" ht="13.5" customHeight="1" x14ac:dyDescent="0.15">
      <c r="A841" s="884"/>
      <c r="B841" s="560"/>
      <c r="C841" s="560"/>
      <c r="D841" s="849"/>
      <c r="E841" s="560"/>
      <c r="F841" s="560"/>
      <c r="G841" s="560"/>
      <c r="H841" s="560"/>
      <c r="I841" s="560"/>
      <c r="J841" s="560"/>
      <c r="K841" s="560"/>
      <c r="L841" s="560"/>
      <c r="M841" s="560"/>
      <c r="N841" s="560"/>
      <c r="O841" s="560"/>
      <c r="P841" s="560"/>
      <c r="Q841" s="560"/>
      <c r="R841" s="560"/>
      <c r="S841" s="560"/>
      <c r="T841" s="560"/>
      <c r="U841" s="560"/>
      <c r="V841" s="560"/>
      <c r="W841" s="560"/>
      <c r="X841" s="560"/>
      <c r="Y841" s="560"/>
      <c r="Z841" s="560"/>
    </row>
    <row r="842" spans="1:26" ht="13.5" customHeight="1" x14ac:dyDescent="0.15">
      <c r="A842" s="884"/>
      <c r="B842" s="560"/>
      <c r="C842" s="560"/>
      <c r="D842" s="849"/>
      <c r="E842" s="560"/>
      <c r="F842" s="560"/>
      <c r="G842" s="560"/>
      <c r="H842" s="560"/>
      <c r="I842" s="560"/>
      <c r="J842" s="560"/>
      <c r="K842" s="560"/>
      <c r="L842" s="560"/>
      <c r="M842" s="560"/>
      <c r="N842" s="560"/>
      <c r="O842" s="560"/>
      <c r="P842" s="560"/>
      <c r="Q842" s="560"/>
      <c r="R842" s="560"/>
      <c r="S842" s="560"/>
      <c r="T842" s="560"/>
      <c r="U842" s="560"/>
      <c r="V842" s="560"/>
      <c r="W842" s="560"/>
      <c r="X842" s="560"/>
      <c r="Y842" s="560"/>
      <c r="Z842" s="560"/>
    </row>
    <row r="843" spans="1:26" ht="13.5" customHeight="1" x14ac:dyDescent="0.15">
      <c r="A843" s="884"/>
      <c r="B843" s="560"/>
      <c r="C843" s="560"/>
      <c r="D843" s="849"/>
      <c r="E843" s="560"/>
      <c r="F843" s="560"/>
      <c r="G843" s="560"/>
      <c r="H843" s="560"/>
      <c r="I843" s="560"/>
      <c r="J843" s="560"/>
      <c r="K843" s="560"/>
      <c r="L843" s="560"/>
      <c r="M843" s="560"/>
      <c r="N843" s="560"/>
      <c r="O843" s="560"/>
      <c r="P843" s="560"/>
      <c r="Q843" s="560"/>
      <c r="R843" s="560"/>
      <c r="S843" s="560"/>
      <c r="T843" s="560"/>
      <c r="U843" s="560"/>
      <c r="V843" s="560"/>
      <c r="W843" s="560"/>
      <c r="X843" s="560"/>
      <c r="Y843" s="560"/>
      <c r="Z843" s="560"/>
    </row>
    <row r="844" spans="1:26" ht="13.5" customHeight="1" x14ac:dyDescent="0.15">
      <c r="A844" s="884"/>
      <c r="B844" s="560"/>
      <c r="C844" s="560"/>
      <c r="D844" s="849"/>
      <c r="E844" s="560"/>
      <c r="F844" s="560"/>
      <c r="G844" s="560"/>
      <c r="H844" s="560"/>
      <c r="I844" s="560"/>
      <c r="J844" s="560"/>
      <c r="K844" s="560"/>
      <c r="L844" s="560"/>
      <c r="M844" s="560"/>
      <c r="N844" s="560"/>
      <c r="O844" s="560"/>
      <c r="P844" s="560"/>
      <c r="Q844" s="560"/>
      <c r="R844" s="560"/>
      <c r="S844" s="560"/>
      <c r="T844" s="560"/>
      <c r="U844" s="560"/>
      <c r="V844" s="560"/>
      <c r="W844" s="560"/>
      <c r="X844" s="560"/>
      <c r="Y844" s="560"/>
      <c r="Z844" s="560"/>
    </row>
    <row r="845" spans="1:26" ht="13.5" customHeight="1" x14ac:dyDescent="0.15">
      <c r="A845" s="884"/>
      <c r="B845" s="560"/>
      <c r="C845" s="560"/>
      <c r="D845" s="849"/>
      <c r="E845" s="560"/>
      <c r="F845" s="560"/>
      <c r="G845" s="560"/>
      <c r="H845" s="560"/>
      <c r="I845" s="560"/>
      <c r="J845" s="560"/>
      <c r="K845" s="560"/>
      <c r="L845" s="560"/>
      <c r="M845" s="560"/>
      <c r="N845" s="560"/>
      <c r="O845" s="560"/>
      <c r="P845" s="560"/>
      <c r="Q845" s="560"/>
      <c r="R845" s="560"/>
      <c r="S845" s="560"/>
      <c r="T845" s="560"/>
      <c r="U845" s="560"/>
      <c r="V845" s="560"/>
      <c r="W845" s="560"/>
      <c r="X845" s="560"/>
      <c r="Y845" s="560"/>
      <c r="Z845" s="560"/>
    </row>
    <row r="846" spans="1:26" ht="13.5" customHeight="1" x14ac:dyDescent="0.15">
      <c r="A846" s="884"/>
      <c r="B846" s="560"/>
      <c r="C846" s="560"/>
      <c r="D846" s="849"/>
      <c r="E846" s="560"/>
      <c r="F846" s="560"/>
      <c r="G846" s="560"/>
      <c r="H846" s="560"/>
      <c r="I846" s="560"/>
      <c r="J846" s="560"/>
      <c r="K846" s="560"/>
      <c r="L846" s="560"/>
      <c r="M846" s="560"/>
      <c r="N846" s="560"/>
      <c r="O846" s="560"/>
      <c r="P846" s="560"/>
      <c r="Q846" s="560"/>
      <c r="R846" s="560"/>
      <c r="S846" s="560"/>
      <c r="T846" s="560"/>
      <c r="U846" s="560"/>
      <c r="V846" s="560"/>
      <c r="W846" s="560"/>
      <c r="X846" s="560"/>
      <c r="Y846" s="560"/>
      <c r="Z846" s="560"/>
    </row>
    <row r="847" spans="1:26" ht="13.5" customHeight="1" x14ac:dyDescent="0.15">
      <c r="A847" s="884"/>
      <c r="B847" s="560"/>
      <c r="C847" s="560"/>
      <c r="D847" s="849"/>
      <c r="E847" s="560"/>
      <c r="F847" s="560"/>
      <c r="G847" s="560"/>
      <c r="H847" s="560"/>
      <c r="I847" s="560"/>
      <c r="J847" s="560"/>
      <c r="K847" s="560"/>
      <c r="L847" s="560"/>
      <c r="M847" s="560"/>
      <c r="N847" s="560"/>
      <c r="O847" s="560"/>
      <c r="P847" s="560"/>
      <c r="Q847" s="560"/>
      <c r="R847" s="560"/>
      <c r="S847" s="560"/>
      <c r="T847" s="560"/>
      <c r="U847" s="560"/>
      <c r="V847" s="560"/>
      <c r="W847" s="560"/>
      <c r="X847" s="560"/>
      <c r="Y847" s="560"/>
      <c r="Z847" s="560"/>
    </row>
    <row r="848" spans="1:26" ht="13.5" customHeight="1" x14ac:dyDescent="0.15">
      <c r="A848" s="884"/>
      <c r="B848" s="560"/>
      <c r="C848" s="560"/>
      <c r="D848" s="849"/>
      <c r="E848" s="560"/>
      <c r="F848" s="560"/>
      <c r="G848" s="560"/>
      <c r="H848" s="560"/>
      <c r="I848" s="560"/>
      <c r="J848" s="560"/>
      <c r="K848" s="560"/>
      <c r="L848" s="560"/>
      <c r="M848" s="560"/>
      <c r="N848" s="560"/>
      <c r="O848" s="560"/>
      <c r="P848" s="560"/>
      <c r="Q848" s="560"/>
      <c r="R848" s="560"/>
      <c r="S848" s="560"/>
      <c r="T848" s="560"/>
      <c r="U848" s="560"/>
      <c r="V848" s="560"/>
      <c r="W848" s="560"/>
      <c r="X848" s="560"/>
      <c r="Y848" s="560"/>
      <c r="Z848" s="560"/>
    </row>
    <row r="849" spans="1:26" ht="13.5" customHeight="1" x14ac:dyDescent="0.15">
      <c r="A849" s="884"/>
      <c r="B849" s="560"/>
      <c r="C849" s="560"/>
      <c r="D849" s="849"/>
      <c r="E849" s="560"/>
      <c r="F849" s="560"/>
      <c r="G849" s="560"/>
      <c r="H849" s="560"/>
      <c r="I849" s="560"/>
      <c r="J849" s="560"/>
      <c r="K849" s="560"/>
      <c r="L849" s="560"/>
      <c r="M849" s="560"/>
      <c r="N849" s="560"/>
      <c r="O849" s="560"/>
      <c r="P849" s="560"/>
      <c r="Q849" s="560"/>
      <c r="R849" s="560"/>
      <c r="S849" s="560"/>
      <c r="T849" s="560"/>
      <c r="U849" s="560"/>
      <c r="V849" s="560"/>
      <c r="W849" s="560"/>
      <c r="X849" s="560"/>
      <c r="Y849" s="560"/>
      <c r="Z849" s="560"/>
    </row>
    <row r="850" spans="1:26" ht="13.5" customHeight="1" x14ac:dyDescent="0.15">
      <c r="A850" s="884"/>
      <c r="B850" s="560"/>
      <c r="C850" s="560"/>
      <c r="D850" s="849"/>
      <c r="E850" s="560"/>
      <c r="F850" s="560"/>
      <c r="G850" s="560"/>
      <c r="H850" s="560"/>
      <c r="I850" s="560"/>
      <c r="J850" s="560"/>
      <c r="K850" s="560"/>
      <c r="L850" s="560"/>
      <c r="M850" s="560"/>
      <c r="N850" s="560"/>
      <c r="O850" s="560"/>
      <c r="P850" s="560"/>
      <c r="Q850" s="560"/>
      <c r="R850" s="560"/>
      <c r="S850" s="560"/>
      <c r="T850" s="560"/>
      <c r="U850" s="560"/>
      <c r="V850" s="560"/>
      <c r="W850" s="560"/>
      <c r="X850" s="560"/>
      <c r="Y850" s="560"/>
      <c r="Z850" s="560"/>
    </row>
    <row r="851" spans="1:26" ht="13.5" customHeight="1" x14ac:dyDescent="0.15">
      <c r="A851" s="884"/>
      <c r="B851" s="560"/>
      <c r="C851" s="560"/>
      <c r="D851" s="849"/>
      <c r="E851" s="560"/>
      <c r="F851" s="560"/>
      <c r="G851" s="560"/>
      <c r="H851" s="560"/>
      <c r="I851" s="560"/>
      <c r="J851" s="560"/>
      <c r="K851" s="560"/>
      <c r="L851" s="560"/>
      <c r="M851" s="560"/>
      <c r="N851" s="560"/>
      <c r="O851" s="560"/>
      <c r="P851" s="560"/>
      <c r="Q851" s="560"/>
      <c r="R851" s="560"/>
      <c r="S851" s="560"/>
      <c r="T851" s="560"/>
      <c r="U851" s="560"/>
      <c r="V851" s="560"/>
      <c r="W851" s="560"/>
      <c r="X851" s="560"/>
      <c r="Y851" s="560"/>
      <c r="Z851" s="560"/>
    </row>
    <row r="852" spans="1:26" ht="13.5" customHeight="1" x14ac:dyDescent="0.15">
      <c r="A852" s="884"/>
      <c r="B852" s="560"/>
      <c r="C852" s="560"/>
      <c r="D852" s="849"/>
      <c r="E852" s="560"/>
      <c r="F852" s="560"/>
      <c r="G852" s="560"/>
      <c r="H852" s="560"/>
      <c r="I852" s="560"/>
      <c r="J852" s="560"/>
      <c r="K852" s="560"/>
      <c r="L852" s="560"/>
      <c r="M852" s="560"/>
      <c r="N852" s="560"/>
      <c r="O852" s="560"/>
      <c r="P852" s="560"/>
      <c r="Q852" s="560"/>
      <c r="R852" s="560"/>
      <c r="S852" s="560"/>
      <c r="T852" s="560"/>
      <c r="U852" s="560"/>
      <c r="V852" s="560"/>
      <c r="W852" s="560"/>
      <c r="X852" s="560"/>
      <c r="Y852" s="560"/>
      <c r="Z852" s="560"/>
    </row>
    <row r="853" spans="1:26" ht="13.5" customHeight="1" x14ac:dyDescent="0.15">
      <c r="A853" s="884"/>
      <c r="B853" s="560"/>
      <c r="C853" s="560"/>
      <c r="D853" s="849"/>
      <c r="E853" s="560"/>
      <c r="F853" s="560"/>
      <c r="G853" s="560"/>
      <c r="H853" s="560"/>
      <c r="I853" s="560"/>
      <c r="J853" s="560"/>
      <c r="K853" s="560"/>
      <c r="L853" s="560"/>
      <c r="M853" s="560"/>
      <c r="N853" s="560"/>
      <c r="O853" s="560"/>
      <c r="P853" s="560"/>
      <c r="Q853" s="560"/>
      <c r="R853" s="560"/>
      <c r="S853" s="560"/>
      <c r="T853" s="560"/>
      <c r="U853" s="560"/>
      <c r="V853" s="560"/>
      <c r="W853" s="560"/>
      <c r="X853" s="560"/>
      <c r="Y853" s="560"/>
      <c r="Z853" s="560"/>
    </row>
    <row r="854" spans="1:26" ht="13.5" customHeight="1" x14ac:dyDescent="0.15">
      <c r="A854" s="884"/>
      <c r="B854" s="560"/>
      <c r="C854" s="560"/>
      <c r="D854" s="849"/>
      <c r="E854" s="560"/>
      <c r="F854" s="560"/>
      <c r="G854" s="560"/>
      <c r="H854" s="560"/>
      <c r="I854" s="560"/>
      <c r="J854" s="560"/>
      <c r="K854" s="560"/>
      <c r="L854" s="560"/>
      <c r="M854" s="560"/>
      <c r="N854" s="560"/>
      <c r="O854" s="560"/>
      <c r="P854" s="560"/>
      <c r="Q854" s="560"/>
      <c r="R854" s="560"/>
      <c r="S854" s="560"/>
      <c r="T854" s="560"/>
      <c r="U854" s="560"/>
      <c r="V854" s="560"/>
      <c r="W854" s="560"/>
      <c r="X854" s="560"/>
      <c r="Y854" s="560"/>
      <c r="Z854" s="560"/>
    </row>
    <row r="855" spans="1:26" ht="13.5" customHeight="1" x14ac:dyDescent="0.15">
      <c r="A855" s="884"/>
      <c r="B855" s="560"/>
      <c r="C855" s="560"/>
      <c r="D855" s="849"/>
      <c r="E855" s="560"/>
      <c r="F855" s="560"/>
      <c r="G855" s="560"/>
      <c r="H855" s="560"/>
      <c r="I855" s="560"/>
      <c r="J855" s="560"/>
      <c r="K855" s="560"/>
      <c r="L855" s="560"/>
      <c r="M855" s="560"/>
      <c r="N855" s="560"/>
      <c r="O855" s="560"/>
      <c r="P855" s="560"/>
      <c r="Q855" s="560"/>
      <c r="R855" s="560"/>
      <c r="S855" s="560"/>
      <c r="T855" s="560"/>
      <c r="U855" s="560"/>
      <c r="V855" s="560"/>
      <c r="W855" s="560"/>
      <c r="X855" s="560"/>
      <c r="Y855" s="560"/>
      <c r="Z855" s="560"/>
    </row>
    <row r="856" spans="1:26" ht="13.5" customHeight="1" x14ac:dyDescent="0.15">
      <c r="A856" s="884"/>
      <c r="B856" s="560"/>
      <c r="C856" s="560"/>
      <c r="D856" s="849"/>
      <c r="E856" s="560"/>
      <c r="F856" s="560"/>
      <c r="G856" s="560"/>
      <c r="H856" s="560"/>
      <c r="I856" s="560"/>
      <c r="J856" s="560"/>
      <c r="K856" s="560"/>
      <c r="L856" s="560"/>
      <c r="M856" s="560"/>
      <c r="N856" s="560"/>
      <c r="O856" s="560"/>
      <c r="P856" s="560"/>
      <c r="Q856" s="560"/>
      <c r="R856" s="560"/>
      <c r="S856" s="560"/>
      <c r="T856" s="560"/>
      <c r="U856" s="560"/>
      <c r="V856" s="560"/>
      <c r="W856" s="560"/>
      <c r="X856" s="560"/>
      <c r="Y856" s="560"/>
      <c r="Z856" s="560"/>
    </row>
    <row r="857" spans="1:26" ht="13.5" customHeight="1" x14ac:dyDescent="0.15">
      <c r="A857" s="884"/>
      <c r="B857" s="560"/>
      <c r="C857" s="560"/>
      <c r="D857" s="849"/>
      <c r="E857" s="560"/>
      <c r="F857" s="560"/>
      <c r="G857" s="560"/>
      <c r="H857" s="560"/>
      <c r="I857" s="560"/>
      <c r="J857" s="560"/>
      <c r="K857" s="560"/>
      <c r="L857" s="560"/>
      <c r="M857" s="560"/>
      <c r="N857" s="560"/>
      <c r="O857" s="560"/>
      <c r="P857" s="560"/>
      <c r="Q857" s="560"/>
      <c r="R857" s="560"/>
      <c r="S857" s="560"/>
      <c r="T857" s="560"/>
      <c r="U857" s="560"/>
      <c r="V857" s="560"/>
      <c r="W857" s="560"/>
      <c r="X857" s="560"/>
      <c r="Y857" s="560"/>
      <c r="Z857" s="560"/>
    </row>
    <row r="858" spans="1:26" ht="13.5" customHeight="1" x14ac:dyDescent="0.15">
      <c r="A858" s="884"/>
      <c r="B858" s="560"/>
      <c r="C858" s="560"/>
      <c r="D858" s="849"/>
      <c r="E858" s="560"/>
      <c r="F858" s="560"/>
      <c r="G858" s="560"/>
      <c r="H858" s="560"/>
      <c r="I858" s="560"/>
      <c r="J858" s="560"/>
      <c r="K858" s="560"/>
      <c r="L858" s="560"/>
      <c r="M858" s="560"/>
      <c r="N858" s="560"/>
      <c r="O858" s="560"/>
      <c r="P858" s="560"/>
      <c r="Q858" s="560"/>
      <c r="R858" s="560"/>
      <c r="S858" s="560"/>
      <c r="T858" s="560"/>
      <c r="U858" s="560"/>
      <c r="V858" s="560"/>
      <c r="W858" s="560"/>
      <c r="X858" s="560"/>
      <c r="Y858" s="560"/>
      <c r="Z858" s="560"/>
    </row>
    <row r="859" spans="1:26" ht="13.5" customHeight="1" x14ac:dyDescent="0.15">
      <c r="A859" s="884"/>
      <c r="B859" s="560"/>
      <c r="C859" s="560"/>
      <c r="D859" s="849"/>
      <c r="E859" s="560"/>
      <c r="F859" s="560"/>
      <c r="G859" s="560"/>
      <c r="H859" s="560"/>
      <c r="I859" s="560"/>
      <c r="J859" s="560"/>
      <c r="K859" s="560"/>
      <c r="L859" s="560"/>
      <c r="M859" s="560"/>
      <c r="N859" s="560"/>
      <c r="O859" s="560"/>
      <c r="P859" s="560"/>
      <c r="Q859" s="560"/>
      <c r="R859" s="560"/>
      <c r="S859" s="560"/>
      <c r="T859" s="560"/>
      <c r="U859" s="560"/>
      <c r="V859" s="560"/>
      <c r="W859" s="560"/>
      <c r="X859" s="560"/>
      <c r="Y859" s="560"/>
      <c r="Z859" s="560"/>
    </row>
    <row r="860" spans="1:26" ht="13.5" customHeight="1" x14ac:dyDescent="0.15">
      <c r="A860" s="884"/>
      <c r="B860" s="560"/>
      <c r="C860" s="560"/>
      <c r="D860" s="849"/>
      <c r="E860" s="560"/>
      <c r="F860" s="560"/>
      <c r="G860" s="560"/>
      <c r="H860" s="560"/>
      <c r="I860" s="560"/>
      <c r="J860" s="560"/>
      <c r="K860" s="560"/>
      <c r="L860" s="560"/>
      <c r="M860" s="560"/>
      <c r="N860" s="560"/>
      <c r="O860" s="560"/>
      <c r="P860" s="560"/>
      <c r="Q860" s="560"/>
      <c r="R860" s="560"/>
      <c r="S860" s="560"/>
      <c r="T860" s="560"/>
      <c r="U860" s="560"/>
      <c r="V860" s="560"/>
      <c r="W860" s="560"/>
      <c r="X860" s="560"/>
      <c r="Y860" s="560"/>
      <c r="Z860" s="560"/>
    </row>
    <row r="861" spans="1:26" ht="13.5" customHeight="1" x14ac:dyDescent="0.15">
      <c r="A861" s="884"/>
      <c r="B861" s="560"/>
      <c r="C861" s="560"/>
      <c r="D861" s="849"/>
      <c r="E861" s="560"/>
      <c r="F861" s="560"/>
      <c r="G861" s="560"/>
      <c r="H861" s="560"/>
      <c r="I861" s="560"/>
      <c r="J861" s="560"/>
      <c r="K861" s="560"/>
      <c r="L861" s="560"/>
      <c r="M861" s="560"/>
      <c r="N861" s="560"/>
      <c r="O861" s="560"/>
      <c r="P861" s="560"/>
      <c r="Q861" s="560"/>
      <c r="R861" s="560"/>
      <c r="S861" s="560"/>
      <c r="T861" s="560"/>
      <c r="U861" s="560"/>
      <c r="V861" s="560"/>
      <c r="W861" s="560"/>
      <c r="X861" s="560"/>
      <c r="Y861" s="560"/>
      <c r="Z861" s="560"/>
    </row>
    <row r="862" spans="1:26" ht="13.5" customHeight="1" x14ac:dyDescent="0.15">
      <c r="A862" s="884"/>
      <c r="B862" s="560"/>
      <c r="C862" s="560"/>
      <c r="D862" s="849"/>
      <c r="E862" s="560"/>
      <c r="F862" s="560"/>
      <c r="G862" s="560"/>
      <c r="H862" s="560"/>
      <c r="I862" s="560"/>
      <c r="J862" s="560"/>
      <c r="K862" s="560"/>
      <c r="L862" s="560"/>
      <c r="M862" s="560"/>
      <c r="N862" s="560"/>
      <c r="O862" s="560"/>
      <c r="P862" s="560"/>
      <c r="Q862" s="560"/>
      <c r="R862" s="560"/>
      <c r="S862" s="560"/>
      <c r="T862" s="560"/>
      <c r="U862" s="560"/>
      <c r="V862" s="560"/>
      <c r="W862" s="560"/>
      <c r="X862" s="560"/>
      <c r="Y862" s="560"/>
      <c r="Z862" s="560"/>
    </row>
    <row r="863" spans="1:26" ht="13.5" customHeight="1" x14ac:dyDescent="0.15">
      <c r="A863" s="884"/>
      <c r="B863" s="560"/>
      <c r="C863" s="560"/>
      <c r="D863" s="849"/>
      <c r="E863" s="560"/>
      <c r="F863" s="560"/>
      <c r="G863" s="560"/>
      <c r="H863" s="560"/>
      <c r="I863" s="560"/>
      <c r="J863" s="560"/>
      <c r="K863" s="560"/>
      <c r="L863" s="560"/>
      <c r="M863" s="560"/>
      <c r="N863" s="560"/>
      <c r="O863" s="560"/>
      <c r="P863" s="560"/>
      <c r="Q863" s="560"/>
      <c r="R863" s="560"/>
      <c r="S863" s="560"/>
      <c r="T863" s="560"/>
      <c r="U863" s="560"/>
      <c r="V863" s="560"/>
      <c r="W863" s="560"/>
      <c r="X863" s="560"/>
      <c r="Y863" s="560"/>
      <c r="Z863" s="560"/>
    </row>
    <row r="864" spans="1:26" ht="13.5" customHeight="1" x14ac:dyDescent="0.15">
      <c r="A864" s="884"/>
      <c r="B864" s="560"/>
      <c r="C864" s="560"/>
      <c r="D864" s="849"/>
      <c r="E864" s="560"/>
      <c r="F864" s="560"/>
      <c r="G864" s="560"/>
      <c r="H864" s="560"/>
      <c r="I864" s="560"/>
      <c r="J864" s="560"/>
      <c r="K864" s="560"/>
      <c r="L864" s="560"/>
      <c r="M864" s="560"/>
      <c r="N864" s="560"/>
      <c r="O864" s="560"/>
      <c r="P864" s="560"/>
      <c r="Q864" s="560"/>
      <c r="R864" s="560"/>
      <c r="S864" s="560"/>
      <c r="T864" s="560"/>
      <c r="U864" s="560"/>
      <c r="V864" s="560"/>
      <c r="W864" s="560"/>
      <c r="X864" s="560"/>
      <c r="Y864" s="560"/>
      <c r="Z864" s="560"/>
    </row>
    <row r="865" spans="1:26" ht="13.5" customHeight="1" x14ac:dyDescent="0.15">
      <c r="A865" s="884"/>
      <c r="B865" s="560"/>
      <c r="C865" s="560"/>
      <c r="D865" s="849"/>
      <c r="E865" s="560"/>
      <c r="F865" s="560"/>
      <c r="G865" s="560"/>
      <c r="H865" s="560"/>
      <c r="I865" s="560"/>
      <c r="J865" s="560"/>
      <c r="K865" s="560"/>
      <c r="L865" s="560"/>
      <c r="M865" s="560"/>
      <c r="N865" s="560"/>
      <c r="O865" s="560"/>
      <c r="P865" s="560"/>
      <c r="Q865" s="560"/>
      <c r="R865" s="560"/>
      <c r="S865" s="560"/>
      <c r="T865" s="560"/>
      <c r="U865" s="560"/>
      <c r="V865" s="560"/>
      <c r="W865" s="560"/>
      <c r="X865" s="560"/>
      <c r="Y865" s="560"/>
      <c r="Z865" s="560"/>
    </row>
    <row r="866" spans="1:26" ht="13.5" customHeight="1" x14ac:dyDescent="0.15">
      <c r="A866" s="884"/>
      <c r="B866" s="560"/>
      <c r="C866" s="560"/>
      <c r="D866" s="849"/>
      <c r="E866" s="560"/>
      <c r="F866" s="560"/>
      <c r="G866" s="560"/>
      <c r="H866" s="560"/>
      <c r="I866" s="560"/>
      <c r="J866" s="560"/>
      <c r="K866" s="560"/>
      <c r="L866" s="560"/>
      <c r="M866" s="560"/>
      <c r="N866" s="560"/>
      <c r="O866" s="560"/>
      <c r="P866" s="560"/>
      <c r="Q866" s="560"/>
      <c r="R866" s="560"/>
      <c r="S866" s="560"/>
      <c r="T866" s="560"/>
      <c r="U866" s="560"/>
      <c r="V866" s="560"/>
      <c r="W866" s="560"/>
      <c r="X866" s="560"/>
      <c r="Y866" s="560"/>
      <c r="Z866" s="560"/>
    </row>
    <row r="867" spans="1:26" ht="13.5" customHeight="1" x14ac:dyDescent="0.15">
      <c r="A867" s="884"/>
      <c r="B867" s="560"/>
      <c r="C867" s="560"/>
      <c r="D867" s="849"/>
      <c r="E867" s="560"/>
      <c r="F867" s="560"/>
      <c r="G867" s="560"/>
      <c r="H867" s="560"/>
      <c r="I867" s="560"/>
      <c r="J867" s="560"/>
      <c r="K867" s="560"/>
      <c r="L867" s="560"/>
      <c r="M867" s="560"/>
      <c r="N867" s="560"/>
      <c r="O867" s="560"/>
      <c r="P867" s="560"/>
      <c r="Q867" s="560"/>
      <c r="R867" s="560"/>
      <c r="S867" s="560"/>
      <c r="T867" s="560"/>
      <c r="U867" s="560"/>
      <c r="V867" s="560"/>
      <c r="W867" s="560"/>
      <c r="X867" s="560"/>
      <c r="Y867" s="560"/>
      <c r="Z867" s="560"/>
    </row>
    <row r="868" spans="1:26" ht="13.5" customHeight="1" x14ac:dyDescent="0.15">
      <c r="A868" s="884"/>
      <c r="B868" s="560"/>
      <c r="C868" s="560"/>
      <c r="D868" s="849"/>
      <c r="E868" s="560"/>
      <c r="F868" s="560"/>
      <c r="G868" s="560"/>
      <c r="H868" s="560"/>
      <c r="I868" s="560"/>
      <c r="J868" s="560"/>
      <c r="K868" s="560"/>
      <c r="L868" s="560"/>
      <c r="M868" s="560"/>
      <c r="N868" s="560"/>
      <c r="O868" s="560"/>
      <c r="P868" s="560"/>
      <c r="Q868" s="560"/>
      <c r="R868" s="560"/>
      <c r="S868" s="560"/>
      <c r="T868" s="560"/>
      <c r="U868" s="560"/>
      <c r="V868" s="560"/>
      <c r="W868" s="560"/>
      <c r="X868" s="560"/>
      <c r="Y868" s="560"/>
      <c r="Z868" s="560"/>
    </row>
    <row r="869" spans="1:26" ht="13.5" customHeight="1" x14ac:dyDescent="0.15">
      <c r="A869" s="884"/>
      <c r="B869" s="560"/>
      <c r="C869" s="560"/>
      <c r="D869" s="849"/>
      <c r="E869" s="560"/>
      <c r="F869" s="560"/>
      <c r="G869" s="560"/>
      <c r="H869" s="560"/>
      <c r="I869" s="560"/>
      <c r="J869" s="560"/>
      <c r="K869" s="560"/>
      <c r="L869" s="560"/>
      <c r="M869" s="560"/>
      <c r="N869" s="560"/>
      <c r="O869" s="560"/>
      <c r="P869" s="560"/>
      <c r="Q869" s="560"/>
      <c r="R869" s="560"/>
      <c r="S869" s="560"/>
      <c r="T869" s="560"/>
      <c r="U869" s="560"/>
      <c r="V869" s="560"/>
      <c r="W869" s="560"/>
      <c r="X869" s="560"/>
      <c r="Y869" s="560"/>
      <c r="Z869" s="560"/>
    </row>
    <row r="870" spans="1:26" ht="13.5" customHeight="1" x14ac:dyDescent="0.15">
      <c r="A870" s="884"/>
      <c r="B870" s="560"/>
      <c r="C870" s="560"/>
      <c r="D870" s="849"/>
      <c r="E870" s="560"/>
      <c r="F870" s="560"/>
      <c r="G870" s="560"/>
      <c r="H870" s="560"/>
      <c r="I870" s="560"/>
      <c r="J870" s="560"/>
      <c r="K870" s="560"/>
      <c r="L870" s="560"/>
      <c r="M870" s="560"/>
      <c r="N870" s="560"/>
      <c r="O870" s="560"/>
      <c r="P870" s="560"/>
      <c r="Q870" s="560"/>
      <c r="R870" s="560"/>
      <c r="S870" s="560"/>
      <c r="T870" s="560"/>
      <c r="U870" s="560"/>
      <c r="V870" s="560"/>
      <c r="W870" s="560"/>
      <c r="X870" s="560"/>
      <c r="Y870" s="560"/>
      <c r="Z870" s="560"/>
    </row>
    <row r="871" spans="1:26" ht="13.5" customHeight="1" x14ac:dyDescent="0.15">
      <c r="A871" s="884"/>
      <c r="B871" s="560"/>
      <c r="C871" s="560"/>
      <c r="D871" s="849"/>
      <c r="E871" s="560"/>
      <c r="F871" s="560"/>
      <c r="G871" s="560"/>
      <c r="H871" s="560"/>
      <c r="I871" s="560"/>
      <c r="J871" s="560"/>
      <c r="K871" s="560"/>
      <c r="L871" s="560"/>
      <c r="M871" s="560"/>
      <c r="N871" s="560"/>
      <c r="O871" s="560"/>
      <c r="P871" s="560"/>
      <c r="Q871" s="560"/>
      <c r="R871" s="560"/>
      <c r="S871" s="560"/>
      <c r="T871" s="560"/>
      <c r="U871" s="560"/>
      <c r="V871" s="560"/>
      <c r="W871" s="560"/>
      <c r="X871" s="560"/>
      <c r="Y871" s="560"/>
      <c r="Z871" s="560"/>
    </row>
    <row r="872" spans="1:26" ht="13.5" customHeight="1" x14ac:dyDescent="0.15">
      <c r="A872" s="884"/>
      <c r="B872" s="560"/>
      <c r="C872" s="560"/>
      <c r="D872" s="849"/>
      <c r="E872" s="560"/>
      <c r="F872" s="560"/>
      <c r="G872" s="560"/>
      <c r="H872" s="560"/>
      <c r="I872" s="560"/>
      <c r="J872" s="560"/>
      <c r="K872" s="560"/>
      <c r="L872" s="560"/>
      <c r="M872" s="560"/>
      <c r="N872" s="560"/>
      <c r="O872" s="560"/>
      <c r="P872" s="560"/>
      <c r="Q872" s="560"/>
      <c r="R872" s="560"/>
      <c r="S872" s="560"/>
      <c r="T872" s="560"/>
      <c r="U872" s="560"/>
      <c r="V872" s="560"/>
      <c r="W872" s="560"/>
      <c r="X872" s="560"/>
      <c r="Y872" s="560"/>
      <c r="Z872" s="560"/>
    </row>
    <row r="873" spans="1:26" ht="13.5" customHeight="1" x14ac:dyDescent="0.15">
      <c r="A873" s="884"/>
      <c r="B873" s="560"/>
      <c r="C873" s="560"/>
      <c r="D873" s="849"/>
      <c r="E873" s="560"/>
      <c r="F873" s="560"/>
      <c r="G873" s="560"/>
      <c r="H873" s="560"/>
      <c r="I873" s="560"/>
      <c r="J873" s="560"/>
      <c r="K873" s="560"/>
      <c r="L873" s="560"/>
      <c r="M873" s="560"/>
      <c r="N873" s="560"/>
      <c r="O873" s="560"/>
      <c r="P873" s="560"/>
      <c r="Q873" s="560"/>
      <c r="R873" s="560"/>
      <c r="S873" s="560"/>
      <c r="T873" s="560"/>
      <c r="U873" s="560"/>
      <c r="V873" s="560"/>
      <c r="W873" s="560"/>
      <c r="X873" s="560"/>
      <c r="Y873" s="560"/>
      <c r="Z873" s="560"/>
    </row>
    <row r="874" spans="1:26" ht="13.5" customHeight="1" x14ac:dyDescent="0.15">
      <c r="A874" s="884"/>
      <c r="B874" s="560"/>
      <c r="C874" s="560"/>
      <c r="D874" s="849"/>
      <c r="E874" s="560"/>
      <c r="F874" s="560"/>
      <c r="G874" s="560"/>
      <c r="H874" s="560"/>
      <c r="I874" s="560"/>
      <c r="J874" s="560"/>
      <c r="K874" s="560"/>
      <c r="L874" s="560"/>
      <c r="M874" s="560"/>
      <c r="N874" s="560"/>
      <c r="O874" s="560"/>
      <c r="P874" s="560"/>
      <c r="Q874" s="560"/>
      <c r="R874" s="560"/>
      <c r="S874" s="560"/>
      <c r="T874" s="560"/>
      <c r="U874" s="560"/>
      <c r="V874" s="560"/>
      <c r="W874" s="560"/>
      <c r="X874" s="560"/>
      <c r="Y874" s="560"/>
      <c r="Z874" s="560"/>
    </row>
    <row r="875" spans="1:26" ht="13.5" customHeight="1" x14ac:dyDescent="0.15">
      <c r="A875" s="884"/>
      <c r="B875" s="560"/>
      <c r="C875" s="560"/>
      <c r="D875" s="849"/>
      <c r="E875" s="560"/>
      <c r="F875" s="560"/>
      <c r="G875" s="560"/>
      <c r="H875" s="560"/>
      <c r="I875" s="560"/>
      <c r="J875" s="560"/>
      <c r="K875" s="560"/>
      <c r="L875" s="560"/>
      <c r="M875" s="560"/>
      <c r="N875" s="560"/>
      <c r="O875" s="560"/>
      <c r="P875" s="560"/>
      <c r="Q875" s="560"/>
      <c r="R875" s="560"/>
      <c r="S875" s="560"/>
      <c r="T875" s="560"/>
      <c r="U875" s="560"/>
      <c r="V875" s="560"/>
      <c r="W875" s="560"/>
      <c r="X875" s="560"/>
      <c r="Y875" s="560"/>
      <c r="Z875" s="560"/>
    </row>
    <row r="876" spans="1:26" ht="13.5" customHeight="1" x14ac:dyDescent="0.15">
      <c r="A876" s="884"/>
      <c r="B876" s="560"/>
      <c r="C876" s="560"/>
      <c r="D876" s="849"/>
      <c r="E876" s="560"/>
      <c r="F876" s="560"/>
      <c r="G876" s="560"/>
      <c r="H876" s="560"/>
      <c r="I876" s="560"/>
      <c r="J876" s="560"/>
      <c r="K876" s="560"/>
      <c r="L876" s="560"/>
      <c r="M876" s="560"/>
      <c r="N876" s="560"/>
      <c r="O876" s="560"/>
      <c r="P876" s="560"/>
      <c r="Q876" s="560"/>
      <c r="R876" s="560"/>
      <c r="S876" s="560"/>
      <c r="T876" s="560"/>
      <c r="U876" s="560"/>
      <c r="V876" s="560"/>
      <c r="W876" s="560"/>
      <c r="X876" s="560"/>
      <c r="Y876" s="560"/>
      <c r="Z876" s="560"/>
    </row>
    <row r="877" spans="1:26" ht="13.5" customHeight="1" x14ac:dyDescent="0.15">
      <c r="A877" s="884"/>
      <c r="B877" s="560"/>
      <c r="C877" s="560"/>
      <c r="D877" s="849"/>
      <c r="E877" s="560"/>
      <c r="F877" s="560"/>
      <c r="G877" s="560"/>
      <c r="H877" s="560"/>
      <c r="I877" s="560"/>
      <c r="J877" s="560"/>
      <c r="K877" s="560"/>
      <c r="L877" s="560"/>
      <c r="M877" s="560"/>
      <c r="N877" s="560"/>
      <c r="O877" s="560"/>
      <c r="P877" s="560"/>
      <c r="Q877" s="560"/>
      <c r="R877" s="560"/>
      <c r="S877" s="560"/>
      <c r="T877" s="560"/>
      <c r="U877" s="560"/>
      <c r="V877" s="560"/>
      <c r="W877" s="560"/>
      <c r="X877" s="560"/>
      <c r="Y877" s="560"/>
      <c r="Z877" s="560"/>
    </row>
    <row r="878" spans="1:26" ht="13.5" customHeight="1" x14ac:dyDescent="0.15">
      <c r="A878" s="884"/>
      <c r="B878" s="560"/>
      <c r="C878" s="560"/>
      <c r="D878" s="849"/>
      <c r="E878" s="560"/>
      <c r="F878" s="560"/>
      <c r="G878" s="560"/>
      <c r="H878" s="560"/>
      <c r="I878" s="560"/>
      <c r="J878" s="560"/>
      <c r="K878" s="560"/>
      <c r="L878" s="560"/>
      <c r="M878" s="560"/>
      <c r="N878" s="560"/>
      <c r="O878" s="560"/>
      <c r="P878" s="560"/>
      <c r="Q878" s="560"/>
      <c r="R878" s="560"/>
      <c r="S878" s="560"/>
      <c r="T878" s="560"/>
      <c r="U878" s="560"/>
      <c r="V878" s="560"/>
      <c r="W878" s="560"/>
      <c r="X878" s="560"/>
      <c r="Y878" s="560"/>
      <c r="Z878" s="560"/>
    </row>
    <row r="879" spans="1:26" ht="13.5" customHeight="1" x14ac:dyDescent="0.15">
      <c r="A879" s="884"/>
      <c r="B879" s="560"/>
      <c r="C879" s="560"/>
      <c r="D879" s="849"/>
      <c r="E879" s="560"/>
      <c r="F879" s="560"/>
      <c r="G879" s="560"/>
      <c r="H879" s="560"/>
      <c r="I879" s="560"/>
      <c r="J879" s="560"/>
      <c r="K879" s="560"/>
      <c r="L879" s="560"/>
      <c r="M879" s="560"/>
      <c r="N879" s="560"/>
      <c r="O879" s="560"/>
      <c r="P879" s="560"/>
      <c r="Q879" s="560"/>
      <c r="R879" s="560"/>
      <c r="S879" s="560"/>
      <c r="T879" s="560"/>
      <c r="U879" s="560"/>
      <c r="V879" s="560"/>
      <c r="W879" s="560"/>
      <c r="X879" s="560"/>
      <c r="Y879" s="560"/>
      <c r="Z879" s="560"/>
    </row>
    <row r="880" spans="1:26" ht="13.5" customHeight="1" x14ac:dyDescent="0.15">
      <c r="A880" s="884"/>
      <c r="B880" s="560"/>
      <c r="C880" s="560"/>
      <c r="D880" s="849"/>
      <c r="E880" s="560"/>
      <c r="F880" s="560"/>
      <c r="G880" s="560"/>
      <c r="H880" s="560"/>
      <c r="I880" s="560"/>
      <c r="J880" s="560"/>
      <c r="K880" s="560"/>
      <c r="L880" s="560"/>
      <c r="M880" s="560"/>
      <c r="N880" s="560"/>
      <c r="O880" s="560"/>
      <c r="P880" s="560"/>
      <c r="Q880" s="560"/>
      <c r="R880" s="560"/>
      <c r="S880" s="560"/>
      <c r="T880" s="560"/>
      <c r="U880" s="560"/>
      <c r="V880" s="560"/>
      <c r="W880" s="560"/>
      <c r="X880" s="560"/>
      <c r="Y880" s="560"/>
      <c r="Z880" s="560"/>
    </row>
    <row r="881" spans="1:26" ht="13.5" customHeight="1" x14ac:dyDescent="0.15">
      <c r="A881" s="884"/>
      <c r="B881" s="560"/>
      <c r="C881" s="560"/>
      <c r="D881" s="849"/>
      <c r="E881" s="560"/>
      <c r="F881" s="560"/>
      <c r="G881" s="560"/>
      <c r="H881" s="560"/>
      <c r="I881" s="560"/>
      <c r="J881" s="560"/>
      <c r="K881" s="560"/>
      <c r="L881" s="560"/>
      <c r="M881" s="560"/>
      <c r="N881" s="560"/>
      <c r="O881" s="560"/>
      <c r="P881" s="560"/>
      <c r="Q881" s="560"/>
      <c r="R881" s="560"/>
      <c r="S881" s="560"/>
      <c r="T881" s="560"/>
      <c r="U881" s="560"/>
      <c r="V881" s="560"/>
      <c r="W881" s="560"/>
      <c r="X881" s="560"/>
      <c r="Y881" s="560"/>
      <c r="Z881" s="560"/>
    </row>
    <row r="882" spans="1:26" ht="13.5" customHeight="1" x14ac:dyDescent="0.15">
      <c r="A882" s="884"/>
      <c r="B882" s="560"/>
      <c r="C882" s="560"/>
      <c r="D882" s="849"/>
      <c r="E882" s="560"/>
      <c r="F882" s="560"/>
      <c r="G882" s="560"/>
      <c r="H882" s="560"/>
      <c r="I882" s="560"/>
      <c r="J882" s="560"/>
      <c r="K882" s="560"/>
      <c r="L882" s="560"/>
      <c r="M882" s="560"/>
      <c r="N882" s="560"/>
      <c r="O882" s="560"/>
      <c r="P882" s="560"/>
      <c r="Q882" s="560"/>
      <c r="R882" s="560"/>
      <c r="S882" s="560"/>
      <c r="T882" s="560"/>
      <c r="U882" s="560"/>
      <c r="V882" s="560"/>
      <c r="W882" s="560"/>
      <c r="X882" s="560"/>
      <c r="Y882" s="560"/>
      <c r="Z882" s="560"/>
    </row>
    <row r="883" spans="1:26" ht="13.5" customHeight="1" x14ac:dyDescent="0.15">
      <c r="A883" s="884"/>
      <c r="B883" s="560"/>
      <c r="C883" s="560"/>
      <c r="D883" s="849"/>
      <c r="E883" s="560"/>
      <c r="F883" s="560"/>
      <c r="G883" s="560"/>
      <c r="H883" s="560"/>
      <c r="I883" s="560"/>
      <c r="J883" s="560"/>
      <c r="K883" s="560"/>
      <c r="L883" s="560"/>
      <c r="M883" s="560"/>
      <c r="N883" s="560"/>
      <c r="O883" s="560"/>
      <c r="P883" s="560"/>
      <c r="Q883" s="560"/>
      <c r="R883" s="560"/>
      <c r="S883" s="560"/>
      <c r="T883" s="560"/>
      <c r="U883" s="560"/>
      <c r="V883" s="560"/>
      <c r="W883" s="560"/>
      <c r="X883" s="560"/>
      <c r="Y883" s="560"/>
      <c r="Z883" s="560"/>
    </row>
    <row r="884" spans="1:26" ht="13.5" customHeight="1" x14ac:dyDescent="0.15">
      <c r="A884" s="884"/>
      <c r="B884" s="560"/>
      <c r="C884" s="560"/>
      <c r="D884" s="849"/>
      <c r="E884" s="560"/>
      <c r="F884" s="560"/>
      <c r="G884" s="560"/>
      <c r="H884" s="560"/>
      <c r="I884" s="560"/>
      <c r="J884" s="560"/>
      <c r="K884" s="560"/>
      <c r="L884" s="560"/>
      <c r="M884" s="560"/>
      <c r="N884" s="560"/>
      <c r="O884" s="560"/>
      <c r="P884" s="560"/>
      <c r="Q884" s="560"/>
      <c r="R884" s="560"/>
      <c r="S884" s="560"/>
      <c r="T884" s="560"/>
      <c r="U884" s="560"/>
      <c r="V884" s="560"/>
      <c r="W884" s="560"/>
      <c r="X884" s="560"/>
      <c r="Y884" s="560"/>
      <c r="Z884" s="560"/>
    </row>
    <row r="885" spans="1:26" ht="13.5" customHeight="1" x14ac:dyDescent="0.15">
      <c r="A885" s="884"/>
      <c r="B885" s="560"/>
      <c r="C885" s="560"/>
      <c r="D885" s="849"/>
      <c r="E885" s="560"/>
      <c r="F885" s="560"/>
      <c r="G885" s="560"/>
      <c r="H885" s="560"/>
      <c r="I885" s="560"/>
      <c r="J885" s="560"/>
      <c r="K885" s="560"/>
      <c r="L885" s="560"/>
      <c r="M885" s="560"/>
      <c r="N885" s="560"/>
      <c r="O885" s="560"/>
      <c r="P885" s="560"/>
      <c r="Q885" s="560"/>
      <c r="R885" s="560"/>
      <c r="S885" s="560"/>
      <c r="T885" s="560"/>
      <c r="U885" s="560"/>
      <c r="V885" s="560"/>
      <c r="W885" s="560"/>
      <c r="X885" s="560"/>
      <c r="Y885" s="560"/>
      <c r="Z885" s="560"/>
    </row>
    <row r="886" spans="1:26" ht="13.5" customHeight="1" x14ac:dyDescent="0.15">
      <c r="A886" s="884"/>
      <c r="B886" s="560"/>
      <c r="C886" s="560"/>
      <c r="D886" s="849"/>
      <c r="E886" s="560"/>
      <c r="F886" s="560"/>
      <c r="G886" s="560"/>
      <c r="H886" s="560"/>
      <c r="I886" s="560"/>
      <c r="J886" s="560"/>
      <c r="K886" s="560"/>
      <c r="L886" s="560"/>
      <c r="M886" s="560"/>
      <c r="N886" s="560"/>
      <c r="O886" s="560"/>
      <c r="P886" s="560"/>
      <c r="Q886" s="560"/>
      <c r="R886" s="560"/>
      <c r="S886" s="560"/>
      <c r="T886" s="560"/>
      <c r="U886" s="560"/>
      <c r="V886" s="560"/>
      <c r="W886" s="560"/>
      <c r="X886" s="560"/>
      <c r="Y886" s="560"/>
      <c r="Z886" s="560"/>
    </row>
    <row r="887" spans="1:26" ht="13.5" customHeight="1" x14ac:dyDescent="0.15">
      <c r="A887" s="884"/>
      <c r="B887" s="560"/>
      <c r="C887" s="560"/>
      <c r="D887" s="849"/>
      <c r="E887" s="560"/>
      <c r="F887" s="560"/>
      <c r="G887" s="560"/>
      <c r="H887" s="560"/>
      <c r="I887" s="560"/>
      <c r="J887" s="560"/>
      <c r="K887" s="560"/>
      <c r="L887" s="560"/>
      <c r="M887" s="560"/>
      <c r="N887" s="560"/>
      <c r="O887" s="560"/>
      <c r="P887" s="560"/>
      <c r="Q887" s="560"/>
      <c r="R887" s="560"/>
      <c r="S887" s="560"/>
      <c r="T887" s="560"/>
      <c r="U887" s="560"/>
      <c r="V887" s="560"/>
      <c r="W887" s="560"/>
      <c r="X887" s="560"/>
      <c r="Y887" s="560"/>
      <c r="Z887" s="560"/>
    </row>
    <row r="888" spans="1:26" ht="13.5" customHeight="1" x14ac:dyDescent="0.15">
      <c r="A888" s="884"/>
      <c r="B888" s="560"/>
      <c r="C888" s="560"/>
      <c r="D888" s="849"/>
      <c r="E888" s="560"/>
      <c r="F888" s="560"/>
      <c r="G888" s="560"/>
      <c r="H888" s="560"/>
      <c r="I888" s="560"/>
      <c r="J888" s="560"/>
      <c r="K888" s="560"/>
      <c r="L888" s="560"/>
      <c r="M888" s="560"/>
      <c r="N888" s="560"/>
      <c r="O888" s="560"/>
      <c r="P888" s="560"/>
      <c r="Q888" s="560"/>
      <c r="R888" s="560"/>
      <c r="S888" s="560"/>
      <c r="T888" s="560"/>
      <c r="U888" s="560"/>
      <c r="V888" s="560"/>
      <c r="W888" s="560"/>
      <c r="X888" s="560"/>
      <c r="Y888" s="560"/>
      <c r="Z888" s="560"/>
    </row>
    <row r="889" spans="1:26" ht="13.5" customHeight="1" x14ac:dyDescent="0.15">
      <c r="A889" s="884"/>
      <c r="B889" s="560"/>
      <c r="C889" s="560"/>
      <c r="D889" s="849"/>
      <c r="E889" s="560"/>
      <c r="F889" s="560"/>
      <c r="G889" s="560"/>
      <c r="H889" s="560"/>
      <c r="I889" s="560"/>
      <c r="J889" s="560"/>
      <c r="K889" s="560"/>
      <c r="L889" s="560"/>
      <c r="M889" s="560"/>
      <c r="N889" s="560"/>
      <c r="O889" s="560"/>
      <c r="P889" s="560"/>
      <c r="Q889" s="560"/>
      <c r="R889" s="560"/>
      <c r="S889" s="560"/>
      <c r="T889" s="560"/>
      <c r="U889" s="560"/>
      <c r="V889" s="560"/>
      <c r="W889" s="560"/>
      <c r="X889" s="560"/>
      <c r="Y889" s="560"/>
      <c r="Z889" s="560"/>
    </row>
    <row r="890" spans="1:26" ht="13.5" customHeight="1" x14ac:dyDescent="0.15">
      <c r="A890" s="884"/>
      <c r="B890" s="560"/>
      <c r="C890" s="560"/>
      <c r="D890" s="849"/>
      <c r="E890" s="560"/>
      <c r="F890" s="560"/>
      <c r="G890" s="560"/>
      <c r="H890" s="560"/>
      <c r="I890" s="560"/>
      <c r="J890" s="560"/>
      <c r="K890" s="560"/>
      <c r="L890" s="560"/>
      <c r="M890" s="560"/>
      <c r="N890" s="560"/>
      <c r="O890" s="560"/>
      <c r="P890" s="560"/>
      <c r="Q890" s="560"/>
      <c r="R890" s="560"/>
      <c r="S890" s="560"/>
      <c r="T890" s="560"/>
      <c r="U890" s="560"/>
      <c r="V890" s="560"/>
      <c r="W890" s="560"/>
      <c r="X890" s="560"/>
      <c r="Y890" s="560"/>
      <c r="Z890" s="560"/>
    </row>
    <row r="891" spans="1:26" ht="13.5" customHeight="1" x14ac:dyDescent="0.15">
      <c r="A891" s="884"/>
      <c r="B891" s="560"/>
      <c r="C891" s="560"/>
      <c r="D891" s="849"/>
      <c r="E891" s="560"/>
      <c r="F891" s="560"/>
      <c r="G891" s="560"/>
      <c r="H891" s="560"/>
      <c r="I891" s="560"/>
      <c r="J891" s="560"/>
      <c r="K891" s="560"/>
      <c r="L891" s="560"/>
      <c r="M891" s="560"/>
      <c r="N891" s="560"/>
      <c r="O891" s="560"/>
      <c r="P891" s="560"/>
      <c r="Q891" s="560"/>
      <c r="R891" s="560"/>
      <c r="S891" s="560"/>
      <c r="T891" s="560"/>
      <c r="U891" s="560"/>
      <c r="V891" s="560"/>
      <c r="W891" s="560"/>
      <c r="X891" s="560"/>
      <c r="Y891" s="560"/>
      <c r="Z891" s="560"/>
    </row>
    <row r="892" spans="1:26" ht="13.5" customHeight="1" x14ac:dyDescent="0.15">
      <c r="A892" s="884"/>
      <c r="B892" s="560"/>
      <c r="C892" s="560"/>
      <c r="D892" s="849"/>
      <c r="E892" s="560"/>
      <c r="F892" s="560"/>
      <c r="G892" s="560"/>
      <c r="H892" s="560"/>
      <c r="I892" s="560"/>
      <c r="J892" s="560"/>
      <c r="K892" s="560"/>
      <c r="L892" s="560"/>
      <c r="M892" s="560"/>
      <c r="N892" s="560"/>
      <c r="O892" s="560"/>
      <c r="P892" s="560"/>
      <c r="Q892" s="560"/>
      <c r="R892" s="560"/>
      <c r="S892" s="560"/>
      <c r="T892" s="560"/>
      <c r="U892" s="560"/>
      <c r="V892" s="560"/>
      <c r="W892" s="560"/>
      <c r="X892" s="560"/>
      <c r="Y892" s="560"/>
      <c r="Z892" s="560"/>
    </row>
    <row r="893" spans="1:26" ht="13.5" customHeight="1" x14ac:dyDescent="0.15">
      <c r="A893" s="884"/>
      <c r="B893" s="560"/>
      <c r="C893" s="560"/>
      <c r="D893" s="849"/>
      <c r="E893" s="560"/>
      <c r="F893" s="560"/>
      <c r="G893" s="560"/>
      <c r="H893" s="560"/>
      <c r="I893" s="560"/>
      <c r="J893" s="560"/>
      <c r="K893" s="560"/>
      <c r="L893" s="560"/>
      <c r="M893" s="560"/>
      <c r="N893" s="560"/>
      <c r="O893" s="560"/>
      <c r="P893" s="560"/>
      <c r="Q893" s="560"/>
      <c r="R893" s="560"/>
      <c r="S893" s="560"/>
      <c r="T893" s="560"/>
      <c r="U893" s="560"/>
      <c r="V893" s="560"/>
      <c r="W893" s="560"/>
      <c r="X893" s="560"/>
      <c r="Y893" s="560"/>
      <c r="Z893" s="560"/>
    </row>
    <row r="894" spans="1:26" ht="13.5" customHeight="1" x14ac:dyDescent="0.15">
      <c r="A894" s="884"/>
      <c r="B894" s="560"/>
      <c r="C894" s="560"/>
      <c r="D894" s="849"/>
      <c r="E894" s="560"/>
      <c r="F894" s="560"/>
      <c r="G894" s="560"/>
      <c r="H894" s="560"/>
      <c r="I894" s="560"/>
      <c r="J894" s="560"/>
      <c r="K894" s="560"/>
      <c r="L894" s="560"/>
      <c r="M894" s="560"/>
      <c r="N894" s="560"/>
      <c r="O894" s="560"/>
      <c r="P894" s="560"/>
      <c r="Q894" s="560"/>
      <c r="R894" s="560"/>
      <c r="S894" s="560"/>
      <c r="T894" s="560"/>
      <c r="U894" s="560"/>
      <c r="V894" s="560"/>
      <c r="W894" s="560"/>
      <c r="X894" s="560"/>
      <c r="Y894" s="560"/>
      <c r="Z894" s="560"/>
    </row>
    <row r="895" spans="1:26" ht="13.5" customHeight="1" x14ac:dyDescent="0.15">
      <c r="A895" s="884"/>
      <c r="B895" s="560"/>
      <c r="C895" s="560"/>
      <c r="D895" s="849"/>
      <c r="E895" s="560"/>
      <c r="F895" s="560"/>
      <c r="G895" s="560"/>
      <c r="H895" s="560"/>
      <c r="I895" s="560"/>
      <c r="J895" s="560"/>
      <c r="K895" s="560"/>
      <c r="L895" s="560"/>
      <c r="M895" s="560"/>
      <c r="N895" s="560"/>
      <c r="O895" s="560"/>
      <c r="P895" s="560"/>
      <c r="Q895" s="560"/>
      <c r="R895" s="560"/>
      <c r="S895" s="560"/>
      <c r="T895" s="560"/>
      <c r="U895" s="560"/>
      <c r="V895" s="560"/>
      <c r="W895" s="560"/>
      <c r="X895" s="560"/>
      <c r="Y895" s="560"/>
      <c r="Z895" s="560"/>
    </row>
    <row r="896" spans="1:26" ht="13.5" customHeight="1" x14ac:dyDescent="0.15">
      <c r="A896" s="884"/>
      <c r="B896" s="560"/>
      <c r="C896" s="560"/>
      <c r="D896" s="849"/>
      <c r="E896" s="560"/>
      <c r="F896" s="560"/>
      <c r="G896" s="560"/>
      <c r="H896" s="560"/>
      <c r="I896" s="560"/>
      <c r="J896" s="560"/>
      <c r="K896" s="560"/>
      <c r="L896" s="560"/>
      <c r="M896" s="560"/>
      <c r="N896" s="560"/>
      <c r="O896" s="560"/>
      <c r="P896" s="560"/>
      <c r="Q896" s="560"/>
      <c r="R896" s="560"/>
      <c r="S896" s="560"/>
      <c r="T896" s="560"/>
      <c r="U896" s="560"/>
      <c r="V896" s="560"/>
      <c r="W896" s="560"/>
      <c r="X896" s="560"/>
      <c r="Y896" s="560"/>
      <c r="Z896" s="560"/>
    </row>
    <row r="897" spans="1:26" ht="13.5" customHeight="1" x14ac:dyDescent="0.15">
      <c r="A897" s="884"/>
      <c r="B897" s="560"/>
      <c r="C897" s="560"/>
      <c r="D897" s="849"/>
      <c r="E897" s="560"/>
      <c r="F897" s="560"/>
      <c r="G897" s="560"/>
      <c r="H897" s="560"/>
      <c r="I897" s="560"/>
      <c r="J897" s="560"/>
      <c r="K897" s="560"/>
      <c r="L897" s="560"/>
      <c r="M897" s="560"/>
      <c r="N897" s="560"/>
      <c r="O897" s="560"/>
      <c r="P897" s="560"/>
      <c r="Q897" s="560"/>
      <c r="R897" s="560"/>
      <c r="S897" s="560"/>
      <c r="T897" s="560"/>
      <c r="U897" s="560"/>
      <c r="V897" s="560"/>
      <c r="W897" s="560"/>
      <c r="X897" s="560"/>
      <c r="Y897" s="560"/>
      <c r="Z897" s="560"/>
    </row>
    <row r="898" spans="1:26" ht="13.5" customHeight="1" x14ac:dyDescent="0.15">
      <c r="A898" s="884"/>
      <c r="B898" s="560"/>
      <c r="C898" s="560"/>
      <c r="D898" s="849"/>
      <c r="E898" s="560"/>
      <c r="F898" s="560"/>
      <c r="G898" s="560"/>
      <c r="H898" s="560"/>
      <c r="I898" s="560"/>
      <c r="J898" s="560"/>
      <c r="K898" s="560"/>
      <c r="L898" s="560"/>
      <c r="M898" s="560"/>
      <c r="N898" s="560"/>
      <c r="O898" s="560"/>
      <c r="P898" s="560"/>
      <c r="Q898" s="560"/>
      <c r="R898" s="560"/>
      <c r="S898" s="560"/>
      <c r="T898" s="560"/>
      <c r="U898" s="560"/>
      <c r="V898" s="560"/>
      <c r="W898" s="560"/>
      <c r="X898" s="560"/>
      <c r="Y898" s="560"/>
      <c r="Z898" s="560"/>
    </row>
    <row r="899" spans="1:26" ht="13.5" customHeight="1" x14ac:dyDescent="0.15">
      <c r="A899" s="884"/>
      <c r="B899" s="560"/>
      <c r="C899" s="560"/>
      <c r="D899" s="849"/>
      <c r="E899" s="560"/>
      <c r="F899" s="560"/>
      <c r="G899" s="560"/>
      <c r="H899" s="560"/>
      <c r="I899" s="560"/>
      <c r="J899" s="560"/>
      <c r="K899" s="560"/>
      <c r="L899" s="560"/>
      <c r="M899" s="560"/>
      <c r="N899" s="560"/>
      <c r="O899" s="560"/>
      <c r="P899" s="560"/>
      <c r="Q899" s="560"/>
      <c r="R899" s="560"/>
      <c r="S899" s="560"/>
      <c r="T899" s="560"/>
      <c r="U899" s="560"/>
      <c r="V899" s="560"/>
      <c r="W899" s="560"/>
      <c r="X899" s="560"/>
      <c r="Y899" s="560"/>
      <c r="Z899" s="560"/>
    </row>
    <row r="900" spans="1:26" ht="13.5" customHeight="1" x14ac:dyDescent="0.15">
      <c r="A900" s="884"/>
      <c r="B900" s="560"/>
      <c r="C900" s="560"/>
      <c r="D900" s="849"/>
      <c r="E900" s="560"/>
      <c r="F900" s="560"/>
      <c r="G900" s="560"/>
      <c r="H900" s="560"/>
      <c r="I900" s="560"/>
      <c r="J900" s="560"/>
      <c r="K900" s="560"/>
      <c r="L900" s="560"/>
      <c r="M900" s="560"/>
      <c r="N900" s="560"/>
      <c r="O900" s="560"/>
      <c r="P900" s="560"/>
      <c r="Q900" s="560"/>
      <c r="R900" s="560"/>
      <c r="S900" s="560"/>
      <c r="T900" s="560"/>
      <c r="U900" s="560"/>
      <c r="V900" s="560"/>
      <c r="W900" s="560"/>
      <c r="X900" s="560"/>
      <c r="Y900" s="560"/>
      <c r="Z900" s="560"/>
    </row>
    <row r="901" spans="1:26" ht="13.5" customHeight="1" x14ac:dyDescent="0.15">
      <c r="A901" s="884"/>
      <c r="B901" s="560"/>
      <c r="C901" s="560"/>
      <c r="D901" s="849"/>
      <c r="E901" s="560"/>
      <c r="F901" s="560"/>
      <c r="G901" s="560"/>
      <c r="H901" s="560"/>
      <c r="I901" s="560"/>
      <c r="J901" s="560"/>
      <c r="K901" s="560"/>
      <c r="L901" s="560"/>
      <c r="M901" s="560"/>
      <c r="N901" s="560"/>
      <c r="O901" s="560"/>
      <c r="P901" s="560"/>
      <c r="Q901" s="560"/>
      <c r="R901" s="560"/>
      <c r="S901" s="560"/>
      <c r="T901" s="560"/>
      <c r="U901" s="560"/>
      <c r="V901" s="560"/>
      <c r="W901" s="560"/>
      <c r="X901" s="560"/>
      <c r="Y901" s="560"/>
      <c r="Z901" s="560"/>
    </row>
    <row r="902" spans="1:26" ht="13.5" customHeight="1" x14ac:dyDescent="0.15">
      <c r="A902" s="884"/>
      <c r="B902" s="560"/>
      <c r="C902" s="560"/>
      <c r="D902" s="849"/>
      <c r="E902" s="560"/>
      <c r="F902" s="560"/>
      <c r="G902" s="560"/>
      <c r="H902" s="560"/>
      <c r="I902" s="560"/>
      <c r="J902" s="560"/>
      <c r="K902" s="560"/>
      <c r="L902" s="560"/>
      <c r="M902" s="560"/>
      <c r="N902" s="560"/>
      <c r="O902" s="560"/>
      <c r="P902" s="560"/>
      <c r="Q902" s="560"/>
      <c r="R902" s="560"/>
      <c r="S902" s="560"/>
      <c r="T902" s="560"/>
      <c r="U902" s="560"/>
      <c r="V902" s="560"/>
      <c r="W902" s="560"/>
      <c r="X902" s="560"/>
      <c r="Y902" s="560"/>
      <c r="Z902" s="560"/>
    </row>
    <row r="903" spans="1:26" ht="13.5" customHeight="1" x14ac:dyDescent="0.15">
      <c r="A903" s="884"/>
      <c r="B903" s="560"/>
      <c r="C903" s="560"/>
      <c r="D903" s="849"/>
      <c r="E903" s="560"/>
      <c r="F903" s="560"/>
      <c r="G903" s="560"/>
      <c r="H903" s="560"/>
      <c r="I903" s="560"/>
      <c r="J903" s="560"/>
      <c r="K903" s="560"/>
      <c r="L903" s="560"/>
      <c r="M903" s="560"/>
      <c r="N903" s="560"/>
      <c r="O903" s="560"/>
      <c r="P903" s="560"/>
      <c r="Q903" s="560"/>
      <c r="R903" s="560"/>
      <c r="S903" s="560"/>
      <c r="T903" s="560"/>
      <c r="U903" s="560"/>
      <c r="V903" s="560"/>
      <c r="W903" s="560"/>
      <c r="X903" s="560"/>
      <c r="Y903" s="560"/>
      <c r="Z903" s="560"/>
    </row>
    <row r="904" spans="1:26" ht="13.5" customHeight="1" x14ac:dyDescent="0.15">
      <c r="A904" s="884"/>
      <c r="B904" s="560"/>
      <c r="C904" s="560"/>
      <c r="D904" s="849"/>
      <c r="E904" s="560"/>
      <c r="F904" s="560"/>
      <c r="G904" s="560"/>
      <c r="H904" s="560"/>
      <c r="I904" s="560"/>
      <c r="J904" s="560"/>
      <c r="K904" s="560"/>
      <c r="L904" s="560"/>
      <c r="M904" s="560"/>
      <c r="N904" s="560"/>
      <c r="O904" s="560"/>
      <c r="P904" s="560"/>
      <c r="Q904" s="560"/>
      <c r="R904" s="560"/>
      <c r="S904" s="560"/>
      <c r="T904" s="560"/>
      <c r="U904" s="560"/>
      <c r="V904" s="560"/>
      <c r="W904" s="560"/>
      <c r="X904" s="560"/>
      <c r="Y904" s="560"/>
      <c r="Z904" s="560"/>
    </row>
    <row r="905" spans="1:26" ht="13.5" customHeight="1" x14ac:dyDescent="0.15">
      <c r="A905" s="884"/>
      <c r="B905" s="560"/>
      <c r="C905" s="560"/>
      <c r="D905" s="849"/>
      <c r="E905" s="560"/>
      <c r="F905" s="560"/>
      <c r="G905" s="560"/>
      <c r="H905" s="560"/>
      <c r="I905" s="560"/>
      <c r="J905" s="560"/>
      <c r="K905" s="560"/>
      <c r="L905" s="560"/>
      <c r="M905" s="560"/>
      <c r="N905" s="560"/>
      <c r="O905" s="560"/>
      <c r="P905" s="560"/>
      <c r="Q905" s="560"/>
      <c r="R905" s="560"/>
      <c r="S905" s="560"/>
      <c r="T905" s="560"/>
      <c r="U905" s="560"/>
      <c r="V905" s="560"/>
      <c r="W905" s="560"/>
      <c r="X905" s="560"/>
      <c r="Y905" s="560"/>
      <c r="Z905" s="560"/>
    </row>
    <row r="906" spans="1:26" ht="13.5" customHeight="1" x14ac:dyDescent="0.15">
      <c r="A906" s="884"/>
      <c r="B906" s="560"/>
      <c r="C906" s="560"/>
      <c r="D906" s="849"/>
      <c r="E906" s="560"/>
      <c r="F906" s="560"/>
      <c r="G906" s="560"/>
      <c r="H906" s="560"/>
      <c r="I906" s="560"/>
      <c r="J906" s="560"/>
      <c r="K906" s="560"/>
      <c r="L906" s="560"/>
      <c r="M906" s="560"/>
      <c r="N906" s="560"/>
      <c r="O906" s="560"/>
      <c r="P906" s="560"/>
      <c r="Q906" s="560"/>
      <c r="R906" s="560"/>
      <c r="S906" s="560"/>
      <c r="T906" s="560"/>
      <c r="U906" s="560"/>
      <c r="V906" s="560"/>
      <c r="W906" s="560"/>
      <c r="X906" s="560"/>
      <c r="Y906" s="560"/>
      <c r="Z906" s="560"/>
    </row>
    <row r="907" spans="1:26" ht="13.5" customHeight="1" x14ac:dyDescent="0.15">
      <c r="A907" s="884"/>
      <c r="B907" s="560"/>
      <c r="C907" s="560"/>
      <c r="D907" s="849"/>
      <c r="E907" s="560"/>
      <c r="F907" s="560"/>
      <c r="G907" s="560"/>
      <c r="H907" s="560"/>
      <c r="I907" s="560"/>
      <c r="J907" s="560"/>
      <c r="K907" s="560"/>
      <c r="L907" s="560"/>
      <c r="M907" s="560"/>
      <c r="N907" s="560"/>
      <c r="O907" s="560"/>
      <c r="P907" s="560"/>
      <c r="Q907" s="560"/>
      <c r="R907" s="560"/>
      <c r="S907" s="560"/>
      <c r="T907" s="560"/>
      <c r="U907" s="560"/>
      <c r="V907" s="560"/>
      <c r="W907" s="560"/>
      <c r="X907" s="560"/>
      <c r="Y907" s="560"/>
      <c r="Z907" s="560"/>
    </row>
    <row r="908" spans="1:26" ht="13.5" customHeight="1" x14ac:dyDescent="0.15">
      <c r="A908" s="884"/>
      <c r="B908" s="560"/>
      <c r="C908" s="560"/>
      <c r="D908" s="849"/>
      <c r="E908" s="560"/>
      <c r="F908" s="560"/>
      <c r="G908" s="560"/>
      <c r="H908" s="560"/>
      <c r="I908" s="560"/>
      <c r="J908" s="560"/>
      <c r="K908" s="560"/>
      <c r="L908" s="560"/>
      <c r="M908" s="560"/>
      <c r="N908" s="560"/>
      <c r="O908" s="560"/>
      <c r="P908" s="560"/>
      <c r="Q908" s="560"/>
      <c r="R908" s="560"/>
      <c r="S908" s="560"/>
      <c r="T908" s="560"/>
      <c r="U908" s="560"/>
      <c r="V908" s="560"/>
      <c r="W908" s="560"/>
      <c r="X908" s="560"/>
      <c r="Y908" s="560"/>
      <c r="Z908" s="560"/>
    </row>
    <row r="909" spans="1:26" ht="13.5" customHeight="1" x14ac:dyDescent="0.15">
      <c r="A909" s="884"/>
      <c r="B909" s="560"/>
      <c r="C909" s="560"/>
      <c r="D909" s="849"/>
      <c r="E909" s="560"/>
      <c r="F909" s="560"/>
      <c r="G909" s="560"/>
      <c r="H909" s="560"/>
      <c r="I909" s="560"/>
      <c r="J909" s="560"/>
      <c r="K909" s="560"/>
      <c r="L909" s="560"/>
      <c r="M909" s="560"/>
      <c r="N909" s="560"/>
      <c r="O909" s="560"/>
      <c r="P909" s="560"/>
      <c r="Q909" s="560"/>
      <c r="R909" s="560"/>
      <c r="S909" s="560"/>
      <c r="T909" s="560"/>
      <c r="U909" s="560"/>
      <c r="V909" s="560"/>
      <c r="W909" s="560"/>
      <c r="X909" s="560"/>
      <c r="Y909" s="560"/>
      <c r="Z909" s="560"/>
    </row>
    <row r="910" spans="1:26" ht="13.5" customHeight="1" x14ac:dyDescent="0.15">
      <c r="A910" s="884"/>
      <c r="B910" s="560"/>
      <c r="C910" s="560"/>
      <c r="D910" s="849"/>
      <c r="E910" s="560"/>
      <c r="F910" s="560"/>
      <c r="G910" s="560"/>
      <c r="H910" s="560"/>
      <c r="I910" s="560"/>
      <c r="J910" s="560"/>
      <c r="K910" s="560"/>
      <c r="L910" s="560"/>
      <c r="M910" s="560"/>
      <c r="N910" s="560"/>
      <c r="O910" s="560"/>
      <c r="P910" s="560"/>
      <c r="Q910" s="560"/>
      <c r="R910" s="560"/>
      <c r="S910" s="560"/>
      <c r="T910" s="560"/>
      <c r="U910" s="560"/>
      <c r="V910" s="560"/>
      <c r="W910" s="560"/>
      <c r="X910" s="560"/>
      <c r="Y910" s="560"/>
      <c r="Z910" s="560"/>
    </row>
    <row r="911" spans="1:26" ht="13.5" customHeight="1" x14ac:dyDescent="0.15">
      <c r="A911" s="884"/>
      <c r="B911" s="560"/>
      <c r="C911" s="560"/>
      <c r="D911" s="849"/>
      <c r="E911" s="560"/>
      <c r="F911" s="560"/>
      <c r="G911" s="560"/>
      <c r="H911" s="560"/>
      <c r="I911" s="560"/>
      <c r="J911" s="560"/>
      <c r="K911" s="560"/>
      <c r="L911" s="560"/>
      <c r="M911" s="560"/>
      <c r="N911" s="560"/>
      <c r="O911" s="560"/>
      <c r="P911" s="560"/>
      <c r="Q911" s="560"/>
      <c r="R911" s="560"/>
      <c r="S911" s="560"/>
      <c r="T911" s="560"/>
      <c r="U911" s="560"/>
      <c r="V911" s="560"/>
      <c r="W911" s="560"/>
      <c r="X911" s="560"/>
      <c r="Y911" s="560"/>
      <c r="Z911" s="560"/>
    </row>
    <row r="912" spans="1:26" ht="13.5" customHeight="1" x14ac:dyDescent="0.15">
      <c r="A912" s="884"/>
      <c r="B912" s="560"/>
      <c r="C912" s="560"/>
      <c r="D912" s="849"/>
      <c r="E912" s="560"/>
      <c r="F912" s="560"/>
      <c r="G912" s="560"/>
      <c r="H912" s="560"/>
      <c r="I912" s="560"/>
      <c r="J912" s="560"/>
      <c r="K912" s="560"/>
      <c r="L912" s="560"/>
      <c r="M912" s="560"/>
      <c r="N912" s="560"/>
      <c r="O912" s="560"/>
      <c r="P912" s="560"/>
      <c r="Q912" s="560"/>
      <c r="R912" s="560"/>
      <c r="S912" s="560"/>
      <c r="T912" s="560"/>
      <c r="U912" s="560"/>
      <c r="V912" s="560"/>
      <c r="W912" s="560"/>
      <c r="X912" s="560"/>
      <c r="Y912" s="560"/>
      <c r="Z912" s="560"/>
    </row>
    <row r="913" spans="1:26" ht="13.5" customHeight="1" x14ac:dyDescent="0.15">
      <c r="A913" s="884"/>
      <c r="B913" s="560"/>
      <c r="C913" s="560"/>
      <c r="D913" s="849"/>
      <c r="E913" s="560"/>
      <c r="F913" s="560"/>
      <c r="G913" s="560"/>
      <c r="H913" s="560"/>
      <c r="I913" s="560"/>
      <c r="J913" s="560"/>
      <c r="K913" s="560"/>
      <c r="L913" s="560"/>
      <c r="M913" s="560"/>
      <c r="N913" s="560"/>
      <c r="O913" s="560"/>
      <c r="P913" s="560"/>
      <c r="Q913" s="560"/>
      <c r="R913" s="560"/>
      <c r="S913" s="560"/>
      <c r="T913" s="560"/>
      <c r="U913" s="560"/>
      <c r="V913" s="560"/>
      <c r="W913" s="560"/>
      <c r="X913" s="560"/>
      <c r="Y913" s="560"/>
      <c r="Z913" s="560"/>
    </row>
    <row r="914" spans="1:26" ht="13.5" customHeight="1" x14ac:dyDescent="0.15">
      <c r="A914" s="884"/>
      <c r="B914" s="560"/>
      <c r="C914" s="560"/>
      <c r="D914" s="849"/>
      <c r="E914" s="560"/>
      <c r="F914" s="560"/>
      <c r="G914" s="560"/>
      <c r="H914" s="560"/>
      <c r="I914" s="560"/>
      <c r="J914" s="560"/>
      <c r="K914" s="560"/>
      <c r="L914" s="560"/>
      <c r="M914" s="560"/>
      <c r="N914" s="560"/>
      <c r="O914" s="560"/>
      <c r="P914" s="560"/>
      <c r="Q914" s="560"/>
      <c r="R914" s="560"/>
      <c r="S914" s="560"/>
      <c r="T914" s="560"/>
      <c r="U914" s="560"/>
      <c r="V914" s="560"/>
      <c r="W914" s="560"/>
      <c r="X914" s="560"/>
      <c r="Y914" s="560"/>
      <c r="Z914" s="560"/>
    </row>
    <row r="915" spans="1:26" ht="13.5" customHeight="1" x14ac:dyDescent="0.15">
      <c r="A915" s="884"/>
      <c r="B915" s="560"/>
      <c r="C915" s="560"/>
      <c r="D915" s="849"/>
      <c r="E915" s="560"/>
      <c r="F915" s="560"/>
      <c r="G915" s="560"/>
      <c r="H915" s="560"/>
      <c r="I915" s="560"/>
      <c r="J915" s="560"/>
      <c r="K915" s="560"/>
      <c r="L915" s="560"/>
      <c r="M915" s="560"/>
      <c r="N915" s="560"/>
      <c r="O915" s="560"/>
      <c r="P915" s="560"/>
      <c r="Q915" s="560"/>
      <c r="R915" s="560"/>
      <c r="S915" s="560"/>
      <c r="T915" s="560"/>
      <c r="U915" s="560"/>
      <c r="V915" s="560"/>
      <c r="W915" s="560"/>
      <c r="X915" s="560"/>
      <c r="Y915" s="560"/>
      <c r="Z915" s="560"/>
    </row>
    <row r="916" spans="1:26" ht="13.5" customHeight="1" x14ac:dyDescent="0.15">
      <c r="A916" s="884"/>
      <c r="B916" s="560"/>
      <c r="C916" s="560"/>
      <c r="D916" s="849"/>
      <c r="E916" s="560"/>
      <c r="F916" s="560"/>
      <c r="G916" s="560"/>
      <c r="H916" s="560"/>
      <c r="I916" s="560"/>
      <c r="J916" s="560"/>
      <c r="K916" s="560"/>
      <c r="L916" s="560"/>
      <c r="M916" s="560"/>
      <c r="N916" s="560"/>
      <c r="O916" s="560"/>
      <c r="P916" s="560"/>
      <c r="Q916" s="560"/>
      <c r="R916" s="560"/>
      <c r="S916" s="560"/>
      <c r="T916" s="560"/>
      <c r="U916" s="560"/>
      <c r="V916" s="560"/>
      <c r="W916" s="560"/>
      <c r="X916" s="560"/>
      <c r="Y916" s="560"/>
      <c r="Z916" s="560"/>
    </row>
    <row r="917" spans="1:26" ht="13.5" customHeight="1" x14ac:dyDescent="0.15">
      <c r="A917" s="884"/>
      <c r="B917" s="560"/>
      <c r="C917" s="560"/>
      <c r="D917" s="849"/>
      <c r="E917" s="560"/>
      <c r="F917" s="560"/>
      <c r="G917" s="560"/>
      <c r="H917" s="560"/>
      <c r="I917" s="560"/>
      <c r="J917" s="560"/>
      <c r="K917" s="560"/>
      <c r="L917" s="560"/>
      <c r="M917" s="560"/>
      <c r="N917" s="560"/>
      <c r="O917" s="560"/>
      <c r="P917" s="560"/>
      <c r="Q917" s="560"/>
      <c r="R917" s="560"/>
      <c r="S917" s="560"/>
      <c r="T917" s="560"/>
      <c r="U917" s="560"/>
      <c r="V917" s="560"/>
      <c r="W917" s="560"/>
      <c r="X917" s="560"/>
      <c r="Y917" s="560"/>
      <c r="Z917" s="560"/>
    </row>
    <row r="918" spans="1:26" ht="13.5" customHeight="1" x14ac:dyDescent="0.15">
      <c r="A918" s="884"/>
      <c r="B918" s="560"/>
      <c r="C918" s="560"/>
      <c r="D918" s="849"/>
      <c r="E918" s="560"/>
      <c r="F918" s="560"/>
      <c r="G918" s="560"/>
      <c r="H918" s="560"/>
      <c r="I918" s="560"/>
      <c r="J918" s="560"/>
      <c r="K918" s="560"/>
      <c r="L918" s="560"/>
      <c r="M918" s="560"/>
      <c r="N918" s="560"/>
      <c r="O918" s="560"/>
      <c r="P918" s="560"/>
      <c r="Q918" s="560"/>
      <c r="R918" s="560"/>
      <c r="S918" s="560"/>
      <c r="T918" s="560"/>
      <c r="U918" s="560"/>
      <c r="V918" s="560"/>
      <c r="W918" s="560"/>
      <c r="X918" s="560"/>
      <c r="Y918" s="560"/>
      <c r="Z918" s="560"/>
    </row>
    <row r="919" spans="1:26" ht="13.5" customHeight="1" x14ac:dyDescent="0.15">
      <c r="A919" s="884"/>
      <c r="B919" s="560"/>
      <c r="C919" s="560"/>
      <c r="D919" s="849"/>
      <c r="E919" s="560"/>
      <c r="F919" s="560"/>
      <c r="G919" s="560"/>
      <c r="H919" s="560"/>
      <c r="I919" s="560"/>
      <c r="J919" s="560"/>
      <c r="K919" s="560"/>
      <c r="L919" s="560"/>
      <c r="M919" s="560"/>
      <c r="N919" s="560"/>
      <c r="O919" s="560"/>
      <c r="P919" s="560"/>
      <c r="Q919" s="560"/>
      <c r="R919" s="560"/>
      <c r="S919" s="560"/>
      <c r="T919" s="560"/>
      <c r="U919" s="560"/>
      <c r="V919" s="560"/>
      <c r="W919" s="560"/>
      <c r="X919" s="560"/>
      <c r="Y919" s="560"/>
      <c r="Z919" s="560"/>
    </row>
    <row r="920" spans="1:26" ht="13.5" customHeight="1" x14ac:dyDescent="0.15">
      <c r="A920" s="884"/>
      <c r="B920" s="560"/>
      <c r="C920" s="560"/>
      <c r="D920" s="849"/>
      <c r="E920" s="560"/>
      <c r="F920" s="560"/>
      <c r="G920" s="560"/>
      <c r="H920" s="560"/>
      <c r="I920" s="560"/>
      <c r="J920" s="560"/>
      <c r="K920" s="560"/>
      <c r="L920" s="560"/>
      <c r="M920" s="560"/>
      <c r="N920" s="560"/>
      <c r="O920" s="560"/>
      <c r="P920" s="560"/>
      <c r="Q920" s="560"/>
      <c r="R920" s="560"/>
      <c r="S920" s="560"/>
      <c r="T920" s="560"/>
      <c r="U920" s="560"/>
      <c r="V920" s="560"/>
      <c r="W920" s="560"/>
      <c r="X920" s="560"/>
      <c r="Y920" s="560"/>
      <c r="Z920" s="560"/>
    </row>
    <row r="921" spans="1:26" ht="13.5" customHeight="1" x14ac:dyDescent="0.15">
      <c r="A921" s="884"/>
      <c r="B921" s="560"/>
      <c r="C921" s="560"/>
      <c r="D921" s="849"/>
      <c r="E921" s="560"/>
      <c r="F921" s="560"/>
      <c r="G921" s="560"/>
      <c r="H921" s="560"/>
      <c r="I921" s="560"/>
      <c r="J921" s="560"/>
      <c r="K921" s="560"/>
      <c r="L921" s="560"/>
      <c r="M921" s="560"/>
      <c r="N921" s="560"/>
      <c r="O921" s="560"/>
      <c r="P921" s="560"/>
      <c r="Q921" s="560"/>
      <c r="R921" s="560"/>
      <c r="S921" s="560"/>
      <c r="T921" s="560"/>
      <c r="U921" s="560"/>
      <c r="V921" s="560"/>
      <c r="W921" s="560"/>
      <c r="X921" s="560"/>
      <c r="Y921" s="560"/>
      <c r="Z921" s="560"/>
    </row>
    <row r="922" spans="1:26" ht="13.5" customHeight="1" x14ac:dyDescent="0.15">
      <c r="A922" s="884"/>
      <c r="B922" s="560"/>
      <c r="C922" s="560"/>
      <c r="D922" s="849"/>
      <c r="E922" s="560"/>
      <c r="F922" s="560"/>
      <c r="G922" s="560"/>
      <c r="H922" s="560"/>
      <c r="I922" s="560"/>
      <c r="J922" s="560"/>
      <c r="K922" s="560"/>
      <c r="L922" s="560"/>
      <c r="M922" s="560"/>
      <c r="N922" s="560"/>
      <c r="O922" s="560"/>
      <c r="P922" s="560"/>
      <c r="Q922" s="560"/>
      <c r="R922" s="560"/>
      <c r="S922" s="560"/>
      <c r="T922" s="560"/>
      <c r="U922" s="560"/>
      <c r="V922" s="560"/>
      <c r="W922" s="560"/>
      <c r="X922" s="560"/>
      <c r="Y922" s="560"/>
      <c r="Z922" s="560"/>
    </row>
    <row r="923" spans="1:26" ht="13.5" customHeight="1" x14ac:dyDescent="0.15">
      <c r="A923" s="884"/>
      <c r="B923" s="560"/>
      <c r="C923" s="560"/>
      <c r="D923" s="849"/>
      <c r="E923" s="560"/>
      <c r="F923" s="560"/>
      <c r="G923" s="560"/>
      <c r="H923" s="560"/>
      <c r="I923" s="560"/>
      <c r="J923" s="560"/>
      <c r="K923" s="560"/>
      <c r="L923" s="560"/>
      <c r="M923" s="560"/>
      <c r="N923" s="560"/>
      <c r="O923" s="560"/>
      <c r="P923" s="560"/>
      <c r="Q923" s="560"/>
      <c r="R923" s="560"/>
      <c r="S923" s="560"/>
      <c r="T923" s="560"/>
      <c r="U923" s="560"/>
      <c r="V923" s="560"/>
      <c r="W923" s="560"/>
      <c r="X923" s="560"/>
      <c r="Y923" s="560"/>
      <c r="Z923" s="560"/>
    </row>
    <row r="924" spans="1:26" ht="13.5" customHeight="1" x14ac:dyDescent="0.15">
      <c r="A924" s="884"/>
      <c r="B924" s="560"/>
      <c r="C924" s="560"/>
      <c r="D924" s="849"/>
      <c r="E924" s="560"/>
      <c r="F924" s="560"/>
      <c r="G924" s="560"/>
      <c r="H924" s="560"/>
      <c r="I924" s="560"/>
      <c r="J924" s="560"/>
      <c r="K924" s="560"/>
      <c r="L924" s="560"/>
      <c r="M924" s="560"/>
      <c r="N924" s="560"/>
      <c r="O924" s="560"/>
      <c r="P924" s="560"/>
      <c r="Q924" s="560"/>
      <c r="R924" s="560"/>
      <c r="S924" s="560"/>
      <c r="T924" s="560"/>
      <c r="U924" s="560"/>
      <c r="V924" s="560"/>
      <c r="W924" s="560"/>
      <c r="X924" s="560"/>
      <c r="Y924" s="560"/>
      <c r="Z924" s="560"/>
    </row>
    <row r="925" spans="1:26" ht="13.5" customHeight="1" x14ac:dyDescent="0.15">
      <c r="A925" s="884"/>
      <c r="B925" s="560"/>
      <c r="C925" s="560"/>
      <c r="D925" s="849"/>
      <c r="E925" s="560"/>
      <c r="F925" s="560"/>
      <c r="G925" s="560"/>
      <c r="H925" s="560"/>
      <c r="I925" s="560"/>
      <c r="J925" s="560"/>
      <c r="K925" s="560"/>
      <c r="L925" s="560"/>
      <c r="M925" s="560"/>
      <c r="N925" s="560"/>
      <c r="O925" s="560"/>
      <c r="P925" s="560"/>
      <c r="Q925" s="560"/>
      <c r="R925" s="560"/>
      <c r="S925" s="560"/>
      <c r="T925" s="560"/>
      <c r="U925" s="560"/>
      <c r="V925" s="560"/>
      <c r="W925" s="560"/>
      <c r="X925" s="560"/>
      <c r="Y925" s="560"/>
      <c r="Z925" s="560"/>
    </row>
    <row r="926" spans="1:26" ht="13.5" customHeight="1" x14ac:dyDescent="0.15">
      <c r="A926" s="884"/>
      <c r="B926" s="560"/>
      <c r="C926" s="560"/>
      <c r="D926" s="849"/>
      <c r="E926" s="560"/>
      <c r="F926" s="560"/>
      <c r="G926" s="560"/>
      <c r="H926" s="560"/>
      <c r="I926" s="560"/>
      <c r="J926" s="560"/>
      <c r="K926" s="560"/>
      <c r="L926" s="560"/>
      <c r="M926" s="560"/>
      <c r="N926" s="560"/>
      <c r="O926" s="560"/>
      <c r="P926" s="560"/>
      <c r="Q926" s="560"/>
      <c r="R926" s="560"/>
      <c r="S926" s="560"/>
      <c r="T926" s="560"/>
      <c r="U926" s="560"/>
      <c r="V926" s="560"/>
      <c r="W926" s="560"/>
      <c r="X926" s="560"/>
      <c r="Y926" s="560"/>
      <c r="Z926" s="560"/>
    </row>
    <row r="927" spans="1:26" ht="13.5" customHeight="1" x14ac:dyDescent="0.15">
      <c r="A927" s="884"/>
      <c r="B927" s="560"/>
      <c r="C927" s="560"/>
      <c r="D927" s="849"/>
      <c r="E927" s="560"/>
      <c r="F927" s="560"/>
      <c r="G927" s="560"/>
      <c r="H927" s="560"/>
      <c r="I927" s="560"/>
      <c r="J927" s="560"/>
      <c r="K927" s="560"/>
      <c r="L927" s="560"/>
      <c r="M927" s="560"/>
      <c r="N927" s="560"/>
      <c r="O927" s="560"/>
      <c r="P927" s="560"/>
      <c r="Q927" s="560"/>
      <c r="R927" s="560"/>
      <c r="S927" s="560"/>
      <c r="T927" s="560"/>
      <c r="U927" s="560"/>
      <c r="V927" s="560"/>
      <c r="W927" s="560"/>
      <c r="X927" s="560"/>
      <c r="Y927" s="560"/>
      <c r="Z927" s="560"/>
    </row>
    <row r="928" spans="1:26" ht="13.5" customHeight="1" x14ac:dyDescent="0.15">
      <c r="A928" s="884"/>
      <c r="B928" s="560"/>
      <c r="C928" s="560"/>
      <c r="D928" s="849"/>
      <c r="E928" s="560"/>
      <c r="F928" s="560"/>
      <c r="G928" s="560"/>
      <c r="H928" s="560"/>
      <c r="I928" s="560"/>
      <c r="J928" s="560"/>
      <c r="K928" s="560"/>
      <c r="L928" s="560"/>
      <c r="M928" s="560"/>
      <c r="N928" s="560"/>
      <c r="O928" s="560"/>
      <c r="P928" s="560"/>
      <c r="Q928" s="560"/>
      <c r="R928" s="560"/>
      <c r="S928" s="560"/>
      <c r="T928" s="560"/>
      <c r="U928" s="560"/>
      <c r="V928" s="560"/>
      <c r="W928" s="560"/>
      <c r="X928" s="560"/>
      <c r="Y928" s="560"/>
      <c r="Z928" s="560"/>
    </row>
    <row r="929" spans="1:26" ht="13.5" customHeight="1" x14ac:dyDescent="0.15">
      <c r="A929" s="884"/>
      <c r="B929" s="560"/>
      <c r="C929" s="560"/>
      <c r="D929" s="849"/>
      <c r="E929" s="560"/>
      <c r="F929" s="560"/>
      <c r="G929" s="560"/>
      <c r="H929" s="560"/>
      <c r="I929" s="560"/>
      <c r="J929" s="560"/>
      <c r="K929" s="560"/>
      <c r="L929" s="560"/>
      <c r="M929" s="560"/>
      <c r="N929" s="560"/>
      <c r="O929" s="560"/>
      <c r="P929" s="560"/>
      <c r="Q929" s="560"/>
      <c r="R929" s="560"/>
      <c r="S929" s="560"/>
      <c r="T929" s="560"/>
      <c r="U929" s="560"/>
      <c r="V929" s="560"/>
      <c r="W929" s="560"/>
      <c r="X929" s="560"/>
      <c r="Y929" s="560"/>
      <c r="Z929" s="560"/>
    </row>
    <row r="930" spans="1:26" ht="13.5" customHeight="1" x14ac:dyDescent="0.15">
      <c r="A930" s="884"/>
      <c r="B930" s="560"/>
      <c r="C930" s="560"/>
      <c r="D930" s="849"/>
      <c r="E930" s="560"/>
      <c r="F930" s="560"/>
      <c r="G930" s="560"/>
      <c r="H930" s="560"/>
      <c r="I930" s="560"/>
      <c r="J930" s="560"/>
      <c r="K930" s="560"/>
      <c r="L930" s="560"/>
      <c r="M930" s="560"/>
      <c r="N930" s="560"/>
      <c r="O930" s="560"/>
      <c r="P930" s="560"/>
      <c r="Q930" s="560"/>
      <c r="R930" s="560"/>
      <c r="S930" s="560"/>
      <c r="T930" s="560"/>
      <c r="U930" s="560"/>
      <c r="V930" s="560"/>
      <c r="W930" s="560"/>
      <c r="X930" s="560"/>
      <c r="Y930" s="560"/>
      <c r="Z930" s="560"/>
    </row>
    <row r="931" spans="1:26" ht="13.5" customHeight="1" x14ac:dyDescent="0.15">
      <c r="A931" s="884"/>
      <c r="B931" s="560"/>
      <c r="C931" s="560"/>
      <c r="D931" s="849"/>
      <c r="E931" s="560"/>
      <c r="F931" s="560"/>
      <c r="G931" s="560"/>
      <c r="H931" s="560"/>
      <c r="I931" s="560"/>
      <c r="J931" s="560"/>
      <c r="K931" s="560"/>
      <c r="L931" s="560"/>
      <c r="M931" s="560"/>
      <c r="N931" s="560"/>
      <c r="O931" s="560"/>
      <c r="P931" s="560"/>
      <c r="Q931" s="560"/>
      <c r="R931" s="560"/>
      <c r="S931" s="560"/>
      <c r="T931" s="560"/>
      <c r="U931" s="560"/>
      <c r="V931" s="560"/>
      <c r="W931" s="560"/>
      <c r="X931" s="560"/>
      <c r="Y931" s="560"/>
      <c r="Z931" s="560"/>
    </row>
    <row r="932" spans="1:26" ht="13.5" customHeight="1" x14ac:dyDescent="0.15">
      <c r="A932" s="884"/>
      <c r="B932" s="560"/>
      <c r="C932" s="560"/>
      <c r="D932" s="849"/>
      <c r="E932" s="560"/>
      <c r="F932" s="560"/>
      <c r="G932" s="560"/>
      <c r="H932" s="560"/>
      <c r="I932" s="560"/>
      <c r="J932" s="560"/>
      <c r="K932" s="560"/>
      <c r="L932" s="560"/>
      <c r="M932" s="560"/>
      <c r="N932" s="560"/>
      <c r="O932" s="560"/>
      <c r="P932" s="560"/>
      <c r="Q932" s="560"/>
      <c r="R932" s="560"/>
      <c r="S932" s="560"/>
      <c r="T932" s="560"/>
      <c r="U932" s="560"/>
      <c r="V932" s="560"/>
      <c r="W932" s="560"/>
      <c r="X932" s="560"/>
      <c r="Y932" s="560"/>
      <c r="Z932" s="560"/>
    </row>
    <row r="933" spans="1:26" ht="13.5" customHeight="1" x14ac:dyDescent="0.15">
      <c r="A933" s="884"/>
      <c r="B933" s="560"/>
      <c r="C933" s="560"/>
      <c r="D933" s="849"/>
      <c r="E933" s="560"/>
      <c r="F933" s="560"/>
      <c r="G933" s="560"/>
      <c r="H933" s="560"/>
      <c r="I933" s="560"/>
      <c r="J933" s="560"/>
      <c r="K933" s="560"/>
      <c r="L933" s="560"/>
      <c r="M933" s="560"/>
      <c r="N933" s="560"/>
      <c r="O933" s="560"/>
      <c r="P933" s="560"/>
      <c r="Q933" s="560"/>
      <c r="R933" s="560"/>
      <c r="S933" s="560"/>
      <c r="T933" s="560"/>
      <c r="U933" s="560"/>
      <c r="V933" s="560"/>
      <c r="W933" s="560"/>
      <c r="X933" s="560"/>
      <c r="Y933" s="560"/>
      <c r="Z933" s="560"/>
    </row>
    <row r="934" spans="1:26" ht="13.5" customHeight="1" x14ac:dyDescent="0.15">
      <c r="A934" s="884"/>
      <c r="B934" s="560"/>
      <c r="C934" s="560"/>
      <c r="D934" s="849"/>
      <c r="E934" s="560"/>
      <c r="F934" s="560"/>
      <c r="G934" s="560"/>
      <c r="H934" s="560"/>
      <c r="I934" s="560"/>
      <c r="J934" s="560"/>
      <c r="K934" s="560"/>
      <c r="L934" s="560"/>
      <c r="M934" s="560"/>
      <c r="N934" s="560"/>
      <c r="O934" s="560"/>
      <c r="P934" s="560"/>
      <c r="Q934" s="560"/>
      <c r="R934" s="560"/>
      <c r="S934" s="560"/>
      <c r="T934" s="560"/>
      <c r="U934" s="560"/>
      <c r="V934" s="560"/>
      <c r="W934" s="560"/>
      <c r="X934" s="560"/>
      <c r="Y934" s="560"/>
      <c r="Z934" s="560"/>
    </row>
    <row r="935" spans="1:26" ht="13.5" customHeight="1" x14ac:dyDescent="0.15">
      <c r="A935" s="884"/>
      <c r="B935" s="560"/>
      <c r="C935" s="560"/>
      <c r="D935" s="849"/>
      <c r="E935" s="560"/>
      <c r="F935" s="560"/>
      <c r="G935" s="560"/>
      <c r="H935" s="560"/>
      <c r="I935" s="560"/>
      <c r="J935" s="560"/>
      <c r="K935" s="560"/>
      <c r="L935" s="560"/>
      <c r="M935" s="560"/>
      <c r="N935" s="560"/>
      <c r="O935" s="560"/>
      <c r="P935" s="560"/>
      <c r="Q935" s="560"/>
      <c r="R935" s="560"/>
      <c r="S935" s="560"/>
      <c r="T935" s="560"/>
      <c r="U935" s="560"/>
      <c r="V935" s="560"/>
      <c r="W935" s="560"/>
      <c r="X935" s="560"/>
      <c r="Y935" s="560"/>
      <c r="Z935" s="560"/>
    </row>
    <row r="936" spans="1:26" ht="13.5" customHeight="1" x14ac:dyDescent="0.15">
      <c r="A936" s="884"/>
      <c r="B936" s="560"/>
      <c r="C936" s="560"/>
      <c r="D936" s="849"/>
      <c r="E936" s="560"/>
      <c r="F936" s="560"/>
      <c r="G936" s="560"/>
      <c r="H936" s="560"/>
      <c r="I936" s="560"/>
      <c r="J936" s="560"/>
      <c r="K936" s="560"/>
      <c r="L936" s="560"/>
      <c r="M936" s="560"/>
      <c r="N936" s="560"/>
      <c r="O936" s="560"/>
      <c r="P936" s="560"/>
      <c r="Q936" s="560"/>
      <c r="R936" s="560"/>
      <c r="S936" s="560"/>
      <c r="T936" s="560"/>
      <c r="U936" s="560"/>
      <c r="V936" s="560"/>
      <c r="W936" s="560"/>
      <c r="X936" s="560"/>
      <c r="Y936" s="560"/>
      <c r="Z936" s="560"/>
    </row>
    <row r="937" spans="1:26" ht="13.5" customHeight="1" x14ac:dyDescent="0.15">
      <c r="A937" s="884"/>
      <c r="B937" s="560"/>
      <c r="C937" s="560"/>
      <c r="D937" s="849"/>
      <c r="E937" s="560"/>
      <c r="F937" s="560"/>
      <c r="G937" s="560"/>
      <c r="H937" s="560"/>
      <c r="I937" s="560"/>
      <c r="J937" s="560"/>
      <c r="K937" s="560"/>
      <c r="L937" s="560"/>
      <c r="M937" s="560"/>
      <c r="N937" s="560"/>
      <c r="O937" s="560"/>
      <c r="P937" s="560"/>
      <c r="Q937" s="560"/>
      <c r="R937" s="560"/>
      <c r="S937" s="560"/>
      <c r="T937" s="560"/>
      <c r="U937" s="560"/>
      <c r="V937" s="560"/>
      <c r="W937" s="560"/>
      <c r="X937" s="560"/>
      <c r="Y937" s="560"/>
      <c r="Z937" s="560"/>
    </row>
    <row r="938" spans="1:26" ht="13.5" customHeight="1" x14ac:dyDescent="0.15">
      <c r="A938" s="884"/>
      <c r="B938" s="560"/>
      <c r="C938" s="560"/>
      <c r="D938" s="849"/>
      <c r="E938" s="560"/>
      <c r="F938" s="560"/>
      <c r="G938" s="560"/>
      <c r="H938" s="560"/>
      <c r="I938" s="560"/>
      <c r="J938" s="560"/>
      <c r="K938" s="560"/>
      <c r="L938" s="560"/>
      <c r="M938" s="560"/>
      <c r="N938" s="560"/>
      <c r="O938" s="560"/>
      <c r="P938" s="560"/>
      <c r="Q938" s="560"/>
      <c r="R938" s="560"/>
      <c r="S938" s="560"/>
      <c r="T938" s="560"/>
      <c r="U938" s="560"/>
      <c r="V938" s="560"/>
      <c r="W938" s="560"/>
      <c r="X938" s="560"/>
      <c r="Y938" s="560"/>
      <c r="Z938" s="560"/>
    </row>
    <row r="939" spans="1:26" ht="13.5" customHeight="1" x14ac:dyDescent="0.15">
      <c r="A939" s="884"/>
      <c r="B939" s="560"/>
      <c r="C939" s="560"/>
      <c r="D939" s="849"/>
      <c r="E939" s="560"/>
      <c r="F939" s="560"/>
      <c r="G939" s="560"/>
      <c r="H939" s="560"/>
      <c r="I939" s="560"/>
      <c r="J939" s="560"/>
      <c r="K939" s="560"/>
      <c r="L939" s="560"/>
      <c r="M939" s="560"/>
      <c r="N939" s="560"/>
      <c r="O939" s="560"/>
      <c r="P939" s="560"/>
      <c r="Q939" s="560"/>
      <c r="R939" s="560"/>
      <c r="S939" s="560"/>
      <c r="T939" s="560"/>
      <c r="U939" s="560"/>
      <c r="V939" s="560"/>
      <c r="W939" s="560"/>
      <c r="X939" s="560"/>
      <c r="Y939" s="560"/>
      <c r="Z939" s="560"/>
    </row>
    <row r="940" spans="1:26" ht="13.5" customHeight="1" x14ac:dyDescent="0.15">
      <c r="A940" s="884"/>
      <c r="B940" s="560"/>
      <c r="C940" s="560"/>
      <c r="D940" s="849"/>
      <c r="E940" s="560"/>
      <c r="F940" s="560"/>
      <c r="G940" s="560"/>
      <c r="H940" s="560"/>
      <c r="I940" s="560"/>
      <c r="J940" s="560"/>
      <c r="K940" s="560"/>
      <c r="L940" s="560"/>
      <c r="M940" s="560"/>
      <c r="N940" s="560"/>
      <c r="O940" s="560"/>
      <c r="P940" s="560"/>
      <c r="Q940" s="560"/>
      <c r="R940" s="560"/>
      <c r="S940" s="560"/>
      <c r="T940" s="560"/>
      <c r="U940" s="560"/>
      <c r="V940" s="560"/>
      <c r="W940" s="560"/>
      <c r="X940" s="560"/>
      <c r="Y940" s="560"/>
      <c r="Z940" s="560"/>
    </row>
    <row r="941" spans="1:26" ht="13.5" customHeight="1" x14ac:dyDescent="0.15">
      <c r="A941" s="884"/>
      <c r="B941" s="560"/>
      <c r="C941" s="560"/>
      <c r="D941" s="849"/>
      <c r="E941" s="560"/>
      <c r="F941" s="560"/>
      <c r="G941" s="560"/>
      <c r="H941" s="560"/>
      <c r="I941" s="560"/>
      <c r="J941" s="560"/>
      <c r="K941" s="560"/>
      <c r="L941" s="560"/>
      <c r="M941" s="560"/>
      <c r="N941" s="560"/>
      <c r="O941" s="560"/>
      <c r="P941" s="560"/>
      <c r="Q941" s="560"/>
      <c r="R941" s="560"/>
      <c r="S941" s="560"/>
      <c r="T941" s="560"/>
      <c r="U941" s="560"/>
      <c r="V941" s="560"/>
      <c r="W941" s="560"/>
      <c r="X941" s="560"/>
      <c r="Y941" s="560"/>
      <c r="Z941" s="560"/>
    </row>
    <row r="942" spans="1:26" ht="13.5" customHeight="1" x14ac:dyDescent="0.15">
      <c r="A942" s="884"/>
      <c r="B942" s="560"/>
      <c r="C942" s="560"/>
      <c r="D942" s="849"/>
      <c r="E942" s="560"/>
      <c r="F942" s="560"/>
      <c r="G942" s="560"/>
      <c r="H942" s="560"/>
      <c r="I942" s="560"/>
      <c r="J942" s="560"/>
      <c r="K942" s="560"/>
      <c r="L942" s="560"/>
      <c r="M942" s="560"/>
      <c r="N942" s="560"/>
      <c r="O942" s="560"/>
      <c r="P942" s="560"/>
      <c r="Q942" s="560"/>
      <c r="R942" s="560"/>
      <c r="S942" s="560"/>
      <c r="T942" s="560"/>
      <c r="U942" s="560"/>
      <c r="V942" s="560"/>
      <c r="W942" s="560"/>
      <c r="X942" s="560"/>
      <c r="Y942" s="560"/>
      <c r="Z942" s="560"/>
    </row>
    <row r="943" spans="1:26" ht="13.5" customHeight="1" x14ac:dyDescent="0.15">
      <c r="A943" s="884"/>
      <c r="B943" s="560"/>
      <c r="C943" s="560"/>
      <c r="D943" s="849"/>
      <c r="E943" s="560"/>
      <c r="F943" s="560"/>
      <c r="G943" s="560"/>
      <c r="H943" s="560"/>
      <c r="I943" s="560"/>
      <c r="J943" s="560"/>
      <c r="K943" s="560"/>
      <c r="L943" s="560"/>
      <c r="M943" s="560"/>
      <c r="N943" s="560"/>
      <c r="O943" s="560"/>
      <c r="P943" s="560"/>
      <c r="Q943" s="560"/>
      <c r="R943" s="560"/>
      <c r="S943" s="560"/>
      <c r="T943" s="560"/>
      <c r="U943" s="560"/>
      <c r="V943" s="560"/>
      <c r="W943" s="560"/>
      <c r="X943" s="560"/>
      <c r="Y943" s="560"/>
      <c r="Z943" s="560"/>
    </row>
    <row r="944" spans="1:26" ht="13.5" customHeight="1" x14ac:dyDescent="0.15">
      <c r="A944" s="884"/>
      <c r="B944" s="560"/>
      <c r="C944" s="560"/>
      <c r="D944" s="849"/>
      <c r="E944" s="560"/>
      <c r="F944" s="560"/>
      <c r="G944" s="560"/>
      <c r="H944" s="560"/>
      <c r="I944" s="560"/>
      <c r="J944" s="560"/>
      <c r="K944" s="560"/>
      <c r="L944" s="560"/>
      <c r="M944" s="560"/>
      <c r="N944" s="560"/>
      <c r="O944" s="560"/>
      <c r="P944" s="560"/>
      <c r="Q944" s="560"/>
      <c r="R944" s="560"/>
      <c r="S944" s="560"/>
      <c r="T944" s="560"/>
      <c r="U944" s="560"/>
      <c r="V944" s="560"/>
      <c r="W944" s="560"/>
      <c r="X944" s="560"/>
      <c r="Y944" s="560"/>
      <c r="Z944" s="560"/>
    </row>
    <row r="945" spans="1:26" ht="13.5" customHeight="1" x14ac:dyDescent="0.15">
      <c r="A945" s="884"/>
      <c r="B945" s="560"/>
      <c r="C945" s="560"/>
      <c r="D945" s="849"/>
      <c r="E945" s="560"/>
      <c r="F945" s="560"/>
      <c r="G945" s="560"/>
      <c r="H945" s="560"/>
      <c r="I945" s="560"/>
      <c r="J945" s="560"/>
      <c r="K945" s="560"/>
      <c r="L945" s="560"/>
      <c r="M945" s="560"/>
      <c r="N945" s="560"/>
      <c r="O945" s="560"/>
      <c r="P945" s="560"/>
      <c r="Q945" s="560"/>
      <c r="R945" s="560"/>
      <c r="S945" s="560"/>
      <c r="T945" s="560"/>
      <c r="U945" s="560"/>
      <c r="V945" s="560"/>
      <c r="W945" s="560"/>
      <c r="X945" s="560"/>
      <c r="Y945" s="560"/>
      <c r="Z945" s="560"/>
    </row>
    <row r="946" spans="1:26" ht="13.5" customHeight="1" x14ac:dyDescent="0.15">
      <c r="A946" s="884"/>
      <c r="B946" s="560"/>
      <c r="C946" s="560"/>
      <c r="D946" s="849"/>
      <c r="E946" s="560"/>
      <c r="F946" s="560"/>
      <c r="G946" s="560"/>
      <c r="H946" s="560"/>
      <c r="I946" s="560"/>
      <c r="J946" s="560"/>
      <c r="K946" s="560"/>
      <c r="L946" s="560"/>
      <c r="M946" s="560"/>
      <c r="N946" s="560"/>
      <c r="O946" s="560"/>
      <c r="P946" s="560"/>
      <c r="Q946" s="560"/>
      <c r="R946" s="560"/>
      <c r="S946" s="560"/>
      <c r="T946" s="560"/>
      <c r="U946" s="560"/>
      <c r="V946" s="560"/>
      <c r="W946" s="560"/>
      <c r="X946" s="560"/>
      <c r="Y946" s="560"/>
      <c r="Z946" s="560"/>
    </row>
    <row r="947" spans="1:26" ht="13.5" customHeight="1" x14ac:dyDescent="0.15">
      <c r="A947" s="884"/>
      <c r="B947" s="560"/>
      <c r="C947" s="560"/>
      <c r="D947" s="849"/>
      <c r="E947" s="560"/>
      <c r="F947" s="560"/>
      <c r="G947" s="560"/>
      <c r="H947" s="560"/>
      <c r="I947" s="560"/>
      <c r="J947" s="560"/>
      <c r="K947" s="560"/>
      <c r="L947" s="560"/>
      <c r="M947" s="560"/>
      <c r="N947" s="560"/>
      <c r="O947" s="560"/>
      <c r="P947" s="560"/>
      <c r="Q947" s="560"/>
      <c r="R947" s="560"/>
      <c r="S947" s="560"/>
      <c r="T947" s="560"/>
      <c r="U947" s="560"/>
      <c r="V947" s="560"/>
      <c r="W947" s="560"/>
      <c r="X947" s="560"/>
      <c r="Y947" s="560"/>
      <c r="Z947" s="560"/>
    </row>
    <row r="948" spans="1:26" ht="13.5" customHeight="1" x14ac:dyDescent="0.15">
      <c r="A948" s="884"/>
      <c r="B948" s="560"/>
      <c r="C948" s="560"/>
      <c r="D948" s="849"/>
      <c r="E948" s="560"/>
      <c r="F948" s="560"/>
      <c r="G948" s="560"/>
      <c r="H948" s="560"/>
      <c r="I948" s="560"/>
      <c r="J948" s="560"/>
      <c r="K948" s="560"/>
      <c r="L948" s="560"/>
      <c r="M948" s="560"/>
      <c r="N948" s="560"/>
      <c r="O948" s="560"/>
      <c r="P948" s="560"/>
      <c r="Q948" s="560"/>
      <c r="R948" s="560"/>
      <c r="S948" s="560"/>
      <c r="T948" s="560"/>
      <c r="U948" s="560"/>
      <c r="V948" s="560"/>
      <c r="W948" s="560"/>
      <c r="X948" s="560"/>
      <c r="Y948" s="560"/>
      <c r="Z948" s="560"/>
    </row>
    <row r="949" spans="1:26" ht="13.5" customHeight="1" x14ac:dyDescent="0.15">
      <c r="A949" s="884"/>
      <c r="B949" s="560"/>
      <c r="C949" s="560"/>
      <c r="D949" s="849"/>
      <c r="E949" s="560"/>
      <c r="F949" s="560"/>
      <c r="G949" s="560"/>
      <c r="H949" s="560"/>
      <c r="I949" s="560"/>
      <c r="J949" s="560"/>
      <c r="K949" s="560"/>
      <c r="L949" s="560"/>
      <c r="M949" s="560"/>
      <c r="N949" s="560"/>
      <c r="O949" s="560"/>
      <c r="P949" s="560"/>
      <c r="Q949" s="560"/>
      <c r="R949" s="560"/>
      <c r="S949" s="560"/>
      <c r="T949" s="560"/>
      <c r="U949" s="560"/>
      <c r="V949" s="560"/>
      <c r="W949" s="560"/>
      <c r="X949" s="560"/>
      <c r="Y949" s="560"/>
      <c r="Z949" s="560"/>
    </row>
    <row r="950" spans="1:26" ht="13.5" customHeight="1" x14ac:dyDescent="0.15">
      <c r="A950" s="884"/>
      <c r="B950" s="560"/>
      <c r="C950" s="560"/>
      <c r="D950" s="849"/>
      <c r="E950" s="560"/>
      <c r="F950" s="560"/>
      <c r="G950" s="560"/>
      <c r="H950" s="560"/>
      <c r="I950" s="560"/>
      <c r="J950" s="560"/>
      <c r="K950" s="560"/>
      <c r="L950" s="560"/>
      <c r="M950" s="560"/>
      <c r="N950" s="560"/>
      <c r="O950" s="560"/>
      <c r="P950" s="560"/>
      <c r="Q950" s="560"/>
      <c r="R950" s="560"/>
      <c r="S950" s="560"/>
      <c r="T950" s="560"/>
      <c r="U950" s="560"/>
      <c r="V950" s="560"/>
      <c r="W950" s="560"/>
      <c r="X950" s="560"/>
      <c r="Y950" s="560"/>
      <c r="Z950" s="560"/>
    </row>
    <row r="951" spans="1:26" ht="13.5" customHeight="1" x14ac:dyDescent="0.15">
      <c r="A951" s="884"/>
      <c r="B951" s="560"/>
      <c r="C951" s="560"/>
      <c r="D951" s="849"/>
      <c r="E951" s="560"/>
      <c r="F951" s="560"/>
      <c r="G951" s="560"/>
      <c r="H951" s="560"/>
      <c r="I951" s="560"/>
      <c r="J951" s="560"/>
      <c r="K951" s="560"/>
      <c r="L951" s="560"/>
      <c r="M951" s="560"/>
      <c r="N951" s="560"/>
      <c r="O951" s="560"/>
      <c r="P951" s="560"/>
      <c r="Q951" s="560"/>
      <c r="R951" s="560"/>
      <c r="S951" s="560"/>
      <c r="T951" s="560"/>
      <c r="U951" s="560"/>
      <c r="V951" s="560"/>
      <c r="W951" s="560"/>
      <c r="X951" s="560"/>
      <c r="Y951" s="560"/>
      <c r="Z951" s="560"/>
    </row>
    <row r="952" spans="1:26" ht="13.5" customHeight="1" x14ac:dyDescent="0.15">
      <c r="A952" s="884"/>
      <c r="B952" s="560"/>
      <c r="C952" s="560"/>
      <c r="D952" s="849"/>
      <c r="E952" s="560"/>
      <c r="F952" s="560"/>
      <c r="G952" s="560"/>
      <c r="H952" s="560"/>
      <c r="I952" s="560"/>
      <c r="J952" s="560"/>
      <c r="K952" s="560"/>
      <c r="L952" s="560"/>
      <c r="M952" s="560"/>
      <c r="N952" s="560"/>
      <c r="O952" s="560"/>
      <c r="P952" s="560"/>
      <c r="Q952" s="560"/>
      <c r="R952" s="560"/>
      <c r="S952" s="560"/>
      <c r="T952" s="560"/>
      <c r="U952" s="560"/>
      <c r="V952" s="560"/>
      <c r="W952" s="560"/>
      <c r="X952" s="560"/>
      <c r="Y952" s="560"/>
      <c r="Z952" s="560"/>
    </row>
    <row r="953" spans="1:26" ht="13.5" customHeight="1" x14ac:dyDescent="0.15">
      <c r="A953" s="884"/>
      <c r="B953" s="560"/>
      <c r="C953" s="560"/>
      <c r="D953" s="849"/>
      <c r="E953" s="560"/>
      <c r="F953" s="560"/>
      <c r="G953" s="560"/>
      <c r="H953" s="560"/>
      <c r="I953" s="560"/>
      <c r="J953" s="560"/>
      <c r="K953" s="560"/>
      <c r="L953" s="560"/>
      <c r="M953" s="560"/>
      <c r="N953" s="560"/>
      <c r="O953" s="560"/>
      <c r="P953" s="560"/>
      <c r="Q953" s="560"/>
      <c r="R953" s="560"/>
      <c r="S953" s="560"/>
      <c r="T953" s="560"/>
      <c r="U953" s="560"/>
      <c r="V953" s="560"/>
      <c r="W953" s="560"/>
      <c r="X953" s="560"/>
      <c r="Y953" s="560"/>
      <c r="Z953" s="560"/>
    </row>
    <row r="954" spans="1:26" ht="13.5" customHeight="1" x14ac:dyDescent="0.15">
      <c r="A954" s="884"/>
      <c r="B954" s="560"/>
      <c r="C954" s="560"/>
      <c r="D954" s="849"/>
      <c r="E954" s="560"/>
      <c r="F954" s="560"/>
      <c r="G954" s="560"/>
      <c r="H954" s="560"/>
      <c r="I954" s="560"/>
      <c r="J954" s="560"/>
      <c r="K954" s="560"/>
      <c r="L954" s="560"/>
      <c r="M954" s="560"/>
      <c r="N954" s="560"/>
      <c r="O954" s="560"/>
      <c r="P954" s="560"/>
      <c r="Q954" s="560"/>
      <c r="R954" s="560"/>
      <c r="S954" s="560"/>
      <c r="T954" s="560"/>
      <c r="U954" s="560"/>
      <c r="V954" s="560"/>
      <c r="W954" s="560"/>
      <c r="X954" s="560"/>
      <c r="Y954" s="560"/>
      <c r="Z954" s="560"/>
    </row>
    <row r="955" spans="1:26" ht="13.5" customHeight="1" x14ac:dyDescent="0.15">
      <c r="A955" s="884"/>
      <c r="B955" s="560"/>
      <c r="C955" s="560"/>
      <c r="D955" s="849"/>
      <c r="E955" s="560"/>
      <c r="F955" s="560"/>
      <c r="G955" s="560"/>
      <c r="H955" s="560"/>
      <c r="I955" s="560"/>
      <c r="J955" s="560"/>
      <c r="K955" s="560"/>
      <c r="L955" s="560"/>
      <c r="M955" s="560"/>
      <c r="N955" s="560"/>
      <c r="O955" s="560"/>
      <c r="P955" s="560"/>
      <c r="Q955" s="560"/>
      <c r="R955" s="560"/>
      <c r="S955" s="560"/>
      <c r="T955" s="560"/>
      <c r="U955" s="560"/>
      <c r="V955" s="560"/>
      <c r="W955" s="560"/>
      <c r="X955" s="560"/>
      <c r="Y955" s="560"/>
      <c r="Z955" s="560"/>
    </row>
    <row r="956" spans="1:26" ht="13.5" customHeight="1" x14ac:dyDescent="0.15">
      <c r="A956" s="884"/>
      <c r="B956" s="560"/>
      <c r="C956" s="560"/>
      <c r="D956" s="849"/>
      <c r="E956" s="560"/>
      <c r="F956" s="560"/>
      <c r="G956" s="560"/>
      <c r="H956" s="560"/>
      <c r="I956" s="560"/>
      <c r="J956" s="560"/>
      <c r="K956" s="560"/>
      <c r="L956" s="560"/>
      <c r="M956" s="560"/>
      <c r="N956" s="560"/>
      <c r="O956" s="560"/>
      <c r="P956" s="560"/>
      <c r="Q956" s="560"/>
      <c r="R956" s="560"/>
      <c r="S956" s="560"/>
      <c r="T956" s="560"/>
      <c r="U956" s="560"/>
      <c r="V956" s="560"/>
      <c r="W956" s="560"/>
      <c r="X956" s="560"/>
      <c r="Y956" s="560"/>
      <c r="Z956" s="560"/>
    </row>
    <row r="957" spans="1:26" ht="13.5" customHeight="1" x14ac:dyDescent="0.15">
      <c r="A957" s="884"/>
      <c r="B957" s="560"/>
      <c r="C957" s="560"/>
      <c r="D957" s="849"/>
      <c r="E957" s="560"/>
      <c r="F957" s="560"/>
      <c r="G957" s="560"/>
      <c r="H957" s="560"/>
      <c r="I957" s="560"/>
      <c r="J957" s="560"/>
      <c r="K957" s="560"/>
      <c r="L957" s="560"/>
      <c r="M957" s="560"/>
      <c r="N957" s="560"/>
      <c r="O957" s="560"/>
      <c r="P957" s="560"/>
      <c r="Q957" s="560"/>
      <c r="R957" s="560"/>
      <c r="S957" s="560"/>
      <c r="T957" s="560"/>
      <c r="U957" s="560"/>
      <c r="V957" s="560"/>
      <c r="W957" s="560"/>
      <c r="X957" s="560"/>
      <c r="Y957" s="560"/>
      <c r="Z957" s="560"/>
    </row>
    <row r="958" spans="1:26" ht="13.5" customHeight="1" x14ac:dyDescent="0.15">
      <c r="A958" s="884"/>
      <c r="B958" s="560"/>
      <c r="C958" s="560"/>
      <c r="D958" s="849"/>
      <c r="E958" s="560"/>
      <c r="F958" s="560"/>
      <c r="G958" s="560"/>
      <c r="H958" s="560"/>
      <c r="I958" s="560"/>
      <c r="J958" s="560"/>
      <c r="K958" s="560"/>
      <c r="L958" s="560"/>
      <c r="M958" s="560"/>
      <c r="N958" s="560"/>
      <c r="O958" s="560"/>
      <c r="P958" s="560"/>
      <c r="Q958" s="560"/>
      <c r="R958" s="560"/>
      <c r="S958" s="560"/>
      <c r="T958" s="560"/>
      <c r="U958" s="560"/>
      <c r="V958" s="560"/>
      <c r="W958" s="560"/>
      <c r="X958" s="560"/>
      <c r="Y958" s="560"/>
      <c r="Z958" s="560"/>
    </row>
    <row r="959" spans="1:26" ht="13.5" customHeight="1" x14ac:dyDescent="0.15">
      <c r="A959" s="884"/>
      <c r="B959" s="560"/>
      <c r="C959" s="560"/>
      <c r="D959" s="849"/>
      <c r="E959" s="560"/>
      <c r="F959" s="560"/>
      <c r="G959" s="560"/>
      <c r="H959" s="560"/>
      <c r="I959" s="560"/>
      <c r="J959" s="560"/>
      <c r="K959" s="560"/>
      <c r="L959" s="560"/>
      <c r="M959" s="560"/>
      <c r="N959" s="560"/>
      <c r="O959" s="560"/>
      <c r="P959" s="560"/>
      <c r="Q959" s="560"/>
      <c r="R959" s="560"/>
      <c r="S959" s="560"/>
      <c r="T959" s="560"/>
      <c r="U959" s="560"/>
      <c r="V959" s="560"/>
      <c r="W959" s="560"/>
      <c r="X959" s="560"/>
      <c r="Y959" s="560"/>
      <c r="Z959" s="560"/>
    </row>
    <row r="960" spans="1:26" ht="13.5" customHeight="1" x14ac:dyDescent="0.15">
      <c r="A960" s="884"/>
      <c r="B960" s="560"/>
      <c r="C960" s="560"/>
      <c r="D960" s="849"/>
      <c r="E960" s="560"/>
      <c r="F960" s="560"/>
      <c r="G960" s="560"/>
      <c r="H960" s="560"/>
      <c r="I960" s="560"/>
      <c r="J960" s="560"/>
      <c r="K960" s="560"/>
      <c r="L960" s="560"/>
      <c r="M960" s="560"/>
      <c r="N960" s="560"/>
      <c r="O960" s="560"/>
      <c r="P960" s="560"/>
      <c r="Q960" s="560"/>
      <c r="R960" s="560"/>
      <c r="S960" s="560"/>
      <c r="T960" s="560"/>
      <c r="U960" s="560"/>
      <c r="V960" s="560"/>
      <c r="W960" s="560"/>
      <c r="X960" s="560"/>
      <c r="Y960" s="560"/>
      <c r="Z960" s="560"/>
    </row>
    <row r="961" spans="1:26" ht="13.5" customHeight="1" x14ac:dyDescent="0.15">
      <c r="A961" s="884"/>
      <c r="B961" s="560"/>
      <c r="C961" s="560"/>
      <c r="D961" s="849"/>
      <c r="E961" s="560"/>
      <c r="F961" s="560"/>
      <c r="G961" s="560"/>
      <c r="H961" s="560"/>
      <c r="I961" s="560"/>
      <c r="J961" s="560"/>
      <c r="K961" s="560"/>
      <c r="L961" s="560"/>
      <c r="M961" s="560"/>
      <c r="N961" s="560"/>
      <c r="O961" s="560"/>
      <c r="P961" s="560"/>
      <c r="Q961" s="560"/>
      <c r="R961" s="560"/>
      <c r="S961" s="560"/>
      <c r="T961" s="560"/>
      <c r="U961" s="560"/>
      <c r="V961" s="560"/>
      <c r="W961" s="560"/>
      <c r="X961" s="560"/>
      <c r="Y961" s="560"/>
      <c r="Z961" s="560"/>
    </row>
    <row r="962" spans="1:26" ht="13.5" customHeight="1" x14ac:dyDescent="0.15">
      <c r="A962" s="884"/>
      <c r="B962" s="560"/>
      <c r="C962" s="560"/>
      <c r="D962" s="849"/>
      <c r="E962" s="560"/>
      <c r="F962" s="560"/>
      <c r="G962" s="560"/>
      <c r="H962" s="560"/>
      <c r="I962" s="560"/>
      <c r="J962" s="560"/>
      <c r="K962" s="560"/>
      <c r="L962" s="560"/>
      <c r="M962" s="560"/>
      <c r="N962" s="560"/>
      <c r="O962" s="560"/>
      <c r="P962" s="560"/>
      <c r="Q962" s="560"/>
      <c r="R962" s="560"/>
      <c r="S962" s="560"/>
      <c r="T962" s="560"/>
      <c r="U962" s="560"/>
      <c r="V962" s="560"/>
      <c r="W962" s="560"/>
      <c r="X962" s="560"/>
      <c r="Y962" s="560"/>
      <c r="Z962" s="560"/>
    </row>
    <row r="963" spans="1:26" ht="13.5" customHeight="1" x14ac:dyDescent="0.15">
      <c r="A963" s="884"/>
      <c r="B963" s="560"/>
      <c r="C963" s="560"/>
      <c r="D963" s="849"/>
      <c r="E963" s="560"/>
      <c r="F963" s="560"/>
      <c r="G963" s="560"/>
      <c r="H963" s="560"/>
      <c r="I963" s="560"/>
      <c r="J963" s="560"/>
      <c r="K963" s="560"/>
      <c r="L963" s="560"/>
      <c r="M963" s="560"/>
      <c r="N963" s="560"/>
      <c r="O963" s="560"/>
      <c r="P963" s="560"/>
      <c r="Q963" s="560"/>
      <c r="R963" s="560"/>
      <c r="S963" s="560"/>
      <c r="T963" s="560"/>
      <c r="U963" s="560"/>
      <c r="V963" s="560"/>
      <c r="W963" s="560"/>
      <c r="X963" s="560"/>
      <c r="Y963" s="560"/>
      <c r="Z963" s="560"/>
    </row>
    <row r="964" spans="1:26" ht="13.5" customHeight="1" x14ac:dyDescent="0.15">
      <c r="A964" s="884"/>
      <c r="B964" s="560"/>
      <c r="C964" s="560"/>
      <c r="D964" s="849"/>
      <c r="E964" s="560"/>
      <c r="F964" s="560"/>
      <c r="G964" s="560"/>
      <c r="H964" s="560"/>
      <c r="I964" s="560"/>
      <c r="J964" s="560"/>
      <c r="K964" s="560"/>
      <c r="L964" s="560"/>
      <c r="M964" s="560"/>
      <c r="N964" s="560"/>
      <c r="O964" s="560"/>
      <c r="P964" s="560"/>
      <c r="Q964" s="560"/>
      <c r="R964" s="560"/>
      <c r="S964" s="560"/>
      <c r="T964" s="560"/>
      <c r="U964" s="560"/>
      <c r="V964" s="560"/>
      <c r="W964" s="560"/>
      <c r="X964" s="560"/>
      <c r="Y964" s="560"/>
      <c r="Z964" s="560"/>
    </row>
    <row r="965" spans="1:26" ht="13.5" customHeight="1" x14ac:dyDescent="0.15">
      <c r="A965" s="884"/>
      <c r="B965" s="560"/>
      <c r="C965" s="560"/>
      <c r="D965" s="849"/>
      <c r="E965" s="560"/>
      <c r="F965" s="560"/>
      <c r="G965" s="560"/>
      <c r="H965" s="560"/>
      <c r="I965" s="560"/>
      <c r="J965" s="560"/>
      <c r="K965" s="560"/>
      <c r="L965" s="560"/>
      <c r="M965" s="560"/>
      <c r="N965" s="560"/>
      <c r="O965" s="560"/>
      <c r="P965" s="560"/>
      <c r="Q965" s="560"/>
      <c r="R965" s="560"/>
      <c r="S965" s="560"/>
      <c r="T965" s="560"/>
      <c r="U965" s="560"/>
      <c r="V965" s="560"/>
      <c r="W965" s="560"/>
      <c r="X965" s="560"/>
      <c r="Y965" s="560"/>
      <c r="Z965" s="560"/>
    </row>
    <row r="966" spans="1:26" ht="13.5" customHeight="1" x14ac:dyDescent="0.15">
      <c r="A966" s="884"/>
      <c r="B966" s="560"/>
      <c r="C966" s="560"/>
      <c r="D966" s="849"/>
      <c r="E966" s="560"/>
      <c r="F966" s="560"/>
      <c r="G966" s="560"/>
      <c r="H966" s="560"/>
      <c r="I966" s="560"/>
      <c r="J966" s="560"/>
      <c r="K966" s="560"/>
      <c r="L966" s="560"/>
      <c r="M966" s="560"/>
      <c r="N966" s="560"/>
      <c r="O966" s="560"/>
      <c r="P966" s="560"/>
      <c r="Q966" s="560"/>
      <c r="R966" s="560"/>
      <c r="S966" s="560"/>
      <c r="T966" s="560"/>
      <c r="U966" s="560"/>
      <c r="V966" s="560"/>
      <c r="W966" s="560"/>
      <c r="X966" s="560"/>
      <c r="Y966" s="560"/>
      <c r="Z966" s="560"/>
    </row>
    <row r="967" spans="1:26" ht="13.5" customHeight="1" x14ac:dyDescent="0.15">
      <c r="A967" s="884"/>
      <c r="B967" s="560"/>
      <c r="C967" s="560"/>
      <c r="D967" s="849"/>
      <c r="E967" s="560"/>
      <c r="F967" s="560"/>
      <c r="G967" s="560"/>
      <c r="H967" s="560"/>
      <c r="I967" s="560"/>
      <c r="J967" s="560"/>
      <c r="K967" s="560"/>
      <c r="L967" s="560"/>
      <c r="M967" s="560"/>
      <c r="N967" s="560"/>
      <c r="O967" s="560"/>
      <c r="P967" s="560"/>
      <c r="Q967" s="560"/>
      <c r="R967" s="560"/>
      <c r="S967" s="560"/>
      <c r="T967" s="560"/>
      <c r="U967" s="560"/>
      <c r="V967" s="560"/>
      <c r="W967" s="560"/>
      <c r="X967" s="560"/>
      <c r="Y967" s="560"/>
      <c r="Z967" s="560"/>
    </row>
    <row r="968" spans="1:26" ht="13.5" customHeight="1" x14ac:dyDescent="0.15">
      <c r="A968" s="884"/>
      <c r="B968" s="560"/>
      <c r="C968" s="560"/>
      <c r="D968" s="849"/>
      <c r="E968" s="560"/>
      <c r="F968" s="560"/>
      <c r="G968" s="560"/>
      <c r="H968" s="560"/>
      <c r="I968" s="560"/>
      <c r="J968" s="560"/>
      <c r="K968" s="560"/>
      <c r="L968" s="560"/>
      <c r="M968" s="560"/>
      <c r="N968" s="560"/>
      <c r="O968" s="560"/>
      <c r="P968" s="560"/>
      <c r="Q968" s="560"/>
      <c r="R968" s="560"/>
      <c r="S968" s="560"/>
      <c r="T968" s="560"/>
      <c r="U968" s="560"/>
      <c r="V968" s="560"/>
      <c r="W968" s="560"/>
      <c r="X968" s="560"/>
      <c r="Y968" s="560"/>
      <c r="Z968" s="560"/>
    </row>
    <row r="969" spans="1:26" ht="13.5" customHeight="1" x14ac:dyDescent="0.15">
      <c r="A969" s="884"/>
      <c r="B969" s="560"/>
      <c r="C969" s="560"/>
      <c r="D969" s="849"/>
      <c r="E969" s="560"/>
      <c r="F969" s="560"/>
      <c r="G969" s="560"/>
      <c r="H969" s="560"/>
      <c r="I969" s="560"/>
      <c r="J969" s="560"/>
      <c r="K969" s="560"/>
      <c r="L969" s="560"/>
      <c r="M969" s="560"/>
      <c r="N969" s="560"/>
      <c r="O969" s="560"/>
      <c r="P969" s="560"/>
      <c r="Q969" s="560"/>
      <c r="R969" s="560"/>
      <c r="S969" s="560"/>
      <c r="T969" s="560"/>
      <c r="U969" s="560"/>
      <c r="V969" s="560"/>
      <c r="W969" s="560"/>
      <c r="X969" s="560"/>
      <c r="Y969" s="560"/>
      <c r="Z969" s="560"/>
    </row>
    <row r="970" spans="1:26" ht="13.5" customHeight="1" x14ac:dyDescent="0.15">
      <c r="A970" s="884"/>
      <c r="B970" s="560"/>
      <c r="C970" s="560"/>
      <c r="D970" s="849"/>
      <c r="E970" s="560"/>
      <c r="F970" s="560"/>
      <c r="G970" s="560"/>
      <c r="H970" s="560"/>
      <c r="I970" s="560"/>
      <c r="J970" s="560"/>
      <c r="K970" s="560"/>
      <c r="L970" s="560"/>
      <c r="M970" s="560"/>
      <c r="N970" s="560"/>
      <c r="O970" s="560"/>
      <c r="P970" s="560"/>
      <c r="Q970" s="560"/>
      <c r="R970" s="560"/>
      <c r="S970" s="560"/>
      <c r="T970" s="560"/>
      <c r="U970" s="560"/>
      <c r="V970" s="560"/>
      <c r="W970" s="560"/>
      <c r="X970" s="560"/>
      <c r="Y970" s="560"/>
      <c r="Z970" s="560"/>
    </row>
    <row r="971" spans="1:26" ht="13.5" customHeight="1" x14ac:dyDescent="0.15">
      <c r="A971" s="884"/>
      <c r="B971" s="560"/>
      <c r="C971" s="560"/>
      <c r="D971" s="849"/>
      <c r="E971" s="560"/>
      <c r="F971" s="560"/>
      <c r="G971" s="560"/>
      <c r="H971" s="560"/>
      <c r="I971" s="560"/>
      <c r="J971" s="560"/>
      <c r="K971" s="560"/>
      <c r="L971" s="560"/>
      <c r="M971" s="560"/>
      <c r="N971" s="560"/>
      <c r="O971" s="560"/>
      <c r="P971" s="560"/>
      <c r="Q971" s="560"/>
      <c r="R971" s="560"/>
      <c r="S971" s="560"/>
      <c r="T971" s="560"/>
      <c r="U971" s="560"/>
      <c r="V971" s="560"/>
      <c r="W971" s="560"/>
      <c r="X971" s="560"/>
      <c r="Y971" s="560"/>
      <c r="Z971" s="560"/>
    </row>
    <row r="972" spans="1:26" ht="13.5" customHeight="1" x14ac:dyDescent="0.15">
      <c r="A972" s="884"/>
      <c r="B972" s="560"/>
      <c r="C972" s="560"/>
      <c r="D972" s="849"/>
      <c r="E972" s="560"/>
      <c r="F972" s="560"/>
      <c r="G972" s="560"/>
      <c r="H972" s="560"/>
      <c r="I972" s="560"/>
      <c r="J972" s="560"/>
      <c r="K972" s="560"/>
      <c r="L972" s="560"/>
      <c r="M972" s="560"/>
      <c r="N972" s="560"/>
      <c r="O972" s="560"/>
      <c r="P972" s="560"/>
      <c r="Q972" s="560"/>
      <c r="R972" s="560"/>
      <c r="S972" s="560"/>
      <c r="T972" s="560"/>
      <c r="U972" s="560"/>
      <c r="V972" s="560"/>
      <c r="W972" s="560"/>
      <c r="X972" s="560"/>
      <c r="Y972" s="560"/>
      <c r="Z972" s="560"/>
    </row>
    <row r="973" spans="1:26" ht="13.5" customHeight="1" x14ac:dyDescent="0.15">
      <c r="A973" s="884"/>
      <c r="B973" s="560"/>
      <c r="C973" s="560"/>
      <c r="D973" s="849"/>
      <c r="E973" s="560"/>
      <c r="F973" s="560"/>
      <c r="G973" s="560"/>
      <c r="H973" s="560"/>
      <c r="I973" s="560"/>
      <c r="J973" s="560"/>
      <c r="K973" s="560"/>
      <c r="L973" s="560"/>
      <c r="M973" s="560"/>
      <c r="N973" s="560"/>
      <c r="O973" s="560"/>
      <c r="P973" s="560"/>
      <c r="Q973" s="560"/>
      <c r="R973" s="560"/>
      <c r="S973" s="560"/>
      <c r="T973" s="560"/>
      <c r="U973" s="560"/>
      <c r="V973" s="560"/>
      <c r="W973" s="560"/>
      <c r="X973" s="560"/>
      <c r="Y973" s="560"/>
      <c r="Z973" s="560"/>
    </row>
    <row r="974" spans="1:26" ht="13.5" customHeight="1" x14ac:dyDescent="0.15">
      <c r="A974" s="884"/>
      <c r="B974" s="560"/>
      <c r="C974" s="560"/>
      <c r="D974" s="849"/>
      <c r="E974" s="560"/>
      <c r="F974" s="560"/>
      <c r="G974" s="560"/>
      <c r="H974" s="560"/>
      <c r="I974" s="560"/>
      <c r="J974" s="560"/>
      <c r="K974" s="560"/>
      <c r="L974" s="560"/>
      <c r="M974" s="560"/>
      <c r="N974" s="560"/>
      <c r="O974" s="560"/>
      <c r="P974" s="560"/>
      <c r="Q974" s="560"/>
      <c r="R974" s="560"/>
      <c r="S974" s="560"/>
      <c r="T974" s="560"/>
      <c r="U974" s="560"/>
      <c r="V974" s="560"/>
      <c r="W974" s="560"/>
      <c r="X974" s="560"/>
      <c r="Y974" s="560"/>
      <c r="Z974" s="560"/>
    </row>
    <row r="975" spans="1:26" ht="13.5" customHeight="1" x14ac:dyDescent="0.15">
      <c r="A975" s="884"/>
      <c r="B975" s="560"/>
      <c r="C975" s="560"/>
      <c r="D975" s="849"/>
      <c r="E975" s="560"/>
      <c r="F975" s="560"/>
      <c r="G975" s="560"/>
      <c r="H975" s="560"/>
      <c r="I975" s="560"/>
      <c r="J975" s="560"/>
      <c r="K975" s="560"/>
      <c r="L975" s="560"/>
      <c r="M975" s="560"/>
      <c r="N975" s="560"/>
      <c r="O975" s="560"/>
      <c r="P975" s="560"/>
      <c r="Q975" s="560"/>
      <c r="R975" s="560"/>
      <c r="S975" s="560"/>
      <c r="T975" s="560"/>
      <c r="U975" s="560"/>
      <c r="V975" s="560"/>
      <c r="W975" s="560"/>
      <c r="X975" s="560"/>
      <c r="Y975" s="560"/>
      <c r="Z975" s="560"/>
    </row>
    <row r="976" spans="1:26" ht="13.5" customHeight="1" x14ac:dyDescent="0.15">
      <c r="A976" s="884"/>
      <c r="B976" s="560"/>
      <c r="C976" s="560"/>
      <c r="D976" s="849"/>
      <c r="E976" s="560"/>
      <c r="F976" s="560"/>
      <c r="G976" s="560"/>
      <c r="H976" s="560"/>
      <c r="I976" s="560"/>
      <c r="J976" s="560"/>
      <c r="K976" s="560"/>
      <c r="L976" s="560"/>
      <c r="M976" s="560"/>
      <c r="N976" s="560"/>
      <c r="O976" s="560"/>
      <c r="P976" s="560"/>
      <c r="Q976" s="560"/>
      <c r="R976" s="560"/>
      <c r="S976" s="560"/>
      <c r="T976" s="560"/>
      <c r="U976" s="560"/>
      <c r="V976" s="560"/>
      <c r="W976" s="560"/>
      <c r="X976" s="560"/>
      <c r="Y976" s="560"/>
      <c r="Z976" s="560"/>
    </row>
    <row r="977" spans="1:26" ht="13.5" customHeight="1" x14ac:dyDescent="0.15">
      <c r="A977" s="884"/>
      <c r="B977" s="560"/>
      <c r="C977" s="560"/>
      <c r="D977" s="849"/>
      <c r="E977" s="560"/>
      <c r="F977" s="560"/>
      <c r="G977" s="560"/>
      <c r="H977" s="560"/>
      <c r="I977" s="560"/>
      <c r="J977" s="560"/>
      <c r="K977" s="560"/>
      <c r="L977" s="560"/>
      <c r="M977" s="560"/>
      <c r="N977" s="560"/>
      <c r="O977" s="560"/>
      <c r="P977" s="560"/>
      <c r="Q977" s="560"/>
      <c r="R977" s="560"/>
      <c r="S977" s="560"/>
      <c r="T977" s="560"/>
      <c r="U977" s="560"/>
      <c r="V977" s="560"/>
      <c r="W977" s="560"/>
      <c r="X977" s="560"/>
      <c r="Y977" s="560"/>
      <c r="Z977" s="560"/>
    </row>
    <row r="978" spans="1:26" ht="13.5" customHeight="1" x14ac:dyDescent="0.15">
      <c r="A978" s="884"/>
      <c r="B978" s="560"/>
      <c r="C978" s="560"/>
      <c r="D978" s="849"/>
      <c r="E978" s="560"/>
      <c r="F978" s="560"/>
      <c r="G978" s="560"/>
      <c r="H978" s="560"/>
      <c r="I978" s="560"/>
      <c r="J978" s="560"/>
      <c r="K978" s="560"/>
      <c r="L978" s="560"/>
      <c r="M978" s="560"/>
      <c r="N978" s="560"/>
      <c r="O978" s="560"/>
      <c r="P978" s="560"/>
      <c r="Q978" s="560"/>
      <c r="R978" s="560"/>
      <c r="S978" s="560"/>
      <c r="T978" s="560"/>
      <c r="U978" s="560"/>
      <c r="V978" s="560"/>
      <c r="W978" s="560"/>
      <c r="X978" s="560"/>
      <c r="Y978" s="560"/>
      <c r="Z978" s="560"/>
    </row>
    <row r="979" spans="1:26" ht="13.5" customHeight="1" x14ac:dyDescent="0.15">
      <c r="A979" s="884"/>
      <c r="B979" s="560"/>
      <c r="C979" s="560"/>
      <c r="D979" s="849"/>
      <c r="E979" s="560"/>
      <c r="F979" s="560"/>
      <c r="G979" s="560"/>
      <c r="H979" s="560"/>
      <c r="I979" s="560"/>
      <c r="J979" s="560"/>
      <c r="K979" s="560"/>
      <c r="L979" s="560"/>
      <c r="M979" s="560"/>
      <c r="N979" s="560"/>
      <c r="O979" s="560"/>
      <c r="P979" s="560"/>
      <c r="Q979" s="560"/>
      <c r="R979" s="560"/>
      <c r="S979" s="560"/>
      <c r="T979" s="560"/>
      <c r="U979" s="560"/>
      <c r="V979" s="560"/>
      <c r="W979" s="560"/>
      <c r="X979" s="560"/>
      <c r="Y979" s="560"/>
      <c r="Z979" s="560"/>
    </row>
    <row r="980" spans="1:26" ht="13.5" customHeight="1" x14ac:dyDescent="0.15">
      <c r="A980" s="884"/>
      <c r="B980" s="560"/>
      <c r="C980" s="560"/>
      <c r="D980" s="849"/>
      <c r="E980" s="560"/>
      <c r="F980" s="560"/>
      <c r="G980" s="560"/>
      <c r="H980" s="560"/>
      <c r="I980" s="560"/>
      <c r="J980" s="560"/>
      <c r="K980" s="560"/>
      <c r="L980" s="560"/>
      <c r="M980" s="560"/>
      <c r="N980" s="560"/>
      <c r="O980" s="560"/>
      <c r="P980" s="560"/>
      <c r="Q980" s="560"/>
      <c r="R980" s="560"/>
      <c r="S980" s="560"/>
      <c r="T980" s="560"/>
      <c r="U980" s="560"/>
      <c r="V980" s="560"/>
      <c r="W980" s="560"/>
      <c r="X980" s="560"/>
      <c r="Y980" s="560"/>
      <c r="Z980" s="560"/>
    </row>
    <row r="981" spans="1:26" ht="13.5" customHeight="1" x14ac:dyDescent="0.15">
      <c r="A981" s="884"/>
      <c r="B981" s="560"/>
      <c r="C981" s="560"/>
      <c r="D981" s="849"/>
      <c r="E981" s="560"/>
      <c r="F981" s="560"/>
      <c r="G981" s="560"/>
      <c r="H981" s="560"/>
      <c r="I981" s="560"/>
      <c r="J981" s="560"/>
      <c r="K981" s="560"/>
      <c r="L981" s="560"/>
      <c r="M981" s="560"/>
      <c r="N981" s="560"/>
      <c r="O981" s="560"/>
      <c r="P981" s="560"/>
      <c r="Q981" s="560"/>
      <c r="R981" s="560"/>
      <c r="S981" s="560"/>
      <c r="T981" s="560"/>
      <c r="U981" s="560"/>
      <c r="V981" s="560"/>
      <c r="W981" s="560"/>
      <c r="X981" s="560"/>
      <c r="Y981" s="560"/>
      <c r="Z981" s="560"/>
    </row>
    <row r="982" spans="1:26" ht="13.5" customHeight="1" x14ac:dyDescent="0.15">
      <c r="A982" s="884"/>
      <c r="B982" s="560"/>
      <c r="C982" s="560"/>
      <c r="D982" s="849"/>
      <c r="E982" s="560"/>
      <c r="F982" s="560"/>
      <c r="G982" s="560"/>
      <c r="H982" s="560"/>
      <c r="I982" s="560"/>
      <c r="J982" s="560"/>
      <c r="K982" s="560"/>
      <c r="L982" s="560"/>
      <c r="M982" s="560"/>
      <c r="N982" s="560"/>
      <c r="O982" s="560"/>
      <c r="P982" s="560"/>
      <c r="Q982" s="560"/>
      <c r="R982" s="560"/>
      <c r="S982" s="560"/>
      <c r="T982" s="560"/>
      <c r="U982" s="560"/>
      <c r="V982" s="560"/>
      <c r="W982" s="560"/>
      <c r="X982" s="560"/>
      <c r="Y982" s="560"/>
      <c r="Z982" s="560"/>
    </row>
    <row r="983" spans="1:26" ht="13.5" customHeight="1" x14ac:dyDescent="0.15">
      <c r="A983" s="884"/>
      <c r="B983" s="560"/>
      <c r="C983" s="560"/>
      <c r="D983" s="849"/>
      <c r="E983" s="560"/>
      <c r="F983" s="560"/>
      <c r="G983" s="560"/>
      <c r="H983" s="560"/>
      <c r="I983" s="560"/>
      <c r="J983" s="560"/>
      <c r="K983" s="560"/>
      <c r="L983" s="560"/>
      <c r="M983" s="560"/>
      <c r="N983" s="560"/>
      <c r="O983" s="560"/>
      <c r="P983" s="560"/>
      <c r="Q983" s="560"/>
      <c r="R983" s="560"/>
      <c r="S983" s="560"/>
      <c r="T983" s="560"/>
      <c r="U983" s="560"/>
      <c r="V983" s="560"/>
      <c r="W983" s="560"/>
      <c r="X983" s="560"/>
      <c r="Y983" s="560"/>
      <c r="Z983" s="560"/>
    </row>
    <row r="984" spans="1:26" ht="13.5" customHeight="1" x14ac:dyDescent="0.15">
      <c r="A984" s="884"/>
      <c r="B984" s="560"/>
      <c r="C984" s="560"/>
      <c r="D984" s="849"/>
      <c r="E984" s="560"/>
      <c r="F984" s="560"/>
      <c r="G984" s="560"/>
      <c r="H984" s="560"/>
      <c r="I984" s="560"/>
      <c r="J984" s="560"/>
      <c r="K984" s="560"/>
      <c r="L984" s="560"/>
      <c r="M984" s="560"/>
      <c r="N984" s="560"/>
      <c r="O984" s="560"/>
      <c r="P984" s="560"/>
      <c r="Q984" s="560"/>
      <c r="R984" s="560"/>
      <c r="S984" s="560"/>
      <c r="T984" s="560"/>
      <c r="U984" s="560"/>
      <c r="V984" s="560"/>
      <c r="W984" s="560"/>
      <c r="X984" s="560"/>
      <c r="Y984" s="560"/>
      <c r="Z984" s="560"/>
    </row>
    <row r="985" spans="1:26" ht="13.5" customHeight="1" x14ac:dyDescent="0.15">
      <c r="A985" s="884"/>
      <c r="B985" s="560"/>
      <c r="C985" s="560"/>
      <c r="D985" s="849"/>
      <c r="E985" s="560"/>
      <c r="F985" s="560"/>
      <c r="G985" s="560"/>
      <c r="H985" s="560"/>
      <c r="I985" s="560"/>
      <c r="J985" s="560"/>
      <c r="K985" s="560"/>
      <c r="L985" s="560"/>
      <c r="M985" s="560"/>
      <c r="N985" s="560"/>
      <c r="O985" s="560"/>
      <c r="P985" s="560"/>
      <c r="Q985" s="560"/>
      <c r="R985" s="560"/>
      <c r="S985" s="560"/>
      <c r="T985" s="560"/>
      <c r="U985" s="560"/>
      <c r="V985" s="560"/>
      <c r="W985" s="560"/>
      <c r="X985" s="560"/>
      <c r="Y985" s="560"/>
      <c r="Z985" s="560"/>
    </row>
    <row r="986" spans="1:26" ht="13.5" customHeight="1" x14ac:dyDescent="0.15">
      <c r="A986" s="884"/>
      <c r="B986" s="560"/>
      <c r="C986" s="560"/>
      <c r="D986" s="849"/>
      <c r="E986" s="560"/>
      <c r="F986" s="560"/>
      <c r="G986" s="560"/>
      <c r="H986" s="560"/>
      <c r="I986" s="560"/>
      <c r="J986" s="560"/>
      <c r="K986" s="560"/>
      <c r="L986" s="560"/>
      <c r="M986" s="560"/>
      <c r="N986" s="560"/>
      <c r="O986" s="560"/>
      <c r="P986" s="560"/>
      <c r="Q986" s="560"/>
      <c r="R986" s="560"/>
      <c r="S986" s="560"/>
      <c r="T986" s="560"/>
      <c r="U986" s="560"/>
      <c r="V986" s="560"/>
      <c r="W986" s="560"/>
      <c r="X986" s="560"/>
      <c r="Y986" s="560"/>
      <c r="Z986" s="560"/>
    </row>
    <row r="987" spans="1:26" ht="13.5" customHeight="1" x14ac:dyDescent="0.15">
      <c r="A987" s="884"/>
      <c r="B987" s="560"/>
      <c r="C987" s="560"/>
      <c r="D987" s="849"/>
      <c r="E987" s="560"/>
      <c r="F987" s="560"/>
      <c r="G987" s="560"/>
      <c r="H987" s="560"/>
      <c r="I987" s="560"/>
      <c r="J987" s="560"/>
      <c r="K987" s="560"/>
      <c r="L987" s="560"/>
      <c r="M987" s="560"/>
      <c r="N987" s="560"/>
      <c r="O987" s="560"/>
      <c r="P987" s="560"/>
      <c r="Q987" s="560"/>
      <c r="R987" s="560"/>
      <c r="S987" s="560"/>
      <c r="T987" s="560"/>
      <c r="U987" s="560"/>
      <c r="V987" s="560"/>
      <c r="W987" s="560"/>
      <c r="X987" s="560"/>
      <c r="Y987" s="560"/>
      <c r="Z987" s="560"/>
    </row>
    <row r="988" spans="1:26" ht="13.5" customHeight="1" x14ac:dyDescent="0.15">
      <c r="A988" s="884"/>
      <c r="B988" s="560"/>
      <c r="C988" s="560"/>
      <c r="D988" s="849"/>
      <c r="E988" s="560"/>
      <c r="F988" s="560"/>
      <c r="G988" s="560"/>
      <c r="H988" s="560"/>
      <c r="I988" s="560"/>
      <c r="J988" s="560"/>
      <c r="K988" s="560"/>
      <c r="L988" s="560"/>
      <c r="M988" s="560"/>
      <c r="N988" s="560"/>
      <c r="O988" s="560"/>
      <c r="P988" s="560"/>
      <c r="Q988" s="560"/>
      <c r="R988" s="560"/>
      <c r="S988" s="560"/>
      <c r="T988" s="560"/>
      <c r="U988" s="560"/>
      <c r="V988" s="560"/>
      <c r="W988" s="560"/>
      <c r="X988" s="560"/>
      <c r="Y988" s="560"/>
      <c r="Z988" s="560"/>
    </row>
    <row r="989" spans="1:26" ht="13.5" customHeight="1" x14ac:dyDescent="0.15">
      <c r="A989" s="884"/>
      <c r="B989" s="560"/>
      <c r="C989" s="560"/>
      <c r="D989" s="849"/>
      <c r="E989" s="560"/>
      <c r="F989" s="560"/>
      <c r="G989" s="560"/>
      <c r="H989" s="560"/>
      <c r="I989" s="560"/>
      <c r="J989" s="560"/>
      <c r="K989" s="560"/>
      <c r="L989" s="560"/>
      <c r="M989" s="560"/>
      <c r="N989" s="560"/>
      <c r="O989" s="560"/>
      <c r="P989" s="560"/>
      <c r="Q989" s="560"/>
      <c r="R989" s="560"/>
      <c r="S989" s="560"/>
      <c r="T989" s="560"/>
      <c r="U989" s="560"/>
      <c r="V989" s="560"/>
      <c r="W989" s="560"/>
      <c r="X989" s="560"/>
      <c r="Y989" s="560"/>
      <c r="Z989" s="560"/>
    </row>
    <row r="990" spans="1:26" ht="13.5" customHeight="1" x14ac:dyDescent="0.15">
      <c r="A990" s="884"/>
      <c r="B990" s="560"/>
      <c r="C990" s="560"/>
      <c r="D990" s="849"/>
      <c r="E990" s="560"/>
      <c r="F990" s="560"/>
      <c r="G990" s="560"/>
      <c r="H990" s="560"/>
      <c r="I990" s="560"/>
      <c r="J990" s="560"/>
      <c r="K990" s="560"/>
      <c r="L990" s="560"/>
      <c r="M990" s="560"/>
      <c r="N990" s="560"/>
      <c r="O990" s="560"/>
      <c r="P990" s="560"/>
      <c r="Q990" s="560"/>
      <c r="R990" s="560"/>
      <c r="S990" s="560"/>
      <c r="T990" s="560"/>
      <c r="U990" s="560"/>
      <c r="V990" s="560"/>
      <c r="W990" s="560"/>
      <c r="X990" s="560"/>
      <c r="Y990" s="560"/>
      <c r="Z990" s="560"/>
    </row>
    <row r="991" spans="1:26" ht="13.5" customHeight="1" x14ac:dyDescent="0.15">
      <c r="A991" s="884"/>
      <c r="B991" s="560"/>
      <c r="C991" s="560"/>
      <c r="D991" s="849"/>
      <c r="E991" s="560"/>
      <c r="F991" s="560"/>
      <c r="G991" s="560"/>
      <c r="H991" s="560"/>
      <c r="I991" s="560"/>
      <c r="J991" s="560"/>
      <c r="K991" s="560"/>
      <c r="L991" s="560"/>
      <c r="M991" s="560"/>
      <c r="N991" s="560"/>
      <c r="O991" s="560"/>
      <c r="P991" s="560"/>
      <c r="Q991" s="560"/>
      <c r="R991" s="560"/>
      <c r="S991" s="560"/>
      <c r="T991" s="560"/>
      <c r="U991" s="560"/>
      <c r="V991" s="560"/>
      <c r="W991" s="560"/>
      <c r="X991" s="560"/>
      <c r="Y991" s="560"/>
      <c r="Z991" s="560"/>
    </row>
    <row r="992" spans="1:26" ht="13.5" customHeight="1" x14ac:dyDescent="0.15">
      <c r="A992" s="884"/>
      <c r="B992" s="560"/>
      <c r="C992" s="560"/>
      <c r="D992" s="849"/>
      <c r="E992" s="560"/>
      <c r="F992" s="560"/>
      <c r="G992" s="560"/>
      <c r="H992" s="560"/>
      <c r="I992" s="560"/>
      <c r="J992" s="560"/>
      <c r="K992" s="560"/>
      <c r="L992" s="560"/>
      <c r="M992" s="560"/>
      <c r="N992" s="560"/>
      <c r="O992" s="560"/>
      <c r="P992" s="560"/>
      <c r="Q992" s="560"/>
      <c r="R992" s="560"/>
      <c r="S992" s="560"/>
      <c r="T992" s="560"/>
      <c r="U992" s="560"/>
      <c r="V992" s="560"/>
      <c r="W992" s="560"/>
      <c r="X992" s="560"/>
      <c r="Y992" s="560"/>
      <c r="Z992" s="560"/>
    </row>
    <row r="993" spans="1:26" ht="13.5" customHeight="1" x14ac:dyDescent="0.15">
      <c r="A993" s="884"/>
      <c r="B993" s="560"/>
      <c r="C993" s="560"/>
      <c r="D993" s="849"/>
      <c r="E993" s="560"/>
      <c r="F993" s="560"/>
      <c r="G993" s="560"/>
      <c r="H993" s="560"/>
      <c r="I993" s="560"/>
      <c r="J993" s="560"/>
      <c r="K993" s="560"/>
      <c r="L993" s="560"/>
      <c r="M993" s="560"/>
      <c r="N993" s="560"/>
      <c r="O993" s="560"/>
      <c r="P993" s="560"/>
      <c r="Q993" s="560"/>
      <c r="R993" s="560"/>
      <c r="S993" s="560"/>
      <c r="T993" s="560"/>
      <c r="U993" s="560"/>
      <c r="V993" s="560"/>
      <c r="W993" s="560"/>
      <c r="X993" s="560"/>
      <c r="Y993" s="560"/>
      <c r="Z993" s="560"/>
    </row>
    <row r="994" spans="1:26" ht="13.5" customHeight="1" x14ac:dyDescent="0.15">
      <c r="A994" s="884"/>
      <c r="B994" s="560"/>
      <c r="C994" s="560"/>
      <c r="D994" s="849"/>
      <c r="E994" s="560"/>
      <c r="F994" s="560"/>
      <c r="G994" s="560"/>
      <c r="H994" s="560"/>
      <c r="I994" s="560"/>
      <c r="J994" s="560"/>
      <c r="K994" s="560"/>
      <c r="L994" s="560"/>
      <c r="M994" s="560"/>
      <c r="N994" s="560"/>
      <c r="O994" s="560"/>
      <c r="P994" s="560"/>
      <c r="Q994" s="560"/>
      <c r="R994" s="560"/>
      <c r="S994" s="560"/>
      <c r="T994" s="560"/>
      <c r="U994" s="560"/>
      <c r="V994" s="560"/>
      <c r="W994" s="560"/>
      <c r="X994" s="560"/>
      <c r="Y994" s="560"/>
      <c r="Z994" s="560"/>
    </row>
    <row r="995" spans="1:26" ht="13.5" customHeight="1" x14ac:dyDescent="0.15">
      <c r="A995" s="884"/>
      <c r="B995" s="560"/>
      <c r="C995" s="560"/>
      <c r="D995" s="849"/>
      <c r="E995" s="560"/>
      <c r="F995" s="560"/>
      <c r="G995" s="560"/>
      <c r="H995" s="560"/>
      <c r="I995" s="560"/>
      <c r="J995" s="560"/>
      <c r="K995" s="560"/>
      <c r="L995" s="560"/>
      <c r="M995" s="560"/>
      <c r="N995" s="560"/>
      <c r="O995" s="560"/>
      <c r="P995" s="560"/>
      <c r="Q995" s="560"/>
      <c r="R995" s="560"/>
      <c r="S995" s="560"/>
      <c r="T995" s="560"/>
      <c r="U995" s="560"/>
      <c r="V995" s="560"/>
      <c r="W995" s="560"/>
      <c r="X995" s="560"/>
      <c r="Y995" s="560"/>
      <c r="Z995" s="560"/>
    </row>
    <row r="996" spans="1:26" ht="13.5" customHeight="1" x14ac:dyDescent="0.15">
      <c r="A996" s="884"/>
      <c r="B996" s="560"/>
      <c r="C996" s="560"/>
      <c r="D996" s="849"/>
      <c r="E996" s="560"/>
      <c r="F996" s="560"/>
      <c r="G996" s="560"/>
      <c r="H996" s="560"/>
      <c r="I996" s="560"/>
      <c r="J996" s="560"/>
      <c r="K996" s="560"/>
      <c r="L996" s="560"/>
      <c r="M996" s="560"/>
      <c r="N996" s="560"/>
      <c r="O996" s="560"/>
      <c r="P996" s="560"/>
      <c r="Q996" s="560"/>
      <c r="R996" s="560"/>
      <c r="S996" s="560"/>
      <c r="T996" s="560"/>
      <c r="U996" s="560"/>
      <c r="V996" s="560"/>
      <c r="W996" s="560"/>
      <c r="X996" s="560"/>
      <c r="Y996" s="560"/>
      <c r="Z996" s="560"/>
    </row>
    <row r="997" spans="1:26" ht="13.5" customHeight="1" x14ac:dyDescent="0.15">
      <c r="A997" s="884"/>
      <c r="B997" s="560"/>
      <c r="C997" s="560"/>
      <c r="D997" s="849"/>
      <c r="E997" s="560"/>
      <c r="F997" s="560"/>
      <c r="G997" s="560"/>
      <c r="H997" s="560"/>
      <c r="I997" s="560"/>
      <c r="J997" s="560"/>
      <c r="K997" s="560"/>
      <c r="L997" s="560"/>
      <c r="M997" s="560"/>
      <c r="N997" s="560"/>
      <c r="O997" s="560"/>
      <c r="P997" s="560"/>
      <c r="Q997" s="560"/>
      <c r="R997" s="560"/>
      <c r="S997" s="560"/>
      <c r="T997" s="560"/>
      <c r="U997" s="560"/>
      <c r="V997" s="560"/>
      <c r="W997" s="560"/>
      <c r="X997" s="560"/>
      <c r="Y997" s="560"/>
      <c r="Z997" s="560"/>
    </row>
    <row r="998" spans="1:26" ht="13.5" customHeight="1" x14ac:dyDescent="0.15">
      <c r="A998" s="884"/>
      <c r="B998" s="560"/>
      <c r="C998" s="560"/>
      <c r="D998" s="849"/>
      <c r="E998" s="560"/>
      <c r="F998" s="560"/>
      <c r="G998" s="560"/>
      <c r="H998" s="560"/>
      <c r="I998" s="560"/>
      <c r="J998" s="560"/>
      <c r="K998" s="560"/>
      <c r="L998" s="560"/>
      <c r="M998" s="560"/>
      <c r="N998" s="560"/>
      <c r="O998" s="560"/>
      <c r="P998" s="560"/>
      <c r="Q998" s="560"/>
      <c r="R998" s="560"/>
      <c r="S998" s="560"/>
      <c r="T998" s="560"/>
      <c r="U998" s="560"/>
      <c r="V998" s="560"/>
      <c r="W998" s="560"/>
      <c r="X998" s="560"/>
      <c r="Y998" s="560"/>
      <c r="Z998" s="560"/>
    </row>
    <row r="999" spans="1:26" ht="13.5" customHeight="1" x14ac:dyDescent="0.15">
      <c r="A999" s="884"/>
      <c r="B999" s="560"/>
      <c r="C999" s="560"/>
      <c r="D999" s="849"/>
      <c r="E999" s="560"/>
      <c r="F999" s="560"/>
      <c r="G999" s="560"/>
      <c r="H999" s="560"/>
      <c r="I999" s="560"/>
      <c r="J999" s="560"/>
      <c r="K999" s="560"/>
      <c r="L999" s="560"/>
      <c r="M999" s="560"/>
      <c r="N999" s="560"/>
      <c r="O999" s="560"/>
      <c r="P999" s="560"/>
      <c r="Q999" s="560"/>
      <c r="R999" s="560"/>
      <c r="S999" s="560"/>
      <c r="T999" s="560"/>
      <c r="U999" s="560"/>
      <c r="V999" s="560"/>
      <c r="W999" s="560"/>
      <c r="X999" s="560"/>
      <c r="Y999" s="560"/>
      <c r="Z999" s="560"/>
    </row>
    <row r="1000" spans="1:26" ht="13.5" customHeight="1" x14ac:dyDescent="0.15">
      <c r="A1000" s="884"/>
      <c r="B1000" s="560"/>
      <c r="C1000" s="560"/>
      <c r="D1000" s="849"/>
      <c r="E1000" s="560"/>
      <c r="F1000" s="560"/>
      <c r="G1000" s="560"/>
      <c r="H1000" s="560"/>
      <c r="I1000" s="560"/>
      <c r="J1000" s="560"/>
      <c r="K1000" s="560"/>
      <c r="L1000" s="560"/>
      <c r="M1000" s="560"/>
      <c r="N1000" s="560"/>
      <c r="O1000" s="560"/>
      <c r="P1000" s="560"/>
      <c r="Q1000" s="560"/>
      <c r="R1000" s="560"/>
      <c r="S1000" s="560"/>
      <c r="T1000" s="560"/>
      <c r="U1000" s="560"/>
      <c r="V1000" s="560"/>
      <c r="W1000" s="560"/>
      <c r="X1000" s="560"/>
      <c r="Y1000" s="560"/>
      <c r="Z1000" s="560"/>
    </row>
  </sheetData>
  <mergeCells count="12">
    <mergeCell ref="B23:C23"/>
    <mergeCell ref="B34:C34"/>
    <mergeCell ref="A1:C1"/>
    <mergeCell ref="A2:C2"/>
    <mergeCell ref="A3:C3"/>
    <mergeCell ref="I7:K7"/>
    <mergeCell ref="B13:C13"/>
    <mergeCell ref="B44:C44"/>
    <mergeCell ref="B47:C47"/>
    <mergeCell ref="B49:C49"/>
    <mergeCell ref="B51:C51"/>
    <mergeCell ref="B54:C54"/>
  </mergeCells>
  <conditionalFormatting sqref="C6">
    <cfRule type="expression" dxfId="16" priority="1">
      <formula>C7="Deficit Reduction Plan complete"</formula>
    </cfRule>
    <cfRule type="cellIs" dxfId="15" priority="2" operator="equal">
      <formula>"Deficit Reduction Plan is not required"</formula>
    </cfRule>
  </conditionalFormatting>
  <conditionalFormatting sqref="C7">
    <cfRule type="cellIs" dxfId="14" priority="3" operator="equal">
      <formula>"Deficit Reduction Plan complete"</formula>
    </cfRule>
  </conditionalFormatting>
  <conditionalFormatting sqref="C9:C12">
    <cfRule type="cellIs" dxfId="13" priority="4" operator="equal">
      <formula>"OK"</formula>
    </cfRule>
  </conditionalFormatting>
  <conditionalFormatting sqref="C9:C52">
    <cfRule type="cellIs" dxfId="12" priority="5" operator="equal">
      <formula>"OK"</formula>
    </cfRule>
  </conditionalFormatting>
  <conditionalFormatting sqref="C14:C22">
    <cfRule type="cellIs" dxfId="11" priority="6" operator="equal">
      <formula>"OK"</formula>
    </cfRule>
  </conditionalFormatting>
  <conditionalFormatting sqref="C24:C33">
    <cfRule type="cellIs" dxfId="10" priority="7" operator="equal">
      <formula>"OK"</formula>
    </cfRule>
  </conditionalFormatting>
  <conditionalFormatting sqref="C35:C43">
    <cfRule type="cellIs" dxfId="9" priority="8" operator="equal">
      <formula>"OK"</formula>
    </cfRule>
  </conditionalFormatting>
  <conditionalFormatting sqref="C45:C46">
    <cfRule type="cellIs" dxfId="8" priority="9" operator="equal">
      <formula>"OK"</formula>
    </cfRule>
  </conditionalFormatting>
  <conditionalFormatting sqref="C48">
    <cfRule type="cellIs" dxfId="7" priority="10" operator="equal">
      <formula>"OK"</formula>
    </cfRule>
  </conditionalFormatting>
  <conditionalFormatting sqref="C50">
    <cfRule type="cellIs" dxfId="6" priority="11" operator="equal">
      <formula>"OK"</formula>
    </cfRule>
  </conditionalFormatting>
  <conditionalFormatting sqref="C52:C53">
    <cfRule type="cellIs" dxfId="5" priority="12" operator="equal">
      <formula>"OK"</formula>
    </cfRule>
  </conditionalFormatting>
  <conditionalFormatting sqref="C53:C55">
    <cfRule type="cellIs" dxfId="4" priority="13" operator="equal">
      <formula>"OK"</formula>
    </cfRule>
  </conditionalFormatting>
  <conditionalFormatting sqref="C55">
    <cfRule type="cellIs" dxfId="3" priority="15" operator="equal">
      <formula>"OK"</formula>
    </cfRule>
  </conditionalFormatting>
  <pageMargins left="0.25" right="0.25" top="0.5" bottom="0.5" header="0" footer="0"/>
  <pageSetup orientation="portrait"/>
  <headerFooter>
    <oddHeader>&amp;RPage &amp;P</oddHeader>
    <oddFooter>&amp;L&amp;F&amp;R&amp;D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C935"/>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6640625" defaultRowHeight="15" customHeight="1" x14ac:dyDescent="0.15"/>
  <cols>
    <col min="1" max="1" width="20" customWidth="1"/>
    <col min="2" max="2" width="39" customWidth="1"/>
    <col min="3" max="3" width="17.5" customWidth="1"/>
    <col min="4" max="4" width="18.83203125" customWidth="1"/>
    <col min="5" max="5" width="20" customWidth="1"/>
    <col min="6" max="7" width="9.1640625" customWidth="1"/>
    <col min="8" max="8" width="16.33203125" customWidth="1"/>
    <col min="9" max="9" width="19.1640625" customWidth="1"/>
    <col min="10" max="10" width="18" customWidth="1"/>
    <col min="11" max="11" width="14.5" customWidth="1"/>
    <col min="12" max="12" width="12.5" customWidth="1"/>
    <col min="13" max="14" width="11.5" customWidth="1"/>
    <col min="15" max="16" width="10.5" customWidth="1"/>
    <col min="17" max="17" width="11.5" customWidth="1"/>
    <col min="18" max="24" width="10.5" customWidth="1"/>
    <col min="25" max="25" width="19" customWidth="1"/>
    <col min="26" max="29" width="10.5" customWidth="1"/>
    <col min="30" max="33" width="11.5" customWidth="1"/>
    <col min="34" max="34" width="12.5" customWidth="1"/>
    <col min="35" max="35" width="18.83203125" customWidth="1"/>
    <col min="36" max="36" width="11.5" customWidth="1"/>
    <col min="37" max="37" width="12.5" customWidth="1"/>
    <col min="38" max="38" width="19" customWidth="1"/>
    <col min="39" max="42" width="11.5" customWidth="1"/>
    <col min="43" max="47" width="10.5" customWidth="1"/>
    <col min="48" max="48" width="17.33203125" customWidth="1"/>
    <col min="49" max="49" width="17.5" customWidth="1"/>
    <col min="50" max="50" width="14.5" customWidth="1"/>
    <col min="51" max="52" width="20.1640625" customWidth="1"/>
    <col min="53" max="54" width="26.1640625" customWidth="1"/>
    <col min="55" max="55" width="16" customWidth="1"/>
  </cols>
  <sheetData>
    <row r="1" spans="1:55" x14ac:dyDescent="0.2">
      <c r="A1" s="886">
        <v>1</v>
      </c>
      <c r="B1" s="886">
        <v>2</v>
      </c>
      <c r="C1" s="886">
        <v>3</v>
      </c>
      <c r="D1" s="886">
        <v>4</v>
      </c>
      <c r="E1" s="886">
        <v>5</v>
      </c>
      <c r="F1" s="886">
        <v>6</v>
      </c>
      <c r="G1" s="886">
        <v>7</v>
      </c>
      <c r="H1" s="886">
        <v>8</v>
      </c>
      <c r="I1" s="886">
        <v>9</v>
      </c>
      <c r="J1" s="886">
        <v>10</v>
      </c>
      <c r="K1" s="886">
        <v>11</v>
      </c>
      <c r="L1" s="886">
        <v>12</v>
      </c>
      <c r="M1" s="886">
        <v>13</v>
      </c>
      <c r="N1" s="886">
        <v>14</v>
      </c>
      <c r="O1" s="886">
        <v>15</v>
      </c>
      <c r="P1" s="886">
        <v>16</v>
      </c>
      <c r="Q1" s="886">
        <v>17</v>
      </c>
      <c r="R1" s="886">
        <v>18</v>
      </c>
      <c r="S1" s="886">
        <v>19</v>
      </c>
      <c r="T1" s="886">
        <v>20</v>
      </c>
      <c r="U1" s="886">
        <v>21</v>
      </c>
      <c r="V1" s="886">
        <v>22</v>
      </c>
      <c r="W1" s="886">
        <v>23</v>
      </c>
      <c r="X1" s="886">
        <v>24</v>
      </c>
      <c r="Y1" s="886">
        <v>25</v>
      </c>
      <c r="Z1" s="886">
        <v>26</v>
      </c>
      <c r="AA1" s="886">
        <v>27</v>
      </c>
      <c r="AB1" s="886">
        <v>28</v>
      </c>
      <c r="AC1" s="886">
        <v>29</v>
      </c>
      <c r="AD1" s="886">
        <v>30</v>
      </c>
      <c r="AE1" s="886">
        <v>31</v>
      </c>
      <c r="AF1" s="886">
        <v>32</v>
      </c>
      <c r="AG1" s="886">
        <v>33</v>
      </c>
      <c r="AH1" s="886">
        <v>34</v>
      </c>
      <c r="AI1" s="886">
        <v>35</v>
      </c>
      <c r="AJ1" s="886">
        <v>36</v>
      </c>
      <c r="AK1" s="886">
        <v>37</v>
      </c>
      <c r="AL1" s="886">
        <v>38</v>
      </c>
      <c r="AM1" s="886">
        <v>39</v>
      </c>
      <c r="AN1" s="886">
        <v>40</v>
      </c>
      <c r="AO1" s="886">
        <v>41</v>
      </c>
      <c r="AP1" s="886">
        <v>42</v>
      </c>
      <c r="AQ1" s="886">
        <v>43</v>
      </c>
      <c r="AR1" s="886">
        <v>44</v>
      </c>
      <c r="AS1" s="886">
        <v>45</v>
      </c>
      <c r="AT1" s="886">
        <v>46</v>
      </c>
      <c r="AU1" s="886">
        <v>47</v>
      </c>
      <c r="AV1" s="886">
        <v>48</v>
      </c>
      <c r="AW1" s="886">
        <v>49</v>
      </c>
      <c r="AX1" s="886">
        <v>50</v>
      </c>
      <c r="AY1" s="886">
        <v>51</v>
      </c>
      <c r="AZ1" s="886">
        <v>52</v>
      </c>
      <c r="BA1" s="886">
        <v>53</v>
      </c>
      <c r="BB1" s="886">
        <v>54</v>
      </c>
      <c r="BC1" s="886">
        <v>55</v>
      </c>
    </row>
    <row r="2" spans="1:55" ht="25.5" customHeight="1" x14ac:dyDescent="0.2">
      <c r="A2" s="887" t="s">
        <v>1242</v>
      </c>
      <c r="B2" s="887" t="s">
        <v>859</v>
      </c>
      <c r="C2" s="887" t="s">
        <v>1243</v>
      </c>
      <c r="D2" s="887" t="s">
        <v>1244</v>
      </c>
      <c r="E2" s="887" t="s">
        <v>964</v>
      </c>
      <c r="F2" s="887" t="s">
        <v>1245</v>
      </c>
      <c r="G2" s="887" t="s">
        <v>969</v>
      </c>
      <c r="H2" s="888" t="s">
        <v>1246</v>
      </c>
      <c r="I2" s="887" t="s">
        <v>1247</v>
      </c>
      <c r="J2" s="887" t="s">
        <v>1248</v>
      </c>
      <c r="K2" s="887" t="s">
        <v>1249</v>
      </c>
      <c r="L2" s="887" t="s">
        <v>895</v>
      </c>
      <c r="M2" s="887" t="s">
        <v>1250</v>
      </c>
      <c r="N2" s="887" t="s">
        <v>907</v>
      </c>
      <c r="O2" s="887" t="s">
        <v>912</v>
      </c>
      <c r="P2" s="887" t="s">
        <v>1030</v>
      </c>
      <c r="Q2" s="887" t="s">
        <v>921</v>
      </c>
      <c r="R2" s="887" t="s">
        <v>924</v>
      </c>
      <c r="S2" s="887" t="s">
        <v>927</v>
      </c>
      <c r="T2" s="887" t="s">
        <v>933</v>
      </c>
      <c r="U2" s="887" t="s">
        <v>938</v>
      </c>
      <c r="V2" s="887" t="s">
        <v>943</v>
      </c>
      <c r="W2" s="887" t="s">
        <v>946</v>
      </c>
      <c r="X2" s="887" t="s">
        <v>949</v>
      </c>
      <c r="Y2" s="887" t="s">
        <v>1251</v>
      </c>
      <c r="Z2" s="887" t="s">
        <v>952</v>
      </c>
      <c r="AA2" s="887" t="s">
        <v>955</v>
      </c>
      <c r="AB2" s="887" t="s">
        <v>957</v>
      </c>
      <c r="AC2" s="887" t="s">
        <v>962</v>
      </c>
      <c r="AD2" s="887" t="s">
        <v>963</v>
      </c>
      <c r="AE2" s="887" t="s">
        <v>966</v>
      </c>
      <c r="AF2" s="887" t="s">
        <v>967</v>
      </c>
      <c r="AG2" s="887" t="s">
        <v>971</v>
      </c>
      <c r="AH2" s="887" t="s">
        <v>213</v>
      </c>
      <c r="AI2" s="887" t="s">
        <v>1251</v>
      </c>
      <c r="AJ2" s="888" t="s">
        <v>1252</v>
      </c>
      <c r="AK2" s="887" t="s">
        <v>1253</v>
      </c>
      <c r="AL2" s="887" t="s">
        <v>1254</v>
      </c>
      <c r="AM2" s="887" t="s">
        <v>1255</v>
      </c>
      <c r="AN2" s="887" t="s">
        <v>1256</v>
      </c>
      <c r="AO2" s="887" t="s">
        <v>1257</v>
      </c>
      <c r="AP2" s="887" t="s">
        <v>1258</v>
      </c>
      <c r="AQ2" s="887" t="s">
        <v>982</v>
      </c>
      <c r="AR2" s="887" t="s">
        <v>983</v>
      </c>
      <c r="AS2" s="887" t="s">
        <v>987</v>
      </c>
      <c r="AT2" s="887" t="s">
        <v>989</v>
      </c>
      <c r="AU2" s="887" t="s">
        <v>990</v>
      </c>
      <c r="AV2" s="887" t="s">
        <v>991</v>
      </c>
      <c r="AW2" s="887" t="s">
        <v>995</v>
      </c>
      <c r="AX2" s="887" t="s">
        <v>997</v>
      </c>
      <c r="AY2" s="887" t="s">
        <v>1259</v>
      </c>
      <c r="AZ2" s="887" t="s">
        <v>1260</v>
      </c>
      <c r="BA2" s="889" t="s">
        <v>1261</v>
      </c>
      <c r="BB2" s="889" t="s">
        <v>1262</v>
      </c>
      <c r="BC2" s="889" t="s">
        <v>1263</v>
      </c>
    </row>
    <row r="3" spans="1:55" x14ac:dyDescent="0.2">
      <c r="A3" s="890"/>
      <c r="B3" s="890" t="s">
        <v>1264</v>
      </c>
      <c r="C3" s="645">
        <v>36.659999999999997</v>
      </c>
      <c r="D3" s="891">
        <v>531292.46</v>
      </c>
      <c r="E3" s="891">
        <v>374893.82</v>
      </c>
      <c r="F3" s="892">
        <v>0.70562608774835622</v>
      </c>
      <c r="G3" s="893">
        <v>1</v>
      </c>
      <c r="H3" s="891">
        <v>9699.15</v>
      </c>
      <c r="I3" s="891">
        <v>321764.58000000007</v>
      </c>
      <c r="J3" s="891">
        <v>331463.7300000001</v>
      </c>
      <c r="K3" s="893">
        <v>0.9</v>
      </c>
      <c r="L3" s="891">
        <v>115358.25</v>
      </c>
      <c r="M3" s="891">
        <v>38448.9</v>
      </c>
      <c r="N3" s="891">
        <v>12661.27</v>
      </c>
      <c r="O3" s="891">
        <v>4220.42</v>
      </c>
      <c r="P3" s="891">
        <v>3984</v>
      </c>
      <c r="Q3" s="891">
        <v>10652.54</v>
      </c>
      <c r="R3" s="891">
        <v>2187.4299999999998</v>
      </c>
      <c r="S3" s="891">
        <v>4595.7700000000004</v>
      </c>
      <c r="T3" s="891">
        <v>4218.8</v>
      </c>
      <c r="U3" s="891">
        <v>3063.85</v>
      </c>
      <c r="V3" s="891">
        <v>6299.91</v>
      </c>
      <c r="W3" s="891">
        <v>5433.69</v>
      </c>
      <c r="X3" s="891">
        <v>5514.64</v>
      </c>
      <c r="Y3" s="891">
        <v>216639.47</v>
      </c>
      <c r="Z3" s="891">
        <v>3299.3999999999996</v>
      </c>
      <c r="AA3" s="891">
        <v>4582.5</v>
      </c>
      <c r="AB3" s="891">
        <v>9861.5399999999991</v>
      </c>
      <c r="AC3" s="891">
        <v>1063.1399999999999</v>
      </c>
      <c r="AD3" s="891">
        <v>20932.86</v>
      </c>
      <c r="AE3" s="891">
        <v>28558.139999999996</v>
      </c>
      <c r="AF3" s="891">
        <v>44981.819999999992</v>
      </c>
      <c r="AG3" s="891">
        <v>32370.779999999995</v>
      </c>
      <c r="AH3" s="891">
        <v>103701.28865999999</v>
      </c>
      <c r="AI3" s="891">
        <v>249351.46865999998</v>
      </c>
      <c r="AJ3" s="891">
        <v>33146.870000000003</v>
      </c>
      <c r="AK3" s="891">
        <v>216204.59866000002</v>
      </c>
      <c r="AL3" s="894">
        <v>246036.77866000001</v>
      </c>
      <c r="AM3" s="891">
        <v>9008.24</v>
      </c>
      <c r="AN3" s="891">
        <v>9008.24</v>
      </c>
      <c r="AO3" s="891">
        <v>9008.24</v>
      </c>
      <c r="AP3" s="891">
        <v>9008.24</v>
      </c>
      <c r="AQ3" s="891">
        <v>1286.8900000000001</v>
      </c>
      <c r="AR3" s="891">
        <v>1286.8900000000001</v>
      </c>
      <c r="AS3" s="891">
        <v>1286.8900000000001</v>
      </c>
      <c r="AT3" s="891">
        <v>1286.8900000000001</v>
      </c>
      <c r="AU3" s="891">
        <v>1930.33</v>
      </c>
      <c r="AV3" s="891">
        <v>16729.59</v>
      </c>
      <c r="AW3" s="891">
        <v>6638.34</v>
      </c>
      <c r="AX3" s="891">
        <v>2137.34</v>
      </c>
      <c r="AY3" s="891">
        <v>68616.12</v>
      </c>
      <c r="AZ3" s="891">
        <v>531292.46</v>
      </c>
      <c r="BA3" s="891">
        <v>6283.3099999999995</v>
      </c>
      <c r="BB3" s="891">
        <v>350.97</v>
      </c>
      <c r="BC3" s="891">
        <v>2921.2799999999997</v>
      </c>
    </row>
    <row r="4" spans="1:55" x14ac:dyDescent="0.2">
      <c r="A4" s="890"/>
      <c r="B4" s="890" t="s">
        <v>1265</v>
      </c>
      <c r="C4" s="645">
        <v>80.650000000000006</v>
      </c>
      <c r="D4" s="891">
        <v>1119348.99</v>
      </c>
      <c r="E4" s="891">
        <v>755811.82000000007</v>
      </c>
      <c r="F4" s="892">
        <v>0.67522446239041145</v>
      </c>
      <c r="G4" s="893">
        <v>1</v>
      </c>
      <c r="H4" s="891">
        <v>31971.62</v>
      </c>
      <c r="I4" s="891">
        <v>643876.93000000005</v>
      </c>
      <c r="J4" s="891">
        <v>675848.55</v>
      </c>
      <c r="K4" s="893">
        <v>0.9</v>
      </c>
      <c r="L4" s="891">
        <v>246815.63</v>
      </c>
      <c r="M4" s="891">
        <v>76460.850000000006</v>
      </c>
      <c r="N4" s="891">
        <v>26800.799999999999</v>
      </c>
      <c r="O4" s="891">
        <v>8873.41</v>
      </c>
      <c r="P4" s="891">
        <v>8445.91</v>
      </c>
      <c r="Q4" s="891">
        <v>23023.53</v>
      </c>
      <c r="R4" s="891">
        <v>5468.58</v>
      </c>
      <c r="S4" s="891">
        <v>9957.51</v>
      </c>
      <c r="T4" s="891">
        <v>9140.74</v>
      </c>
      <c r="U4" s="891">
        <v>6638.34</v>
      </c>
      <c r="V4" s="891">
        <v>13649.8</v>
      </c>
      <c r="W4" s="891">
        <v>11773</v>
      </c>
      <c r="X4" s="891">
        <v>11948.39</v>
      </c>
      <c r="Y4" s="891">
        <v>458996.48999999993</v>
      </c>
      <c r="Z4" s="891">
        <v>7258.5</v>
      </c>
      <c r="AA4" s="891">
        <v>10081.25</v>
      </c>
      <c r="AB4" s="891">
        <v>21694.850000000002</v>
      </c>
      <c r="AC4" s="891">
        <v>2338.85</v>
      </c>
      <c r="AD4" s="891">
        <v>46051.15</v>
      </c>
      <c r="AE4" s="891">
        <v>53983.88</v>
      </c>
      <c r="AF4" s="891">
        <v>98957.549999999988</v>
      </c>
      <c r="AG4" s="891">
        <v>71213.95</v>
      </c>
      <c r="AH4" s="891">
        <v>218061.10214999999</v>
      </c>
      <c r="AI4" s="891">
        <v>529641.08214999991</v>
      </c>
      <c r="AJ4" s="891">
        <v>72921.31</v>
      </c>
      <c r="AK4" s="891">
        <v>456719.77214999992</v>
      </c>
      <c r="AL4" s="894">
        <v>522348.9421499999</v>
      </c>
      <c r="AM4" s="891">
        <v>19946.82</v>
      </c>
      <c r="AN4" s="891">
        <v>19946.82</v>
      </c>
      <c r="AO4" s="891">
        <v>20590.27</v>
      </c>
      <c r="AP4" s="891">
        <v>20590.27</v>
      </c>
      <c r="AQ4" s="891">
        <v>0</v>
      </c>
      <c r="AR4" s="891">
        <v>0</v>
      </c>
      <c r="AS4" s="891">
        <v>0</v>
      </c>
      <c r="AT4" s="891">
        <v>0</v>
      </c>
      <c r="AU4" s="891">
        <v>0</v>
      </c>
      <c r="AV4" s="891">
        <v>36676.42</v>
      </c>
      <c r="AW4" s="891">
        <v>14553.29</v>
      </c>
      <c r="AX4" s="891">
        <v>5699.59</v>
      </c>
      <c r="AY4" s="891">
        <v>138003.48000000001</v>
      </c>
      <c r="AZ4" s="891">
        <v>1119348.99</v>
      </c>
      <c r="BA4" s="891">
        <v>29347.68</v>
      </c>
      <c r="BB4" s="891">
        <v>0</v>
      </c>
      <c r="BC4" s="891">
        <v>13754.119999999999</v>
      </c>
    </row>
    <row r="5" spans="1:55" x14ac:dyDescent="0.2">
      <c r="A5" s="890" t="s">
        <v>1266</v>
      </c>
      <c r="B5" s="890" t="s">
        <v>1267</v>
      </c>
      <c r="C5" s="645">
        <v>486.47</v>
      </c>
      <c r="D5" s="891">
        <v>6443556.9000000004</v>
      </c>
      <c r="E5" s="891">
        <v>4836319.43</v>
      </c>
      <c r="F5" s="892">
        <v>0.75056672968931171</v>
      </c>
      <c r="G5" s="893">
        <v>2</v>
      </c>
      <c r="H5" s="891">
        <v>37177.379999999997</v>
      </c>
      <c r="I5" s="891">
        <v>2344447.6899999995</v>
      </c>
      <c r="J5" s="891">
        <v>2381625.0699999994</v>
      </c>
      <c r="K5" s="893">
        <v>0.9</v>
      </c>
      <c r="L5" s="891">
        <v>1480127.17</v>
      </c>
      <c r="M5" s="891">
        <v>361660.05</v>
      </c>
      <c r="N5" s="891">
        <v>154804.88</v>
      </c>
      <c r="O5" s="891">
        <v>62433.5</v>
      </c>
      <c r="P5" s="891">
        <v>51251.51</v>
      </c>
      <c r="Q5" s="891">
        <v>109859.92</v>
      </c>
      <c r="R5" s="891">
        <v>33905.19</v>
      </c>
      <c r="S5" s="891">
        <v>56936.58</v>
      </c>
      <c r="T5" s="891">
        <v>68907.13</v>
      </c>
      <c r="U5" s="891">
        <v>41106.68</v>
      </c>
      <c r="V5" s="891">
        <v>102898.53</v>
      </c>
      <c r="W5" s="891">
        <v>88750.36</v>
      </c>
      <c r="X5" s="891">
        <v>68320.28</v>
      </c>
      <c r="Y5" s="891">
        <v>2680961.7799999993</v>
      </c>
      <c r="Z5" s="891">
        <v>43467.299999999996</v>
      </c>
      <c r="AA5" s="891">
        <v>60808.75</v>
      </c>
      <c r="AB5" s="891">
        <v>130860.43</v>
      </c>
      <c r="AC5" s="891">
        <v>14107.630000000001</v>
      </c>
      <c r="AD5" s="891">
        <v>277774.37</v>
      </c>
      <c r="AE5" s="891">
        <v>173852.24</v>
      </c>
      <c r="AF5" s="891">
        <v>596898.68999999994</v>
      </c>
      <c r="AG5" s="891">
        <v>429553.01</v>
      </c>
      <c r="AH5" s="891">
        <v>1276208.6369699999</v>
      </c>
      <c r="AI5" s="891">
        <v>3003531.0569699998</v>
      </c>
      <c r="AJ5" s="891">
        <v>439851.57</v>
      </c>
      <c r="AK5" s="891">
        <v>2563679.48697</v>
      </c>
      <c r="AL5" s="894">
        <v>2959545.8969700001</v>
      </c>
      <c r="AM5" s="891">
        <v>110672.71</v>
      </c>
      <c r="AN5" s="891">
        <v>110672.71</v>
      </c>
      <c r="AO5" s="891">
        <v>115176.83</v>
      </c>
      <c r="AP5" s="891">
        <v>115176.83</v>
      </c>
      <c r="AQ5" s="891">
        <v>1286.8900000000001</v>
      </c>
      <c r="AR5" s="891">
        <v>1286.8900000000001</v>
      </c>
      <c r="AS5" s="891">
        <v>1286.8900000000001</v>
      </c>
      <c r="AT5" s="891">
        <v>1286.8900000000001</v>
      </c>
      <c r="AU5" s="891">
        <v>1930.33</v>
      </c>
      <c r="AV5" s="891">
        <v>221988.87</v>
      </c>
      <c r="AW5" s="891">
        <v>88085.74</v>
      </c>
      <c r="AX5" s="891">
        <v>34197.550000000003</v>
      </c>
      <c r="AY5" s="891">
        <v>803049.13000000012</v>
      </c>
      <c r="AZ5" s="891">
        <v>6443556.9000000004</v>
      </c>
      <c r="BA5" s="891">
        <v>225455.76</v>
      </c>
      <c r="BB5" s="891">
        <v>437.24</v>
      </c>
      <c r="BC5" s="891">
        <v>180186.29000000004</v>
      </c>
    </row>
    <row r="6" spans="1:55" x14ac:dyDescent="0.2">
      <c r="A6" s="890" t="s">
        <v>1268</v>
      </c>
      <c r="B6" s="895" t="s">
        <v>1269</v>
      </c>
      <c r="C6" s="645">
        <v>590.78</v>
      </c>
      <c r="D6" s="891">
        <v>7374914.5700000003</v>
      </c>
      <c r="E6" s="891">
        <v>5295540.74</v>
      </c>
      <c r="F6" s="892">
        <v>0.71804774004317717</v>
      </c>
      <c r="G6" s="893">
        <v>1</v>
      </c>
      <c r="H6" s="891">
        <v>79726.11</v>
      </c>
      <c r="I6" s="891">
        <v>2302058.080000001</v>
      </c>
      <c r="J6" s="891">
        <v>2381784.1900000009</v>
      </c>
      <c r="K6" s="893">
        <v>0.9</v>
      </c>
      <c r="L6" s="891">
        <v>1736154.17</v>
      </c>
      <c r="M6" s="891">
        <v>422148.06</v>
      </c>
      <c r="N6" s="891">
        <v>188744.97</v>
      </c>
      <c r="O6" s="891">
        <v>75760.52</v>
      </c>
      <c r="P6" s="891">
        <v>57323.040000000001</v>
      </c>
      <c r="Q6" s="891">
        <v>131088.1</v>
      </c>
      <c r="R6" s="891">
        <v>42654.92</v>
      </c>
      <c r="S6" s="891">
        <v>69447.31</v>
      </c>
      <c r="T6" s="891">
        <v>83672.94</v>
      </c>
      <c r="U6" s="891">
        <v>49787.59</v>
      </c>
      <c r="V6" s="891">
        <v>124948.21</v>
      </c>
      <c r="W6" s="891">
        <v>107768.3</v>
      </c>
      <c r="X6" s="891">
        <v>83332.36</v>
      </c>
      <c r="Y6" s="891">
        <v>3172830.4899999998</v>
      </c>
      <c r="Z6" s="891">
        <v>52915.5</v>
      </c>
      <c r="AA6" s="891">
        <v>73847.5</v>
      </c>
      <c r="AB6" s="891">
        <v>158919.82</v>
      </c>
      <c r="AC6" s="891">
        <v>17132.62</v>
      </c>
      <c r="AD6" s="891">
        <v>337335.38</v>
      </c>
      <c r="AE6" s="891">
        <v>206435.12</v>
      </c>
      <c r="AF6" s="891">
        <v>724887.05999999994</v>
      </c>
      <c r="AG6" s="891">
        <v>521658.74</v>
      </c>
      <c r="AH6" s="891">
        <v>1439656.3357800003</v>
      </c>
      <c r="AI6" s="891">
        <v>3532788.0757800005</v>
      </c>
      <c r="AJ6" s="891">
        <v>534165.55000000005</v>
      </c>
      <c r="AK6" s="891">
        <v>2998622.5257799998</v>
      </c>
      <c r="AL6" s="894">
        <v>3479371.51578</v>
      </c>
      <c r="AM6" s="891">
        <v>74639.73</v>
      </c>
      <c r="AN6" s="891">
        <v>74639.73</v>
      </c>
      <c r="AO6" s="891">
        <v>77856.960000000006</v>
      </c>
      <c r="AP6" s="891">
        <v>77856.960000000006</v>
      </c>
      <c r="AQ6" s="891">
        <v>0</v>
      </c>
      <c r="AR6" s="891">
        <v>0</v>
      </c>
      <c r="AS6" s="891">
        <v>0</v>
      </c>
      <c r="AT6" s="891">
        <v>0</v>
      </c>
      <c r="AU6" s="891">
        <v>0</v>
      </c>
      <c r="AV6" s="891">
        <v>268960.42</v>
      </c>
      <c r="AW6" s="891">
        <v>106724.17</v>
      </c>
      <c r="AX6" s="891">
        <v>42034.49</v>
      </c>
      <c r="AY6" s="891">
        <v>722712.46000000008</v>
      </c>
      <c r="AZ6" s="891">
        <v>7374914.5700000003</v>
      </c>
      <c r="BA6" s="891">
        <v>105777.46</v>
      </c>
      <c r="BB6" s="891">
        <v>0</v>
      </c>
      <c r="BC6" s="891">
        <v>239837.13</v>
      </c>
    </row>
    <row r="7" spans="1:55" x14ac:dyDescent="0.2">
      <c r="A7" s="890" t="s">
        <v>1270</v>
      </c>
      <c r="B7" s="895" t="s">
        <v>1271</v>
      </c>
      <c r="C7" s="645">
        <v>838.7</v>
      </c>
      <c r="D7" s="891">
        <v>10833212.16</v>
      </c>
      <c r="E7" s="891">
        <v>7945199.2200000007</v>
      </c>
      <c r="F7" s="892">
        <v>0.73341120829669049</v>
      </c>
      <c r="G7" s="893">
        <v>2</v>
      </c>
      <c r="H7" s="891">
        <v>67980.87</v>
      </c>
      <c r="I7" s="891">
        <v>3565579.05</v>
      </c>
      <c r="J7" s="891">
        <v>3633559.92</v>
      </c>
      <c r="K7" s="893">
        <v>0.9</v>
      </c>
      <c r="L7" s="891">
        <v>2520300.48</v>
      </c>
      <c r="M7" s="891">
        <v>605043.65</v>
      </c>
      <c r="N7" s="891">
        <v>267390.56</v>
      </c>
      <c r="O7" s="891">
        <v>109158.93</v>
      </c>
      <c r="P7" s="891">
        <v>85660.71</v>
      </c>
      <c r="Q7" s="891">
        <v>186599.44</v>
      </c>
      <c r="R7" s="891">
        <v>60154.38</v>
      </c>
      <c r="S7" s="891">
        <v>98298.58</v>
      </c>
      <c r="T7" s="891">
        <v>120939.04</v>
      </c>
      <c r="U7" s="891">
        <v>70979.23</v>
      </c>
      <c r="V7" s="891">
        <v>180597.42</v>
      </c>
      <c r="W7" s="891">
        <v>155765.95000000001</v>
      </c>
      <c r="X7" s="891">
        <v>117952.06</v>
      </c>
      <c r="Y7" s="891">
        <v>4578840.43</v>
      </c>
      <c r="Z7" s="891">
        <v>75025.8</v>
      </c>
      <c r="AA7" s="891">
        <v>104837.5</v>
      </c>
      <c r="AB7" s="891">
        <v>225610.3</v>
      </c>
      <c r="AC7" s="891">
        <v>24322.299999999996</v>
      </c>
      <c r="AD7" s="891">
        <v>478897.69999999995</v>
      </c>
      <c r="AE7" s="891">
        <v>282322.81999999995</v>
      </c>
      <c r="AF7" s="891">
        <v>1029084.8999999999</v>
      </c>
      <c r="AG7" s="891">
        <v>740572.09999999986</v>
      </c>
      <c r="AH7" s="891">
        <v>2136301.3527000002</v>
      </c>
      <c r="AI7" s="891">
        <v>5096974.7727000006</v>
      </c>
      <c r="AJ7" s="891">
        <v>758327.37</v>
      </c>
      <c r="AK7" s="891">
        <v>4338647.4026999995</v>
      </c>
      <c r="AL7" s="894">
        <v>5021142.0326999994</v>
      </c>
      <c r="AM7" s="891">
        <v>155070.48000000001</v>
      </c>
      <c r="AN7" s="891">
        <v>155070.48000000001</v>
      </c>
      <c r="AO7" s="891">
        <v>161504.94</v>
      </c>
      <c r="AP7" s="891">
        <v>161504.94</v>
      </c>
      <c r="AQ7" s="891">
        <v>1286.8900000000001</v>
      </c>
      <c r="AR7" s="891">
        <v>1286.8900000000001</v>
      </c>
      <c r="AS7" s="891">
        <v>1286.8900000000001</v>
      </c>
      <c r="AT7" s="891">
        <v>1286.8900000000001</v>
      </c>
      <c r="AU7" s="891">
        <v>1930.33</v>
      </c>
      <c r="AV7" s="891">
        <v>382206.92</v>
      </c>
      <c r="AW7" s="891">
        <v>151660.67000000001</v>
      </c>
      <c r="AX7" s="891">
        <v>59133.26</v>
      </c>
      <c r="AY7" s="891">
        <v>1233229.58</v>
      </c>
      <c r="AZ7" s="891">
        <v>10833212.16</v>
      </c>
      <c r="BA7" s="891">
        <v>375940.59</v>
      </c>
      <c r="BB7" s="891">
        <v>54.38</v>
      </c>
      <c r="BC7" s="891">
        <v>250397.90000000002</v>
      </c>
    </row>
    <row r="8" spans="1:55" x14ac:dyDescent="0.2">
      <c r="A8" s="890" t="s">
        <v>1272</v>
      </c>
      <c r="B8" s="895" t="s">
        <v>1273</v>
      </c>
      <c r="C8" s="645">
        <v>638.46</v>
      </c>
      <c r="D8" s="891">
        <v>8178275.2599999998</v>
      </c>
      <c r="E8" s="891">
        <v>6287856.8399999999</v>
      </c>
      <c r="F8" s="892">
        <v>0.76884876579710526</v>
      </c>
      <c r="G8" s="893">
        <v>2</v>
      </c>
      <c r="H8" s="891">
        <v>38795.49</v>
      </c>
      <c r="I8" s="891">
        <v>2739101.02</v>
      </c>
      <c r="J8" s="891">
        <v>2777896.5100000002</v>
      </c>
      <c r="K8" s="893">
        <v>0.9</v>
      </c>
      <c r="L8" s="891">
        <v>1903048.24</v>
      </c>
      <c r="M8" s="891">
        <v>453745.36</v>
      </c>
      <c r="N8" s="891">
        <v>203098.86</v>
      </c>
      <c r="O8" s="891">
        <v>83027.740000000005</v>
      </c>
      <c r="P8" s="891">
        <v>64584.14</v>
      </c>
      <c r="Q8" s="891">
        <v>140141.95000000001</v>
      </c>
      <c r="R8" s="891">
        <v>45936.07</v>
      </c>
      <c r="S8" s="891">
        <v>74809.05</v>
      </c>
      <c r="T8" s="891">
        <v>92110.55</v>
      </c>
      <c r="U8" s="891">
        <v>54128.05</v>
      </c>
      <c r="V8" s="891">
        <v>137548.03</v>
      </c>
      <c r="W8" s="891">
        <v>118635.69</v>
      </c>
      <c r="X8" s="891">
        <v>89766.11</v>
      </c>
      <c r="Y8" s="891">
        <v>3460579.8399999994</v>
      </c>
      <c r="Z8" s="891">
        <v>57026.7</v>
      </c>
      <c r="AA8" s="891">
        <v>79807.5</v>
      </c>
      <c r="AB8" s="891">
        <v>171745.74</v>
      </c>
      <c r="AC8" s="891">
        <v>18515.34</v>
      </c>
      <c r="AD8" s="891">
        <v>364560.66000000003</v>
      </c>
      <c r="AE8" s="891">
        <v>208792.47</v>
      </c>
      <c r="AF8" s="891">
        <v>783390.42</v>
      </c>
      <c r="AG8" s="891">
        <v>563760.17999999993</v>
      </c>
      <c r="AH8" s="891">
        <v>1610842.1214599998</v>
      </c>
      <c r="AI8" s="891">
        <v>3858441.1314599998</v>
      </c>
      <c r="AJ8" s="891">
        <v>577276.37</v>
      </c>
      <c r="AK8" s="891">
        <v>3281164.7614599997</v>
      </c>
      <c r="AL8" s="894">
        <v>3800713.4914599997</v>
      </c>
      <c r="AM8" s="891">
        <v>107455.48</v>
      </c>
      <c r="AN8" s="891">
        <v>107455.48</v>
      </c>
      <c r="AO8" s="891">
        <v>111959.6</v>
      </c>
      <c r="AP8" s="891">
        <v>111959.6</v>
      </c>
      <c r="AQ8" s="891">
        <v>5147.5600000000004</v>
      </c>
      <c r="AR8" s="891">
        <v>5147.5600000000004</v>
      </c>
      <c r="AS8" s="891">
        <v>5147.5600000000004</v>
      </c>
      <c r="AT8" s="891">
        <v>5147.5600000000004</v>
      </c>
      <c r="AU8" s="891">
        <v>6434.46</v>
      </c>
      <c r="AV8" s="891">
        <v>290837.59000000003</v>
      </c>
      <c r="AW8" s="891">
        <v>115405.09</v>
      </c>
      <c r="AX8" s="891">
        <v>44884.28</v>
      </c>
      <c r="AY8" s="891">
        <v>916981.82000000007</v>
      </c>
      <c r="AZ8" s="891">
        <v>8178275.2599999998</v>
      </c>
      <c r="BA8" s="891">
        <v>147128.40999999997</v>
      </c>
      <c r="BB8" s="891">
        <v>646.23</v>
      </c>
      <c r="BC8" s="891">
        <v>238464.92</v>
      </c>
    </row>
    <row r="9" spans="1:55" x14ac:dyDescent="0.2">
      <c r="A9" s="890" t="s">
        <v>1274</v>
      </c>
      <c r="B9" s="895" t="s">
        <v>1275</v>
      </c>
      <c r="C9" s="645">
        <v>6113.29</v>
      </c>
      <c r="D9" s="891">
        <v>83274574.519999996</v>
      </c>
      <c r="E9" s="891">
        <v>63104759.109999999</v>
      </c>
      <c r="F9" s="892">
        <v>0.75779143242388081</v>
      </c>
      <c r="G9" s="893">
        <v>2</v>
      </c>
      <c r="H9" s="891">
        <v>392538.14</v>
      </c>
      <c r="I9" s="891">
        <v>16586630.529999999</v>
      </c>
      <c r="J9" s="891">
        <v>16979168.669999998</v>
      </c>
      <c r="K9" s="893">
        <v>0.9</v>
      </c>
      <c r="L9" s="891">
        <v>19112691.870000001</v>
      </c>
      <c r="M9" s="891">
        <v>4610622.71</v>
      </c>
      <c r="N9" s="891">
        <v>1956695.22</v>
      </c>
      <c r="O9" s="891">
        <v>796664.68</v>
      </c>
      <c r="P9" s="891">
        <v>672825.54</v>
      </c>
      <c r="Q9" s="891">
        <v>1362716.22</v>
      </c>
      <c r="R9" s="891">
        <v>445142.41</v>
      </c>
      <c r="S9" s="891">
        <v>719494.57</v>
      </c>
      <c r="T9" s="891">
        <v>881730.03</v>
      </c>
      <c r="U9" s="891">
        <v>519833.55</v>
      </c>
      <c r="V9" s="891">
        <v>1316681.19</v>
      </c>
      <c r="W9" s="891">
        <v>1135642.46</v>
      </c>
      <c r="X9" s="891">
        <v>863347.84</v>
      </c>
      <c r="Y9" s="891">
        <v>34394088.290000007</v>
      </c>
      <c r="Z9" s="891">
        <v>544001.4</v>
      </c>
      <c r="AA9" s="891">
        <v>764161.25</v>
      </c>
      <c r="AB9" s="891">
        <v>1644475.0100000002</v>
      </c>
      <c r="AC9" s="891">
        <v>177285.41</v>
      </c>
      <c r="AD9" s="891">
        <v>3490688.59</v>
      </c>
      <c r="AE9" s="891">
        <v>2077826.17</v>
      </c>
      <c r="AF9" s="891">
        <v>7501006.8300000001</v>
      </c>
      <c r="AG9" s="891">
        <v>5398035.0700000003</v>
      </c>
      <c r="AH9" s="891">
        <v>16632930.665789999</v>
      </c>
      <c r="AI9" s="891">
        <v>38230410.395789996</v>
      </c>
      <c r="AJ9" s="891">
        <v>5527453.4100000001</v>
      </c>
      <c r="AK9" s="891">
        <v>32702956.985789996</v>
      </c>
      <c r="AL9" s="894">
        <v>37677665.045789994</v>
      </c>
      <c r="AM9" s="891">
        <v>1662664.46</v>
      </c>
      <c r="AN9" s="891">
        <v>1662664.46</v>
      </c>
      <c r="AO9" s="891">
        <v>1731513.18</v>
      </c>
      <c r="AP9" s="891">
        <v>1731513.18</v>
      </c>
      <c r="AQ9" s="891">
        <v>15442.7</v>
      </c>
      <c r="AR9" s="891">
        <v>15442.7</v>
      </c>
      <c r="AS9" s="891">
        <v>16086.15</v>
      </c>
      <c r="AT9" s="891">
        <v>16086.15</v>
      </c>
      <c r="AU9" s="891">
        <v>19946.82</v>
      </c>
      <c r="AV9" s="891">
        <v>2789338.41</v>
      </c>
      <c r="AW9" s="891">
        <v>1106816.53</v>
      </c>
      <c r="AX9" s="891">
        <v>435306.33</v>
      </c>
      <c r="AY9" s="891">
        <v>11202821.07</v>
      </c>
      <c r="AZ9" s="891">
        <v>83274574.519999996</v>
      </c>
      <c r="BA9" s="891">
        <v>5237932.68</v>
      </c>
      <c r="BB9" s="891">
        <v>1887.1000000000001</v>
      </c>
      <c r="BC9" s="891">
        <v>2427165.83</v>
      </c>
    </row>
    <row r="10" spans="1:55" x14ac:dyDescent="0.2">
      <c r="A10" s="890" t="s">
        <v>1276</v>
      </c>
      <c r="B10" s="895" t="s">
        <v>1277</v>
      </c>
      <c r="C10" s="645">
        <v>655.28</v>
      </c>
      <c r="D10" s="891">
        <v>8374510.0800000001</v>
      </c>
      <c r="E10" s="891">
        <v>7132352.8900000006</v>
      </c>
      <c r="F10" s="892">
        <v>0.85167404682376369</v>
      </c>
      <c r="G10" s="893">
        <v>2</v>
      </c>
      <c r="H10" s="891">
        <v>19622.57</v>
      </c>
      <c r="I10" s="891">
        <v>2348992.38</v>
      </c>
      <c r="J10" s="891">
        <v>2368614.9499999997</v>
      </c>
      <c r="K10" s="893">
        <v>0.9</v>
      </c>
      <c r="L10" s="891">
        <v>1936153.61</v>
      </c>
      <c r="M10" s="891">
        <v>472461.96</v>
      </c>
      <c r="N10" s="891">
        <v>209358.04</v>
      </c>
      <c r="O10" s="891">
        <v>84705.39</v>
      </c>
      <c r="P10" s="891">
        <v>65573.36</v>
      </c>
      <c r="Q10" s="891">
        <v>147272.13</v>
      </c>
      <c r="R10" s="891">
        <v>47576.639999999999</v>
      </c>
      <c r="S10" s="891">
        <v>77106.94</v>
      </c>
      <c r="T10" s="891">
        <v>93516.82</v>
      </c>
      <c r="U10" s="891">
        <v>55404.65</v>
      </c>
      <c r="V10" s="891">
        <v>139648</v>
      </c>
      <c r="W10" s="891">
        <v>120446.92</v>
      </c>
      <c r="X10" s="891">
        <v>92523.43</v>
      </c>
      <c r="Y10" s="891">
        <v>3541747.89</v>
      </c>
      <c r="Z10" s="891">
        <v>58300.2</v>
      </c>
      <c r="AA10" s="891">
        <v>81910</v>
      </c>
      <c r="AB10" s="891">
        <v>176270.32</v>
      </c>
      <c r="AC10" s="891">
        <v>19003.120000000003</v>
      </c>
      <c r="AD10" s="891">
        <v>374164.88</v>
      </c>
      <c r="AE10" s="891">
        <v>230333.91</v>
      </c>
      <c r="AF10" s="891">
        <v>804028.56</v>
      </c>
      <c r="AG10" s="891">
        <v>578612.24</v>
      </c>
      <c r="AH10" s="891">
        <v>1644699.5032800001</v>
      </c>
      <c r="AI10" s="891">
        <v>3967322.7332800003</v>
      </c>
      <c r="AJ10" s="891">
        <v>592484.51</v>
      </c>
      <c r="AK10" s="891">
        <v>3374838.2232800005</v>
      </c>
      <c r="AL10" s="894">
        <v>3908074.2732800003</v>
      </c>
      <c r="AM10" s="891">
        <v>108742.37</v>
      </c>
      <c r="AN10" s="891">
        <v>108742.37</v>
      </c>
      <c r="AO10" s="891">
        <v>113246.49</v>
      </c>
      <c r="AP10" s="891">
        <v>113246.49</v>
      </c>
      <c r="AQ10" s="891">
        <v>3217.23</v>
      </c>
      <c r="AR10" s="891">
        <v>3217.23</v>
      </c>
      <c r="AS10" s="891">
        <v>3217.23</v>
      </c>
      <c r="AT10" s="891">
        <v>3217.23</v>
      </c>
      <c r="AU10" s="891">
        <v>4504.12</v>
      </c>
      <c r="AV10" s="891">
        <v>298558.94</v>
      </c>
      <c r="AW10" s="891">
        <v>118468.94</v>
      </c>
      <c r="AX10" s="891">
        <v>46309.18</v>
      </c>
      <c r="AY10" s="891">
        <v>924687.82</v>
      </c>
      <c r="AZ10" s="891">
        <v>8374510.0800000001</v>
      </c>
      <c r="BA10" s="891">
        <v>283955.83</v>
      </c>
      <c r="BB10" s="891">
        <v>138.81</v>
      </c>
      <c r="BC10" s="891">
        <v>209346.83</v>
      </c>
    </row>
    <row r="11" spans="1:55" x14ac:dyDescent="0.2">
      <c r="A11" s="890" t="s">
        <v>1278</v>
      </c>
      <c r="B11" s="895" t="s">
        <v>1279</v>
      </c>
      <c r="C11" s="645">
        <v>1350.54</v>
      </c>
      <c r="D11" s="891">
        <v>21137934.43</v>
      </c>
      <c r="E11" s="891">
        <v>13901989.35</v>
      </c>
      <c r="F11" s="892">
        <v>0.65767965153064389</v>
      </c>
      <c r="G11" s="893">
        <v>1</v>
      </c>
      <c r="H11" s="891">
        <v>729199.65</v>
      </c>
      <c r="I11" s="891">
        <v>11604732.98</v>
      </c>
      <c r="J11" s="891">
        <v>12333932.630000001</v>
      </c>
      <c r="K11" s="893">
        <v>0.9</v>
      </c>
      <c r="L11" s="891">
        <v>4235258.87</v>
      </c>
      <c r="M11" s="891">
        <v>1032141.42</v>
      </c>
      <c r="N11" s="891">
        <v>432043.11</v>
      </c>
      <c r="O11" s="891">
        <v>175019.18</v>
      </c>
      <c r="P11" s="891">
        <v>178843.66</v>
      </c>
      <c r="Q11" s="891">
        <v>305590.12</v>
      </c>
      <c r="R11" s="891">
        <v>97340.72</v>
      </c>
      <c r="S11" s="891">
        <v>159064.98000000001</v>
      </c>
      <c r="T11" s="891">
        <v>193361.85</v>
      </c>
      <c r="U11" s="891">
        <v>114383.8</v>
      </c>
      <c r="V11" s="891">
        <v>288745.87</v>
      </c>
      <c r="W11" s="891">
        <v>249044.4</v>
      </c>
      <c r="X11" s="891">
        <v>190867.88</v>
      </c>
      <c r="Y11" s="891">
        <v>7651705.8600000003</v>
      </c>
      <c r="Z11" s="891">
        <v>119996.09999999999</v>
      </c>
      <c r="AA11" s="891">
        <v>168817.5</v>
      </c>
      <c r="AB11" s="891">
        <v>363295.25999999995</v>
      </c>
      <c r="AC11" s="891">
        <v>39165.659999999996</v>
      </c>
      <c r="AD11" s="891">
        <v>771158.34</v>
      </c>
      <c r="AE11" s="891">
        <v>475334.62</v>
      </c>
      <c r="AF11" s="891">
        <v>1657112.58</v>
      </c>
      <c r="AG11" s="891">
        <v>1192526.8199999998</v>
      </c>
      <c r="AH11" s="891">
        <v>4348200.4115399998</v>
      </c>
      <c r="AI11" s="891">
        <v>9135607.2915400006</v>
      </c>
      <c r="AJ11" s="891">
        <v>1221117.75</v>
      </c>
      <c r="AK11" s="891">
        <v>7914489.5415400006</v>
      </c>
      <c r="AL11" s="894">
        <v>9013495.5115400013</v>
      </c>
      <c r="AM11" s="891">
        <v>393788.95</v>
      </c>
      <c r="AN11" s="891">
        <v>393788.95</v>
      </c>
      <c r="AO11" s="891">
        <v>410518.54</v>
      </c>
      <c r="AP11" s="891">
        <v>410518.54</v>
      </c>
      <c r="AQ11" s="891">
        <v>357755.97</v>
      </c>
      <c r="AR11" s="891">
        <v>357755.97</v>
      </c>
      <c r="AS11" s="891">
        <v>372555.23</v>
      </c>
      <c r="AT11" s="891">
        <v>372555.23</v>
      </c>
      <c r="AU11" s="891">
        <v>447194.97</v>
      </c>
      <c r="AV11" s="891">
        <v>615777.81999999995</v>
      </c>
      <c r="AW11" s="891">
        <v>244342.19</v>
      </c>
      <c r="AX11" s="891">
        <v>96180.61</v>
      </c>
      <c r="AY11" s="891">
        <v>4472732.97</v>
      </c>
      <c r="AZ11" s="891">
        <v>21137934.43</v>
      </c>
      <c r="BA11" s="891">
        <v>1778461.9399999997</v>
      </c>
      <c r="BB11" s="891">
        <v>726239.88000000012</v>
      </c>
      <c r="BC11" s="891">
        <v>676282.36</v>
      </c>
    </row>
    <row r="12" spans="1:55" x14ac:dyDescent="0.2">
      <c r="A12" s="890" t="s">
        <v>1280</v>
      </c>
      <c r="B12" s="895" t="s">
        <v>1281</v>
      </c>
      <c r="C12" s="645">
        <v>298.37</v>
      </c>
      <c r="D12" s="891">
        <v>3817517.11</v>
      </c>
      <c r="E12" s="891">
        <v>2796495.54</v>
      </c>
      <c r="F12" s="892">
        <v>0.73254302716144215</v>
      </c>
      <c r="G12" s="893">
        <v>2</v>
      </c>
      <c r="H12" s="891">
        <v>21324.49</v>
      </c>
      <c r="I12" s="891">
        <v>753987.8899999999</v>
      </c>
      <c r="J12" s="891">
        <v>775312.37999999989</v>
      </c>
      <c r="K12" s="893">
        <v>0.9</v>
      </c>
      <c r="L12" s="891">
        <v>898338.18</v>
      </c>
      <c r="M12" s="891">
        <v>210984.72</v>
      </c>
      <c r="N12" s="891">
        <v>94173.1</v>
      </c>
      <c r="O12" s="891">
        <v>37870.839999999997</v>
      </c>
      <c r="P12" s="891">
        <v>30404.13</v>
      </c>
      <c r="Q12" s="891">
        <v>62838.18</v>
      </c>
      <c r="R12" s="891">
        <v>21327.46</v>
      </c>
      <c r="S12" s="891">
        <v>34468.33</v>
      </c>
      <c r="T12" s="891">
        <v>42188.04</v>
      </c>
      <c r="U12" s="891">
        <v>24766.13</v>
      </c>
      <c r="V12" s="891">
        <v>62999.1</v>
      </c>
      <c r="W12" s="891">
        <v>54336.959999999999</v>
      </c>
      <c r="X12" s="891">
        <v>41359.81</v>
      </c>
      <c r="Y12" s="891">
        <v>1616054.9800000002</v>
      </c>
      <c r="Z12" s="891">
        <v>26621.1</v>
      </c>
      <c r="AA12" s="891">
        <v>37296.25</v>
      </c>
      <c r="AB12" s="891">
        <v>80261.53</v>
      </c>
      <c r="AC12" s="891">
        <v>8652.73</v>
      </c>
      <c r="AD12" s="891">
        <v>170369.27</v>
      </c>
      <c r="AE12" s="891">
        <v>92382.25999999998</v>
      </c>
      <c r="AF12" s="891">
        <v>366099.99</v>
      </c>
      <c r="AG12" s="891">
        <v>263460.71000000002</v>
      </c>
      <c r="AH12" s="891">
        <v>752936.58687</v>
      </c>
      <c r="AI12" s="891">
        <v>1798080.4268700001</v>
      </c>
      <c r="AJ12" s="891">
        <v>269777.2</v>
      </c>
      <c r="AK12" s="891">
        <v>1528303.2268700001</v>
      </c>
      <c r="AL12" s="894">
        <v>1771102.7068700001</v>
      </c>
      <c r="AM12" s="891">
        <v>52762.57</v>
      </c>
      <c r="AN12" s="891">
        <v>52762.57</v>
      </c>
      <c r="AO12" s="891">
        <v>55336.35</v>
      </c>
      <c r="AP12" s="891">
        <v>55336.35</v>
      </c>
      <c r="AQ12" s="891">
        <v>643.44000000000005</v>
      </c>
      <c r="AR12" s="891">
        <v>643.44000000000005</v>
      </c>
      <c r="AS12" s="891">
        <v>643.44000000000005</v>
      </c>
      <c r="AT12" s="891">
        <v>643.44000000000005</v>
      </c>
      <c r="AU12" s="891">
        <v>1286.8900000000001</v>
      </c>
      <c r="AV12" s="891">
        <v>135767.1</v>
      </c>
      <c r="AW12" s="891">
        <v>53872.73</v>
      </c>
      <c r="AX12" s="891">
        <v>20661.02</v>
      </c>
      <c r="AY12" s="891">
        <v>430359.34</v>
      </c>
      <c r="AZ12" s="891">
        <v>3817517.11</v>
      </c>
      <c r="BA12" s="891">
        <v>139748.38999999998</v>
      </c>
      <c r="BB12" s="891">
        <v>27.72</v>
      </c>
      <c r="BC12" s="891">
        <v>49927.229999999996</v>
      </c>
    </row>
    <row r="13" spans="1:55" x14ac:dyDescent="0.2">
      <c r="A13" s="890" t="s">
        <v>1282</v>
      </c>
      <c r="B13" s="895" t="s">
        <v>1283</v>
      </c>
      <c r="C13" s="645">
        <v>359.79</v>
      </c>
      <c r="D13" s="891">
        <v>4699192.99</v>
      </c>
      <c r="E13" s="891">
        <v>4178558.8</v>
      </c>
      <c r="F13" s="892">
        <v>0.88920774458339491</v>
      </c>
      <c r="G13" s="893">
        <v>2</v>
      </c>
      <c r="H13" s="891">
        <v>10774.02</v>
      </c>
      <c r="I13" s="891">
        <v>1343965.04</v>
      </c>
      <c r="J13" s="891">
        <v>1354739.06</v>
      </c>
      <c r="K13" s="893">
        <v>0.9</v>
      </c>
      <c r="L13" s="891">
        <v>1090397.4099999999</v>
      </c>
      <c r="M13" s="891">
        <v>269930.83</v>
      </c>
      <c r="N13" s="891">
        <v>114823.82</v>
      </c>
      <c r="O13" s="891">
        <v>46040.85</v>
      </c>
      <c r="P13" s="891">
        <v>37055.26</v>
      </c>
      <c r="Q13" s="891">
        <v>82057.23</v>
      </c>
      <c r="R13" s="891">
        <v>25155.46</v>
      </c>
      <c r="S13" s="891">
        <v>42383.28</v>
      </c>
      <c r="T13" s="891">
        <v>50625.64</v>
      </c>
      <c r="U13" s="891">
        <v>30127.87</v>
      </c>
      <c r="V13" s="891">
        <v>75598.92</v>
      </c>
      <c r="W13" s="891">
        <v>65204.35</v>
      </c>
      <c r="X13" s="891">
        <v>50857.25</v>
      </c>
      <c r="Y13" s="891">
        <v>1980258.1700000002</v>
      </c>
      <c r="Z13" s="891">
        <v>32231.699999999997</v>
      </c>
      <c r="AA13" s="891">
        <v>44973.75</v>
      </c>
      <c r="AB13" s="891">
        <v>96783.51</v>
      </c>
      <c r="AC13" s="891">
        <v>10433.91</v>
      </c>
      <c r="AD13" s="891">
        <v>205440.09</v>
      </c>
      <c r="AE13" s="891">
        <v>133938.16999999998</v>
      </c>
      <c r="AF13" s="891">
        <v>441462.32999999996</v>
      </c>
      <c r="AG13" s="891">
        <v>317694.57</v>
      </c>
      <c r="AH13" s="891">
        <v>926122.75628999993</v>
      </c>
      <c r="AI13" s="891">
        <v>2209080.7862900002</v>
      </c>
      <c r="AJ13" s="891">
        <v>325311.32</v>
      </c>
      <c r="AK13" s="891">
        <v>1883769.4662899997</v>
      </c>
      <c r="AL13" s="894">
        <v>2176549.6462899996</v>
      </c>
      <c r="AM13" s="891">
        <v>70779.06</v>
      </c>
      <c r="AN13" s="891">
        <v>70779.06</v>
      </c>
      <c r="AO13" s="891">
        <v>73352.84</v>
      </c>
      <c r="AP13" s="891">
        <v>73352.84</v>
      </c>
      <c r="AQ13" s="891">
        <v>0</v>
      </c>
      <c r="AR13" s="891">
        <v>0</v>
      </c>
      <c r="AS13" s="891">
        <v>0</v>
      </c>
      <c r="AT13" s="891">
        <v>0</v>
      </c>
      <c r="AU13" s="891">
        <v>0</v>
      </c>
      <c r="AV13" s="891">
        <v>164078.73000000001</v>
      </c>
      <c r="AW13" s="891">
        <v>65106.85</v>
      </c>
      <c r="AX13" s="891">
        <v>24935.71</v>
      </c>
      <c r="AY13" s="891">
        <v>542385.09</v>
      </c>
      <c r="AZ13" s="891">
        <v>4699192.99</v>
      </c>
      <c r="BA13" s="891">
        <v>118383.76</v>
      </c>
      <c r="BB13" s="891">
        <v>3.15</v>
      </c>
      <c r="BC13" s="891">
        <v>88526.080000000016</v>
      </c>
    </row>
    <row r="14" spans="1:55" x14ac:dyDescent="0.2">
      <c r="A14" s="890" t="s">
        <v>1284</v>
      </c>
      <c r="B14" s="895" t="s">
        <v>1285</v>
      </c>
      <c r="C14" s="645">
        <v>276.79000000000002</v>
      </c>
      <c r="D14" s="891">
        <v>3459609.41</v>
      </c>
      <c r="E14" s="891">
        <v>3202489.0100000002</v>
      </c>
      <c r="F14" s="892">
        <v>0.92567935580912875</v>
      </c>
      <c r="G14" s="893">
        <v>3</v>
      </c>
      <c r="H14" s="891">
        <v>5669.63</v>
      </c>
      <c r="I14" s="891">
        <v>513619.36000000004</v>
      </c>
      <c r="J14" s="891">
        <v>519288.99000000005</v>
      </c>
      <c r="K14" s="893">
        <v>0.9</v>
      </c>
      <c r="L14" s="891">
        <v>821216.23</v>
      </c>
      <c r="M14" s="891">
        <v>200154.76</v>
      </c>
      <c r="N14" s="891">
        <v>87970.4</v>
      </c>
      <c r="O14" s="891">
        <v>34985.78</v>
      </c>
      <c r="P14" s="891">
        <v>27751.23</v>
      </c>
      <c r="Q14" s="891">
        <v>62641.53</v>
      </c>
      <c r="R14" s="891">
        <v>19140.03</v>
      </c>
      <c r="S14" s="891">
        <v>32425.759999999998</v>
      </c>
      <c r="T14" s="891">
        <v>38672.370000000003</v>
      </c>
      <c r="U14" s="891">
        <v>23234.21</v>
      </c>
      <c r="V14" s="891">
        <v>57749.17</v>
      </c>
      <c r="W14" s="891">
        <v>49808.88</v>
      </c>
      <c r="X14" s="891">
        <v>38908.86</v>
      </c>
      <c r="Y14" s="891">
        <v>1494659.21</v>
      </c>
      <c r="Z14" s="891">
        <v>24791.399999999998</v>
      </c>
      <c r="AA14" s="891">
        <v>34598.75</v>
      </c>
      <c r="AB14" s="891">
        <v>74456.509999999995</v>
      </c>
      <c r="AC14" s="891">
        <v>8026.9099999999989</v>
      </c>
      <c r="AD14" s="891">
        <v>79023.540000000008</v>
      </c>
      <c r="AE14" s="891">
        <v>97951.89</v>
      </c>
      <c r="AF14" s="891">
        <v>339621.32999999996</v>
      </c>
      <c r="AG14" s="891">
        <v>244405.56999999998</v>
      </c>
      <c r="AH14" s="891">
        <v>694811.87529</v>
      </c>
      <c r="AI14" s="891">
        <v>1597687.7752899998</v>
      </c>
      <c r="AJ14" s="891">
        <v>250265.21</v>
      </c>
      <c r="AK14" s="891">
        <v>1347422.5652899996</v>
      </c>
      <c r="AL14" s="894">
        <v>1572661.2452899995</v>
      </c>
      <c r="AM14" s="891">
        <v>48258.45</v>
      </c>
      <c r="AN14" s="891">
        <v>48258.45</v>
      </c>
      <c r="AO14" s="891">
        <v>50188.78</v>
      </c>
      <c r="AP14" s="891">
        <v>50188.78</v>
      </c>
      <c r="AQ14" s="891">
        <v>0</v>
      </c>
      <c r="AR14" s="891">
        <v>0</v>
      </c>
      <c r="AS14" s="891">
        <v>0</v>
      </c>
      <c r="AT14" s="891">
        <v>0</v>
      </c>
      <c r="AU14" s="891">
        <v>0</v>
      </c>
      <c r="AV14" s="891">
        <v>126115.41</v>
      </c>
      <c r="AW14" s="891">
        <v>50042.91</v>
      </c>
      <c r="AX14" s="891">
        <v>19236.12</v>
      </c>
      <c r="AY14" s="891">
        <v>392288.9</v>
      </c>
      <c r="AZ14" s="891">
        <v>3459609.41</v>
      </c>
      <c r="BA14" s="891">
        <v>77208.350000000006</v>
      </c>
      <c r="BB14" s="891">
        <v>0</v>
      </c>
      <c r="BC14" s="891">
        <v>99170.26999999999</v>
      </c>
    </row>
    <row r="15" spans="1:55" x14ac:dyDescent="0.2">
      <c r="A15" s="890" t="s">
        <v>1286</v>
      </c>
      <c r="B15" s="895" t="s">
        <v>1287</v>
      </c>
      <c r="C15" s="645">
        <v>339.22</v>
      </c>
      <c r="D15" s="891">
        <v>4422503.53</v>
      </c>
      <c r="E15" s="891">
        <v>3584796.24</v>
      </c>
      <c r="F15" s="892">
        <v>0.81058075266250829</v>
      </c>
      <c r="G15" s="893">
        <v>2</v>
      </c>
      <c r="H15" s="891">
        <v>11763.32</v>
      </c>
      <c r="I15" s="891">
        <v>988505.09</v>
      </c>
      <c r="J15" s="891">
        <v>1000268.4099999999</v>
      </c>
      <c r="K15" s="893">
        <v>0.9</v>
      </c>
      <c r="L15" s="891">
        <v>1026192.12</v>
      </c>
      <c r="M15" s="891">
        <v>250901.37</v>
      </c>
      <c r="N15" s="891">
        <v>107970.34</v>
      </c>
      <c r="O15" s="891">
        <v>42704.39</v>
      </c>
      <c r="P15" s="891">
        <v>35059.75</v>
      </c>
      <c r="Q15" s="891">
        <v>74824.429999999993</v>
      </c>
      <c r="R15" s="891">
        <v>23514.89</v>
      </c>
      <c r="S15" s="891">
        <v>39574.75</v>
      </c>
      <c r="T15" s="891">
        <v>47109.97</v>
      </c>
      <c r="U15" s="891">
        <v>28595.95</v>
      </c>
      <c r="V15" s="891">
        <v>70348.990000000005</v>
      </c>
      <c r="W15" s="891">
        <v>60676.27</v>
      </c>
      <c r="X15" s="891">
        <v>47487.19</v>
      </c>
      <c r="Y15" s="891">
        <v>1854960.4099999997</v>
      </c>
      <c r="Z15" s="891">
        <v>30192.3</v>
      </c>
      <c r="AA15" s="891">
        <v>42402.5</v>
      </c>
      <c r="AB15" s="891">
        <v>91250.18</v>
      </c>
      <c r="AC15" s="891">
        <v>9837.380000000001</v>
      </c>
      <c r="AD15" s="891">
        <v>193694.62</v>
      </c>
      <c r="AE15" s="891">
        <v>119994.29999999999</v>
      </c>
      <c r="AF15" s="891">
        <v>416222.94</v>
      </c>
      <c r="AG15" s="891">
        <v>299531.26</v>
      </c>
      <c r="AH15" s="891">
        <v>872757.71322000003</v>
      </c>
      <c r="AI15" s="891">
        <v>2075883.19322</v>
      </c>
      <c r="AJ15" s="891">
        <v>306712.53999999998</v>
      </c>
      <c r="AK15" s="891">
        <v>1769170.6532199997</v>
      </c>
      <c r="AL15" s="894">
        <v>2045211.9332199998</v>
      </c>
      <c r="AM15" s="891">
        <v>66918.38</v>
      </c>
      <c r="AN15" s="891">
        <v>66918.38</v>
      </c>
      <c r="AO15" s="891">
        <v>69492.160000000003</v>
      </c>
      <c r="AP15" s="891">
        <v>69492.160000000003</v>
      </c>
      <c r="AQ15" s="891">
        <v>1930.33</v>
      </c>
      <c r="AR15" s="891">
        <v>1930.33</v>
      </c>
      <c r="AS15" s="891">
        <v>1930.33</v>
      </c>
      <c r="AT15" s="891">
        <v>1930.33</v>
      </c>
      <c r="AU15" s="891">
        <v>2573.7800000000002</v>
      </c>
      <c r="AV15" s="891">
        <v>154427.04</v>
      </c>
      <c r="AW15" s="891">
        <v>61277.04</v>
      </c>
      <c r="AX15" s="891">
        <v>23510.81</v>
      </c>
      <c r="AY15" s="891">
        <v>522331.07000000007</v>
      </c>
      <c r="AZ15" s="891">
        <v>4422503.53</v>
      </c>
      <c r="BA15" s="891">
        <v>148953.75</v>
      </c>
      <c r="BB15" s="891">
        <v>235.55</v>
      </c>
      <c r="BC15" s="891">
        <v>106799.55000000002</v>
      </c>
    </row>
    <row r="16" spans="1:55" x14ac:dyDescent="0.2">
      <c r="A16" s="890" t="s">
        <v>1288</v>
      </c>
      <c r="B16" s="895" t="s">
        <v>1289</v>
      </c>
      <c r="C16" s="645">
        <v>175.5</v>
      </c>
      <c r="D16" s="891">
        <v>2393351.75</v>
      </c>
      <c r="E16" s="891">
        <v>3048878.67</v>
      </c>
      <c r="F16" s="892">
        <v>1.2738949341650261</v>
      </c>
      <c r="G16" s="893">
        <v>4</v>
      </c>
      <c r="H16" s="891">
        <v>184.16</v>
      </c>
      <c r="I16" s="891">
        <v>343126.41000000003</v>
      </c>
      <c r="J16" s="891">
        <v>343310.57</v>
      </c>
      <c r="K16" s="893">
        <v>0.9</v>
      </c>
      <c r="L16" s="891">
        <v>559787.46</v>
      </c>
      <c r="M16" s="891">
        <v>130428.94</v>
      </c>
      <c r="N16" s="891">
        <v>55237.73</v>
      </c>
      <c r="O16" s="891">
        <v>22704.45</v>
      </c>
      <c r="P16" s="891">
        <v>20118.650000000001</v>
      </c>
      <c r="Q16" s="891">
        <v>37608.86</v>
      </c>
      <c r="R16" s="891">
        <v>12030.87</v>
      </c>
      <c r="S16" s="891">
        <v>20425.68</v>
      </c>
      <c r="T16" s="891">
        <v>25312.82</v>
      </c>
      <c r="U16" s="891">
        <v>14808.61</v>
      </c>
      <c r="V16" s="891">
        <v>37799.46</v>
      </c>
      <c r="W16" s="891">
        <v>32602.17</v>
      </c>
      <c r="X16" s="891">
        <v>24509.52</v>
      </c>
      <c r="Y16" s="891">
        <v>993375.21999999986</v>
      </c>
      <c r="Z16" s="891">
        <v>15660</v>
      </c>
      <c r="AA16" s="891">
        <v>21937.5</v>
      </c>
      <c r="AB16" s="891">
        <v>47209.5</v>
      </c>
      <c r="AC16" s="891">
        <v>5089.5</v>
      </c>
      <c r="AD16" s="891">
        <v>50105.25</v>
      </c>
      <c r="AE16" s="891">
        <v>53052</v>
      </c>
      <c r="AF16" s="891">
        <v>215338.5</v>
      </c>
      <c r="AG16" s="891">
        <v>154966.5</v>
      </c>
      <c r="AH16" s="891">
        <v>492139.04549999989</v>
      </c>
      <c r="AI16" s="891">
        <v>1055497.7955</v>
      </c>
      <c r="AJ16" s="891">
        <v>158681.82999999999</v>
      </c>
      <c r="AK16" s="891">
        <v>896815.96550000005</v>
      </c>
      <c r="AL16" s="894">
        <v>1039629.6055000001</v>
      </c>
      <c r="AM16" s="891">
        <v>57910.14</v>
      </c>
      <c r="AN16" s="891">
        <v>57910.14</v>
      </c>
      <c r="AO16" s="891">
        <v>60483.92</v>
      </c>
      <c r="AP16" s="891">
        <v>60483.92</v>
      </c>
      <c r="AQ16" s="891">
        <v>0</v>
      </c>
      <c r="AR16" s="891">
        <v>0</v>
      </c>
      <c r="AS16" s="891">
        <v>0</v>
      </c>
      <c r="AT16" s="891">
        <v>0</v>
      </c>
      <c r="AU16" s="891">
        <v>0</v>
      </c>
      <c r="AV16" s="891">
        <v>79787.3</v>
      </c>
      <c r="AW16" s="891">
        <v>31659.8</v>
      </c>
      <c r="AX16" s="891">
        <v>12111.63</v>
      </c>
      <c r="AY16" s="891">
        <v>360346.85</v>
      </c>
      <c r="AZ16" s="891">
        <v>2393351.75</v>
      </c>
      <c r="BA16" s="891">
        <v>203761.32</v>
      </c>
      <c r="BB16" s="891">
        <v>0</v>
      </c>
      <c r="BC16" s="891">
        <v>71224.939999999988</v>
      </c>
    </row>
    <row r="17" spans="1:55" x14ac:dyDescent="0.2">
      <c r="A17" s="890" t="s">
        <v>1290</v>
      </c>
      <c r="B17" s="895" t="s">
        <v>1291</v>
      </c>
      <c r="C17" s="645">
        <v>363.96</v>
      </c>
      <c r="D17" s="891">
        <v>4527481.28</v>
      </c>
      <c r="E17" s="891">
        <v>3565345.03</v>
      </c>
      <c r="F17" s="892">
        <v>0.78748973424800106</v>
      </c>
      <c r="G17" s="893">
        <v>2</v>
      </c>
      <c r="H17" s="891">
        <v>15512.05</v>
      </c>
      <c r="I17" s="891">
        <v>1044979.1699999999</v>
      </c>
      <c r="J17" s="891">
        <v>1060491.22</v>
      </c>
      <c r="K17" s="893">
        <v>0.9</v>
      </c>
      <c r="L17" s="891">
        <v>1055133.07</v>
      </c>
      <c r="M17" s="891">
        <v>254908.04</v>
      </c>
      <c r="N17" s="891">
        <v>115940.97</v>
      </c>
      <c r="O17" s="891">
        <v>46996.27</v>
      </c>
      <c r="P17" s="891">
        <v>35061.46</v>
      </c>
      <c r="Q17" s="891">
        <v>82826.69</v>
      </c>
      <c r="R17" s="891">
        <v>25155.46</v>
      </c>
      <c r="S17" s="891">
        <v>42638.6</v>
      </c>
      <c r="T17" s="891">
        <v>52031.91</v>
      </c>
      <c r="U17" s="891">
        <v>30383.19</v>
      </c>
      <c r="V17" s="891">
        <v>77698.89</v>
      </c>
      <c r="W17" s="891">
        <v>67015.58</v>
      </c>
      <c r="X17" s="891">
        <v>51163.62</v>
      </c>
      <c r="Y17" s="891">
        <v>1936953.75</v>
      </c>
      <c r="Z17" s="891">
        <v>32546.699999999997</v>
      </c>
      <c r="AA17" s="891">
        <v>45495</v>
      </c>
      <c r="AB17" s="891">
        <v>97905.239999999991</v>
      </c>
      <c r="AC17" s="891">
        <v>10554.839999999998</v>
      </c>
      <c r="AD17" s="891">
        <v>207821.15999999997</v>
      </c>
      <c r="AE17" s="891">
        <v>126000.83</v>
      </c>
      <c r="AF17" s="891">
        <v>446578.92</v>
      </c>
      <c r="AG17" s="891">
        <v>321376.68</v>
      </c>
      <c r="AH17" s="891">
        <v>883305.5409599999</v>
      </c>
      <c r="AI17" s="891">
        <v>2171584.91096</v>
      </c>
      <c r="AJ17" s="891">
        <v>329081.71000000002</v>
      </c>
      <c r="AK17" s="891">
        <v>1842503.20096</v>
      </c>
      <c r="AL17" s="894">
        <v>2138676.7309600003</v>
      </c>
      <c r="AM17" s="891">
        <v>47615</v>
      </c>
      <c r="AN17" s="891">
        <v>47615</v>
      </c>
      <c r="AO17" s="891">
        <v>49545.34</v>
      </c>
      <c r="AP17" s="891">
        <v>49545.34</v>
      </c>
      <c r="AQ17" s="891">
        <v>0</v>
      </c>
      <c r="AR17" s="891">
        <v>0</v>
      </c>
      <c r="AS17" s="891">
        <v>0</v>
      </c>
      <c r="AT17" s="891">
        <v>0</v>
      </c>
      <c r="AU17" s="891">
        <v>0</v>
      </c>
      <c r="AV17" s="891">
        <v>166009.06</v>
      </c>
      <c r="AW17" s="891">
        <v>65872.81</v>
      </c>
      <c r="AX17" s="891">
        <v>25648.16</v>
      </c>
      <c r="AY17" s="891">
        <v>451850.70999999996</v>
      </c>
      <c r="AZ17" s="891">
        <v>4527481.28</v>
      </c>
      <c r="BA17" s="891">
        <v>72178.139999999985</v>
      </c>
      <c r="BB17" s="891">
        <v>0</v>
      </c>
      <c r="BC17" s="891">
        <v>112034.49</v>
      </c>
    </row>
    <row r="18" spans="1:55" x14ac:dyDescent="0.2">
      <c r="A18" s="890" t="s">
        <v>1292</v>
      </c>
      <c r="B18" s="895" t="s">
        <v>1293</v>
      </c>
      <c r="C18" s="645">
        <v>3032.54</v>
      </c>
      <c r="D18" s="891">
        <v>41835378.259999998</v>
      </c>
      <c r="E18" s="891">
        <v>31319039.02</v>
      </c>
      <c r="F18" s="892">
        <v>0.74862569247867972</v>
      </c>
      <c r="G18" s="893">
        <v>2</v>
      </c>
      <c r="H18" s="891">
        <v>237451.69</v>
      </c>
      <c r="I18" s="891">
        <v>10986033.85</v>
      </c>
      <c r="J18" s="891">
        <v>11223485.539999999</v>
      </c>
      <c r="K18" s="893">
        <v>0.9</v>
      </c>
      <c r="L18" s="891">
        <v>9549174.5399999991</v>
      </c>
      <c r="M18" s="891">
        <v>2301204.7999999998</v>
      </c>
      <c r="N18" s="891">
        <v>970141.87</v>
      </c>
      <c r="O18" s="891">
        <v>395086.15</v>
      </c>
      <c r="P18" s="891">
        <v>339861.76000000001</v>
      </c>
      <c r="Q18" s="891">
        <v>675266.66</v>
      </c>
      <c r="R18" s="891">
        <v>220930.63</v>
      </c>
      <c r="S18" s="891">
        <v>356683.43</v>
      </c>
      <c r="T18" s="891">
        <v>437349.34</v>
      </c>
      <c r="U18" s="891">
        <v>257874.21</v>
      </c>
      <c r="V18" s="891">
        <v>653090.67000000004</v>
      </c>
      <c r="W18" s="891">
        <v>563293.15</v>
      </c>
      <c r="X18" s="891">
        <v>427997.49</v>
      </c>
      <c r="Y18" s="891">
        <v>17147954.699999999</v>
      </c>
      <c r="Z18" s="891">
        <v>270034.2</v>
      </c>
      <c r="AA18" s="891">
        <v>379067.5</v>
      </c>
      <c r="AB18" s="891">
        <v>815753.26</v>
      </c>
      <c r="AC18" s="891">
        <v>87943.66</v>
      </c>
      <c r="AD18" s="891">
        <v>1731580.3399999999</v>
      </c>
      <c r="AE18" s="891">
        <v>1028466.66</v>
      </c>
      <c r="AF18" s="891">
        <v>3720926.58</v>
      </c>
      <c r="AG18" s="891">
        <v>2677732.8200000003</v>
      </c>
      <c r="AH18" s="891">
        <v>8381485.7945400001</v>
      </c>
      <c r="AI18" s="891">
        <v>19092990.814539999</v>
      </c>
      <c r="AJ18" s="891">
        <v>2741931.69</v>
      </c>
      <c r="AK18" s="891">
        <v>16351059.124540003</v>
      </c>
      <c r="AL18" s="894">
        <v>18818797.644540004</v>
      </c>
      <c r="AM18" s="891">
        <v>866721.76</v>
      </c>
      <c r="AN18" s="891">
        <v>866721.76</v>
      </c>
      <c r="AO18" s="891">
        <v>902754.73</v>
      </c>
      <c r="AP18" s="891">
        <v>902754.73</v>
      </c>
      <c r="AQ18" s="891">
        <v>34102.629999999997</v>
      </c>
      <c r="AR18" s="891">
        <v>34102.629999999997</v>
      </c>
      <c r="AS18" s="891">
        <v>35389.53</v>
      </c>
      <c r="AT18" s="891">
        <v>35389.53</v>
      </c>
      <c r="AU18" s="891">
        <v>42467.43</v>
      </c>
      <c r="AV18" s="891">
        <v>1383408.9</v>
      </c>
      <c r="AW18" s="891">
        <v>548940.15</v>
      </c>
      <c r="AX18" s="891">
        <v>215872.04</v>
      </c>
      <c r="AY18" s="891">
        <v>5868625.8199999994</v>
      </c>
      <c r="AZ18" s="891">
        <v>41835378.259999998</v>
      </c>
      <c r="BA18" s="891">
        <v>3164131.69</v>
      </c>
      <c r="BB18" s="891">
        <v>57172.560000000012</v>
      </c>
      <c r="BC18" s="891">
        <v>1334260.9599999995</v>
      </c>
    </row>
    <row r="19" spans="1:55" x14ac:dyDescent="0.2">
      <c r="A19" s="890" t="s">
        <v>1294</v>
      </c>
      <c r="B19" s="895" t="s">
        <v>1295</v>
      </c>
      <c r="C19" s="645">
        <v>311.5</v>
      </c>
      <c r="D19" s="891">
        <v>4041876.17</v>
      </c>
      <c r="E19" s="891">
        <v>2648325.5</v>
      </c>
      <c r="F19" s="892">
        <v>0.65522182981672095</v>
      </c>
      <c r="G19" s="893">
        <v>1</v>
      </c>
      <c r="H19" s="891">
        <v>132932.70000000001</v>
      </c>
      <c r="I19" s="891">
        <v>1179010.6200000001</v>
      </c>
      <c r="J19" s="891">
        <v>1311943.32</v>
      </c>
      <c r="K19" s="893">
        <v>0.9</v>
      </c>
      <c r="L19" s="891">
        <v>938255.51</v>
      </c>
      <c r="M19" s="891">
        <v>227313.17</v>
      </c>
      <c r="N19" s="891">
        <v>99367.76</v>
      </c>
      <c r="O19" s="891">
        <v>40071.33</v>
      </c>
      <c r="P19" s="891">
        <v>31976.74</v>
      </c>
      <c r="Q19" s="891">
        <v>68258.490000000005</v>
      </c>
      <c r="R19" s="891">
        <v>21874.32</v>
      </c>
      <c r="S19" s="891">
        <v>36510.9</v>
      </c>
      <c r="T19" s="891">
        <v>44297.440000000002</v>
      </c>
      <c r="U19" s="891">
        <v>26298.06</v>
      </c>
      <c r="V19" s="891">
        <v>66149.05</v>
      </c>
      <c r="W19" s="891">
        <v>57053.8</v>
      </c>
      <c r="X19" s="891">
        <v>43810.76</v>
      </c>
      <c r="Y19" s="891">
        <v>1701237.33</v>
      </c>
      <c r="Z19" s="891">
        <v>27765</v>
      </c>
      <c r="AA19" s="891">
        <v>38937.5</v>
      </c>
      <c r="AB19" s="891">
        <v>83793.5</v>
      </c>
      <c r="AC19" s="891">
        <v>9033.5</v>
      </c>
      <c r="AD19" s="891">
        <v>177866.5</v>
      </c>
      <c r="AE19" s="891">
        <v>107265.5</v>
      </c>
      <c r="AF19" s="891">
        <v>382210.5</v>
      </c>
      <c r="AG19" s="891">
        <v>275054.5</v>
      </c>
      <c r="AH19" s="891">
        <v>797405.47050000017</v>
      </c>
      <c r="AI19" s="891">
        <v>1899331.9705000003</v>
      </c>
      <c r="AJ19" s="891">
        <v>281648.95</v>
      </c>
      <c r="AK19" s="891">
        <v>1617683.0205000003</v>
      </c>
      <c r="AL19" s="894">
        <v>1871167.0705000004</v>
      </c>
      <c r="AM19" s="891">
        <v>61127.37</v>
      </c>
      <c r="AN19" s="891">
        <v>61127.37</v>
      </c>
      <c r="AO19" s="891">
        <v>63701.15</v>
      </c>
      <c r="AP19" s="891">
        <v>63701.15</v>
      </c>
      <c r="AQ19" s="891">
        <v>0</v>
      </c>
      <c r="AR19" s="891">
        <v>0</v>
      </c>
      <c r="AS19" s="891">
        <v>0</v>
      </c>
      <c r="AT19" s="891">
        <v>0</v>
      </c>
      <c r="AU19" s="891">
        <v>0</v>
      </c>
      <c r="AV19" s="891">
        <v>141558.12</v>
      </c>
      <c r="AW19" s="891">
        <v>56170.62</v>
      </c>
      <c r="AX19" s="891">
        <v>22085.91</v>
      </c>
      <c r="AY19" s="891">
        <v>469471.69</v>
      </c>
      <c r="AZ19" s="891">
        <v>4041876.17</v>
      </c>
      <c r="BA19" s="891">
        <v>164103.21</v>
      </c>
      <c r="BB19" s="891">
        <v>0</v>
      </c>
      <c r="BC19" s="891">
        <v>142159.38999999998</v>
      </c>
    </row>
    <row r="20" spans="1:55" x14ac:dyDescent="0.2">
      <c r="A20" s="890" t="s">
        <v>1296</v>
      </c>
      <c r="B20" s="895" t="s">
        <v>1297</v>
      </c>
      <c r="C20" s="645">
        <v>326.2</v>
      </c>
      <c r="D20" s="891">
        <v>4356298.01</v>
      </c>
      <c r="E20" s="891">
        <v>3636533.61</v>
      </c>
      <c r="F20" s="892">
        <v>0.83477613369246983</v>
      </c>
      <c r="G20" s="893">
        <v>2</v>
      </c>
      <c r="H20" s="891">
        <v>10247.19</v>
      </c>
      <c r="I20" s="891">
        <v>1683261.0199999998</v>
      </c>
      <c r="J20" s="891">
        <v>1693508.2099999997</v>
      </c>
      <c r="K20" s="893">
        <v>0.9</v>
      </c>
      <c r="L20" s="891">
        <v>1009502.09</v>
      </c>
      <c r="M20" s="891">
        <v>239780.97</v>
      </c>
      <c r="N20" s="891">
        <v>102685.4</v>
      </c>
      <c r="O20" s="891">
        <v>41117.03</v>
      </c>
      <c r="P20" s="891">
        <v>35172.449999999997</v>
      </c>
      <c r="Q20" s="891">
        <v>70643.789999999994</v>
      </c>
      <c r="R20" s="891">
        <v>22968.03</v>
      </c>
      <c r="S20" s="891">
        <v>37787.5</v>
      </c>
      <c r="T20" s="891">
        <v>45703.71</v>
      </c>
      <c r="U20" s="891">
        <v>27064.02</v>
      </c>
      <c r="V20" s="891">
        <v>68249.02</v>
      </c>
      <c r="W20" s="891">
        <v>58865.04</v>
      </c>
      <c r="X20" s="891">
        <v>45342.61</v>
      </c>
      <c r="Y20" s="891">
        <v>1804881.6600000001</v>
      </c>
      <c r="Z20" s="891">
        <v>29051.1</v>
      </c>
      <c r="AA20" s="891">
        <v>40775</v>
      </c>
      <c r="AB20" s="891">
        <v>87747.799999999988</v>
      </c>
      <c r="AC20" s="891">
        <v>9459.7999999999993</v>
      </c>
      <c r="AD20" s="891">
        <v>186260.2</v>
      </c>
      <c r="AE20" s="891">
        <v>105892.81999999999</v>
      </c>
      <c r="AF20" s="891">
        <v>400247.4</v>
      </c>
      <c r="AG20" s="891">
        <v>288034.59999999998</v>
      </c>
      <c r="AH20" s="891">
        <v>867149.27520000003</v>
      </c>
      <c r="AI20" s="891">
        <v>2014617.9952000002</v>
      </c>
      <c r="AJ20" s="891">
        <v>294940.25</v>
      </c>
      <c r="AK20" s="891">
        <v>1719677.7452000002</v>
      </c>
      <c r="AL20" s="894">
        <v>1985123.9652000002</v>
      </c>
      <c r="AM20" s="891">
        <v>82361.08</v>
      </c>
      <c r="AN20" s="891">
        <v>82361.08</v>
      </c>
      <c r="AO20" s="891">
        <v>85578.31</v>
      </c>
      <c r="AP20" s="891">
        <v>85578.31</v>
      </c>
      <c r="AQ20" s="891">
        <v>0</v>
      </c>
      <c r="AR20" s="891">
        <v>0</v>
      </c>
      <c r="AS20" s="891">
        <v>0</v>
      </c>
      <c r="AT20" s="891">
        <v>0</v>
      </c>
      <c r="AU20" s="891">
        <v>0</v>
      </c>
      <c r="AV20" s="891">
        <v>148636.01999999999</v>
      </c>
      <c r="AW20" s="891">
        <v>58979.15</v>
      </c>
      <c r="AX20" s="891">
        <v>22798.36</v>
      </c>
      <c r="AY20" s="891">
        <v>566292.31000000006</v>
      </c>
      <c r="AZ20" s="891">
        <v>4356298.01</v>
      </c>
      <c r="BA20" s="891">
        <v>272974.69</v>
      </c>
      <c r="BB20" s="891">
        <v>0</v>
      </c>
      <c r="BC20" s="891">
        <v>148184.70000000001</v>
      </c>
    </row>
    <row r="21" spans="1:55" ht="15.75" customHeight="1" x14ac:dyDescent="0.2">
      <c r="A21" s="890" t="s">
        <v>1298</v>
      </c>
      <c r="B21" s="895" t="s">
        <v>1299</v>
      </c>
      <c r="C21" s="645">
        <v>1095.04</v>
      </c>
      <c r="D21" s="891">
        <v>14725516.210000001</v>
      </c>
      <c r="E21" s="891">
        <v>10752872.99</v>
      </c>
      <c r="F21" s="892">
        <v>0.73022044433985922</v>
      </c>
      <c r="G21" s="893">
        <v>1</v>
      </c>
      <c r="H21" s="891">
        <v>109442.16</v>
      </c>
      <c r="I21" s="891">
        <v>5610234.4800000004</v>
      </c>
      <c r="J21" s="891">
        <v>5719676.6400000006</v>
      </c>
      <c r="K21" s="893">
        <v>0.9</v>
      </c>
      <c r="L21" s="891">
        <v>3377653.43</v>
      </c>
      <c r="M21" s="891">
        <v>811113.06</v>
      </c>
      <c r="N21" s="891">
        <v>348597.76000000001</v>
      </c>
      <c r="O21" s="891">
        <v>142124.78</v>
      </c>
      <c r="P21" s="891">
        <v>118377.58</v>
      </c>
      <c r="Q21" s="891">
        <v>245436.49</v>
      </c>
      <c r="R21" s="891">
        <v>78747.55</v>
      </c>
      <c r="S21" s="891">
        <v>128426.46</v>
      </c>
      <c r="T21" s="891">
        <v>157502.01</v>
      </c>
      <c r="U21" s="891">
        <v>92936.84</v>
      </c>
      <c r="V21" s="891">
        <v>235196.64</v>
      </c>
      <c r="W21" s="891">
        <v>202857.98</v>
      </c>
      <c r="X21" s="891">
        <v>154103.6</v>
      </c>
      <c r="Y21" s="891">
        <v>6093074.1799999997</v>
      </c>
      <c r="Z21" s="891">
        <v>97893.9</v>
      </c>
      <c r="AA21" s="891">
        <v>136880</v>
      </c>
      <c r="AB21" s="891">
        <v>294565.76000000001</v>
      </c>
      <c r="AC21" s="891">
        <v>31756.159999999996</v>
      </c>
      <c r="AD21" s="891">
        <v>625267.84</v>
      </c>
      <c r="AE21" s="891">
        <v>369936.51</v>
      </c>
      <c r="AF21" s="891">
        <v>1343614.08</v>
      </c>
      <c r="AG21" s="891">
        <v>966920.32000000007</v>
      </c>
      <c r="AH21" s="891">
        <v>2932601.5940399989</v>
      </c>
      <c r="AI21" s="891">
        <v>6799436.1640399992</v>
      </c>
      <c r="AJ21" s="891">
        <v>990102.31</v>
      </c>
      <c r="AK21" s="891">
        <v>5809333.8540399987</v>
      </c>
      <c r="AL21" s="894">
        <v>6700425.924039999</v>
      </c>
      <c r="AM21" s="891">
        <v>276681.78000000003</v>
      </c>
      <c r="AN21" s="891">
        <v>276681.78000000003</v>
      </c>
      <c r="AO21" s="891">
        <v>288263.8</v>
      </c>
      <c r="AP21" s="891">
        <v>288263.8</v>
      </c>
      <c r="AQ21" s="891">
        <v>5147.5600000000004</v>
      </c>
      <c r="AR21" s="891">
        <v>5147.5600000000004</v>
      </c>
      <c r="AS21" s="891">
        <v>5147.5600000000004</v>
      </c>
      <c r="AT21" s="891">
        <v>5147.5600000000004</v>
      </c>
      <c r="AU21" s="891">
        <v>6434.46</v>
      </c>
      <c r="AV21" s="891">
        <v>499314.09</v>
      </c>
      <c r="AW21" s="891">
        <v>198129.09</v>
      </c>
      <c r="AX21" s="891">
        <v>77656.94</v>
      </c>
      <c r="AY21" s="891">
        <v>1932015.9800000004</v>
      </c>
      <c r="AZ21" s="891">
        <v>14725516.210000001</v>
      </c>
      <c r="BA21" s="891">
        <v>818977.86</v>
      </c>
      <c r="BB21" s="891">
        <v>454.42</v>
      </c>
      <c r="BC21" s="891">
        <v>522464.61</v>
      </c>
    </row>
    <row r="22" spans="1:55" ht="15.75" customHeight="1" x14ac:dyDescent="0.2">
      <c r="A22" s="890" t="s">
        <v>1300</v>
      </c>
      <c r="B22" s="895" t="s">
        <v>1301</v>
      </c>
      <c r="C22" s="645">
        <v>463.96</v>
      </c>
      <c r="D22" s="891">
        <v>6236986.0199999996</v>
      </c>
      <c r="E22" s="891">
        <v>4867010.4700000007</v>
      </c>
      <c r="F22" s="892">
        <v>0.78034654148543381</v>
      </c>
      <c r="G22" s="893">
        <v>2</v>
      </c>
      <c r="H22" s="891">
        <v>27806.37</v>
      </c>
      <c r="I22" s="891">
        <v>2220886.1800000002</v>
      </c>
      <c r="J22" s="891">
        <v>2248692.5500000003</v>
      </c>
      <c r="K22" s="893">
        <v>0.9</v>
      </c>
      <c r="L22" s="891">
        <v>1436218.74</v>
      </c>
      <c r="M22" s="891">
        <v>339751.44</v>
      </c>
      <c r="N22" s="891">
        <v>146525.76000000001</v>
      </c>
      <c r="O22" s="891">
        <v>59439.33</v>
      </c>
      <c r="P22" s="891">
        <v>50458.47</v>
      </c>
      <c r="Q22" s="891">
        <v>100635.12</v>
      </c>
      <c r="R22" s="891">
        <v>32811.480000000003</v>
      </c>
      <c r="S22" s="891">
        <v>53872.73</v>
      </c>
      <c r="T22" s="891">
        <v>66094.59</v>
      </c>
      <c r="U22" s="891">
        <v>39064.11</v>
      </c>
      <c r="V22" s="891">
        <v>98698.59</v>
      </c>
      <c r="W22" s="891">
        <v>85127.9</v>
      </c>
      <c r="X22" s="891">
        <v>64643.85</v>
      </c>
      <c r="Y22" s="891">
        <v>2573342.1099999994</v>
      </c>
      <c r="Z22" s="891">
        <v>41171.399999999994</v>
      </c>
      <c r="AA22" s="891">
        <v>57994.999999999993</v>
      </c>
      <c r="AB22" s="891">
        <v>124805.23999999999</v>
      </c>
      <c r="AC22" s="891">
        <v>13454.839999999998</v>
      </c>
      <c r="AD22" s="891">
        <v>264921.15999999997</v>
      </c>
      <c r="AE22" s="891">
        <v>147766.03</v>
      </c>
      <c r="AF22" s="891">
        <v>569278.91999999993</v>
      </c>
      <c r="AG22" s="891">
        <v>409676.67999999993</v>
      </c>
      <c r="AH22" s="891">
        <v>1244239.24896</v>
      </c>
      <c r="AI22" s="891">
        <v>2873308.51896</v>
      </c>
      <c r="AJ22" s="891">
        <v>419498.71</v>
      </c>
      <c r="AK22" s="891">
        <v>2453809.8089599996</v>
      </c>
      <c r="AL22" s="894">
        <v>2831358.6389599997</v>
      </c>
      <c r="AM22" s="891">
        <v>121611.29</v>
      </c>
      <c r="AN22" s="891">
        <v>121611.29</v>
      </c>
      <c r="AO22" s="891">
        <v>126758.86</v>
      </c>
      <c r="AP22" s="891">
        <v>126758.86</v>
      </c>
      <c r="AQ22" s="891">
        <v>1286.8900000000001</v>
      </c>
      <c r="AR22" s="891">
        <v>1286.8900000000001</v>
      </c>
      <c r="AS22" s="891">
        <v>1286.8900000000001</v>
      </c>
      <c r="AT22" s="891">
        <v>1286.8900000000001</v>
      </c>
      <c r="AU22" s="891">
        <v>1930.33</v>
      </c>
      <c r="AV22" s="891">
        <v>211693.73</v>
      </c>
      <c r="AW22" s="891">
        <v>84000.6</v>
      </c>
      <c r="AX22" s="891">
        <v>32772.65</v>
      </c>
      <c r="AY22" s="891">
        <v>832285.17</v>
      </c>
      <c r="AZ22" s="891">
        <v>6236986.0199999996</v>
      </c>
      <c r="BA22" s="891">
        <v>408272.54</v>
      </c>
      <c r="BB22" s="891">
        <v>44.900000000000006</v>
      </c>
      <c r="BC22" s="891">
        <v>159467.04999999999</v>
      </c>
    </row>
    <row r="23" spans="1:55" ht="15.75" customHeight="1" x14ac:dyDescent="0.2">
      <c r="A23" s="890" t="s">
        <v>1302</v>
      </c>
      <c r="B23" s="895" t="s">
        <v>1303</v>
      </c>
      <c r="C23" s="645">
        <v>550.28</v>
      </c>
      <c r="D23" s="891">
        <v>7205178.3899999997</v>
      </c>
      <c r="E23" s="891">
        <v>5412258.4799999995</v>
      </c>
      <c r="F23" s="892">
        <v>0.75116231508044584</v>
      </c>
      <c r="G23" s="893">
        <v>2</v>
      </c>
      <c r="H23" s="891">
        <v>45199.19</v>
      </c>
      <c r="I23" s="891">
        <v>2926220</v>
      </c>
      <c r="J23" s="891">
        <v>2971419.19</v>
      </c>
      <c r="K23" s="893">
        <v>0.9</v>
      </c>
      <c r="L23" s="891">
        <v>1665403.89</v>
      </c>
      <c r="M23" s="891">
        <v>402653.47</v>
      </c>
      <c r="N23" s="891">
        <v>175579.68</v>
      </c>
      <c r="O23" s="891">
        <v>71197.81</v>
      </c>
      <c r="P23" s="891">
        <v>57202.19</v>
      </c>
      <c r="Q23" s="891">
        <v>123000.37</v>
      </c>
      <c r="R23" s="891">
        <v>39373.769999999997</v>
      </c>
      <c r="S23" s="891">
        <v>64596.21</v>
      </c>
      <c r="T23" s="891">
        <v>78751</v>
      </c>
      <c r="U23" s="891">
        <v>46723.74</v>
      </c>
      <c r="V23" s="891">
        <v>117598.32</v>
      </c>
      <c r="W23" s="891">
        <v>101428.99</v>
      </c>
      <c r="X23" s="891">
        <v>77511.350000000006</v>
      </c>
      <c r="Y23" s="891">
        <v>3021020.7900000005</v>
      </c>
      <c r="Z23" s="891">
        <v>49030.2</v>
      </c>
      <c r="AA23" s="891">
        <v>68785</v>
      </c>
      <c r="AB23" s="891">
        <v>148025.32</v>
      </c>
      <c r="AC23" s="891">
        <v>15958.12</v>
      </c>
      <c r="AD23" s="891">
        <v>314209.88</v>
      </c>
      <c r="AE23" s="891">
        <v>188569.25</v>
      </c>
      <c r="AF23" s="891">
        <v>675193.56</v>
      </c>
      <c r="AG23" s="891">
        <v>485897.24</v>
      </c>
      <c r="AH23" s="891">
        <v>1424963.5762799997</v>
      </c>
      <c r="AI23" s="891">
        <v>3370632.14628</v>
      </c>
      <c r="AJ23" s="891">
        <v>497546.66</v>
      </c>
      <c r="AK23" s="891">
        <v>2873085.4862799994</v>
      </c>
      <c r="AL23" s="894">
        <v>3320877.4762799991</v>
      </c>
      <c r="AM23" s="891">
        <v>115820.28</v>
      </c>
      <c r="AN23" s="891">
        <v>115820.28</v>
      </c>
      <c r="AO23" s="891">
        <v>120967.84</v>
      </c>
      <c r="AP23" s="891">
        <v>120967.84</v>
      </c>
      <c r="AQ23" s="891">
        <v>0</v>
      </c>
      <c r="AR23" s="891">
        <v>0</v>
      </c>
      <c r="AS23" s="891">
        <v>0</v>
      </c>
      <c r="AT23" s="891">
        <v>0</v>
      </c>
      <c r="AU23" s="891">
        <v>0</v>
      </c>
      <c r="AV23" s="891">
        <v>250943.94</v>
      </c>
      <c r="AW23" s="891">
        <v>99575.19</v>
      </c>
      <c r="AX23" s="891">
        <v>39184.69</v>
      </c>
      <c r="AY23" s="891">
        <v>863280.05999999982</v>
      </c>
      <c r="AZ23" s="891">
        <v>7205178.3899999997</v>
      </c>
      <c r="BA23" s="891">
        <v>283634.43</v>
      </c>
      <c r="BB23" s="891">
        <v>0</v>
      </c>
      <c r="BC23" s="891">
        <v>248027.16</v>
      </c>
    </row>
    <row r="24" spans="1:55" ht="15.75" customHeight="1" x14ac:dyDescent="0.2">
      <c r="A24" s="890" t="s">
        <v>1304</v>
      </c>
      <c r="B24" s="895" t="s">
        <v>1305</v>
      </c>
      <c r="C24" s="645">
        <v>198.29</v>
      </c>
      <c r="D24" s="891">
        <v>2680506.71</v>
      </c>
      <c r="E24" s="891">
        <v>2090113.2200000002</v>
      </c>
      <c r="F24" s="892">
        <v>0.77974556534499417</v>
      </c>
      <c r="G24" s="893">
        <v>2</v>
      </c>
      <c r="H24" s="891">
        <v>12829.2</v>
      </c>
      <c r="I24" s="891">
        <v>999105.82</v>
      </c>
      <c r="J24" s="891">
        <v>1011935.0199999999</v>
      </c>
      <c r="K24" s="893">
        <v>0.9</v>
      </c>
      <c r="L24" s="891">
        <v>613392.93000000005</v>
      </c>
      <c r="M24" s="891">
        <v>150338.88</v>
      </c>
      <c r="N24" s="891">
        <v>62975.17</v>
      </c>
      <c r="O24" s="891">
        <v>24814.66</v>
      </c>
      <c r="P24" s="891">
        <v>21509.32</v>
      </c>
      <c r="Q24" s="891">
        <v>45790.64</v>
      </c>
      <c r="R24" s="891">
        <v>13671.45</v>
      </c>
      <c r="S24" s="891">
        <v>22978.89</v>
      </c>
      <c r="T24" s="891">
        <v>27422.22</v>
      </c>
      <c r="U24" s="891">
        <v>16340.54</v>
      </c>
      <c r="V24" s="891">
        <v>40949.410000000003</v>
      </c>
      <c r="W24" s="891">
        <v>35319.019999999997</v>
      </c>
      <c r="X24" s="891">
        <v>27573.21</v>
      </c>
      <c r="Y24" s="891">
        <v>1103076.3400000001</v>
      </c>
      <c r="Z24" s="891">
        <v>17741.699999999997</v>
      </c>
      <c r="AA24" s="891">
        <v>24786.25</v>
      </c>
      <c r="AB24" s="891">
        <v>53340.01</v>
      </c>
      <c r="AC24" s="891">
        <v>5750.41</v>
      </c>
      <c r="AD24" s="891">
        <v>113223.59000000001</v>
      </c>
      <c r="AE24" s="891">
        <v>72018.33</v>
      </c>
      <c r="AF24" s="891">
        <v>243301.83000000002</v>
      </c>
      <c r="AG24" s="891">
        <v>175090.07</v>
      </c>
      <c r="AH24" s="891">
        <v>533258.26778999995</v>
      </c>
      <c r="AI24" s="891">
        <v>1238510.4577900001</v>
      </c>
      <c r="AJ24" s="891">
        <v>179287.86</v>
      </c>
      <c r="AK24" s="891">
        <v>1059222.59779</v>
      </c>
      <c r="AL24" s="894">
        <v>1220581.6677900001</v>
      </c>
      <c r="AM24" s="891">
        <v>53406.01</v>
      </c>
      <c r="AN24" s="891">
        <v>53406.01</v>
      </c>
      <c r="AO24" s="891">
        <v>55336.35</v>
      </c>
      <c r="AP24" s="891">
        <v>55336.35</v>
      </c>
      <c r="AQ24" s="891">
        <v>0</v>
      </c>
      <c r="AR24" s="891">
        <v>0</v>
      </c>
      <c r="AS24" s="891">
        <v>0</v>
      </c>
      <c r="AT24" s="891">
        <v>0</v>
      </c>
      <c r="AU24" s="891">
        <v>0</v>
      </c>
      <c r="AV24" s="891">
        <v>90082.44</v>
      </c>
      <c r="AW24" s="891">
        <v>35744.94</v>
      </c>
      <c r="AX24" s="891">
        <v>13536.53</v>
      </c>
      <c r="AY24" s="891">
        <v>356848.63000000006</v>
      </c>
      <c r="AZ24" s="891">
        <v>2680506.71</v>
      </c>
      <c r="BA24" s="891">
        <v>195587.47999999998</v>
      </c>
      <c r="BB24" s="891">
        <v>27.78</v>
      </c>
      <c r="BC24" s="891">
        <v>74457.52</v>
      </c>
    </row>
    <row r="25" spans="1:55" ht="15.75" customHeight="1" x14ac:dyDescent="0.2">
      <c r="A25" s="890"/>
      <c r="B25" s="895" t="s">
        <v>1306</v>
      </c>
      <c r="C25" s="645">
        <v>104.65</v>
      </c>
      <c r="D25" s="891">
        <v>1482307.06</v>
      </c>
      <c r="E25" s="891">
        <v>820107.28</v>
      </c>
      <c r="F25" s="892">
        <v>0.55326409900523577</v>
      </c>
      <c r="G25" s="893">
        <v>1</v>
      </c>
      <c r="H25" s="891">
        <v>103628.65</v>
      </c>
      <c r="I25" s="891">
        <v>671876.58</v>
      </c>
      <c r="J25" s="891">
        <v>775505.23</v>
      </c>
      <c r="K25" s="893">
        <v>0.9</v>
      </c>
      <c r="L25" s="891">
        <v>327082.86</v>
      </c>
      <c r="M25" s="891">
        <v>109016.71</v>
      </c>
      <c r="N25" s="891">
        <v>36577</v>
      </c>
      <c r="O25" s="891">
        <v>11957.86</v>
      </c>
      <c r="P25" s="891">
        <v>10988.78</v>
      </c>
      <c r="Q25" s="891">
        <v>31196.73</v>
      </c>
      <c r="R25" s="891">
        <v>7109.15</v>
      </c>
      <c r="S25" s="891">
        <v>13276.69</v>
      </c>
      <c r="T25" s="891">
        <v>11953.27</v>
      </c>
      <c r="U25" s="891">
        <v>8680.91</v>
      </c>
      <c r="V25" s="891">
        <v>17849.740000000002</v>
      </c>
      <c r="W25" s="891">
        <v>15395.47</v>
      </c>
      <c r="X25" s="891">
        <v>15931.18</v>
      </c>
      <c r="Y25" s="891">
        <v>617016.35000000009</v>
      </c>
      <c r="Z25" s="891">
        <v>9418.5</v>
      </c>
      <c r="AA25" s="891">
        <v>13081.25</v>
      </c>
      <c r="AB25" s="891">
        <v>28150.850000000002</v>
      </c>
      <c r="AC25" s="891">
        <v>3034.8500000000004</v>
      </c>
      <c r="AD25" s="891">
        <v>59755.15</v>
      </c>
      <c r="AE25" s="891">
        <v>81522.350000000006</v>
      </c>
      <c r="AF25" s="891">
        <v>128405.55</v>
      </c>
      <c r="AG25" s="891">
        <v>92405.950000000012</v>
      </c>
      <c r="AH25" s="891">
        <v>287541.30614999996</v>
      </c>
      <c r="AI25" s="891">
        <v>703315.75615000003</v>
      </c>
      <c r="AJ25" s="891">
        <v>94621.39</v>
      </c>
      <c r="AK25" s="891">
        <v>608694.3661499999</v>
      </c>
      <c r="AL25" s="894">
        <v>693853.6161499999</v>
      </c>
      <c r="AM25" s="891">
        <v>23807.5</v>
      </c>
      <c r="AN25" s="891">
        <v>23807.5</v>
      </c>
      <c r="AO25" s="891">
        <v>25094.39</v>
      </c>
      <c r="AP25" s="891">
        <v>25094.39</v>
      </c>
      <c r="AQ25" s="891">
        <v>0</v>
      </c>
      <c r="AR25" s="891">
        <v>0</v>
      </c>
      <c r="AS25" s="891">
        <v>0</v>
      </c>
      <c r="AT25" s="891">
        <v>0</v>
      </c>
      <c r="AU25" s="891">
        <v>0</v>
      </c>
      <c r="AV25" s="891">
        <v>47615</v>
      </c>
      <c r="AW25" s="891">
        <v>18893.75</v>
      </c>
      <c r="AX25" s="891">
        <v>7124.49</v>
      </c>
      <c r="AY25" s="891">
        <v>171437.02</v>
      </c>
      <c r="AZ25" s="891">
        <v>1482307.06</v>
      </c>
      <c r="BA25" s="891">
        <v>38140.81</v>
      </c>
      <c r="BB25" s="891">
        <v>59.4</v>
      </c>
      <c r="BC25" s="891">
        <v>19268.75</v>
      </c>
    </row>
    <row r="26" spans="1:55" ht="15.75" customHeight="1" x14ac:dyDescent="0.2">
      <c r="A26" s="890"/>
      <c r="B26" s="895" t="s">
        <v>1307</v>
      </c>
      <c r="C26" s="645">
        <v>34</v>
      </c>
      <c r="D26" s="891">
        <v>410861.07</v>
      </c>
      <c r="E26" s="891">
        <v>477326.91</v>
      </c>
      <c r="F26" s="892">
        <v>1.1617720559409535</v>
      </c>
      <c r="G26" s="893">
        <v>4</v>
      </c>
      <c r="H26" s="891">
        <v>31.61</v>
      </c>
      <c r="I26" s="891">
        <v>436240.81</v>
      </c>
      <c r="J26" s="891">
        <v>436272.42</v>
      </c>
      <c r="K26" s="893">
        <v>0.9</v>
      </c>
      <c r="L26" s="891">
        <v>92581.87</v>
      </c>
      <c r="M26" s="891">
        <v>18516.37</v>
      </c>
      <c r="N26" s="891">
        <v>10423.120000000001</v>
      </c>
      <c r="O26" s="891">
        <v>4291.87</v>
      </c>
      <c r="P26" s="891">
        <v>3329.07</v>
      </c>
      <c r="Q26" s="891">
        <v>8669.11</v>
      </c>
      <c r="R26" s="891">
        <v>2187.4299999999998</v>
      </c>
      <c r="S26" s="891">
        <v>3829.81</v>
      </c>
      <c r="T26" s="891">
        <v>4921.93</v>
      </c>
      <c r="U26" s="891">
        <v>2808.53</v>
      </c>
      <c r="V26" s="891">
        <v>7349.89</v>
      </c>
      <c r="W26" s="891">
        <v>6339.31</v>
      </c>
      <c r="X26" s="891">
        <v>4595.53</v>
      </c>
      <c r="Y26" s="891">
        <v>169843.83999999997</v>
      </c>
      <c r="Z26" s="891">
        <v>3060</v>
      </c>
      <c r="AA26" s="891">
        <v>4250</v>
      </c>
      <c r="AB26" s="891">
        <v>9146</v>
      </c>
      <c r="AC26" s="891">
        <v>986</v>
      </c>
      <c r="AD26" s="891">
        <v>9707</v>
      </c>
      <c r="AE26" s="891">
        <v>7684</v>
      </c>
      <c r="AF26" s="891">
        <v>41718</v>
      </c>
      <c r="AG26" s="891">
        <v>30022</v>
      </c>
      <c r="AH26" s="891">
        <v>82925.195999999996</v>
      </c>
      <c r="AI26" s="891">
        <v>189498.196</v>
      </c>
      <c r="AJ26" s="891">
        <v>30741.78</v>
      </c>
      <c r="AK26" s="891">
        <v>158756.416</v>
      </c>
      <c r="AL26" s="894">
        <v>186424.016</v>
      </c>
      <c r="AM26" s="891">
        <v>7721.35</v>
      </c>
      <c r="AN26" s="891">
        <v>7721.35</v>
      </c>
      <c r="AO26" s="891">
        <v>7721.35</v>
      </c>
      <c r="AP26" s="891">
        <v>7721.35</v>
      </c>
      <c r="AQ26" s="891">
        <v>0</v>
      </c>
      <c r="AR26" s="891">
        <v>0</v>
      </c>
      <c r="AS26" s="891">
        <v>0</v>
      </c>
      <c r="AT26" s="891">
        <v>0</v>
      </c>
      <c r="AU26" s="891">
        <v>0</v>
      </c>
      <c r="AV26" s="891">
        <v>15442.7</v>
      </c>
      <c r="AW26" s="891">
        <v>6127.7</v>
      </c>
      <c r="AX26" s="891">
        <v>2137.34</v>
      </c>
      <c r="AY26" s="891">
        <v>54593.14</v>
      </c>
      <c r="AZ26" s="891">
        <v>410861.07</v>
      </c>
      <c r="BA26" s="891">
        <v>257.01</v>
      </c>
      <c r="BB26" s="891">
        <v>0</v>
      </c>
      <c r="BC26" s="891">
        <v>132.96</v>
      </c>
    </row>
    <row r="27" spans="1:55" ht="15.75" customHeight="1" x14ac:dyDescent="0.2">
      <c r="A27" s="890" t="s">
        <v>1308</v>
      </c>
      <c r="B27" s="895" t="s">
        <v>1309</v>
      </c>
      <c r="C27" s="645">
        <v>344.55</v>
      </c>
      <c r="D27" s="891">
        <v>4668998.28</v>
      </c>
      <c r="E27" s="891">
        <v>3644590.38</v>
      </c>
      <c r="F27" s="892">
        <v>0.78059364373978735</v>
      </c>
      <c r="G27" s="893">
        <v>2</v>
      </c>
      <c r="H27" s="891">
        <v>24827.23</v>
      </c>
      <c r="I27" s="891">
        <v>2243748.4499999997</v>
      </c>
      <c r="J27" s="891">
        <v>2268575.6799999997</v>
      </c>
      <c r="K27" s="893">
        <v>0.93035000000000001</v>
      </c>
      <c r="L27" s="891">
        <v>1089726.8700000001</v>
      </c>
      <c r="M27" s="891">
        <v>263597.34999999998</v>
      </c>
      <c r="N27" s="891">
        <v>112598.97</v>
      </c>
      <c r="O27" s="891">
        <v>45318.76</v>
      </c>
      <c r="P27" s="891">
        <v>37806.120000000003</v>
      </c>
      <c r="Q27" s="891">
        <v>79910.62</v>
      </c>
      <c r="R27" s="891">
        <v>24873.16</v>
      </c>
      <c r="S27" s="891">
        <v>41437.160000000003</v>
      </c>
      <c r="T27" s="891">
        <v>50152.32</v>
      </c>
      <c r="U27" s="891">
        <v>29824.2</v>
      </c>
      <c r="V27" s="891">
        <v>74892.100000000006</v>
      </c>
      <c r="W27" s="891">
        <v>64594.720000000001</v>
      </c>
      <c r="X27" s="891">
        <v>49721.96</v>
      </c>
      <c r="Y27" s="891">
        <v>1964454.3100000003</v>
      </c>
      <c r="Z27" s="891">
        <v>30844.799999999996</v>
      </c>
      <c r="AA27" s="891">
        <v>43068.75</v>
      </c>
      <c r="AB27" s="891">
        <v>92683.95</v>
      </c>
      <c r="AC27" s="891">
        <v>9991.9500000000007</v>
      </c>
      <c r="AD27" s="891">
        <v>196738.05000000002</v>
      </c>
      <c r="AE27" s="891">
        <v>119115.28</v>
      </c>
      <c r="AF27" s="891">
        <v>422762.85</v>
      </c>
      <c r="AG27" s="891">
        <v>304237.65000000002</v>
      </c>
      <c r="AH27" s="891">
        <v>907858.90005000017</v>
      </c>
      <c r="AI27" s="891">
        <v>2127302.1800500001</v>
      </c>
      <c r="AJ27" s="891">
        <v>311531.77</v>
      </c>
      <c r="AK27" s="891">
        <v>1815770.4100500001</v>
      </c>
      <c r="AL27" s="894">
        <v>2105603.9900500001</v>
      </c>
      <c r="AM27" s="891">
        <v>85138.48</v>
      </c>
      <c r="AN27" s="891">
        <v>85138.48</v>
      </c>
      <c r="AO27" s="891">
        <v>88464.2</v>
      </c>
      <c r="AP27" s="891">
        <v>88464.2</v>
      </c>
      <c r="AQ27" s="891">
        <v>0</v>
      </c>
      <c r="AR27" s="891">
        <v>0</v>
      </c>
      <c r="AS27" s="891">
        <v>0</v>
      </c>
      <c r="AT27" s="891">
        <v>0</v>
      </c>
      <c r="AU27" s="891">
        <v>0</v>
      </c>
      <c r="AV27" s="891">
        <v>162295.24</v>
      </c>
      <c r="AW27" s="891">
        <v>64399.16</v>
      </c>
      <c r="AX27" s="891">
        <v>25040.12</v>
      </c>
      <c r="AY27" s="891">
        <v>598939.88</v>
      </c>
      <c r="AZ27" s="891">
        <v>4668998.28</v>
      </c>
      <c r="BA27" s="891">
        <v>245342.05000000002</v>
      </c>
      <c r="BB27" s="891">
        <v>0</v>
      </c>
      <c r="BC27" s="891">
        <v>142306.56999999998</v>
      </c>
    </row>
    <row r="28" spans="1:55" ht="15.75" customHeight="1" x14ac:dyDescent="0.2">
      <c r="A28" s="890" t="s">
        <v>1310</v>
      </c>
      <c r="B28" s="895" t="s">
        <v>1311</v>
      </c>
      <c r="C28" s="645">
        <v>1625.7</v>
      </c>
      <c r="D28" s="891">
        <v>21735426.739999998</v>
      </c>
      <c r="E28" s="891">
        <v>15371256.119999999</v>
      </c>
      <c r="F28" s="892">
        <v>0.70719826686043707</v>
      </c>
      <c r="G28" s="893">
        <v>1</v>
      </c>
      <c r="H28" s="891">
        <v>333160.61</v>
      </c>
      <c r="I28" s="891">
        <v>8069847.7199999997</v>
      </c>
      <c r="J28" s="891">
        <v>8403008.3300000001</v>
      </c>
      <c r="K28" s="893">
        <v>0.93035000000000001</v>
      </c>
      <c r="L28" s="891">
        <v>5065834.0599999996</v>
      </c>
      <c r="M28" s="891">
        <v>1238809.78</v>
      </c>
      <c r="N28" s="891">
        <v>538556.61</v>
      </c>
      <c r="O28" s="891">
        <v>217273.44</v>
      </c>
      <c r="P28" s="891">
        <v>174191.66</v>
      </c>
      <c r="Q28" s="891">
        <v>382416.77</v>
      </c>
      <c r="R28" s="891">
        <v>122104.64</v>
      </c>
      <c r="S28" s="891">
        <v>197948.24</v>
      </c>
      <c r="T28" s="891">
        <v>239858.92</v>
      </c>
      <c r="U28" s="891">
        <v>142522.73000000001</v>
      </c>
      <c r="V28" s="891">
        <v>358179.63</v>
      </c>
      <c r="W28" s="891">
        <v>308931.27</v>
      </c>
      <c r="X28" s="891">
        <v>237525.33</v>
      </c>
      <c r="Y28" s="891">
        <v>9224153.0800000001</v>
      </c>
      <c r="Z28" s="891">
        <v>144685.79999999999</v>
      </c>
      <c r="AA28" s="891">
        <v>203212.5</v>
      </c>
      <c r="AB28" s="891">
        <v>437313.30000000005</v>
      </c>
      <c r="AC28" s="891">
        <v>47145.299999999996</v>
      </c>
      <c r="AD28" s="891">
        <v>928274.70000000007</v>
      </c>
      <c r="AE28" s="891">
        <v>578066.90999999992</v>
      </c>
      <c r="AF28" s="891">
        <v>1994733.9</v>
      </c>
      <c r="AG28" s="891">
        <v>1435493.0999999999</v>
      </c>
      <c r="AH28" s="891">
        <v>4209099.5427000001</v>
      </c>
      <c r="AI28" s="891">
        <v>9978025.0526999999</v>
      </c>
      <c r="AJ28" s="891">
        <v>1469909.16</v>
      </c>
      <c r="AK28" s="891">
        <v>8508115.8927000016</v>
      </c>
      <c r="AL28" s="894">
        <v>9875645.872700002</v>
      </c>
      <c r="AM28" s="891">
        <v>353191.69</v>
      </c>
      <c r="AN28" s="891">
        <v>353191.69</v>
      </c>
      <c r="AO28" s="891">
        <v>367824.86</v>
      </c>
      <c r="AP28" s="891">
        <v>367824.86</v>
      </c>
      <c r="AQ28" s="891">
        <v>665.14</v>
      </c>
      <c r="AR28" s="891">
        <v>665.14</v>
      </c>
      <c r="AS28" s="891">
        <v>665.14</v>
      </c>
      <c r="AT28" s="891">
        <v>665.14</v>
      </c>
      <c r="AU28" s="891">
        <v>1330.28</v>
      </c>
      <c r="AV28" s="891">
        <v>766246.38</v>
      </c>
      <c r="AW28" s="891">
        <v>304048.5</v>
      </c>
      <c r="AX28" s="891">
        <v>119308.84</v>
      </c>
      <c r="AY28" s="891">
        <v>2635627.6599999997</v>
      </c>
      <c r="AZ28" s="891">
        <v>21735426.739999998</v>
      </c>
      <c r="BA28" s="891">
        <v>924810.99999999988</v>
      </c>
      <c r="BB28" s="891">
        <v>541.03</v>
      </c>
      <c r="BC28" s="891">
        <v>634627.79999999993</v>
      </c>
    </row>
    <row r="29" spans="1:55" ht="15.75" customHeight="1" x14ac:dyDescent="0.2">
      <c r="A29" s="890" t="s">
        <v>1312</v>
      </c>
      <c r="B29" s="895" t="s">
        <v>1313</v>
      </c>
      <c r="C29" s="645">
        <v>264.29000000000002</v>
      </c>
      <c r="D29" s="891">
        <v>3476020.12</v>
      </c>
      <c r="E29" s="891">
        <v>3096141.77</v>
      </c>
      <c r="F29" s="892">
        <v>0.890714571007719</v>
      </c>
      <c r="G29" s="893">
        <v>2</v>
      </c>
      <c r="H29" s="891">
        <v>7914.24</v>
      </c>
      <c r="I29" s="891">
        <v>777422.45999999985</v>
      </c>
      <c r="J29" s="891">
        <v>785336.69999999984</v>
      </c>
      <c r="K29" s="893">
        <v>0.9</v>
      </c>
      <c r="L29" s="891">
        <v>804643.02</v>
      </c>
      <c r="M29" s="891">
        <v>196183.77</v>
      </c>
      <c r="N29" s="891">
        <v>84111.09</v>
      </c>
      <c r="O29" s="891">
        <v>33759.53</v>
      </c>
      <c r="P29" s="891">
        <v>27636.82</v>
      </c>
      <c r="Q29" s="891">
        <v>58546.35</v>
      </c>
      <c r="R29" s="891">
        <v>18593.169999999998</v>
      </c>
      <c r="S29" s="891">
        <v>30893.84</v>
      </c>
      <c r="T29" s="891">
        <v>37266.1</v>
      </c>
      <c r="U29" s="891">
        <v>22212.92</v>
      </c>
      <c r="V29" s="891">
        <v>55649.2</v>
      </c>
      <c r="W29" s="891">
        <v>47997.64</v>
      </c>
      <c r="X29" s="891">
        <v>37070.639999999999</v>
      </c>
      <c r="Y29" s="891">
        <v>1454564.09</v>
      </c>
      <c r="Z29" s="891">
        <v>23591.7</v>
      </c>
      <c r="AA29" s="891">
        <v>33036.249999999993</v>
      </c>
      <c r="AB29" s="891">
        <v>71094.009999999995</v>
      </c>
      <c r="AC29" s="891">
        <v>7664.41</v>
      </c>
      <c r="AD29" s="891">
        <v>150909.59</v>
      </c>
      <c r="AE29" s="891">
        <v>92996.459999999992</v>
      </c>
      <c r="AF29" s="891">
        <v>324283.82999999996</v>
      </c>
      <c r="AG29" s="891">
        <v>233368.07</v>
      </c>
      <c r="AH29" s="891">
        <v>687600.51879000012</v>
      </c>
      <c r="AI29" s="891">
        <v>1624544.83879</v>
      </c>
      <c r="AJ29" s="891">
        <v>238963.08</v>
      </c>
      <c r="AK29" s="891">
        <v>1385581.7587899999</v>
      </c>
      <c r="AL29" s="894">
        <v>1600648.5287899999</v>
      </c>
      <c r="AM29" s="891">
        <v>57266.69</v>
      </c>
      <c r="AN29" s="891">
        <v>57266.69</v>
      </c>
      <c r="AO29" s="891">
        <v>59840.47</v>
      </c>
      <c r="AP29" s="891">
        <v>59840.47</v>
      </c>
      <c r="AQ29" s="891">
        <v>0</v>
      </c>
      <c r="AR29" s="891">
        <v>0</v>
      </c>
      <c r="AS29" s="891">
        <v>0</v>
      </c>
      <c r="AT29" s="891">
        <v>0</v>
      </c>
      <c r="AU29" s="891">
        <v>0</v>
      </c>
      <c r="AV29" s="891">
        <v>120324.4</v>
      </c>
      <c r="AW29" s="891">
        <v>47745.02</v>
      </c>
      <c r="AX29" s="891">
        <v>18523.669999999998</v>
      </c>
      <c r="AY29" s="891">
        <v>420807.41</v>
      </c>
      <c r="AZ29" s="891">
        <v>3476020.12</v>
      </c>
      <c r="BA29" s="891">
        <v>120827.46999999999</v>
      </c>
      <c r="BB29" s="891">
        <v>0</v>
      </c>
      <c r="BC29" s="891">
        <v>45863.519999999997</v>
      </c>
    </row>
    <row r="30" spans="1:55" ht="15.75" customHeight="1" x14ac:dyDescent="0.2">
      <c r="A30" s="890" t="s">
        <v>1314</v>
      </c>
      <c r="B30" s="895" t="s">
        <v>1315</v>
      </c>
      <c r="C30" s="645">
        <v>2208.21</v>
      </c>
      <c r="D30" s="891">
        <v>29767655.059999999</v>
      </c>
      <c r="E30" s="891">
        <v>21515763.870000001</v>
      </c>
      <c r="F30" s="892">
        <v>0.72279001576149016</v>
      </c>
      <c r="G30" s="893">
        <v>1</v>
      </c>
      <c r="H30" s="891">
        <v>266343.92</v>
      </c>
      <c r="I30" s="891">
        <v>8383859.379999999</v>
      </c>
      <c r="J30" s="891">
        <v>8650203.2999999989</v>
      </c>
      <c r="K30" s="893">
        <v>0.9</v>
      </c>
      <c r="L30" s="891">
        <v>6787582.3200000003</v>
      </c>
      <c r="M30" s="891">
        <v>1685127.01</v>
      </c>
      <c r="N30" s="891">
        <v>711305.12</v>
      </c>
      <c r="O30" s="891">
        <v>285099.74</v>
      </c>
      <c r="P30" s="891">
        <v>237120.39</v>
      </c>
      <c r="Q30" s="891">
        <v>515290</v>
      </c>
      <c r="R30" s="891">
        <v>160229.39000000001</v>
      </c>
      <c r="S30" s="891">
        <v>261193.38</v>
      </c>
      <c r="T30" s="891">
        <v>313597.76</v>
      </c>
      <c r="U30" s="891">
        <v>187660.93</v>
      </c>
      <c r="V30" s="891">
        <v>468293.31</v>
      </c>
      <c r="W30" s="891">
        <v>403904.73</v>
      </c>
      <c r="X30" s="891">
        <v>313415.48</v>
      </c>
      <c r="Y30" s="891">
        <v>12329819.560000002</v>
      </c>
      <c r="Z30" s="891">
        <v>196938.90000000002</v>
      </c>
      <c r="AA30" s="891">
        <v>276026.25</v>
      </c>
      <c r="AB30" s="891">
        <v>594008.49</v>
      </c>
      <c r="AC30" s="891">
        <v>64038.09</v>
      </c>
      <c r="AD30" s="891">
        <v>1260887.9099999999</v>
      </c>
      <c r="AE30" s="891">
        <v>829428.22</v>
      </c>
      <c r="AF30" s="891">
        <v>2709473.67</v>
      </c>
      <c r="AG30" s="891">
        <v>1949849.4300000002</v>
      </c>
      <c r="AH30" s="891">
        <v>5911620.2357099988</v>
      </c>
      <c r="AI30" s="891">
        <v>13792271.19571</v>
      </c>
      <c r="AJ30" s="891">
        <v>1996597.23</v>
      </c>
      <c r="AK30" s="891">
        <v>11795673.965709999</v>
      </c>
      <c r="AL30" s="894">
        <v>13592611.465709999</v>
      </c>
      <c r="AM30" s="891">
        <v>558511.12</v>
      </c>
      <c r="AN30" s="891">
        <v>558511.12</v>
      </c>
      <c r="AO30" s="891">
        <v>581675.18000000005</v>
      </c>
      <c r="AP30" s="891">
        <v>581675.18000000005</v>
      </c>
      <c r="AQ30" s="891">
        <v>0</v>
      </c>
      <c r="AR30" s="891">
        <v>0</v>
      </c>
      <c r="AS30" s="891">
        <v>0</v>
      </c>
      <c r="AT30" s="891">
        <v>0</v>
      </c>
      <c r="AU30" s="891">
        <v>643.44000000000005</v>
      </c>
      <c r="AV30" s="891">
        <v>1007636.43</v>
      </c>
      <c r="AW30" s="891">
        <v>399832.68</v>
      </c>
      <c r="AX30" s="891">
        <v>156738.78</v>
      </c>
      <c r="AY30" s="891">
        <v>3845223.93</v>
      </c>
      <c r="AZ30" s="891">
        <v>29767655.059999999</v>
      </c>
      <c r="BA30" s="891">
        <v>1754060.39</v>
      </c>
      <c r="BB30" s="891">
        <v>53.96</v>
      </c>
      <c r="BC30" s="891">
        <v>420192.13</v>
      </c>
    </row>
    <row r="31" spans="1:55" ht="15.75" customHeight="1" x14ac:dyDescent="0.2">
      <c r="A31" s="890" t="s">
        <v>1316</v>
      </c>
      <c r="B31" s="895" t="s">
        <v>1317</v>
      </c>
      <c r="C31" s="645">
        <v>224.94</v>
      </c>
      <c r="D31" s="891">
        <v>2956572.03</v>
      </c>
      <c r="E31" s="891">
        <v>2596966.09</v>
      </c>
      <c r="F31" s="892">
        <v>0.87837064805081044</v>
      </c>
      <c r="G31" s="893">
        <v>2</v>
      </c>
      <c r="H31" s="891">
        <v>6735.9</v>
      </c>
      <c r="I31" s="891">
        <v>572140.22999999986</v>
      </c>
      <c r="J31" s="891">
        <v>578876.12999999989</v>
      </c>
      <c r="K31" s="893">
        <v>0.9</v>
      </c>
      <c r="L31" s="891">
        <v>685188.9</v>
      </c>
      <c r="M31" s="891">
        <v>169855.09</v>
      </c>
      <c r="N31" s="891">
        <v>71577.75</v>
      </c>
      <c r="O31" s="891">
        <v>28764.25</v>
      </c>
      <c r="P31" s="891">
        <v>23392.33</v>
      </c>
      <c r="Q31" s="891">
        <v>50261.97</v>
      </c>
      <c r="R31" s="891">
        <v>15858.88</v>
      </c>
      <c r="S31" s="891">
        <v>26298.06</v>
      </c>
      <c r="T31" s="891">
        <v>31641.03</v>
      </c>
      <c r="U31" s="891">
        <v>18893.75</v>
      </c>
      <c r="V31" s="891">
        <v>47249.32</v>
      </c>
      <c r="W31" s="891">
        <v>40752.720000000001</v>
      </c>
      <c r="X31" s="891">
        <v>31556</v>
      </c>
      <c r="Y31" s="891">
        <v>1241290.05</v>
      </c>
      <c r="Z31" s="891">
        <v>20109.599999999999</v>
      </c>
      <c r="AA31" s="891">
        <v>28117.5</v>
      </c>
      <c r="AB31" s="891">
        <v>60508.86</v>
      </c>
      <c r="AC31" s="891">
        <v>6523.2599999999993</v>
      </c>
      <c r="AD31" s="891">
        <v>128440.74</v>
      </c>
      <c r="AE31" s="891">
        <v>83216.209999999992</v>
      </c>
      <c r="AF31" s="891">
        <v>276001.38</v>
      </c>
      <c r="AG31" s="891">
        <v>198622.02</v>
      </c>
      <c r="AH31" s="891">
        <v>583756.0319399999</v>
      </c>
      <c r="AI31" s="891">
        <v>1385295.60194</v>
      </c>
      <c r="AJ31" s="891">
        <v>203383.99</v>
      </c>
      <c r="AK31" s="891">
        <v>1181911.6119400002</v>
      </c>
      <c r="AL31" s="894">
        <v>1364957.2019400003</v>
      </c>
      <c r="AM31" s="891">
        <v>46971.55</v>
      </c>
      <c r="AN31" s="891">
        <v>46971.55</v>
      </c>
      <c r="AO31" s="891">
        <v>48901.89</v>
      </c>
      <c r="AP31" s="891">
        <v>48901.89</v>
      </c>
      <c r="AQ31" s="891">
        <v>0</v>
      </c>
      <c r="AR31" s="891">
        <v>0</v>
      </c>
      <c r="AS31" s="891">
        <v>0</v>
      </c>
      <c r="AT31" s="891">
        <v>0</v>
      </c>
      <c r="AU31" s="891">
        <v>0</v>
      </c>
      <c r="AV31" s="891">
        <v>102307.91</v>
      </c>
      <c r="AW31" s="891">
        <v>40596.03</v>
      </c>
      <c r="AX31" s="891">
        <v>15673.87</v>
      </c>
      <c r="AY31" s="891">
        <v>350324.69000000006</v>
      </c>
      <c r="AZ31" s="891">
        <v>2956572.03</v>
      </c>
      <c r="BA31" s="891">
        <v>76435.06</v>
      </c>
      <c r="BB31" s="891">
        <v>0</v>
      </c>
      <c r="BC31" s="891">
        <v>38837.839999999997</v>
      </c>
    </row>
    <row r="32" spans="1:55" ht="15.75" customHeight="1" x14ac:dyDescent="0.2">
      <c r="A32" s="890" t="s">
        <v>1318</v>
      </c>
      <c r="B32" s="895" t="s">
        <v>1319</v>
      </c>
      <c r="C32" s="645">
        <v>1155.28</v>
      </c>
      <c r="D32" s="891">
        <v>15935894.9</v>
      </c>
      <c r="E32" s="891">
        <v>11495449.66</v>
      </c>
      <c r="F32" s="892">
        <v>0.72135576521654898</v>
      </c>
      <c r="G32" s="893">
        <v>1</v>
      </c>
      <c r="H32" s="891">
        <v>178791.18</v>
      </c>
      <c r="I32" s="891">
        <v>6986060.0800000001</v>
      </c>
      <c r="J32" s="891">
        <v>7164851.2599999998</v>
      </c>
      <c r="K32" s="893">
        <v>0.9</v>
      </c>
      <c r="L32" s="891">
        <v>3634952.53</v>
      </c>
      <c r="M32" s="891">
        <v>894827.61</v>
      </c>
      <c r="N32" s="891">
        <v>371467.8</v>
      </c>
      <c r="O32" s="891">
        <v>149339.38</v>
      </c>
      <c r="P32" s="891">
        <v>128633.67</v>
      </c>
      <c r="Q32" s="891">
        <v>264741.02</v>
      </c>
      <c r="R32" s="891">
        <v>83669.27</v>
      </c>
      <c r="S32" s="891">
        <v>136341.41</v>
      </c>
      <c r="T32" s="891">
        <v>164533.35</v>
      </c>
      <c r="U32" s="891">
        <v>97787.94</v>
      </c>
      <c r="V32" s="891">
        <v>245696.49</v>
      </c>
      <c r="W32" s="891">
        <v>211914.14</v>
      </c>
      <c r="X32" s="891">
        <v>163601.04</v>
      </c>
      <c r="Y32" s="891">
        <v>6547505.6499999994</v>
      </c>
      <c r="Z32" s="891">
        <v>103502.7</v>
      </c>
      <c r="AA32" s="891">
        <v>144410</v>
      </c>
      <c r="AB32" s="891">
        <v>310770.31999999995</v>
      </c>
      <c r="AC32" s="891">
        <v>33503.119999999995</v>
      </c>
      <c r="AD32" s="891">
        <v>659664.88</v>
      </c>
      <c r="AE32" s="891">
        <v>422839.87</v>
      </c>
      <c r="AF32" s="891">
        <v>1417528.5599999998</v>
      </c>
      <c r="AG32" s="891">
        <v>1020112.2399999999</v>
      </c>
      <c r="AH32" s="891">
        <v>3184874.7652799995</v>
      </c>
      <c r="AI32" s="891">
        <v>7297206.4552799994</v>
      </c>
      <c r="AJ32" s="891">
        <v>1044569.51</v>
      </c>
      <c r="AK32" s="891">
        <v>6252636.9452799996</v>
      </c>
      <c r="AL32" s="894">
        <v>7192749.4952799994</v>
      </c>
      <c r="AM32" s="891">
        <v>335235.36</v>
      </c>
      <c r="AN32" s="891">
        <v>335235.36</v>
      </c>
      <c r="AO32" s="891">
        <v>349391.17</v>
      </c>
      <c r="AP32" s="891">
        <v>349391.17</v>
      </c>
      <c r="AQ32" s="891">
        <v>1286.8900000000001</v>
      </c>
      <c r="AR32" s="891">
        <v>1286.8900000000001</v>
      </c>
      <c r="AS32" s="891">
        <v>1930.33</v>
      </c>
      <c r="AT32" s="891">
        <v>1930.33</v>
      </c>
      <c r="AU32" s="891">
        <v>1930.33</v>
      </c>
      <c r="AV32" s="891">
        <v>526982.27</v>
      </c>
      <c r="AW32" s="891">
        <v>209107.89</v>
      </c>
      <c r="AX32" s="891">
        <v>81931.63</v>
      </c>
      <c r="AY32" s="891">
        <v>2195639.6199999996</v>
      </c>
      <c r="AZ32" s="891">
        <v>15935894.9</v>
      </c>
      <c r="BA32" s="891">
        <v>1500913.5899999999</v>
      </c>
      <c r="BB32" s="891">
        <v>1024.7700000000002</v>
      </c>
      <c r="BC32" s="891">
        <v>280160.68</v>
      </c>
    </row>
    <row r="33" spans="1:55" ht="15.75" customHeight="1" x14ac:dyDescent="0.2">
      <c r="A33" s="890" t="s">
        <v>1320</v>
      </c>
      <c r="B33" s="895" t="s">
        <v>1321</v>
      </c>
      <c r="C33" s="645">
        <v>285.36</v>
      </c>
      <c r="D33" s="891">
        <v>3826543.27</v>
      </c>
      <c r="E33" s="891">
        <v>2601170.6500000004</v>
      </c>
      <c r="F33" s="892">
        <v>0.67977034792553137</v>
      </c>
      <c r="G33" s="893">
        <v>1</v>
      </c>
      <c r="H33" s="891">
        <v>100270.7</v>
      </c>
      <c r="I33" s="891">
        <v>1939197.9200000002</v>
      </c>
      <c r="J33" s="891">
        <v>2039468.62</v>
      </c>
      <c r="K33" s="893">
        <v>0.9</v>
      </c>
      <c r="L33" s="891">
        <v>887903.95</v>
      </c>
      <c r="M33" s="891">
        <v>214617.46</v>
      </c>
      <c r="N33" s="891">
        <v>91036.02</v>
      </c>
      <c r="O33" s="891">
        <v>36212.03</v>
      </c>
      <c r="P33" s="891">
        <v>30779.78</v>
      </c>
      <c r="Q33" s="891">
        <v>63308.38</v>
      </c>
      <c r="R33" s="891">
        <v>20233.740000000002</v>
      </c>
      <c r="S33" s="891">
        <v>33447.050000000003</v>
      </c>
      <c r="T33" s="891">
        <v>40078.629999999997</v>
      </c>
      <c r="U33" s="891">
        <v>23744.85</v>
      </c>
      <c r="V33" s="891">
        <v>59849.14</v>
      </c>
      <c r="W33" s="891">
        <v>51620.11</v>
      </c>
      <c r="X33" s="891">
        <v>40134.33</v>
      </c>
      <c r="Y33" s="891">
        <v>1592965.47</v>
      </c>
      <c r="Z33" s="891">
        <v>25540.199999999997</v>
      </c>
      <c r="AA33" s="891">
        <v>35670</v>
      </c>
      <c r="AB33" s="891">
        <v>76761.84</v>
      </c>
      <c r="AC33" s="891">
        <v>8275.4399999999987</v>
      </c>
      <c r="AD33" s="891">
        <v>162940.56</v>
      </c>
      <c r="AE33" s="891">
        <v>98646.84</v>
      </c>
      <c r="AF33" s="891">
        <v>350136.72</v>
      </c>
      <c r="AG33" s="891">
        <v>251972.88</v>
      </c>
      <c r="AH33" s="891">
        <v>760958.24135999999</v>
      </c>
      <c r="AI33" s="891">
        <v>1770902.7213599999</v>
      </c>
      <c r="AJ33" s="891">
        <v>258013.95</v>
      </c>
      <c r="AK33" s="891">
        <v>1512888.7713600001</v>
      </c>
      <c r="AL33" s="894">
        <v>1745101.3213600002</v>
      </c>
      <c r="AM33" s="891">
        <v>70135.61</v>
      </c>
      <c r="AN33" s="891">
        <v>70135.61</v>
      </c>
      <c r="AO33" s="891">
        <v>73352.84</v>
      </c>
      <c r="AP33" s="891">
        <v>73352.84</v>
      </c>
      <c r="AQ33" s="891">
        <v>0</v>
      </c>
      <c r="AR33" s="891">
        <v>0</v>
      </c>
      <c r="AS33" s="891">
        <v>0</v>
      </c>
      <c r="AT33" s="891">
        <v>0</v>
      </c>
      <c r="AU33" s="891">
        <v>0</v>
      </c>
      <c r="AV33" s="891">
        <v>129976.09</v>
      </c>
      <c r="AW33" s="891">
        <v>51574.84</v>
      </c>
      <c r="AX33" s="891">
        <v>19948.57</v>
      </c>
      <c r="AY33" s="891">
        <v>488476.39999999997</v>
      </c>
      <c r="AZ33" s="891">
        <v>3826543.27</v>
      </c>
      <c r="BA33" s="891">
        <v>320072.69999999995</v>
      </c>
      <c r="BB33" s="891">
        <v>0</v>
      </c>
      <c r="BC33" s="891">
        <v>72247.64</v>
      </c>
    </row>
    <row r="34" spans="1:55" ht="15.75" customHeight="1" x14ac:dyDescent="0.2">
      <c r="A34" s="890" t="s">
        <v>1322</v>
      </c>
      <c r="B34" s="895" t="s">
        <v>1323</v>
      </c>
      <c r="C34" s="645">
        <v>707</v>
      </c>
      <c r="D34" s="891">
        <v>9409172.1600000001</v>
      </c>
      <c r="E34" s="891">
        <v>6583878.9900000002</v>
      </c>
      <c r="F34" s="892">
        <v>0.69972988888323207</v>
      </c>
      <c r="G34" s="893">
        <v>1</v>
      </c>
      <c r="H34" s="891">
        <v>164645.39000000001</v>
      </c>
      <c r="I34" s="891">
        <v>3387956.64</v>
      </c>
      <c r="J34" s="891">
        <v>3552602.0300000003</v>
      </c>
      <c r="K34" s="893">
        <v>0.9</v>
      </c>
      <c r="L34" s="891">
        <v>2160809.84</v>
      </c>
      <c r="M34" s="891">
        <v>532301.65</v>
      </c>
      <c r="N34" s="891">
        <v>226563.20000000001</v>
      </c>
      <c r="O34" s="891">
        <v>90584.63</v>
      </c>
      <c r="P34" s="891">
        <v>74892.58</v>
      </c>
      <c r="Q34" s="891">
        <v>159643.12</v>
      </c>
      <c r="R34" s="891">
        <v>50857.79</v>
      </c>
      <c r="S34" s="891">
        <v>82979.320000000007</v>
      </c>
      <c r="T34" s="891">
        <v>99845.02</v>
      </c>
      <c r="U34" s="891">
        <v>59745.11</v>
      </c>
      <c r="V34" s="891">
        <v>149097.87</v>
      </c>
      <c r="W34" s="891">
        <v>128597.47</v>
      </c>
      <c r="X34" s="891">
        <v>99569.919999999998</v>
      </c>
      <c r="Y34" s="891">
        <v>3915487.52</v>
      </c>
      <c r="Z34" s="891">
        <v>62775</v>
      </c>
      <c r="AA34" s="891">
        <v>88375</v>
      </c>
      <c r="AB34" s="891">
        <v>190183</v>
      </c>
      <c r="AC34" s="891">
        <v>20503</v>
      </c>
      <c r="AD34" s="891">
        <v>403697</v>
      </c>
      <c r="AE34" s="891">
        <v>256348</v>
      </c>
      <c r="AF34" s="891">
        <v>867489</v>
      </c>
      <c r="AG34" s="891">
        <v>624281</v>
      </c>
      <c r="AH34" s="891">
        <v>1864969.1939999999</v>
      </c>
      <c r="AI34" s="891">
        <v>4378620.1940000001</v>
      </c>
      <c r="AJ34" s="891">
        <v>639248.18999999994</v>
      </c>
      <c r="AK34" s="891">
        <v>3739372.0040000002</v>
      </c>
      <c r="AL34" s="894">
        <v>4314695.3739999998</v>
      </c>
      <c r="AM34" s="891">
        <v>166009.06</v>
      </c>
      <c r="AN34" s="891">
        <v>166009.06</v>
      </c>
      <c r="AO34" s="891">
        <v>173086.97</v>
      </c>
      <c r="AP34" s="891">
        <v>173086.97</v>
      </c>
      <c r="AQ34" s="891">
        <v>0</v>
      </c>
      <c r="AR34" s="891">
        <v>0</v>
      </c>
      <c r="AS34" s="891">
        <v>0</v>
      </c>
      <c r="AT34" s="891">
        <v>0</v>
      </c>
      <c r="AU34" s="891">
        <v>643.44000000000005</v>
      </c>
      <c r="AV34" s="891">
        <v>322366.44</v>
      </c>
      <c r="AW34" s="891">
        <v>127915.82</v>
      </c>
      <c r="AX34" s="891">
        <v>49871.43</v>
      </c>
      <c r="AY34" s="891">
        <v>1178989.19</v>
      </c>
      <c r="AZ34" s="891">
        <v>9409172.1600000001</v>
      </c>
      <c r="BA34" s="891">
        <v>479072.35000000003</v>
      </c>
      <c r="BB34" s="891">
        <v>0</v>
      </c>
      <c r="BC34" s="891">
        <v>248087.04000000001</v>
      </c>
    </row>
    <row r="35" spans="1:55" ht="15.75" customHeight="1" x14ac:dyDescent="0.2">
      <c r="A35" s="890" t="s">
        <v>1324</v>
      </c>
      <c r="B35" s="895" t="s">
        <v>1325</v>
      </c>
      <c r="C35" s="645">
        <v>313.75</v>
      </c>
      <c r="D35" s="891">
        <v>4028002.4</v>
      </c>
      <c r="E35" s="891">
        <v>4013414.75</v>
      </c>
      <c r="F35" s="892">
        <v>0.99637844058881397</v>
      </c>
      <c r="G35" s="893">
        <v>3</v>
      </c>
      <c r="H35" s="891">
        <v>6601.11</v>
      </c>
      <c r="I35" s="891">
        <v>594027.29</v>
      </c>
      <c r="J35" s="891">
        <v>600628.4</v>
      </c>
      <c r="K35" s="893">
        <v>0.9</v>
      </c>
      <c r="L35" s="891">
        <v>959538.19</v>
      </c>
      <c r="M35" s="891">
        <v>234570.14</v>
      </c>
      <c r="N35" s="891">
        <v>99638.6</v>
      </c>
      <c r="O35" s="891">
        <v>40161.61</v>
      </c>
      <c r="P35" s="891">
        <v>32703.39</v>
      </c>
      <c r="Q35" s="891">
        <v>69874.320000000007</v>
      </c>
      <c r="R35" s="891">
        <v>21874.32</v>
      </c>
      <c r="S35" s="891">
        <v>36766.22</v>
      </c>
      <c r="T35" s="891">
        <v>44297.440000000002</v>
      </c>
      <c r="U35" s="891">
        <v>26298.06</v>
      </c>
      <c r="V35" s="891">
        <v>66149.05</v>
      </c>
      <c r="W35" s="891">
        <v>57053.8</v>
      </c>
      <c r="X35" s="891">
        <v>44117.13</v>
      </c>
      <c r="Y35" s="891">
        <v>1733042.2700000003</v>
      </c>
      <c r="Z35" s="891">
        <v>28035</v>
      </c>
      <c r="AA35" s="891">
        <v>39218.75</v>
      </c>
      <c r="AB35" s="891">
        <v>84398.75</v>
      </c>
      <c r="AC35" s="891">
        <v>9098.75</v>
      </c>
      <c r="AD35" s="891">
        <v>89575.62</v>
      </c>
      <c r="AE35" s="891">
        <v>111871</v>
      </c>
      <c r="AF35" s="891">
        <v>384971.25</v>
      </c>
      <c r="AG35" s="891">
        <v>277041.25</v>
      </c>
      <c r="AH35" s="891">
        <v>813692.99624999997</v>
      </c>
      <c r="AI35" s="891">
        <v>1837903.36625</v>
      </c>
      <c r="AJ35" s="891">
        <v>283683.33</v>
      </c>
      <c r="AK35" s="891">
        <v>1554220.0362499999</v>
      </c>
      <c r="AL35" s="894">
        <v>1809535.0262499999</v>
      </c>
      <c r="AM35" s="891">
        <v>63701.15</v>
      </c>
      <c r="AN35" s="891">
        <v>63701.15</v>
      </c>
      <c r="AO35" s="891">
        <v>66274.929999999993</v>
      </c>
      <c r="AP35" s="891">
        <v>66274.929999999993</v>
      </c>
      <c r="AQ35" s="891">
        <v>643.44000000000005</v>
      </c>
      <c r="AR35" s="891">
        <v>643.44000000000005</v>
      </c>
      <c r="AS35" s="891">
        <v>643.44000000000005</v>
      </c>
      <c r="AT35" s="891">
        <v>643.44000000000005</v>
      </c>
      <c r="AU35" s="891">
        <v>1286.8900000000001</v>
      </c>
      <c r="AV35" s="891">
        <v>142845.01</v>
      </c>
      <c r="AW35" s="891">
        <v>56681.26</v>
      </c>
      <c r="AX35" s="891">
        <v>22085.91</v>
      </c>
      <c r="AY35" s="891">
        <v>485424.99</v>
      </c>
      <c r="AZ35" s="891">
        <v>4028002.4</v>
      </c>
      <c r="BA35" s="891">
        <v>214447.94999999995</v>
      </c>
      <c r="BB35" s="891">
        <v>17.98</v>
      </c>
      <c r="BC35" s="891">
        <v>91173.56</v>
      </c>
    </row>
    <row r="36" spans="1:55" ht="15.75" customHeight="1" x14ac:dyDescent="0.2">
      <c r="A36" s="890" t="s">
        <v>1326</v>
      </c>
      <c r="B36" s="895" t="s">
        <v>1327</v>
      </c>
      <c r="C36" s="645">
        <v>545.25</v>
      </c>
      <c r="D36" s="891">
        <v>6766709.7599999998</v>
      </c>
      <c r="E36" s="891">
        <v>4334934.92</v>
      </c>
      <c r="F36" s="892">
        <v>0.64062669654091975</v>
      </c>
      <c r="G36" s="893">
        <v>1</v>
      </c>
      <c r="H36" s="891">
        <v>259711.1</v>
      </c>
      <c r="I36" s="891">
        <v>2638033.4700000002</v>
      </c>
      <c r="J36" s="891">
        <v>2897744.5700000003</v>
      </c>
      <c r="K36" s="893">
        <v>0.9</v>
      </c>
      <c r="L36" s="891">
        <v>1589108.94</v>
      </c>
      <c r="M36" s="891">
        <v>375017.67</v>
      </c>
      <c r="N36" s="891">
        <v>172566.68</v>
      </c>
      <c r="O36" s="891">
        <v>70746.41</v>
      </c>
      <c r="P36" s="891">
        <v>52808.57</v>
      </c>
      <c r="Q36" s="891">
        <v>119392.54</v>
      </c>
      <c r="R36" s="891">
        <v>39373.769999999997</v>
      </c>
      <c r="S36" s="891">
        <v>63574.92</v>
      </c>
      <c r="T36" s="891">
        <v>78751</v>
      </c>
      <c r="U36" s="891">
        <v>45957.78</v>
      </c>
      <c r="V36" s="891">
        <v>117598.32</v>
      </c>
      <c r="W36" s="891">
        <v>101428.99</v>
      </c>
      <c r="X36" s="891">
        <v>76285.88</v>
      </c>
      <c r="Y36" s="891">
        <v>2902611.4699999997</v>
      </c>
      <c r="Z36" s="891">
        <v>48600</v>
      </c>
      <c r="AA36" s="891">
        <v>68156.25</v>
      </c>
      <c r="AB36" s="891">
        <v>146672.25</v>
      </c>
      <c r="AC36" s="891">
        <v>15812.25</v>
      </c>
      <c r="AD36" s="891">
        <v>311337.75</v>
      </c>
      <c r="AE36" s="891">
        <v>172863</v>
      </c>
      <c r="AF36" s="891">
        <v>669021.75</v>
      </c>
      <c r="AG36" s="891">
        <v>481455.75</v>
      </c>
      <c r="AH36" s="891">
        <v>1323245.2207500001</v>
      </c>
      <c r="AI36" s="891">
        <v>3237164.2207500003</v>
      </c>
      <c r="AJ36" s="891">
        <v>492998.69</v>
      </c>
      <c r="AK36" s="891">
        <v>2744165.5307500004</v>
      </c>
      <c r="AL36" s="894">
        <v>3187864.3507500002</v>
      </c>
      <c r="AM36" s="891">
        <v>71422.5</v>
      </c>
      <c r="AN36" s="891">
        <v>71422.5</v>
      </c>
      <c r="AO36" s="891">
        <v>73996.289999999994</v>
      </c>
      <c r="AP36" s="891">
        <v>73996.289999999994</v>
      </c>
      <c r="AQ36" s="891">
        <v>0</v>
      </c>
      <c r="AR36" s="891">
        <v>0</v>
      </c>
      <c r="AS36" s="891">
        <v>0</v>
      </c>
      <c r="AT36" s="891">
        <v>0</v>
      </c>
      <c r="AU36" s="891">
        <v>0</v>
      </c>
      <c r="AV36" s="891">
        <v>248370.15</v>
      </c>
      <c r="AW36" s="891">
        <v>98553.9</v>
      </c>
      <c r="AX36" s="891">
        <v>38472.239999999998</v>
      </c>
      <c r="AY36" s="891">
        <v>676233.87</v>
      </c>
      <c r="AZ36" s="891">
        <v>6766709.7599999998</v>
      </c>
      <c r="BA36" s="891">
        <v>173987.87999999998</v>
      </c>
      <c r="BB36" s="891">
        <v>0</v>
      </c>
      <c r="BC36" s="891">
        <v>197769.73</v>
      </c>
    </row>
    <row r="37" spans="1:55" ht="15.75" customHeight="1" x14ac:dyDescent="0.2">
      <c r="A37" s="890" t="s">
        <v>1328</v>
      </c>
      <c r="B37" s="895" t="s">
        <v>1329</v>
      </c>
      <c r="C37" s="645">
        <v>2374.96</v>
      </c>
      <c r="D37" s="891">
        <v>31920189</v>
      </c>
      <c r="E37" s="891">
        <v>27831285.649999999</v>
      </c>
      <c r="F37" s="892">
        <v>0.87190228259613367</v>
      </c>
      <c r="G37" s="893">
        <v>2</v>
      </c>
      <c r="H37" s="891">
        <v>71118.94</v>
      </c>
      <c r="I37" s="891">
        <v>6322616.9500000002</v>
      </c>
      <c r="J37" s="891">
        <v>6393735.8900000006</v>
      </c>
      <c r="K37" s="893">
        <v>0.9</v>
      </c>
      <c r="L37" s="891">
        <v>7270231.9100000001</v>
      </c>
      <c r="M37" s="891">
        <v>1776687.45</v>
      </c>
      <c r="N37" s="891">
        <v>761923.66</v>
      </c>
      <c r="O37" s="891">
        <v>307695.08</v>
      </c>
      <c r="P37" s="891">
        <v>255322.08</v>
      </c>
      <c r="Q37" s="891">
        <v>538441.84</v>
      </c>
      <c r="R37" s="891">
        <v>171713.41</v>
      </c>
      <c r="S37" s="891">
        <v>280087.13</v>
      </c>
      <c r="T37" s="891">
        <v>339613.72</v>
      </c>
      <c r="U37" s="891">
        <v>201448.26</v>
      </c>
      <c r="V37" s="891">
        <v>507142.75</v>
      </c>
      <c r="W37" s="891">
        <v>437412.52</v>
      </c>
      <c r="X37" s="891">
        <v>336086.79</v>
      </c>
      <c r="Y37" s="891">
        <v>13183806.6</v>
      </c>
      <c r="Z37" s="891">
        <v>211406.4</v>
      </c>
      <c r="AA37" s="891">
        <v>296870</v>
      </c>
      <c r="AB37" s="891">
        <v>638864.24</v>
      </c>
      <c r="AC37" s="891">
        <v>68873.84</v>
      </c>
      <c r="AD37" s="891">
        <v>1356102.16</v>
      </c>
      <c r="AE37" s="891">
        <v>843063.62</v>
      </c>
      <c r="AF37" s="891">
        <v>2914075.9199999995</v>
      </c>
      <c r="AG37" s="891">
        <v>2097089.68</v>
      </c>
      <c r="AH37" s="891">
        <v>6346472.1609599981</v>
      </c>
      <c r="AI37" s="891">
        <v>14772818.020959998</v>
      </c>
      <c r="AJ37" s="891">
        <v>2147367.58</v>
      </c>
      <c r="AK37" s="891">
        <v>12625450.440959997</v>
      </c>
      <c r="AL37" s="894">
        <v>14558081.260959998</v>
      </c>
      <c r="AM37" s="891">
        <v>562371.80000000005</v>
      </c>
      <c r="AN37" s="891">
        <v>562371.80000000005</v>
      </c>
      <c r="AO37" s="891">
        <v>586179.30000000005</v>
      </c>
      <c r="AP37" s="891">
        <v>586179.30000000005</v>
      </c>
      <c r="AQ37" s="891">
        <v>37319.86</v>
      </c>
      <c r="AR37" s="891">
        <v>37319.86</v>
      </c>
      <c r="AS37" s="891">
        <v>38606.76</v>
      </c>
      <c r="AT37" s="891">
        <v>38606.76</v>
      </c>
      <c r="AU37" s="891">
        <v>46971.55</v>
      </c>
      <c r="AV37" s="891">
        <v>1083563.06</v>
      </c>
      <c r="AW37" s="891">
        <v>429960.56</v>
      </c>
      <c r="AX37" s="891">
        <v>168850.41</v>
      </c>
      <c r="AY37" s="891">
        <v>4178301.0199999996</v>
      </c>
      <c r="AZ37" s="891">
        <v>31920189</v>
      </c>
      <c r="BA37" s="891">
        <v>1442563.7799999998</v>
      </c>
      <c r="BB37" s="891">
        <v>2368.4299999999998</v>
      </c>
      <c r="BC37" s="891">
        <v>887104.33</v>
      </c>
    </row>
    <row r="38" spans="1:55" ht="15.75" customHeight="1" x14ac:dyDescent="0.2">
      <c r="A38" s="890" t="s">
        <v>1330</v>
      </c>
      <c r="B38" s="895" t="s">
        <v>1331</v>
      </c>
      <c r="C38" s="645">
        <v>1055.75</v>
      </c>
      <c r="D38" s="891">
        <v>12568863.529999999</v>
      </c>
      <c r="E38" s="891">
        <v>9734439.3599999994</v>
      </c>
      <c r="F38" s="892">
        <v>0.77448842823102881</v>
      </c>
      <c r="G38" s="893">
        <v>2</v>
      </c>
      <c r="H38" s="891">
        <v>49691.19</v>
      </c>
      <c r="I38" s="891">
        <v>3275694.6599999997</v>
      </c>
      <c r="J38" s="891">
        <v>3325385.8499999996</v>
      </c>
      <c r="K38" s="893">
        <v>0.9</v>
      </c>
      <c r="L38" s="891">
        <v>2964632.64</v>
      </c>
      <c r="M38" s="891">
        <v>721101.57</v>
      </c>
      <c r="N38" s="891">
        <v>338103.18</v>
      </c>
      <c r="O38" s="891">
        <v>136174.09</v>
      </c>
      <c r="P38" s="891">
        <v>95283.839999999997</v>
      </c>
      <c r="Q38" s="891">
        <v>235809.83</v>
      </c>
      <c r="R38" s="891">
        <v>76560.12</v>
      </c>
      <c r="S38" s="891">
        <v>124086</v>
      </c>
      <c r="T38" s="891">
        <v>150470.67000000001</v>
      </c>
      <c r="U38" s="891">
        <v>89362.35</v>
      </c>
      <c r="V38" s="891">
        <v>224696.79</v>
      </c>
      <c r="W38" s="891">
        <v>193801.82</v>
      </c>
      <c r="X38" s="891">
        <v>148895.32999999999</v>
      </c>
      <c r="Y38" s="891">
        <v>5498978.2300000004</v>
      </c>
      <c r="Z38" s="891">
        <v>94005</v>
      </c>
      <c r="AA38" s="891">
        <v>131968.75</v>
      </c>
      <c r="AB38" s="891">
        <v>283996.75</v>
      </c>
      <c r="AC38" s="891">
        <v>30616.75</v>
      </c>
      <c r="AD38" s="891">
        <v>602833.25</v>
      </c>
      <c r="AE38" s="891">
        <v>366543</v>
      </c>
      <c r="AF38" s="891">
        <v>1295405.25</v>
      </c>
      <c r="AG38" s="891">
        <v>932227.25</v>
      </c>
      <c r="AH38" s="891">
        <v>2422640.2912499993</v>
      </c>
      <c r="AI38" s="891">
        <v>6160236.2912499998</v>
      </c>
      <c r="AJ38" s="891">
        <v>954577.47</v>
      </c>
      <c r="AK38" s="891">
        <v>5205658.82125</v>
      </c>
      <c r="AL38" s="894">
        <v>6064778.5412499998</v>
      </c>
      <c r="AM38" s="891">
        <v>63057.7</v>
      </c>
      <c r="AN38" s="891">
        <v>63057.7</v>
      </c>
      <c r="AO38" s="891">
        <v>65631.490000000005</v>
      </c>
      <c r="AP38" s="891">
        <v>65631.490000000005</v>
      </c>
      <c r="AQ38" s="891">
        <v>0</v>
      </c>
      <c r="AR38" s="891">
        <v>0</v>
      </c>
      <c r="AS38" s="891">
        <v>0</v>
      </c>
      <c r="AT38" s="891">
        <v>0</v>
      </c>
      <c r="AU38" s="891">
        <v>643.44000000000005</v>
      </c>
      <c r="AV38" s="891">
        <v>481297.6</v>
      </c>
      <c r="AW38" s="891">
        <v>190980.1</v>
      </c>
      <c r="AX38" s="891">
        <v>74807.14</v>
      </c>
      <c r="AY38" s="891">
        <v>1005106.6599999999</v>
      </c>
      <c r="AZ38" s="891">
        <v>12568863.529999999</v>
      </c>
      <c r="BA38" s="891">
        <v>54953.479999999996</v>
      </c>
      <c r="BB38" s="891">
        <v>16.2</v>
      </c>
      <c r="BC38" s="891">
        <v>260581.05000000002</v>
      </c>
    </row>
    <row r="39" spans="1:55" ht="15.75" customHeight="1" x14ac:dyDescent="0.2">
      <c r="A39" s="890" t="s">
        <v>1332</v>
      </c>
      <c r="B39" s="895" t="s">
        <v>1333</v>
      </c>
      <c r="C39" s="645">
        <v>359.75</v>
      </c>
      <c r="D39" s="891">
        <v>4806764.53</v>
      </c>
      <c r="E39" s="891">
        <v>3149414.71</v>
      </c>
      <c r="F39" s="892">
        <v>0.65520469961527317</v>
      </c>
      <c r="G39" s="893">
        <v>1</v>
      </c>
      <c r="H39" s="891">
        <v>165751.19</v>
      </c>
      <c r="I39" s="891">
        <v>2270030.17</v>
      </c>
      <c r="J39" s="891">
        <v>2435781.36</v>
      </c>
      <c r="K39" s="893">
        <v>0.9</v>
      </c>
      <c r="L39" s="891">
        <v>1119055.94</v>
      </c>
      <c r="M39" s="891">
        <v>264035.83</v>
      </c>
      <c r="N39" s="891">
        <v>113379.36</v>
      </c>
      <c r="O39" s="891">
        <v>45499.18</v>
      </c>
      <c r="P39" s="891">
        <v>38907.910000000003</v>
      </c>
      <c r="Q39" s="891">
        <v>77594.460000000006</v>
      </c>
      <c r="R39" s="891">
        <v>25155.46</v>
      </c>
      <c r="S39" s="891">
        <v>41617.32</v>
      </c>
      <c r="T39" s="891">
        <v>50625.64</v>
      </c>
      <c r="U39" s="891">
        <v>30127.87</v>
      </c>
      <c r="V39" s="891">
        <v>75598.92</v>
      </c>
      <c r="W39" s="891">
        <v>65204.35</v>
      </c>
      <c r="X39" s="891">
        <v>49938.14</v>
      </c>
      <c r="Y39" s="891">
        <v>1996740.38</v>
      </c>
      <c r="Z39" s="891">
        <v>32130</v>
      </c>
      <c r="AA39" s="891">
        <v>44968.75</v>
      </c>
      <c r="AB39" s="891">
        <v>96772.75</v>
      </c>
      <c r="AC39" s="891">
        <v>10432.75</v>
      </c>
      <c r="AD39" s="891">
        <v>205417.25</v>
      </c>
      <c r="AE39" s="891">
        <v>114001</v>
      </c>
      <c r="AF39" s="891">
        <v>441413.25</v>
      </c>
      <c r="AG39" s="891">
        <v>317659.25</v>
      </c>
      <c r="AH39" s="891">
        <v>957584.1922500002</v>
      </c>
      <c r="AI39" s="891">
        <v>2220379.1922500003</v>
      </c>
      <c r="AJ39" s="891">
        <v>325275.15000000002</v>
      </c>
      <c r="AK39" s="891">
        <v>1895104.0422500004</v>
      </c>
      <c r="AL39" s="894">
        <v>2187851.6722500003</v>
      </c>
      <c r="AM39" s="891">
        <v>90082.44</v>
      </c>
      <c r="AN39" s="891">
        <v>90082.44</v>
      </c>
      <c r="AO39" s="891">
        <v>93943.11</v>
      </c>
      <c r="AP39" s="891">
        <v>93943.11</v>
      </c>
      <c r="AQ39" s="891">
        <v>0</v>
      </c>
      <c r="AR39" s="891">
        <v>0</v>
      </c>
      <c r="AS39" s="891">
        <v>0</v>
      </c>
      <c r="AT39" s="891">
        <v>0</v>
      </c>
      <c r="AU39" s="891">
        <v>0</v>
      </c>
      <c r="AV39" s="891">
        <v>164078.73000000001</v>
      </c>
      <c r="AW39" s="891">
        <v>65106.85</v>
      </c>
      <c r="AX39" s="891">
        <v>24935.71</v>
      </c>
      <c r="AY39" s="891">
        <v>622172.3899999999</v>
      </c>
      <c r="AZ39" s="891">
        <v>4806764.53</v>
      </c>
      <c r="BA39" s="891">
        <v>308417.67</v>
      </c>
      <c r="BB39" s="891">
        <v>0</v>
      </c>
      <c r="BC39" s="891">
        <v>138543.09000000003</v>
      </c>
    </row>
    <row r="40" spans="1:55" ht="15.75" customHeight="1" x14ac:dyDescent="0.2">
      <c r="A40" s="890" t="s">
        <v>1334</v>
      </c>
      <c r="B40" s="895" t="s">
        <v>1335</v>
      </c>
      <c r="C40" s="645">
        <v>401.96</v>
      </c>
      <c r="D40" s="891">
        <v>5508794.8200000003</v>
      </c>
      <c r="E40" s="891">
        <v>3927333.05</v>
      </c>
      <c r="F40" s="892">
        <v>0.71292055310203029</v>
      </c>
      <c r="G40" s="893">
        <v>1</v>
      </c>
      <c r="H40" s="891">
        <v>80270.59</v>
      </c>
      <c r="I40" s="891">
        <v>2336874.6300000004</v>
      </c>
      <c r="J40" s="891">
        <v>2417145.2200000002</v>
      </c>
      <c r="K40" s="893">
        <v>0.9</v>
      </c>
      <c r="L40" s="891">
        <v>1268132.21</v>
      </c>
      <c r="M40" s="891">
        <v>306040.37</v>
      </c>
      <c r="N40" s="891">
        <v>127518.89</v>
      </c>
      <c r="O40" s="891">
        <v>51468.7</v>
      </c>
      <c r="P40" s="891">
        <v>44691.83</v>
      </c>
      <c r="Q40" s="891">
        <v>89298.59</v>
      </c>
      <c r="R40" s="891">
        <v>28436.61</v>
      </c>
      <c r="S40" s="891">
        <v>46979.06</v>
      </c>
      <c r="T40" s="891">
        <v>56953.85</v>
      </c>
      <c r="U40" s="891">
        <v>33702.370000000003</v>
      </c>
      <c r="V40" s="891">
        <v>85048.78</v>
      </c>
      <c r="W40" s="891">
        <v>73354.89</v>
      </c>
      <c r="X40" s="891">
        <v>56371.89</v>
      </c>
      <c r="Y40" s="891">
        <v>2267998.0400000005</v>
      </c>
      <c r="Z40" s="891">
        <v>35966.699999999997</v>
      </c>
      <c r="AA40" s="891">
        <v>50245</v>
      </c>
      <c r="AB40" s="891">
        <v>108127.23999999999</v>
      </c>
      <c r="AC40" s="891">
        <v>11656.84</v>
      </c>
      <c r="AD40" s="891">
        <v>229519.16</v>
      </c>
      <c r="AE40" s="891">
        <v>137539.89000000001</v>
      </c>
      <c r="AF40" s="891">
        <v>493204.91999999993</v>
      </c>
      <c r="AG40" s="891">
        <v>354930.67999999993</v>
      </c>
      <c r="AH40" s="891">
        <v>1101588.1839600001</v>
      </c>
      <c r="AI40" s="891">
        <v>2522778.6139599998</v>
      </c>
      <c r="AJ40" s="891">
        <v>363440.17</v>
      </c>
      <c r="AK40" s="891">
        <v>2159338.4439599998</v>
      </c>
      <c r="AL40" s="894">
        <v>2486434.5939599997</v>
      </c>
      <c r="AM40" s="891">
        <v>113889.94</v>
      </c>
      <c r="AN40" s="891">
        <v>113889.94</v>
      </c>
      <c r="AO40" s="891">
        <v>119037.51</v>
      </c>
      <c r="AP40" s="891">
        <v>119037.51</v>
      </c>
      <c r="AQ40" s="891">
        <v>643.44000000000005</v>
      </c>
      <c r="AR40" s="891">
        <v>643.44000000000005</v>
      </c>
      <c r="AS40" s="891">
        <v>643.44000000000005</v>
      </c>
      <c r="AT40" s="891">
        <v>643.44000000000005</v>
      </c>
      <c r="AU40" s="891">
        <v>1286.8900000000001</v>
      </c>
      <c r="AV40" s="891">
        <v>183382.11</v>
      </c>
      <c r="AW40" s="891">
        <v>72766.48</v>
      </c>
      <c r="AX40" s="891">
        <v>28497.96</v>
      </c>
      <c r="AY40" s="891">
        <v>754362.1</v>
      </c>
      <c r="AZ40" s="891">
        <v>5508794.8200000003</v>
      </c>
      <c r="BA40" s="891">
        <v>354846.62000000005</v>
      </c>
      <c r="BB40" s="891">
        <v>251.21999999999997</v>
      </c>
      <c r="BC40" s="891">
        <v>140671.90000000002</v>
      </c>
    </row>
    <row r="41" spans="1:55" ht="15.75" customHeight="1" x14ac:dyDescent="0.2">
      <c r="A41" s="890" t="s">
        <v>1336</v>
      </c>
      <c r="B41" s="895" t="s">
        <v>1337</v>
      </c>
      <c r="C41" s="645">
        <v>1354.54</v>
      </c>
      <c r="D41" s="891">
        <v>18139959.989999998</v>
      </c>
      <c r="E41" s="891">
        <v>12473361.02</v>
      </c>
      <c r="F41" s="892">
        <v>0.68761789038543519</v>
      </c>
      <c r="G41" s="893">
        <v>1</v>
      </c>
      <c r="H41" s="891">
        <v>410560.21</v>
      </c>
      <c r="I41" s="891">
        <v>7909000.9400000004</v>
      </c>
      <c r="J41" s="891">
        <v>8319561.1500000004</v>
      </c>
      <c r="K41" s="893">
        <v>0.9</v>
      </c>
      <c r="L41" s="891">
        <v>4193328.85</v>
      </c>
      <c r="M41" s="891">
        <v>1006315.35</v>
      </c>
      <c r="N41" s="891">
        <v>432438.02</v>
      </c>
      <c r="O41" s="891">
        <v>175794.03</v>
      </c>
      <c r="P41" s="891">
        <v>145868.71</v>
      </c>
      <c r="Q41" s="891">
        <v>298365.89</v>
      </c>
      <c r="R41" s="891">
        <v>98434.44</v>
      </c>
      <c r="S41" s="891">
        <v>159064.98000000001</v>
      </c>
      <c r="T41" s="891">
        <v>194768.11</v>
      </c>
      <c r="U41" s="891">
        <v>114639.12</v>
      </c>
      <c r="V41" s="891">
        <v>290845.84000000003</v>
      </c>
      <c r="W41" s="891">
        <v>250855.63</v>
      </c>
      <c r="X41" s="891">
        <v>190867.88</v>
      </c>
      <c r="Y41" s="891">
        <v>7551586.8500000015</v>
      </c>
      <c r="Z41" s="891">
        <v>120776.4</v>
      </c>
      <c r="AA41" s="891">
        <v>169317.5</v>
      </c>
      <c r="AB41" s="891">
        <v>364371.26</v>
      </c>
      <c r="AC41" s="891">
        <v>39281.660000000003</v>
      </c>
      <c r="AD41" s="891">
        <v>773442.34</v>
      </c>
      <c r="AE41" s="891">
        <v>452114.97</v>
      </c>
      <c r="AF41" s="891">
        <v>1662020.58</v>
      </c>
      <c r="AG41" s="891">
        <v>1196058.8199999998</v>
      </c>
      <c r="AH41" s="891">
        <v>3610360.5455399998</v>
      </c>
      <c r="AI41" s="891">
        <v>8387744.0755399987</v>
      </c>
      <c r="AJ41" s="891">
        <v>1224734.43</v>
      </c>
      <c r="AK41" s="891">
        <v>7163009.6455399999</v>
      </c>
      <c r="AL41" s="894">
        <v>8265270.6255399995</v>
      </c>
      <c r="AM41" s="891">
        <v>333948.46999999997</v>
      </c>
      <c r="AN41" s="891">
        <v>333948.46999999997</v>
      </c>
      <c r="AO41" s="891">
        <v>348104.28</v>
      </c>
      <c r="AP41" s="891">
        <v>348104.28</v>
      </c>
      <c r="AQ41" s="891">
        <v>0</v>
      </c>
      <c r="AR41" s="891">
        <v>0</v>
      </c>
      <c r="AS41" s="891">
        <v>0</v>
      </c>
      <c r="AT41" s="891">
        <v>0</v>
      </c>
      <c r="AU41" s="891">
        <v>0</v>
      </c>
      <c r="AV41" s="891">
        <v>617708.16</v>
      </c>
      <c r="AW41" s="891">
        <v>245108.16</v>
      </c>
      <c r="AX41" s="891">
        <v>96180.61</v>
      </c>
      <c r="AY41" s="891">
        <v>2323102.4300000002</v>
      </c>
      <c r="AZ41" s="891">
        <v>18139959.989999998</v>
      </c>
      <c r="BA41" s="891">
        <v>1218065.3199999998</v>
      </c>
      <c r="BB41" s="891">
        <v>0</v>
      </c>
      <c r="BC41" s="891">
        <v>563144.65</v>
      </c>
    </row>
    <row r="42" spans="1:55" ht="15.75" customHeight="1" x14ac:dyDescent="0.2">
      <c r="A42" s="890" t="s">
        <v>1338</v>
      </c>
      <c r="B42" s="895" t="s">
        <v>1339</v>
      </c>
      <c r="C42" s="645">
        <v>394.54</v>
      </c>
      <c r="D42" s="891">
        <v>5280156.92</v>
      </c>
      <c r="E42" s="891">
        <v>3713949.91</v>
      </c>
      <c r="F42" s="892">
        <v>0.70337869996484881</v>
      </c>
      <c r="G42" s="893">
        <v>1</v>
      </c>
      <c r="H42" s="891">
        <v>94424.28</v>
      </c>
      <c r="I42" s="891">
        <v>2659560.8299999996</v>
      </c>
      <c r="J42" s="891">
        <v>2753985.1099999994</v>
      </c>
      <c r="K42" s="893">
        <v>0.9</v>
      </c>
      <c r="L42" s="891">
        <v>1213353.5900000001</v>
      </c>
      <c r="M42" s="891">
        <v>299960.37</v>
      </c>
      <c r="N42" s="891">
        <v>126311.47</v>
      </c>
      <c r="O42" s="891">
        <v>49809.88</v>
      </c>
      <c r="P42" s="891">
        <v>42129.42</v>
      </c>
      <c r="Q42" s="891">
        <v>89101.94</v>
      </c>
      <c r="R42" s="891">
        <v>27889.75</v>
      </c>
      <c r="S42" s="891">
        <v>46468.42</v>
      </c>
      <c r="T42" s="891">
        <v>54844.45</v>
      </c>
      <c r="U42" s="891">
        <v>33191.730000000003</v>
      </c>
      <c r="V42" s="891">
        <v>81898.83</v>
      </c>
      <c r="W42" s="891">
        <v>70638.039999999994</v>
      </c>
      <c r="X42" s="891">
        <v>55759.15</v>
      </c>
      <c r="Y42" s="891">
        <v>2191357.0399999996</v>
      </c>
      <c r="Z42" s="891">
        <v>35021.699999999997</v>
      </c>
      <c r="AA42" s="891">
        <v>49317.5</v>
      </c>
      <c r="AB42" s="891">
        <v>106131.26000000001</v>
      </c>
      <c r="AC42" s="891">
        <v>11441.66</v>
      </c>
      <c r="AD42" s="891">
        <v>225282.33999999997</v>
      </c>
      <c r="AE42" s="891">
        <v>144929.9</v>
      </c>
      <c r="AF42" s="891">
        <v>484100.57999999996</v>
      </c>
      <c r="AG42" s="891">
        <v>348378.82000000007</v>
      </c>
      <c r="AH42" s="891">
        <v>1047538.7435399999</v>
      </c>
      <c r="AI42" s="891">
        <v>2452142.5035399999</v>
      </c>
      <c r="AJ42" s="891">
        <v>356731.23</v>
      </c>
      <c r="AK42" s="891">
        <v>2095411.27354</v>
      </c>
      <c r="AL42" s="894">
        <v>2416469.3735400001</v>
      </c>
      <c r="AM42" s="891">
        <v>96516.9</v>
      </c>
      <c r="AN42" s="891">
        <v>96516.9</v>
      </c>
      <c r="AO42" s="891">
        <v>100377.57</v>
      </c>
      <c r="AP42" s="891">
        <v>100377.57</v>
      </c>
      <c r="AQ42" s="891">
        <v>0</v>
      </c>
      <c r="AR42" s="891">
        <v>0</v>
      </c>
      <c r="AS42" s="891">
        <v>0</v>
      </c>
      <c r="AT42" s="891">
        <v>0</v>
      </c>
      <c r="AU42" s="891">
        <v>0</v>
      </c>
      <c r="AV42" s="891">
        <v>179521.43</v>
      </c>
      <c r="AW42" s="891">
        <v>71234.55</v>
      </c>
      <c r="AX42" s="891">
        <v>27785.51</v>
      </c>
      <c r="AY42" s="891">
        <v>672330.43</v>
      </c>
      <c r="AZ42" s="891">
        <v>5280156.92</v>
      </c>
      <c r="BA42" s="891">
        <v>393157.41000000003</v>
      </c>
      <c r="BB42" s="891">
        <v>0</v>
      </c>
      <c r="BC42" s="891">
        <v>140473.21000000002</v>
      </c>
    </row>
    <row r="43" spans="1:55" ht="15.75" customHeight="1" x14ac:dyDescent="0.2">
      <c r="A43" s="890" t="s">
        <v>1340</v>
      </c>
      <c r="B43" s="895" t="s">
        <v>1341</v>
      </c>
      <c r="C43" s="645">
        <v>434.46</v>
      </c>
      <c r="D43" s="891">
        <v>5736833.6100000003</v>
      </c>
      <c r="E43" s="891">
        <v>4873586.3899999997</v>
      </c>
      <c r="F43" s="892">
        <v>0.84952549111843589</v>
      </c>
      <c r="G43" s="893">
        <v>2</v>
      </c>
      <c r="H43" s="891">
        <v>13010.04</v>
      </c>
      <c r="I43" s="891">
        <v>1205239.28</v>
      </c>
      <c r="J43" s="891">
        <v>1218249.32</v>
      </c>
      <c r="K43" s="893">
        <v>0.9</v>
      </c>
      <c r="L43" s="891">
        <v>1328621.0900000001</v>
      </c>
      <c r="M43" s="891">
        <v>323013.87</v>
      </c>
      <c r="N43" s="891">
        <v>138664.25</v>
      </c>
      <c r="O43" s="891">
        <v>56031.41</v>
      </c>
      <c r="P43" s="891">
        <v>45673.46</v>
      </c>
      <c r="Q43" s="891">
        <v>97865.1</v>
      </c>
      <c r="R43" s="891">
        <v>31170.9</v>
      </c>
      <c r="S43" s="891">
        <v>50808.87</v>
      </c>
      <c r="T43" s="891">
        <v>61875.79</v>
      </c>
      <c r="U43" s="891">
        <v>36766.22</v>
      </c>
      <c r="V43" s="891">
        <v>92398.68</v>
      </c>
      <c r="W43" s="891">
        <v>79694.2</v>
      </c>
      <c r="X43" s="891">
        <v>60967.43</v>
      </c>
      <c r="Y43" s="891">
        <v>2403551.2700000005</v>
      </c>
      <c r="Z43" s="891">
        <v>38966.399999999994</v>
      </c>
      <c r="AA43" s="891">
        <v>54307.5</v>
      </c>
      <c r="AB43" s="891">
        <v>116869.73999999999</v>
      </c>
      <c r="AC43" s="891">
        <v>12599.34</v>
      </c>
      <c r="AD43" s="891">
        <v>248076.65999999997</v>
      </c>
      <c r="AE43" s="891">
        <v>153098.40000000002</v>
      </c>
      <c r="AF43" s="891">
        <v>533082.41999999993</v>
      </c>
      <c r="AG43" s="891">
        <v>383628.18</v>
      </c>
      <c r="AH43" s="891">
        <v>1135839.3024599997</v>
      </c>
      <c r="AI43" s="891">
        <v>2676467.9424599996</v>
      </c>
      <c r="AJ43" s="891">
        <v>392825.69</v>
      </c>
      <c r="AK43" s="891">
        <v>2283642.2524599992</v>
      </c>
      <c r="AL43" s="894">
        <v>2637185.3724599993</v>
      </c>
      <c r="AM43" s="891">
        <v>92656.22</v>
      </c>
      <c r="AN43" s="891">
        <v>92656.22</v>
      </c>
      <c r="AO43" s="891">
        <v>96516.9</v>
      </c>
      <c r="AP43" s="891">
        <v>96516.9</v>
      </c>
      <c r="AQ43" s="891">
        <v>1930.33</v>
      </c>
      <c r="AR43" s="891">
        <v>1930.33</v>
      </c>
      <c r="AS43" s="891">
        <v>1930.33</v>
      </c>
      <c r="AT43" s="891">
        <v>1930.33</v>
      </c>
      <c r="AU43" s="891">
        <v>2573.7800000000002</v>
      </c>
      <c r="AV43" s="891">
        <v>198181.36</v>
      </c>
      <c r="AW43" s="891">
        <v>78638.86</v>
      </c>
      <c r="AX43" s="891">
        <v>30635.3</v>
      </c>
      <c r="AY43" s="891">
        <v>696096.8600000001</v>
      </c>
      <c r="AZ43" s="891">
        <v>5736833.6100000003</v>
      </c>
      <c r="BA43" s="891">
        <v>222486.78</v>
      </c>
      <c r="BB43" s="891">
        <v>53.72</v>
      </c>
      <c r="BC43" s="891">
        <v>71608.77</v>
      </c>
    </row>
    <row r="44" spans="1:55" ht="15.75" customHeight="1" x14ac:dyDescent="0.2">
      <c r="A44" s="890" t="s">
        <v>1342</v>
      </c>
      <c r="B44" s="895" t="s">
        <v>1343</v>
      </c>
      <c r="C44" s="645">
        <v>1488.78</v>
      </c>
      <c r="D44" s="891">
        <v>19700607.670000002</v>
      </c>
      <c r="E44" s="891">
        <v>13829082.670000002</v>
      </c>
      <c r="F44" s="892">
        <v>0.70196223901554411</v>
      </c>
      <c r="G44" s="893">
        <v>1</v>
      </c>
      <c r="H44" s="891">
        <v>335432.92</v>
      </c>
      <c r="I44" s="891">
        <v>5530683.709999999</v>
      </c>
      <c r="J44" s="891">
        <v>5866116.629999999</v>
      </c>
      <c r="K44" s="893">
        <v>0.9</v>
      </c>
      <c r="L44" s="891">
        <v>4547945.37</v>
      </c>
      <c r="M44" s="891">
        <v>1103586.27</v>
      </c>
      <c r="N44" s="891">
        <v>477200</v>
      </c>
      <c r="O44" s="891">
        <v>192728.35</v>
      </c>
      <c r="P44" s="891">
        <v>156992.94</v>
      </c>
      <c r="Q44" s="891">
        <v>334247.75</v>
      </c>
      <c r="R44" s="891">
        <v>108277.88</v>
      </c>
      <c r="S44" s="891">
        <v>175150.2</v>
      </c>
      <c r="T44" s="891">
        <v>213049.60000000001</v>
      </c>
      <c r="U44" s="891">
        <v>126383.89</v>
      </c>
      <c r="V44" s="891">
        <v>318145.45</v>
      </c>
      <c r="W44" s="891">
        <v>274401.64</v>
      </c>
      <c r="X44" s="891">
        <v>210169.13</v>
      </c>
      <c r="Y44" s="891">
        <v>8238278.4699999997</v>
      </c>
      <c r="Z44" s="891">
        <v>132835.5</v>
      </c>
      <c r="AA44" s="891">
        <v>186097.5</v>
      </c>
      <c r="AB44" s="891">
        <v>400481.81999999995</v>
      </c>
      <c r="AC44" s="891">
        <v>43174.619999999995</v>
      </c>
      <c r="AD44" s="891">
        <v>850093.38</v>
      </c>
      <c r="AE44" s="891">
        <v>517384.09999999992</v>
      </c>
      <c r="AF44" s="891">
        <v>1826733.0599999998</v>
      </c>
      <c r="AG44" s="891">
        <v>1314592.74</v>
      </c>
      <c r="AH44" s="891">
        <v>3904583.0557800001</v>
      </c>
      <c r="AI44" s="891">
        <v>9175975.7757799998</v>
      </c>
      <c r="AJ44" s="891">
        <v>1346110.21</v>
      </c>
      <c r="AK44" s="891">
        <v>7829865.5657799998</v>
      </c>
      <c r="AL44" s="894">
        <v>9041364.7457800005</v>
      </c>
      <c r="AM44" s="891">
        <v>333305.02</v>
      </c>
      <c r="AN44" s="891">
        <v>333305.02</v>
      </c>
      <c r="AO44" s="891">
        <v>346817.39</v>
      </c>
      <c r="AP44" s="891">
        <v>346817.39</v>
      </c>
      <c r="AQ44" s="891">
        <v>1286.8900000000001</v>
      </c>
      <c r="AR44" s="891">
        <v>1286.8900000000001</v>
      </c>
      <c r="AS44" s="891">
        <v>1286.8900000000001</v>
      </c>
      <c r="AT44" s="891">
        <v>1286.8900000000001</v>
      </c>
      <c r="AU44" s="891">
        <v>1930.33</v>
      </c>
      <c r="AV44" s="891">
        <v>678835.53</v>
      </c>
      <c r="AW44" s="891">
        <v>269363.65000000002</v>
      </c>
      <c r="AX44" s="891">
        <v>105442.45</v>
      </c>
      <c r="AY44" s="891">
        <v>2420964.34</v>
      </c>
      <c r="AZ44" s="891">
        <v>19700607.670000002</v>
      </c>
      <c r="BA44" s="891">
        <v>1200853.1399999997</v>
      </c>
      <c r="BB44" s="891">
        <v>134.16999999999999</v>
      </c>
      <c r="BC44" s="891">
        <v>356301.4</v>
      </c>
    </row>
    <row r="45" spans="1:55" ht="15.75" customHeight="1" x14ac:dyDescent="0.2">
      <c r="A45" s="890" t="s">
        <v>1344</v>
      </c>
      <c r="B45" s="895" t="s">
        <v>1345</v>
      </c>
      <c r="C45" s="645">
        <v>1242.28</v>
      </c>
      <c r="D45" s="891">
        <v>17073098.120000001</v>
      </c>
      <c r="E45" s="891">
        <v>12172570.210000001</v>
      </c>
      <c r="F45" s="892">
        <v>0.71296785881764735</v>
      </c>
      <c r="G45" s="893">
        <v>1</v>
      </c>
      <c r="H45" s="891">
        <v>230994.52</v>
      </c>
      <c r="I45" s="891">
        <v>6373766.75</v>
      </c>
      <c r="J45" s="891">
        <v>6604761.2699999996</v>
      </c>
      <c r="K45" s="893">
        <v>0.9</v>
      </c>
      <c r="L45" s="891">
        <v>3902218.55</v>
      </c>
      <c r="M45" s="891">
        <v>946311.78</v>
      </c>
      <c r="N45" s="891">
        <v>396948.22</v>
      </c>
      <c r="O45" s="891">
        <v>160898.48000000001</v>
      </c>
      <c r="P45" s="891">
        <v>138155.13</v>
      </c>
      <c r="Q45" s="891">
        <v>281985.21000000002</v>
      </c>
      <c r="R45" s="891">
        <v>89684.71</v>
      </c>
      <c r="S45" s="891">
        <v>146043.60999999999</v>
      </c>
      <c r="T45" s="891">
        <v>177892.9</v>
      </c>
      <c r="U45" s="891">
        <v>105447.57</v>
      </c>
      <c r="V45" s="891">
        <v>265646.2</v>
      </c>
      <c r="W45" s="891">
        <v>229120.84</v>
      </c>
      <c r="X45" s="891">
        <v>175243.06</v>
      </c>
      <c r="Y45" s="891">
        <v>7015596.2600000007</v>
      </c>
      <c r="Z45" s="891">
        <v>110905.2</v>
      </c>
      <c r="AA45" s="891">
        <v>155285</v>
      </c>
      <c r="AB45" s="891">
        <v>334173.31999999995</v>
      </c>
      <c r="AC45" s="891">
        <v>36026.119999999995</v>
      </c>
      <c r="AD45" s="891">
        <v>709341.88</v>
      </c>
      <c r="AE45" s="891">
        <v>433518.47</v>
      </c>
      <c r="AF45" s="891">
        <v>1524277.56</v>
      </c>
      <c r="AG45" s="891">
        <v>1096933.24</v>
      </c>
      <c r="AH45" s="891">
        <v>3414428.6272799997</v>
      </c>
      <c r="AI45" s="891">
        <v>7814889.4172799997</v>
      </c>
      <c r="AJ45" s="891">
        <v>1123232.3</v>
      </c>
      <c r="AK45" s="891">
        <v>6691657.1172799999</v>
      </c>
      <c r="AL45" s="894">
        <v>7702566.1872800002</v>
      </c>
      <c r="AM45" s="891">
        <v>357112.53</v>
      </c>
      <c r="AN45" s="891">
        <v>357112.53</v>
      </c>
      <c r="AO45" s="891">
        <v>371911.78</v>
      </c>
      <c r="AP45" s="891">
        <v>371911.78</v>
      </c>
      <c r="AQ45" s="891">
        <v>3217.23</v>
      </c>
      <c r="AR45" s="891">
        <v>3217.23</v>
      </c>
      <c r="AS45" s="891">
        <v>3217.23</v>
      </c>
      <c r="AT45" s="891">
        <v>3217.23</v>
      </c>
      <c r="AU45" s="891">
        <v>3860.67</v>
      </c>
      <c r="AV45" s="891">
        <v>566875.92000000004</v>
      </c>
      <c r="AW45" s="891">
        <v>224937.8</v>
      </c>
      <c r="AX45" s="891">
        <v>88343.67</v>
      </c>
      <c r="AY45" s="891">
        <v>2354935.5999999996</v>
      </c>
      <c r="AZ45" s="891">
        <v>17073098.120000001</v>
      </c>
      <c r="BA45" s="891">
        <v>1213646.8299999998</v>
      </c>
      <c r="BB45" s="891">
        <v>1210.21</v>
      </c>
      <c r="BC45" s="891">
        <v>296367.12000000005</v>
      </c>
    </row>
    <row r="46" spans="1:55" ht="15.75" customHeight="1" x14ac:dyDescent="0.2">
      <c r="A46" s="890" t="s">
        <v>1346</v>
      </c>
      <c r="B46" s="895" t="s">
        <v>1347</v>
      </c>
      <c r="C46" s="645">
        <v>557.12</v>
      </c>
      <c r="D46" s="891">
        <v>7384056.2300000004</v>
      </c>
      <c r="E46" s="891">
        <v>5515503.0099999998</v>
      </c>
      <c r="F46" s="892">
        <v>0.74694759061985083</v>
      </c>
      <c r="G46" s="893">
        <v>2</v>
      </c>
      <c r="H46" s="891">
        <v>48480.11</v>
      </c>
      <c r="I46" s="891">
        <v>3069314.4</v>
      </c>
      <c r="J46" s="891">
        <v>3117794.51</v>
      </c>
      <c r="K46" s="893">
        <v>0.9</v>
      </c>
      <c r="L46" s="891">
        <v>1703748.82</v>
      </c>
      <c r="M46" s="891">
        <v>415760.76</v>
      </c>
      <c r="N46" s="891">
        <v>177870.45</v>
      </c>
      <c r="O46" s="891">
        <v>71288.09</v>
      </c>
      <c r="P46" s="891">
        <v>58863.41</v>
      </c>
      <c r="Q46" s="891">
        <v>124043.39</v>
      </c>
      <c r="R46" s="891">
        <v>39373.769999999997</v>
      </c>
      <c r="S46" s="891">
        <v>65362.17</v>
      </c>
      <c r="T46" s="891">
        <v>78751</v>
      </c>
      <c r="U46" s="891">
        <v>46723.74</v>
      </c>
      <c r="V46" s="891">
        <v>117598.32</v>
      </c>
      <c r="W46" s="891">
        <v>101428.99</v>
      </c>
      <c r="X46" s="891">
        <v>78430.460000000006</v>
      </c>
      <c r="Y46" s="891">
        <v>3079243.3700000006</v>
      </c>
      <c r="Z46" s="891">
        <v>49690.799999999988</v>
      </c>
      <c r="AA46" s="891">
        <v>69640</v>
      </c>
      <c r="AB46" s="891">
        <v>149865.27999999997</v>
      </c>
      <c r="AC46" s="891">
        <v>16156.479999999996</v>
      </c>
      <c r="AD46" s="891">
        <v>318115.52</v>
      </c>
      <c r="AE46" s="891">
        <v>196047.55</v>
      </c>
      <c r="AF46" s="891">
        <v>683586.23999999987</v>
      </c>
      <c r="AG46" s="891">
        <v>491936.95999999996</v>
      </c>
      <c r="AH46" s="891">
        <v>1463471.2951199999</v>
      </c>
      <c r="AI46" s="891">
        <v>3438510.1251199995</v>
      </c>
      <c r="AJ46" s="891">
        <v>503731.19</v>
      </c>
      <c r="AK46" s="891">
        <v>2934778.9351199991</v>
      </c>
      <c r="AL46" s="894">
        <v>3388137.0051199989</v>
      </c>
      <c r="AM46" s="891">
        <v>128045.75</v>
      </c>
      <c r="AN46" s="891">
        <v>128045.75</v>
      </c>
      <c r="AO46" s="891">
        <v>133193.32</v>
      </c>
      <c r="AP46" s="891">
        <v>133193.32</v>
      </c>
      <c r="AQ46" s="891">
        <v>0</v>
      </c>
      <c r="AR46" s="891">
        <v>0</v>
      </c>
      <c r="AS46" s="891">
        <v>0</v>
      </c>
      <c r="AT46" s="891">
        <v>0</v>
      </c>
      <c r="AU46" s="891">
        <v>0</v>
      </c>
      <c r="AV46" s="891">
        <v>254161.17</v>
      </c>
      <c r="AW46" s="891">
        <v>100851.79</v>
      </c>
      <c r="AX46" s="891">
        <v>39184.69</v>
      </c>
      <c r="AY46" s="891">
        <v>916675.79</v>
      </c>
      <c r="AZ46" s="891">
        <v>7384056.2300000004</v>
      </c>
      <c r="BA46" s="891">
        <v>598363.53999999992</v>
      </c>
      <c r="BB46" s="891">
        <v>0</v>
      </c>
      <c r="BC46" s="891">
        <v>119785.72000000002</v>
      </c>
    </row>
    <row r="47" spans="1:55" ht="15.75" customHeight="1" x14ac:dyDescent="0.2">
      <c r="A47" s="890"/>
      <c r="B47" s="895" t="s">
        <v>1348</v>
      </c>
      <c r="C47" s="645">
        <v>1.99</v>
      </c>
      <c r="D47" s="891">
        <v>20486.5</v>
      </c>
      <c r="E47" s="891">
        <v>282125.76</v>
      </c>
      <c r="F47" s="892">
        <v>13.771301100724868</v>
      </c>
      <c r="G47" s="893">
        <v>4</v>
      </c>
      <c r="H47" s="891">
        <v>1.57</v>
      </c>
      <c r="I47" s="891">
        <v>280077.11</v>
      </c>
      <c r="J47" s="891">
        <v>280078.68</v>
      </c>
      <c r="K47" s="893">
        <v>0.91522000000000003</v>
      </c>
      <c r="L47" s="891">
        <v>6437.69</v>
      </c>
      <c r="M47" s="891">
        <v>2145.67</v>
      </c>
      <c r="N47" s="891">
        <v>0</v>
      </c>
      <c r="O47" s="891">
        <v>0</v>
      </c>
      <c r="P47" s="891">
        <v>150.66999999999999</v>
      </c>
      <c r="Q47" s="891">
        <v>0</v>
      </c>
      <c r="R47" s="891">
        <v>0</v>
      </c>
      <c r="S47" s="891">
        <v>0</v>
      </c>
      <c r="T47" s="891">
        <v>0</v>
      </c>
      <c r="U47" s="891">
        <v>0</v>
      </c>
      <c r="V47" s="891">
        <v>0</v>
      </c>
      <c r="W47" s="891">
        <v>0</v>
      </c>
      <c r="X47" s="891">
        <v>0</v>
      </c>
      <c r="Y47" s="891">
        <v>8734.0300000000007</v>
      </c>
      <c r="Z47" s="891">
        <v>179.10000000000002</v>
      </c>
      <c r="AA47" s="891">
        <v>248.75000000000003</v>
      </c>
      <c r="AB47" s="891">
        <v>535.31000000000006</v>
      </c>
      <c r="AC47" s="891">
        <v>57.710000000000008</v>
      </c>
      <c r="AD47" s="891">
        <v>568.14</v>
      </c>
      <c r="AE47" s="891">
        <v>1550.2100000000003</v>
      </c>
      <c r="AF47" s="891">
        <v>2441.7300000000005</v>
      </c>
      <c r="AG47" s="891">
        <v>1757.1700000000003</v>
      </c>
      <c r="AH47" s="891">
        <v>3652.9224899999999</v>
      </c>
      <c r="AI47" s="891">
        <v>10991.04249</v>
      </c>
      <c r="AJ47" s="891">
        <v>1799.29</v>
      </c>
      <c r="AK47" s="891">
        <v>9191.7524899999989</v>
      </c>
      <c r="AL47" s="894">
        <v>10838.492489999999</v>
      </c>
      <c r="AM47" s="891">
        <v>0</v>
      </c>
      <c r="AN47" s="891">
        <v>0</v>
      </c>
      <c r="AO47" s="891">
        <v>0</v>
      </c>
      <c r="AP47" s="891">
        <v>0</v>
      </c>
      <c r="AQ47" s="891">
        <v>0</v>
      </c>
      <c r="AR47" s="891">
        <v>0</v>
      </c>
      <c r="AS47" s="891">
        <v>0</v>
      </c>
      <c r="AT47" s="891">
        <v>0</v>
      </c>
      <c r="AU47" s="891">
        <v>0</v>
      </c>
      <c r="AV47" s="891">
        <v>654.32000000000005</v>
      </c>
      <c r="AW47" s="891">
        <v>259.63</v>
      </c>
      <c r="AX47" s="891">
        <v>0</v>
      </c>
      <c r="AY47" s="891">
        <v>913.95</v>
      </c>
      <c r="AZ47" s="891">
        <v>20486.5</v>
      </c>
      <c r="BA47" s="891">
        <v>4.5500000000000007</v>
      </c>
      <c r="BB47" s="891">
        <v>0</v>
      </c>
      <c r="BC47" s="891">
        <v>1.83</v>
      </c>
    </row>
    <row r="48" spans="1:55" ht="15.75" customHeight="1" x14ac:dyDescent="0.2">
      <c r="A48" s="890"/>
      <c r="B48" s="895" t="s">
        <v>1349</v>
      </c>
      <c r="C48" s="645">
        <v>191.31</v>
      </c>
      <c r="D48" s="891">
        <v>2717097.46</v>
      </c>
      <c r="E48" s="891">
        <v>1914472.43</v>
      </c>
      <c r="F48" s="892">
        <v>0.70460204618497557</v>
      </c>
      <c r="G48" s="893">
        <v>1</v>
      </c>
      <c r="H48" s="891">
        <v>50546.01</v>
      </c>
      <c r="I48" s="891">
        <v>1642762.69</v>
      </c>
      <c r="J48" s="891">
        <v>1693308.7</v>
      </c>
      <c r="K48" s="893">
        <v>0.91522000000000003</v>
      </c>
      <c r="L48" s="891">
        <v>588028.6</v>
      </c>
      <c r="M48" s="891">
        <v>163659.47</v>
      </c>
      <c r="N48" s="891">
        <v>63382.29</v>
      </c>
      <c r="O48" s="891">
        <v>23382.97</v>
      </c>
      <c r="P48" s="891">
        <v>21314.14</v>
      </c>
      <c r="Q48" s="891">
        <v>55554.559999999998</v>
      </c>
      <c r="R48" s="891">
        <v>13902.64</v>
      </c>
      <c r="S48" s="891">
        <v>23107.84</v>
      </c>
      <c r="T48" s="891">
        <v>25025.86</v>
      </c>
      <c r="U48" s="891">
        <v>16357.24</v>
      </c>
      <c r="V48" s="891">
        <v>37370.94</v>
      </c>
      <c r="W48" s="891">
        <v>32232.58</v>
      </c>
      <c r="X48" s="891">
        <v>27727.95</v>
      </c>
      <c r="Y48" s="891">
        <v>1091047.08</v>
      </c>
      <c r="Z48" s="891">
        <v>17217.899999999998</v>
      </c>
      <c r="AA48" s="891">
        <v>23913.75</v>
      </c>
      <c r="AB48" s="891">
        <v>51462.39</v>
      </c>
      <c r="AC48" s="891">
        <v>5547.99</v>
      </c>
      <c r="AD48" s="891">
        <v>109238.01000000001</v>
      </c>
      <c r="AE48" s="891">
        <v>101843</v>
      </c>
      <c r="AF48" s="891">
        <v>234737.37</v>
      </c>
      <c r="AG48" s="891">
        <v>168926.72999999998</v>
      </c>
      <c r="AH48" s="891">
        <v>532217.93781000003</v>
      </c>
      <c r="AI48" s="891">
        <v>1245105.0778100002</v>
      </c>
      <c r="AJ48" s="891">
        <v>172976.76</v>
      </c>
      <c r="AK48" s="891">
        <v>1072128.3178099997</v>
      </c>
      <c r="AL48" s="894">
        <v>1230440.1078099997</v>
      </c>
      <c r="AM48" s="891">
        <v>55617.82</v>
      </c>
      <c r="AN48" s="891">
        <v>55617.82</v>
      </c>
      <c r="AO48" s="891">
        <v>58235.13</v>
      </c>
      <c r="AP48" s="891">
        <v>58235.13</v>
      </c>
      <c r="AQ48" s="891">
        <v>5888.94</v>
      </c>
      <c r="AR48" s="891">
        <v>5888.94</v>
      </c>
      <c r="AS48" s="891">
        <v>5888.94</v>
      </c>
      <c r="AT48" s="891">
        <v>5888.94</v>
      </c>
      <c r="AU48" s="891">
        <v>7197.6</v>
      </c>
      <c r="AV48" s="891">
        <v>88334.19</v>
      </c>
      <c r="AW48" s="891">
        <v>35051.230000000003</v>
      </c>
      <c r="AX48" s="891">
        <v>13765.44</v>
      </c>
      <c r="AY48" s="891">
        <v>395610.12</v>
      </c>
      <c r="AZ48" s="891">
        <v>2717097.46</v>
      </c>
      <c r="BA48" s="891">
        <v>91323.389999999985</v>
      </c>
      <c r="BB48" s="891">
        <v>3988.5099999999998</v>
      </c>
      <c r="BC48" s="891">
        <v>37997.769999999997</v>
      </c>
    </row>
    <row r="49" spans="1:55" ht="15.75" customHeight="1" x14ac:dyDescent="0.2">
      <c r="A49" s="890"/>
      <c r="B49" s="895" t="s">
        <v>1350</v>
      </c>
      <c r="C49" s="645">
        <v>164.98</v>
      </c>
      <c r="D49" s="891">
        <v>2471244.87</v>
      </c>
      <c r="E49" s="891">
        <v>1656599.6</v>
      </c>
      <c r="F49" s="892">
        <v>0.67035024335730842</v>
      </c>
      <c r="G49" s="893">
        <v>1</v>
      </c>
      <c r="H49" s="891">
        <v>74669.11</v>
      </c>
      <c r="I49" s="891">
        <v>1409475.1199999999</v>
      </c>
      <c r="J49" s="891">
        <v>1484144.23</v>
      </c>
      <c r="K49" s="893">
        <v>0.91522000000000003</v>
      </c>
      <c r="L49" s="891">
        <v>537629.68000000005</v>
      </c>
      <c r="M49" s="891">
        <v>178942.63</v>
      </c>
      <c r="N49" s="891">
        <v>58654.54</v>
      </c>
      <c r="O49" s="891">
        <v>19313.080000000002</v>
      </c>
      <c r="P49" s="891">
        <v>18869.310000000001</v>
      </c>
      <c r="Q49" s="891">
        <v>50294.63</v>
      </c>
      <c r="R49" s="891">
        <v>11678.22</v>
      </c>
      <c r="S49" s="891">
        <v>21290.37</v>
      </c>
      <c r="T49" s="891">
        <v>19305.66</v>
      </c>
      <c r="U49" s="891">
        <v>14020.49</v>
      </c>
      <c r="V49" s="891">
        <v>28829.01</v>
      </c>
      <c r="W49" s="891">
        <v>24865.13</v>
      </c>
      <c r="X49" s="891">
        <v>25547.1</v>
      </c>
      <c r="Y49" s="891">
        <v>1009239.8500000001</v>
      </c>
      <c r="Z49" s="891">
        <v>14848.199999999999</v>
      </c>
      <c r="AA49" s="891">
        <v>20622.5</v>
      </c>
      <c r="AB49" s="891">
        <v>44379.62</v>
      </c>
      <c r="AC49" s="891">
        <v>4784.42</v>
      </c>
      <c r="AD49" s="891">
        <v>94203.58</v>
      </c>
      <c r="AE49" s="891">
        <v>128154.44</v>
      </c>
      <c r="AF49" s="891">
        <v>202430.46</v>
      </c>
      <c r="AG49" s="891">
        <v>145677.34</v>
      </c>
      <c r="AH49" s="891">
        <v>480516.68597999995</v>
      </c>
      <c r="AI49" s="891">
        <v>1135617.2459799999</v>
      </c>
      <c r="AJ49" s="891">
        <v>149169.96</v>
      </c>
      <c r="AK49" s="891">
        <v>986447.28597999993</v>
      </c>
      <c r="AL49" s="894">
        <v>1122970.61598</v>
      </c>
      <c r="AM49" s="891">
        <v>47765.89</v>
      </c>
      <c r="AN49" s="891">
        <v>47765.89</v>
      </c>
      <c r="AO49" s="891">
        <v>50383.199999999997</v>
      </c>
      <c r="AP49" s="891">
        <v>50383.199999999997</v>
      </c>
      <c r="AQ49" s="891">
        <v>4580.29</v>
      </c>
      <c r="AR49" s="891">
        <v>4580.29</v>
      </c>
      <c r="AS49" s="891">
        <v>4580.29</v>
      </c>
      <c r="AT49" s="891">
        <v>4580.29</v>
      </c>
      <c r="AU49" s="891">
        <v>5888.94</v>
      </c>
      <c r="AV49" s="891">
        <v>76556.3</v>
      </c>
      <c r="AW49" s="891">
        <v>30377.73</v>
      </c>
      <c r="AX49" s="891">
        <v>11591.95</v>
      </c>
      <c r="AY49" s="891">
        <v>339034.26</v>
      </c>
      <c r="AZ49" s="891">
        <v>2471244.87</v>
      </c>
      <c r="BA49" s="891">
        <v>54283.639999999992</v>
      </c>
      <c r="BB49" s="891">
        <v>3792.95</v>
      </c>
      <c r="BC49" s="891">
        <v>22172.36</v>
      </c>
    </row>
    <row r="50" spans="1:55" ht="15.75" customHeight="1" x14ac:dyDescent="0.2">
      <c r="A50" s="890" t="s">
        <v>1351</v>
      </c>
      <c r="B50" s="895" t="s">
        <v>1352</v>
      </c>
      <c r="C50" s="645">
        <v>7457.29</v>
      </c>
      <c r="D50" s="891">
        <v>108801836.28</v>
      </c>
      <c r="E50" s="891">
        <v>75404836.050000012</v>
      </c>
      <c r="F50" s="892">
        <v>0.69304745791189337</v>
      </c>
      <c r="G50" s="893">
        <v>1</v>
      </c>
      <c r="H50" s="891">
        <v>2227505.52</v>
      </c>
      <c r="I50" s="891">
        <v>38695103.920000002</v>
      </c>
      <c r="J50" s="891">
        <v>40922609.440000005</v>
      </c>
      <c r="K50" s="893">
        <v>0.95335999999999999</v>
      </c>
      <c r="L50" s="891">
        <v>24215444.98</v>
      </c>
      <c r="M50" s="891">
        <v>6010431.0599999996</v>
      </c>
      <c r="N50" s="891">
        <v>2546832.5499999998</v>
      </c>
      <c r="O50" s="891">
        <v>1022787.39</v>
      </c>
      <c r="P50" s="891">
        <v>901738.47</v>
      </c>
      <c r="Q50" s="891">
        <v>1833030.17</v>
      </c>
      <c r="R50" s="891">
        <v>575804.91</v>
      </c>
      <c r="S50" s="891">
        <v>935787.09</v>
      </c>
      <c r="T50" s="891">
        <v>1124681.27</v>
      </c>
      <c r="U50" s="891">
        <v>672089.86</v>
      </c>
      <c r="V50" s="891">
        <v>1679478.54</v>
      </c>
      <c r="W50" s="891">
        <v>1448556.53</v>
      </c>
      <c r="X50" s="891">
        <v>1122885.1399999999</v>
      </c>
      <c r="Y50" s="891">
        <v>44089547.960000001</v>
      </c>
      <c r="Z50" s="891">
        <v>667781.1</v>
      </c>
      <c r="AA50" s="891">
        <v>932161.25</v>
      </c>
      <c r="AB50" s="891">
        <v>2006011.0099999998</v>
      </c>
      <c r="AC50" s="891">
        <v>216261.40999999997</v>
      </c>
      <c r="AD50" s="891">
        <v>4258112.59</v>
      </c>
      <c r="AE50" s="891">
        <v>2800407.6999999997</v>
      </c>
      <c r="AF50" s="891">
        <v>9150094.8300000001</v>
      </c>
      <c r="AG50" s="891">
        <v>6584787.0700000003</v>
      </c>
      <c r="AH50" s="891">
        <v>21069877.469789997</v>
      </c>
      <c r="AI50" s="891">
        <v>47685494.429789998</v>
      </c>
      <c r="AJ50" s="891">
        <v>6742657.8899999997</v>
      </c>
      <c r="AK50" s="891">
        <v>40942836.53978999</v>
      </c>
      <c r="AL50" s="894">
        <v>47371016.85978999</v>
      </c>
      <c r="AM50" s="891">
        <v>1827356.72</v>
      </c>
      <c r="AN50" s="891">
        <v>1827356.72</v>
      </c>
      <c r="AO50" s="891">
        <v>1903695.38</v>
      </c>
      <c r="AP50" s="891">
        <v>1903695.38</v>
      </c>
      <c r="AQ50" s="891">
        <v>802919.14</v>
      </c>
      <c r="AR50" s="891">
        <v>802919.14</v>
      </c>
      <c r="AS50" s="891">
        <v>836317.3</v>
      </c>
      <c r="AT50" s="891">
        <v>836317.3</v>
      </c>
      <c r="AU50" s="891">
        <v>1003989.72</v>
      </c>
      <c r="AV50" s="891">
        <v>3604275.4</v>
      </c>
      <c r="AW50" s="891">
        <v>1430185.59</v>
      </c>
      <c r="AX50" s="891">
        <v>562243.53</v>
      </c>
      <c r="AY50" s="891">
        <v>17341271.320000004</v>
      </c>
      <c r="AZ50" s="891">
        <v>108801836.28</v>
      </c>
      <c r="BA50" s="891">
        <v>4987920.01</v>
      </c>
      <c r="BB50" s="891">
        <v>789153.16</v>
      </c>
      <c r="BC50" s="891">
        <v>3174650.82</v>
      </c>
    </row>
    <row r="51" spans="1:55" ht="15.75" customHeight="1" x14ac:dyDescent="0.2">
      <c r="A51" s="890" t="s">
        <v>1353</v>
      </c>
      <c r="B51" s="895" t="s">
        <v>1354</v>
      </c>
      <c r="C51" s="645">
        <v>1525.46</v>
      </c>
      <c r="D51" s="891">
        <v>21063120.899999999</v>
      </c>
      <c r="E51" s="891">
        <v>14252376.109999999</v>
      </c>
      <c r="F51" s="892">
        <v>0.67665072890504085</v>
      </c>
      <c r="G51" s="893">
        <v>1</v>
      </c>
      <c r="H51" s="891">
        <v>554711.63</v>
      </c>
      <c r="I51" s="891">
        <v>8310214.7599999998</v>
      </c>
      <c r="J51" s="891">
        <v>8864926.3900000006</v>
      </c>
      <c r="K51" s="893">
        <v>0.95335999999999999</v>
      </c>
      <c r="L51" s="891">
        <v>4865398.16</v>
      </c>
      <c r="M51" s="891">
        <v>1176294.28</v>
      </c>
      <c r="N51" s="891">
        <v>517183.24</v>
      </c>
      <c r="O51" s="891">
        <v>209350.82</v>
      </c>
      <c r="P51" s="891">
        <v>172141.74</v>
      </c>
      <c r="Q51" s="891">
        <v>363954.41</v>
      </c>
      <c r="R51" s="891">
        <v>117014.68</v>
      </c>
      <c r="S51" s="891">
        <v>189862</v>
      </c>
      <c r="T51" s="891">
        <v>231639.65</v>
      </c>
      <c r="U51" s="891">
        <v>137122.56</v>
      </c>
      <c r="V51" s="891">
        <v>345905.84</v>
      </c>
      <c r="W51" s="891">
        <v>298345.08</v>
      </c>
      <c r="X51" s="891">
        <v>227822.36</v>
      </c>
      <c r="Y51" s="891">
        <v>8852034.8200000003</v>
      </c>
      <c r="Z51" s="891">
        <v>136661.4</v>
      </c>
      <c r="AA51" s="891">
        <v>190682.5</v>
      </c>
      <c r="AB51" s="891">
        <v>410348.74</v>
      </c>
      <c r="AC51" s="891">
        <v>44238.34</v>
      </c>
      <c r="AD51" s="891">
        <v>871037.65999999992</v>
      </c>
      <c r="AE51" s="891">
        <v>526204.98</v>
      </c>
      <c r="AF51" s="891">
        <v>1871739.42</v>
      </c>
      <c r="AG51" s="891">
        <v>1346981.18</v>
      </c>
      <c r="AH51" s="891">
        <v>4038510.9084599991</v>
      </c>
      <c r="AI51" s="891">
        <v>9436405.1284599993</v>
      </c>
      <c r="AJ51" s="891">
        <v>1379275.16</v>
      </c>
      <c r="AK51" s="891">
        <v>8057129.9684599992</v>
      </c>
      <c r="AL51" s="894">
        <v>9372075.728459999</v>
      </c>
      <c r="AM51" s="891">
        <v>320349.74</v>
      </c>
      <c r="AN51" s="891">
        <v>320349.74</v>
      </c>
      <c r="AO51" s="891">
        <v>333981.64</v>
      </c>
      <c r="AP51" s="891">
        <v>333981.64</v>
      </c>
      <c r="AQ51" s="891">
        <v>72249.09</v>
      </c>
      <c r="AR51" s="891">
        <v>72249.09</v>
      </c>
      <c r="AS51" s="891">
        <v>75657.06</v>
      </c>
      <c r="AT51" s="891">
        <v>75657.06</v>
      </c>
      <c r="AU51" s="891">
        <v>90652.160000000003</v>
      </c>
      <c r="AV51" s="891">
        <v>736804.4</v>
      </c>
      <c r="AW51" s="891">
        <v>292365.84999999998</v>
      </c>
      <c r="AX51" s="891">
        <v>114712.77</v>
      </c>
      <c r="AY51" s="891">
        <v>2839010.24</v>
      </c>
      <c r="AZ51" s="891">
        <v>21063120.899999999</v>
      </c>
      <c r="BA51" s="891">
        <v>857883.55</v>
      </c>
      <c r="BB51" s="891">
        <v>91017.82</v>
      </c>
      <c r="BC51" s="891">
        <v>671940.04000000015</v>
      </c>
    </row>
    <row r="52" spans="1:55" ht="15.75" customHeight="1" x14ac:dyDescent="0.2">
      <c r="A52" s="890" t="s">
        <v>1355</v>
      </c>
      <c r="B52" s="895" t="s">
        <v>1356</v>
      </c>
      <c r="C52" s="645">
        <v>6095.47</v>
      </c>
      <c r="D52" s="891">
        <v>83685799.689999998</v>
      </c>
      <c r="E52" s="891">
        <v>62786288.299999997</v>
      </c>
      <c r="F52" s="892">
        <v>0.7502621535861671</v>
      </c>
      <c r="G52" s="893">
        <v>2</v>
      </c>
      <c r="H52" s="891">
        <v>567659.16</v>
      </c>
      <c r="I52" s="891">
        <v>31956757.240000002</v>
      </c>
      <c r="J52" s="891">
        <v>32524416.400000002</v>
      </c>
      <c r="K52" s="893">
        <v>0.91522000000000003</v>
      </c>
      <c r="L52" s="891">
        <v>19113907.640000001</v>
      </c>
      <c r="M52" s="891">
        <v>4651749.22</v>
      </c>
      <c r="N52" s="891">
        <v>1988121.32</v>
      </c>
      <c r="O52" s="891">
        <v>806526.3</v>
      </c>
      <c r="P52" s="891">
        <v>677533.72</v>
      </c>
      <c r="Q52" s="891">
        <v>1404609.77</v>
      </c>
      <c r="R52" s="891">
        <v>451001.94</v>
      </c>
      <c r="S52" s="891">
        <v>730883.11</v>
      </c>
      <c r="T52" s="891">
        <v>890920.87</v>
      </c>
      <c r="U52" s="891">
        <v>527326.31999999995</v>
      </c>
      <c r="V52" s="891">
        <v>1330405.8</v>
      </c>
      <c r="W52" s="891">
        <v>1147479.99</v>
      </c>
      <c r="X52" s="891">
        <v>877013.36</v>
      </c>
      <c r="Y52" s="891">
        <v>34597479.359999999</v>
      </c>
      <c r="Z52" s="891">
        <v>544092.30000000005</v>
      </c>
      <c r="AA52" s="891">
        <v>761933.75</v>
      </c>
      <c r="AB52" s="891">
        <v>1639681.43</v>
      </c>
      <c r="AC52" s="891">
        <v>176768.63</v>
      </c>
      <c r="AD52" s="891">
        <v>3480513.37</v>
      </c>
      <c r="AE52" s="891">
        <v>2142159.25</v>
      </c>
      <c r="AF52" s="891">
        <v>7479141.6899999995</v>
      </c>
      <c r="AG52" s="891">
        <v>5382300.0099999998</v>
      </c>
      <c r="AH52" s="891">
        <v>16518741.458970001</v>
      </c>
      <c r="AI52" s="891">
        <v>38125331.888970003</v>
      </c>
      <c r="AJ52" s="891">
        <v>5511341.0999999996</v>
      </c>
      <c r="AK52" s="891">
        <v>32613990.788969994</v>
      </c>
      <c r="AL52" s="894">
        <v>37658080.388969995</v>
      </c>
      <c r="AM52" s="891">
        <v>1530471.75</v>
      </c>
      <c r="AN52" s="891">
        <v>1530471.75</v>
      </c>
      <c r="AO52" s="891">
        <v>1594595.84</v>
      </c>
      <c r="AP52" s="891">
        <v>1594595.84</v>
      </c>
      <c r="AQ52" s="891">
        <v>147877.98000000001</v>
      </c>
      <c r="AR52" s="891">
        <v>147877.98000000001</v>
      </c>
      <c r="AS52" s="891">
        <v>153766.93</v>
      </c>
      <c r="AT52" s="891">
        <v>153766.93</v>
      </c>
      <c r="AU52" s="891">
        <v>184520.32000000001</v>
      </c>
      <c r="AV52" s="891">
        <v>2828657.29</v>
      </c>
      <c r="AW52" s="891">
        <v>1122418.3600000001</v>
      </c>
      <c r="AX52" s="891">
        <v>441218.85</v>
      </c>
      <c r="AY52" s="891">
        <v>11430239.819999998</v>
      </c>
      <c r="AZ52" s="891">
        <v>83685799.689999998</v>
      </c>
      <c r="BA52" s="891">
        <v>4448386.6000000006</v>
      </c>
      <c r="BB52" s="891">
        <v>117895.75</v>
      </c>
      <c r="BC52" s="891">
        <v>2503264.6999999997</v>
      </c>
    </row>
    <row r="53" spans="1:55" ht="15.75" customHeight="1" x14ac:dyDescent="0.2">
      <c r="A53" s="890" t="s">
        <v>1357</v>
      </c>
      <c r="B53" s="895" t="s">
        <v>1358</v>
      </c>
      <c r="C53" s="645">
        <v>1713.8</v>
      </c>
      <c r="D53" s="891">
        <v>20527376.960000001</v>
      </c>
      <c r="E53" s="891">
        <v>15703398.219999999</v>
      </c>
      <c r="F53" s="892">
        <v>0.76499780028397735</v>
      </c>
      <c r="G53" s="893">
        <v>2</v>
      </c>
      <c r="H53" s="891">
        <v>97162.67</v>
      </c>
      <c r="I53" s="891">
        <v>4346478.6099999994</v>
      </c>
      <c r="J53" s="891">
        <v>4443641.2799999993</v>
      </c>
      <c r="K53" s="893">
        <v>0.91522000000000003</v>
      </c>
      <c r="L53" s="891">
        <v>4925599.63</v>
      </c>
      <c r="M53" s="891">
        <v>985119.92</v>
      </c>
      <c r="N53" s="891">
        <v>533710.54</v>
      </c>
      <c r="O53" s="891">
        <v>236927.57</v>
      </c>
      <c r="P53" s="891">
        <v>164746.64000000001</v>
      </c>
      <c r="Q53" s="891">
        <v>330928.53999999998</v>
      </c>
      <c r="R53" s="891">
        <v>126792.16</v>
      </c>
      <c r="S53" s="891">
        <v>197325.45</v>
      </c>
      <c r="T53" s="891">
        <v>271709.40999999997</v>
      </c>
      <c r="U53" s="891">
        <v>148253.73000000001</v>
      </c>
      <c r="V53" s="891">
        <v>405741.73</v>
      </c>
      <c r="W53" s="891">
        <v>349953.76</v>
      </c>
      <c r="X53" s="891">
        <v>236778.03</v>
      </c>
      <c r="Y53" s="891">
        <v>8913587.1099999994</v>
      </c>
      <c r="Z53" s="891">
        <v>152232.29999999999</v>
      </c>
      <c r="AA53" s="891">
        <v>214225</v>
      </c>
      <c r="AB53" s="891">
        <v>461012.19999999995</v>
      </c>
      <c r="AC53" s="891">
        <v>49700.2</v>
      </c>
      <c r="AD53" s="891">
        <v>978579.79999999993</v>
      </c>
      <c r="AE53" s="891">
        <v>259971.19000000003</v>
      </c>
      <c r="AF53" s="891">
        <v>2102832.5999999996</v>
      </c>
      <c r="AG53" s="891">
        <v>1513285.4</v>
      </c>
      <c r="AH53" s="891">
        <v>3994426.8948000004</v>
      </c>
      <c r="AI53" s="891">
        <v>9726265.5847999994</v>
      </c>
      <c r="AJ53" s="891">
        <v>1549566.54</v>
      </c>
      <c r="AK53" s="891">
        <v>8176699.0447999993</v>
      </c>
      <c r="AL53" s="894">
        <v>9594893.3247999996</v>
      </c>
      <c r="AM53" s="891">
        <v>170779.44</v>
      </c>
      <c r="AN53" s="891">
        <v>170779.44</v>
      </c>
      <c r="AO53" s="891">
        <v>177977.04</v>
      </c>
      <c r="AP53" s="891">
        <v>177977.04</v>
      </c>
      <c r="AQ53" s="891">
        <v>16358.18</v>
      </c>
      <c r="AR53" s="891">
        <v>16358.18</v>
      </c>
      <c r="AS53" s="891">
        <v>17012.509999999998</v>
      </c>
      <c r="AT53" s="891">
        <v>17012.509999999998</v>
      </c>
      <c r="AU53" s="891">
        <v>20284.14</v>
      </c>
      <c r="AV53" s="891">
        <v>795007.77</v>
      </c>
      <c r="AW53" s="891">
        <v>315461.09000000003</v>
      </c>
      <c r="AX53" s="891">
        <v>123889.03</v>
      </c>
      <c r="AY53" s="891">
        <v>2018896.3700000003</v>
      </c>
      <c r="AZ53" s="891">
        <v>20527376.960000001</v>
      </c>
      <c r="BA53" s="891">
        <v>185941.06999999998</v>
      </c>
      <c r="BB53" s="891">
        <v>1492.92</v>
      </c>
      <c r="BC53" s="891">
        <v>665287.62999999989</v>
      </c>
    </row>
    <row r="54" spans="1:55" ht="15.75" customHeight="1" x14ac:dyDescent="0.2">
      <c r="A54" s="890" t="s">
        <v>1359</v>
      </c>
      <c r="B54" s="895" t="s">
        <v>1360</v>
      </c>
      <c r="C54" s="645">
        <v>715</v>
      </c>
      <c r="D54" s="891">
        <v>8329345.4100000001</v>
      </c>
      <c r="E54" s="891">
        <v>5859839.4100000001</v>
      </c>
      <c r="F54" s="892">
        <v>0.70351739801363333</v>
      </c>
      <c r="G54" s="893">
        <v>1</v>
      </c>
      <c r="H54" s="891">
        <v>128846.11</v>
      </c>
      <c r="I54" s="891">
        <v>2229829.0900000003</v>
      </c>
      <c r="J54" s="891">
        <v>2358675.2000000002</v>
      </c>
      <c r="K54" s="893">
        <v>0.91522000000000003</v>
      </c>
      <c r="L54" s="891">
        <v>2015131.39</v>
      </c>
      <c r="M54" s="891">
        <v>403026.27</v>
      </c>
      <c r="N54" s="891">
        <v>222587.22</v>
      </c>
      <c r="O54" s="891">
        <v>98511.99</v>
      </c>
      <c r="P54" s="891">
        <v>66148.23</v>
      </c>
      <c r="Q54" s="891">
        <v>133592.04999999999</v>
      </c>
      <c r="R54" s="891">
        <v>52273.96</v>
      </c>
      <c r="S54" s="891">
        <v>82305.48</v>
      </c>
      <c r="T54" s="891">
        <v>112973.91</v>
      </c>
      <c r="U54" s="891">
        <v>61534.38</v>
      </c>
      <c r="V54" s="891">
        <v>168703.14</v>
      </c>
      <c r="W54" s="891">
        <v>145507.09</v>
      </c>
      <c r="X54" s="891">
        <v>98761.36</v>
      </c>
      <c r="Y54" s="891">
        <v>3661056.47</v>
      </c>
      <c r="Z54" s="891">
        <v>63090</v>
      </c>
      <c r="AA54" s="891">
        <v>89375</v>
      </c>
      <c r="AB54" s="891">
        <v>192335</v>
      </c>
      <c r="AC54" s="891">
        <v>20735</v>
      </c>
      <c r="AD54" s="891">
        <v>408265</v>
      </c>
      <c r="AE54" s="891">
        <v>104129.5</v>
      </c>
      <c r="AF54" s="891">
        <v>877305</v>
      </c>
      <c r="AG54" s="891">
        <v>631345</v>
      </c>
      <c r="AH54" s="891">
        <v>1610350.2000000002</v>
      </c>
      <c r="AI54" s="891">
        <v>3996929.7</v>
      </c>
      <c r="AJ54" s="891">
        <v>646481.55000000005</v>
      </c>
      <c r="AK54" s="891">
        <v>3350448.1500000004</v>
      </c>
      <c r="AL54" s="894">
        <v>3942120.99</v>
      </c>
      <c r="AM54" s="891">
        <v>41876.949999999997</v>
      </c>
      <c r="AN54" s="891">
        <v>41876.949999999997</v>
      </c>
      <c r="AO54" s="891">
        <v>43185.599999999999</v>
      </c>
      <c r="AP54" s="891">
        <v>43185.599999999999</v>
      </c>
      <c r="AQ54" s="891">
        <v>7851.92</v>
      </c>
      <c r="AR54" s="891">
        <v>7851.92</v>
      </c>
      <c r="AS54" s="891">
        <v>7851.92</v>
      </c>
      <c r="AT54" s="891">
        <v>7851.92</v>
      </c>
      <c r="AU54" s="891">
        <v>9814.91</v>
      </c>
      <c r="AV54" s="891">
        <v>331743.98</v>
      </c>
      <c r="AW54" s="891">
        <v>131636.85</v>
      </c>
      <c r="AX54" s="891">
        <v>51439.3</v>
      </c>
      <c r="AY54" s="891">
        <v>726167.82000000007</v>
      </c>
      <c r="AZ54" s="891">
        <v>8329345.4100000001</v>
      </c>
      <c r="BA54" s="891">
        <v>59801.810000000012</v>
      </c>
      <c r="BB54" s="891">
        <v>1384.67</v>
      </c>
      <c r="BC54" s="891">
        <v>249637.87</v>
      </c>
    </row>
    <row r="55" spans="1:55" ht="15.75" customHeight="1" x14ac:dyDescent="0.2">
      <c r="A55" s="890" t="s">
        <v>1361</v>
      </c>
      <c r="B55" s="895" t="s">
        <v>1362</v>
      </c>
      <c r="C55" s="645">
        <v>100</v>
      </c>
      <c r="D55" s="891">
        <v>1215747.46</v>
      </c>
      <c r="E55" s="891">
        <v>1330185.3700000001</v>
      </c>
      <c r="F55" s="892">
        <v>1.0941296722923033</v>
      </c>
      <c r="G55" s="893">
        <v>4</v>
      </c>
      <c r="H55" s="891">
        <v>93.55</v>
      </c>
      <c r="I55" s="891">
        <v>115932.77000000002</v>
      </c>
      <c r="J55" s="891">
        <v>116026.32000000002</v>
      </c>
      <c r="K55" s="893">
        <v>0.91522000000000003</v>
      </c>
      <c r="L55" s="891">
        <v>303641.39</v>
      </c>
      <c r="M55" s="891">
        <v>60728.27</v>
      </c>
      <c r="N55" s="891">
        <v>30551.18</v>
      </c>
      <c r="O55" s="891">
        <v>13093.36</v>
      </c>
      <c r="P55" s="891">
        <v>10243.709999999999</v>
      </c>
      <c r="Q55" s="891">
        <v>18987.7</v>
      </c>
      <c r="R55" s="891">
        <v>7229.37</v>
      </c>
      <c r="S55" s="891">
        <v>11164.46</v>
      </c>
      <c r="T55" s="891">
        <v>15015.52</v>
      </c>
      <c r="U55" s="891">
        <v>8308.44</v>
      </c>
      <c r="V55" s="891">
        <v>22422.560000000001</v>
      </c>
      <c r="W55" s="891">
        <v>19339.55</v>
      </c>
      <c r="X55" s="891">
        <v>13396.65</v>
      </c>
      <c r="Y55" s="891">
        <v>534122.16</v>
      </c>
      <c r="Z55" s="891">
        <v>9000</v>
      </c>
      <c r="AA55" s="891">
        <v>12500</v>
      </c>
      <c r="AB55" s="891">
        <v>26900</v>
      </c>
      <c r="AC55" s="891">
        <v>2900</v>
      </c>
      <c r="AD55" s="891">
        <v>28550</v>
      </c>
      <c r="AE55" s="891">
        <v>15537.5</v>
      </c>
      <c r="AF55" s="891">
        <v>122700</v>
      </c>
      <c r="AG55" s="891">
        <v>88300</v>
      </c>
      <c r="AH55" s="891">
        <v>244284.96299999999</v>
      </c>
      <c r="AI55" s="891">
        <v>550672.46299999999</v>
      </c>
      <c r="AJ55" s="891">
        <v>90417</v>
      </c>
      <c r="AK55" s="891">
        <v>460255.46299999999</v>
      </c>
      <c r="AL55" s="894">
        <v>543006.90299999993</v>
      </c>
      <c r="AM55" s="891">
        <v>16358.18</v>
      </c>
      <c r="AN55" s="891">
        <v>16358.18</v>
      </c>
      <c r="AO55" s="891">
        <v>17012.509999999998</v>
      </c>
      <c r="AP55" s="891">
        <v>17012.509999999998</v>
      </c>
      <c r="AQ55" s="891">
        <v>0</v>
      </c>
      <c r="AR55" s="891">
        <v>0</v>
      </c>
      <c r="AS55" s="891">
        <v>0</v>
      </c>
      <c r="AT55" s="891">
        <v>0</v>
      </c>
      <c r="AU55" s="891">
        <v>654.32000000000005</v>
      </c>
      <c r="AV55" s="891">
        <v>45802.91</v>
      </c>
      <c r="AW55" s="891">
        <v>18174.71</v>
      </c>
      <c r="AX55" s="891">
        <v>7244.97</v>
      </c>
      <c r="AY55" s="891">
        <v>138618.29</v>
      </c>
      <c r="AZ55" s="891">
        <v>1215747.46</v>
      </c>
      <c r="BA55" s="891">
        <v>23118.120000000003</v>
      </c>
      <c r="BB55" s="891">
        <v>3.57</v>
      </c>
      <c r="BC55" s="891">
        <v>34155.35</v>
      </c>
    </row>
    <row r="56" spans="1:55" ht="15.75" customHeight="1" x14ac:dyDescent="0.2">
      <c r="A56" s="890" t="s">
        <v>1363</v>
      </c>
      <c r="B56" s="895" t="s">
        <v>1364</v>
      </c>
      <c r="C56" s="645">
        <v>1535.06</v>
      </c>
      <c r="D56" s="891">
        <v>18494969.219999999</v>
      </c>
      <c r="E56" s="891">
        <v>12289275.539999999</v>
      </c>
      <c r="F56" s="892">
        <v>0.6644658552181143</v>
      </c>
      <c r="G56" s="893">
        <v>1</v>
      </c>
      <c r="H56" s="891">
        <v>540564.05000000005</v>
      </c>
      <c r="I56" s="891">
        <v>5162536.8499999987</v>
      </c>
      <c r="J56" s="891">
        <v>5703100.8999999985</v>
      </c>
      <c r="K56" s="893">
        <v>0.91522000000000003</v>
      </c>
      <c r="L56" s="891">
        <v>4452991.46</v>
      </c>
      <c r="M56" s="891">
        <v>890598.29</v>
      </c>
      <c r="N56" s="891">
        <v>478219.61</v>
      </c>
      <c r="O56" s="891">
        <v>211987.83</v>
      </c>
      <c r="P56" s="891">
        <v>149025.79</v>
      </c>
      <c r="Q56" s="891">
        <v>292953.13</v>
      </c>
      <c r="R56" s="891">
        <v>113445.61</v>
      </c>
      <c r="S56" s="891">
        <v>176813.99</v>
      </c>
      <c r="T56" s="891">
        <v>243108.42</v>
      </c>
      <c r="U56" s="891">
        <v>132415.76</v>
      </c>
      <c r="V56" s="891">
        <v>363032.08</v>
      </c>
      <c r="W56" s="891">
        <v>313116.53000000003</v>
      </c>
      <c r="X56" s="891">
        <v>212165.57</v>
      </c>
      <c r="Y56" s="891">
        <v>8029874.0700000012</v>
      </c>
      <c r="Z56" s="891">
        <v>136483.20000000001</v>
      </c>
      <c r="AA56" s="891">
        <v>191882.50000000003</v>
      </c>
      <c r="AB56" s="891">
        <v>412931.14</v>
      </c>
      <c r="AC56" s="891">
        <v>44516.740000000005</v>
      </c>
      <c r="AD56" s="891">
        <v>876519.26</v>
      </c>
      <c r="AE56" s="891">
        <v>229914.32</v>
      </c>
      <c r="AF56" s="891">
        <v>1883518.62</v>
      </c>
      <c r="AG56" s="891">
        <v>1355457.9800000002</v>
      </c>
      <c r="AH56" s="891">
        <v>3604945.9860599996</v>
      </c>
      <c r="AI56" s="891">
        <v>8736169.7460600007</v>
      </c>
      <c r="AJ56" s="891">
        <v>1387955.2</v>
      </c>
      <c r="AK56" s="891">
        <v>7348214.5460599987</v>
      </c>
      <c r="AL56" s="894">
        <v>8618498.8960599992</v>
      </c>
      <c r="AM56" s="891">
        <v>167507.81</v>
      </c>
      <c r="AN56" s="891">
        <v>167507.81</v>
      </c>
      <c r="AO56" s="891">
        <v>174051.08</v>
      </c>
      <c r="AP56" s="891">
        <v>174051.08</v>
      </c>
      <c r="AQ56" s="891">
        <v>11123.56</v>
      </c>
      <c r="AR56" s="891">
        <v>11123.56</v>
      </c>
      <c r="AS56" s="891">
        <v>11123.56</v>
      </c>
      <c r="AT56" s="891">
        <v>11123.56</v>
      </c>
      <c r="AU56" s="891">
        <v>13740.87</v>
      </c>
      <c r="AV56" s="891">
        <v>711908.19</v>
      </c>
      <c r="AW56" s="891">
        <v>282486.96999999997</v>
      </c>
      <c r="AX56" s="891">
        <v>110848.08</v>
      </c>
      <c r="AY56" s="891">
        <v>1846596.1300000001</v>
      </c>
      <c r="AZ56" s="891">
        <v>18494969.219999999</v>
      </c>
      <c r="BA56" s="891">
        <v>303563.67000000004</v>
      </c>
      <c r="BB56" s="891">
        <v>5517.99</v>
      </c>
      <c r="BC56" s="891">
        <v>550070.25999999989</v>
      </c>
    </row>
    <row r="57" spans="1:55" ht="15.75" customHeight="1" x14ac:dyDescent="0.2">
      <c r="A57" s="890" t="s">
        <v>1365</v>
      </c>
      <c r="B57" s="895" t="s">
        <v>1366</v>
      </c>
      <c r="C57" s="645">
        <v>25766.63</v>
      </c>
      <c r="D57" s="891">
        <v>396328118.22000003</v>
      </c>
      <c r="E57" s="891">
        <v>274009711.62</v>
      </c>
      <c r="F57" s="892">
        <v>0.69137085920282448</v>
      </c>
      <c r="G57" s="893">
        <v>1</v>
      </c>
      <c r="H57" s="891">
        <v>8798042.6600000001</v>
      </c>
      <c r="I57" s="891">
        <v>168195598.72</v>
      </c>
      <c r="J57" s="891">
        <v>176993641.38</v>
      </c>
      <c r="K57" s="893">
        <v>0.91522000000000003</v>
      </c>
      <c r="L57" s="891">
        <v>86298468.590000004</v>
      </c>
      <c r="M57" s="891">
        <v>20712581.620000001</v>
      </c>
      <c r="N57" s="891">
        <v>8382450.9100000001</v>
      </c>
      <c r="O57" s="891">
        <v>3421384.89</v>
      </c>
      <c r="P57" s="891">
        <v>3363301.8</v>
      </c>
      <c r="Q57" s="891">
        <v>5815540.9800000004</v>
      </c>
      <c r="R57" s="891">
        <v>1909667.92</v>
      </c>
      <c r="S57" s="891">
        <v>3083210.29</v>
      </c>
      <c r="T57" s="891">
        <v>3789631.31</v>
      </c>
      <c r="U57" s="891">
        <v>2229518.04</v>
      </c>
      <c r="V57" s="891">
        <v>5659029.4800000004</v>
      </c>
      <c r="W57" s="891">
        <v>4880934.1500000004</v>
      </c>
      <c r="X57" s="891">
        <v>3699656.72</v>
      </c>
      <c r="Y57" s="891">
        <v>153245376.69999999</v>
      </c>
      <c r="Z57" s="891">
        <v>2301327</v>
      </c>
      <c r="AA57" s="891">
        <v>3220828.75</v>
      </c>
      <c r="AB57" s="891">
        <v>6931223.4699999997</v>
      </c>
      <c r="AC57" s="891">
        <v>747232.2699999999</v>
      </c>
      <c r="AD57" s="891">
        <v>14712745.73</v>
      </c>
      <c r="AE57" s="891">
        <v>8652336.0899999999</v>
      </c>
      <c r="AF57" s="891">
        <v>31615655.009999998</v>
      </c>
      <c r="AG57" s="891">
        <v>22751934.289999999</v>
      </c>
      <c r="AH57" s="891">
        <v>80313592.844129995</v>
      </c>
      <c r="AI57" s="891">
        <v>171246875.45412999</v>
      </c>
      <c r="AJ57" s="891">
        <v>23297413.84</v>
      </c>
      <c r="AK57" s="891">
        <v>147949461.61412999</v>
      </c>
      <c r="AL57" s="894">
        <v>169271720.70412999</v>
      </c>
      <c r="AM57" s="891">
        <v>9915677.2100000009</v>
      </c>
      <c r="AN57" s="891">
        <v>9915677.2100000009</v>
      </c>
      <c r="AO57" s="891">
        <v>10328557.800000001</v>
      </c>
      <c r="AP57" s="891">
        <v>10328557.800000001</v>
      </c>
      <c r="AQ57" s="891">
        <v>2766496.19</v>
      </c>
      <c r="AR57" s="891">
        <v>2766496.19</v>
      </c>
      <c r="AS57" s="891">
        <v>2881657.81</v>
      </c>
      <c r="AT57" s="891">
        <v>2881657.81</v>
      </c>
      <c r="AU57" s="891">
        <v>3458120.23</v>
      </c>
      <c r="AV57" s="891">
        <v>11957178.66</v>
      </c>
      <c r="AW57" s="891">
        <v>4744638.7300000004</v>
      </c>
      <c r="AX57" s="891">
        <v>1866305.05</v>
      </c>
      <c r="AY57" s="891">
        <v>73811020.689999998</v>
      </c>
      <c r="AZ57" s="891">
        <v>396328118.22000003</v>
      </c>
      <c r="BA57" s="891">
        <v>57010376.049999997</v>
      </c>
      <c r="BB57" s="891">
        <v>3410646.4699999997</v>
      </c>
      <c r="BC57" s="891">
        <v>12623411.579999998</v>
      </c>
    </row>
    <row r="58" spans="1:55" ht="15.75" customHeight="1" x14ac:dyDescent="0.2">
      <c r="A58" s="890" t="s">
        <v>1367</v>
      </c>
      <c r="B58" s="895" t="s">
        <v>1368</v>
      </c>
      <c r="C58" s="645">
        <v>1925.31</v>
      </c>
      <c r="D58" s="891">
        <v>25559304.870000001</v>
      </c>
      <c r="E58" s="891">
        <v>18155471.210000001</v>
      </c>
      <c r="F58" s="892">
        <v>0.71032726838004967</v>
      </c>
      <c r="G58" s="893">
        <v>1</v>
      </c>
      <c r="H58" s="891">
        <v>364077.02</v>
      </c>
      <c r="I58" s="891">
        <v>6388650.0699999994</v>
      </c>
      <c r="J58" s="891">
        <v>6752727.0899999999</v>
      </c>
      <c r="K58" s="893">
        <v>0.91522000000000003</v>
      </c>
      <c r="L58" s="891">
        <v>5756729.1100000003</v>
      </c>
      <c r="M58" s="891">
        <v>1918717.81</v>
      </c>
      <c r="N58" s="891">
        <v>688117.96</v>
      </c>
      <c r="O58" s="891">
        <v>228895.78</v>
      </c>
      <c r="P58" s="891">
        <v>183130.92</v>
      </c>
      <c r="Q58" s="891">
        <v>595797.96</v>
      </c>
      <c r="R58" s="891">
        <v>142363.12</v>
      </c>
      <c r="S58" s="891">
        <v>249772.48</v>
      </c>
      <c r="T58" s="891">
        <v>228807.92</v>
      </c>
      <c r="U58" s="891">
        <v>166428.44</v>
      </c>
      <c r="V58" s="891">
        <v>341677.25</v>
      </c>
      <c r="W58" s="891">
        <v>294697.90999999997</v>
      </c>
      <c r="X58" s="891">
        <v>299711.13</v>
      </c>
      <c r="Y58" s="891">
        <v>11094847.789999999</v>
      </c>
      <c r="Z58" s="891">
        <v>173277.90000000002</v>
      </c>
      <c r="AA58" s="891">
        <v>240663.75000000003</v>
      </c>
      <c r="AB58" s="891">
        <v>517908.39000000007</v>
      </c>
      <c r="AC58" s="891">
        <v>55833.990000000005</v>
      </c>
      <c r="AD58" s="891">
        <v>1099352.01</v>
      </c>
      <c r="AE58" s="891">
        <v>1499816.4900000002</v>
      </c>
      <c r="AF58" s="891">
        <v>2362355.37</v>
      </c>
      <c r="AG58" s="891">
        <v>1700048.7300000002</v>
      </c>
      <c r="AH58" s="891">
        <v>4805975.4278099993</v>
      </c>
      <c r="AI58" s="891">
        <v>12455232.057810001</v>
      </c>
      <c r="AJ58" s="891">
        <v>1740807.54</v>
      </c>
      <c r="AK58" s="891">
        <v>10714424.517810002</v>
      </c>
      <c r="AL58" s="894">
        <v>12307646.387810003</v>
      </c>
      <c r="AM58" s="891">
        <v>181248.68</v>
      </c>
      <c r="AN58" s="891">
        <v>181248.68</v>
      </c>
      <c r="AO58" s="891">
        <v>189100.61</v>
      </c>
      <c r="AP58" s="891">
        <v>189100.61</v>
      </c>
      <c r="AQ58" s="891">
        <v>5234.6099999999997</v>
      </c>
      <c r="AR58" s="891">
        <v>5234.6099999999997</v>
      </c>
      <c r="AS58" s="891">
        <v>5888.94</v>
      </c>
      <c r="AT58" s="891">
        <v>5888.94</v>
      </c>
      <c r="AU58" s="891">
        <v>7197.6</v>
      </c>
      <c r="AV58" s="891">
        <v>893156.88</v>
      </c>
      <c r="AW58" s="891">
        <v>354406.9</v>
      </c>
      <c r="AX58" s="891">
        <v>139103.48000000001</v>
      </c>
      <c r="AY58" s="891">
        <v>2156810.5399999996</v>
      </c>
      <c r="AZ58" s="891">
        <v>25559304.870000001</v>
      </c>
      <c r="BA58" s="891">
        <v>228068.09</v>
      </c>
      <c r="BB58" s="891">
        <v>1654.25</v>
      </c>
      <c r="BC58" s="891">
        <v>660263.39</v>
      </c>
    </row>
    <row r="59" spans="1:55" ht="15.75" customHeight="1" x14ac:dyDescent="0.2">
      <c r="A59" s="890" t="s">
        <v>1369</v>
      </c>
      <c r="B59" s="895" t="s">
        <v>1370</v>
      </c>
      <c r="C59" s="645">
        <v>874.12</v>
      </c>
      <c r="D59" s="891">
        <v>12320282.029999999</v>
      </c>
      <c r="E59" s="891">
        <v>8711660.0800000001</v>
      </c>
      <c r="F59" s="892">
        <v>0.70709907928950233</v>
      </c>
      <c r="G59" s="893">
        <v>1</v>
      </c>
      <c r="H59" s="891">
        <v>206405.55</v>
      </c>
      <c r="I59" s="891">
        <v>5121693.01</v>
      </c>
      <c r="J59" s="891">
        <v>5328098.5599999996</v>
      </c>
      <c r="K59" s="893">
        <v>0.91522000000000003</v>
      </c>
      <c r="L59" s="891">
        <v>2778750.01</v>
      </c>
      <c r="M59" s="891">
        <v>665020.41</v>
      </c>
      <c r="N59" s="891">
        <v>282787.24</v>
      </c>
      <c r="O59" s="891">
        <v>115461.19</v>
      </c>
      <c r="P59" s="891">
        <v>101292.93</v>
      </c>
      <c r="Q59" s="891">
        <v>197405.76</v>
      </c>
      <c r="R59" s="891">
        <v>63952.18</v>
      </c>
      <c r="S59" s="891">
        <v>104115.14</v>
      </c>
      <c r="T59" s="891">
        <v>127989.43</v>
      </c>
      <c r="U59" s="891">
        <v>75295.240000000005</v>
      </c>
      <c r="V59" s="891">
        <v>191125.71</v>
      </c>
      <c r="W59" s="891">
        <v>164846.64000000001</v>
      </c>
      <c r="X59" s="891">
        <v>124931.56</v>
      </c>
      <c r="Y59" s="891">
        <v>4992973.4399999985</v>
      </c>
      <c r="Z59" s="891">
        <v>78018.3</v>
      </c>
      <c r="AA59" s="891">
        <v>109265</v>
      </c>
      <c r="AB59" s="891">
        <v>235138.28</v>
      </c>
      <c r="AC59" s="891">
        <v>25349.479999999996</v>
      </c>
      <c r="AD59" s="891">
        <v>499122.52</v>
      </c>
      <c r="AE59" s="891">
        <v>291626.77999999997</v>
      </c>
      <c r="AF59" s="891">
        <v>1072545.24</v>
      </c>
      <c r="AG59" s="891">
        <v>771847.96</v>
      </c>
      <c r="AH59" s="891">
        <v>2450526.3121200004</v>
      </c>
      <c r="AI59" s="891">
        <v>5533439.8721200004</v>
      </c>
      <c r="AJ59" s="891">
        <v>790353.08</v>
      </c>
      <c r="AK59" s="891">
        <v>4743086.7921200003</v>
      </c>
      <c r="AL59" s="894">
        <v>5466433.7321199998</v>
      </c>
      <c r="AM59" s="891">
        <v>245372.77</v>
      </c>
      <c r="AN59" s="891">
        <v>245372.77</v>
      </c>
      <c r="AO59" s="891">
        <v>255187.68</v>
      </c>
      <c r="AP59" s="891">
        <v>255187.68</v>
      </c>
      <c r="AQ59" s="891">
        <v>43185.599999999999</v>
      </c>
      <c r="AR59" s="891">
        <v>43185.599999999999</v>
      </c>
      <c r="AS59" s="891">
        <v>45148.58</v>
      </c>
      <c r="AT59" s="891">
        <v>45148.58</v>
      </c>
      <c r="AU59" s="891">
        <v>54309.17</v>
      </c>
      <c r="AV59" s="891">
        <v>405028.65</v>
      </c>
      <c r="AW59" s="891">
        <v>160716.39000000001</v>
      </c>
      <c r="AX59" s="891">
        <v>63031.26</v>
      </c>
      <c r="AY59" s="891">
        <v>1860874.7300000002</v>
      </c>
      <c r="AZ59" s="891">
        <v>12320282.029999999</v>
      </c>
      <c r="BA59" s="891">
        <v>1141019.6100000001</v>
      </c>
      <c r="BB59" s="891">
        <v>25007.56</v>
      </c>
      <c r="BC59" s="891">
        <v>376432.12</v>
      </c>
    </row>
    <row r="60" spans="1:55" ht="15.75" customHeight="1" x14ac:dyDescent="0.2">
      <c r="A60" s="890" t="s">
        <v>1371</v>
      </c>
      <c r="B60" s="895" t="s">
        <v>1372</v>
      </c>
      <c r="C60" s="645">
        <v>884.79</v>
      </c>
      <c r="D60" s="891">
        <v>11063173.300000001</v>
      </c>
      <c r="E60" s="891">
        <v>7724396.3900000006</v>
      </c>
      <c r="F60" s="892">
        <v>0.69820802590157383</v>
      </c>
      <c r="G60" s="893">
        <v>1</v>
      </c>
      <c r="H60" s="891">
        <v>200610.01</v>
      </c>
      <c r="I60" s="891">
        <v>3040050.3899999997</v>
      </c>
      <c r="J60" s="891">
        <v>3240660.3999999994</v>
      </c>
      <c r="K60" s="893">
        <v>0.91522000000000003</v>
      </c>
      <c r="L60" s="891">
        <v>2593621.9900000002</v>
      </c>
      <c r="M60" s="891">
        <v>623513.38</v>
      </c>
      <c r="N60" s="891">
        <v>286180.13</v>
      </c>
      <c r="O60" s="891">
        <v>116799.99</v>
      </c>
      <c r="P60" s="891">
        <v>86235.34</v>
      </c>
      <c r="Q60" s="891">
        <v>201083.32</v>
      </c>
      <c r="R60" s="891">
        <v>64508.29</v>
      </c>
      <c r="S60" s="891">
        <v>105413.33</v>
      </c>
      <c r="T60" s="891">
        <v>129419.48</v>
      </c>
      <c r="U60" s="891">
        <v>76074.149999999994</v>
      </c>
      <c r="V60" s="891">
        <v>193261.19</v>
      </c>
      <c r="W60" s="891">
        <v>166688.5</v>
      </c>
      <c r="X60" s="891">
        <v>126489.31</v>
      </c>
      <c r="Y60" s="891">
        <v>4769288.4000000004</v>
      </c>
      <c r="Z60" s="891">
        <v>79031.699999999983</v>
      </c>
      <c r="AA60" s="891">
        <v>110598.75</v>
      </c>
      <c r="AB60" s="891">
        <v>238008.51</v>
      </c>
      <c r="AC60" s="891">
        <v>25658.91</v>
      </c>
      <c r="AD60" s="891">
        <v>505215.08999999997</v>
      </c>
      <c r="AE60" s="891">
        <v>298822.67999999993</v>
      </c>
      <c r="AF60" s="891">
        <v>1085637.33</v>
      </c>
      <c r="AG60" s="891">
        <v>781269.57</v>
      </c>
      <c r="AH60" s="891">
        <v>2136081.36729</v>
      </c>
      <c r="AI60" s="891">
        <v>5260323.9072899995</v>
      </c>
      <c r="AJ60" s="891">
        <v>800000.57</v>
      </c>
      <c r="AK60" s="891">
        <v>4460323.3372899992</v>
      </c>
      <c r="AL60" s="894">
        <v>5192499.8572899997</v>
      </c>
      <c r="AM60" s="891">
        <v>107309.69</v>
      </c>
      <c r="AN60" s="891">
        <v>107309.69</v>
      </c>
      <c r="AO60" s="891">
        <v>111235.65</v>
      </c>
      <c r="AP60" s="891">
        <v>111235.65</v>
      </c>
      <c r="AQ60" s="891">
        <v>5234.6099999999997</v>
      </c>
      <c r="AR60" s="891">
        <v>5234.6099999999997</v>
      </c>
      <c r="AS60" s="891">
        <v>5234.6099999999997</v>
      </c>
      <c r="AT60" s="891">
        <v>5234.6099999999997</v>
      </c>
      <c r="AU60" s="891">
        <v>6543.27</v>
      </c>
      <c r="AV60" s="891">
        <v>410263.27</v>
      </c>
      <c r="AW60" s="891">
        <v>162793.5</v>
      </c>
      <c r="AX60" s="891">
        <v>63755.76</v>
      </c>
      <c r="AY60" s="891">
        <v>1101384.92</v>
      </c>
      <c r="AZ60" s="891">
        <v>11063173.300000001</v>
      </c>
      <c r="BA60" s="891">
        <v>165811.41</v>
      </c>
      <c r="BB60" s="891">
        <v>1324.47</v>
      </c>
      <c r="BC60" s="891">
        <v>318396.31000000006</v>
      </c>
    </row>
    <row r="61" spans="1:55" ht="15.75" customHeight="1" x14ac:dyDescent="0.2">
      <c r="A61" s="890" t="s">
        <v>1373</v>
      </c>
      <c r="B61" s="895" t="s">
        <v>1374</v>
      </c>
      <c r="C61" s="645">
        <v>545.38</v>
      </c>
      <c r="D61" s="891">
        <v>6954406.9699999997</v>
      </c>
      <c r="E61" s="891">
        <v>6523486.71</v>
      </c>
      <c r="F61" s="892">
        <v>0.93803637580329879</v>
      </c>
      <c r="G61" s="893">
        <v>3</v>
      </c>
      <c r="H61" s="891">
        <v>11396.93</v>
      </c>
      <c r="I61" s="891">
        <v>1881766.43</v>
      </c>
      <c r="J61" s="891">
        <v>1893163.3599999999</v>
      </c>
      <c r="K61" s="893">
        <v>0.91522000000000003</v>
      </c>
      <c r="L61" s="891">
        <v>1628858.41</v>
      </c>
      <c r="M61" s="891">
        <v>401193.05</v>
      </c>
      <c r="N61" s="891">
        <v>177412.89</v>
      </c>
      <c r="O61" s="891">
        <v>71338.47</v>
      </c>
      <c r="P61" s="891">
        <v>54345.81</v>
      </c>
      <c r="Q61" s="891">
        <v>127010.49</v>
      </c>
      <c r="R61" s="891">
        <v>40039.629999999997</v>
      </c>
      <c r="S61" s="891">
        <v>65428.959999999999</v>
      </c>
      <c r="T61" s="891">
        <v>78652.72</v>
      </c>
      <c r="U61" s="891">
        <v>46994.61</v>
      </c>
      <c r="V61" s="891">
        <v>117451.55</v>
      </c>
      <c r="W61" s="891">
        <v>101302.39999999999</v>
      </c>
      <c r="X61" s="891">
        <v>78510.61</v>
      </c>
      <c r="Y61" s="891">
        <v>2988539.6</v>
      </c>
      <c r="Z61" s="891">
        <v>48851.999999999993</v>
      </c>
      <c r="AA61" s="891">
        <v>68172.5</v>
      </c>
      <c r="AB61" s="891">
        <v>146707.22</v>
      </c>
      <c r="AC61" s="891">
        <v>15816.019999999999</v>
      </c>
      <c r="AD61" s="891">
        <v>311411.98</v>
      </c>
      <c r="AE61" s="891">
        <v>199706.25999999998</v>
      </c>
      <c r="AF61" s="891">
        <v>669181.26</v>
      </c>
      <c r="AG61" s="891">
        <v>481570.54000000004</v>
      </c>
      <c r="AH61" s="891">
        <v>1345869.7873799999</v>
      </c>
      <c r="AI61" s="891">
        <v>3287287.5673799999</v>
      </c>
      <c r="AJ61" s="891">
        <v>493116.23</v>
      </c>
      <c r="AK61" s="891">
        <v>2794171.3373799999</v>
      </c>
      <c r="AL61" s="894">
        <v>3245481.16738</v>
      </c>
      <c r="AM61" s="891">
        <v>80482.259999999995</v>
      </c>
      <c r="AN61" s="891">
        <v>80482.259999999995</v>
      </c>
      <c r="AO61" s="891">
        <v>83753.899999999994</v>
      </c>
      <c r="AP61" s="891">
        <v>83753.899999999994</v>
      </c>
      <c r="AQ61" s="891">
        <v>0</v>
      </c>
      <c r="AR61" s="891">
        <v>0</v>
      </c>
      <c r="AS61" s="891">
        <v>0</v>
      </c>
      <c r="AT61" s="891">
        <v>0</v>
      </c>
      <c r="AU61" s="891">
        <v>0</v>
      </c>
      <c r="AV61" s="891">
        <v>252570.37</v>
      </c>
      <c r="AW61" s="891">
        <v>100220.56</v>
      </c>
      <c r="AX61" s="891">
        <v>39122.85</v>
      </c>
      <c r="AY61" s="891">
        <v>720386.1</v>
      </c>
      <c r="AZ61" s="891">
        <v>6954406.9699999997</v>
      </c>
      <c r="BA61" s="891">
        <v>83137.669999999984</v>
      </c>
      <c r="BB61" s="891">
        <v>0</v>
      </c>
      <c r="BC61" s="891">
        <v>245629.38</v>
      </c>
    </row>
    <row r="62" spans="1:55" ht="15.75" customHeight="1" x14ac:dyDescent="0.2">
      <c r="A62" s="890" t="s">
        <v>1375</v>
      </c>
      <c r="B62" s="895" t="s">
        <v>1376</v>
      </c>
      <c r="C62" s="645">
        <v>1302.2</v>
      </c>
      <c r="D62" s="891">
        <v>16497591.390000001</v>
      </c>
      <c r="E62" s="891">
        <v>11760086.4</v>
      </c>
      <c r="F62" s="892">
        <v>0.71283656638073634</v>
      </c>
      <c r="G62" s="893">
        <v>1</v>
      </c>
      <c r="H62" s="891">
        <v>209829.32</v>
      </c>
      <c r="I62" s="891">
        <v>4317438.9399999995</v>
      </c>
      <c r="J62" s="891">
        <v>4527268.26</v>
      </c>
      <c r="K62" s="893">
        <v>0.91522000000000003</v>
      </c>
      <c r="L62" s="891">
        <v>3843763.5</v>
      </c>
      <c r="M62" s="891">
        <v>949344.46</v>
      </c>
      <c r="N62" s="891">
        <v>425743.53</v>
      </c>
      <c r="O62" s="891">
        <v>171395.94</v>
      </c>
      <c r="P62" s="891">
        <v>128381.31</v>
      </c>
      <c r="Q62" s="891">
        <v>302516.05</v>
      </c>
      <c r="R62" s="891">
        <v>95650.22</v>
      </c>
      <c r="S62" s="891">
        <v>156562.17000000001</v>
      </c>
      <c r="T62" s="891">
        <v>188766.54</v>
      </c>
      <c r="U62" s="891">
        <v>112163.94</v>
      </c>
      <c r="V62" s="891">
        <v>281883.73</v>
      </c>
      <c r="W62" s="891">
        <v>243125.77</v>
      </c>
      <c r="X62" s="891">
        <v>187864.67</v>
      </c>
      <c r="Y62" s="891">
        <v>7087161.8300000001</v>
      </c>
      <c r="Z62" s="891">
        <v>116110.8</v>
      </c>
      <c r="AA62" s="891">
        <v>162775</v>
      </c>
      <c r="AB62" s="891">
        <v>350291.8</v>
      </c>
      <c r="AC62" s="891">
        <v>37763.799999999996</v>
      </c>
      <c r="AD62" s="891">
        <v>743556.20000000007</v>
      </c>
      <c r="AE62" s="891">
        <v>477044.32999999996</v>
      </c>
      <c r="AF62" s="891">
        <v>1597799.4</v>
      </c>
      <c r="AG62" s="891">
        <v>1149842.5999999999</v>
      </c>
      <c r="AH62" s="891">
        <v>3187431.8201999995</v>
      </c>
      <c r="AI62" s="891">
        <v>7822615.7501999997</v>
      </c>
      <c r="AJ62" s="891">
        <v>1177410.17</v>
      </c>
      <c r="AK62" s="891">
        <v>6645205.5801999997</v>
      </c>
      <c r="AL62" s="894">
        <v>7722794.9101999998</v>
      </c>
      <c r="AM62" s="891">
        <v>166199.15</v>
      </c>
      <c r="AN62" s="891">
        <v>166199.15</v>
      </c>
      <c r="AO62" s="891">
        <v>173396.75</v>
      </c>
      <c r="AP62" s="891">
        <v>173396.75</v>
      </c>
      <c r="AQ62" s="891">
        <v>13086.54</v>
      </c>
      <c r="AR62" s="891">
        <v>13086.54</v>
      </c>
      <c r="AS62" s="891">
        <v>13740.87</v>
      </c>
      <c r="AT62" s="891">
        <v>13740.87</v>
      </c>
      <c r="AU62" s="891">
        <v>17012.509999999998</v>
      </c>
      <c r="AV62" s="891">
        <v>603944.17000000004</v>
      </c>
      <c r="AW62" s="891">
        <v>239646.57</v>
      </c>
      <c r="AX62" s="891">
        <v>94184.639999999999</v>
      </c>
      <c r="AY62" s="891">
        <v>1687634.5100000002</v>
      </c>
      <c r="AZ62" s="891">
        <v>16497591.390000001</v>
      </c>
      <c r="BA62" s="891">
        <v>227888.08000000002</v>
      </c>
      <c r="BB62" s="891">
        <v>2682.12</v>
      </c>
      <c r="BC62" s="891">
        <v>462240.87</v>
      </c>
    </row>
    <row r="63" spans="1:55" ht="15.75" customHeight="1" x14ac:dyDescent="0.2">
      <c r="A63" s="890"/>
      <c r="B63" s="895" t="s">
        <v>1377</v>
      </c>
      <c r="C63" s="645">
        <v>30.31</v>
      </c>
      <c r="D63" s="891">
        <v>456952.35</v>
      </c>
      <c r="E63" s="891">
        <v>453891.95999999996</v>
      </c>
      <c r="F63" s="892">
        <v>0.99330260584063079</v>
      </c>
      <c r="G63" s="893">
        <v>3</v>
      </c>
      <c r="H63" s="891">
        <v>748.85</v>
      </c>
      <c r="I63" s="891">
        <v>408196.73000000004</v>
      </c>
      <c r="J63" s="891">
        <v>408945.58</v>
      </c>
      <c r="K63" s="893">
        <v>1.05731</v>
      </c>
      <c r="L63" s="891">
        <v>104562.06</v>
      </c>
      <c r="M63" s="891">
        <v>32258.12</v>
      </c>
      <c r="N63" s="891">
        <v>11250.74</v>
      </c>
      <c r="O63" s="891">
        <v>3199.34</v>
      </c>
      <c r="P63" s="891">
        <v>3711.69</v>
      </c>
      <c r="Q63" s="891">
        <v>9611.85</v>
      </c>
      <c r="R63" s="891">
        <v>1927.32</v>
      </c>
      <c r="S63" s="891">
        <v>3899.32</v>
      </c>
      <c r="T63" s="891">
        <v>3304.13</v>
      </c>
      <c r="U63" s="891">
        <v>2699.53</v>
      </c>
      <c r="V63" s="891">
        <v>4934.04</v>
      </c>
      <c r="W63" s="891">
        <v>4255.63</v>
      </c>
      <c r="X63" s="891">
        <v>4678.9399999999996</v>
      </c>
      <c r="Y63" s="891">
        <v>190292.71000000002</v>
      </c>
      <c r="Z63" s="891">
        <v>2727.9</v>
      </c>
      <c r="AA63" s="891">
        <v>3788.75</v>
      </c>
      <c r="AB63" s="891">
        <v>8153.3899999999994</v>
      </c>
      <c r="AC63" s="891">
        <v>878.9899999999999</v>
      </c>
      <c r="AD63" s="891">
        <v>17307.010000000002</v>
      </c>
      <c r="AE63" s="891">
        <v>20116.53</v>
      </c>
      <c r="AF63" s="891">
        <v>37190.370000000003</v>
      </c>
      <c r="AG63" s="891">
        <v>26763.73</v>
      </c>
      <c r="AH63" s="891">
        <v>80391.225809999989</v>
      </c>
      <c r="AI63" s="891">
        <v>197317.89580999999</v>
      </c>
      <c r="AJ63" s="891">
        <v>27405.39</v>
      </c>
      <c r="AK63" s="891">
        <v>169912.50581</v>
      </c>
      <c r="AL63" s="894">
        <v>198888.49580999999</v>
      </c>
      <c r="AM63" s="891">
        <v>5291.39</v>
      </c>
      <c r="AN63" s="891">
        <v>5291.39</v>
      </c>
      <c r="AO63" s="891">
        <v>6047.3</v>
      </c>
      <c r="AP63" s="891">
        <v>6047.3</v>
      </c>
      <c r="AQ63" s="891">
        <v>3779.56</v>
      </c>
      <c r="AR63" s="891">
        <v>3779.56</v>
      </c>
      <c r="AS63" s="891">
        <v>3779.56</v>
      </c>
      <c r="AT63" s="891">
        <v>3779.56</v>
      </c>
      <c r="AU63" s="891">
        <v>5291.39</v>
      </c>
      <c r="AV63" s="891">
        <v>15874.17</v>
      </c>
      <c r="AW63" s="891">
        <v>6298.91</v>
      </c>
      <c r="AX63" s="891">
        <v>2510.9299999999998</v>
      </c>
      <c r="AY63" s="891">
        <v>67771.01999999999</v>
      </c>
      <c r="AZ63" s="891">
        <v>456952.35</v>
      </c>
      <c r="BA63" s="891">
        <v>382.22</v>
      </c>
      <c r="BB63" s="891">
        <v>87.19</v>
      </c>
      <c r="BC63" s="891">
        <v>283.05</v>
      </c>
    </row>
    <row r="64" spans="1:55" ht="15.75" customHeight="1" x14ac:dyDescent="0.2">
      <c r="A64" s="890"/>
      <c r="B64" s="896" t="s">
        <v>1378</v>
      </c>
      <c r="C64" s="645">
        <v>14</v>
      </c>
      <c r="D64" s="891">
        <v>196371.58</v>
      </c>
      <c r="E64" s="891">
        <v>82765.67</v>
      </c>
      <c r="F64" s="892">
        <v>0.42147478774678088</v>
      </c>
      <c r="G64" s="893">
        <v>1</v>
      </c>
      <c r="H64" s="891">
        <v>22502.28</v>
      </c>
      <c r="I64" s="891">
        <v>63128.520000000004</v>
      </c>
      <c r="J64" s="891">
        <v>85630.8</v>
      </c>
      <c r="K64" s="893">
        <v>1.05731</v>
      </c>
      <c r="L64" s="891">
        <v>49156.83</v>
      </c>
      <c r="M64" s="891">
        <v>15999.91</v>
      </c>
      <c r="N64" s="891">
        <v>4958.1000000000004</v>
      </c>
      <c r="O64" s="891">
        <v>1652.7</v>
      </c>
      <c r="P64" s="891">
        <v>1552.6</v>
      </c>
      <c r="Q64" s="891">
        <v>4469.46</v>
      </c>
      <c r="R64" s="891">
        <v>642.44000000000005</v>
      </c>
      <c r="S64" s="891">
        <v>1799.68</v>
      </c>
      <c r="T64" s="891">
        <v>1652.06</v>
      </c>
      <c r="U64" s="891">
        <v>1199.79</v>
      </c>
      <c r="V64" s="891">
        <v>2467.02</v>
      </c>
      <c r="W64" s="891">
        <v>2127.81</v>
      </c>
      <c r="X64" s="891">
        <v>2159.5100000000002</v>
      </c>
      <c r="Y64" s="891">
        <v>89837.91</v>
      </c>
      <c r="Z64" s="891">
        <v>1260</v>
      </c>
      <c r="AA64" s="891">
        <v>1750</v>
      </c>
      <c r="AB64" s="891">
        <v>3766</v>
      </c>
      <c r="AC64" s="891">
        <v>406</v>
      </c>
      <c r="AD64" s="891">
        <v>3997</v>
      </c>
      <c r="AE64" s="891">
        <v>10353</v>
      </c>
      <c r="AF64" s="891">
        <v>17178</v>
      </c>
      <c r="AG64" s="891">
        <v>12362</v>
      </c>
      <c r="AH64" s="891">
        <v>34569.557999999997</v>
      </c>
      <c r="AI64" s="891">
        <v>85641.55799999999</v>
      </c>
      <c r="AJ64" s="891">
        <v>12658.38</v>
      </c>
      <c r="AK64" s="891">
        <v>72983.177999999985</v>
      </c>
      <c r="AL64" s="894">
        <v>86367.007999999987</v>
      </c>
      <c r="AM64" s="891">
        <v>2267.73</v>
      </c>
      <c r="AN64" s="891">
        <v>2267.73</v>
      </c>
      <c r="AO64" s="891">
        <v>2267.73</v>
      </c>
      <c r="AP64" s="891">
        <v>2267.73</v>
      </c>
      <c r="AQ64" s="891">
        <v>0</v>
      </c>
      <c r="AR64" s="891">
        <v>0</v>
      </c>
      <c r="AS64" s="891">
        <v>0</v>
      </c>
      <c r="AT64" s="891">
        <v>0</v>
      </c>
      <c r="AU64" s="891">
        <v>755.91</v>
      </c>
      <c r="AV64" s="891">
        <v>6803.21</v>
      </c>
      <c r="AW64" s="891">
        <v>2699.53</v>
      </c>
      <c r="AX64" s="891">
        <v>836.97</v>
      </c>
      <c r="AY64" s="891">
        <v>20166.54</v>
      </c>
      <c r="AZ64" s="891">
        <v>196371.58</v>
      </c>
      <c r="BA64" s="891">
        <v>2002.7</v>
      </c>
      <c r="BB64" s="891">
        <v>112.51</v>
      </c>
      <c r="BC64" s="891">
        <v>1539.15</v>
      </c>
    </row>
    <row r="65" spans="1:55" ht="15.75" customHeight="1" x14ac:dyDescent="0.2">
      <c r="A65" s="890" t="s">
        <v>1379</v>
      </c>
      <c r="B65" s="895" t="s">
        <v>1380</v>
      </c>
      <c r="C65" s="645">
        <v>10876.56</v>
      </c>
      <c r="D65" s="891">
        <v>165719061.34999999</v>
      </c>
      <c r="E65" s="891">
        <v>137891618.40000001</v>
      </c>
      <c r="F65" s="892">
        <v>0.83208061448508808</v>
      </c>
      <c r="G65" s="893">
        <v>2</v>
      </c>
      <c r="H65" s="891">
        <v>325702.08</v>
      </c>
      <c r="I65" s="891">
        <v>17282375.229999997</v>
      </c>
      <c r="J65" s="891">
        <v>17608077.309999995</v>
      </c>
      <c r="K65" s="893">
        <v>1.05731</v>
      </c>
      <c r="L65" s="891">
        <v>38095546.719999999</v>
      </c>
      <c r="M65" s="891">
        <v>7619109.3399999999</v>
      </c>
      <c r="N65" s="891">
        <v>3916229.98</v>
      </c>
      <c r="O65" s="891">
        <v>1740226.52</v>
      </c>
      <c r="P65" s="891">
        <v>1481654.4</v>
      </c>
      <c r="Q65" s="891">
        <v>2452085.33</v>
      </c>
      <c r="R65" s="891">
        <v>930899.47</v>
      </c>
      <c r="S65" s="891">
        <v>1449650</v>
      </c>
      <c r="T65" s="891">
        <v>1995698.16</v>
      </c>
      <c r="U65" s="891">
        <v>1087012.54</v>
      </c>
      <c r="V65" s="891">
        <v>2980161.87</v>
      </c>
      <c r="W65" s="891">
        <v>2570400.79</v>
      </c>
      <c r="X65" s="891">
        <v>1739488.02</v>
      </c>
      <c r="Y65" s="891">
        <v>68058163.139999986</v>
      </c>
      <c r="Z65" s="891">
        <v>968270.39999999991</v>
      </c>
      <c r="AA65" s="891">
        <v>1359570</v>
      </c>
      <c r="AB65" s="891">
        <v>2925794.6399999997</v>
      </c>
      <c r="AC65" s="891">
        <v>315420.24</v>
      </c>
      <c r="AD65" s="891">
        <v>6210515.7599999998</v>
      </c>
      <c r="AE65" s="891">
        <v>1669919.65</v>
      </c>
      <c r="AF65" s="891">
        <v>13345539.119999997</v>
      </c>
      <c r="AG65" s="891">
        <v>9604002.4800000004</v>
      </c>
      <c r="AH65" s="891">
        <v>30429150.433559995</v>
      </c>
      <c r="AI65" s="891">
        <v>66828182.723559991</v>
      </c>
      <c r="AJ65" s="891">
        <v>9834259.25</v>
      </c>
      <c r="AK65" s="891">
        <v>56993923.473559991</v>
      </c>
      <c r="AL65" s="894">
        <v>67391784.113559991</v>
      </c>
      <c r="AM65" s="891">
        <v>2668373.63</v>
      </c>
      <c r="AN65" s="891">
        <v>2668373.63</v>
      </c>
      <c r="AO65" s="891">
        <v>2779492.87</v>
      </c>
      <c r="AP65" s="891">
        <v>2779492.87</v>
      </c>
      <c r="AQ65" s="891">
        <v>1935137.82</v>
      </c>
      <c r="AR65" s="891">
        <v>1935137.82</v>
      </c>
      <c r="AS65" s="891">
        <v>2015264.62</v>
      </c>
      <c r="AT65" s="891">
        <v>2015264.62</v>
      </c>
      <c r="AU65" s="891">
        <v>2418922.27</v>
      </c>
      <c r="AV65" s="891">
        <v>5830358.5899999999</v>
      </c>
      <c r="AW65" s="891">
        <v>2313501.0299999998</v>
      </c>
      <c r="AX65" s="891">
        <v>909794.18</v>
      </c>
      <c r="AY65" s="891">
        <v>30269113.950000003</v>
      </c>
      <c r="AZ65" s="891">
        <v>165719061.34999999</v>
      </c>
      <c r="BA65" s="891">
        <v>5348516.7999999989</v>
      </c>
      <c r="BB65" s="891">
        <v>1439980.49</v>
      </c>
      <c r="BC65" s="891">
        <v>4399993.7299999995</v>
      </c>
    </row>
    <row r="66" spans="1:55" ht="15.75" customHeight="1" x14ac:dyDescent="0.2">
      <c r="A66" s="890" t="s">
        <v>1381</v>
      </c>
      <c r="B66" s="895" t="s">
        <v>1382</v>
      </c>
      <c r="C66" s="645">
        <v>5657.46</v>
      </c>
      <c r="D66" s="891">
        <v>95759587.870000005</v>
      </c>
      <c r="E66" s="891">
        <v>85236349.799999997</v>
      </c>
      <c r="F66" s="892">
        <v>0.89010773433688961</v>
      </c>
      <c r="G66" s="893">
        <v>2</v>
      </c>
      <c r="H66" s="891">
        <v>169414.45</v>
      </c>
      <c r="I66" s="891">
        <v>13263321.980000002</v>
      </c>
      <c r="J66" s="891">
        <v>13432736.430000002</v>
      </c>
      <c r="K66" s="893">
        <v>1.05731</v>
      </c>
      <c r="L66" s="891">
        <v>20902166.239999998</v>
      </c>
      <c r="M66" s="891">
        <v>4180433.24</v>
      </c>
      <c r="N66" s="891">
        <v>2036987.01</v>
      </c>
      <c r="O66" s="891">
        <v>905407.59</v>
      </c>
      <c r="P66" s="891">
        <v>885249.78</v>
      </c>
      <c r="Q66" s="891">
        <v>1258162.6299999999</v>
      </c>
      <c r="R66" s="891">
        <v>484401.79</v>
      </c>
      <c r="S66" s="891">
        <v>754069.96</v>
      </c>
      <c r="T66" s="891">
        <v>1038324.75</v>
      </c>
      <c r="U66" s="891">
        <v>565402.49</v>
      </c>
      <c r="V66" s="891">
        <v>1550522.96</v>
      </c>
      <c r="W66" s="891">
        <v>1337331.8700000001</v>
      </c>
      <c r="X66" s="891">
        <v>904836.1</v>
      </c>
      <c r="Y66" s="891">
        <v>36803296.409999996</v>
      </c>
      <c r="Z66" s="891">
        <v>503396.99999999994</v>
      </c>
      <c r="AA66" s="891">
        <v>707182.5</v>
      </c>
      <c r="AB66" s="891">
        <v>1521856.74</v>
      </c>
      <c r="AC66" s="891">
        <v>164066.34000000003</v>
      </c>
      <c r="AD66" s="891">
        <v>3230409.6599999997</v>
      </c>
      <c r="AE66" s="891">
        <v>854274.35</v>
      </c>
      <c r="AF66" s="891">
        <v>6941703.4199999999</v>
      </c>
      <c r="AG66" s="891">
        <v>4995537.18</v>
      </c>
      <c r="AH66" s="891">
        <v>17918798.912459999</v>
      </c>
      <c r="AI66" s="891">
        <v>36837226.102459997</v>
      </c>
      <c r="AJ66" s="891">
        <v>5115305.5999999996</v>
      </c>
      <c r="AK66" s="891">
        <v>31721920.502460003</v>
      </c>
      <c r="AL66" s="894">
        <v>37130384.262460001</v>
      </c>
      <c r="AM66" s="891">
        <v>1997878.61</v>
      </c>
      <c r="AN66" s="891">
        <v>1997878.61</v>
      </c>
      <c r="AO66" s="891">
        <v>2081029.07</v>
      </c>
      <c r="AP66" s="891">
        <v>2081029.07</v>
      </c>
      <c r="AQ66" s="891">
        <v>1679639.15</v>
      </c>
      <c r="AR66" s="891">
        <v>1679639.15</v>
      </c>
      <c r="AS66" s="891">
        <v>1749939.08</v>
      </c>
      <c r="AT66" s="891">
        <v>1749939.08</v>
      </c>
      <c r="AU66" s="891">
        <v>2099926.9</v>
      </c>
      <c r="AV66" s="891">
        <v>3032723.8</v>
      </c>
      <c r="AW66" s="891">
        <v>1203392.47</v>
      </c>
      <c r="AX66" s="891">
        <v>472892.1</v>
      </c>
      <c r="AY66" s="891">
        <v>21825907.09</v>
      </c>
      <c r="AZ66" s="891">
        <v>95759587.870000005</v>
      </c>
      <c r="BA66" s="891">
        <v>5777219.4799999995</v>
      </c>
      <c r="BB66" s="891">
        <v>1579269.55</v>
      </c>
      <c r="BC66" s="891">
        <v>2388755.61</v>
      </c>
    </row>
    <row r="67" spans="1:55" ht="15.75" customHeight="1" x14ac:dyDescent="0.2">
      <c r="A67" s="890" t="s">
        <v>1383</v>
      </c>
      <c r="B67" s="895" t="s">
        <v>1384</v>
      </c>
      <c r="C67" s="645">
        <v>1380.31</v>
      </c>
      <c r="D67" s="891">
        <v>20535348.899999999</v>
      </c>
      <c r="E67" s="891">
        <v>19778654</v>
      </c>
      <c r="F67" s="892">
        <v>0.96315159271533002</v>
      </c>
      <c r="G67" s="893">
        <v>3</v>
      </c>
      <c r="H67" s="891">
        <v>33653.480000000003</v>
      </c>
      <c r="I67" s="891">
        <v>1846549.0000000002</v>
      </c>
      <c r="J67" s="891">
        <v>1880202.4800000002</v>
      </c>
      <c r="K67" s="893">
        <v>1.05731</v>
      </c>
      <c r="L67" s="891">
        <v>4763293.88</v>
      </c>
      <c r="M67" s="891">
        <v>952658.77</v>
      </c>
      <c r="N67" s="891">
        <v>496281.48</v>
      </c>
      <c r="O67" s="891">
        <v>220409.48</v>
      </c>
      <c r="P67" s="891">
        <v>186644.4</v>
      </c>
      <c r="Q67" s="891">
        <v>311015.28999999998</v>
      </c>
      <c r="R67" s="891">
        <v>117567.01</v>
      </c>
      <c r="S67" s="891">
        <v>183868.29</v>
      </c>
      <c r="T67" s="891">
        <v>252766.4</v>
      </c>
      <c r="U67" s="891">
        <v>137676.25</v>
      </c>
      <c r="V67" s="891">
        <v>377454.27</v>
      </c>
      <c r="W67" s="891">
        <v>325555.73</v>
      </c>
      <c r="X67" s="891">
        <v>220630.28</v>
      </c>
      <c r="Y67" s="891">
        <v>8545821.5300000012</v>
      </c>
      <c r="Z67" s="891">
        <v>122240.70000000001</v>
      </c>
      <c r="AA67" s="891">
        <v>172538.75000000003</v>
      </c>
      <c r="AB67" s="891">
        <v>371303.39</v>
      </c>
      <c r="AC67" s="891">
        <v>40028.990000000005</v>
      </c>
      <c r="AD67" s="891">
        <v>394078.5</v>
      </c>
      <c r="AE67" s="891">
        <v>211202.65000000002</v>
      </c>
      <c r="AF67" s="891">
        <v>1693640.37</v>
      </c>
      <c r="AG67" s="891">
        <v>1218813.7300000002</v>
      </c>
      <c r="AH67" s="891">
        <v>3839850.6548099997</v>
      </c>
      <c r="AI67" s="891">
        <v>8063697.7348100003</v>
      </c>
      <c r="AJ67" s="891">
        <v>1248034.8899999999</v>
      </c>
      <c r="AK67" s="891">
        <v>6815662.8448100006</v>
      </c>
      <c r="AL67" s="894">
        <v>8135222.6048100004</v>
      </c>
      <c r="AM67" s="891">
        <v>309168.5</v>
      </c>
      <c r="AN67" s="891">
        <v>309168.5</v>
      </c>
      <c r="AO67" s="891">
        <v>322019.02</v>
      </c>
      <c r="AP67" s="891">
        <v>322019.02</v>
      </c>
      <c r="AQ67" s="891">
        <v>270616.92</v>
      </c>
      <c r="AR67" s="891">
        <v>270616.92</v>
      </c>
      <c r="AS67" s="891">
        <v>281955.62</v>
      </c>
      <c r="AT67" s="891">
        <v>281955.62</v>
      </c>
      <c r="AU67" s="891">
        <v>338649.11</v>
      </c>
      <c r="AV67" s="891">
        <v>739283.12</v>
      </c>
      <c r="AW67" s="891">
        <v>293349.40999999997</v>
      </c>
      <c r="AX67" s="891">
        <v>115502.84</v>
      </c>
      <c r="AY67" s="891">
        <v>3854304.6</v>
      </c>
      <c r="AZ67" s="891">
        <v>20535348.899999999</v>
      </c>
      <c r="BA67" s="891">
        <v>415928.79000000004</v>
      </c>
      <c r="BB67" s="891">
        <v>146297.11000000002</v>
      </c>
      <c r="BC67" s="891">
        <v>613158.15000000014</v>
      </c>
    </row>
    <row r="68" spans="1:55" ht="15.75" customHeight="1" x14ac:dyDescent="0.2">
      <c r="A68" s="890" t="s">
        <v>1385</v>
      </c>
      <c r="B68" s="895" t="s">
        <v>1386</v>
      </c>
      <c r="C68" s="645">
        <v>5146.79</v>
      </c>
      <c r="D68" s="891">
        <v>66521705.450000003</v>
      </c>
      <c r="E68" s="891">
        <v>65314129.850000001</v>
      </c>
      <c r="F68" s="892">
        <v>0.98184689355404975</v>
      </c>
      <c r="G68" s="893">
        <v>3</v>
      </c>
      <c r="H68" s="891">
        <v>109016.25</v>
      </c>
      <c r="I68" s="891">
        <v>4949564.5799999991</v>
      </c>
      <c r="J68" s="891">
        <v>5058580.8299999991</v>
      </c>
      <c r="K68" s="893">
        <v>1.05731</v>
      </c>
      <c r="L68" s="891">
        <v>16825311.039999999</v>
      </c>
      <c r="M68" s="891">
        <v>3365062.2</v>
      </c>
      <c r="N68" s="891">
        <v>1852592.14</v>
      </c>
      <c r="O68" s="891">
        <v>823294.25</v>
      </c>
      <c r="P68" s="891">
        <v>577599.31999999995</v>
      </c>
      <c r="Q68" s="891">
        <v>1146917.8600000001</v>
      </c>
      <c r="R68" s="891">
        <v>440715.69</v>
      </c>
      <c r="S68" s="891">
        <v>685981.7</v>
      </c>
      <c r="T68" s="891">
        <v>944156.87</v>
      </c>
      <c r="U68" s="891">
        <v>514411.28</v>
      </c>
      <c r="V68" s="891">
        <v>1409902.74</v>
      </c>
      <c r="W68" s="891">
        <v>1216046.3999999999</v>
      </c>
      <c r="X68" s="891">
        <v>823134.51</v>
      </c>
      <c r="Y68" s="891">
        <v>30625126</v>
      </c>
      <c r="Z68" s="891">
        <v>459288.9</v>
      </c>
      <c r="AA68" s="891">
        <v>643348.74999999988</v>
      </c>
      <c r="AB68" s="891">
        <v>1384486.5099999998</v>
      </c>
      <c r="AC68" s="891">
        <v>149256.90999999997</v>
      </c>
      <c r="AD68" s="891">
        <v>1469408.54</v>
      </c>
      <c r="AE68" s="891">
        <v>781097.80999999994</v>
      </c>
      <c r="AF68" s="891">
        <v>6315111.3300000001</v>
      </c>
      <c r="AG68" s="891">
        <v>4544615.5699999994</v>
      </c>
      <c r="AH68" s="891">
        <v>12123479.14329</v>
      </c>
      <c r="AI68" s="891">
        <v>27870093.463289998</v>
      </c>
      <c r="AJ68" s="891">
        <v>4653573.1100000003</v>
      </c>
      <c r="AK68" s="891">
        <v>23216520.353289992</v>
      </c>
      <c r="AL68" s="894">
        <v>28136789.733289991</v>
      </c>
      <c r="AM68" s="891">
        <v>422555.48</v>
      </c>
      <c r="AN68" s="891">
        <v>422555.48</v>
      </c>
      <c r="AO68" s="891">
        <v>440697.4</v>
      </c>
      <c r="AP68" s="891">
        <v>440697.4</v>
      </c>
      <c r="AQ68" s="891">
        <v>328066.33</v>
      </c>
      <c r="AR68" s="891">
        <v>328066.33</v>
      </c>
      <c r="AS68" s="891">
        <v>341672.77</v>
      </c>
      <c r="AT68" s="891">
        <v>341672.77</v>
      </c>
      <c r="AU68" s="891">
        <v>409704.96000000002</v>
      </c>
      <c r="AV68" s="891">
        <v>2759083.22</v>
      </c>
      <c r="AW68" s="891">
        <v>1094811.19</v>
      </c>
      <c r="AX68" s="891">
        <v>430206.26</v>
      </c>
      <c r="AY68" s="891">
        <v>7759789.5899999999</v>
      </c>
      <c r="AZ68" s="891">
        <v>66521705.450000003</v>
      </c>
      <c r="BA68" s="891">
        <v>281845.37</v>
      </c>
      <c r="BB68" s="891">
        <v>152105.13</v>
      </c>
      <c r="BC68" s="891">
        <v>2095604.8899999997</v>
      </c>
    </row>
    <row r="69" spans="1:55" ht="15.75" customHeight="1" x14ac:dyDescent="0.2">
      <c r="A69" s="890" t="s">
        <v>1387</v>
      </c>
      <c r="B69" s="895" t="s">
        <v>1388</v>
      </c>
      <c r="C69" s="645">
        <v>1522.73</v>
      </c>
      <c r="D69" s="891">
        <v>21545574.059999999</v>
      </c>
      <c r="E69" s="891">
        <v>22573004.449999999</v>
      </c>
      <c r="F69" s="892">
        <v>1.0476863780532752</v>
      </c>
      <c r="G69" s="893">
        <v>4</v>
      </c>
      <c r="H69" s="891">
        <v>1657.9</v>
      </c>
      <c r="I69" s="891">
        <v>1522060.1899999997</v>
      </c>
      <c r="J69" s="891">
        <v>1523718.0899999996</v>
      </c>
      <c r="K69" s="893">
        <v>1.05731</v>
      </c>
      <c r="L69" s="891">
        <v>5257414.5</v>
      </c>
      <c r="M69" s="891">
        <v>1051482.8999999999</v>
      </c>
      <c r="N69" s="891">
        <v>548142.54</v>
      </c>
      <c r="O69" s="891">
        <v>243458.84</v>
      </c>
      <c r="P69" s="891">
        <v>193455.74</v>
      </c>
      <c r="Q69" s="891">
        <v>334517.71000000002</v>
      </c>
      <c r="R69" s="891">
        <v>129773.42</v>
      </c>
      <c r="S69" s="891">
        <v>202765.03</v>
      </c>
      <c r="T69" s="891">
        <v>279199.49</v>
      </c>
      <c r="U69" s="891">
        <v>152073.76999999999</v>
      </c>
      <c r="V69" s="891">
        <v>416926.62</v>
      </c>
      <c r="W69" s="891">
        <v>359600.77</v>
      </c>
      <c r="X69" s="891">
        <v>243305.17</v>
      </c>
      <c r="Y69" s="891">
        <v>9412116.5</v>
      </c>
      <c r="Z69" s="891">
        <v>135628.20000000001</v>
      </c>
      <c r="AA69" s="891">
        <v>190341.25000000003</v>
      </c>
      <c r="AB69" s="891">
        <v>409614.37000000005</v>
      </c>
      <c r="AC69" s="891">
        <v>44159.170000000006</v>
      </c>
      <c r="AD69" s="891">
        <v>434739.41000000003</v>
      </c>
      <c r="AE69" s="891">
        <v>227278.03000000003</v>
      </c>
      <c r="AF69" s="891">
        <v>1868389.71</v>
      </c>
      <c r="AG69" s="891">
        <v>1344570.59</v>
      </c>
      <c r="AH69" s="891">
        <v>3994858.44123</v>
      </c>
      <c r="AI69" s="891">
        <v>8649579.1712299995</v>
      </c>
      <c r="AJ69" s="891">
        <v>1376806.78</v>
      </c>
      <c r="AK69" s="891">
        <v>7272772.3912299993</v>
      </c>
      <c r="AL69" s="894">
        <v>8728483.9612299986</v>
      </c>
      <c r="AM69" s="891">
        <v>281199.71000000002</v>
      </c>
      <c r="AN69" s="891">
        <v>281199.71000000002</v>
      </c>
      <c r="AO69" s="891">
        <v>292538.40999999997</v>
      </c>
      <c r="AP69" s="891">
        <v>292538.40999999997</v>
      </c>
      <c r="AQ69" s="891">
        <v>185954.65</v>
      </c>
      <c r="AR69" s="891">
        <v>185954.65</v>
      </c>
      <c r="AS69" s="891">
        <v>193513.78</v>
      </c>
      <c r="AT69" s="891">
        <v>193513.78</v>
      </c>
      <c r="AU69" s="891">
        <v>232065.35</v>
      </c>
      <c r="AV69" s="891">
        <v>815630.35</v>
      </c>
      <c r="AW69" s="891">
        <v>323644.18</v>
      </c>
      <c r="AX69" s="891">
        <v>127220.52</v>
      </c>
      <c r="AY69" s="891">
        <v>3404973.5</v>
      </c>
      <c r="AZ69" s="891">
        <v>21545574.059999999</v>
      </c>
      <c r="BA69" s="891">
        <v>330647.55000000005</v>
      </c>
      <c r="BB69" s="891">
        <v>83771.81</v>
      </c>
      <c r="BC69" s="891">
        <v>524021.98000000004</v>
      </c>
    </row>
    <row r="70" spans="1:55" ht="15.75" customHeight="1" x14ac:dyDescent="0.2">
      <c r="A70" s="890" t="s">
        <v>1389</v>
      </c>
      <c r="B70" s="895" t="s">
        <v>1390</v>
      </c>
      <c r="C70" s="645">
        <v>1368.25</v>
      </c>
      <c r="D70" s="891">
        <v>17026199.620000001</v>
      </c>
      <c r="E70" s="891">
        <v>27023780.280000001</v>
      </c>
      <c r="F70" s="892">
        <v>1.5871880327455012</v>
      </c>
      <c r="G70" s="893">
        <v>4</v>
      </c>
      <c r="H70" s="891">
        <v>1310.1400000000001</v>
      </c>
      <c r="I70" s="891">
        <v>790086.64999999991</v>
      </c>
      <c r="J70" s="891">
        <v>791396.78999999992</v>
      </c>
      <c r="K70" s="893">
        <v>1.05731</v>
      </c>
      <c r="L70" s="891">
        <v>4421154.9800000004</v>
      </c>
      <c r="M70" s="891">
        <v>884230.99</v>
      </c>
      <c r="N70" s="891">
        <v>492680.02</v>
      </c>
      <c r="O70" s="891">
        <v>218248.6</v>
      </c>
      <c r="P70" s="891">
        <v>145836.53</v>
      </c>
      <c r="Q70" s="891">
        <v>306314.81</v>
      </c>
      <c r="R70" s="891">
        <v>116924.57</v>
      </c>
      <c r="S70" s="891">
        <v>182068.6</v>
      </c>
      <c r="T70" s="891">
        <v>250288.3</v>
      </c>
      <c r="U70" s="891">
        <v>136476.46</v>
      </c>
      <c r="V70" s="891">
        <v>373753.74</v>
      </c>
      <c r="W70" s="891">
        <v>322364</v>
      </c>
      <c r="X70" s="891">
        <v>218470.77</v>
      </c>
      <c r="Y70" s="891">
        <v>8068812.3699999992</v>
      </c>
      <c r="Z70" s="891">
        <v>122265</v>
      </c>
      <c r="AA70" s="891">
        <v>171031.25</v>
      </c>
      <c r="AB70" s="891">
        <v>368059.25</v>
      </c>
      <c r="AC70" s="891">
        <v>39679.25</v>
      </c>
      <c r="AD70" s="891">
        <v>390635.37</v>
      </c>
      <c r="AE70" s="891">
        <v>209558.5</v>
      </c>
      <c r="AF70" s="891">
        <v>1678842.75</v>
      </c>
      <c r="AG70" s="891">
        <v>1208164.75</v>
      </c>
      <c r="AH70" s="891">
        <v>3078719.87475</v>
      </c>
      <c r="AI70" s="891">
        <v>7266955.9947500005</v>
      </c>
      <c r="AJ70" s="891">
        <v>1237130.6000000001</v>
      </c>
      <c r="AK70" s="891">
        <v>6029825.394749999</v>
      </c>
      <c r="AL70" s="894">
        <v>7337855.9447499989</v>
      </c>
      <c r="AM70" s="891">
        <v>66520.36</v>
      </c>
      <c r="AN70" s="891">
        <v>66520.36</v>
      </c>
      <c r="AO70" s="891">
        <v>69544.009999999995</v>
      </c>
      <c r="AP70" s="891">
        <v>69544.009999999995</v>
      </c>
      <c r="AQ70" s="891">
        <v>39307.480000000003</v>
      </c>
      <c r="AR70" s="891">
        <v>39307.480000000003</v>
      </c>
      <c r="AS70" s="891">
        <v>40819.31</v>
      </c>
      <c r="AT70" s="891">
        <v>40819.31</v>
      </c>
      <c r="AU70" s="891">
        <v>49134.35</v>
      </c>
      <c r="AV70" s="891">
        <v>733235.81</v>
      </c>
      <c r="AW70" s="891">
        <v>290949.82</v>
      </c>
      <c r="AX70" s="891">
        <v>113828.89</v>
      </c>
      <c r="AY70" s="891">
        <v>1619531.19</v>
      </c>
      <c r="AZ70" s="891">
        <v>17026199.620000001</v>
      </c>
      <c r="BA70" s="891">
        <v>33214.55999999999</v>
      </c>
      <c r="BB70" s="891">
        <v>14942.769999999999</v>
      </c>
      <c r="BC70" s="891">
        <v>475581.76999999996</v>
      </c>
    </row>
    <row r="71" spans="1:55" ht="15.75" customHeight="1" x14ac:dyDescent="0.2">
      <c r="A71" s="890" t="s">
        <v>1391</v>
      </c>
      <c r="B71" s="895" t="s">
        <v>1392</v>
      </c>
      <c r="C71" s="645">
        <v>1774.56</v>
      </c>
      <c r="D71" s="891">
        <v>22166256.890000001</v>
      </c>
      <c r="E71" s="891">
        <v>37882620.459999993</v>
      </c>
      <c r="F71" s="892">
        <v>1.7090219899549306</v>
      </c>
      <c r="G71" s="893">
        <v>4</v>
      </c>
      <c r="H71" s="891">
        <v>1705.66</v>
      </c>
      <c r="I71" s="891">
        <v>1054539.8</v>
      </c>
      <c r="J71" s="891">
        <v>1056245.46</v>
      </c>
      <c r="K71" s="893">
        <v>1.05731</v>
      </c>
      <c r="L71" s="891">
        <v>5711198.7300000004</v>
      </c>
      <c r="M71" s="891">
        <v>1142239.74</v>
      </c>
      <c r="N71" s="891">
        <v>638179.09</v>
      </c>
      <c r="O71" s="891">
        <v>283074.92</v>
      </c>
      <c r="P71" s="891">
        <v>190114.19</v>
      </c>
      <c r="Q71" s="891">
        <v>393273.74</v>
      </c>
      <c r="R71" s="891">
        <v>150974.03</v>
      </c>
      <c r="S71" s="891">
        <v>236359.23</v>
      </c>
      <c r="T71" s="891">
        <v>324631.36</v>
      </c>
      <c r="U71" s="891">
        <v>176969.48</v>
      </c>
      <c r="V71" s="891">
        <v>484769.7</v>
      </c>
      <c r="W71" s="891">
        <v>418115.69</v>
      </c>
      <c r="X71" s="891">
        <v>283616.09000000003</v>
      </c>
      <c r="Y71" s="891">
        <v>10433515.99</v>
      </c>
      <c r="Z71" s="891">
        <v>158247.90000000002</v>
      </c>
      <c r="AA71" s="891">
        <v>221820</v>
      </c>
      <c r="AB71" s="891">
        <v>477356.64</v>
      </c>
      <c r="AC71" s="891">
        <v>51462.240000000005</v>
      </c>
      <c r="AD71" s="891">
        <v>506636.88</v>
      </c>
      <c r="AE71" s="891">
        <v>268163.69</v>
      </c>
      <c r="AF71" s="891">
        <v>2177385.12</v>
      </c>
      <c r="AG71" s="891">
        <v>1566936.48</v>
      </c>
      <c r="AH71" s="891">
        <v>4012194.1935599991</v>
      </c>
      <c r="AI71" s="891">
        <v>9440203.1435599998</v>
      </c>
      <c r="AJ71" s="891">
        <v>1604503.91</v>
      </c>
      <c r="AK71" s="891">
        <v>7835699.2335600015</v>
      </c>
      <c r="AL71" s="894">
        <v>9532157.253560001</v>
      </c>
      <c r="AM71" s="891">
        <v>77859.06</v>
      </c>
      <c r="AN71" s="891">
        <v>77859.06</v>
      </c>
      <c r="AO71" s="891">
        <v>80882.710000000006</v>
      </c>
      <c r="AP71" s="891">
        <v>80882.710000000006</v>
      </c>
      <c r="AQ71" s="891">
        <v>76347.23</v>
      </c>
      <c r="AR71" s="891">
        <v>76347.23</v>
      </c>
      <c r="AS71" s="891">
        <v>79370.880000000005</v>
      </c>
      <c r="AT71" s="891">
        <v>79370.880000000005</v>
      </c>
      <c r="AU71" s="891">
        <v>95245.06</v>
      </c>
      <c r="AV71" s="891">
        <v>950938.81</v>
      </c>
      <c r="AW71" s="891">
        <v>377334.92</v>
      </c>
      <c r="AX71" s="891">
        <v>148144.95000000001</v>
      </c>
      <c r="AY71" s="891">
        <v>2200583.5</v>
      </c>
      <c r="AZ71" s="891">
        <v>22166256.890000001</v>
      </c>
      <c r="BA71" s="891">
        <v>47943.72</v>
      </c>
      <c r="BB71" s="891">
        <v>24868.03</v>
      </c>
      <c r="BC71" s="891">
        <v>609790.99000000011</v>
      </c>
    </row>
    <row r="72" spans="1:55" ht="15.75" customHeight="1" x14ac:dyDescent="0.2">
      <c r="A72" s="890" t="s">
        <v>1393</v>
      </c>
      <c r="B72" s="895" t="s">
        <v>1394</v>
      </c>
      <c r="C72" s="645">
        <v>477.79</v>
      </c>
      <c r="D72" s="891">
        <v>5796292.4400000004</v>
      </c>
      <c r="E72" s="891">
        <v>13174578.67</v>
      </c>
      <c r="F72" s="892">
        <v>2.2729320175570713</v>
      </c>
      <c r="G72" s="893">
        <v>4</v>
      </c>
      <c r="H72" s="891">
        <v>446.01</v>
      </c>
      <c r="I72" s="891">
        <v>369816.87000000005</v>
      </c>
      <c r="J72" s="891">
        <v>370262.88000000006</v>
      </c>
      <c r="K72" s="893">
        <v>1.05731</v>
      </c>
      <c r="L72" s="891">
        <v>1521977.92</v>
      </c>
      <c r="M72" s="891">
        <v>304395.58</v>
      </c>
      <c r="N72" s="891">
        <v>171429.6</v>
      </c>
      <c r="O72" s="891">
        <v>75630.7</v>
      </c>
      <c r="P72" s="891">
        <v>49218.11</v>
      </c>
      <c r="Q72" s="891">
        <v>105760.86</v>
      </c>
      <c r="R72" s="891">
        <v>40473.89</v>
      </c>
      <c r="S72" s="891">
        <v>63289.08</v>
      </c>
      <c r="T72" s="891">
        <v>86733.57</v>
      </c>
      <c r="U72" s="891">
        <v>47391.82</v>
      </c>
      <c r="V72" s="891">
        <v>129518.62</v>
      </c>
      <c r="W72" s="891">
        <v>111710.29</v>
      </c>
      <c r="X72" s="891">
        <v>75942.880000000005</v>
      </c>
      <c r="Y72" s="891">
        <v>2783472.92</v>
      </c>
      <c r="Z72" s="891">
        <v>42566.399999999994</v>
      </c>
      <c r="AA72" s="891">
        <v>59723.749999999993</v>
      </c>
      <c r="AB72" s="891">
        <v>128525.50999999998</v>
      </c>
      <c r="AC72" s="891">
        <v>13855.91</v>
      </c>
      <c r="AD72" s="891">
        <v>136409.04</v>
      </c>
      <c r="AE72" s="891">
        <v>72220.56</v>
      </c>
      <c r="AF72" s="891">
        <v>586248.32999999996</v>
      </c>
      <c r="AG72" s="891">
        <v>421888.56999999995</v>
      </c>
      <c r="AH72" s="891">
        <v>1042718.2392899999</v>
      </c>
      <c r="AI72" s="891">
        <v>2504156.3092899998</v>
      </c>
      <c r="AJ72" s="891">
        <v>432003.38</v>
      </c>
      <c r="AK72" s="891">
        <v>2072152.9292899999</v>
      </c>
      <c r="AL72" s="894">
        <v>2528914.4192899996</v>
      </c>
      <c r="AM72" s="891">
        <v>7559.13</v>
      </c>
      <c r="AN72" s="891">
        <v>7559.13</v>
      </c>
      <c r="AO72" s="891">
        <v>7559.13</v>
      </c>
      <c r="AP72" s="891">
        <v>7559.13</v>
      </c>
      <c r="AQ72" s="891">
        <v>10582.78</v>
      </c>
      <c r="AR72" s="891">
        <v>10582.78</v>
      </c>
      <c r="AS72" s="891">
        <v>11338.69</v>
      </c>
      <c r="AT72" s="891">
        <v>11338.69</v>
      </c>
      <c r="AU72" s="891">
        <v>13606.43</v>
      </c>
      <c r="AV72" s="891">
        <v>255498.66</v>
      </c>
      <c r="AW72" s="891">
        <v>101382.51</v>
      </c>
      <c r="AX72" s="891">
        <v>39337.919999999998</v>
      </c>
      <c r="AY72" s="891">
        <v>483904.98000000004</v>
      </c>
      <c r="AZ72" s="891">
        <v>5796292.4400000004</v>
      </c>
      <c r="BA72" s="891">
        <v>11514.900000000001</v>
      </c>
      <c r="BB72" s="891">
        <v>1573.3</v>
      </c>
      <c r="BC72" s="891">
        <v>254026.38</v>
      </c>
    </row>
    <row r="73" spans="1:55" ht="15.75" customHeight="1" x14ac:dyDescent="0.2">
      <c r="A73" s="890" t="s">
        <v>1395</v>
      </c>
      <c r="B73" s="895" t="s">
        <v>1396</v>
      </c>
      <c r="C73" s="645">
        <v>1236.5</v>
      </c>
      <c r="D73" s="891">
        <v>15488657.369999999</v>
      </c>
      <c r="E73" s="891">
        <v>23313871.629999999</v>
      </c>
      <c r="F73" s="892">
        <v>1.5052222457420144</v>
      </c>
      <c r="G73" s="893">
        <v>4</v>
      </c>
      <c r="H73" s="891">
        <v>1191.83</v>
      </c>
      <c r="I73" s="891">
        <v>710321.77</v>
      </c>
      <c r="J73" s="891">
        <v>711513.59999999998</v>
      </c>
      <c r="K73" s="893">
        <v>1.05731</v>
      </c>
      <c r="L73" s="891">
        <v>4007707.12</v>
      </c>
      <c r="M73" s="891">
        <v>801541.42</v>
      </c>
      <c r="N73" s="891">
        <v>445140.72</v>
      </c>
      <c r="O73" s="891">
        <v>197360.12</v>
      </c>
      <c r="P73" s="891">
        <v>133180.68</v>
      </c>
      <c r="Q73" s="891">
        <v>271061.19</v>
      </c>
      <c r="R73" s="891">
        <v>105360.6</v>
      </c>
      <c r="S73" s="891">
        <v>164671.6</v>
      </c>
      <c r="T73" s="891">
        <v>226333.31</v>
      </c>
      <c r="U73" s="891">
        <v>123278.74</v>
      </c>
      <c r="V73" s="891">
        <v>337981.93</v>
      </c>
      <c r="W73" s="891">
        <v>291510.68</v>
      </c>
      <c r="X73" s="891">
        <v>197595.47</v>
      </c>
      <c r="Y73" s="891">
        <v>7302723.5799999982</v>
      </c>
      <c r="Z73" s="891">
        <v>110655</v>
      </c>
      <c r="AA73" s="891">
        <v>154562.5</v>
      </c>
      <c r="AB73" s="891">
        <v>332618.5</v>
      </c>
      <c r="AC73" s="891">
        <v>35858.5</v>
      </c>
      <c r="AD73" s="891">
        <v>353020.75</v>
      </c>
      <c r="AE73" s="891">
        <v>184811.5</v>
      </c>
      <c r="AF73" s="891">
        <v>1517185.5</v>
      </c>
      <c r="AG73" s="891">
        <v>1091829.5</v>
      </c>
      <c r="AH73" s="891">
        <v>2805462.5295000002</v>
      </c>
      <c r="AI73" s="891">
        <v>6586004.2795000002</v>
      </c>
      <c r="AJ73" s="891">
        <v>1118006.2</v>
      </c>
      <c r="AK73" s="891">
        <v>5467998.0795</v>
      </c>
      <c r="AL73" s="894">
        <v>6650077.2094999999</v>
      </c>
      <c r="AM73" s="891">
        <v>55181.66</v>
      </c>
      <c r="AN73" s="891">
        <v>55181.66</v>
      </c>
      <c r="AO73" s="891">
        <v>57449.4</v>
      </c>
      <c r="AP73" s="891">
        <v>57449.4</v>
      </c>
      <c r="AQ73" s="891">
        <v>52913.919999999998</v>
      </c>
      <c r="AR73" s="891">
        <v>52913.919999999998</v>
      </c>
      <c r="AS73" s="891">
        <v>55181.66</v>
      </c>
      <c r="AT73" s="891">
        <v>55181.66</v>
      </c>
      <c r="AU73" s="891">
        <v>66520.36</v>
      </c>
      <c r="AV73" s="891">
        <v>662179.97</v>
      </c>
      <c r="AW73" s="891">
        <v>262754.68</v>
      </c>
      <c r="AX73" s="891">
        <v>102948.19</v>
      </c>
      <c r="AY73" s="891">
        <v>1535856.4799999997</v>
      </c>
      <c r="AZ73" s="891">
        <v>15488657.369999999</v>
      </c>
      <c r="BA73" s="891">
        <v>39958.26</v>
      </c>
      <c r="BB73" s="891">
        <v>19415.63</v>
      </c>
      <c r="BC73" s="891">
        <v>413248.59000000008</v>
      </c>
    </row>
    <row r="74" spans="1:55" ht="15.75" customHeight="1" x14ac:dyDescent="0.2">
      <c r="A74" s="890" t="s">
        <v>1397</v>
      </c>
      <c r="B74" s="895" t="s">
        <v>1398</v>
      </c>
      <c r="C74" s="645">
        <v>876</v>
      </c>
      <c r="D74" s="891">
        <v>12664855.949999999</v>
      </c>
      <c r="E74" s="891">
        <v>17067318.350000001</v>
      </c>
      <c r="F74" s="892">
        <v>1.3476125127187097</v>
      </c>
      <c r="G74" s="893">
        <v>4</v>
      </c>
      <c r="H74" s="891">
        <v>974.54</v>
      </c>
      <c r="I74" s="891">
        <v>807395.24000000011</v>
      </c>
      <c r="J74" s="891">
        <v>808369.78000000014</v>
      </c>
      <c r="K74" s="893">
        <v>1.05731</v>
      </c>
      <c r="L74" s="891">
        <v>3063403.73</v>
      </c>
      <c r="M74" s="891">
        <v>612680.74</v>
      </c>
      <c r="N74" s="891">
        <v>314767.78999999998</v>
      </c>
      <c r="O74" s="891">
        <v>139736.73000000001</v>
      </c>
      <c r="P74" s="891">
        <v>114516.55</v>
      </c>
      <c r="Q74" s="891">
        <v>193503.21</v>
      </c>
      <c r="R74" s="891">
        <v>74523.350000000006</v>
      </c>
      <c r="S74" s="891">
        <v>116679.87</v>
      </c>
      <c r="T74" s="891">
        <v>160250.59</v>
      </c>
      <c r="U74" s="891">
        <v>87284.94</v>
      </c>
      <c r="V74" s="891">
        <v>239301.07</v>
      </c>
      <c r="W74" s="891">
        <v>206398.07</v>
      </c>
      <c r="X74" s="891">
        <v>140008.45000000001</v>
      </c>
      <c r="Y74" s="891">
        <v>5463055.0900000008</v>
      </c>
      <c r="Z74" s="891">
        <v>77985</v>
      </c>
      <c r="AA74" s="891">
        <v>109500</v>
      </c>
      <c r="AB74" s="891">
        <v>235644</v>
      </c>
      <c r="AC74" s="891">
        <v>25404</v>
      </c>
      <c r="AD74" s="891">
        <v>250098</v>
      </c>
      <c r="AE74" s="891">
        <v>131532</v>
      </c>
      <c r="AF74" s="891">
        <v>1074852</v>
      </c>
      <c r="AG74" s="891">
        <v>773508</v>
      </c>
      <c r="AH74" s="891">
        <v>2356986.0930000003</v>
      </c>
      <c r="AI74" s="891">
        <v>5035509.0930000003</v>
      </c>
      <c r="AJ74" s="891">
        <v>792052.92</v>
      </c>
      <c r="AK74" s="891">
        <v>4243456.1730000004</v>
      </c>
      <c r="AL74" s="894">
        <v>5080901.6430000002</v>
      </c>
      <c r="AM74" s="891">
        <v>189734.21</v>
      </c>
      <c r="AN74" s="891">
        <v>189734.21</v>
      </c>
      <c r="AO74" s="891">
        <v>197293.34</v>
      </c>
      <c r="AP74" s="891">
        <v>197293.34</v>
      </c>
      <c r="AQ74" s="891">
        <v>115654.72</v>
      </c>
      <c r="AR74" s="891">
        <v>115654.72</v>
      </c>
      <c r="AS74" s="891">
        <v>120946.11</v>
      </c>
      <c r="AT74" s="891">
        <v>120946.11</v>
      </c>
      <c r="AU74" s="891">
        <v>145135.32999999999</v>
      </c>
      <c r="AV74" s="891">
        <v>469422.1</v>
      </c>
      <c r="AW74" s="891">
        <v>186267.87</v>
      </c>
      <c r="AX74" s="891">
        <v>72817.009999999995</v>
      </c>
      <c r="AY74" s="891">
        <v>2120899.0699999998</v>
      </c>
      <c r="AZ74" s="891">
        <v>12664855.949999999</v>
      </c>
      <c r="BA74" s="891">
        <v>225828.77</v>
      </c>
      <c r="BB74" s="891">
        <v>58293.89</v>
      </c>
      <c r="BC74" s="891">
        <v>336347.56999999995</v>
      </c>
    </row>
    <row r="75" spans="1:55" ht="15.75" customHeight="1" x14ac:dyDescent="0.2">
      <c r="A75" s="890" t="s">
        <v>1399</v>
      </c>
      <c r="B75" s="895" t="s">
        <v>1400</v>
      </c>
      <c r="C75" s="645">
        <v>4393.13</v>
      </c>
      <c r="D75" s="891">
        <v>59298460.060000002</v>
      </c>
      <c r="E75" s="891">
        <v>59029771.68</v>
      </c>
      <c r="F75" s="892">
        <v>0.99546888098395581</v>
      </c>
      <c r="G75" s="893">
        <v>3</v>
      </c>
      <c r="H75" s="891">
        <v>97178.75</v>
      </c>
      <c r="I75" s="891">
        <v>4497983.96</v>
      </c>
      <c r="J75" s="891">
        <v>4595162.71</v>
      </c>
      <c r="K75" s="893">
        <v>1.05731</v>
      </c>
      <c r="L75" s="891">
        <v>14570075.42</v>
      </c>
      <c r="M75" s="891">
        <v>2914015.08</v>
      </c>
      <c r="N75" s="891">
        <v>1581762.19</v>
      </c>
      <c r="O75" s="891">
        <v>703005.41</v>
      </c>
      <c r="P75" s="891">
        <v>522158.3</v>
      </c>
      <c r="Q75" s="891">
        <v>995718.99</v>
      </c>
      <c r="R75" s="891">
        <v>375828.98</v>
      </c>
      <c r="S75" s="891">
        <v>585499.03</v>
      </c>
      <c r="T75" s="891">
        <v>806209.19</v>
      </c>
      <c r="U75" s="891">
        <v>438824.32</v>
      </c>
      <c r="V75" s="891">
        <v>1203906.45</v>
      </c>
      <c r="W75" s="891">
        <v>1038373.83</v>
      </c>
      <c r="X75" s="891">
        <v>702561.68</v>
      </c>
      <c r="Y75" s="891">
        <v>26437938.870000001</v>
      </c>
      <c r="Z75" s="891">
        <v>391707</v>
      </c>
      <c r="AA75" s="891">
        <v>549141.25</v>
      </c>
      <c r="AB75" s="891">
        <v>1181751.97</v>
      </c>
      <c r="AC75" s="891">
        <v>127400.76999999999</v>
      </c>
      <c r="AD75" s="891">
        <v>1254238.6099999999</v>
      </c>
      <c r="AE75" s="891">
        <v>679501.77</v>
      </c>
      <c r="AF75" s="891">
        <v>5390370.5099999998</v>
      </c>
      <c r="AG75" s="891">
        <v>3879133.79</v>
      </c>
      <c r="AH75" s="891">
        <v>10895490.14763</v>
      </c>
      <c r="AI75" s="891">
        <v>24348735.81763</v>
      </c>
      <c r="AJ75" s="891">
        <v>3972136.35</v>
      </c>
      <c r="AK75" s="891">
        <v>20376599.467629999</v>
      </c>
      <c r="AL75" s="894">
        <v>24576378.947629999</v>
      </c>
      <c r="AM75" s="891">
        <v>545769.32999999996</v>
      </c>
      <c r="AN75" s="891">
        <v>545769.32999999996</v>
      </c>
      <c r="AO75" s="891">
        <v>568446.73</v>
      </c>
      <c r="AP75" s="891">
        <v>568446.73</v>
      </c>
      <c r="AQ75" s="891">
        <v>449768.36</v>
      </c>
      <c r="AR75" s="891">
        <v>449768.36</v>
      </c>
      <c r="AS75" s="891">
        <v>468666.19</v>
      </c>
      <c r="AT75" s="891">
        <v>468666.19</v>
      </c>
      <c r="AU75" s="891">
        <v>562399.42000000004</v>
      </c>
      <c r="AV75" s="891">
        <v>2354669.65</v>
      </c>
      <c r="AW75" s="891">
        <v>934338.87</v>
      </c>
      <c r="AX75" s="891">
        <v>367432.97</v>
      </c>
      <c r="AY75" s="891">
        <v>8284142.129999999</v>
      </c>
      <c r="AZ75" s="891">
        <v>59298460.060000002</v>
      </c>
      <c r="BA75" s="891">
        <v>546373.6</v>
      </c>
      <c r="BB75" s="891">
        <v>213621.8</v>
      </c>
      <c r="BC75" s="891">
        <v>1725135.2499999995</v>
      </c>
    </row>
    <row r="76" spans="1:55" ht="15.75" customHeight="1" x14ac:dyDescent="0.2">
      <c r="A76" s="890" t="s">
        <v>1401</v>
      </c>
      <c r="B76" s="895" t="s">
        <v>1402</v>
      </c>
      <c r="C76" s="645">
        <v>1205.75</v>
      </c>
      <c r="D76" s="891">
        <v>14549629.67</v>
      </c>
      <c r="E76" s="891">
        <v>26779489.82</v>
      </c>
      <c r="F76" s="892">
        <v>1.8405616106653799</v>
      </c>
      <c r="G76" s="893">
        <v>4</v>
      </c>
      <c r="H76" s="891">
        <v>1119.57</v>
      </c>
      <c r="I76" s="891">
        <v>718434.62</v>
      </c>
      <c r="J76" s="891">
        <v>719554.19</v>
      </c>
      <c r="K76" s="893">
        <v>1.05731</v>
      </c>
      <c r="L76" s="891">
        <v>3839158.69</v>
      </c>
      <c r="M76" s="891">
        <v>767831.73</v>
      </c>
      <c r="N76" s="891">
        <v>433616.04</v>
      </c>
      <c r="O76" s="891">
        <v>192318.07999999999</v>
      </c>
      <c r="P76" s="891">
        <v>123178.25</v>
      </c>
      <c r="Q76" s="891">
        <v>267144.12</v>
      </c>
      <c r="R76" s="891">
        <v>102790.83</v>
      </c>
      <c r="S76" s="891">
        <v>160472.32000000001</v>
      </c>
      <c r="T76" s="891">
        <v>220551.08</v>
      </c>
      <c r="U76" s="891">
        <v>120279.25</v>
      </c>
      <c r="V76" s="891">
        <v>329347.34999999998</v>
      </c>
      <c r="W76" s="891">
        <v>284063.33</v>
      </c>
      <c r="X76" s="891">
        <v>192556.6</v>
      </c>
      <c r="Y76" s="891">
        <v>7033307.6699999999</v>
      </c>
      <c r="Z76" s="891">
        <v>108135</v>
      </c>
      <c r="AA76" s="891">
        <v>150718.75</v>
      </c>
      <c r="AB76" s="891">
        <v>324346.75</v>
      </c>
      <c r="AC76" s="891">
        <v>34966.75</v>
      </c>
      <c r="AD76" s="891">
        <v>344241.62</v>
      </c>
      <c r="AE76" s="891">
        <v>182495</v>
      </c>
      <c r="AF76" s="891">
        <v>1479455.25</v>
      </c>
      <c r="AG76" s="891">
        <v>1064677.25</v>
      </c>
      <c r="AH76" s="891">
        <v>2614204.1302499999</v>
      </c>
      <c r="AI76" s="891">
        <v>6303240.5002500005</v>
      </c>
      <c r="AJ76" s="891">
        <v>1090202.97</v>
      </c>
      <c r="AK76" s="891">
        <v>5213037.5302499998</v>
      </c>
      <c r="AL76" s="894">
        <v>6365720.0302499998</v>
      </c>
      <c r="AM76" s="891">
        <v>18141.91</v>
      </c>
      <c r="AN76" s="891">
        <v>18141.91</v>
      </c>
      <c r="AO76" s="891">
        <v>18897.830000000002</v>
      </c>
      <c r="AP76" s="891">
        <v>18897.830000000002</v>
      </c>
      <c r="AQ76" s="891">
        <v>13606.43</v>
      </c>
      <c r="AR76" s="891">
        <v>13606.43</v>
      </c>
      <c r="AS76" s="891">
        <v>14362.35</v>
      </c>
      <c r="AT76" s="891">
        <v>14362.35</v>
      </c>
      <c r="AU76" s="891">
        <v>17386</v>
      </c>
      <c r="AV76" s="891">
        <v>646305.79</v>
      </c>
      <c r="AW76" s="891">
        <v>256455.77</v>
      </c>
      <c r="AX76" s="891">
        <v>100437.26</v>
      </c>
      <c r="AY76" s="891">
        <v>1150601.8600000001</v>
      </c>
      <c r="AZ76" s="891">
        <v>14549629.67</v>
      </c>
      <c r="BA76" s="891">
        <v>12008.92</v>
      </c>
      <c r="BB76" s="891">
        <v>38.18</v>
      </c>
      <c r="BC76" s="891">
        <v>435621.25</v>
      </c>
    </row>
    <row r="77" spans="1:55" ht="15.75" customHeight="1" x14ac:dyDescent="0.2">
      <c r="A77" s="890" t="s">
        <v>1403</v>
      </c>
      <c r="B77" s="895" t="s">
        <v>1404</v>
      </c>
      <c r="C77" s="645">
        <v>1661.8</v>
      </c>
      <c r="D77" s="891">
        <v>19893002.09</v>
      </c>
      <c r="E77" s="891">
        <v>41060819.259999998</v>
      </c>
      <c r="F77" s="892">
        <v>2.0640835945340212</v>
      </c>
      <c r="G77" s="893">
        <v>4</v>
      </c>
      <c r="H77" s="891">
        <v>1530.74</v>
      </c>
      <c r="I77" s="891">
        <v>1087604.47</v>
      </c>
      <c r="J77" s="891">
        <v>1089135.21</v>
      </c>
      <c r="K77" s="893">
        <v>1.05731</v>
      </c>
      <c r="L77" s="891">
        <v>5273260.93</v>
      </c>
      <c r="M77" s="891">
        <v>1054652.18</v>
      </c>
      <c r="N77" s="891">
        <v>597842.72</v>
      </c>
      <c r="O77" s="891">
        <v>265787.90000000002</v>
      </c>
      <c r="P77" s="891">
        <v>167819.43</v>
      </c>
      <c r="Q77" s="891">
        <v>368204.5</v>
      </c>
      <c r="R77" s="891">
        <v>141979.82999999999</v>
      </c>
      <c r="S77" s="891">
        <v>221361.82</v>
      </c>
      <c r="T77" s="891">
        <v>304806.53999999998</v>
      </c>
      <c r="U77" s="891">
        <v>165871.39000000001</v>
      </c>
      <c r="V77" s="891">
        <v>455165.45</v>
      </c>
      <c r="W77" s="891">
        <v>392581.9</v>
      </c>
      <c r="X77" s="891">
        <v>265620.14</v>
      </c>
      <c r="Y77" s="891">
        <v>9674954.7300000004</v>
      </c>
      <c r="Z77" s="891">
        <v>148482</v>
      </c>
      <c r="AA77" s="891">
        <v>207725</v>
      </c>
      <c r="AB77" s="891">
        <v>447024.19999999995</v>
      </c>
      <c r="AC77" s="891">
        <v>48192.2</v>
      </c>
      <c r="AD77" s="891">
        <v>474443.89999999997</v>
      </c>
      <c r="AE77" s="891">
        <v>251099.56</v>
      </c>
      <c r="AF77" s="891">
        <v>2039028.5999999999</v>
      </c>
      <c r="AG77" s="891">
        <v>1467369.4</v>
      </c>
      <c r="AH77" s="891">
        <v>3568315.4568000003</v>
      </c>
      <c r="AI77" s="891">
        <v>8651680.3168000001</v>
      </c>
      <c r="AJ77" s="891">
        <v>1502549.7</v>
      </c>
      <c r="AK77" s="891">
        <v>7149130.6168</v>
      </c>
      <c r="AL77" s="894">
        <v>8737791.4367999993</v>
      </c>
      <c r="AM77" s="891">
        <v>12094.61</v>
      </c>
      <c r="AN77" s="891">
        <v>12094.61</v>
      </c>
      <c r="AO77" s="891">
        <v>12850.52</v>
      </c>
      <c r="AP77" s="891">
        <v>12850.52</v>
      </c>
      <c r="AQ77" s="891">
        <v>9070.9500000000007</v>
      </c>
      <c r="AR77" s="891">
        <v>9070.9500000000007</v>
      </c>
      <c r="AS77" s="891">
        <v>9070.9500000000007</v>
      </c>
      <c r="AT77" s="891">
        <v>9070.9500000000007</v>
      </c>
      <c r="AU77" s="891">
        <v>11338.69</v>
      </c>
      <c r="AV77" s="891">
        <v>890465.76</v>
      </c>
      <c r="AW77" s="891">
        <v>353339.06</v>
      </c>
      <c r="AX77" s="891">
        <v>138938.21</v>
      </c>
      <c r="AY77" s="891">
        <v>1480255.78</v>
      </c>
      <c r="AZ77" s="891">
        <v>19893002.09</v>
      </c>
      <c r="BA77" s="891">
        <v>13663.37</v>
      </c>
      <c r="BB77" s="891">
        <v>28.35</v>
      </c>
      <c r="BC77" s="891">
        <v>708162.17999999993</v>
      </c>
    </row>
    <row r="78" spans="1:55" ht="15.75" customHeight="1" x14ac:dyDescent="0.2">
      <c r="A78" s="890" t="s">
        <v>1405</v>
      </c>
      <c r="B78" s="895" t="s">
        <v>1406</v>
      </c>
      <c r="C78" s="645">
        <v>721.55</v>
      </c>
      <c r="D78" s="891">
        <v>9380724.3599999994</v>
      </c>
      <c r="E78" s="891">
        <v>13886152.41</v>
      </c>
      <c r="F78" s="892">
        <v>1.4802857303015351</v>
      </c>
      <c r="G78" s="893">
        <v>4</v>
      </c>
      <c r="H78" s="891">
        <v>721.83</v>
      </c>
      <c r="I78" s="891">
        <v>462972.52</v>
      </c>
      <c r="J78" s="891">
        <v>463694.35000000003</v>
      </c>
      <c r="K78" s="893">
        <v>1.05731</v>
      </c>
      <c r="L78" s="891">
        <v>2338789.54</v>
      </c>
      <c r="M78" s="891">
        <v>467757.9</v>
      </c>
      <c r="N78" s="891">
        <v>258584.98</v>
      </c>
      <c r="O78" s="891">
        <v>114526.49</v>
      </c>
      <c r="P78" s="891">
        <v>81537.34</v>
      </c>
      <c r="Q78" s="891">
        <v>162950.07</v>
      </c>
      <c r="R78" s="891">
        <v>61032.05</v>
      </c>
      <c r="S78" s="891">
        <v>95683.49</v>
      </c>
      <c r="T78" s="891">
        <v>131339.4</v>
      </c>
      <c r="U78" s="891">
        <v>71987.58</v>
      </c>
      <c r="V78" s="891">
        <v>196128.2</v>
      </c>
      <c r="W78" s="891">
        <v>169161.31</v>
      </c>
      <c r="X78" s="891">
        <v>114814.12</v>
      </c>
      <c r="Y78" s="891">
        <v>4264292.47</v>
      </c>
      <c r="Z78" s="891">
        <v>64602</v>
      </c>
      <c r="AA78" s="891">
        <v>90193.75</v>
      </c>
      <c r="AB78" s="891">
        <v>194096.95</v>
      </c>
      <c r="AC78" s="891">
        <v>20924.95</v>
      </c>
      <c r="AD78" s="891">
        <v>206002.52000000002</v>
      </c>
      <c r="AE78" s="891">
        <v>112072.27</v>
      </c>
      <c r="AF78" s="891">
        <v>885341.85000000009</v>
      </c>
      <c r="AG78" s="891">
        <v>637128.65</v>
      </c>
      <c r="AH78" s="891">
        <v>1711008.0850499999</v>
      </c>
      <c r="AI78" s="891">
        <v>3921371.0250499998</v>
      </c>
      <c r="AJ78" s="891">
        <v>652403.86</v>
      </c>
      <c r="AK78" s="891">
        <v>3268967.1650500004</v>
      </c>
      <c r="AL78" s="894">
        <v>3958760.2850500005</v>
      </c>
      <c r="AM78" s="891">
        <v>49890.27</v>
      </c>
      <c r="AN78" s="891">
        <v>49890.27</v>
      </c>
      <c r="AO78" s="891">
        <v>52158.01</v>
      </c>
      <c r="AP78" s="891">
        <v>52158.01</v>
      </c>
      <c r="AQ78" s="891">
        <v>66520.36</v>
      </c>
      <c r="AR78" s="891">
        <v>66520.36</v>
      </c>
      <c r="AS78" s="891">
        <v>68788.100000000006</v>
      </c>
      <c r="AT78" s="891">
        <v>68788.100000000006</v>
      </c>
      <c r="AU78" s="891">
        <v>83150.45</v>
      </c>
      <c r="AV78" s="891">
        <v>386271.65</v>
      </c>
      <c r="AW78" s="891">
        <v>153273.56</v>
      </c>
      <c r="AX78" s="891">
        <v>60262.35</v>
      </c>
      <c r="AY78" s="891">
        <v>1157671.49</v>
      </c>
      <c r="AZ78" s="891">
        <v>9380724.3599999994</v>
      </c>
      <c r="BA78" s="891">
        <v>26065.66</v>
      </c>
      <c r="BB78" s="891">
        <v>22831.860000000004</v>
      </c>
      <c r="BC78" s="891">
        <v>259325.47999999998</v>
      </c>
    </row>
    <row r="79" spans="1:55" ht="15.75" customHeight="1" x14ac:dyDescent="0.2">
      <c r="A79" s="890" t="s">
        <v>1407</v>
      </c>
      <c r="B79" s="895" t="s">
        <v>1408</v>
      </c>
      <c r="C79" s="645">
        <v>459.06</v>
      </c>
      <c r="D79" s="891">
        <v>5467090.0599999996</v>
      </c>
      <c r="E79" s="891">
        <v>12337925.25</v>
      </c>
      <c r="F79" s="892">
        <v>2.2567627594559876</v>
      </c>
      <c r="G79" s="893">
        <v>4</v>
      </c>
      <c r="H79" s="891">
        <v>420.68</v>
      </c>
      <c r="I79" s="891">
        <v>274442.01000000013</v>
      </c>
      <c r="J79" s="891">
        <v>274862.69000000012</v>
      </c>
      <c r="K79" s="893">
        <v>1.05731</v>
      </c>
      <c r="L79" s="891">
        <v>1452829.84</v>
      </c>
      <c r="M79" s="891">
        <v>290565.96000000002</v>
      </c>
      <c r="N79" s="891">
        <v>164226.67000000001</v>
      </c>
      <c r="O79" s="891">
        <v>72749.53</v>
      </c>
      <c r="P79" s="891">
        <v>46056.49</v>
      </c>
      <c r="Q79" s="891">
        <v>101843.79</v>
      </c>
      <c r="R79" s="891">
        <v>38546.559999999998</v>
      </c>
      <c r="S79" s="891">
        <v>60889.49</v>
      </c>
      <c r="T79" s="891">
        <v>83429.429999999993</v>
      </c>
      <c r="U79" s="891">
        <v>45592.13</v>
      </c>
      <c r="V79" s="891">
        <v>124584.58</v>
      </c>
      <c r="W79" s="891">
        <v>107454.66</v>
      </c>
      <c r="X79" s="891">
        <v>73063.53</v>
      </c>
      <c r="Y79" s="891">
        <v>2661832.66</v>
      </c>
      <c r="Z79" s="891">
        <v>41112.899999999994</v>
      </c>
      <c r="AA79" s="891">
        <v>57382.499999999985</v>
      </c>
      <c r="AB79" s="891">
        <v>123487.13999999998</v>
      </c>
      <c r="AC79" s="891">
        <v>13312.739999999998</v>
      </c>
      <c r="AD79" s="891">
        <v>131061.62</v>
      </c>
      <c r="AE79" s="891">
        <v>70527.819999999992</v>
      </c>
      <c r="AF79" s="891">
        <v>563266.61999999988</v>
      </c>
      <c r="AG79" s="891">
        <v>405349.98</v>
      </c>
      <c r="AH79" s="891">
        <v>979275.30006000004</v>
      </c>
      <c r="AI79" s="891">
        <v>2384776.6200599996</v>
      </c>
      <c r="AJ79" s="891">
        <v>415068.28</v>
      </c>
      <c r="AK79" s="891">
        <v>1969708.3400600001</v>
      </c>
      <c r="AL79" s="894">
        <v>2408564.1800600002</v>
      </c>
      <c r="AM79" s="891">
        <v>0</v>
      </c>
      <c r="AN79" s="891">
        <v>0</v>
      </c>
      <c r="AO79" s="891">
        <v>0</v>
      </c>
      <c r="AP79" s="891">
        <v>0</v>
      </c>
      <c r="AQ79" s="891">
        <v>3023.65</v>
      </c>
      <c r="AR79" s="891">
        <v>3023.65</v>
      </c>
      <c r="AS79" s="891">
        <v>3023.65</v>
      </c>
      <c r="AT79" s="891">
        <v>3023.65</v>
      </c>
      <c r="AU79" s="891">
        <v>3779.56</v>
      </c>
      <c r="AV79" s="891">
        <v>245671.79</v>
      </c>
      <c r="AW79" s="891">
        <v>97483.18</v>
      </c>
      <c r="AX79" s="891">
        <v>37663.97</v>
      </c>
      <c r="AY79" s="891">
        <v>396693.1</v>
      </c>
      <c r="AZ79" s="891">
        <v>5467090.0599999996</v>
      </c>
      <c r="BA79" s="891">
        <v>3434.9</v>
      </c>
      <c r="BB79" s="891">
        <v>10.510000000000002</v>
      </c>
      <c r="BC79" s="891">
        <v>163522.26</v>
      </c>
    </row>
    <row r="80" spans="1:55" ht="15.75" customHeight="1" x14ac:dyDescent="0.2">
      <c r="A80" s="890" t="s">
        <v>1409</v>
      </c>
      <c r="B80" s="895" t="s">
        <v>1410</v>
      </c>
      <c r="C80" s="645">
        <v>3301.2</v>
      </c>
      <c r="D80" s="891">
        <v>40223161.329999998</v>
      </c>
      <c r="E80" s="891">
        <v>56502169.230000004</v>
      </c>
      <c r="F80" s="892">
        <v>1.4047172664138283</v>
      </c>
      <c r="G80" s="893">
        <v>4</v>
      </c>
      <c r="H80" s="891">
        <v>3095.12</v>
      </c>
      <c r="I80" s="891">
        <v>2798360.5599999996</v>
      </c>
      <c r="J80" s="891">
        <v>2801455.6799999997</v>
      </c>
      <c r="K80" s="893">
        <v>1.05731</v>
      </c>
      <c r="L80" s="891">
        <v>10446401.220000001</v>
      </c>
      <c r="M80" s="891">
        <v>2089280.24</v>
      </c>
      <c r="N80" s="891">
        <v>1188482.52</v>
      </c>
      <c r="O80" s="891">
        <v>527974.35</v>
      </c>
      <c r="P80" s="891">
        <v>340778.83</v>
      </c>
      <c r="Q80" s="891">
        <v>748943.63</v>
      </c>
      <c r="R80" s="891">
        <v>282032.34000000003</v>
      </c>
      <c r="S80" s="891">
        <v>439724.16</v>
      </c>
      <c r="T80" s="891">
        <v>605482.92000000004</v>
      </c>
      <c r="U80" s="891">
        <v>329643.15000000002</v>
      </c>
      <c r="V80" s="891">
        <v>904163.35</v>
      </c>
      <c r="W80" s="891">
        <v>779844.28</v>
      </c>
      <c r="X80" s="891">
        <v>527641.1</v>
      </c>
      <c r="Y80" s="891">
        <v>19210392.090000004</v>
      </c>
      <c r="Z80" s="891">
        <v>295323.30000000005</v>
      </c>
      <c r="AA80" s="891">
        <v>412650</v>
      </c>
      <c r="AB80" s="891">
        <v>888022.8</v>
      </c>
      <c r="AC80" s="891">
        <v>95734.800000000017</v>
      </c>
      <c r="AD80" s="891">
        <v>942492.6</v>
      </c>
      <c r="AE80" s="891">
        <v>512815.47000000009</v>
      </c>
      <c r="AF80" s="891">
        <v>4050572.4000000004</v>
      </c>
      <c r="AG80" s="891">
        <v>2914959.6</v>
      </c>
      <c r="AH80" s="891">
        <v>7239611.6292000003</v>
      </c>
      <c r="AI80" s="891">
        <v>17352182.599200003</v>
      </c>
      <c r="AJ80" s="891">
        <v>2984846</v>
      </c>
      <c r="AK80" s="891">
        <v>14367336.599200003</v>
      </c>
      <c r="AL80" s="894">
        <v>17523244.119200002</v>
      </c>
      <c r="AM80" s="891">
        <v>74835.399999999994</v>
      </c>
      <c r="AN80" s="891">
        <v>74835.399999999994</v>
      </c>
      <c r="AO80" s="891">
        <v>77859.06</v>
      </c>
      <c r="AP80" s="891">
        <v>77859.06</v>
      </c>
      <c r="AQ80" s="891">
        <v>81638.62</v>
      </c>
      <c r="AR80" s="891">
        <v>81638.62</v>
      </c>
      <c r="AS80" s="891">
        <v>85418.19</v>
      </c>
      <c r="AT80" s="891">
        <v>85418.19</v>
      </c>
      <c r="AU80" s="891">
        <v>102048.28</v>
      </c>
      <c r="AV80" s="891">
        <v>1769592.82</v>
      </c>
      <c r="AW80" s="891">
        <v>702178.9</v>
      </c>
      <c r="AX80" s="891">
        <v>276202.46000000002</v>
      </c>
      <c r="AY80" s="891">
        <v>3489525</v>
      </c>
      <c r="AZ80" s="891">
        <v>40223161.329999998</v>
      </c>
      <c r="BA80" s="891">
        <v>48421.01</v>
      </c>
      <c r="BB80" s="891">
        <v>21148.5</v>
      </c>
      <c r="BC80" s="891">
        <v>1538786.6400000001</v>
      </c>
    </row>
    <row r="81" spans="1:55" ht="15.75" customHeight="1" x14ac:dyDescent="0.2">
      <c r="A81" s="890" t="s">
        <v>1411</v>
      </c>
      <c r="B81" s="895" t="s">
        <v>1412</v>
      </c>
      <c r="C81" s="645">
        <v>15058.13</v>
      </c>
      <c r="D81" s="891">
        <v>220004910.25999999</v>
      </c>
      <c r="E81" s="891">
        <v>180004719.03999999</v>
      </c>
      <c r="F81" s="892">
        <v>0.81818500699494345</v>
      </c>
      <c r="G81" s="893">
        <v>2</v>
      </c>
      <c r="H81" s="891">
        <v>450920.54</v>
      </c>
      <c r="I81" s="891">
        <v>17470954.579999998</v>
      </c>
      <c r="J81" s="891">
        <v>17921875.119999997</v>
      </c>
      <c r="K81" s="893">
        <v>1.05731</v>
      </c>
      <c r="L81" s="891">
        <v>52365260.200000003</v>
      </c>
      <c r="M81" s="891">
        <v>10473052.039999999</v>
      </c>
      <c r="N81" s="891">
        <v>5422361.46</v>
      </c>
      <c r="O81" s="891">
        <v>2410098.4900000002</v>
      </c>
      <c r="P81" s="891">
        <v>1944329.98</v>
      </c>
      <c r="Q81" s="891">
        <v>3317757.63</v>
      </c>
      <c r="R81" s="891">
        <v>1289382.5</v>
      </c>
      <c r="S81" s="891">
        <v>2007253.84</v>
      </c>
      <c r="T81" s="891">
        <v>2763909.79</v>
      </c>
      <c r="U81" s="891">
        <v>1505440.38</v>
      </c>
      <c r="V81" s="891">
        <v>4127326.84</v>
      </c>
      <c r="W81" s="891">
        <v>3559834.87</v>
      </c>
      <c r="X81" s="891">
        <v>2408577.25</v>
      </c>
      <c r="Y81" s="891">
        <v>93594585.270000011</v>
      </c>
      <c r="Z81" s="891">
        <v>1339917.2999999998</v>
      </c>
      <c r="AA81" s="891">
        <v>1882266.25</v>
      </c>
      <c r="AB81" s="891">
        <v>4050636.9699999997</v>
      </c>
      <c r="AC81" s="891">
        <v>436685.77</v>
      </c>
      <c r="AD81" s="891">
        <v>8598192.2300000004</v>
      </c>
      <c r="AE81" s="891">
        <v>2247904.48</v>
      </c>
      <c r="AF81" s="891">
        <v>18476325.509999998</v>
      </c>
      <c r="AG81" s="891">
        <v>13296328.789999999</v>
      </c>
      <c r="AH81" s="891">
        <v>40082390.694630004</v>
      </c>
      <c r="AI81" s="891">
        <v>90410647.994630009</v>
      </c>
      <c r="AJ81" s="891">
        <v>13615109.4</v>
      </c>
      <c r="AK81" s="891">
        <v>76795538.594630003</v>
      </c>
      <c r="AL81" s="894">
        <v>91190929.904630005</v>
      </c>
      <c r="AM81" s="891">
        <v>3071275.37</v>
      </c>
      <c r="AN81" s="891">
        <v>3071275.37</v>
      </c>
      <c r="AO81" s="891">
        <v>3199024.71</v>
      </c>
      <c r="AP81" s="891">
        <v>3199024.71</v>
      </c>
      <c r="AQ81" s="891">
        <v>1901877.63</v>
      </c>
      <c r="AR81" s="891">
        <v>1901877.63</v>
      </c>
      <c r="AS81" s="891">
        <v>1981248.52</v>
      </c>
      <c r="AT81" s="891">
        <v>1981248.52</v>
      </c>
      <c r="AU81" s="891">
        <v>2377347.04</v>
      </c>
      <c r="AV81" s="891">
        <v>8072397.1799999997</v>
      </c>
      <c r="AW81" s="891">
        <v>3203147.61</v>
      </c>
      <c r="AX81" s="891">
        <v>1259650.6299999999</v>
      </c>
      <c r="AY81" s="891">
        <v>35219394.920000002</v>
      </c>
      <c r="AZ81" s="891">
        <v>220004910.25999999</v>
      </c>
      <c r="BA81" s="891">
        <v>4011640.88</v>
      </c>
      <c r="BB81" s="891">
        <v>1332785.54</v>
      </c>
      <c r="BC81" s="891">
        <v>5361854.66</v>
      </c>
    </row>
    <row r="82" spans="1:55" ht="15.75" customHeight="1" x14ac:dyDescent="0.2">
      <c r="A82" s="890" t="s">
        <v>1413</v>
      </c>
      <c r="B82" s="895" t="s">
        <v>1414</v>
      </c>
      <c r="C82" s="645">
        <v>2146.38</v>
      </c>
      <c r="D82" s="891">
        <v>28550059.18</v>
      </c>
      <c r="E82" s="891">
        <v>26151631.240000002</v>
      </c>
      <c r="F82" s="892">
        <v>0.91599219024806244</v>
      </c>
      <c r="G82" s="893">
        <v>3</v>
      </c>
      <c r="H82" s="891">
        <v>46788.04</v>
      </c>
      <c r="I82" s="891">
        <v>2067735.0900000005</v>
      </c>
      <c r="J82" s="891">
        <v>2114523.1300000004</v>
      </c>
      <c r="K82" s="893">
        <v>1.05731</v>
      </c>
      <c r="L82" s="891">
        <v>7067509.3899999997</v>
      </c>
      <c r="M82" s="891">
        <v>1413501.87</v>
      </c>
      <c r="N82" s="891">
        <v>772153.49</v>
      </c>
      <c r="O82" s="891">
        <v>342859.2</v>
      </c>
      <c r="P82" s="891">
        <v>243132.53</v>
      </c>
      <c r="Q82" s="891">
        <v>481799.51</v>
      </c>
      <c r="R82" s="891">
        <v>183096.17</v>
      </c>
      <c r="S82" s="891">
        <v>285850.7</v>
      </c>
      <c r="T82" s="891">
        <v>393192.18</v>
      </c>
      <c r="U82" s="891">
        <v>214463.01</v>
      </c>
      <c r="V82" s="891">
        <v>587151.09</v>
      </c>
      <c r="W82" s="891">
        <v>506420.02</v>
      </c>
      <c r="X82" s="891">
        <v>343002.7</v>
      </c>
      <c r="Y82" s="891">
        <v>12834131.859999996</v>
      </c>
      <c r="Z82" s="891">
        <v>191097</v>
      </c>
      <c r="AA82" s="891">
        <v>268297.5</v>
      </c>
      <c r="AB82" s="891">
        <v>577376.22000000009</v>
      </c>
      <c r="AC82" s="891">
        <v>62245.020000000004</v>
      </c>
      <c r="AD82" s="891">
        <v>1225582.98</v>
      </c>
      <c r="AE82" s="891">
        <v>327826.56</v>
      </c>
      <c r="AF82" s="891">
        <v>2633608.2599999998</v>
      </c>
      <c r="AG82" s="891">
        <v>1895253.54</v>
      </c>
      <c r="AH82" s="891">
        <v>5098245.4933799999</v>
      </c>
      <c r="AI82" s="891">
        <v>12279532.573379999</v>
      </c>
      <c r="AJ82" s="891">
        <v>1940692.4</v>
      </c>
      <c r="AK82" s="891">
        <v>10338840.173380001</v>
      </c>
      <c r="AL82" s="894">
        <v>12390753.653380001</v>
      </c>
      <c r="AM82" s="891">
        <v>232821.26</v>
      </c>
      <c r="AN82" s="891">
        <v>232821.26</v>
      </c>
      <c r="AO82" s="891">
        <v>242648.14</v>
      </c>
      <c r="AP82" s="891">
        <v>242648.14</v>
      </c>
      <c r="AQ82" s="891">
        <v>110363.32</v>
      </c>
      <c r="AR82" s="891">
        <v>110363.32</v>
      </c>
      <c r="AS82" s="891">
        <v>114898.8</v>
      </c>
      <c r="AT82" s="891">
        <v>114898.8</v>
      </c>
      <c r="AU82" s="891">
        <v>137576.20000000001</v>
      </c>
      <c r="AV82" s="891">
        <v>1150499.8999999999</v>
      </c>
      <c r="AW82" s="891">
        <v>456521.27</v>
      </c>
      <c r="AX82" s="891">
        <v>179113.11</v>
      </c>
      <c r="AY82" s="891">
        <v>3325173.52</v>
      </c>
      <c r="AZ82" s="891">
        <v>28550059.18</v>
      </c>
      <c r="BA82" s="891">
        <v>146482.98000000001</v>
      </c>
      <c r="BB82" s="891">
        <v>68455.61</v>
      </c>
      <c r="BC82" s="891">
        <v>820243.92999999982</v>
      </c>
    </row>
    <row r="83" spans="1:55" ht="15.75" customHeight="1" x14ac:dyDescent="0.2">
      <c r="A83" s="890" t="s">
        <v>1415</v>
      </c>
      <c r="B83" s="895" t="s">
        <v>1416</v>
      </c>
      <c r="C83" s="645">
        <v>6082.88</v>
      </c>
      <c r="D83" s="891">
        <v>99242220.079999998</v>
      </c>
      <c r="E83" s="891">
        <v>106201938.88</v>
      </c>
      <c r="F83" s="892">
        <v>1.0701286085134907</v>
      </c>
      <c r="G83" s="893">
        <v>4</v>
      </c>
      <c r="H83" s="891">
        <v>7636.58</v>
      </c>
      <c r="I83" s="891">
        <v>12043047.110000001</v>
      </c>
      <c r="J83" s="891">
        <v>12050683.690000001</v>
      </c>
      <c r="K83" s="893">
        <v>1.05731</v>
      </c>
      <c r="L83" s="891">
        <v>22259197.190000001</v>
      </c>
      <c r="M83" s="891">
        <v>4451839.43</v>
      </c>
      <c r="N83" s="891">
        <v>2189689.0099999998</v>
      </c>
      <c r="O83" s="891">
        <v>973115.08</v>
      </c>
      <c r="P83" s="891">
        <v>928074.9</v>
      </c>
      <c r="Q83" s="891">
        <v>1353739.12</v>
      </c>
      <c r="R83" s="891">
        <v>520378.58</v>
      </c>
      <c r="S83" s="891">
        <v>810460.23</v>
      </c>
      <c r="T83" s="891">
        <v>1115971.94</v>
      </c>
      <c r="U83" s="891">
        <v>607695.19999999995</v>
      </c>
      <c r="V83" s="891">
        <v>1666472.97</v>
      </c>
      <c r="W83" s="891">
        <v>1437339.18</v>
      </c>
      <c r="X83" s="891">
        <v>972500.85</v>
      </c>
      <c r="Y83" s="891">
        <v>39286473.68</v>
      </c>
      <c r="Z83" s="891">
        <v>538332.29999999993</v>
      </c>
      <c r="AA83" s="891">
        <v>760360</v>
      </c>
      <c r="AB83" s="891">
        <v>1636294.7199999997</v>
      </c>
      <c r="AC83" s="891">
        <v>176403.51999999996</v>
      </c>
      <c r="AD83" s="891">
        <v>1736662.23</v>
      </c>
      <c r="AE83" s="891">
        <v>915577.97999999986</v>
      </c>
      <c r="AF83" s="891">
        <v>7463693.7599999988</v>
      </c>
      <c r="AG83" s="891">
        <v>5371183.0399999991</v>
      </c>
      <c r="AH83" s="891">
        <v>18834811.922879998</v>
      </c>
      <c r="AI83" s="891">
        <v>37433319.472879991</v>
      </c>
      <c r="AJ83" s="891">
        <v>5499957.5999999996</v>
      </c>
      <c r="AK83" s="891">
        <v>31933361.872879989</v>
      </c>
      <c r="AL83" s="894">
        <v>37748522.042879991</v>
      </c>
      <c r="AM83" s="891">
        <v>2073469.93</v>
      </c>
      <c r="AN83" s="891">
        <v>2073469.93</v>
      </c>
      <c r="AO83" s="891">
        <v>2159644.04</v>
      </c>
      <c r="AP83" s="891">
        <v>2159644.04</v>
      </c>
      <c r="AQ83" s="891">
        <v>1626725.23</v>
      </c>
      <c r="AR83" s="891">
        <v>1626725.23</v>
      </c>
      <c r="AS83" s="891">
        <v>1694757.41</v>
      </c>
      <c r="AT83" s="891">
        <v>1694757.41</v>
      </c>
      <c r="AU83" s="891">
        <v>2034162.45</v>
      </c>
      <c r="AV83" s="891">
        <v>3261009.59</v>
      </c>
      <c r="AW83" s="891">
        <v>1293976.8500000001</v>
      </c>
      <c r="AX83" s="891">
        <v>508882.11</v>
      </c>
      <c r="AY83" s="891">
        <v>22207224.220000003</v>
      </c>
      <c r="AZ83" s="891">
        <v>99242220.079999998</v>
      </c>
      <c r="BA83" s="891">
        <v>5414903.9100000001</v>
      </c>
      <c r="BB83" s="891">
        <v>875426.38</v>
      </c>
      <c r="BC83" s="891">
        <v>2381898.1599999992</v>
      </c>
    </row>
    <row r="84" spans="1:55" ht="15.75" customHeight="1" x14ac:dyDescent="0.2">
      <c r="A84" s="890" t="s">
        <v>1417</v>
      </c>
      <c r="B84" s="895" t="s">
        <v>1418</v>
      </c>
      <c r="C84" s="645">
        <v>4006.8</v>
      </c>
      <c r="D84" s="891">
        <v>63606159.090000004</v>
      </c>
      <c r="E84" s="891">
        <v>81744568.189999998</v>
      </c>
      <c r="F84" s="892">
        <v>1.285167495719006</v>
      </c>
      <c r="G84" s="893">
        <v>4</v>
      </c>
      <c r="H84" s="891">
        <v>4894.42</v>
      </c>
      <c r="I84" s="891">
        <v>8059193.7299999995</v>
      </c>
      <c r="J84" s="891">
        <v>8064088.1499999994</v>
      </c>
      <c r="K84" s="893">
        <v>1.05731</v>
      </c>
      <c r="L84" s="891">
        <v>14411611.08</v>
      </c>
      <c r="M84" s="891">
        <v>2882322.21</v>
      </c>
      <c r="N84" s="891">
        <v>1442025.45</v>
      </c>
      <c r="O84" s="891">
        <v>640339.97</v>
      </c>
      <c r="P84" s="891">
        <v>589787.41</v>
      </c>
      <c r="Q84" s="891">
        <v>897792.26</v>
      </c>
      <c r="R84" s="891">
        <v>342421.96</v>
      </c>
      <c r="S84" s="891">
        <v>533907.92000000004</v>
      </c>
      <c r="T84" s="891">
        <v>734344.23</v>
      </c>
      <c r="U84" s="891">
        <v>400430.94</v>
      </c>
      <c r="V84" s="891">
        <v>1096591.02</v>
      </c>
      <c r="W84" s="891">
        <v>945813.86</v>
      </c>
      <c r="X84" s="891">
        <v>640655.63</v>
      </c>
      <c r="Y84" s="891">
        <v>25558043.940000001</v>
      </c>
      <c r="Z84" s="891">
        <v>354222</v>
      </c>
      <c r="AA84" s="891">
        <v>500850</v>
      </c>
      <c r="AB84" s="891">
        <v>1077829.2</v>
      </c>
      <c r="AC84" s="891">
        <v>116197.2</v>
      </c>
      <c r="AD84" s="891">
        <v>1143941.3999999999</v>
      </c>
      <c r="AE84" s="891">
        <v>607840.56000000006</v>
      </c>
      <c r="AF84" s="891">
        <v>4916343.5999999996</v>
      </c>
      <c r="AG84" s="891">
        <v>3538004.4</v>
      </c>
      <c r="AH84" s="891">
        <v>12020239.6668</v>
      </c>
      <c r="AI84" s="891">
        <v>24275468.026799999</v>
      </c>
      <c r="AJ84" s="891">
        <v>3622828.35</v>
      </c>
      <c r="AK84" s="891">
        <v>20652639.676799994</v>
      </c>
      <c r="AL84" s="894">
        <v>24483092.316799995</v>
      </c>
      <c r="AM84" s="891">
        <v>1276737.4099999999</v>
      </c>
      <c r="AN84" s="891">
        <v>1276737.4099999999</v>
      </c>
      <c r="AO84" s="891">
        <v>1330407.25</v>
      </c>
      <c r="AP84" s="891">
        <v>1330407.25</v>
      </c>
      <c r="AQ84" s="891">
        <v>940356.03</v>
      </c>
      <c r="AR84" s="891">
        <v>940356.03</v>
      </c>
      <c r="AS84" s="891">
        <v>979663.52</v>
      </c>
      <c r="AT84" s="891">
        <v>979663.52</v>
      </c>
      <c r="AU84" s="891">
        <v>1176200.95</v>
      </c>
      <c r="AV84" s="891">
        <v>2147549.4300000002</v>
      </c>
      <c r="AW84" s="891">
        <v>852153.04</v>
      </c>
      <c r="AX84" s="891">
        <v>334790.86</v>
      </c>
      <c r="AY84" s="891">
        <v>13565022.699999999</v>
      </c>
      <c r="AZ84" s="891">
        <v>63606159.090000004</v>
      </c>
      <c r="BA84" s="891">
        <v>3696402.1699999995</v>
      </c>
      <c r="BB84" s="891">
        <v>483190.42</v>
      </c>
      <c r="BC84" s="891">
        <v>1906775.1600000001</v>
      </c>
    </row>
    <row r="85" spans="1:55" ht="15.75" customHeight="1" x14ac:dyDescent="0.2">
      <c r="A85" s="890" t="s">
        <v>1419</v>
      </c>
      <c r="B85" s="895" t="s">
        <v>1420</v>
      </c>
      <c r="C85" s="645">
        <v>3312.79</v>
      </c>
      <c r="D85" s="891">
        <v>56174578.990000002</v>
      </c>
      <c r="E85" s="891">
        <v>40909926.18</v>
      </c>
      <c r="F85" s="892">
        <v>0.72826404604265282</v>
      </c>
      <c r="G85" s="893">
        <v>1</v>
      </c>
      <c r="H85" s="891">
        <v>327959.96000000002</v>
      </c>
      <c r="I85" s="891">
        <v>7695460.9100000001</v>
      </c>
      <c r="J85" s="891">
        <v>8023420.8700000001</v>
      </c>
      <c r="K85" s="893">
        <v>1.05731</v>
      </c>
      <c r="L85" s="891">
        <v>12302594.83</v>
      </c>
      <c r="M85" s="891">
        <v>2460518.96</v>
      </c>
      <c r="N85" s="891">
        <v>1192804.27</v>
      </c>
      <c r="O85" s="891">
        <v>529414.93999999994</v>
      </c>
      <c r="P85" s="891">
        <v>519926.35</v>
      </c>
      <c r="Q85" s="891">
        <v>730141.7</v>
      </c>
      <c r="R85" s="891">
        <v>282674.78000000003</v>
      </c>
      <c r="S85" s="891">
        <v>441223.91</v>
      </c>
      <c r="T85" s="891">
        <v>607134.99</v>
      </c>
      <c r="U85" s="891">
        <v>330842.94</v>
      </c>
      <c r="V85" s="891">
        <v>906630.37</v>
      </c>
      <c r="W85" s="891">
        <v>781972.09</v>
      </c>
      <c r="X85" s="891">
        <v>529440.68999999994</v>
      </c>
      <c r="Y85" s="891">
        <v>21615320.82</v>
      </c>
      <c r="Z85" s="891">
        <v>293081.40000000002</v>
      </c>
      <c r="AA85" s="891">
        <v>414098.75</v>
      </c>
      <c r="AB85" s="891">
        <v>891140.51</v>
      </c>
      <c r="AC85" s="891">
        <v>96070.91</v>
      </c>
      <c r="AD85" s="891">
        <v>1891603.0899999999</v>
      </c>
      <c r="AE85" s="891">
        <v>493221.27</v>
      </c>
      <c r="AF85" s="891">
        <v>4064793.33</v>
      </c>
      <c r="AG85" s="891">
        <v>2925193.57</v>
      </c>
      <c r="AH85" s="891">
        <v>10516560.36129</v>
      </c>
      <c r="AI85" s="891">
        <v>21585763.191289999</v>
      </c>
      <c r="AJ85" s="891">
        <v>2995325.33</v>
      </c>
      <c r="AK85" s="891">
        <v>18590437.86129</v>
      </c>
      <c r="AL85" s="894">
        <v>21757425.281290002</v>
      </c>
      <c r="AM85" s="891">
        <v>1217020.27</v>
      </c>
      <c r="AN85" s="891">
        <v>1217020.27</v>
      </c>
      <c r="AO85" s="891">
        <v>1267666.45</v>
      </c>
      <c r="AP85" s="891">
        <v>1267666.45</v>
      </c>
      <c r="AQ85" s="891">
        <v>951694.73</v>
      </c>
      <c r="AR85" s="891">
        <v>951694.73</v>
      </c>
      <c r="AS85" s="891">
        <v>991002.22</v>
      </c>
      <c r="AT85" s="891">
        <v>991002.22</v>
      </c>
      <c r="AU85" s="891">
        <v>1189807.3899999999</v>
      </c>
      <c r="AV85" s="891">
        <v>1775640.13</v>
      </c>
      <c r="AW85" s="891">
        <v>704578.49</v>
      </c>
      <c r="AX85" s="891">
        <v>277039.44</v>
      </c>
      <c r="AY85" s="891">
        <v>12801832.789999999</v>
      </c>
      <c r="AZ85" s="891">
        <v>56174578.990000002</v>
      </c>
      <c r="BA85" s="891">
        <v>3788660.2700000005</v>
      </c>
      <c r="BB85" s="891">
        <v>709121.29000000015</v>
      </c>
      <c r="BC85" s="891">
        <v>1213105.0100000002</v>
      </c>
    </row>
    <row r="86" spans="1:55" ht="15.75" customHeight="1" x14ac:dyDescent="0.2">
      <c r="A86" s="890" t="s">
        <v>1421</v>
      </c>
      <c r="B86" s="895" t="s">
        <v>1422</v>
      </c>
      <c r="C86" s="645">
        <v>4629.95</v>
      </c>
      <c r="D86" s="891">
        <v>58853583.909999996</v>
      </c>
      <c r="E86" s="891">
        <v>68040221.810000002</v>
      </c>
      <c r="F86" s="892">
        <v>1.1560930922074073</v>
      </c>
      <c r="G86" s="893">
        <v>4</v>
      </c>
      <c r="H86" s="891">
        <v>4528.71</v>
      </c>
      <c r="I86" s="891">
        <v>3371486.54</v>
      </c>
      <c r="J86" s="891">
        <v>3376015.25</v>
      </c>
      <c r="K86" s="893">
        <v>1.05731</v>
      </c>
      <c r="L86" s="891">
        <v>15135504.98</v>
      </c>
      <c r="M86" s="891">
        <v>3027100.99</v>
      </c>
      <c r="N86" s="891">
        <v>1666756.7</v>
      </c>
      <c r="O86" s="891">
        <v>740460.62</v>
      </c>
      <c r="P86" s="891">
        <v>508420.7</v>
      </c>
      <c r="Q86" s="891">
        <v>1027838.96</v>
      </c>
      <c r="R86" s="891">
        <v>396387.14</v>
      </c>
      <c r="S86" s="891">
        <v>616993.59</v>
      </c>
      <c r="T86" s="891">
        <v>849162.96</v>
      </c>
      <c r="U86" s="891">
        <v>462520.23</v>
      </c>
      <c r="V86" s="891">
        <v>1268049.01</v>
      </c>
      <c r="W86" s="891">
        <v>1093697.02</v>
      </c>
      <c r="X86" s="891">
        <v>740353.17</v>
      </c>
      <c r="Y86" s="891">
        <v>27533246.070000004</v>
      </c>
      <c r="Z86" s="891">
        <v>412811.1</v>
      </c>
      <c r="AA86" s="891">
        <v>578743.75</v>
      </c>
      <c r="AB86" s="891">
        <v>1245456.55</v>
      </c>
      <c r="AC86" s="891">
        <v>134268.54999999999</v>
      </c>
      <c r="AD86" s="891">
        <v>1321850.72</v>
      </c>
      <c r="AE86" s="891">
        <v>698898.22</v>
      </c>
      <c r="AF86" s="891">
        <v>5680948.6499999994</v>
      </c>
      <c r="AG86" s="891">
        <v>4088245.85</v>
      </c>
      <c r="AH86" s="891">
        <v>10691043.690450002</v>
      </c>
      <c r="AI86" s="891">
        <v>24852267.080449998</v>
      </c>
      <c r="AJ86" s="891">
        <v>4186261.89</v>
      </c>
      <c r="AK86" s="891">
        <v>20666005.190450002</v>
      </c>
      <c r="AL86" s="894">
        <v>25092181.740450002</v>
      </c>
      <c r="AM86" s="891">
        <v>338649.11</v>
      </c>
      <c r="AN86" s="891">
        <v>338649.11</v>
      </c>
      <c r="AO86" s="891">
        <v>353011.46</v>
      </c>
      <c r="AP86" s="891">
        <v>353011.46</v>
      </c>
      <c r="AQ86" s="891">
        <v>185954.65</v>
      </c>
      <c r="AR86" s="891">
        <v>185954.65</v>
      </c>
      <c r="AS86" s="891">
        <v>193513.78</v>
      </c>
      <c r="AT86" s="891">
        <v>193513.78</v>
      </c>
      <c r="AU86" s="891">
        <v>232821.26</v>
      </c>
      <c r="AV86" s="891">
        <v>2481663.0699999998</v>
      </c>
      <c r="AW86" s="891">
        <v>984730.18</v>
      </c>
      <c r="AX86" s="891">
        <v>386683.45</v>
      </c>
      <c r="AY86" s="891">
        <v>6228155.96</v>
      </c>
      <c r="AZ86" s="891">
        <v>58853583.909999996</v>
      </c>
      <c r="BA86" s="891">
        <v>182944.5</v>
      </c>
      <c r="BB86" s="891">
        <v>538.42999999999995</v>
      </c>
      <c r="BC86" s="891">
        <v>1671579.5799999998</v>
      </c>
    </row>
    <row r="87" spans="1:55" ht="15.75" customHeight="1" x14ac:dyDescent="0.2">
      <c r="A87" s="890" t="s">
        <v>1423</v>
      </c>
      <c r="B87" s="895" t="s">
        <v>1424</v>
      </c>
      <c r="C87" s="645">
        <v>7042.47</v>
      </c>
      <c r="D87" s="891">
        <v>97170418</v>
      </c>
      <c r="E87" s="891">
        <v>113456235.77</v>
      </c>
      <c r="F87" s="892">
        <v>1.1676005733555659</v>
      </c>
      <c r="G87" s="893">
        <v>4</v>
      </c>
      <c r="H87" s="891">
        <v>7477.15</v>
      </c>
      <c r="I87" s="891">
        <v>8275193.2500000019</v>
      </c>
      <c r="J87" s="891">
        <v>8282670.4000000022</v>
      </c>
      <c r="K87" s="893">
        <v>1.05731</v>
      </c>
      <c r="L87" s="891">
        <v>24059207.989999998</v>
      </c>
      <c r="M87" s="891">
        <v>4811841.59</v>
      </c>
      <c r="N87" s="891">
        <v>2535429.38</v>
      </c>
      <c r="O87" s="891">
        <v>1126537.3700000001</v>
      </c>
      <c r="P87" s="891">
        <v>864449.12</v>
      </c>
      <c r="Q87" s="891">
        <v>1570744.75</v>
      </c>
      <c r="R87" s="891">
        <v>602611.25</v>
      </c>
      <c r="S87" s="891">
        <v>938538.14</v>
      </c>
      <c r="T87" s="891">
        <v>1291917.19</v>
      </c>
      <c r="U87" s="891">
        <v>703978.59</v>
      </c>
      <c r="V87" s="891">
        <v>1929210.75</v>
      </c>
      <c r="W87" s="891">
        <v>1663951.5</v>
      </c>
      <c r="X87" s="891">
        <v>1126186.22</v>
      </c>
      <c r="Y87" s="891">
        <v>43224603.840000004</v>
      </c>
      <c r="Z87" s="891">
        <v>629352.89999999991</v>
      </c>
      <c r="AA87" s="891">
        <v>880308.74999999988</v>
      </c>
      <c r="AB87" s="891">
        <v>1894424.4299999997</v>
      </c>
      <c r="AC87" s="891">
        <v>204231.63</v>
      </c>
      <c r="AD87" s="891">
        <v>2010625.1800000002</v>
      </c>
      <c r="AE87" s="891">
        <v>1070954.1099999999</v>
      </c>
      <c r="AF87" s="891">
        <v>8641110.6899999995</v>
      </c>
      <c r="AG87" s="891">
        <v>6218501.0099999998</v>
      </c>
      <c r="AH87" s="891">
        <v>17930476.517969999</v>
      </c>
      <c r="AI87" s="891">
        <v>39479985.217969999</v>
      </c>
      <c r="AJ87" s="891">
        <v>6367590.0899999999</v>
      </c>
      <c r="AK87" s="891">
        <v>33112395.127969999</v>
      </c>
      <c r="AL87" s="894">
        <v>39844911.797969997</v>
      </c>
      <c r="AM87" s="891">
        <v>1200390.17</v>
      </c>
      <c r="AN87" s="891">
        <v>1200390.17</v>
      </c>
      <c r="AO87" s="891">
        <v>1250280.45</v>
      </c>
      <c r="AP87" s="891">
        <v>1250280.45</v>
      </c>
      <c r="AQ87" s="891">
        <v>625896.13</v>
      </c>
      <c r="AR87" s="891">
        <v>625896.13</v>
      </c>
      <c r="AS87" s="891">
        <v>651597.18000000005</v>
      </c>
      <c r="AT87" s="891">
        <v>651597.18000000005</v>
      </c>
      <c r="AU87" s="891">
        <v>782370.17</v>
      </c>
      <c r="AV87" s="891">
        <v>3775030.57</v>
      </c>
      <c r="AW87" s="891">
        <v>1497941.67</v>
      </c>
      <c r="AX87" s="891">
        <v>589231.92000000004</v>
      </c>
      <c r="AY87" s="891">
        <v>14100902.189999999</v>
      </c>
      <c r="AZ87" s="891">
        <v>97170418</v>
      </c>
      <c r="BA87" s="891">
        <v>1868346.26</v>
      </c>
      <c r="BB87" s="891">
        <v>322047.33999999997</v>
      </c>
      <c r="BC87" s="891">
        <v>3022312.0800000005</v>
      </c>
    </row>
    <row r="88" spans="1:55" ht="15.75" customHeight="1" x14ac:dyDescent="0.2">
      <c r="A88" s="890" t="s">
        <v>1425</v>
      </c>
      <c r="B88" s="895" t="s">
        <v>1426</v>
      </c>
      <c r="C88" s="645">
        <v>701.47</v>
      </c>
      <c r="D88" s="891">
        <v>9874899.9800000004</v>
      </c>
      <c r="E88" s="891">
        <v>10117417.58</v>
      </c>
      <c r="F88" s="892">
        <v>1.024558993052201</v>
      </c>
      <c r="G88" s="893">
        <v>4</v>
      </c>
      <c r="H88" s="891">
        <v>759.86</v>
      </c>
      <c r="I88" s="891">
        <v>606275.57999999996</v>
      </c>
      <c r="J88" s="891">
        <v>607035.43999999994</v>
      </c>
      <c r="K88" s="893">
        <v>1.05731</v>
      </c>
      <c r="L88" s="891">
        <v>2431707.2599999998</v>
      </c>
      <c r="M88" s="891">
        <v>486341.45</v>
      </c>
      <c r="N88" s="891">
        <v>252102.35</v>
      </c>
      <c r="O88" s="891">
        <v>111645.32</v>
      </c>
      <c r="P88" s="891">
        <v>88550.44</v>
      </c>
      <c r="Q88" s="891">
        <v>155115.94</v>
      </c>
      <c r="R88" s="891">
        <v>59104.72</v>
      </c>
      <c r="S88" s="891">
        <v>92983.96</v>
      </c>
      <c r="T88" s="891">
        <v>128035.27</v>
      </c>
      <c r="U88" s="891">
        <v>69887.94</v>
      </c>
      <c r="V88" s="891">
        <v>191194.16</v>
      </c>
      <c r="W88" s="891">
        <v>164905.68</v>
      </c>
      <c r="X88" s="891">
        <v>111574.85</v>
      </c>
      <c r="Y88" s="891">
        <v>4343149.34</v>
      </c>
      <c r="Z88" s="891">
        <v>62517.599999999991</v>
      </c>
      <c r="AA88" s="891">
        <v>87683.75</v>
      </c>
      <c r="AB88" s="891">
        <v>188695.43</v>
      </c>
      <c r="AC88" s="891">
        <v>20342.629999999997</v>
      </c>
      <c r="AD88" s="891">
        <v>200269.68</v>
      </c>
      <c r="AE88" s="891">
        <v>106160.10999999999</v>
      </c>
      <c r="AF88" s="891">
        <v>860703.69</v>
      </c>
      <c r="AG88" s="891">
        <v>619398.01</v>
      </c>
      <c r="AH88" s="891">
        <v>1828946.9849700001</v>
      </c>
      <c r="AI88" s="891">
        <v>3974717.88497</v>
      </c>
      <c r="AJ88" s="891">
        <v>634248.12</v>
      </c>
      <c r="AK88" s="891">
        <v>3340469.7649700004</v>
      </c>
      <c r="AL88" s="894">
        <v>4011066.6349700005</v>
      </c>
      <c r="AM88" s="891">
        <v>141355.76999999999</v>
      </c>
      <c r="AN88" s="891">
        <v>141355.76999999999</v>
      </c>
      <c r="AO88" s="891">
        <v>147403.07</v>
      </c>
      <c r="AP88" s="891">
        <v>147403.07</v>
      </c>
      <c r="AQ88" s="891">
        <v>67276.27</v>
      </c>
      <c r="AR88" s="891">
        <v>67276.27</v>
      </c>
      <c r="AS88" s="891">
        <v>70299.92</v>
      </c>
      <c r="AT88" s="891">
        <v>70299.92</v>
      </c>
      <c r="AU88" s="891">
        <v>84662.27</v>
      </c>
      <c r="AV88" s="891">
        <v>375688.86</v>
      </c>
      <c r="AW88" s="891">
        <v>149074.29</v>
      </c>
      <c r="AX88" s="891">
        <v>58588.4</v>
      </c>
      <c r="AY88" s="891">
        <v>1520683.88</v>
      </c>
      <c r="AZ88" s="891">
        <v>9874899.9800000004</v>
      </c>
      <c r="BA88" s="891">
        <v>146446.60999999999</v>
      </c>
      <c r="BB88" s="891">
        <v>12477.76</v>
      </c>
      <c r="BC88" s="891">
        <v>204574.41000000003</v>
      </c>
    </row>
    <row r="89" spans="1:55" ht="15.75" customHeight="1" x14ac:dyDescent="0.2">
      <c r="A89" s="890" t="s">
        <v>1427</v>
      </c>
      <c r="B89" s="895" t="s">
        <v>1428</v>
      </c>
      <c r="C89" s="645">
        <v>1677.46</v>
      </c>
      <c r="D89" s="891">
        <v>25943911.199999999</v>
      </c>
      <c r="E89" s="891">
        <v>29211801.819999997</v>
      </c>
      <c r="F89" s="892">
        <v>1.1259598290638613</v>
      </c>
      <c r="G89" s="893">
        <v>4</v>
      </c>
      <c r="H89" s="891">
        <v>1996.35</v>
      </c>
      <c r="I89" s="891">
        <v>2336402.6499999994</v>
      </c>
      <c r="J89" s="891">
        <v>2338398.9999999995</v>
      </c>
      <c r="K89" s="893">
        <v>1.05731</v>
      </c>
      <c r="L89" s="891">
        <v>6092953.7199999997</v>
      </c>
      <c r="M89" s="891">
        <v>1218590.74</v>
      </c>
      <c r="N89" s="891">
        <v>603605.06000000006</v>
      </c>
      <c r="O89" s="891">
        <v>267948.78000000003</v>
      </c>
      <c r="P89" s="891">
        <v>239283.18</v>
      </c>
      <c r="Q89" s="891">
        <v>375255.23</v>
      </c>
      <c r="R89" s="891">
        <v>142622.26999999999</v>
      </c>
      <c r="S89" s="891">
        <v>223161.51</v>
      </c>
      <c r="T89" s="891">
        <v>307284.65000000002</v>
      </c>
      <c r="U89" s="891">
        <v>167371.13</v>
      </c>
      <c r="V89" s="891">
        <v>458865.98</v>
      </c>
      <c r="W89" s="891">
        <v>395773.63</v>
      </c>
      <c r="X89" s="891">
        <v>267779.65000000002</v>
      </c>
      <c r="Y89" s="891">
        <v>10760495.530000003</v>
      </c>
      <c r="Z89" s="891">
        <v>148639.5</v>
      </c>
      <c r="AA89" s="891">
        <v>209682.49999999997</v>
      </c>
      <c r="AB89" s="891">
        <v>451236.73999999993</v>
      </c>
      <c r="AC89" s="891">
        <v>48646.34</v>
      </c>
      <c r="AD89" s="891">
        <v>478914.82</v>
      </c>
      <c r="AE89" s="891">
        <v>254989.02</v>
      </c>
      <c r="AF89" s="891">
        <v>2058243.4199999997</v>
      </c>
      <c r="AG89" s="891">
        <v>1481197.1799999997</v>
      </c>
      <c r="AH89" s="891">
        <v>4882404.3534599999</v>
      </c>
      <c r="AI89" s="891">
        <v>10013953.873459999</v>
      </c>
      <c r="AJ89" s="891">
        <v>1516709</v>
      </c>
      <c r="AK89" s="891">
        <v>8497244.8734599985</v>
      </c>
      <c r="AL89" s="894">
        <v>10100876.463459998</v>
      </c>
      <c r="AM89" s="891">
        <v>535186.55000000005</v>
      </c>
      <c r="AN89" s="891">
        <v>535186.55000000005</v>
      </c>
      <c r="AO89" s="891">
        <v>557863.94999999995</v>
      </c>
      <c r="AP89" s="891">
        <v>557863.94999999995</v>
      </c>
      <c r="AQ89" s="891">
        <v>281199.71000000002</v>
      </c>
      <c r="AR89" s="891">
        <v>281199.71000000002</v>
      </c>
      <c r="AS89" s="891">
        <v>293294.32</v>
      </c>
      <c r="AT89" s="891">
        <v>293294.32</v>
      </c>
      <c r="AU89" s="891">
        <v>352255.55</v>
      </c>
      <c r="AV89" s="891">
        <v>898780.8</v>
      </c>
      <c r="AW89" s="891">
        <v>356638.49</v>
      </c>
      <c r="AX89" s="891">
        <v>139775.18</v>
      </c>
      <c r="AY89" s="891">
        <v>5082539.0799999991</v>
      </c>
      <c r="AZ89" s="891">
        <v>25943911.199999999</v>
      </c>
      <c r="BA89" s="891">
        <v>1126433.48</v>
      </c>
      <c r="BB89" s="891">
        <v>72870.44</v>
      </c>
      <c r="BC89" s="891">
        <v>593053.68999999994</v>
      </c>
    </row>
    <row r="90" spans="1:55" ht="15.75" customHeight="1" x14ac:dyDescent="0.2">
      <c r="A90" s="890" t="s">
        <v>1429</v>
      </c>
      <c r="B90" s="895" t="s">
        <v>1430</v>
      </c>
      <c r="C90" s="645">
        <v>1639.13</v>
      </c>
      <c r="D90" s="891">
        <v>26817822.829999998</v>
      </c>
      <c r="E90" s="891">
        <v>19739770.859999999</v>
      </c>
      <c r="F90" s="892">
        <v>0.736069105427825</v>
      </c>
      <c r="G90" s="893">
        <v>2</v>
      </c>
      <c r="H90" s="891">
        <v>159611.71</v>
      </c>
      <c r="I90" s="891">
        <v>3987300.42</v>
      </c>
      <c r="J90" s="891">
        <v>4146912.13</v>
      </c>
      <c r="K90" s="893">
        <v>1.05731</v>
      </c>
      <c r="L90" s="891">
        <v>6046855.0099999998</v>
      </c>
      <c r="M90" s="891">
        <v>1209371</v>
      </c>
      <c r="N90" s="891">
        <v>589199.21</v>
      </c>
      <c r="O90" s="891">
        <v>261466.15</v>
      </c>
      <c r="P90" s="891">
        <v>245928.97</v>
      </c>
      <c r="Q90" s="891">
        <v>360370.36</v>
      </c>
      <c r="R90" s="891">
        <v>140052.5</v>
      </c>
      <c r="S90" s="891">
        <v>218362.34</v>
      </c>
      <c r="T90" s="891">
        <v>299850.34000000003</v>
      </c>
      <c r="U90" s="891">
        <v>163771.75</v>
      </c>
      <c r="V90" s="891">
        <v>447764.38</v>
      </c>
      <c r="W90" s="891">
        <v>386198.46</v>
      </c>
      <c r="X90" s="891">
        <v>262020.95</v>
      </c>
      <c r="Y90" s="891">
        <v>10631211.42</v>
      </c>
      <c r="Z90" s="891">
        <v>145512</v>
      </c>
      <c r="AA90" s="891">
        <v>204891.25</v>
      </c>
      <c r="AB90" s="891">
        <v>440925.97</v>
      </c>
      <c r="AC90" s="891">
        <v>47534.770000000004</v>
      </c>
      <c r="AD90" s="891">
        <v>935943.23</v>
      </c>
      <c r="AE90" s="891">
        <v>244075.48</v>
      </c>
      <c r="AF90" s="891">
        <v>2011212.51</v>
      </c>
      <c r="AG90" s="891">
        <v>1447351.79</v>
      </c>
      <c r="AH90" s="891">
        <v>4989979.9686299991</v>
      </c>
      <c r="AI90" s="891">
        <v>10467426.968629999</v>
      </c>
      <c r="AJ90" s="891">
        <v>1482052.17</v>
      </c>
      <c r="AK90" s="891">
        <v>8985374.798630001</v>
      </c>
      <c r="AL90" s="894">
        <v>10552363.368630001</v>
      </c>
      <c r="AM90" s="891">
        <v>557863.94999999995</v>
      </c>
      <c r="AN90" s="891">
        <v>557863.94999999995</v>
      </c>
      <c r="AO90" s="891">
        <v>581297.25</v>
      </c>
      <c r="AP90" s="891">
        <v>581297.25</v>
      </c>
      <c r="AQ90" s="891">
        <v>373421.12</v>
      </c>
      <c r="AR90" s="891">
        <v>373421.12</v>
      </c>
      <c r="AS90" s="891">
        <v>389295.3</v>
      </c>
      <c r="AT90" s="891">
        <v>389295.3</v>
      </c>
      <c r="AU90" s="891">
        <v>467154.36</v>
      </c>
      <c r="AV90" s="891">
        <v>878371.15</v>
      </c>
      <c r="AW90" s="891">
        <v>348539.89</v>
      </c>
      <c r="AX90" s="891">
        <v>136427.26999999999</v>
      </c>
      <c r="AY90" s="891">
        <v>5634247.9099999992</v>
      </c>
      <c r="AZ90" s="891">
        <v>26817822.829999998</v>
      </c>
      <c r="BA90" s="891">
        <v>1510543.29</v>
      </c>
      <c r="BB90" s="891">
        <v>238889.68</v>
      </c>
      <c r="BC90" s="891">
        <v>625229.25000000012</v>
      </c>
    </row>
    <row r="91" spans="1:55" ht="15.75" customHeight="1" x14ac:dyDescent="0.2">
      <c r="A91" s="890" t="s">
        <v>1431</v>
      </c>
      <c r="B91" s="895" t="s">
        <v>1432</v>
      </c>
      <c r="C91" s="645">
        <v>852.79</v>
      </c>
      <c r="D91" s="891">
        <v>12008571.640000001</v>
      </c>
      <c r="E91" s="891">
        <v>12576500.629999999</v>
      </c>
      <c r="F91" s="892">
        <v>1.0472936338330407</v>
      </c>
      <c r="G91" s="893">
        <v>4</v>
      </c>
      <c r="H91" s="891">
        <v>924.04</v>
      </c>
      <c r="I91" s="891">
        <v>865322.22000000009</v>
      </c>
      <c r="J91" s="891">
        <v>866246.26000000013</v>
      </c>
      <c r="K91" s="893">
        <v>1.05731</v>
      </c>
      <c r="L91" s="891">
        <v>2912142.32</v>
      </c>
      <c r="M91" s="891">
        <v>582428.46</v>
      </c>
      <c r="N91" s="891">
        <v>306844.57</v>
      </c>
      <c r="O91" s="891">
        <v>135414.97</v>
      </c>
      <c r="P91" s="891">
        <v>107457.11</v>
      </c>
      <c r="Q91" s="891">
        <v>191152.97</v>
      </c>
      <c r="R91" s="891">
        <v>72596.02</v>
      </c>
      <c r="S91" s="891">
        <v>113380.44</v>
      </c>
      <c r="T91" s="891">
        <v>155294.39000000001</v>
      </c>
      <c r="U91" s="891">
        <v>84885.36</v>
      </c>
      <c r="V91" s="891">
        <v>231900.01</v>
      </c>
      <c r="W91" s="891">
        <v>200014.63</v>
      </c>
      <c r="X91" s="891">
        <v>136049.34</v>
      </c>
      <c r="Y91" s="891">
        <v>5229560.5899999989</v>
      </c>
      <c r="Z91" s="891">
        <v>75888.899999999994</v>
      </c>
      <c r="AA91" s="891">
        <v>106598.75</v>
      </c>
      <c r="AB91" s="891">
        <v>229400.51</v>
      </c>
      <c r="AC91" s="891">
        <v>24730.910000000003</v>
      </c>
      <c r="AD91" s="891">
        <v>243471.53999999998</v>
      </c>
      <c r="AE91" s="891">
        <v>130348.88999999998</v>
      </c>
      <c r="AF91" s="891">
        <v>1046373.3300000001</v>
      </c>
      <c r="AG91" s="891">
        <v>753013.57000000007</v>
      </c>
      <c r="AH91" s="891">
        <v>2224036.2042899998</v>
      </c>
      <c r="AI91" s="891">
        <v>4833862.6042900002</v>
      </c>
      <c r="AJ91" s="891">
        <v>771067.13</v>
      </c>
      <c r="AK91" s="891">
        <v>4062795.4742900003</v>
      </c>
      <c r="AL91" s="894">
        <v>4878052.4542900007</v>
      </c>
      <c r="AM91" s="891">
        <v>161765.42000000001</v>
      </c>
      <c r="AN91" s="891">
        <v>161765.42000000001</v>
      </c>
      <c r="AO91" s="891">
        <v>168568.64</v>
      </c>
      <c r="AP91" s="891">
        <v>168568.64</v>
      </c>
      <c r="AQ91" s="891">
        <v>99780.54</v>
      </c>
      <c r="AR91" s="891">
        <v>99780.54</v>
      </c>
      <c r="AS91" s="891">
        <v>103560.1</v>
      </c>
      <c r="AT91" s="891">
        <v>103560.1</v>
      </c>
      <c r="AU91" s="891">
        <v>124725.67</v>
      </c>
      <c r="AV91" s="891">
        <v>456571.57</v>
      </c>
      <c r="AW91" s="891">
        <v>181168.75</v>
      </c>
      <c r="AX91" s="891">
        <v>71143.05</v>
      </c>
      <c r="AY91" s="891">
        <v>1900958.4400000002</v>
      </c>
      <c r="AZ91" s="891">
        <v>12008571.640000001</v>
      </c>
      <c r="BA91" s="891">
        <v>162619.15000000002</v>
      </c>
      <c r="BB91" s="891">
        <v>51342.75</v>
      </c>
      <c r="BC91" s="891">
        <v>269057.55</v>
      </c>
    </row>
    <row r="92" spans="1:55" ht="15.75" customHeight="1" x14ac:dyDescent="0.2">
      <c r="A92" s="890" t="s">
        <v>1433</v>
      </c>
      <c r="B92" s="895" t="s">
        <v>1434</v>
      </c>
      <c r="C92" s="645">
        <v>593.25</v>
      </c>
      <c r="D92" s="891">
        <v>8616429.2400000002</v>
      </c>
      <c r="E92" s="891">
        <v>9754282.2100000009</v>
      </c>
      <c r="F92" s="892">
        <v>1.1320562077754615</v>
      </c>
      <c r="G92" s="893">
        <v>4</v>
      </c>
      <c r="H92" s="891">
        <v>663.02</v>
      </c>
      <c r="I92" s="891">
        <v>554337.43000000005</v>
      </c>
      <c r="J92" s="891">
        <v>555000.45000000007</v>
      </c>
      <c r="K92" s="893">
        <v>1.05731</v>
      </c>
      <c r="L92" s="891">
        <v>2118380.0499999998</v>
      </c>
      <c r="M92" s="891">
        <v>423676.01</v>
      </c>
      <c r="N92" s="891">
        <v>213206.56</v>
      </c>
      <c r="O92" s="891">
        <v>94358.3</v>
      </c>
      <c r="P92" s="891">
        <v>78095.58</v>
      </c>
      <c r="Q92" s="891">
        <v>131613.51999999999</v>
      </c>
      <c r="R92" s="891">
        <v>50110.53</v>
      </c>
      <c r="S92" s="891">
        <v>78886.39</v>
      </c>
      <c r="T92" s="891">
        <v>108210.45</v>
      </c>
      <c r="U92" s="891">
        <v>59089.8</v>
      </c>
      <c r="V92" s="891">
        <v>161589.9</v>
      </c>
      <c r="W92" s="891">
        <v>139371.89000000001</v>
      </c>
      <c r="X92" s="891">
        <v>94658.66</v>
      </c>
      <c r="Y92" s="891">
        <v>3751247.6399999997</v>
      </c>
      <c r="Z92" s="891">
        <v>52830</v>
      </c>
      <c r="AA92" s="891">
        <v>74156.25</v>
      </c>
      <c r="AB92" s="891">
        <v>159584.25</v>
      </c>
      <c r="AC92" s="891">
        <v>17204.25</v>
      </c>
      <c r="AD92" s="891">
        <v>169372.87</v>
      </c>
      <c r="AE92" s="891">
        <v>89835</v>
      </c>
      <c r="AF92" s="891">
        <v>727917.75</v>
      </c>
      <c r="AG92" s="891">
        <v>523839.75</v>
      </c>
      <c r="AH92" s="891">
        <v>1604642.7997499998</v>
      </c>
      <c r="AI92" s="891">
        <v>3419382.9197499999</v>
      </c>
      <c r="AJ92" s="891">
        <v>536398.85</v>
      </c>
      <c r="AK92" s="891">
        <v>2882984.0697499998</v>
      </c>
      <c r="AL92" s="894">
        <v>3450123.9297499997</v>
      </c>
      <c r="AM92" s="891">
        <v>161009.51</v>
      </c>
      <c r="AN92" s="891">
        <v>161009.51</v>
      </c>
      <c r="AO92" s="891">
        <v>167056.81</v>
      </c>
      <c r="AP92" s="891">
        <v>167056.81</v>
      </c>
      <c r="AQ92" s="891">
        <v>49890.27</v>
      </c>
      <c r="AR92" s="891">
        <v>49890.27</v>
      </c>
      <c r="AS92" s="891">
        <v>52158.01</v>
      </c>
      <c r="AT92" s="891">
        <v>52158.01</v>
      </c>
      <c r="AU92" s="891">
        <v>61984.88</v>
      </c>
      <c r="AV92" s="891">
        <v>317483.53999999998</v>
      </c>
      <c r="AW92" s="891">
        <v>125978.27</v>
      </c>
      <c r="AX92" s="891">
        <v>49381.65</v>
      </c>
      <c r="AY92" s="891">
        <v>1415057.54</v>
      </c>
      <c r="AZ92" s="891">
        <v>8616429.2400000002</v>
      </c>
      <c r="BA92" s="891">
        <v>200860.82000000004</v>
      </c>
      <c r="BB92" s="891">
        <v>18614.899999999998</v>
      </c>
      <c r="BC92" s="891">
        <v>197098.61</v>
      </c>
    </row>
    <row r="93" spans="1:55" ht="15.75" customHeight="1" x14ac:dyDescent="0.2">
      <c r="A93" s="890" t="s">
        <v>1435</v>
      </c>
      <c r="B93" s="895" t="s">
        <v>1436</v>
      </c>
      <c r="C93" s="645">
        <v>739.8</v>
      </c>
      <c r="D93" s="891">
        <v>10235744.470000001</v>
      </c>
      <c r="E93" s="891">
        <v>12040120.800000001</v>
      </c>
      <c r="F93" s="892">
        <v>1.1762818850439709</v>
      </c>
      <c r="G93" s="893">
        <v>4</v>
      </c>
      <c r="H93" s="891">
        <v>787.62</v>
      </c>
      <c r="I93" s="891">
        <v>541056.3899999999</v>
      </c>
      <c r="J93" s="891">
        <v>541844.00999999989</v>
      </c>
      <c r="K93" s="893">
        <v>1.05731</v>
      </c>
      <c r="L93" s="891">
        <v>2554877.27</v>
      </c>
      <c r="M93" s="891">
        <v>510975.45</v>
      </c>
      <c r="N93" s="891">
        <v>265787.90000000002</v>
      </c>
      <c r="O93" s="891">
        <v>117407.66</v>
      </c>
      <c r="P93" s="891">
        <v>91270.53</v>
      </c>
      <c r="Q93" s="891">
        <v>164516.9</v>
      </c>
      <c r="R93" s="891">
        <v>62959.38</v>
      </c>
      <c r="S93" s="891">
        <v>98383.03</v>
      </c>
      <c r="T93" s="891">
        <v>134643.54</v>
      </c>
      <c r="U93" s="891">
        <v>73787.27</v>
      </c>
      <c r="V93" s="891">
        <v>201062.24</v>
      </c>
      <c r="W93" s="891">
        <v>173416.94</v>
      </c>
      <c r="X93" s="891">
        <v>118053.39</v>
      </c>
      <c r="Y93" s="891">
        <v>4567141.5</v>
      </c>
      <c r="Z93" s="891">
        <v>65922.3</v>
      </c>
      <c r="AA93" s="891">
        <v>92475</v>
      </c>
      <c r="AB93" s="891">
        <v>199006.19999999998</v>
      </c>
      <c r="AC93" s="891">
        <v>21454.199999999997</v>
      </c>
      <c r="AD93" s="891">
        <v>211212.89</v>
      </c>
      <c r="AE93" s="891">
        <v>112656.48000000001</v>
      </c>
      <c r="AF93" s="891">
        <v>907734.59999999986</v>
      </c>
      <c r="AG93" s="891">
        <v>653243.39999999991</v>
      </c>
      <c r="AH93" s="891">
        <v>1889695.1718000001</v>
      </c>
      <c r="AI93" s="891">
        <v>4153400.2418</v>
      </c>
      <c r="AJ93" s="891">
        <v>668904.95999999996</v>
      </c>
      <c r="AK93" s="891">
        <v>3484495.2818</v>
      </c>
      <c r="AL93" s="894">
        <v>4191735.1817999999</v>
      </c>
      <c r="AM93" s="891">
        <v>144379.42000000001</v>
      </c>
      <c r="AN93" s="891">
        <v>144379.42000000001</v>
      </c>
      <c r="AO93" s="891">
        <v>150426.72</v>
      </c>
      <c r="AP93" s="891">
        <v>150426.72</v>
      </c>
      <c r="AQ93" s="891">
        <v>51402.09</v>
      </c>
      <c r="AR93" s="891">
        <v>51402.09</v>
      </c>
      <c r="AS93" s="891">
        <v>52913.919999999998</v>
      </c>
      <c r="AT93" s="891">
        <v>52913.919999999998</v>
      </c>
      <c r="AU93" s="891">
        <v>64252.62</v>
      </c>
      <c r="AV93" s="891">
        <v>396098.52</v>
      </c>
      <c r="AW93" s="891">
        <v>157172.89000000001</v>
      </c>
      <c r="AX93" s="891">
        <v>61099.33</v>
      </c>
      <c r="AY93" s="891">
        <v>1476867.6600000001</v>
      </c>
      <c r="AZ93" s="891">
        <v>10235744.470000001</v>
      </c>
      <c r="BA93" s="891">
        <v>148099.72999999995</v>
      </c>
      <c r="BB93" s="891">
        <v>134.68</v>
      </c>
      <c r="BC93" s="891">
        <v>231718</v>
      </c>
    </row>
    <row r="94" spans="1:55" ht="15.75" customHeight="1" x14ac:dyDescent="0.2">
      <c r="A94" s="890" t="s">
        <v>1437</v>
      </c>
      <c r="B94" s="895" t="s">
        <v>1438</v>
      </c>
      <c r="C94" s="645">
        <v>481.5</v>
      </c>
      <c r="D94" s="891">
        <v>7144394.5999999996</v>
      </c>
      <c r="E94" s="891">
        <v>7399509.0899999999</v>
      </c>
      <c r="F94" s="892">
        <v>1.0357083425935067</v>
      </c>
      <c r="G94" s="893">
        <v>4</v>
      </c>
      <c r="H94" s="891">
        <v>549.75</v>
      </c>
      <c r="I94" s="891">
        <v>619100.97000000009</v>
      </c>
      <c r="J94" s="891">
        <v>619650.72000000009</v>
      </c>
      <c r="K94" s="893">
        <v>1.05731</v>
      </c>
      <c r="L94" s="891">
        <v>1702771.32</v>
      </c>
      <c r="M94" s="891">
        <v>340554.26</v>
      </c>
      <c r="N94" s="891">
        <v>172870.18</v>
      </c>
      <c r="O94" s="891">
        <v>76350.990000000005</v>
      </c>
      <c r="P94" s="891">
        <v>65186.3</v>
      </c>
      <c r="Q94" s="891">
        <v>104977.45</v>
      </c>
      <c r="R94" s="891">
        <v>41116.33</v>
      </c>
      <c r="S94" s="891">
        <v>63888.98</v>
      </c>
      <c r="T94" s="891">
        <v>87559.6</v>
      </c>
      <c r="U94" s="891">
        <v>47991.72</v>
      </c>
      <c r="V94" s="891">
        <v>130752.13</v>
      </c>
      <c r="W94" s="891">
        <v>112774.2</v>
      </c>
      <c r="X94" s="891">
        <v>76662.720000000001</v>
      </c>
      <c r="Y94" s="891">
        <v>3023456.1800000011</v>
      </c>
      <c r="Z94" s="891">
        <v>42975</v>
      </c>
      <c r="AA94" s="891">
        <v>60187.5</v>
      </c>
      <c r="AB94" s="891">
        <v>129523.5</v>
      </c>
      <c r="AC94" s="891">
        <v>13963.5</v>
      </c>
      <c r="AD94" s="891">
        <v>137468.25</v>
      </c>
      <c r="AE94" s="891">
        <v>71924.5</v>
      </c>
      <c r="AF94" s="891">
        <v>590800.5</v>
      </c>
      <c r="AG94" s="891">
        <v>425164.5</v>
      </c>
      <c r="AH94" s="891">
        <v>1335559.0634999999</v>
      </c>
      <c r="AI94" s="891">
        <v>2807566.3135000002</v>
      </c>
      <c r="AJ94" s="891">
        <v>435357.85</v>
      </c>
      <c r="AK94" s="891">
        <v>2372208.4635000001</v>
      </c>
      <c r="AL94" s="894">
        <v>2832516.6635000003</v>
      </c>
      <c r="AM94" s="891">
        <v>112631.06</v>
      </c>
      <c r="AN94" s="891">
        <v>112631.06</v>
      </c>
      <c r="AO94" s="891">
        <v>117166.54</v>
      </c>
      <c r="AP94" s="891">
        <v>117166.54</v>
      </c>
      <c r="AQ94" s="891">
        <v>80126.8</v>
      </c>
      <c r="AR94" s="891">
        <v>80126.8</v>
      </c>
      <c r="AS94" s="891">
        <v>83906.36</v>
      </c>
      <c r="AT94" s="891">
        <v>83906.36</v>
      </c>
      <c r="AU94" s="891">
        <v>100536.45</v>
      </c>
      <c r="AV94" s="891">
        <v>257766.39999999999</v>
      </c>
      <c r="AW94" s="891">
        <v>102282.36</v>
      </c>
      <c r="AX94" s="891">
        <v>40174.9</v>
      </c>
      <c r="AY94" s="891">
        <v>1288421.6299999999</v>
      </c>
      <c r="AZ94" s="891">
        <v>7144394.5999999996</v>
      </c>
      <c r="BA94" s="891">
        <v>166098.93000000005</v>
      </c>
      <c r="BB94" s="891">
        <v>34844.359999999993</v>
      </c>
      <c r="BC94" s="891">
        <v>177041.93</v>
      </c>
    </row>
    <row r="95" spans="1:55" ht="15.75" customHeight="1" x14ac:dyDescent="0.2">
      <c r="A95" s="890" t="s">
        <v>1439</v>
      </c>
      <c r="B95" s="895" t="s">
        <v>1440</v>
      </c>
      <c r="C95" s="645">
        <v>1012.14</v>
      </c>
      <c r="D95" s="891">
        <v>14676715.439999999</v>
      </c>
      <c r="E95" s="891">
        <v>15130902.07</v>
      </c>
      <c r="F95" s="892">
        <v>1.0309460677258999</v>
      </c>
      <c r="G95" s="893">
        <v>4</v>
      </c>
      <c r="H95" s="891">
        <v>1129.3499999999999</v>
      </c>
      <c r="I95" s="891">
        <v>1805448.6500000001</v>
      </c>
      <c r="J95" s="891">
        <v>1806578.0000000002</v>
      </c>
      <c r="K95" s="893">
        <v>1.05731</v>
      </c>
      <c r="L95" s="891">
        <v>3546719.96</v>
      </c>
      <c r="M95" s="891">
        <v>709343.99</v>
      </c>
      <c r="N95" s="891">
        <v>363747.68</v>
      </c>
      <c r="O95" s="891">
        <v>161345.5</v>
      </c>
      <c r="P95" s="891">
        <v>132842.39000000001</v>
      </c>
      <c r="Q95" s="891">
        <v>221706.11</v>
      </c>
      <c r="R95" s="891">
        <v>86087.32</v>
      </c>
      <c r="S95" s="891">
        <v>134676.76999999999</v>
      </c>
      <c r="T95" s="891">
        <v>185031.61</v>
      </c>
      <c r="U95" s="891">
        <v>101082.56</v>
      </c>
      <c r="V95" s="891">
        <v>276306.39</v>
      </c>
      <c r="W95" s="891">
        <v>238315.3</v>
      </c>
      <c r="X95" s="891">
        <v>161603.57999999999</v>
      </c>
      <c r="Y95" s="891">
        <v>6318809.1599999992</v>
      </c>
      <c r="Z95" s="891">
        <v>90043.199999999997</v>
      </c>
      <c r="AA95" s="891">
        <v>126517.5</v>
      </c>
      <c r="AB95" s="891">
        <v>272265.65999999997</v>
      </c>
      <c r="AC95" s="891">
        <v>29352.06</v>
      </c>
      <c r="AD95" s="891">
        <v>288965.96999999997</v>
      </c>
      <c r="AE95" s="891">
        <v>150701.31999999998</v>
      </c>
      <c r="AF95" s="891">
        <v>1241895.78</v>
      </c>
      <c r="AG95" s="891">
        <v>893719.61999999988</v>
      </c>
      <c r="AH95" s="891">
        <v>2733102.65814</v>
      </c>
      <c r="AI95" s="891">
        <v>5826563.7681399994</v>
      </c>
      <c r="AJ95" s="891">
        <v>915146.62</v>
      </c>
      <c r="AK95" s="891">
        <v>4911417.1481400002</v>
      </c>
      <c r="AL95" s="894">
        <v>5879010.8181400001</v>
      </c>
      <c r="AM95" s="891">
        <v>232065.35</v>
      </c>
      <c r="AN95" s="891">
        <v>232065.35</v>
      </c>
      <c r="AO95" s="891">
        <v>241892.22</v>
      </c>
      <c r="AP95" s="891">
        <v>241892.22</v>
      </c>
      <c r="AQ95" s="891">
        <v>129261.15</v>
      </c>
      <c r="AR95" s="891">
        <v>129261.15</v>
      </c>
      <c r="AS95" s="891">
        <v>134552.54999999999</v>
      </c>
      <c r="AT95" s="891">
        <v>134552.54999999999</v>
      </c>
      <c r="AU95" s="891">
        <v>161765.42000000001</v>
      </c>
      <c r="AV95" s="891">
        <v>541989.77</v>
      </c>
      <c r="AW95" s="891">
        <v>215062.91</v>
      </c>
      <c r="AX95" s="891">
        <v>84534.69</v>
      </c>
      <c r="AY95" s="891">
        <v>2478895.33</v>
      </c>
      <c r="AZ95" s="891">
        <v>14676715.439999999</v>
      </c>
      <c r="BA95" s="891">
        <v>344587.78</v>
      </c>
      <c r="BB95" s="891">
        <v>58994.579999999994</v>
      </c>
      <c r="BC95" s="891">
        <v>408447.83</v>
      </c>
    </row>
    <row r="96" spans="1:55" ht="15.75" customHeight="1" x14ac:dyDescent="0.2">
      <c r="A96" s="890" t="s">
        <v>1441</v>
      </c>
      <c r="B96" s="895" t="s">
        <v>1442</v>
      </c>
      <c r="C96" s="645">
        <v>1199.6300000000001</v>
      </c>
      <c r="D96" s="891">
        <v>17117113.23</v>
      </c>
      <c r="E96" s="891">
        <v>23134216.73</v>
      </c>
      <c r="F96" s="892">
        <v>1.3515256000909215</v>
      </c>
      <c r="G96" s="893">
        <v>4</v>
      </c>
      <c r="H96" s="891">
        <v>1317.14</v>
      </c>
      <c r="I96" s="891">
        <v>1164227.07</v>
      </c>
      <c r="J96" s="891">
        <v>1165544.21</v>
      </c>
      <c r="K96" s="893">
        <v>1.05731</v>
      </c>
      <c r="L96" s="891">
        <v>4153206.19</v>
      </c>
      <c r="M96" s="891">
        <v>830641.23</v>
      </c>
      <c r="N96" s="891">
        <v>431455.17</v>
      </c>
      <c r="O96" s="891">
        <v>191597.78</v>
      </c>
      <c r="P96" s="891">
        <v>153901.9</v>
      </c>
      <c r="Q96" s="891">
        <v>268710.94</v>
      </c>
      <c r="R96" s="891">
        <v>102148.38</v>
      </c>
      <c r="S96" s="891">
        <v>159572.48000000001</v>
      </c>
      <c r="T96" s="891">
        <v>219725.04</v>
      </c>
      <c r="U96" s="891">
        <v>119679.36</v>
      </c>
      <c r="V96" s="891">
        <v>328113.84000000003</v>
      </c>
      <c r="W96" s="891">
        <v>282999.42</v>
      </c>
      <c r="X96" s="891">
        <v>191476.85</v>
      </c>
      <c r="Y96" s="891">
        <v>7433228.580000001</v>
      </c>
      <c r="Z96" s="891">
        <v>106796.7</v>
      </c>
      <c r="AA96" s="891">
        <v>149953.75</v>
      </c>
      <c r="AB96" s="891">
        <v>322700.46999999997</v>
      </c>
      <c r="AC96" s="891">
        <v>34789.270000000004</v>
      </c>
      <c r="AD96" s="891">
        <v>342494.36</v>
      </c>
      <c r="AE96" s="891">
        <v>183487.14</v>
      </c>
      <c r="AF96" s="891">
        <v>1471946.01</v>
      </c>
      <c r="AG96" s="891">
        <v>1059273.29</v>
      </c>
      <c r="AH96" s="891">
        <v>3177558.5091299997</v>
      </c>
      <c r="AI96" s="891">
        <v>6848999.4991299994</v>
      </c>
      <c r="AJ96" s="891">
        <v>1084669.45</v>
      </c>
      <c r="AK96" s="891">
        <v>5764330.0491299992</v>
      </c>
      <c r="AL96" s="894">
        <v>6911161.8991299998</v>
      </c>
      <c r="AM96" s="891">
        <v>253986.83</v>
      </c>
      <c r="AN96" s="891">
        <v>253986.83</v>
      </c>
      <c r="AO96" s="891">
        <v>264569.62</v>
      </c>
      <c r="AP96" s="891">
        <v>264569.62</v>
      </c>
      <c r="AQ96" s="891">
        <v>138332.10999999999</v>
      </c>
      <c r="AR96" s="891">
        <v>138332.10999999999</v>
      </c>
      <c r="AS96" s="891">
        <v>144379.42000000001</v>
      </c>
      <c r="AT96" s="891">
        <v>144379.42000000001</v>
      </c>
      <c r="AU96" s="891">
        <v>173104.12</v>
      </c>
      <c r="AV96" s="891">
        <v>642526.22</v>
      </c>
      <c r="AW96" s="891">
        <v>254956.03</v>
      </c>
      <c r="AX96" s="891">
        <v>99600.28</v>
      </c>
      <c r="AY96" s="891">
        <v>2772722.6099999994</v>
      </c>
      <c r="AZ96" s="891">
        <v>17117113.23</v>
      </c>
      <c r="BA96" s="891">
        <v>351891.86</v>
      </c>
      <c r="BB96" s="891">
        <v>42292.38</v>
      </c>
      <c r="BC96" s="891">
        <v>417786.51</v>
      </c>
    </row>
    <row r="97" spans="1:55" ht="15.75" customHeight="1" x14ac:dyDescent="0.2">
      <c r="A97" s="890" t="s">
        <v>1443</v>
      </c>
      <c r="B97" s="895" t="s">
        <v>1444</v>
      </c>
      <c r="C97" s="645">
        <v>3711.5</v>
      </c>
      <c r="D97" s="891">
        <v>54744513.149999999</v>
      </c>
      <c r="E97" s="891">
        <v>62643662.980000004</v>
      </c>
      <c r="F97" s="892">
        <v>1.1442911695708451</v>
      </c>
      <c r="G97" s="893">
        <v>4</v>
      </c>
      <c r="H97" s="891">
        <v>4212.53</v>
      </c>
      <c r="I97" s="891">
        <v>2958358.6999999993</v>
      </c>
      <c r="J97" s="891">
        <v>2962571.2299999991</v>
      </c>
      <c r="K97" s="893">
        <v>1.05731</v>
      </c>
      <c r="L97" s="891">
        <v>13036516.58</v>
      </c>
      <c r="M97" s="891">
        <v>4345070.97</v>
      </c>
      <c r="N97" s="891">
        <v>1532881.48</v>
      </c>
      <c r="O97" s="891">
        <v>510685.04</v>
      </c>
      <c r="P97" s="891">
        <v>431902.56</v>
      </c>
      <c r="Q97" s="891">
        <v>1326535.97</v>
      </c>
      <c r="R97" s="891">
        <v>317366.69</v>
      </c>
      <c r="S97" s="891">
        <v>556404.04</v>
      </c>
      <c r="T97" s="891">
        <v>510489.01</v>
      </c>
      <c r="U97" s="891">
        <v>371036.01</v>
      </c>
      <c r="V97" s="891">
        <v>762309.61</v>
      </c>
      <c r="W97" s="891">
        <v>657494.9</v>
      </c>
      <c r="X97" s="891">
        <v>667649.55000000005</v>
      </c>
      <c r="Y97" s="891">
        <v>25026342.41</v>
      </c>
      <c r="Z97" s="891">
        <v>334035</v>
      </c>
      <c r="AA97" s="891">
        <v>463937.5</v>
      </c>
      <c r="AB97" s="891">
        <v>998393.5</v>
      </c>
      <c r="AC97" s="891">
        <v>107633.5</v>
      </c>
      <c r="AD97" s="891">
        <v>1059633.25</v>
      </c>
      <c r="AE97" s="891">
        <v>2891258.5</v>
      </c>
      <c r="AF97" s="891">
        <v>4554010.5</v>
      </c>
      <c r="AG97" s="891">
        <v>3277254.5</v>
      </c>
      <c r="AH97" s="891">
        <v>9721201.7805000003</v>
      </c>
      <c r="AI97" s="891">
        <v>23407358.030500002</v>
      </c>
      <c r="AJ97" s="891">
        <v>3355826.95</v>
      </c>
      <c r="AK97" s="891">
        <v>20051531.080500003</v>
      </c>
      <c r="AL97" s="894">
        <v>23599680.470500004</v>
      </c>
      <c r="AM97" s="891">
        <v>562399.42000000004</v>
      </c>
      <c r="AN97" s="891">
        <v>562399.42000000004</v>
      </c>
      <c r="AO97" s="891">
        <v>585832.73</v>
      </c>
      <c r="AP97" s="891">
        <v>585832.73</v>
      </c>
      <c r="AQ97" s="891">
        <v>137576.20000000001</v>
      </c>
      <c r="AR97" s="891">
        <v>137576.20000000001</v>
      </c>
      <c r="AS97" s="891">
        <v>142867.59</v>
      </c>
      <c r="AT97" s="891">
        <v>142867.59</v>
      </c>
      <c r="AU97" s="891">
        <v>171592.29</v>
      </c>
      <c r="AV97" s="891">
        <v>1989563.57</v>
      </c>
      <c r="AW97" s="891">
        <v>789463.85</v>
      </c>
      <c r="AX97" s="891">
        <v>310518.52</v>
      </c>
      <c r="AY97" s="891">
        <v>6118490.1099999994</v>
      </c>
      <c r="AZ97" s="891">
        <v>54744513.149999999</v>
      </c>
      <c r="BA97" s="891">
        <v>588715.41999999993</v>
      </c>
      <c r="BB97" s="891">
        <v>26791.369999999995</v>
      </c>
      <c r="BC97" s="891">
        <v>1137590.4300000002</v>
      </c>
    </row>
    <row r="98" spans="1:55" ht="15.75" customHeight="1" x14ac:dyDescent="0.2">
      <c r="A98" s="890" t="s">
        <v>1445</v>
      </c>
      <c r="B98" s="895" t="s">
        <v>1446</v>
      </c>
      <c r="C98" s="645">
        <v>4017.49</v>
      </c>
      <c r="D98" s="891">
        <v>54471937.380000003</v>
      </c>
      <c r="E98" s="891">
        <v>106087443.53999999</v>
      </c>
      <c r="F98" s="892">
        <v>1.9475614168067248</v>
      </c>
      <c r="G98" s="893">
        <v>4</v>
      </c>
      <c r="H98" s="891">
        <v>4191.55</v>
      </c>
      <c r="I98" s="891">
        <v>2416465.4300000002</v>
      </c>
      <c r="J98" s="891">
        <v>2420656.98</v>
      </c>
      <c r="K98" s="893">
        <v>1.05731</v>
      </c>
      <c r="L98" s="891">
        <v>13427380.699999999</v>
      </c>
      <c r="M98" s="891">
        <v>4475345.9800000004</v>
      </c>
      <c r="N98" s="891">
        <v>1659313.21</v>
      </c>
      <c r="O98" s="891">
        <v>552828.94999999995</v>
      </c>
      <c r="P98" s="891">
        <v>412343.84</v>
      </c>
      <c r="Q98" s="891">
        <v>1435590.81</v>
      </c>
      <c r="R98" s="891">
        <v>343706.84</v>
      </c>
      <c r="S98" s="891">
        <v>602296.13</v>
      </c>
      <c r="T98" s="891">
        <v>552616.75</v>
      </c>
      <c r="U98" s="891">
        <v>401630.73</v>
      </c>
      <c r="V98" s="891">
        <v>825218.66</v>
      </c>
      <c r="W98" s="891">
        <v>711754.19</v>
      </c>
      <c r="X98" s="891">
        <v>722717.14</v>
      </c>
      <c r="Y98" s="891">
        <v>26122743.93</v>
      </c>
      <c r="Z98" s="891">
        <v>361574.1</v>
      </c>
      <c r="AA98" s="891">
        <v>502186.25</v>
      </c>
      <c r="AB98" s="891">
        <v>1080704.81</v>
      </c>
      <c r="AC98" s="891">
        <v>116507.20999999999</v>
      </c>
      <c r="AD98" s="891">
        <v>1146993.3899999999</v>
      </c>
      <c r="AE98" s="891">
        <v>3129624.71</v>
      </c>
      <c r="AF98" s="891">
        <v>4929460.2299999995</v>
      </c>
      <c r="AG98" s="891">
        <v>3547443.67</v>
      </c>
      <c r="AH98" s="891">
        <v>9477037.6179900002</v>
      </c>
      <c r="AI98" s="891">
        <v>24291531.987989999</v>
      </c>
      <c r="AJ98" s="891">
        <v>3632493.93</v>
      </c>
      <c r="AK98" s="891">
        <v>20659038.057990003</v>
      </c>
      <c r="AL98" s="894">
        <v>24499710.207990002</v>
      </c>
      <c r="AM98" s="891">
        <v>108851.5</v>
      </c>
      <c r="AN98" s="891">
        <v>108851.5</v>
      </c>
      <c r="AO98" s="891">
        <v>113386.98</v>
      </c>
      <c r="AP98" s="891">
        <v>113386.98</v>
      </c>
      <c r="AQ98" s="891">
        <v>11338.69</v>
      </c>
      <c r="AR98" s="891">
        <v>11338.69</v>
      </c>
      <c r="AS98" s="891">
        <v>12094.61</v>
      </c>
      <c r="AT98" s="891">
        <v>12094.61</v>
      </c>
      <c r="AU98" s="891">
        <v>14362.35</v>
      </c>
      <c r="AV98" s="891">
        <v>2153596.73</v>
      </c>
      <c r="AW98" s="891">
        <v>854552.63</v>
      </c>
      <c r="AX98" s="891">
        <v>335627.84</v>
      </c>
      <c r="AY98" s="891">
        <v>3849483.1099999994</v>
      </c>
      <c r="AZ98" s="891">
        <v>54471937.380000003</v>
      </c>
      <c r="BA98" s="891">
        <v>68177.409999999989</v>
      </c>
      <c r="BB98" s="891">
        <v>8099.4600000000009</v>
      </c>
      <c r="BC98" s="891">
        <v>1460429.8000000003</v>
      </c>
    </row>
    <row r="99" spans="1:55" ht="15.75" customHeight="1" x14ac:dyDescent="0.2">
      <c r="A99" s="890" t="s">
        <v>1447</v>
      </c>
      <c r="B99" s="895" t="s">
        <v>1448</v>
      </c>
      <c r="C99" s="645">
        <v>6262.82</v>
      </c>
      <c r="D99" s="891">
        <v>95832190.540000007</v>
      </c>
      <c r="E99" s="891">
        <v>114541017.97</v>
      </c>
      <c r="F99" s="892">
        <v>1.1952248751132428</v>
      </c>
      <c r="G99" s="893">
        <v>4</v>
      </c>
      <c r="H99" s="891">
        <v>7374.18</v>
      </c>
      <c r="I99" s="891">
        <v>5619852.2599999998</v>
      </c>
      <c r="J99" s="891">
        <v>5627226.4399999995</v>
      </c>
      <c r="K99" s="893">
        <v>1.05731</v>
      </c>
      <c r="L99" s="891">
        <v>22472620.98</v>
      </c>
      <c r="M99" s="891">
        <v>7490124.5599999996</v>
      </c>
      <c r="N99" s="891">
        <v>2587305.61</v>
      </c>
      <c r="O99" s="891">
        <v>861884.3</v>
      </c>
      <c r="P99" s="891">
        <v>768635.98</v>
      </c>
      <c r="Q99" s="891">
        <v>2239199.87</v>
      </c>
      <c r="R99" s="891">
        <v>536439.65</v>
      </c>
      <c r="S99" s="891">
        <v>939138.04</v>
      </c>
      <c r="T99" s="891">
        <v>861553.47</v>
      </c>
      <c r="U99" s="891">
        <v>625992.04</v>
      </c>
      <c r="V99" s="891">
        <v>1286551.67</v>
      </c>
      <c r="W99" s="891">
        <v>1109655.6399999999</v>
      </c>
      <c r="X99" s="891">
        <v>1126906.06</v>
      </c>
      <c r="Y99" s="891">
        <v>42906007.869999997</v>
      </c>
      <c r="Z99" s="891">
        <v>563653.79999999993</v>
      </c>
      <c r="AA99" s="891">
        <v>782852.5</v>
      </c>
      <c r="AB99" s="891">
        <v>1684698.5799999998</v>
      </c>
      <c r="AC99" s="891">
        <v>181621.78</v>
      </c>
      <c r="AD99" s="891">
        <v>1788035.11</v>
      </c>
      <c r="AE99" s="891">
        <v>4878736.7799999993</v>
      </c>
      <c r="AF99" s="891">
        <v>7684480.1399999997</v>
      </c>
      <c r="AG99" s="891">
        <v>5530070.0599999996</v>
      </c>
      <c r="AH99" s="891">
        <v>17158657.883820001</v>
      </c>
      <c r="AI99" s="891">
        <v>40252806.633819997</v>
      </c>
      <c r="AJ99" s="891">
        <v>5662653.9500000002</v>
      </c>
      <c r="AK99" s="891">
        <v>34590152.683819994</v>
      </c>
      <c r="AL99" s="894">
        <v>40577333.323819995</v>
      </c>
      <c r="AM99" s="891">
        <v>1296391.1499999999</v>
      </c>
      <c r="AN99" s="891">
        <v>1296391.1499999999</v>
      </c>
      <c r="AO99" s="891">
        <v>1350060.99</v>
      </c>
      <c r="AP99" s="891">
        <v>1350060.99</v>
      </c>
      <c r="AQ99" s="891">
        <v>345452.33</v>
      </c>
      <c r="AR99" s="891">
        <v>345452.33</v>
      </c>
      <c r="AS99" s="891">
        <v>359814.68</v>
      </c>
      <c r="AT99" s="891">
        <v>359814.68</v>
      </c>
      <c r="AU99" s="891">
        <v>432382.35</v>
      </c>
      <c r="AV99" s="891">
        <v>3357010.57</v>
      </c>
      <c r="AW99" s="891">
        <v>1332070.28</v>
      </c>
      <c r="AX99" s="891">
        <v>523947.7</v>
      </c>
      <c r="AY99" s="891">
        <v>12348849.199999997</v>
      </c>
      <c r="AZ99" s="891">
        <v>95832190.540000007</v>
      </c>
      <c r="BA99" s="891">
        <v>1308983.29</v>
      </c>
      <c r="BB99" s="891">
        <v>94184.290000000008</v>
      </c>
      <c r="BC99" s="891">
        <v>1864624.4399999997</v>
      </c>
    </row>
    <row r="100" spans="1:55" ht="15.75" customHeight="1" x14ac:dyDescent="0.2">
      <c r="A100" s="890" t="s">
        <v>1449</v>
      </c>
      <c r="B100" s="895" t="s">
        <v>1450</v>
      </c>
      <c r="C100" s="645">
        <v>12087</v>
      </c>
      <c r="D100" s="891">
        <v>182704171.41</v>
      </c>
      <c r="E100" s="891">
        <v>180331958.25999999</v>
      </c>
      <c r="F100" s="892">
        <v>0.98701609748867414</v>
      </c>
      <c r="G100" s="893">
        <v>3</v>
      </c>
      <c r="H100" s="891">
        <v>299416.93</v>
      </c>
      <c r="I100" s="891">
        <v>12166540.490000002</v>
      </c>
      <c r="J100" s="891">
        <v>12465957.420000002</v>
      </c>
      <c r="K100" s="893">
        <v>1.05731</v>
      </c>
      <c r="L100" s="891">
        <v>42992574.060000002</v>
      </c>
      <c r="M100" s="891">
        <v>14329424.93</v>
      </c>
      <c r="N100" s="891">
        <v>4993640.32</v>
      </c>
      <c r="O100" s="891">
        <v>1664271.32</v>
      </c>
      <c r="P100" s="891">
        <v>1457500.47</v>
      </c>
      <c r="Q100" s="891">
        <v>4321074.7300000004</v>
      </c>
      <c r="R100" s="891">
        <v>1034975.19</v>
      </c>
      <c r="S100" s="891">
        <v>1812587.41</v>
      </c>
      <c r="T100" s="891">
        <v>1663632.49</v>
      </c>
      <c r="U100" s="891">
        <v>1208491.5900000001</v>
      </c>
      <c r="V100" s="891">
        <v>2484290.5699999998</v>
      </c>
      <c r="W100" s="891">
        <v>2142709.9300000002</v>
      </c>
      <c r="X100" s="891">
        <v>2174989.89</v>
      </c>
      <c r="Y100" s="891">
        <v>82280162.899999991</v>
      </c>
      <c r="Z100" s="891">
        <v>1087830</v>
      </c>
      <c r="AA100" s="891">
        <v>1510875</v>
      </c>
      <c r="AB100" s="891">
        <v>3251403</v>
      </c>
      <c r="AC100" s="891">
        <v>350523</v>
      </c>
      <c r="AD100" s="891">
        <v>3450838.5</v>
      </c>
      <c r="AE100" s="891">
        <v>9415773</v>
      </c>
      <c r="AF100" s="891">
        <v>14830749</v>
      </c>
      <c r="AG100" s="891">
        <v>10672821</v>
      </c>
      <c r="AH100" s="891">
        <v>32624358.746999998</v>
      </c>
      <c r="AI100" s="891">
        <v>77195171.246999994</v>
      </c>
      <c r="AJ100" s="891">
        <v>10928702.789999999</v>
      </c>
      <c r="AK100" s="891">
        <v>66266468.456999995</v>
      </c>
      <c r="AL100" s="894">
        <v>77821495.196999997</v>
      </c>
      <c r="AM100" s="891">
        <v>2224652.58</v>
      </c>
      <c r="AN100" s="891">
        <v>2224652.58</v>
      </c>
      <c r="AO100" s="891">
        <v>2316873.9900000002</v>
      </c>
      <c r="AP100" s="891">
        <v>2316873.9900000002</v>
      </c>
      <c r="AQ100" s="891">
        <v>648573.53</v>
      </c>
      <c r="AR100" s="891">
        <v>648573.53</v>
      </c>
      <c r="AS100" s="891">
        <v>675030.49</v>
      </c>
      <c r="AT100" s="891">
        <v>675030.49</v>
      </c>
      <c r="AU100" s="891">
        <v>810338.96</v>
      </c>
      <c r="AV100" s="891">
        <v>6479688.04</v>
      </c>
      <c r="AW100" s="891">
        <v>2571156.6</v>
      </c>
      <c r="AX100" s="891">
        <v>1011068.42</v>
      </c>
      <c r="AY100" s="891">
        <v>22602513.200000003</v>
      </c>
      <c r="AZ100" s="891">
        <v>182704171.41</v>
      </c>
      <c r="BA100" s="891">
        <v>1995454.7400000002</v>
      </c>
      <c r="BB100" s="891">
        <v>196133.18</v>
      </c>
      <c r="BC100" s="891">
        <v>3998952.5700000008</v>
      </c>
    </row>
    <row r="101" spans="1:55" ht="15.75" customHeight="1" x14ac:dyDescent="0.2">
      <c r="A101" s="890" t="s">
        <v>1451</v>
      </c>
      <c r="B101" s="895" t="s">
        <v>1452</v>
      </c>
      <c r="C101" s="645">
        <v>11997.5</v>
      </c>
      <c r="D101" s="891">
        <v>183902853.05000001</v>
      </c>
      <c r="E101" s="891">
        <v>202850946.33000001</v>
      </c>
      <c r="F101" s="892">
        <v>1.1030331665101918</v>
      </c>
      <c r="G101" s="893">
        <v>4</v>
      </c>
      <c r="H101" s="891">
        <v>14151.12</v>
      </c>
      <c r="I101" s="891">
        <v>10116663.339999998</v>
      </c>
      <c r="J101" s="891">
        <v>10130814.459999997</v>
      </c>
      <c r="K101" s="893">
        <v>1.05731</v>
      </c>
      <c r="L101" s="891">
        <v>43172718.630000003</v>
      </c>
      <c r="M101" s="891">
        <v>14389467.109999999</v>
      </c>
      <c r="N101" s="891">
        <v>4956454.51</v>
      </c>
      <c r="O101" s="891">
        <v>1651876.05</v>
      </c>
      <c r="P101" s="891">
        <v>1476044.12</v>
      </c>
      <c r="Q101" s="891">
        <v>4289788.5</v>
      </c>
      <c r="R101" s="891">
        <v>1027265.88</v>
      </c>
      <c r="S101" s="891">
        <v>1799089.74</v>
      </c>
      <c r="T101" s="891">
        <v>1651241.98</v>
      </c>
      <c r="U101" s="891">
        <v>1199493.1399999999</v>
      </c>
      <c r="V101" s="891">
        <v>2465787.91</v>
      </c>
      <c r="W101" s="891">
        <v>2126751.3199999998</v>
      </c>
      <c r="X101" s="891">
        <v>2158793.54</v>
      </c>
      <c r="Y101" s="891">
        <v>82364772.429999977</v>
      </c>
      <c r="Z101" s="891">
        <v>1079775</v>
      </c>
      <c r="AA101" s="891">
        <v>1499687.5</v>
      </c>
      <c r="AB101" s="891">
        <v>3227327.5</v>
      </c>
      <c r="AC101" s="891">
        <v>347927.5</v>
      </c>
      <c r="AD101" s="891">
        <v>3425286.25</v>
      </c>
      <c r="AE101" s="891">
        <v>9346052.5</v>
      </c>
      <c r="AF101" s="891">
        <v>14720932.5</v>
      </c>
      <c r="AG101" s="891">
        <v>10593792.5</v>
      </c>
      <c r="AH101" s="891">
        <v>32940258.436499998</v>
      </c>
      <c r="AI101" s="891">
        <v>77181039.686499998</v>
      </c>
      <c r="AJ101" s="891">
        <v>10847779.57</v>
      </c>
      <c r="AK101" s="891">
        <v>66333260.116499998</v>
      </c>
      <c r="AL101" s="894">
        <v>77802725.926499993</v>
      </c>
      <c r="AM101" s="891">
        <v>2573128.5699999998</v>
      </c>
      <c r="AN101" s="891">
        <v>2573128.5699999998</v>
      </c>
      <c r="AO101" s="891">
        <v>2679712.33</v>
      </c>
      <c r="AP101" s="891">
        <v>2679712.33</v>
      </c>
      <c r="AQ101" s="891">
        <v>607754.22</v>
      </c>
      <c r="AR101" s="891">
        <v>607754.22</v>
      </c>
      <c r="AS101" s="891">
        <v>633455.27</v>
      </c>
      <c r="AT101" s="891">
        <v>633455.27</v>
      </c>
      <c r="AU101" s="891">
        <v>760448.69</v>
      </c>
      <c r="AV101" s="891">
        <v>6431309.5999999996</v>
      </c>
      <c r="AW101" s="891">
        <v>2551959.91</v>
      </c>
      <c r="AX101" s="891">
        <v>1003535.62</v>
      </c>
      <c r="AY101" s="891">
        <v>23735354.600000001</v>
      </c>
      <c r="AZ101" s="891">
        <v>183902853.05000001</v>
      </c>
      <c r="BA101" s="891">
        <v>2332498.5599999996</v>
      </c>
      <c r="BB101" s="891">
        <v>190784.29</v>
      </c>
      <c r="BC101" s="891">
        <v>3389834.3200000003</v>
      </c>
    </row>
    <row r="102" spans="1:55" ht="15.75" customHeight="1" x14ac:dyDescent="0.2">
      <c r="A102" s="890" t="s">
        <v>1453</v>
      </c>
      <c r="B102" s="895" t="s">
        <v>1454</v>
      </c>
      <c r="C102" s="645">
        <v>4632.1499999999996</v>
      </c>
      <c r="D102" s="891">
        <v>71952875.049999997</v>
      </c>
      <c r="E102" s="891">
        <v>128981397.10000001</v>
      </c>
      <c r="F102" s="892">
        <v>1.7925815613395704</v>
      </c>
      <c r="G102" s="893">
        <v>4</v>
      </c>
      <c r="H102" s="891">
        <v>5536.69</v>
      </c>
      <c r="I102" s="891">
        <v>4848279.96</v>
      </c>
      <c r="J102" s="891">
        <v>4853816.6500000004</v>
      </c>
      <c r="K102" s="893">
        <v>1.05731</v>
      </c>
      <c r="L102" s="891">
        <v>16824510.5</v>
      </c>
      <c r="M102" s="891">
        <v>5607609.3499999996</v>
      </c>
      <c r="N102" s="891">
        <v>1913829.38</v>
      </c>
      <c r="O102" s="891">
        <v>637943.12</v>
      </c>
      <c r="P102" s="891">
        <v>580803.21</v>
      </c>
      <c r="Q102" s="891">
        <v>1655488.29</v>
      </c>
      <c r="R102" s="891">
        <v>396387.14</v>
      </c>
      <c r="S102" s="891">
        <v>694680.2</v>
      </c>
      <c r="T102" s="891">
        <v>637698.25</v>
      </c>
      <c r="U102" s="891">
        <v>463120.13</v>
      </c>
      <c r="V102" s="891">
        <v>952270.26</v>
      </c>
      <c r="W102" s="891">
        <v>821336.67</v>
      </c>
      <c r="X102" s="891">
        <v>833572.16</v>
      </c>
      <c r="Y102" s="891">
        <v>32019248.660000004</v>
      </c>
      <c r="Z102" s="891">
        <v>416893.49999999994</v>
      </c>
      <c r="AA102" s="891">
        <v>579018.75</v>
      </c>
      <c r="AB102" s="891">
        <v>1246048.3499999999</v>
      </c>
      <c r="AC102" s="891">
        <v>134332.34999999998</v>
      </c>
      <c r="AD102" s="891">
        <v>1322478.82</v>
      </c>
      <c r="AE102" s="891">
        <v>3608444.8499999996</v>
      </c>
      <c r="AF102" s="891">
        <v>5683648.0499999998</v>
      </c>
      <c r="AG102" s="891">
        <v>4090188.4499999997</v>
      </c>
      <c r="AH102" s="891">
        <v>12925404.613649998</v>
      </c>
      <c r="AI102" s="891">
        <v>30006457.733649995</v>
      </c>
      <c r="AJ102" s="891">
        <v>4188251.06</v>
      </c>
      <c r="AK102" s="891">
        <v>25818206.67365</v>
      </c>
      <c r="AL102" s="894">
        <v>30246486.393649999</v>
      </c>
      <c r="AM102" s="891">
        <v>1107412.8500000001</v>
      </c>
      <c r="AN102" s="891">
        <v>1107412.8500000001</v>
      </c>
      <c r="AO102" s="891">
        <v>1153523.56</v>
      </c>
      <c r="AP102" s="891">
        <v>1153523.56</v>
      </c>
      <c r="AQ102" s="891">
        <v>245671.79</v>
      </c>
      <c r="AR102" s="891">
        <v>245671.79</v>
      </c>
      <c r="AS102" s="891">
        <v>255498.66</v>
      </c>
      <c r="AT102" s="891">
        <v>255498.66</v>
      </c>
      <c r="AU102" s="891">
        <v>306900.76</v>
      </c>
      <c r="AV102" s="891">
        <v>2483174.89</v>
      </c>
      <c r="AW102" s="891">
        <v>985330.07</v>
      </c>
      <c r="AX102" s="891">
        <v>387520.42</v>
      </c>
      <c r="AY102" s="891">
        <v>9687139.8600000013</v>
      </c>
      <c r="AZ102" s="891">
        <v>71952875.049999997</v>
      </c>
      <c r="BA102" s="891">
        <v>1439233.57</v>
      </c>
      <c r="BB102" s="891">
        <v>105687.71</v>
      </c>
      <c r="BC102" s="891">
        <v>1597910.83</v>
      </c>
    </row>
    <row r="103" spans="1:55" ht="15.75" customHeight="1" x14ac:dyDescent="0.2">
      <c r="A103" s="890" t="s">
        <v>1455</v>
      </c>
      <c r="B103" s="895" t="s">
        <v>1456</v>
      </c>
      <c r="C103" s="645">
        <v>5208.99</v>
      </c>
      <c r="D103" s="891">
        <v>73930327.790000007</v>
      </c>
      <c r="E103" s="891">
        <v>113576632.61</v>
      </c>
      <c r="F103" s="892">
        <v>1.5362657789454932</v>
      </c>
      <c r="G103" s="893">
        <v>4</v>
      </c>
      <c r="H103" s="891">
        <v>5688.85</v>
      </c>
      <c r="I103" s="891">
        <v>3353055.02</v>
      </c>
      <c r="J103" s="891">
        <v>3358743.87</v>
      </c>
      <c r="K103" s="893">
        <v>1.05731</v>
      </c>
      <c r="L103" s="891">
        <v>17835964.370000001</v>
      </c>
      <c r="M103" s="891">
        <v>5944726.9199999999</v>
      </c>
      <c r="N103" s="891">
        <v>2151818.5299999998</v>
      </c>
      <c r="O103" s="891">
        <v>717272.84</v>
      </c>
      <c r="P103" s="891">
        <v>572705.18999999994</v>
      </c>
      <c r="Q103" s="891">
        <v>1861977.38</v>
      </c>
      <c r="R103" s="891">
        <v>445855.23</v>
      </c>
      <c r="S103" s="891">
        <v>781065.3</v>
      </c>
      <c r="T103" s="891">
        <v>716997.52</v>
      </c>
      <c r="U103" s="891">
        <v>520710.2</v>
      </c>
      <c r="V103" s="891">
        <v>1070687.29</v>
      </c>
      <c r="W103" s="891">
        <v>923471.8</v>
      </c>
      <c r="X103" s="891">
        <v>937228.80000000005</v>
      </c>
      <c r="Y103" s="891">
        <v>34480481.369999997</v>
      </c>
      <c r="Z103" s="891">
        <v>468809.1</v>
      </c>
      <c r="AA103" s="891">
        <v>651123.75</v>
      </c>
      <c r="AB103" s="891">
        <v>1401218.31</v>
      </c>
      <c r="AC103" s="891">
        <v>151060.71</v>
      </c>
      <c r="AD103" s="891">
        <v>1487166.64</v>
      </c>
      <c r="AE103" s="891">
        <v>4057803.21</v>
      </c>
      <c r="AF103" s="891">
        <v>6391430.7299999995</v>
      </c>
      <c r="AG103" s="891">
        <v>4599538.17</v>
      </c>
      <c r="AH103" s="891">
        <v>13009397.513489999</v>
      </c>
      <c r="AI103" s="891">
        <v>32217548.133489996</v>
      </c>
      <c r="AJ103" s="891">
        <v>4709812.4800000004</v>
      </c>
      <c r="AK103" s="891">
        <v>27507735.653490003</v>
      </c>
      <c r="AL103" s="894">
        <v>32487467.483490005</v>
      </c>
      <c r="AM103" s="891">
        <v>452792.01</v>
      </c>
      <c r="AN103" s="891">
        <v>452792.01</v>
      </c>
      <c r="AO103" s="891">
        <v>471689.84</v>
      </c>
      <c r="AP103" s="891">
        <v>471689.84</v>
      </c>
      <c r="AQ103" s="891">
        <v>145891.24</v>
      </c>
      <c r="AR103" s="891">
        <v>145891.24</v>
      </c>
      <c r="AS103" s="891">
        <v>151938.54999999999</v>
      </c>
      <c r="AT103" s="891">
        <v>151938.54999999999</v>
      </c>
      <c r="AU103" s="891">
        <v>182175.08</v>
      </c>
      <c r="AV103" s="891">
        <v>2792343.4</v>
      </c>
      <c r="AW103" s="891">
        <v>1108008.92</v>
      </c>
      <c r="AX103" s="891">
        <v>435228.12</v>
      </c>
      <c r="AY103" s="891">
        <v>6962378.7999999998</v>
      </c>
      <c r="AZ103" s="891">
        <v>73930327.790000007</v>
      </c>
      <c r="BA103" s="891">
        <v>279259.33</v>
      </c>
      <c r="BB103" s="891">
        <v>38116.840000000004</v>
      </c>
      <c r="BC103" s="891">
        <v>1477843.92</v>
      </c>
    </row>
    <row r="104" spans="1:55" ht="15.75" customHeight="1" x14ac:dyDescent="0.2">
      <c r="A104" s="890"/>
      <c r="B104" s="895" t="s">
        <v>1377</v>
      </c>
      <c r="C104" s="645">
        <v>79.989999999999995</v>
      </c>
      <c r="D104" s="891">
        <v>1332927.04</v>
      </c>
      <c r="E104" s="891">
        <v>818559.29</v>
      </c>
      <c r="F104" s="892">
        <v>0.61410659806256163</v>
      </c>
      <c r="G104" s="893">
        <v>1</v>
      </c>
      <c r="H104" s="891">
        <v>65690.929999999993</v>
      </c>
      <c r="I104" s="891">
        <v>685266.59</v>
      </c>
      <c r="J104" s="891">
        <v>750957.52</v>
      </c>
      <c r="K104" s="893">
        <v>1.05731</v>
      </c>
      <c r="L104" s="891">
        <v>289722.02</v>
      </c>
      <c r="M104" s="891">
        <v>88787.13</v>
      </c>
      <c r="N104" s="891">
        <v>31273.16</v>
      </c>
      <c r="O104" s="891">
        <v>11144.68</v>
      </c>
      <c r="P104" s="891">
        <v>11096.1</v>
      </c>
      <c r="Q104" s="891">
        <v>26937.3</v>
      </c>
      <c r="R104" s="891">
        <v>6424.42</v>
      </c>
      <c r="S104" s="891">
        <v>11398.03</v>
      </c>
      <c r="T104" s="891">
        <v>11564.47</v>
      </c>
      <c r="U104" s="891">
        <v>7798.65</v>
      </c>
      <c r="V104" s="891">
        <v>17269.14</v>
      </c>
      <c r="W104" s="891">
        <v>14894.7</v>
      </c>
      <c r="X104" s="891">
        <v>13676.91</v>
      </c>
      <c r="Y104" s="891">
        <v>541986.71</v>
      </c>
      <c r="Z104" s="891">
        <v>7199.0999999999995</v>
      </c>
      <c r="AA104" s="891">
        <v>9998.75</v>
      </c>
      <c r="AB104" s="891">
        <v>21517.309999999998</v>
      </c>
      <c r="AC104" s="891">
        <v>2319.71</v>
      </c>
      <c r="AD104" s="891">
        <v>45674.29</v>
      </c>
      <c r="AE104" s="891">
        <v>52358.21</v>
      </c>
      <c r="AF104" s="891">
        <v>98147.73</v>
      </c>
      <c r="AG104" s="891">
        <v>70631.17</v>
      </c>
      <c r="AH104" s="891">
        <v>240101.94248999999</v>
      </c>
      <c r="AI104" s="891">
        <v>547948.21248999995</v>
      </c>
      <c r="AJ104" s="891">
        <v>72324.55</v>
      </c>
      <c r="AK104" s="891">
        <v>475623.66248999996</v>
      </c>
      <c r="AL104" s="894">
        <v>552093.12248999998</v>
      </c>
      <c r="AM104" s="891">
        <v>25701.040000000001</v>
      </c>
      <c r="AN104" s="891">
        <v>25701.040000000001</v>
      </c>
      <c r="AO104" s="891">
        <v>26456.959999999999</v>
      </c>
      <c r="AP104" s="891">
        <v>26456.959999999999</v>
      </c>
      <c r="AQ104" s="891">
        <v>12850.52</v>
      </c>
      <c r="AR104" s="891">
        <v>12850.52</v>
      </c>
      <c r="AS104" s="891">
        <v>13606.43</v>
      </c>
      <c r="AT104" s="891">
        <v>13606.43</v>
      </c>
      <c r="AU104" s="891">
        <v>16630.09</v>
      </c>
      <c r="AV104" s="891">
        <v>42331.13</v>
      </c>
      <c r="AW104" s="891">
        <v>16797.099999999999</v>
      </c>
      <c r="AX104" s="891">
        <v>5858.84</v>
      </c>
      <c r="AY104" s="891">
        <v>238847.06</v>
      </c>
      <c r="AZ104" s="891">
        <v>1332927.04</v>
      </c>
      <c r="BA104" s="891">
        <v>24161.25</v>
      </c>
      <c r="BB104" s="891">
        <v>7907.92</v>
      </c>
      <c r="BC104" s="891">
        <v>10692.68</v>
      </c>
    </row>
    <row r="105" spans="1:55" ht="15.75" customHeight="1" x14ac:dyDescent="0.2">
      <c r="A105" s="890"/>
      <c r="B105" s="895" t="s">
        <v>1457</v>
      </c>
      <c r="C105" s="645">
        <v>1915</v>
      </c>
      <c r="D105" s="891">
        <v>31632757.059999999</v>
      </c>
      <c r="E105" s="891">
        <v>14179163.75</v>
      </c>
      <c r="F105" s="892">
        <v>0.448243057761466</v>
      </c>
      <c r="G105" s="893">
        <v>1</v>
      </c>
      <c r="H105" s="891">
        <v>3337736.64</v>
      </c>
      <c r="I105" s="891">
        <v>11015888.049999999</v>
      </c>
      <c r="J105" s="891">
        <v>14353624.689999999</v>
      </c>
      <c r="K105" s="893">
        <v>1.05731</v>
      </c>
      <c r="L105" s="891">
        <v>6945572.6799999997</v>
      </c>
      <c r="M105" s="891">
        <v>2110063.39</v>
      </c>
      <c r="N105" s="891">
        <v>765894.29</v>
      </c>
      <c r="O105" s="891">
        <v>273234.7</v>
      </c>
      <c r="P105" s="891">
        <v>262438.93</v>
      </c>
      <c r="Q105" s="891">
        <v>652089.78</v>
      </c>
      <c r="R105" s="891">
        <v>163180.44</v>
      </c>
      <c r="S105" s="891">
        <v>279251.84000000003</v>
      </c>
      <c r="T105" s="891">
        <v>284155.69</v>
      </c>
      <c r="U105" s="891">
        <v>191366.99</v>
      </c>
      <c r="V105" s="891">
        <v>424327.67999999999</v>
      </c>
      <c r="W105" s="891">
        <v>365984.21</v>
      </c>
      <c r="X105" s="891">
        <v>335084.49</v>
      </c>
      <c r="Y105" s="891">
        <v>13052645.109999998</v>
      </c>
      <c r="Z105" s="891">
        <v>172350</v>
      </c>
      <c r="AA105" s="891">
        <v>239375</v>
      </c>
      <c r="AB105" s="891">
        <v>515135</v>
      </c>
      <c r="AC105" s="891">
        <v>55535</v>
      </c>
      <c r="AD105" s="891">
        <v>1093465</v>
      </c>
      <c r="AE105" s="891">
        <v>1222847</v>
      </c>
      <c r="AF105" s="891">
        <v>2349705</v>
      </c>
      <c r="AG105" s="891">
        <v>1690945</v>
      </c>
      <c r="AH105" s="891">
        <v>5694155.3550000004</v>
      </c>
      <c r="AI105" s="891">
        <v>13033512.355</v>
      </c>
      <c r="AJ105" s="891">
        <v>1731485.55</v>
      </c>
      <c r="AK105" s="891">
        <v>11302026.805</v>
      </c>
      <c r="AL105" s="894">
        <v>13132743.785</v>
      </c>
      <c r="AM105" s="891">
        <v>616825.18000000005</v>
      </c>
      <c r="AN105" s="891">
        <v>616825.18000000005</v>
      </c>
      <c r="AO105" s="891">
        <v>642526.22</v>
      </c>
      <c r="AP105" s="891">
        <v>642526.22</v>
      </c>
      <c r="AQ105" s="891">
        <v>250207.27</v>
      </c>
      <c r="AR105" s="891">
        <v>250207.27</v>
      </c>
      <c r="AS105" s="891">
        <v>260790.05</v>
      </c>
      <c r="AT105" s="891">
        <v>260790.05</v>
      </c>
      <c r="AU105" s="891">
        <v>312948.06</v>
      </c>
      <c r="AV105" s="891">
        <v>1026530.14</v>
      </c>
      <c r="AW105" s="891">
        <v>407329.75</v>
      </c>
      <c r="AX105" s="891">
        <v>159862.63</v>
      </c>
      <c r="AY105" s="891">
        <v>5447368.0199999996</v>
      </c>
      <c r="AZ105" s="891">
        <v>31632757.059999999</v>
      </c>
      <c r="BA105" s="891">
        <v>942788.72</v>
      </c>
      <c r="BB105" s="891">
        <v>258564.43</v>
      </c>
      <c r="BC105" s="891">
        <v>415398.65</v>
      </c>
    </row>
    <row r="106" spans="1:55" ht="15.75" customHeight="1" x14ac:dyDescent="0.2">
      <c r="A106" s="890" t="s">
        <v>1458</v>
      </c>
      <c r="B106" s="895" t="s">
        <v>1459</v>
      </c>
      <c r="C106" s="645">
        <v>195.25</v>
      </c>
      <c r="D106" s="891">
        <v>2832097.18</v>
      </c>
      <c r="E106" s="891">
        <v>7049420.4100000001</v>
      </c>
      <c r="F106" s="892">
        <v>2.4891167082056129</v>
      </c>
      <c r="G106" s="893">
        <v>4</v>
      </c>
      <c r="H106" s="891">
        <v>217.92</v>
      </c>
      <c r="I106" s="891">
        <v>269866.96000000002</v>
      </c>
      <c r="J106" s="891">
        <v>270084.88</v>
      </c>
      <c r="K106" s="893">
        <v>1.05731</v>
      </c>
      <c r="L106" s="891">
        <v>691480.74</v>
      </c>
      <c r="M106" s="891">
        <v>138296.14000000001</v>
      </c>
      <c r="N106" s="891">
        <v>69868.36</v>
      </c>
      <c r="O106" s="891">
        <v>30252.28</v>
      </c>
      <c r="P106" s="891">
        <v>25749.24</v>
      </c>
      <c r="Q106" s="891">
        <v>41520.93</v>
      </c>
      <c r="R106" s="891">
        <v>16061.06</v>
      </c>
      <c r="S106" s="891">
        <v>25795.55</v>
      </c>
      <c r="T106" s="891">
        <v>34693.42</v>
      </c>
      <c r="U106" s="891">
        <v>19196.68</v>
      </c>
      <c r="V106" s="891">
        <v>51807.44</v>
      </c>
      <c r="W106" s="891">
        <v>44684.11</v>
      </c>
      <c r="X106" s="891">
        <v>30953.02</v>
      </c>
      <c r="Y106" s="891">
        <v>1220358.9700000002</v>
      </c>
      <c r="Z106" s="891">
        <v>17190</v>
      </c>
      <c r="AA106" s="891">
        <v>24406.25</v>
      </c>
      <c r="AB106" s="891">
        <v>52522.25</v>
      </c>
      <c r="AC106" s="891">
        <v>5662.25</v>
      </c>
      <c r="AD106" s="891">
        <v>55743.87</v>
      </c>
      <c r="AE106" s="891">
        <v>28137</v>
      </c>
      <c r="AF106" s="891">
        <v>239571.75</v>
      </c>
      <c r="AG106" s="891">
        <v>172405.75</v>
      </c>
      <c r="AH106" s="891">
        <v>527642.47274999996</v>
      </c>
      <c r="AI106" s="891">
        <v>1123281.5927499998</v>
      </c>
      <c r="AJ106" s="891">
        <v>176539.19</v>
      </c>
      <c r="AK106" s="891">
        <v>946742.40274999989</v>
      </c>
      <c r="AL106" s="894">
        <v>1133399.0527499998</v>
      </c>
      <c r="AM106" s="891">
        <v>49890.27</v>
      </c>
      <c r="AN106" s="891">
        <v>49890.27</v>
      </c>
      <c r="AO106" s="891">
        <v>52158.01</v>
      </c>
      <c r="AP106" s="891">
        <v>52158.01</v>
      </c>
      <c r="AQ106" s="891">
        <v>21165.56</v>
      </c>
      <c r="AR106" s="891">
        <v>21165.56</v>
      </c>
      <c r="AS106" s="891">
        <v>21921.48</v>
      </c>
      <c r="AT106" s="891">
        <v>21921.48</v>
      </c>
      <c r="AU106" s="891">
        <v>26456.959999999999</v>
      </c>
      <c r="AV106" s="891">
        <v>104316.02</v>
      </c>
      <c r="AW106" s="891">
        <v>41392.86</v>
      </c>
      <c r="AX106" s="891">
        <v>15902.56</v>
      </c>
      <c r="AY106" s="891">
        <v>478339.04</v>
      </c>
      <c r="AZ106" s="891">
        <v>2832097.18</v>
      </c>
      <c r="BA106" s="891">
        <v>145566.60999999999</v>
      </c>
      <c r="BB106" s="891">
        <v>52.95</v>
      </c>
      <c r="BC106" s="891">
        <v>64593.76999999999</v>
      </c>
    </row>
    <row r="107" spans="1:55" ht="15.75" customHeight="1" x14ac:dyDescent="0.2">
      <c r="A107" s="890" t="s">
        <v>1460</v>
      </c>
      <c r="B107" s="895" t="s">
        <v>1461</v>
      </c>
      <c r="C107" s="645">
        <v>394.05</v>
      </c>
      <c r="D107" s="891">
        <v>6020570.5599999996</v>
      </c>
      <c r="E107" s="891">
        <v>5413597.7000000002</v>
      </c>
      <c r="F107" s="892">
        <v>0.8991834986483408</v>
      </c>
      <c r="G107" s="893">
        <v>2</v>
      </c>
      <c r="H107" s="891">
        <v>11799.95</v>
      </c>
      <c r="I107" s="891">
        <v>532392.44999999995</v>
      </c>
      <c r="J107" s="891">
        <v>544192.39999999991</v>
      </c>
      <c r="K107" s="893">
        <v>1.05731</v>
      </c>
      <c r="L107" s="891">
        <v>1409612.3</v>
      </c>
      <c r="M107" s="891">
        <v>281922.46000000002</v>
      </c>
      <c r="N107" s="891">
        <v>141177.31</v>
      </c>
      <c r="O107" s="891">
        <v>61945.14</v>
      </c>
      <c r="P107" s="891">
        <v>54070.8</v>
      </c>
      <c r="Q107" s="891">
        <v>86175.52</v>
      </c>
      <c r="R107" s="891">
        <v>32764.57</v>
      </c>
      <c r="S107" s="891">
        <v>52190.99</v>
      </c>
      <c r="T107" s="891">
        <v>71038.92</v>
      </c>
      <c r="U107" s="891">
        <v>38993.269999999997</v>
      </c>
      <c r="V107" s="891">
        <v>106081.92</v>
      </c>
      <c r="W107" s="891">
        <v>91496.05</v>
      </c>
      <c r="X107" s="891">
        <v>62625.88</v>
      </c>
      <c r="Y107" s="891">
        <v>2490095.13</v>
      </c>
      <c r="Z107" s="891">
        <v>35172</v>
      </c>
      <c r="AA107" s="891">
        <v>49256.25</v>
      </c>
      <c r="AB107" s="891">
        <v>105999.45000000001</v>
      </c>
      <c r="AC107" s="891">
        <v>11427.449999999999</v>
      </c>
      <c r="AD107" s="891">
        <v>225002.55</v>
      </c>
      <c r="AE107" s="891">
        <v>59320.479999999996</v>
      </c>
      <c r="AF107" s="891">
        <v>483499.35</v>
      </c>
      <c r="AG107" s="891">
        <v>347946.15</v>
      </c>
      <c r="AH107" s="891">
        <v>1106268.4885499997</v>
      </c>
      <c r="AI107" s="891">
        <v>2423892.1685499996</v>
      </c>
      <c r="AJ107" s="891">
        <v>356288.18</v>
      </c>
      <c r="AK107" s="891">
        <v>2067603.9885500001</v>
      </c>
      <c r="AL107" s="894">
        <v>2444311.0385500002</v>
      </c>
      <c r="AM107" s="891">
        <v>114898.8</v>
      </c>
      <c r="AN107" s="891">
        <v>114898.8</v>
      </c>
      <c r="AO107" s="891">
        <v>119434.28</v>
      </c>
      <c r="AP107" s="891">
        <v>119434.28</v>
      </c>
      <c r="AQ107" s="891">
        <v>54425.75</v>
      </c>
      <c r="AR107" s="891">
        <v>54425.75</v>
      </c>
      <c r="AS107" s="891">
        <v>56693.49</v>
      </c>
      <c r="AT107" s="891">
        <v>56693.49</v>
      </c>
      <c r="AU107" s="891">
        <v>68032.179999999993</v>
      </c>
      <c r="AV107" s="891">
        <v>210899.78</v>
      </c>
      <c r="AW107" s="891">
        <v>83685.56</v>
      </c>
      <c r="AX107" s="891">
        <v>32642.1</v>
      </c>
      <c r="AY107" s="891">
        <v>1086164.2600000002</v>
      </c>
      <c r="AZ107" s="891">
        <v>6020570.5599999996</v>
      </c>
      <c r="BA107" s="891">
        <v>209914.91</v>
      </c>
      <c r="BB107" s="891">
        <v>14421.98</v>
      </c>
      <c r="BC107" s="891">
        <v>120001.46</v>
      </c>
    </row>
    <row r="108" spans="1:55" ht="15.75" customHeight="1" x14ac:dyDescent="0.2">
      <c r="A108" s="890" t="s">
        <v>1462</v>
      </c>
      <c r="B108" s="895" t="s">
        <v>1463</v>
      </c>
      <c r="C108" s="645">
        <v>1019.39</v>
      </c>
      <c r="D108" s="891">
        <v>15411530.35</v>
      </c>
      <c r="E108" s="891">
        <v>13431617</v>
      </c>
      <c r="F108" s="892">
        <v>0.87153038633830415</v>
      </c>
      <c r="G108" s="893">
        <v>2</v>
      </c>
      <c r="H108" s="891">
        <v>30525.96</v>
      </c>
      <c r="I108" s="891">
        <v>1310065.3000000003</v>
      </c>
      <c r="J108" s="891">
        <v>1340591.2600000002</v>
      </c>
      <c r="K108" s="893">
        <v>1.05731</v>
      </c>
      <c r="L108" s="891">
        <v>3639637.68</v>
      </c>
      <c r="M108" s="891">
        <v>727927.53</v>
      </c>
      <c r="N108" s="891">
        <v>366628.85</v>
      </c>
      <c r="O108" s="891">
        <v>162786.09</v>
      </c>
      <c r="P108" s="891">
        <v>137728.71</v>
      </c>
      <c r="Q108" s="891">
        <v>227190.01</v>
      </c>
      <c r="R108" s="891">
        <v>86729.76</v>
      </c>
      <c r="S108" s="891">
        <v>135576.60999999999</v>
      </c>
      <c r="T108" s="891">
        <v>186683.68</v>
      </c>
      <c r="U108" s="891">
        <v>101682.46</v>
      </c>
      <c r="V108" s="891">
        <v>278773.42</v>
      </c>
      <c r="W108" s="891">
        <v>240443.12</v>
      </c>
      <c r="X108" s="891">
        <v>162683.34</v>
      </c>
      <c r="Y108" s="891">
        <v>6454471.2599999988</v>
      </c>
      <c r="Z108" s="891">
        <v>90740.700000000012</v>
      </c>
      <c r="AA108" s="891">
        <v>127423.75</v>
      </c>
      <c r="AB108" s="891">
        <v>274215.91000000003</v>
      </c>
      <c r="AC108" s="891">
        <v>29562.310000000005</v>
      </c>
      <c r="AD108" s="891">
        <v>582071.68999999994</v>
      </c>
      <c r="AE108" s="891">
        <v>154684.57</v>
      </c>
      <c r="AF108" s="891">
        <v>1250791.53</v>
      </c>
      <c r="AG108" s="891">
        <v>900121.37</v>
      </c>
      <c r="AH108" s="891">
        <v>2826006.9558899999</v>
      </c>
      <c r="AI108" s="891">
        <v>6235618.7858899999</v>
      </c>
      <c r="AJ108" s="891">
        <v>921701.85</v>
      </c>
      <c r="AK108" s="891">
        <v>5313916.9358900003</v>
      </c>
      <c r="AL108" s="894">
        <v>6288441.5158900004</v>
      </c>
      <c r="AM108" s="891">
        <v>293294.32</v>
      </c>
      <c r="AN108" s="891">
        <v>293294.32</v>
      </c>
      <c r="AO108" s="891">
        <v>305388.93</v>
      </c>
      <c r="AP108" s="891">
        <v>305388.93</v>
      </c>
      <c r="AQ108" s="891">
        <v>117166.54</v>
      </c>
      <c r="AR108" s="891">
        <v>117166.54</v>
      </c>
      <c r="AS108" s="891">
        <v>121702.02</v>
      </c>
      <c r="AT108" s="891">
        <v>121702.02</v>
      </c>
      <c r="AU108" s="891">
        <v>146647.16</v>
      </c>
      <c r="AV108" s="891">
        <v>545769.32999999996</v>
      </c>
      <c r="AW108" s="891">
        <v>216562.65</v>
      </c>
      <c r="AX108" s="891">
        <v>84534.69</v>
      </c>
      <c r="AY108" s="891">
        <v>2668617.4499999997</v>
      </c>
      <c r="AZ108" s="891">
        <v>15411530.35</v>
      </c>
      <c r="BA108" s="891">
        <v>422986.03999999992</v>
      </c>
      <c r="BB108" s="891">
        <v>50950.95</v>
      </c>
      <c r="BC108" s="891">
        <v>316171.01</v>
      </c>
    </row>
    <row r="109" spans="1:55" ht="15.75" customHeight="1" x14ac:dyDescent="0.2">
      <c r="A109" s="890" t="s">
        <v>1464</v>
      </c>
      <c r="B109" s="895" t="s">
        <v>1465</v>
      </c>
      <c r="C109" s="645">
        <v>1298.81</v>
      </c>
      <c r="D109" s="891">
        <v>21152666.620000001</v>
      </c>
      <c r="E109" s="891">
        <v>15812934.379999999</v>
      </c>
      <c r="F109" s="892">
        <v>0.74756221823345681</v>
      </c>
      <c r="G109" s="893">
        <v>2</v>
      </c>
      <c r="H109" s="891">
        <v>107680.18</v>
      </c>
      <c r="I109" s="891">
        <v>3840914.9199999995</v>
      </c>
      <c r="J109" s="891">
        <v>3948595.0999999996</v>
      </c>
      <c r="K109" s="893">
        <v>1.05731</v>
      </c>
      <c r="L109" s="891">
        <v>4846847.8099999996</v>
      </c>
      <c r="M109" s="891">
        <v>969369.56</v>
      </c>
      <c r="N109" s="891">
        <v>467469.79</v>
      </c>
      <c r="O109" s="891">
        <v>206723.92</v>
      </c>
      <c r="P109" s="891">
        <v>193782.99</v>
      </c>
      <c r="Q109" s="891">
        <v>286729.46000000002</v>
      </c>
      <c r="R109" s="891">
        <v>110500.14</v>
      </c>
      <c r="S109" s="891">
        <v>172770.2</v>
      </c>
      <c r="T109" s="891">
        <v>237071.76</v>
      </c>
      <c r="U109" s="891">
        <v>129577.65</v>
      </c>
      <c r="V109" s="891">
        <v>354017.57</v>
      </c>
      <c r="W109" s="891">
        <v>305341.48</v>
      </c>
      <c r="X109" s="891">
        <v>207313.28</v>
      </c>
      <c r="Y109" s="891">
        <v>8487515.6099999994</v>
      </c>
      <c r="Z109" s="891">
        <v>115722.90000000001</v>
      </c>
      <c r="AA109" s="891">
        <v>162351.25</v>
      </c>
      <c r="AB109" s="891">
        <v>349379.89</v>
      </c>
      <c r="AC109" s="891">
        <v>37665.490000000005</v>
      </c>
      <c r="AD109" s="891">
        <v>741620.51</v>
      </c>
      <c r="AE109" s="891">
        <v>195091.11</v>
      </c>
      <c r="AF109" s="891">
        <v>1593639.87</v>
      </c>
      <c r="AG109" s="891">
        <v>1146849.23</v>
      </c>
      <c r="AH109" s="891">
        <v>3932242.83831</v>
      </c>
      <c r="AI109" s="891">
        <v>8274563.0883099996</v>
      </c>
      <c r="AJ109" s="891">
        <v>1174345.03</v>
      </c>
      <c r="AK109" s="891">
        <v>7100218.0583100002</v>
      </c>
      <c r="AL109" s="894">
        <v>8341864.7983100004</v>
      </c>
      <c r="AM109" s="891">
        <v>495879.06</v>
      </c>
      <c r="AN109" s="891">
        <v>495879.06</v>
      </c>
      <c r="AO109" s="891">
        <v>516288.72</v>
      </c>
      <c r="AP109" s="891">
        <v>516288.72</v>
      </c>
      <c r="AQ109" s="891">
        <v>228285.78</v>
      </c>
      <c r="AR109" s="891">
        <v>228285.78</v>
      </c>
      <c r="AS109" s="891">
        <v>238112.66</v>
      </c>
      <c r="AT109" s="891">
        <v>238112.66</v>
      </c>
      <c r="AU109" s="891">
        <v>285735.19</v>
      </c>
      <c r="AV109" s="891">
        <v>696196.06</v>
      </c>
      <c r="AW109" s="891">
        <v>276252.36</v>
      </c>
      <c r="AX109" s="891">
        <v>107970.05</v>
      </c>
      <c r="AY109" s="891">
        <v>4323286.0999999996</v>
      </c>
      <c r="AZ109" s="891">
        <v>21152666.620000001</v>
      </c>
      <c r="BA109" s="891">
        <v>1623991.2099999997</v>
      </c>
      <c r="BB109" s="891">
        <v>237181.48</v>
      </c>
      <c r="BC109" s="891">
        <v>544170.32999999996</v>
      </c>
    </row>
    <row r="110" spans="1:55" ht="15.75" customHeight="1" x14ac:dyDescent="0.2">
      <c r="A110" s="890" t="s">
        <v>1466</v>
      </c>
      <c r="B110" s="895" t="s">
        <v>1467</v>
      </c>
      <c r="C110" s="645">
        <v>2423.3200000000002</v>
      </c>
      <c r="D110" s="891">
        <v>39989885.289999999</v>
      </c>
      <c r="E110" s="891">
        <v>43632591.679999992</v>
      </c>
      <c r="F110" s="892">
        <v>1.0910906936487488</v>
      </c>
      <c r="G110" s="893">
        <v>4</v>
      </c>
      <c r="H110" s="891">
        <v>3077.17</v>
      </c>
      <c r="I110" s="891">
        <v>6504469.8999999994</v>
      </c>
      <c r="J110" s="891">
        <v>6507547.0699999994</v>
      </c>
      <c r="K110" s="893">
        <v>1.05731</v>
      </c>
      <c r="L110" s="891">
        <v>8974843.7699999996</v>
      </c>
      <c r="M110" s="891">
        <v>1794968.75</v>
      </c>
      <c r="N110" s="891">
        <v>872274.14</v>
      </c>
      <c r="O110" s="891">
        <v>387517.33</v>
      </c>
      <c r="P110" s="891">
        <v>374967.66</v>
      </c>
      <c r="Q110" s="891">
        <v>548389.68999999994</v>
      </c>
      <c r="R110" s="891">
        <v>206866.55</v>
      </c>
      <c r="S110" s="891">
        <v>322744.34000000003</v>
      </c>
      <c r="T110" s="891">
        <v>444406.29</v>
      </c>
      <c r="U110" s="891">
        <v>242058.25</v>
      </c>
      <c r="V110" s="891">
        <v>663628.76</v>
      </c>
      <c r="W110" s="891">
        <v>572382.29</v>
      </c>
      <c r="X110" s="891">
        <v>387272.73</v>
      </c>
      <c r="Y110" s="891">
        <v>15792320.550000001</v>
      </c>
      <c r="Z110" s="891">
        <v>215893.8</v>
      </c>
      <c r="AA110" s="891">
        <v>302915</v>
      </c>
      <c r="AB110" s="891">
        <v>651873.07999999996</v>
      </c>
      <c r="AC110" s="891">
        <v>70276.28</v>
      </c>
      <c r="AD110" s="891">
        <v>691857.86</v>
      </c>
      <c r="AE110" s="891">
        <v>373989.31999999995</v>
      </c>
      <c r="AF110" s="891">
        <v>2973413.6399999997</v>
      </c>
      <c r="AG110" s="891">
        <v>2139791.56</v>
      </c>
      <c r="AH110" s="891">
        <v>7600179.8413200006</v>
      </c>
      <c r="AI110" s="891">
        <v>15020190.38132</v>
      </c>
      <c r="AJ110" s="891">
        <v>2191093.2400000002</v>
      </c>
      <c r="AK110" s="891">
        <v>12829097.141319999</v>
      </c>
      <c r="AL110" s="894">
        <v>15145761.93132</v>
      </c>
      <c r="AM110" s="891">
        <v>908607.68</v>
      </c>
      <c r="AN110" s="891">
        <v>908607.68</v>
      </c>
      <c r="AO110" s="891">
        <v>947159.25</v>
      </c>
      <c r="AP110" s="891">
        <v>947159.25</v>
      </c>
      <c r="AQ110" s="891">
        <v>622872.48</v>
      </c>
      <c r="AR110" s="891">
        <v>622872.48</v>
      </c>
      <c r="AS110" s="891">
        <v>649329.43999999994</v>
      </c>
      <c r="AT110" s="891">
        <v>649329.43999999994</v>
      </c>
      <c r="AU110" s="891">
        <v>779346.52</v>
      </c>
      <c r="AV110" s="891">
        <v>1298658.8899999999</v>
      </c>
      <c r="AW110" s="891">
        <v>515311.13</v>
      </c>
      <c r="AX110" s="891">
        <v>202548.47</v>
      </c>
      <c r="AY110" s="891">
        <v>9051802.709999999</v>
      </c>
      <c r="AZ110" s="891">
        <v>39989885.289999999</v>
      </c>
      <c r="BA110" s="891">
        <v>3436953.8699999996</v>
      </c>
      <c r="BB110" s="891">
        <v>343541.66000000003</v>
      </c>
      <c r="BC110" s="891">
        <v>1045625.11</v>
      </c>
    </row>
    <row r="111" spans="1:55" ht="15.75" customHeight="1" x14ac:dyDescent="0.2">
      <c r="A111" s="890" t="s">
        <v>1468</v>
      </c>
      <c r="B111" s="895" t="s">
        <v>1469</v>
      </c>
      <c r="C111" s="645">
        <v>1277.3800000000001</v>
      </c>
      <c r="D111" s="891">
        <v>20255582.289999999</v>
      </c>
      <c r="E111" s="891">
        <v>16739920.82</v>
      </c>
      <c r="F111" s="892">
        <v>0.82643493434717752</v>
      </c>
      <c r="G111" s="893">
        <v>2</v>
      </c>
      <c r="H111" s="891">
        <v>51423.09</v>
      </c>
      <c r="I111" s="891">
        <v>3738821.76</v>
      </c>
      <c r="J111" s="891">
        <v>3790244.8499999996</v>
      </c>
      <c r="K111" s="893">
        <v>1.05731</v>
      </c>
      <c r="L111" s="891">
        <v>4678299.38</v>
      </c>
      <c r="M111" s="891">
        <v>935659.87</v>
      </c>
      <c r="N111" s="891">
        <v>459546.57</v>
      </c>
      <c r="O111" s="891">
        <v>203842.75</v>
      </c>
      <c r="P111" s="891">
        <v>183864.6</v>
      </c>
      <c r="Q111" s="891">
        <v>285162.63</v>
      </c>
      <c r="R111" s="891">
        <v>108572.81</v>
      </c>
      <c r="S111" s="891">
        <v>169770.72</v>
      </c>
      <c r="T111" s="891">
        <v>233767.62</v>
      </c>
      <c r="U111" s="891">
        <v>127478.01</v>
      </c>
      <c r="V111" s="891">
        <v>349083.53</v>
      </c>
      <c r="W111" s="891">
        <v>301085.84999999998</v>
      </c>
      <c r="X111" s="891">
        <v>203714.09</v>
      </c>
      <c r="Y111" s="891">
        <v>8239848.4299999988</v>
      </c>
      <c r="Z111" s="891">
        <v>113877</v>
      </c>
      <c r="AA111" s="891">
        <v>159672.5</v>
      </c>
      <c r="AB111" s="891">
        <v>343615.22000000003</v>
      </c>
      <c r="AC111" s="891">
        <v>37044.020000000004</v>
      </c>
      <c r="AD111" s="891">
        <v>729383.98</v>
      </c>
      <c r="AE111" s="891">
        <v>194543.06</v>
      </c>
      <c r="AF111" s="891">
        <v>1567345.2600000002</v>
      </c>
      <c r="AG111" s="891">
        <v>1127926.54</v>
      </c>
      <c r="AH111" s="891">
        <v>3747105.4033799991</v>
      </c>
      <c r="AI111" s="891">
        <v>8020512.9833799992</v>
      </c>
      <c r="AJ111" s="891">
        <v>1154968.67</v>
      </c>
      <c r="AK111" s="891">
        <v>6865544.3133799983</v>
      </c>
      <c r="AL111" s="894">
        <v>8086704.2333799982</v>
      </c>
      <c r="AM111" s="891">
        <v>437673.74</v>
      </c>
      <c r="AN111" s="891">
        <v>437673.74</v>
      </c>
      <c r="AO111" s="891">
        <v>455815.66</v>
      </c>
      <c r="AP111" s="891">
        <v>455815.66</v>
      </c>
      <c r="AQ111" s="891">
        <v>202584.74</v>
      </c>
      <c r="AR111" s="891">
        <v>202584.74</v>
      </c>
      <c r="AS111" s="891">
        <v>210899.78</v>
      </c>
      <c r="AT111" s="891">
        <v>210899.78</v>
      </c>
      <c r="AU111" s="891">
        <v>253230.92</v>
      </c>
      <c r="AV111" s="891">
        <v>684101.45</v>
      </c>
      <c r="AW111" s="891">
        <v>271453.18</v>
      </c>
      <c r="AX111" s="891">
        <v>106296.1</v>
      </c>
      <c r="AY111" s="891">
        <v>3929029.4899999993</v>
      </c>
      <c r="AZ111" s="891">
        <v>20255582.289999999</v>
      </c>
      <c r="BA111" s="891">
        <v>1356343.63</v>
      </c>
      <c r="BB111" s="891">
        <v>130015.80000000002</v>
      </c>
      <c r="BC111" s="891">
        <v>443412.97</v>
      </c>
    </row>
    <row r="112" spans="1:55" ht="15.75" customHeight="1" x14ac:dyDescent="0.2">
      <c r="A112" s="890" t="s">
        <v>1470</v>
      </c>
      <c r="B112" s="895" t="s">
        <v>1471</v>
      </c>
      <c r="C112" s="645">
        <v>546.30999999999995</v>
      </c>
      <c r="D112" s="891">
        <v>9386074.8800000008</v>
      </c>
      <c r="E112" s="891">
        <v>10785513.890000001</v>
      </c>
      <c r="F112" s="892">
        <v>1.1490973626240664</v>
      </c>
      <c r="G112" s="893">
        <v>4</v>
      </c>
      <c r="H112" s="891">
        <v>722.24</v>
      </c>
      <c r="I112" s="891">
        <v>1641748.26</v>
      </c>
      <c r="J112" s="891">
        <v>1642470.5</v>
      </c>
      <c r="K112" s="893">
        <v>1.05731</v>
      </c>
      <c r="L112" s="891">
        <v>2093890.11</v>
      </c>
      <c r="M112" s="891">
        <v>418778.02</v>
      </c>
      <c r="N112" s="891">
        <v>195919.54</v>
      </c>
      <c r="O112" s="891">
        <v>86435.09</v>
      </c>
      <c r="P112" s="891">
        <v>89131.09</v>
      </c>
      <c r="Q112" s="891">
        <v>121429.14</v>
      </c>
      <c r="R112" s="891">
        <v>46255.87</v>
      </c>
      <c r="S112" s="891">
        <v>72587.48</v>
      </c>
      <c r="T112" s="891">
        <v>99124.08</v>
      </c>
      <c r="U112" s="891">
        <v>54290.63</v>
      </c>
      <c r="V112" s="891">
        <v>148021.28</v>
      </c>
      <c r="W112" s="891">
        <v>127668.91</v>
      </c>
      <c r="X112" s="891">
        <v>87100.37</v>
      </c>
      <c r="Y112" s="891">
        <v>3640631.61</v>
      </c>
      <c r="Z112" s="891">
        <v>48373.2</v>
      </c>
      <c r="AA112" s="891">
        <v>68288.75</v>
      </c>
      <c r="AB112" s="891">
        <v>146957.39000000001</v>
      </c>
      <c r="AC112" s="891">
        <v>15842.99</v>
      </c>
      <c r="AD112" s="891">
        <v>155971.5</v>
      </c>
      <c r="AE112" s="891">
        <v>82920.53</v>
      </c>
      <c r="AF112" s="891">
        <v>670322.37</v>
      </c>
      <c r="AG112" s="891">
        <v>482391.73</v>
      </c>
      <c r="AH112" s="891">
        <v>1794689.2988100003</v>
      </c>
      <c r="AI112" s="891">
        <v>3465757.7588100005</v>
      </c>
      <c r="AJ112" s="891">
        <v>493957.11</v>
      </c>
      <c r="AK112" s="891">
        <v>2971800.6488100006</v>
      </c>
      <c r="AL112" s="894">
        <v>3494066.4388100007</v>
      </c>
      <c r="AM112" s="891">
        <v>247939.53</v>
      </c>
      <c r="AN112" s="891">
        <v>247939.53</v>
      </c>
      <c r="AO112" s="891">
        <v>257766.39999999999</v>
      </c>
      <c r="AP112" s="891">
        <v>257766.39999999999</v>
      </c>
      <c r="AQ112" s="891">
        <v>147403.07</v>
      </c>
      <c r="AR112" s="891">
        <v>147403.07</v>
      </c>
      <c r="AS112" s="891">
        <v>153450.38</v>
      </c>
      <c r="AT112" s="891">
        <v>153450.38</v>
      </c>
      <c r="AU112" s="891">
        <v>184442.82</v>
      </c>
      <c r="AV112" s="891">
        <v>292538.40999999997</v>
      </c>
      <c r="AW112" s="891">
        <v>116079.98</v>
      </c>
      <c r="AX112" s="891">
        <v>45196.76</v>
      </c>
      <c r="AY112" s="891">
        <v>2251376.7299999995</v>
      </c>
      <c r="AZ112" s="891">
        <v>9386074.8800000008</v>
      </c>
      <c r="BA112" s="891">
        <v>1036105.6299999999</v>
      </c>
      <c r="BB112" s="891">
        <v>88794.97</v>
      </c>
      <c r="BC112" s="891">
        <v>202911.20000000004</v>
      </c>
    </row>
    <row r="113" spans="1:55" ht="15.75" customHeight="1" x14ac:dyDescent="0.2">
      <c r="A113" s="890" t="s">
        <v>1472</v>
      </c>
      <c r="B113" s="895" t="s">
        <v>1473</v>
      </c>
      <c r="C113" s="645">
        <v>720.3</v>
      </c>
      <c r="D113" s="891">
        <v>11477264.01</v>
      </c>
      <c r="E113" s="891">
        <v>7687558.9699999997</v>
      </c>
      <c r="F113" s="892">
        <v>0.66980762691368989</v>
      </c>
      <c r="G113" s="893">
        <v>1</v>
      </c>
      <c r="H113" s="891">
        <v>319985.90000000002</v>
      </c>
      <c r="I113" s="891">
        <v>3880320.7299999995</v>
      </c>
      <c r="J113" s="891">
        <v>4200306.63</v>
      </c>
      <c r="K113" s="893">
        <v>1.05731</v>
      </c>
      <c r="L113" s="891">
        <v>2700376.34</v>
      </c>
      <c r="M113" s="891">
        <v>540075.26</v>
      </c>
      <c r="N113" s="891">
        <v>258584.98</v>
      </c>
      <c r="O113" s="891">
        <v>115246.79</v>
      </c>
      <c r="P113" s="891">
        <v>104433.92</v>
      </c>
      <c r="Q113" s="891">
        <v>162166.66</v>
      </c>
      <c r="R113" s="891">
        <v>61032.05</v>
      </c>
      <c r="S113" s="891">
        <v>95983.44</v>
      </c>
      <c r="T113" s="891">
        <v>132165.44</v>
      </c>
      <c r="U113" s="891">
        <v>71687.63</v>
      </c>
      <c r="V113" s="891">
        <v>197361.71</v>
      </c>
      <c r="W113" s="891">
        <v>170225.21</v>
      </c>
      <c r="X113" s="891">
        <v>115174.04</v>
      </c>
      <c r="Y113" s="891">
        <v>4724513.47</v>
      </c>
      <c r="Z113" s="891">
        <v>64542.600000000006</v>
      </c>
      <c r="AA113" s="891">
        <v>90037.5</v>
      </c>
      <c r="AB113" s="891">
        <v>193760.7</v>
      </c>
      <c r="AC113" s="891">
        <v>20888.699999999997</v>
      </c>
      <c r="AD113" s="891">
        <v>411291.3</v>
      </c>
      <c r="AE113" s="891">
        <v>111056.4</v>
      </c>
      <c r="AF113" s="891">
        <v>883808.1</v>
      </c>
      <c r="AG113" s="891">
        <v>636024.89999999991</v>
      </c>
      <c r="AH113" s="891">
        <v>2124649.5362999998</v>
      </c>
      <c r="AI113" s="891">
        <v>4536059.7363</v>
      </c>
      <c r="AJ113" s="891">
        <v>651273.65</v>
      </c>
      <c r="AK113" s="891">
        <v>3884786.0862999992</v>
      </c>
      <c r="AL113" s="894">
        <v>4573384.2262999993</v>
      </c>
      <c r="AM113" s="891">
        <v>277420.14</v>
      </c>
      <c r="AN113" s="891">
        <v>277420.14</v>
      </c>
      <c r="AO113" s="891">
        <v>288758.84000000003</v>
      </c>
      <c r="AP113" s="891">
        <v>288758.84000000003</v>
      </c>
      <c r="AQ113" s="891">
        <v>83906.36</v>
      </c>
      <c r="AR113" s="891">
        <v>83906.36</v>
      </c>
      <c r="AS113" s="891">
        <v>87685.93</v>
      </c>
      <c r="AT113" s="891">
        <v>87685.93</v>
      </c>
      <c r="AU113" s="891">
        <v>105071.93</v>
      </c>
      <c r="AV113" s="891">
        <v>385515.73</v>
      </c>
      <c r="AW113" s="891">
        <v>152973.60999999999</v>
      </c>
      <c r="AX113" s="891">
        <v>60262.35</v>
      </c>
      <c r="AY113" s="891">
        <v>2179366.16</v>
      </c>
      <c r="AZ113" s="891">
        <v>11477264.01</v>
      </c>
      <c r="BA113" s="891">
        <v>1164683.1399999999</v>
      </c>
      <c r="BB113" s="891">
        <v>210166.08000000002</v>
      </c>
      <c r="BC113" s="891">
        <v>348218.04</v>
      </c>
    </row>
    <row r="114" spans="1:55" ht="15.75" customHeight="1" x14ac:dyDescent="0.2">
      <c r="A114" s="890" t="s">
        <v>1474</v>
      </c>
      <c r="B114" s="895" t="s">
        <v>1475</v>
      </c>
      <c r="C114" s="645">
        <v>581.21</v>
      </c>
      <c r="D114" s="891">
        <v>9389208.8800000008</v>
      </c>
      <c r="E114" s="891">
        <v>6592533.1399999997</v>
      </c>
      <c r="F114" s="892">
        <v>0.7021393627787732</v>
      </c>
      <c r="G114" s="893">
        <v>1</v>
      </c>
      <c r="H114" s="891">
        <v>129336.03</v>
      </c>
      <c r="I114" s="891">
        <v>965334.47000000009</v>
      </c>
      <c r="J114" s="891">
        <v>1094670.5</v>
      </c>
      <c r="K114" s="893">
        <v>1.05731</v>
      </c>
      <c r="L114" s="891">
        <v>2123422.1</v>
      </c>
      <c r="M114" s="891">
        <v>424684.42</v>
      </c>
      <c r="N114" s="891">
        <v>208164.51</v>
      </c>
      <c r="O114" s="891">
        <v>92917.72</v>
      </c>
      <c r="P114" s="891">
        <v>85633.56</v>
      </c>
      <c r="Q114" s="891">
        <v>130046.69</v>
      </c>
      <c r="R114" s="891">
        <v>49468.08</v>
      </c>
      <c r="S114" s="891">
        <v>77386.649999999994</v>
      </c>
      <c r="T114" s="891">
        <v>106558.38</v>
      </c>
      <c r="U114" s="891">
        <v>57890.01</v>
      </c>
      <c r="V114" s="891">
        <v>159122.88</v>
      </c>
      <c r="W114" s="891">
        <v>137244.07999999999</v>
      </c>
      <c r="X114" s="891">
        <v>92859.07</v>
      </c>
      <c r="Y114" s="891">
        <v>3745398.15</v>
      </c>
      <c r="Z114" s="891">
        <v>51597</v>
      </c>
      <c r="AA114" s="891">
        <v>72651.249999999985</v>
      </c>
      <c r="AB114" s="891">
        <v>156345.49</v>
      </c>
      <c r="AC114" s="891">
        <v>16855.089999999997</v>
      </c>
      <c r="AD114" s="891">
        <v>331870.90999999997</v>
      </c>
      <c r="AE114" s="891">
        <v>88700.479999999996</v>
      </c>
      <c r="AF114" s="891">
        <v>713144.66999999993</v>
      </c>
      <c r="AG114" s="891">
        <v>513208.42999999993</v>
      </c>
      <c r="AH114" s="891">
        <v>1742722.2917099998</v>
      </c>
      <c r="AI114" s="891">
        <v>3687095.6117099999</v>
      </c>
      <c r="AJ114" s="891">
        <v>525512.64</v>
      </c>
      <c r="AK114" s="891">
        <v>3161582.9717099997</v>
      </c>
      <c r="AL114" s="894">
        <v>3717212.73171</v>
      </c>
      <c r="AM114" s="891">
        <v>195025.6</v>
      </c>
      <c r="AN114" s="891">
        <v>195025.6</v>
      </c>
      <c r="AO114" s="891">
        <v>203340.65</v>
      </c>
      <c r="AP114" s="891">
        <v>203340.65</v>
      </c>
      <c r="AQ114" s="891">
        <v>120946.11</v>
      </c>
      <c r="AR114" s="891">
        <v>120946.11</v>
      </c>
      <c r="AS114" s="891">
        <v>126237.5</v>
      </c>
      <c r="AT114" s="891">
        <v>126237.5</v>
      </c>
      <c r="AU114" s="891">
        <v>151938.54999999999</v>
      </c>
      <c r="AV114" s="891">
        <v>311436.24</v>
      </c>
      <c r="AW114" s="891">
        <v>123578.68</v>
      </c>
      <c r="AX114" s="891">
        <v>48544.67</v>
      </c>
      <c r="AY114" s="891">
        <v>1926597.8599999999</v>
      </c>
      <c r="AZ114" s="891">
        <v>9389208.8800000008</v>
      </c>
      <c r="BA114" s="891">
        <v>445808.51</v>
      </c>
      <c r="BB114" s="891">
        <v>76819.02</v>
      </c>
      <c r="BC114" s="891">
        <v>171788.38999999998</v>
      </c>
    </row>
    <row r="115" spans="1:55" ht="15.75" customHeight="1" x14ac:dyDescent="0.2">
      <c r="A115" s="890" t="s">
        <v>1476</v>
      </c>
      <c r="B115" s="895" t="s">
        <v>1477</v>
      </c>
      <c r="C115" s="645">
        <v>2416.31</v>
      </c>
      <c r="D115" s="891">
        <v>40471821.600000001</v>
      </c>
      <c r="E115" s="891">
        <v>28961898.329999998</v>
      </c>
      <c r="F115" s="892">
        <v>0.7156064932347892</v>
      </c>
      <c r="G115" s="893">
        <v>1</v>
      </c>
      <c r="H115" s="891">
        <v>526378.19999999995</v>
      </c>
      <c r="I115" s="891">
        <v>16186224.570000002</v>
      </c>
      <c r="J115" s="891">
        <v>16712602.770000001</v>
      </c>
      <c r="K115" s="893">
        <v>1.05731</v>
      </c>
      <c r="L115" s="891">
        <v>9044712.1300000008</v>
      </c>
      <c r="M115" s="891">
        <v>1808942.42</v>
      </c>
      <c r="N115" s="891">
        <v>869392.97</v>
      </c>
      <c r="O115" s="891">
        <v>386076.74</v>
      </c>
      <c r="P115" s="891">
        <v>373058.2</v>
      </c>
      <c r="Q115" s="891">
        <v>544472.62</v>
      </c>
      <c r="R115" s="891">
        <v>206224.1</v>
      </c>
      <c r="S115" s="891">
        <v>321844.49</v>
      </c>
      <c r="T115" s="891">
        <v>442754.22</v>
      </c>
      <c r="U115" s="891">
        <v>241158.41</v>
      </c>
      <c r="V115" s="891">
        <v>661161.74</v>
      </c>
      <c r="W115" s="891">
        <v>570254.48</v>
      </c>
      <c r="X115" s="891">
        <v>386192.97</v>
      </c>
      <c r="Y115" s="891">
        <v>15856245.490000002</v>
      </c>
      <c r="Z115" s="891">
        <v>215053.2</v>
      </c>
      <c r="AA115" s="891">
        <v>302038.75</v>
      </c>
      <c r="AB115" s="891">
        <v>649987.39</v>
      </c>
      <c r="AC115" s="891">
        <v>70072.990000000005</v>
      </c>
      <c r="AD115" s="891">
        <v>1379713.01</v>
      </c>
      <c r="AE115" s="891">
        <v>371333.82000000007</v>
      </c>
      <c r="AF115" s="891">
        <v>2964812.37</v>
      </c>
      <c r="AG115" s="891">
        <v>2133601.73</v>
      </c>
      <c r="AH115" s="891">
        <v>7558385.0018099993</v>
      </c>
      <c r="AI115" s="891">
        <v>15644998.261809999</v>
      </c>
      <c r="AJ115" s="891">
        <v>2184755.0099999998</v>
      </c>
      <c r="AK115" s="891">
        <v>13460243.251810001</v>
      </c>
      <c r="AL115" s="894">
        <v>15770206.561810002</v>
      </c>
      <c r="AM115" s="891">
        <v>980419.43</v>
      </c>
      <c r="AN115" s="891">
        <v>980419.43</v>
      </c>
      <c r="AO115" s="891">
        <v>1021238.74</v>
      </c>
      <c r="AP115" s="891">
        <v>1021238.74</v>
      </c>
      <c r="AQ115" s="891">
        <v>530651.06999999995</v>
      </c>
      <c r="AR115" s="891">
        <v>530651.06999999995</v>
      </c>
      <c r="AS115" s="891">
        <v>553328.47</v>
      </c>
      <c r="AT115" s="891">
        <v>553328.47</v>
      </c>
      <c r="AU115" s="891">
        <v>663691.79</v>
      </c>
      <c r="AV115" s="891">
        <v>1294879.33</v>
      </c>
      <c r="AW115" s="891">
        <v>513811.39</v>
      </c>
      <c r="AX115" s="891">
        <v>201711.49</v>
      </c>
      <c r="AY115" s="891">
        <v>8845369.4199999999</v>
      </c>
      <c r="AZ115" s="891">
        <v>40471821.600000001</v>
      </c>
      <c r="BA115" s="891">
        <v>5608669.5500000007</v>
      </c>
      <c r="BB115" s="891">
        <v>865157.24000000011</v>
      </c>
      <c r="BC115" s="891">
        <v>923913.01</v>
      </c>
    </row>
    <row r="116" spans="1:55" ht="15.75" customHeight="1" x14ac:dyDescent="0.2">
      <c r="A116" s="890" t="s">
        <v>1478</v>
      </c>
      <c r="B116" s="895" t="s">
        <v>1479</v>
      </c>
      <c r="C116" s="645">
        <v>2195.7199999999998</v>
      </c>
      <c r="D116" s="891">
        <v>38125644.560000002</v>
      </c>
      <c r="E116" s="891">
        <v>26774340.199999999</v>
      </c>
      <c r="F116" s="892">
        <v>0.70226590288497404</v>
      </c>
      <c r="G116" s="893">
        <v>1</v>
      </c>
      <c r="H116" s="891">
        <v>695999.77</v>
      </c>
      <c r="I116" s="891">
        <v>18524233.470000003</v>
      </c>
      <c r="J116" s="891">
        <v>19220233.240000002</v>
      </c>
      <c r="K116" s="893">
        <v>1.05731</v>
      </c>
      <c r="L116" s="891">
        <v>8613977.2599999998</v>
      </c>
      <c r="M116" s="891">
        <v>1722795.45</v>
      </c>
      <c r="N116" s="891">
        <v>790160.8</v>
      </c>
      <c r="O116" s="891">
        <v>350782.41</v>
      </c>
      <c r="P116" s="891">
        <v>355942.65</v>
      </c>
      <c r="Q116" s="891">
        <v>488850.23</v>
      </c>
      <c r="R116" s="891">
        <v>187593.26</v>
      </c>
      <c r="S116" s="891">
        <v>292449.56</v>
      </c>
      <c r="T116" s="891">
        <v>402278.56</v>
      </c>
      <c r="U116" s="891">
        <v>219262.18</v>
      </c>
      <c r="V116" s="891">
        <v>600719.71</v>
      </c>
      <c r="W116" s="891">
        <v>518123</v>
      </c>
      <c r="X116" s="891">
        <v>350920.92</v>
      </c>
      <c r="Y116" s="891">
        <v>14893855.99</v>
      </c>
      <c r="Z116" s="891">
        <v>195957.90000000002</v>
      </c>
      <c r="AA116" s="891">
        <v>274465</v>
      </c>
      <c r="AB116" s="891">
        <v>590648.67999999993</v>
      </c>
      <c r="AC116" s="891">
        <v>63675.88</v>
      </c>
      <c r="AD116" s="891">
        <v>1253756.1199999999</v>
      </c>
      <c r="AE116" s="891">
        <v>332875.40000000002</v>
      </c>
      <c r="AF116" s="891">
        <v>2694148.44</v>
      </c>
      <c r="AG116" s="891">
        <v>1938820.7600000002</v>
      </c>
      <c r="AH116" s="891">
        <v>7163578.9657199997</v>
      </c>
      <c r="AI116" s="891">
        <v>14507927.145719999</v>
      </c>
      <c r="AJ116" s="891">
        <v>1985304.15</v>
      </c>
      <c r="AK116" s="891">
        <v>12522622.995719999</v>
      </c>
      <c r="AL116" s="894">
        <v>14621704.925719999</v>
      </c>
      <c r="AM116" s="891">
        <v>1105901.02</v>
      </c>
      <c r="AN116" s="891">
        <v>1105901.02</v>
      </c>
      <c r="AO116" s="891">
        <v>1152011.73</v>
      </c>
      <c r="AP116" s="891">
        <v>1152011.73</v>
      </c>
      <c r="AQ116" s="891">
        <v>424823.22</v>
      </c>
      <c r="AR116" s="891">
        <v>424823.22</v>
      </c>
      <c r="AS116" s="891">
        <v>442965.14</v>
      </c>
      <c r="AT116" s="891">
        <v>442965.14</v>
      </c>
      <c r="AU116" s="891">
        <v>531406.98</v>
      </c>
      <c r="AV116" s="891">
        <v>1176956.8700000001</v>
      </c>
      <c r="AW116" s="891">
        <v>467019.46</v>
      </c>
      <c r="AX116" s="891">
        <v>183298</v>
      </c>
      <c r="AY116" s="891">
        <v>8610083.5299999993</v>
      </c>
      <c r="AZ116" s="891">
        <v>38125644.560000002</v>
      </c>
      <c r="BA116" s="891">
        <v>7968775.8900000006</v>
      </c>
      <c r="BB116" s="891">
        <v>644482.43999999994</v>
      </c>
      <c r="BC116" s="891">
        <v>972150.3600000001</v>
      </c>
    </row>
    <row r="117" spans="1:55" ht="15.75" customHeight="1" x14ac:dyDescent="0.2">
      <c r="A117" s="890" t="s">
        <v>1480</v>
      </c>
      <c r="B117" s="895" t="s">
        <v>1481</v>
      </c>
      <c r="C117" s="645">
        <v>4238.55</v>
      </c>
      <c r="D117" s="891">
        <v>75072332.659999996</v>
      </c>
      <c r="E117" s="891">
        <v>54145299.530000001</v>
      </c>
      <c r="F117" s="892">
        <v>0.72124173595647001</v>
      </c>
      <c r="G117" s="893">
        <v>1</v>
      </c>
      <c r="H117" s="891">
        <v>937951.24</v>
      </c>
      <c r="I117" s="891">
        <v>44921298.199999996</v>
      </c>
      <c r="J117" s="891">
        <v>45859249.439999998</v>
      </c>
      <c r="K117" s="893">
        <v>1.05731</v>
      </c>
      <c r="L117" s="891">
        <v>16891577.949999999</v>
      </c>
      <c r="M117" s="891">
        <v>3378315.59</v>
      </c>
      <c r="N117" s="891">
        <v>1526299.67</v>
      </c>
      <c r="O117" s="891">
        <v>677795.18</v>
      </c>
      <c r="P117" s="891">
        <v>704978.79</v>
      </c>
      <c r="Q117" s="891">
        <v>941663.44</v>
      </c>
      <c r="R117" s="891">
        <v>362337.68</v>
      </c>
      <c r="S117" s="891">
        <v>564802.59</v>
      </c>
      <c r="T117" s="891">
        <v>777298</v>
      </c>
      <c r="U117" s="891">
        <v>423526.96</v>
      </c>
      <c r="V117" s="891">
        <v>1160733.57</v>
      </c>
      <c r="W117" s="891">
        <v>1001137.06</v>
      </c>
      <c r="X117" s="891">
        <v>677727.28</v>
      </c>
      <c r="Y117" s="891">
        <v>29088193.760000002</v>
      </c>
      <c r="Z117" s="891">
        <v>379617.3</v>
      </c>
      <c r="AA117" s="891">
        <v>529818.75</v>
      </c>
      <c r="AB117" s="891">
        <v>1140169.95</v>
      </c>
      <c r="AC117" s="891">
        <v>122917.95</v>
      </c>
      <c r="AD117" s="891">
        <v>2420212.0499999998</v>
      </c>
      <c r="AE117" s="891">
        <v>642983.56000000006</v>
      </c>
      <c r="AF117" s="891">
        <v>5200700.8499999996</v>
      </c>
      <c r="AG117" s="891">
        <v>3742639.65</v>
      </c>
      <c r="AH117" s="891">
        <v>14150193.448049998</v>
      </c>
      <c r="AI117" s="891">
        <v>28329253.508049998</v>
      </c>
      <c r="AJ117" s="891">
        <v>3832369.75</v>
      </c>
      <c r="AK117" s="891">
        <v>24496883.758049998</v>
      </c>
      <c r="AL117" s="894">
        <v>28548886.618049998</v>
      </c>
      <c r="AM117" s="891">
        <v>2276810.59</v>
      </c>
      <c r="AN117" s="891">
        <v>2276810.59</v>
      </c>
      <c r="AO117" s="891">
        <v>2371299.7400000002</v>
      </c>
      <c r="AP117" s="891">
        <v>2371299.7400000002</v>
      </c>
      <c r="AQ117" s="891">
        <v>864764.71</v>
      </c>
      <c r="AR117" s="891">
        <v>864764.71</v>
      </c>
      <c r="AS117" s="891">
        <v>900292.63</v>
      </c>
      <c r="AT117" s="891">
        <v>900292.63</v>
      </c>
      <c r="AU117" s="891">
        <v>1080955.8899999999</v>
      </c>
      <c r="AV117" s="891">
        <v>2272275.11</v>
      </c>
      <c r="AW117" s="891">
        <v>901644.51</v>
      </c>
      <c r="AX117" s="891">
        <v>354041.34</v>
      </c>
      <c r="AY117" s="891">
        <v>17435252.190000005</v>
      </c>
      <c r="AZ117" s="891">
        <v>75072332.659999996</v>
      </c>
      <c r="BA117" s="891">
        <v>16550049.209999999</v>
      </c>
      <c r="BB117" s="891">
        <v>1165122.8699999999</v>
      </c>
      <c r="BC117" s="891">
        <v>1891414.7799999998</v>
      </c>
    </row>
    <row r="118" spans="1:55" ht="15.75" customHeight="1" x14ac:dyDescent="0.2">
      <c r="A118" s="890" t="s">
        <v>1482</v>
      </c>
      <c r="B118" s="895" t="s">
        <v>1483</v>
      </c>
      <c r="C118" s="645">
        <v>1371.63</v>
      </c>
      <c r="D118" s="891">
        <v>16911927.190000001</v>
      </c>
      <c r="E118" s="891">
        <v>21543625.610000003</v>
      </c>
      <c r="F118" s="892">
        <v>1.2738717100638133</v>
      </c>
      <c r="G118" s="893">
        <v>4</v>
      </c>
      <c r="H118" s="891">
        <v>1301.3499999999999</v>
      </c>
      <c r="I118" s="891">
        <v>1075724.73</v>
      </c>
      <c r="J118" s="891">
        <v>1077026.08</v>
      </c>
      <c r="K118" s="893">
        <v>1.05731</v>
      </c>
      <c r="L118" s="891">
        <v>4385140.3499999996</v>
      </c>
      <c r="M118" s="891">
        <v>877028.07</v>
      </c>
      <c r="N118" s="891">
        <v>492680.02</v>
      </c>
      <c r="O118" s="891">
        <v>218968.9</v>
      </c>
      <c r="P118" s="891">
        <v>144078.39999999999</v>
      </c>
      <c r="Q118" s="891">
        <v>308665.05</v>
      </c>
      <c r="R118" s="891">
        <v>116924.57</v>
      </c>
      <c r="S118" s="891">
        <v>182368.55</v>
      </c>
      <c r="T118" s="891">
        <v>251114.33</v>
      </c>
      <c r="U118" s="891">
        <v>136776.41</v>
      </c>
      <c r="V118" s="891">
        <v>374987.25</v>
      </c>
      <c r="W118" s="891">
        <v>323427.90999999997</v>
      </c>
      <c r="X118" s="891">
        <v>218830.68</v>
      </c>
      <c r="Y118" s="891">
        <v>8030990.4900000002</v>
      </c>
      <c r="Z118" s="891">
        <v>122607</v>
      </c>
      <c r="AA118" s="891">
        <v>171453.75</v>
      </c>
      <c r="AB118" s="891">
        <v>368968.47</v>
      </c>
      <c r="AC118" s="891">
        <v>39777.270000000004</v>
      </c>
      <c r="AD118" s="891">
        <v>391600.36</v>
      </c>
      <c r="AE118" s="891">
        <v>211078.34999999998</v>
      </c>
      <c r="AF118" s="891">
        <v>1682990.0099999998</v>
      </c>
      <c r="AG118" s="891">
        <v>1211149.29</v>
      </c>
      <c r="AH118" s="891">
        <v>3052009.7061299998</v>
      </c>
      <c r="AI118" s="891">
        <v>7251634.2061299998</v>
      </c>
      <c r="AJ118" s="891">
        <v>1240186.69</v>
      </c>
      <c r="AK118" s="891">
        <v>6011447.5161299985</v>
      </c>
      <c r="AL118" s="894">
        <v>7322709.2961299988</v>
      </c>
      <c r="AM118" s="891">
        <v>67276.27</v>
      </c>
      <c r="AN118" s="891">
        <v>67276.27</v>
      </c>
      <c r="AO118" s="891">
        <v>70299.92</v>
      </c>
      <c r="AP118" s="891">
        <v>70299.92</v>
      </c>
      <c r="AQ118" s="891">
        <v>26456.959999999999</v>
      </c>
      <c r="AR118" s="891">
        <v>26456.959999999999</v>
      </c>
      <c r="AS118" s="891">
        <v>27968.78</v>
      </c>
      <c r="AT118" s="891">
        <v>27968.78</v>
      </c>
      <c r="AU118" s="891">
        <v>33260.18</v>
      </c>
      <c r="AV118" s="891">
        <v>734747.64</v>
      </c>
      <c r="AW118" s="891">
        <v>291549.71999999997</v>
      </c>
      <c r="AX118" s="891">
        <v>114665.87</v>
      </c>
      <c r="AY118" s="891">
        <v>1558227.27</v>
      </c>
      <c r="AZ118" s="891">
        <v>16911927.190000001</v>
      </c>
      <c r="BA118" s="891">
        <v>41500.840000000004</v>
      </c>
      <c r="BB118" s="891">
        <v>3718.96</v>
      </c>
      <c r="BC118" s="891">
        <v>551983.5900000002</v>
      </c>
    </row>
    <row r="119" spans="1:55" ht="15.75" customHeight="1" x14ac:dyDescent="0.2">
      <c r="A119" s="890" t="s">
        <v>1484</v>
      </c>
      <c r="B119" s="895" t="s">
        <v>1485</v>
      </c>
      <c r="C119" s="645">
        <v>666.05</v>
      </c>
      <c r="D119" s="891">
        <v>9715281.5800000001</v>
      </c>
      <c r="E119" s="891">
        <v>16216958.290000001</v>
      </c>
      <c r="F119" s="892">
        <v>1.6692216439083385</v>
      </c>
      <c r="G119" s="893">
        <v>4</v>
      </c>
      <c r="H119" s="891">
        <v>747.58</v>
      </c>
      <c r="I119" s="891">
        <v>1595621.6400000001</v>
      </c>
      <c r="J119" s="891">
        <v>1596369.2200000002</v>
      </c>
      <c r="K119" s="893">
        <v>1.05731</v>
      </c>
      <c r="L119" s="891">
        <v>2429546.39</v>
      </c>
      <c r="M119" s="891">
        <v>485909.27</v>
      </c>
      <c r="N119" s="891">
        <v>239137.08</v>
      </c>
      <c r="O119" s="891">
        <v>105882.98</v>
      </c>
      <c r="P119" s="891">
        <v>88453.27</v>
      </c>
      <c r="Q119" s="891">
        <v>142581.31</v>
      </c>
      <c r="R119" s="891">
        <v>56534.95</v>
      </c>
      <c r="S119" s="891">
        <v>88484.74</v>
      </c>
      <c r="T119" s="891">
        <v>121426.99</v>
      </c>
      <c r="U119" s="891">
        <v>66288.56</v>
      </c>
      <c r="V119" s="891">
        <v>181326.07</v>
      </c>
      <c r="W119" s="891">
        <v>156394.41</v>
      </c>
      <c r="X119" s="891">
        <v>106176.07</v>
      </c>
      <c r="Y119" s="891">
        <v>4268142.0900000008</v>
      </c>
      <c r="Z119" s="891">
        <v>58632.299999999996</v>
      </c>
      <c r="AA119" s="891">
        <v>83256.249999999985</v>
      </c>
      <c r="AB119" s="891">
        <v>179167.44999999998</v>
      </c>
      <c r="AC119" s="891">
        <v>19315.449999999997</v>
      </c>
      <c r="AD119" s="891">
        <v>190157.27</v>
      </c>
      <c r="AE119" s="891">
        <v>96196.9</v>
      </c>
      <c r="AF119" s="891">
        <v>817243.34999999986</v>
      </c>
      <c r="AG119" s="891">
        <v>588122.14999999991</v>
      </c>
      <c r="AH119" s="891">
        <v>1811736.3655499998</v>
      </c>
      <c r="AI119" s="891">
        <v>3843827.4855499994</v>
      </c>
      <c r="AJ119" s="891">
        <v>602222.42000000004</v>
      </c>
      <c r="AK119" s="891">
        <v>3241605.0655499995</v>
      </c>
      <c r="AL119" s="894">
        <v>3878340.8455499997</v>
      </c>
      <c r="AM119" s="891">
        <v>211655.69</v>
      </c>
      <c r="AN119" s="891">
        <v>211655.69</v>
      </c>
      <c r="AO119" s="891">
        <v>220726.65</v>
      </c>
      <c r="AP119" s="891">
        <v>220726.65</v>
      </c>
      <c r="AQ119" s="891">
        <v>27968.78</v>
      </c>
      <c r="AR119" s="891">
        <v>27968.78</v>
      </c>
      <c r="AS119" s="891">
        <v>29480.61</v>
      </c>
      <c r="AT119" s="891">
        <v>29480.61</v>
      </c>
      <c r="AU119" s="891">
        <v>35527.919999999998</v>
      </c>
      <c r="AV119" s="891">
        <v>356791.03</v>
      </c>
      <c r="AW119" s="891">
        <v>141575.57999999999</v>
      </c>
      <c r="AX119" s="891">
        <v>55240.49</v>
      </c>
      <c r="AY119" s="891">
        <v>1568798.4800000002</v>
      </c>
      <c r="AZ119" s="891">
        <v>9715281.5800000001</v>
      </c>
      <c r="BA119" s="891">
        <v>695414.77999999991</v>
      </c>
      <c r="BB119" s="891">
        <v>70.690000000000012</v>
      </c>
      <c r="BC119" s="891">
        <v>464806.86000000004</v>
      </c>
    </row>
    <row r="120" spans="1:55" ht="15.75" customHeight="1" x14ac:dyDescent="0.2">
      <c r="A120" s="890" t="s">
        <v>1486</v>
      </c>
      <c r="B120" s="895" t="s">
        <v>1487</v>
      </c>
      <c r="C120" s="645">
        <v>373.31</v>
      </c>
      <c r="D120" s="891">
        <v>5601650.5700000003</v>
      </c>
      <c r="E120" s="891">
        <v>5593518.0999999996</v>
      </c>
      <c r="F120" s="892">
        <v>0.99854820112422671</v>
      </c>
      <c r="G120" s="893">
        <v>3</v>
      </c>
      <c r="H120" s="891">
        <v>9180.02</v>
      </c>
      <c r="I120" s="891">
        <v>1708829.9200000002</v>
      </c>
      <c r="J120" s="891">
        <v>1718009.9400000002</v>
      </c>
      <c r="K120" s="893">
        <v>1.05731</v>
      </c>
      <c r="L120" s="891">
        <v>1373597.67</v>
      </c>
      <c r="M120" s="891">
        <v>274719.53000000003</v>
      </c>
      <c r="N120" s="891">
        <v>133254.1</v>
      </c>
      <c r="O120" s="891">
        <v>59063.97</v>
      </c>
      <c r="P120" s="891">
        <v>51305.23</v>
      </c>
      <c r="Q120" s="891">
        <v>83041.86</v>
      </c>
      <c r="R120" s="891">
        <v>31479.69</v>
      </c>
      <c r="S120" s="891">
        <v>49491.46</v>
      </c>
      <c r="T120" s="891">
        <v>67734.78</v>
      </c>
      <c r="U120" s="891">
        <v>37193.58</v>
      </c>
      <c r="V120" s="891">
        <v>101147.87</v>
      </c>
      <c r="W120" s="891">
        <v>87240.42</v>
      </c>
      <c r="X120" s="891">
        <v>59386.61</v>
      </c>
      <c r="Y120" s="891">
        <v>2408656.77</v>
      </c>
      <c r="Z120" s="891">
        <v>33147.9</v>
      </c>
      <c r="AA120" s="891">
        <v>46663.75</v>
      </c>
      <c r="AB120" s="891">
        <v>100420.39</v>
      </c>
      <c r="AC120" s="891">
        <v>10825.99</v>
      </c>
      <c r="AD120" s="891">
        <v>106580</v>
      </c>
      <c r="AE120" s="891">
        <v>56948.61</v>
      </c>
      <c r="AF120" s="891">
        <v>458051.37</v>
      </c>
      <c r="AG120" s="891">
        <v>329632.73</v>
      </c>
      <c r="AH120" s="891">
        <v>1048900.4648099998</v>
      </c>
      <c r="AI120" s="891">
        <v>2191171.20481</v>
      </c>
      <c r="AJ120" s="891">
        <v>337535.7</v>
      </c>
      <c r="AK120" s="891">
        <v>1853635.5048100001</v>
      </c>
      <c r="AL120" s="894">
        <v>2210515.37481</v>
      </c>
      <c r="AM120" s="891">
        <v>135308.46</v>
      </c>
      <c r="AN120" s="891">
        <v>135308.46</v>
      </c>
      <c r="AO120" s="891">
        <v>140599.85</v>
      </c>
      <c r="AP120" s="891">
        <v>140599.85</v>
      </c>
      <c r="AQ120" s="891">
        <v>22677.39</v>
      </c>
      <c r="AR120" s="891">
        <v>22677.39</v>
      </c>
      <c r="AS120" s="891">
        <v>23433.3</v>
      </c>
      <c r="AT120" s="891">
        <v>23433.3</v>
      </c>
      <c r="AU120" s="891">
        <v>28724.7</v>
      </c>
      <c r="AV120" s="891">
        <v>199561.08</v>
      </c>
      <c r="AW120" s="891">
        <v>79186.34</v>
      </c>
      <c r="AX120" s="891">
        <v>30968.15</v>
      </c>
      <c r="AY120" s="891">
        <v>982478.27</v>
      </c>
      <c r="AZ120" s="891">
        <v>5601650.5700000003</v>
      </c>
      <c r="BA120" s="891">
        <v>561307.20000000007</v>
      </c>
      <c r="BB120" s="891">
        <v>11842.35</v>
      </c>
      <c r="BC120" s="891">
        <v>97952.33</v>
      </c>
    </row>
    <row r="121" spans="1:55" ht="15.75" customHeight="1" x14ac:dyDescent="0.2">
      <c r="A121" s="890" t="s">
        <v>1488</v>
      </c>
      <c r="B121" s="895" t="s">
        <v>1489</v>
      </c>
      <c r="C121" s="645">
        <v>1058.96</v>
      </c>
      <c r="D121" s="891">
        <v>15433018.75</v>
      </c>
      <c r="E121" s="891">
        <v>13718791.840000002</v>
      </c>
      <c r="F121" s="892">
        <v>0.88892471798493744</v>
      </c>
      <c r="G121" s="893">
        <v>2</v>
      </c>
      <c r="H121" s="891">
        <v>31710.89</v>
      </c>
      <c r="I121" s="891">
        <v>1355829.0300000003</v>
      </c>
      <c r="J121" s="891">
        <v>1387539.9200000002</v>
      </c>
      <c r="K121" s="893">
        <v>1.05731</v>
      </c>
      <c r="L121" s="891">
        <v>3737597.45</v>
      </c>
      <c r="M121" s="891">
        <v>747519.49</v>
      </c>
      <c r="N121" s="891">
        <v>380314.4</v>
      </c>
      <c r="O121" s="891">
        <v>168548.43</v>
      </c>
      <c r="P121" s="891">
        <v>136415.9</v>
      </c>
      <c r="Q121" s="891">
        <v>233457.32</v>
      </c>
      <c r="R121" s="891">
        <v>89941.97</v>
      </c>
      <c r="S121" s="891">
        <v>140675.74</v>
      </c>
      <c r="T121" s="891">
        <v>193291.95</v>
      </c>
      <c r="U121" s="891">
        <v>105581.79</v>
      </c>
      <c r="V121" s="891">
        <v>288641.5</v>
      </c>
      <c r="W121" s="891">
        <v>248954.38</v>
      </c>
      <c r="X121" s="891">
        <v>168801.96</v>
      </c>
      <c r="Y121" s="891">
        <v>6639742.2800000012</v>
      </c>
      <c r="Z121" s="891">
        <v>93686.399999999994</v>
      </c>
      <c r="AA121" s="891">
        <v>132370</v>
      </c>
      <c r="AB121" s="891">
        <v>284860.24</v>
      </c>
      <c r="AC121" s="891">
        <v>30709.840000000004</v>
      </c>
      <c r="AD121" s="891">
        <v>604666.16</v>
      </c>
      <c r="AE121" s="891">
        <v>158514.14000000001</v>
      </c>
      <c r="AF121" s="891">
        <v>1299343.9200000002</v>
      </c>
      <c r="AG121" s="891">
        <v>935061.68</v>
      </c>
      <c r="AH121" s="891">
        <v>2810309.4369599996</v>
      </c>
      <c r="AI121" s="891">
        <v>6349521.8169599995</v>
      </c>
      <c r="AJ121" s="891">
        <v>957479.86</v>
      </c>
      <c r="AK121" s="891">
        <v>5392041.9569600001</v>
      </c>
      <c r="AL121" s="894">
        <v>6404394.9869600004</v>
      </c>
      <c r="AM121" s="891">
        <v>267593.27</v>
      </c>
      <c r="AN121" s="891">
        <v>267593.27</v>
      </c>
      <c r="AO121" s="891">
        <v>278931.96999999997</v>
      </c>
      <c r="AP121" s="891">
        <v>278931.96999999997</v>
      </c>
      <c r="AQ121" s="891">
        <v>77859.06</v>
      </c>
      <c r="AR121" s="891">
        <v>77859.06</v>
      </c>
      <c r="AS121" s="891">
        <v>80882.710000000006</v>
      </c>
      <c r="AT121" s="891">
        <v>80882.710000000006</v>
      </c>
      <c r="AU121" s="891">
        <v>97512.8</v>
      </c>
      <c r="AV121" s="891">
        <v>567690.81999999995</v>
      </c>
      <c r="AW121" s="891">
        <v>225261.15</v>
      </c>
      <c r="AX121" s="891">
        <v>87882.6</v>
      </c>
      <c r="AY121" s="891">
        <v>2388881.39</v>
      </c>
      <c r="AZ121" s="891">
        <v>15433018.75</v>
      </c>
      <c r="BA121" s="891">
        <v>386536.82</v>
      </c>
      <c r="BB121" s="891">
        <v>35434.370000000003</v>
      </c>
      <c r="BC121" s="891">
        <v>383601.48000000004</v>
      </c>
    </row>
    <row r="122" spans="1:55" ht="15.75" customHeight="1" x14ac:dyDescent="0.2">
      <c r="A122" s="890" t="s">
        <v>1490</v>
      </c>
      <c r="B122" s="895" t="s">
        <v>1491</v>
      </c>
      <c r="C122" s="645">
        <v>417.63</v>
      </c>
      <c r="D122" s="891">
        <v>6560531.9400000004</v>
      </c>
      <c r="E122" s="891">
        <v>7839073.6900000004</v>
      </c>
      <c r="F122" s="892">
        <v>1.1948838541894211</v>
      </c>
      <c r="G122" s="893">
        <v>4</v>
      </c>
      <c r="H122" s="891">
        <v>504.82</v>
      </c>
      <c r="I122" s="891">
        <v>627313.00000000012</v>
      </c>
      <c r="J122" s="891">
        <v>627817.82000000007</v>
      </c>
      <c r="K122" s="893">
        <v>1.05731</v>
      </c>
      <c r="L122" s="891">
        <v>1539985.23</v>
      </c>
      <c r="M122" s="891">
        <v>307997.03999999998</v>
      </c>
      <c r="N122" s="891">
        <v>149100.53</v>
      </c>
      <c r="O122" s="891">
        <v>66266.899999999994</v>
      </c>
      <c r="P122" s="891">
        <v>60793.24</v>
      </c>
      <c r="Q122" s="891">
        <v>93226.240000000005</v>
      </c>
      <c r="R122" s="891">
        <v>35334.339999999997</v>
      </c>
      <c r="S122" s="891">
        <v>55490.43</v>
      </c>
      <c r="T122" s="891">
        <v>75995.12</v>
      </c>
      <c r="U122" s="891">
        <v>41392.86</v>
      </c>
      <c r="V122" s="891">
        <v>113482.98</v>
      </c>
      <c r="W122" s="891">
        <v>97879.5</v>
      </c>
      <c r="X122" s="891">
        <v>66584.990000000005</v>
      </c>
      <c r="Y122" s="891">
        <v>2703529.4000000004</v>
      </c>
      <c r="Z122" s="891">
        <v>37062</v>
      </c>
      <c r="AA122" s="891">
        <v>52203.749999999993</v>
      </c>
      <c r="AB122" s="891">
        <v>112342.46999999999</v>
      </c>
      <c r="AC122" s="891">
        <v>12111.269999999997</v>
      </c>
      <c r="AD122" s="891">
        <v>119233.36</v>
      </c>
      <c r="AE122" s="891">
        <v>63915.06</v>
      </c>
      <c r="AF122" s="891">
        <v>512432.00999999989</v>
      </c>
      <c r="AG122" s="891">
        <v>368767.28999999992</v>
      </c>
      <c r="AH122" s="891">
        <v>1237583.1621300001</v>
      </c>
      <c r="AI122" s="891">
        <v>2515650.37213</v>
      </c>
      <c r="AJ122" s="891">
        <v>377608.51</v>
      </c>
      <c r="AK122" s="891">
        <v>2138041.8621300003</v>
      </c>
      <c r="AL122" s="894">
        <v>2537291.1121300003</v>
      </c>
      <c r="AM122" s="891">
        <v>156474.03</v>
      </c>
      <c r="AN122" s="891">
        <v>156474.03</v>
      </c>
      <c r="AO122" s="891">
        <v>163277.25</v>
      </c>
      <c r="AP122" s="891">
        <v>163277.25</v>
      </c>
      <c r="AQ122" s="891">
        <v>62740.79</v>
      </c>
      <c r="AR122" s="891">
        <v>62740.79</v>
      </c>
      <c r="AS122" s="891">
        <v>65008.53</v>
      </c>
      <c r="AT122" s="891">
        <v>65008.53</v>
      </c>
      <c r="AU122" s="891">
        <v>77859.06</v>
      </c>
      <c r="AV122" s="891">
        <v>223750.31</v>
      </c>
      <c r="AW122" s="891">
        <v>88784.68</v>
      </c>
      <c r="AX122" s="891">
        <v>34316.06</v>
      </c>
      <c r="AY122" s="891">
        <v>1319711.3100000003</v>
      </c>
      <c r="AZ122" s="891">
        <v>6560531.9400000004</v>
      </c>
      <c r="BA122" s="891">
        <v>393152.82</v>
      </c>
      <c r="BB122" s="891">
        <v>188.5</v>
      </c>
      <c r="BC122" s="891">
        <v>118921.54</v>
      </c>
    </row>
    <row r="123" spans="1:55" ht="15.75" customHeight="1" x14ac:dyDescent="0.2">
      <c r="A123" s="890" t="s">
        <v>1492</v>
      </c>
      <c r="B123" s="895" t="s">
        <v>1493</v>
      </c>
      <c r="C123" s="645">
        <v>482.12</v>
      </c>
      <c r="D123" s="891">
        <v>6728618.0499999998</v>
      </c>
      <c r="E123" s="891">
        <v>6381903.3799999999</v>
      </c>
      <c r="F123" s="892">
        <v>0.94847163750066033</v>
      </c>
      <c r="G123" s="893">
        <v>3</v>
      </c>
      <c r="H123" s="891">
        <v>11026.9</v>
      </c>
      <c r="I123" s="891">
        <v>547166.13000000012</v>
      </c>
      <c r="J123" s="891">
        <v>558193.03000000014</v>
      </c>
      <c r="K123" s="893">
        <v>1.05731</v>
      </c>
      <c r="L123" s="891">
        <v>1653791.43</v>
      </c>
      <c r="M123" s="891">
        <v>330758.28000000003</v>
      </c>
      <c r="N123" s="891">
        <v>172870.18</v>
      </c>
      <c r="O123" s="891">
        <v>76350.990000000005</v>
      </c>
      <c r="P123" s="891">
        <v>60032.959999999999</v>
      </c>
      <c r="Q123" s="891">
        <v>108894.52</v>
      </c>
      <c r="R123" s="891">
        <v>40473.89</v>
      </c>
      <c r="S123" s="891">
        <v>63888.98</v>
      </c>
      <c r="T123" s="891">
        <v>87559.6</v>
      </c>
      <c r="U123" s="891">
        <v>47991.72</v>
      </c>
      <c r="V123" s="891">
        <v>130752.13</v>
      </c>
      <c r="W123" s="891">
        <v>112774.2</v>
      </c>
      <c r="X123" s="891">
        <v>76662.720000000001</v>
      </c>
      <c r="Y123" s="891">
        <v>2962801.600000001</v>
      </c>
      <c r="Z123" s="891">
        <v>42580.800000000003</v>
      </c>
      <c r="AA123" s="891">
        <v>60265</v>
      </c>
      <c r="AB123" s="891">
        <v>129690.28</v>
      </c>
      <c r="AC123" s="891">
        <v>13981.48</v>
      </c>
      <c r="AD123" s="891">
        <v>137645.26</v>
      </c>
      <c r="AE123" s="891">
        <v>74516.72</v>
      </c>
      <c r="AF123" s="891">
        <v>591561.24</v>
      </c>
      <c r="AG123" s="891">
        <v>425711.96</v>
      </c>
      <c r="AH123" s="891">
        <v>1244052.7501199997</v>
      </c>
      <c r="AI123" s="891">
        <v>2720005.4901199997</v>
      </c>
      <c r="AJ123" s="891">
        <v>435918.44</v>
      </c>
      <c r="AK123" s="891">
        <v>2284087.0501199993</v>
      </c>
      <c r="AL123" s="894">
        <v>2744987.9701199993</v>
      </c>
      <c r="AM123" s="891">
        <v>102804.19</v>
      </c>
      <c r="AN123" s="891">
        <v>102804.19</v>
      </c>
      <c r="AO123" s="891">
        <v>106583.76</v>
      </c>
      <c r="AP123" s="891">
        <v>106583.76</v>
      </c>
      <c r="AQ123" s="891">
        <v>37795.660000000003</v>
      </c>
      <c r="AR123" s="891">
        <v>37795.660000000003</v>
      </c>
      <c r="AS123" s="891">
        <v>39307.480000000003</v>
      </c>
      <c r="AT123" s="891">
        <v>39307.480000000003</v>
      </c>
      <c r="AU123" s="891">
        <v>47622.53</v>
      </c>
      <c r="AV123" s="891">
        <v>257766.39999999999</v>
      </c>
      <c r="AW123" s="891">
        <v>102282.36</v>
      </c>
      <c r="AX123" s="891">
        <v>40174.9</v>
      </c>
      <c r="AY123" s="891">
        <v>1020828.3700000001</v>
      </c>
      <c r="AZ123" s="891">
        <v>6728618.0499999998</v>
      </c>
      <c r="BA123" s="891">
        <v>69909.869999999981</v>
      </c>
      <c r="BB123" s="891">
        <v>18247.39</v>
      </c>
      <c r="BC123" s="891">
        <v>213688.53999999998</v>
      </c>
    </row>
    <row r="124" spans="1:55" ht="15.75" customHeight="1" x14ac:dyDescent="0.2">
      <c r="A124" s="890" t="s">
        <v>1494</v>
      </c>
      <c r="B124" s="895" t="s">
        <v>1495</v>
      </c>
      <c r="C124" s="645">
        <v>1297.96</v>
      </c>
      <c r="D124" s="891">
        <v>17178880.010000002</v>
      </c>
      <c r="E124" s="891">
        <v>10530567.52</v>
      </c>
      <c r="F124" s="892">
        <v>0.61299499815296743</v>
      </c>
      <c r="G124" s="893">
        <v>1</v>
      </c>
      <c r="H124" s="891">
        <v>789015.48</v>
      </c>
      <c r="I124" s="891">
        <v>3204396.16</v>
      </c>
      <c r="J124" s="891">
        <v>3993411.64</v>
      </c>
      <c r="K124" s="893">
        <v>1.05731</v>
      </c>
      <c r="L124" s="891">
        <v>4328957.54</v>
      </c>
      <c r="M124" s="891">
        <v>865791.5</v>
      </c>
      <c r="N124" s="891">
        <v>466749.49</v>
      </c>
      <c r="O124" s="891">
        <v>206723.92</v>
      </c>
      <c r="P124" s="891">
        <v>146526.81</v>
      </c>
      <c r="Q124" s="891">
        <v>284379.21999999997</v>
      </c>
      <c r="R124" s="891">
        <v>110500.14</v>
      </c>
      <c r="S124" s="891">
        <v>172770.2</v>
      </c>
      <c r="T124" s="891">
        <v>237071.76</v>
      </c>
      <c r="U124" s="891">
        <v>129277.7</v>
      </c>
      <c r="V124" s="891">
        <v>354017.57</v>
      </c>
      <c r="W124" s="891">
        <v>305341.48</v>
      </c>
      <c r="X124" s="891">
        <v>207313.28</v>
      </c>
      <c r="Y124" s="891">
        <v>7815420.6100000003</v>
      </c>
      <c r="Z124" s="891">
        <v>115196.4</v>
      </c>
      <c r="AA124" s="891">
        <v>162245</v>
      </c>
      <c r="AB124" s="891">
        <v>349151.24</v>
      </c>
      <c r="AC124" s="891">
        <v>37640.839999999997</v>
      </c>
      <c r="AD124" s="891">
        <v>741135.16</v>
      </c>
      <c r="AE124" s="891">
        <v>192394.93</v>
      </c>
      <c r="AF124" s="891">
        <v>1592596.92</v>
      </c>
      <c r="AG124" s="891">
        <v>1146098.68</v>
      </c>
      <c r="AH124" s="891">
        <v>3065505.4149600002</v>
      </c>
      <c r="AI124" s="891">
        <v>7401964.5849600006</v>
      </c>
      <c r="AJ124" s="891">
        <v>1173576.49</v>
      </c>
      <c r="AK124" s="891">
        <v>6228388.0949600004</v>
      </c>
      <c r="AL124" s="894">
        <v>7469222.2449600007</v>
      </c>
      <c r="AM124" s="891">
        <v>144379.42000000001</v>
      </c>
      <c r="AN124" s="891">
        <v>144379.42000000001</v>
      </c>
      <c r="AO124" s="891">
        <v>150426.72</v>
      </c>
      <c r="AP124" s="891">
        <v>150426.72</v>
      </c>
      <c r="AQ124" s="891">
        <v>42331.13</v>
      </c>
      <c r="AR124" s="891">
        <v>42331.13</v>
      </c>
      <c r="AS124" s="891">
        <v>43842.96</v>
      </c>
      <c r="AT124" s="891">
        <v>43842.96</v>
      </c>
      <c r="AU124" s="891">
        <v>52913.919999999998</v>
      </c>
      <c r="AV124" s="891">
        <v>695440.15</v>
      </c>
      <c r="AW124" s="891">
        <v>275952.40999999997</v>
      </c>
      <c r="AX124" s="891">
        <v>107970.05</v>
      </c>
      <c r="AY124" s="891">
        <v>1894236.99</v>
      </c>
      <c r="AZ124" s="891">
        <v>17178880.010000002</v>
      </c>
      <c r="BA124" s="891">
        <v>257602.57</v>
      </c>
      <c r="BB124" s="891">
        <v>38691.31</v>
      </c>
      <c r="BC124" s="891">
        <v>490374.92000000004</v>
      </c>
    </row>
    <row r="125" spans="1:55" ht="15.75" customHeight="1" x14ac:dyDescent="0.2">
      <c r="A125" s="890" t="s">
        <v>1496</v>
      </c>
      <c r="B125" s="895" t="s">
        <v>1497</v>
      </c>
      <c r="C125" s="645">
        <v>1584.29</v>
      </c>
      <c r="D125" s="891">
        <v>20604932.390000001</v>
      </c>
      <c r="E125" s="891">
        <v>24883796.550000001</v>
      </c>
      <c r="F125" s="892">
        <v>1.2076621305526156</v>
      </c>
      <c r="G125" s="893">
        <v>4</v>
      </c>
      <c r="H125" s="891">
        <v>1585.52</v>
      </c>
      <c r="I125" s="891">
        <v>1494440.64</v>
      </c>
      <c r="J125" s="891">
        <v>1496026.16</v>
      </c>
      <c r="K125" s="893">
        <v>1.05731</v>
      </c>
      <c r="L125" s="891">
        <v>5243728.9400000004</v>
      </c>
      <c r="M125" s="891">
        <v>1048745.78</v>
      </c>
      <c r="N125" s="891">
        <v>569751.31000000006</v>
      </c>
      <c r="O125" s="891">
        <v>252822.64</v>
      </c>
      <c r="P125" s="891">
        <v>179364.24</v>
      </c>
      <c r="Q125" s="891">
        <v>355669.88</v>
      </c>
      <c r="R125" s="891">
        <v>135555.41</v>
      </c>
      <c r="S125" s="891">
        <v>210863.63</v>
      </c>
      <c r="T125" s="891">
        <v>289937.93</v>
      </c>
      <c r="U125" s="891">
        <v>158072.74</v>
      </c>
      <c r="V125" s="891">
        <v>432962.25</v>
      </c>
      <c r="W125" s="891">
        <v>373431.57</v>
      </c>
      <c r="X125" s="891">
        <v>253022.98</v>
      </c>
      <c r="Y125" s="891">
        <v>9503929.3000000007</v>
      </c>
      <c r="Z125" s="891">
        <v>140853.6</v>
      </c>
      <c r="AA125" s="891">
        <v>198036.25</v>
      </c>
      <c r="AB125" s="891">
        <v>426174.01</v>
      </c>
      <c r="AC125" s="891">
        <v>45944.41</v>
      </c>
      <c r="AD125" s="891">
        <v>452314.79</v>
      </c>
      <c r="AE125" s="891">
        <v>242123.97</v>
      </c>
      <c r="AF125" s="891">
        <v>1943923.83</v>
      </c>
      <c r="AG125" s="891">
        <v>1398928.07</v>
      </c>
      <c r="AH125" s="891">
        <v>3759584.0397899998</v>
      </c>
      <c r="AI125" s="891">
        <v>8607882.9697900005</v>
      </c>
      <c r="AJ125" s="891">
        <v>1432467.48</v>
      </c>
      <c r="AK125" s="891">
        <v>7175415.4897899982</v>
      </c>
      <c r="AL125" s="894">
        <v>8689977.6797899976</v>
      </c>
      <c r="AM125" s="891">
        <v>192001.95</v>
      </c>
      <c r="AN125" s="891">
        <v>192001.95</v>
      </c>
      <c r="AO125" s="891">
        <v>200317</v>
      </c>
      <c r="AP125" s="891">
        <v>200317</v>
      </c>
      <c r="AQ125" s="891">
        <v>57449.4</v>
      </c>
      <c r="AR125" s="891">
        <v>57449.4</v>
      </c>
      <c r="AS125" s="891">
        <v>60473.05</v>
      </c>
      <c r="AT125" s="891">
        <v>60473.05</v>
      </c>
      <c r="AU125" s="891">
        <v>72567.66</v>
      </c>
      <c r="AV125" s="891">
        <v>848890.53</v>
      </c>
      <c r="AW125" s="891">
        <v>336841.91</v>
      </c>
      <c r="AX125" s="891">
        <v>132242.39000000001</v>
      </c>
      <c r="AY125" s="891">
        <v>2411025.2900000005</v>
      </c>
      <c r="AZ125" s="891">
        <v>20604932.390000001</v>
      </c>
      <c r="BA125" s="891">
        <v>209902.19999999998</v>
      </c>
      <c r="BB125" s="891">
        <v>15916.769999999999</v>
      </c>
      <c r="BC125" s="891">
        <v>616982.18000000005</v>
      </c>
    </row>
    <row r="126" spans="1:55" ht="15.75" customHeight="1" x14ac:dyDescent="0.2">
      <c r="A126" s="890" t="s">
        <v>1498</v>
      </c>
      <c r="B126" s="895" t="s">
        <v>1499</v>
      </c>
      <c r="C126" s="645">
        <v>5777.13</v>
      </c>
      <c r="D126" s="891">
        <v>72799936.310000002</v>
      </c>
      <c r="E126" s="891">
        <v>69469986.189999998</v>
      </c>
      <c r="F126" s="892">
        <v>0.95425888690588601</v>
      </c>
      <c r="G126" s="893">
        <v>3</v>
      </c>
      <c r="H126" s="891">
        <v>119305.07</v>
      </c>
      <c r="I126" s="891">
        <v>11376093.030000001</v>
      </c>
      <c r="J126" s="891">
        <v>11495398.100000001</v>
      </c>
      <c r="K126" s="893">
        <v>1.05731</v>
      </c>
      <c r="L126" s="891">
        <v>19025084.149999999</v>
      </c>
      <c r="M126" s="891">
        <v>3805016.83</v>
      </c>
      <c r="N126" s="891">
        <v>2080204.55</v>
      </c>
      <c r="O126" s="891">
        <v>924135.19</v>
      </c>
      <c r="P126" s="891">
        <v>627775.82999999996</v>
      </c>
      <c r="Q126" s="891">
        <v>1272264.08</v>
      </c>
      <c r="R126" s="891">
        <v>494038.43</v>
      </c>
      <c r="S126" s="891">
        <v>769967.21</v>
      </c>
      <c r="T126" s="891">
        <v>1059801.6299999999</v>
      </c>
      <c r="U126" s="891">
        <v>577400.42000000004</v>
      </c>
      <c r="V126" s="891">
        <v>1582594.24</v>
      </c>
      <c r="W126" s="891">
        <v>1364993.46</v>
      </c>
      <c r="X126" s="891">
        <v>923911.8</v>
      </c>
      <c r="Y126" s="891">
        <v>34507187.819999993</v>
      </c>
      <c r="Z126" s="891">
        <v>515801.69999999995</v>
      </c>
      <c r="AA126" s="891">
        <v>722141.25</v>
      </c>
      <c r="AB126" s="891">
        <v>1554047.97</v>
      </c>
      <c r="AC126" s="891">
        <v>167536.76999999999</v>
      </c>
      <c r="AD126" s="891">
        <v>1649370.6099999999</v>
      </c>
      <c r="AE126" s="891">
        <v>864369.77</v>
      </c>
      <c r="AF126" s="891">
        <v>7088538.5099999998</v>
      </c>
      <c r="AG126" s="891">
        <v>5101205.7899999991</v>
      </c>
      <c r="AH126" s="891">
        <v>13202434.75863</v>
      </c>
      <c r="AI126" s="891">
        <v>30865447.128629997</v>
      </c>
      <c r="AJ126" s="891">
        <v>5223507.63</v>
      </c>
      <c r="AK126" s="891">
        <v>25641939.498629995</v>
      </c>
      <c r="AL126" s="894">
        <v>31164806.348629996</v>
      </c>
      <c r="AM126" s="891">
        <v>460351.14</v>
      </c>
      <c r="AN126" s="891">
        <v>460351.14</v>
      </c>
      <c r="AO126" s="891">
        <v>480004.88</v>
      </c>
      <c r="AP126" s="891">
        <v>480004.88</v>
      </c>
      <c r="AQ126" s="891">
        <v>82394.539999999994</v>
      </c>
      <c r="AR126" s="891">
        <v>82394.539999999994</v>
      </c>
      <c r="AS126" s="891">
        <v>85418.19</v>
      </c>
      <c r="AT126" s="891">
        <v>85418.19</v>
      </c>
      <c r="AU126" s="891">
        <v>102804.19</v>
      </c>
      <c r="AV126" s="891">
        <v>3096976.42</v>
      </c>
      <c r="AW126" s="891">
        <v>1228888.07</v>
      </c>
      <c r="AX126" s="891">
        <v>482935.82</v>
      </c>
      <c r="AY126" s="891">
        <v>7127942</v>
      </c>
      <c r="AZ126" s="891">
        <v>72799936.310000002</v>
      </c>
      <c r="BA126" s="891">
        <v>515483.64000000007</v>
      </c>
      <c r="BB126" s="891">
        <v>18053.87</v>
      </c>
      <c r="BC126" s="891">
        <v>1860318.9200000004</v>
      </c>
    </row>
    <row r="127" spans="1:55" ht="15.75" customHeight="1" x14ac:dyDescent="0.2">
      <c r="A127" s="890" t="s">
        <v>1500</v>
      </c>
      <c r="B127" s="895" t="s">
        <v>1501</v>
      </c>
      <c r="C127" s="645">
        <v>2607.13</v>
      </c>
      <c r="D127" s="891">
        <v>44195304.780000001</v>
      </c>
      <c r="E127" s="891">
        <v>31005541.41</v>
      </c>
      <c r="F127" s="892">
        <v>0.7015573614514623</v>
      </c>
      <c r="G127" s="893">
        <v>1</v>
      </c>
      <c r="H127" s="891">
        <v>858606.33</v>
      </c>
      <c r="I127" s="891">
        <v>27095546.339999989</v>
      </c>
      <c r="J127" s="891">
        <v>27954152.669999987</v>
      </c>
      <c r="K127" s="893">
        <v>1.05731</v>
      </c>
      <c r="L127" s="891">
        <v>9953000.9000000004</v>
      </c>
      <c r="M127" s="891">
        <v>1990600.18</v>
      </c>
      <c r="N127" s="891">
        <v>937820.75</v>
      </c>
      <c r="O127" s="891">
        <v>416329.02</v>
      </c>
      <c r="P127" s="891">
        <v>409341.67</v>
      </c>
      <c r="Q127" s="891">
        <v>583643.31000000006</v>
      </c>
      <c r="R127" s="891">
        <v>222927.61</v>
      </c>
      <c r="S127" s="891">
        <v>347340.1</v>
      </c>
      <c r="T127" s="891">
        <v>477447.65</v>
      </c>
      <c r="U127" s="891">
        <v>260355.1</v>
      </c>
      <c r="V127" s="891">
        <v>712969.19</v>
      </c>
      <c r="W127" s="891">
        <v>614938.6</v>
      </c>
      <c r="X127" s="891">
        <v>416786.08</v>
      </c>
      <c r="Y127" s="891">
        <v>17343500.159999996</v>
      </c>
      <c r="Z127" s="891">
        <v>231522.3</v>
      </c>
      <c r="AA127" s="891">
        <v>325891.25</v>
      </c>
      <c r="AB127" s="891">
        <v>701317.97</v>
      </c>
      <c r="AC127" s="891">
        <v>75606.76999999999</v>
      </c>
      <c r="AD127" s="891">
        <v>1488671.23</v>
      </c>
      <c r="AE127" s="891">
        <v>396870.69</v>
      </c>
      <c r="AF127" s="891">
        <v>3198948.51</v>
      </c>
      <c r="AG127" s="891">
        <v>2302095.79</v>
      </c>
      <c r="AH127" s="891">
        <v>8271285.2616300005</v>
      </c>
      <c r="AI127" s="891">
        <v>16992209.77163</v>
      </c>
      <c r="AJ127" s="891">
        <v>2357288.73</v>
      </c>
      <c r="AK127" s="891">
        <v>14634921.04163</v>
      </c>
      <c r="AL127" s="894">
        <v>17127305.981630001</v>
      </c>
      <c r="AM127" s="891">
        <v>1158059.03</v>
      </c>
      <c r="AN127" s="891">
        <v>1158059.03</v>
      </c>
      <c r="AO127" s="891">
        <v>1206437.48</v>
      </c>
      <c r="AP127" s="891">
        <v>1206437.48</v>
      </c>
      <c r="AQ127" s="891">
        <v>529895.16</v>
      </c>
      <c r="AR127" s="891">
        <v>529895.16</v>
      </c>
      <c r="AS127" s="891">
        <v>551816.64</v>
      </c>
      <c r="AT127" s="891">
        <v>551816.64</v>
      </c>
      <c r="AU127" s="891">
        <v>662179.97</v>
      </c>
      <c r="AV127" s="891">
        <v>1397683.52</v>
      </c>
      <c r="AW127" s="891">
        <v>554604.35</v>
      </c>
      <c r="AX127" s="891">
        <v>217614.06</v>
      </c>
      <c r="AY127" s="891">
        <v>9724498.5199999996</v>
      </c>
      <c r="AZ127" s="891">
        <v>44195304.780000001</v>
      </c>
      <c r="BA127" s="891">
        <v>8045249.9799999995</v>
      </c>
      <c r="BB127" s="891">
        <v>799173.36999999988</v>
      </c>
      <c r="BC127" s="891">
        <v>1626898.46</v>
      </c>
    </row>
    <row r="128" spans="1:55" ht="15.75" customHeight="1" x14ac:dyDescent="0.2">
      <c r="A128" s="890" t="s">
        <v>1502</v>
      </c>
      <c r="B128" s="895" t="s">
        <v>1503</v>
      </c>
      <c r="C128" s="645">
        <v>9960.3700000000008</v>
      </c>
      <c r="D128" s="891">
        <v>183671591.61000001</v>
      </c>
      <c r="E128" s="891">
        <v>137208122.72999999</v>
      </c>
      <c r="F128" s="892">
        <v>0.74702963875514039</v>
      </c>
      <c r="G128" s="893">
        <v>2</v>
      </c>
      <c r="H128" s="891">
        <v>1594413.24</v>
      </c>
      <c r="I128" s="891">
        <v>121332841.57999998</v>
      </c>
      <c r="J128" s="891">
        <v>122927254.81999998</v>
      </c>
      <c r="K128" s="893">
        <v>1.05731</v>
      </c>
      <c r="L128" s="891">
        <v>39015360.159999996</v>
      </c>
      <c r="M128" s="891">
        <v>7803072.0300000003</v>
      </c>
      <c r="N128" s="891">
        <v>3586336.04</v>
      </c>
      <c r="O128" s="891">
        <v>1594007.16</v>
      </c>
      <c r="P128" s="891">
        <v>1737993.82</v>
      </c>
      <c r="Q128" s="891">
        <v>2238996.7599999998</v>
      </c>
      <c r="R128" s="891">
        <v>852521.46</v>
      </c>
      <c r="S128" s="891">
        <v>1327571.06</v>
      </c>
      <c r="T128" s="891">
        <v>1828013.26</v>
      </c>
      <c r="U128" s="891">
        <v>995528.32</v>
      </c>
      <c r="V128" s="891">
        <v>2729759.2</v>
      </c>
      <c r="W128" s="891">
        <v>2354427.5499999998</v>
      </c>
      <c r="X128" s="891">
        <v>1593001.03</v>
      </c>
      <c r="Y128" s="891">
        <v>67656587.849999994</v>
      </c>
      <c r="Z128" s="891">
        <v>887756.39999999991</v>
      </c>
      <c r="AA128" s="891">
        <v>1245046.25</v>
      </c>
      <c r="AB128" s="891">
        <v>2679339.5299999998</v>
      </c>
      <c r="AC128" s="891">
        <v>288850.73</v>
      </c>
      <c r="AD128" s="891">
        <v>5687371.2699999996</v>
      </c>
      <c r="AE128" s="891">
        <v>1524664.93</v>
      </c>
      <c r="AF128" s="891">
        <v>12221373.989999998</v>
      </c>
      <c r="AG128" s="891">
        <v>8795006.7100000009</v>
      </c>
      <c r="AH128" s="891">
        <v>34835827.272869997</v>
      </c>
      <c r="AI128" s="891">
        <v>68165237.082869992</v>
      </c>
      <c r="AJ128" s="891">
        <v>9005867.7400000002</v>
      </c>
      <c r="AK128" s="891">
        <v>59159369.342870004</v>
      </c>
      <c r="AL128" s="894">
        <v>68681363.362870008</v>
      </c>
      <c r="AM128" s="891">
        <v>5082760.43</v>
      </c>
      <c r="AN128" s="891">
        <v>5082760.43</v>
      </c>
      <c r="AO128" s="891">
        <v>5294416.13</v>
      </c>
      <c r="AP128" s="891">
        <v>5294416.13</v>
      </c>
      <c r="AQ128" s="891">
        <v>3428822.32</v>
      </c>
      <c r="AR128" s="891">
        <v>3428822.32</v>
      </c>
      <c r="AS128" s="891">
        <v>3571689.92</v>
      </c>
      <c r="AT128" s="891">
        <v>3571689.92</v>
      </c>
      <c r="AU128" s="891">
        <v>4286027.9000000004</v>
      </c>
      <c r="AV128" s="891">
        <v>5339770.92</v>
      </c>
      <c r="AW128" s="891">
        <v>2118834.6</v>
      </c>
      <c r="AX128" s="891">
        <v>833629.26</v>
      </c>
      <c r="AY128" s="891">
        <v>47333640.280000001</v>
      </c>
      <c r="AZ128" s="891">
        <v>183671591.61000001</v>
      </c>
      <c r="BA128" s="891">
        <v>40978254.590000011</v>
      </c>
      <c r="BB128" s="891">
        <v>5899519.9500000002</v>
      </c>
      <c r="BC128" s="891">
        <v>5838814.2300000004</v>
      </c>
    </row>
    <row r="129" spans="1:55" ht="15.75" customHeight="1" x14ac:dyDescent="0.2">
      <c r="A129" s="890" t="s">
        <v>1504</v>
      </c>
      <c r="B129" s="895" t="s">
        <v>1505</v>
      </c>
      <c r="C129" s="645">
        <v>3213.56</v>
      </c>
      <c r="D129" s="891">
        <v>51973306.549999997</v>
      </c>
      <c r="E129" s="891">
        <v>37596386.019999996</v>
      </c>
      <c r="F129" s="892">
        <v>0.72337875951438768</v>
      </c>
      <c r="G129" s="893">
        <v>1</v>
      </c>
      <c r="H129" s="891">
        <v>579004.56999999995</v>
      </c>
      <c r="I129" s="891">
        <v>26246829.229999997</v>
      </c>
      <c r="J129" s="891">
        <v>26825833.799999997</v>
      </c>
      <c r="K129" s="893">
        <v>1.05731</v>
      </c>
      <c r="L129" s="891">
        <v>11809194.51</v>
      </c>
      <c r="M129" s="891">
        <v>2361838.9</v>
      </c>
      <c r="N129" s="891">
        <v>1156789.6499999999</v>
      </c>
      <c r="O129" s="891">
        <v>513568.5</v>
      </c>
      <c r="P129" s="891">
        <v>474237.53</v>
      </c>
      <c r="Q129" s="891">
        <v>723090.97</v>
      </c>
      <c r="R129" s="891">
        <v>274323.03000000003</v>
      </c>
      <c r="S129" s="891">
        <v>428026.18</v>
      </c>
      <c r="T129" s="891">
        <v>588962.24</v>
      </c>
      <c r="U129" s="891">
        <v>320944.65000000002</v>
      </c>
      <c r="V129" s="891">
        <v>879493.13</v>
      </c>
      <c r="W129" s="891">
        <v>758566.12</v>
      </c>
      <c r="X129" s="891">
        <v>513604.26</v>
      </c>
      <c r="Y129" s="891">
        <v>20802639.669999998</v>
      </c>
      <c r="Z129" s="891">
        <v>286497.90000000002</v>
      </c>
      <c r="AA129" s="891">
        <v>401695</v>
      </c>
      <c r="AB129" s="891">
        <v>864447.64</v>
      </c>
      <c r="AC129" s="891">
        <v>93193.24</v>
      </c>
      <c r="AD129" s="891">
        <v>1834942.7599999998</v>
      </c>
      <c r="AE129" s="891">
        <v>493580.61000000004</v>
      </c>
      <c r="AF129" s="891">
        <v>3943038.12</v>
      </c>
      <c r="AG129" s="891">
        <v>2837573.4800000004</v>
      </c>
      <c r="AH129" s="891">
        <v>9647693.9265599996</v>
      </c>
      <c r="AI129" s="891">
        <v>20402662.67656</v>
      </c>
      <c r="AJ129" s="891">
        <v>2905604.54</v>
      </c>
      <c r="AK129" s="891">
        <v>17497058.136559997</v>
      </c>
      <c r="AL129" s="894">
        <v>20569182.866559997</v>
      </c>
      <c r="AM129" s="891">
        <v>1129334.33</v>
      </c>
      <c r="AN129" s="891">
        <v>1129334.33</v>
      </c>
      <c r="AO129" s="891">
        <v>1176200.95</v>
      </c>
      <c r="AP129" s="891">
        <v>1176200.95</v>
      </c>
      <c r="AQ129" s="891">
        <v>621360.65</v>
      </c>
      <c r="AR129" s="891">
        <v>621360.65</v>
      </c>
      <c r="AS129" s="891">
        <v>647817.62</v>
      </c>
      <c r="AT129" s="891">
        <v>647817.62</v>
      </c>
      <c r="AU129" s="891">
        <v>777078.78</v>
      </c>
      <c r="AV129" s="891">
        <v>1722726.2</v>
      </c>
      <c r="AW129" s="891">
        <v>683582.11</v>
      </c>
      <c r="AX129" s="891">
        <v>268669.67</v>
      </c>
      <c r="AY129" s="891">
        <v>10601483.860000001</v>
      </c>
      <c r="AZ129" s="891">
        <v>51973306.549999997</v>
      </c>
      <c r="BA129" s="891">
        <v>5534464.3899999997</v>
      </c>
      <c r="BB129" s="891">
        <v>870067.3899999999</v>
      </c>
      <c r="BC129" s="891">
        <v>1915066.15</v>
      </c>
    </row>
    <row r="130" spans="1:55" ht="15.75" customHeight="1" x14ac:dyDescent="0.2">
      <c r="A130" s="890" t="s">
        <v>1506</v>
      </c>
      <c r="B130" s="895" t="s">
        <v>1507</v>
      </c>
      <c r="C130" s="645">
        <v>1446.47</v>
      </c>
      <c r="D130" s="891">
        <v>17346194.579999998</v>
      </c>
      <c r="E130" s="891">
        <v>17876418.739999998</v>
      </c>
      <c r="F130" s="892">
        <v>1.0305671746938285</v>
      </c>
      <c r="G130" s="893">
        <v>4</v>
      </c>
      <c r="H130" s="891">
        <v>1334.77</v>
      </c>
      <c r="I130" s="891">
        <v>1113849.99</v>
      </c>
      <c r="J130" s="891">
        <v>1115184.76</v>
      </c>
      <c r="K130" s="893">
        <v>1.05731</v>
      </c>
      <c r="L130" s="891">
        <v>4612752.76</v>
      </c>
      <c r="M130" s="891">
        <v>922550.55</v>
      </c>
      <c r="N130" s="891">
        <v>520051.13</v>
      </c>
      <c r="O130" s="891">
        <v>231213.87</v>
      </c>
      <c r="P130" s="891">
        <v>146522.1</v>
      </c>
      <c r="Q130" s="891">
        <v>320416.26</v>
      </c>
      <c r="R130" s="891">
        <v>123348.99</v>
      </c>
      <c r="S130" s="891">
        <v>192566.79</v>
      </c>
      <c r="T130" s="891">
        <v>265156.90999999997</v>
      </c>
      <c r="U130" s="891">
        <v>144275.10999999999</v>
      </c>
      <c r="V130" s="891">
        <v>395956.93</v>
      </c>
      <c r="W130" s="891">
        <v>341514.34</v>
      </c>
      <c r="X130" s="891">
        <v>231067.93</v>
      </c>
      <c r="Y130" s="891">
        <v>8447393.6699999999</v>
      </c>
      <c r="Z130" s="891">
        <v>129042.9</v>
      </c>
      <c r="AA130" s="891">
        <v>180808.75</v>
      </c>
      <c r="AB130" s="891">
        <v>389100.43</v>
      </c>
      <c r="AC130" s="891">
        <v>41947.630000000005</v>
      </c>
      <c r="AD130" s="891">
        <v>412967.18</v>
      </c>
      <c r="AE130" s="891">
        <v>218519.40000000002</v>
      </c>
      <c r="AF130" s="891">
        <v>1774818.69</v>
      </c>
      <c r="AG130" s="891">
        <v>1277233.01</v>
      </c>
      <c r="AH130" s="891">
        <v>3112720.5869700001</v>
      </c>
      <c r="AI130" s="891">
        <v>7537158.5769699998</v>
      </c>
      <c r="AJ130" s="891">
        <v>1307854.77</v>
      </c>
      <c r="AK130" s="891">
        <v>6229303.8069700003</v>
      </c>
      <c r="AL130" s="894">
        <v>7612111.7269700002</v>
      </c>
      <c r="AM130" s="891">
        <v>19653.740000000002</v>
      </c>
      <c r="AN130" s="891">
        <v>19653.740000000002</v>
      </c>
      <c r="AO130" s="891">
        <v>20409.650000000001</v>
      </c>
      <c r="AP130" s="891">
        <v>20409.650000000001</v>
      </c>
      <c r="AQ130" s="891">
        <v>755.91</v>
      </c>
      <c r="AR130" s="891">
        <v>755.91</v>
      </c>
      <c r="AS130" s="891">
        <v>755.91</v>
      </c>
      <c r="AT130" s="891">
        <v>755.91</v>
      </c>
      <c r="AU130" s="891">
        <v>755.91</v>
      </c>
      <c r="AV130" s="891">
        <v>774811.04</v>
      </c>
      <c r="AW130" s="891">
        <v>307446.98</v>
      </c>
      <c r="AX130" s="891">
        <v>120524.71</v>
      </c>
      <c r="AY130" s="891">
        <v>1286689.06</v>
      </c>
      <c r="AZ130" s="891">
        <v>17346194.579999998</v>
      </c>
      <c r="BA130" s="891">
        <v>14444.66</v>
      </c>
      <c r="BB130" s="891">
        <v>0.26</v>
      </c>
      <c r="BC130" s="891">
        <v>434602.54999999993</v>
      </c>
    </row>
    <row r="131" spans="1:55" ht="15.75" customHeight="1" x14ac:dyDescent="0.2">
      <c r="A131" s="890" t="s">
        <v>1508</v>
      </c>
      <c r="B131" s="895" t="s">
        <v>1509</v>
      </c>
      <c r="C131" s="645">
        <v>2981.23</v>
      </c>
      <c r="D131" s="891">
        <v>37916918.57</v>
      </c>
      <c r="E131" s="891">
        <v>34894489.020000003</v>
      </c>
      <c r="F131" s="892">
        <v>0.92028810188200916</v>
      </c>
      <c r="G131" s="893">
        <v>3</v>
      </c>
      <c r="H131" s="891">
        <v>62138.52</v>
      </c>
      <c r="I131" s="891">
        <v>3465465.7900000005</v>
      </c>
      <c r="J131" s="891">
        <v>3527604.3100000005</v>
      </c>
      <c r="K131" s="893">
        <v>1.05731</v>
      </c>
      <c r="L131" s="891">
        <v>9754920.4800000004</v>
      </c>
      <c r="M131" s="891">
        <v>1950984.09</v>
      </c>
      <c r="N131" s="891">
        <v>1072515.43</v>
      </c>
      <c r="O131" s="891">
        <v>476113.3</v>
      </c>
      <c r="P131" s="891">
        <v>327578.52</v>
      </c>
      <c r="Q131" s="891">
        <v>662768.11</v>
      </c>
      <c r="R131" s="891">
        <v>254407.31</v>
      </c>
      <c r="S131" s="891">
        <v>397131.51</v>
      </c>
      <c r="T131" s="891">
        <v>546008.48</v>
      </c>
      <c r="U131" s="891">
        <v>297848.63</v>
      </c>
      <c r="V131" s="891">
        <v>815350.58</v>
      </c>
      <c r="W131" s="891">
        <v>703242.93</v>
      </c>
      <c r="X131" s="891">
        <v>476532.61</v>
      </c>
      <c r="Y131" s="891">
        <v>17735401.98</v>
      </c>
      <c r="Z131" s="891">
        <v>265295.69999999995</v>
      </c>
      <c r="AA131" s="891">
        <v>372653.75</v>
      </c>
      <c r="AB131" s="891">
        <v>801950.86999999988</v>
      </c>
      <c r="AC131" s="891">
        <v>86455.669999999984</v>
      </c>
      <c r="AD131" s="891">
        <v>851141.16</v>
      </c>
      <c r="AE131" s="891">
        <v>450838.36</v>
      </c>
      <c r="AF131" s="891">
        <v>3657969.2099999995</v>
      </c>
      <c r="AG131" s="891">
        <v>2632426.09</v>
      </c>
      <c r="AH131" s="891">
        <v>6888510.6507299999</v>
      </c>
      <c r="AI131" s="891">
        <v>16007241.460729998</v>
      </c>
      <c r="AJ131" s="891">
        <v>2695538.72</v>
      </c>
      <c r="AK131" s="891">
        <v>13311702.740729995</v>
      </c>
      <c r="AL131" s="894">
        <v>16161722.780729994</v>
      </c>
      <c r="AM131" s="891">
        <v>240380.4</v>
      </c>
      <c r="AN131" s="891">
        <v>240380.4</v>
      </c>
      <c r="AO131" s="891">
        <v>250207.27</v>
      </c>
      <c r="AP131" s="891">
        <v>250207.27</v>
      </c>
      <c r="AQ131" s="891">
        <v>104316.02</v>
      </c>
      <c r="AR131" s="891">
        <v>104316.02</v>
      </c>
      <c r="AS131" s="891">
        <v>108851.5</v>
      </c>
      <c r="AT131" s="891">
        <v>108851.5</v>
      </c>
      <c r="AU131" s="891">
        <v>130772.98</v>
      </c>
      <c r="AV131" s="891">
        <v>1598000.52</v>
      </c>
      <c r="AW131" s="891">
        <v>634090.65</v>
      </c>
      <c r="AX131" s="891">
        <v>249419.19</v>
      </c>
      <c r="AY131" s="891">
        <v>4019793.7199999997</v>
      </c>
      <c r="AZ131" s="891">
        <v>37916918.57</v>
      </c>
      <c r="BA131" s="891">
        <v>226261.12000000002</v>
      </c>
      <c r="BB131" s="891">
        <v>41560.409999999996</v>
      </c>
      <c r="BC131" s="891">
        <v>1202121.18</v>
      </c>
    </row>
    <row r="132" spans="1:55" ht="15.75" customHeight="1" x14ac:dyDescent="0.2">
      <c r="A132" s="890" t="s">
        <v>1510</v>
      </c>
      <c r="B132" s="895" t="s">
        <v>1511</v>
      </c>
      <c r="C132" s="645">
        <v>2169.4699999999998</v>
      </c>
      <c r="D132" s="891">
        <v>35631033.740000002</v>
      </c>
      <c r="E132" s="891">
        <v>27181918.27</v>
      </c>
      <c r="F132" s="892">
        <v>0.76287200838310554</v>
      </c>
      <c r="G132" s="893">
        <v>2</v>
      </c>
      <c r="H132" s="891">
        <v>222307.98</v>
      </c>
      <c r="I132" s="891">
        <v>12037247.009999998</v>
      </c>
      <c r="J132" s="891">
        <v>12259554.989999998</v>
      </c>
      <c r="K132" s="893">
        <v>1.05731</v>
      </c>
      <c r="L132" s="891">
        <v>8019735.9900000002</v>
      </c>
      <c r="M132" s="891">
        <v>1603947.19</v>
      </c>
      <c r="N132" s="891">
        <v>780076.7</v>
      </c>
      <c r="O132" s="891">
        <v>346460.66</v>
      </c>
      <c r="P132" s="891">
        <v>326854.55</v>
      </c>
      <c r="Q132" s="891">
        <v>479449.27</v>
      </c>
      <c r="R132" s="891">
        <v>185023.49</v>
      </c>
      <c r="S132" s="891">
        <v>288850.18</v>
      </c>
      <c r="T132" s="891">
        <v>397322.35</v>
      </c>
      <c r="U132" s="891">
        <v>216562.65</v>
      </c>
      <c r="V132" s="891">
        <v>593318.65</v>
      </c>
      <c r="W132" s="891">
        <v>511739.56</v>
      </c>
      <c r="X132" s="891">
        <v>346601.89</v>
      </c>
      <c r="Y132" s="891">
        <v>14095943.130000001</v>
      </c>
      <c r="Z132" s="891">
        <v>192207.60000000003</v>
      </c>
      <c r="AA132" s="891">
        <v>271183.75</v>
      </c>
      <c r="AB132" s="891">
        <v>583587.43000000005</v>
      </c>
      <c r="AC132" s="891">
        <v>62914.630000000005</v>
      </c>
      <c r="AD132" s="891">
        <v>1238767.3699999999</v>
      </c>
      <c r="AE132" s="891">
        <v>324889.69</v>
      </c>
      <c r="AF132" s="891">
        <v>2661939.6900000004</v>
      </c>
      <c r="AG132" s="891">
        <v>1915642.0100000002</v>
      </c>
      <c r="AH132" s="891">
        <v>6633992.9819700001</v>
      </c>
      <c r="AI132" s="891">
        <v>13885125.151969999</v>
      </c>
      <c r="AJ132" s="891">
        <v>1961569.68</v>
      </c>
      <c r="AK132" s="891">
        <v>11923555.471969999</v>
      </c>
      <c r="AL132" s="894">
        <v>13997542.70197</v>
      </c>
      <c r="AM132" s="891">
        <v>790685.21</v>
      </c>
      <c r="AN132" s="891">
        <v>790685.21</v>
      </c>
      <c r="AO132" s="891">
        <v>823945.4</v>
      </c>
      <c r="AP132" s="891">
        <v>823945.4</v>
      </c>
      <c r="AQ132" s="891">
        <v>469422.1</v>
      </c>
      <c r="AR132" s="891">
        <v>469422.1</v>
      </c>
      <c r="AS132" s="891">
        <v>489075.84</v>
      </c>
      <c r="AT132" s="891">
        <v>489075.84</v>
      </c>
      <c r="AU132" s="891">
        <v>586588.65</v>
      </c>
      <c r="AV132" s="891">
        <v>1162594.51</v>
      </c>
      <c r="AW132" s="891">
        <v>461320.44</v>
      </c>
      <c r="AX132" s="891">
        <v>180787.06</v>
      </c>
      <c r="AY132" s="891">
        <v>7537547.7599999998</v>
      </c>
      <c r="AZ132" s="891">
        <v>35631033.740000002</v>
      </c>
      <c r="BA132" s="891">
        <v>3255384.9500000007</v>
      </c>
      <c r="BB132" s="891">
        <v>439411.52999999997</v>
      </c>
      <c r="BC132" s="891">
        <v>1170517.1700000002</v>
      </c>
    </row>
    <row r="133" spans="1:55" ht="15.75" customHeight="1" x14ac:dyDescent="0.2">
      <c r="A133" s="890" t="s">
        <v>1512</v>
      </c>
      <c r="B133" s="895" t="s">
        <v>1513</v>
      </c>
      <c r="C133" s="645">
        <v>1246.81</v>
      </c>
      <c r="D133" s="891">
        <v>17433903.079999998</v>
      </c>
      <c r="E133" s="891">
        <v>24094583.890000001</v>
      </c>
      <c r="F133" s="892">
        <v>1.382053334783137</v>
      </c>
      <c r="G133" s="893">
        <v>4</v>
      </c>
      <c r="H133" s="891">
        <v>1341.51</v>
      </c>
      <c r="I133" s="891">
        <v>1556283.19</v>
      </c>
      <c r="J133" s="891">
        <v>1557624.7</v>
      </c>
      <c r="K133" s="893">
        <v>1.05731</v>
      </c>
      <c r="L133" s="891">
        <v>4274935.6100000003</v>
      </c>
      <c r="M133" s="891">
        <v>854987.12</v>
      </c>
      <c r="N133" s="891">
        <v>448742.18</v>
      </c>
      <c r="O133" s="891">
        <v>198800.71</v>
      </c>
      <c r="P133" s="891">
        <v>155649.97</v>
      </c>
      <c r="Q133" s="891">
        <v>281245.57</v>
      </c>
      <c r="R133" s="891">
        <v>106645.48</v>
      </c>
      <c r="S133" s="891">
        <v>165871.39000000001</v>
      </c>
      <c r="T133" s="891">
        <v>227985.38</v>
      </c>
      <c r="U133" s="891">
        <v>124478.53</v>
      </c>
      <c r="V133" s="891">
        <v>340448.95</v>
      </c>
      <c r="W133" s="891">
        <v>293638.5</v>
      </c>
      <c r="X133" s="891">
        <v>199035.15</v>
      </c>
      <c r="Y133" s="891">
        <v>7672464.540000001</v>
      </c>
      <c r="Z133" s="891">
        <v>110795.4</v>
      </c>
      <c r="AA133" s="891">
        <v>155851.25</v>
      </c>
      <c r="AB133" s="891">
        <v>335391.89</v>
      </c>
      <c r="AC133" s="891">
        <v>36157.49</v>
      </c>
      <c r="AD133" s="891">
        <v>355964.25</v>
      </c>
      <c r="AE133" s="891">
        <v>191823.15</v>
      </c>
      <c r="AF133" s="891">
        <v>1529835.8699999999</v>
      </c>
      <c r="AG133" s="891">
        <v>1100933.23</v>
      </c>
      <c r="AH133" s="891">
        <v>3224501.8703100001</v>
      </c>
      <c r="AI133" s="891">
        <v>7041254.4003100004</v>
      </c>
      <c r="AJ133" s="891">
        <v>1127328.19</v>
      </c>
      <c r="AK133" s="891">
        <v>5913926.2103100009</v>
      </c>
      <c r="AL133" s="894">
        <v>7105861.5703100013</v>
      </c>
      <c r="AM133" s="891">
        <v>248695.44</v>
      </c>
      <c r="AN133" s="891">
        <v>248695.44</v>
      </c>
      <c r="AO133" s="891">
        <v>259278.23</v>
      </c>
      <c r="AP133" s="891">
        <v>259278.23</v>
      </c>
      <c r="AQ133" s="891">
        <v>112631.06</v>
      </c>
      <c r="AR133" s="891">
        <v>112631.06</v>
      </c>
      <c r="AS133" s="891">
        <v>117922.46</v>
      </c>
      <c r="AT133" s="891">
        <v>117922.46</v>
      </c>
      <c r="AU133" s="891">
        <v>141355.76999999999</v>
      </c>
      <c r="AV133" s="891">
        <v>668227.27</v>
      </c>
      <c r="AW133" s="891">
        <v>265154.27</v>
      </c>
      <c r="AX133" s="891">
        <v>103785.16</v>
      </c>
      <c r="AY133" s="891">
        <v>2655576.85</v>
      </c>
      <c r="AZ133" s="891">
        <v>17433903.079999998</v>
      </c>
      <c r="BA133" s="891">
        <v>434487.17000000004</v>
      </c>
      <c r="BB133" s="891">
        <v>95620.640000000014</v>
      </c>
      <c r="BC133" s="891">
        <v>564375.12</v>
      </c>
    </row>
    <row r="134" spans="1:55" ht="15.75" customHeight="1" x14ac:dyDescent="0.2">
      <c r="A134" s="890" t="s">
        <v>1514</v>
      </c>
      <c r="B134" s="895" t="s">
        <v>1515</v>
      </c>
      <c r="C134" s="645">
        <v>952.25</v>
      </c>
      <c r="D134" s="891">
        <v>11882591.17</v>
      </c>
      <c r="E134" s="891">
        <v>12718221.48</v>
      </c>
      <c r="F134" s="892">
        <v>1.0703239131974613</v>
      </c>
      <c r="G134" s="893">
        <v>4</v>
      </c>
      <c r="H134" s="891">
        <v>914.35</v>
      </c>
      <c r="I134" s="891">
        <v>572687.71999999986</v>
      </c>
      <c r="J134" s="891">
        <v>573602.06999999983</v>
      </c>
      <c r="K134" s="893">
        <v>1.05731</v>
      </c>
      <c r="L134" s="891">
        <v>3098698.06</v>
      </c>
      <c r="M134" s="891">
        <v>619739.61</v>
      </c>
      <c r="N134" s="891">
        <v>342138.9</v>
      </c>
      <c r="O134" s="891">
        <v>151981.70000000001</v>
      </c>
      <c r="P134" s="891">
        <v>102081.53</v>
      </c>
      <c r="Q134" s="891">
        <v>208388.08</v>
      </c>
      <c r="R134" s="891">
        <v>80947.78</v>
      </c>
      <c r="S134" s="891">
        <v>126578.17</v>
      </c>
      <c r="T134" s="891">
        <v>174293.17</v>
      </c>
      <c r="U134" s="891">
        <v>94783.65</v>
      </c>
      <c r="V134" s="891">
        <v>260270.76</v>
      </c>
      <c r="W134" s="891">
        <v>224484.5</v>
      </c>
      <c r="X134" s="891">
        <v>151885.76999999999</v>
      </c>
      <c r="Y134" s="891">
        <v>5636271.6799999997</v>
      </c>
      <c r="Z134" s="891">
        <v>85005</v>
      </c>
      <c r="AA134" s="891">
        <v>119031.25</v>
      </c>
      <c r="AB134" s="891">
        <v>256155.25</v>
      </c>
      <c r="AC134" s="891">
        <v>27615.25</v>
      </c>
      <c r="AD134" s="891">
        <v>271867.37</v>
      </c>
      <c r="AE134" s="891">
        <v>141928</v>
      </c>
      <c r="AF134" s="891">
        <v>1168410.75</v>
      </c>
      <c r="AG134" s="891">
        <v>840836.75</v>
      </c>
      <c r="AH134" s="891">
        <v>2150722.21575</v>
      </c>
      <c r="AI134" s="891">
        <v>5061571.8357500006</v>
      </c>
      <c r="AJ134" s="891">
        <v>860995.88</v>
      </c>
      <c r="AK134" s="891">
        <v>4200575.9557499997</v>
      </c>
      <c r="AL134" s="894">
        <v>5110915.5057499995</v>
      </c>
      <c r="AM134" s="891">
        <v>50646.18</v>
      </c>
      <c r="AN134" s="891">
        <v>50646.18</v>
      </c>
      <c r="AO134" s="891">
        <v>52913.919999999998</v>
      </c>
      <c r="AP134" s="891">
        <v>52913.919999999998</v>
      </c>
      <c r="AQ134" s="891">
        <v>25701.040000000001</v>
      </c>
      <c r="AR134" s="891">
        <v>25701.040000000001</v>
      </c>
      <c r="AS134" s="891">
        <v>26456.959999999999</v>
      </c>
      <c r="AT134" s="891">
        <v>26456.959999999999</v>
      </c>
      <c r="AU134" s="891">
        <v>31748.35</v>
      </c>
      <c r="AV134" s="891">
        <v>510241.41</v>
      </c>
      <c r="AW134" s="891">
        <v>202465.08</v>
      </c>
      <c r="AX134" s="891">
        <v>79512.83</v>
      </c>
      <c r="AY134" s="891">
        <v>1135403.8700000001</v>
      </c>
      <c r="AZ134" s="891">
        <v>11882591.17</v>
      </c>
      <c r="BA134" s="891">
        <v>27734.940000000002</v>
      </c>
      <c r="BB134" s="891">
        <v>80.430000000000007</v>
      </c>
      <c r="BC134" s="891">
        <v>287490.64</v>
      </c>
    </row>
    <row r="135" spans="1:55" ht="15.75" customHeight="1" x14ac:dyDescent="0.2">
      <c r="A135" s="890" t="s">
        <v>1516</v>
      </c>
      <c r="B135" s="895" t="s">
        <v>1517</v>
      </c>
      <c r="C135" s="645">
        <v>792.37</v>
      </c>
      <c r="D135" s="891">
        <v>10350644.539999999</v>
      </c>
      <c r="E135" s="891">
        <v>12918980.639999999</v>
      </c>
      <c r="F135" s="892">
        <v>1.2481329631284972</v>
      </c>
      <c r="G135" s="893">
        <v>4</v>
      </c>
      <c r="H135" s="891">
        <v>796.47</v>
      </c>
      <c r="I135" s="891">
        <v>532593.52</v>
      </c>
      <c r="J135" s="891">
        <v>533389.99</v>
      </c>
      <c r="K135" s="893">
        <v>1.05731</v>
      </c>
      <c r="L135" s="891">
        <v>2598815.11</v>
      </c>
      <c r="M135" s="891">
        <v>519763.02</v>
      </c>
      <c r="N135" s="891">
        <v>285235.8</v>
      </c>
      <c r="O135" s="891">
        <v>126051.17</v>
      </c>
      <c r="P135" s="891">
        <v>90269.08</v>
      </c>
      <c r="Q135" s="891">
        <v>176268.11</v>
      </c>
      <c r="R135" s="891">
        <v>66814.039999999994</v>
      </c>
      <c r="S135" s="891">
        <v>105281.84</v>
      </c>
      <c r="T135" s="891">
        <v>144555.95000000001</v>
      </c>
      <c r="U135" s="891">
        <v>78886.39</v>
      </c>
      <c r="V135" s="891">
        <v>215864.37</v>
      </c>
      <c r="W135" s="891">
        <v>186183.83</v>
      </c>
      <c r="X135" s="891">
        <v>126331.53</v>
      </c>
      <c r="Y135" s="891">
        <v>4720320.24</v>
      </c>
      <c r="Z135" s="891">
        <v>70511.399999999994</v>
      </c>
      <c r="AA135" s="891">
        <v>99046.25</v>
      </c>
      <c r="AB135" s="891">
        <v>213147.52999999997</v>
      </c>
      <c r="AC135" s="891">
        <v>22978.73</v>
      </c>
      <c r="AD135" s="891">
        <v>226221.63</v>
      </c>
      <c r="AE135" s="891">
        <v>120639.93</v>
      </c>
      <c r="AF135" s="891">
        <v>972237.99</v>
      </c>
      <c r="AG135" s="891">
        <v>699662.71</v>
      </c>
      <c r="AH135" s="891">
        <v>1890290.3108700002</v>
      </c>
      <c r="AI135" s="891">
        <v>4314736.4808700001</v>
      </c>
      <c r="AJ135" s="891">
        <v>716437.18</v>
      </c>
      <c r="AK135" s="891">
        <v>3598299.3008700009</v>
      </c>
      <c r="AL135" s="894">
        <v>4355795.4908700008</v>
      </c>
      <c r="AM135" s="891">
        <v>69544.009999999995</v>
      </c>
      <c r="AN135" s="891">
        <v>69544.009999999995</v>
      </c>
      <c r="AO135" s="891">
        <v>72567.66</v>
      </c>
      <c r="AP135" s="891">
        <v>72567.66</v>
      </c>
      <c r="AQ135" s="891">
        <v>61984.88</v>
      </c>
      <c r="AR135" s="891">
        <v>61984.88</v>
      </c>
      <c r="AS135" s="891">
        <v>65008.53</v>
      </c>
      <c r="AT135" s="891">
        <v>65008.53</v>
      </c>
      <c r="AU135" s="891">
        <v>77859.06</v>
      </c>
      <c r="AV135" s="891">
        <v>424067.31</v>
      </c>
      <c r="AW135" s="891">
        <v>168270.98</v>
      </c>
      <c r="AX135" s="891">
        <v>66121.19</v>
      </c>
      <c r="AY135" s="891">
        <v>1274528.7</v>
      </c>
      <c r="AZ135" s="891">
        <v>10350644.539999999</v>
      </c>
      <c r="BA135" s="891">
        <v>43568.12000000001</v>
      </c>
      <c r="BB135" s="891">
        <v>1506.9500000000003</v>
      </c>
      <c r="BC135" s="891">
        <v>317008.05000000005</v>
      </c>
    </row>
    <row r="136" spans="1:55" ht="15.75" customHeight="1" x14ac:dyDescent="0.2">
      <c r="A136" s="890" t="s">
        <v>1518</v>
      </c>
      <c r="B136" s="895" t="s">
        <v>1519</v>
      </c>
      <c r="C136" s="645">
        <v>3387.16</v>
      </c>
      <c r="D136" s="891">
        <v>47230026.93</v>
      </c>
      <c r="E136" s="891">
        <v>59899653.159999996</v>
      </c>
      <c r="F136" s="892">
        <v>1.268253631292181</v>
      </c>
      <c r="G136" s="893">
        <v>4</v>
      </c>
      <c r="H136" s="891">
        <v>3634.29</v>
      </c>
      <c r="I136" s="891">
        <v>6213686.5499999998</v>
      </c>
      <c r="J136" s="891">
        <v>6217320.8399999999</v>
      </c>
      <c r="K136" s="893">
        <v>1.05731</v>
      </c>
      <c r="L136" s="891">
        <v>11544126.310000001</v>
      </c>
      <c r="M136" s="891">
        <v>3847657.29</v>
      </c>
      <c r="N136" s="891">
        <v>1399012.58</v>
      </c>
      <c r="O136" s="891">
        <v>466062.07</v>
      </c>
      <c r="P136" s="891">
        <v>362672.85</v>
      </c>
      <c r="Q136" s="891">
        <v>1210329.99</v>
      </c>
      <c r="R136" s="891">
        <v>289741.65000000002</v>
      </c>
      <c r="S136" s="891">
        <v>507812.42</v>
      </c>
      <c r="T136" s="891">
        <v>465883.18</v>
      </c>
      <c r="U136" s="891">
        <v>338641.6</v>
      </c>
      <c r="V136" s="891">
        <v>695700.04</v>
      </c>
      <c r="W136" s="891">
        <v>600043.89</v>
      </c>
      <c r="X136" s="891">
        <v>609342.68999999994</v>
      </c>
      <c r="Y136" s="891">
        <v>22337026.560000002</v>
      </c>
      <c r="Z136" s="891">
        <v>304844.39999999997</v>
      </c>
      <c r="AA136" s="891">
        <v>423395</v>
      </c>
      <c r="AB136" s="891">
        <v>911146.03999999992</v>
      </c>
      <c r="AC136" s="891">
        <v>98227.64</v>
      </c>
      <c r="AD136" s="891">
        <v>967034.18</v>
      </c>
      <c r="AE136" s="891">
        <v>2638597.6399999997</v>
      </c>
      <c r="AF136" s="891">
        <v>4156045.32</v>
      </c>
      <c r="AG136" s="891">
        <v>2990862.28</v>
      </c>
      <c r="AH136" s="891">
        <v>8275140.5451599993</v>
      </c>
      <c r="AI136" s="891">
        <v>20765293.045159996</v>
      </c>
      <c r="AJ136" s="891">
        <v>3062568.45</v>
      </c>
      <c r="AK136" s="891">
        <v>17702724.595159996</v>
      </c>
      <c r="AL136" s="894">
        <v>20940808.835159995</v>
      </c>
      <c r="AM136" s="891">
        <v>254742.75</v>
      </c>
      <c r="AN136" s="891">
        <v>254742.75</v>
      </c>
      <c r="AO136" s="891">
        <v>265325.53000000003</v>
      </c>
      <c r="AP136" s="891">
        <v>265325.53000000003</v>
      </c>
      <c r="AQ136" s="891">
        <v>17386</v>
      </c>
      <c r="AR136" s="891">
        <v>17386</v>
      </c>
      <c r="AS136" s="891">
        <v>18141.91</v>
      </c>
      <c r="AT136" s="891">
        <v>18141.91</v>
      </c>
      <c r="AU136" s="891">
        <v>21921.48</v>
      </c>
      <c r="AV136" s="891">
        <v>1815703.53</v>
      </c>
      <c r="AW136" s="891">
        <v>720475.75</v>
      </c>
      <c r="AX136" s="891">
        <v>282898.28000000003</v>
      </c>
      <c r="AY136" s="891">
        <v>3952191.42</v>
      </c>
      <c r="AZ136" s="891">
        <v>47230026.93</v>
      </c>
      <c r="BA136" s="891">
        <v>267148.30000000005</v>
      </c>
      <c r="BB136" s="891">
        <v>28.409999999999997</v>
      </c>
      <c r="BC136" s="891">
        <v>1002801.7099999998</v>
      </c>
    </row>
    <row r="137" spans="1:55" ht="15.75" customHeight="1" x14ac:dyDescent="0.2">
      <c r="A137" s="890" t="s">
        <v>1520</v>
      </c>
      <c r="B137" s="895" t="s">
        <v>1521</v>
      </c>
      <c r="C137" s="645">
        <v>7888.15</v>
      </c>
      <c r="D137" s="891">
        <v>143931782</v>
      </c>
      <c r="E137" s="891">
        <v>96525785.840000004</v>
      </c>
      <c r="F137" s="892">
        <v>0.67063566155249854</v>
      </c>
      <c r="G137" s="893">
        <v>1</v>
      </c>
      <c r="H137" s="891">
        <v>4318630.01</v>
      </c>
      <c r="I137" s="891">
        <v>73188042.509999976</v>
      </c>
      <c r="J137" s="891">
        <v>77506672.519999981</v>
      </c>
      <c r="K137" s="893">
        <v>1.05731</v>
      </c>
      <c r="L137" s="891">
        <v>31184015.370000001</v>
      </c>
      <c r="M137" s="891">
        <v>10393632.310000001</v>
      </c>
      <c r="N137" s="891">
        <v>3259129.14</v>
      </c>
      <c r="O137" s="891">
        <v>1085825.48</v>
      </c>
      <c r="P137" s="891">
        <v>1209990.48</v>
      </c>
      <c r="Q137" s="891">
        <v>2820229.78</v>
      </c>
      <c r="R137" s="891">
        <v>675207.28</v>
      </c>
      <c r="S137" s="891">
        <v>1182995.99</v>
      </c>
      <c r="T137" s="891">
        <v>1085408.68</v>
      </c>
      <c r="U137" s="891">
        <v>788564.01</v>
      </c>
      <c r="V137" s="891">
        <v>1620833.07</v>
      </c>
      <c r="W137" s="891">
        <v>1397974.6</v>
      </c>
      <c r="X137" s="891">
        <v>1419520.13</v>
      </c>
      <c r="Y137" s="891">
        <v>58123326.32</v>
      </c>
      <c r="Z137" s="891">
        <v>709933.5</v>
      </c>
      <c r="AA137" s="891">
        <v>986018.75</v>
      </c>
      <c r="AB137" s="891">
        <v>2121912.35</v>
      </c>
      <c r="AC137" s="891">
        <v>228756.34999999998</v>
      </c>
      <c r="AD137" s="891">
        <v>4504133.6500000004</v>
      </c>
      <c r="AE137" s="891">
        <v>6144868.8499999996</v>
      </c>
      <c r="AF137" s="891">
        <v>9678760.0499999989</v>
      </c>
      <c r="AG137" s="891">
        <v>6965236.4499999993</v>
      </c>
      <c r="AH137" s="891">
        <v>26194693.951649997</v>
      </c>
      <c r="AI137" s="891">
        <v>57534313.901649997</v>
      </c>
      <c r="AJ137" s="891">
        <v>7132228.5800000001</v>
      </c>
      <c r="AK137" s="891">
        <v>50402085.321649998</v>
      </c>
      <c r="AL137" s="894">
        <v>57943061.911650002</v>
      </c>
      <c r="AM137" s="891">
        <v>3740258.57</v>
      </c>
      <c r="AN137" s="891">
        <v>3740258.57</v>
      </c>
      <c r="AO137" s="891">
        <v>3895976.69</v>
      </c>
      <c r="AP137" s="891">
        <v>3895976.69</v>
      </c>
      <c r="AQ137" s="891">
        <v>1130090.25</v>
      </c>
      <c r="AR137" s="891">
        <v>1130090.25</v>
      </c>
      <c r="AS137" s="891">
        <v>1176956.8700000001</v>
      </c>
      <c r="AT137" s="891">
        <v>1176956.8700000001</v>
      </c>
      <c r="AU137" s="891">
        <v>1412801.79</v>
      </c>
      <c r="AV137" s="891">
        <v>4228578.5</v>
      </c>
      <c r="AW137" s="891">
        <v>1677910.64</v>
      </c>
      <c r="AX137" s="891">
        <v>659538</v>
      </c>
      <c r="AY137" s="891">
        <v>27865393.690000001</v>
      </c>
      <c r="AZ137" s="891">
        <v>143931782</v>
      </c>
      <c r="BA137" s="891">
        <v>23926763.899999999</v>
      </c>
      <c r="BB137" s="891">
        <v>1590959.7</v>
      </c>
      <c r="BC137" s="891">
        <v>4161149.3700000006</v>
      </c>
    </row>
    <row r="138" spans="1:55" ht="15.75" customHeight="1" x14ac:dyDescent="0.2">
      <c r="A138" s="890" t="s">
        <v>1522</v>
      </c>
      <c r="B138" s="895" t="s">
        <v>1523</v>
      </c>
      <c r="C138" s="645">
        <v>4020.48</v>
      </c>
      <c r="D138" s="891">
        <v>56988567.799999997</v>
      </c>
      <c r="E138" s="891">
        <v>68209530.909999996</v>
      </c>
      <c r="F138" s="892">
        <v>1.1968984928587729</v>
      </c>
      <c r="G138" s="893">
        <v>4</v>
      </c>
      <c r="H138" s="891">
        <v>4385.2</v>
      </c>
      <c r="I138" s="891">
        <v>2795963.1599999992</v>
      </c>
      <c r="J138" s="891">
        <v>2800348.3599999994</v>
      </c>
      <c r="K138" s="893">
        <v>1.05731</v>
      </c>
      <c r="L138" s="891">
        <v>13793454.289999999</v>
      </c>
      <c r="M138" s="891">
        <v>4597358.3099999996</v>
      </c>
      <c r="N138" s="891">
        <v>1660965.91</v>
      </c>
      <c r="O138" s="891">
        <v>553655.30000000005</v>
      </c>
      <c r="P138" s="891">
        <v>441154.68</v>
      </c>
      <c r="Q138" s="891">
        <v>1437378.6</v>
      </c>
      <c r="R138" s="891">
        <v>344349.28</v>
      </c>
      <c r="S138" s="891">
        <v>602896.03</v>
      </c>
      <c r="T138" s="891">
        <v>553442.78</v>
      </c>
      <c r="U138" s="891">
        <v>401930.68</v>
      </c>
      <c r="V138" s="891">
        <v>826452.17</v>
      </c>
      <c r="W138" s="891">
        <v>712818.1</v>
      </c>
      <c r="X138" s="891">
        <v>723436.98</v>
      </c>
      <c r="Y138" s="891">
        <v>26649293.110000007</v>
      </c>
      <c r="Z138" s="891">
        <v>361843.19999999995</v>
      </c>
      <c r="AA138" s="891">
        <v>502559.99999999994</v>
      </c>
      <c r="AB138" s="891">
        <v>1081509.1199999999</v>
      </c>
      <c r="AC138" s="891">
        <v>116593.91999999998</v>
      </c>
      <c r="AD138" s="891">
        <v>1147847.04</v>
      </c>
      <c r="AE138" s="891">
        <v>3131953.9199999995</v>
      </c>
      <c r="AF138" s="891">
        <v>4933128.959999999</v>
      </c>
      <c r="AG138" s="891">
        <v>3550083.8399999994</v>
      </c>
      <c r="AH138" s="891">
        <v>10025069.553479999</v>
      </c>
      <c r="AI138" s="891">
        <v>24850589.553479999</v>
      </c>
      <c r="AJ138" s="891">
        <v>3635197.4</v>
      </c>
      <c r="AK138" s="891">
        <v>21215392.153479997</v>
      </c>
      <c r="AL138" s="894">
        <v>25058922.713479996</v>
      </c>
      <c r="AM138" s="891">
        <v>368885.64</v>
      </c>
      <c r="AN138" s="891">
        <v>368885.64</v>
      </c>
      <c r="AO138" s="891">
        <v>384759.82</v>
      </c>
      <c r="AP138" s="891">
        <v>384759.82</v>
      </c>
      <c r="AQ138" s="891">
        <v>80126.8</v>
      </c>
      <c r="AR138" s="891">
        <v>80126.8</v>
      </c>
      <c r="AS138" s="891">
        <v>83150.45</v>
      </c>
      <c r="AT138" s="891">
        <v>83150.45</v>
      </c>
      <c r="AU138" s="891">
        <v>99780.54</v>
      </c>
      <c r="AV138" s="891">
        <v>2155108.56</v>
      </c>
      <c r="AW138" s="891">
        <v>855152.52</v>
      </c>
      <c r="AX138" s="891">
        <v>336464.82</v>
      </c>
      <c r="AY138" s="891">
        <v>5280351.8600000013</v>
      </c>
      <c r="AZ138" s="891">
        <v>56988567.799999997</v>
      </c>
      <c r="BA138" s="891">
        <v>283416.61</v>
      </c>
      <c r="BB138" s="891">
        <v>10543.050000000001</v>
      </c>
      <c r="BC138" s="891">
        <v>1052452.6100000003</v>
      </c>
    </row>
    <row r="139" spans="1:55" ht="15.75" customHeight="1" x14ac:dyDescent="0.2">
      <c r="A139" s="890" t="s">
        <v>1524</v>
      </c>
      <c r="B139" s="895" t="s">
        <v>1525</v>
      </c>
      <c r="C139" s="645">
        <v>1639.49</v>
      </c>
      <c r="D139" s="891">
        <v>23900975.07</v>
      </c>
      <c r="E139" s="891">
        <v>16745845.029999999</v>
      </c>
      <c r="F139" s="892">
        <v>0.70063438754927743</v>
      </c>
      <c r="G139" s="893">
        <v>1</v>
      </c>
      <c r="H139" s="891">
        <v>390019.16</v>
      </c>
      <c r="I139" s="891">
        <v>2165322.25</v>
      </c>
      <c r="J139" s="891">
        <v>2555341.41</v>
      </c>
      <c r="K139" s="893">
        <v>1.05731</v>
      </c>
      <c r="L139" s="891">
        <v>5684469.9199999999</v>
      </c>
      <c r="M139" s="891">
        <v>1894633.81</v>
      </c>
      <c r="N139" s="891">
        <v>676781.63</v>
      </c>
      <c r="O139" s="891">
        <v>225593.87</v>
      </c>
      <c r="P139" s="891">
        <v>182137.15</v>
      </c>
      <c r="Q139" s="891">
        <v>585499.36</v>
      </c>
      <c r="R139" s="891">
        <v>140052.5</v>
      </c>
      <c r="S139" s="891">
        <v>245657.63</v>
      </c>
      <c r="T139" s="891">
        <v>225507.28</v>
      </c>
      <c r="U139" s="891">
        <v>163771.75</v>
      </c>
      <c r="V139" s="891">
        <v>336748.42</v>
      </c>
      <c r="W139" s="891">
        <v>290446.77</v>
      </c>
      <c r="X139" s="891">
        <v>294773.57</v>
      </c>
      <c r="Y139" s="891">
        <v>10946073.66</v>
      </c>
      <c r="Z139" s="891">
        <v>147554.09999999998</v>
      </c>
      <c r="AA139" s="891">
        <v>204936.24999999997</v>
      </c>
      <c r="AB139" s="891">
        <v>441022.80999999994</v>
      </c>
      <c r="AC139" s="891">
        <v>47545.209999999992</v>
      </c>
      <c r="AD139" s="891">
        <v>936148.79</v>
      </c>
      <c r="AE139" s="891">
        <v>1277162.7099999997</v>
      </c>
      <c r="AF139" s="891">
        <v>2011654.2299999997</v>
      </c>
      <c r="AG139" s="891">
        <v>1447669.6699999997</v>
      </c>
      <c r="AH139" s="891">
        <v>4130417.1819899995</v>
      </c>
      <c r="AI139" s="891">
        <v>10644110.951989999</v>
      </c>
      <c r="AJ139" s="891">
        <v>1482377.67</v>
      </c>
      <c r="AK139" s="891">
        <v>9161733.281990001</v>
      </c>
      <c r="AL139" s="894">
        <v>10729066.011990001</v>
      </c>
      <c r="AM139" s="891">
        <v>194269.69</v>
      </c>
      <c r="AN139" s="891">
        <v>194269.69</v>
      </c>
      <c r="AO139" s="891">
        <v>202584.74</v>
      </c>
      <c r="AP139" s="891">
        <v>202584.74</v>
      </c>
      <c r="AQ139" s="891">
        <v>12850.52</v>
      </c>
      <c r="AR139" s="891">
        <v>12850.52</v>
      </c>
      <c r="AS139" s="891">
        <v>13606.43</v>
      </c>
      <c r="AT139" s="891">
        <v>13606.43</v>
      </c>
      <c r="AU139" s="891">
        <v>15874.17</v>
      </c>
      <c r="AV139" s="891">
        <v>878371.15</v>
      </c>
      <c r="AW139" s="891">
        <v>348539.89</v>
      </c>
      <c r="AX139" s="891">
        <v>136427.26999999999</v>
      </c>
      <c r="AY139" s="891">
        <v>2225835.2400000002</v>
      </c>
      <c r="AZ139" s="891">
        <v>23900975.07</v>
      </c>
      <c r="BA139" s="891">
        <v>212770.27</v>
      </c>
      <c r="BB139" s="891">
        <v>12311.819999999998</v>
      </c>
      <c r="BC139" s="891">
        <v>465389.97</v>
      </c>
    </row>
    <row r="140" spans="1:55" ht="15.75" customHeight="1" x14ac:dyDescent="0.2">
      <c r="A140" s="890" t="s">
        <v>1526</v>
      </c>
      <c r="B140" s="895" t="s">
        <v>1527</v>
      </c>
      <c r="C140" s="645">
        <v>4476</v>
      </c>
      <c r="D140" s="891">
        <v>80331327.900000006</v>
      </c>
      <c r="E140" s="891">
        <v>56011710.590000004</v>
      </c>
      <c r="F140" s="892">
        <v>0.6972586169585776</v>
      </c>
      <c r="G140" s="893">
        <v>1</v>
      </c>
      <c r="H140" s="891">
        <v>1473931.13</v>
      </c>
      <c r="I140" s="891">
        <v>17209083.280000001</v>
      </c>
      <c r="J140" s="891">
        <v>18683014.41</v>
      </c>
      <c r="K140" s="893">
        <v>1.05731</v>
      </c>
      <c r="L140" s="891">
        <v>17702921.829999998</v>
      </c>
      <c r="M140" s="891">
        <v>5900383.8300000001</v>
      </c>
      <c r="N140" s="891">
        <v>1849373.99</v>
      </c>
      <c r="O140" s="891">
        <v>616457.99</v>
      </c>
      <c r="P140" s="891">
        <v>670992.93999999994</v>
      </c>
      <c r="Q140" s="891">
        <v>1600066.97</v>
      </c>
      <c r="R140" s="891">
        <v>382895.85</v>
      </c>
      <c r="S140" s="891">
        <v>671284.23</v>
      </c>
      <c r="T140" s="891">
        <v>616221.37</v>
      </c>
      <c r="U140" s="891">
        <v>447522.82</v>
      </c>
      <c r="V140" s="891">
        <v>920198.99</v>
      </c>
      <c r="W140" s="891">
        <v>793675.08</v>
      </c>
      <c r="X140" s="891">
        <v>805498.49</v>
      </c>
      <c r="Y140" s="891">
        <v>32977494.379999992</v>
      </c>
      <c r="Z140" s="891">
        <v>402840</v>
      </c>
      <c r="AA140" s="891">
        <v>559500</v>
      </c>
      <c r="AB140" s="891">
        <v>1204044</v>
      </c>
      <c r="AC140" s="891">
        <v>129804</v>
      </c>
      <c r="AD140" s="891">
        <v>2555796</v>
      </c>
      <c r="AE140" s="891">
        <v>3486804</v>
      </c>
      <c r="AF140" s="891">
        <v>5492052</v>
      </c>
      <c r="AG140" s="891">
        <v>3952308</v>
      </c>
      <c r="AH140" s="891">
        <v>14570934.837000001</v>
      </c>
      <c r="AI140" s="891">
        <v>32354082.837000001</v>
      </c>
      <c r="AJ140" s="891">
        <v>4047064.92</v>
      </c>
      <c r="AK140" s="891">
        <v>28307017.917000003</v>
      </c>
      <c r="AL140" s="894">
        <v>32586020.127000004</v>
      </c>
      <c r="AM140" s="891">
        <v>2127895.69</v>
      </c>
      <c r="AN140" s="891">
        <v>2127895.69</v>
      </c>
      <c r="AO140" s="891">
        <v>2216337.5299999998</v>
      </c>
      <c r="AP140" s="891">
        <v>2216337.5299999998</v>
      </c>
      <c r="AQ140" s="891">
        <v>441453.31</v>
      </c>
      <c r="AR140" s="891">
        <v>441453.31</v>
      </c>
      <c r="AS140" s="891">
        <v>459595.23</v>
      </c>
      <c r="AT140" s="891">
        <v>459595.23</v>
      </c>
      <c r="AU140" s="891">
        <v>551816.64</v>
      </c>
      <c r="AV140" s="891">
        <v>2399268.5299999998</v>
      </c>
      <c r="AW140" s="891">
        <v>952035.82</v>
      </c>
      <c r="AX140" s="891">
        <v>374128.79</v>
      </c>
      <c r="AY140" s="891">
        <v>14767813.300000001</v>
      </c>
      <c r="AZ140" s="891">
        <v>80331327.900000006</v>
      </c>
      <c r="BA140" s="891">
        <v>10869918.41</v>
      </c>
      <c r="BB140" s="891">
        <v>315859.95999999996</v>
      </c>
      <c r="BC140" s="891">
        <v>1396978.76</v>
      </c>
    </row>
    <row r="141" spans="1:55" ht="15.75" customHeight="1" x14ac:dyDescent="0.2">
      <c r="A141" s="890" t="s">
        <v>1528</v>
      </c>
      <c r="B141" s="895" t="s">
        <v>1529</v>
      </c>
      <c r="C141" s="645">
        <v>3397.66</v>
      </c>
      <c r="D141" s="891">
        <v>55969672.200000003</v>
      </c>
      <c r="E141" s="891">
        <v>68782017.74000001</v>
      </c>
      <c r="F141" s="892">
        <v>1.2289158581136019</v>
      </c>
      <c r="G141" s="893">
        <v>4</v>
      </c>
      <c r="H141" s="891">
        <v>4306.8</v>
      </c>
      <c r="I141" s="891">
        <v>9776741.4100000001</v>
      </c>
      <c r="J141" s="891">
        <v>9781048.2100000009</v>
      </c>
      <c r="K141" s="893">
        <v>1.05731</v>
      </c>
      <c r="L141" s="891">
        <v>12815054.460000001</v>
      </c>
      <c r="M141" s="891">
        <v>4271257.6399999997</v>
      </c>
      <c r="N141" s="891">
        <v>1403144.34</v>
      </c>
      <c r="O141" s="891">
        <v>467714.78</v>
      </c>
      <c r="P141" s="891">
        <v>462829.77</v>
      </c>
      <c r="Q141" s="891">
        <v>1214799.45</v>
      </c>
      <c r="R141" s="891">
        <v>291026.53999999998</v>
      </c>
      <c r="S141" s="891">
        <v>509312.16</v>
      </c>
      <c r="T141" s="891">
        <v>467535.24</v>
      </c>
      <c r="U141" s="891">
        <v>339541.44</v>
      </c>
      <c r="V141" s="891">
        <v>698167.06</v>
      </c>
      <c r="W141" s="891">
        <v>602171.69999999995</v>
      </c>
      <c r="X141" s="891">
        <v>611142.28</v>
      </c>
      <c r="Y141" s="891">
        <v>24153696.859999999</v>
      </c>
      <c r="Z141" s="891">
        <v>305789.39999999997</v>
      </c>
      <c r="AA141" s="891">
        <v>424707.5</v>
      </c>
      <c r="AB141" s="891">
        <v>913970.53999999992</v>
      </c>
      <c r="AC141" s="891">
        <v>98532.14</v>
      </c>
      <c r="AD141" s="891">
        <v>970031.93</v>
      </c>
      <c r="AE141" s="891">
        <v>2646777.1399999997</v>
      </c>
      <c r="AF141" s="891">
        <v>4168928.82</v>
      </c>
      <c r="AG141" s="891">
        <v>3000133.78</v>
      </c>
      <c r="AH141" s="891">
        <v>10178227.542660002</v>
      </c>
      <c r="AI141" s="891">
        <v>22707098.792659998</v>
      </c>
      <c r="AJ141" s="891">
        <v>3072062.24</v>
      </c>
      <c r="AK141" s="891">
        <v>19635036.552659996</v>
      </c>
      <c r="AL141" s="894">
        <v>22883158.672659997</v>
      </c>
      <c r="AM141" s="891">
        <v>1159570.8600000001</v>
      </c>
      <c r="AN141" s="891">
        <v>1159570.8600000001</v>
      </c>
      <c r="AO141" s="891">
        <v>1207949.31</v>
      </c>
      <c r="AP141" s="891">
        <v>1207949.31</v>
      </c>
      <c r="AQ141" s="891">
        <v>257010.49</v>
      </c>
      <c r="AR141" s="891">
        <v>257010.49</v>
      </c>
      <c r="AS141" s="891">
        <v>267593.27</v>
      </c>
      <c r="AT141" s="891">
        <v>267593.27</v>
      </c>
      <c r="AU141" s="891">
        <v>321263.11</v>
      </c>
      <c r="AV141" s="891">
        <v>1820994.92</v>
      </c>
      <c r="AW141" s="891">
        <v>722575.39</v>
      </c>
      <c r="AX141" s="891">
        <v>283735.26</v>
      </c>
      <c r="AY141" s="891">
        <v>8932816.5399999991</v>
      </c>
      <c r="AZ141" s="891">
        <v>55969672.200000003</v>
      </c>
      <c r="BA141" s="891">
        <v>1782853.96</v>
      </c>
      <c r="BB141" s="891">
        <v>87624.11</v>
      </c>
      <c r="BC141" s="891">
        <v>1071235.2499999998</v>
      </c>
    </row>
    <row r="142" spans="1:55" ht="15.75" customHeight="1" x14ac:dyDescent="0.2">
      <c r="A142" s="890" t="s">
        <v>1530</v>
      </c>
      <c r="B142" s="895" t="s">
        <v>1531</v>
      </c>
      <c r="C142" s="645">
        <v>848.14</v>
      </c>
      <c r="D142" s="891">
        <v>13410022.02</v>
      </c>
      <c r="E142" s="891">
        <v>12679637.84</v>
      </c>
      <c r="F142" s="892">
        <v>0.94553445334312736</v>
      </c>
      <c r="G142" s="893">
        <v>3</v>
      </c>
      <c r="H142" s="891">
        <v>21976.44</v>
      </c>
      <c r="I142" s="891">
        <v>950971.14</v>
      </c>
      <c r="J142" s="891">
        <v>972947.58</v>
      </c>
      <c r="K142" s="893">
        <v>1.05731</v>
      </c>
      <c r="L142" s="891">
        <v>3112038.63</v>
      </c>
      <c r="M142" s="891">
        <v>1037242.46</v>
      </c>
      <c r="N142" s="891">
        <v>350372.91</v>
      </c>
      <c r="O142" s="891">
        <v>116515.51</v>
      </c>
      <c r="P142" s="891">
        <v>106274.92</v>
      </c>
      <c r="Q142" s="891">
        <v>303029.44</v>
      </c>
      <c r="R142" s="891">
        <v>72596.02</v>
      </c>
      <c r="S142" s="891">
        <v>127178.06</v>
      </c>
      <c r="T142" s="891">
        <v>116470.79</v>
      </c>
      <c r="U142" s="891">
        <v>84585.41</v>
      </c>
      <c r="V142" s="891">
        <v>173925.01</v>
      </c>
      <c r="W142" s="891">
        <v>150010.97</v>
      </c>
      <c r="X142" s="891">
        <v>152605.60999999999</v>
      </c>
      <c r="Y142" s="891">
        <v>5902845.7399999993</v>
      </c>
      <c r="Z142" s="891">
        <v>76332.600000000006</v>
      </c>
      <c r="AA142" s="891">
        <v>106017.5</v>
      </c>
      <c r="AB142" s="891">
        <v>228149.66</v>
      </c>
      <c r="AC142" s="891">
        <v>24596.06</v>
      </c>
      <c r="AD142" s="891">
        <v>484287.94</v>
      </c>
      <c r="AE142" s="891">
        <v>660701.05999999994</v>
      </c>
      <c r="AF142" s="891">
        <v>1040667.78</v>
      </c>
      <c r="AG142" s="891">
        <v>748907.62</v>
      </c>
      <c r="AH142" s="891">
        <v>2365181.7851399998</v>
      </c>
      <c r="AI142" s="891">
        <v>5734842.0051399991</v>
      </c>
      <c r="AJ142" s="891">
        <v>766862.74</v>
      </c>
      <c r="AK142" s="891">
        <v>4967979.2651399989</v>
      </c>
      <c r="AL142" s="894">
        <v>5778790.9051399985</v>
      </c>
      <c r="AM142" s="891">
        <v>226018.05</v>
      </c>
      <c r="AN142" s="891">
        <v>226018.05</v>
      </c>
      <c r="AO142" s="891">
        <v>235089</v>
      </c>
      <c r="AP142" s="891">
        <v>235089</v>
      </c>
      <c r="AQ142" s="891">
        <v>18897.830000000002</v>
      </c>
      <c r="AR142" s="891">
        <v>18897.830000000002</v>
      </c>
      <c r="AS142" s="891">
        <v>19653.740000000002</v>
      </c>
      <c r="AT142" s="891">
        <v>19653.740000000002</v>
      </c>
      <c r="AU142" s="891">
        <v>24189.22</v>
      </c>
      <c r="AV142" s="891">
        <v>454303.84</v>
      </c>
      <c r="AW142" s="891">
        <v>180268.91</v>
      </c>
      <c r="AX142" s="891">
        <v>70306.080000000002</v>
      </c>
      <c r="AY142" s="891">
        <v>1728385.2899999998</v>
      </c>
      <c r="AZ142" s="891">
        <v>13410022.02</v>
      </c>
      <c r="BA142" s="891">
        <v>303360.48000000004</v>
      </c>
      <c r="BB142" s="891">
        <v>19723.249999999996</v>
      </c>
      <c r="BC142" s="891">
        <v>273379.52999999997</v>
      </c>
    </row>
    <row r="143" spans="1:55" ht="15.75" customHeight="1" x14ac:dyDescent="0.2">
      <c r="A143" s="890" t="s">
        <v>1532</v>
      </c>
      <c r="B143" s="895" t="s">
        <v>1533</v>
      </c>
      <c r="C143" s="645">
        <v>2732.46</v>
      </c>
      <c r="D143" s="891">
        <v>44029423.869999997</v>
      </c>
      <c r="E143" s="891">
        <v>28514937.159999996</v>
      </c>
      <c r="F143" s="892">
        <v>0.64763366525513422</v>
      </c>
      <c r="G143" s="893">
        <v>1</v>
      </c>
      <c r="H143" s="891">
        <v>1561421.59</v>
      </c>
      <c r="I143" s="891">
        <v>13743024.050000001</v>
      </c>
      <c r="J143" s="891">
        <v>15304445.640000001</v>
      </c>
      <c r="K143" s="893">
        <v>1.05731</v>
      </c>
      <c r="L143" s="891">
        <v>10009556.710000001</v>
      </c>
      <c r="M143" s="891">
        <v>2484820.4</v>
      </c>
      <c r="N143" s="891">
        <v>1034213.44</v>
      </c>
      <c r="O143" s="891">
        <v>414570.82</v>
      </c>
      <c r="P143" s="891">
        <v>383447.49</v>
      </c>
      <c r="Q143" s="891">
        <v>743689.54</v>
      </c>
      <c r="R143" s="891">
        <v>232564.25</v>
      </c>
      <c r="S143" s="891">
        <v>379734.51</v>
      </c>
      <c r="T143" s="891">
        <v>455970.77</v>
      </c>
      <c r="U143" s="891">
        <v>272952.92</v>
      </c>
      <c r="V143" s="891">
        <v>680897.91</v>
      </c>
      <c r="W143" s="891">
        <v>587277</v>
      </c>
      <c r="X143" s="891">
        <v>455657.32</v>
      </c>
      <c r="Y143" s="891">
        <v>18135353.080000002</v>
      </c>
      <c r="Z143" s="891">
        <v>243851.40000000002</v>
      </c>
      <c r="AA143" s="891">
        <v>341557.5</v>
      </c>
      <c r="AB143" s="891">
        <v>735031.74</v>
      </c>
      <c r="AC143" s="891">
        <v>79241.340000000011</v>
      </c>
      <c r="AD143" s="891">
        <v>1560234.66</v>
      </c>
      <c r="AE143" s="891">
        <v>1023072.68</v>
      </c>
      <c r="AF143" s="891">
        <v>3352728.4200000004</v>
      </c>
      <c r="AG143" s="891">
        <v>2412762.1800000002</v>
      </c>
      <c r="AH143" s="891">
        <v>8038275.2994600004</v>
      </c>
      <c r="AI143" s="891">
        <v>17786755.219459999</v>
      </c>
      <c r="AJ143" s="891">
        <v>2470608.35</v>
      </c>
      <c r="AK143" s="891">
        <v>15316146.86946</v>
      </c>
      <c r="AL143" s="894">
        <v>17928345.779459998</v>
      </c>
      <c r="AM143" s="891">
        <v>904072.2</v>
      </c>
      <c r="AN143" s="891">
        <v>904072.2</v>
      </c>
      <c r="AO143" s="891">
        <v>941867.86</v>
      </c>
      <c r="AP143" s="891">
        <v>941867.86</v>
      </c>
      <c r="AQ143" s="891">
        <v>374932.95</v>
      </c>
      <c r="AR143" s="891">
        <v>374932.95</v>
      </c>
      <c r="AS143" s="891">
        <v>390807.13</v>
      </c>
      <c r="AT143" s="891">
        <v>390807.13</v>
      </c>
      <c r="AU143" s="891">
        <v>468666.19</v>
      </c>
      <c r="AV143" s="891">
        <v>1464203.89</v>
      </c>
      <c r="AW143" s="891">
        <v>580999.80000000005</v>
      </c>
      <c r="AX143" s="891">
        <v>228494.76</v>
      </c>
      <c r="AY143" s="891">
        <v>7965724.919999999</v>
      </c>
      <c r="AZ143" s="891">
        <v>44029423.869999997</v>
      </c>
      <c r="BA143" s="891">
        <v>3400864.92</v>
      </c>
      <c r="BB143" s="891">
        <v>410600.79</v>
      </c>
      <c r="BC143" s="891">
        <v>1175785.8799999999</v>
      </c>
    </row>
    <row r="144" spans="1:55" ht="15.75" customHeight="1" x14ac:dyDescent="0.2">
      <c r="A144" s="890"/>
      <c r="B144" s="896" t="s">
        <v>1534</v>
      </c>
      <c r="C144" s="645">
        <v>1</v>
      </c>
      <c r="D144" s="891">
        <v>9738.32</v>
      </c>
      <c r="E144" s="891">
        <v>5483.01</v>
      </c>
      <c r="F144" s="892">
        <v>0.56303448644119314</v>
      </c>
      <c r="G144" s="893">
        <v>1</v>
      </c>
      <c r="H144" s="891">
        <v>648.54999999999995</v>
      </c>
      <c r="I144" s="891">
        <v>4509.18</v>
      </c>
      <c r="J144" s="891">
        <v>5157.7300000000005</v>
      </c>
      <c r="K144" s="893">
        <v>1.05731</v>
      </c>
      <c r="L144" s="891">
        <v>3305.4</v>
      </c>
      <c r="M144" s="891">
        <v>1101.68</v>
      </c>
      <c r="N144" s="891">
        <v>0</v>
      </c>
      <c r="O144" s="891">
        <v>0</v>
      </c>
      <c r="P144" s="891">
        <v>70.2</v>
      </c>
      <c r="Q144" s="891">
        <v>0</v>
      </c>
      <c r="R144" s="891">
        <v>0</v>
      </c>
      <c r="S144" s="891">
        <v>0</v>
      </c>
      <c r="T144" s="891">
        <v>0</v>
      </c>
      <c r="U144" s="891">
        <v>0</v>
      </c>
      <c r="V144" s="891">
        <v>0</v>
      </c>
      <c r="W144" s="891">
        <v>0</v>
      </c>
      <c r="X144" s="891">
        <v>0</v>
      </c>
      <c r="Y144" s="891">
        <v>4477.28</v>
      </c>
      <c r="Z144" s="891">
        <v>90</v>
      </c>
      <c r="AA144" s="891">
        <v>125</v>
      </c>
      <c r="AB144" s="891">
        <v>269</v>
      </c>
      <c r="AC144" s="891">
        <v>29</v>
      </c>
      <c r="AD144" s="891">
        <v>285.5</v>
      </c>
      <c r="AE144" s="891">
        <v>779</v>
      </c>
      <c r="AF144" s="891">
        <v>1227</v>
      </c>
      <c r="AG144" s="891">
        <v>883</v>
      </c>
      <c r="AH144" s="891">
        <v>1521.7139999999999</v>
      </c>
      <c r="AI144" s="891">
        <v>5209.2139999999999</v>
      </c>
      <c r="AJ144" s="891">
        <v>904.17</v>
      </c>
      <c r="AK144" s="891">
        <v>4305.0439999999999</v>
      </c>
      <c r="AL144" s="894">
        <v>5261.0239999999994</v>
      </c>
      <c r="AM144" s="891">
        <v>0</v>
      </c>
      <c r="AN144" s="891">
        <v>0</v>
      </c>
      <c r="AO144" s="891">
        <v>0</v>
      </c>
      <c r="AP144" s="891">
        <v>0</v>
      </c>
      <c r="AQ144" s="891">
        <v>0</v>
      </c>
      <c r="AR144" s="891">
        <v>0</v>
      </c>
      <c r="AS144" s="891">
        <v>0</v>
      </c>
      <c r="AT144" s="891">
        <v>0</v>
      </c>
      <c r="AU144" s="891">
        <v>0</v>
      </c>
      <c r="AV144" s="891">
        <v>0</v>
      </c>
      <c r="AW144" s="891">
        <v>0</v>
      </c>
      <c r="AX144" s="891">
        <v>0</v>
      </c>
      <c r="AY144" s="891">
        <v>0</v>
      </c>
      <c r="AZ144" s="891">
        <v>9738.32</v>
      </c>
      <c r="BA144" s="891">
        <v>0</v>
      </c>
      <c r="BB144" s="891">
        <v>0</v>
      </c>
      <c r="BC144" s="891">
        <v>0</v>
      </c>
    </row>
    <row r="145" spans="1:55" ht="15.75" customHeight="1" x14ac:dyDescent="0.2">
      <c r="A145" s="890"/>
      <c r="B145" s="895" t="s">
        <v>1377</v>
      </c>
      <c r="C145" s="645">
        <v>130.31</v>
      </c>
      <c r="D145" s="891">
        <v>2083300.19</v>
      </c>
      <c r="E145" s="891">
        <v>1328431.54</v>
      </c>
      <c r="F145" s="892">
        <v>0.63765728356219276</v>
      </c>
      <c r="G145" s="893">
        <v>1</v>
      </c>
      <c r="H145" s="891">
        <v>86038.07</v>
      </c>
      <c r="I145" s="891">
        <v>1120101.53</v>
      </c>
      <c r="J145" s="891">
        <v>1206139.6000000001</v>
      </c>
      <c r="K145" s="893">
        <v>1.05731</v>
      </c>
      <c r="L145" s="891">
        <v>474435.62</v>
      </c>
      <c r="M145" s="891">
        <v>144015.19</v>
      </c>
      <c r="N145" s="891">
        <v>51189.53</v>
      </c>
      <c r="O145" s="891">
        <v>18263.66</v>
      </c>
      <c r="P145" s="891">
        <v>17095.95</v>
      </c>
      <c r="Q145" s="891">
        <v>44262.76</v>
      </c>
      <c r="R145" s="891">
        <v>10921.52</v>
      </c>
      <c r="S145" s="891">
        <v>18596.79</v>
      </c>
      <c r="T145" s="891">
        <v>18998.78</v>
      </c>
      <c r="U145" s="891">
        <v>12597.82</v>
      </c>
      <c r="V145" s="891">
        <v>28370.74</v>
      </c>
      <c r="W145" s="891">
        <v>24469.87</v>
      </c>
      <c r="X145" s="891">
        <v>22314.97</v>
      </c>
      <c r="Y145" s="891">
        <v>885533.20000000007</v>
      </c>
      <c r="Z145" s="891">
        <v>11727.900000000001</v>
      </c>
      <c r="AA145" s="891">
        <v>16288.75</v>
      </c>
      <c r="AB145" s="891">
        <v>35053.39</v>
      </c>
      <c r="AC145" s="891">
        <v>3778.99</v>
      </c>
      <c r="AD145" s="891">
        <v>74407.010000000009</v>
      </c>
      <c r="AE145" s="891">
        <v>83638.53</v>
      </c>
      <c r="AF145" s="891">
        <v>159890.37</v>
      </c>
      <c r="AG145" s="891">
        <v>115063.73</v>
      </c>
      <c r="AH145" s="891">
        <v>372246.12680999993</v>
      </c>
      <c r="AI145" s="891">
        <v>872094.79680999997</v>
      </c>
      <c r="AJ145" s="891">
        <v>117822.39</v>
      </c>
      <c r="AK145" s="891">
        <v>754272.40680999996</v>
      </c>
      <c r="AL145" s="894">
        <v>878847.19680999999</v>
      </c>
      <c r="AM145" s="891">
        <v>43087.05</v>
      </c>
      <c r="AN145" s="891">
        <v>43087.05</v>
      </c>
      <c r="AO145" s="891">
        <v>45354.79</v>
      </c>
      <c r="AP145" s="891">
        <v>45354.79</v>
      </c>
      <c r="AQ145" s="891">
        <v>6047.3</v>
      </c>
      <c r="AR145" s="891">
        <v>6047.3</v>
      </c>
      <c r="AS145" s="891">
        <v>6803.21</v>
      </c>
      <c r="AT145" s="891">
        <v>6803.21</v>
      </c>
      <c r="AU145" s="891">
        <v>8315.0400000000009</v>
      </c>
      <c r="AV145" s="891">
        <v>69544.009999999995</v>
      </c>
      <c r="AW145" s="891">
        <v>27595.24</v>
      </c>
      <c r="AX145" s="891">
        <v>10880.7</v>
      </c>
      <c r="AY145" s="891">
        <v>318919.69</v>
      </c>
      <c r="AZ145" s="891">
        <v>2083300.19</v>
      </c>
      <c r="BA145" s="891">
        <v>36878.79</v>
      </c>
      <c r="BB145" s="891">
        <v>2718.88</v>
      </c>
      <c r="BC145" s="891">
        <v>15674.71</v>
      </c>
    </row>
    <row r="146" spans="1:55" ht="15.75" customHeight="1" x14ac:dyDescent="0.2">
      <c r="A146" s="890" t="s">
        <v>1535</v>
      </c>
      <c r="B146" s="895" t="s">
        <v>1536</v>
      </c>
      <c r="C146" s="645">
        <v>1498.06</v>
      </c>
      <c r="D146" s="891">
        <v>26931674.879999999</v>
      </c>
      <c r="E146" s="891">
        <v>21005110.640000001</v>
      </c>
      <c r="F146" s="892">
        <v>0.77994074759898491</v>
      </c>
      <c r="G146" s="893">
        <v>2</v>
      </c>
      <c r="H146" s="891">
        <v>160515.53</v>
      </c>
      <c r="I146" s="891">
        <v>13783394.08</v>
      </c>
      <c r="J146" s="891">
        <v>13943909.609999999</v>
      </c>
      <c r="K146" s="893">
        <v>1.05731</v>
      </c>
      <c r="L146" s="891">
        <v>5786829.4400000004</v>
      </c>
      <c r="M146" s="891">
        <v>1157365.8799999999</v>
      </c>
      <c r="N146" s="891">
        <v>538778.74</v>
      </c>
      <c r="O146" s="891">
        <v>239137.08</v>
      </c>
      <c r="P146" s="891">
        <v>253207.1</v>
      </c>
      <c r="Q146" s="891">
        <v>337651.36</v>
      </c>
      <c r="R146" s="891">
        <v>127846.09</v>
      </c>
      <c r="S146" s="891">
        <v>199165.65</v>
      </c>
      <c r="T146" s="891">
        <v>274243.28999999998</v>
      </c>
      <c r="U146" s="891">
        <v>149674.18</v>
      </c>
      <c r="V146" s="891">
        <v>409525.55</v>
      </c>
      <c r="W146" s="891">
        <v>353217.32</v>
      </c>
      <c r="X146" s="891">
        <v>238986.14</v>
      </c>
      <c r="Y146" s="891">
        <v>10065627.820000002</v>
      </c>
      <c r="Z146" s="891">
        <v>133722.90000000002</v>
      </c>
      <c r="AA146" s="891">
        <v>187257.5</v>
      </c>
      <c r="AB146" s="891">
        <v>402978.14</v>
      </c>
      <c r="AC146" s="891">
        <v>43443.740000000005</v>
      </c>
      <c r="AD146" s="891">
        <v>855392.26</v>
      </c>
      <c r="AE146" s="891">
        <v>230686.11</v>
      </c>
      <c r="AF146" s="891">
        <v>1838119.62</v>
      </c>
      <c r="AG146" s="891">
        <v>1322786.98</v>
      </c>
      <c r="AH146" s="891">
        <v>5087691.4140600003</v>
      </c>
      <c r="AI146" s="891">
        <v>10102078.66406</v>
      </c>
      <c r="AJ146" s="891">
        <v>1354500.91</v>
      </c>
      <c r="AK146" s="891">
        <v>8747577.754060002</v>
      </c>
      <c r="AL146" s="894">
        <v>10179705.104060002</v>
      </c>
      <c r="AM146" s="891">
        <v>701487.46</v>
      </c>
      <c r="AN146" s="891">
        <v>701487.46</v>
      </c>
      <c r="AO146" s="891">
        <v>730212.16</v>
      </c>
      <c r="AP146" s="891">
        <v>730212.16</v>
      </c>
      <c r="AQ146" s="891">
        <v>483028.54</v>
      </c>
      <c r="AR146" s="891">
        <v>483028.54</v>
      </c>
      <c r="AS146" s="891">
        <v>503438.19</v>
      </c>
      <c r="AT146" s="891">
        <v>503438.19</v>
      </c>
      <c r="AU146" s="891">
        <v>603974.65</v>
      </c>
      <c r="AV146" s="891">
        <v>802779.83</v>
      </c>
      <c r="AW146" s="891">
        <v>318545.06</v>
      </c>
      <c r="AX146" s="891">
        <v>124709.59</v>
      </c>
      <c r="AY146" s="891">
        <v>6686341.830000001</v>
      </c>
      <c r="AZ146" s="891">
        <v>26931674.879999999</v>
      </c>
      <c r="BA146" s="891">
        <v>4527660.8000000007</v>
      </c>
      <c r="BB146" s="891">
        <v>672902.35</v>
      </c>
      <c r="BC146" s="891">
        <v>779534.45000000007</v>
      </c>
    </row>
    <row r="147" spans="1:55" ht="15.75" customHeight="1" x14ac:dyDescent="0.2">
      <c r="A147" s="890" t="s">
        <v>1537</v>
      </c>
      <c r="B147" s="895" t="s">
        <v>1538</v>
      </c>
      <c r="C147" s="645">
        <v>371.7</v>
      </c>
      <c r="D147" s="891">
        <v>5882433.04</v>
      </c>
      <c r="E147" s="891">
        <v>3942818.63</v>
      </c>
      <c r="F147" s="892">
        <v>0.67027004016691705</v>
      </c>
      <c r="G147" s="893">
        <v>1</v>
      </c>
      <c r="H147" s="891">
        <v>163626.07999999999</v>
      </c>
      <c r="I147" s="891">
        <v>1695964.72</v>
      </c>
      <c r="J147" s="891">
        <v>1859590.8</v>
      </c>
      <c r="K147" s="893">
        <v>1.05731</v>
      </c>
      <c r="L147" s="891">
        <v>1390884.69</v>
      </c>
      <c r="M147" s="891">
        <v>278176.93</v>
      </c>
      <c r="N147" s="891">
        <v>132533.79999999999</v>
      </c>
      <c r="O147" s="891">
        <v>59063.97</v>
      </c>
      <c r="P147" s="891">
        <v>53532.31</v>
      </c>
      <c r="Q147" s="891">
        <v>80691.62</v>
      </c>
      <c r="R147" s="891">
        <v>31479.69</v>
      </c>
      <c r="S147" s="891">
        <v>49191.51</v>
      </c>
      <c r="T147" s="891">
        <v>67734.78</v>
      </c>
      <c r="U147" s="891">
        <v>36893.629999999997</v>
      </c>
      <c r="V147" s="891">
        <v>101147.87</v>
      </c>
      <c r="W147" s="891">
        <v>87240.42</v>
      </c>
      <c r="X147" s="891">
        <v>59026.69</v>
      </c>
      <c r="Y147" s="891">
        <v>2427597.9099999997</v>
      </c>
      <c r="Z147" s="891">
        <v>33056.1</v>
      </c>
      <c r="AA147" s="891">
        <v>46462.499999999993</v>
      </c>
      <c r="AB147" s="891">
        <v>99987.299999999988</v>
      </c>
      <c r="AC147" s="891">
        <v>10779.3</v>
      </c>
      <c r="AD147" s="891">
        <v>212240.7</v>
      </c>
      <c r="AE147" s="891">
        <v>55287.509999999995</v>
      </c>
      <c r="AF147" s="891">
        <v>456075.89999999991</v>
      </c>
      <c r="AG147" s="891">
        <v>328211.09999999998</v>
      </c>
      <c r="AH147" s="891">
        <v>1088081.6427</v>
      </c>
      <c r="AI147" s="891">
        <v>2330182.0526999999</v>
      </c>
      <c r="AJ147" s="891">
        <v>336079.98</v>
      </c>
      <c r="AK147" s="891">
        <v>1994102.0726999994</v>
      </c>
      <c r="AL147" s="894">
        <v>2349442.7926999992</v>
      </c>
      <c r="AM147" s="891">
        <v>139843.94</v>
      </c>
      <c r="AN147" s="891">
        <v>139843.94</v>
      </c>
      <c r="AO147" s="891">
        <v>145891.24</v>
      </c>
      <c r="AP147" s="891">
        <v>145891.24</v>
      </c>
      <c r="AQ147" s="891">
        <v>42331.13</v>
      </c>
      <c r="AR147" s="891">
        <v>42331.13</v>
      </c>
      <c r="AS147" s="891">
        <v>43842.96</v>
      </c>
      <c r="AT147" s="891">
        <v>43842.96</v>
      </c>
      <c r="AU147" s="891">
        <v>52913.919999999998</v>
      </c>
      <c r="AV147" s="891">
        <v>198805.17</v>
      </c>
      <c r="AW147" s="891">
        <v>78886.39</v>
      </c>
      <c r="AX147" s="891">
        <v>30968.15</v>
      </c>
      <c r="AY147" s="891">
        <v>1105392.17</v>
      </c>
      <c r="AZ147" s="891">
        <v>5882433.04</v>
      </c>
      <c r="BA147" s="891">
        <v>472797.46</v>
      </c>
      <c r="BB147" s="891">
        <v>21342.57</v>
      </c>
      <c r="BC147" s="891">
        <v>152079.07999999999</v>
      </c>
    </row>
    <row r="148" spans="1:55" ht="15.75" customHeight="1" x14ac:dyDescent="0.2">
      <c r="A148" s="890" t="s">
        <v>1539</v>
      </c>
      <c r="B148" s="895" t="s">
        <v>1540</v>
      </c>
      <c r="C148" s="645">
        <v>2454.9699999999998</v>
      </c>
      <c r="D148" s="891">
        <v>40776150.600000001</v>
      </c>
      <c r="E148" s="891">
        <v>28393257.920000002</v>
      </c>
      <c r="F148" s="892">
        <v>0.6963202141989342</v>
      </c>
      <c r="G148" s="893">
        <v>1</v>
      </c>
      <c r="H148" s="891">
        <v>808832.26</v>
      </c>
      <c r="I148" s="891">
        <v>18165020.240000002</v>
      </c>
      <c r="J148" s="891">
        <v>18973852.500000004</v>
      </c>
      <c r="K148" s="893">
        <v>1.05731</v>
      </c>
      <c r="L148" s="891">
        <v>9259359.2799999993</v>
      </c>
      <c r="M148" s="891">
        <v>1851871.85</v>
      </c>
      <c r="N148" s="891">
        <v>883798.82</v>
      </c>
      <c r="O148" s="891">
        <v>392559.37</v>
      </c>
      <c r="P148" s="891">
        <v>375727.69</v>
      </c>
      <c r="Q148" s="891">
        <v>541338.96</v>
      </c>
      <c r="R148" s="891">
        <v>209436.32</v>
      </c>
      <c r="S148" s="891">
        <v>326943.61</v>
      </c>
      <c r="T148" s="891">
        <v>450188.53</v>
      </c>
      <c r="U148" s="891">
        <v>245057.73</v>
      </c>
      <c r="V148" s="891">
        <v>672263.33</v>
      </c>
      <c r="W148" s="891">
        <v>579829.64</v>
      </c>
      <c r="X148" s="891">
        <v>392311.59</v>
      </c>
      <c r="Y148" s="891">
        <v>16180686.719999999</v>
      </c>
      <c r="Z148" s="891">
        <v>217437.3</v>
      </c>
      <c r="AA148" s="891">
        <v>306871.25</v>
      </c>
      <c r="AB148" s="891">
        <v>660386.93000000005</v>
      </c>
      <c r="AC148" s="891">
        <v>71194.13</v>
      </c>
      <c r="AD148" s="891">
        <v>1401787.87</v>
      </c>
      <c r="AE148" s="891">
        <v>366152.77</v>
      </c>
      <c r="AF148" s="891">
        <v>3012248.19</v>
      </c>
      <c r="AG148" s="891">
        <v>2167738.5100000002</v>
      </c>
      <c r="AH148" s="891">
        <v>7606880.4164699996</v>
      </c>
      <c r="AI148" s="891">
        <v>15810697.366469998</v>
      </c>
      <c r="AJ148" s="891">
        <v>2219710.2200000002</v>
      </c>
      <c r="AK148" s="891">
        <v>13590987.146469999</v>
      </c>
      <c r="AL148" s="894">
        <v>15937908.95647</v>
      </c>
      <c r="AM148" s="891">
        <v>989490.39</v>
      </c>
      <c r="AN148" s="891">
        <v>989490.39</v>
      </c>
      <c r="AO148" s="891">
        <v>1030309.7</v>
      </c>
      <c r="AP148" s="891">
        <v>1030309.7</v>
      </c>
      <c r="AQ148" s="891">
        <v>483028.54</v>
      </c>
      <c r="AR148" s="891">
        <v>483028.54</v>
      </c>
      <c r="AS148" s="891">
        <v>502682.28</v>
      </c>
      <c r="AT148" s="891">
        <v>502682.28</v>
      </c>
      <c r="AU148" s="891">
        <v>603218.74</v>
      </c>
      <c r="AV148" s="891">
        <v>1316044.8999999999</v>
      </c>
      <c r="AW148" s="891">
        <v>522209.94</v>
      </c>
      <c r="AX148" s="891">
        <v>205059.4</v>
      </c>
      <c r="AY148" s="891">
        <v>8657554.8000000007</v>
      </c>
      <c r="AZ148" s="891">
        <v>40776150.600000001</v>
      </c>
      <c r="BA148" s="891">
        <v>5144409.93</v>
      </c>
      <c r="BB148" s="891">
        <v>856722.90999999992</v>
      </c>
      <c r="BC148" s="891">
        <v>1472424.81</v>
      </c>
    </row>
    <row r="149" spans="1:55" ht="15.75" customHeight="1" x14ac:dyDescent="0.2">
      <c r="A149" s="890" t="s">
        <v>1541</v>
      </c>
      <c r="B149" s="895" t="s">
        <v>1542</v>
      </c>
      <c r="C149" s="645">
        <v>322.54000000000002</v>
      </c>
      <c r="D149" s="891">
        <v>5535734.5899999999</v>
      </c>
      <c r="E149" s="891">
        <v>7299461.3300000001</v>
      </c>
      <c r="F149" s="892">
        <v>1.3186075328080351</v>
      </c>
      <c r="G149" s="893">
        <v>4</v>
      </c>
      <c r="H149" s="891">
        <v>425.96</v>
      </c>
      <c r="I149" s="891">
        <v>956623.94</v>
      </c>
      <c r="J149" s="891">
        <v>957049.89999999991</v>
      </c>
      <c r="K149" s="893">
        <v>1.05731</v>
      </c>
      <c r="L149" s="891">
        <v>1220175.3799999999</v>
      </c>
      <c r="M149" s="891">
        <v>244035.07</v>
      </c>
      <c r="N149" s="891">
        <v>115967.08</v>
      </c>
      <c r="O149" s="891">
        <v>51140.76</v>
      </c>
      <c r="P149" s="891">
        <v>52410.53</v>
      </c>
      <c r="Q149" s="891">
        <v>73640.899999999994</v>
      </c>
      <c r="R149" s="891">
        <v>26982.59</v>
      </c>
      <c r="S149" s="891">
        <v>42592.65</v>
      </c>
      <c r="T149" s="891">
        <v>58648.41</v>
      </c>
      <c r="U149" s="891">
        <v>32094.46</v>
      </c>
      <c r="V149" s="891">
        <v>87579.26</v>
      </c>
      <c r="W149" s="891">
        <v>75537.440000000002</v>
      </c>
      <c r="X149" s="891">
        <v>51108.480000000003</v>
      </c>
      <c r="Y149" s="891">
        <v>2131913.0099999998</v>
      </c>
      <c r="Z149" s="891">
        <v>28886.400000000001</v>
      </c>
      <c r="AA149" s="891">
        <v>40317.5</v>
      </c>
      <c r="AB149" s="891">
        <v>86763.25999999998</v>
      </c>
      <c r="AC149" s="891">
        <v>9353.66</v>
      </c>
      <c r="AD149" s="891">
        <v>92085.16</v>
      </c>
      <c r="AE149" s="891">
        <v>51201.429999999993</v>
      </c>
      <c r="AF149" s="891">
        <v>395756.57999999996</v>
      </c>
      <c r="AG149" s="891">
        <v>284802.81999999995</v>
      </c>
      <c r="AH149" s="891">
        <v>1057780.8095399998</v>
      </c>
      <c r="AI149" s="891">
        <v>2046947.6195399999</v>
      </c>
      <c r="AJ149" s="891">
        <v>291630.99</v>
      </c>
      <c r="AK149" s="891">
        <v>1755316.6295399994</v>
      </c>
      <c r="AL149" s="894">
        <v>2063660.9895399995</v>
      </c>
      <c r="AM149" s="891">
        <v>145135.32999999999</v>
      </c>
      <c r="AN149" s="891">
        <v>145135.32999999999</v>
      </c>
      <c r="AO149" s="891">
        <v>151182.64000000001</v>
      </c>
      <c r="AP149" s="891">
        <v>151182.64000000001</v>
      </c>
      <c r="AQ149" s="891">
        <v>89953.67</v>
      </c>
      <c r="AR149" s="891">
        <v>89953.67</v>
      </c>
      <c r="AS149" s="891">
        <v>93733.23</v>
      </c>
      <c r="AT149" s="891">
        <v>93733.23</v>
      </c>
      <c r="AU149" s="891">
        <v>112631.06</v>
      </c>
      <c r="AV149" s="891">
        <v>172348.21</v>
      </c>
      <c r="AW149" s="891">
        <v>68388.2</v>
      </c>
      <c r="AX149" s="891">
        <v>26783.26</v>
      </c>
      <c r="AY149" s="891">
        <v>1340160.47</v>
      </c>
      <c r="AZ149" s="891">
        <v>5535734.5899999999</v>
      </c>
      <c r="BA149" s="891">
        <v>728246.63</v>
      </c>
      <c r="BB149" s="891">
        <v>48578.65</v>
      </c>
      <c r="BC149" s="891">
        <v>80389.69</v>
      </c>
    </row>
    <row r="150" spans="1:55" ht="15.75" customHeight="1" x14ac:dyDescent="0.2">
      <c r="A150" s="890" t="s">
        <v>1543</v>
      </c>
      <c r="B150" s="895" t="s">
        <v>1544</v>
      </c>
      <c r="C150" s="645">
        <v>3418.3</v>
      </c>
      <c r="D150" s="891">
        <v>56422366.119999997</v>
      </c>
      <c r="E150" s="891">
        <v>37894713.68</v>
      </c>
      <c r="F150" s="892">
        <v>0.6716257449998625</v>
      </c>
      <c r="G150" s="893">
        <v>1</v>
      </c>
      <c r="H150" s="891">
        <v>1511124.81</v>
      </c>
      <c r="I150" s="891">
        <v>14717699.450000001</v>
      </c>
      <c r="J150" s="891">
        <v>16228824.260000002</v>
      </c>
      <c r="K150" s="893">
        <v>1.05731</v>
      </c>
      <c r="L150" s="891">
        <v>12616642.33</v>
      </c>
      <c r="M150" s="891">
        <v>2523328.46</v>
      </c>
      <c r="N150" s="891">
        <v>1230259.48</v>
      </c>
      <c r="O150" s="891">
        <v>546701.96</v>
      </c>
      <c r="P150" s="891">
        <v>517718.42</v>
      </c>
      <c r="Q150" s="891">
        <v>769312.39</v>
      </c>
      <c r="R150" s="891">
        <v>292311.42</v>
      </c>
      <c r="S150" s="891">
        <v>455621.42</v>
      </c>
      <c r="T150" s="891">
        <v>626959.81000000006</v>
      </c>
      <c r="U150" s="891">
        <v>341341.13</v>
      </c>
      <c r="V150" s="891">
        <v>936234.63</v>
      </c>
      <c r="W150" s="891">
        <v>807505.87</v>
      </c>
      <c r="X150" s="891">
        <v>546716.80000000005</v>
      </c>
      <c r="Y150" s="891">
        <v>22210654.120000005</v>
      </c>
      <c r="Z150" s="891">
        <v>304062.3</v>
      </c>
      <c r="AA150" s="891">
        <v>427287.49999999994</v>
      </c>
      <c r="AB150" s="891">
        <v>919522.7</v>
      </c>
      <c r="AC150" s="891">
        <v>99130.7</v>
      </c>
      <c r="AD150" s="891">
        <v>1951849.2999999998</v>
      </c>
      <c r="AE150" s="891">
        <v>523655.56</v>
      </c>
      <c r="AF150" s="891">
        <v>4194254.0999999996</v>
      </c>
      <c r="AG150" s="891">
        <v>3018358.9</v>
      </c>
      <c r="AH150" s="891">
        <v>10511360.916299999</v>
      </c>
      <c r="AI150" s="891">
        <v>21949481.976300001</v>
      </c>
      <c r="AJ150" s="891">
        <v>3090724.31</v>
      </c>
      <c r="AK150" s="891">
        <v>18858757.666299999</v>
      </c>
      <c r="AL150" s="894">
        <v>22126611.386299998</v>
      </c>
      <c r="AM150" s="891">
        <v>1255571.8400000001</v>
      </c>
      <c r="AN150" s="891">
        <v>1255571.8400000001</v>
      </c>
      <c r="AO150" s="891">
        <v>1307729.8500000001</v>
      </c>
      <c r="AP150" s="891">
        <v>1307729.8500000001</v>
      </c>
      <c r="AQ150" s="891">
        <v>771031.47</v>
      </c>
      <c r="AR150" s="891">
        <v>771031.47</v>
      </c>
      <c r="AS150" s="891">
        <v>803535.74</v>
      </c>
      <c r="AT150" s="891">
        <v>803535.74</v>
      </c>
      <c r="AU150" s="891">
        <v>964545.25</v>
      </c>
      <c r="AV150" s="891">
        <v>1832333.62</v>
      </c>
      <c r="AW150" s="891">
        <v>727074.61</v>
      </c>
      <c r="AX150" s="891">
        <v>285409.21000000002</v>
      </c>
      <c r="AY150" s="891">
        <v>12085100.490000002</v>
      </c>
      <c r="AZ150" s="891">
        <v>56422366.119999997</v>
      </c>
      <c r="BA150" s="891">
        <v>5314976.6499999994</v>
      </c>
      <c r="BB150" s="891">
        <v>970599.85</v>
      </c>
      <c r="BC150" s="891">
        <v>1500254.98</v>
      </c>
    </row>
    <row r="151" spans="1:55" ht="15.75" customHeight="1" x14ac:dyDescent="0.2">
      <c r="A151" s="890" t="s">
        <v>1545</v>
      </c>
      <c r="B151" s="895" t="s">
        <v>1546</v>
      </c>
      <c r="C151" s="645">
        <v>2354.75</v>
      </c>
      <c r="D151" s="891">
        <v>30530646.010000002</v>
      </c>
      <c r="E151" s="891">
        <v>29712656.859999999</v>
      </c>
      <c r="F151" s="892">
        <v>0.9732076042632023</v>
      </c>
      <c r="G151" s="893">
        <v>3</v>
      </c>
      <c r="H151" s="891">
        <v>50033.84</v>
      </c>
      <c r="I151" s="891">
        <v>1637765.57</v>
      </c>
      <c r="J151" s="891">
        <v>1687799.4100000001</v>
      </c>
      <c r="K151" s="893">
        <v>1.05731</v>
      </c>
      <c r="L151" s="891">
        <v>7800767.0899999999</v>
      </c>
      <c r="M151" s="891">
        <v>1560153.41</v>
      </c>
      <c r="N151" s="891">
        <v>847784.19</v>
      </c>
      <c r="O151" s="891">
        <v>375992.65</v>
      </c>
      <c r="P151" s="891">
        <v>265932.56</v>
      </c>
      <c r="Q151" s="891">
        <v>519403.37</v>
      </c>
      <c r="R151" s="891">
        <v>201084.56</v>
      </c>
      <c r="S151" s="891">
        <v>313745.89</v>
      </c>
      <c r="T151" s="891">
        <v>431189.75</v>
      </c>
      <c r="U151" s="891">
        <v>235159.44</v>
      </c>
      <c r="V151" s="891">
        <v>643892.59</v>
      </c>
      <c r="W151" s="891">
        <v>555359.77</v>
      </c>
      <c r="X151" s="891">
        <v>376475.16</v>
      </c>
      <c r="Y151" s="891">
        <v>14126940.43</v>
      </c>
      <c r="Z151" s="891">
        <v>209565</v>
      </c>
      <c r="AA151" s="891">
        <v>294343.75</v>
      </c>
      <c r="AB151" s="891">
        <v>633427.75</v>
      </c>
      <c r="AC151" s="891">
        <v>68287.75</v>
      </c>
      <c r="AD151" s="891">
        <v>672281.12</v>
      </c>
      <c r="AE151" s="891">
        <v>352390.5</v>
      </c>
      <c r="AF151" s="891">
        <v>2889278.25</v>
      </c>
      <c r="AG151" s="891">
        <v>2079244.25</v>
      </c>
      <c r="AH151" s="891">
        <v>5568732.8752499996</v>
      </c>
      <c r="AI151" s="891">
        <v>12767551.24525</v>
      </c>
      <c r="AJ151" s="891">
        <v>2129094.2999999998</v>
      </c>
      <c r="AK151" s="891">
        <v>10638456.945250001</v>
      </c>
      <c r="AL151" s="894">
        <v>12889569.63525</v>
      </c>
      <c r="AM151" s="891">
        <v>233577.18</v>
      </c>
      <c r="AN151" s="891">
        <v>233577.18</v>
      </c>
      <c r="AO151" s="891">
        <v>243404.05</v>
      </c>
      <c r="AP151" s="891">
        <v>243404.05</v>
      </c>
      <c r="AQ151" s="891">
        <v>112631.06</v>
      </c>
      <c r="AR151" s="891">
        <v>112631.06</v>
      </c>
      <c r="AS151" s="891">
        <v>117166.54</v>
      </c>
      <c r="AT151" s="891">
        <v>117166.54</v>
      </c>
      <c r="AU151" s="891">
        <v>140599.85</v>
      </c>
      <c r="AV151" s="891">
        <v>1262375.06</v>
      </c>
      <c r="AW151" s="891">
        <v>500913.61</v>
      </c>
      <c r="AX151" s="891">
        <v>196689.63</v>
      </c>
      <c r="AY151" s="891">
        <v>3514135.81</v>
      </c>
      <c r="AZ151" s="891">
        <v>30530646.010000002</v>
      </c>
      <c r="BA151" s="891">
        <v>191442.54</v>
      </c>
      <c r="BB151" s="891">
        <v>38344.730000000003</v>
      </c>
      <c r="BC151" s="891">
        <v>597114.87</v>
      </c>
    </row>
    <row r="152" spans="1:55" ht="15.75" customHeight="1" x14ac:dyDescent="0.2">
      <c r="A152" s="890" t="s">
        <v>1547</v>
      </c>
      <c r="B152" s="895" t="s">
        <v>1548</v>
      </c>
      <c r="C152" s="645">
        <v>3167.88</v>
      </c>
      <c r="D152" s="891">
        <v>54053626.159999996</v>
      </c>
      <c r="E152" s="891">
        <v>33221699.460000001</v>
      </c>
      <c r="F152" s="892">
        <v>0.61460630525809679</v>
      </c>
      <c r="G152" s="893">
        <v>1</v>
      </c>
      <c r="H152" s="891">
        <v>2506309.61</v>
      </c>
      <c r="I152" s="891">
        <v>14782305.98</v>
      </c>
      <c r="J152" s="891">
        <v>17288615.59</v>
      </c>
      <c r="K152" s="893">
        <v>1.05731</v>
      </c>
      <c r="L152" s="891">
        <v>11968379.140000001</v>
      </c>
      <c r="M152" s="891">
        <v>2393675.8199999998</v>
      </c>
      <c r="N152" s="891">
        <v>1140222.92</v>
      </c>
      <c r="O152" s="891">
        <v>505645.29</v>
      </c>
      <c r="P152" s="891">
        <v>501098.13</v>
      </c>
      <c r="Q152" s="891">
        <v>712123.18</v>
      </c>
      <c r="R152" s="891">
        <v>270468.37</v>
      </c>
      <c r="S152" s="891">
        <v>421727.27</v>
      </c>
      <c r="T152" s="891">
        <v>579875.87</v>
      </c>
      <c r="U152" s="891">
        <v>316145.48</v>
      </c>
      <c r="V152" s="891">
        <v>865924.51</v>
      </c>
      <c r="W152" s="891">
        <v>746863.14</v>
      </c>
      <c r="X152" s="891">
        <v>506045.96</v>
      </c>
      <c r="Y152" s="891">
        <v>20928195.080000006</v>
      </c>
      <c r="Z152" s="891">
        <v>282304.80000000005</v>
      </c>
      <c r="AA152" s="891">
        <v>395985</v>
      </c>
      <c r="AB152" s="891">
        <v>852159.72</v>
      </c>
      <c r="AC152" s="891">
        <v>91868.52</v>
      </c>
      <c r="AD152" s="891">
        <v>1808859.48</v>
      </c>
      <c r="AE152" s="891">
        <v>485641.23</v>
      </c>
      <c r="AF152" s="891">
        <v>3886988.7600000002</v>
      </c>
      <c r="AG152" s="891">
        <v>2797238.04</v>
      </c>
      <c r="AH152" s="891">
        <v>10126452.58788</v>
      </c>
      <c r="AI152" s="891">
        <v>20727498.137880001</v>
      </c>
      <c r="AJ152" s="891">
        <v>2864302.05</v>
      </c>
      <c r="AK152" s="891">
        <v>17863196.08788</v>
      </c>
      <c r="AL152" s="894">
        <v>20891651.28788</v>
      </c>
      <c r="AM152" s="891">
        <v>1329651.33</v>
      </c>
      <c r="AN152" s="891">
        <v>1329651.33</v>
      </c>
      <c r="AO152" s="891">
        <v>1384833</v>
      </c>
      <c r="AP152" s="891">
        <v>1384833</v>
      </c>
      <c r="AQ152" s="891">
        <v>781614.26</v>
      </c>
      <c r="AR152" s="891">
        <v>781614.26</v>
      </c>
      <c r="AS152" s="891">
        <v>814118.52</v>
      </c>
      <c r="AT152" s="891">
        <v>814118.52</v>
      </c>
      <c r="AU152" s="891">
        <v>977395.78</v>
      </c>
      <c r="AV152" s="891">
        <v>1697781.07</v>
      </c>
      <c r="AW152" s="891">
        <v>673683.82</v>
      </c>
      <c r="AX152" s="891">
        <v>264484.78000000003</v>
      </c>
      <c r="AY152" s="891">
        <v>12233779.669999998</v>
      </c>
      <c r="AZ152" s="891">
        <v>54053626.159999996</v>
      </c>
      <c r="BA152" s="891">
        <v>4733684.4800000004</v>
      </c>
      <c r="BB152" s="891">
        <v>1304805.9000000001</v>
      </c>
      <c r="BC152" s="891">
        <v>1639571.7199999997</v>
      </c>
    </row>
    <row r="153" spans="1:55" ht="15.75" customHeight="1" x14ac:dyDescent="0.2">
      <c r="A153" s="890" t="s">
        <v>1549</v>
      </c>
      <c r="B153" s="895" t="s">
        <v>1550</v>
      </c>
      <c r="C153" s="645">
        <v>1982.75</v>
      </c>
      <c r="D153" s="891">
        <v>27617606.010000002</v>
      </c>
      <c r="E153" s="891">
        <v>26156646.82</v>
      </c>
      <c r="F153" s="892">
        <v>0.94710044058594345</v>
      </c>
      <c r="G153" s="893">
        <v>3</v>
      </c>
      <c r="H153" s="891">
        <v>45259.93</v>
      </c>
      <c r="I153" s="891">
        <v>1744977.4499999997</v>
      </c>
      <c r="J153" s="891">
        <v>1790237.3799999997</v>
      </c>
      <c r="K153" s="893">
        <v>1.05731</v>
      </c>
      <c r="L153" s="891">
        <v>6764266.2800000003</v>
      </c>
      <c r="M153" s="891">
        <v>1352853.25</v>
      </c>
      <c r="N153" s="891">
        <v>713809.8</v>
      </c>
      <c r="O153" s="891">
        <v>316928.67</v>
      </c>
      <c r="P153" s="891">
        <v>246319.61</v>
      </c>
      <c r="Q153" s="891">
        <v>443412.23</v>
      </c>
      <c r="R153" s="891">
        <v>168962.43</v>
      </c>
      <c r="S153" s="891">
        <v>263954.48</v>
      </c>
      <c r="T153" s="891">
        <v>363454.96</v>
      </c>
      <c r="U153" s="891">
        <v>197965.86</v>
      </c>
      <c r="V153" s="891">
        <v>542744.71</v>
      </c>
      <c r="W153" s="891">
        <v>468119.35</v>
      </c>
      <c r="X153" s="891">
        <v>316728.62</v>
      </c>
      <c r="Y153" s="891">
        <v>12159520.25</v>
      </c>
      <c r="Z153" s="891">
        <v>176692.5</v>
      </c>
      <c r="AA153" s="891">
        <v>247843.75</v>
      </c>
      <c r="AB153" s="891">
        <v>533359.75</v>
      </c>
      <c r="AC153" s="891">
        <v>57499.75</v>
      </c>
      <c r="AD153" s="891">
        <v>566075.12</v>
      </c>
      <c r="AE153" s="891">
        <v>301907.75</v>
      </c>
      <c r="AF153" s="891">
        <v>2432834.25</v>
      </c>
      <c r="AG153" s="891">
        <v>1750768.25</v>
      </c>
      <c r="AH153" s="891">
        <v>5105034.5932499999</v>
      </c>
      <c r="AI153" s="891">
        <v>11172015.71325</v>
      </c>
      <c r="AJ153" s="891">
        <v>1792743.06</v>
      </c>
      <c r="AK153" s="891">
        <v>9379272.6532499976</v>
      </c>
      <c r="AL153" s="894">
        <v>11274757.813249998</v>
      </c>
      <c r="AM153" s="891">
        <v>349231.9</v>
      </c>
      <c r="AN153" s="891">
        <v>349231.9</v>
      </c>
      <c r="AO153" s="891">
        <v>364350.16</v>
      </c>
      <c r="AP153" s="891">
        <v>364350.16</v>
      </c>
      <c r="AQ153" s="891">
        <v>207120.21</v>
      </c>
      <c r="AR153" s="891">
        <v>207120.21</v>
      </c>
      <c r="AS153" s="891">
        <v>216191.17</v>
      </c>
      <c r="AT153" s="891">
        <v>216191.17</v>
      </c>
      <c r="AU153" s="891">
        <v>259278.23</v>
      </c>
      <c r="AV153" s="891">
        <v>1062813.97</v>
      </c>
      <c r="AW153" s="891">
        <v>421727.27</v>
      </c>
      <c r="AX153" s="891">
        <v>165721.47</v>
      </c>
      <c r="AY153" s="891">
        <v>4183327.8200000003</v>
      </c>
      <c r="AZ153" s="891">
        <v>27617606.010000002</v>
      </c>
      <c r="BA153" s="891">
        <v>322300.15000000002</v>
      </c>
      <c r="BB153" s="891">
        <v>30368.019999999997</v>
      </c>
      <c r="BC153" s="891">
        <v>707756.55</v>
      </c>
    </row>
    <row r="154" spans="1:55" ht="15.75" customHeight="1" x14ac:dyDescent="0.2">
      <c r="A154" s="890" t="s">
        <v>1551</v>
      </c>
      <c r="B154" s="895" t="s">
        <v>1552</v>
      </c>
      <c r="C154" s="645">
        <v>2244.89</v>
      </c>
      <c r="D154" s="891">
        <v>37525365.289999999</v>
      </c>
      <c r="E154" s="891">
        <v>24117270.259999998</v>
      </c>
      <c r="F154" s="892">
        <v>0.642692484766482</v>
      </c>
      <c r="G154" s="893">
        <v>1</v>
      </c>
      <c r="H154" s="891">
        <v>1345115.7</v>
      </c>
      <c r="I154" s="891">
        <v>9614161.9600000009</v>
      </c>
      <c r="J154" s="891">
        <v>10959277.66</v>
      </c>
      <c r="K154" s="893">
        <v>1.05731</v>
      </c>
      <c r="L154" s="891">
        <v>8401490.9900000002</v>
      </c>
      <c r="M154" s="891">
        <v>1680298.19</v>
      </c>
      <c r="N154" s="891">
        <v>808168.11</v>
      </c>
      <c r="O154" s="891">
        <v>358705.63</v>
      </c>
      <c r="P154" s="891">
        <v>346041.62</v>
      </c>
      <c r="Q154" s="891">
        <v>497467.79</v>
      </c>
      <c r="R154" s="891">
        <v>191447.92</v>
      </c>
      <c r="S154" s="891">
        <v>299048.42</v>
      </c>
      <c r="T154" s="891">
        <v>411364.93</v>
      </c>
      <c r="U154" s="891">
        <v>224061.36</v>
      </c>
      <c r="V154" s="891">
        <v>614288.32999999996</v>
      </c>
      <c r="W154" s="891">
        <v>529825.99</v>
      </c>
      <c r="X154" s="891">
        <v>358839.14</v>
      </c>
      <c r="Y154" s="891">
        <v>14721048.419999998</v>
      </c>
      <c r="Z154" s="891">
        <v>199227.60000000003</v>
      </c>
      <c r="AA154" s="891">
        <v>280611.25</v>
      </c>
      <c r="AB154" s="891">
        <v>603875.41</v>
      </c>
      <c r="AC154" s="891">
        <v>65101.810000000012</v>
      </c>
      <c r="AD154" s="891">
        <v>1281832.19</v>
      </c>
      <c r="AE154" s="891">
        <v>337413.48000000004</v>
      </c>
      <c r="AF154" s="891">
        <v>2754480.0300000003</v>
      </c>
      <c r="AG154" s="891">
        <v>1982237.87</v>
      </c>
      <c r="AH154" s="891">
        <v>7007457.29739</v>
      </c>
      <c r="AI154" s="891">
        <v>14512236.93739</v>
      </c>
      <c r="AJ154" s="891">
        <v>2029762.19</v>
      </c>
      <c r="AK154" s="891">
        <v>12482474.747390002</v>
      </c>
      <c r="AL154" s="894">
        <v>14628562.607390001</v>
      </c>
      <c r="AM154" s="891">
        <v>881394.8</v>
      </c>
      <c r="AN154" s="891">
        <v>881394.8</v>
      </c>
      <c r="AO154" s="891">
        <v>917678.63</v>
      </c>
      <c r="AP154" s="891">
        <v>917678.63</v>
      </c>
      <c r="AQ154" s="891">
        <v>507973.67</v>
      </c>
      <c r="AR154" s="891">
        <v>507973.67</v>
      </c>
      <c r="AS154" s="891">
        <v>529139.24</v>
      </c>
      <c r="AT154" s="891">
        <v>529139.24</v>
      </c>
      <c r="AU154" s="891">
        <v>634967.09</v>
      </c>
      <c r="AV154" s="891">
        <v>1203413.83</v>
      </c>
      <c r="AW154" s="891">
        <v>477517.65</v>
      </c>
      <c r="AX154" s="891">
        <v>187482.88</v>
      </c>
      <c r="AY154" s="891">
        <v>8175754.1300000008</v>
      </c>
      <c r="AZ154" s="891">
        <v>37525365.289999999</v>
      </c>
      <c r="BA154" s="891">
        <v>4289655.17</v>
      </c>
      <c r="BB154" s="891">
        <v>750581.31</v>
      </c>
      <c r="BC154" s="891">
        <v>1129416.02</v>
      </c>
    </row>
    <row r="155" spans="1:55" ht="15.75" customHeight="1" x14ac:dyDescent="0.2">
      <c r="A155" s="890" t="s">
        <v>1553</v>
      </c>
      <c r="B155" s="895" t="s">
        <v>1554</v>
      </c>
      <c r="C155" s="645">
        <v>3163.39</v>
      </c>
      <c r="D155" s="891">
        <v>46979590.100000001</v>
      </c>
      <c r="E155" s="891">
        <v>29988369.080000002</v>
      </c>
      <c r="F155" s="892">
        <v>0.638327601755725</v>
      </c>
      <c r="G155" s="893">
        <v>1</v>
      </c>
      <c r="H155" s="891">
        <v>1740657.29</v>
      </c>
      <c r="I155" s="891">
        <v>7986642.1500000004</v>
      </c>
      <c r="J155" s="891">
        <v>9727299.4400000013</v>
      </c>
      <c r="K155" s="893">
        <v>1.05731</v>
      </c>
      <c r="L155" s="891">
        <v>11101867.33</v>
      </c>
      <c r="M155" s="891">
        <v>2220373.46</v>
      </c>
      <c r="N155" s="891">
        <v>1138782.3400000001</v>
      </c>
      <c r="O155" s="891">
        <v>505645.29</v>
      </c>
      <c r="P155" s="891">
        <v>417237.93</v>
      </c>
      <c r="Q155" s="891">
        <v>703505.63</v>
      </c>
      <c r="R155" s="891">
        <v>270468.37</v>
      </c>
      <c r="S155" s="891">
        <v>421427.32</v>
      </c>
      <c r="T155" s="891">
        <v>579875.87</v>
      </c>
      <c r="U155" s="891">
        <v>316145.48</v>
      </c>
      <c r="V155" s="891">
        <v>865924.51</v>
      </c>
      <c r="W155" s="891">
        <v>746863.14</v>
      </c>
      <c r="X155" s="891">
        <v>505686.05</v>
      </c>
      <c r="Y155" s="891">
        <v>19793802.720000003</v>
      </c>
      <c r="Z155" s="891">
        <v>280857.59999999998</v>
      </c>
      <c r="AA155" s="891">
        <v>395423.74999999994</v>
      </c>
      <c r="AB155" s="891">
        <v>850951.90999999992</v>
      </c>
      <c r="AC155" s="891">
        <v>91738.309999999983</v>
      </c>
      <c r="AD155" s="891">
        <v>1806295.69</v>
      </c>
      <c r="AE155" s="891">
        <v>477741.4</v>
      </c>
      <c r="AF155" s="891">
        <v>3881479.5299999993</v>
      </c>
      <c r="AG155" s="891">
        <v>2793273.3699999996</v>
      </c>
      <c r="AH155" s="891">
        <v>8585695.1508899983</v>
      </c>
      <c r="AI155" s="891">
        <v>19163456.710889995</v>
      </c>
      <c r="AJ155" s="891">
        <v>2860242.33</v>
      </c>
      <c r="AK155" s="891">
        <v>16303214.380889999</v>
      </c>
      <c r="AL155" s="894">
        <v>19327377.190889999</v>
      </c>
      <c r="AM155" s="891">
        <v>757425.03</v>
      </c>
      <c r="AN155" s="891">
        <v>757425.03</v>
      </c>
      <c r="AO155" s="891">
        <v>789173.39</v>
      </c>
      <c r="AP155" s="891">
        <v>789173.39</v>
      </c>
      <c r="AQ155" s="891">
        <v>399878.08</v>
      </c>
      <c r="AR155" s="891">
        <v>399878.08</v>
      </c>
      <c r="AS155" s="891">
        <v>416508.17</v>
      </c>
      <c r="AT155" s="891">
        <v>416508.17</v>
      </c>
      <c r="AU155" s="891">
        <v>499658.63</v>
      </c>
      <c r="AV155" s="891">
        <v>1695513.33</v>
      </c>
      <c r="AW155" s="891">
        <v>672783.97</v>
      </c>
      <c r="AX155" s="891">
        <v>264484.78000000003</v>
      </c>
      <c r="AY155" s="891">
        <v>7858410.0500000007</v>
      </c>
      <c r="AZ155" s="891">
        <v>46979590.100000001</v>
      </c>
      <c r="BA155" s="891">
        <v>1704389.4199999997</v>
      </c>
      <c r="BB155" s="891">
        <v>347529.74</v>
      </c>
      <c r="BC155" s="891">
        <v>1357693.9100000004</v>
      </c>
    </row>
    <row r="156" spans="1:55" ht="15.75" customHeight="1" x14ac:dyDescent="0.2">
      <c r="A156" s="890" t="s">
        <v>1555</v>
      </c>
      <c r="B156" s="895" t="s">
        <v>1556</v>
      </c>
      <c r="C156" s="645">
        <v>1828.55</v>
      </c>
      <c r="D156" s="891">
        <v>25957100.73</v>
      </c>
      <c r="E156" s="891">
        <v>19663478.080000002</v>
      </c>
      <c r="F156" s="892">
        <v>0.75753753412351921</v>
      </c>
      <c r="G156" s="893">
        <v>2</v>
      </c>
      <c r="H156" s="891">
        <v>131462.41</v>
      </c>
      <c r="I156" s="891">
        <v>4501669.1900000004</v>
      </c>
      <c r="J156" s="891">
        <v>4633131.6000000006</v>
      </c>
      <c r="K156" s="893">
        <v>1.05731</v>
      </c>
      <c r="L156" s="891">
        <v>6332090.8099999996</v>
      </c>
      <c r="M156" s="891">
        <v>1266418.1599999999</v>
      </c>
      <c r="N156" s="891">
        <v>658347.28</v>
      </c>
      <c r="O156" s="891">
        <v>292438.71999999997</v>
      </c>
      <c r="P156" s="891">
        <v>226946.89</v>
      </c>
      <c r="Q156" s="891">
        <v>408158.61</v>
      </c>
      <c r="R156" s="891">
        <v>156113.57</v>
      </c>
      <c r="S156" s="891">
        <v>243557.99</v>
      </c>
      <c r="T156" s="891">
        <v>335369.8</v>
      </c>
      <c r="U156" s="891">
        <v>182668.49</v>
      </c>
      <c r="V156" s="891">
        <v>500805.34</v>
      </c>
      <c r="W156" s="891">
        <v>431946.49</v>
      </c>
      <c r="X156" s="891">
        <v>292254.14</v>
      </c>
      <c r="Y156" s="891">
        <v>11327116.290000003</v>
      </c>
      <c r="Z156" s="891">
        <v>162057.60000000001</v>
      </c>
      <c r="AA156" s="891">
        <v>228568.75</v>
      </c>
      <c r="AB156" s="891">
        <v>491879.94999999995</v>
      </c>
      <c r="AC156" s="891">
        <v>53027.95</v>
      </c>
      <c r="AD156" s="891">
        <v>1044102.0499999999</v>
      </c>
      <c r="AE156" s="891">
        <v>276714.40000000002</v>
      </c>
      <c r="AF156" s="891">
        <v>2243630.8499999996</v>
      </c>
      <c r="AG156" s="891">
        <v>1614609.65</v>
      </c>
      <c r="AH156" s="891">
        <v>4700963.5300499992</v>
      </c>
      <c r="AI156" s="891">
        <v>10815554.730049998</v>
      </c>
      <c r="AJ156" s="891">
        <v>1653320.05</v>
      </c>
      <c r="AK156" s="891">
        <v>9162234.6800499968</v>
      </c>
      <c r="AL156" s="894">
        <v>10910306.500049997</v>
      </c>
      <c r="AM156" s="891">
        <v>399122.17</v>
      </c>
      <c r="AN156" s="891">
        <v>399122.17</v>
      </c>
      <c r="AO156" s="891">
        <v>415752.26</v>
      </c>
      <c r="AP156" s="891">
        <v>415752.26</v>
      </c>
      <c r="AQ156" s="891">
        <v>106583.76</v>
      </c>
      <c r="AR156" s="891">
        <v>106583.76</v>
      </c>
      <c r="AS156" s="891">
        <v>111119.24</v>
      </c>
      <c r="AT156" s="891">
        <v>111119.24</v>
      </c>
      <c r="AU156" s="891">
        <v>133796.63</v>
      </c>
      <c r="AV156" s="891">
        <v>979663.52</v>
      </c>
      <c r="AW156" s="891">
        <v>388732.96</v>
      </c>
      <c r="AX156" s="891">
        <v>152329.84</v>
      </c>
      <c r="AY156" s="891">
        <v>3719677.81</v>
      </c>
      <c r="AZ156" s="891">
        <v>25957100.73</v>
      </c>
      <c r="BA156" s="891">
        <v>626067.53999999992</v>
      </c>
      <c r="BB156" s="891">
        <v>48776.33</v>
      </c>
      <c r="BC156" s="891">
        <v>898400.30999999994</v>
      </c>
    </row>
    <row r="157" spans="1:55" ht="15.75" customHeight="1" x14ac:dyDescent="0.2">
      <c r="A157" s="890" t="s">
        <v>1557</v>
      </c>
      <c r="B157" s="895" t="s">
        <v>1558</v>
      </c>
      <c r="C157" s="645">
        <v>573.96</v>
      </c>
      <c r="D157" s="891">
        <v>8522251.1999999993</v>
      </c>
      <c r="E157" s="891">
        <v>6412304.4600000009</v>
      </c>
      <c r="F157" s="892">
        <v>0.75241908616821829</v>
      </c>
      <c r="G157" s="893">
        <v>2</v>
      </c>
      <c r="H157" s="891">
        <v>51366.06</v>
      </c>
      <c r="I157" s="891">
        <v>2961313.7799999993</v>
      </c>
      <c r="J157" s="891">
        <v>3012679.8399999994</v>
      </c>
      <c r="K157" s="893">
        <v>1.05731</v>
      </c>
      <c r="L157" s="891">
        <v>2066519</v>
      </c>
      <c r="M157" s="891">
        <v>413303.8</v>
      </c>
      <c r="N157" s="891">
        <v>206003.63</v>
      </c>
      <c r="O157" s="891">
        <v>90756.84</v>
      </c>
      <c r="P157" s="891">
        <v>75832.63</v>
      </c>
      <c r="Q157" s="891">
        <v>127696.45</v>
      </c>
      <c r="R157" s="891">
        <v>48183.199999999997</v>
      </c>
      <c r="S157" s="891">
        <v>76186.86</v>
      </c>
      <c r="T157" s="891">
        <v>104080.28</v>
      </c>
      <c r="U157" s="891">
        <v>56990.17</v>
      </c>
      <c r="V157" s="891">
        <v>155422.34</v>
      </c>
      <c r="W157" s="891">
        <v>134052.35</v>
      </c>
      <c r="X157" s="891">
        <v>91419.39</v>
      </c>
      <c r="Y157" s="891">
        <v>3646446.9399999995</v>
      </c>
      <c r="Z157" s="891">
        <v>50697</v>
      </c>
      <c r="AA157" s="891">
        <v>71745</v>
      </c>
      <c r="AB157" s="891">
        <v>154395.24</v>
      </c>
      <c r="AC157" s="891">
        <v>16644.84</v>
      </c>
      <c r="AD157" s="891">
        <v>327731.15999999997</v>
      </c>
      <c r="AE157" s="891">
        <v>87005.48</v>
      </c>
      <c r="AF157" s="891">
        <v>704248.91999999993</v>
      </c>
      <c r="AG157" s="891">
        <v>506806.67999999993</v>
      </c>
      <c r="AH157" s="891">
        <v>1557367.5129599997</v>
      </c>
      <c r="AI157" s="891">
        <v>3476641.8329599993</v>
      </c>
      <c r="AJ157" s="891">
        <v>518957.41</v>
      </c>
      <c r="AK157" s="891">
        <v>2957684.4229599992</v>
      </c>
      <c r="AL157" s="894">
        <v>3506383.2729599993</v>
      </c>
      <c r="AM157" s="891">
        <v>180663.25</v>
      </c>
      <c r="AN157" s="891">
        <v>180663.25</v>
      </c>
      <c r="AO157" s="891">
        <v>188222.38</v>
      </c>
      <c r="AP157" s="891">
        <v>188222.38</v>
      </c>
      <c r="AQ157" s="891">
        <v>28724.7</v>
      </c>
      <c r="AR157" s="891">
        <v>28724.7</v>
      </c>
      <c r="AS157" s="891">
        <v>30236.52</v>
      </c>
      <c r="AT157" s="891">
        <v>30236.52</v>
      </c>
      <c r="AU157" s="891">
        <v>36283.83</v>
      </c>
      <c r="AV157" s="891">
        <v>307656.67</v>
      </c>
      <c r="AW157" s="891">
        <v>122078.94</v>
      </c>
      <c r="AX157" s="891">
        <v>47707.69</v>
      </c>
      <c r="AY157" s="891">
        <v>1369420.8299999998</v>
      </c>
      <c r="AZ157" s="891">
        <v>8522251.1999999993</v>
      </c>
      <c r="BA157" s="891">
        <v>541050.28</v>
      </c>
      <c r="BB157" s="891">
        <v>13474.600000000002</v>
      </c>
      <c r="BC157" s="891">
        <v>272973.45</v>
      </c>
    </row>
    <row r="158" spans="1:55" ht="15.75" customHeight="1" x14ac:dyDescent="0.2">
      <c r="A158" s="890" t="s">
        <v>1559</v>
      </c>
      <c r="B158" s="895" t="s">
        <v>1560</v>
      </c>
      <c r="C158" s="645">
        <v>1521.21</v>
      </c>
      <c r="D158" s="891">
        <v>22804582.34</v>
      </c>
      <c r="E158" s="891">
        <v>23243427.619999997</v>
      </c>
      <c r="F158" s="892">
        <v>1.0192437323980386</v>
      </c>
      <c r="G158" s="893">
        <v>4</v>
      </c>
      <c r="H158" s="891">
        <v>1754.78</v>
      </c>
      <c r="I158" s="891">
        <v>2495715.23</v>
      </c>
      <c r="J158" s="891">
        <v>2497470.0099999998</v>
      </c>
      <c r="K158" s="893">
        <v>1.05731</v>
      </c>
      <c r="L158" s="891">
        <v>5469180.4699999997</v>
      </c>
      <c r="M158" s="891">
        <v>1093836.0900000001</v>
      </c>
      <c r="N158" s="891">
        <v>547422.25</v>
      </c>
      <c r="O158" s="891">
        <v>242738.55</v>
      </c>
      <c r="P158" s="891">
        <v>208446.8</v>
      </c>
      <c r="Q158" s="891">
        <v>340001.6</v>
      </c>
      <c r="R158" s="891">
        <v>129773.42</v>
      </c>
      <c r="S158" s="891">
        <v>202465.08</v>
      </c>
      <c r="T158" s="891">
        <v>278373.46000000002</v>
      </c>
      <c r="U158" s="891">
        <v>151773.82</v>
      </c>
      <c r="V158" s="891">
        <v>415693.1</v>
      </c>
      <c r="W158" s="891">
        <v>358536.86</v>
      </c>
      <c r="X158" s="891">
        <v>242945.25</v>
      </c>
      <c r="Y158" s="891">
        <v>9681186.7499999981</v>
      </c>
      <c r="Z158" s="891">
        <v>135416.69999999998</v>
      </c>
      <c r="AA158" s="891">
        <v>190151.24999999997</v>
      </c>
      <c r="AB158" s="891">
        <v>409205.49</v>
      </c>
      <c r="AC158" s="891">
        <v>44115.09</v>
      </c>
      <c r="AD158" s="891">
        <v>434305.45</v>
      </c>
      <c r="AE158" s="891">
        <v>231531.34999999998</v>
      </c>
      <c r="AF158" s="891">
        <v>1866524.6699999997</v>
      </c>
      <c r="AG158" s="891">
        <v>1343228.4299999997</v>
      </c>
      <c r="AH158" s="891">
        <v>4269567.6497099996</v>
      </c>
      <c r="AI158" s="891">
        <v>8924046.0797099993</v>
      </c>
      <c r="AJ158" s="891">
        <v>1375432.44</v>
      </c>
      <c r="AK158" s="891">
        <v>7548613.6397099979</v>
      </c>
      <c r="AL158" s="894">
        <v>9002872.1097099986</v>
      </c>
      <c r="AM158" s="891">
        <v>450524.27</v>
      </c>
      <c r="AN158" s="891">
        <v>450524.27</v>
      </c>
      <c r="AO158" s="891">
        <v>469422.1</v>
      </c>
      <c r="AP158" s="891">
        <v>469422.1</v>
      </c>
      <c r="AQ158" s="891">
        <v>190490.12</v>
      </c>
      <c r="AR158" s="891">
        <v>190490.12</v>
      </c>
      <c r="AS158" s="891">
        <v>198049.26</v>
      </c>
      <c r="AT158" s="891">
        <v>198049.26</v>
      </c>
      <c r="AU158" s="891">
        <v>238112.66</v>
      </c>
      <c r="AV158" s="891">
        <v>814874.44</v>
      </c>
      <c r="AW158" s="891">
        <v>323344.23</v>
      </c>
      <c r="AX158" s="891">
        <v>127220.52</v>
      </c>
      <c r="AY158" s="891">
        <v>4120523.35</v>
      </c>
      <c r="AZ158" s="891">
        <v>22804582.34</v>
      </c>
      <c r="BA158" s="891">
        <v>1067201.5900000001</v>
      </c>
      <c r="BB158" s="891">
        <v>55063.770000000011</v>
      </c>
      <c r="BC158" s="891">
        <v>556589.7300000001</v>
      </c>
    </row>
    <row r="159" spans="1:55" ht="15.75" customHeight="1" x14ac:dyDescent="0.2">
      <c r="A159" s="890" t="s">
        <v>1561</v>
      </c>
      <c r="B159" s="895" t="s">
        <v>1562</v>
      </c>
      <c r="C159" s="645">
        <v>1022.89</v>
      </c>
      <c r="D159" s="891">
        <v>16540335.41</v>
      </c>
      <c r="E159" s="891">
        <v>11823555.869999999</v>
      </c>
      <c r="F159" s="892">
        <v>0.71483168732187152</v>
      </c>
      <c r="G159" s="893">
        <v>1</v>
      </c>
      <c r="H159" s="891">
        <v>231350.01</v>
      </c>
      <c r="I159" s="891">
        <v>7775534.5299999993</v>
      </c>
      <c r="J159" s="891">
        <v>8006884.5399999991</v>
      </c>
      <c r="K159" s="893">
        <v>1.05731</v>
      </c>
      <c r="L159" s="891">
        <v>3809626.7</v>
      </c>
      <c r="M159" s="891">
        <v>761925.34</v>
      </c>
      <c r="N159" s="891">
        <v>367349.14</v>
      </c>
      <c r="O159" s="891">
        <v>162786.09</v>
      </c>
      <c r="P159" s="891">
        <v>150972.76999999999</v>
      </c>
      <c r="Q159" s="891">
        <v>230323.67</v>
      </c>
      <c r="R159" s="891">
        <v>86729.76</v>
      </c>
      <c r="S159" s="891">
        <v>135876.56</v>
      </c>
      <c r="T159" s="891">
        <v>186683.68</v>
      </c>
      <c r="U159" s="891">
        <v>101982.41</v>
      </c>
      <c r="V159" s="891">
        <v>278773.42</v>
      </c>
      <c r="W159" s="891">
        <v>240443.12</v>
      </c>
      <c r="X159" s="891">
        <v>163043.26</v>
      </c>
      <c r="Y159" s="891">
        <v>6676515.9199999981</v>
      </c>
      <c r="Z159" s="891">
        <v>90425.699999999983</v>
      </c>
      <c r="AA159" s="891">
        <v>127861.25</v>
      </c>
      <c r="AB159" s="891">
        <v>275157.40999999997</v>
      </c>
      <c r="AC159" s="891">
        <v>29663.81</v>
      </c>
      <c r="AD159" s="891">
        <v>584070.18999999994</v>
      </c>
      <c r="AE159" s="891">
        <v>156662.06999999998</v>
      </c>
      <c r="AF159" s="891">
        <v>1255086.03</v>
      </c>
      <c r="AG159" s="891">
        <v>903211.86999999988</v>
      </c>
      <c r="AH159" s="891">
        <v>3070505.06439</v>
      </c>
      <c r="AI159" s="891">
        <v>6492643.39439</v>
      </c>
      <c r="AJ159" s="891">
        <v>924866.45</v>
      </c>
      <c r="AK159" s="891">
        <v>5567776.9443899998</v>
      </c>
      <c r="AL159" s="894">
        <v>6545647.4843899999</v>
      </c>
      <c r="AM159" s="891">
        <v>419531.83</v>
      </c>
      <c r="AN159" s="891">
        <v>419531.83</v>
      </c>
      <c r="AO159" s="891">
        <v>436917.83</v>
      </c>
      <c r="AP159" s="891">
        <v>436917.83</v>
      </c>
      <c r="AQ159" s="891">
        <v>141355.76999999999</v>
      </c>
      <c r="AR159" s="891">
        <v>141355.76999999999</v>
      </c>
      <c r="AS159" s="891">
        <v>147403.07</v>
      </c>
      <c r="AT159" s="891">
        <v>147403.07</v>
      </c>
      <c r="AU159" s="891">
        <v>176883.69</v>
      </c>
      <c r="AV159" s="891">
        <v>548037.06999999995</v>
      </c>
      <c r="AW159" s="891">
        <v>217462.49</v>
      </c>
      <c r="AX159" s="891">
        <v>85371.67</v>
      </c>
      <c r="AY159" s="891">
        <v>3318171.92</v>
      </c>
      <c r="AZ159" s="891">
        <v>16540335.41</v>
      </c>
      <c r="BA159" s="891">
        <v>1714626.31</v>
      </c>
      <c r="BB159" s="891">
        <v>115469.14</v>
      </c>
      <c r="BC159" s="891">
        <v>481005.43000000005</v>
      </c>
    </row>
    <row r="160" spans="1:55" ht="15.75" customHeight="1" x14ac:dyDescent="0.2">
      <c r="A160" s="890" t="s">
        <v>1563</v>
      </c>
      <c r="B160" s="895" t="s">
        <v>1564</v>
      </c>
      <c r="C160" s="645">
        <v>1326.46</v>
      </c>
      <c r="D160" s="891">
        <v>22564207.239999998</v>
      </c>
      <c r="E160" s="891">
        <v>14293726.34</v>
      </c>
      <c r="F160" s="892">
        <v>0.63346902410385775</v>
      </c>
      <c r="G160" s="893">
        <v>1</v>
      </c>
      <c r="H160" s="891">
        <v>950731.32</v>
      </c>
      <c r="I160" s="891">
        <v>11319859.940000001</v>
      </c>
      <c r="J160" s="891">
        <v>12270591.260000002</v>
      </c>
      <c r="K160" s="893">
        <v>1.05731</v>
      </c>
      <c r="L160" s="891">
        <v>5056452.91</v>
      </c>
      <c r="M160" s="891">
        <v>1011290.58</v>
      </c>
      <c r="N160" s="891">
        <v>476833.59</v>
      </c>
      <c r="O160" s="891">
        <v>211045.68</v>
      </c>
      <c r="P160" s="891">
        <v>209531.4</v>
      </c>
      <c r="Q160" s="891">
        <v>289079.7</v>
      </c>
      <c r="R160" s="891">
        <v>112427.47</v>
      </c>
      <c r="S160" s="891">
        <v>176369.58</v>
      </c>
      <c r="T160" s="891">
        <v>242027.96</v>
      </c>
      <c r="U160" s="891">
        <v>132277.18</v>
      </c>
      <c r="V160" s="891">
        <v>361418.63</v>
      </c>
      <c r="W160" s="891">
        <v>311724.93</v>
      </c>
      <c r="X160" s="891">
        <v>211632.31</v>
      </c>
      <c r="Y160" s="891">
        <v>8802111.9199999999</v>
      </c>
      <c r="Z160" s="891">
        <v>117499.50000000001</v>
      </c>
      <c r="AA160" s="891">
        <v>165807.50000000003</v>
      </c>
      <c r="AB160" s="891">
        <v>356817.74000000005</v>
      </c>
      <c r="AC160" s="891">
        <v>38467.340000000004</v>
      </c>
      <c r="AD160" s="891">
        <v>757408.66</v>
      </c>
      <c r="AE160" s="891">
        <v>195757.81000000003</v>
      </c>
      <c r="AF160" s="891">
        <v>1627566.4200000002</v>
      </c>
      <c r="AG160" s="891">
        <v>1171264.1800000002</v>
      </c>
      <c r="AH160" s="891">
        <v>4226764.4154599998</v>
      </c>
      <c r="AI160" s="891">
        <v>8657353.5654600002</v>
      </c>
      <c r="AJ160" s="891">
        <v>1199345.33</v>
      </c>
      <c r="AK160" s="891">
        <v>7458008.2354600001</v>
      </c>
      <c r="AL160" s="894">
        <v>8726088.0454600006</v>
      </c>
      <c r="AM160" s="891">
        <v>554840.29</v>
      </c>
      <c r="AN160" s="891">
        <v>554840.29</v>
      </c>
      <c r="AO160" s="891">
        <v>577517.68999999994</v>
      </c>
      <c r="AP160" s="891">
        <v>577517.68999999994</v>
      </c>
      <c r="AQ160" s="891">
        <v>312948.06</v>
      </c>
      <c r="AR160" s="891">
        <v>312948.06</v>
      </c>
      <c r="AS160" s="891">
        <v>325798.59000000003</v>
      </c>
      <c r="AT160" s="891">
        <v>325798.59000000003</v>
      </c>
      <c r="AU160" s="891">
        <v>390807.13</v>
      </c>
      <c r="AV160" s="891">
        <v>710558.41</v>
      </c>
      <c r="AW160" s="891">
        <v>281951.37</v>
      </c>
      <c r="AX160" s="891">
        <v>110480.98</v>
      </c>
      <c r="AY160" s="891">
        <v>5036007.1500000004</v>
      </c>
      <c r="AZ160" s="891">
        <v>22564207.239999998</v>
      </c>
      <c r="BA160" s="891">
        <v>3157991.87</v>
      </c>
      <c r="BB160" s="891">
        <v>566015.62000000011</v>
      </c>
      <c r="BC160" s="891">
        <v>768788.08</v>
      </c>
    </row>
    <row r="161" spans="1:55" ht="15.75" customHeight="1" x14ac:dyDescent="0.2">
      <c r="A161" s="890" t="s">
        <v>1565</v>
      </c>
      <c r="B161" s="895" t="s">
        <v>1566</v>
      </c>
      <c r="C161" s="645">
        <v>673.15</v>
      </c>
      <c r="D161" s="891">
        <v>8871774.1099999994</v>
      </c>
      <c r="E161" s="891">
        <v>8771364.0299999993</v>
      </c>
      <c r="F161" s="892">
        <v>0.98868207432301269</v>
      </c>
      <c r="G161" s="893">
        <v>3</v>
      </c>
      <c r="H161" s="891">
        <v>14539.12</v>
      </c>
      <c r="I161" s="891">
        <v>602327.46</v>
      </c>
      <c r="J161" s="891">
        <v>616866.57999999996</v>
      </c>
      <c r="K161" s="893">
        <v>1.05731</v>
      </c>
      <c r="L161" s="891">
        <v>2257396.4900000002</v>
      </c>
      <c r="M161" s="891">
        <v>451479.29</v>
      </c>
      <c r="N161" s="891">
        <v>242018.25</v>
      </c>
      <c r="O161" s="891">
        <v>107323.57</v>
      </c>
      <c r="P161" s="891">
        <v>77725.119999999995</v>
      </c>
      <c r="Q161" s="891">
        <v>148848.63</v>
      </c>
      <c r="R161" s="891">
        <v>57177.4</v>
      </c>
      <c r="S161" s="891">
        <v>89684.53</v>
      </c>
      <c r="T161" s="891">
        <v>123079.06</v>
      </c>
      <c r="U161" s="891">
        <v>67188.41</v>
      </c>
      <c r="V161" s="891">
        <v>183793.09</v>
      </c>
      <c r="W161" s="891">
        <v>158522.23000000001</v>
      </c>
      <c r="X161" s="891">
        <v>107615.75</v>
      </c>
      <c r="Y161" s="891">
        <v>4071851.82</v>
      </c>
      <c r="Z161" s="891">
        <v>59579.099999999991</v>
      </c>
      <c r="AA161" s="891">
        <v>84143.75</v>
      </c>
      <c r="AB161" s="891">
        <v>181077.35</v>
      </c>
      <c r="AC161" s="891">
        <v>19521.349999999999</v>
      </c>
      <c r="AD161" s="891">
        <v>192184.32000000001</v>
      </c>
      <c r="AE161" s="891">
        <v>101284.15999999999</v>
      </c>
      <c r="AF161" s="891">
        <v>825955.05</v>
      </c>
      <c r="AG161" s="891">
        <v>594391.44999999995</v>
      </c>
      <c r="AH161" s="891">
        <v>1623333.1726499998</v>
      </c>
      <c r="AI161" s="891">
        <v>3681469.7026499999</v>
      </c>
      <c r="AJ161" s="891">
        <v>608642.03</v>
      </c>
      <c r="AK161" s="891">
        <v>3072827.6726500001</v>
      </c>
      <c r="AL161" s="894">
        <v>3716350.9726499999</v>
      </c>
      <c r="AM161" s="891">
        <v>89953.67</v>
      </c>
      <c r="AN161" s="891">
        <v>89953.67</v>
      </c>
      <c r="AO161" s="891">
        <v>93733.23</v>
      </c>
      <c r="AP161" s="891">
        <v>93733.23</v>
      </c>
      <c r="AQ161" s="891">
        <v>29480.61</v>
      </c>
      <c r="AR161" s="891">
        <v>29480.61</v>
      </c>
      <c r="AS161" s="891">
        <v>30236.52</v>
      </c>
      <c r="AT161" s="891">
        <v>30236.52</v>
      </c>
      <c r="AU161" s="891">
        <v>37039.74</v>
      </c>
      <c r="AV161" s="891">
        <v>360570.6</v>
      </c>
      <c r="AW161" s="891">
        <v>143075.32</v>
      </c>
      <c r="AX161" s="891">
        <v>56077.47</v>
      </c>
      <c r="AY161" s="891">
        <v>1083571.19</v>
      </c>
      <c r="AZ161" s="891">
        <v>8871774.1099999994</v>
      </c>
      <c r="BA161" s="891">
        <v>70387.259999999995</v>
      </c>
      <c r="BB161" s="891">
        <v>8141.1099999999988</v>
      </c>
      <c r="BC161" s="891">
        <v>285169.28999999998</v>
      </c>
    </row>
    <row r="162" spans="1:55" ht="15.75" customHeight="1" x14ac:dyDescent="0.2">
      <c r="A162" s="890" t="s">
        <v>1567</v>
      </c>
      <c r="B162" s="895" t="s">
        <v>1568</v>
      </c>
      <c r="C162" s="645">
        <v>3116.81</v>
      </c>
      <c r="D162" s="891">
        <v>50661017.630000003</v>
      </c>
      <c r="E162" s="891">
        <v>36971317.230000004</v>
      </c>
      <c r="F162" s="892">
        <v>0.72977841661251297</v>
      </c>
      <c r="G162" s="893">
        <v>1</v>
      </c>
      <c r="H162" s="891">
        <v>434288.06</v>
      </c>
      <c r="I162" s="891">
        <v>20933074</v>
      </c>
      <c r="J162" s="891">
        <v>21367362.059999999</v>
      </c>
      <c r="K162" s="893">
        <v>1.05731</v>
      </c>
      <c r="L162" s="891">
        <v>11616156.130000001</v>
      </c>
      <c r="M162" s="891">
        <v>2323231.2200000002</v>
      </c>
      <c r="N162" s="891">
        <v>1121495.32</v>
      </c>
      <c r="O162" s="891">
        <v>498442.36</v>
      </c>
      <c r="P162" s="891">
        <v>463265.57</v>
      </c>
      <c r="Q162" s="891">
        <v>701155.39</v>
      </c>
      <c r="R162" s="891">
        <v>266613.71999999997</v>
      </c>
      <c r="S162" s="891">
        <v>415128.41</v>
      </c>
      <c r="T162" s="891">
        <v>571615.53</v>
      </c>
      <c r="U162" s="891">
        <v>311346.3</v>
      </c>
      <c r="V162" s="891">
        <v>853589.41</v>
      </c>
      <c r="W162" s="891">
        <v>736224.06</v>
      </c>
      <c r="X162" s="891">
        <v>498127.75</v>
      </c>
      <c r="Y162" s="891">
        <v>20376391.170000002</v>
      </c>
      <c r="Z162" s="891">
        <v>277137.90000000002</v>
      </c>
      <c r="AA162" s="891">
        <v>389601.25</v>
      </c>
      <c r="AB162" s="891">
        <v>838421.8899999999</v>
      </c>
      <c r="AC162" s="891">
        <v>90387.489999999991</v>
      </c>
      <c r="AD162" s="891">
        <v>1779698.5100000002</v>
      </c>
      <c r="AE162" s="891">
        <v>477214.81999999995</v>
      </c>
      <c r="AF162" s="891">
        <v>3824325.87</v>
      </c>
      <c r="AG162" s="891">
        <v>2752143.23</v>
      </c>
      <c r="AH162" s="891">
        <v>9412797.4883099981</v>
      </c>
      <c r="AI162" s="891">
        <v>19841728.448309999</v>
      </c>
      <c r="AJ162" s="891">
        <v>2818126.09</v>
      </c>
      <c r="AK162" s="891">
        <v>17023602.358309999</v>
      </c>
      <c r="AL162" s="894">
        <v>20003235.24831</v>
      </c>
      <c r="AM162" s="891">
        <v>1207949.31</v>
      </c>
      <c r="AN162" s="891">
        <v>1207949.31</v>
      </c>
      <c r="AO162" s="891">
        <v>1258595.49</v>
      </c>
      <c r="AP162" s="891">
        <v>1258595.49</v>
      </c>
      <c r="AQ162" s="891">
        <v>516288.72</v>
      </c>
      <c r="AR162" s="891">
        <v>516288.72</v>
      </c>
      <c r="AS162" s="891">
        <v>538210.19999999995</v>
      </c>
      <c r="AT162" s="891">
        <v>538210.19999999995</v>
      </c>
      <c r="AU162" s="891">
        <v>645549.88</v>
      </c>
      <c r="AV162" s="891">
        <v>1670568.19</v>
      </c>
      <c r="AW162" s="891">
        <v>662885.68000000005</v>
      </c>
      <c r="AX162" s="891">
        <v>260299.89</v>
      </c>
      <c r="AY162" s="891">
        <v>10281391.08</v>
      </c>
      <c r="AZ162" s="891">
        <v>50661017.630000003</v>
      </c>
      <c r="BA162" s="891">
        <v>7260242.7199999997</v>
      </c>
      <c r="BB162" s="891">
        <v>784331.68000000017</v>
      </c>
      <c r="BC162" s="891">
        <v>1551035.15</v>
      </c>
    </row>
    <row r="163" spans="1:55" ht="15.75" customHeight="1" x14ac:dyDescent="0.2">
      <c r="A163" s="890" t="s">
        <v>1569</v>
      </c>
      <c r="B163" s="895" t="s">
        <v>1570</v>
      </c>
      <c r="C163" s="645">
        <v>968.46</v>
      </c>
      <c r="D163" s="891">
        <v>15658208.84</v>
      </c>
      <c r="E163" s="891">
        <v>12033304.200000001</v>
      </c>
      <c r="F163" s="892">
        <v>0.76849812918959648</v>
      </c>
      <c r="G163" s="893">
        <v>2</v>
      </c>
      <c r="H163" s="891">
        <v>108902.76</v>
      </c>
      <c r="I163" s="891">
        <v>9739704.2799999993</v>
      </c>
      <c r="J163" s="891">
        <v>9848607.0399999991</v>
      </c>
      <c r="K163" s="893">
        <v>1.05731</v>
      </c>
      <c r="L163" s="891">
        <v>3749122.13</v>
      </c>
      <c r="M163" s="891">
        <v>749824.42</v>
      </c>
      <c r="N163" s="891">
        <v>347901.24</v>
      </c>
      <c r="O163" s="891">
        <v>154142.57999999999</v>
      </c>
      <c r="P163" s="891">
        <v>143355.46</v>
      </c>
      <c r="Q163" s="891">
        <v>217789.04</v>
      </c>
      <c r="R163" s="891">
        <v>82232.66</v>
      </c>
      <c r="S163" s="891">
        <v>128977.75</v>
      </c>
      <c r="T163" s="891">
        <v>176771.27</v>
      </c>
      <c r="U163" s="891">
        <v>96583.34</v>
      </c>
      <c r="V163" s="891">
        <v>263971.28999999998</v>
      </c>
      <c r="W163" s="891">
        <v>227676.22</v>
      </c>
      <c r="X163" s="891">
        <v>154765.12</v>
      </c>
      <c r="Y163" s="891">
        <v>6493112.5199999996</v>
      </c>
      <c r="Z163" s="891">
        <v>86726.7</v>
      </c>
      <c r="AA163" s="891">
        <v>121057.49999999999</v>
      </c>
      <c r="AB163" s="891">
        <v>260515.73999999996</v>
      </c>
      <c r="AC163" s="891">
        <v>28085.339999999997</v>
      </c>
      <c r="AD163" s="891">
        <v>552990.66</v>
      </c>
      <c r="AE163" s="891">
        <v>149399.56</v>
      </c>
      <c r="AF163" s="891">
        <v>1188300.42</v>
      </c>
      <c r="AG163" s="891">
        <v>855150.17999999993</v>
      </c>
      <c r="AH163" s="891">
        <v>2906103.9324599998</v>
      </c>
      <c r="AI163" s="891">
        <v>6148330.0324599994</v>
      </c>
      <c r="AJ163" s="891">
        <v>875652.47</v>
      </c>
      <c r="AK163" s="891">
        <v>5272677.5624599997</v>
      </c>
      <c r="AL163" s="894">
        <v>6198513.67246</v>
      </c>
      <c r="AM163" s="891">
        <v>463374.79</v>
      </c>
      <c r="AN163" s="891">
        <v>463374.79</v>
      </c>
      <c r="AO163" s="891">
        <v>482272.62</v>
      </c>
      <c r="AP163" s="891">
        <v>482272.62</v>
      </c>
      <c r="AQ163" s="891">
        <v>50646.18</v>
      </c>
      <c r="AR163" s="891">
        <v>50646.18</v>
      </c>
      <c r="AS163" s="891">
        <v>52913.919999999998</v>
      </c>
      <c r="AT163" s="891">
        <v>52913.919999999998</v>
      </c>
      <c r="AU163" s="891">
        <v>63496.7</v>
      </c>
      <c r="AV163" s="891">
        <v>518556.46</v>
      </c>
      <c r="AW163" s="891">
        <v>205764.51</v>
      </c>
      <c r="AX163" s="891">
        <v>80349.8</v>
      </c>
      <c r="AY163" s="891">
        <v>2966582.4899999993</v>
      </c>
      <c r="AZ163" s="891">
        <v>15658208.84</v>
      </c>
      <c r="BA163" s="891">
        <v>3384224.5</v>
      </c>
      <c r="BB163" s="891">
        <v>49521.34</v>
      </c>
      <c r="BC163" s="891">
        <v>441905.72000000003</v>
      </c>
    </row>
    <row r="164" spans="1:55" ht="15.75" customHeight="1" x14ac:dyDescent="0.2">
      <c r="A164" s="890" t="s">
        <v>1571</v>
      </c>
      <c r="B164" s="895" t="s">
        <v>1572</v>
      </c>
      <c r="C164" s="645">
        <v>210.13</v>
      </c>
      <c r="D164" s="891">
        <v>3297725</v>
      </c>
      <c r="E164" s="891">
        <v>4332371.4000000004</v>
      </c>
      <c r="F164" s="892">
        <v>1.3137455063718171</v>
      </c>
      <c r="G164" s="893">
        <v>4</v>
      </c>
      <c r="H164" s="891">
        <v>253.75</v>
      </c>
      <c r="I164" s="891">
        <v>2698577.6199999996</v>
      </c>
      <c r="J164" s="891">
        <v>2698831.3699999996</v>
      </c>
      <c r="K164" s="893">
        <v>1.05731</v>
      </c>
      <c r="L164" s="891">
        <v>833378.35</v>
      </c>
      <c r="M164" s="891">
        <v>166675.67000000001</v>
      </c>
      <c r="N164" s="891">
        <v>74910.41</v>
      </c>
      <c r="O164" s="891">
        <v>33133.449999999997</v>
      </c>
      <c r="P164" s="891">
        <v>30809.4</v>
      </c>
      <c r="Q164" s="891">
        <v>44654.58</v>
      </c>
      <c r="R164" s="891">
        <v>17345.95</v>
      </c>
      <c r="S164" s="891">
        <v>27595.24</v>
      </c>
      <c r="T164" s="891">
        <v>37997.56</v>
      </c>
      <c r="U164" s="891">
        <v>20696.43</v>
      </c>
      <c r="V164" s="891">
        <v>56741.49</v>
      </c>
      <c r="W164" s="891">
        <v>48939.75</v>
      </c>
      <c r="X164" s="891">
        <v>33112.53</v>
      </c>
      <c r="Y164" s="891">
        <v>1425990.8099999998</v>
      </c>
      <c r="Z164" s="891">
        <v>18821.7</v>
      </c>
      <c r="AA164" s="891">
        <v>26266.25</v>
      </c>
      <c r="AB164" s="891">
        <v>56524.97</v>
      </c>
      <c r="AC164" s="891">
        <v>6093.77</v>
      </c>
      <c r="AD164" s="891">
        <v>59992.11</v>
      </c>
      <c r="AE164" s="891">
        <v>30900.980000000003</v>
      </c>
      <c r="AF164" s="891">
        <v>257829.51</v>
      </c>
      <c r="AG164" s="891">
        <v>185544.79</v>
      </c>
      <c r="AH164" s="891">
        <v>622172.11263000011</v>
      </c>
      <c r="AI164" s="891">
        <v>1264146.1926300002</v>
      </c>
      <c r="AJ164" s="891">
        <v>189993.24</v>
      </c>
      <c r="AK164" s="891">
        <v>1074152.9526300002</v>
      </c>
      <c r="AL164" s="894">
        <v>1275034.7026300002</v>
      </c>
      <c r="AM164" s="891">
        <v>103560.1</v>
      </c>
      <c r="AN164" s="891">
        <v>103560.1</v>
      </c>
      <c r="AO164" s="891">
        <v>107339.67</v>
      </c>
      <c r="AP164" s="891">
        <v>107339.67</v>
      </c>
      <c r="AQ164" s="891">
        <v>0</v>
      </c>
      <c r="AR164" s="891">
        <v>0</v>
      </c>
      <c r="AS164" s="891">
        <v>0</v>
      </c>
      <c r="AT164" s="891">
        <v>0</v>
      </c>
      <c r="AU164" s="891">
        <v>0</v>
      </c>
      <c r="AV164" s="891">
        <v>112631.06</v>
      </c>
      <c r="AW164" s="891">
        <v>44692.29</v>
      </c>
      <c r="AX164" s="891">
        <v>17576.52</v>
      </c>
      <c r="AY164" s="891">
        <v>596699.41</v>
      </c>
      <c r="AZ164" s="891">
        <v>3297725</v>
      </c>
      <c r="BA164" s="891">
        <v>1026079.7899999999</v>
      </c>
      <c r="BB164" s="891">
        <v>0</v>
      </c>
      <c r="BC164" s="891">
        <v>122220.38</v>
      </c>
    </row>
    <row r="165" spans="1:55" ht="15.75" customHeight="1" x14ac:dyDescent="0.2">
      <c r="A165" s="890" t="s">
        <v>1573</v>
      </c>
      <c r="B165" s="895" t="s">
        <v>1574</v>
      </c>
      <c r="C165" s="645">
        <v>5146.75</v>
      </c>
      <c r="D165" s="891">
        <v>71043499.409999996</v>
      </c>
      <c r="E165" s="891">
        <v>70721946.929999992</v>
      </c>
      <c r="F165" s="892">
        <v>0.9954738648480097</v>
      </c>
      <c r="G165" s="893">
        <v>3</v>
      </c>
      <c r="H165" s="891">
        <v>116426.6</v>
      </c>
      <c r="I165" s="891">
        <v>4518777.3299999991</v>
      </c>
      <c r="J165" s="891">
        <v>4635203.9299999988</v>
      </c>
      <c r="K165" s="893">
        <v>1.05731</v>
      </c>
      <c r="L165" s="891">
        <v>17542722.309999999</v>
      </c>
      <c r="M165" s="891">
        <v>3508544.46</v>
      </c>
      <c r="N165" s="891">
        <v>1853312.44</v>
      </c>
      <c r="O165" s="891">
        <v>823294.25</v>
      </c>
      <c r="P165" s="891">
        <v>631955.06999999995</v>
      </c>
      <c r="Q165" s="891">
        <v>1146134.45</v>
      </c>
      <c r="R165" s="891">
        <v>440715.69</v>
      </c>
      <c r="S165" s="891">
        <v>685981.7</v>
      </c>
      <c r="T165" s="891">
        <v>944156.87</v>
      </c>
      <c r="U165" s="891">
        <v>514411.28</v>
      </c>
      <c r="V165" s="891">
        <v>1409902.74</v>
      </c>
      <c r="W165" s="891">
        <v>1216046.3999999999</v>
      </c>
      <c r="X165" s="891">
        <v>823134.51</v>
      </c>
      <c r="Y165" s="891">
        <v>31540312.170000002</v>
      </c>
      <c r="Z165" s="891">
        <v>458460</v>
      </c>
      <c r="AA165" s="891">
        <v>643343.75</v>
      </c>
      <c r="AB165" s="891">
        <v>1384475.75</v>
      </c>
      <c r="AC165" s="891">
        <v>149255.75</v>
      </c>
      <c r="AD165" s="891">
        <v>1469397.12</v>
      </c>
      <c r="AE165" s="891">
        <v>779078.5</v>
      </c>
      <c r="AF165" s="891">
        <v>6315062.25</v>
      </c>
      <c r="AG165" s="891">
        <v>4544580.25</v>
      </c>
      <c r="AH165" s="891">
        <v>13111542.959250001</v>
      </c>
      <c r="AI165" s="891">
        <v>28855196.32925</v>
      </c>
      <c r="AJ165" s="891">
        <v>4653536.9400000004</v>
      </c>
      <c r="AK165" s="891">
        <v>24201659.389250003</v>
      </c>
      <c r="AL165" s="894">
        <v>29121890.529250003</v>
      </c>
      <c r="AM165" s="891">
        <v>886686.19</v>
      </c>
      <c r="AN165" s="891">
        <v>886686.19</v>
      </c>
      <c r="AO165" s="891">
        <v>923725.94</v>
      </c>
      <c r="AP165" s="891">
        <v>923725.94</v>
      </c>
      <c r="AQ165" s="891">
        <v>464130.71</v>
      </c>
      <c r="AR165" s="891">
        <v>464130.71</v>
      </c>
      <c r="AS165" s="891">
        <v>483784.45</v>
      </c>
      <c r="AT165" s="891">
        <v>483784.45</v>
      </c>
      <c r="AU165" s="891">
        <v>580541.34</v>
      </c>
      <c r="AV165" s="891">
        <v>2759083.22</v>
      </c>
      <c r="AW165" s="891">
        <v>1094811.19</v>
      </c>
      <c r="AX165" s="891">
        <v>430206.26</v>
      </c>
      <c r="AY165" s="891">
        <v>10381296.59</v>
      </c>
      <c r="AZ165" s="891">
        <v>71043499.409999996</v>
      </c>
      <c r="BA165" s="891">
        <v>837375.49999999988</v>
      </c>
      <c r="BB165" s="891">
        <v>152097.03</v>
      </c>
      <c r="BC165" s="891">
        <v>1915268.22</v>
      </c>
    </row>
    <row r="166" spans="1:55" ht="15.75" customHeight="1" x14ac:dyDescent="0.2">
      <c r="A166" s="890" t="s">
        <v>1575</v>
      </c>
      <c r="B166" s="895" t="s">
        <v>1576</v>
      </c>
      <c r="C166" s="645">
        <v>3489.39</v>
      </c>
      <c r="D166" s="891">
        <v>47933518.310000002</v>
      </c>
      <c r="E166" s="891">
        <v>37436045.480000004</v>
      </c>
      <c r="F166" s="892">
        <v>0.78099932573048803</v>
      </c>
      <c r="G166" s="893">
        <v>2</v>
      </c>
      <c r="H166" s="891">
        <v>181088.69</v>
      </c>
      <c r="I166" s="891">
        <v>5797963.04</v>
      </c>
      <c r="J166" s="891">
        <v>5979051.7300000004</v>
      </c>
      <c r="K166" s="893">
        <v>1.05731</v>
      </c>
      <c r="L166" s="891">
        <v>11826481.529999999</v>
      </c>
      <c r="M166" s="891">
        <v>2365296.2999999998</v>
      </c>
      <c r="N166" s="891">
        <v>1256190.01</v>
      </c>
      <c r="O166" s="891">
        <v>557506.34</v>
      </c>
      <c r="P166" s="891">
        <v>413933.36</v>
      </c>
      <c r="Q166" s="891">
        <v>777146.53</v>
      </c>
      <c r="R166" s="891">
        <v>298093.40999999997</v>
      </c>
      <c r="S166" s="891">
        <v>464919.82</v>
      </c>
      <c r="T166" s="891">
        <v>639350.31999999995</v>
      </c>
      <c r="U166" s="891">
        <v>348839.84</v>
      </c>
      <c r="V166" s="891">
        <v>954737.29</v>
      </c>
      <c r="W166" s="891">
        <v>823464.49</v>
      </c>
      <c r="X166" s="891">
        <v>557874.29</v>
      </c>
      <c r="Y166" s="891">
        <v>21283833.529999994</v>
      </c>
      <c r="Z166" s="891">
        <v>308608.2</v>
      </c>
      <c r="AA166" s="891">
        <v>436173.75</v>
      </c>
      <c r="AB166" s="891">
        <v>938645.90999999992</v>
      </c>
      <c r="AC166" s="891">
        <v>101192.31</v>
      </c>
      <c r="AD166" s="891">
        <v>1992441.69</v>
      </c>
      <c r="AE166" s="891">
        <v>526163.03</v>
      </c>
      <c r="AF166" s="891">
        <v>4281481.53</v>
      </c>
      <c r="AG166" s="891">
        <v>3081131.37</v>
      </c>
      <c r="AH166" s="891">
        <v>8621924.7438900005</v>
      </c>
      <c r="AI166" s="891">
        <v>20287762.533890001</v>
      </c>
      <c r="AJ166" s="891">
        <v>3155001.75</v>
      </c>
      <c r="AK166" s="891">
        <v>17132760.783889998</v>
      </c>
      <c r="AL166" s="894">
        <v>20468575.683889996</v>
      </c>
      <c r="AM166" s="891">
        <v>592635.94999999995</v>
      </c>
      <c r="AN166" s="891">
        <v>592635.94999999995</v>
      </c>
      <c r="AO166" s="891">
        <v>616825.18000000005</v>
      </c>
      <c r="AP166" s="891">
        <v>616825.18000000005</v>
      </c>
      <c r="AQ166" s="891">
        <v>161009.51</v>
      </c>
      <c r="AR166" s="891">
        <v>161009.51</v>
      </c>
      <c r="AS166" s="891">
        <v>167812.73</v>
      </c>
      <c r="AT166" s="891">
        <v>167812.73</v>
      </c>
      <c r="AU166" s="891">
        <v>201072.91</v>
      </c>
      <c r="AV166" s="891">
        <v>1870129.28</v>
      </c>
      <c r="AW166" s="891">
        <v>742072.02</v>
      </c>
      <c r="AX166" s="891">
        <v>291268.05</v>
      </c>
      <c r="AY166" s="891">
        <v>6181109.0000000009</v>
      </c>
      <c r="AZ166" s="891">
        <v>47933518.310000002</v>
      </c>
      <c r="BA166" s="891">
        <v>649249.02</v>
      </c>
      <c r="BB166" s="891">
        <v>20351.95</v>
      </c>
      <c r="BC166" s="891">
        <v>1523470.78</v>
      </c>
    </row>
    <row r="167" spans="1:55" ht="15.75" customHeight="1" x14ac:dyDescent="0.2">
      <c r="A167" s="890" t="s">
        <v>1577</v>
      </c>
      <c r="B167" s="895" t="s">
        <v>1578</v>
      </c>
      <c r="C167" s="645">
        <v>1501.8</v>
      </c>
      <c r="D167" s="891">
        <v>21241016.579999998</v>
      </c>
      <c r="E167" s="891">
        <v>13601434.710000001</v>
      </c>
      <c r="F167" s="892">
        <v>0.64033821821912074</v>
      </c>
      <c r="G167" s="893">
        <v>1</v>
      </c>
      <c r="H167" s="891">
        <v>797090.53</v>
      </c>
      <c r="I167" s="891">
        <v>6889150.9600000009</v>
      </c>
      <c r="J167" s="891">
        <v>7686241.4900000012</v>
      </c>
      <c r="K167" s="893">
        <v>1.05731</v>
      </c>
      <c r="L167" s="891">
        <v>5193308.47</v>
      </c>
      <c r="M167" s="891">
        <v>1038661.69</v>
      </c>
      <c r="N167" s="891">
        <v>540219.31999999995</v>
      </c>
      <c r="O167" s="891">
        <v>239137.08</v>
      </c>
      <c r="P167" s="891">
        <v>185598.6</v>
      </c>
      <c r="Q167" s="891">
        <v>334517.71000000002</v>
      </c>
      <c r="R167" s="891">
        <v>127846.09</v>
      </c>
      <c r="S167" s="891">
        <v>199765.55</v>
      </c>
      <c r="T167" s="891">
        <v>274243.28999999998</v>
      </c>
      <c r="U167" s="891">
        <v>149674.18</v>
      </c>
      <c r="V167" s="891">
        <v>409525.55</v>
      </c>
      <c r="W167" s="891">
        <v>353217.32</v>
      </c>
      <c r="X167" s="891">
        <v>239705.98</v>
      </c>
      <c r="Y167" s="891">
        <v>9285420.8300000001</v>
      </c>
      <c r="Z167" s="891">
        <v>133527.59999999998</v>
      </c>
      <c r="AA167" s="891">
        <v>187725</v>
      </c>
      <c r="AB167" s="891">
        <v>403984.19999999995</v>
      </c>
      <c r="AC167" s="891">
        <v>43552.2</v>
      </c>
      <c r="AD167" s="891">
        <v>857527.79999999993</v>
      </c>
      <c r="AE167" s="891">
        <v>227577.47999999998</v>
      </c>
      <c r="AF167" s="891">
        <v>1842708.6</v>
      </c>
      <c r="AG167" s="891">
        <v>1326089.3999999999</v>
      </c>
      <c r="AH167" s="891">
        <v>3843766.3188000005</v>
      </c>
      <c r="AI167" s="891">
        <v>8866458.5987999998</v>
      </c>
      <c r="AJ167" s="891">
        <v>1357882.5</v>
      </c>
      <c r="AK167" s="891">
        <v>7508576.0987999998</v>
      </c>
      <c r="AL167" s="894">
        <v>8944278.8388</v>
      </c>
      <c r="AM167" s="891">
        <v>309924.40999999997</v>
      </c>
      <c r="AN167" s="891">
        <v>309924.40999999997</v>
      </c>
      <c r="AO167" s="891">
        <v>322774.94</v>
      </c>
      <c r="AP167" s="891">
        <v>322774.94</v>
      </c>
      <c r="AQ167" s="891">
        <v>92977.32</v>
      </c>
      <c r="AR167" s="891">
        <v>92977.32</v>
      </c>
      <c r="AS167" s="891">
        <v>96756.89</v>
      </c>
      <c r="AT167" s="891">
        <v>96756.89</v>
      </c>
      <c r="AU167" s="891">
        <v>116410.63</v>
      </c>
      <c r="AV167" s="891">
        <v>805047.57</v>
      </c>
      <c r="AW167" s="891">
        <v>319444.90999999997</v>
      </c>
      <c r="AX167" s="891">
        <v>125546.57</v>
      </c>
      <c r="AY167" s="891">
        <v>3011316.8</v>
      </c>
      <c r="AZ167" s="891">
        <v>21241016.579999998</v>
      </c>
      <c r="BA167" s="891">
        <v>725664.31</v>
      </c>
      <c r="BB167" s="891">
        <v>135812.46000000002</v>
      </c>
      <c r="BC167" s="891">
        <v>752859.57000000007</v>
      </c>
    </row>
    <row r="168" spans="1:55" ht="15.75" customHeight="1" x14ac:dyDescent="0.2">
      <c r="A168" s="890" t="s">
        <v>1579</v>
      </c>
      <c r="B168" s="895" t="s">
        <v>1580</v>
      </c>
      <c r="C168" s="645">
        <v>1618.96</v>
      </c>
      <c r="D168" s="891">
        <v>24929582.93</v>
      </c>
      <c r="E168" s="891">
        <v>16747965.210000001</v>
      </c>
      <c r="F168" s="892">
        <v>0.67181088656905186</v>
      </c>
      <c r="G168" s="893">
        <v>1</v>
      </c>
      <c r="H168" s="891">
        <v>717634.06</v>
      </c>
      <c r="I168" s="891">
        <v>12432350.459999997</v>
      </c>
      <c r="J168" s="891">
        <v>13149984.519999998</v>
      </c>
      <c r="K168" s="893">
        <v>1.05731</v>
      </c>
      <c r="L168" s="891">
        <v>5879747.1600000001</v>
      </c>
      <c r="M168" s="891">
        <v>1175949.43</v>
      </c>
      <c r="N168" s="891">
        <v>582716.57999999996</v>
      </c>
      <c r="O168" s="891">
        <v>258584.98</v>
      </c>
      <c r="P168" s="891">
        <v>224086.2</v>
      </c>
      <c r="Q168" s="891">
        <v>366637.67</v>
      </c>
      <c r="R168" s="891">
        <v>138125.18</v>
      </c>
      <c r="S168" s="891">
        <v>215662.8</v>
      </c>
      <c r="T168" s="891">
        <v>296546.2</v>
      </c>
      <c r="U168" s="891">
        <v>161672.10999999999</v>
      </c>
      <c r="V168" s="891">
        <v>442830.34</v>
      </c>
      <c r="W168" s="891">
        <v>381942.83</v>
      </c>
      <c r="X168" s="891">
        <v>258781.68</v>
      </c>
      <c r="Y168" s="891">
        <v>10383283.16</v>
      </c>
      <c r="Z168" s="891">
        <v>144176.4</v>
      </c>
      <c r="AA168" s="891">
        <v>202370</v>
      </c>
      <c r="AB168" s="891">
        <v>435500.24</v>
      </c>
      <c r="AC168" s="891">
        <v>46949.84</v>
      </c>
      <c r="AD168" s="891">
        <v>924426.16</v>
      </c>
      <c r="AE168" s="891">
        <v>250024.93</v>
      </c>
      <c r="AF168" s="891">
        <v>1986463.92</v>
      </c>
      <c r="AG168" s="891">
        <v>1429541.68</v>
      </c>
      <c r="AH168" s="891">
        <v>4586246.0199600002</v>
      </c>
      <c r="AI168" s="891">
        <v>10005699.189959999</v>
      </c>
      <c r="AJ168" s="891">
        <v>1463815.06</v>
      </c>
      <c r="AK168" s="891">
        <v>8541884.1299599987</v>
      </c>
      <c r="AL168" s="894">
        <v>10089590.429959999</v>
      </c>
      <c r="AM168" s="891">
        <v>532918.81000000006</v>
      </c>
      <c r="AN168" s="891">
        <v>532918.81000000006</v>
      </c>
      <c r="AO168" s="891">
        <v>554840.29</v>
      </c>
      <c r="AP168" s="891">
        <v>554840.29</v>
      </c>
      <c r="AQ168" s="891">
        <v>175371.86</v>
      </c>
      <c r="AR168" s="891">
        <v>175371.86</v>
      </c>
      <c r="AS168" s="891">
        <v>182175.08</v>
      </c>
      <c r="AT168" s="891">
        <v>182175.08</v>
      </c>
      <c r="AU168" s="891">
        <v>219214.83</v>
      </c>
      <c r="AV168" s="891">
        <v>867788.36</v>
      </c>
      <c r="AW168" s="891">
        <v>344340.61</v>
      </c>
      <c r="AX168" s="891">
        <v>134753.32</v>
      </c>
      <c r="AY168" s="891">
        <v>4456709.2</v>
      </c>
      <c r="AZ168" s="891">
        <v>24929582.93</v>
      </c>
      <c r="BA168" s="891">
        <v>2668713.31</v>
      </c>
      <c r="BB168" s="891">
        <v>200758.19</v>
      </c>
      <c r="BC168" s="891">
        <v>851081.54999999993</v>
      </c>
    </row>
    <row r="169" spans="1:55" ht="15.75" customHeight="1" x14ac:dyDescent="0.2">
      <c r="A169" s="890" t="s">
        <v>1581</v>
      </c>
      <c r="B169" s="895" t="s">
        <v>1582</v>
      </c>
      <c r="C169" s="645">
        <v>1262.47</v>
      </c>
      <c r="D169" s="891">
        <v>21954096.75</v>
      </c>
      <c r="E169" s="891">
        <v>16595350.68</v>
      </c>
      <c r="F169" s="892">
        <v>0.75591133941777855</v>
      </c>
      <c r="G169" s="893">
        <v>2</v>
      </c>
      <c r="H169" s="891">
        <v>173046.96</v>
      </c>
      <c r="I169" s="891">
        <v>14701096.57</v>
      </c>
      <c r="J169" s="891">
        <v>14874143.530000001</v>
      </c>
      <c r="K169" s="893">
        <v>1.05731</v>
      </c>
      <c r="L169" s="891">
        <v>4908792.96</v>
      </c>
      <c r="M169" s="891">
        <v>981758.59</v>
      </c>
      <c r="N169" s="891">
        <v>453784.23</v>
      </c>
      <c r="O169" s="891">
        <v>200961.59</v>
      </c>
      <c r="P169" s="891">
        <v>204787.3</v>
      </c>
      <c r="Q169" s="891">
        <v>285946.05</v>
      </c>
      <c r="R169" s="891">
        <v>107930.37</v>
      </c>
      <c r="S169" s="891">
        <v>167971.03</v>
      </c>
      <c r="T169" s="891">
        <v>230463.48</v>
      </c>
      <c r="U169" s="891">
        <v>125978.27</v>
      </c>
      <c r="V169" s="891">
        <v>344149.48</v>
      </c>
      <c r="W169" s="891">
        <v>296830.21999999997</v>
      </c>
      <c r="X169" s="891">
        <v>201554.58</v>
      </c>
      <c r="Y169" s="891">
        <v>8510908.1499999985</v>
      </c>
      <c r="Z169" s="891">
        <v>112872.6</v>
      </c>
      <c r="AA169" s="891">
        <v>157808.75</v>
      </c>
      <c r="AB169" s="891">
        <v>339604.42999999993</v>
      </c>
      <c r="AC169" s="891">
        <v>36611.629999999997</v>
      </c>
      <c r="AD169" s="891">
        <v>720870.37</v>
      </c>
      <c r="AE169" s="891">
        <v>196126.19</v>
      </c>
      <c r="AF169" s="891">
        <v>1549050.69</v>
      </c>
      <c r="AG169" s="891">
        <v>1114761.01</v>
      </c>
      <c r="AH169" s="891">
        <v>4125017.4119699993</v>
      </c>
      <c r="AI169" s="891">
        <v>8352723.0819699988</v>
      </c>
      <c r="AJ169" s="891">
        <v>1141487.49</v>
      </c>
      <c r="AK169" s="891">
        <v>7211235.5919699995</v>
      </c>
      <c r="AL169" s="894">
        <v>8418141.7219699994</v>
      </c>
      <c r="AM169" s="891">
        <v>623628.39</v>
      </c>
      <c r="AN169" s="891">
        <v>623628.39</v>
      </c>
      <c r="AO169" s="891">
        <v>650085.36</v>
      </c>
      <c r="AP169" s="891">
        <v>650085.36</v>
      </c>
      <c r="AQ169" s="891">
        <v>267593.27</v>
      </c>
      <c r="AR169" s="891">
        <v>267593.27</v>
      </c>
      <c r="AS169" s="891">
        <v>278931.96999999997</v>
      </c>
      <c r="AT169" s="891">
        <v>278931.96999999997</v>
      </c>
      <c r="AU169" s="891">
        <v>334113.63</v>
      </c>
      <c r="AV169" s="891">
        <v>676542.32</v>
      </c>
      <c r="AW169" s="891">
        <v>268453.7</v>
      </c>
      <c r="AX169" s="891">
        <v>105459.12</v>
      </c>
      <c r="AY169" s="891">
        <v>5025046.75</v>
      </c>
      <c r="AZ169" s="891">
        <v>21954096.75</v>
      </c>
      <c r="BA169" s="891">
        <v>4888035.3000000007</v>
      </c>
      <c r="BB169" s="891">
        <v>279807.96999999997</v>
      </c>
      <c r="BC169" s="891">
        <v>511221.8</v>
      </c>
    </row>
    <row r="170" spans="1:55" ht="15.75" customHeight="1" x14ac:dyDescent="0.2">
      <c r="A170" s="890" t="s">
        <v>1583</v>
      </c>
      <c r="B170" s="895" t="s">
        <v>1584</v>
      </c>
      <c r="C170" s="645">
        <v>2656.55</v>
      </c>
      <c r="D170" s="891">
        <v>42053805.280000001</v>
      </c>
      <c r="E170" s="891">
        <v>26442712</v>
      </c>
      <c r="F170" s="892">
        <v>0.62878286100248948</v>
      </c>
      <c r="G170" s="893">
        <v>1</v>
      </c>
      <c r="H170" s="891">
        <v>1842456.62</v>
      </c>
      <c r="I170" s="891">
        <v>21388075.559999999</v>
      </c>
      <c r="J170" s="891">
        <v>23230532.18</v>
      </c>
      <c r="K170" s="893">
        <v>1.05731</v>
      </c>
      <c r="L170" s="891">
        <v>10192858.279999999</v>
      </c>
      <c r="M170" s="891">
        <v>2038571.65</v>
      </c>
      <c r="N170" s="891">
        <v>955828.06</v>
      </c>
      <c r="O170" s="891">
        <v>424252.24</v>
      </c>
      <c r="P170" s="891">
        <v>382688.8</v>
      </c>
      <c r="Q170" s="891">
        <v>595394.52</v>
      </c>
      <c r="R170" s="891">
        <v>226782.27</v>
      </c>
      <c r="S170" s="891">
        <v>353639.01</v>
      </c>
      <c r="T170" s="891">
        <v>486534.03</v>
      </c>
      <c r="U170" s="891">
        <v>265454.21999999997</v>
      </c>
      <c r="V170" s="891">
        <v>726537.8</v>
      </c>
      <c r="W170" s="891">
        <v>626641.57999999996</v>
      </c>
      <c r="X170" s="891">
        <v>424344.37</v>
      </c>
      <c r="Y170" s="891">
        <v>17699526.830000002</v>
      </c>
      <c r="Z170" s="891">
        <v>237672.00000000003</v>
      </c>
      <c r="AA170" s="891">
        <v>332068.75</v>
      </c>
      <c r="AB170" s="891">
        <v>714611.95000000007</v>
      </c>
      <c r="AC170" s="891">
        <v>77039.950000000012</v>
      </c>
      <c r="AD170" s="891">
        <v>1516890.05</v>
      </c>
      <c r="AE170" s="891">
        <v>406663.27</v>
      </c>
      <c r="AF170" s="891">
        <v>3259586.85</v>
      </c>
      <c r="AG170" s="891">
        <v>2345733.6500000004</v>
      </c>
      <c r="AH170" s="891">
        <v>7776297.8590500001</v>
      </c>
      <c r="AI170" s="891">
        <v>16666564.329050001</v>
      </c>
      <c r="AJ170" s="891">
        <v>2401972.81</v>
      </c>
      <c r="AK170" s="891">
        <v>14264591.519049998</v>
      </c>
      <c r="AL170" s="894">
        <v>16804221.389049999</v>
      </c>
      <c r="AM170" s="891">
        <v>1183004.17</v>
      </c>
      <c r="AN170" s="891">
        <v>1183004.17</v>
      </c>
      <c r="AO170" s="891">
        <v>1232894.44</v>
      </c>
      <c r="AP170" s="891">
        <v>1232894.44</v>
      </c>
      <c r="AQ170" s="891">
        <v>95245.06</v>
      </c>
      <c r="AR170" s="891">
        <v>95245.06</v>
      </c>
      <c r="AS170" s="891">
        <v>99024.63</v>
      </c>
      <c r="AT170" s="891">
        <v>99024.63</v>
      </c>
      <c r="AU170" s="891">
        <v>118678.37</v>
      </c>
      <c r="AV170" s="891">
        <v>1424140.49</v>
      </c>
      <c r="AW170" s="891">
        <v>565102.54</v>
      </c>
      <c r="AX170" s="891">
        <v>221798.94</v>
      </c>
      <c r="AY170" s="891">
        <v>7550056.9399999995</v>
      </c>
      <c r="AZ170" s="891">
        <v>42053805.280000001</v>
      </c>
      <c r="BA170" s="891">
        <v>6358059.6299999999</v>
      </c>
      <c r="BB170" s="891">
        <v>127037.35</v>
      </c>
      <c r="BC170" s="891">
        <v>1139488.7</v>
      </c>
    </row>
    <row r="171" spans="1:55" ht="15.75" customHeight="1" x14ac:dyDescent="0.2">
      <c r="A171" s="890" t="s">
        <v>1585</v>
      </c>
      <c r="B171" s="895" t="s">
        <v>1586</v>
      </c>
      <c r="C171" s="645">
        <v>1136.55</v>
      </c>
      <c r="D171" s="891">
        <v>16611200.439999999</v>
      </c>
      <c r="E171" s="891">
        <v>12081754.809999999</v>
      </c>
      <c r="F171" s="892">
        <v>0.72732580969325777</v>
      </c>
      <c r="G171" s="893">
        <v>1</v>
      </c>
      <c r="H171" s="891">
        <v>146827.15</v>
      </c>
      <c r="I171" s="891">
        <v>6461869.2999999998</v>
      </c>
      <c r="J171" s="891">
        <v>6608696.4500000002</v>
      </c>
      <c r="K171" s="893">
        <v>1.05731</v>
      </c>
      <c r="L171" s="891">
        <v>3945761.97</v>
      </c>
      <c r="M171" s="891">
        <v>789152.39</v>
      </c>
      <c r="N171" s="891">
        <v>408405.81</v>
      </c>
      <c r="O171" s="891">
        <v>181513.69</v>
      </c>
      <c r="P171" s="891">
        <v>146481.38</v>
      </c>
      <c r="Q171" s="891">
        <v>258526.56</v>
      </c>
      <c r="R171" s="891">
        <v>97008.84</v>
      </c>
      <c r="S171" s="891">
        <v>151173.93</v>
      </c>
      <c r="T171" s="891">
        <v>208160.57</v>
      </c>
      <c r="U171" s="891">
        <v>113080.49</v>
      </c>
      <c r="V171" s="891">
        <v>310844.69</v>
      </c>
      <c r="W171" s="891">
        <v>268104.71000000002</v>
      </c>
      <c r="X171" s="891">
        <v>181399.12</v>
      </c>
      <c r="Y171" s="891">
        <v>7059614.1500000004</v>
      </c>
      <c r="Z171" s="891">
        <v>101037.6</v>
      </c>
      <c r="AA171" s="891">
        <v>142068.75</v>
      </c>
      <c r="AB171" s="891">
        <v>305731.95</v>
      </c>
      <c r="AC171" s="891">
        <v>32959.949999999997</v>
      </c>
      <c r="AD171" s="891">
        <v>648970.05000000005</v>
      </c>
      <c r="AE171" s="891">
        <v>176313.9</v>
      </c>
      <c r="AF171" s="891">
        <v>1394546.85</v>
      </c>
      <c r="AG171" s="891">
        <v>1003573.6500000001</v>
      </c>
      <c r="AH171" s="891">
        <v>3025208.1190499999</v>
      </c>
      <c r="AI171" s="891">
        <v>6830410.81905</v>
      </c>
      <c r="AJ171" s="891">
        <v>1027634.41</v>
      </c>
      <c r="AK171" s="891">
        <v>5802776.4090499999</v>
      </c>
      <c r="AL171" s="894">
        <v>6889304.5390499998</v>
      </c>
      <c r="AM171" s="891">
        <v>263813.71000000002</v>
      </c>
      <c r="AN171" s="891">
        <v>263813.71000000002</v>
      </c>
      <c r="AO171" s="891">
        <v>274396.49</v>
      </c>
      <c r="AP171" s="891">
        <v>274396.49</v>
      </c>
      <c r="AQ171" s="891">
        <v>120190.2</v>
      </c>
      <c r="AR171" s="891">
        <v>120190.2</v>
      </c>
      <c r="AS171" s="891">
        <v>124725.67</v>
      </c>
      <c r="AT171" s="891">
        <v>124725.67</v>
      </c>
      <c r="AU171" s="891">
        <v>150426.72</v>
      </c>
      <c r="AV171" s="891">
        <v>609266.04</v>
      </c>
      <c r="AW171" s="891">
        <v>241758.3</v>
      </c>
      <c r="AX171" s="891">
        <v>94578.42</v>
      </c>
      <c r="AY171" s="891">
        <v>2662281.6199999992</v>
      </c>
      <c r="AZ171" s="891">
        <v>16611200.439999999</v>
      </c>
      <c r="BA171" s="891">
        <v>840125.24999999988</v>
      </c>
      <c r="BB171" s="891">
        <v>132200.38</v>
      </c>
      <c r="BC171" s="891">
        <v>613257.69000000006</v>
      </c>
    </row>
    <row r="172" spans="1:55" ht="15.75" customHeight="1" x14ac:dyDescent="0.2">
      <c r="A172" s="890" t="s">
        <v>1587</v>
      </c>
      <c r="B172" s="895" t="s">
        <v>1588</v>
      </c>
      <c r="C172" s="645">
        <v>2265.8000000000002</v>
      </c>
      <c r="D172" s="891">
        <v>32023830.629999999</v>
      </c>
      <c r="E172" s="891">
        <v>31026442.640000001</v>
      </c>
      <c r="F172" s="892">
        <v>0.96885481935238427</v>
      </c>
      <c r="G172" s="893">
        <v>3</v>
      </c>
      <c r="H172" s="891">
        <v>52480.88</v>
      </c>
      <c r="I172" s="891">
        <v>3780060.2400000007</v>
      </c>
      <c r="J172" s="891">
        <v>3832541.1200000006</v>
      </c>
      <c r="K172" s="893">
        <v>1.05731</v>
      </c>
      <c r="L172" s="891">
        <v>7856229.6100000003</v>
      </c>
      <c r="M172" s="891">
        <v>1571245.92</v>
      </c>
      <c r="N172" s="891">
        <v>815371.03</v>
      </c>
      <c r="O172" s="891">
        <v>362307.09</v>
      </c>
      <c r="P172" s="891">
        <v>287270.51</v>
      </c>
      <c r="Q172" s="891">
        <v>502951.67999999999</v>
      </c>
      <c r="R172" s="891">
        <v>193375.25</v>
      </c>
      <c r="S172" s="891">
        <v>301747.96000000002</v>
      </c>
      <c r="T172" s="891">
        <v>415495.1</v>
      </c>
      <c r="U172" s="891">
        <v>226160.99</v>
      </c>
      <c r="V172" s="891">
        <v>620455.88</v>
      </c>
      <c r="W172" s="891">
        <v>535145.53</v>
      </c>
      <c r="X172" s="891">
        <v>362078.41</v>
      </c>
      <c r="Y172" s="891">
        <v>14049834.960000001</v>
      </c>
      <c r="Z172" s="891">
        <v>200922.3</v>
      </c>
      <c r="AA172" s="891">
        <v>283225</v>
      </c>
      <c r="AB172" s="891">
        <v>609500.19999999995</v>
      </c>
      <c r="AC172" s="891">
        <v>65708.2</v>
      </c>
      <c r="AD172" s="891">
        <v>646885.89</v>
      </c>
      <c r="AE172" s="891">
        <v>340954.9</v>
      </c>
      <c r="AF172" s="891">
        <v>2780136.5999999996</v>
      </c>
      <c r="AG172" s="891">
        <v>2000701.4</v>
      </c>
      <c r="AH172" s="891">
        <v>5936122.3337999992</v>
      </c>
      <c r="AI172" s="891">
        <v>12864156.823799999</v>
      </c>
      <c r="AJ172" s="891">
        <v>2048668.38</v>
      </c>
      <c r="AK172" s="891">
        <v>10815488.443799999</v>
      </c>
      <c r="AL172" s="894">
        <v>12981566.003799999</v>
      </c>
      <c r="AM172" s="891">
        <v>480760.8</v>
      </c>
      <c r="AN172" s="891">
        <v>480760.8</v>
      </c>
      <c r="AO172" s="891">
        <v>501170.45</v>
      </c>
      <c r="AP172" s="891">
        <v>501170.45</v>
      </c>
      <c r="AQ172" s="891">
        <v>214679.35</v>
      </c>
      <c r="AR172" s="891">
        <v>214679.35</v>
      </c>
      <c r="AS172" s="891">
        <v>222994.39</v>
      </c>
      <c r="AT172" s="891">
        <v>222994.39</v>
      </c>
      <c r="AU172" s="891">
        <v>268349.19</v>
      </c>
      <c r="AV172" s="891">
        <v>1213996.6100000001</v>
      </c>
      <c r="AW172" s="891">
        <v>481716.92</v>
      </c>
      <c r="AX172" s="891">
        <v>189156.84</v>
      </c>
      <c r="AY172" s="891">
        <v>4992429.54</v>
      </c>
      <c r="AZ172" s="891">
        <v>32023830.629999999</v>
      </c>
      <c r="BA172" s="891">
        <v>680482.15000000014</v>
      </c>
      <c r="BB172" s="891">
        <v>83872.11</v>
      </c>
      <c r="BC172" s="891">
        <v>904950.38000000024</v>
      </c>
    </row>
    <row r="173" spans="1:55" ht="15.75" customHeight="1" x14ac:dyDescent="0.2">
      <c r="A173" s="890" t="s">
        <v>1589</v>
      </c>
      <c r="B173" s="895" t="s">
        <v>1590</v>
      </c>
      <c r="C173" s="645">
        <v>802.22</v>
      </c>
      <c r="D173" s="891">
        <v>14868390.109999999</v>
      </c>
      <c r="E173" s="891">
        <v>13605680.100000001</v>
      </c>
      <c r="F173" s="892">
        <v>0.91507419426998082</v>
      </c>
      <c r="G173" s="893">
        <v>3</v>
      </c>
      <c r="H173" s="891">
        <v>24366.42</v>
      </c>
      <c r="I173" s="891">
        <v>10514235.07</v>
      </c>
      <c r="J173" s="891">
        <v>10538601.49</v>
      </c>
      <c r="K173" s="893">
        <v>1.05731</v>
      </c>
      <c r="L173" s="891">
        <v>3288134.97</v>
      </c>
      <c r="M173" s="891">
        <v>657626.99</v>
      </c>
      <c r="N173" s="891">
        <v>288837.26</v>
      </c>
      <c r="O173" s="891">
        <v>128212.05</v>
      </c>
      <c r="P173" s="891">
        <v>141069.14000000001</v>
      </c>
      <c r="Q173" s="891">
        <v>176268.11</v>
      </c>
      <c r="R173" s="891">
        <v>68098.92</v>
      </c>
      <c r="S173" s="891">
        <v>106781.58</v>
      </c>
      <c r="T173" s="891">
        <v>147034.04999999999</v>
      </c>
      <c r="U173" s="891">
        <v>79786.240000000005</v>
      </c>
      <c r="V173" s="891">
        <v>219564.9</v>
      </c>
      <c r="W173" s="891">
        <v>189375.55</v>
      </c>
      <c r="X173" s="891">
        <v>128131.12</v>
      </c>
      <c r="Y173" s="891">
        <v>5618920.8799999999</v>
      </c>
      <c r="Z173" s="891">
        <v>71787.599999999991</v>
      </c>
      <c r="AA173" s="891">
        <v>100277.49999999999</v>
      </c>
      <c r="AB173" s="891">
        <v>215797.18</v>
      </c>
      <c r="AC173" s="891">
        <v>23264.379999999997</v>
      </c>
      <c r="AD173" s="891">
        <v>458067.62</v>
      </c>
      <c r="AE173" s="891">
        <v>120208.26999999999</v>
      </c>
      <c r="AF173" s="891">
        <v>984323.94</v>
      </c>
      <c r="AG173" s="891">
        <v>708360.25999999989</v>
      </c>
      <c r="AH173" s="891">
        <v>2822622.1312199994</v>
      </c>
      <c r="AI173" s="891">
        <v>5504708.8812199999</v>
      </c>
      <c r="AJ173" s="891">
        <v>725343.25</v>
      </c>
      <c r="AK173" s="891">
        <v>4779365.631219998</v>
      </c>
      <c r="AL173" s="894">
        <v>5546278.3012199979</v>
      </c>
      <c r="AM173" s="891">
        <v>561643.51</v>
      </c>
      <c r="AN173" s="891">
        <v>561643.51</v>
      </c>
      <c r="AO173" s="891">
        <v>585076.81999999995</v>
      </c>
      <c r="AP173" s="891">
        <v>585076.81999999995</v>
      </c>
      <c r="AQ173" s="891">
        <v>139088.03</v>
      </c>
      <c r="AR173" s="891">
        <v>139088.03</v>
      </c>
      <c r="AS173" s="891">
        <v>145135.32999999999</v>
      </c>
      <c r="AT173" s="891">
        <v>145135.32999999999</v>
      </c>
      <c r="AU173" s="891">
        <v>174615.95</v>
      </c>
      <c r="AV173" s="891">
        <v>429358.7</v>
      </c>
      <c r="AW173" s="891">
        <v>170370.61</v>
      </c>
      <c r="AX173" s="891">
        <v>66958.17</v>
      </c>
      <c r="AY173" s="891">
        <v>3703190.8099999996</v>
      </c>
      <c r="AZ173" s="891">
        <v>14868390.109999999</v>
      </c>
      <c r="BA173" s="891">
        <v>4251504.37</v>
      </c>
      <c r="BB173" s="891">
        <v>148982.18000000002</v>
      </c>
      <c r="BC173" s="891">
        <v>450693.94000000012</v>
      </c>
    </row>
    <row r="174" spans="1:55" ht="15.75" customHeight="1" x14ac:dyDescent="0.2">
      <c r="A174" s="890" t="s">
        <v>1591</v>
      </c>
      <c r="B174" s="895" t="s">
        <v>1592</v>
      </c>
      <c r="C174" s="645">
        <v>1982.96</v>
      </c>
      <c r="D174" s="891">
        <v>33094160.989999998</v>
      </c>
      <c r="E174" s="891">
        <v>25386371.239999998</v>
      </c>
      <c r="F174" s="892">
        <v>0.76709517572211461</v>
      </c>
      <c r="G174" s="893">
        <v>2</v>
      </c>
      <c r="H174" s="891">
        <v>244041.35</v>
      </c>
      <c r="I174" s="891">
        <v>21958375.439999998</v>
      </c>
      <c r="J174" s="891">
        <v>22202416.789999999</v>
      </c>
      <c r="K174" s="893">
        <v>1.05731</v>
      </c>
      <c r="L174" s="891">
        <v>7990924.2999999998</v>
      </c>
      <c r="M174" s="891">
        <v>1598184.86</v>
      </c>
      <c r="N174" s="891">
        <v>713089.51</v>
      </c>
      <c r="O174" s="891">
        <v>316208.38</v>
      </c>
      <c r="P174" s="891">
        <v>306502.69</v>
      </c>
      <c r="Q174" s="891">
        <v>441845.4</v>
      </c>
      <c r="R174" s="891">
        <v>168962.43</v>
      </c>
      <c r="S174" s="891">
        <v>263954.48</v>
      </c>
      <c r="T174" s="891">
        <v>362628.93</v>
      </c>
      <c r="U174" s="891">
        <v>197965.86</v>
      </c>
      <c r="V174" s="891">
        <v>541511.19999999995</v>
      </c>
      <c r="W174" s="891">
        <v>467055.44</v>
      </c>
      <c r="X174" s="891">
        <v>316728.62</v>
      </c>
      <c r="Y174" s="891">
        <v>13685562.099999998</v>
      </c>
      <c r="Z174" s="891">
        <v>177206.39999999999</v>
      </c>
      <c r="AA174" s="891">
        <v>247870</v>
      </c>
      <c r="AB174" s="891">
        <v>533416.24</v>
      </c>
      <c r="AC174" s="891">
        <v>57505.84</v>
      </c>
      <c r="AD174" s="891">
        <v>1132270.1600000001</v>
      </c>
      <c r="AE174" s="891">
        <v>301722.43</v>
      </c>
      <c r="AF174" s="891">
        <v>2433091.92</v>
      </c>
      <c r="AG174" s="891">
        <v>1750953.68</v>
      </c>
      <c r="AH174" s="891">
        <v>6176898.6969599994</v>
      </c>
      <c r="AI174" s="891">
        <v>12810935.36696</v>
      </c>
      <c r="AJ174" s="891">
        <v>1792932.94</v>
      </c>
      <c r="AK174" s="891">
        <v>11018002.426960001</v>
      </c>
      <c r="AL174" s="894">
        <v>12913688.346960001</v>
      </c>
      <c r="AM174" s="891">
        <v>1121019.29</v>
      </c>
      <c r="AN174" s="891">
        <v>1121019.29</v>
      </c>
      <c r="AO174" s="891">
        <v>1167885.9099999999</v>
      </c>
      <c r="AP174" s="891">
        <v>1167885.9099999999</v>
      </c>
      <c r="AQ174" s="891">
        <v>49890.27</v>
      </c>
      <c r="AR174" s="891">
        <v>49890.27</v>
      </c>
      <c r="AS174" s="891">
        <v>52158.01</v>
      </c>
      <c r="AT174" s="891">
        <v>52158.01</v>
      </c>
      <c r="AU174" s="891">
        <v>62740.79</v>
      </c>
      <c r="AV174" s="891">
        <v>1062813.97</v>
      </c>
      <c r="AW174" s="891">
        <v>421727.27</v>
      </c>
      <c r="AX174" s="891">
        <v>165721.47</v>
      </c>
      <c r="AY174" s="891">
        <v>6494910.4599999981</v>
      </c>
      <c r="AZ174" s="891">
        <v>33094160.989999998</v>
      </c>
      <c r="BA174" s="891">
        <v>7526952.4899999993</v>
      </c>
      <c r="BB174" s="891">
        <v>14520.34</v>
      </c>
      <c r="BC174" s="891">
        <v>831273.49</v>
      </c>
    </row>
    <row r="175" spans="1:55" ht="15.75" customHeight="1" x14ac:dyDescent="0.2">
      <c r="A175" s="890" t="s">
        <v>1593</v>
      </c>
      <c r="B175" s="895" t="s">
        <v>1594</v>
      </c>
      <c r="C175" s="645">
        <v>2474.37</v>
      </c>
      <c r="D175" s="891">
        <v>40344448.420000002</v>
      </c>
      <c r="E175" s="891">
        <v>27894339.530000001</v>
      </c>
      <c r="F175" s="892">
        <v>0.69140465720611777</v>
      </c>
      <c r="G175" s="893">
        <v>1</v>
      </c>
      <c r="H175" s="891">
        <v>918663.33</v>
      </c>
      <c r="I175" s="891">
        <v>23429003.800000001</v>
      </c>
      <c r="J175" s="891">
        <v>24347667.129999999</v>
      </c>
      <c r="K175" s="893">
        <v>1.05731</v>
      </c>
      <c r="L175" s="891">
        <v>9789494.5099999998</v>
      </c>
      <c r="M175" s="891">
        <v>1957898.9</v>
      </c>
      <c r="N175" s="891">
        <v>890281.45</v>
      </c>
      <c r="O175" s="891">
        <v>395440.54</v>
      </c>
      <c r="P175" s="891">
        <v>370857.41</v>
      </c>
      <c r="Q175" s="891">
        <v>554657</v>
      </c>
      <c r="R175" s="891">
        <v>211363.64</v>
      </c>
      <c r="S175" s="891">
        <v>329643.15000000002</v>
      </c>
      <c r="T175" s="891">
        <v>453492.67</v>
      </c>
      <c r="U175" s="891">
        <v>247157.37</v>
      </c>
      <c r="V175" s="891">
        <v>677197.38</v>
      </c>
      <c r="W175" s="891">
        <v>584085.28</v>
      </c>
      <c r="X175" s="891">
        <v>395550.86</v>
      </c>
      <c r="Y175" s="891">
        <v>16857120.16</v>
      </c>
      <c r="Z175" s="891">
        <v>222071.40000000002</v>
      </c>
      <c r="AA175" s="891">
        <v>309296.25</v>
      </c>
      <c r="AB175" s="891">
        <v>665605.53</v>
      </c>
      <c r="AC175" s="891">
        <v>71756.73</v>
      </c>
      <c r="AD175" s="891">
        <v>1412865.27</v>
      </c>
      <c r="AE175" s="891">
        <v>379918.43000000005</v>
      </c>
      <c r="AF175" s="891">
        <v>3036051.99</v>
      </c>
      <c r="AG175" s="891">
        <v>2184868.71</v>
      </c>
      <c r="AH175" s="891">
        <v>7499040.2678700006</v>
      </c>
      <c r="AI175" s="891">
        <v>15781474.57787</v>
      </c>
      <c r="AJ175" s="891">
        <v>2237251.12</v>
      </c>
      <c r="AK175" s="891">
        <v>13544223.457869999</v>
      </c>
      <c r="AL175" s="894">
        <v>15909691.43787</v>
      </c>
      <c r="AM175" s="891">
        <v>1269934.19</v>
      </c>
      <c r="AN175" s="891">
        <v>1269934.19</v>
      </c>
      <c r="AO175" s="891">
        <v>1322848.1100000001</v>
      </c>
      <c r="AP175" s="891">
        <v>1322848.1100000001</v>
      </c>
      <c r="AQ175" s="891">
        <v>62740.79</v>
      </c>
      <c r="AR175" s="891">
        <v>62740.79</v>
      </c>
      <c r="AS175" s="891">
        <v>65008.53</v>
      </c>
      <c r="AT175" s="891">
        <v>65008.53</v>
      </c>
      <c r="AU175" s="891">
        <v>77859.06</v>
      </c>
      <c r="AV175" s="891">
        <v>1325871.77</v>
      </c>
      <c r="AW175" s="891">
        <v>526109.27</v>
      </c>
      <c r="AX175" s="891">
        <v>206733.36</v>
      </c>
      <c r="AY175" s="891">
        <v>7577636.7000000002</v>
      </c>
      <c r="AZ175" s="891">
        <v>40344448.420000002</v>
      </c>
      <c r="BA175" s="891">
        <v>7569765.5999999987</v>
      </c>
      <c r="BB175" s="891">
        <v>32561.83</v>
      </c>
      <c r="BC175" s="891">
        <v>870935.80999999994</v>
      </c>
    </row>
    <row r="176" spans="1:55" ht="15.75" customHeight="1" x14ac:dyDescent="0.2">
      <c r="A176" s="890" t="s">
        <v>1595</v>
      </c>
      <c r="B176" s="895" t="s">
        <v>1596</v>
      </c>
      <c r="C176" s="645">
        <v>924.05</v>
      </c>
      <c r="D176" s="891">
        <v>13820448.75</v>
      </c>
      <c r="E176" s="891">
        <v>9110375.1300000008</v>
      </c>
      <c r="F176" s="892">
        <v>0.65919531954416466</v>
      </c>
      <c r="G176" s="893">
        <v>1</v>
      </c>
      <c r="H176" s="891">
        <v>422171.31</v>
      </c>
      <c r="I176" s="891">
        <v>3124923.1100000003</v>
      </c>
      <c r="J176" s="891">
        <v>3547094.4200000004</v>
      </c>
      <c r="K176" s="893">
        <v>1.05731</v>
      </c>
      <c r="L176" s="891">
        <v>3403381.76</v>
      </c>
      <c r="M176" s="891">
        <v>680676.35</v>
      </c>
      <c r="N176" s="891">
        <v>332054.81</v>
      </c>
      <c r="O176" s="891">
        <v>147659.94</v>
      </c>
      <c r="P176" s="891">
        <v>123145.1</v>
      </c>
      <c r="Q176" s="891">
        <v>212305.15</v>
      </c>
      <c r="R176" s="891">
        <v>78378</v>
      </c>
      <c r="S176" s="891">
        <v>122978.79</v>
      </c>
      <c r="T176" s="891">
        <v>169336.97</v>
      </c>
      <c r="U176" s="891">
        <v>92084.12</v>
      </c>
      <c r="V176" s="891">
        <v>252869.69</v>
      </c>
      <c r="W176" s="891">
        <v>218101.06</v>
      </c>
      <c r="X176" s="891">
        <v>147566.74</v>
      </c>
      <c r="Y176" s="891">
        <v>5980538.4800000004</v>
      </c>
      <c r="Z176" s="891">
        <v>82887.3</v>
      </c>
      <c r="AA176" s="891">
        <v>115506.25</v>
      </c>
      <c r="AB176" s="891">
        <v>248569.45</v>
      </c>
      <c r="AC176" s="891">
        <v>26797.45</v>
      </c>
      <c r="AD176" s="891">
        <v>527632.55000000005</v>
      </c>
      <c r="AE176" s="891">
        <v>146367.76999999999</v>
      </c>
      <c r="AF176" s="891">
        <v>1133809.3500000001</v>
      </c>
      <c r="AG176" s="891">
        <v>815936.15</v>
      </c>
      <c r="AH176" s="891">
        <v>2527490.9185499991</v>
      </c>
      <c r="AI176" s="891">
        <v>5624997.1885499991</v>
      </c>
      <c r="AJ176" s="891">
        <v>835498.28</v>
      </c>
      <c r="AK176" s="891">
        <v>4789498.9085499989</v>
      </c>
      <c r="AL176" s="894">
        <v>5672879.5885499986</v>
      </c>
      <c r="AM176" s="891">
        <v>342428.68</v>
      </c>
      <c r="AN176" s="891">
        <v>342428.68</v>
      </c>
      <c r="AO176" s="891">
        <v>356791.03</v>
      </c>
      <c r="AP176" s="891">
        <v>356791.03</v>
      </c>
      <c r="AQ176" s="891">
        <v>0</v>
      </c>
      <c r="AR176" s="891">
        <v>0</v>
      </c>
      <c r="AS176" s="891">
        <v>0</v>
      </c>
      <c r="AT176" s="891">
        <v>0</v>
      </c>
      <c r="AU176" s="891">
        <v>0</v>
      </c>
      <c r="AV176" s="891">
        <v>495123.15</v>
      </c>
      <c r="AW176" s="891">
        <v>196466.11</v>
      </c>
      <c r="AX176" s="891">
        <v>77001.89</v>
      </c>
      <c r="AY176" s="891">
        <v>2167030.5699999998</v>
      </c>
      <c r="AZ176" s="891">
        <v>13820448.75</v>
      </c>
      <c r="BA176" s="891">
        <v>926942.12</v>
      </c>
      <c r="BB176" s="891">
        <v>0</v>
      </c>
      <c r="BC176" s="891">
        <v>363234.99999999994</v>
      </c>
    </row>
    <row r="177" spans="1:55" ht="15.75" customHeight="1" x14ac:dyDescent="0.2">
      <c r="A177" s="890" t="s">
        <v>1597</v>
      </c>
      <c r="B177" s="895" t="s">
        <v>1598</v>
      </c>
      <c r="C177" s="645">
        <v>1531.88</v>
      </c>
      <c r="D177" s="891">
        <v>25373279.899999999</v>
      </c>
      <c r="E177" s="891">
        <v>18356170.949999999</v>
      </c>
      <c r="F177" s="892">
        <v>0.72344493980851099</v>
      </c>
      <c r="G177" s="893">
        <v>1</v>
      </c>
      <c r="H177" s="891">
        <v>286976.40999999997</v>
      </c>
      <c r="I177" s="891">
        <v>12651833.709999999</v>
      </c>
      <c r="J177" s="891">
        <v>12938810.119999999</v>
      </c>
      <c r="K177" s="893">
        <v>1.05731</v>
      </c>
      <c r="L177" s="891">
        <v>5889831.2599999998</v>
      </c>
      <c r="M177" s="891">
        <v>1177966.25</v>
      </c>
      <c r="N177" s="891">
        <v>550303.42000000004</v>
      </c>
      <c r="O177" s="891">
        <v>244179.13</v>
      </c>
      <c r="P177" s="891">
        <v>233541.92</v>
      </c>
      <c r="Q177" s="891">
        <v>348619.16</v>
      </c>
      <c r="R177" s="891">
        <v>131058.31</v>
      </c>
      <c r="S177" s="891">
        <v>203664.87</v>
      </c>
      <c r="T177" s="891">
        <v>280025.52</v>
      </c>
      <c r="U177" s="891">
        <v>152673.67000000001</v>
      </c>
      <c r="V177" s="891">
        <v>418160.13</v>
      </c>
      <c r="W177" s="891">
        <v>360664.68</v>
      </c>
      <c r="X177" s="891">
        <v>244384.93</v>
      </c>
      <c r="Y177" s="891">
        <v>10235073.249999998</v>
      </c>
      <c r="Z177" s="891">
        <v>137292.30000000002</v>
      </c>
      <c r="AA177" s="891">
        <v>191485</v>
      </c>
      <c r="AB177" s="891">
        <v>412075.72000000003</v>
      </c>
      <c r="AC177" s="891">
        <v>44424.520000000004</v>
      </c>
      <c r="AD177" s="891">
        <v>874703.48</v>
      </c>
      <c r="AE177" s="891">
        <v>239498.98</v>
      </c>
      <c r="AF177" s="891">
        <v>1879616.76</v>
      </c>
      <c r="AG177" s="891">
        <v>1352650.04</v>
      </c>
      <c r="AH177" s="891">
        <v>4728412.3288799999</v>
      </c>
      <c r="AI177" s="891">
        <v>9860159.1288799997</v>
      </c>
      <c r="AJ177" s="891">
        <v>1385079.93</v>
      </c>
      <c r="AK177" s="891">
        <v>8475079.1988800019</v>
      </c>
      <c r="AL177" s="894">
        <v>9939538.0588800013</v>
      </c>
      <c r="AM177" s="891">
        <v>716605.72</v>
      </c>
      <c r="AN177" s="891">
        <v>716605.72</v>
      </c>
      <c r="AO177" s="891">
        <v>746842.25</v>
      </c>
      <c r="AP177" s="891">
        <v>746842.25</v>
      </c>
      <c r="AQ177" s="891">
        <v>186710.56</v>
      </c>
      <c r="AR177" s="891">
        <v>186710.56</v>
      </c>
      <c r="AS177" s="891">
        <v>195025.6</v>
      </c>
      <c r="AT177" s="891">
        <v>195025.6</v>
      </c>
      <c r="AU177" s="891">
        <v>233577.18</v>
      </c>
      <c r="AV177" s="891">
        <v>820921.74</v>
      </c>
      <c r="AW177" s="891">
        <v>325743.82</v>
      </c>
      <c r="AX177" s="891">
        <v>128057.5</v>
      </c>
      <c r="AY177" s="891">
        <v>5198668.5000000009</v>
      </c>
      <c r="AZ177" s="891">
        <v>25373279.899999999</v>
      </c>
      <c r="BA177" s="891">
        <v>3499507.8799999994</v>
      </c>
      <c r="BB177" s="891">
        <v>248757.02999999997</v>
      </c>
      <c r="BC177" s="891">
        <v>752804.77999999991</v>
      </c>
    </row>
    <row r="178" spans="1:55" ht="15.75" customHeight="1" x14ac:dyDescent="0.2">
      <c r="A178" s="890" t="s">
        <v>1599</v>
      </c>
      <c r="B178" s="895" t="s">
        <v>1600</v>
      </c>
      <c r="C178" s="645">
        <v>1658.97</v>
      </c>
      <c r="D178" s="891">
        <v>28729586.73</v>
      </c>
      <c r="E178" s="891">
        <v>22235933.07</v>
      </c>
      <c r="F178" s="892">
        <v>0.77397330072906345</v>
      </c>
      <c r="G178" s="893">
        <v>2</v>
      </c>
      <c r="H178" s="891">
        <v>202731.41</v>
      </c>
      <c r="I178" s="891">
        <v>19280706.679999996</v>
      </c>
      <c r="J178" s="891">
        <v>19483438.089999996</v>
      </c>
      <c r="K178" s="893">
        <v>1.05731</v>
      </c>
      <c r="L178" s="891">
        <v>6653341.2400000002</v>
      </c>
      <c r="M178" s="891">
        <v>1330668.24</v>
      </c>
      <c r="N178" s="891">
        <v>597122.43000000005</v>
      </c>
      <c r="O178" s="891">
        <v>265067.61</v>
      </c>
      <c r="P178" s="891">
        <v>268558.08000000002</v>
      </c>
      <c r="Q178" s="891">
        <v>369771.33</v>
      </c>
      <c r="R178" s="891">
        <v>141979.82999999999</v>
      </c>
      <c r="S178" s="891">
        <v>220761.92</v>
      </c>
      <c r="T178" s="891">
        <v>303980.51</v>
      </c>
      <c r="U178" s="891">
        <v>165571.44</v>
      </c>
      <c r="V178" s="891">
        <v>453931.94</v>
      </c>
      <c r="W178" s="891">
        <v>391518</v>
      </c>
      <c r="X178" s="891">
        <v>264900.3</v>
      </c>
      <c r="Y178" s="891">
        <v>11427172.869999999</v>
      </c>
      <c r="Z178" s="891">
        <v>148902.29999999999</v>
      </c>
      <c r="AA178" s="891">
        <v>207371.25</v>
      </c>
      <c r="AB178" s="891">
        <v>446262.93000000005</v>
      </c>
      <c r="AC178" s="891">
        <v>48110.130000000005</v>
      </c>
      <c r="AD178" s="891">
        <v>947271.87</v>
      </c>
      <c r="AE178" s="891">
        <v>253191.19000000003</v>
      </c>
      <c r="AF178" s="891">
        <v>2035556.19</v>
      </c>
      <c r="AG178" s="891">
        <v>1464870.51</v>
      </c>
      <c r="AH178" s="891">
        <v>5395116.0434700008</v>
      </c>
      <c r="AI178" s="891">
        <v>10946652.41347</v>
      </c>
      <c r="AJ178" s="891">
        <v>1499990.9</v>
      </c>
      <c r="AK178" s="891">
        <v>9446661.5134699997</v>
      </c>
      <c r="AL178" s="894">
        <v>11032616.883469999</v>
      </c>
      <c r="AM178" s="891">
        <v>887442.11</v>
      </c>
      <c r="AN178" s="891">
        <v>887442.11</v>
      </c>
      <c r="AO178" s="891">
        <v>924481.85</v>
      </c>
      <c r="AP178" s="891">
        <v>924481.85</v>
      </c>
      <c r="AQ178" s="891">
        <v>237356.74</v>
      </c>
      <c r="AR178" s="891">
        <v>237356.74</v>
      </c>
      <c r="AS178" s="891">
        <v>247183.62</v>
      </c>
      <c r="AT178" s="891">
        <v>247183.62</v>
      </c>
      <c r="AU178" s="891">
        <v>297073.89</v>
      </c>
      <c r="AV178" s="891">
        <v>888953.93</v>
      </c>
      <c r="AW178" s="891">
        <v>352739.17</v>
      </c>
      <c r="AX178" s="891">
        <v>138101.23000000001</v>
      </c>
      <c r="AY178" s="891">
        <v>6269796.8600000003</v>
      </c>
      <c r="AZ178" s="891">
        <v>28729586.73</v>
      </c>
      <c r="BA178" s="891">
        <v>6620005.1499999985</v>
      </c>
      <c r="BB178" s="891">
        <v>54027.91</v>
      </c>
      <c r="BC178" s="891">
        <v>816916</v>
      </c>
    </row>
    <row r="179" spans="1:55" ht="15.75" customHeight="1" x14ac:dyDescent="0.2">
      <c r="A179" s="890" t="s">
        <v>1601</v>
      </c>
      <c r="B179" s="895" t="s">
        <v>1602</v>
      </c>
      <c r="C179" s="645">
        <v>875.04</v>
      </c>
      <c r="D179" s="891">
        <v>14178602.029999999</v>
      </c>
      <c r="E179" s="891">
        <v>10853313.219999999</v>
      </c>
      <c r="F179" s="892">
        <v>0.76547132058829637</v>
      </c>
      <c r="G179" s="893">
        <v>2</v>
      </c>
      <c r="H179" s="891">
        <v>99818.47</v>
      </c>
      <c r="I179" s="891">
        <v>8234686.8100000005</v>
      </c>
      <c r="J179" s="891">
        <v>8334505.2800000003</v>
      </c>
      <c r="K179" s="893">
        <v>1.05731</v>
      </c>
      <c r="L179" s="891">
        <v>3454522.53</v>
      </c>
      <c r="M179" s="891">
        <v>690904.5</v>
      </c>
      <c r="N179" s="891">
        <v>314767.78999999998</v>
      </c>
      <c r="O179" s="891">
        <v>139016.44</v>
      </c>
      <c r="P179" s="891">
        <v>130111.4</v>
      </c>
      <c r="Q179" s="891">
        <v>195853.46</v>
      </c>
      <c r="R179" s="891">
        <v>73880.91</v>
      </c>
      <c r="S179" s="891">
        <v>116379.93</v>
      </c>
      <c r="T179" s="891">
        <v>159424.56</v>
      </c>
      <c r="U179" s="891">
        <v>87284.94</v>
      </c>
      <c r="V179" s="891">
        <v>238067.56</v>
      </c>
      <c r="W179" s="891">
        <v>205334.16</v>
      </c>
      <c r="X179" s="891">
        <v>139648.53</v>
      </c>
      <c r="Y179" s="891">
        <v>5945196.71</v>
      </c>
      <c r="Z179" s="891">
        <v>78341.399999999994</v>
      </c>
      <c r="AA179" s="891">
        <v>109379.99999999999</v>
      </c>
      <c r="AB179" s="891">
        <v>235385.75999999998</v>
      </c>
      <c r="AC179" s="891">
        <v>25376.159999999996</v>
      </c>
      <c r="AD179" s="891">
        <v>499647.83999999997</v>
      </c>
      <c r="AE179" s="891">
        <v>134785.27000000002</v>
      </c>
      <c r="AF179" s="891">
        <v>1073674.0799999998</v>
      </c>
      <c r="AG179" s="891">
        <v>772660.32</v>
      </c>
      <c r="AH179" s="891">
        <v>2632506.5120399999</v>
      </c>
      <c r="AI179" s="891">
        <v>5561757.3420399996</v>
      </c>
      <c r="AJ179" s="891">
        <v>791184.91</v>
      </c>
      <c r="AK179" s="891">
        <v>4770572.4320400003</v>
      </c>
      <c r="AL179" s="894">
        <v>5607100.1420400003</v>
      </c>
      <c r="AM179" s="891">
        <v>455815.66</v>
      </c>
      <c r="AN179" s="891">
        <v>455815.66</v>
      </c>
      <c r="AO179" s="891">
        <v>474713.49</v>
      </c>
      <c r="AP179" s="891">
        <v>474713.49</v>
      </c>
      <c r="AQ179" s="891">
        <v>6803.21</v>
      </c>
      <c r="AR179" s="891">
        <v>6803.21</v>
      </c>
      <c r="AS179" s="891">
        <v>7559.13</v>
      </c>
      <c r="AT179" s="891">
        <v>7559.13</v>
      </c>
      <c r="AU179" s="891">
        <v>9070.9500000000007</v>
      </c>
      <c r="AV179" s="891">
        <v>468666.19</v>
      </c>
      <c r="AW179" s="891">
        <v>185967.92</v>
      </c>
      <c r="AX179" s="891">
        <v>72817.009999999995</v>
      </c>
      <c r="AY179" s="891">
        <v>2626305.0499999993</v>
      </c>
      <c r="AZ179" s="891">
        <v>14178602.029999999</v>
      </c>
      <c r="BA179" s="891">
        <v>2721411.1899999995</v>
      </c>
      <c r="BB179" s="891">
        <v>339.38</v>
      </c>
      <c r="BC179" s="891">
        <v>351271.39999999997</v>
      </c>
    </row>
    <row r="180" spans="1:55" ht="15.75" customHeight="1" x14ac:dyDescent="0.2">
      <c r="A180" s="890" t="s">
        <v>1603</v>
      </c>
      <c r="B180" s="895" t="s">
        <v>1604</v>
      </c>
      <c r="C180" s="645">
        <v>1909.96</v>
      </c>
      <c r="D180" s="891">
        <v>26017001.140000001</v>
      </c>
      <c r="E180" s="891">
        <v>16908692.039999999</v>
      </c>
      <c r="F180" s="892">
        <v>0.6499093400124285</v>
      </c>
      <c r="G180" s="893">
        <v>1</v>
      </c>
      <c r="H180" s="891">
        <v>900439.33</v>
      </c>
      <c r="I180" s="891">
        <v>7381100.5</v>
      </c>
      <c r="J180" s="891">
        <v>8281539.8300000001</v>
      </c>
      <c r="K180" s="893">
        <v>1.05731</v>
      </c>
      <c r="L180" s="891">
        <v>6503520.4100000001</v>
      </c>
      <c r="M180" s="891">
        <v>1300704.08</v>
      </c>
      <c r="N180" s="891">
        <v>687158.98</v>
      </c>
      <c r="O180" s="891">
        <v>305403.99</v>
      </c>
      <c r="P180" s="891">
        <v>223871.94</v>
      </c>
      <c r="Q180" s="891">
        <v>433227.85</v>
      </c>
      <c r="R180" s="891">
        <v>162538</v>
      </c>
      <c r="S180" s="891">
        <v>254356.13</v>
      </c>
      <c r="T180" s="891">
        <v>350238.42</v>
      </c>
      <c r="U180" s="891">
        <v>190467.15</v>
      </c>
      <c r="V180" s="891">
        <v>523008.54</v>
      </c>
      <c r="W180" s="891">
        <v>451096.82</v>
      </c>
      <c r="X180" s="891">
        <v>305211.21999999997</v>
      </c>
      <c r="Y180" s="891">
        <v>11690803.530000001</v>
      </c>
      <c r="Z180" s="891">
        <v>170816.4</v>
      </c>
      <c r="AA180" s="891">
        <v>238745</v>
      </c>
      <c r="AB180" s="891">
        <v>513779.24</v>
      </c>
      <c r="AC180" s="891">
        <v>55388.84</v>
      </c>
      <c r="AD180" s="891">
        <v>1090587.1600000001</v>
      </c>
      <c r="AE180" s="891">
        <v>296411.43</v>
      </c>
      <c r="AF180" s="891">
        <v>2343520.92</v>
      </c>
      <c r="AG180" s="891">
        <v>1686494.68</v>
      </c>
      <c r="AH180" s="891">
        <v>4669010.1879599988</v>
      </c>
      <c r="AI180" s="891">
        <v>11064753.857959999</v>
      </c>
      <c r="AJ180" s="891">
        <v>1726928.53</v>
      </c>
      <c r="AK180" s="891">
        <v>9337825.3279599994</v>
      </c>
      <c r="AL180" s="894">
        <v>11163724.12796</v>
      </c>
      <c r="AM180" s="891">
        <v>336381.37</v>
      </c>
      <c r="AN180" s="891">
        <v>336381.37</v>
      </c>
      <c r="AO180" s="891">
        <v>349987.81</v>
      </c>
      <c r="AP180" s="891">
        <v>349987.81</v>
      </c>
      <c r="AQ180" s="891">
        <v>37795.660000000003</v>
      </c>
      <c r="AR180" s="891">
        <v>37795.660000000003</v>
      </c>
      <c r="AS180" s="891">
        <v>39307.480000000003</v>
      </c>
      <c r="AT180" s="891">
        <v>39307.480000000003</v>
      </c>
      <c r="AU180" s="891">
        <v>46866.61</v>
      </c>
      <c r="AV180" s="891">
        <v>1023506.48</v>
      </c>
      <c r="AW180" s="891">
        <v>406129.96</v>
      </c>
      <c r="AX180" s="891">
        <v>159025.66</v>
      </c>
      <c r="AY180" s="891">
        <v>3162473.35</v>
      </c>
      <c r="AZ180" s="891">
        <v>26017001.140000001</v>
      </c>
      <c r="BA180" s="891">
        <v>623952</v>
      </c>
      <c r="BB180" s="891">
        <v>53313.509999999995</v>
      </c>
      <c r="BC180" s="891">
        <v>890924.19</v>
      </c>
    </row>
    <row r="181" spans="1:55" ht="15.75" customHeight="1" x14ac:dyDescent="0.2">
      <c r="A181" s="890" t="s">
        <v>1605</v>
      </c>
      <c r="B181" s="895" t="s">
        <v>1606</v>
      </c>
      <c r="C181" s="645">
        <v>239.5</v>
      </c>
      <c r="D181" s="891">
        <v>3695424.43</v>
      </c>
      <c r="E181" s="891">
        <v>2377814.0699999998</v>
      </c>
      <c r="F181" s="892">
        <v>0.64344816543846894</v>
      </c>
      <c r="G181" s="893">
        <v>1</v>
      </c>
      <c r="H181" s="891">
        <v>130901.65</v>
      </c>
      <c r="I181" s="891">
        <v>500855.02</v>
      </c>
      <c r="J181" s="891">
        <v>631756.67000000004</v>
      </c>
      <c r="K181" s="893">
        <v>1.05731</v>
      </c>
      <c r="L181" s="891">
        <v>883798.82</v>
      </c>
      <c r="M181" s="891">
        <v>176759.76</v>
      </c>
      <c r="N181" s="891">
        <v>85714.8</v>
      </c>
      <c r="O181" s="891">
        <v>37455.199999999997</v>
      </c>
      <c r="P181" s="891">
        <v>33392.19</v>
      </c>
      <c r="Q181" s="891">
        <v>52488.72</v>
      </c>
      <c r="R181" s="891">
        <v>19915.72</v>
      </c>
      <c r="S181" s="891">
        <v>31494.560000000001</v>
      </c>
      <c r="T181" s="891">
        <v>42953.760000000002</v>
      </c>
      <c r="U181" s="891">
        <v>23695.91</v>
      </c>
      <c r="V181" s="891">
        <v>64142.55</v>
      </c>
      <c r="W181" s="891">
        <v>55323.19</v>
      </c>
      <c r="X181" s="891">
        <v>37791.480000000003</v>
      </c>
      <c r="Y181" s="891">
        <v>1544926.66</v>
      </c>
      <c r="Z181" s="891">
        <v>21285</v>
      </c>
      <c r="AA181" s="891">
        <v>29937.5</v>
      </c>
      <c r="AB181" s="891">
        <v>64425.5</v>
      </c>
      <c r="AC181" s="891">
        <v>6945.5</v>
      </c>
      <c r="AD181" s="891">
        <v>136754.5</v>
      </c>
      <c r="AE181" s="891">
        <v>35764.5</v>
      </c>
      <c r="AF181" s="891">
        <v>293866.5</v>
      </c>
      <c r="AG181" s="891">
        <v>211478.5</v>
      </c>
      <c r="AH181" s="891">
        <v>680343.49949999992</v>
      </c>
      <c r="AI181" s="891">
        <v>1480800.9994999999</v>
      </c>
      <c r="AJ181" s="891">
        <v>216548.71</v>
      </c>
      <c r="AK181" s="891">
        <v>1264252.2895</v>
      </c>
      <c r="AL181" s="894">
        <v>1493211.3994999998</v>
      </c>
      <c r="AM181" s="891">
        <v>85418.19</v>
      </c>
      <c r="AN181" s="891">
        <v>85418.19</v>
      </c>
      <c r="AO181" s="891">
        <v>89197.75</v>
      </c>
      <c r="AP181" s="891">
        <v>89197.75</v>
      </c>
      <c r="AQ181" s="891">
        <v>20409.650000000001</v>
      </c>
      <c r="AR181" s="891">
        <v>20409.650000000001</v>
      </c>
      <c r="AS181" s="891">
        <v>21921.48</v>
      </c>
      <c r="AT181" s="891">
        <v>21921.48</v>
      </c>
      <c r="AU181" s="891">
        <v>25701.040000000001</v>
      </c>
      <c r="AV181" s="891">
        <v>127749.33</v>
      </c>
      <c r="AW181" s="891">
        <v>50691.25</v>
      </c>
      <c r="AX181" s="891">
        <v>19250.47</v>
      </c>
      <c r="AY181" s="891">
        <v>657286.23</v>
      </c>
      <c r="AZ181" s="891">
        <v>3695424.43</v>
      </c>
      <c r="BA181" s="891">
        <v>146334.33999999997</v>
      </c>
      <c r="BB181" s="891">
        <v>21071.739999999998</v>
      </c>
      <c r="BC181" s="891">
        <v>103221.37000000001</v>
      </c>
    </row>
    <row r="182" spans="1:55" ht="15.75" customHeight="1" x14ac:dyDescent="0.2">
      <c r="A182" s="890" t="s">
        <v>1607</v>
      </c>
      <c r="B182" s="895" t="s">
        <v>1608</v>
      </c>
      <c r="C182" s="645">
        <v>172.38</v>
      </c>
      <c r="D182" s="891">
        <v>2919715.93</v>
      </c>
      <c r="E182" s="891">
        <v>2063352.26</v>
      </c>
      <c r="F182" s="892">
        <v>0.70669623671231596</v>
      </c>
      <c r="G182" s="893">
        <v>1</v>
      </c>
      <c r="H182" s="891">
        <v>51268.01</v>
      </c>
      <c r="I182" s="891">
        <v>1624511.3400000003</v>
      </c>
      <c r="J182" s="891">
        <v>1675779.3500000003</v>
      </c>
      <c r="K182" s="893">
        <v>1.05731</v>
      </c>
      <c r="L182" s="891">
        <v>667711.07999999996</v>
      </c>
      <c r="M182" s="891">
        <v>133542.21</v>
      </c>
      <c r="N182" s="891">
        <v>61224.85</v>
      </c>
      <c r="O182" s="891">
        <v>27371.11</v>
      </c>
      <c r="P182" s="891">
        <v>27064.27</v>
      </c>
      <c r="Q182" s="891">
        <v>38387.269999999997</v>
      </c>
      <c r="R182" s="891">
        <v>14133.73</v>
      </c>
      <c r="S182" s="891">
        <v>22796.06</v>
      </c>
      <c r="T182" s="891">
        <v>31389.29</v>
      </c>
      <c r="U182" s="891">
        <v>17097.05</v>
      </c>
      <c r="V182" s="891">
        <v>46873.4</v>
      </c>
      <c r="W182" s="891">
        <v>40428.480000000003</v>
      </c>
      <c r="X182" s="891">
        <v>27353.83</v>
      </c>
      <c r="Y182" s="891">
        <v>1155372.6300000001</v>
      </c>
      <c r="Z182" s="891">
        <v>15432.3</v>
      </c>
      <c r="AA182" s="891">
        <v>21547.5</v>
      </c>
      <c r="AB182" s="891">
        <v>46370.22</v>
      </c>
      <c r="AC182" s="891">
        <v>4999.0200000000004</v>
      </c>
      <c r="AD182" s="891">
        <v>98428.98000000001</v>
      </c>
      <c r="AE182" s="891">
        <v>26531.269999999997</v>
      </c>
      <c r="AF182" s="891">
        <v>211510.25999999998</v>
      </c>
      <c r="AG182" s="891">
        <v>152211.53999999998</v>
      </c>
      <c r="AH182" s="891">
        <v>546260.19137999997</v>
      </c>
      <c r="AI182" s="891">
        <v>1123291.2813800001</v>
      </c>
      <c r="AJ182" s="891">
        <v>155860.82</v>
      </c>
      <c r="AK182" s="891">
        <v>967430.46137999999</v>
      </c>
      <c r="AL182" s="894">
        <v>1132223.6613799999</v>
      </c>
      <c r="AM182" s="891">
        <v>82394.539999999994</v>
      </c>
      <c r="AN182" s="891">
        <v>82394.539999999994</v>
      </c>
      <c r="AO182" s="891">
        <v>86174.1</v>
      </c>
      <c r="AP182" s="891">
        <v>86174.1</v>
      </c>
      <c r="AQ182" s="891">
        <v>28724.7</v>
      </c>
      <c r="AR182" s="891">
        <v>28724.7</v>
      </c>
      <c r="AS182" s="891">
        <v>29480.61</v>
      </c>
      <c r="AT182" s="891">
        <v>29480.61</v>
      </c>
      <c r="AU182" s="891">
        <v>35527.919999999998</v>
      </c>
      <c r="AV182" s="891">
        <v>92221.41</v>
      </c>
      <c r="AW182" s="891">
        <v>36593.68</v>
      </c>
      <c r="AX182" s="891">
        <v>14228.61</v>
      </c>
      <c r="AY182" s="891">
        <v>632119.52</v>
      </c>
      <c r="AZ182" s="891">
        <v>2919715.93</v>
      </c>
      <c r="BA182" s="891">
        <v>453609.88000000006</v>
      </c>
      <c r="BB182" s="891">
        <v>33450.089999999997</v>
      </c>
      <c r="BC182" s="891">
        <v>94215.08</v>
      </c>
    </row>
    <row r="183" spans="1:55" ht="15.75" customHeight="1" x14ac:dyDescent="0.2">
      <c r="A183" s="890" t="s">
        <v>1609</v>
      </c>
      <c r="B183" s="895" t="s">
        <v>1610</v>
      </c>
      <c r="C183" s="645">
        <v>984.29</v>
      </c>
      <c r="D183" s="891">
        <v>16652071.82</v>
      </c>
      <c r="E183" s="891">
        <v>12093998.190000001</v>
      </c>
      <c r="F183" s="892">
        <v>0.72627588451032765</v>
      </c>
      <c r="G183" s="893">
        <v>1</v>
      </c>
      <c r="H183" s="891">
        <v>182732.81</v>
      </c>
      <c r="I183" s="891">
        <v>10200891.380000001</v>
      </c>
      <c r="J183" s="891">
        <v>10383624.190000001</v>
      </c>
      <c r="K183" s="893">
        <v>1.05731</v>
      </c>
      <c r="L183" s="891">
        <v>3875893.6</v>
      </c>
      <c r="M183" s="891">
        <v>775178.72</v>
      </c>
      <c r="N183" s="891">
        <v>353663.58</v>
      </c>
      <c r="O183" s="891">
        <v>157023.75</v>
      </c>
      <c r="P183" s="891">
        <v>154360.87</v>
      </c>
      <c r="Q183" s="891">
        <v>221706.11</v>
      </c>
      <c r="R183" s="891">
        <v>83517.55</v>
      </c>
      <c r="S183" s="891">
        <v>131077.39000000001</v>
      </c>
      <c r="T183" s="891">
        <v>180075.41</v>
      </c>
      <c r="U183" s="891">
        <v>98083.08</v>
      </c>
      <c r="V183" s="891">
        <v>268905.33</v>
      </c>
      <c r="W183" s="891">
        <v>231931.85</v>
      </c>
      <c r="X183" s="891">
        <v>157284.54999999999</v>
      </c>
      <c r="Y183" s="891">
        <v>6688701.79</v>
      </c>
      <c r="Z183" s="891">
        <v>87791.4</v>
      </c>
      <c r="AA183" s="891">
        <v>123036.25</v>
      </c>
      <c r="AB183" s="891">
        <v>264774.01</v>
      </c>
      <c r="AC183" s="891">
        <v>28544.41</v>
      </c>
      <c r="AD183" s="891">
        <v>562029.59</v>
      </c>
      <c r="AE183" s="891">
        <v>151997.43</v>
      </c>
      <c r="AF183" s="891">
        <v>1207723.83</v>
      </c>
      <c r="AG183" s="891">
        <v>869128.07</v>
      </c>
      <c r="AH183" s="891">
        <v>3114834.07179</v>
      </c>
      <c r="AI183" s="891">
        <v>6409859.0617899997</v>
      </c>
      <c r="AJ183" s="891">
        <v>889965.48</v>
      </c>
      <c r="AK183" s="891">
        <v>5519893.5817900002</v>
      </c>
      <c r="AL183" s="894">
        <v>6460862.9817900006</v>
      </c>
      <c r="AM183" s="891">
        <v>524603.76</v>
      </c>
      <c r="AN183" s="891">
        <v>524603.76</v>
      </c>
      <c r="AO183" s="891">
        <v>546525.25</v>
      </c>
      <c r="AP183" s="891">
        <v>546525.25</v>
      </c>
      <c r="AQ183" s="891">
        <v>101292.37</v>
      </c>
      <c r="AR183" s="891">
        <v>101292.37</v>
      </c>
      <c r="AS183" s="891">
        <v>105827.84</v>
      </c>
      <c r="AT183" s="891">
        <v>105827.84</v>
      </c>
      <c r="AU183" s="891">
        <v>126993.41</v>
      </c>
      <c r="AV183" s="891">
        <v>527627.42000000004</v>
      </c>
      <c r="AW183" s="891">
        <v>209363.89</v>
      </c>
      <c r="AX183" s="891">
        <v>82023.759999999995</v>
      </c>
      <c r="AY183" s="891">
        <v>3502506.92</v>
      </c>
      <c r="AZ183" s="891">
        <v>16652071.82</v>
      </c>
      <c r="BA183" s="891">
        <v>3996748.4200000004</v>
      </c>
      <c r="BB183" s="891">
        <v>97561.31</v>
      </c>
      <c r="BC183" s="891">
        <v>509426.58</v>
      </c>
    </row>
    <row r="184" spans="1:55" ht="15.75" customHeight="1" x14ac:dyDescent="0.2">
      <c r="A184" s="890" t="s">
        <v>1611</v>
      </c>
      <c r="B184" s="895" t="s">
        <v>1612</v>
      </c>
      <c r="C184" s="645">
        <v>835.56</v>
      </c>
      <c r="D184" s="891">
        <v>13720779.199999999</v>
      </c>
      <c r="E184" s="891">
        <v>9830864.7200000007</v>
      </c>
      <c r="F184" s="892">
        <v>0.71649463756402409</v>
      </c>
      <c r="G184" s="893">
        <v>1</v>
      </c>
      <c r="H184" s="891">
        <v>202769.75</v>
      </c>
      <c r="I184" s="891">
        <v>8976046.0600000005</v>
      </c>
      <c r="J184" s="891">
        <v>9178815.8100000005</v>
      </c>
      <c r="K184" s="893">
        <v>1.05731</v>
      </c>
      <c r="L184" s="891">
        <v>3200979.59</v>
      </c>
      <c r="M184" s="891">
        <v>640195.91</v>
      </c>
      <c r="N184" s="891">
        <v>300361.94</v>
      </c>
      <c r="O184" s="891">
        <v>133254.1</v>
      </c>
      <c r="P184" s="891">
        <v>126037.73</v>
      </c>
      <c r="Q184" s="891">
        <v>188019.32</v>
      </c>
      <c r="R184" s="891">
        <v>71311.13</v>
      </c>
      <c r="S184" s="891">
        <v>111280.8</v>
      </c>
      <c r="T184" s="891">
        <v>152816.29</v>
      </c>
      <c r="U184" s="891">
        <v>83085.67</v>
      </c>
      <c r="V184" s="891">
        <v>228199.48</v>
      </c>
      <c r="W184" s="891">
        <v>196822.9</v>
      </c>
      <c r="X184" s="891">
        <v>133529.91</v>
      </c>
      <c r="Y184" s="891">
        <v>5565894.7700000014</v>
      </c>
      <c r="Z184" s="891">
        <v>74623.5</v>
      </c>
      <c r="AA184" s="891">
        <v>104445</v>
      </c>
      <c r="AB184" s="891">
        <v>224765.64</v>
      </c>
      <c r="AC184" s="891">
        <v>24231.239999999998</v>
      </c>
      <c r="AD184" s="891">
        <v>477104.76</v>
      </c>
      <c r="AE184" s="891">
        <v>128572.53</v>
      </c>
      <c r="AF184" s="891">
        <v>1025232.1199999999</v>
      </c>
      <c r="AG184" s="891">
        <v>737799.48</v>
      </c>
      <c r="AH184" s="891">
        <v>2553607.2405599998</v>
      </c>
      <c r="AI184" s="891">
        <v>5350381.5105600003</v>
      </c>
      <c r="AJ184" s="891">
        <v>755488.28</v>
      </c>
      <c r="AK184" s="891">
        <v>4594893.2305599991</v>
      </c>
      <c r="AL184" s="894">
        <v>5393678.5405599996</v>
      </c>
      <c r="AM184" s="891">
        <v>377956.6</v>
      </c>
      <c r="AN184" s="891">
        <v>377956.6</v>
      </c>
      <c r="AO184" s="891">
        <v>393830.78</v>
      </c>
      <c r="AP184" s="891">
        <v>393830.78</v>
      </c>
      <c r="AQ184" s="891">
        <v>98268.71</v>
      </c>
      <c r="AR184" s="891">
        <v>98268.71</v>
      </c>
      <c r="AS184" s="891">
        <v>102048.28</v>
      </c>
      <c r="AT184" s="891">
        <v>102048.28</v>
      </c>
      <c r="AU184" s="891">
        <v>122457.94</v>
      </c>
      <c r="AV184" s="891">
        <v>447500.62</v>
      </c>
      <c r="AW184" s="891">
        <v>177569.37</v>
      </c>
      <c r="AX184" s="891">
        <v>69469.100000000006</v>
      </c>
      <c r="AY184" s="891">
        <v>2761205.77</v>
      </c>
      <c r="AZ184" s="891">
        <v>13720779.199999999</v>
      </c>
      <c r="BA184" s="891">
        <v>2409685.2100000004</v>
      </c>
      <c r="BB184" s="891">
        <v>151694.53</v>
      </c>
      <c r="BC184" s="891">
        <v>392871.11999999994</v>
      </c>
    </row>
    <row r="185" spans="1:55" ht="15.75" customHeight="1" x14ac:dyDescent="0.2">
      <c r="A185" s="890" t="s">
        <v>1613</v>
      </c>
      <c r="B185" s="895" t="s">
        <v>1614</v>
      </c>
      <c r="C185" s="645">
        <v>821.05</v>
      </c>
      <c r="D185" s="891">
        <v>13370885.890000001</v>
      </c>
      <c r="E185" s="891">
        <v>9617362.0800000001</v>
      </c>
      <c r="F185" s="892">
        <v>0.71927635604105811</v>
      </c>
      <c r="G185" s="893">
        <v>1</v>
      </c>
      <c r="H185" s="891">
        <v>169701.01</v>
      </c>
      <c r="I185" s="891">
        <v>6434002.4300000006</v>
      </c>
      <c r="J185" s="891">
        <v>6603703.4400000004</v>
      </c>
      <c r="K185" s="893">
        <v>1.05731</v>
      </c>
      <c r="L185" s="891">
        <v>3157041.75</v>
      </c>
      <c r="M185" s="891">
        <v>631408.35</v>
      </c>
      <c r="N185" s="891">
        <v>294599.59999999998</v>
      </c>
      <c r="O185" s="891">
        <v>131093.22</v>
      </c>
      <c r="P185" s="891">
        <v>122569.86</v>
      </c>
      <c r="Q185" s="891">
        <v>185669.08</v>
      </c>
      <c r="R185" s="891">
        <v>70026.25</v>
      </c>
      <c r="S185" s="891">
        <v>109181.17</v>
      </c>
      <c r="T185" s="891">
        <v>150338.18</v>
      </c>
      <c r="U185" s="891">
        <v>81885.87</v>
      </c>
      <c r="V185" s="891">
        <v>224498.94</v>
      </c>
      <c r="W185" s="891">
        <v>193631.18</v>
      </c>
      <c r="X185" s="891">
        <v>131010.47</v>
      </c>
      <c r="Y185" s="891">
        <v>5482953.9199999999</v>
      </c>
      <c r="Z185" s="891">
        <v>73572.299999999988</v>
      </c>
      <c r="AA185" s="891">
        <v>102631.25</v>
      </c>
      <c r="AB185" s="891">
        <v>220862.44999999995</v>
      </c>
      <c r="AC185" s="891">
        <v>23810.449999999997</v>
      </c>
      <c r="AD185" s="891">
        <v>468819.55</v>
      </c>
      <c r="AE185" s="891">
        <v>127158.9</v>
      </c>
      <c r="AF185" s="891">
        <v>1007428.3499999999</v>
      </c>
      <c r="AG185" s="891">
        <v>724987.14999999991</v>
      </c>
      <c r="AH185" s="891">
        <v>2484638.2345499997</v>
      </c>
      <c r="AI185" s="891">
        <v>5233908.6345499996</v>
      </c>
      <c r="AJ185" s="891">
        <v>742368.77</v>
      </c>
      <c r="AK185" s="891">
        <v>4491539.8645500001</v>
      </c>
      <c r="AL185" s="894">
        <v>5276453.78455</v>
      </c>
      <c r="AM185" s="891">
        <v>373421.12</v>
      </c>
      <c r="AN185" s="891">
        <v>373421.12</v>
      </c>
      <c r="AO185" s="891">
        <v>389295.3</v>
      </c>
      <c r="AP185" s="891">
        <v>389295.3</v>
      </c>
      <c r="AQ185" s="891">
        <v>75591.320000000007</v>
      </c>
      <c r="AR185" s="891">
        <v>75591.320000000007</v>
      </c>
      <c r="AS185" s="891">
        <v>78614.97</v>
      </c>
      <c r="AT185" s="891">
        <v>78614.97</v>
      </c>
      <c r="AU185" s="891">
        <v>94489.15</v>
      </c>
      <c r="AV185" s="891">
        <v>439941.48</v>
      </c>
      <c r="AW185" s="891">
        <v>174569.89</v>
      </c>
      <c r="AX185" s="891">
        <v>68632.12</v>
      </c>
      <c r="AY185" s="891">
        <v>2611478.06</v>
      </c>
      <c r="AZ185" s="891">
        <v>13370885.890000001</v>
      </c>
      <c r="BA185" s="891">
        <v>1938720.5699999998</v>
      </c>
      <c r="BB185" s="891">
        <v>37431.58</v>
      </c>
      <c r="BC185" s="891">
        <v>310922.01999999996</v>
      </c>
    </row>
    <row r="186" spans="1:55" ht="15.75" customHeight="1" x14ac:dyDescent="0.2">
      <c r="A186" s="890" t="s">
        <v>1615</v>
      </c>
      <c r="B186" s="895" t="s">
        <v>1616</v>
      </c>
      <c r="C186" s="645">
        <v>2637.73</v>
      </c>
      <c r="D186" s="891">
        <v>39848290.539999999</v>
      </c>
      <c r="E186" s="891">
        <v>27853349.5</v>
      </c>
      <c r="F186" s="892">
        <v>0.69898480267404717</v>
      </c>
      <c r="G186" s="893">
        <v>1</v>
      </c>
      <c r="H186" s="891">
        <v>792078.44</v>
      </c>
      <c r="I186" s="891">
        <v>20088794.290000007</v>
      </c>
      <c r="J186" s="891">
        <v>20880872.730000008</v>
      </c>
      <c r="K186" s="893">
        <v>1.05731</v>
      </c>
      <c r="L186" s="891">
        <v>9734752.2899999991</v>
      </c>
      <c r="M186" s="891">
        <v>1946950.45</v>
      </c>
      <c r="N186" s="891">
        <v>949345.43</v>
      </c>
      <c r="O186" s="891">
        <v>421371.07</v>
      </c>
      <c r="P186" s="891">
        <v>356830.08</v>
      </c>
      <c r="Q186" s="891">
        <v>589910.62</v>
      </c>
      <c r="R186" s="891">
        <v>224854.94</v>
      </c>
      <c r="S186" s="891">
        <v>351239.42</v>
      </c>
      <c r="T186" s="891">
        <v>483229.89</v>
      </c>
      <c r="U186" s="891">
        <v>263354.58</v>
      </c>
      <c r="V186" s="891">
        <v>721603.76</v>
      </c>
      <c r="W186" s="891">
        <v>622385.94999999995</v>
      </c>
      <c r="X186" s="891">
        <v>421465.02</v>
      </c>
      <c r="Y186" s="891">
        <v>17087293.499999996</v>
      </c>
      <c r="Z186" s="891">
        <v>235258.2</v>
      </c>
      <c r="AA186" s="891">
        <v>329716.24999999994</v>
      </c>
      <c r="AB186" s="891">
        <v>709549.37</v>
      </c>
      <c r="AC186" s="891">
        <v>76494.17</v>
      </c>
      <c r="AD186" s="891">
        <v>1506143.83</v>
      </c>
      <c r="AE186" s="891">
        <v>402089.02999999997</v>
      </c>
      <c r="AF186" s="891">
        <v>3236494.71</v>
      </c>
      <c r="AG186" s="891">
        <v>2329115.59</v>
      </c>
      <c r="AH186" s="891">
        <v>7305233.6562299998</v>
      </c>
      <c r="AI186" s="891">
        <v>16130094.806229997</v>
      </c>
      <c r="AJ186" s="891">
        <v>2384956.33</v>
      </c>
      <c r="AK186" s="891">
        <v>13745138.476229997</v>
      </c>
      <c r="AL186" s="894">
        <v>16266776.646229997</v>
      </c>
      <c r="AM186" s="891">
        <v>942623.77</v>
      </c>
      <c r="AN186" s="891">
        <v>942623.77</v>
      </c>
      <c r="AO186" s="891">
        <v>981931.26</v>
      </c>
      <c r="AP186" s="891">
        <v>981931.26</v>
      </c>
      <c r="AQ186" s="891">
        <v>84662.27</v>
      </c>
      <c r="AR186" s="891">
        <v>84662.27</v>
      </c>
      <c r="AS186" s="891">
        <v>87685.93</v>
      </c>
      <c r="AT186" s="891">
        <v>87685.93</v>
      </c>
      <c r="AU186" s="891">
        <v>105827.84</v>
      </c>
      <c r="AV186" s="891">
        <v>1413557.7</v>
      </c>
      <c r="AW186" s="891">
        <v>560903.27</v>
      </c>
      <c r="AX186" s="891">
        <v>220124.99</v>
      </c>
      <c r="AY186" s="891">
        <v>6494220.2599999998</v>
      </c>
      <c r="AZ186" s="891">
        <v>39848290.539999999</v>
      </c>
      <c r="BA186" s="891">
        <v>3204111.9299999997</v>
      </c>
      <c r="BB186" s="891">
        <v>70290.899999999994</v>
      </c>
      <c r="BC186" s="891">
        <v>1062884.8899999999</v>
      </c>
    </row>
    <row r="187" spans="1:55" ht="15.75" customHeight="1" x14ac:dyDescent="0.2">
      <c r="A187" s="890" t="s">
        <v>1617</v>
      </c>
      <c r="B187" s="895" t="s">
        <v>1618</v>
      </c>
      <c r="C187" s="645">
        <v>1702.14</v>
      </c>
      <c r="D187" s="891">
        <v>24786748.760000002</v>
      </c>
      <c r="E187" s="891">
        <v>25659954.259999998</v>
      </c>
      <c r="F187" s="892">
        <v>1.0352287227524226</v>
      </c>
      <c r="G187" s="893">
        <v>4</v>
      </c>
      <c r="H187" s="891">
        <v>1907.31</v>
      </c>
      <c r="I187" s="891">
        <v>6198666.4299999997</v>
      </c>
      <c r="J187" s="891">
        <v>6200573.7399999993</v>
      </c>
      <c r="K187" s="893">
        <v>1.05731</v>
      </c>
      <c r="L187" s="891">
        <v>6197396.1299999999</v>
      </c>
      <c r="M187" s="891">
        <v>1239479.22</v>
      </c>
      <c r="N187" s="891">
        <v>612248.56999999995</v>
      </c>
      <c r="O187" s="891">
        <v>271550.24</v>
      </c>
      <c r="P187" s="891">
        <v>224850.24</v>
      </c>
      <c r="Q187" s="891">
        <v>384656.19</v>
      </c>
      <c r="R187" s="891">
        <v>145192.04999999999</v>
      </c>
      <c r="S187" s="891">
        <v>226460.94</v>
      </c>
      <c r="T187" s="891">
        <v>311414.82</v>
      </c>
      <c r="U187" s="891">
        <v>169770.72</v>
      </c>
      <c r="V187" s="891">
        <v>465033.53</v>
      </c>
      <c r="W187" s="891">
        <v>401093.17</v>
      </c>
      <c r="X187" s="891">
        <v>271738.76</v>
      </c>
      <c r="Y187" s="891">
        <v>10920884.58</v>
      </c>
      <c r="Z187" s="891">
        <v>152472.59999999998</v>
      </c>
      <c r="AA187" s="891">
        <v>212767.5</v>
      </c>
      <c r="AB187" s="891">
        <v>457875.66</v>
      </c>
      <c r="AC187" s="891">
        <v>49362.06</v>
      </c>
      <c r="AD187" s="891">
        <v>485960.97</v>
      </c>
      <c r="AE187" s="891">
        <v>263549.90000000002</v>
      </c>
      <c r="AF187" s="891">
        <v>2088525.7799999998</v>
      </c>
      <c r="AG187" s="891">
        <v>1502989.62</v>
      </c>
      <c r="AH187" s="891">
        <v>4616650.2191400006</v>
      </c>
      <c r="AI187" s="891">
        <v>9830154.3091400005</v>
      </c>
      <c r="AJ187" s="891">
        <v>1539023.92</v>
      </c>
      <c r="AK187" s="891">
        <v>8291130.3891400024</v>
      </c>
      <c r="AL187" s="894">
        <v>9918355.7691400014</v>
      </c>
      <c r="AM187" s="891">
        <v>548792.99</v>
      </c>
      <c r="AN187" s="891">
        <v>548792.99</v>
      </c>
      <c r="AO187" s="891">
        <v>571470.38</v>
      </c>
      <c r="AP187" s="891">
        <v>571470.38</v>
      </c>
      <c r="AQ187" s="891">
        <v>54425.75</v>
      </c>
      <c r="AR187" s="891">
        <v>54425.75</v>
      </c>
      <c r="AS187" s="891">
        <v>56693.49</v>
      </c>
      <c r="AT187" s="891">
        <v>56693.49</v>
      </c>
      <c r="AU187" s="891">
        <v>68032.179999999993</v>
      </c>
      <c r="AV187" s="891">
        <v>912387.24</v>
      </c>
      <c r="AW187" s="891">
        <v>362037.56</v>
      </c>
      <c r="AX187" s="891">
        <v>142286.10999999999</v>
      </c>
      <c r="AY187" s="891">
        <v>3947508.3100000005</v>
      </c>
      <c r="AZ187" s="891">
        <v>24786748.760000002</v>
      </c>
      <c r="BA187" s="891">
        <v>1584900.6700000002</v>
      </c>
      <c r="BB187" s="891">
        <v>29096.720000000005</v>
      </c>
      <c r="BC187" s="891">
        <v>682935.76000000013</v>
      </c>
    </row>
    <row r="188" spans="1:55" ht="15.75" customHeight="1" x14ac:dyDescent="0.2">
      <c r="A188" s="890" t="s">
        <v>1619</v>
      </c>
      <c r="B188" s="895" t="s">
        <v>1620</v>
      </c>
      <c r="C188" s="645">
        <v>1308.1099999999999</v>
      </c>
      <c r="D188" s="891">
        <v>20171718.010000002</v>
      </c>
      <c r="E188" s="891">
        <v>12979335.969999999</v>
      </c>
      <c r="F188" s="892">
        <v>0.64344226721618725</v>
      </c>
      <c r="G188" s="893">
        <v>1</v>
      </c>
      <c r="H188" s="891">
        <v>779567.07</v>
      </c>
      <c r="I188" s="891">
        <v>9899805.8399999999</v>
      </c>
      <c r="J188" s="891">
        <v>10679372.91</v>
      </c>
      <c r="K188" s="893">
        <v>1.05731</v>
      </c>
      <c r="L188" s="891">
        <v>4925359.68</v>
      </c>
      <c r="M188" s="891">
        <v>985071.93</v>
      </c>
      <c r="N188" s="891">
        <v>470350.96</v>
      </c>
      <c r="O188" s="891">
        <v>208884.8</v>
      </c>
      <c r="P188" s="891">
        <v>181712.4</v>
      </c>
      <c r="Q188" s="891">
        <v>298480.67</v>
      </c>
      <c r="R188" s="891">
        <v>111785.03</v>
      </c>
      <c r="S188" s="891">
        <v>174269.94</v>
      </c>
      <c r="T188" s="891">
        <v>239549.86</v>
      </c>
      <c r="U188" s="891">
        <v>130477.49</v>
      </c>
      <c r="V188" s="891">
        <v>357718.1</v>
      </c>
      <c r="W188" s="891">
        <v>308533.2</v>
      </c>
      <c r="X188" s="891">
        <v>209112.87</v>
      </c>
      <c r="Y188" s="891">
        <v>8601306.9299999997</v>
      </c>
      <c r="Z188" s="891">
        <v>116815.5</v>
      </c>
      <c r="AA188" s="891">
        <v>163513.75</v>
      </c>
      <c r="AB188" s="891">
        <v>351881.58999999997</v>
      </c>
      <c r="AC188" s="891">
        <v>37935.19</v>
      </c>
      <c r="AD188" s="891">
        <v>746930.81</v>
      </c>
      <c r="AE188" s="891">
        <v>204409.09000000003</v>
      </c>
      <c r="AF188" s="891">
        <v>1605050.9700000002</v>
      </c>
      <c r="AG188" s="891">
        <v>1155061.1300000001</v>
      </c>
      <c r="AH188" s="891">
        <v>3711273.3416099995</v>
      </c>
      <c r="AI188" s="891">
        <v>8092871.3716099998</v>
      </c>
      <c r="AJ188" s="891">
        <v>1182753.81</v>
      </c>
      <c r="AK188" s="891">
        <v>6910117.5616100002</v>
      </c>
      <c r="AL188" s="894">
        <v>8160654.9916099999</v>
      </c>
      <c r="AM188" s="891">
        <v>555596.21</v>
      </c>
      <c r="AN188" s="891">
        <v>555596.21</v>
      </c>
      <c r="AO188" s="891">
        <v>579029.51</v>
      </c>
      <c r="AP188" s="891">
        <v>579029.51</v>
      </c>
      <c r="AQ188" s="891">
        <v>9826.8700000000008</v>
      </c>
      <c r="AR188" s="891">
        <v>9826.8700000000008</v>
      </c>
      <c r="AS188" s="891">
        <v>10582.78</v>
      </c>
      <c r="AT188" s="891">
        <v>10582.78</v>
      </c>
      <c r="AU188" s="891">
        <v>12094.61</v>
      </c>
      <c r="AV188" s="891">
        <v>700731.54</v>
      </c>
      <c r="AW188" s="891">
        <v>278052.03999999998</v>
      </c>
      <c r="AX188" s="891">
        <v>108807.03</v>
      </c>
      <c r="AY188" s="891">
        <v>3409755.9599999995</v>
      </c>
      <c r="AZ188" s="891">
        <v>20171718.010000002</v>
      </c>
      <c r="BA188" s="891">
        <v>2487171.9500000002</v>
      </c>
      <c r="BB188" s="891">
        <v>25016.31</v>
      </c>
      <c r="BC188" s="891">
        <v>679055.94</v>
      </c>
    </row>
    <row r="189" spans="1:55" ht="15.75" customHeight="1" x14ac:dyDescent="0.2">
      <c r="A189" s="890" t="s">
        <v>1621</v>
      </c>
      <c r="B189" s="895" t="s">
        <v>1622</v>
      </c>
      <c r="C189" s="645">
        <v>2307.8200000000002</v>
      </c>
      <c r="D189" s="891">
        <v>31790040.620000001</v>
      </c>
      <c r="E189" s="891">
        <v>23095060.189999998</v>
      </c>
      <c r="F189" s="892">
        <v>0.72648728153779873</v>
      </c>
      <c r="G189" s="893">
        <v>1</v>
      </c>
      <c r="H189" s="891">
        <v>292108.68</v>
      </c>
      <c r="I189" s="891">
        <v>10353856.770000001</v>
      </c>
      <c r="J189" s="891">
        <v>10645965.450000001</v>
      </c>
      <c r="K189" s="893">
        <v>1.05731</v>
      </c>
      <c r="L189" s="891">
        <v>7885041.3099999996</v>
      </c>
      <c r="M189" s="891">
        <v>1577008.26</v>
      </c>
      <c r="N189" s="891">
        <v>830497.18</v>
      </c>
      <c r="O189" s="891">
        <v>368069.43</v>
      </c>
      <c r="P189" s="891">
        <v>274603.48</v>
      </c>
      <c r="Q189" s="891">
        <v>527237.51</v>
      </c>
      <c r="R189" s="891">
        <v>197229.9</v>
      </c>
      <c r="S189" s="891">
        <v>307147.03000000003</v>
      </c>
      <c r="T189" s="891">
        <v>422103.37</v>
      </c>
      <c r="U189" s="891">
        <v>230360.27</v>
      </c>
      <c r="V189" s="891">
        <v>630323.97</v>
      </c>
      <c r="W189" s="891">
        <v>543656.79</v>
      </c>
      <c r="X189" s="891">
        <v>368556.95</v>
      </c>
      <c r="Y189" s="891">
        <v>14161835.449999999</v>
      </c>
      <c r="Z189" s="891">
        <v>206263.8</v>
      </c>
      <c r="AA189" s="891">
        <v>288477.49999999994</v>
      </c>
      <c r="AB189" s="891">
        <v>620803.57999999996</v>
      </c>
      <c r="AC189" s="891">
        <v>66926.78</v>
      </c>
      <c r="AD189" s="891">
        <v>1317765.22</v>
      </c>
      <c r="AE189" s="891">
        <v>361673.44999999995</v>
      </c>
      <c r="AF189" s="891">
        <v>2831695.1399999997</v>
      </c>
      <c r="AG189" s="891">
        <v>2037805.0599999996</v>
      </c>
      <c r="AH189" s="891">
        <v>5718079.484819998</v>
      </c>
      <c r="AI189" s="891">
        <v>13449490.014819998</v>
      </c>
      <c r="AJ189" s="891">
        <v>2086661.6</v>
      </c>
      <c r="AK189" s="891">
        <v>11362828.414819997</v>
      </c>
      <c r="AL189" s="894">
        <v>13569076.584819997</v>
      </c>
      <c r="AM189" s="891">
        <v>436917.83</v>
      </c>
      <c r="AN189" s="891">
        <v>436917.83</v>
      </c>
      <c r="AO189" s="891">
        <v>455059.75</v>
      </c>
      <c r="AP189" s="891">
        <v>455059.75</v>
      </c>
      <c r="AQ189" s="891">
        <v>66520.36</v>
      </c>
      <c r="AR189" s="891">
        <v>66520.36</v>
      </c>
      <c r="AS189" s="891">
        <v>69544.009999999995</v>
      </c>
      <c r="AT189" s="891">
        <v>69544.009999999995</v>
      </c>
      <c r="AU189" s="891">
        <v>83150.45</v>
      </c>
      <c r="AV189" s="891">
        <v>1236674.01</v>
      </c>
      <c r="AW189" s="891">
        <v>490715.37</v>
      </c>
      <c r="AX189" s="891">
        <v>192504.74</v>
      </c>
      <c r="AY189" s="891">
        <v>4059128.4700000007</v>
      </c>
      <c r="AZ189" s="891">
        <v>31790040.620000001</v>
      </c>
      <c r="BA189" s="891">
        <v>642392.36999999988</v>
      </c>
      <c r="BB189" s="891">
        <v>57979.08</v>
      </c>
      <c r="BC189" s="891">
        <v>823846.24999999988</v>
      </c>
    </row>
    <row r="190" spans="1:55" ht="15.75" customHeight="1" x14ac:dyDescent="0.2">
      <c r="A190" s="890" t="s">
        <v>1623</v>
      </c>
      <c r="B190" s="895" t="s">
        <v>1624</v>
      </c>
      <c r="C190" s="645">
        <v>2391.06</v>
      </c>
      <c r="D190" s="891">
        <v>35591298.719999999</v>
      </c>
      <c r="E190" s="891">
        <v>27482187.350000001</v>
      </c>
      <c r="F190" s="892">
        <v>0.77216028463037789</v>
      </c>
      <c r="G190" s="893">
        <v>2</v>
      </c>
      <c r="H190" s="891">
        <v>215305.37</v>
      </c>
      <c r="I190" s="891">
        <v>16245173.1</v>
      </c>
      <c r="J190" s="891">
        <v>16460478.469999999</v>
      </c>
      <c r="K190" s="893">
        <v>1.05731</v>
      </c>
      <c r="L190" s="891">
        <v>8790448.9000000004</v>
      </c>
      <c r="M190" s="891">
        <v>1758089.78</v>
      </c>
      <c r="N190" s="891">
        <v>860749.46</v>
      </c>
      <c r="O190" s="891">
        <v>381754.99</v>
      </c>
      <c r="P190" s="891">
        <v>317268.19</v>
      </c>
      <c r="Q190" s="891">
        <v>534288.24</v>
      </c>
      <c r="R190" s="891">
        <v>204296.77</v>
      </c>
      <c r="S190" s="891">
        <v>318245.11</v>
      </c>
      <c r="T190" s="891">
        <v>437798.02</v>
      </c>
      <c r="U190" s="891">
        <v>238758.82</v>
      </c>
      <c r="V190" s="891">
        <v>653760.67000000004</v>
      </c>
      <c r="W190" s="891">
        <v>563871.03</v>
      </c>
      <c r="X190" s="891">
        <v>381873.94</v>
      </c>
      <c r="Y190" s="891">
        <v>15441203.919999998</v>
      </c>
      <c r="Z190" s="891">
        <v>213028.2</v>
      </c>
      <c r="AA190" s="891">
        <v>298882.5</v>
      </c>
      <c r="AB190" s="891">
        <v>643195.14</v>
      </c>
      <c r="AC190" s="891">
        <v>69340.739999999991</v>
      </c>
      <c r="AD190" s="891">
        <v>1365295.26</v>
      </c>
      <c r="AE190" s="891">
        <v>363518.74</v>
      </c>
      <c r="AF190" s="891">
        <v>2933830.62</v>
      </c>
      <c r="AG190" s="891">
        <v>2111305.98</v>
      </c>
      <c r="AH190" s="891">
        <v>6506448.3570600012</v>
      </c>
      <c r="AI190" s="891">
        <v>14504845.53706</v>
      </c>
      <c r="AJ190" s="891">
        <v>2161924.7200000002</v>
      </c>
      <c r="AK190" s="891">
        <v>12342920.817060001</v>
      </c>
      <c r="AL190" s="894">
        <v>14628745.437060002</v>
      </c>
      <c r="AM190" s="891">
        <v>826969.05</v>
      </c>
      <c r="AN190" s="891">
        <v>826969.05</v>
      </c>
      <c r="AO190" s="891">
        <v>861741.06</v>
      </c>
      <c r="AP190" s="891">
        <v>861741.06</v>
      </c>
      <c r="AQ190" s="891">
        <v>28724.7</v>
      </c>
      <c r="AR190" s="891">
        <v>28724.7</v>
      </c>
      <c r="AS190" s="891">
        <v>30236.52</v>
      </c>
      <c r="AT190" s="891">
        <v>30236.52</v>
      </c>
      <c r="AU190" s="891">
        <v>36283.83</v>
      </c>
      <c r="AV190" s="891">
        <v>1281272.8899999999</v>
      </c>
      <c r="AW190" s="891">
        <v>508412.32</v>
      </c>
      <c r="AX190" s="891">
        <v>200037.54</v>
      </c>
      <c r="AY190" s="891">
        <v>5521349.2400000012</v>
      </c>
      <c r="AZ190" s="891">
        <v>35591298.719999999</v>
      </c>
      <c r="BA190" s="891">
        <v>2621992.9599999995</v>
      </c>
      <c r="BB190" s="891">
        <v>5694.1600000000008</v>
      </c>
      <c r="BC190" s="891">
        <v>1191734.6599999999</v>
      </c>
    </row>
    <row r="191" spans="1:55" ht="15.75" customHeight="1" x14ac:dyDescent="0.2">
      <c r="A191" s="890" t="s">
        <v>1625</v>
      </c>
      <c r="B191" s="895" t="s">
        <v>1626</v>
      </c>
      <c r="C191" s="645">
        <v>1539.14</v>
      </c>
      <c r="D191" s="891">
        <v>24316852.379999999</v>
      </c>
      <c r="E191" s="891">
        <v>19102819.899999999</v>
      </c>
      <c r="F191" s="892">
        <v>0.78557946569234383</v>
      </c>
      <c r="G191" s="893">
        <v>2</v>
      </c>
      <c r="H191" s="891">
        <v>157824.07999999999</v>
      </c>
      <c r="I191" s="891">
        <v>16299717.610000001</v>
      </c>
      <c r="J191" s="891">
        <v>16457541.690000001</v>
      </c>
      <c r="K191" s="893">
        <v>1.05731</v>
      </c>
      <c r="L191" s="891">
        <v>5902796.5199999996</v>
      </c>
      <c r="M191" s="891">
        <v>1180559.3</v>
      </c>
      <c r="N191" s="891">
        <v>553184.59</v>
      </c>
      <c r="O191" s="891">
        <v>245619.72</v>
      </c>
      <c r="P191" s="891">
        <v>221058.54</v>
      </c>
      <c r="Q191" s="891">
        <v>346268.91</v>
      </c>
      <c r="R191" s="891">
        <v>131058.31</v>
      </c>
      <c r="S191" s="891">
        <v>204864.67</v>
      </c>
      <c r="T191" s="891">
        <v>281677.59000000003</v>
      </c>
      <c r="U191" s="891">
        <v>153573.51</v>
      </c>
      <c r="V191" s="891">
        <v>420627.15</v>
      </c>
      <c r="W191" s="891">
        <v>362792.49</v>
      </c>
      <c r="X191" s="891">
        <v>245824.6</v>
      </c>
      <c r="Y191" s="891">
        <v>10249905.899999999</v>
      </c>
      <c r="Z191" s="891">
        <v>137412.9</v>
      </c>
      <c r="AA191" s="891">
        <v>192392.5</v>
      </c>
      <c r="AB191" s="891">
        <v>414028.66</v>
      </c>
      <c r="AC191" s="891">
        <v>44635.06</v>
      </c>
      <c r="AD191" s="891">
        <v>878848.94</v>
      </c>
      <c r="AE191" s="891">
        <v>236901.11</v>
      </c>
      <c r="AF191" s="891">
        <v>1888524.7799999998</v>
      </c>
      <c r="AG191" s="891">
        <v>1359060.6199999999</v>
      </c>
      <c r="AH191" s="891">
        <v>4494691.7381399991</v>
      </c>
      <c r="AI191" s="891">
        <v>9646496.3081399985</v>
      </c>
      <c r="AJ191" s="891">
        <v>1391644.21</v>
      </c>
      <c r="AK191" s="891">
        <v>8254852.0981400004</v>
      </c>
      <c r="AL191" s="894">
        <v>9726251.4281399995</v>
      </c>
      <c r="AM191" s="891">
        <v>701487.46</v>
      </c>
      <c r="AN191" s="891">
        <v>701487.46</v>
      </c>
      <c r="AO191" s="891">
        <v>730212.16</v>
      </c>
      <c r="AP191" s="891">
        <v>730212.16</v>
      </c>
      <c r="AQ191" s="891">
        <v>37039.74</v>
      </c>
      <c r="AR191" s="891">
        <v>37039.74</v>
      </c>
      <c r="AS191" s="891">
        <v>38551.57</v>
      </c>
      <c r="AT191" s="891">
        <v>38551.57</v>
      </c>
      <c r="AU191" s="891">
        <v>46110.7</v>
      </c>
      <c r="AV191" s="891">
        <v>824701.31</v>
      </c>
      <c r="AW191" s="891">
        <v>327243.56</v>
      </c>
      <c r="AX191" s="891">
        <v>128057.5</v>
      </c>
      <c r="AY191" s="891">
        <v>4340694.9300000006</v>
      </c>
      <c r="AZ191" s="891">
        <v>24316852.379999999</v>
      </c>
      <c r="BA191" s="891">
        <v>3881269.5</v>
      </c>
      <c r="BB191" s="891">
        <v>4708.41</v>
      </c>
      <c r="BC191" s="891">
        <v>916298.94</v>
      </c>
    </row>
    <row r="192" spans="1:55" ht="15.75" customHeight="1" x14ac:dyDescent="0.2">
      <c r="A192" s="890" t="s">
        <v>1627</v>
      </c>
      <c r="B192" s="895" t="s">
        <v>1628</v>
      </c>
      <c r="C192" s="645">
        <v>1103.54</v>
      </c>
      <c r="D192" s="891">
        <v>17350440.379999999</v>
      </c>
      <c r="E192" s="891">
        <v>12216372.33</v>
      </c>
      <c r="F192" s="892">
        <v>0.70409580750941148</v>
      </c>
      <c r="G192" s="893">
        <v>1</v>
      </c>
      <c r="H192" s="891">
        <v>306754.94</v>
      </c>
      <c r="I192" s="891">
        <v>8004055.7599999998</v>
      </c>
      <c r="J192" s="891">
        <v>8310810.7000000002</v>
      </c>
      <c r="K192" s="893">
        <v>1.05731</v>
      </c>
      <c r="L192" s="891">
        <v>4174814.96</v>
      </c>
      <c r="M192" s="891">
        <v>834962.99</v>
      </c>
      <c r="N192" s="891">
        <v>396160.84</v>
      </c>
      <c r="O192" s="891">
        <v>176471.64</v>
      </c>
      <c r="P192" s="891">
        <v>157496.84</v>
      </c>
      <c r="Q192" s="891">
        <v>245991.94</v>
      </c>
      <c r="R192" s="891">
        <v>93796.63</v>
      </c>
      <c r="S192" s="891">
        <v>146974.65</v>
      </c>
      <c r="T192" s="891">
        <v>202378.33</v>
      </c>
      <c r="U192" s="891">
        <v>110081.01</v>
      </c>
      <c r="V192" s="891">
        <v>302210.12</v>
      </c>
      <c r="W192" s="891">
        <v>260657.36</v>
      </c>
      <c r="X192" s="891">
        <v>176360.25</v>
      </c>
      <c r="Y192" s="891">
        <v>7278357.5600000005</v>
      </c>
      <c r="Z192" s="891">
        <v>98636.4</v>
      </c>
      <c r="AA192" s="891">
        <v>137942.5</v>
      </c>
      <c r="AB192" s="891">
        <v>296852.26</v>
      </c>
      <c r="AC192" s="891">
        <v>32002.66</v>
      </c>
      <c r="AD192" s="891">
        <v>630121.34</v>
      </c>
      <c r="AE192" s="891">
        <v>168099.93</v>
      </c>
      <c r="AF192" s="891">
        <v>1354043.58</v>
      </c>
      <c r="AG192" s="891">
        <v>974425.82</v>
      </c>
      <c r="AH192" s="891">
        <v>3204560.523539999</v>
      </c>
      <c r="AI192" s="891">
        <v>6896685.0135399988</v>
      </c>
      <c r="AJ192" s="891">
        <v>997787.76</v>
      </c>
      <c r="AK192" s="891">
        <v>5898897.253539999</v>
      </c>
      <c r="AL192" s="894">
        <v>6953868.2235399988</v>
      </c>
      <c r="AM192" s="891">
        <v>442965.14</v>
      </c>
      <c r="AN192" s="891">
        <v>442965.14</v>
      </c>
      <c r="AO192" s="891">
        <v>461862.97</v>
      </c>
      <c r="AP192" s="891">
        <v>461862.97</v>
      </c>
      <c r="AQ192" s="891">
        <v>73323.58</v>
      </c>
      <c r="AR192" s="891">
        <v>73323.58</v>
      </c>
      <c r="AS192" s="891">
        <v>76347.23</v>
      </c>
      <c r="AT192" s="891">
        <v>76347.23</v>
      </c>
      <c r="AU192" s="891">
        <v>91465.49</v>
      </c>
      <c r="AV192" s="891">
        <v>591124.13</v>
      </c>
      <c r="AW192" s="891">
        <v>234559.55</v>
      </c>
      <c r="AX192" s="891">
        <v>92067.48</v>
      </c>
      <c r="AY192" s="891">
        <v>3118214.49</v>
      </c>
      <c r="AZ192" s="891">
        <v>17350440.379999999</v>
      </c>
      <c r="BA192" s="891">
        <v>2123271.8400000003</v>
      </c>
      <c r="BB192" s="891">
        <v>99467.55</v>
      </c>
      <c r="BC192" s="891">
        <v>538136.35</v>
      </c>
    </row>
    <row r="193" spans="1:55" ht="15.75" customHeight="1" x14ac:dyDescent="0.2">
      <c r="A193" s="890" t="s">
        <v>1629</v>
      </c>
      <c r="B193" s="895" t="s">
        <v>1630</v>
      </c>
      <c r="C193" s="645">
        <v>1209.97</v>
      </c>
      <c r="D193" s="891">
        <v>20096784.239999998</v>
      </c>
      <c r="E193" s="891">
        <v>14570485.16</v>
      </c>
      <c r="F193" s="892">
        <v>0.72501575306756649</v>
      </c>
      <c r="G193" s="893">
        <v>1</v>
      </c>
      <c r="H193" s="891">
        <v>238068.25</v>
      </c>
      <c r="I193" s="891">
        <v>13405778.689999999</v>
      </c>
      <c r="J193" s="891">
        <v>13643846.939999999</v>
      </c>
      <c r="K193" s="893">
        <v>1.05731</v>
      </c>
      <c r="L193" s="891">
        <v>4831721.67</v>
      </c>
      <c r="M193" s="891">
        <v>966344.33</v>
      </c>
      <c r="N193" s="891">
        <v>435056.63</v>
      </c>
      <c r="O193" s="891">
        <v>193038.37</v>
      </c>
      <c r="P193" s="891">
        <v>185765.15</v>
      </c>
      <c r="Q193" s="891">
        <v>270277.77</v>
      </c>
      <c r="R193" s="891">
        <v>102790.83</v>
      </c>
      <c r="S193" s="891">
        <v>161072.22</v>
      </c>
      <c r="T193" s="891">
        <v>221377.11</v>
      </c>
      <c r="U193" s="891">
        <v>120579.2</v>
      </c>
      <c r="V193" s="891">
        <v>330580.87</v>
      </c>
      <c r="W193" s="891">
        <v>285127.24</v>
      </c>
      <c r="X193" s="891">
        <v>193276.44</v>
      </c>
      <c r="Y193" s="891">
        <v>8297007.830000001</v>
      </c>
      <c r="Z193" s="891">
        <v>108177.3</v>
      </c>
      <c r="AA193" s="891">
        <v>151246.25</v>
      </c>
      <c r="AB193" s="891">
        <v>325481.93</v>
      </c>
      <c r="AC193" s="891">
        <v>35089.129999999997</v>
      </c>
      <c r="AD193" s="891">
        <v>690892.87</v>
      </c>
      <c r="AE193" s="891">
        <v>184487.19</v>
      </c>
      <c r="AF193" s="891">
        <v>1484633.19</v>
      </c>
      <c r="AG193" s="891">
        <v>1068403.51</v>
      </c>
      <c r="AH193" s="891">
        <v>3747845.2874700003</v>
      </c>
      <c r="AI193" s="891">
        <v>7796256.6574700009</v>
      </c>
      <c r="AJ193" s="891">
        <v>1094018.57</v>
      </c>
      <c r="AK193" s="891">
        <v>6702238.0874700006</v>
      </c>
      <c r="AL193" s="894">
        <v>7858954.8574700002</v>
      </c>
      <c r="AM193" s="891">
        <v>659156.31999999995</v>
      </c>
      <c r="AN193" s="891">
        <v>659156.31999999995</v>
      </c>
      <c r="AO193" s="891">
        <v>686369.19</v>
      </c>
      <c r="AP193" s="891">
        <v>686369.19</v>
      </c>
      <c r="AQ193" s="891">
        <v>45354.79</v>
      </c>
      <c r="AR193" s="891">
        <v>45354.79</v>
      </c>
      <c r="AS193" s="891">
        <v>47622.53</v>
      </c>
      <c r="AT193" s="891">
        <v>47622.53</v>
      </c>
      <c r="AU193" s="891">
        <v>57449.4</v>
      </c>
      <c r="AV193" s="891">
        <v>648573.53</v>
      </c>
      <c r="AW193" s="891">
        <v>257355.61</v>
      </c>
      <c r="AX193" s="891">
        <v>100437.26</v>
      </c>
      <c r="AY193" s="891">
        <v>3940821.4599999986</v>
      </c>
      <c r="AZ193" s="891">
        <v>20096784.239999998</v>
      </c>
      <c r="BA193" s="891">
        <v>4221151.16</v>
      </c>
      <c r="BB193" s="891">
        <v>20542.260000000002</v>
      </c>
      <c r="BC193" s="891">
        <v>619392.62</v>
      </c>
    </row>
    <row r="194" spans="1:55" ht="15.75" customHeight="1" x14ac:dyDescent="0.2">
      <c r="A194" s="890" t="s">
        <v>1631</v>
      </c>
      <c r="B194" s="895" t="s">
        <v>1632</v>
      </c>
      <c r="C194" s="645">
        <v>389.5</v>
      </c>
      <c r="D194" s="891">
        <v>5849371.7400000002</v>
      </c>
      <c r="E194" s="891">
        <v>6079089.6400000006</v>
      </c>
      <c r="F194" s="892">
        <v>1.0392722347306311</v>
      </c>
      <c r="G194" s="893">
        <v>4</v>
      </c>
      <c r="H194" s="891">
        <v>450.1</v>
      </c>
      <c r="I194" s="891">
        <v>2537573.9000000004</v>
      </c>
      <c r="J194" s="891">
        <v>2538024.0000000005</v>
      </c>
      <c r="K194" s="893">
        <v>1.05731</v>
      </c>
      <c r="L194" s="891">
        <v>1475158.91</v>
      </c>
      <c r="M194" s="891">
        <v>295031.78000000003</v>
      </c>
      <c r="N194" s="891">
        <v>139736.73000000001</v>
      </c>
      <c r="O194" s="891">
        <v>61945.14</v>
      </c>
      <c r="P194" s="891">
        <v>52579.69</v>
      </c>
      <c r="Q194" s="891">
        <v>83825.279999999999</v>
      </c>
      <c r="R194" s="891">
        <v>32764.57</v>
      </c>
      <c r="S194" s="891">
        <v>51591.1</v>
      </c>
      <c r="T194" s="891">
        <v>71038.92</v>
      </c>
      <c r="U194" s="891">
        <v>38693.32</v>
      </c>
      <c r="V194" s="891">
        <v>106081.92</v>
      </c>
      <c r="W194" s="891">
        <v>91496.05</v>
      </c>
      <c r="X194" s="891">
        <v>61906.05</v>
      </c>
      <c r="Y194" s="891">
        <v>2561849.459999999</v>
      </c>
      <c r="Z194" s="891">
        <v>34942.5</v>
      </c>
      <c r="AA194" s="891">
        <v>48687.5</v>
      </c>
      <c r="AB194" s="891">
        <v>104775.5</v>
      </c>
      <c r="AC194" s="891">
        <v>11295.5</v>
      </c>
      <c r="AD194" s="891">
        <v>222404.5</v>
      </c>
      <c r="AE194" s="891">
        <v>57206.25</v>
      </c>
      <c r="AF194" s="891">
        <v>477916.5</v>
      </c>
      <c r="AG194" s="891">
        <v>343928.5</v>
      </c>
      <c r="AH194" s="891">
        <v>1071489.0885000001</v>
      </c>
      <c r="AI194" s="891">
        <v>2372645.8385000001</v>
      </c>
      <c r="AJ194" s="891">
        <v>352174.21</v>
      </c>
      <c r="AK194" s="891">
        <v>2020471.6285000001</v>
      </c>
      <c r="AL194" s="894">
        <v>2392828.9385000002</v>
      </c>
      <c r="AM194" s="891">
        <v>139843.94</v>
      </c>
      <c r="AN194" s="891">
        <v>139843.94</v>
      </c>
      <c r="AO194" s="891">
        <v>145891.24</v>
      </c>
      <c r="AP194" s="891">
        <v>145891.24</v>
      </c>
      <c r="AQ194" s="891">
        <v>0</v>
      </c>
      <c r="AR194" s="891">
        <v>0</v>
      </c>
      <c r="AS194" s="891">
        <v>0</v>
      </c>
      <c r="AT194" s="891">
        <v>0</v>
      </c>
      <c r="AU194" s="891">
        <v>0</v>
      </c>
      <c r="AV194" s="891">
        <v>208632.04</v>
      </c>
      <c r="AW194" s="891">
        <v>82785.72</v>
      </c>
      <c r="AX194" s="891">
        <v>31805.13</v>
      </c>
      <c r="AY194" s="891">
        <v>894693.25</v>
      </c>
      <c r="AZ194" s="891">
        <v>5849371.7400000002</v>
      </c>
      <c r="BA194" s="891">
        <v>1041984.6699999999</v>
      </c>
      <c r="BB194" s="891">
        <v>0</v>
      </c>
      <c r="BC194" s="891">
        <v>144759.44</v>
      </c>
    </row>
    <row r="195" spans="1:55" ht="15.75" customHeight="1" x14ac:dyDescent="0.2">
      <c r="A195" s="890" t="s">
        <v>1633</v>
      </c>
      <c r="B195" s="895" t="s">
        <v>1634</v>
      </c>
      <c r="C195" s="645">
        <v>2705.39</v>
      </c>
      <c r="D195" s="891">
        <v>46737004.329999998</v>
      </c>
      <c r="E195" s="891">
        <v>33952305.789999999</v>
      </c>
      <c r="F195" s="892">
        <v>0.72645447171303545</v>
      </c>
      <c r="G195" s="893">
        <v>1</v>
      </c>
      <c r="H195" s="891">
        <v>511943.56</v>
      </c>
      <c r="I195" s="891">
        <v>27263397.609999996</v>
      </c>
      <c r="J195" s="891">
        <v>27775341.169999994</v>
      </c>
      <c r="K195" s="893">
        <v>1.05731</v>
      </c>
      <c r="L195" s="891">
        <v>10558766.84</v>
      </c>
      <c r="M195" s="891">
        <v>2111753.36</v>
      </c>
      <c r="N195" s="891">
        <v>973835.37</v>
      </c>
      <c r="O195" s="891">
        <v>432175.46</v>
      </c>
      <c r="P195" s="891">
        <v>435633.22</v>
      </c>
      <c r="Q195" s="891">
        <v>604012.06999999995</v>
      </c>
      <c r="R195" s="891">
        <v>231279.37</v>
      </c>
      <c r="S195" s="891">
        <v>360237.87</v>
      </c>
      <c r="T195" s="891">
        <v>495620.4</v>
      </c>
      <c r="U195" s="891">
        <v>270253.39</v>
      </c>
      <c r="V195" s="891">
        <v>740106.42</v>
      </c>
      <c r="W195" s="891">
        <v>638344.56000000006</v>
      </c>
      <c r="X195" s="891">
        <v>432262.59</v>
      </c>
      <c r="Y195" s="891">
        <v>18284280.919999998</v>
      </c>
      <c r="Z195" s="891">
        <v>242067.6</v>
      </c>
      <c r="AA195" s="891">
        <v>338173.75</v>
      </c>
      <c r="AB195" s="891">
        <v>727749.90999999992</v>
      </c>
      <c r="AC195" s="891">
        <v>78456.31</v>
      </c>
      <c r="AD195" s="891">
        <v>1544777.69</v>
      </c>
      <c r="AE195" s="891">
        <v>412427.39999999997</v>
      </c>
      <c r="AF195" s="891">
        <v>3319513.53</v>
      </c>
      <c r="AG195" s="891">
        <v>2388859.37</v>
      </c>
      <c r="AH195" s="891">
        <v>8773709.3268899992</v>
      </c>
      <c r="AI195" s="891">
        <v>17825734.886889998</v>
      </c>
      <c r="AJ195" s="891">
        <v>2446132.4700000002</v>
      </c>
      <c r="AK195" s="891">
        <v>15379602.416890001</v>
      </c>
      <c r="AL195" s="894">
        <v>17965922.736889999</v>
      </c>
      <c r="AM195" s="891">
        <v>1318312.6399999999</v>
      </c>
      <c r="AN195" s="891">
        <v>1318312.6399999999</v>
      </c>
      <c r="AO195" s="891">
        <v>1372738.39</v>
      </c>
      <c r="AP195" s="891">
        <v>1372738.39</v>
      </c>
      <c r="AQ195" s="891">
        <v>535186.55000000005</v>
      </c>
      <c r="AR195" s="891">
        <v>535186.55000000005</v>
      </c>
      <c r="AS195" s="891">
        <v>557108.03</v>
      </c>
      <c r="AT195" s="891">
        <v>557108.03</v>
      </c>
      <c r="AU195" s="891">
        <v>668983.18999999994</v>
      </c>
      <c r="AV195" s="891">
        <v>1449841.53</v>
      </c>
      <c r="AW195" s="891">
        <v>575300.78</v>
      </c>
      <c r="AX195" s="891">
        <v>225983.83</v>
      </c>
      <c r="AY195" s="891">
        <v>10486800.549999999</v>
      </c>
      <c r="AZ195" s="891">
        <v>46737004.329999998</v>
      </c>
      <c r="BA195" s="891">
        <v>10143471.189999999</v>
      </c>
      <c r="BB195" s="891">
        <v>573089.81999999995</v>
      </c>
      <c r="BC195" s="891">
        <v>1690158.0099999998</v>
      </c>
    </row>
    <row r="196" spans="1:55" ht="15.75" customHeight="1" x14ac:dyDescent="0.2">
      <c r="A196" s="890" t="s">
        <v>1635</v>
      </c>
      <c r="B196" s="895" t="s">
        <v>1636</v>
      </c>
      <c r="C196" s="645">
        <v>989.06</v>
      </c>
      <c r="D196" s="891">
        <v>15085130.939999999</v>
      </c>
      <c r="E196" s="891">
        <v>9683118.5599999987</v>
      </c>
      <c r="F196" s="892">
        <v>0.64189821079537801</v>
      </c>
      <c r="G196" s="893">
        <v>1</v>
      </c>
      <c r="H196" s="891">
        <v>579842.57999999996</v>
      </c>
      <c r="I196" s="891">
        <v>6247728.7599999998</v>
      </c>
      <c r="J196" s="891">
        <v>6827571.3399999999</v>
      </c>
      <c r="K196" s="893">
        <v>1.05731</v>
      </c>
      <c r="L196" s="891">
        <v>3598581.01</v>
      </c>
      <c r="M196" s="891">
        <v>719716.2</v>
      </c>
      <c r="N196" s="891">
        <v>355104.17</v>
      </c>
      <c r="O196" s="891">
        <v>157744.04</v>
      </c>
      <c r="P196" s="891">
        <v>135238.64000000001</v>
      </c>
      <c r="Q196" s="891">
        <v>224839.77</v>
      </c>
      <c r="R196" s="891">
        <v>84159.99</v>
      </c>
      <c r="S196" s="891">
        <v>131677.29</v>
      </c>
      <c r="T196" s="891">
        <v>180901.44</v>
      </c>
      <c r="U196" s="891">
        <v>98383.03</v>
      </c>
      <c r="V196" s="891">
        <v>270138.84000000003</v>
      </c>
      <c r="W196" s="891">
        <v>232995.76</v>
      </c>
      <c r="X196" s="891">
        <v>158004.39000000001</v>
      </c>
      <c r="Y196" s="891">
        <v>6347484.5699999994</v>
      </c>
      <c r="Z196" s="891">
        <v>88407.9</v>
      </c>
      <c r="AA196" s="891">
        <v>123632.5</v>
      </c>
      <c r="AB196" s="891">
        <v>266057.14</v>
      </c>
      <c r="AC196" s="891">
        <v>28682.739999999998</v>
      </c>
      <c r="AD196" s="891">
        <v>564753.26</v>
      </c>
      <c r="AE196" s="891">
        <v>154316.19</v>
      </c>
      <c r="AF196" s="891">
        <v>1213576.6200000001</v>
      </c>
      <c r="AG196" s="891">
        <v>873339.9800000001</v>
      </c>
      <c r="AH196" s="891">
        <v>2769758.7930600001</v>
      </c>
      <c r="AI196" s="891">
        <v>6082525.1230600001</v>
      </c>
      <c r="AJ196" s="891">
        <v>894278.38</v>
      </c>
      <c r="AK196" s="891">
        <v>5188246.7430600012</v>
      </c>
      <c r="AL196" s="894">
        <v>6133776.2130600009</v>
      </c>
      <c r="AM196" s="891">
        <v>325042.68</v>
      </c>
      <c r="AN196" s="891">
        <v>325042.68</v>
      </c>
      <c r="AO196" s="891">
        <v>338649.11</v>
      </c>
      <c r="AP196" s="891">
        <v>338649.11</v>
      </c>
      <c r="AQ196" s="891">
        <v>85418.19</v>
      </c>
      <c r="AR196" s="891">
        <v>85418.19</v>
      </c>
      <c r="AS196" s="891">
        <v>88441.84</v>
      </c>
      <c r="AT196" s="891">
        <v>88441.84</v>
      </c>
      <c r="AU196" s="891">
        <v>106583.76</v>
      </c>
      <c r="AV196" s="891">
        <v>529895.16</v>
      </c>
      <c r="AW196" s="891">
        <v>210263.74</v>
      </c>
      <c r="AX196" s="891">
        <v>82023.759999999995</v>
      </c>
      <c r="AY196" s="891">
        <v>2603870.0599999996</v>
      </c>
      <c r="AZ196" s="891">
        <v>15085130.939999999</v>
      </c>
      <c r="BA196" s="891">
        <v>1527908.84</v>
      </c>
      <c r="BB196" s="891">
        <v>89445.73000000001</v>
      </c>
      <c r="BC196" s="891">
        <v>471983.39999999997</v>
      </c>
    </row>
    <row r="197" spans="1:55" ht="15.75" customHeight="1" x14ac:dyDescent="0.2">
      <c r="A197" s="890" t="s">
        <v>1637</v>
      </c>
      <c r="B197" s="895" t="s">
        <v>1638</v>
      </c>
      <c r="C197" s="645">
        <v>366.5</v>
      </c>
      <c r="D197" s="891">
        <v>5855950.8700000001</v>
      </c>
      <c r="E197" s="891">
        <v>3712230.83</v>
      </c>
      <c r="F197" s="892">
        <v>0.63392451753954004</v>
      </c>
      <c r="G197" s="893">
        <v>1</v>
      </c>
      <c r="H197" s="891">
        <v>241527.35</v>
      </c>
      <c r="I197" s="891">
        <v>2651736.9199999995</v>
      </c>
      <c r="J197" s="891">
        <v>2893264.2699999996</v>
      </c>
      <c r="K197" s="893">
        <v>1.05731</v>
      </c>
      <c r="L197" s="891">
        <v>1409612.3</v>
      </c>
      <c r="M197" s="891">
        <v>281922.46000000002</v>
      </c>
      <c r="N197" s="891">
        <v>131093.22</v>
      </c>
      <c r="O197" s="891">
        <v>57623.39</v>
      </c>
      <c r="P197" s="891">
        <v>53524.06</v>
      </c>
      <c r="Q197" s="891">
        <v>80691.62</v>
      </c>
      <c r="R197" s="891">
        <v>30837.24</v>
      </c>
      <c r="S197" s="891">
        <v>48591.62</v>
      </c>
      <c r="T197" s="891">
        <v>66082.720000000001</v>
      </c>
      <c r="U197" s="891">
        <v>36293.74</v>
      </c>
      <c r="V197" s="891">
        <v>98680.85</v>
      </c>
      <c r="W197" s="891">
        <v>85112.6</v>
      </c>
      <c r="X197" s="891">
        <v>58306.86</v>
      </c>
      <c r="Y197" s="891">
        <v>2438372.6800000002</v>
      </c>
      <c r="Z197" s="891">
        <v>32670</v>
      </c>
      <c r="AA197" s="891">
        <v>45812.5</v>
      </c>
      <c r="AB197" s="891">
        <v>98588.5</v>
      </c>
      <c r="AC197" s="891">
        <v>10628.5</v>
      </c>
      <c r="AD197" s="891">
        <v>209271.5</v>
      </c>
      <c r="AE197" s="891">
        <v>55200.5</v>
      </c>
      <c r="AF197" s="891">
        <v>449695.5</v>
      </c>
      <c r="AG197" s="891">
        <v>323619.5</v>
      </c>
      <c r="AH197" s="891">
        <v>1084863.1364999998</v>
      </c>
      <c r="AI197" s="891">
        <v>2310349.6365</v>
      </c>
      <c r="AJ197" s="891">
        <v>331378.3</v>
      </c>
      <c r="AK197" s="891">
        <v>1978971.3365</v>
      </c>
      <c r="AL197" s="894">
        <v>2329340.9265000001</v>
      </c>
      <c r="AM197" s="891">
        <v>165544.99</v>
      </c>
      <c r="AN197" s="891">
        <v>165544.99</v>
      </c>
      <c r="AO197" s="891">
        <v>172348.21</v>
      </c>
      <c r="AP197" s="891">
        <v>172348.21</v>
      </c>
      <c r="AQ197" s="891">
        <v>20409.650000000001</v>
      </c>
      <c r="AR197" s="891">
        <v>20409.650000000001</v>
      </c>
      <c r="AS197" s="891">
        <v>21165.56</v>
      </c>
      <c r="AT197" s="891">
        <v>21165.56</v>
      </c>
      <c r="AU197" s="891">
        <v>25701.040000000001</v>
      </c>
      <c r="AV197" s="891">
        <v>195781.52</v>
      </c>
      <c r="AW197" s="891">
        <v>77686.600000000006</v>
      </c>
      <c r="AX197" s="891">
        <v>30131.17</v>
      </c>
      <c r="AY197" s="891">
        <v>1088237.1500000001</v>
      </c>
      <c r="AZ197" s="891">
        <v>5855950.8700000001</v>
      </c>
      <c r="BA197" s="891">
        <v>1056994.9100000001</v>
      </c>
      <c r="BB197" s="891">
        <v>19895.810000000001</v>
      </c>
      <c r="BC197" s="891">
        <v>146207.82</v>
      </c>
    </row>
    <row r="198" spans="1:55" ht="15.75" customHeight="1" x14ac:dyDescent="0.2">
      <c r="A198" s="890" t="s">
        <v>1639</v>
      </c>
      <c r="B198" s="895" t="s">
        <v>1640</v>
      </c>
      <c r="C198" s="645">
        <v>1447.54</v>
      </c>
      <c r="D198" s="891">
        <v>22281914.760000002</v>
      </c>
      <c r="E198" s="891">
        <v>14203123.09</v>
      </c>
      <c r="F198" s="892">
        <v>0.63742830196519429</v>
      </c>
      <c r="G198" s="893">
        <v>1</v>
      </c>
      <c r="H198" s="891">
        <v>890973.73</v>
      </c>
      <c r="I198" s="891">
        <v>8961869.0300000012</v>
      </c>
      <c r="J198" s="891">
        <v>9852842.7600000016</v>
      </c>
      <c r="K198" s="893">
        <v>1.05731</v>
      </c>
      <c r="L198" s="891">
        <v>5400032.4000000004</v>
      </c>
      <c r="M198" s="891">
        <v>1080006.48</v>
      </c>
      <c r="N198" s="891">
        <v>520771.43</v>
      </c>
      <c r="O198" s="891">
        <v>230493.58</v>
      </c>
      <c r="P198" s="891">
        <v>200967.66</v>
      </c>
      <c r="Q198" s="891">
        <v>321199.67</v>
      </c>
      <c r="R198" s="891">
        <v>123348.99</v>
      </c>
      <c r="S198" s="891">
        <v>192566.79</v>
      </c>
      <c r="T198" s="891">
        <v>264330.88</v>
      </c>
      <c r="U198" s="891">
        <v>144275.10999999999</v>
      </c>
      <c r="V198" s="891">
        <v>394723.42</v>
      </c>
      <c r="W198" s="891">
        <v>340450.43</v>
      </c>
      <c r="X198" s="891">
        <v>231067.93</v>
      </c>
      <c r="Y198" s="891">
        <v>9444234.7699999996</v>
      </c>
      <c r="Z198" s="891">
        <v>129191.4</v>
      </c>
      <c r="AA198" s="891">
        <v>180942.5</v>
      </c>
      <c r="AB198" s="891">
        <v>389388.26</v>
      </c>
      <c r="AC198" s="891">
        <v>41978.659999999996</v>
      </c>
      <c r="AD198" s="891">
        <v>826545.34000000008</v>
      </c>
      <c r="AE198" s="891">
        <v>219101.35</v>
      </c>
      <c r="AF198" s="891">
        <v>1776131.5799999998</v>
      </c>
      <c r="AG198" s="891">
        <v>1278177.8199999998</v>
      </c>
      <c r="AH198" s="891">
        <v>4099648.3685399997</v>
      </c>
      <c r="AI198" s="891">
        <v>8941105.2785400003</v>
      </c>
      <c r="AJ198" s="891">
        <v>1308822.24</v>
      </c>
      <c r="AK198" s="891">
        <v>7632283.0385400001</v>
      </c>
      <c r="AL198" s="894">
        <v>9016113.8785399999</v>
      </c>
      <c r="AM198" s="891">
        <v>532918.81000000006</v>
      </c>
      <c r="AN198" s="891">
        <v>532918.81000000006</v>
      </c>
      <c r="AO198" s="891">
        <v>554840.29</v>
      </c>
      <c r="AP198" s="891">
        <v>554840.29</v>
      </c>
      <c r="AQ198" s="891">
        <v>83150.45</v>
      </c>
      <c r="AR198" s="891">
        <v>83150.45</v>
      </c>
      <c r="AS198" s="891">
        <v>86174.1</v>
      </c>
      <c r="AT198" s="891">
        <v>86174.1</v>
      </c>
      <c r="AU198" s="891">
        <v>103560.1</v>
      </c>
      <c r="AV198" s="891">
        <v>775566.95</v>
      </c>
      <c r="AW198" s="891">
        <v>307746.92</v>
      </c>
      <c r="AX198" s="891">
        <v>120524.71</v>
      </c>
      <c r="AY198" s="891">
        <v>3821565.9800000004</v>
      </c>
      <c r="AZ198" s="891">
        <v>22281914.760000002</v>
      </c>
      <c r="BA198" s="891">
        <v>2299324.54</v>
      </c>
      <c r="BB198" s="891">
        <v>120748.37000000001</v>
      </c>
      <c r="BC198" s="891">
        <v>648091.91</v>
      </c>
    </row>
    <row r="199" spans="1:55" ht="15.75" customHeight="1" x14ac:dyDescent="0.2">
      <c r="A199" s="890" t="s">
        <v>1641</v>
      </c>
      <c r="B199" s="895" t="s">
        <v>1642</v>
      </c>
      <c r="C199" s="645">
        <v>4874.32</v>
      </c>
      <c r="D199" s="891">
        <v>85336453.299999997</v>
      </c>
      <c r="E199" s="891">
        <v>70311797.849999994</v>
      </c>
      <c r="F199" s="892">
        <v>0.82393625620717004</v>
      </c>
      <c r="G199" s="893">
        <v>2</v>
      </c>
      <c r="H199" s="891">
        <v>343182.03</v>
      </c>
      <c r="I199" s="891">
        <v>45889370.770000003</v>
      </c>
      <c r="J199" s="891">
        <v>46232552.800000004</v>
      </c>
      <c r="K199" s="893">
        <v>1.05731</v>
      </c>
      <c r="L199" s="891">
        <v>19235803.309999999</v>
      </c>
      <c r="M199" s="891">
        <v>6411293.2400000002</v>
      </c>
      <c r="N199" s="891">
        <v>2013817.88</v>
      </c>
      <c r="O199" s="891">
        <v>670997.17000000004</v>
      </c>
      <c r="P199" s="891">
        <v>705843.22</v>
      </c>
      <c r="Q199" s="891">
        <v>1742195.83</v>
      </c>
      <c r="R199" s="891">
        <v>416945.31</v>
      </c>
      <c r="S199" s="891">
        <v>730973.94</v>
      </c>
      <c r="T199" s="891">
        <v>670739.61</v>
      </c>
      <c r="U199" s="891">
        <v>487115.99</v>
      </c>
      <c r="V199" s="891">
        <v>1001610.69</v>
      </c>
      <c r="W199" s="891">
        <v>863892.98</v>
      </c>
      <c r="X199" s="891">
        <v>877122.35</v>
      </c>
      <c r="Y199" s="891">
        <v>35828351.519999996</v>
      </c>
      <c r="Z199" s="891">
        <v>438688.8</v>
      </c>
      <c r="AA199" s="891">
        <v>609290</v>
      </c>
      <c r="AB199" s="891">
        <v>1311192.0799999998</v>
      </c>
      <c r="AC199" s="891">
        <v>141355.28</v>
      </c>
      <c r="AD199" s="891">
        <v>2783236.72</v>
      </c>
      <c r="AE199" s="891">
        <v>3797095.28</v>
      </c>
      <c r="AF199" s="891">
        <v>5980790.6399999997</v>
      </c>
      <c r="AG199" s="891">
        <v>4304024.5599999996</v>
      </c>
      <c r="AH199" s="891">
        <v>15399315.697320003</v>
      </c>
      <c r="AI199" s="891">
        <v>34764989.057319999</v>
      </c>
      <c r="AJ199" s="891">
        <v>4407213.91</v>
      </c>
      <c r="AK199" s="891">
        <v>30357775.147319999</v>
      </c>
      <c r="AL199" s="894">
        <v>35017566.477320001</v>
      </c>
      <c r="AM199" s="891">
        <v>2285881.5499999998</v>
      </c>
      <c r="AN199" s="891">
        <v>2285881.5499999998</v>
      </c>
      <c r="AO199" s="891">
        <v>2381126.61</v>
      </c>
      <c r="AP199" s="891">
        <v>2381126.61</v>
      </c>
      <c r="AQ199" s="891">
        <v>206364.3</v>
      </c>
      <c r="AR199" s="891">
        <v>206364.3</v>
      </c>
      <c r="AS199" s="891">
        <v>214679.35</v>
      </c>
      <c r="AT199" s="891">
        <v>214679.35</v>
      </c>
      <c r="AU199" s="891">
        <v>257766.39999999999</v>
      </c>
      <c r="AV199" s="891">
        <v>2612436.0499999998</v>
      </c>
      <c r="AW199" s="891">
        <v>1036621.23</v>
      </c>
      <c r="AX199" s="891">
        <v>407607.88</v>
      </c>
      <c r="AY199" s="891">
        <v>14490535.180000002</v>
      </c>
      <c r="AZ199" s="891">
        <v>85336453.299999997</v>
      </c>
      <c r="BA199" s="891">
        <v>13360486.249999998</v>
      </c>
      <c r="BB199" s="891">
        <v>82527.560000000012</v>
      </c>
      <c r="BC199" s="891">
        <v>2459237.7700000005</v>
      </c>
    </row>
    <row r="200" spans="1:55" ht="15.75" customHeight="1" x14ac:dyDescent="0.2">
      <c r="A200" s="890" t="s">
        <v>1643</v>
      </c>
      <c r="B200" s="895" t="s">
        <v>1644</v>
      </c>
      <c r="C200" s="645">
        <v>2920</v>
      </c>
      <c r="D200" s="891">
        <v>51605023.25</v>
      </c>
      <c r="E200" s="891">
        <v>37143510.170000002</v>
      </c>
      <c r="F200" s="892">
        <v>0.71976539938871165</v>
      </c>
      <c r="G200" s="893">
        <v>1</v>
      </c>
      <c r="H200" s="891">
        <v>666599.27</v>
      </c>
      <c r="I200" s="891">
        <v>23149937.859999999</v>
      </c>
      <c r="J200" s="891">
        <v>23816537.129999999</v>
      </c>
      <c r="K200" s="893">
        <v>1.05731</v>
      </c>
      <c r="L200" s="891">
        <v>11434221.6</v>
      </c>
      <c r="M200" s="891">
        <v>3811026.05</v>
      </c>
      <c r="N200" s="891">
        <v>1206472.75</v>
      </c>
      <c r="O200" s="891">
        <v>401606.68</v>
      </c>
      <c r="P200" s="891">
        <v>428518.44</v>
      </c>
      <c r="Q200" s="891">
        <v>1044066.05</v>
      </c>
      <c r="R200" s="891">
        <v>249910.21</v>
      </c>
      <c r="S200" s="891">
        <v>437924.47</v>
      </c>
      <c r="T200" s="891">
        <v>401452.52</v>
      </c>
      <c r="U200" s="891">
        <v>291849.67</v>
      </c>
      <c r="V200" s="891">
        <v>599486.19999999995</v>
      </c>
      <c r="W200" s="891">
        <v>517059.1</v>
      </c>
      <c r="X200" s="891">
        <v>525481.57999999996</v>
      </c>
      <c r="Y200" s="891">
        <v>21349075.32</v>
      </c>
      <c r="Z200" s="891">
        <v>262800</v>
      </c>
      <c r="AA200" s="891">
        <v>365000</v>
      </c>
      <c r="AB200" s="891">
        <v>785480</v>
      </c>
      <c r="AC200" s="891">
        <v>84680</v>
      </c>
      <c r="AD200" s="891">
        <v>1667320</v>
      </c>
      <c r="AE200" s="891">
        <v>2274680</v>
      </c>
      <c r="AF200" s="891">
        <v>3582840</v>
      </c>
      <c r="AG200" s="891">
        <v>2578360</v>
      </c>
      <c r="AH200" s="891">
        <v>9330702.9059999995</v>
      </c>
      <c r="AI200" s="891">
        <v>20931862.905999999</v>
      </c>
      <c r="AJ200" s="891">
        <v>2640176.4</v>
      </c>
      <c r="AK200" s="891">
        <v>18291686.506000001</v>
      </c>
      <c r="AL200" s="894">
        <v>21083171.405999999</v>
      </c>
      <c r="AM200" s="891">
        <v>1303950.28</v>
      </c>
      <c r="AN200" s="891">
        <v>1303950.28</v>
      </c>
      <c r="AO200" s="891">
        <v>1358376.04</v>
      </c>
      <c r="AP200" s="891">
        <v>1358376.04</v>
      </c>
      <c r="AQ200" s="891">
        <v>266081.45</v>
      </c>
      <c r="AR200" s="891">
        <v>266081.45</v>
      </c>
      <c r="AS200" s="891">
        <v>276664.23</v>
      </c>
      <c r="AT200" s="891">
        <v>276664.23</v>
      </c>
      <c r="AU200" s="891">
        <v>332601.81</v>
      </c>
      <c r="AV200" s="891">
        <v>1564740.34</v>
      </c>
      <c r="AW200" s="891">
        <v>620892.92000000004</v>
      </c>
      <c r="AX200" s="891">
        <v>244397.33</v>
      </c>
      <c r="AY200" s="891">
        <v>9172776.4000000022</v>
      </c>
      <c r="AZ200" s="891">
        <v>51605023.25</v>
      </c>
      <c r="BA200" s="891">
        <v>8365110.6200000001</v>
      </c>
      <c r="BB200" s="891">
        <v>165190.18</v>
      </c>
      <c r="BC200" s="891">
        <v>1228219.8299999998</v>
      </c>
    </row>
    <row r="201" spans="1:55" ht="15.75" customHeight="1" x14ac:dyDescent="0.2">
      <c r="A201" s="890" t="s">
        <v>1645</v>
      </c>
      <c r="B201" s="895" t="s">
        <v>1646</v>
      </c>
      <c r="C201" s="645">
        <v>1376.99</v>
      </c>
      <c r="D201" s="891">
        <v>19305864.850000001</v>
      </c>
      <c r="E201" s="891">
        <v>20462388.329999998</v>
      </c>
      <c r="F201" s="892">
        <v>1.0599052924583172</v>
      </c>
      <c r="G201" s="893">
        <v>4</v>
      </c>
      <c r="H201" s="891">
        <v>1485.56</v>
      </c>
      <c r="I201" s="891">
        <v>886367.78999999992</v>
      </c>
      <c r="J201" s="891">
        <v>887853.35</v>
      </c>
      <c r="K201" s="893">
        <v>1.05731</v>
      </c>
      <c r="L201" s="891">
        <v>4695327.53</v>
      </c>
      <c r="M201" s="891">
        <v>1564952.66</v>
      </c>
      <c r="N201" s="891">
        <v>568529.62</v>
      </c>
      <c r="O201" s="891">
        <v>189234.42</v>
      </c>
      <c r="P201" s="891">
        <v>148678.31</v>
      </c>
      <c r="Q201" s="891">
        <v>491640.69</v>
      </c>
      <c r="R201" s="891">
        <v>117567.01</v>
      </c>
      <c r="S201" s="891">
        <v>206364.41</v>
      </c>
      <c r="T201" s="891">
        <v>189161.78</v>
      </c>
      <c r="U201" s="891">
        <v>137376.29999999999</v>
      </c>
      <c r="V201" s="891">
        <v>282473.95</v>
      </c>
      <c r="W201" s="891">
        <v>243634.84</v>
      </c>
      <c r="X201" s="891">
        <v>247624.2</v>
      </c>
      <c r="Y201" s="891">
        <v>9082565.7199999988</v>
      </c>
      <c r="Z201" s="891">
        <v>123929.1</v>
      </c>
      <c r="AA201" s="891">
        <v>172123.75</v>
      </c>
      <c r="AB201" s="891">
        <v>370410.31</v>
      </c>
      <c r="AC201" s="891">
        <v>39932.71</v>
      </c>
      <c r="AD201" s="891">
        <v>393130.64</v>
      </c>
      <c r="AE201" s="891">
        <v>1072675.21</v>
      </c>
      <c r="AF201" s="891">
        <v>1689566.73</v>
      </c>
      <c r="AG201" s="891">
        <v>1215882.17</v>
      </c>
      <c r="AH201" s="891">
        <v>3387119.1474900004</v>
      </c>
      <c r="AI201" s="891">
        <v>8464769.7674899995</v>
      </c>
      <c r="AJ201" s="891">
        <v>1245033.04</v>
      </c>
      <c r="AK201" s="891">
        <v>7219736.7274899995</v>
      </c>
      <c r="AL201" s="894">
        <v>8536122.6074899994</v>
      </c>
      <c r="AM201" s="891">
        <v>105071.93</v>
      </c>
      <c r="AN201" s="891">
        <v>105071.93</v>
      </c>
      <c r="AO201" s="891">
        <v>109607.41</v>
      </c>
      <c r="AP201" s="891">
        <v>109607.41</v>
      </c>
      <c r="AQ201" s="891">
        <v>21165.56</v>
      </c>
      <c r="AR201" s="891">
        <v>21165.56</v>
      </c>
      <c r="AS201" s="891">
        <v>21921.48</v>
      </c>
      <c r="AT201" s="891">
        <v>21921.48</v>
      </c>
      <c r="AU201" s="891">
        <v>26456.959999999999</v>
      </c>
      <c r="AV201" s="891">
        <v>737771.29</v>
      </c>
      <c r="AW201" s="891">
        <v>292749.51</v>
      </c>
      <c r="AX201" s="891">
        <v>114665.87</v>
      </c>
      <c r="AY201" s="891">
        <v>1687176.3900000001</v>
      </c>
      <c r="AZ201" s="891">
        <v>19305864.850000001</v>
      </c>
      <c r="BA201" s="891">
        <v>67682.78</v>
      </c>
      <c r="BB201" s="891">
        <v>4862.17</v>
      </c>
      <c r="BC201" s="891">
        <v>319328.73</v>
      </c>
    </row>
    <row r="202" spans="1:55" ht="15.75" customHeight="1" x14ac:dyDescent="0.2">
      <c r="A202" s="890" t="s">
        <v>1647</v>
      </c>
      <c r="B202" s="895" t="s">
        <v>1648</v>
      </c>
      <c r="C202" s="645">
        <v>3379.65</v>
      </c>
      <c r="D202" s="891">
        <v>55685045.32</v>
      </c>
      <c r="E202" s="891">
        <v>39429973.039999999</v>
      </c>
      <c r="F202" s="892">
        <v>0.70808908951068439</v>
      </c>
      <c r="G202" s="893">
        <v>1</v>
      </c>
      <c r="H202" s="891">
        <v>958219.03</v>
      </c>
      <c r="I202" s="891">
        <v>29424918.66</v>
      </c>
      <c r="J202" s="891">
        <v>30383137.690000001</v>
      </c>
      <c r="K202" s="893">
        <v>1.05731</v>
      </c>
      <c r="L202" s="891">
        <v>12778695.01</v>
      </c>
      <c r="M202" s="891">
        <v>4259139.04</v>
      </c>
      <c r="N202" s="891">
        <v>1395707.18</v>
      </c>
      <c r="O202" s="891">
        <v>465235.72</v>
      </c>
      <c r="P202" s="891">
        <v>449305.31</v>
      </c>
      <c r="Q202" s="891">
        <v>1207648.31</v>
      </c>
      <c r="R202" s="891">
        <v>289099.21000000002</v>
      </c>
      <c r="S202" s="891">
        <v>506612.63</v>
      </c>
      <c r="T202" s="891">
        <v>465057.14</v>
      </c>
      <c r="U202" s="891">
        <v>337741.75</v>
      </c>
      <c r="V202" s="891">
        <v>694466.53</v>
      </c>
      <c r="W202" s="891">
        <v>598979.98</v>
      </c>
      <c r="X202" s="891">
        <v>607903.01</v>
      </c>
      <c r="Y202" s="891">
        <v>24055590.82</v>
      </c>
      <c r="Z202" s="891">
        <v>304168.49999999994</v>
      </c>
      <c r="AA202" s="891">
        <v>422456.24999999994</v>
      </c>
      <c r="AB202" s="891">
        <v>909125.84999999986</v>
      </c>
      <c r="AC202" s="891">
        <v>98009.849999999991</v>
      </c>
      <c r="AD202" s="891">
        <v>1929780.15</v>
      </c>
      <c r="AE202" s="891">
        <v>2632747.3499999996</v>
      </c>
      <c r="AF202" s="891">
        <v>4146830.5499999993</v>
      </c>
      <c r="AG202" s="891">
        <v>2984230.9499999997</v>
      </c>
      <c r="AH202" s="891">
        <v>9916121.307149997</v>
      </c>
      <c r="AI202" s="891">
        <v>23343470.757149994</v>
      </c>
      <c r="AJ202" s="891">
        <v>3055778.14</v>
      </c>
      <c r="AK202" s="891">
        <v>20287692.617149994</v>
      </c>
      <c r="AL202" s="894">
        <v>23518597.397149995</v>
      </c>
      <c r="AM202" s="891">
        <v>1176200.95</v>
      </c>
      <c r="AN202" s="891">
        <v>1176200.95</v>
      </c>
      <c r="AO202" s="891">
        <v>1225335.31</v>
      </c>
      <c r="AP202" s="891">
        <v>1225335.31</v>
      </c>
      <c r="AQ202" s="891">
        <v>92977.32</v>
      </c>
      <c r="AR202" s="891">
        <v>92977.32</v>
      </c>
      <c r="AS202" s="891">
        <v>96756.89</v>
      </c>
      <c r="AT202" s="891">
        <v>96756.89</v>
      </c>
      <c r="AU202" s="891">
        <v>116410.63</v>
      </c>
      <c r="AV202" s="891">
        <v>1811168.05</v>
      </c>
      <c r="AW202" s="891">
        <v>718676.06</v>
      </c>
      <c r="AX202" s="891">
        <v>282061.3</v>
      </c>
      <c r="AY202" s="891">
        <v>8110856.9799999995</v>
      </c>
      <c r="AZ202" s="891">
        <v>55685045.32</v>
      </c>
      <c r="BA202" s="891">
        <v>4699114.2300000004</v>
      </c>
      <c r="BB202" s="891">
        <v>70369.81</v>
      </c>
      <c r="BC202" s="891">
        <v>1525117.6299999997</v>
      </c>
    </row>
    <row r="203" spans="1:55" ht="15.75" customHeight="1" x14ac:dyDescent="0.2">
      <c r="A203" s="890" t="s">
        <v>1649</v>
      </c>
      <c r="B203" s="895" t="s">
        <v>1650</v>
      </c>
      <c r="C203" s="645">
        <v>1957.49</v>
      </c>
      <c r="D203" s="891">
        <v>33685439.719999999</v>
      </c>
      <c r="E203" s="891">
        <v>23975250.879999999</v>
      </c>
      <c r="F203" s="892">
        <v>0.71173928793232333</v>
      </c>
      <c r="G203" s="893">
        <v>1</v>
      </c>
      <c r="H203" s="891">
        <v>504755.17</v>
      </c>
      <c r="I203" s="891">
        <v>12402974.1</v>
      </c>
      <c r="J203" s="891">
        <v>12907729.27</v>
      </c>
      <c r="K203" s="893">
        <v>1.05731</v>
      </c>
      <c r="L203" s="891">
        <v>7504921.6299999999</v>
      </c>
      <c r="M203" s="891">
        <v>2501390.37</v>
      </c>
      <c r="N203" s="891">
        <v>808171.47</v>
      </c>
      <c r="O203" s="891">
        <v>269390.49</v>
      </c>
      <c r="P203" s="891">
        <v>276830.40999999997</v>
      </c>
      <c r="Q203" s="891">
        <v>699023.67</v>
      </c>
      <c r="R203" s="891">
        <v>167035.1</v>
      </c>
      <c r="S203" s="891">
        <v>293349.40999999997</v>
      </c>
      <c r="T203" s="891">
        <v>269287.08</v>
      </c>
      <c r="U203" s="891">
        <v>195566.27</v>
      </c>
      <c r="V203" s="891">
        <v>402124.49</v>
      </c>
      <c r="W203" s="891">
        <v>346833.88</v>
      </c>
      <c r="X203" s="891">
        <v>352000.68</v>
      </c>
      <c r="Y203" s="891">
        <v>14085924.950000001</v>
      </c>
      <c r="Z203" s="891">
        <v>176174.09999999998</v>
      </c>
      <c r="AA203" s="891">
        <v>244686.24999999997</v>
      </c>
      <c r="AB203" s="891">
        <v>526564.80999999994</v>
      </c>
      <c r="AC203" s="891">
        <v>56767.209999999992</v>
      </c>
      <c r="AD203" s="891">
        <v>1117726.79</v>
      </c>
      <c r="AE203" s="891">
        <v>1524884.7099999997</v>
      </c>
      <c r="AF203" s="891">
        <v>2401840.2299999995</v>
      </c>
      <c r="AG203" s="891">
        <v>1728463.6699999997</v>
      </c>
      <c r="AH203" s="891">
        <v>6056406.84999</v>
      </c>
      <c r="AI203" s="891">
        <v>13833514.619989999</v>
      </c>
      <c r="AJ203" s="891">
        <v>1769903.73</v>
      </c>
      <c r="AK203" s="891">
        <v>12063610.889989998</v>
      </c>
      <c r="AL203" s="894">
        <v>13934947.799989998</v>
      </c>
      <c r="AM203" s="891">
        <v>757425.03</v>
      </c>
      <c r="AN203" s="891">
        <v>757425.03</v>
      </c>
      <c r="AO203" s="891">
        <v>788417.47</v>
      </c>
      <c r="AP203" s="891">
        <v>788417.47</v>
      </c>
      <c r="AQ203" s="891">
        <v>176883.69</v>
      </c>
      <c r="AR203" s="891">
        <v>176883.69</v>
      </c>
      <c r="AS203" s="891">
        <v>184442.82</v>
      </c>
      <c r="AT203" s="891">
        <v>184442.82</v>
      </c>
      <c r="AU203" s="891">
        <v>221482.57</v>
      </c>
      <c r="AV203" s="891">
        <v>1049207.53</v>
      </c>
      <c r="AW203" s="891">
        <v>416328.2</v>
      </c>
      <c r="AX203" s="891">
        <v>163210.54</v>
      </c>
      <c r="AY203" s="891">
        <v>5664566.8599999994</v>
      </c>
      <c r="AZ203" s="891">
        <v>33685439.719999999</v>
      </c>
      <c r="BA203" s="891">
        <v>2932478.27</v>
      </c>
      <c r="BB203" s="891">
        <v>139880.01</v>
      </c>
      <c r="BC203" s="891">
        <v>870492.17</v>
      </c>
    </row>
    <row r="204" spans="1:55" ht="15.75" customHeight="1" x14ac:dyDescent="0.2">
      <c r="A204" s="890" t="s">
        <v>1651</v>
      </c>
      <c r="B204" s="895" t="s">
        <v>1652</v>
      </c>
      <c r="C204" s="645">
        <v>5354.5</v>
      </c>
      <c r="D204" s="891">
        <v>88371802.859999999</v>
      </c>
      <c r="E204" s="891">
        <v>68098910.689999998</v>
      </c>
      <c r="F204" s="892">
        <v>0.77059546694869818</v>
      </c>
      <c r="G204" s="893">
        <v>2</v>
      </c>
      <c r="H204" s="891">
        <v>513369.65</v>
      </c>
      <c r="I204" s="891">
        <v>24258687.530000001</v>
      </c>
      <c r="J204" s="891">
        <v>24772057.18</v>
      </c>
      <c r="K204" s="893">
        <v>1.05731</v>
      </c>
      <c r="L204" s="891">
        <v>20028274.120000001</v>
      </c>
      <c r="M204" s="891">
        <v>6675423.75</v>
      </c>
      <c r="N204" s="891">
        <v>2212142.17</v>
      </c>
      <c r="O204" s="891">
        <v>737105.27</v>
      </c>
      <c r="P204" s="891">
        <v>713682.88</v>
      </c>
      <c r="Q204" s="891">
        <v>1913823.12</v>
      </c>
      <c r="R204" s="891">
        <v>458061.64</v>
      </c>
      <c r="S204" s="891">
        <v>802961.52</v>
      </c>
      <c r="T204" s="891">
        <v>736822.33</v>
      </c>
      <c r="U204" s="891">
        <v>535107.72</v>
      </c>
      <c r="V204" s="891">
        <v>1100291.55</v>
      </c>
      <c r="W204" s="891">
        <v>949005.59</v>
      </c>
      <c r="X204" s="891">
        <v>963502.88</v>
      </c>
      <c r="Y204" s="891">
        <v>37826204.539999999</v>
      </c>
      <c r="Z204" s="891">
        <v>481905</v>
      </c>
      <c r="AA204" s="891">
        <v>669312.5</v>
      </c>
      <c r="AB204" s="891">
        <v>1440360.5</v>
      </c>
      <c r="AC204" s="891">
        <v>155280.5</v>
      </c>
      <c r="AD204" s="891">
        <v>3057419.5</v>
      </c>
      <c r="AE204" s="891">
        <v>4171155.5</v>
      </c>
      <c r="AF204" s="891">
        <v>6569971.5</v>
      </c>
      <c r="AG204" s="891">
        <v>4728023.5</v>
      </c>
      <c r="AH204" s="891">
        <v>15742771.306499999</v>
      </c>
      <c r="AI204" s="891">
        <v>37016199.806500003</v>
      </c>
      <c r="AJ204" s="891">
        <v>4841378.26</v>
      </c>
      <c r="AK204" s="891">
        <v>32174821.546500005</v>
      </c>
      <c r="AL204" s="894">
        <v>37293659.186500005</v>
      </c>
      <c r="AM204" s="891">
        <v>1704584.29</v>
      </c>
      <c r="AN204" s="891">
        <v>1704584.29</v>
      </c>
      <c r="AO204" s="891">
        <v>1775640.13</v>
      </c>
      <c r="AP204" s="891">
        <v>1775640.13</v>
      </c>
      <c r="AQ204" s="891">
        <v>343940.51</v>
      </c>
      <c r="AR204" s="891">
        <v>343940.51</v>
      </c>
      <c r="AS204" s="891">
        <v>358302.86</v>
      </c>
      <c r="AT204" s="891">
        <v>358302.86</v>
      </c>
      <c r="AU204" s="891">
        <v>430114.61</v>
      </c>
      <c r="AV204" s="891">
        <v>2870202.46</v>
      </c>
      <c r="AW204" s="891">
        <v>1138903.5900000001</v>
      </c>
      <c r="AX204" s="891">
        <v>447782.78</v>
      </c>
      <c r="AY204" s="891">
        <v>13251939.019999998</v>
      </c>
      <c r="AZ204" s="891">
        <v>88371802.859999999</v>
      </c>
      <c r="BA204" s="891">
        <v>4630784.3</v>
      </c>
      <c r="BB204" s="891">
        <v>142351.42000000004</v>
      </c>
      <c r="BC204" s="891">
        <v>2414947.9300000006</v>
      </c>
    </row>
    <row r="205" spans="1:55" ht="15.75" customHeight="1" x14ac:dyDescent="0.2">
      <c r="A205" s="890" t="s">
        <v>1653</v>
      </c>
      <c r="B205" s="895" t="s">
        <v>1654</v>
      </c>
      <c r="C205" s="645">
        <v>1996.5</v>
      </c>
      <c r="D205" s="891">
        <v>33841024.350000001</v>
      </c>
      <c r="E205" s="891">
        <v>23072257.670000002</v>
      </c>
      <c r="F205" s="892">
        <v>0.68178366681149238</v>
      </c>
      <c r="G205" s="893">
        <v>1</v>
      </c>
      <c r="H205" s="891">
        <v>806354.34</v>
      </c>
      <c r="I205" s="891">
        <v>3685122.9900000007</v>
      </c>
      <c r="J205" s="891">
        <v>4491477.330000001</v>
      </c>
      <c r="K205" s="893">
        <v>1.05731</v>
      </c>
      <c r="L205" s="891">
        <v>7504921.6299999999</v>
      </c>
      <c r="M205" s="891">
        <v>2501390.37</v>
      </c>
      <c r="N205" s="891">
        <v>824698.5</v>
      </c>
      <c r="O205" s="891">
        <v>274348.59000000003</v>
      </c>
      <c r="P205" s="891">
        <v>276475.34000000003</v>
      </c>
      <c r="Q205" s="891">
        <v>713325.94</v>
      </c>
      <c r="R205" s="891">
        <v>170889.75</v>
      </c>
      <c r="S205" s="891">
        <v>299348.37</v>
      </c>
      <c r="T205" s="891">
        <v>274243.28999999998</v>
      </c>
      <c r="U205" s="891">
        <v>199465.60000000001</v>
      </c>
      <c r="V205" s="891">
        <v>409525.55</v>
      </c>
      <c r="W205" s="891">
        <v>353217.32</v>
      </c>
      <c r="X205" s="891">
        <v>359199.05</v>
      </c>
      <c r="Y205" s="891">
        <v>14161049.299999999</v>
      </c>
      <c r="Z205" s="891">
        <v>179685</v>
      </c>
      <c r="AA205" s="891">
        <v>249562.5</v>
      </c>
      <c r="AB205" s="891">
        <v>537058.5</v>
      </c>
      <c r="AC205" s="891">
        <v>57898.5</v>
      </c>
      <c r="AD205" s="891">
        <v>1140001.5</v>
      </c>
      <c r="AE205" s="891">
        <v>1555273.5</v>
      </c>
      <c r="AF205" s="891">
        <v>2449705.5</v>
      </c>
      <c r="AG205" s="891">
        <v>1762909.5</v>
      </c>
      <c r="AH205" s="891">
        <v>6064413.4154999992</v>
      </c>
      <c r="AI205" s="891">
        <v>13996507.9155</v>
      </c>
      <c r="AJ205" s="891">
        <v>1805175.4</v>
      </c>
      <c r="AK205" s="891">
        <v>12191332.5155</v>
      </c>
      <c r="AL205" s="894">
        <v>14099962.5155</v>
      </c>
      <c r="AM205" s="891">
        <v>662179.97</v>
      </c>
      <c r="AN205" s="891">
        <v>662179.97</v>
      </c>
      <c r="AO205" s="891">
        <v>690148.76</v>
      </c>
      <c r="AP205" s="891">
        <v>690148.76</v>
      </c>
      <c r="AQ205" s="891">
        <v>227529.87</v>
      </c>
      <c r="AR205" s="891">
        <v>227529.87</v>
      </c>
      <c r="AS205" s="891">
        <v>237356.74</v>
      </c>
      <c r="AT205" s="891">
        <v>237356.74</v>
      </c>
      <c r="AU205" s="891">
        <v>284979.28000000003</v>
      </c>
      <c r="AV205" s="891">
        <v>1069617.19</v>
      </c>
      <c r="AW205" s="891">
        <v>424426.8</v>
      </c>
      <c r="AX205" s="891">
        <v>166558.45000000001</v>
      </c>
      <c r="AY205" s="891">
        <v>5580012.4000000004</v>
      </c>
      <c r="AZ205" s="891">
        <v>33841024.350000001</v>
      </c>
      <c r="BA205" s="891">
        <v>1521148.3599999999</v>
      </c>
      <c r="BB205" s="891">
        <v>134279.45000000001</v>
      </c>
      <c r="BC205" s="891">
        <v>498031.79</v>
      </c>
    </row>
    <row r="206" spans="1:55" ht="15.75" customHeight="1" x14ac:dyDescent="0.2">
      <c r="A206" s="890" t="s">
        <v>1655</v>
      </c>
      <c r="B206" s="895" t="s">
        <v>1656</v>
      </c>
      <c r="C206" s="645">
        <v>3267.82</v>
      </c>
      <c r="D206" s="891">
        <v>53636623.270000003</v>
      </c>
      <c r="E206" s="891">
        <v>44081495.950000003</v>
      </c>
      <c r="F206" s="892">
        <v>0.82185442077699977</v>
      </c>
      <c r="G206" s="893">
        <v>2</v>
      </c>
      <c r="H206" s="891">
        <v>212880.29</v>
      </c>
      <c r="I206" s="891">
        <v>25157490.789999999</v>
      </c>
      <c r="J206" s="891">
        <v>25370371.079999998</v>
      </c>
      <c r="K206" s="893">
        <v>1.05731</v>
      </c>
      <c r="L206" s="891">
        <v>12306022.119999999</v>
      </c>
      <c r="M206" s="891">
        <v>4101597.17</v>
      </c>
      <c r="N206" s="891">
        <v>1349431.51</v>
      </c>
      <c r="O206" s="891">
        <v>449535.05</v>
      </c>
      <c r="P206" s="891">
        <v>432085.21</v>
      </c>
      <c r="Q206" s="891">
        <v>1168317.06</v>
      </c>
      <c r="R206" s="891">
        <v>279462.57</v>
      </c>
      <c r="S206" s="891">
        <v>489815.53</v>
      </c>
      <c r="T206" s="891">
        <v>449362.5</v>
      </c>
      <c r="U206" s="891">
        <v>326643.67</v>
      </c>
      <c r="V206" s="891">
        <v>671029.81999999995</v>
      </c>
      <c r="W206" s="891">
        <v>578765.74</v>
      </c>
      <c r="X206" s="891">
        <v>587747.55000000005</v>
      </c>
      <c r="Y206" s="891">
        <v>23189815.500000004</v>
      </c>
      <c r="Z206" s="891">
        <v>294103.8</v>
      </c>
      <c r="AA206" s="891">
        <v>408477.49999999994</v>
      </c>
      <c r="AB206" s="891">
        <v>879043.58</v>
      </c>
      <c r="AC206" s="891">
        <v>94766.78</v>
      </c>
      <c r="AD206" s="891">
        <v>1865925.22</v>
      </c>
      <c r="AE206" s="891">
        <v>2545631.7799999998</v>
      </c>
      <c r="AF206" s="891">
        <v>4009615.1399999997</v>
      </c>
      <c r="AG206" s="891">
        <v>2885485.0599999996</v>
      </c>
      <c r="AH206" s="891">
        <v>9543027.1678199973</v>
      </c>
      <c r="AI206" s="891">
        <v>22526076.027819999</v>
      </c>
      <c r="AJ206" s="891">
        <v>2954664.8</v>
      </c>
      <c r="AK206" s="891">
        <v>19571411.227819998</v>
      </c>
      <c r="AL206" s="894">
        <v>22695407.857819997</v>
      </c>
      <c r="AM206" s="891">
        <v>1100609.6299999999</v>
      </c>
      <c r="AN206" s="891">
        <v>1100609.6299999999</v>
      </c>
      <c r="AO206" s="891">
        <v>1146720.3400000001</v>
      </c>
      <c r="AP206" s="891">
        <v>1146720.3400000001</v>
      </c>
      <c r="AQ206" s="891">
        <v>100536.45</v>
      </c>
      <c r="AR206" s="891">
        <v>100536.45</v>
      </c>
      <c r="AS206" s="891">
        <v>105071.93</v>
      </c>
      <c r="AT206" s="891">
        <v>105071.93</v>
      </c>
      <c r="AU206" s="891">
        <v>126237.5</v>
      </c>
      <c r="AV206" s="891">
        <v>1751450.91</v>
      </c>
      <c r="AW206" s="891">
        <v>694980.15</v>
      </c>
      <c r="AX206" s="891">
        <v>272854.55</v>
      </c>
      <c r="AY206" s="891">
        <v>7751399.8099999996</v>
      </c>
      <c r="AZ206" s="891">
        <v>53636623.270000003</v>
      </c>
      <c r="BA206" s="891">
        <v>3548105.4699999997</v>
      </c>
      <c r="BB206" s="891">
        <v>38394.950000000004</v>
      </c>
      <c r="BC206" s="891">
        <v>1492610.62</v>
      </c>
    </row>
    <row r="207" spans="1:55" ht="15.75" customHeight="1" x14ac:dyDescent="0.2">
      <c r="A207" s="890" t="s">
        <v>1657</v>
      </c>
      <c r="B207" s="895" t="s">
        <v>1658</v>
      </c>
      <c r="C207" s="645">
        <v>5133.5</v>
      </c>
      <c r="D207" s="891">
        <v>82531390.599999994</v>
      </c>
      <c r="E207" s="891">
        <v>57501278.780000001</v>
      </c>
      <c r="F207" s="892">
        <v>0.6967201008242796</v>
      </c>
      <c r="G207" s="893">
        <v>1</v>
      </c>
      <c r="H207" s="891">
        <v>1713788.12</v>
      </c>
      <c r="I207" s="891">
        <v>40030203.590000004</v>
      </c>
      <c r="J207" s="891">
        <v>41743991.710000001</v>
      </c>
      <c r="K207" s="893">
        <v>1.05731</v>
      </c>
      <c r="L207" s="891">
        <v>19002772.27</v>
      </c>
      <c r="M207" s="891">
        <v>6333623.9900000002</v>
      </c>
      <c r="N207" s="891">
        <v>2120417.1800000002</v>
      </c>
      <c r="O207" s="891">
        <v>706530.27</v>
      </c>
      <c r="P207" s="891">
        <v>658873.62</v>
      </c>
      <c r="Q207" s="891">
        <v>1835160.61</v>
      </c>
      <c r="R207" s="891">
        <v>439430.8</v>
      </c>
      <c r="S207" s="891">
        <v>769667.27</v>
      </c>
      <c r="T207" s="891">
        <v>706259.07</v>
      </c>
      <c r="U207" s="891">
        <v>513211.49</v>
      </c>
      <c r="V207" s="891">
        <v>1054651.6499999999</v>
      </c>
      <c r="W207" s="891">
        <v>909641.01</v>
      </c>
      <c r="X207" s="891">
        <v>923551.88</v>
      </c>
      <c r="Y207" s="891">
        <v>35973791.109999999</v>
      </c>
      <c r="Z207" s="891">
        <v>462015</v>
      </c>
      <c r="AA207" s="891">
        <v>641687.5</v>
      </c>
      <c r="AB207" s="891">
        <v>1380911.5</v>
      </c>
      <c r="AC207" s="891">
        <v>148871.5</v>
      </c>
      <c r="AD207" s="891">
        <v>2931228.5</v>
      </c>
      <c r="AE207" s="891">
        <v>3998996.5</v>
      </c>
      <c r="AF207" s="891">
        <v>6298804.5</v>
      </c>
      <c r="AG207" s="891">
        <v>4532880.5</v>
      </c>
      <c r="AH207" s="891">
        <v>14613907.987500001</v>
      </c>
      <c r="AI207" s="891">
        <v>35009303.487499997</v>
      </c>
      <c r="AJ207" s="891">
        <v>4641556.6900000004</v>
      </c>
      <c r="AK207" s="891">
        <v>30367746.797499996</v>
      </c>
      <c r="AL207" s="894">
        <v>35275311.097499996</v>
      </c>
      <c r="AM207" s="891">
        <v>1488393.11</v>
      </c>
      <c r="AN207" s="891">
        <v>1488393.11</v>
      </c>
      <c r="AO207" s="891">
        <v>1550377.99</v>
      </c>
      <c r="AP207" s="891">
        <v>1550377.99</v>
      </c>
      <c r="AQ207" s="891">
        <v>174615.95</v>
      </c>
      <c r="AR207" s="891">
        <v>174615.95</v>
      </c>
      <c r="AS207" s="891">
        <v>182175.08</v>
      </c>
      <c r="AT207" s="891">
        <v>182175.08</v>
      </c>
      <c r="AU207" s="891">
        <v>218458.91</v>
      </c>
      <c r="AV207" s="891">
        <v>2751524.08</v>
      </c>
      <c r="AW207" s="891">
        <v>1091811.71</v>
      </c>
      <c r="AX207" s="891">
        <v>429369.28</v>
      </c>
      <c r="AY207" s="891">
        <v>11282288.24</v>
      </c>
      <c r="AZ207" s="891">
        <v>82531390.599999994</v>
      </c>
      <c r="BA207" s="891">
        <v>4383278.8099999996</v>
      </c>
      <c r="BB207" s="891">
        <v>165543.41999999998</v>
      </c>
      <c r="BC207" s="891">
        <v>2480667.7399999998</v>
      </c>
    </row>
    <row r="208" spans="1:55" ht="15.75" customHeight="1" x14ac:dyDescent="0.2">
      <c r="A208" s="890" t="s">
        <v>1659</v>
      </c>
      <c r="B208" s="895" t="s">
        <v>1660</v>
      </c>
      <c r="C208" s="645">
        <v>1885.81</v>
      </c>
      <c r="D208" s="891">
        <v>30770210.510000002</v>
      </c>
      <c r="E208" s="891">
        <v>20529038.030000001</v>
      </c>
      <c r="F208" s="892">
        <v>0.66717249215205321</v>
      </c>
      <c r="G208" s="893">
        <v>1</v>
      </c>
      <c r="H208" s="891">
        <v>880292.88</v>
      </c>
      <c r="I208" s="891">
        <v>6407662.7999999998</v>
      </c>
      <c r="J208" s="891">
        <v>7287955.6799999997</v>
      </c>
      <c r="K208" s="893">
        <v>1.05731</v>
      </c>
      <c r="L208" s="891">
        <v>7001673.7400000002</v>
      </c>
      <c r="M208" s="891">
        <v>2333657.85</v>
      </c>
      <c r="N208" s="891">
        <v>778422.83</v>
      </c>
      <c r="O208" s="891">
        <v>259474.27</v>
      </c>
      <c r="P208" s="891">
        <v>247297.21</v>
      </c>
      <c r="Q208" s="891">
        <v>673994.69</v>
      </c>
      <c r="R208" s="891">
        <v>161253.10999999999</v>
      </c>
      <c r="S208" s="891">
        <v>282551.27</v>
      </c>
      <c r="T208" s="891">
        <v>259374.67</v>
      </c>
      <c r="U208" s="891">
        <v>188367.51</v>
      </c>
      <c r="V208" s="891">
        <v>387322.36</v>
      </c>
      <c r="W208" s="891">
        <v>334066.99</v>
      </c>
      <c r="X208" s="891">
        <v>339043.6</v>
      </c>
      <c r="Y208" s="891">
        <v>13246500.099999998</v>
      </c>
      <c r="Z208" s="891">
        <v>169722.90000000002</v>
      </c>
      <c r="AA208" s="891">
        <v>235726.25000000003</v>
      </c>
      <c r="AB208" s="891">
        <v>507282.89000000007</v>
      </c>
      <c r="AC208" s="891">
        <v>54688.490000000005</v>
      </c>
      <c r="AD208" s="891">
        <v>1076797.51</v>
      </c>
      <c r="AE208" s="891">
        <v>1469045.9900000002</v>
      </c>
      <c r="AF208" s="891">
        <v>2313888.87</v>
      </c>
      <c r="AG208" s="891">
        <v>1665170.2300000002</v>
      </c>
      <c r="AH208" s="891">
        <v>5467214.4893100001</v>
      </c>
      <c r="AI208" s="891">
        <v>12959537.619310001</v>
      </c>
      <c r="AJ208" s="891">
        <v>1705092.82</v>
      </c>
      <c r="AK208" s="891">
        <v>11254444.799310002</v>
      </c>
      <c r="AL208" s="894">
        <v>13057256.479310002</v>
      </c>
      <c r="AM208" s="891">
        <v>562399.42000000004</v>
      </c>
      <c r="AN208" s="891">
        <v>562399.42000000004</v>
      </c>
      <c r="AO208" s="891">
        <v>585832.73</v>
      </c>
      <c r="AP208" s="891">
        <v>585832.73</v>
      </c>
      <c r="AQ208" s="891">
        <v>112631.06</v>
      </c>
      <c r="AR208" s="891">
        <v>112631.06</v>
      </c>
      <c r="AS208" s="891">
        <v>117166.54</v>
      </c>
      <c r="AT208" s="891">
        <v>117166.54</v>
      </c>
      <c r="AU208" s="891">
        <v>141355.76999999999</v>
      </c>
      <c r="AV208" s="891">
        <v>1010655.96</v>
      </c>
      <c r="AW208" s="891">
        <v>401030.84</v>
      </c>
      <c r="AX208" s="891">
        <v>157351.70000000001</v>
      </c>
      <c r="AY208" s="891">
        <v>4466453.7700000005</v>
      </c>
      <c r="AZ208" s="891">
        <v>30770210.510000002</v>
      </c>
      <c r="BA208" s="891">
        <v>1487076.79</v>
      </c>
      <c r="BB208" s="891">
        <v>73251.86</v>
      </c>
      <c r="BC208" s="891">
        <v>594732.88</v>
      </c>
    </row>
    <row r="209" spans="1:55" ht="15.75" customHeight="1" x14ac:dyDescent="0.2">
      <c r="A209" s="890" t="s">
        <v>1661</v>
      </c>
      <c r="B209" s="895" t="s">
        <v>1662</v>
      </c>
      <c r="C209" s="645">
        <v>7737</v>
      </c>
      <c r="D209" s="891">
        <v>119244389.88</v>
      </c>
      <c r="E209" s="891">
        <v>94617928.039999992</v>
      </c>
      <c r="F209" s="892">
        <v>0.79347907381821048</v>
      </c>
      <c r="G209" s="893">
        <v>2</v>
      </c>
      <c r="H209" s="891">
        <v>391212.51</v>
      </c>
      <c r="I209" s="891">
        <v>7859926.6000000015</v>
      </c>
      <c r="J209" s="891">
        <v>8251139.1100000013</v>
      </c>
      <c r="K209" s="893">
        <v>1.05731</v>
      </c>
      <c r="L209" s="891">
        <v>27724082.879999999</v>
      </c>
      <c r="M209" s="891">
        <v>9240436.8100000005</v>
      </c>
      <c r="N209" s="891">
        <v>3196326.45</v>
      </c>
      <c r="O209" s="891">
        <v>1065166.7</v>
      </c>
      <c r="P209" s="891">
        <v>933838.34</v>
      </c>
      <c r="Q209" s="891">
        <v>2765702.36</v>
      </c>
      <c r="R209" s="891">
        <v>662358.42000000004</v>
      </c>
      <c r="S209" s="891">
        <v>1160199.92</v>
      </c>
      <c r="T209" s="891">
        <v>1064757.83</v>
      </c>
      <c r="U209" s="891">
        <v>773566.59</v>
      </c>
      <c r="V209" s="891">
        <v>1589995.3</v>
      </c>
      <c r="W209" s="891">
        <v>1371376.91</v>
      </c>
      <c r="X209" s="891">
        <v>1392166.29</v>
      </c>
      <c r="Y209" s="891">
        <v>52939974.800000004</v>
      </c>
      <c r="Z209" s="891">
        <v>696330</v>
      </c>
      <c r="AA209" s="891">
        <v>967125</v>
      </c>
      <c r="AB209" s="891">
        <v>2081253</v>
      </c>
      <c r="AC209" s="891">
        <v>224373</v>
      </c>
      <c r="AD209" s="891">
        <v>4417827</v>
      </c>
      <c r="AE209" s="891">
        <v>6027123</v>
      </c>
      <c r="AF209" s="891">
        <v>9493299</v>
      </c>
      <c r="AG209" s="891">
        <v>6831771</v>
      </c>
      <c r="AH209" s="891">
        <v>20901713.057999998</v>
      </c>
      <c r="AI209" s="891">
        <v>51640814.057999998</v>
      </c>
      <c r="AJ209" s="891">
        <v>6995563.29</v>
      </c>
      <c r="AK209" s="891">
        <v>44645250.767999999</v>
      </c>
      <c r="AL209" s="894">
        <v>52041729.788000003</v>
      </c>
      <c r="AM209" s="891">
        <v>1573055.39</v>
      </c>
      <c r="AN209" s="891">
        <v>1573055.39</v>
      </c>
      <c r="AO209" s="891">
        <v>1638819.8400000001</v>
      </c>
      <c r="AP209" s="891">
        <v>1638819.8400000001</v>
      </c>
      <c r="AQ209" s="891">
        <v>262301.88</v>
      </c>
      <c r="AR209" s="891">
        <v>262301.88</v>
      </c>
      <c r="AS209" s="891">
        <v>272884.65999999997</v>
      </c>
      <c r="AT209" s="891">
        <v>272884.65999999997</v>
      </c>
      <c r="AU209" s="891">
        <v>328066.33</v>
      </c>
      <c r="AV209" s="891">
        <v>4147695.79</v>
      </c>
      <c r="AW209" s="891">
        <v>1645816.17</v>
      </c>
      <c r="AX209" s="891">
        <v>646983.35</v>
      </c>
      <c r="AY209" s="891">
        <v>14262685.18</v>
      </c>
      <c r="AZ209" s="891">
        <v>119244389.88</v>
      </c>
      <c r="BA209" s="891">
        <v>1308738.8200000003</v>
      </c>
      <c r="BB209" s="891">
        <v>79687.59</v>
      </c>
      <c r="BC209" s="891">
        <v>2390765.59</v>
      </c>
    </row>
    <row r="210" spans="1:55" ht="15.75" customHeight="1" x14ac:dyDescent="0.2">
      <c r="A210" s="890" t="s">
        <v>1663</v>
      </c>
      <c r="B210" s="895" t="s">
        <v>1664</v>
      </c>
      <c r="C210" s="645">
        <v>938</v>
      </c>
      <c r="D210" s="891">
        <v>14078895.75</v>
      </c>
      <c r="E210" s="891">
        <v>12251028.900000002</v>
      </c>
      <c r="F210" s="892">
        <v>0.87016972904284784</v>
      </c>
      <c r="G210" s="893">
        <v>2</v>
      </c>
      <c r="H210" s="891">
        <v>28088.71</v>
      </c>
      <c r="I210" s="891">
        <v>3849883.6300000004</v>
      </c>
      <c r="J210" s="891">
        <v>3877972.3400000003</v>
      </c>
      <c r="K210" s="893">
        <v>1.05731</v>
      </c>
      <c r="L210" s="891">
        <v>3351680.48</v>
      </c>
      <c r="M210" s="891">
        <v>1117115.1000000001</v>
      </c>
      <c r="N210" s="891">
        <v>387558.71</v>
      </c>
      <c r="O210" s="891">
        <v>128910.78</v>
      </c>
      <c r="P210" s="891">
        <v>111953.36</v>
      </c>
      <c r="Q210" s="891">
        <v>335209.56</v>
      </c>
      <c r="R210" s="891">
        <v>80305.33</v>
      </c>
      <c r="S210" s="891">
        <v>140675.74</v>
      </c>
      <c r="T210" s="891">
        <v>128861.3</v>
      </c>
      <c r="U210" s="891">
        <v>93583.86</v>
      </c>
      <c r="V210" s="891">
        <v>192427.67</v>
      </c>
      <c r="W210" s="891">
        <v>165969.57999999999</v>
      </c>
      <c r="X210" s="891">
        <v>168801.96</v>
      </c>
      <c r="Y210" s="891">
        <v>6403053.4300000006</v>
      </c>
      <c r="Z210" s="891">
        <v>84420</v>
      </c>
      <c r="AA210" s="891">
        <v>117250</v>
      </c>
      <c r="AB210" s="891">
        <v>252322</v>
      </c>
      <c r="AC210" s="891">
        <v>27202</v>
      </c>
      <c r="AD210" s="891">
        <v>267799</v>
      </c>
      <c r="AE210" s="891">
        <v>730702</v>
      </c>
      <c r="AF210" s="891">
        <v>1150926</v>
      </c>
      <c r="AG210" s="891">
        <v>828254</v>
      </c>
      <c r="AH210" s="891">
        <v>2510004.0930000003</v>
      </c>
      <c r="AI210" s="891">
        <v>5968879.0930000003</v>
      </c>
      <c r="AJ210" s="891">
        <v>848111.46</v>
      </c>
      <c r="AK210" s="891">
        <v>5120767.6330000004</v>
      </c>
      <c r="AL210" s="894">
        <v>6017484.3530000001</v>
      </c>
      <c r="AM210" s="891">
        <v>183686.91</v>
      </c>
      <c r="AN210" s="891">
        <v>183686.91</v>
      </c>
      <c r="AO210" s="891">
        <v>191246.04</v>
      </c>
      <c r="AP210" s="891">
        <v>191246.04</v>
      </c>
      <c r="AQ210" s="891">
        <v>24189.22</v>
      </c>
      <c r="AR210" s="891">
        <v>24189.22</v>
      </c>
      <c r="AS210" s="891">
        <v>24945.13</v>
      </c>
      <c r="AT210" s="891">
        <v>24945.13</v>
      </c>
      <c r="AU210" s="891">
        <v>30236.52</v>
      </c>
      <c r="AV210" s="891">
        <v>502682.28</v>
      </c>
      <c r="AW210" s="891">
        <v>199465.60000000001</v>
      </c>
      <c r="AX210" s="891">
        <v>77838.87</v>
      </c>
      <c r="AY210" s="891">
        <v>1658357.87</v>
      </c>
      <c r="AZ210" s="891">
        <v>14078895.75</v>
      </c>
      <c r="BA210" s="891">
        <v>257758.59999999998</v>
      </c>
      <c r="BB210" s="891">
        <v>898.19</v>
      </c>
      <c r="BC210" s="891">
        <v>233223.08</v>
      </c>
    </row>
    <row r="211" spans="1:55" ht="15.75" customHeight="1" x14ac:dyDescent="0.2">
      <c r="A211" s="890" t="s">
        <v>1665</v>
      </c>
      <c r="B211" s="895" t="s">
        <v>1666</v>
      </c>
      <c r="C211" s="645">
        <v>2818.15</v>
      </c>
      <c r="D211" s="891">
        <v>41286970.420000002</v>
      </c>
      <c r="E211" s="891">
        <v>28973218.370000005</v>
      </c>
      <c r="F211" s="892">
        <v>0.70175210424170431</v>
      </c>
      <c r="G211" s="893">
        <v>1</v>
      </c>
      <c r="H211" s="891">
        <v>783365.79</v>
      </c>
      <c r="I211" s="891">
        <v>17696683.969999999</v>
      </c>
      <c r="J211" s="891">
        <v>18480049.759999998</v>
      </c>
      <c r="K211" s="893">
        <v>1.05731</v>
      </c>
      <c r="L211" s="891">
        <v>9831100.2599999998</v>
      </c>
      <c r="M211" s="891">
        <v>3276705.7</v>
      </c>
      <c r="N211" s="891">
        <v>1164328.8400000001</v>
      </c>
      <c r="O211" s="891">
        <v>387558.71</v>
      </c>
      <c r="P211" s="891">
        <v>315389.84000000003</v>
      </c>
      <c r="Q211" s="891">
        <v>1007416.47</v>
      </c>
      <c r="R211" s="891">
        <v>240916.01</v>
      </c>
      <c r="S211" s="891">
        <v>422627.11</v>
      </c>
      <c r="T211" s="891">
        <v>387409.95</v>
      </c>
      <c r="U211" s="891">
        <v>281651.42</v>
      </c>
      <c r="V211" s="891">
        <v>578516.52</v>
      </c>
      <c r="W211" s="891">
        <v>498972.67</v>
      </c>
      <c r="X211" s="891">
        <v>507125.72</v>
      </c>
      <c r="Y211" s="891">
        <v>18899719.220000003</v>
      </c>
      <c r="Z211" s="891">
        <v>253633.5</v>
      </c>
      <c r="AA211" s="891">
        <v>352268.75</v>
      </c>
      <c r="AB211" s="891">
        <v>758082.35</v>
      </c>
      <c r="AC211" s="891">
        <v>81726.350000000006</v>
      </c>
      <c r="AD211" s="891">
        <v>1609163.65</v>
      </c>
      <c r="AE211" s="891">
        <v>2195338.85</v>
      </c>
      <c r="AF211" s="891">
        <v>3457870.0500000003</v>
      </c>
      <c r="AG211" s="891">
        <v>2488426.4500000002</v>
      </c>
      <c r="AH211" s="891">
        <v>7144239.1156499991</v>
      </c>
      <c r="AI211" s="891">
        <v>18340749.065649997</v>
      </c>
      <c r="AJ211" s="891">
        <v>2548086.6800000002</v>
      </c>
      <c r="AK211" s="891">
        <v>15792662.385650001</v>
      </c>
      <c r="AL211" s="894">
        <v>18486779.905650001</v>
      </c>
      <c r="AM211" s="891">
        <v>377956.6</v>
      </c>
      <c r="AN211" s="891">
        <v>377956.6</v>
      </c>
      <c r="AO211" s="891">
        <v>393074.86</v>
      </c>
      <c r="AP211" s="891">
        <v>393074.86</v>
      </c>
      <c r="AQ211" s="891">
        <v>2267.73</v>
      </c>
      <c r="AR211" s="891">
        <v>2267.73</v>
      </c>
      <c r="AS211" s="891">
        <v>3023.65</v>
      </c>
      <c r="AT211" s="891">
        <v>3023.65</v>
      </c>
      <c r="AU211" s="891">
        <v>3023.65</v>
      </c>
      <c r="AV211" s="891">
        <v>1510314.59</v>
      </c>
      <c r="AW211" s="891">
        <v>599296.65</v>
      </c>
      <c r="AX211" s="891">
        <v>235190.58</v>
      </c>
      <c r="AY211" s="891">
        <v>3900471.15</v>
      </c>
      <c r="AZ211" s="891">
        <v>41286970.420000002</v>
      </c>
      <c r="BA211" s="891">
        <v>562128.07000000007</v>
      </c>
      <c r="BB211" s="891">
        <v>967.63000000000011</v>
      </c>
      <c r="BC211" s="891">
        <v>1124937.4999999998</v>
      </c>
    </row>
    <row r="212" spans="1:55" ht="15.75" customHeight="1" x14ac:dyDescent="0.2">
      <c r="A212" s="890"/>
      <c r="B212" s="895" t="s">
        <v>1667</v>
      </c>
      <c r="C212" s="645">
        <v>47.99</v>
      </c>
      <c r="D212" s="891">
        <v>686784.73</v>
      </c>
      <c r="E212" s="891">
        <v>433496.68999999994</v>
      </c>
      <c r="F212" s="892">
        <v>0.6311973331148466</v>
      </c>
      <c r="G212" s="893">
        <v>1</v>
      </c>
      <c r="H212" s="891">
        <v>29867.59</v>
      </c>
      <c r="I212" s="891">
        <v>364818.22</v>
      </c>
      <c r="J212" s="891">
        <v>394685.81</v>
      </c>
      <c r="K212" s="893">
        <v>0.9</v>
      </c>
      <c r="L212" s="891">
        <v>150528.45000000001</v>
      </c>
      <c r="M212" s="891">
        <v>50171.13</v>
      </c>
      <c r="N212" s="891">
        <v>16178.29</v>
      </c>
      <c r="O212" s="891">
        <v>4923.82</v>
      </c>
      <c r="P212" s="891">
        <v>5157.4399999999996</v>
      </c>
      <c r="Q212" s="891">
        <v>14457.02</v>
      </c>
      <c r="R212" s="891">
        <v>3281.14</v>
      </c>
      <c r="S212" s="891">
        <v>5872.38</v>
      </c>
      <c r="T212" s="891">
        <v>4921.93</v>
      </c>
      <c r="U212" s="891">
        <v>3829.81</v>
      </c>
      <c r="V212" s="891">
        <v>7349.89</v>
      </c>
      <c r="W212" s="891">
        <v>6339.31</v>
      </c>
      <c r="X212" s="891">
        <v>7046.48</v>
      </c>
      <c r="Y212" s="891">
        <v>280057.09000000003</v>
      </c>
      <c r="Z212" s="891">
        <v>4319.1000000000004</v>
      </c>
      <c r="AA212" s="891">
        <v>5998.75</v>
      </c>
      <c r="AB212" s="891">
        <v>12909.310000000001</v>
      </c>
      <c r="AC212" s="891">
        <v>1391.71</v>
      </c>
      <c r="AD212" s="891">
        <v>27402.29</v>
      </c>
      <c r="AE212" s="891">
        <v>37384.21</v>
      </c>
      <c r="AF212" s="891">
        <v>58883.73</v>
      </c>
      <c r="AG212" s="891">
        <v>42375.17</v>
      </c>
      <c r="AH212" s="891">
        <v>133588.53549000001</v>
      </c>
      <c r="AI212" s="891">
        <v>324252.80549000006</v>
      </c>
      <c r="AJ212" s="891">
        <v>43391.11</v>
      </c>
      <c r="AK212" s="891">
        <v>280861.69549000001</v>
      </c>
      <c r="AL212" s="894">
        <v>319913.68549</v>
      </c>
      <c r="AM212" s="891">
        <v>11582.02</v>
      </c>
      <c r="AN212" s="891">
        <v>11582.02</v>
      </c>
      <c r="AO212" s="891">
        <v>11582.02</v>
      </c>
      <c r="AP212" s="891">
        <v>11582.02</v>
      </c>
      <c r="AQ212" s="891">
        <v>1286.8900000000001</v>
      </c>
      <c r="AR212" s="891">
        <v>1286.8900000000001</v>
      </c>
      <c r="AS212" s="891">
        <v>1286.8900000000001</v>
      </c>
      <c r="AT212" s="891">
        <v>1286.8900000000001</v>
      </c>
      <c r="AU212" s="891">
        <v>1930.33</v>
      </c>
      <c r="AV212" s="891">
        <v>21877.16</v>
      </c>
      <c r="AW212" s="891">
        <v>8680.91</v>
      </c>
      <c r="AX212" s="891">
        <v>2849.79</v>
      </c>
      <c r="AY212" s="891">
        <v>86813.83</v>
      </c>
      <c r="AZ212" s="891">
        <v>686784.73</v>
      </c>
      <c r="BA212" s="891">
        <v>10940.98</v>
      </c>
      <c r="BB212" s="891">
        <v>622.45000000000005</v>
      </c>
      <c r="BC212" s="891">
        <v>5232.84</v>
      </c>
    </row>
    <row r="213" spans="1:55" ht="15.75" customHeight="1" x14ac:dyDescent="0.2">
      <c r="A213" s="890"/>
      <c r="B213" s="895" t="s">
        <v>1668</v>
      </c>
      <c r="C213" s="645">
        <v>33</v>
      </c>
      <c r="D213" s="891">
        <v>450953.63</v>
      </c>
      <c r="E213" s="891">
        <v>278883.76</v>
      </c>
      <c r="F213" s="892">
        <v>0.61843112339510387</v>
      </c>
      <c r="G213" s="893">
        <v>1</v>
      </c>
      <c r="H213" s="891">
        <v>21563.29</v>
      </c>
      <c r="I213" s="891">
        <v>233788.40000000002</v>
      </c>
      <c r="J213" s="891">
        <v>255351.69000000003</v>
      </c>
      <c r="K213" s="893">
        <v>0.9</v>
      </c>
      <c r="L213" s="891">
        <v>100601.73</v>
      </c>
      <c r="M213" s="891">
        <v>30996.93</v>
      </c>
      <c r="N213" s="891">
        <v>10983.62</v>
      </c>
      <c r="O213" s="891">
        <v>3426.74</v>
      </c>
      <c r="P213" s="891">
        <v>3396.04</v>
      </c>
      <c r="Q213" s="891">
        <v>8942.67</v>
      </c>
      <c r="R213" s="891">
        <v>1640.57</v>
      </c>
      <c r="S213" s="891">
        <v>4085.13</v>
      </c>
      <c r="T213" s="891">
        <v>3515.67</v>
      </c>
      <c r="U213" s="891">
        <v>2553.21</v>
      </c>
      <c r="V213" s="891">
        <v>5249.92</v>
      </c>
      <c r="W213" s="891">
        <v>4528.08</v>
      </c>
      <c r="X213" s="891">
        <v>4901.8999999999996</v>
      </c>
      <c r="Y213" s="891">
        <v>184822.21000000002</v>
      </c>
      <c r="Z213" s="891">
        <v>2970</v>
      </c>
      <c r="AA213" s="891">
        <v>4125</v>
      </c>
      <c r="AB213" s="891">
        <v>8877</v>
      </c>
      <c r="AC213" s="891">
        <v>957</v>
      </c>
      <c r="AD213" s="891">
        <v>18843</v>
      </c>
      <c r="AE213" s="891">
        <v>21836</v>
      </c>
      <c r="AF213" s="891">
        <v>40491</v>
      </c>
      <c r="AG213" s="891">
        <v>29139</v>
      </c>
      <c r="AH213" s="891">
        <v>87539.300999999992</v>
      </c>
      <c r="AI213" s="891">
        <v>214777.30099999998</v>
      </c>
      <c r="AJ213" s="891">
        <v>29837.61</v>
      </c>
      <c r="AK213" s="891">
        <v>184939.69099999999</v>
      </c>
      <c r="AL213" s="894">
        <v>211793.53099999999</v>
      </c>
      <c r="AM213" s="891">
        <v>7721.35</v>
      </c>
      <c r="AN213" s="891">
        <v>7721.35</v>
      </c>
      <c r="AO213" s="891">
        <v>7721.35</v>
      </c>
      <c r="AP213" s="891">
        <v>7721.35</v>
      </c>
      <c r="AQ213" s="891">
        <v>0</v>
      </c>
      <c r="AR213" s="891">
        <v>0</v>
      </c>
      <c r="AS213" s="891">
        <v>0</v>
      </c>
      <c r="AT213" s="891">
        <v>0</v>
      </c>
      <c r="AU213" s="891">
        <v>643.44000000000005</v>
      </c>
      <c r="AV213" s="891">
        <v>14799.25</v>
      </c>
      <c r="AW213" s="891">
        <v>5872.38</v>
      </c>
      <c r="AX213" s="891">
        <v>2137.34</v>
      </c>
      <c r="AY213" s="891">
        <v>54337.81</v>
      </c>
      <c r="AZ213" s="891">
        <v>450953.63</v>
      </c>
      <c r="BA213" s="891">
        <v>8575.32</v>
      </c>
      <c r="BB213" s="891">
        <v>40.97</v>
      </c>
      <c r="BC213" s="891">
        <v>4266.4799999999996</v>
      </c>
    </row>
    <row r="214" spans="1:55" ht="15.75" customHeight="1" x14ac:dyDescent="0.2">
      <c r="A214" s="890" t="s">
        <v>1669</v>
      </c>
      <c r="B214" s="895" t="s">
        <v>1670</v>
      </c>
      <c r="C214" s="645">
        <v>658.5</v>
      </c>
      <c r="D214" s="891">
        <v>8312847.04</v>
      </c>
      <c r="E214" s="891">
        <v>8260182.7699999996</v>
      </c>
      <c r="F214" s="892">
        <v>0.993664713214788</v>
      </c>
      <c r="G214" s="893">
        <v>3</v>
      </c>
      <c r="H214" s="891">
        <v>13623.15</v>
      </c>
      <c r="I214" s="891">
        <v>581406.71</v>
      </c>
      <c r="J214" s="891">
        <v>595029.86</v>
      </c>
      <c r="K214" s="893">
        <v>0.9</v>
      </c>
      <c r="L214" s="891">
        <v>1989472.79</v>
      </c>
      <c r="M214" s="891">
        <v>479281.49</v>
      </c>
      <c r="N214" s="891">
        <v>210042.62</v>
      </c>
      <c r="O214" s="891">
        <v>85137.95</v>
      </c>
      <c r="P214" s="891">
        <v>67296.800000000003</v>
      </c>
      <c r="Q214" s="891">
        <v>144134.51</v>
      </c>
      <c r="R214" s="891">
        <v>47029.78</v>
      </c>
      <c r="S214" s="891">
        <v>77106.94</v>
      </c>
      <c r="T214" s="891">
        <v>94219.95</v>
      </c>
      <c r="U214" s="891">
        <v>55659.97</v>
      </c>
      <c r="V214" s="891">
        <v>140697.99</v>
      </c>
      <c r="W214" s="891">
        <v>121352.54</v>
      </c>
      <c r="X214" s="891">
        <v>92523.43</v>
      </c>
      <c r="Y214" s="891">
        <v>3603956.7600000002</v>
      </c>
      <c r="Z214" s="891">
        <v>58950</v>
      </c>
      <c r="AA214" s="891">
        <v>82312.5</v>
      </c>
      <c r="AB214" s="891">
        <v>177136.5</v>
      </c>
      <c r="AC214" s="891">
        <v>19096.5</v>
      </c>
      <c r="AD214" s="891">
        <v>188001.75</v>
      </c>
      <c r="AE214" s="891">
        <v>222589</v>
      </c>
      <c r="AF214" s="891">
        <v>807979.5</v>
      </c>
      <c r="AG214" s="891">
        <v>581455.5</v>
      </c>
      <c r="AH214" s="891">
        <v>1675856.2334999999</v>
      </c>
      <c r="AI214" s="891">
        <v>3813377.4835000001</v>
      </c>
      <c r="AJ214" s="891">
        <v>595395.93999999994</v>
      </c>
      <c r="AK214" s="891">
        <v>3217981.5435000001</v>
      </c>
      <c r="AL214" s="894">
        <v>3753837.8835</v>
      </c>
      <c r="AM214" s="891">
        <v>119680.95</v>
      </c>
      <c r="AN214" s="891">
        <v>119680.95</v>
      </c>
      <c r="AO214" s="891">
        <v>124828.52</v>
      </c>
      <c r="AP214" s="891">
        <v>124828.52</v>
      </c>
      <c r="AQ214" s="891">
        <v>0</v>
      </c>
      <c r="AR214" s="891">
        <v>0</v>
      </c>
      <c r="AS214" s="891">
        <v>0</v>
      </c>
      <c r="AT214" s="891">
        <v>0</v>
      </c>
      <c r="AU214" s="891">
        <v>0</v>
      </c>
      <c r="AV214" s="891">
        <v>300489.28000000003</v>
      </c>
      <c r="AW214" s="891">
        <v>119234.9</v>
      </c>
      <c r="AX214" s="891">
        <v>46309.18</v>
      </c>
      <c r="AY214" s="891">
        <v>955052.3</v>
      </c>
      <c r="AZ214" s="891">
        <v>8312847.04</v>
      </c>
      <c r="BA214" s="891">
        <v>202834.55</v>
      </c>
      <c r="BB214" s="891">
        <v>0</v>
      </c>
      <c r="BC214" s="891">
        <v>137137.88</v>
      </c>
    </row>
    <row r="215" spans="1:55" ht="15.75" customHeight="1" x14ac:dyDescent="0.2">
      <c r="A215" s="890" t="s">
        <v>1671</v>
      </c>
      <c r="B215" s="895" t="s">
        <v>1672</v>
      </c>
      <c r="C215" s="645">
        <v>916.13</v>
      </c>
      <c r="D215" s="891">
        <v>12359417.59</v>
      </c>
      <c r="E215" s="891">
        <v>10474832.02</v>
      </c>
      <c r="F215" s="892">
        <v>0.84751825429664118</v>
      </c>
      <c r="G215" s="893">
        <v>2</v>
      </c>
      <c r="H215" s="891">
        <v>27433.8</v>
      </c>
      <c r="I215" s="891">
        <v>4078855.9999999995</v>
      </c>
      <c r="J215" s="891">
        <v>4106289.7999999993</v>
      </c>
      <c r="K215" s="893">
        <v>0.9</v>
      </c>
      <c r="L215" s="891">
        <v>2845949.5</v>
      </c>
      <c r="M215" s="891">
        <v>691270.3</v>
      </c>
      <c r="N215" s="891">
        <v>292585.17</v>
      </c>
      <c r="O215" s="891">
        <v>118374.64</v>
      </c>
      <c r="P215" s="891">
        <v>99260.66</v>
      </c>
      <c r="Q215" s="891">
        <v>207536.94</v>
      </c>
      <c r="R215" s="891">
        <v>66169.81</v>
      </c>
      <c r="S215" s="891">
        <v>107490.14</v>
      </c>
      <c r="T215" s="891">
        <v>130782.92</v>
      </c>
      <c r="U215" s="891">
        <v>77617.58</v>
      </c>
      <c r="V215" s="891">
        <v>195297.21</v>
      </c>
      <c r="W215" s="891">
        <v>168444.57</v>
      </c>
      <c r="X215" s="891">
        <v>128981.34</v>
      </c>
      <c r="Y215" s="891">
        <v>5129760.7799999993</v>
      </c>
      <c r="Z215" s="891">
        <v>82136.7</v>
      </c>
      <c r="AA215" s="891">
        <v>114516.25</v>
      </c>
      <c r="AB215" s="891">
        <v>246438.97</v>
      </c>
      <c r="AC215" s="891">
        <v>26567.769999999997</v>
      </c>
      <c r="AD215" s="891">
        <v>523110.23</v>
      </c>
      <c r="AE215" s="891">
        <v>322293.82</v>
      </c>
      <c r="AF215" s="891">
        <v>1124091.51</v>
      </c>
      <c r="AG215" s="891">
        <v>808942.79</v>
      </c>
      <c r="AH215" s="891">
        <v>2460099.03663</v>
      </c>
      <c r="AI215" s="891">
        <v>5708197.07663</v>
      </c>
      <c r="AJ215" s="891">
        <v>828337.26</v>
      </c>
      <c r="AK215" s="891">
        <v>4879859.8166300002</v>
      </c>
      <c r="AL215" s="894">
        <v>5625363.3466300005</v>
      </c>
      <c r="AM215" s="891">
        <v>234214.34</v>
      </c>
      <c r="AN215" s="891">
        <v>234214.34</v>
      </c>
      <c r="AO215" s="891">
        <v>243866.03</v>
      </c>
      <c r="AP215" s="891">
        <v>243866.03</v>
      </c>
      <c r="AQ215" s="891">
        <v>0</v>
      </c>
      <c r="AR215" s="891">
        <v>0</v>
      </c>
      <c r="AS215" s="891">
        <v>0</v>
      </c>
      <c r="AT215" s="891">
        <v>0</v>
      </c>
      <c r="AU215" s="891">
        <v>0</v>
      </c>
      <c r="AV215" s="891">
        <v>417596.45</v>
      </c>
      <c r="AW215" s="891">
        <v>165703.32</v>
      </c>
      <c r="AX215" s="891">
        <v>64832.85</v>
      </c>
      <c r="AY215" s="891">
        <v>1604293.36</v>
      </c>
      <c r="AZ215" s="891">
        <v>12359417.59</v>
      </c>
      <c r="BA215" s="891">
        <v>663216.25</v>
      </c>
      <c r="BB215" s="891">
        <v>0</v>
      </c>
      <c r="BC215" s="891">
        <v>408328.16000000003</v>
      </c>
    </row>
    <row r="216" spans="1:55" ht="15.75" customHeight="1" x14ac:dyDescent="0.2">
      <c r="A216" s="890" t="s">
        <v>1673</v>
      </c>
      <c r="B216" s="895" t="s">
        <v>1674</v>
      </c>
      <c r="C216" s="645">
        <v>392.95</v>
      </c>
      <c r="D216" s="891">
        <v>5091604.13</v>
      </c>
      <c r="E216" s="891">
        <v>4765641.8800000008</v>
      </c>
      <c r="F216" s="892">
        <v>0.93598044119741908</v>
      </c>
      <c r="G216" s="893">
        <v>3</v>
      </c>
      <c r="H216" s="891">
        <v>8344.15</v>
      </c>
      <c r="I216" s="891">
        <v>1373297.9000000001</v>
      </c>
      <c r="J216" s="891">
        <v>1381642.05</v>
      </c>
      <c r="K216" s="893">
        <v>0.9</v>
      </c>
      <c r="L216" s="891">
        <v>1185578.55</v>
      </c>
      <c r="M216" s="891">
        <v>291029.86</v>
      </c>
      <c r="N216" s="891">
        <v>124814.38</v>
      </c>
      <c r="O216" s="891">
        <v>49719.6</v>
      </c>
      <c r="P216" s="891">
        <v>40176.400000000001</v>
      </c>
      <c r="Q216" s="891">
        <v>87580.15</v>
      </c>
      <c r="R216" s="891">
        <v>27889.75</v>
      </c>
      <c r="S216" s="891">
        <v>45957.78</v>
      </c>
      <c r="T216" s="891">
        <v>54844.45</v>
      </c>
      <c r="U216" s="891">
        <v>32936.400000000001</v>
      </c>
      <c r="V216" s="891">
        <v>81898.83</v>
      </c>
      <c r="W216" s="891">
        <v>70638.039999999994</v>
      </c>
      <c r="X216" s="891">
        <v>55146.42</v>
      </c>
      <c r="Y216" s="891">
        <v>2148210.61</v>
      </c>
      <c r="Z216" s="891">
        <v>35050.5</v>
      </c>
      <c r="AA216" s="891">
        <v>49118.75</v>
      </c>
      <c r="AB216" s="891">
        <v>105703.55</v>
      </c>
      <c r="AC216" s="891">
        <v>11395.55</v>
      </c>
      <c r="AD216" s="891">
        <v>224374.45</v>
      </c>
      <c r="AE216" s="891">
        <v>141472.89000000001</v>
      </c>
      <c r="AF216" s="891">
        <v>482149.64999999997</v>
      </c>
      <c r="AG216" s="891">
        <v>346974.85</v>
      </c>
      <c r="AH216" s="891">
        <v>1002620.28645</v>
      </c>
      <c r="AI216" s="891">
        <v>2398860.47645</v>
      </c>
      <c r="AJ216" s="891">
        <v>355293.6</v>
      </c>
      <c r="AK216" s="891">
        <v>2043566.8764499999</v>
      </c>
      <c r="AL216" s="894">
        <v>2363331.1164499996</v>
      </c>
      <c r="AM216" s="891">
        <v>73996.289999999994</v>
      </c>
      <c r="AN216" s="891">
        <v>73996.289999999994</v>
      </c>
      <c r="AO216" s="891">
        <v>77213.52</v>
      </c>
      <c r="AP216" s="891">
        <v>77213.52</v>
      </c>
      <c r="AQ216" s="891">
        <v>0</v>
      </c>
      <c r="AR216" s="891">
        <v>0</v>
      </c>
      <c r="AS216" s="891">
        <v>0</v>
      </c>
      <c r="AT216" s="891">
        <v>0</v>
      </c>
      <c r="AU216" s="891">
        <v>0</v>
      </c>
      <c r="AV216" s="891">
        <v>178877.98</v>
      </c>
      <c r="AW216" s="891">
        <v>70979.23</v>
      </c>
      <c r="AX216" s="891">
        <v>27785.51</v>
      </c>
      <c r="AY216" s="891">
        <v>580062.34</v>
      </c>
      <c r="AZ216" s="891">
        <v>5091604.13</v>
      </c>
      <c r="BA216" s="891">
        <v>135297.23000000001</v>
      </c>
      <c r="BB216" s="891">
        <v>0</v>
      </c>
      <c r="BC216" s="891">
        <v>111060.73000000001</v>
      </c>
    </row>
    <row r="217" spans="1:55" ht="15.75" customHeight="1" x14ac:dyDescent="0.2">
      <c r="A217" s="890" t="s">
        <v>1675</v>
      </c>
      <c r="B217" s="895" t="s">
        <v>1676</v>
      </c>
      <c r="C217" s="645">
        <v>598.28</v>
      </c>
      <c r="D217" s="891">
        <v>7501620.3300000001</v>
      </c>
      <c r="E217" s="891">
        <v>6409511.1400000006</v>
      </c>
      <c r="F217" s="892">
        <v>0.85441689368995311</v>
      </c>
      <c r="G217" s="893">
        <v>2</v>
      </c>
      <c r="H217" s="891">
        <v>17915.68</v>
      </c>
      <c r="I217" s="891">
        <v>1232368.5600000003</v>
      </c>
      <c r="J217" s="891">
        <v>1250284.2400000002</v>
      </c>
      <c r="K217" s="893">
        <v>0.9</v>
      </c>
      <c r="L217" s="891">
        <v>1738381.21</v>
      </c>
      <c r="M217" s="891">
        <v>430000.81</v>
      </c>
      <c r="N217" s="891">
        <v>191396.86</v>
      </c>
      <c r="O217" s="891">
        <v>76644.479999999996</v>
      </c>
      <c r="P217" s="891">
        <v>58032.79</v>
      </c>
      <c r="Q217" s="891">
        <v>136508.41</v>
      </c>
      <c r="R217" s="891">
        <v>42654.92</v>
      </c>
      <c r="S217" s="891">
        <v>70468.59</v>
      </c>
      <c r="T217" s="891">
        <v>84376.08</v>
      </c>
      <c r="U217" s="891">
        <v>50553.55</v>
      </c>
      <c r="V217" s="891">
        <v>125998.2</v>
      </c>
      <c r="W217" s="891">
        <v>108673.92</v>
      </c>
      <c r="X217" s="891">
        <v>84557.84</v>
      </c>
      <c r="Y217" s="891">
        <v>3198247.6599999997</v>
      </c>
      <c r="Z217" s="891">
        <v>53470.799999999996</v>
      </c>
      <c r="AA217" s="891">
        <v>74785</v>
      </c>
      <c r="AB217" s="891">
        <v>160937.31999999998</v>
      </c>
      <c r="AC217" s="891">
        <v>17350.119999999995</v>
      </c>
      <c r="AD217" s="891">
        <v>341617.88</v>
      </c>
      <c r="AE217" s="891">
        <v>220778.12</v>
      </c>
      <c r="AF217" s="891">
        <v>734089.55999999994</v>
      </c>
      <c r="AG217" s="891">
        <v>528281.24</v>
      </c>
      <c r="AH217" s="891">
        <v>1463306.08128</v>
      </c>
      <c r="AI217" s="891">
        <v>3594616.1212800001</v>
      </c>
      <c r="AJ217" s="891">
        <v>540946.81999999995</v>
      </c>
      <c r="AK217" s="891">
        <v>3053669.3012799998</v>
      </c>
      <c r="AL217" s="894">
        <v>3540521.4312799997</v>
      </c>
      <c r="AM217" s="891">
        <v>69492.160000000003</v>
      </c>
      <c r="AN217" s="891">
        <v>69492.160000000003</v>
      </c>
      <c r="AO217" s="891">
        <v>72709.39</v>
      </c>
      <c r="AP217" s="891">
        <v>72709.39</v>
      </c>
      <c r="AQ217" s="891">
        <v>10295.129999999999</v>
      </c>
      <c r="AR217" s="891">
        <v>10295.129999999999</v>
      </c>
      <c r="AS217" s="891">
        <v>10938.58</v>
      </c>
      <c r="AT217" s="891">
        <v>10938.58</v>
      </c>
      <c r="AU217" s="891">
        <v>12868.92</v>
      </c>
      <c r="AV217" s="891">
        <v>272821.09999999998</v>
      </c>
      <c r="AW217" s="891">
        <v>108256.1</v>
      </c>
      <c r="AX217" s="891">
        <v>42034.49</v>
      </c>
      <c r="AY217" s="891">
        <v>762851.13</v>
      </c>
      <c r="AZ217" s="891">
        <v>7501620.3300000001</v>
      </c>
      <c r="BA217" s="891">
        <v>122381.30000000002</v>
      </c>
      <c r="BB217" s="891">
        <v>358.88</v>
      </c>
      <c r="BC217" s="891">
        <v>213236.25</v>
      </c>
    </row>
    <row r="218" spans="1:55" ht="15.75" customHeight="1" x14ac:dyDescent="0.2">
      <c r="A218" s="890" t="s">
        <v>1677</v>
      </c>
      <c r="B218" s="895" t="s">
        <v>1678</v>
      </c>
      <c r="C218" s="645">
        <v>803.5</v>
      </c>
      <c r="D218" s="891">
        <v>10150728.810000001</v>
      </c>
      <c r="E218" s="891">
        <v>11590091.719999999</v>
      </c>
      <c r="F218" s="892">
        <v>1.14179897196958</v>
      </c>
      <c r="G218" s="893">
        <v>4</v>
      </c>
      <c r="H218" s="891">
        <v>781.08</v>
      </c>
      <c r="I218" s="891">
        <v>755496.61999999988</v>
      </c>
      <c r="J218" s="891">
        <v>756277.69999999984</v>
      </c>
      <c r="K218" s="893">
        <v>0.9</v>
      </c>
      <c r="L218" s="891">
        <v>2368896.2599999998</v>
      </c>
      <c r="M218" s="891">
        <v>576075.5</v>
      </c>
      <c r="N218" s="891">
        <v>257328.55</v>
      </c>
      <c r="O218" s="891">
        <v>103731.09</v>
      </c>
      <c r="P218" s="891">
        <v>81789.02</v>
      </c>
      <c r="Q218" s="891">
        <v>178879.31</v>
      </c>
      <c r="R218" s="891">
        <v>57420.09</v>
      </c>
      <c r="S218" s="891">
        <v>94468.77</v>
      </c>
      <c r="T218" s="891">
        <v>114610.84</v>
      </c>
      <c r="U218" s="891">
        <v>67915.38</v>
      </c>
      <c r="V218" s="891">
        <v>171147.55</v>
      </c>
      <c r="W218" s="891">
        <v>147615.4</v>
      </c>
      <c r="X218" s="891">
        <v>113356.53</v>
      </c>
      <c r="Y218" s="891">
        <v>4333234.2899999991</v>
      </c>
      <c r="Z218" s="891">
        <v>71865</v>
      </c>
      <c r="AA218" s="891">
        <v>100437.5</v>
      </c>
      <c r="AB218" s="891">
        <v>216141.5</v>
      </c>
      <c r="AC218" s="891">
        <v>23301.5</v>
      </c>
      <c r="AD218" s="891">
        <v>229399.25</v>
      </c>
      <c r="AE218" s="891">
        <v>279565</v>
      </c>
      <c r="AF218" s="891">
        <v>985894.5</v>
      </c>
      <c r="AG218" s="891">
        <v>709490.5</v>
      </c>
      <c r="AH218" s="891">
        <v>2044836.4095000001</v>
      </c>
      <c r="AI218" s="891">
        <v>4660931.1595000001</v>
      </c>
      <c r="AJ218" s="891">
        <v>726500.59</v>
      </c>
      <c r="AK218" s="891">
        <v>3934430.5695000002</v>
      </c>
      <c r="AL218" s="894">
        <v>4588281.0995000005</v>
      </c>
      <c r="AM218" s="891">
        <v>121611.29</v>
      </c>
      <c r="AN218" s="891">
        <v>121611.29</v>
      </c>
      <c r="AO218" s="891">
        <v>126115.41</v>
      </c>
      <c r="AP218" s="891">
        <v>126115.41</v>
      </c>
      <c r="AQ218" s="891">
        <v>30885.4</v>
      </c>
      <c r="AR218" s="891">
        <v>30885.4</v>
      </c>
      <c r="AS218" s="891">
        <v>32172.3</v>
      </c>
      <c r="AT218" s="891">
        <v>32172.3</v>
      </c>
      <c r="AU218" s="891">
        <v>39250.199999999997</v>
      </c>
      <c r="AV218" s="891">
        <v>366120.77</v>
      </c>
      <c r="AW218" s="891">
        <v>145277.64000000001</v>
      </c>
      <c r="AX218" s="891">
        <v>56995.92</v>
      </c>
      <c r="AY218" s="891">
        <v>1229213.33</v>
      </c>
      <c r="AZ218" s="891">
        <v>10150728.810000001</v>
      </c>
      <c r="BA218" s="891">
        <v>153789.29999999999</v>
      </c>
      <c r="BB218" s="891">
        <v>28879.499999999996</v>
      </c>
      <c r="BC218" s="891">
        <v>282569.68999999994</v>
      </c>
    </row>
    <row r="219" spans="1:55" ht="15.75" customHeight="1" x14ac:dyDescent="0.2">
      <c r="A219" s="890" t="s">
        <v>1679</v>
      </c>
      <c r="B219" s="895" t="s">
        <v>1680</v>
      </c>
      <c r="C219" s="645">
        <v>364.25</v>
      </c>
      <c r="D219" s="891">
        <v>4683060.03</v>
      </c>
      <c r="E219" s="891">
        <v>3993803.3600000003</v>
      </c>
      <c r="F219" s="892">
        <v>0.85281916832486138</v>
      </c>
      <c r="G219" s="893">
        <v>2</v>
      </c>
      <c r="H219" s="891">
        <v>10907.58</v>
      </c>
      <c r="I219" s="891">
        <v>1014563.83</v>
      </c>
      <c r="J219" s="891">
        <v>1025471.4099999999</v>
      </c>
      <c r="K219" s="893">
        <v>0.9</v>
      </c>
      <c r="L219" s="891">
        <v>1093925.53</v>
      </c>
      <c r="M219" s="891">
        <v>265385.69</v>
      </c>
      <c r="N219" s="891">
        <v>116121.52</v>
      </c>
      <c r="O219" s="891">
        <v>46473.42</v>
      </c>
      <c r="P219" s="891">
        <v>36914.11</v>
      </c>
      <c r="Q219" s="891">
        <v>80920.17</v>
      </c>
      <c r="R219" s="891">
        <v>25702.32</v>
      </c>
      <c r="S219" s="891">
        <v>42638.6</v>
      </c>
      <c r="T219" s="891">
        <v>51328.78</v>
      </c>
      <c r="U219" s="891">
        <v>30638.52</v>
      </c>
      <c r="V219" s="891">
        <v>76648.899999999994</v>
      </c>
      <c r="W219" s="891">
        <v>66109.960000000006</v>
      </c>
      <c r="X219" s="891">
        <v>51163.62</v>
      </c>
      <c r="Y219" s="891">
        <v>1983971.1400000001</v>
      </c>
      <c r="Z219" s="891">
        <v>32715</v>
      </c>
      <c r="AA219" s="891">
        <v>45531.25</v>
      </c>
      <c r="AB219" s="891">
        <v>97983.25</v>
      </c>
      <c r="AC219" s="891">
        <v>10563.25</v>
      </c>
      <c r="AD219" s="891">
        <v>207986.75</v>
      </c>
      <c r="AE219" s="891">
        <v>127446</v>
      </c>
      <c r="AF219" s="891">
        <v>446934.75</v>
      </c>
      <c r="AG219" s="891">
        <v>321632.75</v>
      </c>
      <c r="AH219" s="891">
        <v>921174.21074999985</v>
      </c>
      <c r="AI219" s="891">
        <v>2211967.2107499996</v>
      </c>
      <c r="AJ219" s="891">
        <v>329343.92</v>
      </c>
      <c r="AK219" s="891">
        <v>1882623.2907499997</v>
      </c>
      <c r="AL219" s="894">
        <v>2179032.8107499997</v>
      </c>
      <c r="AM219" s="891">
        <v>64344.6</v>
      </c>
      <c r="AN219" s="891">
        <v>64344.6</v>
      </c>
      <c r="AO219" s="891">
        <v>66918.38</v>
      </c>
      <c r="AP219" s="891">
        <v>66918.38</v>
      </c>
      <c r="AQ219" s="891">
        <v>0</v>
      </c>
      <c r="AR219" s="891">
        <v>0</v>
      </c>
      <c r="AS219" s="891">
        <v>0</v>
      </c>
      <c r="AT219" s="891">
        <v>0</v>
      </c>
      <c r="AU219" s="891">
        <v>0</v>
      </c>
      <c r="AV219" s="891">
        <v>166009.06</v>
      </c>
      <c r="AW219" s="891">
        <v>65872.81</v>
      </c>
      <c r="AX219" s="891">
        <v>25648.16</v>
      </c>
      <c r="AY219" s="891">
        <v>520055.99</v>
      </c>
      <c r="AZ219" s="891">
        <v>4683060.03</v>
      </c>
      <c r="BA219" s="891">
        <v>118008.41000000002</v>
      </c>
      <c r="BB219" s="891">
        <v>0</v>
      </c>
      <c r="BC219" s="891">
        <v>120471.25</v>
      </c>
    </row>
    <row r="220" spans="1:55" ht="15.75" customHeight="1" x14ac:dyDescent="0.2">
      <c r="A220" s="890" t="s">
        <v>1681</v>
      </c>
      <c r="B220" s="895" t="s">
        <v>1682</v>
      </c>
      <c r="C220" s="645">
        <v>532.94000000000005</v>
      </c>
      <c r="D220" s="891">
        <v>6871047.3499999996</v>
      </c>
      <c r="E220" s="891">
        <v>5694629.3899999997</v>
      </c>
      <c r="F220" s="892">
        <v>0.82878622427190807</v>
      </c>
      <c r="G220" s="893">
        <v>2</v>
      </c>
      <c r="H220" s="891">
        <v>15959.05</v>
      </c>
      <c r="I220" s="891">
        <v>1298670.5399999996</v>
      </c>
      <c r="J220" s="891">
        <v>1314629.5899999996</v>
      </c>
      <c r="K220" s="893">
        <v>0.9</v>
      </c>
      <c r="L220" s="891">
        <v>1580973.2</v>
      </c>
      <c r="M220" s="891">
        <v>385954.86</v>
      </c>
      <c r="N220" s="891">
        <v>170151.84</v>
      </c>
      <c r="O220" s="891">
        <v>68745.31</v>
      </c>
      <c r="P220" s="891">
        <v>53949.19</v>
      </c>
      <c r="Q220" s="891">
        <v>121093.84</v>
      </c>
      <c r="R220" s="891">
        <v>38280.06</v>
      </c>
      <c r="S220" s="891">
        <v>62553.64</v>
      </c>
      <c r="T220" s="891">
        <v>75938.47</v>
      </c>
      <c r="U220" s="891">
        <v>44936.49</v>
      </c>
      <c r="V220" s="891">
        <v>113398.38</v>
      </c>
      <c r="W220" s="891">
        <v>97806.52</v>
      </c>
      <c r="X220" s="891">
        <v>75060.399999999994</v>
      </c>
      <c r="Y220" s="891">
        <v>2888842.2</v>
      </c>
      <c r="Z220" s="891">
        <v>47514.6</v>
      </c>
      <c r="AA220" s="891">
        <v>66617.5</v>
      </c>
      <c r="AB220" s="891">
        <v>143360.86000000002</v>
      </c>
      <c r="AC220" s="891">
        <v>15455.26</v>
      </c>
      <c r="AD220" s="891">
        <v>304308.74</v>
      </c>
      <c r="AE220" s="891">
        <v>188764.12</v>
      </c>
      <c r="AF220" s="891">
        <v>653917.37999999989</v>
      </c>
      <c r="AG220" s="891">
        <v>470586.02</v>
      </c>
      <c r="AH220" s="891">
        <v>1352110.5089399999</v>
      </c>
      <c r="AI220" s="891">
        <v>3242634.9889399996</v>
      </c>
      <c r="AJ220" s="891">
        <v>481868.35</v>
      </c>
      <c r="AK220" s="891">
        <v>2760766.6389399995</v>
      </c>
      <c r="AL220" s="894">
        <v>3194448.1489399998</v>
      </c>
      <c r="AM220" s="891">
        <v>99090.68</v>
      </c>
      <c r="AN220" s="891">
        <v>99090.68</v>
      </c>
      <c r="AO220" s="891">
        <v>102951.36</v>
      </c>
      <c r="AP220" s="891">
        <v>102951.36</v>
      </c>
      <c r="AQ220" s="891">
        <v>1286.8900000000001</v>
      </c>
      <c r="AR220" s="891">
        <v>1286.8900000000001</v>
      </c>
      <c r="AS220" s="891">
        <v>1286.8900000000001</v>
      </c>
      <c r="AT220" s="891">
        <v>1286.8900000000001</v>
      </c>
      <c r="AU220" s="891">
        <v>1930.33</v>
      </c>
      <c r="AV220" s="891">
        <v>242579.14</v>
      </c>
      <c r="AW220" s="891">
        <v>96256.01</v>
      </c>
      <c r="AX220" s="891">
        <v>37759.79</v>
      </c>
      <c r="AY220" s="891">
        <v>787756.91000000015</v>
      </c>
      <c r="AZ220" s="891">
        <v>6871047.3499999996</v>
      </c>
      <c r="BA220" s="891">
        <v>149547.74</v>
      </c>
      <c r="BB220" s="891">
        <v>43.45</v>
      </c>
      <c r="BC220" s="891">
        <v>160614.93999999997</v>
      </c>
    </row>
    <row r="221" spans="1:55" ht="15.75" customHeight="1" x14ac:dyDescent="0.2">
      <c r="A221" s="890" t="s">
        <v>1683</v>
      </c>
      <c r="B221" s="895" t="s">
        <v>1684</v>
      </c>
      <c r="C221" s="645">
        <v>438.69</v>
      </c>
      <c r="D221" s="891">
        <v>5591448.54</v>
      </c>
      <c r="E221" s="891">
        <v>7261559.3199999994</v>
      </c>
      <c r="F221" s="892">
        <v>1.2986901816322536</v>
      </c>
      <c r="G221" s="893">
        <v>4</v>
      </c>
      <c r="H221" s="891">
        <v>430.25</v>
      </c>
      <c r="I221" s="891">
        <v>442096.79000000004</v>
      </c>
      <c r="J221" s="891">
        <v>442527.04000000004</v>
      </c>
      <c r="K221" s="893">
        <v>0.9</v>
      </c>
      <c r="L221" s="891">
        <v>1313639.1100000001</v>
      </c>
      <c r="M221" s="891">
        <v>322924.14</v>
      </c>
      <c r="N221" s="891">
        <v>140251.60999999999</v>
      </c>
      <c r="O221" s="891">
        <v>56121.69</v>
      </c>
      <c r="P221" s="891">
        <v>45078.1</v>
      </c>
      <c r="Q221" s="891">
        <v>99480.93</v>
      </c>
      <c r="R221" s="891">
        <v>31170.9</v>
      </c>
      <c r="S221" s="891">
        <v>51574.84</v>
      </c>
      <c r="T221" s="891">
        <v>61875.79</v>
      </c>
      <c r="U221" s="891">
        <v>37021.54</v>
      </c>
      <c r="V221" s="891">
        <v>92398.68</v>
      </c>
      <c r="W221" s="891">
        <v>79694.2</v>
      </c>
      <c r="X221" s="891">
        <v>61886.53</v>
      </c>
      <c r="Y221" s="891">
        <v>2393118.06</v>
      </c>
      <c r="Z221" s="891">
        <v>39175.199999999997</v>
      </c>
      <c r="AA221" s="891">
        <v>54836.249999999993</v>
      </c>
      <c r="AB221" s="891">
        <v>118007.60999999999</v>
      </c>
      <c r="AC221" s="891">
        <v>12722.009999999998</v>
      </c>
      <c r="AD221" s="891">
        <v>125245.99000000002</v>
      </c>
      <c r="AE221" s="891">
        <v>159000.56</v>
      </c>
      <c r="AF221" s="891">
        <v>538272.62999999989</v>
      </c>
      <c r="AG221" s="891">
        <v>387363.26999999996</v>
      </c>
      <c r="AH221" s="891">
        <v>1127099.31519</v>
      </c>
      <c r="AI221" s="891">
        <v>2561722.83519</v>
      </c>
      <c r="AJ221" s="891">
        <v>396650.33</v>
      </c>
      <c r="AK221" s="891">
        <v>2165072.5051899999</v>
      </c>
      <c r="AL221" s="894">
        <v>2522057.79519</v>
      </c>
      <c r="AM221" s="891">
        <v>86221.759999999995</v>
      </c>
      <c r="AN221" s="891">
        <v>86221.759999999995</v>
      </c>
      <c r="AO221" s="891">
        <v>90082.44</v>
      </c>
      <c r="AP221" s="891">
        <v>90082.44</v>
      </c>
      <c r="AQ221" s="891">
        <v>2573.7800000000002</v>
      </c>
      <c r="AR221" s="891">
        <v>2573.7800000000002</v>
      </c>
      <c r="AS221" s="891">
        <v>2573.7800000000002</v>
      </c>
      <c r="AT221" s="891">
        <v>2573.7800000000002</v>
      </c>
      <c r="AU221" s="891">
        <v>3217.23</v>
      </c>
      <c r="AV221" s="891">
        <v>200111.7</v>
      </c>
      <c r="AW221" s="891">
        <v>79404.83</v>
      </c>
      <c r="AX221" s="891">
        <v>30635.3</v>
      </c>
      <c r="AY221" s="891">
        <v>676272.58000000007</v>
      </c>
      <c r="AZ221" s="891">
        <v>5591448.54</v>
      </c>
      <c r="BA221" s="891">
        <v>166110.29</v>
      </c>
      <c r="BB221" s="891">
        <v>3.77</v>
      </c>
      <c r="BC221" s="891">
        <v>169349.28</v>
      </c>
    </row>
    <row r="222" spans="1:55" ht="15.75" customHeight="1" x14ac:dyDescent="0.2">
      <c r="A222" s="890" t="s">
        <v>1685</v>
      </c>
      <c r="B222" s="895" t="s">
        <v>1686</v>
      </c>
      <c r="C222" s="645">
        <v>246.5</v>
      </c>
      <c r="D222" s="891">
        <v>2960904.11</v>
      </c>
      <c r="E222" s="891">
        <v>4444444.7600000007</v>
      </c>
      <c r="F222" s="892">
        <v>1.5010431256417827</v>
      </c>
      <c r="G222" s="893">
        <v>4</v>
      </c>
      <c r="H222" s="891">
        <v>227.83</v>
      </c>
      <c r="I222" s="891">
        <v>142386.78000000003</v>
      </c>
      <c r="J222" s="891">
        <v>142614.61000000002</v>
      </c>
      <c r="K222" s="893">
        <v>0.9</v>
      </c>
      <c r="L222" s="891">
        <v>708811.11</v>
      </c>
      <c r="M222" s="891">
        <v>173641.89</v>
      </c>
      <c r="N222" s="891">
        <v>78412.41</v>
      </c>
      <c r="O222" s="891">
        <v>31216.75</v>
      </c>
      <c r="P222" s="891">
        <v>23320.04</v>
      </c>
      <c r="Q222" s="891">
        <v>55024</v>
      </c>
      <c r="R222" s="891">
        <v>16952.59</v>
      </c>
      <c r="S222" s="891">
        <v>28851.27</v>
      </c>
      <c r="T222" s="891">
        <v>34453.56</v>
      </c>
      <c r="U222" s="891">
        <v>20425.68</v>
      </c>
      <c r="V222" s="891">
        <v>51449.26</v>
      </c>
      <c r="W222" s="891">
        <v>44375.18</v>
      </c>
      <c r="X222" s="891">
        <v>34619.69</v>
      </c>
      <c r="Y222" s="891">
        <v>1301553.4300000002</v>
      </c>
      <c r="Z222" s="891">
        <v>22005</v>
      </c>
      <c r="AA222" s="891">
        <v>30812.5</v>
      </c>
      <c r="AB222" s="891">
        <v>66308.5</v>
      </c>
      <c r="AC222" s="891">
        <v>7148.5</v>
      </c>
      <c r="AD222" s="891">
        <v>70375.75</v>
      </c>
      <c r="AE222" s="891">
        <v>87908.5</v>
      </c>
      <c r="AF222" s="891">
        <v>302455.5</v>
      </c>
      <c r="AG222" s="891">
        <v>217659.5</v>
      </c>
      <c r="AH222" s="891">
        <v>588947.05649999983</v>
      </c>
      <c r="AI222" s="891">
        <v>1393620.8064999999</v>
      </c>
      <c r="AJ222" s="891">
        <v>222877.9</v>
      </c>
      <c r="AK222" s="891">
        <v>1170742.9065</v>
      </c>
      <c r="AL222" s="894">
        <v>1371333.0164999999</v>
      </c>
      <c r="AM222" s="891">
        <v>28311.62</v>
      </c>
      <c r="AN222" s="891">
        <v>28311.62</v>
      </c>
      <c r="AO222" s="891">
        <v>28955.07</v>
      </c>
      <c r="AP222" s="891">
        <v>28955.07</v>
      </c>
      <c r="AQ222" s="891">
        <v>0</v>
      </c>
      <c r="AR222" s="891">
        <v>0</v>
      </c>
      <c r="AS222" s="891">
        <v>0</v>
      </c>
      <c r="AT222" s="891">
        <v>0</v>
      </c>
      <c r="AU222" s="891">
        <v>0</v>
      </c>
      <c r="AV222" s="891">
        <v>111959.6</v>
      </c>
      <c r="AW222" s="891">
        <v>44425.85</v>
      </c>
      <c r="AX222" s="891">
        <v>17098.77</v>
      </c>
      <c r="AY222" s="891">
        <v>288017.60000000003</v>
      </c>
      <c r="AZ222" s="891">
        <v>2960904.11</v>
      </c>
      <c r="BA222" s="891">
        <v>24470.03</v>
      </c>
      <c r="BB222" s="891">
        <v>0.04</v>
      </c>
      <c r="BC222" s="891">
        <v>71065.89</v>
      </c>
    </row>
    <row r="223" spans="1:55" ht="15.75" customHeight="1" x14ac:dyDescent="0.2">
      <c r="A223" s="890" t="s">
        <v>1687</v>
      </c>
      <c r="B223" s="895" t="s">
        <v>1688</v>
      </c>
      <c r="C223" s="645">
        <v>3491.77</v>
      </c>
      <c r="D223" s="891">
        <v>51554072.450000003</v>
      </c>
      <c r="E223" s="891">
        <v>36956279.230000004</v>
      </c>
      <c r="F223" s="892">
        <v>0.71684500319237154</v>
      </c>
      <c r="G223" s="893">
        <v>1</v>
      </c>
      <c r="H223" s="891">
        <v>694635.21</v>
      </c>
      <c r="I223" s="891">
        <v>24200194.880000003</v>
      </c>
      <c r="J223" s="891">
        <v>24894830.090000004</v>
      </c>
      <c r="K223" s="893">
        <v>0.9</v>
      </c>
      <c r="L223" s="891">
        <v>11540704.93</v>
      </c>
      <c r="M223" s="891">
        <v>2782398.04</v>
      </c>
      <c r="N223" s="891">
        <v>1117318.42</v>
      </c>
      <c r="O223" s="891">
        <v>454363.75</v>
      </c>
      <c r="P223" s="891">
        <v>430024.5</v>
      </c>
      <c r="Q223" s="891">
        <v>777603.09</v>
      </c>
      <c r="R223" s="891">
        <v>254288.97</v>
      </c>
      <c r="S223" s="891">
        <v>410811.48</v>
      </c>
      <c r="T223" s="891">
        <v>502740.81</v>
      </c>
      <c r="U223" s="891">
        <v>296938.32</v>
      </c>
      <c r="V223" s="891">
        <v>750739.27</v>
      </c>
      <c r="W223" s="891">
        <v>647515.43999999994</v>
      </c>
      <c r="X223" s="891">
        <v>492947.72</v>
      </c>
      <c r="Y223" s="891">
        <v>20458394.739999998</v>
      </c>
      <c r="Z223" s="891">
        <v>312422.40000000002</v>
      </c>
      <c r="AA223" s="891">
        <v>436471.25</v>
      </c>
      <c r="AB223" s="891">
        <v>939286.13</v>
      </c>
      <c r="AC223" s="891">
        <v>101261.32999999999</v>
      </c>
      <c r="AD223" s="891">
        <v>1993800.67</v>
      </c>
      <c r="AE223" s="891">
        <v>1191707.01</v>
      </c>
      <c r="AF223" s="891">
        <v>4284401.79</v>
      </c>
      <c r="AG223" s="891">
        <v>3083232.91</v>
      </c>
      <c r="AH223" s="891">
        <v>10484654.535269998</v>
      </c>
      <c r="AI223" s="891">
        <v>22827238.02527</v>
      </c>
      <c r="AJ223" s="891">
        <v>3157153.68</v>
      </c>
      <c r="AK223" s="891">
        <v>19670084.345269997</v>
      </c>
      <c r="AL223" s="894">
        <v>22511522.655269995</v>
      </c>
      <c r="AM223" s="891">
        <v>1337724.23</v>
      </c>
      <c r="AN223" s="891">
        <v>1337724.23</v>
      </c>
      <c r="AO223" s="891">
        <v>1393060.59</v>
      </c>
      <c r="AP223" s="891">
        <v>1393060.59</v>
      </c>
      <c r="AQ223" s="891">
        <v>121611.29</v>
      </c>
      <c r="AR223" s="891">
        <v>121611.29</v>
      </c>
      <c r="AS223" s="891">
        <v>126758.86</v>
      </c>
      <c r="AT223" s="891">
        <v>126758.86</v>
      </c>
      <c r="AU223" s="891">
        <v>151853.25</v>
      </c>
      <c r="AV223" s="891">
        <v>1593172.29</v>
      </c>
      <c r="AW223" s="891">
        <v>632174.79</v>
      </c>
      <c r="AX223" s="891">
        <v>248644.7</v>
      </c>
      <c r="AY223" s="891">
        <v>8584154.9700000007</v>
      </c>
      <c r="AZ223" s="891">
        <v>51554072.450000003</v>
      </c>
      <c r="BA223" s="891">
        <v>6777903.5</v>
      </c>
      <c r="BB223" s="891">
        <v>144967.62</v>
      </c>
      <c r="BC223" s="891">
        <v>1914171.1300000001</v>
      </c>
    </row>
    <row r="224" spans="1:55" ht="15.75" customHeight="1" x14ac:dyDescent="0.2">
      <c r="A224" s="890" t="s">
        <v>1689</v>
      </c>
      <c r="B224" s="895" t="s">
        <v>1690</v>
      </c>
      <c r="C224" s="645">
        <v>409.88</v>
      </c>
      <c r="D224" s="891">
        <v>5296764.76</v>
      </c>
      <c r="E224" s="891">
        <v>3852361.4499999997</v>
      </c>
      <c r="F224" s="892">
        <v>0.72730461414714587</v>
      </c>
      <c r="G224" s="893">
        <v>1</v>
      </c>
      <c r="H224" s="891">
        <v>42965.11</v>
      </c>
      <c r="I224" s="891">
        <v>1737167.6300000001</v>
      </c>
      <c r="J224" s="891">
        <v>1780132.7400000002</v>
      </c>
      <c r="K224" s="893">
        <v>0.9</v>
      </c>
      <c r="L224" s="891">
        <v>1217171.3799999999</v>
      </c>
      <c r="M224" s="891">
        <v>296410.78999999998</v>
      </c>
      <c r="N224" s="891">
        <v>130242.23</v>
      </c>
      <c r="O224" s="891">
        <v>52172.1</v>
      </c>
      <c r="P224" s="891">
        <v>41727.39</v>
      </c>
      <c r="Q224" s="891">
        <v>92820.95</v>
      </c>
      <c r="R224" s="891">
        <v>28983.47</v>
      </c>
      <c r="S224" s="891">
        <v>47745.02</v>
      </c>
      <c r="T224" s="891">
        <v>57656.98</v>
      </c>
      <c r="U224" s="891">
        <v>34468.33</v>
      </c>
      <c r="V224" s="891">
        <v>86098.77</v>
      </c>
      <c r="W224" s="891">
        <v>74260.509999999995</v>
      </c>
      <c r="X224" s="891">
        <v>57291</v>
      </c>
      <c r="Y224" s="891">
        <v>2217048.92</v>
      </c>
      <c r="Z224" s="891">
        <v>36792</v>
      </c>
      <c r="AA224" s="891">
        <v>51235</v>
      </c>
      <c r="AB224" s="891">
        <v>110257.72</v>
      </c>
      <c r="AC224" s="891">
        <v>11886.52</v>
      </c>
      <c r="AD224" s="891">
        <v>234041.47999999998</v>
      </c>
      <c r="AE224" s="891">
        <v>144933.32</v>
      </c>
      <c r="AF224" s="891">
        <v>502922.76</v>
      </c>
      <c r="AG224" s="891">
        <v>361924.04000000004</v>
      </c>
      <c r="AH224" s="891">
        <v>1042911.43188</v>
      </c>
      <c r="AI224" s="891">
        <v>2496904.2718799999</v>
      </c>
      <c r="AJ224" s="891">
        <v>370601.19</v>
      </c>
      <c r="AK224" s="891">
        <v>2126303.0818800004</v>
      </c>
      <c r="AL224" s="894">
        <v>2459844.1518800003</v>
      </c>
      <c r="AM224" s="891">
        <v>72709.39</v>
      </c>
      <c r="AN224" s="891">
        <v>72709.39</v>
      </c>
      <c r="AO224" s="891">
        <v>75926.62</v>
      </c>
      <c r="AP224" s="891">
        <v>75926.62</v>
      </c>
      <c r="AQ224" s="891">
        <v>6434.46</v>
      </c>
      <c r="AR224" s="891">
        <v>6434.46</v>
      </c>
      <c r="AS224" s="891">
        <v>6434.46</v>
      </c>
      <c r="AT224" s="891">
        <v>6434.46</v>
      </c>
      <c r="AU224" s="891">
        <v>7721.35</v>
      </c>
      <c r="AV224" s="891">
        <v>186599.34</v>
      </c>
      <c r="AW224" s="891">
        <v>74043.09</v>
      </c>
      <c r="AX224" s="891">
        <v>28497.96</v>
      </c>
      <c r="AY224" s="891">
        <v>619871.6</v>
      </c>
      <c r="AZ224" s="891">
        <v>5296764.76</v>
      </c>
      <c r="BA224" s="891">
        <v>111219.33</v>
      </c>
      <c r="BB224" s="891">
        <v>365.2</v>
      </c>
      <c r="BC224" s="891">
        <v>164989.99999999997</v>
      </c>
    </row>
    <row r="225" spans="1:55" ht="15.75" customHeight="1" x14ac:dyDescent="0.2">
      <c r="A225" s="890" t="s">
        <v>1691</v>
      </c>
      <c r="B225" s="895" t="s">
        <v>1692</v>
      </c>
      <c r="C225" s="645">
        <v>785.29</v>
      </c>
      <c r="D225" s="891">
        <v>9884076.9700000007</v>
      </c>
      <c r="E225" s="891">
        <v>7722439.8900000006</v>
      </c>
      <c r="F225" s="892">
        <v>0.78130106771113095</v>
      </c>
      <c r="G225" s="893">
        <v>2</v>
      </c>
      <c r="H225" s="891">
        <v>40691.35</v>
      </c>
      <c r="I225" s="891">
        <v>2612473.77</v>
      </c>
      <c r="J225" s="891">
        <v>2653165.12</v>
      </c>
      <c r="K225" s="893">
        <v>0.9</v>
      </c>
      <c r="L225" s="891">
        <v>2303566.58</v>
      </c>
      <c r="M225" s="891">
        <v>566478.81999999995</v>
      </c>
      <c r="N225" s="891">
        <v>252261.82</v>
      </c>
      <c r="O225" s="891">
        <v>101459.15</v>
      </c>
      <c r="P225" s="891">
        <v>76635.55</v>
      </c>
      <c r="Q225" s="891">
        <v>179922.33</v>
      </c>
      <c r="R225" s="891">
        <v>56873.23</v>
      </c>
      <c r="S225" s="891">
        <v>92681.52</v>
      </c>
      <c r="T225" s="891">
        <v>111798.3</v>
      </c>
      <c r="U225" s="891">
        <v>66638.78</v>
      </c>
      <c r="V225" s="891">
        <v>166947.60999999999</v>
      </c>
      <c r="W225" s="891">
        <v>143992.94</v>
      </c>
      <c r="X225" s="891">
        <v>111211.94</v>
      </c>
      <c r="Y225" s="891">
        <v>4230468.5699999994</v>
      </c>
      <c r="Z225" s="891">
        <v>70421.399999999994</v>
      </c>
      <c r="AA225" s="891">
        <v>98161.25</v>
      </c>
      <c r="AB225" s="891">
        <v>211243.01</v>
      </c>
      <c r="AC225" s="891">
        <v>22773.409999999996</v>
      </c>
      <c r="AD225" s="891">
        <v>448400.58999999997</v>
      </c>
      <c r="AE225" s="891">
        <v>286677.68</v>
      </c>
      <c r="AF225" s="891">
        <v>963550.83</v>
      </c>
      <c r="AG225" s="891">
        <v>693411.06999999983</v>
      </c>
      <c r="AH225" s="891">
        <v>1930709.4597899998</v>
      </c>
      <c r="AI225" s="891">
        <v>4725348.6997899991</v>
      </c>
      <c r="AJ225" s="891">
        <v>710035.65</v>
      </c>
      <c r="AK225" s="891">
        <v>4015313.0497900001</v>
      </c>
      <c r="AL225" s="894">
        <v>4654345.1297899997</v>
      </c>
      <c r="AM225" s="891">
        <v>108742.37</v>
      </c>
      <c r="AN225" s="891">
        <v>108742.37</v>
      </c>
      <c r="AO225" s="891">
        <v>113246.49</v>
      </c>
      <c r="AP225" s="891">
        <v>113246.49</v>
      </c>
      <c r="AQ225" s="891">
        <v>0</v>
      </c>
      <c r="AR225" s="891">
        <v>0</v>
      </c>
      <c r="AS225" s="891">
        <v>0</v>
      </c>
      <c r="AT225" s="891">
        <v>0</v>
      </c>
      <c r="AU225" s="891">
        <v>0</v>
      </c>
      <c r="AV225" s="891">
        <v>357755.97</v>
      </c>
      <c r="AW225" s="891">
        <v>141958.47</v>
      </c>
      <c r="AX225" s="891">
        <v>55571.02</v>
      </c>
      <c r="AY225" s="891">
        <v>999263.17999999993</v>
      </c>
      <c r="AZ225" s="891">
        <v>9884076.9700000007</v>
      </c>
      <c r="BA225" s="891">
        <v>222305.95999999996</v>
      </c>
      <c r="BB225" s="891">
        <v>0</v>
      </c>
      <c r="BC225" s="891">
        <v>230951.54</v>
      </c>
    </row>
    <row r="226" spans="1:55" ht="15.75" customHeight="1" x14ac:dyDescent="0.2">
      <c r="A226" s="890" t="s">
        <v>1693</v>
      </c>
      <c r="B226" s="895" t="s">
        <v>1694</v>
      </c>
      <c r="C226" s="645">
        <v>769.29</v>
      </c>
      <c r="D226" s="891">
        <v>9881043.9299999997</v>
      </c>
      <c r="E226" s="891">
        <v>7175439.8300000001</v>
      </c>
      <c r="F226" s="892">
        <v>0.72618236300058636</v>
      </c>
      <c r="G226" s="893">
        <v>1</v>
      </c>
      <c r="H226" s="891">
        <v>76809.100000000006</v>
      </c>
      <c r="I226" s="891">
        <v>2452226.3400000003</v>
      </c>
      <c r="J226" s="891">
        <v>2529035.4400000004</v>
      </c>
      <c r="K226" s="893">
        <v>0.9</v>
      </c>
      <c r="L226" s="891">
        <v>2284409.08</v>
      </c>
      <c r="M226" s="891">
        <v>557396.55000000005</v>
      </c>
      <c r="N226" s="891">
        <v>246634.59</v>
      </c>
      <c r="O226" s="891">
        <v>99348.93</v>
      </c>
      <c r="P226" s="891">
        <v>77575.45</v>
      </c>
      <c r="Q226" s="891">
        <v>174023.24</v>
      </c>
      <c r="R226" s="891">
        <v>55232.65</v>
      </c>
      <c r="S226" s="891">
        <v>90383.63</v>
      </c>
      <c r="T226" s="891">
        <v>109688.9</v>
      </c>
      <c r="U226" s="891">
        <v>65106.85</v>
      </c>
      <c r="V226" s="891">
        <v>163797.66</v>
      </c>
      <c r="W226" s="891">
        <v>141276.09</v>
      </c>
      <c r="X226" s="891">
        <v>108454.62</v>
      </c>
      <c r="Y226" s="891">
        <v>4173328.2399999998</v>
      </c>
      <c r="Z226" s="891">
        <v>68891.399999999994</v>
      </c>
      <c r="AA226" s="891">
        <v>96161.25</v>
      </c>
      <c r="AB226" s="891">
        <v>206939.01</v>
      </c>
      <c r="AC226" s="891">
        <v>22309.409999999996</v>
      </c>
      <c r="AD226" s="891">
        <v>439264.58999999997</v>
      </c>
      <c r="AE226" s="891">
        <v>273171.25</v>
      </c>
      <c r="AF226" s="891">
        <v>943918.83000000007</v>
      </c>
      <c r="AG226" s="891">
        <v>679283.07000000007</v>
      </c>
      <c r="AH226" s="891">
        <v>1942274.6517899996</v>
      </c>
      <c r="AI226" s="891">
        <v>4672213.4617899992</v>
      </c>
      <c r="AJ226" s="891">
        <v>695568.93</v>
      </c>
      <c r="AK226" s="891">
        <v>3976644.5317899999</v>
      </c>
      <c r="AL226" s="894">
        <v>4602656.5617899997</v>
      </c>
      <c r="AM226" s="891">
        <v>122898.18</v>
      </c>
      <c r="AN226" s="891">
        <v>122898.18</v>
      </c>
      <c r="AO226" s="891">
        <v>128045.75</v>
      </c>
      <c r="AP226" s="891">
        <v>128045.75</v>
      </c>
      <c r="AQ226" s="891">
        <v>10938.58</v>
      </c>
      <c r="AR226" s="891">
        <v>10938.58</v>
      </c>
      <c r="AS226" s="891">
        <v>11582.02</v>
      </c>
      <c r="AT226" s="891">
        <v>11582.02</v>
      </c>
      <c r="AU226" s="891">
        <v>14155.81</v>
      </c>
      <c r="AV226" s="891">
        <v>350678.07</v>
      </c>
      <c r="AW226" s="891">
        <v>139149.94</v>
      </c>
      <c r="AX226" s="891">
        <v>54146.12</v>
      </c>
      <c r="AY226" s="891">
        <v>1105059.0000000002</v>
      </c>
      <c r="AZ226" s="891">
        <v>9881043.9299999997</v>
      </c>
      <c r="BA226" s="891">
        <v>207769.36</v>
      </c>
      <c r="BB226" s="891">
        <v>1055.52</v>
      </c>
      <c r="BC226" s="891">
        <v>268012.74</v>
      </c>
    </row>
    <row r="227" spans="1:55" ht="15.75" customHeight="1" x14ac:dyDescent="0.2">
      <c r="A227" s="890" t="s">
        <v>1695</v>
      </c>
      <c r="B227" s="895" t="s">
        <v>1696</v>
      </c>
      <c r="C227" s="645">
        <v>296.02999999999997</v>
      </c>
      <c r="D227" s="891">
        <v>3673767.23</v>
      </c>
      <c r="E227" s="891">
        <v>3356487.4899999998</v>
      </c>
      <c r="F227" s="892">
        <v>0.91363640640890575</v>
      </c>
      <c r="G227" s="893">
        <v>3</v>
      </c>
      <c r="H227" s="891">
        <v>6020.59</v>
      </c>
      <c r="I227" s="891">
        <v>1120657.6700000002</v>
      </c>
      <c r="J227" s="891">
        <v>1126678.2600000002</v>
      </c>
      <c r="K227" s="893">
        <v>0.9</v>
      </c>
      <c r="L227" s="891">
        <v>854656.16</v>
      </c>
      <c r="M227" s="891">
        <v>212281.04</v>
      </c>
      <c r="N227" s="891">
        <v>94120.47</v>
      </c>
      <c r="O227" s="891">
        <v>37095.99</v>
      </c>
      <c r="P227" s="891">
        <v>28267.08</v>
      </c>
      <c r="Q227" s="891">
        <v>67873.759999999995</v>
      </c>
      <c r="R227" s="891">
        <v>20780.599999999999</v>
      </c>
      <c r="S227" s="891">
        <v>34468.33</v>
      </c>
      <c r="T227" s="891">
        <v>40781.769999999997</v>
      </c>
      <c r="U227" s="891">
        <v>24766.13</v>
      </c>
      <c r="V227" s="891">
        <v>60899.13</v>
      </c>
      <c r="W227" s="891">
        <v>52525.72</v>
      </c>
      <c r="X227" s="891">
        <v>41359.81</v>
      </c>
      <c r="Y227" s="891">
        <v>1569875.99</v>
      </c>
      <c r="Z227" s="891">
        <v>26365.5</v>
      </c>
      <c r="AA227" s="891">
        <v>37003.75</v>
      </c>
      <c r="AB227" s="891">
        <v>79632.070000000007</v>
      </c>
      <c r="AC227" s="891">
        <v>8584.8700000000008</v>
      </c>
      <c r="AD227" s="891">
        <v>169033.13</v>
      </c>
      <c r="AE227" s="891">
        <v>110771.18</v>
      </c>
      <c r="AF227" s="891">
        <v>363228.81</v>
      </c>
      <c r="AG227" s="891">
        <v>261394.49</v>
      </c>
      <c r="AH227" s="891">
        <v>714286.94852999994</v>
      </c>
      <c r="AI227" s="891">
        <v>1770300.74853</v>
      </c>
      <c r="AJ227" s="891">
        <v>267661.44</v>
      </c>
      <c r="AK227" s="891">
        <v>1502639.3085300003</v>
      </c>
      <c r="AL227" s="894">
        <v>1743534.5985300003</v>
      </c>
      <c r="AM227" s="891">
        <v>37319.86</v>
      </c>
      <c r="AN227" s="891">
        <v>37319.86</v>
      </c>
      <c r="AO227" s="891">
        <v>38606.76</v>
      </c>
      <c r="AP227" s="891">
        <v>38606.76</v>
      </c>
      <c r="AQ227" s="891">
        <v>0</v>
      </c>
      <c r="AR227" s="891">
        <v>0</v>
      </c>
      <c r="AS227" s="891">
        <v>0</v>
      </c>
      <c r="AT227" s="891">
        <v>0</v>
      </c>
      <c r="AU227" s="891">
        <v>0</v>
      </c>
      <c r="AV227" s="891">
        <v>134480.21</v>
      </c>
      <c r="AW227" s="891">
        <v>53362.080000000002</v>
      </c>
      <c r="AX227" s="891">
        <v>20661.02</v>
      </c>
      <c r="AY227" s="891">
        <v>360356.55000000005</v>
      </c>
      <c r="AZ227" s="891">
        <v>3673767.23</v>
      </c>
      <c r="BA227" s="891">
        <v>67974.679999999993</v>
      </c>
      <c r="BB227" s="891">
        <v>0</v>
      </c>
      <c r="BC227" s="891">
        <v>121757.20000000001</v>
      </c>
    </row>
    <row r="228" spans="1:55" ht="15.75" customHeight="1" x14ac:dyDescent="0.2">
      <c r="A228" s="890"/>
      <c r="B228" s="896" t="s">
        <v>1697</v>
      </c>
      <c r="C228" s="645">
        <v>6</v>
      </c>
      <c r="D228" s="891">
        <v>80224.759999999995</v>
      </c>
      <c r="E228" s="891">
        <v>35077.550000000003</v>
      </c>
      <c r="F228" s="892">
        <v>0.43724094656063794</v>
      </c>
      <c r="G228" s="893">
        <v>1</v>
      </c>
      <c r="H228" s="891">
        <v>8764.16</v>
      </c>
      <c r="I228" s="891">
        <v>27055.08</v>
      </c>
      <c r="J228" s="891">
        <v>35819.240000000005</v>
      </c>
      <c r="K228" s="893">
        <v>0.9</v>
      </c>
      <c r="L228" s="891">
        <v>18288.5</v>
      </c>
      <c r="M228" s="891">
        <v>6095.55</v>
      </c>
      <c r="N228" s="891">
        <v>2110.21</v>
      </c>
      <c r="O228" s="891">
        <v>703.4</v>
      </c>
      <c r="P228" s="891">
        <v>592.69000000000005</v>
      </c>
      <c r="Q228" s="891">
        <v>1521.79</v>
      </c>
      <c r="R228" s="891">
        <v>0</v>
      </c>
      <c r="S228" s="891">
        <v>765.96</v>
      </c>
      <c r="T228" s="891">
        <v>703.13</v>
      </c>
      <c r="U228" s="891">
        <v>510.64</v>
      </c>
      <c r="V228" s="891">
        <v>1049.98</v>
      </c>
      <c r="W228" s="891">
        <v>905.61</v>
      </c>
      <c r="X228" s="891">
        <v>919.1</v>
      </c>
      <c r="Y228" s="891">
        <v>34166.559999999998</v>
      </c>
      <c r="Z228" s="891">
        <v>540</v>
      </c>
      <c r="AA228" s="891">
        <v>750</v>
      </c>
      <c r="AB228" s="891">
        <v>1614</v>
      </c>
      <c r="AC228" s="891">
        <v>174</v>
      </c>
      <c r="AD228" s="891">
        <v>1713</v>
      </c>
      <c r="AE228" s="891">
        <v>4674</v>
      </c>
      <c r="AF228" s="891">
        <v>7362</v>
      </c>
      <c r="AG228" s="891">
        <v>5298</v>
      </c>
      <c r="AH228" s="891">
        <v>15733.022999999999</v>
      </c>
      <c r="AI228" s="891">
        <v>37858.023000000001</v>
      </c>
      <c r="AJ228" s="891">
        <v>5425.02</v>
      </c>
      <c r="AK228" s="891">
        <v>32433.003000000001</v>
      </c>
      <c r="AL228" s="894">
        <v>37315.512999999999</v>
      </c>
      <c r="AM228" s="891">
        <v>1286.8900000000001</v>
      </c>
      <c r="AN228" s="891">
        <v>1286.8900000000001</v>
      </c>
      <c r="AO228" s="891">
        <v>1286.8900000000001</v>
      </c>
      <c r="AP228" s="891">
        <v>1286.8900000000001</v>
      </c>
      <c r="AQ228" s="891">
        <v>0</v>
      </c>
      <c r="AR228" s="891">
        <v>0</v>
      </c>
      <c r="AS228" s="891">
        <v>0</v>
      </c>
      <c r="AT228" s="891">
        <v>0</v>
      </c>
      <c r="AU228" s="891">
        <v>0</v>
      </c>
      <c r="AV228" s="891">
        <v>2573.7800000000002</v>
      </c>
      <c r="AW228" s="891">
        <v>1021.28</v>
      </c>
      <c r="AX228" s="891">
        <v>0</v>
      </c>
      <c r="AY228" s="891">
        <v>8742.6200000000008</v>
      </c>
      <c r="AZ228" s="891">
        <v>80224.759999999995</v>
      </c>
      <c r="BA228" s="891">
        <v>1035.92</v>
      </c>
      <c r="BB228" s="891">
        <v>0</v>
      </c>
      <c r="BC228" s="891">
        <v>531.1</v>
      </c>
    </row>
    <row r="229" spans="1:55" ht="15.75" customHeight="1" x14ac:dyDescent="0.2">
      <c r="A229" s="890"/>
      <c r="B229" s="895" t="s">
        <v>1698</v>
      </c>
      <c r="C229" s="645">
        <v>94.31</v>
      </c>
      <c r="D229" s="891">
        <v>1328674.31</v>
      </c>
      <c r="E229" s="891">
        <v>863187.6100000001</v>
      </c>
      <c r="F229" s="892">
        <v>0.64966079610585692</v>
      </c>
      <c r="G229" s="893">
        <v>1</v>
      </c>
      <c r="H229" s="891">
        <v>49465.79</v>
      </c>
      <c r="I229" s="891">
        <v>730320.18</v>
      </c>
      <c r="J229" s="891">
        <v>779785.97000000009</v>
      </c>
      <c r="K229" s="893">
        <v>0.9</v>
      </c>
      <c r="L229" s="891">
        <v>289128.96999999997</v>
      </c>
      <c r="M229" s="891">
        <v>91299.44</v>
      </c>
      <c r="N229" s="891">
        <v>31814.91</v>
      </c>
      <c r="O229" s="891">
        <v>10983.62</v>
      </c>
      <c r="P229" s="891">
        <v>9994.6200000000008</v>
      </c>
      <c r="Q229" s="891">
        <v>27682.94</v>
      </c>
      <c r="R229" s="891">
        <v>6015.43</v>
      </c>
      <c r="S229" s="891">
        <v>11744.76</v>
      </c>
      <c r="T229" s="891">
        <v>11250.14</v>
      </c>
      <c r="U229" s="891">
        <v>7659.63</v>
      </c>
      <c r="V229" s="891">
        <v>16799.759999999998</v>
      </c>
      <c r="W229" s="891">
        <v>14489.85</v>
      </c>
      <c r="X229" s="891">
        <v>14092.97</v>
      </c>
      <c r="Y229" s="891">
        <v>542957.03999999992</v>
      </c>
      <c r="Z229" s="891">
        <v>8487.9</v>
      </c>
      <c r="AA229" s="891">
        <v>11788.75</v>
      </c>
      <c r="AB229" s="891">
        <v>25369.39</v>
      </c>
      <c r="AC229" s="891">
        <v>2734.99</v>
      </c>
      <c r="AD229" s="891">
        <v>53851.01</v>
      </c>
      <c r="AE229" s="891">
        <v>65731.01999999999</v>
      </c>
      <c r="AF229" s="891">
        <v>115718.36999999998</v>
      </c>
      <c r="AG229" s="891">
        <v>83275.73</v>
      </c>
      <c r="AH229" s="891">
        <v>259248.69980999993</v>
      </c>
      <c r="AI229" s="891">
        <v>626205.85980999994</v>
      </c>
      <c r="AJ229" s="891">
        <v>85272.27</v>
      </c>
      <c r="AK229" s="891">
        <v>540933.58980999992</v>
      </c>
      <c r="AL229" s="894">
        <v>617678.62980999995</v>
      </c>
      <c r="AM229" s="891">
        <v>21877.16</v>
      </c>
      <c r="AN229" s="891">
        <v>21877.16</v>
      </c>
      <c r="AO229" s="891">
        <v>22520.61</v>
      </c>
      <c r="AP229" s="891">
        <v>22520.61</v>
      </c>
      <c r="AQ229" s="891">
        <v>2573.7800000000002</v>
      </c>
      <c r="AR229" s="891">
        <v>2573.7800000000002</v>
      </c>
      <c r="AS229" s="891">
        <v>2573.7800000000002</v>
      </c>
      <c r="AT229" s="891">
        <v>2573.7800000000002</v>
      </c>
      <c r="AU229" s="891">
        <v>3217.23</v>
      </c>
      <c r="AV229" s="891">
        <v>42467.43</v>
      </c>
      <c r="AW229" s="891">
        <v>16851.18</v>
      </c>
      <c r="AX229" s="891">
        <v>6412.04</v>
      </c>
      <c r="AY229" s="891">
        <v>168038.53999999998</v>
      </c>
      <c r="AZ229" s="891">
        <v>1328674.31</v>
      </c>
      <c r="BA229" s="891">
        <v>29431.200000000001</v>
      </c>
      <c r="BB229" s="891">
        <v>1411.23</v>
      </c>
      <c r="BC229" s="891">
        <v>14691.05</v>
      </c>
    </row>
    <row r="230" spans="1:55" ht="15.75" customHeight="1" x14ac:dyDescent="0.2">
      <c r="A230" s="890" t="s">
        <v>1699</v>
      </c>
      <c r="B230" s="895" t="s">
        <v>1700</v>
      </c>
      <c r="C230" s="645">
        <v>584.86</v>
      </c>
      <c r="D230" s="891">
        <v>7373386.8799999999</v>
      </c>
      <c r="E230" s="891">
        <v>5537002</v>
      </c>
      <c r="F230" s="892">
        <v>0.75094418482487113</v>
      </c>
      <c r="G230" s="893">
        <v>2</v>
      </c>
      <c r="H230" s="891">
        <v>40276.6</v>
      </c>
      <c r="I230" s="891">
        <v>1557416.86</v>
      </c>
      <c r="J230" s="891">
        <v>1597693.4600000002</v>
      </c>
      <c r="K230" s="893">
        <v>0.9</v>
      </c>
      <c r="L230" s="891">
        <v>1730756.25</v>
      </c>
      <c r="M230" s="891">
        <v>416099</v>
      </c>
      <c r="N230" s="891">
        <v>186273.64</v>
      </c>
      <c r="O230" s="891">
        <v>76193.09</v>
      </c>
      <c r="P230" s="891">
        <v>57686.55</v>
      </c>
      <c r="Q230" s="891">
        <v>129190.14</v>
      </c>
      <c r="R230" s="891">
        <v>42108.06</v>
      </c>
      <c r="S230" s="891">
        <v>68681.34</v>
      </c>
      <c r="T230" s="891">
        <v>84376.08</v>
      </c>
      <c r="U230" s="891">
        <v>49532.27</v>
      </c>
      <c r="V230" s="891">
        <v>125998.2</v>
      </c>
      <c r="W230" s="891">
        <v>108673.92</v>
      </c>
      <c r="X230" s="891">
        <v>82413.259999999995</v>
      </c>
      <c r="Y230" s="891">
        <v>3157981.8</v>
      </c>
      <c r="Z230" s="891">
        <v>52479.899999999994</v>
      </c>
      <c r="AA230" s="891">
        <v>73107.5</v>
      </c>
      <c r="AB230" s="891">
        <v>157327.34</v>
      </c>
      <c r="AC230" s="891">
        <v>16960.939999999999</v>
      </c>
      <c r="AD230" s="891">
        <v>333955.06</v>
      </c>
      <c r="AE230" s="891">
        <v>197260.5</v>
      </c>
      <c r="AF230" s="891">
        <v>717623.22</v>
      </c>
      <c r="AG230" s="891">
        <v>516431.37999999995</v>
      </c>
      <c r="AH230" s="891">
        <v>1444841.8398599997</v>
      </c>
      <c r="AI230" s="891">
        <v>3509987.6798599996</v>
      </c>
      <c r="AJ230" s="891">
        <v>528812.86</v>
      </c>
      <c r="AK230" s="891">
        <v>2981174.8198599992</v>
      </c>
      <c r="AL230" s="894">
        <v>3457106.3898599991</v>
      </c>
      <c r="AM230" s="891">
        <v>84291.42</v>
      </c>
      <c r="AN230" s="891">
        <v>84291.42</v>
      </c>
      <c r="AO230" s="891">
        <v>88152.1</v>
      </c>
      <c r="AP230" s="891">
        <v>88152.1</v>
      </c>
      <c r="AQ230" s="891">
        <v>0</v>
      </c>
      <c r="AR230" s="891">
        <v>0</v>
      </c>
      <c r="AS230" s="891">
        <v>0</v>
      </c>
      <c r="AT230" s="891">
        <v>0</v>
      </c>
      <c r="AU230" s="891">
        <v>0</v>
      </c>
      <c r="AV230" s="891">
        <v>266386.64</v>
      </c>
      <c r="AW230" s="891">
        <v>105702.89</v>
      </c>
      <c r="AX230" s="891">
        <v>41322.04</v>
      </c>
      <c r="AY230" s="891">
        <v>758298.6100000001</v>
      </c>
      <c r="AZ230" s="891">
        <v>7373386.8799999999</v>
      </c>
      <c r="BA230" s="891">
        <v>115123.78</v>
      </c>
      <c r="BB230" s="891">
        <v>0</v>
      </c>
      <c r="BC230" s="891">
        <v>187693.24999999997</v>
      </c>
    </row>
    <row r="231" spans="1:55" ht="15.75" customHeight="1" x14ac:dyDescent="0.2">
      <c r="A231" s="890" t="s">
        <v>1701</v>
      </c>
      <c r="B231" s="895" t="s">
        <v>1702</v>
      </c>
      <c r="C231" s="645">
        <v>3278</v>
      </c>
      <c r="D231" s="891">
        <v>40089479.07</v>
      </c>
      <c r="E231" s="891">
        <v>25670174.170000002</v>
      </c>
      <c r="F231" s="892">
        <v>0.64032196889307202</v>
      </c>
      <c r="G231" s="893">
        <v>1</v>
      </c>
      <c r="H231" s="891">
        <v>1480045.5</v>
      </c>
      <c r="I231" s="891">
        <v>11320228.810000002</v>
      </c>
      <c r="J231" s="891">
        <v>12800274.310000002</v>
      </c>
      <c r="K231" s="893">
        <v>0.9</v>
      </c>
      <c r="L231" s="891">
        <v>9395092.3599999994</v>
      </c>
      <c r="M231" s="891">
        <v>2279108.4</v>
      </c>
      <c r="N231" s="891">
        <v>1050431.31</v>
      </c>
      <c r="O231" s="891">
        <v>426754.3</v>
      </c>
      <c r="P231" s="891">
        <v>307972.74</v>
      </c>
      <c r="Q231" s="891">
        <v>735326.24</v>
      </c>
      <c r="R231" s="891">
        <v>238430.07999999999</v>
      </c>
      <c r="S231" s="891">
        <v>386300.67</v>
      </c>
      <c r="T231" s="891">
        <v>471802.91</v>
      </c>
      <c r="U231" s="891">
        <v>278555.21000000002</v>
      </c>
      <c r="V231" s="891">
        <v>704539.93</v>
      </c>
      <c r="W231" s="891">
        <v>607668.32999999996</v>
      </c>
      <c r="X231" s="891">
        <v>463536.29</v>
      </c>
      <c r="Y231" s="891">
        <v>17345518.77</v>
      </c>
      <c r="Z231" s="891">
        <v>293535</v>
      </c>
      <c r="AA231" s="891">
        <v>409750</v>
      </c>
      <c r="AB231" s="891">
        <v>881782</v>
      </c>
      <c r="AC231" s="891">
        <v>95062</v>
      </c>
      <c r="AD231" s="891">
        <v>1871738</v>
      </c>
      <c r="AE231" s="891">
        <v>1135471</v>
      </c>
      <c r="AF231" s="891">
        <v>4022106</v>
      </c>
      <c r="AG231" s="891">
        <v>2894474</v>
      </c>
      <c r="AH231" s="891">
        <v>7785364.3979999991</v>
      </c>
      <c r="AI231" s="891">
        <v>19389282.397999998</v>
      </c>
      <c r="AJ231" s="891">
        <v>2963869.26</v>
      </c>
      <c r="AK231" s="891">
        <v>16425413.137999998</v>
      </c>
      <c r="AL231" s="894">
        <v>19092895.467999998</v>
      </c>
      <c r="AM231" s="891">
        <v>290837.59000000003</v>
      </c>
      <c r="AN231" s="891">
        <v>290837.59000000003</v>
      </c>
      <c r="AO231" s="891">
        <v>303063.06</v>
      </c>
      <c r="AP231" s="891">
        <v>303063.06</v>
      </c>
      <c r="AQ231" s="891">
        <v>26381.279999999999</v>
      </c>
      <c r="AR231" s="891">
        <v>26381.279999999999</v>
      </c>
      <c r="AS231" s="891">
        <v>27668.17</v>
      </c>
      <c r="AT231" s="891">
        <v>27668.17</v>
      </c>
      <c r="AU231" s="891">
        <v>33459.19</v>
      </c>
      <c r="AV231" s="891">
        <v>1495368.5</v>
      </c>
      <c r="AW231" s="891">
        <v>593366</v>
      </c>
      <c r="AX231" s="891">
        <v>232970.82</v>
      </c>
      <c r="AY231" s="891">
        <v>3651064.7099999995</v>
      </c>
      <c r="AZ231" s="891">
        <v>40089479.07</v>
      </c>
      <c r="BA231" s="891">
        <v>465544.37</v>
      </c>
      <c r="BB231" s="891">
        <v>12531.55</v>
      </c>
      <c r="BC231" s="891">
        <v>1164394.05</v>
      </c>
    </row>
    <row r="232" spans="1:55" ht="15.75" customHeight="1" x14ac:dyDescent="0.2">
      <c r="A232" s="890" t="s">
        <v>1703</v>
      </c>
      <c r="B232" s="895" t="s">
        <v>1704</v>
      </c>
      <c r="C232" s="645">
        <v>10011.25</v>
      </c>
      <c r="D232" s="891">
        <v>139843859.43000001</v>
      </c>
      <c r="E232" s="891">
        <v>125691307.38</v>
      </c>
      <c r="F232" s="892">
        <v>0.89879747235462859</v>
      </c>
      <c r="G232" s="893">
        <v>2</v>
      </c>
      <c r="H232" s="891">
        <v>299790.09999999998</v>
      </c>
      <c r="I232" s="891">
        <v>15419012.650000002</v>
      </c>
      <c r="J232" s="891">
        <v>15718802.750000002</v>
      </c>
      <c r="K232" s="893">
        <v>0.9</v>
      </c>
      <c r="L232" s="891">
        <v>31268875.34</v>
      </c>
      <c r="M232" s="891">
        <v>7479079.79</v>
      </c>
      <c r="N232" s="891">
        <v>3199252.88</v>
      </c>
      <c r="O232" s="891">
        <v>1307958.78</v>
      </c>
      <c r="P232" s="891">
        <v>1143771.8899999999</v>
      </c>
      <c r="Q232" s="891">
        <v>2205961.7999999998</v>
      </c>
      <c r="R232" s="891">
        <v>729508.57</v>
      </c>
      <c r="S232" s="891">
        <v>1177029.81</v>
      </c>
      <c r="T232" s="891">
        <v>1449862.3</v>
      </c>
      <c r="U232" s="891">
        <v>851750.85</v>
      </c>
      <c r="V232" s="891">
        <v>2165069.0699999998</v>
      </c>
      <c r="W232" s="891">
        <v>1867380.19</v>
      </c>
      <c r="X232" s="891">
        <v>1412361.09</v>
      </c>
      <c r="Y232" s="891">
        <v>56257862.360000007</v>
      </c>
      <c r="Z232" s="891">
        <v>896467.5</v>
      </c>
      <c r="AA232" s="891">
        <v>1251406.25</v>
      </c>
      <c r="AB232" s="891">
        <v>2693026.25</v>
      </c>
      <c r="AC232" s="891">
        <v>290326.25</v>
      </c>
      <c r="AD232" s="891">
        <v>5716423.75</v>
      </c>
      <c r="AE232" s="891">
        <v>3318017.75</v>
      </c>
      <c r="AF232" s="891">
        <v>12283803.75</v>
      </c>
      <c r="AG232" s="891">
        <v>8839933.75</v>
      </c>
      <c r="AH232" s="891">
        <v>28115638.551749997</v>
      </c>
      <c r="AI232" s="891">
        <v>63405043.801749997</v>
      </c>
      <c r="AJ232" s="891">
        <v>9051871.9100000001</v>
      </c>
      <c r="AK232" s="891">
        <v>54353171.891749993</v>
      </c>
      <c r="AL232" s="894">
        <v>62499856.601749994</v>
      </c>
      <c r="AM232" s="891">
        <v>2535820.6800000002</v>
      </c>
      <c r="AN232" s="891">
        <v>2535820.6800000002</v>
      </c>
      <c r="AO232" s="891">
        <v>2641345.83</v>
      </c>
      <c r="AP232" s="891">
        <v>2641345.83</v>
      </c>
      <c r="AQ232" s="891">
        <v>682052.76</v>
      </c>
      <c r="AR232" s="891">
        <v>682052.76</v>
      </c>
      <c r="AS232" s="891">
        <v>710364.38</v>
      </c>
      <c r="AT232" s="891">
        <v>710364.38</v>
      </c>
      <c r="AU232" s="891">
        <v>852565.95</v>
      </c>
      <c r="AV232" s="891">
        <v>4568466.5999999996</v>
      </c>
      <c r="AW232" s="891">
        <v>1812779.1</v>
      </c>
      <c r="AX232" s="891">
        <v>713161.44</v>
      </c>
      <c r="AY232" s="891">
        <v>21086140.390000004</v>
      </c>
      <c r="AZ232" s="891">
        <v>139843859.43000001</v>
      </c>
      <c r="BA232" s="891">
        <v>6464432.8599999994</v>
      </c>
      <c r="BB232" s="891">
        <v>409957.76999999996</v>
      </c>
      <c r="BC232" s="891">
        <v>3797022.3000000003</v>
      </c>
    </row>
    <row r="233" spans="1:55" ht="15.75" customHeight="1" x14ac:dyDescent="0.2">
      <c r="A233" s="890" t="s">
        <v>1705</v>
      </c>
      <c r="B233" s="895" t="s">
        <v>1706</v>
      </c>
      <c r="C233" s="645">
        <v>1536.12</v>
      </c>
      <c r="D233" s="891">
        <v>19112880.140000001</v>
      </c>
      <c r="E233" s="891">
        <v>13381924.66</v>
      </c>
      <c r="F233" s="892">
        <v>0.70015217811123676</v>
      </c>
      <c r="G233" s="893">
        <v>1</v>
      </c>
      <c r="H233" s="891">
        <v>323474.12</v>
      </c>
      <c r="I233" s="891">
        <v>5988059.1700000018</v>
      </c>
      <c r="J233" s="891">
        <v>6311533.2900000019</v>
      </c>
      <c r="K233" s="893">
        <v>0.9</v>
      </c>
      <c r="L233" s="891">
        <v>4459211.7</v>
      </c>
      <c r="M233" s="891">
        <v>1091746.6499999999</v>
      </c>
      <c r="N233" s="891">
        <v>492313.77</v>
      </c>
      <c r="O233" s="891">
        <v>198788.15</v>
      </c>
      <c r="P233" s="891">
        <v>147544.31</v>
      </c>
      <c r="Q233" s="891">
        <v>351662.88</v>
      </c>
      <c r="R233" s="891">
        <v>111012.17</v>
      </c>
      <c r="S233" s="891">
        <v>181022.58</v>
      </c>
      <c r="T233" s="891">
        <v>219377.8</v>
      </c>
      <c r="U233" s="891">
        <v>130213.71</v>
      </c>
      <c r="V233" s="891">
        <v>327595.32</v>
      </c>
      <c r="W233" s="891">
        <v>282552.19</v>
      </c>
      <c r="X233" s="891">
        <v>217215.62</v>
      </c>
      <c r="Y233" s="891">
        <v>8210256.8499999996</v>
      </c>
      <c r="Z233" s="891">
        <v>137501.09999999998</v>
      </c>
      <c r="AA233" s="891">
        <v>192015</v>
      </c>
      <c r="AB233" s="891">
        <v>413216.27999999997</v>
      </c>
      <c r="AC233" s="891">
        <v>44547.479999999996</v>
      </c>
      <c r="AD233" s="891">
        <v>877124.52</v>
      </c>
      <c r="AE233" s="891">
        <v>551789.18000000005</v>
      </c>
      <c r="AF233" s="891">
        <v>1884819.2399999998</v>
      </c>
      <c r="AG233" s="891">
        <v>1356393.96</v>
      </c>
      <c r="AH233" s="891">
        <v>3724210.6711199991</v>
      </c>
      <c r="AI233" s="891">
        <v>9181617.4311199989</v>
      </c>
      <c r="AJ233" s="891">
        <v>1388913.62</v>
      </c>
      <c r="AK233" s="891">
        <v>7792703.8111199969</v>
      </c>
      <c r="AL233" s="894">
        <v>9042726.061119996</v>
      </c>
      <c r="AM233" s="891">
        <v>185312.44</v>
      </c>
      <c r="AN233" s="891">
        <v>185312.44</v>
      </c>
      <c r="AO233" s="891">
        <v>193033.8</v>
      </c>
      <c r="AP233" s="891">
        <v>193033.8</v>
      </c>
      <c r="AQ233" s="891">
        <v>2573.7800000000002</v>
      </c>
      <c r="AR233" s="891">
        <v>2573.7800000000002</v>
      </c>
      <c r="AS233" s="891">
        <v>3217.23</v>
      </c>
      <c r="AT233" s="891">
        <v>3217.23</v>
      </c>
      <c r="AU233" s="891">
        <v>3860.67</v>
      </c>
      <c r="AV233" s="891">
        <v>700712.69</v>
      </c>
      <c r="AW233" s="891">
        <v>278044.56</v>
      </c>
      <c r="AX233" s="891">
        <v>109004.69</v>
      </c>
      <c r="AY233" s="891">
        <v>1859897.1099999999</v>
      </c>
      <c r="AZ233" s="891">
        <v>19112880.140000001</v>
      </c>
      <c r="BA233" s="891">
        <v>287049.45</v>
      </c>
      <c r="BB233" s="891">
        <v>6036.3</v>
      </c>
      <c r="BC233" s="891">
        <v>555837.85000000009</v>
      </c>
    </row>
    <row r="234" spans="1:55" ht="15.75" customHeight="1" x14ac:dyDescent="0.2">
      <c r="A234" s="890" t="s">
        <v>1707</v>
      </c>
      <c r="B234" s="895" t="s">
        <v>1708</v>
      </c>
      <c r="C234" s="645">
        <v>379.05</v>
      </c>
      <c r="D234" s="891">
        <v>4701163.71</v>
      </c>
      <c r="E234" s="891">
        <v>5058003.38</v>
      </c>
      <c r="F234" s="892">
        <v>1.0759045402398888</v>
      </c>
      <c r="G234" s="893">
        <v>4</v>
      </c>
      <c r="H234" s="891">
        <v>361.74</v>
      </c>
      <c r="I234" s="891">
        <v>638194.1</v>
      </c>
      <c r="J234" s="891">
        <v>638555.84</v>
      </c>
      <c r="K234" s="893">
        <v>0.9</v>
      </c>
      <c r="L234" s="891">
        <v>1121433.6000000001</v>
      </c>
      <c r="M234" s="891">
        <v>277169.46999999997</v>
      </c>
      <c r="N234" s="891">
        <v>120522.51</v>
      </c>
      <c r="O234" s="891">
        <v>47880.23</v>
      </c>
      <c r="P234" s="891">
        <v>37487.449999999997</v>
      </c>
      <c r="Q234" s="891">
        <v>85579.58</v>
      </c>
      <c r="R234" s="891">
        <v>26796.04</v>
      </c>
      <c r="S234" s="891">
        <v>44425.85</v>
      </c>
      <c r="T234" s="891">
        <v>52735.05</v>
      </c>
      <c r="U234" s="891">
        <v>31659.8</v>
      </c>
      <c r="V234" s="891">
        <v>78748.87</v>
      </c>
      <c r="W234" s="891">
        <v>67921.2</v>
      </c>
      <c r="X234" s="891">
        <v>53308.2</v>
      </c>
      <c r="Y234" s="891">
        <v>2045667.85</v>
      </c>
      <c r="Z234" s="891">
        <v>33957</v>
      </c>
      <c r="AA234" s="891">
        <v>47381.25</v>
      </c>
      <c r="AB234" s="891">
        <v>101964.45</v>
      </c>
      <c r="AC234" s="891">
        <v>10992.45</v>
      </c>
      <c r="AD234" s="891">
        <v>108218.77</v>
      </c>
      <c r="AE234" s="891">
        <v>139791.67999999999</v>
      </c>
      <c r="AF234" s="891">
        <v>465094.35</v>
      </c>
      <c r="AG234" s="891">
        <v>334701.15000000002</v>
      </c>
      <c r="AH234" s="891">
        <v>941075.19854999997</v>
      </c>
      <c r="AI234" s="891">
        <v>2183176.2985499999</v>
      </c>
      <c r="AJ234" s="891">
        <v>342725.63</v>
      </c>
      <c r="AK234" s="891">
        <v>1840450.6685500001</v>
      </c>
      <c r="AL234" s="894">
        <v>2148903.7285500001</v>
      </c>
      <c r="AM234" s="891">
        <v>58553.58</v>
      </c>
      <c r="AN234" s="891">
        <v>58553.58</v>
      </c>
      <c r="AO234" s="891">
        <v>61127.37</v>
      </c>
      <c r="AP234" s="891">
        <v>61127.37</v>
      </c>
      <c r="AQ234" s="891">
        <v>0</v>
      </c>
      <c r="AR234" s="891">
        <v>0</v>
      </c>
      <c r="AS234" s="891">
        <v>0</v>
      </c>
      <c r="AT234" s="891">
        <v>0</v>
      </c>
      <c r="AU234" s="891">
        <v>0</v>
      </c>
      <c r="AV234" s="891">
        <v>172443.51999999999</v>
      </c>
      <c r="AW234" s="891">
        <v>68426.02</v>
      </c>
      <c r="AX234" s="891">
        <v>26360.61</v>
      </c>
      <c r="AY234" s="891">
        <v>506592.05</v>
      </c>
      <c r="AZ234" s="891">
        <v>4701163.71</v>
      </c>
      <c r="BA234" s="891">
        <v>131235.78</v>
      </c>
      <c r="BB234" s="891">
        <v>0</v>
      </c>
      <c r="BC234" s="891">
        <v>153696.18000000002</v>
      </c>
    </row>
    <row r="235" spans="1:55" ht="15.75" customHeight="1" x14ac:dyDescent="0.2">
      <c r="A235" s="890" t="s">
        <v>1709</v>
      </c>
      <c r="B235" s="895" t="s">
        <v>1710</v>
      </c>
      <c r="C235" s="645">
        <v>4049.18</v>
      </c>
      <c r="D235" s="891">
        <v>60167439.539999999</v>
      </c>
      <c r="E235" s="891">
        <v>44062766.689999998</v>
      </c>
      <c r="F235" s="892">
        <v>0.73233574549414837</v>
      </c>
      <c r="G235" s="893">
        <v>2</v>
      </c>
      <c r="H235" s="891">
        <v>336196.36</v>
      </c>
      <c r="I235" s="891">
        <v>11361742.560000002</v>
      </c>
      <c r="J235" s="891">
        <v>11697938.920000002</v>
      </c>
      <c r="K235" s="893">
        <v>0.9</v>
      </c>
      <c r="L235" s="891">
        <v>13130914.609999999</v>
      </c>
      <c r="M235" s="891">
        <v>3113566.91</v>
      </c>
      <c r="N235" s="891">
        <v>1289933.8700000001</v>
      </c>
      <c r="O235" s="891">
        <v>529274.11</v>
      </c>
      <c r="P235" s="891">
        <v>504808.79</v>
      </c>
      <c r="Q235" s="891">
        <v>882752.4</v>
      </c>
      <c r="R235" s="891">
        <v>294209.59999999998</v>
      </c>
      <c r="S235" s="891">
        <v>474897.06</v>
      </c>
      <c r="T235" s="891">
        <v>587820.02</v>
      </c>
      <c r="U235" s="891">
        <v>344172.7</v>
      </c>
      <c r="V235" s="891">
        <v>877787.46</v>
      </c>
      <c r="W235" s="891">
        <v>757094.97</v>
      </c>
      <c r="X235" s="891">
        <v>569846.34</v>
      </c>
      <c r="Y235" s="891">
        <v>23357078.839999996</v>
      </c>
      <c r="Z235" s="891">
        <v>361163.70000000007</v>
      </c>
      <c r="AA235" s="891">
        <v>506147.50000000006</v>
      </c>
      <c r="AB235" s="891">
        <v>1089229.42</v>
      </c>
      <c r="AC235" s="891">
        <v>117426.22</v>
      </c>
      <c r="AD235" s="891">
        <v>2312081.7800000003</v>
      </c>
      <c r="AE235" s="891">
        <v>1299970.2200000002</v>
      </c>
      <c r="AF235" s="891">
        <v>4968343.8600000003</v>
      </c>
      <c r="AG235" s="891">
        <v>3575425.94</v>
      </c>
      <c r="AH235" s="891">
        <v>12273497.298179999</v>
      </c>
      <c r="AI235" s="891">
        <v>26503285.93818</v>
      </c>
      <c r="AJ235" s="891">
        <v>3661147.08</v>
      </c>
      <c r="AK235" s="891">
        <v>22842138.858179994</v>
      </c>
      <c r="AL235" s="894">
        <v>26137171.228179995</v>
      </c>
      <c r="AM235" s="891">
        <v>1376330.99</v>
      </c>
      <c r="AN235" s="891">
        <v>1376330.99</v>
      </c>
      <c r="AO235" s="891">
        <v>1433597.68</v>
      </c>
      <c r="AP235" s="891">
        <v>1433597.68</v>
      </c>
      <c r="AQ235" s="891">
        <v>409875.1</v>
      </c>
      <c r="AR235" s="891">
        <v>409875.1</v>
      </c>
      <c r="AS235" s="891">
        <v>426604.69</v>
      </c>
      <c r="AT235" s="891">
        <v>426604.69</v>
      </c>
      <c r="AU235" s="891">
        <v>512183.01</v>
      </c>
      <c r="AV235" s="891">
        <v>1847333.46</v>
      </c>
      <c r="AW235" s="891">
        <v>733026.59</v>
      </c>
      <c r="AX235" s="891">
        <v>287829.39</v>
      </c>
      <c r="AY235" s="891">
        <v>10673189.370000001</v>
      </c>
      <c r="AZ235" s="891">
        <v>60167439.539999999</v>
      </c>
      <c r="BA235" s="891">
        <v>4575042.3600000003</v>
      </c>
      <c r="BB235" s="891">
        <v>347342.32</v>
      </c>
      <c r="BC235" s="891">
        <v>1944326.3</v>
      </c>
    </row>
    <row r="236" spans="1:55" ht="15.75" customHeight="1" x14ac:dyDescent="0.2">
      <c r="A236" s="890" t="s">
        <v>1711</v>
      </c>
      <c r="B236" s="895" t="s">
        <v>1712</v>
      </c>
      <c r="C236" s="645">
        <v>141.97999999999999</v>
      </c>
      <c r="D236" s="891">
        <v>2162602.13</v>
      </c>
      <c r="E236" s="891">
        <v>1501269.94</v>
      </c>
      <c r="F236" s="892">
        <v>0.69419608867212201</v>
      </c>
      <c r="G236" s="893">
        <v>1</v>
      </c>
      <c r="H236" s="891">
        <v>42017.93</v>
      </c>
      <c r="I236" s="891">
        <v>840278.65999999992</v>
      </c>
      <c r="J236" s="891">
        <v>882296.59</v>
      </c>
      <c r="K236" s="893">
        <v>0.9</v>
      </c>
      <c r="L236" s="891">
        <v>489886.87</v>
      </c>
      <c r="M236" s="891">
        <v>97977.37</v>
      </c>
      <c r="N236" s="891">
        <v>42918.75</v>
      </c>
      <c r="O236" s="891">
        <v>19006.87</v>
      </c>
      <c r="P236" s="891">
        <v>19024.71</v>
      </c>
      <c r="Q236" s="891">
        <v>26007.34</v>
      </c>
      <c r="R236" s="891">
        <v>9843.44</v>
      </c>
      <c r="S236" s="891">
        <v>16085.22</v>
      </c>
      <c r="T236" s="891">
        <v>21797.15</v>
      </c>
      <c r="U236" s="891">
        <v>11744.76</v>
      </c>
      <c r="V236" s="891">
        <v>32549.53</v>
      </c>
      <c r="W236" s="891">
        <v>28074.09</v>
      </c>
      <c r="X236" s="891">
        <v>19301.240000000002</v>
      </c>
      <c r="Y236" s="891">
        <v>834217.33999999985</v>
      </c>
      <c r="Z236" s="891">
        <v>12673.8</v>
      </c>
      <c r="AA236" s="891">
        <v>17747.5</v>
      </c>
      <c r="AB236" s="891">
        <v>38192.619999999995</v>
      </c>
      <c r="AC236" s="891">
        <v>4117.42</v>
      </c>
      <c r="AD236" s="891">
        <v>81070.58</v>
      </c>
      <c r="AE236" s="891">
        <v>21506.16</v>
      </c>
      <c r="AF236" s="891">
        <v>174209.46</v>
      </c>
      <c r="AG236" s="891">
        <v>125368.34</v>
      </c>
      <c r="AH236" s="891">
        <v>449266.39998000005</v>
      </c>
      <c r="AI236" s="891">
        <v>924152.27998000011</v>
      </c>
      <c r="AJ236" s="891">
        <v>128374.05</v>
      </c>
      <c r="AK236" s="891">
        <v>795778.22998000006</v>
      </c>
      <c r="AL236" s="894">
        <v>911314.86998000008</v>
      </c>
      <c r="AM236" s="891">
        <v>70779.06</v>
      </c>
      <c r="AN236" s="891">
        <v>70779.06</v>
      </c>
      <c r="AO236" s="891">
        <v>73352.84</v>
      </c>
      <c r="AP236" s="891">
        <v>73352.84</v>
      </c>
      <c r="AQ236" s="891">
        <v>5147.5600000000004</v>
      </c>
      <c r="AR236" s="891">
        <v>5147.5600000000004</v>
      </c>
      <c r="AS236" s="891">
        <v>5791.01</v>
      </c>
      <c r="AT236" s="891">
        <v>5791.01</v>
      </c>
      <c r="AU236" s="891">
        <v>7077.9</v>
      </c>
      <c r="AV236" s="891">
        <v>64344.6</v>
      </c>
      <c r="AW236" s="891">
        <v>25532.1</v>
      </c>
      <c r="AX236" s="891">
        <v>9974.2800000000007</v>
      </c>
      <c r="AY236" s="891">
        <v>417069.82</v>
      </c>
      <c r="AZ236" s="891">
        <v>2162602.13</v>
      </c>
      <c r="BA236" s="891">
        <v>308915.58999999997</v>
      </c>
      <c r="BB236" s="891">
        <v>3615.35</v>
      </c>
      <c r="BC236" s="891">
        <v>75947.37999999999</v>
      </c>
    </row>
    <row r="237" spans="1:55" ht="15.75" customHeight="1" x14ac:dyDescent="0.2">
      <c r="A237" s="890" t="s">
        <v>1713</v>
      </c>
      <c r="B237" s="895" t="s">
        <v>1714</v>
      </c>
      <c r="C237" s="645">
        <v>1659.98</v>
      </c>
      <c r="D237" s="891">
        <v>24702955.190000001</v>
      </c>
      <c r="E237" s="891">
        <v>15848156.899999999</v>
      </c>
      <c r="F237" s="892">
        <v>0.64154902836950811</v>
      </c>
      <c r="G237" s="893">
        <v>1</v>
      </c>
      <c r="H237" s="891">
        <v>986975.28</v>
      </c>
      <c r="I237" s="891">
        <v>13744017.260000002</v>
      </c>
      <c r="J237" s="891">
        <v>14730992.540000001</v>
      </c>
      <c r="K237" s="893">
        <v>0.9</v>
      </c>
      <c r="L237" s="891">
        <v>5454360</v>
      </c>
      <c r="M237" s="891">
        <v>1090872</v>
      </c>
      <c r="N237" s="891">
        <v>508280.62</v>
      </c>
      <c r="O237" s="891">
        <v>225630</v>
      </c>
      <c r="P237" s="891">
        <v>215266.78</v>
      </c>
      <c r="Q237" s="891">
        <v>308753.86</v>
      </c>
      <c r="R237" s="891">
        <v>120855.61</v>
      </c>
      <c r="S237" s="891">
        <v>188171.57</v>
      </c>
      <c r="T237" s="891">
        <v>258753.31</v>
      </c>
      <c r="U237" s="891">
        <v>140937.19</v>
      </c>
      <c r="V237" s="891">
        <v>386394.48</v>
      </c>
      <c r="W237" s="891">
        <v>333266.68</v>
      </c>
      <c r="X237" s="891">
        <v>225793.95</v>
      </c>
      <c r="Y237" s="891">
        <v>9457336.0500000007</v>
      </c>
      <c r="Z237" s="891">
        <v>147838.5</v>
      </c>
      <c r="AA237" s="891">
        <v>207497.5</v>
      </c>
      <c r="AB237" s="891">
        <v>446534.61999999994</v>
      </c>
      <c r="AC237" s="891">
        <v>48139.42</v>
      </c>
      <c r="AD237" s="891">
        <v>947848.58</v>
      </c>
      <c r="AE237" s="891">
        <v>245923.02999999997</v>
      </c>
      <c r="AF237" s="891">
        <v>2036795.46</v>
      </c>
      <c r="AG237" s="891">
        <v>1465762.3399999999</v>
      </c>
      <c r="AH237" s="891">
        <v>5110563.2689799992</v>
      </c>
      <c r="AI237" s="891">
        <v>10656902.718979999</v>
      </c>
      <c r="AJ237" s="891">
        <v>1500904.11</v>
      </c>
      <c r="AK237" s="891">
        <v>9155998.6089799982</v>
      </c>
      <c r="AL237" s="894">
        <v>10506812.298979998</v>
      </c>
      <c r="AM237" s="891">
        <v>622855.72</v>
      </c>
      <c r="AN237" s="891">
        <v>622855.72</v>
      </c>
      <c r="AO237" s="891">
        <v>648593.56000000006</v>
      </c>
      <c r="AP237" s="891">
        <v>648593.56000000006</v>
      </c>
      <c r="AQ237" s="891">
        <v>191103.46</v>
      </c>
      <c r="AR237" s="891">
        <v>191103.46</v>
      </c>
      <c r="AS237" s="891">
        <v>199468.26</v>
      </c>
      <c r="AT237" s="891">
        <v>199468.26</v>
      </c>
      <c r="AU237" s="891">
        <v>239361.91</v>
      </c>
      <c r="AV237" s="891">
        <v>757335.94</v>
      </c>
      <c r="AW237" s="891">
        <v>300512.81</v>
      </c>
      <c r="AX237" s="891">
        <v>117554.08</v>
      </c>
      <c r="AY237" s="891">
        <v>4738806.7399999993</v>
      </c>
      <c r="AZ237" s="891">
        <v>24702955.190000001</v>
      </c>
      <c r="BA237" s="891">
        <v>3974246.6499999994</v>
      </c>
      <c r="BB237" s="891">
        <v>289066.86000000004</v>
      </c>
      <c r="BC237" s="891">
        <v>950468.76</v>
      </c>
    </row>
    <row r="238" spans="1:55" ht="15.75" customHeight="1" x14ac:dyDescent="0.2">
      <c r="A238" s="890" t="s">
        <v>1715</v>
      </c>
      <c r="B238" s="895" t="s">
        <v>1716</v>
      </c>
      <c r="C238" s="645">
        <v>55.46</v>
      </c>
      <c r="D238" s="891">
        <v>840481.06</v>
      </c>
      <c r="E238" s="891">
        <v>966833.47</v>
      </c>
      <c r="F238" s="892">
        <v>1.1503334411842665</v>
      </c>
      <c r="G238" s="893">
        <v>4</v>
      </c>
      <c r="H238" s="891">
        <v>64.67</v>
      </c>
      <c r="I238" s="891">
        <v>439042.11000000004</v>
      </c>
      <c r="J238" s="891">
        <v>439106.78</v>
      </c>
      <c r="K238" s="893">
        <v>0.9</v>
      </c>
      <c r="L238" s="891">
        <v>183324.37</v>
      </c>
      <c r="M238" s="891">
        <v>36664.870000000003</v>
      </c>
      <c r="N238" s="891">
        <v>16554.37</v>
      </c>
      <c r="O238" s="891">
        <v>7357.5</v>
      </c>
      <c r="P238" s="891">
        <v>7535.81</v>
      </c>
      <c r="Q238" s="891">
        <v>10669.68</v>
      </c>
      <c r="R238" s="891">
        <v>3828</v>
      </c>
      <c r="S238" s="891">
        <v>6127.7</v>
      </c>
      <c r="T238" s="891">
        <v>8437.6</v>
      </c>
      <c r="U238" s="891">
        <v>4340.45</v>
      </c>
      <c r="V238" s="891">
        <v>12599.82</v>
      </c>
      <c r="W238" s="891">
        <v>10867.39</v>
      </c>
      <c r="X238" s="891">
        <v>7352.85</v>
      </c>
      <c r="Y238" s="891">
        <v>315660.40999999997</v>
      </c>
      <c r="Z238" s="891">
        <v>4977</v>
      </c>
      <c r="AA238" s="891">
        <v>6932.5</v>
      </c>
      <c r="AB238" s="891">
        <v>14918.740000000002</v>
      </c>
      <c r="AC238" s="891">
        <v>1608.3400000000001</v>
      </c>
      <c r="AD238" s="891">
        <v>15833.82</v>
      </c>
      <c r="AE238" s="891">
        <v>8846.77</v>
      </c>
      <c r="AF238" s="891">
        <v>68049.42</v>
      </c>
      <c r="AG238" s="891">
        <v>48971.18</v>
      </c>
      <c r="AH238" s="891">
        <v>178238.18646</v>
      </c>
      <c r="AI238" s="891">
        <v>348375.95646000002</v>
      </c>
      <c r="AJ238" s="891">
        <v>50145.26</v>
      </c>
      <c r="AK238" s="891">
        <v>298230.69646000001</v>
      </c>
      <c r="AL238" s="894">
        <v>343361.42645999999</v>
      </c>
      <c r="AM238" s="891">
        <v>24450.94</v>
      </c>
      <c r="AN238" s="891">
        <v>24450.94</v>
      </c>
      <c r="AO238" s="891">
        <v>25737.84</v>
      </c>
      <c r="AP238" s="891">
        <v>25737.84</v>
      </c>
      <c r="AQ238" s="891">
        <v>7721.35</v>
      </c>
      <c r="AR238" s="891">
        <v>7721.35</v>
      </c>
      <c r="AS238" s="891">
        <v>8364.7900000000009</v>
      </c>
      <c r="AT238" s="891">
        <v>8364.7900000000009</v>
      </c>
      <c r="AU238" s="891">
        <v>10295.129999999999</v>
      </c>
      <c r="AV238" s="891">
        <v>25094.39</v>
      </c>
      <c r="AW238" s="891">
        <v>9957.51</v>
      </c>
      <c r="AX238" s="891">
        <v>3562.24</v>
      </c>
      <c r="AY238" s="891">
        <v>181459.11000000004</v>
      </c>
      <c r="AZ238" s="891">
        <v>840481.06</v>
      </c>
      <c r="BA238" s="891">
        <v>223157.66</v>
      </c>
      <c r="BB238" s="891">
        <v>9.15</v>
      </c>
      <c r="BC238" s="891">
        <v>20068.55</v>
      </c>
    </row>
    <row r="239" spans="1:55" ht="15.75" customHeight="1" x14ac:dyDescent="0.2">
      <c r="A239" s="890" t="s">
        <v>1717</v>
      </c>
      <c r="B239" s="895" t="s">
        <v>1718</v>
      </c>
      <c r="C239" s="645">
        <v>770.5</v>
      </c>
      <c r="D239" s="891">
        <v>9013361.4900000002</v>
      </c>
      <c r="E239" s="891">
        <v>6596592.3099999996</v>
      </c>
      <c r="F239" s="892">
        <v>0.73186816231865115</v>
      </c>
      <c r="G239" s="893">
        <v>2</v>
      </c>
      <c r="H239" s="891">
        <v>54597.13</v>
      </c>
      <c r="I239" s="891">
        <v>2756099.36</v>
      </c>
      <c r="J239" s="891">
        <v>2810696.4899999998</v>
      </c>
      <c r="K239" s="893">
        <v>0.9</v>
      </c>
      <c r="L239" s="891">
        <v>2160652.5</v>
      </c>
      <c r="M239" s="891">
        <v>432130.5</v>
      </c>
      <c r="N239" s="891">
        <v>235440</v>
      </c>
      <c r="O239" s="891">
        <v>104844.37</v>
      </c>
      <c r="P239" s="891">
        <v>71376.789999999994</v>
      </c>
      <c r="Q239" s="891">
        <v>146708.1</v>
      </c>
      <c r="R239" s="891">
        <v>55779.51</v>
      </c>
      <c r="S239" s="891">
        <v>87319.78</v>
      </c>
      <c r="T239" s="891">
        <v>120235.91</v>
      </c>
      <c r="U239" s="891">
        <v>65362.17</v>
      </c>
      <c r="V239" s="891">
        <v>179547.43</v>
      </c>
      <c r="W239" s="891">
        <v>154860.32999999999</v>
      </c>
      <c r="X239" s="891">
        <v>104778.19</v>
      </c>
      <c r="Y239" s="891">
        <v>3919035.58</v>
      </c>
      <c r="Z239" s="891">
        <v>68535</v>
      </c>
      <c r="AA239" s="891">
        <v>96312.5</v>
      </c>
      <c r="AB239" s="891">
        <v>207264.5</v>
      </c>
      <c r="AC239" s="891">
        <v>22344.5</v>
      </c>
      <c r="AD239" s="891">
        <v>439955.5</v>
      </c>
      <c r="AE239" s="891">
        <v>117633</v>
      </c>
      <c r="AF239" s="891">
        <v>945403.5</v>
      </c>
      <c r="AG239" s="891">
        <v>680351.5</v>
      </c>
      <c r="AH239" s="891">
        <v>1765211.9204999998</v>
      </c>
      <c r="AI239" s="891">
        <v>4343011.9205</v>
      </c>
      <c r="AJ239" s="891">
        <v>696662.98</v>
      </c>
      <c r="AK239" s="891">
        <v>3646348.9405</v>
      </c>
      <c r="AL239" s="894">
        <v>4273345.6205000002</v>
      </c>
      <c r="AM239" s="891">
        <v>64988.04</v>
      </c>
      <c r="AN239" s="891">
        <v>64988.04</v>
      </c>
      <c r="AO239" s="891">
        <v>67561.83</v>
      </c>
      <c r="AP239" s="891">
        <v>67561.83</v>
      </c>
      <c r="AQ239" s="891">
        <v>1930.33</v>
      </c>
      <c r="AR239" s="891">
        <v>1930.33</v>
      </c>
      <c r="AS239" s="891">
        <v>1930.33</v>
      </c>
      <c r="AT239" s="891">
        <v>1930.33</v>
      </c>
      <c r="AU239" s="891">
        <v>2573.7800000000002</v>
      </c>
      <c r="AV239" s="891">
        <v>351321.51</v>
      </c>
      <c r="AW239" s="891">
        <v>139405.26</v>
      </c>
      <c r="AX239" s="891">
        <v>54858.57</v>
      </c>
      <c r="AY239" s="891">
        <v>820980.18</v>
      </c>
      <c r="AZ239" s="891">
        <v>9013361.4900000002</v>
      </c>
      <c r="BA239" s="891">
        <v>58616.530000000006</v>
      </c>
      <c r="BB239" s="891">
        <v>168.95999999999998</v>
      </c>
      <c r="BC239" s="891">
        <v>237817.83000000005</v>
      </c>
    </row>
    <row r="240" spans="1:55" ht="15.75" customHeight="1" x14ac:dyDescent="0.2">
      <c r="A240" s="890" t="s">
        <v>1719</v>
      </c>
      <c r="B240" s="895" t="s">
        <v>1720</v>
      </c>
      <c r="C240" s="645">
        <v>174.75</v>
      </c>
      <c r="D240" s="891">
        <v>2087907.27</v>
      </c>
      <c r="E240" s="891">
        <v>1987071.9400000002</v>
      </c>
      <c r="F240" s="892">
        <v>0.95170507261081583</v>
      </c>
      <c r="G240" s="893">
        <v>3</v>
      </c>
      <c r="H240" s="891">
        <v>3421.67</v>
      </c>
      <c r="I240" s="891">
        <v>302027.38999999996</v>
      </c>
      <c r="J240" s="891">
        <v>305449.05999999994</v>
      </c>
      <c r="K240" s="893">
        <v>0.9</v>
      </c>
      <c r="L240" s="891">
        <v>511959.37</v>
      </c>
      <c r="M240" s="891">
        <v>102391.87</v>
      </c>
      <c r="N240" s="891">
        <v>53341.87</v>
      </c>
      <c r="O240" s="891">
        <v>23298.75</v>
      </c>
      <c r="P240" s="891">
        <v>17340.91</v>
      </c>
      <c r="Q240" s="891">
        <v>32675.89</v>
      </c>
      <c r="R240" s="891">
        <v>12030.87</v>
      </c>
      <c r="S240" s="891">
        <v>19659.71</v>
      </c>
      <c r="T240" s="891">
        <v>26719.09</v>
      </c>
      <c r="U240" s="891">
        <v>14553.29</v>
      </c>
      <c r="V240" s="891">
        <v>39899.43</v>
      </c>
      <c r="W240" s="891">
        <v>34413.4</v>
      </c>
      <c r="X240" s="891">
        <v>23590.41</v>
      </c>
      <c r="Y240" s="891">
        <v>911874.8600000001</v>
      </c>
      <c r="Z240" s="891">
        <v>15660</v>
      </c>
      <c r="AA240" s="891">
        <v>21843.75</v>
      </c>
      <c r="AB240" s="891">
        <v>47007.75</v>
      </c>
      <c r="AC240" s="891">
        <v>5067.75</v>
      </c>
      <c r="AD240" s="891">
        <v>49891.119999999995</v>
      </c>
      <c r="AE240" s="891">
        <v>26950.5</v>
      </c>
      <c r="AF240" s="891">
        <v>214418.25</v>
      </c>
      <c r="AG240" s="891">
        <v>154304.25</v>
      </c>
      <c r="AH240" s="891">
        <v>423356.67524999997</v>
      </c>
      <c r="AI240" s="891">
        <v>958500.04524999997</v>
      </c>
      <c r="AJ240" s="891">
        <v>158003.70000000001</v>
      </c>
      <c r="AK240" s="891">
        <v>800496.34525000001</v>
      </c>
      <c r="AL240" s="894">
        <v>942699.67524999997</v>
      </c>
      <c r="AM240" s="891">
        <v>27024.73</v>
      </c>
      <c r="AN240" s="891">
        <v>27024.73</v>
      </c>
      <c r="AO240" s="891">
        <v>28311.62</v>
      </c>
      <c r="AP240" s="891">
        <v>28311.62</v>
      </c>
      <c r="AQ240" s="891">
        <v>0</v>
      </c>
      <c r="AR240" s="891">
        <v>0</v>
      </c>
      <c r="AS240" s="891">
        <v>0</v>
      </c>
      <c r="AT240" s="891">
        <v>0</v>
      </c>
      <c r="AU240" s="891">
        <v>0</v>
      </c>
      <c r="AV240" s="891">
        <v>79143.850000000006</v>
      </c>
      <c r="AW240" s="891">
        <v>31404.48</v>
      </c>
      <c r="AX240" s="891">
        <v>12111.63</v>
      </c>
      <c r="AY240" s="891">
        <v>233332.66</v>
      </c>
      <c r="AZ240" s="891">
        <v>2087907.27</v>
      </c>
      <c r="BA240" s="891">
        <v>38364.46</v>
      </c>
      <c r="BB240" s="891">
        <v>0</v>
      </c>
      <c r="BC240" s="891">
        <v>41914.960000000006</v>
      </c>
    </row>
    <row r="241" spans="1:55" ht="15.75" customHeight="1" x14ac:dyDescent="0.2">
      <c r="A241" s="890" t="s">
        <v>1721</v>
      </c>
      <c r="B241" s="895" t="s">
        <v>1722</v>
      </c>
      <c r="C241" s="645">
        <v>785.5</v>
      </c>
      <c r="D241" s="891">
        <v>12318538.91</v>
      </c>
      <c r="E241" s="891">
        <v>7747005.6799999997</v>
      </c>
      <c r="F241" s="892">
        <v>0.62888997929057155</v>
      </c>
      <c r="G241" s="893">
        <v>1</v>
      </c>
      <c r="H241" s="891">
        <v>534046.84</v>
      </c>
      <c r="I241" s="891">
        <v>5345624.8100000005</v>
      </c>
      <c r="J241" s="891">
        <v>5879671.6500000004</v>
      </c>
      <c r="K241" s="893">
        <v>0.9</v>
      </c>
      <c r="L241" s="891">
        <v>2572348.42</v>
      </c>
      <c r="M241" s="891">
        <v>857363.72</v>
      </c>
      <c r="N241" s="891">
        <v>275734.36</v>
      </c>
      <c r="O241" s="891">
        <v>91442.52</v>
      </c>
      <c r="P241" s="891">
        <v>95609.07</v>
      </c>
      <c r="Q241" s="891">
        <v>238921.34</v>
      </c>
      <c r="R241" s="891">
        <v>56873.23</v>
      </c>
      <c r="S241" s="891">
        <v>100085.83</v>
      </c>
      <c r="T241" s="891">
        <v>91407.42</v>
      </c>
      <c r="U241" s="891">
        <v>66638.78</v>
      </c>
      <c r="V241" s="891">
        <v>136498.04999999999</v>
      </c>
      <c r="W241" s="891">
        <v>117730.08</v>
      </c>
      <c r="X241" s="891">
        <v>120096.64</v>
      </c>
      <c r="Y241" s="891">
        <v>4820749.459999999</v>
      </c>
      <c r="Z241" s="891">
        <v>70695</v>
      </c>
      <c r="AA241" s="891">
        <v>98187.5</v>
      </c>
      <c r="AB241" s="891">
        <v>211299.5</v>
      </c>
      <c r="AC241" s="891">
        <v>22779.5</v>
      </c>
      <c r="AD241" s="891">
        <v>448520.5</v>
      </c>
      <c r="AE241" s="891">
        <v>611904.5</v>
      </c>
      <c r="AF241" s="891">
        <v>963808.5</v>
      </c>
      <c r="AG241" s="891">
        <v>693596.5</v>
      </c>
      <c r="AH241" s="891">
        <v>2453090.9685000004</v>
      </c>
      <c r="AI241" s="891">
        <v>5573882.4685000004</v>
      </c>
      <c r="AJ241" s="891">
        <v>710225.53</v>
      </c>
      <c r="AK241" s="891">
        <v>4863656.9385000002</v>
      </c>
      <c r="AL241" s="894">
        <v>5502859.9084999999</v>
      </c>
      <c r="AM241" s="891">
        <v>265099.75</v>
      </c>
      <c r="AN241" s="891">
        <v>265099.75</v>
      </c>
      <c r="AO241" s="891">
        <v>276038.33</v>
      </c>
      <c r="AP241" s="891">
        <v>276038.33</v>
      </c>
      <c r="AQ241" s="891">
        <v>66918.38</v>
      </c>
      <c r="AR241" s="891">
        <v>66918.38</v>
      </c>
      <c r="AS241" s="891">
        <v>69492.160000000003</v>
      </c>
      <c r="AT241" s="891">
        <v>69492.160000000003</v>
      </c>
      <c r="AU241" s="891">
        <v>83647.98</v>
      </c>
      <c r="AV241" s="891">
        <v>358399.42</v>
      </c>
      <c r="AW241" s="891">
        <v>142213.79</v>
      </c>
      <c r="AX241" s="891">
        <v>55571.02</v>
      </c>
      <c r="AY241" s="891">
        <v>1994929.4499999997</v>
      </c>
      <c r="AZ241" s="891">
        <v>12318538.91</v>
      </c>
      <c r="BA241" s="891">
        <v>1335434.19</v>
      </c>
      <c r="BB241" s="891">
        <v>67556.260000000009</v>
      </c>
      <c r="BC241" s="891">
        <v>413539.31000000006</v>
      </c>
    </row>
    <row r="242" spans="1:55" ht="15.75" customHeight="1" x14ac:dyDescent="0.2">
      <c r="A242" s="890" t="s">
        <v>1723</v>
      </c>
      <c r="B242" s="895" t="s">
        <v>1724</v>
      </c>
      <c r="C242" s="645">
        <v>256.75</v>
      </c>
      <c r="D242" s="891">
        <v>2963717.27</v>
      </c>
      <c r="E242" s="891">
        <v>2855809.64</v>
      </c>
      <c r="F242" s="892">
        <v>0.96359044396971105</v>
      </c>
      <c r="G242" s="893">
        <v>3</v>
      </c>
      <c r="H242" s="891">
        <v>4856.96</v>
      </c>
      <c r="I242" s="891">
        <v>197878.05000000002</v>
      </c>
      <c r="J242" s="891">
        <v>202735.01</v>
      </c>
      <c r="K242" s="893">
        <v>0.9</v>
      </c>
      <c r="L242" s="891">
        <v>735136.87</v>
      </c>
      <c r="M242" s="891">
        <v>147027.37</v>
      </c>
      <c r="N242" s="891">
        <v>77866.87</v>
      </c>
      <c r="O242" s="891">
        <v>34335</v>
      </c>
      <c r="P242" s="891">
        <v>24326.14</v>
      </c>
      <c r="Q242" s="891">
        <v>46012.99</v>
      </c>
      <c r="R242" s="891">
        <v>18046.310000000001</v>
      </c>
      <c r="S242" s="891">
        <v>28851.27</v>
      </c>
      <c r="T242" s="891">
        <v>39375.5</v>
      </c>
      <c r="U242" s="891">
        <v>21702.28</v>
      </c>
      <c r="V242" s="891">
        <v>58799.16</v>
      </c>
      <c r="W242" s="891">
        <v>50714.49</v>
      </c>
      <c r="X242" s="891">
        <v>34619.69</v>
      </c>
      <c r="Y242" s="891">
        <v>1316813.94</v>
      </c>
      <c r="Z242" s="891">
        <v>22950</v>
      </c>
      <c r="AA242" s="891">
        <v>32093.75</v>
      </c>
      <c r="AB242" s="891">
        <v>69065.75</v>
      </c>
      <c r="AC242" s="891">
        <v>7445.75</v>
      </c>
      <c r="AD242" s="891">
        <v>73302.12</v>
      </c>
      <c r="AE242" s="891">
        <v>37064</v>
      </c>
      <c r="AF242" s="891">
        <v>315032.25</v>
      </c>
      <c r="AG242" s="891">
        <v>226710.25</v>
      </c>
      <c r="AH242" s="891">
        <v>596968.22624999995</v>
      </c>
      <c r="AI242" s="891">
        <v>1380632.0962499999</v>
      </c>
      <c r="AJ242" s="891">
        <v>232145.64</v>
      </c>
      <c r="AK242" s="891">
        <v>1148486.4562499998</v>
      </c>
      <c r="AL242" s="894">
        <v>1357417.5262499999</v>
      </c>
      <c r="AM242" s="891">
        <v>25737.84</v>
      </c>
      <c r="AN242" s="891">
        <v>25737.84</v>
      </c>
      <c r="AO242" s="891">
        <v>26381.279999999999</v>
      </c>
      <c r="AP242" s="891">
        <v>26381.279999999999</v>
      </c>
      <c r="AQ242" s="891">
        <v>643.44000000000005</v>
      </c>
      <c r="AR242" s="891">
        <v>643.44000000000005</v>
      </c>
      <c r="AS242" s="891">
        <v>643.44000000000005</v>
      </c>
      <c r="AT242" s="891">
        <v>643.44000000000005</v>
      </c>
      <c r="AU242" s="891">
        <v>1286.8900000000001</v>
      </c>
      <c r="AV242" s="891">
        <v>117107.17</v>
      </c>
      <c r="AW242" s="891">
        <v>46468.42</v>
      </c>
      <c r="AX242" s="891">
        <v>17811.22</v>
      </c>
      <c r="AY242" s="891">
        <v>289485.69999999995</v>
      </c>
      <c r="AZ242" s="891">
        <v>2963717.27</v>
      </c>
      <c r="BA242" s="891">
        <v>24408.75</v>
      </c>
      <c r="BB242" s="891">
        <v>8.25</v>
      </c>
      <c r="BC242" s="891">
        <v>56055.15</v>
      </c>
    </row>
    <row r="243" spans="1:55" ht="15.75" customHeight="1" x14ac:dyDescent="0.2">
      <c r="A243" s="890" t="s">
        <v>1725</v>
      </c>
      <c r="B243" s="895" t="s">
        <v>1726</v>
      </c>
      <c r="C243" s="645">
        <v>446.48</v>
      </c>
      <c r="D243" s="891">
        <v>5775052.6699999999</v>
      </c>
      <c r="E243" s="891">
        <v>4113882.5199999996</v>
      </c>
      <c r="F243" s="892">
        <v>0.71235411260759973</v>
      </c>
      <c r="G243" s="893">
        <v>1</v>
      </c>
      <c r="H243" s="891">
        <v>68964.75</v>
      </c>
      <c r="I243" s="891">
        <v>1038840</v>
      </c>
      <c r="J243" s="891">
        <v>1107804.75</v>
      </c>
      <c r="K243" s="893">
        <v>0.9</v>
      </c>
      <c r="L243" s="891">
        <v>1298483.78</v>
      </c>
      <c r="M243" s="891">
        <v>432784.63</v>
      </c>
      <c r="N243" s="891">
        <v>156859.09</v>
      </c>
      <c r="O243" s="891">
        <v>52051.89</v>
      </c>
      <c r="P243" s="891">
        <v>40727.160000000003</v>
      </c>
      <c r="Q243" s="891">
        <v>135439.48000000001</v>
      </c>
      <c r="R243" s="891">
        <v>32264.62</v>
      </c>
      <c r="S243" s="891">
        <v>56936.58</v>
      </c>
      <c r="T243" s="891">
        <v>52031.91</v>
      </c>
      <c r="U243" s="891">
        <v>37787.5</v>
      </c>
      <c r="V243" s="891">
        <v>77698.89</v>
      </c>
      <c r="W243" s="891">
        <v>67015.58</v>
      </c>
      <c r="X243" s="891">
        <v>68320.28</v>
      </c>
      <c r="Y243" s="891">
        <v>2508401.3900000006</v>
      </c>
      <c r="Z243" s="891">
        <v>40183.200000000004</v>
      </c>
      <c r="AA243" s="891">
        <v>55810</v>
      </c>
      <c r="AB243" s="891">
        <v>120103.12000000001</v>
      </c>
      <c r="AC243" s="891">
        <v>12947.92</v>
      </c>
      <c r="AD243" s="891">
        <v>254940.08</v>
      </c>
      <c r="AE243" s="891">
        <v>347807.92000000004</v>
      </c>
      <c r="AF243" s="891">
        <v>547830.96000000008</v>
      </c>
      <c r="AG243" s="891">
        <v>394241.84</v>
      </c>
      <c r="AH243" s="891">
        <v>1091038.5724800001</v>
      </c>
      <c r="AI243" s="891">
        <v>2864903.6124800006</v>
      </c>
      <c r="AJ243" s="891">
        <v>403693.82</v>
      </c>
      <c r="AK243" s="891">
        <v>2461209.7924800008</v>
      </c>
      <c r="AL243" s="894">
        <v>2824534.2224800009</v>
      </c>
      <c r="AM243" s="891">
        <v>30885.4</v>
      </c>
      <c r="AN243" s="891">
        <v>30885.4</v>
      </c>
      <c r="AO243" s="891">
        <v>32172.3</v>
      </c>
      <c r="AP243" s="891">
        <v>32172.3</v>
      </c>
      <c r="AQ243" s="891">
        <v>0</v>
      </c>
      <c r="AR243" s="891">
        <v>0</v>
      </c>
      <c r="AS243" s="891">
        <v>0</v>
      </c>
      <c r="AT243" s="891">
        <v>0</v>
      </c>
      <c r="AU243" s="891">
        <v>643.44000000000005</v>
      </c>
      <c r="AV243" s="891">
        <v>203328.93</v>
      </c>
      <c r="AW243" s="891">
        <v>80681.429999999993</v>
      </c>
      <c r="AX243" s="891">
        <v>31347.75</v>
      </c>
      <c r="AY243" s="891">
        <v>442116.95</v>
      </c>
      <c r="AZ243" s="891">
        <v>5775052.6699999999</v>
      </c>
      <c r="BA243" s="891">
        <v>27549.249999999996</v>
      </c>
      <c r="BB243" s="891">
        <v>6.89</v>
      </c>
      <c r="BC243" s="891">
        <v>107803.07999999999</v>
      </c>
    </row>
    <row r="244" spans="1:55" ht="15.75" customHeight="1" x14ac:dyDescent="0.2">
      <c r="A244" s="890" t="s">
        <v>1727</v>
      </c>
      <c r="B244" s="895" t="s">
        <v>1728</v>
      </c>
      <c r="C244" s="645">
        <v>942.6</v>
      </c>
      <c r="D244" s="891">
        <v>12129010.07</v>
      </c>
      <c r="E244" s="891">
        <v>10168472.629999999</v>
      </c>
      <c r="F244" s="892">
        <v>0.83835964941201491</v>
      </c>
      <c r="G244" s="893">
        <v>2</v>
      </c>
      <c r="H244" s="891">
        <v>28226.46</v>
      </c>
      <c r="I244" s="891">
        <v>2732830.4999999995</v>
      </c>
      <c r="J244" s="891">
        <v>2761056.9599999995</v>
      </c>
      <c r="K244" s="893">
        <v>0.9</v>
      </c>
      <c r="L244" s="891">
        <v>2806235.42</v>
      </c>
      <c r="M244" s="891">
        <v>679014.35</v>
      </c>
      <c r="N244" s="891">
        <v>301168.92</v>
      </c>
      <c r="O244" s="891">
        <v>122053.39</v>
      </c>
      <c r="P244" s="891">
        <v>95549.85</v>
      </c>
      <c r="Q244" s="891">
        <v>210204.36</v>
      </c>
      <c r="R244" s="891">
        <v>67810.39</v>
      </c>
      <c r="S244" s="891">
        <v>110553.99</v>
      </c>
      <c r="T244" s="891">
        <v>135001.72</v>
      </c>
      <c r="U244" s="891">
        <v>79915.47</v>
      </c>
      <c r="V244" s="891">
        <v>201597.12</v>
      </c>
      <c r="W244" s="891">
        <v>173878.27</v>
      </c>
      <c r="X244" s="891">
        <v>132657.76999999999</v>
      </c>
      <c r="Y244" s="891">
        <v>5115641.0199999986</v>
      </c>
      <c r="Z244" s="891">
        <v>84054.6</v>
      </c>
      <c r="AA244" s="891">
        <v>117825</v>
      </c>
      <c r="AB244" s="891">
        <v>253559.40000000002</v>
      </c>
      <c r="AC244" s="891">
        <v>27335.4</v>
      </c>
      <c r="AD244" s="891">
        <v>538224.6</v>
      </c>
      <c r="AE244" s="891">
        <v>323576.14</v>
      </c>
      <c r="AF244" s="891">
        <v>1156570.2</v>
      </c>
      <c r="AG244" s="891">
        <v>832315.8</v>
      </c>
      <c r="AH244" s="891">
        <v>2388067.4285999998</v>
      </c>
      <c r="AI244" s="891">
        <v>5721528.568599999</v>
      </c>
      <c r="AJ244" s="891">
        <v>852270.64</v>
      </c>
      <c r="AK244" s="891">
        <v>4869257.9286000002</v>
      </c>
      <c r="AL244" s="894">
        <v>5636301.4986000005</v>
      </c>
      <c r="AM244" s="891">
        <v>159574.6</v>
      </c>
      <c r="AN244" s="891">
        <v>159574.6</v>
      </c>
      <c r="AO244" s="891">
        <v>166652.51</v>
      </c>
      <c r="AP244" s="891">
        <v>166652.51</v>
      </c>
      <c r="AQ244" s="891">
        <v>10938.58</v>
      </c>
      <c r="AR244" s="891">
        <v>10938.58</v>
      </c>
      <c r="AS244" s="891">
        <v>10938.58</v>
      </c>
      <c r="AT244" s="891">
        <v>10938.58</v>
      </c>
      <c r="AU244" s="891">
        <v>13512.36</v>
      </c>
      <c r="AV244" s="891">
        <v>429821.92</v>
      </c>
      <c r="AW244" s="891">
        <v>170554.42</v>
      </c>
      <c r="AX244" s="891">
        <v>66970.2</v>
      </c>
      <c r="AY244" s="891">
        <v>1377067.4399999997</v>
      </c>
      <c r="AZ244" s="891">
        <v>12129010.07</v>
      </c>
      <c r="BA244" s="891">
        <v>272311.41000000003</v>
      </c>
      <c r="BB244" s="891">
        <v>624.95000000000005</v>
      </c>
      <c r="BC244" s="891">
        <v>357942.74999999994</v>
      </c>
    </row>
    <row r="245" spans="1:55" ht="15.75" customHeight="1" x14ac:dyDescent="0.2">
      <c r="A245" s="890" t="s">
        <v>1729</v>
      </c>
      <c r="B245" s="895" t="s">
        <v>1730</v>
      </c>
      <c r="C245" s="645">
        <v>1281.8699999999999</v>
      </c>
      <c r="D245" s="891">
        <v>17124083.440000001</v>
      </c>
      <c r="E245" s="891">
        <v>12005758.82</v>
      </c>
      <c r="F245" s="892">
        <v>0.70110373276714189</v>
      </c>
      <c r="G245" s="893">
        <v>1</v>
      </c>
      <c r="H245" s="891">
        <v>274924.33</v>
      </c>
      <c r="I245" s="891">
        <v>4467487.6099999994</v>
      </c>
      <c r="J245" s="891">
        <v>4742411.9399999995</v>
      </c>
      <c r="K245" s="893">
        <v>0.9</v>
      </c>
      <c r="L245" s="891">
        <v>3921049.2</v>
      </c>
      <c r="M245" s="891">
        <v>968361.84</v>
      </c>
      <c r="N245" s="891">
        <v>411738.53</v>
      </c>
      <c r="O245" s="891">
        <v>165389.74</v>
      </c>
      <c r="P245" s="891">
        <v>136315.75</v>
      </c>
      <c r="Q245" s="891">
        <v>293390.08000000002</v>
      </c>
      <c r="R245" s="891">
        <v>92965.86</v>
      </c>
      <c r="S245" s="891">
        <v>151405.35</v>
      </c>
      <c r="T245" s="891">
        <v>182111.7</v>
      </c>
      <c r="U245" s="891">
        <v>108511.42</v>
      </c>
      <c r="V245" s="891">
        <v>271946.11</v>
      </c>
      <c r="W245" s="891">
        <v>234554.54</v>
      </c>
      <c r="X245" s="891">
        <v>181676.81</v>
      </c>
      <c r="Y245" s="891">
        <v>7119416.9300000006</v>
      </c>
      <c r="Z245" s="891">
        <v>114746.4</v>
      </c>
      <c r="AA245" s="891">
        <v>160233.75</v>
      </c>
      <c r="AB245" s="891">
        <v>344823.03</v>
      </c>
      <c r="AC245" s="891">
        <v>37174.229999999996</v>
      </c>
      <c r="AD245" s="891">
        <v>731947.77</v>
      </c>
      <c r="AE245" s="891">
        <v>472780.54999999993</v>
      </c>
      <c r="AF245" s="891">
        <v>1572854.4899999998</v>
      </c>
      <c r="AG245" s="891">
        <v>1131891.21</v>
      </c>
      <c r="AH245" s="891">
        <v>3395086.1633700002</v>
      </c>
      <c r="AI245" s="891">
        <v>7961537.5933699999</v>
      </c>
      <c r="AJ245" s="891">
        <v>1159028.3899999999</v>
      </c>
      <c r="AK245" s="891">
        <v>6802509.2033700012</v>
      </c>
      <c r="AL245" s="894">
        <v>7845634.753370001</v>
      </c>
      <c r="AM245" s="891">
        <v>279255.56</v>
      </c>
      <c r="AN245" s="891">
        <v>279255.56</v>
      </c>
      <c r="AO245" s="891">
        <v>291481.03000000003</v>
      </c>
      <c r="AP245" s="891">
        <v>291481.03000000003</v>
      </c>
      <c r="AQ245" s="891">
        <v>20590.27</v>
      </c>
      <c r="AR245" s="891">
        <v>20590.27</v>
      </c>
      <c r="AS245" s="891">
        <v>21233.71</v>
      </c>
      <c r="AT245" s="891">
        <v>21233.71</v>
      </c>
      <c r="AU245" s="891">
        <v>25737.84</v>
      </c>
      <c r="AV245" s="891">
        <v>584892.41</v>
      </c>
      <c r="AW245" s="891">
        <v>232086.78</v>
      </c>
      <c r="AX245" s="891">
        <v>91193.47</v>
      </c>
      <c r="AY245" s="891">
        <v>2159031.64</v>
      </c>
      <c r="AZ245" s="891">
        <v>17124083.440000001</v>
      </c>
      <c r="BA245" s="891">
        <v>600315.82999999996</v>
      </c>
      <c r="BB245" s="891">
        <v>4535.8</v>
      </c>
      <c r="BC245" s="891">
        <v>526924.26</v>
      </c>
    </row>
    <row r="246" spans="1:55" ht="15.75" customHeight="1" x14ac:dyDescent="0.2">
      <c r="A246" s="890"/>
      <c r="B246" s="895" t="s">
        <v>1731</v>
      </c>
      <c r="C246" s="645">
        <v>75.97</v>
      </c>
      <c r="D246" s="891">
        <v>1056353.24</v>
      </c>
      <c r="E246" s="891">
        <v>725938.75</v>
      </c>
      <c r="F246" s="892">
        <v>0.68721212044561908</v>
      </c>
      <c r="G246" s="893">
        <v>1</v>
      </c>
      <c r="H246" s="891">
        <v>25879.14</v>
      </c>
      <c r="I246" s="891">
        <v>620303.42999999993</v>
      </c>
      <c r="J246" s="891">
        <v>646182.56999999995</v>
      </c>
      <c r="K246" s="893">
        <v>0.9</v>
      </c>
      <c r="L246" s="891">
        <v>234158.22</v>
      </c>
      <c r="M246" s="891">
        <v>75429.58</v>
      </c>
      <c r="N246" s="891">
        <v>25755.11</v>
      </c>
      <c r="O246" s="891">
        <v>8350.56</v>
      </c>
      <c r="P246" s="891">
        <v>7889.07</v>
      </c>
      <c r="Q246" s="891">
        <v>21877.9</v>
      </c>
      <c r="R246" s="891">
        <v>4921.72</v>
      </c>
      <c r="S246" s="891">
        <v>9446.8700000000008</v>
      </c>
      <c r="T246" s="891">
        <v>8437.6</v>
      </c>
      <c r="U246" s="891">
        <v>6127.7</v>
      </c>
      <c r="V246" s="891">
        <v>12599.82</v>
      </c>
      <c r="W246" s="891">
        <v>10867.39</v>
      </c>
      <c r="X246" s="891">
        <v>11335.65</v>
      </c>
      <c r="Y246" s="891">
        <v>437197.19</v>
      </c>
      <c r="Z246" s="891">
        <v>6837.3000000000011</v>
      </c>
      <c r="AA246" s="891">
        <v>9496.25</v>
      </c>
      <c r="AB246" s="891">
        <v>20435.930000000004</v>
      </c>
      <c r="AC246" s="891">
        <v>2203.13</v>
      </c>
      <c r="AD246" s="891">
        <v>43378.87</v>
      </c>
      <c r="AE246" s="891">
        <v>55132.670000000006</v>
      </c>
      <c r="AF246" s="891">
        <v>93215.19</v>
      </c>
      <c r="AG246" s="891">
        <v>67081.510000000009</v>
      </c>
      <c r="AH246" s="891">
        <v>204843.27747000003</v>
      </c>
      <c r="AI246" s="891">
        <v>502624.12747000006</v>
      </c>
      <c r="AJ246" s="891">
        <v>68689.789999999994</v>
      </c>
      <c r="AK246" s="891">
        <v>433934.33747000003</v>
      </c>
      <c r="AL246" s="894">
        <v>495755.14747000003</v>
      </c>
      <c r="AM246" s="891">
        <v>17373.04</v>
      </c>
      <c r="AN246" s="891">
        <v>17373.04</v>
      </c>
      <c r="AO246" s="891">
        <v>18016.48</v>
      </c>
      <c r="AP246" s="891">
        <v>18016.48</v>
      </c>
      <c r="AQ246" s="891">
        <v>0</v>
      </c>
      <c r="AR246" s="891">
        <v>0</v>
      </c>
      <c r="AS246" s="891">
        <v>0</v>
      </c>
      <c r="AT246" s="891">
        <v>0</v>
      </c>
      <c r="AU246" s="891">
        <v>0</v>
      </c>
      <c r="AV246" s="891">
        <v>34102.629999999997</v>
      </c>
      <c r="AW246" s="891">
        <v>13532.01</v>
      </c>
      <c r="AX246" s="891">
        <v>4987.1400000000003</v>
      </c>
      <c r="AY246" s="891">
        <v>123400.81999999998</v>
      </c>
      <c r="AZ246" s="891">
        <v>1056353.24</v>
      </c>
      <c r="BA246" s="891">
        <v>19258.82</v>
      </c>
      <c r="BB246" s="891">
        <v>0</v>
      </c>
      <c r="BC246" s="891">
        <v>9765.9699999999993</v>
      </c>
    </row>
    <row r="247" spans="1:55" ht="15.75" customHeight="1" x14ac:dyDescent="0.2">
      <c r="A247" s="890"/>
      <c r="B247" s="895" t="s">
        <v>1732</v>
      </c>
      <c r="C247" s="645">
        <v>128.97999999999999</v>
      </c>
      <c r="D247" s="891">
        <v>1776942.92</v>
      </c>
      <c r="E247" s="891">
        <v>978336.22000000009</v>
      </c>
      <c r="F247" s="892">
        <v>0.55057267680832433</v>
      </c>
      <c r="G247" s="893">
        <v>1</v>
      </c>
      <c r="H247" s="891">
        <v>125848.14</v>
      </c>
      <c r="I247" s="891">
        <v>800641.93</v>
      </c>
      <c r="J247" s="891">
        <v>926490.07000000007</v>
      </c>
      <c r="K247" s="893">
        <v>0.9</v>
      </c>
      <c r="L247" s="891">
        <v>392126.73</v>
      </c>
      <c r="M247" s="891">
        <v>120806.55</v>
      </c>
      <c r="N247" s="891">
        <v>43140.82</v>
      </c>
      <c r="O247" s="891">
        <v>14933.21</v>
      </c>
      <c r="P247" s="891">
        <v>13352.35</v>
      </c>
      <c r="Q247" s="891">
        <v>37104.39</v>
      </c>
      <c r="R247" s="891">
        <v>8749.7199999999993</v>
      </c>
      <c r="S247" s="891">
        <v>15829.9</v>
      </c>
      <c r="T247" s="891">
        <v>15468.94</v>
      </c>
      <c r="U247" s="891">
        <v>10723.48</v>
      </c>
      <c r="V247" s="891">
        <v>23099.67</v>
      </c>
      <c r="W247" s="891">
        <v>19923.55</v>
      </c>
      <c r="X247" s="891">
        <v>18994.87</v>
      </c>
      <c r="Y247" s="891">
        <v>734254.17999999993</v>
      </c>
      <c r="Z247" s="891">
        <v>11608.2</v>
      </c>
      <c r="AA247" s="891">
        <v>16122.499999999998</v>
      </c>
      <c r="AB247" s="891">
        <v>34695.619999999995</v>
      </c>
      <c r="AC247" s="891">
        <v>3740.42</v>
      </c>
      <c r="AD247" s="891">
        <v>73647.58</v>
      </c>
      <c r="AE247" s="891">
        <v>85361.93</v>
      </c>
      <c r="AF247" s="891">
        <v>158258.46</v>
      </c>
      <c r="AG247" s="891">
        <v>113889.34</v>
      </c>
      <c r="AH247" s="891">
        <v>345721.59198000008</v>
      </c>
      <c r="AI247" s="891">
        <v>843045.64198000007</v>
      </c>
      <c r="AJ247" s="891">
        <v>116619.84</v>
      </c>
      <c r="AK247" s="891">
        <v>726425.80197999999</v>
      </c>
      <c r="AL247" s="894">
        <v>831383.65197999997</v>
      </c>
      <c r="AM247" s="891">
        <v>29598.51</v>
      </c>
      <c r="AN247" s="891">
        <v>29598.51</v>
      </c>
      <c r="AO247" s="891">
        <v>30885.4</v>
      </c>
      <c r="AP247" s="891">
        <v>30885.4</v>
      </c>
      <c r="AQ247" s="891">
        <v>0</v>
      </c>
      <c r="AR247" s="891">
        <v>0</v>
      </c>
      <c r="AS247" s="891">
        <v>0</v>
      </c>
      <c r="AT247" s="891">
        <v>0</v>
      </c>
      <c r="AU247" s="891">
        <v>0</v>
      </c>
      <c r="AV247" s="891">
        <v>58553.58</v>
      </c>
      <c r="AW247" s="891">
        <v>23234.21</v>
      </c>
      <c r="AX247" s="891">
        <v>8549.3799999999992</v>
      </c>
      <c r="AY247" s="891">
        <v>211304.99000000002</v>
      </c>
      <c r="AZ247" s="891">
        <v>1776942.92</v>
      </c>
      <c r="BA247" s="891">
        <v>53506.520000000004</v>
      </c>
      <c r="BB247" s="891">
        <v>0</v>
      </c>
      <c r="BC247" s="891">
        <v>27626.5</v>
      </c>
    </row>
    <row r="248" spans="1:55" ht="15.75" customHeight="1" x14ac:dyDescent="0.2">
      <c r="A248" s="890" t="s">
        <v>1733</v>
      </c>
      <c r="B248" s="895" t="s">
        <v>1734</v>
      </c>
      <c r="C248" s="645">
        <v>1245.3499999999999</v>
      </c>
      <c r="D248" s="891">
        <v>15985714.539999999</v>
      </c>
      <c r="E248" s="891">
        <v>11294187.76</v>
      </c>
      <c r="F248" s="892">
        <v>0.7065175430062447</v>
      </c>
      <c r="G248" s="893">
        <v>1</v>
      </c>
      <c r="H248" s="891">
        <v>251712.39</v>
      </c>
      <c r="I248" s="891">
        <v>6353073.7600000007</v>
      </c>
      <c r="J248" s="891">
        <v>6604786.1500000004</v>
      </c>
      <c r="K248" s="893">
        <v>0.9</v>
      </c>
      <c r="L248" s="891">
        <v>3710253.46</v>
      </c>
      <c r="M248" s="891">
        <v>890666.23</v>
      </c>
      <c r="N248" s="891">
        <v>397181.4</v>
      </c>
      <c r="O248" s="891">
        <v>161763.60999999999</v>
      </c>
      <c r="P248" s="891">
        <v>126092.49</v>
      </c>
      <c r="Q248" s="891">
        <v>273709.39</v>
      </c>
      <c r="R248" s="891">
        <v>89684.71</v>
      </c>
      <c r="S248" s="891">
        <v>146298.93</v>
      </c>
      <c r="T248" s="891">
        <v>179299.17</v>
      </c>
      <c r="U248" s="891">
        <v>105702.89</v>
      </c>
      <c r="V248" s="891">
        <v>267746.17</v>
      </c>
      <c r="W248" s="891">
        <v>230932.08</v>
      </c>
      <c r="X248" s="891">
        <v>175549.43</v>
      </c>
      <c r="Y248" s="891">
        <v>6754879.959999999</v>
      </c>
      <c r="Z248" s="891">
        <v>110634.3</v>
      </c>
      <c r="AA248" s="891">
        <v>155668.75</v>
      </c>
      <c r="AB248" s="891">
        <v>334999.15000000002</v>
      </c>
      <c r="AC248" s="891">
        <v>36115.15</v>
      </c>
      <c r="AD248" s="891">
        <v>711094.85</v>
      </c>
      <c r="AE248" s="891">
        <v>413627.70999999996</v>
      </c>
      <c r="AF248" s="891">
        <v>1528044.45</v>
      </c>
      <c r="AG248" s="891">
        <v>1099644.05</v>
      </c>
      <c r="AH248" s="891">
        <v>3148950.4378500003</v>
      </c>
      <c r="AI248" s="891">
        <v>7538778.8478500005</v>
      </c>
      <c r="AJ248" s="891">
        <v>1126008.1000000001</v>
      </c>
      <c r="AK248" s="891">
        <v>6412770.7478500009</v>
      </c>
      <c r="AL248" s="894">
        <v>7426178.0378500009</v>
      </c>
      <c r="AM248" s="891">
        <v>221988.87</v>
      </c>
      <c r="AN248" s="891">
        <v>221988.87</v>
      </c>
      <c r="AO248" s="891">
        <v>230997.11</v>
      </c>
      <c r="AP248" s="891">
        <v>230997.11</v>
      </c>
      <c r="AQ248" s="891">
        <v>3217.23</v>
      </c>
      <c r="AR248" s="891">
        <v>3217.23</v>
      </c>
      <c r="AS248" s="891">
        <v>3217.23</v>
      </c>
      <c r="AT248" s="891">
        <v>3217.23</v>
      </c>
      <c r="AU248" s="891">
        <v>3860.67</v>
      </c>
      <c r="AV248" s="891">
        <v>568162.81000000006</v>
      </c>
      <c r="AW248" s="891">
        <v>225448.44</v>
      </c>
      <c r="AX248" s="891">
        <v>88343.67</v>
      </c>
      <c r="AY248" s="891">
        <v>1804656.4699999997</v>
      </c>
      <c r="AZ248" s="891">
        <v>15985714.539999999</v>
      </c>
      <c r="BA248" s="891">
        <v>561398.97000000009</v>
      </c>
      <c r="BB248" s="891">
        <v>1548.5300000000002</v>
      </c>
      <c r="BC248" s="891">
        <v>533858.78</v>
      </c>
    </row>
    <row r="249" spans="1:55" ht="15.75" customHeight="1" x14ac:dyDescent="0.2">
      <c r="A249" s="890" t="s">
        <v>1735</v>
      </c>
      <c r="B249" s="895" t="s">
        <v>1736</v>
      </c>
      <c r="C249" s="645">
        <v>349.53</v>
      </c>
      <c r="D249" s="891">
        <v>4789116.8499999996</v>
      </c>
      <c r="E249" s="891">
        <v>3696460.2</v>
      </c>
      <c r="F249" s="892">
        <v>0.77184589889469923</v>
      </c>
      <c r="G249" s="893">
        <v>2</v>
      </c>
      <c r="H249" s="891">
        <v>27206.14</v>
      </c>
      <c r="I249" s="891">
        <v>2225055.79</v>
      </c>
      <c r="J249" s="891">
        <v>2252261.9300000002</v>
      </c>
      <c r="K249" s="893">
        <v>0.9</v>
      </c>
      <c r="L249" s="891">
        <v>1109249.8</v>
      </c>
      <c r="M249" s="891">
        <v>265262.57</v>
      </c>
      <c r="N249" s="891">
        <v>110584.57</v>
      </c>
      <c r="O249" s="891">
        <v>44363.21</v>
      </c>
      <c r="P249" s="891">
        <v>39025.35</v>
      </c>
      <c r="Q249" s="891">
        <v>75781.98</v>
      </c>
      <c r="R249" s="891">
        <v>24608.61</v>
      </c>
      <c r="S249" s="891">
        <v>40596.03</v>
      </c>
      <c r="T249" s="891">
        <v>49219.38</v>
      </c>
      <c r="U249" s="891">
        <v>29361.91</v>
      </c>
      <c r="V249" s="891">
        <v>73498.95</v>
      </c>
      <c r="W249" s="891">
        <v>63393.120000000003</v>
      </c>
      <c r="X249" s="891">
        <v>48712.67</v>
      </c>
      <c r="Y249" s="891">
        <v>1973658.1500000001</v>
      </c>
      <c r="Z249" s="891">
        <v>31135.5</v>
      </c>
      <c r="AA249" s="891">
        <v>43691.25</v>
      </c>
      <c r="AB249" s="891">
        <v>94023.569999999992</v>
      </c>
      <c r="AC249" s="891">
        <v>10136.369999999999</v>
      </c>
      <c r="AD249" s="891">
        <v>199581.63</v>
      </c>
      <c r="AE249" s="891">
        <v>115647.84999999999</v>
      </c>
      <c r="AF249" s="891">
        <v>428873.30999999994</v>
      </c>
      <c r="AG249" s="891">
        <v>308634.99</v>
      </c>
      <c r="AH249" s="891">
        <v>958600.39202999999</v>
      </c>
      <c r="AI249" s="891">
        <v>2190324.86203</v>
      </c>
      <c r="AJ249" s="891">
        <v>316034.53999999998</v>
      </c>
      <c r="AK249" s="891">
        <v>1874290.3220299999</v>
      </c>
      <c r="AL249" s="894">
        <v>2158721.40203</v>
      </c>
      <c r="AM249" s="891">
        <v>100377.57</v>
      </c>
      <c r="AN249" s="891">
        <v>100377.57</v>
      </c>
      <c r="AO249" s="891">
        <v>104881.69</v>
      </c>
      <c r="AP249" s="891">
        <v>104881.69</v>
      </c>
      <c r="AQ249" s="891">
        <v>0</v>
      </c>
      <c r="AR249" s="891">
        <v>0</v>
      </c>
      <c r="AS249" s="891">
        <v>0</v>
      </c>
      <c r="AT249" s="891">
        <v>0</v>
      </c>
      <c r="AU249" s="891">
        <v>0</v>
      </c>
      <c r="AV249" s="891">
        <v>158931.16</v>
      </c>
      <c r="AW249" s="891">
        <v>63064.28</v>
      </c>
      <c r="AX249" s="891">
        <v>24223.26</v>
      </c>
      <c r="AY249" s="891">
        <v>656737.22000000009</v>
      </c>
      <c r="AZ249" s="891">
        <v>4789116.8499999996</v>
      </c>
      <c r="BA249" s="891">
        <v>381164.25999999995</v>
      </c>
      <c r="BB249" s="891">
        <v>0</v>
      </c>
      <c r="BC249" s="891">
        <v>130452.53</v>
      </c>
    </row>
    <row r="250" spans="1:55" ht="15.75" customHeight="1" x14ac:dyDescent="0.2">
      <c r="A250" s="890" t="s">
        <v>1737</v>
      </c>
      <c r="B250" s="895" t="s">
        <v>1738</v>
      </c>
      <c r="C250" s="645">
        <v>807.36</v>
      </c>
      <c r="D250" s="891">
        <v>10769291.6</v>
      </c>
      <c r="E250" s="891">
        <v>7945659.4900000002</v>
      </c>
      <c r="F250" s="892">
        <v>0.737807070801203</v>
      </c>
      <c r="G250" s="893">
        <v>2</v>
      </c>
      <c r="H250" s="891">
        <v>75631.89</v>
      </c>
      <c r="I250" s="891">
        <v>4407573.6000000006</v>
      </c>
      <c r="J250" s="891">
        <v>4483205.49</v>
      </c>
      <c r="K250" s="893">
        <v>0.9</v>
      </c>
      <c r="L250" s="891">
        <v>2488545.91</v>
      </c>
      <c r="M250" s="891">
        <v>600099.19999999995</v>
      </c>
      <c r="N250" s="891">
        <v>258103.41</v>
      </c>
      <c r="O250" s="891">
        <v>104163.66</v>
      </c>
      <c r="P250" s="891">
        <v>86381.1</v>
      </c>
      <c r="Q250" s="891">
        <v>177836.29</v>
      </c>
      <c r="R250" s="891">
        <v>57966.94</v>
      </c>
      <c r="S250" s="891">
        <v>94724.09</v>
      </c>
      <c r="T250" s="891">
        <v>115313.97</v>
      </c>
      <c r="U250" s="891">
        <v>68170.7</v>
      </c>
      <c r="V250" s="891">
        <v>172197.54</v>
      </c>
      <c r="W250" s="891">
        <v>148521.01999999999</v>
      </c>
      <c r="X250" s="891">
        <v>113662.89</v>
      </c>
      <c r="Y250" s="891">
        <v>4485686.72</v>
      </c>
      <c r="Z250" s="891">
        <v>71950.5</v>
      </c>
      <c r="AA250" s="891">
        <v>100920</v>
      </c>
      <c r="AB250" s="891">
        <v>217179.83999999997</v>
      </c>
      <c r="AC250" s="891">
        <v>23413.439999999999</v>
      </c>
      <c r="AD250" s="891">
        <v>461002.55999999994</v>
      </c>
      <c r="AE250" s="891">
        <v>273896.12</v>
      </c>
      <c r="AF250" s="891">
        <v>990630.72</v>
      </c>
      <c r="AG250" s="891">
        <v>712898.87999999989</v>
      </c>
      <c r="AH250" s="891">
        <v>2140252.2843599999</v>
      </c>
      <c r="AI250" s="891">
        <v>4992144.3443599995</v>
      </c>
      <c r="AJ250" s="891">
        <v>729990.69</v>
      </c>
      <c r="AK250" s="891">
        <v>4262153.65436</v>
      </c>
      <c r="AL250" s="894">
        <v>4919145.2743600002</v>
      </c>
      <c r="AM250" s="891">
        <v>191103.46</v>
      </c>
      <c r="AN250" s="891">
        <v>191103.46</v>
      </c>
      <c r="AO250" s="891">
        <v>198824.81</v>
      </c>
      <c r="AP250" s="891">
        <v>198824.81</v>
      </c>
      <c r="AQ250" s="891">
        <v>2573.7800000000002</v>
      </c>
      <c r="AR250" s="891">
        <v>2573.7800000000002</v>
      </c>
      <c r="AS250" s="891">
        <v>2573.7800000000002</v>
      </c>
      <c r="AT250" s="891">
        <v>2573.7800000000002</v>
      </c>
      <c r="AU250" s="891">
        <v>3217.23</v>
      </c>
      <c r="AV250" s="891">
        <v>368051.11</v>
      </c>
      <c r="AW250" s="891">
        <v>146043.60999999999</v>
      </c>
      <c r="AX250" s="891">
        <v>56995.92</v>
      </c>
      <c r="AY250" s="891">
        <v>1364459.5299999998</v>
      </c>
      <c r="AZ250" s="891">
        <v>10769291.6</v>
      </c>
      <c r="BA250" s="891">
        <v>511029.72999999992</v>
      </c>
      <c r="BB250" s="891">
        <v>556.39</v>
      </c>
      <c r="BC250" s="891">
        <v>345751.69000000006</v>
      </c>
    </row>
    <row r="251" spans="1:55" ht="15.75" customHeight="1" x14ac:dyDescent="0.2">
      <c r="A251" s="890" t="s">
        <v>1739</v>
      </c>
      <c r="B251" s="895" t="s">
        <v>1740</v>
      </c>
      <c r="C251" s="645">
        <v>2584.0300000000002</v>
      </c>
      <c r="D251" s="891">
        <v>34705010.130000003</v>
      </c>
      <c r="E251" s="891">
        <v>23452391</v>
      </c>
      <c r="F251" s="892">
        <v>0.67576384251584132</v>
      </c>
      <c r="G251" s="893">
        <v>1</v>
      </c>
      <c r="H251" s="891">
        <v>867022.57</v>
      </c>
      <c r="I251" s="891">
        <v>9421347.4799999986</v>
      </c>
      <c r="J251" s="891">
        <v>10288370.049999999</v>
      </c>
      <c r="K251" s="893">
        <v>0.9</v>
      </c>
      <c r="L251" s="891">
        <v>7987253.5899999999</v>
      </c>
      <c r="M251" s="891">
        <v>1926749.01</v>
      </c>
      <c r="N251" s="891">
        <v>826230.33</v>
      </c>
      <c r="O251" s="891">
        <v>336079.39</v>
      </c>
      <c r="P251" s="891">
        <v>278865.45</v>
      </c>
      <c r="Q251" s="891">
        <v>572921.65</v>
      </c>
      <c r="R251" s="891">
        <v>187572.29</v>
      </c>
      <c r="S251" s="891">
        <v>303831.99</v>
      </c>
      <c r="T251" s="891">
        <v>371957.88</v>
      </c>
      <c r="U251" s="891">
        <v>219576.06</v>
      </c>
      <c r="V251" s="891">
        <v>555442.06000000006</v>
      </c>
      <c r="W251" s="891">
        <v>479070.86</v>
      </c>
      <c r="X251" s="891">
        <v>364579.11</v>
      </c>
      <c r="Y251" s="891">
        <v>14410129.67</v>
      </c>
      <c r="Z251" s="891">
        <v>230028.3</v>
      </c>
      <c r="AA251" s="891">
        <v>323003.75</v>
      </c>
      <c r="AB251" s="891">
        <v>695104.07</v>
      </c>
      <c r="AC251" s="891">
        <v>74936.87</v>
      </c>
      <c r="AD251" s="891">
        <v>1475481.13</v>
      </c>
      <c r="AE251" s="891">
        <v>876602.3</v>
      </c>
      <c r="AF251" s="891">
        <v>3170604.81</v>
      </c>
      <c r="AG251" s="891">
        <v>2281698.4899999998</v>
      </c>
      <c r="AH251" s="891">
        <v>6908771.84253</v>
      </c>
      <c r="AI251" s="891">
        <v>16036231.56253</v>
      </c>
      <c r="AJ251" s="891">
        <v>2336402.4</v>
      </c>
      <c r="AK251" s="891">
        <v>13699829.162530001</v>
      </c>
      <c r="AL251" s="894">
        <v>15802591.322530001</v>
      </c>
      <c r="AM251" s="891">
        <v>633794.31000000006</v>
      </c>
      <c r="AN251" s="891">
        <v>633794.31000000006</v>
      </c>
      <c r="AO251" s="891">
        <v>660175.59</v>
      </c>
      <c r="AP251" s="891">
        <v>660175.59</v>
      </c>
      <c r="AQ251" s="891">
        <v>14155.81</v>
      </c>
      <c r="AR251" s="891">
        <v>14155.81</v>
      </c>
      <c r="AS251" s="891">
        <v>14155.81</v>
      </c>
      <c r="AT251" s="891">
        <v>14155.81</v>
      </c>
      <c r="AU251" s="891">
        <v>17373.04</v>
      </c>
      <c r="AV251" s="891">
        <v>1178793.07</v>
      </c>
      <c r="AW251" s="891">
        <v>467748.07</v>
      </c>
      <c r="AX251" s="891">
        <v>183811.84</v>
      </c>
      <c r="AY251" s="891">
        <v>4492289.0600000005</v>
      </c>
      <c r="AZ251" s="891">
        <v>34705010.130000003</v>
      </c>
      <c r="BA251" s="891">
        <v>1558180.66</v>
      </c>
      <c r="BB251" s="891">
        <v>10255.59</v>
      </c>
      <c r="BC251" s="891">
        <v>1072485.43</v>
      </c>
    </row>
    <row r="252" spans="1:55" ht="15.75" customHeight="1" x14ac:dyDescent="0.2">
      <c r="A252" s="890" t="s">
        <v>1741</v>
      </c>
      <c r="B252" s="895" t="s">
        <v>1742</v>
      </c>
      <c r="C252" s="645">
        <v>3005.39</v>
      </c>
      <c r="D252" s="891">
        <v>41128180.149999999</v>
      </c>
      <c r="E252" s="891">
        <v>29442856.75</v>
      </c>
      <c r="F252" s="892">
        <v>0.71588036821998802</v>
      </c>
      <c r="G252" s="893">
        <v>1</v>
      </c>
      <c r="H252" s="891">
        <v>519572.72</v>
      </c>
      <c r="I252" s="891">
        <v>15557354.069999998</v>
      </c>
      <c r="J252" s="891">
        <v>16076926.789999999</v>
      </c>
      <c r="K252" s="893">
        <v>0.9</v>
      </c>
      <c r="L252" s="891">
        <v>9396228.3300000001</v>
      </c>
      <c r="M252" s="891">
        <v>2279241.83</v>
      </c>
      <c r="N252" s="891">
        <v>962551.19</v>
      </c>
      <c r="O252" s="891">
        <v>390542.27</v>
      </c>
      <c r="P252" s="891">
        <v>332277.37</v>
      </c>
      <c r="Q252" s="891">
        <v>676779.88</v>
      </c>
      <c r="R252" s="891">
        <v>218743.2</v>
      </c>
      <c r="S252" s="891">
        <v>353874.9</v>
      </c>
      <c r="T252" s="891">
        <v>431724.27</v>
      </c>
      <c r="U252" s="891">
        <v>255321</v>
      </c>
      <c r="V252" s="891">
        <v>644690.79</v>
      </c>
      <c r="W252" s="891">
        <v>556048.22</v>
      </c>
      <c r="X252" s="891">
        <v>424627.43</v>
      </c>
      <c r="Y252" s="891">
        <v>16922650.68</v>
      </c>
      <c r="Z252" s="891">
        <v>267372.90000000002</v>
      </c>
      <c r="AA252" s="891">
        <v>375673.74999999994</v>
      </c>
      <c r="AB252" s="891">
        <v>808449.91</v>
      </c>
      <c r="AC252" s="891">
        <v>87156.31</v>
      </c>
      <c r="AD252" s="891">
        <v>1716077.69</v>
      </c>
      <c r="AE252" s="891">
        <v>1042031.25</v>
      </c>
      <c r="AF252" s="891">
        <v>3687613.5300000003</v>
      </c>
      <c r="AG252" s="891">
        <v>2653759.37</v>
      </c>
      <c r="AH252" s="891">
        <v>8218787.8878900008</v>
      </c>
      <c r="AI252" s="891">
        <v>18856922.597890001</v>
      </c>
      <c r="AJ252" s="891">
        <v>2717383.47</v>
      </c>
      <c r="AK252" s="891">
        <v>16139539.12789</v>
      </c>
      <c r="AL252" s="894">
        <v>18585184.247889999</v>
      </c>
      <c r="AM252" s="891">
        <v>840340.47</v>
      </c>
      <c r="AN252" s="891">
        <v>840340.47</v>
      </c>
      <c r="AO252" s="891">
        <v>875730</v>
      </c>
      <c r="AP252" s="891">
        <v>875730</v>
      </c>
      <c r="AQ252" s="891">
        <v>10938.58</v>
      </c>
      <c r="AR252" s="891">
        <v>10938.58</v>
      </c>
      <c r="AS252" s="891">
        <v>11582.02</v>
      </c>
      <c r="AT252" s="891">
        <v>11582.02</v>
      </c>
      <c r="AU252" s="891">
        <v>14155.81</v>
      </c>
      <c r="AV252" s="891">
        <v>1371183.42</v>
      </c>
      <c r="AW252" s="891">
        <v>544089.05000000005</v>
      </c>
      <c r="AX252" s="891">
        <v>213734.7</v>
      </c>
      <c r="AY252" s="891">
        <v>5620345.1200000001</v>
      </c>
      <c r="AZ252" s="891">
        <v>41128180.149999999</v>
      </c>
      <c r="BA252" s="891">
        <v>3125650.2699999996</v>
      </c>
      <c r="BB252" s="891">
        <v>1803.08</v>
      </c>
      <c r="BC252" s="891">
        <v>1407234.8099999998</v>
      </c>
    </row>
    <row r="253" spans="1:55" ht="15.75" customHeight="1" x14ac:dyDescent="0.2">
      <c r="A253" s="890" t="s">
        <v>1743</v>
      </c>
      <c r="B253" s="895" t="s">
        <v>1744</v>
      </c>
      <c r="C253" s="645">
        <v>243.29</v>
      </c>
      <c r="D253" s="891">
        <v>3241535.42</v>
      </c>
      <c r="E253" s="891">
        <v>2699876.42</v>
      </c>
      <c r="F253" s="892">
        <v>0.83290048393177818</v>
      </c>
      <c r="G253" s="893">
        <v>2</v>
      </c>
      <c r="H253" s="891">
        <v>7285.39</v>
      </c>
      <c r="I253" s="891">
        <v>823466.43999999983</v>
      </c>
      <c r="J253" s="891">
        <v>830751.82999999984</v>
      </c>
      <c r="K253" s="893">
        <v>0.9</v>
      </c>
      <c r="L253" s="891">
        <v>753584.2</v>
      </c>
      <c r="M253" s="891">
        <v>180064.89</v>
      </c>
      <c r="N253" s="891">
        <v>76734.759999999995</v>
      </c>
      <c r="O253" s="891">
        <v>31036.19</v>
      </c>
      <c r="P253" s="891">
        <v>26083.55</v>
      </c>
      <c r="Q253" s="891">
        <v>53314.12</v>
      </c>
      <c r="R253" s="891">
        <v>16952.59</v>
      </c>
      <c r="S253" s="891">
        <v>28340.63</v>
      </c>
      <c r="T253" s="891">
        <v>34453.56</v>
      </c>
      <c r="U253" s="891">
        <v>20425.68</v>
      </c>
      <c r="V253" s="891">
        <v>51449.26</v>
      </c>
      <c r="W253" s="891">
        <v>44375.18</v>
      </c>
      <c r="X253" s="891">
        <v>34006.949999999997</v>
      </c>
      <c r="Y253" s="891">
        <v>1350821.5599999998</v>
      </c>
      <c r="Z253" s="891">
        <v>21701.699999999997</v>
      </c>
      <c r="AA253" s="891">
        <v>30411.25</v>
      </c>
      <c r="AB253" s="891">
        <v>65445.009999999995</v>
      </c>
      <c r="AC253" s="891">
        <v>7055.4099999999989</v>
      </c>
      <c r="AD253" s="891">
        <v>138918.59</v>
      </c>
      <c r="AE253" s="891">
        <v>80200.669999999984</v>
      </c>
      <c r="AF253" s="891">
        <v>298516.82999999996</v>
      </c>
      <c r="AG253" s="891">
        <v>214825.06999999998</v>
      </c>
      <c r="AH253" s="891">
        <v>644588.21378999995</v>
      </c>
      <c r="AI253" s="891">
        <v>1501662.7437899997</v>
      </c>
      <c r="AJ253" s="891">
        <v>219975.51</v>
      </c>
      <c r="AK253" s="891">
        <v>1281687.2337899997</v>
      </c>
      <c r="AL253" s="894">
        <v>1479665.1837899997</v>
      </c>
      <c r="AM253" s="891">
        <v>58553.58</v>
      </c>
      <c r="AN253" s="891">
        <v>58553.58</v>
      </c>
      <c r="AO253" s="891">
        <v>61127.37</v>
      </c>
      <c r="AP253" s="891">
        <v>61127.37</v>
      </c>
      <c r="AQ253" s="891">
        <v>0</v>
      </c>
      <c r="AR253" s="891">
        <v>0</v>
      </c>
      <c r="AS253" s="891">
        <v>0</v>
      </c>
      <c r="AT253" s="891">
        <v>0</v>
      </c>
      <c r="AU253" s="891">
        <v>0</v>
      </c>
      <c r="AV253" s="891">
        <v>110672.71</v>
      </c>
      <c r="AW253" s="891">
        <v>43915.21</v>
      </c>
      <c r="AX253" s="891">
        <v>17098.77</v>
      </c>
      <c r="AY253" s="891">
        <v>411048.59</v>
      </c>
      <c r="AZ253" s="891">
        <v>3241535.42</v>
      </c>
      <c r="BA253" s="891">
        <v>185961.64</v>
      </c>
      <c r="BB253" s="891">
        <v>0</v>
      </c>
      <c r="BC253" s="891">
        <v>68465.090000000011</v>
      </c>
    </row>
    <row r="254" spans="1:55" ht="15.75" customHeight="1" x14ac:dyDescent="0.2">
      <c r="A254" s="890" t="s">
        <v>1745</v>
      </c>
      <c r="B254" s="895" t="s">
        <v>1746</v>
      </c>
      <c r="C254" s="645">
        <v>525.28</v>
      </c>
      <c r="D254" s="891">
        <v>7065340.2800000003</v>
      </c>
      <c r="E254" s="891">
        <v>5631085.9199999999</v>
      </c>
      <c r="F254" s="892">
        <v>0.79700137528266368</v>
      </c>
      <c r="G254" s="893">
        <v>2</v>
      </c>
      <c r="H254" s="891">
        <v>26470.32</v>
      </c>
      <c r="I254" s="891">
        <v>2459834.25</v>
      </c>
      <c r="J254" s="891">
        <v>2486304.5699999998</v>
      </c>
      <c r="K254" s="893">
        <v>0.9</v>
      </c>
      <c r="L254" s="891">
        <v>1622748.73</v>
      </c>
      <c r="M254" s="891">
        <v>403311.29</v>
      </c>
      <c r="N254" s="891">
        <v>167808.44</v>
      </c>
      <c r="O254" s="891">
        <v>67176.77</v>
      </c>
      <c r="P254" s="891">
        <v>56363.8</v>
      </c>
      <c r="Q254" s="891">
        <v>119657.52</v>
      </c>
      <c r="R254" s="891">
        <v>37186.339999999997</v>
      </c>
      <c r="S254" s="891">
        <v>61787.68</v>
      </c>
      <c r="T254" s="891">
        <v>73829.070000000007</v>
      </c>
      <c r="U254" s="891">
        <v>44170.53</v>
      </c>
      <c r="V254" s="891">
        <v>110248.42</v>
      </c>
      <c r="W254" s="891">
        <v>95089.68</v>
      </c>
      <c r="X254" s="891">
        <v>74141.289999999994</v>
      </c>
      <c r="Y254" s="891">
        <v>2933519.5599999996</v>
      </c>
      <c r="Z254" s="891">
        <v>46825.2</v>
      </c>
      <c r="AA254" s="891">
        <v>65660</v>
      </c>
      <c r="AB254" s="891">
        <v>141300.32</v>
      </c>
      <c r="AC254" s="891">
        <v>15233.119999999999</v>
      </c>
      <c r="AD254" s="891">
        <v>299934.88</v>
      </c>
      <c r="AE254" s="891">
        <v>196652.5</v>
      </c>
      <c r="AF254" s="891">
        <v>644518.55999999994</v>
      </c>
      <c r="AG254" s="891">
        <v>463822.23999999993</v>
      </c>
      <c r="AH254" s="891">
        <v>1402493.01828</v>
      </c>
      <c r="AI254" s="891">
        <v>3276439.8382799998</v>
      </c>
      <c r="AJ254" s="891">
        <v>474942.41</v>
      </c>
      <c r="AK254" s="891">
        <v>2801497.4282799996</v>
      </c>
      <c r="AL254" s="894">
        <v>3228945.5882799998</v>
      </c>
      <c r="AM254" s="891">
        <v>129976.09</v>
      </c>
      <c r="AN254" s="891">
        <v>129976.09</v>
      </c>
      <c r="AO254" s="891">
        <v>135767.1</v>
      </c>
      <c r="AP254" s="891">
        <v>135767.1</v>
      </c>
      <c r="AQ254" s="891">
        <v>0</v>
      </c>
      <c r="AR254" s="891">
        <v>0</v>
      </c>
      <c r="AS254" s="891">
        <v>0</v>
      </c>
      <c r="AT254" s="891">
        <v>0</v>
      </c>
      <c r="AU254" s="891">
        <v>0</v>
      </c>
      <c r="AV254" s="891">
        <v>239361.91</v>
      </c>
      <c r="AW254" s="891">
        <v>94979.41</v>
      </c>
      <c r="AX254" s="891">
        <v>37047.339999999997</v>
      </c>
      <c r="AY254" s="891">
        <v>902875.04</v>
      </c>
      <c r="AZ254" s="891">
        <v>7065340.2800000003</v>
      </c>
      <c r="BA254" s="891">
        <v>265036.58</v>
      </c>
      <c r="BB254" s="891">
        <v>6.65</v>
      </c>
      <c r="BC254" s="891">
        <v>198478.12999999998</v>
      </c>
    </row>
    <row r="255" spans="1:55" ht="15.75" customHeight="1" x14ac:dyDescent="0.2">
      <c r="A255" s="890" t="s">
        <v>1747</v>
      </c>
      <c r="B255" s="895" t="s">
        <v>1748</v>
      </c>
      <c r="C255" s="645">
        <v>977.95</v>
      </c>
      <c r="D255" s="891">
        <v>12684570.58</v>
      </c>
      <c r="E255" s="891">
        <v>8594588.040000001</v>
      </c>
      <c r="F255" s="892">
        <v>0.67756239644022709</v>
      </c>
      <c r="G255" s="893">
        <v>1</v>
      </c>
      <c r="H255" s="891">
        <v>328989.58</v>
      </c>
      <c r="I255" s="891">
        <v>5396111.2000000011</v>
      </c>
      <c r="J255" s="891">
        <v>5725100.7800000012</v>
      </c>
      <c r="K255" s="893">
        <v>0.9</v>
      </c>
      <c r="L255" s="891">
        <v>2958470.98</v>
      </c>
      <c r="M255" s="891">
        <v>709648.99</v>
      </c>
      <c r="N255" s="891">
        <v>311501.77</v>
      </c>
      <c r="O255" s="891">
        <v>126254.98</v>
      </c>
      <c r="P255" s="891">
        <v>100628.75</v>
      </c>
      <c r="Q255" s="891">
        <v>216872.91</v>
      </c>
      <c r="R255" s="891">
        <v>70544.679999999993</v>
      </c>
      <c r="S255" s="891">
        <v>114639.12</v>
      </c>
      <c r="T255" s="891">
        <v>139923.66</v>
      </c>
      <c r="U255" s="891">
        <v>82724</v>
      </c>
      <c r="V255" s="891">
        <v>208947.01</v>
      </c>
      <c r="W255" s="891">
        <v>180217.58</v>
      </c>
      <c r="X255" s="891">
        <v>137559.67999999999</v>
      </c>
      <c r="Y255" s="891">
        <v>5357934.1099999994</v>
      </c>
      <c r="Z255" s="891">
        <v>87805.799999999988</v>
      </c>
      <c r="AA255" s="891">
        <v>122243.75</v>
      </c>
      <c r="AB255" s="891">
        <v>263068.55</v>
      </c>
      <c r="AC255" s="891">
        <v>28360.550000000003</v>
      </c>
      <c r="AD255" s="891">
        <v>558409.44999999995</v>
      </c>
      <c r="AE255" s="891">
        <v>328737.78999999998</v>
      </c>
      <c r="AF255" s="891">
        <v>1199944.6499999999</v>
      </c>
      <c r="AG255" s="891">
        <v>863529.85</v>
      </c>
      <c r="AH255" s="891">
        <v>2504018.6224500001</v>
      </c>
      <c r="AI255" s="891">
        <v>5956119.0124500003</v>
      </c>
      <c r="AJ255" s="891">
        <v>884233.05</v>
      </c>
      <c r="AK255" s="891">
        <v>5071885.9624499995</v>
      </c>
      <c r="AL255" s="894">
        <v>5867695.7024499997</v>
      </c>
      <c r="AM255" s="891">
        <v>186599.34</v>
      </c>
      <c r="AN255" s="891">
        <v>186599.34</v>
      </c>
      <c r="AO255" s="891">
        <v>194964.13</v>
      </c>
      <c r="AP255" s="891">
        <v>194964.13</v>
      </c>
      <c r="AQ255" s="891">
        <v>643.44000000000005</v>
      </c>
      <c r="AR255" s="891">
        <v>643.44000000000005</v>
      </c>
      <c r="AS255" s="891">
        <v>643.44000000000005</v>
      </c>
      <c r="AT255" s="891">
        <v>643.44000000000005</v>
      </c>
      <c r="AU255" s="891">
        <v>1286.8900000000001</v>
      </c>
      <c r="AV255" s="891">
        <v>445908.07</v>
      </c>
      <c r="AW255" s="891">
        <v>176937.45</v>
      </c>
      <c r="AX255" s="891">
        <v>69107.55</v>
      </c>
      <c r="AY255" s="891">
        <v>1458940.66</v>
      </c>
      <c r="AZ255" s="891">
        <v>12684570.58</v>
      </c>
      <c r="BA255" s="891">
        <v>598107.75</v>
      </c>
      <c r="BB255" s="891">
        <v>569.46</v>
      </c>
      <c r="BC255" s="891">
        <v>391997.15</v>
      </c>
    </row>
    <row r="256" spans="1:55" ht="15.75" customHeight="1" x14ac:dyDescent="0.2">
      <c r="A256" s="890" t="s">
        <v>1749</v>
      </c>
      <c r="B256" s="895" t="s">
        <v>1750</v>
      </c>
      <c r="C256" s="645">
        <v>936.3</v>
      </c>
      <c r="D256" s="891">
        <v>12083065.039999999</v>
      </c>
      <c r="E256" s="891">
        <v>9562291.6199999992</v>
      </c>
      <c r="F256" s="892">
        <v>0.79137963656943122</v>
      </c>
      <c r="G256" s="893">
        <v>2</v>
      </c>
      <c r="H256" s="891">
        <v>46520.56</v>
      </c>
      <c r="I256" s="891">
        <v>1548233.59</v>
      </c>
      <c r="J256" s="891">
        <v>1594754.1500000001</v>
      </c>
      <c r="K256" s="893">
        <v>0.9</v>
      </c>
      <c r="L256" s="891">
        <v>2797723.12</v>
      </c>
      <c r="M256" s="891">
        <v>676749.31</v>
      </c>
      <c r="N256" s="891">
        <v>299239.27</v>
      </c>
      <c r="O256" s="891">
        <v>120736.86</v>
      </c>
      <c r="P256" s="891">
        <v>95339.64</v>
      </c>
      <c r="Q256" s="891">
        <v>208776.6</v>
      </c>
      <c r="R256" s="891">
        <v>67810.39</v>
      </c>
      <c r="S256" s="891">
        <v>109788.03</v>
      </c>
      <c r="T256" s="891">
        <v>133595.46</v>
      </c>
      <c r="U256" s="891">
        <v>79149.509999999995</v>
      </c>
      <c r="V256" s="891">
        <v>199497.15</v>
      </c>
      <c r="W256" s="891">
        <v>172067.04</v>
      </c>
      <c r="X256" s="891">
        <v>131738.67000000001</v>
      </c>
      <c r="Y256" s="891">
        <v>5092211.05</v>
      </c>
      <c r="Z256" s="891">
        <v>83681.999999999985</v>
      </c>
      <c r="AA256" s="891">
        <v>117037.49999999999</v>
      </c>
      <c r="AB256" s="891">
        <v>251864.69999999995</v>
      </c>
      <c r="AC256" s="891">
        <v>27152.699999999997</v>
      </c>
      <c r="AD256" s="891">
        <v>534627.30000000005</v>
      </c>
      <c r="AE256" s="891">
        <v>321884.58999999997</v>
      </c>
      <c r="AF256" s="891">
        <v>1148840.0999999999</v>
      </c>
      <c r="AG256" s="891">
        <v>826752.89999999991</v>
      </c>
      <c r="AH256" s="891">
        <v>2380614.4952999996</v>
      </c>
      <c r="AI256" s="891">
        <v>5692456.2852999996</v>
      </c>
      <c r="AJ256" s="891">
        <v>846574.37</v>
      </c>
      <c r="AK256" s="891">
        <v>4845881.9152999995</v>
      </c>
      <c r="AL256" s="894">
        <v>5607798.8452999992</v>
      </c>
      <c r="AM256" s="891">
        <v>170513.19</v>
      </c>
      <c r="AN256" s="891">
        <v>170513.19</v>
      </c>
      <c r="AO256" s="891">
        <v>177591.09</v>
      </c>
      <c r="AP256" s="891">
        <v>177591.09</v>
      </c>
      <c r="AQ256" s="891">
        <v>4504.12</v>
      </c>
      <c r="AR256" s="891">
        <v>4504.12</v>
      </c>
      <c r="AS256" s="891">
        <v>4504.12</v>
      </c>
      <c r="AT256" s="891">
        <v>4504.12</v>
      </c>
      <c r="AU256" s="891">
        <v>5791.01</v>
      </c>
      <c r="AV256" s="891">
        <v>427248.14</v>
      </c>
      <c r="AW256" s="891">
        <v>169533.14</v>
      </c>
      <c r="AX256" s="891">
        <v>66257.75</v>
      </c>
      <c r="AY256" s="891">
        <v>1383055.08</v>
      </c>
      <c r="AZ256" s="891">
        <v>12083065.039999999</v>
      </c>
      <c r="BA256" s="891">
        <v>271413.60000000003</v>
      </c>
      <c r="BB256" s="891">
        <v>120.95</v>
      </c>
      <c r="BC256" s="891">
        <v>280308.83</v>
      </c>
    </row>
    <row r="257" spans="1:55" ht="15.75" customHeight="1" x14ac:dyDescent="0.2">
      <c r="A257" s="890" t="s">
        <v>1751</v>
      </c>
      <c r="B257" s="895" t="s">
        <v>1752</v>
      </c>
      <c r="C257" s="645">
        <v>616.46</v>
      </c>
      <c r="D257" s="891">
        <v>8105270.0999999996</v>
      </c>
      <c r="E257" s="891">
        <v>5649351.4900000002</v>
      </c>
      <c r="F257" s="892">
        <v>0.69699731413022259</v>
      </c>
      <c r="G257" s="893">
        <v>1</v>
      </c>
      <c r="H257" s="891">
        <v>147344.63</v>
      </c>
      <c r="I257" s="891">
        <v>2677910.1300000004</v>
      </c>
      <c r="J257" s="891">
        <v>2825254.7600000002</v>
      </c>
      <c r="K257" s="893">
        <v>0.9</v>
      </c>
      <c r="L257" s="891">
        <v>1849191.24</v>
      </c>
      <c r="M257" s="891">
        <v>449443.67</v>
      </c>
      <c r="N257" s="891">
        <v>196896.15</v>
      </c>
      <c r="O257" s="891">
        <v>79529.55</v>
      </c>
      <c r="P257" s="891">
        <v>64321.75</v>
      </c>
      <c r="Q257" s="891">
        <v>137850.69</v>
      </c>
      <c r="R257" s="891">
        <v>43748.639999999999</v>
      </c>
      <c r="S257" s="891">
        <v>72255.839999999997</v>
      </c>
      <c r="T257" s="891">
        <v>87891.75</v>
      </c>
      <c r="U257" s="891">
        <v>52085.48</v>
      </c>
      <c r="V257" s="891">
        <v>131248.12</v>
      </c>
      <c r="W257" s="891">
        <v>113202</v>
      </c>
      <c r="X257" s="891">
        <v>86702.42</v>
      </c>
      <c r="Y257" s="891">
        <v>3364367.3</v>
      </c>
      <c r="Z257" s="891">
        <v>54776.7</v>
      </c>
      <c r="AA257" s="891">
        <v>77057.5</v>
      </c>
      <c r="AB257" s="891">
        <v>165827.74000000002</v>
      </c>
      <c r="AC257" s="891">
        <v>17877.34</v>
      </c>
      <c r="AD257" s="891">
        <v>351998.66</v>
      </c>
      <c r="AE257" s="891">
        <v>214242.88</v>
      </c>
      <c r="AF257" s="891">
        <v>756396.42</v>
      </c>
      <c r="AG257" s="891">
        <v>544334.17999999993</v>
      </c>
      <c r="AH257" s="891">
        <v>1603955.3904600001</v>
      </c>
      <c r="AI257" s="891">
        <v>3786466.8104600003</v>
      </c>
      <c r="AJ257" s="891">
        <v>557384.63</v>
      </c>
      <c r="AK257" s="891">
        <v>3229082.1804600004</v>
      </c>
      <c r="AL257" s="894">
        <v>3730728.3404600006</v>
      </c>
      <c r="AM257" s="891">
        <v>131262.98000000001</v>
      </c>
      <c r="AN257" s="891">
        <v>131262.98000000001</v>
      </c>
      <c r="AO257" s="891">
        <v>136410.54999999999</v>
      </c>
      <c r="AP257" s="891">
        <v>136410.54999999999</v>
      </c>
      <c r="AQ257" s="891">
        <v>7077.9</v>
      </c>
      <c r="AR257" s="891">
        <v>7077.9</v>
      </c>
      <c r="AS257" s="891">
        <v>7721.35</v>
      </c>
      <c r="AT257" s="891">
        <v>7721.35</v>
      </c>
      <c r="AU257" s="891">
        <v>9008.24</v>
      </c>
      <c r="AV257" s="891">
        <v>281185.90000000002</v>
      </c>
      <c r="AW257" s="891">
        <v>111575.27</v>
      </c>
      <c r="AX257" s="891">
        <v>43459.38</v>
      </c>
      <c r="AY257" s="891">
        <v>1010174.3500000001</v>
      </c>
      <c r="AZ257" s="891">
        <v>8105270.0999999996</v>
      </c>
      <c r="BA257" s="891">
        <v>270112.36</v>
      </c>
      <c r="BB257" s="891">
        <v>1597.28</v>
      </c>
      <c r="BC257" s="891">
        <v>231038.51</v>
      </c>
    </row>
    <row r="258" spans="1:55" ht="15.75" customHeight="1" x14ac:dyDescent="0.2">
      <c r="A258" s="890" t="s">
        <v>1753</v>
      </c>
      <c r="B258" s="895" t="s">
        <v>1754</v>
      </c>
      <c r="C258" s="645">
        <v>1046.03</v>
      </c>
      <c r="D258" s="891">
        <v>13479351.9</v>
      </c>
      <c r="E258" s="891">
        <v>13202124.98</v>
      </c>
      <c r="F258" s="892">
        <v>0.97943321592486954</v>
      </c>
      <c r="G258" s="893">
        <v>3</v>
      </c>
      <c r="H258" s="891">
        <v>22090.06</v>
      </c>
      <c r="I258" s="891">
        <v>2139012.21</v>
      </c>
      <c r="J258" s="891">
        <v>2161102.27</v>
      </c>
      <c r="K258" s="893">
        <v>0.9</v>
      </c>
      <c r="L258" s="891">
        <v>3151572.03</v>
      </c>
      <c r="M258" s="891">
        <v>765427.96</v>
      </c>
      <c r="N258" s="891">
        <v>334766.71999999997</v>
      </c>
      <c r="O258" s="891">
        <v>135470.69</v>
      </c>
      <c r="P258" s="891">
        <v>109426.42</v>
      </c>
      <c r="Q258" s="891">
        <v>236382.65</v>
      </c>
      <c r="R258" s="891">
        <v>74919.539999999994</v>
      </c>
      <c r="S258" s="891">
        <v>122809.4</v>
      </c>
      <c r="T258" s="891">
        <v>149767.54</v>
      </c>
      <c r="U258" s="891">
        <v>88851.7</v>
      </c>
      <c r="V258" s="891">
        <v>223646.8</v>
      </c>
      <c r="W258" s="891">
        <v>192896.2</v>
      </c>
      <c r="X258" s="891">
        <v>147363.48000000001</v>
      </c>
      <c r="Y258" s="891">
        <v>5733301.1300000018</v>
      </c>
      <c r="Z258" s="891">
        <v>93460.499999999985</v>
      </c>
      <c r="AA258" s="891">
        <v>130753.75</v>
      </c>
      <c r="AB258" s="891">
        <v>281382.06999999995</v>
      </c>
      <c r="AC258" s="891">
        <v>30334.87</v>
      </c>
      <c r="AD258" s="891">
        <v>298641.56</v>
      </c>
      <c r="AE258" s="891">
        <v>365189.36</v>
      </c>
      <c r="AF258" s="891">
        <v>1283478.81</v>
      </c>
      <c r="AG258" s="891">
        <v>923644.49</v>
      </c>
      <c r="AH258" s="891">
        <v>2727207.2535299999</v>
      </c>
      <c r="AI258" s="891">
        <v>6134092.6635299996</v>
      </c>
      <c r="AJ258" s="891">
        <v>945788.94</v>
      </c>
      <c r="AK258" s="891">
        <v>5188303.7235300001</v>
      </c>
      <c r="AL258" s="894">
        <v>6039513.7635300001</v>
      </c>
      <c r="AM258" s="891">
        <v>212337.18</v>
      </c>
      <c r="AN258" s="891">
        <v>212337.18</v>
      </c>
      <c r="AO258" s="891">
        <v>221345.42</v>
      </c>
      <c r="AP258" s="891">
        <v>221345.42</v>
      </c>
      <c r="AQ258" s="891">
        <v>18659.93</v>
      </c>
      <c r="AR258" s="891">
        <v>18659.93</v>
      </c>
      <c r="AS258" s="891">
        <v>19303.38</v>
      </c>
      <c r="AT258" s="891">
        <v>19303.38</v>
      </c>
      <c r="AU258" s="891">
        <v>23164.05</v>
      </c>
      <c r="AV258" s="891">
        <v>476793.48</v>
      </c>
      <c r="AW258" s="891">
        <v>189192.86</v>
      </c>
      <c r="AX258" s="891">
        <v>74094.69</v>
      </c>
      <c r="AY258" s="891">
        <v>1706536.9</v>
      </c>
      <c r="AZ258" s="891">
        <v>13479351.9</v>
      </c>
      <c r="BA258" s="891">
        <v>612939.06000000006</v>
      </c>
      <c r="BB258" s="891">
        <v>1091.73</v>
      </c>
      <c r="BC258" s="891">
        <v>376502.3</v>
      </c>
    </row>
    <row r="259" spans="1:55" ht="15.75" customHeight="1" x14ac:dyDescent="0.2">
      <c r="A259" s="890" t="s">
        <v>1755</v>
      </c>
      <c r="B259" s="895" t="s">
        <v>1756</v>
      </c>
      <c r="C259" s="645">
        <v>635.78</v>
      </c>
      <c r="D259" s="891">
        <v>8866226.5600000005</v>
      </c>
      <c r="E259" s="891">
        <v>7145655.5899999999</v>
      </c>
      <c r="F259" s="892">
        <v>0.80594101015167374</v>
      </c>
      <c r="G259" s="893">
        <v>2</v>
      </c>
      <c r="H259" s="891">
        <v>29786.7</v>
      </c>
      <c r="I259" s="891">
        <v>3118501.7199999997</v>
      </c>
      <c r="J259" s="891">
        <v>3148288.42</v>
      </c>
      <c r="K259" s="893">
        <v>0.9</v>
      </c>
      <c r="L259" s="891">
        <v>1948333.55</v>
      </c>
      <c r="M259" s="891">
        <v>481180.13</v>
      </c>
      <c r="N259" s="891">
        <v>203587.91</v>
      </c>
      <c r="O259" s="891">
        <v>81730.039999999994</v>
      </c>
      <c r="P259" s="891">
        <v>71841.83</v>
      </c>
      <c r="Q259" s="891">
        <v>143553.13</v>
      </c>
      <c r="R259" s="891">
        <v>45936.07</v>
      </c>
      <c r="S259" s="891">
        <v>74809.05</v>
      </c>
      <c r="T259" s="891">
        <v>90001.15</v>
      </c>
      <c r="U259" s="891">
        <v>53617.41</v>
      </c>
      <c r="V259" s="891">
        <v>134398.07999999999</v>
      </c>
      <c r="W259" s="891">
        <v>115918.84</v>
      </c>
      <c r="X259" s="891">
        <v>89766.11</v>
      </c>
      <c r="Y259" s="891">
        <v>3534673.3</v>
      </c>
      <c r="Z259" s="891">
        <v>56455.199999999997</v>
      </c>
      <c r="AA259" s="891">
        <v>79472.5</v>
      </c>
      <c r="AB259" s="891">
        <v>171024.82</v>
      </c>
      <c r="AC259" s="891">
        <v>18437.62</v>
      </c>
      <c r="AD259" s="891">
        <v>363030.38</v>
      </c>
      <c r="AE259" s="891">
        <v>232183.97999999998</v>
      </c>
      <c r="AF259" s="891">
        <v>780102.05999999994</v>
      </c>
      <c r="AG259" s="891">
        <v>561393.74</v>
      </c>
      <c r="AH259" s="891">
        <v>1776784.40778</v>
      </c>
      <c r="AI259" s="891">
        <v>4038884.7077799998</v>
      </c>
      <c r="AJ259" s="891">
        <v>574853.19999999995</v>
      </c>
      <c r="AK259" s="891">
        <v>3464031.5077800006</v>
      </c>
      <c r="AL259" s="894">
        <v>3981399.3877800005</v>
      </c>
      <c r="AM259" s="891">
        <v>147992.57999999999</v>
      </c>
      <c r="AN259" s="891">
        <v>147992.57999999999</v>
      </c>
      <c r="AO259" s="891">
        <v>154427.04</v>
      </c>
      <c r="AP259" s="891">
        <v>154427.04</v>
      </c>
      <c r="AQ259" s="891">
        <v>55336.35</v>
      </c>
      <c r="AR259" s="891">
        <v>55336.35</v>
      </c>
      <c r="AS259" s="891">
        <v>57910.14</v>
      </c>
      <c r="AT259" s="891">
        <v>57910.14</v>
      </c>
      <c r="AU259" s="891">
        <v>69492.160000000003</v>
      </c>
      <c r="AV259" s="891">
        <v>289550.7</v>
      </c>
      <c r="AW259" s="891">
        <v>114894.45</v>
      </c>
      <c r="AX259" s="891">
        <v>44884.28</v>
      </c>
      <c r="AY259" s="891">
        <v>1350153.81</v>
      </c>
      <c r="AZ259" s="891">
        <v>8866226.5600000005</v>
      </c>
      <c r="BA259" s="891">
        <v>398612.64</v>
      </c>
      <c r="BB259" s="891">
        <v>47643.73</v>
      </c>
      <c r="BC259" s="891">
        <v>317822.80999999994</v>
      </c>
    </row>
    <row r="260" spans="1:55" ht="15.75" customHeight="1" x14ac:dyDescent="0.2">
      <c r="A260" s="890" t="s">
        <v>1757</v>
      </c>
      <c r="B260" s="895" t="s">
        <v>1758</v>
      </c>
      <c r="C260" s="645">
        <v>334.55</v>
      </c>
      <c r="D260" s="891">
        <v>4407218</v>
      </c>
      <c r="E260" s="891">
        <v>4938134.03</v>
      </c>
      <c r="F260" s="892">
        <v>1.1204651165429076</v>
      </c>
      <c r="G260" s="893">
        <v>4</v>
      </c>
      <c r="H260" s="891">
        <v>339.13</v>
      </c>
      <c r="I260" s="891">
        <v>608445.83999999985</v>
      </c>
      <c r="J260" s="891">
        <v>608784.96999999986</v>
      </c>
      <c r="K260" s="893">
        <v>0.9</v>
      </c>
      <c r="L260" s="891">
        <v>1032379.85</v>
      </c>
      <c r="M260" s="891">
        <v>254107.95</v>
      </c>
      <c r="N260" s="891">
        <v>106834.37</v>
      </c>
      <c r="O260" s="891">
        <v>42091.27</v>
      </c>
      <c r="P260" s="891">
        <v>36049.54</v>
      </c>
      <c r="Q260" s="891">
        <v>76252.179999999993</v>
      </c>
      <c r="R260" s="891">
        <v>24061.75</v>
      </c>
      <c r="S260" s="891">
        <v>39064.11</v>
      </c>
      <c r="T260" s="891">
        <v>46406.84</v>
      </c>
      <c r="U260" s="891">
        <v>28085.31</v>
      </c>
      <c r="V260" s="891">
        <v>69299.009999999995</v>
      </c>
      <c r="W260" s="891">
        <v>59770.65</v>
      </c>
      <c r="X260" s="891">
        <v>46874.45</v>
      </c>
      <c r="Y260" s="891">
        <v>1861277.28</v>
      </c>
      <c r="Z260" s="891">
        <v>29922.3</v>
      </c>
      <c r="AA260" s="891">
        <v>41818.75</v>
      </c>
      <c r="AB260" s="891">
        <v>89993.95</v>
      </c>
      <c r="AC260" s="891">
        <v>9701.9500000000007</v>
      </c>
      <c r="AD260" s="891">
        <v>95514.01999999999</v>
      </c>
      <c r="AE260" s="891">
        <v>122110.96999999999</v>
      </c>
      <c r="AF260" s="891">
        <v>410492.85</v>
      </c>
      <c r="AG260" s="891">
        <v>295407.65000000002</v>
      </c>
      <c r="AH260" s="891">
        <v>894674.02304999984</v>
      </c>
      <c r="AI260" s="891">
        <v>1989636.4630499999</v>
      </c>
      <c r="AJ260" s="891">
        <v>302490.07</v>
      </c>
      <c r="AK260" s="891">
        <v>1687146.3930499998</v>
      </c>
      <c r="AL260" s="894">
        <v>1959387.4530499999</v>
      </c>
      <c r="AM260" s="891">
        <v>85578.31</v>
      </c>
      <c r="AN260" s="891">
        <v>85578.31</v>
      </c>
      <c r="AO260" s="891">
        <v>89438.99</v>
      </c>
      <c r="AP260" s="891">
        <v>89438.99</v>
      </c>
      <c r="AQ260" s="891">
        <v>0</v>
      </c>
      <c r="AR260" s="891">
        <v>0</v>
      </c>
      <c r="AS260" s="891">
        <v>0</v>
      </c>
      <c r="AT260" s="891">
        <v>0</v>
      </c>
      <c r="AU260" s="891">
        <v>0</v>
      </c>
      <c r="AV260" s="891">
        <v>152496.70000000001</v>
      </c>
      <c r="AW260" s="891">
        <v>60511.07</v>
      </c>
      <c r="AX260" s="891">
        <v>23510.81</v>
      </c>
      <c r="AY260" s="891">
        <v>586553.18000000005</v>
      </c>
      <c r="AZ260" s="891">
        <v>4407218</v>
      </c>
      <c r="BA260" s="891">
        <v>259966.88</v>
      </c>
      <c r="BB260" s="891">
        <v>0</v>
      </c>
      <c r="BC260" s="891">
        <v>111433.69</v>
      </c>
    </row>
    <row r="261" spans="1:55" ht="15.75" customHeight="1" x14ac:dyDescent="0.2">
      <c r="A261" s="890" t="s">
        <v>1759</v>
      </c>
      <c r="B261" s="895" t="s">
        <v>1760</v>
      </c>
      <c r="C261" s="645">
        <v>176.96</v>
      </c>
      <c r="D261" s="891">
        <v>2317725.88</v>
      </c>
      <c r="E261" s="891">
        <v>2530812.94</v>
      </c>
      <c r="F261" s="892">
        <v>1.0919379905271629</v>
      </c>
      <c r="G261" s="893">
        <v>4</v>
      </c>
      <c r="H261" s="891">
        <v>178.34</v>
      </c>
      <c r="I261" s="891">
        <v>585255.52</v>
      </c>
      <c r="J261" s="891">
        <v>585433.86</v>
      </c>
      <c r="K261" s="893">
        <v>0.9</v>
      </c>
      <c r="L261" s="891">
        <v>549552.61</v>
      </c>
      <c r="M261" s="891">
        <v>134945.44</v>
      </c>
      <c r="N261" s="891">
        <v>55959.96</v>
      </c>
      <c r="O261" s="891">
        <v>21658.76</v>
      </c>
      <c r="P261" s="891">
        <v>19011.8</v>
      </c>
      <c r="Q261" s="891">
        <v>38839.96</v>
      </c>
      <c r="R261" s="891">
        <v>12030.87</v>
      </c>
      <c r="S261" s="891">
        <v>20425.68</v>
      </c>
      <c r="T261" s="891">
        <v>23906.55</v>
      </c>
      <c r="U261" s="891">
        <v>14553.29</v>
      </c>
      <c r="V261" s="891">
        <v>35699.49</v>
      </c>
      <c r="W261" s="891">
        <v>30790.94</v>
      </c>
      <c r="X261" s="891">
        <v>24509.52</v>
      </c>
      <c r="Y261" s="891">
        <v>981884.87000000011</v>
      </c>
      <c r="Z261" s="891">
        <v>15806.7</v>
      </c>
      <c r="AA261" s="891">
        <v>22120</v>
      </c>
      <c r="AB261" s="891">
        <v>47602.240000000005</v>
      </c>
      <c r="AC261" s="891">
        <v>5131.84</v>
      </c>
      <c r="AD261" s="891">
        <v>50522.07</v>
      </c>
      <c r="AE261" s="891">
        <v>63867.090000000004</v>
      </c>
      <c r="AF261" s="891">
        <v>217129.91999999998</v>
      </c>
      <c r="AG261" s="891">
        <v>156255.67999999999</v>
      </c>
      <c r="AH261" s="891">
        <v>470070.11496000004</v>
      </c>
      <c r="AI261" s="891">
        <v>1048505.6549600001</v>
      </c>
      <c r="AJ261" s="891">
        <v>160001.92000000001</v>
      </c>
      <c r="AK261" s="891">
        <v>888503.7349599998</v>
      </c>
      <c r="AL261" s="894">
        <v>1032505.4549599998</v>
      </c>
      <c r="AM261" s="891">
        <v>43754.32</v>
      </c>
      <c r="AN261" s="891">
        <v>43754.32</v>
      </c>
      <c r="AO261" s="891">
        <v>45684.66</v>
      </c>
      <c r="AP261" s="891">
        <v>45684.66</v>
      </c>
      <c r="AQ261" s="891">
        <v>0</v>
      </c>
      <c r="AR261" s="891">
        <v>0</v>
      </c>
      <c r="AS261" s="891">
        <v>0</v>
      </c>
      <c r="AT261" s="891">
        <v>0</v>
      </c>
      <c r="AU261" s="891">
        <v>0</v>
      </c>
      <c r="AV261" s="891">
        <v>80430.75</v>
      </c>
      <c r="AW261" s="891">
        <v>31915.119999999999</v>
      </c>
      <c r="AX261" s="891">
        <v>12111.63</v>
      </c>
      <c r="AY261" s="891">
        <v>303335.46000000002</v>
      </c>
      <c r="AZ261" s="891">
        <v>2317725.88</v>
      </c>
      <c r="BA261" s="891">
        <v>139921.54000000004</v>
      </c>
      <c r="BB261" s="891">
        <v>0</v>
      </c>
      <c r="BC261" s="891">
        <v>68455.369999999981</v>
      </c>
    </row>
    <row r="262" spans="1:55" ht="15.75" customHeight="1" x14ac:dyDescent="0.2">
      <c r="A262" s="890" t="s">
        <v>1761</v>
      </c>
      <c r="B262" s="895" t="s">
        <v>1762</v>
      </c>
      <c r="C262" s="645">
        <v>597.29</v>
      </c>
      <c r="D262" s="891">
        <v>7514641.8200000003</v>
      </c>
      <c r="E262" s="891">
        <v>6730429.7999999998</v>
      </c>
      <c r="F262" s="892">
        <v>0.89564212922126996</v>
      </c>
      <c r="G262" s="893">
        <v>2</v>
      </c>
      <c r="H262" s="891">
        <v>17886.04</v>
      </c>
      <c r="I262" s="891">
        <v>1575831.9900000002</v>
      </c>
      <c r="J262" s="891">
        <v>1593718.0300000003</v>
      </c>
      <c r="K262" s="893">
        <v>0.9</v>
      </c>
      <c r="L262" s="891">
        <v>1750203.42</v>
      </c>
      <c r="M262" s="891">
        <v>426176.84</v>
      </c>
      <c r="N262" s="891">
        <v>190584.35</v>
      </c>
      <c r="O262" s="891">
        <v>76986.77</v>
      </c>
      <c r="P262" s="891">
        <v>58494.2</v>
      </c>
      <c r="Q262" s="891">
        <v>133755.51999999999</v>
      </c>
      <c r="R262" s="891">
        <v>42654.92</v>
      </c>
      <c r="S262" s="891">
        <v>69957.95</v>
      </c>
      <c r="T262" s="891">
        <v>85079.21</v>
      </c>
      <c r="U262" s="891">
        <v>50553.55</v>
      </c>
      <c r="V262" s="891">
        <v>127048.18</v>
      </c>
      <c r="W262" s="891">
        <v>109579.53</v>
      </c>
      <c r="X262" s="891">
        <v>83945.1</v>
      </c>
      <c r="Y262" s="891">
        <v>3205019.54</v>
      </c>
      <c r="Z262" s="891">
        <v>53231.400000000009</v>
      </c>
      <c r="AA262" s="891">
        <v>74661.25</v>
      </c>
      <c r="AB262" s="891">
        <v>160671.01</v>
      </c>
      <c r="AC262" s="891">
        <v>17321.41</v>
      </c>
      <c r="AD262" s="891">
        <v>341052.58999999997</v>
      </c>
      <c r="AE262" s="891">
        <v>209023.69000000003</v>
      </c>
      <c r="AF262" s="891">
        <v>732874.83</v>
      </c>
      <c r="AG262" s="891">
        <v>527407.07000000007</v>
      </c>
      <c r="AH262" s="891">
        <v>1469989.0167899998</v>
      </c>
      <c r="AI262" s="891">
        <v>3586232.2667899998</v>
      </c>
      <c r="AJ262" s="891">
        <v>540051.68999999994</v>
      </c>
      <c r="AK262" s="891">
        <v>3046180.5767899994</v>
      </c>
      <c r="AL262" s="894">
        <v>3532227.0967899994</v>
      </c>
      <c r="AM262" s="891">
        <v>86865.21</v>
      </c>
      <c r="AN262" s="891">
        <v>86865.21</v>
      </c>
      <c r="AO262" s="891">
        <v>90725.88</v>
      </c>
      <c r="AP262" s="891">
        <v>90725.88</v>
      </c>
      <c r="AQ262" s="891">
        <v>0</v>
      </c>
      <c r="AR262" s="891">
        <v>0</v>
      </c>
      <c r="AS262" s="891">
        <v>0</v>
      </c>
      <c r="AT262" s="891">
        <v>0</v>
      </c>
      <c r="AU262" s="891">
        <v>0</v>
      </c>
      <c r="AV262" s="891">
        <v>272177.65000000002</v>
      </c>
      <c r="AW262" s="891">
        <v>108000.78</v>
      </c>
      <c r="AX262" s="891">
        <v>42034.49</v>
      </c>
      <c r="AY262" s="891">
        <v>777395.10000000009</v>
      </c>
      <c r="AZ262" s="891">
        <v>7514641.8200000003</v>
      </c>
      <c r="BA262" s="891">
        <v>160176.81</v>
      </c>
      <c r="BB262" s="891">
        <v>45.51</v>
      </c>
      <c r="BC262" s="891">
        <v>161586.42999999996</v>
      </c>
    </row>
    <row r="263" spans="1:55" ht="15.75" customHeight="1" x14ac:dyDescent="0.2">
      <c r="A263" s="890" t="s">
        <v>1763</v>
      </c>
      <c r="B263" s="895" t="s">
        <v>1764</v>
      </c>
      <c r="C263" s="645">
        <v>291.55</v>
      </c>
      <c r="D263" s="891">
        <v>3778232.62</v>
      </c>
      <c r="E263" s="891">
        <v>3550765.43</v>
      </c>
      <c r="F263" s="892">
        <v>0.93979534536970888</v>
      </c>
      <c r="G263" s="893">
        <v>3</v>
      </c>
      <c r="H263" s="891">
        <v>6191.79</v>
      </c>
      <c r="I263" s="891">
        <v>640662.21999999986</v>
      </c>
      <c r="J263" s="891">
        <v>646854.00999999989</v>
      </c>
      <c r="K263" s="893">
        <v>0.9</v>
      </c>
      <c r="L263" s="891">
        <v>867099.22</v>
      </c>
      <c r="M263" s="891">
        <v>214957.17</v>
      </c>
      <c r="N263" s="891">
        <v>92803.95</v>
      </c>
      <c r="O263" s="891">
        <v>36392.58</v>
      </c>
      <c r="P263" s="891">
        <v>29663.26</v>
      </c>
      <c r="Q263" s="891">
        <v>67112.86</v>
      </c>
      <c r="R263" s="891">
        <v>20780.599999999999</v>
      </c>
      <c r="S263" s="891">
        <v>33957.69</v>
      </c>
      <c r="T263" s="891">
        <v>40078.629999999997</v>
      </c>
      <c r="U263" s="891">
        <v>24510.81</v>
      </c>
      <c r="V263" s="891">
        <v>59849.14</v>
      </c>
      <c r="W263" s="891">
        <v>51620.11</v>
      </c>
      <c r="X263" s="891">
        <v>40747.07</v>
      </c>
      <c r="Y263" s="891">
        <v>1579573.09</v>
      </c>
      <c r="Z263" s="891">
        <v>25872.300000000003</v>
      </c>
      <c r="AA263" s="891">
        <v>36443.75</v>
      </c>
      <c r="AB263" s="891">
        <v>78426.95</v>
      </c>
      <c r="AC263" s="891">
        <v>8454.9500000000007</v>
      </c>
      <c r="AD263" s="891">
        <v>166475.05000000002</v>
      </c>
      <c r="AE263" s="891">
        <v>108330.31999999999</v>
      </c>
      <c r="AF263" s="891">
        <v>357731.85</v>
      </c>
      <c r="AG263" s="891">
        <v>257438.64999999997</v>
      </c>
      <c r="AH263" s="891">
        <v>743251.57604999992</v>
      </c>
      <c r="AI263" s="891">
        <v>1782425.3960499996</v>
      </c>
      <c r="AJ263" s="891">
        <v>263610.76</v>
      </c>
      <c r="AK263" s="891">
        <v>1518814.6360499999</v>
      </c>
      <c r="AL263" s="894">
        <v>1756064.3160499998</v>
      </c>
      <c r="AM263" s="891">
        <v>57910.14</v>
      </c>
      <c r="AN263" s="891">
        <v>57910.14</v>
      </c>
      <c r="AO263" s="891">
        <v>60483.92</v>
      </c>
      <c r="AP263" s="891">
        <v>60483.92</v>
      </c>
      <c r="AQ263" s="891">
        <v>0</v>
      </c>
      <c r="AR263" s="891">
        <v>0</v>
      </c>
      <c r="AS263" s="891">
        <v>0</v>
      </c>
      <c r="AT263" s="891">
        <v>0</v>
      </c>
      <c r="AU263" s="891">
        <v>0</v>
      </c>
      <c r="AV263" s="891">
        <v>132549.87</v>
      </c>
      <c r="AW263" s="891">
        <v>52596.12</v>
      </c>
      <c r="AX263" s="891">
        <v>20661.02</v>
      </c>
      <c r="AY263" s="891">
        <v>442595.13</v>
      </c>
      <c r="AZ263" s="891">
        <v>3778232.62</v>
      </c>
      <c r="BA263" s="891">
        <v>102836.3</v>
      </c>
      <c r="BB263" s="891">
        <v>0</v>
      </c>
      <c r="BC263" s="891">
        <v>121587.51999999999</v>
      </c>
    </row>
    <row r="264" spans="1:55" ht="15.75" customHeight="1" x14ac:dyDescent="0.2">
      <c r="A264" s="890" t="s">
        <v>1765</v>
      </c>
      <c r="B264" s="895" t="s">
        <v>1766</v>
      </c>
      <c r="C264" s="645">
        <v>1121.45</v>
      </c>
      <c r="D264" s="891">
        <v>15560590.289999999</v>
      </c>
      <c r="E264" s="891">
        <v>11156811.07</v>
      </c>
      <c r="F264" s="892">
        <v>0.71699150623931762</v>
      </c>
      <c r="G264" s="893">
        <v>1</v>
      </c>
      <c r="H264" s="891">
        <v>211841.13</v>
      </c>
      <c r="I264" s="891">
        <v>8244654.6400000006</v>
      </c>
      <c r="J264" s="891">
        <v>8456495.7700000014</v>
      </c>
      <c r="K264" s="893">
        <v>0.9</v>
      </c>
      <c r="L264" s="891">
        <v>3544077.76</v>
      </c>
      <c r="M264" s="891">
        <v>856774.74</v>
      </c>
      <c r="N264" s="891">
        <v>358787.7</v>
      </c>
      <c r="O264" s="891">
        <v>146164.65</v>
      </c>
      <c r="P264" s="891">
        <v>126487.89</v>
      </c>
      <c r="Q264" s="891">
        <v>251523.66</v>
      </c>
      <c r="R264" s="891">
        <v>80934.98</v>
      </c>
      <c r="S264" s="891">
        <v>132000.95000000001</v>
      </c>
      <c r="T264" s="891">
        <v>161720.82</v>
      </c>
      <c r="U264" s="891">
        <v>95234.73</v>
      </c>
      <c r="V264" s="891">
        <v>241496.55</v>
      </c>
      <c r="W264" s="891">
        <v>208291.68</v>
      </c>
      <c r="X264" s="891">
        <v>158392.76999999999</v>
      </c>
      <c r="Y264" s="891">
        <v>6361888.8800000008</v>
      </c>
      <c r="Z264" s="891">
        <v>99355.5</v>
      </c>
      <c r="AA264" s="891">
        <v>140181.24999999997</v>
      </c>
      <c r="AB264" s="891">
        <v>301670.04999999993</v>
      </c>
      <c r="AC264" s="891">
        <v>32522.049999999996</v>
      </c>
      <c r="AD264" s="891">
        <v>640347.94999999995</v>
      </c>
      <c r="AE264" s="891">
        <v>383711.32999999996</v>
      </c>
      <c r="AF264" s="891">
        <v>1376019.1499999997</v>
      </c>
      <c r="AG264" s="891">
        <v>990240.34999999986</v>
      </c>
      <c r="AH264" s="891">
        <v>3121009.0519500002</v>
      </c>
      <c r="AI264" s="891">
        <v>7085056.6819499992</v>
      </c>
      <c r="AJ264" s="891">
        <v>1013981.44</v>
      </c>
      <c r="AK264" s="891">
        <v>6071075.2419499997</v>
      </c>
      <c r="AL264" s="894">
        <v>6983658.5319499997</v>
      </c>
      <c r="AM264" s="891">
        <v>348104.28</v>
      </c>
      <c r="AN264" s="891">
        <v>348104.28</v>
      </c>
      <c r="AO264" s="891">
        <v>362260.09</v>
      </c>
      <c r="AP264" s="891">
        <v>362260.09</v>
      </c>
      <c r="AQ264" s="891">
        <v>0</v>
      </c>
      <c r="AR264" s="891">
        <v>0</v>
      </c>
      <c r="AS264" s="891">
        <v>0</v>
      </c>
      <c r="AT264" s="891">
        <v>0</v>
      </c>
      <c r="AU264" s="891">
        <v>0</v>
      </c>
      <c r="AV264" s="891">
        <v>511539.57</v>
      </c>
      <c r="AW264" s="891">
        <v>202980.19</v>
      </c>
      <c r="AX264" s="891">
        <v>79794.28</v>
      </c>
      <c r="AY264" s="891">
        <v>2215042.7800000003</v>
      </c>
      <c r="AZ264" s="891">
        <v>15560590.289999999</v>
      </c>
      <c r="BA264" s="891">
        <v>1505327.19</v>
      </c>
      <c r="BB264" s="891">
        <v>117.85</v>
      </c>
      <c r="BC264" s="891">
        <v>528246.45000000007</v>
      </c>
    </row>
    <row r="265" spans="1:55" ht="15.75" customHeight="1" x14ac:dyDescent="0.2">
      <c r="A265" s="890" t="s">
        <v>1767</v>
      </c>
      <c r="B265" s="895" t="s">
        <v>1768</v>
      </c>
      <c r="C265" s="645">
        <v>1104.7</v>
      </c>
      <c r="D265" s="891">
        <v>14352606.550000001</v>
      </c>
      <c r="E265" s="891">
        <v>9437188.8099999987</v>
      </c>
      <c r="F265" s="892">
        <v>0.65752438604958474</v>
      </c>
      <c r="G265" s="893">
        <v>1</v>
      </c>
      <c r="H265" s="891">
        <v>451598.41</v>
      </c>
      <c r="I265" s="891">
        <v>4586972.4399999995</v>
      </c>
      <c r="J265" s="891">
        <v>5038570.8499999996</v>
      </c>
      <c r="K265" s="893">
        <v>0.9</v>
      </c>
      <c r="L265" s="891">
        <v>3341290.77</v>
      </c>
      <c r="M265" s="891">
        <v>797277.07</v>
      </c>
      <c r="N265" s="891">
        <v>351915.39</v>
      </c>
      <c r="O265" s="891">
        <v>143260.75</v>
      </c>
      <c r="P265" s="891">
        <v>114095.89</v>
      </c>
      <c r="Q265" s="891">
        <v>242486.95</v>
      </c>
      <c r="R265" s="891">
        <v>79294.41</v>
      </c>
      <c r="S265" s="891">
        <v>129192.42</v>
      </c>
      <c r="T265" s="891">
        <v>158908.28</v>
      </c>
      <c r="U265" s="891">
        <v>93447.48</v>
      </c>
      <c r="V265" s="891">
        <v>237296.61</v>
      </c>
      <c r="W265" s="891">
        <v>204669.21</v>
      </c>
      <c r="X265" s="891">
        <v>155022.71</v>
      </c>
      <c r="Y265" s="891">
        <v>6048157.9400000004</v>
      </c>
      <c r="Z265" s="891">
        <v>98531.099999999991</v>
      </c>
      <c r="AA265" s="891">
        <v>138087.5</v>
      </c>
      <c r="AB265" s="891">
        <v>297164.3</v>
      </c>
      <c r="AC265" s="891">
        <v>32036.299999999996</v>
      </c>
      <c r="AD265" s="891">
        <v>630783.69999999995</v>
      </c>
      <c r="AE265" s="891">
        <v>362099.56999999995</v>
      </c>
      <c r="AF265" s="891">
        <v>1355466.9</v>
      </c>
      <c r="AG265" s="891">
        <v>975450.09999999986</v>
      </c>
      <c r="AH265" s="891">
        <v>2836931.9457</v>
      </c>
      <c r="AI265" s="891">
        <v>6726551.4156999998</v>
      </c>
      <c r="AJ265" s="891">
        <v>998836.59</v>
      </c>
      <c r="AK265" s="891">
        <v>5727714.825699999</v>
      </c>
      <c r="AL265" s="894">
        <v>6626667.7556999987</v>
      </c>
      <c r="AM265" s="891">
        <v>219415.08</v>
      </c>
      <c r="AN265" s="891">
        <v>219415.08</v>
      </c>
      <c r="AO265" s="891">
        <v>228423.33</v>
      </c>
      <c r="AP265" s="891">
        <v>228423.33</v>
      </c>
      <c r="AQ265" s="891">
        <v>0</v>
      </c>
      <c r="AR265" s="891">
        <v>0</v>
      </c>
      <c r="AS265" s="891">
        <v>0</v>
      </c>
      <c r="AT265" s="891">
        <v>0</v>
      </c>
      <c r="AU265" s="891">
        <v>0</v>
      </c>
      <c r="AV265" s="891">
        <v>503818.21</v>
      </c>
      <c r="AW265" s="891">
        <v>199916.34</v>
      </c>
      <c r="AX265" s="891">
        <v>78369.39</v>
      </c>
      <c r="AY265" s="891">
        <v>1677780.76</v>
      </c>
      <c r="AZ265" s="891">
        <v>14352606.550000001</v>
      </c>
      <c r="BA265" s="891">
        <v>494426.42</v>
      </c>
      <c r="BB265" s="891">
        <v>0</v>
      </c>
      <c r="BC265" s="891">
        <v>424093.06000000006</v>
      </c>
    </row>
    <row r="266" spans="1:55" ht="15.75" customHeight="1" x14ac:dyDescent="0.2">
      <c r="A266" s="890" t="s">
        <v>1769</v>
      </c>
      <c r="B266" s="895" t="s">
        <v>1770</v>
      </c>
      <c r="C266" s="645">
        <v>471.3</v>
      </c>
      <c r="D266" s="891">
        <v>6171829.5099999998</v>
      </c>
      <c r="E266" s="891">
        <v>5367842.49</v>
      </c>
      <c r="F266" s="892">
        <v>0.86973278851962332</v>
      </c>
      <c r="G266" s="893">
        <v>2</v>
      </c>
      <c r="H266" s="891">
        <v>14113.23</v>
      </c>
      <c r="I266" s="891">
        <v>1043174.51</v>
      </c>
      <c r="J266" s="891">
        <v>1057287.74</v>
      </c>
      <c r="K266" s="893">
        <v>0.9</v>
      </c>
      <c r="L266" s="891">
        <v>1427526.36</v>
      </c>
      <c r="M266" s="891">
        <v>352546.35</v>
      </c>
      <c r="N266" s="891">
        <v>150783.84</v>
      </c>
      <c r="O266" s="891">
        <v>60071.28</v>
      </c>
      <c r="P266" s="891">
        <v>48725.15</v>
      </c>
      <c r="Q266" s="891">
        <v>108141.48</v>
      </c>
      <c r="R266" s="891">
        <v>33358.33</v>
      </c>
      <c r="S266" s="891">
        <v>55404.65</v>
      </c>
      <c r="T266" s="891">
        <v>66094.59</v>
      </c>
      <c r="U266" s="891">
        <v>39830.07</v>
      </c>
      <c r="V266" s="891">
        <v>98698.59</v>
      </c>
      <c r="W266" s="891">
        <v>85127.9</v>
      </c>
      <c r="X266" s="891">
        <v>66482.070000000007</v>
      </c>
      <c r="Y266" s="891">
        <v>2592790.6599999992</v>
      </c>
      <c r="Z266" s="891">
        <v>42102</v>
      </c>
      <c r="AA266" s="891">
        <v>58912.5</v>
      </c>
      <c r="AB266" s="891">
        <v>126779.7</v>
      </c>
      <c r="AC266" s="891">
        <v>13667.7</v>
      </c>
      <c r="AD266" s="891">
        <v>269112.3</v>
      </c>
      <c r="AE266" s="891">
        <v>174254.74999999997</v>
      </c>
      <c r="AF266" s="891">
        <v>578285.1</v>
      </c>
      <c r="AG266" s="891">
        <v>416157.9</v>
      </c>
      <c r="AH266" s="891">
        <v>1217491.9322999998</v>
      </c>
      <c r="AI266" s="891">
        <v>2896763.8822999997</v>
      </c>
      <c r="AJ266" s="891">
        <v>426135.32</v>
      </c>
      <c r="AK266" s="891">
        <v>2470628.5623000003</v>
      </c>
      <c r="AL266" s="894">
        <v>2854150.3423000006</v>
      </c>
      <c r="AM266" s="891">
        <v>95873.45</v>
      </c>
      <c r="AN266" s="891">
        <v>95873.45</v>
      </c>
      <c r="AO266" s="891">
        <v>99734.13</v>
      </c>
      <c r="AP266" s="891">
        <v>99734.13</v>
      </c>
      <c r="AQ266" s="891">
        <v>0</v>
      </c>
      <c r="AR266" s="891">
        <v>0</v>
      </c>
      <c r="AS266" s="891">
        <v>0</v>
      </c>
      <c r="AT266" s="891">
        <v>0</v>
      </c>
      <c r="AU266" s="891">
        <v>0</v>
      </c>
      <c r="AV266" s="891">
        <v>214910.96</v>
      </c>
      <c r="AW266" s="891">
        <v>85277.21</v>
      </c>
      <c r="AX266" s="891">
        <v>33485.1</v>
      </c>
      <c r="AY266" s="891">
        <v>724888.42999999993</v>
      </c>
      <c r="AZ266" s="891">
        <v>6171829.5099999998</v>
      </c>
      <c r="BA266" s="891">
        <v>143822.72000000003</v>
      </c>
      <c r="BB266" s="891">
        <v>0</v>
      </c>
      <c r="BC266" s="891">
        <v>156343.00999999998</v>
      </c>
    </row>
    <row r="267" spans="1:55" ht="15.75" customHeight="1" x14ac:dyDescent="0.2">
      <c r="A267" s="890" t="s">
        <v>1771</v>
      </c>
      <c r="B267" s="895" t="s">
        <v>1772</v>
      </c>
      <c r="C267" s="645">
        <v>321.7</v>
      </c>
      <c r="D267" s="891">
        <v>4250615.8099999996</v>
      </c>
      <c r="E267" s="891">
        <v>3084979.0199999996</v>
      </c>
      <c r="F267" s="892">
        <v>0.72577225463244111</v>
      </c>
      <c r="G267" s="893">
        <v>1</v>
      </c>
      <c r="H267" s="891">
        <v>36395.15</v>
      </c>
      <c r="I267" s="891">
        <v>1406562.02</v>
      </c>
      <c r="J267" s="891">
        <v>1442957.17</v>
      </c>
      <c r="K267" s="893">
        <v>0.9</v>
      </c>
      <c r="L267" s="891">
        <v>986455.35</v>
      </c>
      <c r="M267" s="891">
        <v>234796.56</v>
      </c>
      <c r="N267" s="891">
        <v>100846.02</v>
      </c>
      <c r="O267" s="891">
        <v>41117.03</v>
      </c>
      <c r="P267" s="891">
        <v>34106.400000000001</v>
      </c>
      <c r="Q267" s="891">
        <v>69976.929999999993</v>
      </c>
      <c r="R267" s="891">
        <v>22421.17</v>
      </c>
      <c r="S267" s="891">
        <v>37276.86</v>
      </c>
      <c r="T267" s="891">
        <v>45703.71</v>
      </c>
      <c r="U267" s="891">
        <v>26808.7</v>
      </c>
      <c r="V267" s="891">
        <v>68249.02</v>
      </c>
      <c r="W267" s="891">
        <v>58865.04</v>
      </c>
      <c r="X267" s="891">
        <v>44729.87</v>
      </c>
      <c r="Y267" s="891">
        <v>1771352.66</v>
      </c>
      <c r="Z267" s="891">
        <v>28615.5</v>
      </c>
      <c r="AA267" s="891">
        <v>40212.5</v>
      </c>
      <c r="AB267" s="891">
        <v>86537.3</v>
      </c>
      <c r="AC267" s="891">
        <v>9329.3000000000011</v>
      </c>
      <c r="AD267" s="891">
        <v>183690.7</v>
      </c>
      <c r="AE267" s="891">
        <v>104553.55</v>
      </c>
      <c r="AF267" s="891">
        <v>394725.9</v>
      </c>
      <c r="AG267" s="891">
        <v>284061.09999999998</v>
      </c>
      <c r="AH267" s="891">
        <v>843913.76369999989</v>
      </c>
      <c r="AI267" s="891">
        <v>1975639.6137000001</v>
      </c>
      <c r="AJ267" s="891">
        <v>290871.48</v>
      </c>
      <c r="AK267" s="891">
        <v>1684768.1337000001</v>
      </c>
      <c r="AL267" s="894">
        <v>1946552.4637000002</v>
      </c>
      <c r="AM267" s="891">
        <v>74639.73</v>
      </c>
      <c r="AN267" s="891">
        <v>74639.73</v>
      </c>
      <c r="AO267" s="891">
        <v>77856.960000000006</v>
      </c>
      <c r="AP267" s="891">
        <v>77856.960000000006</v>
      </c>
      <c r="AQ267" s="891">
        <v>0</v>
      </c>
      <c r="AR267" s="891">
        <v>0</v>
      </c>
      <c r="AS267" s="891">
        <v>0</v>
      </c>
      <c r="AT267" s="891">
        <v>0</v>
      </c>
      <c r="AU267" s="891">
        <v>0</v>
      </c>
      <c r="AV267" s="891">
        <v>146705.68</v>
      </c>
      <c r="AW267" s="891">
        <v>58213.18</v>
      </c>
      <c r="AX267" s="891">
        <v>22798.36</v>
      </c>
      <c r="AY267" s="891">
        <v>532710.6</v>
      </c>
      <c r="AZ267" s="891">
        <v>4250615.8099999996</v>
      </c>
      <c r="BA267" s="891">
        <v>232703.3</v>
      </c>
      <c r="BB267" s="891">
        <v>0</v>
      </c>
      <c r="BC267" s="891">
        <v>113477.25</v>
      </c>
    </row>
    <row r="268" spans="1:55" ht="15.75" customHeight="1" x14ac:dyDescent="0.2">
      <c r="A268" s="890" t="s">
        <v>1773</v>
      </c>
      <c r="B268" s="895" t="s">
        <v>1774</v>
      </c>
      <c r="C268" s="645">
        <v>320.69</v>
      </c>
      <c r="D268" s="891">
        <v>4356138.53</v>
      </c>
      <c r="E268" s="891">
        <v>3490008.67</v>
      </c>
      <c r="F268" s="892">
        <v>0.80117026719074513</v>
      </c>
      <c r="G268" s="893">
        <v>2</v>
      </c>
      <c r="H268" s="891">
        <v>21105.42</v>
      </c>
      <c r="I268" s="891">
        <v>2426394.1399999997</v>
      </c>
      <c r="J268" s="891">
        <v>2447499.5599999996</v>
      </c>
      <c r="K268" s="893">
        <v>0.9</v>
      </c>
      <c r="L268" s="891">
        <v>1005564.08</v>
      </c>
      <c r="M268" s="891">
        <v>248275.98</v>
      </c>
      <c r="N268" s="891">
        <v>101839.09</v>
      </c>
      <c r="O268" s="891">
        <v>40251.89</v>
      </c>
      <c r="P268" s="891">
        <v>35033.949999999997</v>
      </c>
      <c r="Q268" s="891">
        <v>72157.009999999995</v>
      </c>
      <c r="R268" s="891">
        <v>22421.17</v>
      </c>
      <c r="S268" s="891">
        <v>37532.18</v>
      </c>
      <c r="T268" s="891">
        <v>44297.440000000002</v>
      </c>
      <c r="U268" s="891">
        <v>26808.7</v>
      </c>
      <c r="V268" s="891">
        <v>66149.05</v>
      </c>
      <c r="W268" s="891">
        <v>57053.8</v>
      </c>
      <c r="X268" s="891">
        <v>45036.24</v>
      </c>
      <c r="Y268" s="891">
        <v>1802420.5799999998</v>
      </c>
      <c r="Z268" s="891">
        <v>28764.899999999998</v>
      </c>
      <c r="AA268" s="891">
        <v>40086.25</v>
      </c>
      <c r="AB268" s="891">
        <v>86265.609999999986</v>
      </c>
      <c r="AC268" s="891">
        <v>9300.0099999999984</v>
      </c>
      <c r="AD268" s="891">
        <v>183113.99</v>
      </c>
      <c r="AE268" s="891">
        <v>118420.76999999999</v>
      </c>
      <c r="AF268" s="891">
        <v>393486.62999999995</v>
      </c>
      <c r="AG268" s="891">
        <v>283169.26999999996</v>
      </c>
      <c r="AH268" s="891">
        <v>867113.8551899998</v>
      </c>
      <c r="AI268" s="891">
        <v>2009721.2851899997</v>
      </c>
      <c r="AJ268" s="891">
        <v>289958.27</v>
      </c>
      <c r="AK268" s="891">
        <v>1719763.0151899997</v>
      </c>
      <c r="AL268" s="894">
        <v>1980725.4551899997</v>
      </c>
      <c r="AM268" s="891">
        <v>84934.87</v>
      </c>
      <c r="AN268" s="891">
        <v>84934.87</v>
      </c>
      <c r="AO268" s="891">
        <v>88152.1</v>
      </c>
      <c r="AP268" s="891">
        <v>88152.1</v>
      </c>
      <c r="AQ268" s="891">
        <v>0</v>
      </c>
      <c r="AR268" s="891">
        <v>0</v>
      </c>
      <c r="AS268" s="891">
        <v>0</v>
      </c>
      <c r="AT268" s="891">
        <v>0</v>
      </c>
      <c r="AU268" s="891">
        <v>0</v>
      </c>
      <c r="AV268" s="891">
        <v>146062.24</v>
      </c>
      <c r="AW268" s="891">
        <v>57957.86</v>
      </c>
      <c r="AX268" s="891">
        <v>22798.36</v>
      </c>
      <c r="AY268" s="891">
        <v>572992.4</v>
      </c>
      <c r="AZ268" s="891">
        <v>4356138.53</v>
      </c>
      <c r="BA268" s="891">
        <v>348214.77</v>
      </c>
      <c r="BB268" s="891">
        <v>0</v>
      </c>
      <c r="BC268" s="891">
        <v>134020.59999999998</v>
      </c>
    </row>
    <row r="269" spans="1:55" ht="15.75" customHeight="1" x14ac:dyDescent="0.2">
      <c r="A269" s="890" t="s">
        <v>1775</v>
      </c>
      <c r="B269" s="895" t="s">
        <v>1776</v>
      </c>
      <c r="C269" s="645">
        <v>1144.5</v>
      </c>
      <c r="D269" s="891">
        <v>14909445.310000001</v>
      </c>
      <c r="E269" s="891">
        <v>10138452.629999999</v>
      </c>
      <c r="F269" s="892">
        <v>0.68000200002075051</v>
      </c>
      <c r="G269" s="893">
        <v>1</v>
      </c>
      <c r="H269" s="891">
        <v>361201.6</v>
      </c>
      <c r="I269" s="891">
        <v>4993021.78</v>
      </c>
      <c r="J269" s="891">
        <v>5354223.38</v>
      </c>
      <c r="K269" s="893">
        <v>0.9</v>
      </c>
      <c r="L269" s="891">
        <v>3472304.48</v>
      </c>
      <c r="M269" s="891">
        <v>841107.4</v>
      </c>
      <c r="N269" s="891">
        <v>366164.03</v>
      </c>
      <c r="O269" s="891">
        <v>148184.57999999999</v>
      </c>
      <c r="P269" s="891">
        <v>118185.01</v>
      </c>
      <c r="Q269" s="891">
        <v>254755.33</v>
      </c>
      <c r="R269" s="891">
        <v>83122.41</v>
      </c>
      <c r="S269" s="891">
        <v>134554.16</v>
      </c>
      <c r="T269" s="891">
        <v>163830.22</v>
      </c>
      <c r="U269" s="891">
        <v>97277.3</v>
      </c>
      <c r="V269" s="891">
        <v>244646.5</v>
      </c>
      <c r="W269" s="891">
        <v>211008.52</v>
      </c>
      <c r="X269" s="891">
        <v>161456.46</v>
      </c>
      <c r="Y269" s="891">
        <v>6296596.3999999994</v>
      </c>
      <c r="Z269" s="891">
        <v>102240</v>
      </c>
      <c r="AA269" s="891">
        <v>143062.5</v>
      </c>
      <c r="AB269" s="891">
        <v>307870.5</v>
      </c>
      <c r="AC269" s="891">
        <v>33190.5</v>
      </c>
      <c r="AD269" s="891">
        <v>653509.5</v>
      </c>
      <c r="AE269" s="891">
        <v>394945</v>
      </c>
      <c r="AF269" s="891">
        <v>1404301.5</v>
      </c>
      <c r="AG269" s="891">
        <v>1010593.5</v>
      </c>
      <c r="AH269" s="891">
        <v>2944092.4665000001</v>
      </c>
      <c r="AI269" s="891">
        <v>6993805.4665000001</v>
      </c>
      <c r="AJ269" s="891">
        <v>1034822.56</v>
      </c>
      <c r="AK269" s="891">
        <v>5958982.9065000005</v>
      </c>
      <c r="AL269" s="894">
        <v>6890323.2065000003</v>
      </c>
      <c r="AM269" s="891">
        <v>223275.76</v>
      </c>
      <c r="AN269" s="891">
        <v>223275.76</v>
      </c>
      <c r="AO269" s="891">
        <v>232927.45</v>
      </c>
      <c r="AP269" s="891">
        <v>232927.45</v>
      </c>
      <c r="AQ269" s="891">
        <v>0</v>
      </c>
      <c r="AR269" s="891">
        <v>0</v>
      </c>
      <c r="AS269" s="891">
        <v>0</v>
      </c>
      <c r="AT269" s="891">
        <v>0</v>
      </c>
      <c r="AU269" s="891">
        <v>0</v>
      </c>
      <c r="AV269" s="891">
        <v>521834.7</v>
      </c>
      <c r="AW269" s="891">
        <v>207065.33</v>
      </c>
      <c r="AX269" s="891">
        <v>81219.179999999993</v>
      </c>
      <c r="AY269" s="891">
        <v>1722525.63</v>
      </c>
      <c r="AZ269" s="891">
        <v>14909445.310000001</v>
      </c>
      <c r="BA269" s="891">
        <v>614042.30000000005</v>
      </c>
      <c r="BB269" s="891">
        <v>0</v>
      </c>
      <c r="BC269" s="891">
        <v>431341.13</v>
      </c>
    </row>
    <row r="270" spans="1:55" ht="15.75" customHeight="1" x14ac:dyDescent="0.2">
      <c r="A270" s="890" t="s">
        <v>1777</v>
      </c>
      <c r="B270" s="895" t="s">
        <v>1778</v>
      </c>
      <c r="C270" s="645">
        <v>375.71</v>
      </c>
      <c r="D270" s="891">
        <v>4775419.84</v>
      </c>
      <c r="E270" s="891">
        <v>3255433.6100000003</v>
      </c>
      <c r="F270" s="892">
        <v>0.68170626229169418</v>
      </c>
      <c r="G270" s="893">
        <v>1</v>
      </c>
      <c r="H270" s="891">
        <v>110933.15</v>
      </c>
      <c r="I270" s="891">
        <v>1486618.54</v>
      </c>
      <c r="J270" s="891">
        <v>1597551.69</v>
      </c>
      <c r="K270" s="893">
        <v>0.9</v>
      </c>
      <c r="L270" s="891">
        <v>1115550.5</v>
      </c>
      <c r="M270" s="891">
        <v>272429.82</v>
      </c>
      <c r="N270" s="891">
        <v>119457.99</v>
      </c>
      <c r="O270" s="891">
        <v>47789.95</v>
      </c>
      <c r="P270" s="891">
        <v>37394.29</v>
      </c>
      <c r="Q270" s="891">
        <v>83869.710000000006</v>
      </c>
      <c r="R270" s="891">
        <v>26796.04</v>
      </c>
      <c r="S270" s="891">
        <v>43659.89</v>
      </c>
      <c r="T270" s="891">
        <v>52735.05</v>
      </c>
      <c r="U270" s="891">
        <v>31659.8</v>
      </c>
      <c r="V270" s="891">
        <v>78748.87</v>
      </c>
      <c r="W270" s="891">
        <v>67921.2</v>
      </c>
      <c r="X270" s="891">
        <v>52389.09</v>
      </c>
      <c r="Y270" s="891">
        <v>2030402.2000000002</v>
      </c>
      <c r="Z270" s="891">
        <v>33581.699999999997</v>
      </c>
      <c r="AA270" s="891">
        <v>46963.75</v>
      </c>
      <c r="AB270" s="891">
        <v>101065.98999999999</v>
      </c>
      <c r="AC270" s="891">
        <v>10895.59</v>
      </c>
      <c r="AD270" s="891">
        <v>214530.40999999997</v>
      </c>
      <c r="AE270" s="891">
        <v>133032.10999999999</v>
      </c>
      <c r="AF270" s="891">
        <v>460996.16999999993</v>
      </c>
      <c r="AG270" s="891">
        <v>331751.93</v>
      </c>
      <c r="AH270" s="891">
        <v>936228.40220999985</v>
      </c>
      <c r="AI270" s="891">
        <v>2269046.0522099999</v>
      </c>
      <c r="AJ270" s="891">
        <v>339705.71</v>
      </c>
      <c r="AK270" s="891">
        <v>1929340.3422100004</v>
      </c>
      <c r="AL270" s="894">
        <v>2235075.4722100003</v>
      </c>
      <c r="AM270" s="891">
        <v>59840.47</v>
      </c>
      <c r="AN270" s="891">
        <v>59840.47</v>
      </c>
      <c r="AO270" s="891">
        <v>62414.26</v>
      </c>
      <c r="AP270" s="891">
        <v>62414.26</v>
      </c>
      <c r="AQ270" s="891">
        <v>0</v>
      </c>
      <c r="AR270" s="891">
        <v>0</v>
      </c>
      <c r="AS270" s="891">
        <v>0</v>
      </c>
      <c r="AT270" s="891">
        <v>0</v>
      </c>
      <c r="AU270" s="891">
        <v>0</v>
      </c>
      <c r="AV270" s="891">
        <v>171156.63</v>
      </c>
      <c r="AW270" s="891">
        <v>67915.38</v>
      </c>
      <c r="AX270" s="891">
        <v>26360.61</v>
      </c>
      <c r="AY270" s="891">
        <v>509942.08</v>
      </c>
      <c r="AZ270" s="891">
        <v>4775419.84</v>
      </c>
      <c r="BA270" s="891">
        <v>126904.06</v>
      </c>
      <c r="BB270" s="891">
        <v>0</v>
      </c>
      <c r="BC270" s="891">
        <v>118996.95000000001</v>
      </c>
    </row>
    <row r="271" spans="1:55" ht="15.75" customHeight="1" x14ac:dyDescent="0.2">
      <c r="A271" s="890" t="s">
        <v>1779</v>
      </c>
      <c r="B271" s="895" t="s">
        <v>1780</v>
      </c>
      <c r="C271" s="645">
        <v>675.45</v>
      </c>
      <c r="D271" s="891">
        <v>8675838.3000000007</v>
      </c>
      <c r="E271" s="891">
        <v>7157041.2300000004</v>
      </c>
      <c r="F271" s="892">
        <v>0.82493944475659486</v>
      </c>
      <c r="G271" s="893">
        <v>2</v>
      </c>
      <c r="H271" s="891">
        <v>20226.560000000001</v>
      </c>
      <c r="I271" s="891">
        <v>2414251.7000000002</v>
      </c>
      <c r="J271" s="891">
        <v>2434478.2600000002</v>
      </c>
      <c r="K271" s="893">
        <v>0.9</v>
      </c>
      <c r="L271" s="891">
        <v>2012008.27</v>
      </c>
      <c r="M271" s="891">
        <v>493821.3</v>
      </c>
      <c r="N271" s="891">
        <v>216121.24</v>
      </c>
      <c r="O271" s="891">
        <v>86725.32</v>
      </c>
      <c r="P271" s="891">
        <v>68011.11</v>
      </c>
      <c r="Q271" s="891">
        <v>153077.18</v>
      </c>
      <c r="R271" s="891">
        <v>48123.5</v>
      </c>
      <c r="S271" s="891">
        <v>79404.83</v>
      </c>
      <c r="T271" s="891">
        <v>95626.22</v>
      </c>
      <c r="U271" s="891">
        <v>56936.58</v>
      </c>
      <c r="V271" s="891">
        <v>142797.96</v>
      </c>
      <c r="W271" s="891">
        <v>123163.77</v>
      </c>
      <c r="X271" s="891">
        <v>95280.75</v>
      </c>
      <c r="Y271" s="891">
        <v>3671098.03</v>
      </c>
      <c r="Z271" s="891">
        <v>60220.799999999988</v>
      </c>
      <c r="AA271" s="891">
        <v>84431.25</v>
      </c>
      <c r="AB271" s="891">
        <v>181696.05</v>
      </c>
      <c r="AC271" s="891">
        <v>19588.05</v>
      </c>
      <c r="AD271" s="891">
        <v>385681.94999999995</v>
      </c>
      <c r="AE271" s="891">
        <v>243645.32999999996</v>
      </c>
      <c r="AF271" s="891">
        <v>828777.14999999991</v>
      </c>
      <c r="AG271" s="891">
        <v>596422.35</v>
      </c>
      <c r="AH271" s="891">
        <v>1704521.47095</v>
      </c>
      <c r="AI271" s="891">
        <v>4104984.4009499997</v>
      </c>
      <c r="AJ271" s="891">
        <v>610721.62</v>
      </c>
      <c r="AK271" s="891">
        <v>3494262.7809499996</v>
      </c>
      <c r="AL271" s="894">
        <v>4043912.2309499998</v>
      </c>
      <c r="AM271" s="891">
        <v>118394.06</v>
      </c>
      <c r="AN271" s="891">
        <v>118394.06</v>
      </c>
      <c r="AO271" s="891">
        <v>122898.18</v>
      </c>
      <c r="AP271" s="891">
        <v>122898.18</v>
      </c>
      <c r="AQ271" s="891">
        <v>0</v>
      </c>
      <c r="AR271" s="891">
        <v>0</v>
      </c>
      <c r="AS271" s="891">
        <v>0</v>
      </c>
      <c r="AT271" s="891">
        <v>0</v>
      </c>
      <c r="AU271" s="891">
        <v>0</v>
      </c>
      <c r="AV271" s="891">
        <v>308210.63</v>
      </c>
      <c r="AW271" s="891">
        <v>122298.75</v>
      </c>
      <c r="AX271" s="891">
        <v>47734.080000000002</v>
      </c>
      <c r="AY271" s="891">
        <v>960827.94</v>
      </c>
      <c r="AZ271" s="891">
        <v>8675838.3000000007</v>
      </c>
      <c r="BA271" s="891">
        <v>248150.24000000002</v>
      </c>
      <c r="BB271" s="891">
        <v>0</v>
      </c>
      <c r="BC271" s="891">
        <v>195194.53</v>
      </c>
    </row>
    <row r="272" spans="1:55" ht="15.75" customHeight="1" x14ac:dyDescent="0.2">
      <c r="A272" s="890"/>
      <c r="B272" s="895" t="s">
        <v>1781</v>
      </c>
      <c r="C272" s="645">
        <v>27.31</v>
      </c>
      <c r="D272" s="891">
        <v>364519.05</v>
      </c>
      <c r="E272" s="891">
        <v>270230.90000000002</v>
      </c>
      <c r="F272" s="892">
        <v>0.74133546655517735</v>
      </c>
      <c r="G272" s="893">
        <v>2</v>
      </c>
      <c r="H272" s="891">
        <v>3224.41</v>
      </c>
      <c r="I272" s="891">
        <v>233779</v>
      </c>
      <c r="J272" s="891">
        <v>237003.41</v>
      </c>
      <c r="K272" s="893">
        <v>0.9</v>
      </c>
      <c r="L272" s="891">
        <v>82332.06</v>
      </c>
      <c r="M272" s="891">
        <v>25561.49</v>
      </c>
      <c r="N272" s="891">
        <v>8260.2900000000009</v>
      </c>
      <c r="O272" s="891">
        <v>2723.33</v>
      </c>
      <c r="P272" s="891">
        <v>2719.68</v>
      </c>
      <c r="Q272" s="891">
        <v>7420.87</v>
      </c>
      <c r="R272" s="891">
        <v>1093.71</v>
      </c>
      <c r="S272" s="891">
        <v>3063.85</v>
      </c>
      <c r="T272" s="891">
        <v>2812.53</v>
      </c>
      <c r="U272" s="891">
        <v>2042.56</v>
      </c>
      <c r="V272" s="891">
        <v>4199.9399999999996</v>
      </c>
      <c r="W272" s="891">
        <v>3622.46</v>
      </c>
      <c r="X272" s="891">
        <v>3676.42</v>
      </c>
      <c r="Y272" s="891">
        <v>149529.19</v>
      </c>
      <c r="Z272" s="891">
        <v>2457.9</v>
      </c>
      <c r="AA272" s="891">
        <v>3413.7500000000005</v>
      </c>
      <c r="AB272" s="891">
        <v>7346.39</v>
      </c>
      <c r="AC272" s="891">
        <v>791.99</v>
      </c>
      <c r="AD272" s="891">
        <v>15594.01</v>
      </c>
      <c r="AE272" s="891">
        <v>18332.530000000002</v>
      </c>
      <c r="AF272" s="891">
        <v>33509.370000000003</v>
      </c>
      <c r="AG272" s="891">
        <v>24114.730000000003</v>
      </c>
      <c r="AH272" s="891">
        <v>70232.895810000002</v>
      </c>
      <c r="AI272" s="891">
        <v>175793.56581</v>
      </c>
      <c r="AJ272" s="891">
        <v>24692.880000000001</v>
      </c>
      <c r="AK272" s="891">
        <v>151100.68581</v>
      </c>
      <c r="AL272" s="894">
        <v>173324.27580999999</v>
      </c>
      <c r="AM272" s="891">
        <v>5791.01</v>
      </c>
      <c r="AN272" s="891">
        <v>5791.01</v>
      </c>
      <c r="AO272" s="891">
        <v>5791.01</v>
      </c>
      <c r="AP272" s="891">
        <v>5791.01</v>
      </c>
      <c r="AQ272" s="891">
        <v>0</v>
      </c>
      <c r="AR272" s="891">
        <v>0</v>
      </c>
      <c r="AS272" s="891">
        <v>0</v>
      </c>
      <c r="AT272" s="891">
        <v>0</v>
      </c>
      <c r="AU272" s="891">
        <v>0</v>
      </c>
      <c r="AV272" s="891">
        <v>12225.47</v>
      </c>
      <c r="AW272" s="891">
        <v>4851.09</v>
      </c>
      <c r="AX272" s="891">
        <v>1424.89</v>
      </c>
      <c r="AY272" s="891">
        <v>41665.490000000005</v>
      </c>
      <c r="AZ272" s="891">
        <v>364519.05</v>
      </c>
      <c r="BA272" s="891">
        <v>4036.4699999999993</v>
      </c>
      <c r="BB272" s="891">
        <v>0</v>
      </c>
      <c r="BC272" s="891">
        <v>2158.98</v>
      </c>
    </row>
    <row r="273" spans="1:55" ht="15.75" customHeight="1" x14ac:dyDescent="0.2">
      <c r="A273" s="890"/>
      <c r="B273" s="895" t="s">
        <v>1782</v>
      </c>
      <c r="C273" s="645">
        <v>15.66</v>
      </c>
      <c r="D273" s="891">
        <v>199365.28</v>
      </c>
      <c r="E273" s="891">
        <v>123516.22</v>
      </c>
      <c r="F273" s="892">
        <v>0.61954729529635255</v>
      </c>
      <c r="G273" s="893">
        <v>1</v>
      </c>
      <c r="H273" s="891">
        <v>9457.6200000000008</v>
      </c>
      <c r="I273" s="891">
        <v>103579.7</v>
      </c>
      <c r="J273" s="891">
        <v>113037.31999999999</v>
      </c>
      <c r="K273" s="893">
        <v>0.9</v>
      </c>
      <c r="L273" s="891">
        <v>45484.21</v>
      </c>
      <c r="M273" s="891">
        <v>13034.91</v>
      </c>
      <c r="N273" s="891">
        <v>4652.99</v>
      </c>
      <c r="O273" s="891">
        <v>1316.52</v>
      </c>
      <c r="P273" s="891">
        <v>1522.34</v>
      </c>
      <c r="Q273" s="891">
        <v>3616.39</v>
      </c>
      <c r="R273" s="891">
        <v>546.85</v>
      </c>
      <c r="S273" s="891">
        <v>1531.92</v>
      </c>
      <c r="T273" s="891">
        <v>1406.26</v>
      </c>
      <c r="U273" s="891">
        <v>1276.5999999999999</v>
      </c>
      <c r="V273" s="891">
        <v>2099.9699999999998</v>
      </c>
      <c r="W273" s="891">
        <v>1811.23</v>
      </c>
      <c r="X273" s="891">
        <v>1838.21</v>
      </c>
      <c r="Y273" s="891">
        <v>80138.399999999994</v>
      </c>
      <c r="Z273" s="891">
        <v>1409.4</v>
      </c>
      <c r="AA273" s="891">
        <v>1957.5</v>
      </c>
      <c r="AB273" s="891">
        <v>4212.54</v>
      </c>
      <c r="AC273" s="891">
        <v>454.14</v>
      </c>
      <c r="AD273" s="891">
        <v>8941.86</v>
      </c>
      <c r="AE273" s="891">
        <v>8881.14</v>
      </c>
      <c r="AF273" s="891">
        <v>19214.82</v>
      </c>
      <c r="AG273" s="891">
        <v>13827.78</v>
      </c>
      <c r="AH273" s="891">
        <v>38275.767659999998</v>
      </c>
      <c r="AI273" s="891">
        <v>97174.947660000005</v>
      </c>
      <c r="AJ273" s="891">
        <v>14159.3</v>
      </c>
      <c r="AK273" s="891">
        <v>83015.647659999973</v>
      </c>
      <c r="AL273" s="894">
        <v>95759.017659999969</v>
      </c>
      <c r="AM273" s="891">
        <v>3217.23</v>
      </c>
      <c r="AN273" s="891">
        <v>3217.23</v>
      </c>
      <c r="AO273" s="891">
        <v>3217.23</v>
      </c>
      <c r="AP273" s="891">
        <v>3217.23</v>
      </c>
      <c r="AQ273" s="891">
        <v>0</v>
      </c>
      <c r="AR273" s="891">
        <v>0</v>
      </c>
      <c r="AS273" s="891">
        <v>0</v>
      </c>
      <c r="AT273" s="891">
        <v>0</v>
      </c>
      <c r="AU273" s="891">
        <v>0</v>
      </c>
      <c r="AV273" s="891">
        <v>7077.9</v>
      </c>
      <c r="AW273" s="891">
        <v>2808.53</v>
      </c>
      <c r="AX273" s="891">
        <v>712.44</v>
      </c>
      <c r="AY273" s="891">
        <v>23467.789999999997</v>
      </c>
      <c r="AZ273" s="891">
        <v>199365.28</v>
      </c>
      <c r="BA273" s="891">
        <v>3521.4700000000003</v>
      </c>
      <c r="BB273" s="891">
        <v>0</v>
      </c>
      <c r="BC273" s="891">
        <v>2002.6100000000001</v>
      </c>
    </row>
    <row r="274" spans="1:55" ht="15.75" customHeight="1" x14ac:dyDescent="0.2">
      <c r="A274" s="890" t="s">
        <v>1783</v>
      </c>
      <c r="B274" s="895" t="s">
        <v>1784</v>
      </c>
      <c r="C274" s="645">
        <v>264.87</v>
      </c>
      <c r="D274" s="891">
        <v>3546497.2</v>
      </c>
      <c r="E274" s="891">
        <v>2657842.96</v>
      </c>
      <c r="F274" s="892">
        <v>0.74942762114686001</v>
      </c>
      <c r="G274" s="893">
        <v>2</v>
      </c>
      <c r="H274" s="891">
        <v>21775.97</v>
      </c>
      <c r="I274" s="891">
        <v>1325094.7099999997</v>
      </c>
      <c r="J274" s="891">
        <v>1346870.6799999997</v>
      </c>
      <c r="K274" s="893">
        <v>0.9</v>
      </c>
      <c r="L274" s="891">
        <v>822592.62</v>
      </c>
      <c r="M274" s="891">
        <v>190397.31</v>
      </c>
      <c r="N274" s="891">
        <v>83027.740000000005</v>
      </c>
      <c r="O274" s="891">
        <v>34011.54</v>
      </c>
      <c r="P274" s="891">
        <v>28820.13</v>
      </c>
      <c r="Q274" s="891">
        <v>56272.23</v>
      </c>
      <c r="R274" s="891">
        <v>18593.169999999998</v>
      </c>
      <c r="S274" s="891">
        <v>30638.52</v>
      </c>
      <c r="T274" s="891">
        <v>37969.230000000003</v>
      </c>
      <c r="U274" s="891">
        <v>22212.92</v>
      </c>
      <c r="V274" s="891">
        <v>56699.19</v>
      </c>
      <c r="W274" s="891">
        <v>48903.26</v>
      </c>
      <c r="X274" s="891">
        <v>36764.28</v>
      </c>
      <c r="Y274" s="891">
        <v>1466902.1399999997</v>
      </c>
      <c r="Z274" s="891">
        <v>23666.399999999998</v>
      </c>
      <c r="AA274" s="891">
        <v>33108.75</v>
      </c>
      <c r="AB274" s="891">
        <v>71250.03</v>
      </c>
      <c r="AC274" s="891">
        <v>7681.23</v>
      </c>
      <c r="AD274" s="891">
        <v>151240.76999999999</v>
      </c>
      <c r="AE274" s="891">
        <v>78518.969999999987</v>
      </c>
      <c r="AF274" s="891">
        <v>324995.49</v>
      </c>
      <c r="AG274" s="891">
        <v>233880.21</v>
      </c>
      <c r="AH274" s="891">
        <v>708205.68237000005</v>
      </c>
      <c r="AI274" s="891">
        <v>1632547.5323699999</v>
      </c>
      <c r="AJ274" s="891">
        <v>239487.5</v>
      </c>
      <c r="AK274" s="891">
        <v>1393060.0323699999</v>
      </c>
      <c r="AL274" s="894">
        <v>1608598.7823699999</v>
      </c>
      <c r="AM274" s="891">
        <v>69492.160000000003</v>
      </c>
      <c r="AN274" s="891">
        <v>69492.160000000003</v>
      </c>
      <c r="AO274" s="891">
        <v>72709.39</v>
      </c>
      <c r="AP274" s="891">
        <v>72709.39</v>
      </c>
      <c r="AQ274" s="891">
        <v>0</v>
      </c>
      <c r="AR274" s="891">
        <v>0</v>
      </c>
      <c r="AS274" s="891">
        <v>0</v>
      </c>
      <c r="AT274" s="891">
        <v>0</v>
      </c>
      <c r="AU274" s="891">
        <v>0</v>
      </c>
      <c r="AV274" s="891">
        <v>120324.4</v>
      </c>
      <c r="AW274" s="891">
        <v>47745.02</v>
      </c>
      <c r="AX274" s="891">
        <v>18523.669999999998</v>
      </c>
      <c r="AY274" s="891">
        <v>470996.19</v>
      </c>
      <c r="AZ274" s="891">
        <v>3546497.2</v>
      </c>
      <c r="BA274" s="891">
        <v>247787.68000000002</v>
      </c>
      <c r="BB274" s="891">
        <v>0</v>
      </c>
      <c r="BC274" s="891">
        <v>84689.33</v>
      </c>
    </row>
    <row r="275" spans="1:55" ht="15.75" customHeight="1" x14ac:dyDescent="0.2">
      <c r="A275" s="890" t="s">
        <v>1785</v>
      </c>
      <c r="B275" s="895" t="s">
        <v>1786</v>
      </c>
      <c r="C275" s="645">
        <v>542.28</v>
      </c>
      <c r="D275" s="891">
        <v>7237382.7000000002</v>
      </c>
      <c r="E275" s="891">
        <v>5543848.9500000002</v>
      </c>
      <c r="F275" s="892">
        <v>0.76600190701536341</v>
      </c>
      <c r="G275" s="893">
        <v>2</v>
      </c>
      <c r="H275" s="891">
        <v>44070.52</v>
      </c>
      <c r="I275" s="891">
        <v>3358514.8999999994</v>
      </c>
      <c r="J275" s="891">
        <v>3402585.4199999995</v>
      </c>
      <c r="K275" s="893">
        <v>0.9</v>
      </c>
      <c r="L275" s="891">
        <v>1655315.81</v>
      </c>
      <c r="M275" s="891">
        <v>409262.13</v>
      </c>
      <c r="N275" s="891">
        <v>173326.57</v>
      </c>
      <c r="O275" s="891">
        <v>69629.27</v>
      </c>
      <c r="P275" s="891">
        <v>57556.22</v>
      </c>
      <c r="Q275" s="891">
        <v>123658.65</v>
      </c>
      <c r="R275" s="891">
        <v>38280.06</v>
      </c>
      <c r="S275" s="891">
        <v>63830.25</v>
      </c>
      <c r="T275" s="891">
        <v>76641.600000000006</v>
      </c>
      <c r="U275" s="891">
        <v>45702.45</v>
      </c>
      <c r="V275" s="891">
        <v>114448.36</v>
      </c>
      <c r="W275" s="891">
        <v>98712.14</v>
      </c>
      <c r="X275" s="891">
        <v>76592.25</v>
      </c>
      <c r="Y275" s="891">
        <v>3002955.7600000002</v>
      </c>
      <c r="Z275" s="891">
        <v>48370.499999999993</v>
      </c>
      <c r="AA275" s="891">
        <v>67785</v>
      </c>
      <c r="AB275" s="891">
        <v>145873.32</v>
      </c>
      <c r="AC275" s="891">
        <v>15726.119999999999</v>
      </c>
      <c r="AD275" s="891">
        <v>309641.88</v>
      </c>
      <c r="AE275" s="891">
        <v>200269.40999999997</v>
      </c>
      <c r="AF275" s="891">
        <v>665377.55999999994</v>
      </c>
      <c r="AG275" s="891">
        <v>478833.24</v>
      </c>
      <c r="AH275" s="891">
        <v>1434565.6882800001</v>
      </c>
      <c r="AI275" s="891">
        <v>3366442.7182800001</v>
      </c>
      <c r="AJ275" s="891">
        <v>490313.3</v>
      </c>
      <c r="AK275" s="891">
        <v>2876129.4182800003</v>
      </c>
      <c r="AL275" s="894">
        <v>3317411.3882800005</v>
      </c>
      <c r="AM275" s="891">
        <v>126115.41</v>
      </c>
      <c r="AN275" s="891">
        <v>126115.41</v>
      </c>
      <c r="AO275" s="891">
        <v>131906.43</v>
      </c>
      <c r="AP275" s="891">
        <v>131906.43</v>
      </c>
      <c r="AQ275" s="891">
        <v>3217.23</v>
      </c>
      <c r="AR275" s="891">
        <v>3217.23</v>
      </c>
      <c r="AS275" s="891">
        <v>3217.23</v>
      </c>
      <c r="AT275" s="891">
        <v>3217.23</v>
      </c>
      <c r="AU275" s="891">
        <v>4504.12</v>
      </c>
      <c r="AV275" s="891">
        <v>247083.26</v>
      </c>
      <c r="AW275" s="891">
        <v>98043.26</v>
      </c>
      <c r="AX275" s="891">
        <v>38472.239999999998</v>
      </c>
      <c r="AY275" s="891">
        <v>917015.48</v>
      </c>
      <c r="AZ275" s="891">
        <v>7237382.7000000002</v>
      </c>
      <c r="BA275" s="891">
        <v>552307.59</v>
      </c>
      <c r="BB275" s="891">
        <v>369.03</v>
      </c>
      <c r="BC275" s="891">
        <v>191964.85000000003</v>
      </c>
    </row>
    <row r="276" spans="1:55" ht="15.75" customHeight="1" x14ac:dyDescent="0.2">
      <c r="A276" s="890" t="s">
        <v>1787</v>
      </c>
      <c r="B276" s="895" t="s">
        <v>1788</v>
      </c>
      <c r="C276" s="645">
        <v>1232.45</v>
      </c>
      <c r="D276" s="891">
        <v>16416238.710000001</v>
      </c>
      <c r="E276" s="891">
        <v>11266681.48</v>
      </c>
      <c r="F276" s="892">
        <v>0.68631320968407139</v>
      </c>
      <c r="G276" s="893">
        <v>1</v>
      </c>
      <c r="H276" s="891">
        <v>385004.79</v>
      </c>
      <c r="I276" s="891">
        <v>7461005.5499999989</v>
      </c>
      <c r="J276" s="891">
        <v>7846010.3399999989</v>
      </c>
      <c r="K276" s="893">
        <v>0.9</v>
      </c>
      <c r="L276" s="891">
        <v>3805667.78</v>
      </c>
      <c r="M276" s="891">
        <v>910780.5</v>
      </c>
      <c r="N276" s="891">
        <v>392528.41</v>
      </c>
      <c r="O276" s="891">
        <v>159833.96</v>
      </c>
      <c r="P276" s="891">
        <v>131799</v>
      </c>
      <c r="Q276" s="891">
        <v>272187.59999999998</v>
      </c>
      <c r="R276" s="891">
        <v>88590.99</v>
      </c>
      <c r="S276" s="891">
        <v>144511.67999999999</v>
      </c>
      <c r="T276" s="891">
        <v>177189.76000000001</v>
      </c>
      <c r="U276" s="891">
        <v>104426.28</v>
      </c>
      <c r="V276" s="891">
        <v>264596.21999999997</v>
      </c>
      <c r="W276" s="891">
        <v>228215.23</v>
      </c>
      <c r="X276" s="891">
        <v>173404.85</v>
      </c>
      <c r="Y276" s="891">
        <v>6853732.2599999988</v>
      </c>
      <c r="Z276" s="891">
        <v>110447.99999999999</v>
      </c>
      <c r="AA276" s="891">
        <v>154056.25</v>
      </c>
      <c r="AB276" s="891">
        <v>331529.05</v>
      </c>
      <c r="AC276" s="891">
        <v>35741.049999999996</v>
      </c>
      <c r="AD276" s="891">
        <v>703728.95</v>
      </c>
      <c r="AE276" s="891">
        <v>409932.86</v>
      </c>
      <c r="AF276" s="891">
        <v>1512216.15</v>
      </c>
      <c r="AG276" s="891">
        <v>1088253.3499999999</v>
      </c>
      <c r="AH276" s="891">
        <v>3263219.5909500001</v>
      </c>
      <c r="AI276" s="891">
        <v>7609125.2509500002</v>
      </c>
      <c r="AJ276" s="891">
        <v>1114344.31</v>
      </c>
      <c r="AK276" s="891">
        <v>6494780.9409499988</v>
      </c>
      <c r="AL276" s="894">
        <v>7497690.8109499989</v>
      </c>
      <c r="AM276" s="891">
        <v>289550.7</v>
      </c>
      <c r="AN276" s="891">
        <v>289550.7</v>
      </c>
      <c r="AO276" s="891">
        <v>301132.71999999997</v>
      </c>
      <c r="AP276" s="891">
        <v>301132.71999999997</v>
      </c>
      <c r="AQ276" s="891">
        <v>1930.33</v>
      </c>
      <c r="AR276" s="891">
        <v>1930.33</v>
      </c>
      <c r="AS276" s="891">
        <v>1930.33</v>
      </c>
      <c r="AT276" s="891">
        <v>1930.33</v>
      </c>
      <c r="AU276" s="891">
        <v>2573.7800000000002</v>
      </c>
      <c r="AV276" s="891">
        <v>562371.80000000005</v>
      </c>
      <c r="AW276" s="891">
        <v>223150.55</v>
      </c>
      <c r="AX276" s="891">
        <v>87631.22</v>
      </c>
      <c r="AY276" s="891">
        <v>2064815.5100000002</v>
      </c>
      <c r="AZ276" s="891">
        <v>16416238.710000001</v>
      </c>
      <c r="BA276" s="891">
        <v>1024834.7600000001</v>
      </c>
      <c r="BB276" s="891">
        <v>308</v>
      </c>
      <c r="BC276" s="891">
        <v>493413.80000000005</v>
      </c>
    </row>
    <row r="277" spans="1:55" ht="15.75" customHeight="1" x14ac:dyDescent="0.2">
      <c r="A277" s="890" t="s">
        <v>1789</v>
      </c>
      <c r="B277" s="895" t="s">
        <v>1790</v>
      </c>
      <c r="C277" s="645">
        <v>288.5</v>
      </c>
      <c r="D277" s="891">
        <v>3714467.54</v>
      </c>
      <c r="E277" s="891">
        <v>3026927.6799999997</v>
      </c>
      <c r="F277" s="892">
        <v>0.81490217572341461</v>
      </c>
      <c r="G277" s="893">
        <v>2</v>
      </c>
      <c r="H277" s="891">
        <v>14661.87</v>
      </c>
      <c r="I277" s="891">
        <v>1336666.4699999997</v>
      </c>
      <c r="J277" s="891">
        <v>1351328.3399999999</v>
      </c>
      <c r="K277" s="893">
        <v>0.9</v>
      </c>
      <c r="L277" s="891">
        <v>865997.04</v>
      </c>
      <c r="M277" s="891">
        <v>212955.23</v>
      </c>
      <c r="N277" s="891">
        <v>91397.14</v>
      </c>
      <c r="O277" s="891">
        <v>36392.58</v>
      </c>
      <c r="P277" s="891">
        <v>29247.39</v>
      </c>
      <c r="Q277" s="891">
        <v>63684.54</v>
      </c>
      <c r="R277" s="891">
        <v>20780.599999999999</v>
      </c>
      <c r="S277" s="891">
        <v>33702.370000000003</v>
      </c>
      <c r="T277" s="891">
        <v>40078.629999999997</v>
      </c>
      <c r="U277" s="891">
        <v>24000.17</v>
      </c>
      <c r="V277" s="891">
        <v>59849.14</v>
      </c>
      <c r="W277" s="891">
        <v>51620.11</v>
      </c>
      <c r="X277" s="891">
        <v>40440.699999999997</v>
      </c>
      <c r="Y277" s="891">
        <v>1570145.64</v>
      </c>
      <c r="Z277" s="891">
        <v>25650</v>
      </c>
      <c r="AA277" s="891">
        <v>36062.5</v>
      </c>
      <c r="AB277" s="891">
        <v>77606.5</v>
      </c>
      <c r="AC277" s="891">
        <v>8366.5</v>
      </c>
      <c r="AD277" s="891">
        <v>164733.5</v>
      </c>
      <c r="AE277" s="891">
        <v>103185.5</v>
      </c>
      <c r="AF277" s="891">
        <v>353989.5</v>
      </c>
      <c r="AG277" s="891">
        <v>254745.5</v>
      </c>
      <c r="AH277" s="891">
        <v>730433.42550000001</v>
      </c>
      <c r="AI277" s="891">
        <v>1754772.9254999999</v>
      </c>
      <c r="AJ277" s="891">
        <v>260853.04</v>
      </c>
      <c r="AK277" s="891">
        <v>1493919.8854999999</v>
      </c>
      <c r="AL277" s="894">
        <v>1728687.6154999998</v>
      </c>
      <c r="AM277" s="891">
        <v>52119.12</v>
      </c>
      <c r="AN277" s="891">
        <v>52119.12</v>
      </c>
      <c r="AO277" s="891">
        <v>54049.46</v>
      </c>
      <c r="AP277" s="891">
        <v>54049.46</v>
      </c>
      <c r="AQ277" s="891">
        <v>0</v>
      </c>
      <c r="AR277" s="891">
        <v>0</v>
      </c>
      <c r="AS277" s="891">
        <v>0</v>
      </c>
      <c r="AT277" s="891">
        <v>0</v>
      </c>
      <c r="AU277" s="891">
        <v>0</v>
      </c>
      <c r="AV277" s="891">
        <v>131262.98000000001</v>
      </c>
      <c r="AW277" s="891">
        <v>52085.48</v>
      </c>
      <c r="AX277" s="891">
        <v>19948.57</v>
      </c>
      <c r="AY277" s="891">
        <v>415634.19</v>
      </c>
      <c r="AZ277" s="891">
        <v>3714467.54</v>
      </c>
      <c r="BA277" s="891">
        <v>164961.94</v>
      </c>
      <c r="BB277" s="891">
        <v>0</v>
      </c>
      <c r="BC277" s="891">
        <v>89172.21</v>
      </c>
    </row>
    <row r="278" spans="1:55" ht="15.75" customHeight="1" x14ac:dyDescent="0.2">
      <c r="A278" s="890" t="s">
        <v>1791</v>
      </c>
      <c r="B278" s="895" t="s">
        <v>1792</v>
      </c>
      <c r="C278" s="645">
        <v>1509.71</v>
      </c>
      <c r="D278" s="891">
        <v>19197578.899999999</v>
      </c>
      <c r="E278" s="891">
        <v>19763976.059999999</v>
      </c>
      <c r="F278" s="892">
        <v>1.0295035724530868</v>
      </c>
      <c r="G278" s="893">
        <v>4</v>
      </c>
      <c r="H278" s="891">
        <v>1477.23</v>
      </c>
      <c r="I278" s="891">
        <v>1971077.5899999999</v>
      </c>
      <c r="J278" s="891">
        <v>1972554.8199999998</v>
      </c>
      <c r="K278" s="893">
        <v>0.9</v>
      </c>
      <c r="L278" s="891">
        <v>4540456.08</v>
      </c>
      <c r="M278" s="891">
        <v>1097493.99</v>
      </c>
      <c r="N278" s="891">
        <v>482357.01</v>
      </c>
      <c r="O278" s="891">
        <v>195703.7</v>
      </c>
      <c r="P278" s="891">
        <v>155366.82</v>
      </c>
      <c r="Q278" s="891">
        <v>335966.19</v>
      </c>
      <c r="R278" s="891">
        <v>109371.6</v>
      </c>
      <c r="S278" s="891">
        <v>177448.09</v>
      </c>
      <c r="T278" s="891">
        <v>216565.27</v>
      </c>
      <c r="U278" s="891">
        <v>128171.14</v>
      </c>
      <c r="V278" s="891">
        <v>323395.38</v>
      </c>
      <c r="W278" s="891">
        <v>278929.71999999997</v>
      </c>
      <c r="X278" s="891">
        <v>212926.45</v>
      </c>
      <c r="Y278" s="891">
        <v>8254151.4399999995</v>
      </c>
      <c r="Z278" s="891">
        <v>134201.70000000001</v>
      </c>
      <c r="AA278" s="891">
        <v>188713.75</v>
      </c>
      <c r="AB278" s="891">
        <v>406111.99</v>
      </c>
      <c r="AC278" s="891">
        <v>43781.590000000004</v>
      </c>
      <c r="AD278" s="891">
        <v>431022.19999999995</v>
      </c>
      <c r="AE278" s="891">
        <v>514701.38999999996</v>
      </c>
      <c r="AF278" s="891">
        <v>1852414.17</v>
      </c>
      <c r="AG278" s="891">
        <v>1333073.93</v>
      </c>
      <c r="AH278" s="891">
        <v>3875806.4612099994</v>
      </c>
      <c r="AI278" s="891">
        <v>8779827.1812100001</v>
      </c>
      <c r="AJ278" s="891">
        <v>1365034.49</v>
      </c>
      <c r="AK278" s="891">
        <v>7414792.691209998</v>
      </c>
      <c r="AL278" s="894">
        <v>8643323.7312099971</v>
      </c>
      <c r="AM278" s="891">
        <v>301776.17</v>
      </c>
      <c r="AN278" s="891">
        <v>301776.17</v>
      </c>
      <c r="AO278" s="891">
        <v>314001.64</v>
      </c>
      <c r="AP278" s="891">
        <v>314001.64</v>
      </c>
      <c r="AQ278" s="891">
        <v>0</v>
      </c>
      <c r="AR278" s="891">
        <v>0</v>
      </c>
      <c r="AS278" s="891">
        <v>0</v>
      </c>
      <c r="AT278" s="891">
        <v>0</v>
      </c>
      <c r="AU278" s="891">
        <v>0</v>
      </c>
      <c r="AV278" s="891">
        <v>688487.22</v>
      </c>
      <c r="AW278" s="891">
        <v>273193.46999999997</v>
      </c>
      <c r="AX278" s="891">
        <v>106867.35</v>
      </c>
      <c r="AY278" s="891">
        <v>2300103.66</v>
      </c>
      <c r="AZ278" s="891">
        <v>19197578.899999999</v>
      </c>
      <c r="BA278" s="891">
        <v>744709.76</v>
      </c>
      <c r="BB278" s="891">
        <v>0</v>
      </c>
      <c r="BC278" s="891">
        <v>437564.26999999996</v>
      </c>
    </row>
    <row r="279" spans="1:55" ht="15.75" customHeight="1" x14ac:dyDescent="0.2">
      <c r="A279" s="890" t="s">
        <v>1793</v>
      </c>
      <c r="B279" s="895" t="s">
        <v>1794</v>
      </c>
      <c r="C279" s="645">
        <v>279.25</v>
      </c>
      <c r="D279" s="891">
        <v>3566832.47</v>
      </c>
      <c r="E279" s="891">
        <v>2725222.05</v>
      </c>
      <c r="F279" s="892">
        <v>0.76404543048246942</v>
      </c>
      <c r="G279" s="893">
        <v>2</v>
      </c>
      <c r="H279" s="891">
        <v>18933.57</v>
      </c>
      <c r="I279" s="891">
        <v>1271615.7</v>
      </c>
      <c r="J279" s="891">
        <v>1290549.27</v>
      </c>
      <c r="K279" s="893">
        <v>0.9</v>
      </c>
      <c r="L279" s="891">
        <v>836344.97</v>
      </c>
      <c r="M279" s="891">
        <v>202336.63</v>
      </c>
      <c r="N279" s="891">
        <v>89106.37</v>
      </c>
      <c r="O279" s="891">
        <v>35598.9</v>
      </c>
      <c r="P279" s="891">
        <v>28119.29</v>
      </c>
      <c r="Q279" s="891">
        <v>60546.92</v>
      </c>
      <c r="R279" s="891">
        <v>19686.88</v>
      </c>
      <c r="S279" s="891">
        <v>32425.759999999998</v>
      </c>
      <c r="T279" s="891">
        <v>39375.5</v>
      </c>
      <c r="U279" s="891">
        <v>23234.21</v>
      </c>
      <c r="V279" s="891">
        <v>58799.16</v>
      </c>
      <c r="W279" s="891">
        <v>50714.49</v>
      </c>
      <c r="X279" s="891">
        <v>38908.86</v>
      </c>
      <c r="Y279" s="891">
        <v>1515197.9399999997</v>
      </c>
      <c r="Z279" s="891">
        <v>24885</v>
      </c>
      <c r="AA279" s="891">
        <v>34906.25</v>
      </c>
      <c r="AB279" s="891">
        <v>75118.25</v>
      </c>
      <c r="AC279" s="891">
        <v>8098.25</v>
      </c>
      <c r="AD279" s="891">
        <v>159451.75</v>
      </c>
      <c r="AE279" s="891">
        <v>95181.5</v>
      </c>
      <c r="AF279" s="891">
        <v>342639.75</v>
      </c>
      <c r="AG279" s="891">
        <v>246577.75</v>
      </c>
      <c r="AH279" s="891">
        <v>701086.03874999995</v>
      </c>
      <c r="AI279" s="891">
        <v>1687944.5387499998</v>
      </c>
      <c r="AJ279" s="891">
        <v>252489.47</v>
      </c>
      <c r="AK279" s="891">
        <v>1435455.0687499999</v>
      </c>
      <c r="AL279" s="894">
        <v>1662695.5887499999</v>
      </c>
      <c r="AM279" s="891">
        <v>46971.55</v>
      </c>
      <c r="AN279" s="891">
        <v>46971.55</v>
      </c>
      <c r="AO279" s="891">
        <v>48901.89</v>
      </c>
      <c r="AP279" s="891">
        <v>48901.89</v>
      </c>
      <c r="AQ279" s="891">
        <v>0</v>
      </c>
      <c r="AR279" s="891">
        <v>0</v>
      </c>
      <c r="AS279" s="891">
        <v>0</v>
      </c>
      <c r="AT279" s="891">
        <v>0</v>
      </c>
      <c r="AU279" s="891">
        <v>0</v>
      </c>
      <c r="AV279" s="891">
        <v>127402.3</v>
      </c>
      <c r="AW279" s="891">
        <v>50553.55</v>
      </c>
      <c r="AX279" s="891">
        <v>19236.12</v>
      </c>
      <c r="AY279" s="891">
        <v>388938.85</v>
      </c>
      <c r="AZ279" s="891">
        <v>3566832.47</v>
      </c>
      <c r="BA279" s="891">
        <v>141379.33000000002</v>
      </c>
      <c r="BB279" s="891">
        <v>0</v>
      </c>
      <c r="BC279" s="891">
        <v>81397.340000000011</v>
      </c>
    </row>
    <row r="280" spans="1:55" ht="15.75" customHeight="1" x14ac:dyDescent="0.2">
      <c r="A280" s="890" t="s">
        <v>1795</v>
      </c>
      <c r="B280" s="895" t="s">
        <v>1796</v>
      </c>
      <c r="C280" s="645">
        <v>534.14</v>
      </c>
      <c r="D280" s="891">
        <v>7076538.6500000004</v>
      </c>
      <c r="E280" s="891">
        <v>4986997.49</v>
      </c>
      <c r="F280" s="892">
        <v>0.70472270931495584</v>
      </c>
      <c r="G280" s="893">
        <v>1</v>
      </c>
      <c r="H280" s="891">
        <v>116145.06</v>
      </c>
      <c r="I280" s="891">
        <v>2832250.1100000003</v>
      </c>
      <c r="J280" s="891">
        <v>2948395.1700000004</v>
      </c>
      <c r="K280" s="893">
        <v>0.9</v>
      </c>
      <c r="L280" s="891">
        <v>1630373.21</v>
      </c>
      <c r="M280" s="891">
        <v>401929.51</v>
      </c>
      <c r="N280" s="891">
        <v>171306.63</v>
      </c>
      <c r="O280" s="891">
        <v>68312.740000000005</v>
      </c>
      <c r="P280" s="891">
        <v>56212.97</v>
      </c>
      <c r="Q280" s="891">
        <v>120136.3</v>
      </c>
      <c r="R280" s="891">
        <v>38280.06</v>
      </c>
      <c r="S280" s="891">
        <v>63064.28</v>
      </c>
      <c r="T280" s="891">
        <v>75235.33</v>
      </c>
      <c r="U280" s="891">
        <v>44936.49</v>
      </c>
      <c r="V280" s="891">
        <v>112348.39</v>
      </c>
      <c r="W280" s="891">
        <v>96900.91</v>
      </c>
      <c r="X280" s="891">
        <v>75673.14</v>
      </c>
      <c r="Y280" s="891">
        <v>2954709.9600000009</v>
      </c>
      <c r="Z280" s="891">
        <v>47667.600000000006</v>
      </c>
      <c r="AA280" s="891">
        <v>66767.5</v>
      </c>
      <c r="AB280" s="891">
        <v>143683.66</v>
      </c>
      <c r="AC280" s="891">
        <v>15490.060000000001</v>
      </c>
      <c r="AD280" s="891">
        <v>304993.94</v>
      </c>
      <c r="AE280" s="891">
        <v>194652.16999999998</v>
      </c>
      <c r="AF280" s="891">
        <v>655389.78</v>
      </c>
      <c r="AG280" s="891">
        <v>471645.62</v>
      </c>
      <c r="AH280" s="891">
        <v>1400747.1791400004</v>
      </c>
      <c r="AI280" s="891">
        <v>3301037.5091400007</v>
      </c>
      <c r="AJ280" s="891">
        <v>482953.36</v>
      </c>
      <c r="AK280" s="891">
        <v>2818084.1491400003</v>
      </c>
      <c r="AL280" s="894">
        <v>3252742.1691400004</v>
      </c>
      <c r="AM280" s="891">
        <v>120324.4</v>
      </c>
      <c r="AN280" s="891">
        <v>120324.4</v>
      </c>
      <c r="AO280" s="891">
        <v>125471.97</v>
      </c>
      <c r="AP280" s="891">
        <v>125471.97</v>
      </c>
      <c r="AQ280" s="891">
        <v>0</v>
      </c>
      <c r="AR280" s="891">
        <v>0</v>
      </c>
      <c r="AS280" s="891">
        <v>0</v>
      </c>
      <c r="AT280" s="891">
        <v>0</v>
      </c>
      <c r="AU280" s="891">
        <v>0</v>
      </c>
      <c r="AV280" s="891">
        <v>243222.58</v>
      </c>
      <c r="AW280" s="891">
        <v>96511.33</v>
      </c>
      <c r="AX280" s="891">
        <v>37759.79</v>
      </c>
      <c r="AY280" s="891">
        <v>869086.44</v>
      </c>
      <c r="AZ280" s="891">
        <v>7076538.6500000004</v>
      </c>
      <c r="BA280" s="891">
        <v>380065.86</v>
      </c>
      <c r="BB280" s="891">
        <v>0</v>
      </c>
      <c r="BC280" s="891">
        <v>201012.96999999997</v>
      </c>
    </row>
    <row r="281" spans="1:55" ht="15.75" customHeight="1" x14ac:dyDescent="0.2">
      <c r="A281" s="890" t="s">
        <v>1797</v>
      </c>
      <c r="B281" s="895" t="s">
        <v>1798</v>
      </c>
      <c r="C281" s="645">
        <v>1182.78</v>
      </c>
      <c r="D281" s="891">
        <v>15583609.51</v>
      </c>
      <c r="E281" s="891">
        <v>12004781.319999998</v>
      </c>
      <c r="F281" s="892">
        <v>0.7703466460896965</v>
      </c>
      <c r="G281" s="893">
        <v>2</v>
      </c>
      <c r="H281" s="891">
        <v>61665.62</v>
      </c>
      <c r="I281" s="891">
        <v>2443347.9499999993</v>
      </c>
      <c r="J281" s="891">
        <v>2505013.5699999994</v>
      </c>
      <c r="K281" s="893">
        <v>0.9</v>
      </c>
      <c r="L281" s="891">
        <v>3592575.45</v>
      </c>
      <c r="M281" s="891">
        <v>886914.79</v>
      </c>
      <c r="N281" s="891">
        <v>380070.38</v>
      </c>
      <c r="O281" s="891">
        <v>151972.44</v>
      </c>
      <c r="P281" s="891">
        <v>123392.92</v>
      </c>
      <c r="Q281" s="891">
        <v>268639.53999999998</v>
      </c>
      <c r="R281" s="891">
        <v>85856.7</v>
      </c>
      <c r="S281" s="891">
        <v>139405.26</v>
      </c>
      <c r="T281" s="891">
        <v>167345.89000000001</v>
      </c>
      <c r="U281" s="891">
        <v>100085.83</v>
      </c>
      <c r="V281" s="891">
        <v>249896.43</v>
      </c>
      <c r="W281" s="891">
        <v>215536.6</v>
      </c>
      <c r="X281" s="891">
        <v>167277.47</v>
      </c>
      <c r="Y281" s="891">
        <v>6528969.6999999993</v>
      </c>
      <c r="Z281" s="891">
        <v>105670.8</v>
      </c>
      <c r="AA281" s="891">
        <v>147847.5</v>
      </c>
      <c r="AB281" s="891">
        <v>318167.81999999995</v>
      </c>
      <c r="AC281" s="891">
        <v>34300.619999999995</v>
      </c>
      <c r="AD281" s="891">
        <v>675367.38</v>
      </c>
      <c r="AE281" s="891">
        <v>433536.12</v>
      </c>
      <c r="AF281" s="891">
        <v>1451271.0599999998</v>
      </c>
      <c r="AG281" s="891">
        <v>1044394.7399999999</v>
      </c>
      <c r="AH281" s="891">
        <v>3079773.6847799998</v>
      </c>
      <c r="AI281" s="891">
        <v>7290329.7247799998</v>
      </c>
      <c r="AJ281" s="891">
        <v>1069434.19</v>
      </c>
      <c r="AK281" s="891">
        <v>6220895.5347799994</v>
      </c>
      <c r="AL281" s="894">
        <v>7183386.304779999</v>
      </c>
      <c r="AM281" s="891">
        <v>249013.6</v>
      </c>
      <c r="AN281" s="891">
        <v>249013.6</v>
      </c>
      <c r="AO281" s="891">
        <v>259308.73</v>
      </c>
      <c r="AP281" s="891">
        <v>259308.73</v>
      </c>
      <c r="AQ281" s="891">
        <v>3217.23</v>
      </c>
      <c r="AR281" s="891">
        <v>3217.23</v>
      </c>
      <c r="AS281" s="891">
        <v>3217.23</v>
      </c>
      <c r="AT281" s="891">
        <v>3217.23</v>
      </c>
      <c r="AU281" s="891">
        <v>4504.12</v>
      </c>
      <c r="AV281" s="891">
        <v>539207.74</v>
      </c>
      <c r="AW281" s="891">
        <v>213958.99</v>
      </c>
      <c r="AX281" s="891">
        <v>84068.98</v>
      </c>
      <c r="AY281" s="891">
        <v>1871253.41</v>
      </c>
      <c r="AZ281" s="891">
        <v>15583609.51</v>
      </c>
      <c r="BA281" s="891">
        <v>512542.25</v>
      </c>
      <c r="BB281" s="891">
        <v>344.96</v>
      </c>
      <c r="BC281" s="891">
        <v>364271.04</v>
      </c>
    </row>
    <row r="282" spans="1:55" ht="15.75" customHeight="1" x14ac:dyDescent="0.2">
      <c r="A282" s="890" t="s">
        <v>1799</v>
      </c>
      <c r="B282" s="895" t="s">
        <v>1800</v>
      </c>
      <c r="C282" s="645">
        <v>887.13</v>
      </c>
      <c r="D282" s="891">
        <v>11494636.390000001</v>
      </c>
      <c r="E282" s="891">
        <v>7860919.879999999</v>
      </c>
      <c r="F282" s="892">
        <v>0.68387721136083701</v>
      </c>
      <c r="G282" s="893">
        <v>1</v>
      </c>
      <c r="H282" s="891">
        <v>280836.84999999998</v>
      </c>
      <c r="I282" s="891">
        <v>5542904.1899999985</v>
      </c>
      <c r="J282" s="891">
        <v>5823741.0399999982</v>
      </c>
      <c r="K282" s="893">
        <v>0.9</v>
      </c>
      <c r="L282" s="891">
        <v>2686690.53</v>
      </c>
      <c r="M282" s="891">
        <v>637290.26</v>
      </c>
      <c r="N282" s="891">
        <v>281311.88</v>
      </c>
      <c r="O282" s="891">
        <v>115199.91</v>
      </c>
      <c r="P282" s="891">
        <v>91468.34</v>
      </c>
      <c r="Q282" s="891">
        <v>193173.95</v>
      </c>
      <c r="R282" s="891">
        <v>63435.519999999997</v>
      </c>
      <c r="S282" s="891">
        <v>103660.32</v>
      </c>
      <c r="T282" s="891">
        <v>127970.38</v>
      </c>
      <c r="U282" s="891">
        <v>75064.37</v>
      </c>
      <c r="V282" s="891">
        <v>191097.27</v>
      </c>
      <c r="W282" s="891">
        <v>164822.10999999999</v>
      </c>
      <c r="X282" s="891">
        <v>124385.81</v>
      </c>
      <c r="Y282" s="891">
        <v>4855570.6499999994</v>
      </c>
      <c r="Z282" s="891">
        <v>79182</v>
      </c>
      <c r="AA282" s="891">
        <v>110891.25</v>
      </c>
      <c r="AB282" s="891">
        <v>238637.97</v>
      </c>
      <c r="AC282" s="891">
        <v>25726.769999999997</v>
      </c>
      <c r="AD282" s="891">
        <v>506551.23</v>
      </c>
      <c r="AE282" s="891">
        <v>285273.32</v>
      </c>
      <c r="AF282" s="891">
        <v>1088508.51</v>
      </c>
      <c r="AG282" s="891">
        <v>783335.79</v>
      </c>
      <c r="AH282" s="891">
        <v>2271794.3856299995</v>
      </c>
      <c r="AI282" s="891">
        <v>5389901.2256299993</v>
      </c>
      <c r="AJ282" s="891">
        <v>802116.33</v>
      </c>
      <c r="AK282" s="891">
        <v>4587784.8956299992</v>
      </c>
      <c r="AL282" s="894">
        <v>5309689.5856299996</v>
      </c>
      <c r="AM282" s="891">
        <v>171800.08</v>
      </c>
      <c r="AN282" s="891">
        <v>171800.08</v>
      </c>
      <c r="AO282" s="891">
        <v>178877.98</v>
      </c>
      <c r="AP282" s="891">
        <v>178877.98</v>
      </c>
      <c r="AQ282" s="891">
        <v>0</v>
      </c>
      <c r="AR282" s="891">
        <v>0</v>
      </c>
      <c r="AS282" s="891">
        <v>0</v>
      </c>
      <c r="AT282" s="891">
        <v>0</v>
      </c>
      <c r="AU282" s="891">
        <v>0</v>
      </c>
      <c r="AV282" s="891">
        <v>404727.53</v>
      </c>
      <c r="AW282" s="891">
        <v>160596.9</v>
      </c>
      <c r="AX282" s="891">
        <v>62695.51</v>
      </c>
      <c r="AY282" s="891">
        <v>1329376.0599999998</v>
      </c>
      <c r="AZ282" s="891">
        <v>11494636.390000001</v>
      </c>
      <c r="BA282" s="891">
        <v>463305.76999999996</v>
      </c>
      <c r="BB282" s="891">
        <v>0</v>
      </c>
      <c r="BC282" s="891">
        <v>355021.02000000008</v>
      </c>
    </row>
    <row r="283" spans="1:55" ht="15.75" customHeight="1" x14ac:dyDescent="0.2">
      <c r="A283" s="890" t="s">
        <v>1801</v>
      </c>
      <c r="B283" s="895" t="s">
        <v>1802</v>
      </c>
      <c r="C283" s="645">
        <v>1110.79</v>
      </c>
      <c r="D283" s="891">
        <v>14691029.109999999</v>
      </c>
      <c r="E283" s="891">
        <v>10153646.279999999</v>
      </c>
      <c r="F283" s="892">
        <v>0.69114601870120451</v>
      </c>
      <c r="G283" s="893">
        <v>1</v>
      </c>
      <c r="H283" s="891">
        <v>324764.18</v>
      </c>
      <c r="I283" s="891">
        <v>7138743.4100000001</v>
      </c>
      <c r="J283" s="891">
        <v>7463507.5899999999</v>
      </c>
      <c r="K283" s="893">
        <v>0.9</v>
      </c>
      <c r="L283" s="891">
        <v>3406146.84</v>
      </c>
      <c r="M283" s="891">
        <v>817749.38</v>
      </c>
      <c r="N283" s="891">
        <v>354477</v>
      </c>
      <c r="O283" s="891">
        <v>144054.44</v>
      </c>
      <c r="P283" s="891">
        <v>117485.5</v>
      </c>
      <c r="Q283" s="891">
        <v>245051.76</v>
      </c>
      <c r="R283" s="891">
        <v>79841.259999999995</v>
      </c>
      <c r="S283" s="891">
        <v>130469.03</v>
      </c>
      <c r="T283" s="891">
        <v>159611.41</v>
      </c>
      <c r="U283" s="891">
        <v>94213.440000000002</v>
      </c>
      <c r="V283" s="891">
        <v>238346.59</v>
      </c>
      <c r="W283" s="891">
        <v>205574.83</v>
      </c>
      <c r="X283" s="891">
        <v>156554.54999999999</v>
      </c>
      <c r="Y283" s="891">
        <v>6149576.0300000003</v>
      </c>
      <c r="Z283" s="891">
        <v>99191.7</v>
      </c>
      <c r="AA283" s="891">
        <v>138848.75</v>
      </c>
      <c r="AB283" s="891">
        <v>298802.51</v>
      </c>
      <c r="AC283" s="891">
        <v>32212.909999999996</v>
      </c>
      <c r="AD283" s="891">
        <v>634261.09</v>
      </c>
      <c r="AE283" s="891">
        <v>371865.39</v>
      </c>
      <c r="AF283" s="891">
        <v>1362939.33</v>
      </c>
      <c r="AG283" s="891">
        <v>980827.56999999983</v>
      </c>
      <c r="AH283" s="891">
        <v>2914734.3372899997</v>
      </c>
      <c r="AI283" s="891">
        <v>6833683.5872900002</v>
      </c>
      <c r="AJ283" s="891">
        <v>1004342.99</v>
      </c>
      <c r="AK283" s="891">
        <v>5829340.597289999</v>
      </c>
      <c r="AL283" s="894">
        <v>6733249.2872899994</v>
      </c>
      <c r="AM283" s="891">
        <v>247726.71</v>
      </c>
      <c r="AN283" s="891">
        <v>247726.71</v>
      </c>
      <c r="AO283" s="891">
        <v>258021.84</v>
      </c>
      <c r="AP283" s="891">
        <v>258021.84</v>
      </c>
      <c r="AQ283" s="891">
        <v>1930.33</v>
      </c>
      <c r="AR283" s="891">
        <v>1930.33</v>
      </c>
      <c r="AS283" s="891">
        <v>1930.33</v>
      </c>
      <c r="AT283" s="891">
        <v>1930.33</v>
      </c>
      <c r="AU283" s="891">
        <v>2573.7800000000002</v>
      </c>
      <c r="AV283" s="891">
        <v>506392</v>
      </c>
      <c r="AW283" s="891">
        <v>200937.62</v>
      </c>
      <c r="AX283" s="891">
        <v>79081.83</v>
      </c>
      <c r="AY283" s="891">
        <v>1808203.65</v>
      </c>
      <c r="AZ283" s="891">
        <v>14691029.109999999</v>
      </c>
      <c r="BA283" s="891">
        <v>888676.51</v>
      </c>
      <c r="BB283" s="891">
        <v>2351.13</v>
      </c>
      <c r="BC283" s="891">
        <v>451634.77</v>
      </c>
    </row>
    <row r="284" spans="1:55" ht="15.75" customHeight="1" x14ac:dyDescent="0.2">
      <c r="A284" s="890" t="s">
        <v>1803</v>
      </c>
      <c r="B284" s="895" t="s">
        <v>1804</v>
      </c>
      <c r="C284" s="645">
        <v>2135.12</v>
      </c>
      <c r="D284" s="891">
        <v>28639557.449999999</v>
      </c>
      <c r="E284" s="891">
        <v>20096625.899999999</v>
      </c>
      <c r="F284" s="892">
        <v>0.7017086746219956</v>
      </c>
      <c r="G284" s="893">
        <v>1</v>
      </c>
      <c r="H284" s="891">
        <v>490531.39</v>
      </c>
      <c r="I284" s="891">
        <v>10527090.65</v>
      </c>
      <c r="J284" s="891">
        <v>11017622.040000001</v>
      </c>
      <c r="K284" s="893">
        <v>0.9</v>
      </c>
      <c r="L284" s="891">
        <v>6603399.5800000001</v>
      </c>
      <c r="M284" s="891">
        <v>1624474.47</v>
      </c>
      <c r="N284" s="891">
        <v>686272.24</v>
      </c>
      <c r="O284" s="891">
        <v>275703.48</v>
      </c>
      <c r="P284" s="891">
        <v>228781.86</v>
      </c>
      <c r="Q284" s="891">
        <v>484734.42</v>
      </c>
      <c r="R284" s="891">
        <v>154760.81</v>
      </c>
      <c r="S284" s="891">
        <v>252001.82</v>
      </c>
      <c r="T284" s="891">
        <v>303753.88</v>
      </c>
      <c r="U284" s="891">
        <v>181277.91</v>
      </c>
      <c r="V284" s="891">
        <v>453593.52</v>
      </c>
      <c r="W284" s="891">
        <v>391226.11</v>
      </c>
      <c r="X284" s="891">
        <v>302386.2</v>
      </c>
      <c r="Y284" s="891">
        <v>11942366.299999999</v>
      </c>
      <c r="Z284" s="891">
        <v>190908.9</v>
      </c>
      <c r="AA284" s="891">
        <v>266890</v>
      </c>
      <c r="AB284" s="891">
        <v>574347.28</v>
      </c>
      <c r="AC284" s="891">
        <v>61918.479999999996</v>
      </c>
      <c r="AD284" s="891">
        <v>1219153.52</v>
      </c>
      <c r="AE284" s="891">
        <v>775605.42999999993</v>
      </c>
      <c r="AF284" s="891">
        <v>2619792.2400000002</v>
      </c>
      <c r="AG284" s="891">
        <v>1885310.96</v>
      </c>
      <c r="AH284" s="891">
        <v>5686840.0591200003</v>
      </c>
      <c r="AI284" s="891">
        <v>13280766.869120002</v>
      </c>
      <c r="AJ284" s="891">
        <v>1930511.45</v>
      </c>
      <c r="AK284" s="891">
        <v>11350255.419120001</v>
      </c>
      <c r="AL284" s="894">
        <v>13087715.719120001</v>
      </c>
      <c r="AM284" s="891">
        <v>510252.67</v>
      </c>
      <c r="AN284" s="891">
        <v>510252.67</v>
      </c>
      <c r="AO284" s="891">
        <v>531486.39</v>
      </c>
      <c r="AP284" s="891">
        <v>531486.39</v>
      </c>
      <c r="AQ284" s="891">
        <v>2573.7800000000002</v>
      </c>
      <c r="AR284" s="891">
        <v>2573.7800000000002</v>
      </c>
      <c r="AS284" s="891">
        <v>2573.7800000000002</v>
      </c>
      <c r="AT284" s="891">
        <v>2573.7800000000002</v>
      </c>
      <c r="AU284" s="891">
        <v>3217.23</v>
      </c>
      <c r="AV284" s="891">
        <v>974177.24</v>
      </c>
      <c r="AW284" s="891">
        <v>386555.99</v>
      </c>
      <c r="AX284" s="891">
        <v>151751.63</v>
      </c>
      <c r="AY284" s="891">
        <v>3609475.33</v>
      </c>
      <c r="AZ284" s="891">
        <v>28639557.449999999</v>
      </c>
      <c r="BA284" s="891">
        <v>1694000.3900000001</v>
      </c>
      <c r="BB284" s="891">
        <v>2852.29</v>
      </c>
      <c r="BC284" s="891">
        <v>764054.18</v>
      </c>
    </row>
    <row r="285" spans="1:55" ht="15.75" customHeight="1" x14ac:dyDescent="0.2">
      <c r="A285" s="890"/>
      <c r="B285" s="895" t="s">
        <v>1805</v>
      </c>
      <c r="C285" s="645">
        <v>81</v>
      </c>
      <c r="D285" s="891">
        <v>1120949.6000000001</v>
      </c>
      <c r="E285" s="891">
        <v>608257.81999999995</v>
      </c>
      <c r="F285" s="892">
        <v>0.54262726887988533</v>
      </c>
      <c r="G285" s="893">
        <v>1</v>
      </c>
      <c r="H285" s="891">
        <v>82408.33</v>
      </c>
      <c r="I285" s="891">
        <v>496162.86000000004</v>
      </c>
      <c r="J285" s="891">
        <v>578571.19000000006</v>
      </c>
      <c r="K285" s="893">
        <v>0.93035000000000001</v>
      </c>
      <c r="L285" s="891">
        <v>251145.35</v>
      </c>
      <c r="M285" s="891">
        <v>74751.25</v>
      </c>
      <c r="N285" s="891">
        <v>27965.09</v>
      </c>
      <c r="O285" s="891">
        <v>9713.1200000000008</v>
      </c>
      <c r="P285" s="891">
        <v>8570.1</v>
      </c>
      <c r="Q285" s="891">
        <v>23508.29</v>
      </c>
      <c r="R285" s="891">
        <v>5652.99</v>
      </c>
      <c r="S285" s="891">
        <v>10029.370000000001</v>
      </c>
      <c r="T285" s="891">
        <v>10175.83</v>
      </c>
      <c r="U285" s="891">
        <v>7126.13</v>
      </c>
      <c r="V285" s="891">
        <v>15195.49</v>
      </c>
      <c r="W285" s="891">
        <v>13106.17</v>
      </c>
      <c r="X285" s="891">
        <v>12034.61</v>
      </c>
      <c r="Y285" s="891">
        <v>468973.78999999992</v>
      </c>
      <c r="Z285" s="891">
        <v>7290</v>
      </c>
      <c r="AA285" s="891">
        <v>10125</v>
      </c>
      <c r="AB285" s="891">
        <v>21789</v>
      </c>
      <c r="AC285" s="891">
        <v>2349</v>
      </c>
      <c r="AD285" s="891">
        <v>46251</v>
      </c>
      <c r="AE285" s="891">
        <v>49827</v>
      </c>
      <c r="AF285" s="891">
        <v>99387</v>
      </c>
      <c r="AG285" s="891">
        <v>71523</v>
      </c>
      <c r="AH285" s="891">
        <v>213860.18699999998</v>
      </c>
      <c r="AI285" s="891">
        <v>522401.18699999998</v>
      </c>
      <c r="AJ285" s="891">
        <v>73237.77</v>
      </c>
      <c r="AK285" s="891">
        <v>449163.41699999996</v>
      </c>
      <c r="AL285" s="894">
        <v>517300.16699999996</v>
      </c>
      <c r="AM285" s="891">
        <v>18624.04</v>
      </c>
      <c r="AN285" s="891">
        <v>18624.04</v>
      </c>
      <c r="AO285" s="891">
        <v>19289.18</v>
      </c>
      <c r="AP285" s="891">
        <v>19289.18</v>
      </c>
      <c r="AQ285" s="891">
        <v>0</v>
      </c>
      <c r="AR285" s="891">
        <v>0</v>
      </c>
      <c r="AS285" s="891">
        <v>0</v>
      </c>
      <c r="AT285" s="891">
        <v>0</v>
      </c>
      <c r="AU285" s="891">
        <v>0</v>
      </c>
      <c r="AV285" s="891">
        <v>37913.230000000003</v>
      </c>
      <c r="AW285" s="891">
        <v>15044.06</v>
      </c>
      <c r="AX285" s="891">
        <v>5891.79</v>
      </c>
      <c r="AY285" s="891">
        <v>134675.52000000002</v>
      </c>
      <c r="AZ285" s="891">
        <v>1120949.6000000001</v>
      </c>
      <c r="BA285" s="891">
        <v>14837.189999999999</v>
      </c>
      <c r="BB285" s="891">
        <v>0</v>
      </c>
      <c r="BC285" s="891">
        <v>7911.1900000000005</v>
      </c>
    </row>
    <row r="286" spans="1:55" ht="15.75" customHeight="1" x14ac:dyDescent="0.2">
      <c r="A286" s="890"/>
      <c r="B286" s="895" t="s">
        <v>1806</v>
      </c>
      <c r="C286" s="645">
        <v>49.98</v>
      </c>
      <c r="D286" s="891">
        <v>673571.92</v>
      </c>
      <c r="E286" s="891">
        <v>425095.33</v>
      </c>
      <c r="F286" s="892">
        <v>0.63110607401804986</v>
      </c>
      <c r="G286" s="893">
        <v>1</v>
      </c>
      <c r="H286" s="891">
        <v>29313.82</v>
      </c>
      <c r="I286" s="891">
        <v>357738.14</v>
      </c>
      <c r="J286" s="891">
        <v>387051.96</v>
      </c>
      <c r="K286" s="893">
        <v>0.93035000000000001</v>
      </c>
      <c r="L286" s="891">
        <v>151175.49</v>
      </c>
      <c r="M286" s="891">
        <v>41769.24</v>
      </c>
      <c r="N286" s="891">
        <v>16424.419999999998</v>
      </c>
      <c r="O286" s="891">
        <v>6077.5</v>
      </c>
      <c r="P286" s="891">
        <v>5212.7</v>
      </c>
      <c r="Q286" s="891">
        <v>14069.63</v>
      </c>
      <c r="R286" s="891">
        <v>3391.79</v>
      </c>
      <c r="S286" s="891">
        <v>6070.41</v>
      </c>
      <c r="T286" s="891">
        <v>6541.6</v>
      </c>
      <c r="U286" s="891">
        <v>3958.96</v>
      </c>
      <c r="V286" s="891">
        <v>9768.5300000000007</v>
      </c>
      <c r="W286" s="891">
        <v>8425.39</v>
      </c>
      <c r="X286" s="891">
        <v>7284.11</v>
      </c>
      <c r="Y286" s="891">
        <v>280169.77</v>
      </c>
      <c r="Z286" s="891">
        <v>4498.2000000000007</v>
      </c>
      <c r="AA286" s="891">
        <v>6247.5000000000009</v>
      </c>
      <c r="AB286" s="891">
        <v>13444.62</v>
      </c>
      <c r="AC286" s="891">
        <v>1449.42</v>
      </c>
      <c r="AD286" s="891">
        <v>28538.58</v>
      </c>
      <c r="AE286" s="891">
        <v>26220.950000000004</v>
      </c>
      <c r="AF286" s="891">
        <v>61325.460000000006</v>
      </c>
      <c r="AG286" s="891">
        <v>44132.340000000004</v>
      </c>
      <c r="AH286" s="891">
        <v>128668.89198000001</v>
      </c>
      <c r="AI286" s="891">
        <v>314525.96198000002</v>
      </c>
      <c r="AJ286" s="891">
        <v>45190.41</v>
      </c>
      <c r="AK286" s="891">
        <v>269335.55197999999</v>
      </c>
      <c r="AL286" s="894">
        <v>311378.44198</v>
      </c>
      <c r="AM286" s="891">
        <v>11307.45</v>
      </c>
      <c r="AN286" s="891">
        <v>11307.45</v>
      </c>
      <c r="AO286" s="891">
        <v>11972.59</v>
      </c>
      <c r="AP286" s="891">
        <v>11972.59</v>
      </c>
      <c r="AQ286" s="891">
        <v>0</v>
      </c>
      <c r="AR286" s="891">
        <v>0</v>
      </c>
      <c r="AS286" s="891">
        <v>0</v>
      </c>
      <c r="AT286" s="891">
        <v>0</v>
      </c>
      <c r="AU286" s="891">
        <v>0</v>
      </c>
      <c r="AV286" s="891">
        <v>23280.05</v>
      </c>
      <c r="AW286" s="891">
        <v>9237.58</v>
      </c>
      <c r="AX286" s="891">
        <v>2945.89</v>
      </c>
      <c r="AY286" s="891">
        <v>82023.600000000006</v>
      </c>
      <c r="AZ286" s="891">
        <v>673571.92</v>
      </c>
      <c r="BA286" s="891">
        <v>13274.52</v>
      </c>
      <c r="BB286" s="891">
        <v>42.93</v>
      </c>
      <c r="BC286" s="891">
        <v>6950.64</v>
      </c>
    </row>
    <row r="287" spans="1:55" ht="15.75" customHeight="1" x14ac:dyDescent="0.2">
      <c r="A287" s="890" t="s">
        <v>1807</v>
      </c>
      <c r="B287" s="895" t="s">
        <v>1808</v>
      </c>
      <c r="C287" s="645">
        <v>978.63</v>
      </c>
      <c r="D287" s="891">
        <v>13030850.34</v>
      </c>
      <c r="E287" s="891">
        <v>10285227.75</v>
      </c>
      <c r="F287" s="892">
        <v>0.78929827920961293</v>
      </c>
      <c r="G287" s="893">
        <v>2</v>
      </c>
      <c r="H287" s="891">
        <v>45590.7</v>
      </c>
      <c r="I287" s="891">
        <v>3383555.7199999997</v>
      </c>
      <c r="J287" s="891">
        <v>3429146.42</v>
      </c>
      <c r="K287" s="893">
        <v>0.93035000000000001</v>
      </c>
      <c r="L287" s="891">
        <v>3044538.61</v>
      </c>
      <c r="M287" s="891">
        <v>733069.5</v>
      </c>
      <c r="N287" s="891">
        <v>322826.75</v>
      </c>
      <c r="O287" s="891">
        <v>131239.71</v>
      </c>
      <c r="P287" s="891">
        <v>104706.65</v>
      </c>
      <c r="Q287" s="891">
        <v>226351.58</v>
      </c>
      <c r="R287" s="891">
        <v>72358.3</v>
      </c>
      <c r="S287" s="891">
        <v>118768.94</v>
      </c>
      <c r="T287" s="891">
        <v>145369.04</v>
      </c>
      <c r="U287" s="891">
        <v>85777.57</v>
      </c>
      <c r="V287" s="891">
        <v>217078.56</v>
      </c>
      <c r="W287" s="891">
        <v>187231.07</v>
      </c>
      <c r="X287" s="891">
        <v>142515.19</v>
      </c>
      <c r="Y287" s="891">
        <v>5531831.4700000016</v>
      </c>
      <c r="Z287" s="891">
        <v>87072.299999999988</v>
      </c>
      <c r="AA287" s="891">
        <v>122328.75</v>
      </c>
      <c r="AB287" s="891">
        <v>263251.46999999997</v>
      </c>
      <c r="AC287" s="891">
        <v>28380.269999999997</v>
      </c>
      <c r="AD287" s="891">
        <v>558797.73</v>
      </c>
      <c r="AE287" s="891">
        <v>330625.74</v>
      </c>
      <c r="AF287" s="891">
        <v>1200779.01</v>
      </c>
      <c r="AG287" s="891">
        <v>864130.29</v>
      </c>
      <c r="AH287" s="891">
        <v>2525043.9351299996</v>
      </c>
      <c r="AI287" s="891">
        <v>5980409.4951299997</v>
      </c>
      <c r="AJ287" s="891">
        <v>884847.88</v>
      </c>
      <c r="AK287" s="891">
        <v>5095561.6151299989</v>
      </c>
      <c r="AL287" s="894">
        <v>5918779.8351299986</v>
      </c>
      <c r="AM287" s="891">
        <v>211515.92</v>
      </c>
      <c r="AN287" s="891">
        <v>211515.92</v>
      </c>
      <c r="AO287" s="891">
        <v>220162.8</v>
      </c>
      <c r="AP287" s="891">
        <v>220162.8</v>
      </c>
      <c r="AQ287" s="891">
        <v>0</v>
      </c>
      <c r="AR287" s="891">
        <v>0</v>
      </c>
      <c r="AS287" s="891">
        <v>0</v>
      </c>
      <c r="AT287" s="891">
        <v>0</v>
      </c>
      <c r="AU287" s="891">
        <v>665.14</v>
      </c>
      <c r="AV287" s="891">
        <v>461610.23</v>
      </c>
      <c r="AW287" s="891">
        <v>183168.1</v>
      </c>
      <c r="AX287" s="891">
        <v>71438.009999999995</v>
      </c>
      <c r="AY287" s="891">
        <v>1580238.9200000002</v>
      </c>
      <c r="AZ287" s="891">
        <v>13030850.34</v>
      </c>
      <c r="BA287" s="891">
        <v>412916.85000000003</v>
      </c>
      <c r="BB287" s="891">
        <v>0</v>
      </c>
      <c r="BC287" s="891">
        <v>379807.73</v>
      </c>
    </row>
    <row r="288" spans="1:55" ht="15.75" customHeight="1" x14ac:dyDescent="0.2">
      <c r="A288" s="890" t="s">
        <v>1809</v>
      </c>
      <c r="B288" s="895" t="s">
        <v>1810</v>
      </c>
      <c r="C288" s="645">
        <v>1294.8599999999999</v>
      </c>
      <c r="D288" s="891">
        <v>16846413.25</v>
      </c>
      <c r="E288" s="891">
        <v>10838539.74</v>
      </c>
      <c r="F288" s="892">
        <v>0.64337373060701808</v>
      </c>
      <c r="G288" s="893">
        <v>1</v>
      </c>
      <c r="H288" s="891">
        <v>609136.23</v>
      </c>
      <c r="I288" s="891">
        <v>5298229.2100000009</v>
      </c>
      <c r="J288" s="891">
        <v>5907365.4400000013</v>
      </c>
      <c r="K288" s="893">
        <v>0.93035000000000001</v>
      </c>
      <c r="L288" s="891">
        <v>3953056.31</v>
      </c>
      <c r="M288" s="891">
        <v>946661.59</v>
      </c>
      <c r="N288" s="891">
        <v>426886.88</v>
      </c>
      <c r="O288" s="891">
        <v>173743.29</v>
      </c>
      <c r="P288" s="891">
        <v>134408.24</v>
      </c>
      <c r="Q288" s="891">
        <v>292979.13</v>
      </c>
      <c r="R288" s="891">
        <v>96100.87</v>
      </c>
      <c r="S288" s="891">
        <v>157038.93</v>
      </c>
      <c r="T288" s="891">
        <v>192613.98</v>
      </c>
      <c r="U288" s="891">
        <v>113490.32</v>
      </c>
      <c r="V288" s="891">
        <v>287629.09000000003</v>
      </c>
      <c r="W288" s="891">
        <v>248081.17</v>
      </c>
      <c r="X288" s="891">
        <v>188436.76</v>
      </c>
      <c r="Y288" s="891">
        <v>7211126.5600000005</v>
      </c>
      <c r="Z288" s="891">
        <v>115209.90000000001</v>
      </c>
      <c r="AA288" s="891">
        <v>161857.5</v>
      </c>
      <c r="AB288" s="891">
        <v>348317.33999999997</v>
      </c>
      <c r="AC288" s="891">
        <v>37550.94</v>
      </c>
      <c r="AD288" s="891">
        <v>739365.06</v>
      </c>
      <c r="AE288" s="891">
        <v>427214.25999999995</v>
      </c>
      <c r="AF288" s="891">
        <v>1588793.22</v>
      </c>
      <c r="AG288" s="891">
        <v>1143361.3800000001</v>
      </c>
      <c r="AH288" s="891">
        <v>3248126.7078599995</v>
      </c>
      <c r="AI288" s="891">
        <v>7809796.3078599991</v>
      </c>
      <c r="AJ288" s="891">
        <v>1170773.56</v>
      </c>
      <c r="AK288" s="891">
        <v>6639022.7478599995</v>
      </c>
      <c r="AL288" s="894">
        <v>7728251.9278599992</v>
      </c>
      <c r="AM288" s="891">
        <v>201538.76</v>
      </c>
      <c r="AN288" s="891">
        <v>201538.76</v>
      </c>
      <c r="AO288" s="891">
        <v>210185.63</v>
      </c>
      <c r="AP288" s="891">
        <v>210185.63</v>
      </c>
      <c r="AQ288" s="891">
        <v>25275.48</v>
      </c>
      <c r="AR288" s="891">
        <v>25275.48</v>
      </c>
      <c r="AS288" s="891">
        <v>26605.77</v>
      </c>
      <c r="AT288" s="891">
        <v>26605.77</v>
      </c>
      <c r="AU288" s="891">
        <v>31926.93</v>
      </c>
      <c r="AV288" s="891">
        <v>610602.57999999996</v>
      </c>
      <c r="AW288" s="891">
        <v>242288.65</v>
      </c>
      <c r="AX288" s="891">
        <v>95005.19</v>
      </c>
      <c r="AY288" s="891">
        <v>1907034.63</v>
      </c>
      <c r="AZ288" s="891">
        <v>16846413.25</v>
      </c>
      <c r="BA288" s="891">
        <v>411294.6</v>
      </c>
      <c r="BB288" s="891">
        <v>17036.64</v>
      </c>
      <c r="BC288" s="891">
        <v>536847.53999999992</v>
      </c>
    </row>
    <row r="289" spans="1:55" ht="15.75" customHeight="1" x14ac:dyDescent="0.2">
      <c r="A289" s="890" t="s">
        <v>1811</v>
      </c>
      <c r="B289" s="895" t="s">
        <v>1812</v>
      </c>
      <c r="C289" s="645">
        <v>558.98</v>
      </c>
      <c r="D289" s="891">
        <v>7168878.96</v>
      </c>
      <c r="E289" s="891">
        <v>5157861.66</v>
      </c>
      <c r="F289" s="892">
        <v>0.71947952933494641</v>
      </c>
      <c r="G289" s="893">
        <v>1</v>
      </c>
      <c r="H289" s="891">
        <v>63046.62</v>
      </c>
      <c r="I289" s="891">
        <v>1215819.52</v>
      </c>
      <c r="J289" s="891">
        <v>1278866.1400000001</v>
      </c>
      <c r="K289" s="893">
        <v>0.93035000000000001</v>
      </c>
      <c r="L289" s="891">
        <v>1692882.3</v>
      </c>
      <c r="M289" s="891">
        <v>338576.46</v>
      </c>
      <c r="N289" s="891">
        <v>176830.46</v>
      </c>
      <c r="O289" s="891">
        <v>77957.509999999995</v>
      </c>
      <c r="P289" s="891">
        <v>59444.77</v>
      </c>
      <c r="Q289" s="891">
        <v>107537.48</v>
      </c>
      <c r="R289" s="891">
        <v>41266.839999999997</v>
      </c>
      <c r="S289" s="891">
        <v>65190.95</v>
      </c>
      <c r="T289" s="891">
        <v>89401.96</v>
      </c>
      <c r="U289" s="891">
        <v>49091.16</v>
      </c>
      <c r="V289" s="891">
        <v>133503.31</v>
      </c>
      <c r="W289" s="891">
        <v>115147.11</v>
      </c>
      <c r="X289" s="891">
        <v>78225</v>
      </c>
      <c r="Y289" s="891">
        <v>3025055.31</v>
      </c>
      <c r="Z289" s="891">
        <v>49498.2</v>
      </c>
      <c r="AA289" s="891">
        <v>69872.5</v>
      </c>
      <c r="AB289" s="891">
        <v>150365.62</v>
      </c>
      <c r="AC289" s="891">
        <v>16210.419999999998</v>
      </c>
      <c r="AD289" s="891">
        <v>319177.58</v>
      </c>
      <c r="AE289" s="891">
        <v>83183.819999999992</v>
      </c>
      <c r="AF289" s="891">
        <v>685868.46</v>
      </c>
      <c r="AG289" s="891">
        <v>493579.33999999997</v>
      </c>
      <c r="AH289" s="891">
        <v>1401330.8059799999</v>
      </c>
      <c r="AI289" s="891">
        <v>3269086.7459800001</v>
      </c>
      <c r="AJ289" s="891">
        <v>505412.94</v>
      </c>
      <c r="AK289" s="891">
        <v>2763673.8059800002</v>
      </c>
      <c r="AL289" s="894">
        <v>3233884.7259800001</v>
      </c>
      <c r="AM289" s="891">
        <v>97776.23</v>
      </c>
      <c r="AN289" s="891">
        <v>97776.23</v>
      </c>
      <c r="AO289" s="891">
        <v>101767.09</v>
      </c>
      <c r="AP289" s="891">
        <v>101767.09</v>
      </c>
      <c r="AQ289" s="891">
        <v>19289.18</v>
      </c>
      <c r="AR289" s="891">
        <v>19289.18</v>
      </c>
      <c r="AS289" s="891">
        <v>19954.330000000002</v>
      </c>
      <c r="AT289" s="891">
        <v>19954.330000000002</v>
      </c>
      <c r="AU289" s="891">
        <v>23945.19</v>
      </c>
      <c r="AV289" s="891">
        <v>263397.19</v>
      </c>
      <c r="AW289" s="891">
        <v>104516.67</v>
      </c>
      <c r="AX289" s="891">
        <v>40506.080000000002</v>
      </c>
      <c r="AY289" s="891">
        <v>909938.79</v>
      </c>
      <c r="AZ289" s="891">
        <v>7168878.96</v>
      </c>
      <c r="BA289" s="891">
        <v>151056.60999999999</v>
      </c>
      <c r="BB289" s="891">
        <v>3000.1099999999997</v>
      </c>
      <c r="BC289" s="891">
        <v>163099.84000000005</v>
      </c>
    </row>
    <row r="290" spans="1:55" ht="15.75" customHeight="1" x14ac:dyDescent="0.2">
      <c r="A290" s="890" t="s">
        <v>1813</v>
      </c>
      <c r="B290" s="895" t="s">
        <v>1814</v>
      </c>
      <c r="C290" s="645">
        <v>370.25</v>
      </c>
      <c r="D290" s="891">
        <v>4254837.79</v>
      </c>
      <c r="E290" s="891">
        <v>2810943.66</v>
      </c>
      <c r="F290" s="892">
        <v>0.66064649200175507</v>
      </c>
      <c r="G290" s="893">
        <v>1</v>
      </c>
      <c r="H290" s="891">
        <v>126625.16</v>
      </c>
      <c r="I290" s="891">
        <v>1186215.0299999998</v>
      </c>
      <c r="J290" s="891">
        <v>1312840.1899999997</v>
      </c>
      <c r="K290" s="893">
        <v>0.93035000000000001</v>
      </c>
      <c r="L290" s="891">
        <v>1055912.3600000001</v>
      </c>
      <c r="M290" s="891">
        <v>211182.47</v>
      </c>
      <c r="N290" s="891">
        <v>116619.37</v>
      </c>
      <c r="O290" s="891">
        <v>51971.67</v>
      </c>
      <c r="P290" s="891">
        <v>33718.15</v>
      </c>
      <c r="Q290" s="891">
        <v>68934.28</v>
      </c>
      <c r="R290" s="891">
        <v>27134.36</v>
      </c>
      <c r="S290" s="891">
        <v>43284.68</v>
      </c>
      <c r="T290" s="891">
        <v>59601.3</v>
      </c>
      <c r="U290" s="891">
        <v>32199.58</v>
      </c>
      <c r="V290" s="891">
        <v>89002.21</v>
      </c>
      <c r="W290" s="891">
        <v>76764.740000000005</v>
      </c>
      <c r="X290" s="891">
        <v>51938.87</v>
      </c>
      <c r="Y290" s="891">
        <v>1918264.0400000003</v>
      </c>
      <c r="Z290" s="891">
        <v>33120</v>
      </c>
      <c r="AA290" s="891">
        <v>46281.25</v>
      </c>
      <c r="AB290" s="891">
        <v>99597.25</v>
      </c>
      <c r="AC290" s="891">
        <v>10737.25</v>
      </c>
      <c r="AD290" s="891">
        <v>211412.75</v>
      </c>
      <c r="AE290" s="891">
        <v>53392.5</v>
      </c>
      <c r="AF290" s="891">
        <v>454296.75</v>
      </c>
      <c r="AG290" s="891">
        <v>326930.75</v>
      </c>
      <c r="AH290" s="891">
        <v>809555.02575000003</v>
      </c>
      <c r="AI290" s="891">
        <v>2045323.52575</v>
      </c>
      <c r="AJ290" s="891">
        <v>334768.94</v>
      </c>
      <c r="AK290" s="891">
        <v>1710554.5857500001</v>
      </c>
      <c r="AL290" s="894">
        <v>2022006.8657500001</v>
      </c>
      <c r="AM290" s="891">
        <v>10642.31</v>
      </c>
      <c r="AN290" s="891">
        <v>10642.31</v>
      </c>
      <c r="AO290" s="891">
        <v>11307.45</v>
      </c>
      <c r="AP290" s="891">
        <v>11307.45</v>
      </c>
      <c r="AQ290" s="891">
        <v>0</v>
      </c>
      <c r="AR290" s="891">
        <v>0</v>
      </c>
      <c r="AS290" s="891">
        <v>0</v>
      </c>
      <c r="AT290" s="891">
        <v>0</v>
      </c>
      <c r="AU290" s="891">
        <v>0</v>
      </c>
      <c r="AV290" s="891">
        <v>174267.84</v>
      </c>
      <c r="AW290" s="891">
        <v>69149.91</v>
      </c>
      <c r="AX290" s="891">
        <v>27249.55</v>
      </c>
      <c r="AY290" s="891">
        <v>314566.82</v>
      </c>
      <c r="AZ290" s="891">
        <v>4254837.79</v>
      </c>
      <c r="BA290" s="891">
        <v>23529.02</v>
      </c>
      <c r="BB290" s="891">
        <v>28.35</v>
      </c>
      <c r="BC290" s="891">
        <v>99848.59</v>
      </c>
    </row>
    <row r="291" spans="1:55" ht="15.75" customHeight="1" x14ac:dyDescent="0.2">
      <c r="A291" s="890" t="s">
        <v>1815</v>
      </c>
      <c r="B291" s="895" t="s">
        <v>1816</v>
      </c>
      <c r="C291" s="645">
        <v>157</v>
      </c>
      <c r="D291" s="891">
        <v>2205612.84</v>
      </c>
      <c r="E291" s="891">
        <v>1385451.93</v>
      </c>
      <c r="F291" s="892">
        <v>0.62814828825534041</v>
      </c>
      <c r="G291" s="893">
        <v>1</v>
      </c>
      <c r="H291" s="891">
        <v>97002.58</v>
      </c>
      <c r="I291" s="891">
        <v>1067058.6200000001</v>
      </c>
      <c r="J291" s="891">
        <v>1164061.2000000002</v>
      </c>
      <c r="K291" s="893">
        <v>0.93035000000000001</v>
      </c>
      <c r="L291" s="891">
        <v>524787.17000000004</v>
      </c>
      <c r="M291" s="891">
        <v>104957.43</v>
      </c>
      <c r="N291" s="891">
        <v>48802.67</v>
      </c>
      <c r="O291" s="891">
        <v>21549.23</v>
      </c>
      <c r="P291" s="891">
        <v>19015.919999999998</v>
      </c>
      <c r="Q291" s="891">
        <v>30331.08</v>
      </c>
      <c r="R291" s="891">
        <v>11305.98</v>
      </c>
      <c r="S291" s="891">
        <v>18211.23</v>
      </c>
      <c r="T291" s="891">
        <v>24712.73</v>
      </c>
      <c r="U291" s="891">
        <v>13460.48</v>
      </c>
      <c r="V291" s="891">
        <v>36903.35</v>
      </c>
      <c r="W291" s="891">
        <v>31829.279999999999</v>
      </c>
      <c r="X291" s="891">
        <v>21852.33</v>
      </c>
      <c r="Y291" s="891">
        <v>907718.88</v>
      </c>
      <c r="Z291" s="891">
        <v>14040</v>
      </c>
      <c r="AA291" s="891">
        <v>19625</v>
      </c>
      <c r="AB291" s="891">
        <v>42233</v>
      </c>
      <c r="AC291" s="891">
        <v>4553</v>
      </c>
      <c r="AD291" s="891">
        <v>89647</v>
      </c>
      <c r="AE291" s="891">
        <v>23673.5</v>
      </c>
      <c r="AF291" s="891">
        <v>192639</v>
      </c>
      <c r="AG291" s="891">
        <v>138631</v>
      </c>
      <c r="AH291" s="891">
        <v>439755.38099999994</v>
      </c>
      <c r="AI291" s="891">
        <v>964796.88099999994</v>
      </c>
      <c r="AJ291" s="891">
        <v>141954.69</v>
      </c>
      <c r="AK291" s="891">
        <v>822842.19099999988</v>
      </c>
      <c r="AL291" s="894">
        <v>954909.73099999991</v>
      </c>
      <c r="AM291" s="891">
        <v>55872.13</v>
      </c>
      <c r="AN291" s="891">
        <v>55872.13</v>
      </c>
      <c r="AO291" s="891">
        <v>58532.7</v>
      </c>
      <c r="AP291" s="891">
        <v>58532.7</v>
      </c>
      <c r="AQ291" s="891">
        <v>0</v>
      </c>
      <c r="AR291" s="891">
        <v>0</v>
      </c>
      <c r="AS291" s="891">
        <v>0</v>
      </c>
      <c r="AT291" s="891">
        <v>0</v>
      </c>
      <c r="AU291" s="891">
        <v>0</v>
      </c>
      <c r="AV291" s="891">
        <v>73831.03</v>
      </c>
      <c r="AW291" s="891">
        <v>29296.34</v>
      </c>
      <c r="AX291" s="891">
        <v>11047.11</v>
      </c>
      <c r="AY291" s="891">
        <v>342984.13999999996</v>
      </c>
      <c r="AZ291" s="891">
        <v>2205612.84</v>
      </c>
      <c r="BA291" s="891">
        <v>170948.34</v>
      </c>
      <c r="BB291" s="891">
        <v>0</v>
      </c>
      <c r="BC291" s="891">
        <v>82969.360000000015</v>
      </c>
    </row>
    <row r="292" spans="1:55" ht="15.75" customHeight="1" x14ac:dyDescent="0.2">
      <c r="A292" s="890" t="s">
        <v>1817</v>
      </c>
      <c r="B292" s="895" t="s">
        <v>1818</v>
      </c>
      <c r="C292" s="645">
        <v>173.5</v>
      </c>
      <c r="D292" s="891">
        <v>2004806.84</v>
      </c>
      <c r="E292" s="891">
        <v>1274973.8900000001</v>
      </c>
      <c r="F292" s="892">
        <v>0.63595846969476622</v>
      </c>
      <c r="G292" s="893">
        <v>1</v>
      </c>
      <c r="H292" s="891">
        <v>76827.3</v>
      </c>
      <c r="I292" s="891">
        <v>576589.98</v>
      </c>
      <c r="J292" s="891">
        <v>653417.28</v>
      </c>
      <c r="K292" s="893">
        <v>0.93035000000000001</v>
      </c>
      <c r="L292" s="891">
        <v>499435.13</v>
      </c>
      <c r="M292" s="891">
        <v>99887.02</v>
      </c>
      <c r="N292" s="891">
        <v>54506.879999999997</v>
      </c>
      <c r="O292" s="891">
        <v>23450.63</v>
      </c>
      <c r="P292" s="891">
        <v>15998.19</v>
      </c>
      <c r="Q292" s="891">
        <v>32399.11</v>
      </c>
      <c r="R292" s="891">
        <v>13001.88</v>
      </c>
      <c r="S292" s="891">
        <v>20058.75</v>
      </c>
      <c r="T292" s="891">
        <v>26893.27</v>
      </c>
      <c r="U292" s="891">
        <v>15044.06</v>
      </c>
      <c r="V292" s="891">
        <v>40159.53</v>
      </c>
      <c r="W292" s="891">
        <v>34637.74</v>
      </c>
      <c r="X292" s="891">
        <v>24069.23</v>
      </c>
      <c r="Y292" s="891">
        <v>899541.42</v>
      </c>
      <c r="Z292" s="891">
        <v>15570</v>
      </c>
      <c r="AA292" s="891">
        <v>21687.5</v>
      </c>
      <c r="AB292" s="891">
        <v>46671.5</v>
      </c>
      <c r="AC292" s="891">
        <v>5031.5</v>
      </c>
      <c r="AD292" s="891">
        <v>99068.5</v>
      </c>
      <c r="AE292" s="891">
        <v>25481.5</v>
      </c>
      <c r="AF292" s="891">
        <v>212884.5</v>
      </c>
      <c r="AG292" s="891">
        <v>153200.5</v>
      </c>
      <c r="AH292" s="891">
        <v>381863.69249999995</v>
      </c>
      <c r="AI292" s="891">
        <v>961459.19249999989</v>
      </c>
      <c r="AJ292" s="891">
        <v>156873.49</v>
      </c>
      <c r="AK292" s="891">
        <v>804585.7024999999</v>
      </c>
      <c r="AL292" s="894">
        <v>950532.9524999999</v>
      </c>
      <c r="AM292" s="891">
        <v>6651.44</v>
      </c>
      <c r="AN292" s="891">
        <v>6651.44</v>
      </c>
      <c r="AO292" s="891">
        <v>7316.58</v>
      </c>
      <c r="AP292" s="891">
        <v>7316.58</v>
      </c>
      <c r="AQ292" s="891">
        <v>0</v>
      </c>
      <c r="AR292" s="891">
        <v>0</v>
      </c>
      <c r="AS292" s="891">
        <v>0</v>
      </c>
      <c r="AT292" s="891">
        <v>0</v>
      </c>
      <c r="AU292" s="891">
        <v>0</v>
      </c>
      <c r="AV292" s="891">
        <v>81812.759999999995</v>
      </c>
      <c r="AW292" s="891">
        <v>32463.51</v>
      </c>
      <c r="AX292" s="891">
        <v>12520.06</v>
      </c>
      <c r="AY292" s="891">
        <v>154732.37</v>
      </c>
      <c r="AZ292" s="891">
        <v>2004806.84</v>
      </c>
      <c r="BA292" s="891">
        <v>12806.740000000002</v>
      </c>
      <c r="BB292" s="891">
        <v>0</v>
      </c>
      <c r="BC292" s="891">
        <v>45578.929999999993</v>
      </c>
    </row>
    <row r="293" spans="1:55" ht="15.75" customHeight="1" x14ac:dyDescent="0.2">
      <c r="A293" s="890" t="s">
        <v>1819</v>
      </c>
      <c r="B293" s="895" t="s">
        <v>1820</v>
      </c>
      <c r="C293" s="645">
        <v>218.21</v>
      </c>
      <c r="D293" s="891">
        <v>2588111.02</v>
      </c>
      <c r="E293" s="891">
        <v>1862097.29</v>
      </c>
      <c r="F293" s="892">
        <v>0.71948122611834486</v>
      </c>
      <c r="G293" s="893">
        <v>1</v>
      </c>
      <c r="H293" s="891">
        <v>25957.32</v>
      </c>
      <c r="I293" s="891">
        <v>753291.97</v>
      </c>
      <c r="J293" s="891">
        <v>779249.28999999992</v>
      </c>
      <c r="K293" s="893">
        <v>0.93035000000000001</v>
      </c>
      <c r="L293" s="891">
        <v>631265.73</v>
      </c>
      <c r="M293" s="891">
        <v>126253.14</v>
      </c>
      <c r="N293" s="891">
        <v>68450.5</v>
      </c>
      <c r="O293" s="891">
        <v>30422.44</v>
      </c>
      <c r="P293" s="891">
        <v>20734.14</v>
      </c>
      <c r="Q293" s="891">
        <v>43428.59</v>
      </c>
      <c r="R293" s="891">
        <v>16393.669999999998</v>
      </c>
      <c r="S293" s="891">
        <v>25337.37</v>
      </c>
      <c r="T293" s="891">
        <v>34888.57</v>
      </c>
      <c r="U293" s="891">
        <v>19003.03</v>
      </c>
      <c r="V293" s="891">
        <v>52098.85</v>
      </c>
      <c r="W293" s="891">
        <v>44935.45</v>
      </c>
      <c r="X293" s="891">
        <v>30403.24</v>
      </c>
      <c r="Y293" s="891">
        <v>1143614.72</v>
      </c>
      <c r="Z293" s="891">
        <v>19451.699999999997</v>
      </c>
      <c r="AA293" s="891">
        <v>27276.249999999996</v>
      </c>
      <c r="AB293" s="891">
        <v>58698.49</v>
      </c>
      <c r="AC293" s="891">
        <v>6328.0899999999992</v>
      </c>
      <c r="AD293" s="891">
        <v>124597.91</v>
      </c>
      <c r="AE293" s="891">
        <v>33763.270000000004</v>
      </c>
      <c r="AF293" s="891">
        <v>267743.67</v>
      </c>
      <c r="AG293" s="891">
        <v>192679.43</v>
      </c>
      <c r="AH293" s="891">
        <v>495989.84271</v>
      </c>
      <c r="AI293" s="891">
        <v>1226528.6527100001</v>
      </c>
      <c r="AJ293" s="891">
        <v>197298.93</v>
      </c>
      <c r="AK293" s="891">
        <v>1029229.7227099999</v>
      </c>
      <c r="AL293" s="894">
        <v>1212786.7727099999</v>
      </c>
      <c r="AM293" s="891">
        <v>17958.89</v>
      </c>
      <c r="AN293" s="891">
        <v>17958.89</v>
      </c>
      <c r="AO293" s="891">
        <v>18624.04</v>
      </c>
      <c r="AP293" s="891">
        <v>18624.04</v>
      </c>
      <c r="AQ293" s="891">
        <v>0</v>
      </c>
      <c r="AR293" s="891">
        <v>0</v>
      </c>
      <c r="AS293" s="891">
        <v>0</v>
      </c>
      <c r="AT293" s="891">
        <v>0</v>
      </c>
      <c r="AU293" s="891">
        <v>0</v>
      </c>
      <c r="AV293" s="891">
        <v>102432.24</v>
      </c>
      <c r="AW293" s="891">
        <v>40645.370000000003</v>
      </c>
      <c r="AX293" s="891">
        <v>15465.96</v>
      </c>
      <c r="AY293" s="891">
        <v>231709.43</v>
      </c>
      <c r="AZ293" s="891">
        <v>2588111.02</v>
      </c>
      <c r="BA293" s="891">
        <v>20691.250000000004</v>
      </c>
      <c r="BB293" s="891">
        <v>0</v>
      </c>
      <c r="BC293" s="891">
        <v>68831.59</v>
      </c>
    </row>
    <row r="294" spans="1:55" ht="15.75" customHeight="1" x14ac:dyDescent="0.2">
      <c r="A294" s="890" t="s">
        <v>1821</v>
      </c>
      <c r="B294" s="895" t="s">
        <v>1822</v>
      </c>
      <c r="C294" s="645">
        <v>90.5</v>
      </c>
      <c r="D294" s="891">
        <v>1075921.2</v>
      </c>
      <c r="E294" s="891">
        <v>801988.51</v>
      </c>
      <c r="F294" s="892">
        <v>0.74539706997129529</v>
      </c>
      <c r="G294" s="893">
        <v>2</v>
      </c>
      <c r="H294" s="891">
        <v>5228.26</v>
      </c>
      <c r="I294" s="891">
        <v>265018.79000000004</v>
      </c>
      <c r="J294" s="891">
        <v>270247.05000000005</v>
      </c>
      <c r="K294" s="893">
        <v>0.93035000000000001</v>
      </c>
      <c r="L294" s="891">
        <v>265562.59000000003</v>
      </c>
      <c r="M294" s="891">
        <v>53112.51</v>
      </c>
      <c r="N294" s="891">
        <v>27887.24</v>
      </c>
      <c r="O294" s="891">
        <v>12042.21</v>
      </c>
      <c r="P294" s="891">
        <v>8703.27</v>
      </c>
      <c r="Q294" s="891">
        <v>16544.22</v>
      </c>
      <c r="R294" s="891">
        <v>6218.29</v>
      </c>
      <c r="S294" s="891">
        <v>10293.299999999999</v>
      </c>
      <c r="T294" s="891">
        <v>13810.05</v>
      </c>
      <c r="U294" s="891">
        <v>7653.99</v>
      </c>
      <c r="V294" s="891">
        <v>20622.46</v>
      </c>
      <c r="W294" s="891">
        <v>17786.95</v>
      </c>
      <c r="X294" s="891">
        <v>12351.31</v>
      </c>
      <c r="Y294" s="891">
        <v>472588.39</v>
      </c>
      <c r="Z294" s="891">
        <v>7965</v>
      </c>
      <c r="AA294" s="891">
        <v>11312.5</v>
      </c>
      <c r="AB294" s="891">
        <v>24344.5</v>
      </c>
      <c r="AC294" s="891">
        <v>2624.5</v>
      </c>
      <c r="AD294" s="891">
        <v>51675.5</v>
      </c>
      <c r="AE294" s="891">
        <v>12882</v>
      </c>
      <c r="AF294" s="891">
        <v>111043.5</v>
      </c>
      <c r="AG294" s="891">
        <v>79911.5</v>
      </c>
      <c r="AH294" s="891">
        <v>206596.41150000005</v>
      </c>
      <c r="AI294" s="891">
        <v>508355.41150000005</v>
      </c>
      <c r="AJ294" s="891">
        <v>81827.38</v>
      </c>
      <c r="AK294" s="891">
        <v>426528.03150000004</v>
      </c>
      <c r="AL294" s="894">
        <v>502656.13150000002</v>
      </c>
      <c r="AM294" s="891">
        <v>8646.8700000000008</v>
      </c>
      <c r="AN294" s="891">
        <v>8646.8700000000008</v>
      </c>
      <c r="AO294" s="891">
        <v>8646.8700000000008</v>
      </c>
      <c r="AP294" s="891">
        <v>8646.8700000000008</v>
      </c>
      <c r="AQ294" s="891">
        <v>0</v>
      </c>
      <c r="AR294" s="891">
        <v>0</v>
      </c>
      <c r="AS294" s="891">
        <v>0</v>
      </c>
      <c r="AT294" s="891">
        <v>0</v>
      </c>
      <c r="AU294" s="891">
        <v>0</v>
      </c>
      <c r="AV294" s="891">
        <v>42569.24</v>
      </c>
      <c r="AW294" s="891">
        <v>16891.580000000002</v>
      </c>
      <c r="AX294" s="891">
        <v>6628.26</v>
      </c>
      <c r="AY294" s="891">
        <v>100676.56</v>
      </c>
      <c r="AZ294" s="891">
        <v>1075921.2</v>
      </c>
      <c r="BA294" s="891">
        <v>26249.040000000001</v>
      </c>
      <c r="BB294" s="891">
        <v>2.09</v>
      </c>
      <c r="BC294" s="891">
        <v>17643.499999999996</v>
      </c>
    </row>
    <row r="295" spans="1:55" ht="15.75" customHeight="1" x14ac:dyDescent="0.2">
      <c r="A295" s="890" t="s">
        <v>1823</v>
      </c>
      <c r="B295" s="895" t="s">
        <v>1824</v>
      </c>
      <c r="C295" s="645">
        <v>172.89</v>
      </c>
      <c r="D295" s="891">
        <v>2040787.75</v>
      </c>
      <c r="E295" s="891">
        <v>1412694.38</v>
      </c>
      <c r="F295" s="892">
        <v>0.69222993914972286</v>
      </c>
      <c r="G295" s="893">
        <v>1</v>
      </c>
      <c r="H295" s="891">
        <v>41123.550000000003</v>
      </c>
      <c r="I295" s="891">
        <v>749605.22999999986</v>
      </c>
      <c r="J295" s="891">
        <v>790728.77999999991</v>
      </c>
      <c r="K295" s="893">
        <v>0.93035000000000001</v>
      </c>
      <c r="L295" s="891">
        <v>497533.73</v>
      </c>
      <c r="M295" s="891">
        <v>99506.74</v>
      </c>
      <c r="N295" s="891">
        <v>53873.07</v>
      </c>
      <c r="O295" s="891">
        <v>23450.63</v>
      </c>
      <c r="P295" s="891">
        <v>16363.96</v>
      </c>
      <c r="Q295" s="891">
        <v>33088.449999999997</v>
      </c>
      <c r="R295" s="891">
        <v>12436.58</v>
      </c>
      <c r="S295" s="891">
        <v>20058.75</v>
      </c>
      <c r="T295" s="891">
        <v>26893.27</v>
      </c>
      <c r="U295" s="891">
        <v>15044.06</v>
      </c>
      <c r="V295" s="891">
        <v>40159.53</v>
      </c>
      <c r="W295" s="891">
        <v>34637.74</v>
      </c>
      <c r="X295" s="891">
        <v>24069.23</v>
      </c>
      <c r="Y295" s="891">
        <v>897115.73999999987</v>
      </c>
      <c r="Z295" s="891">
        <v>15267.599999999999</v>
      </c>
      <c r="AA295" s="891">
        <v>21611.249999999996</v>
      </c>
      <c r="AB295" s="891">
        <v>46507.409999999996</v>
      </c>
      <c r="AC295" s="891">
        <v>5013.8099999999995</v>
      </c>
      <c r="AD295" s="891">
        <v>98720.19</v>
      </c>
      <c r="AE295" s="891">
        <v>26117.689999999995</v>
      </c>
      <c r="AF295" s="891">
        <v>212136.02999999997</v>
      </c>
      <c r="AG295" s="891">
        <v>152661.87</v>
      </c>
      <c r="AH295" s="891">
        <v>390793.65038999991</v>
      </c>
      <c r="AI295" s="891">
        <v>968829.50038999994</v>
      </c>
      <c r="AJ295" s="891">
        <v>156321.95000000001</v>
      </c>
      <c r="AK295" s="891">
        <v>812507.55038999999</v>
      </c>
      <c r="AL295" s="894">
        <v>957941.67038999998</v>
      </c>
      <c r="AM295" s="891">
        <v>14633.17</v>
      </c>
      <c r="AN295" s="891">
        <v>14633.17</v>
      </c>
      <c r="AO295" s="891">
        <v>15298.32</v>
      </c>
      <c r="AP295" s="891">
        <v>15298.32</v>
      </c>
      <c r="AQ295" s="891">
        <v>0</v>
      </c>
      <c r="AR295" s="891">
        <v>0</v>
      </c>
      <c r="AS295" s="891">
        <v>0</v>
      </c>
      <c r="AT295" s="891">
        <v>0</v>
      </c>
      <c r="AU295" s="891">
        <v>0</v>
      </c>
      <c r="AV295" s="891">
        <v>81147.62</v>
      </c>
      <c r="AW295" s="891">
        <v>32199.58</v>
      </c>
      <c r="AX295" s="891">
        <v>12520.06</v>
      </c>
      <c r="AY295" s="891">
        <v>185730.24</v>
      </c>
      <c r="AZ295" s="891">
        <v>2040787.75</v>
      </c>
      <c r="BA295" s="891">
        <v>21491.35</v>
      </c>
      <c r="BB295" s="891">
        <v>64.38</v>
      </c>
      <c r="BC295" s="891">
        <v>51001.069999999992</v>
      </c>
    </row>
    <row r="296" spans="1:55" ht="15.75" customHeight="1" x14ac:dyDescent="0.2">
      <c r="A296" s="890" t="s">
        <v>1825</v>
      </c>
      <c r="B296" s="895" t="s">
        <v>1826</v>
      </c>
      <c r="C296" s="645">
        <v>615.99</v>
      </c>
      <c r="D296" s="891">
        <v>8308093.6900000004</v>
      </c>
      <c r="E296" s="891">
        <v>5924272.9099999992</v>
      </c>
      <c r="F296" s="892">
        <v>0.71307247258546491</v>
      </c>
      <c r="G296" s="893">
        <v>1</v>
      </c>
      <c r="H296" s="891">
        <v>91423.49</v>
      </c>
      <c r="I296" s="891">
        <v>606929.13</v>
      </c>
      <c r="J296" s="891">
        <v>698352.62</v>
      </c>
      <c r="K296" s="893">
        <v>0.93035000000000001</v>
      </c>
      <c r="L296" s="891">
        <v>1883979.18</v>
      </c>
      <c r="M296" s="891">
        <v>627930.25</v>
      </c>
      <c r="N296" s="891">
        <v>223227.17</v>
      </c>
      <c r="O296" s="891">
        <v>74166.679999999993</v>
      </c>
      <c r="P296" s="891">
        <v>60159.82</v>
      </c>
      <c r="Q296" s="891">
        <v>193492.55</v>
      </c>
      <c r="R296" s="891">
        <v>46354.53</v>
      </c>
      <c r="S296" s="891">
        <v>81026.81</v>
      </c>
      <c r="T296" s="891">
        <v>74138.210000000006</v>
      </c>
      <c r="U296" s="891">
        <v>54105.85</v>
      </c>
      <c r="V296" s="891">
        <v>110710.06</v>
      </c>
      <c r="W296" s="891">
        <v>95487.84</v>
      </c>
      <c r="X296" s="891">
        <v>97227.03</v>
      </c>
      <c r="Y296" s="891">
        <v>3622005.9799999991</v>
      </c>
      <c r="Z296" s="891">
        <v>55439.1</v>
      </c>
      <c r="AA296" s="891">
        <v>76998.75</v>
      </c>
      <c r="AB296" s="891">
        <v>165701.31</v>
      </c>
      <c r="AC296" s="891">
        <v>17863.71</v>
      </c>
      <c r="AD296" s="891">
        <v>351730.29</v>
      </c>
      <c r="AE296" s="891">
        <v>479856.21</v>
      </c>
      <c r="AF296" s="891">
        <v>755819.73</v>
      </c>
      <c r="AG296" s="891">
        <v>543919.17000000004</v>
      </c>
      <c r="AH296" s="891">
        <v>1550184.5664899999</v>
      </c>
      <c r="AI296" s="891">
        <v>3997512.8364899997</v>
      </c>
      <c r="AJ296" s="891">
        <v>556959.67000000004</v>
      </c>
      <c r="AK296" s="891">
        <v>3440553.1664900002</v>
      </c>
      <c r="AL296" s="894">
        <v>3958720.5864900001</v>
      </c>
      <c r="AM296" s="891">
        <v>67844.73</v>
      </c>
      <c r="AN296" s="891">
        <v>67844.73</v>
      </c>
      <c r="AO296" s="891">
        <v>70505.3</v>
      </c>
      <c r="AP296" s="891">
        <v>70505.3</v>
      </c>
      <c r="AQ296" s="891">
        <v>0</v>
      </c>
      <c r="AR296" s="891">
        <v>0</v>
      </c>
      <c r="AS296" s="891">
        <v>0</v>
      </c>
      <c r="AT296" s="891">
        <v>0</v>
      </c>
      <c r="AU296" s="891">
        <v>665.14</v>
      </c>
      <c r="AV296" s="891">
        <v>290002.96999999997</v>
      </c>
      <c r="AW296" s="891">
        <v>115073.91</v>
      </c>
      <c r="AX296" s="891">
        <v>44924.93</v>
      </c>
      <c r="AY296" s="891">
        <v>727367.01</v>
      </c>
      <c r="AZ296" s="891">
        <v>8308093.6900000004</v>
      </c>
      <c r="BA296" s="891">
        <v>83918.49</v>
      </c>
      <c r="BB296" s="891">
        <v>60.74</v>
      </c>
      <c r="BC296" s="891">
        <v>158360.58999999997</v>
      </c>
    </row>
    <row r="297" spans="1:55" ht="15.75" customHeight="1" x14ac:dyDescent="0.2">
      <c r="A297" s="890" t="s">
        <v>1827</v>
      </c>
      <c r="B297" s="895" t="s">
        <v>1828</v>
      </c>
      <c r="C297" s="645">
        <v>167.97</v>
      </c>
      <c r="D297" s="891">
        <v>2066430.64</v>
      </c>
      <c r="E297" s="891">
        <v>1333098.05</v>
      </c>
      <c r="F297" s="892">
        <v>0.64512112054242488</v>
      </c>
      <c r="G297" s="893">
        <v>1</v>
      </c>
      <c r="H297" s="891">
        <v>70180.83</v>
      </c>
      <c r="I297" s="891">
        <v>411747.97</v>
      </c>
      <c r="J297" s="891">
        <v>481928.8</v>
      </c>
      <c r="K297" s="893">
        <v>0.93035000000000001</v>
      </c>
      <c r="L297" s="891">
        <v>504505.54</v>
      </c>
      <c r="M297" s="891">
        <v>100901.1</v>
      </c>
      <c r="N297" s="891">
        <v>52605.47</v>
      </c>
      <c r="O297" s="891">
        <v>23450.63</v>
      </c>
      <c r="P297" s="891">
        <v>16892.900000000001</v>
      </c>
      <c r="Q297" s="891">
        <v>31709.77</v>
      </c>
      <c r="R297" s="891">
        <v>12436.58</v>
      </c>
      <c r="S297" s="891">
        <v>19530.89</v>
      </c>
      <c r="T297" s="891">
        <v>26893.27</v>
      </c>
      <c r="U297" s="891">
        <v>14516.2</v>
      </c>
      <c r="V297" s="891">
        <v>40159.53</v>
      </c>
      <c r="W297" s="891">
        <v>34637.74</v>
      </c>
      <c r="X297" s="891">
        <v>23435.83</v>
      </c>
      <c r="Y297" s="891">
        <v>901675.45</v>
      </c>
      <c r="Z297" s="891">
        <v>14952.599999999999</v>
      </c>
      <c r="AA297" s="891">
        <v>20996.25</v>
      </c>
      <c r="AB297" s="891">
        <v>45183.929999999993</v>
      </c>
      <c r="AC297" s="891">
        <v>4871.1299999999992</v>
      </c>
      <c r="AD297" s="891">
        <v>95910.87</v>
      </c>
      <c r="AE297" s="891">
        <v>24950.399999999998</v>
      </c>
      <c r="AF297" s="891">
        <v>206099.19</v>
      </c>
      <c r="AG297" s="891">
        <v>148317.51</v>
      </c>
      <c r="AH297" s="891">
        <v>399917.73747000005</v>
      </c>
      <c r="AI297" s="891">
        <v>961199.61747000006</v>
      </c>
      <c r="AJ297" s="891">
        <v>151873.43</v>
      </c>
      <c r="AK297" s="891">
        <v>809326.18747</v>
      </c>
      <c r="AL297" s="894">
        <v>950621.62746999995</v>
      </c>
      <c r="AM297" s="891">
        <v>22614.91</v>
      </c>
      <c r="AN297" s="891">
        <v>22614.91</v>
      </c>
      <c r="AO297" s="891">
        <v>23280.05</v>
      </c>
      <c r="AP297" s="891">
        <v>23280.05</v>
      </c>
      <c r="AQ297" s="891">
        <v>0</v>
      </c>
      <c r="AR297" s="891">
        <v>0</v>
      </c>
      <c r="AS297" s="891">
        <v>0</v>
      </c>
      <c r="AT297" s="891">
        <v>0</v>
      </c>
      <c r="AU297" s="891">
        <v>0</v>
      </c>
      <c r="AV297" s="891">
        <v>79152.179999999993</v>
      </c>
      <c r="AW297" s="891">
        <v>31407.78</v>
      </c>
      <c r="AX297" s="891">
        <v>11783.58</v>
      </c>
      <c r="AY297" s="891">
        <v>214133.45999999996</v>
      </c>
      <c r="AZ297" s="891">
        <v>2066430.64</v>
      </c>
      <c r="BA297" s="891">
        <v>24509.37</v>
      </c>
      <c r="BB297" s="891">
        <v>0</v>
      </c>
      <c r="BC297" s="891">
        <v>41962.25</v>
      </c>
    </row>
    <row r="298" spans="1:55" ht="15.75" customHeight="1" x14ac:dyDescent="0.2">
      <c r="A298" s="890" t="s">
        <v>1829</v>
      </c>
      <c r="B298" s="895" t="s">
        <v>1830</v>
      </c>
      <c r="C298" s="645">
        <v>123.04</v>
      </c>
      <c r="D298" s="891">
        <v>1687283.61</v>
      </c>
      <c r="E298" s="891">
        <v>1273511.51</v>
      </c>
      <c r="F298" s="892">
        <v>0.75477027243807571</v>
      </c>
      <c r="G298" s="893">
        <v>2</v>
      </c>
      <c r="H298" s="891">
        <v>13438.25</v>
      </c>
      <c r="I298" s="891">
        <v>1041842.38</v>
      </c>
      <c r="J298" s="891">
        <v>1055280.6299999999</v>
      </c>
      <c r="K298" s="893">
        <v>0.93035000000000001</v>
      </c>
      <c r="L298" s="891">
        <v>401195.99</v>
      </c>
      <c r="M298" s="891">
        <v>80239.19</v>
      </c>
      <c r="N298" s="891">
        <v>38661.85</v>
      </c>
      <c r="O298" s="891">
        <v>17112.62</v>
      </c>
      <c r="P298" s="891">
        <v>14388.43</v>
      </c>
      <c r="Q298" s="891">
        <v>23437.65</v>
      </c>
      <c r="R298" s="891">
        <v>8479.48</v>
      </c>
      <c r="S298" s="891">
        <v>14252.27</v>
      </c>
      <c r="T298" s="891">
        <v>19624.82</v>
      </c>
      <c r="U298" s="891">
        <v>10557.23</v>
      </c>
      <c r="V298" s="891">
        <v>29305.599999999999</v>
      </c>
      <c r="W298" s="891">
        <v>25276.19</v>
      </c>
      <c r="X298" s="891">
        <v>17101.82</v>
      </c>
      <c r="Y298" s="891">
        <v>699633.1399999999</v>
      </c>
      <c r="Z298" s="891">
        <v>11021.400000000001</v>
      </c>
      <c r="AA298" s="891">
        <v>15380</v>
      </c>
      <c r="AB298" s="891">
        <v>33097.760000000002</v>
      </c>
      <c r="AC298" s="891">
        <v>3568.16</v>
      </c>
      <c r="AD298" s="891">
        <v>70255.839999999997</v>
      </c>
      <c r="AE298" s="891">
        <v>18431.43</v>
      </c>
      <c r="AF298" s="891">
        <v>150970.08000000002</v>
      </c>
      <c r="AG298" s="891">
        <v>108644.32</v>
      </c>
      <c r="AH298" s="891">
        <v>334727.98703999998</v>
      </c>
      <c r="AI298" s="891">
        <v>746096.97704000003</v>
      </c>
      <c r="AJ298" s="891">
        <v>111249.07</v>
      </c>
      <c r="AK298" s="891">
        <v>634847.90703999996</v>
      </c>
      <c r="AL298" s="894">
        <v>738348.47704000003</v>
      </c>
      <c r="AM298" s="891">
        <v>39243.519999999997</v>
      </c>
      <c r="AN298" s="891">
        <v>39243.519999999997</v>
      </c>
      <c r="AO298" s="891">
        <v>40573.81</v>
      </c>
      <c r="AP298" s="891">
        <v>40573.81</v>
      </c>
      <c r="AQ298" s="891">
        <v>0</v>
      </c>
      <c r="AR298" s="891">
        <v>0</v>
      </c>
      <c r="AS298" s="891">
        <v>0</v>
      </c>
      <c r="AT298" s="891">
        <v>0</v>
      </c>
      <c r="AU298" s="891">
        <v>0</v>
      </c>
      <c r="AV298" s="891">
        <v>57867.56</v>
      </c>
      <c r="AW298" s="891">
        <v>22961.99</v>
      </c>
      <c r="AX298" s="891">
        <v>8837.69</v>
      </c>
      <c r="AY298" s="891">
        <v>249301.89999999997</v>
      </c>
      <c r="AZ298" s="891">
        <v>1687283.61</v>
      </c>
      <c r="BA298" s="891">
        <v>227754.00000000003</v>
      </c>
      <c r="BB298" s="891">
        <v>0</v>
      </c>
      <c r="BC298" s="891">
        <v>56426.400000000001</v>
      </c>
    </row>
    <row r="299" spans="1:55" ht="15.75" customHeight="1" x14ac:dyDescent="0.2">
      <c r="A299" s="890" t="s">
        <v>1831</v>
      </c>
      <c r="B299" s="895" t="s">
        <v>1832</v>
      </c>
      <c r="C299" s="645">
        <v>328.52</v>
      </c>
      <c r="D299" s="891">
        <v>4248156.96</v>
      </c>
      <c r="E299" s="891">
        <v>3108946.3200000003</v>
      </c>
      <c r="F299" s="892">
        <v>0.73183414578918959</v>
      </c>
      <c r="G299" s="893">
        <v>2</v>
      </c>
      <c r="H299" s="891">
        <v>33805.199999999997</v>
      </c>
      <c r="I299" s="891">
        <v>1641253.7500000002</v>
      </c>
      <c r="J299" s="891">
        <v>1675058.9500000002</v>
      </c>
      <c r="K299" s="893">
        <v>0.9</v>
      </c>
      <c r="L299" s="891">
        <v>988607.07</v>
      </c>
      <c r="M299" s="891">
        <v>240008.86</v>
      </c>
      <c r="N299" s="891">
        <v>104543.6</v>
      </c>
      <c r="O299" s="891">
        <v>42000.99</v>
      </c>
      <c r="P299" s="891">
        <v>33575.54</v>
      </c>
      <c r="Q299" s="891">
        <v>72541.740000000005</v>
      </c>
      <c r="R299" s="891">
        <v>22968.03</v>
      </c>
      <c r="S299" s="891">
        <v>38298.15</v>
      </c>
      <c r="T299" s="891">
        <v>46406.84</v>
      </c>
      <c r="U299" s="891">
        <v>27574.66</v>
      </c>
      <c r="V299" s="891">
        <v>69299.009999999995</v>
      </c>
      <c r="W299" s="891">
        <v>59770.65</v>
      </c>
      <c r="X299" s="891">
        <v>45955.35</v>
      </c>
      <c r="Y299" s="891">
        <v>1791550.49</v>
      </c>
      <c r="Z299" s="891">
        <v>29379.599999999999</v>
      </c>
      <c r="AA299" s="891">
        <v>41065</v>
      </c>
      <c r="AB299" s="891">
        <v>88371.88</v>
      </c>
      <c r="AC299" s="891">
        <v>9527.08</v>
      </c>
      <c r="AD299" s="891">
        <v>187584.91999999998</v>
      </c>
      <c r="AE299" s="891">
        <v>113945.58</v>
      </c>
      <c r="AF299" s="891">
        <v>403094.04000000004</v>
      </c>
      <c r="AG299" s="891">
        <v>290083.16000000003</v>
      </c>
      <c r="AH299" s="891">
        <v>837142.02252</v>
      </c>
      <c r="AI299" s="891">
        <v>2000193.2825200004</v>
      </c>
      <c r="AJ299" s="891">
        <v>297037.92</v>
      </c>
      <c r="AK299" s="891">
        <v>1703155.3625200004</v>
      </c>
      <c r="AL299" s="894">
        <v>1970489.4825200005</v>
      </c>
      <c r="AM299" s="891">
        <v>62414.26</v>
      </c>
      <c r="AN299" s="891">
        <v>62414.26</v>
      </c>
      <c r="AO299" s="891">
        <v>64988.04</v>
      </c>
      <c r="AP299" s="891">
        <v>64988.04</v>
      </c>
      <c r="AQ299" s="891">
        <v>0</v>
      </c>
      <c r="AR299" s="891">
        <v>0</v>
      </c>
      <c r="AS299" s="891">
        <v>0</v>
      </c>
      <c r="AT299" s="891">
        <v>0</v>
      </c>
      <c r="AU299" s="891">
        <v>0</v>
      </c>
      <c r="AV299" s="891">
        <v>149279.47</v>
      </c>
      <c r="AW299" s="891">
        <v>59234.47</v>
      </c>
      <c r="AX299" s="891">
        <v>22798.36</v>
      </c>
      <c r="AY299" s="891">
        <v>486116.9</v>
      </c>
      <c r="AZ299" s="891">
        <v>4248156.96</v>
      </c>
      <c r="BA299" s="891">
        <v>135297.28</v>
      </c>
      <c r="BB299" s="891">
        <v>0</v>
      </c>
      <c r="BC299" s="891">
        <v>162290.62</v>
      </c>
    </row>
    <row r="300" spans="1:55" ht="15.75" customHeight="1" x14ac:dyDescent="0.2">
      <c r="A300" s="890" t="s">
        <v>1833</v>
      </c>
      <c r="B300" s="895" t="s">
        <v>1834</v>
      </c>
      <c r="C300" s="645">
        <v>363.12</v>
      </c>
      <c r="D300" s="891">
        <v>4596616</v>
      </c>
      <c r="E300" s="891">
        <v>2893551.3200000003</v>
      </c>
      <c r="F300" s="892">
        <v>0.62949598574255505</v>
      </c>
      <c r="G300" s="893">
        <v>1</v>
      </c>
      <c r="H300" s="891">
        <v>198169.91</v>
      </c>
      <c r="I300" s="891">
        <v>2095950.0799999998</v>
      </c>
      <c r="J300" s="891">
        <v>2294119.9899999998</v>
      </c>
      <c r="K300" s="893">
        <v>0.9</v>
      </c>
      <c r="L300" s="891">
        <v>1082778.75</v>
      </c>
      <c r="M300" s="891">
        <v>216555.75</v>
      </c>
      <c r="N300" s="891">
        <v>110975.62</v>
      </c>
      <c r="O300" s="891">
        <v>48436.87</v>
      </c>
      <c r="P300" s="891">
        <v>37781.910000000003</v>
      </c>
      <c r="Q300" s="891">
        <v>67352.350000000006</v>
      </c>
      <c r="R300" s="891">
        <v>25702.32</v>
      </c>
      <c r="S300" s="891">
        <v>40851.360000000001</v>
      </c>
      <c r="T300" s="891">
        <v>55547.58</v>
      </c>
      <c r="U300" s="891">
        <v>30638.52</v>
      </c>
      <c r="V300" s="891">
        <v>82948.81</v>
      </c>
      <c r="W300" s="891">
        <v>71543.66</v>
      </c>
      <c r="X300" s="891">
        <v>49019.040000000001</v>
      </c>
      <c r="Y300" s="891">
        <v>1920132.5400000005</v>
      </c>
      <c r="Z300" s="891">
        <v>32230.799999999996</v>
      </c>
      <c r="AA300" s="891">
        <v>45390</v>
      </c>
      <c r="AB300" s="891">
        <v>97679.28</v>
      </c>
      <c r="AC300" s="891">
        <v>10530.48</v>
      </c>
      <c r="AD300" s="891">
        <v>207341.52000000002</v>
      </c>
      <c r="AE300" s="891">
        <v>54590.299999999996</v>
      </c>
      <c r="AF300" s="891">
        <v>445548.24</v>
      </c>
      <c r="AG300" s="891">
        <v>320634.95999999996</v>
      </c>
      <c r="AH300" s="891">
        <v>918302.68212000001</v>
      </c>
      <c r="AI300" s="891">
        <v>2132248.2621200001</v>
      </c>
      <c r="AJ300" s="891">
        <v>328322.21000000002</v>
      </c>
      <c r="AK300" s="891">
        <v>1803926.0521200001</v>
      </c>
      <c r="AL300" s="894">
        <v>2099416.0321200001</v>
      </c>
      <c r="AM300" s="891">
        <v>78500.41</v>
      </c>
      <c r="AN300" s="891">
        <v>78500.41</v>
      </c>
      <c r="AO300" s="891">
        <v>81717.64</v>
      </c>
      <c r="AP300" s="891">
        <v>81717.64</v>
      </c>
      <c r="AQ300" s="891">
        <v>0</v>
      </c>
      <c r="AR300" s="891">
        <v>0</v>
      </c>
      <c r="AS300" s="891">
        <v>0</v>
      </c>
      <c r="AT300" s="891">
        <v>0</v>
      </c>
      <c r="AU300" s="891">
        <v>0</v>
      </c>
      <c r="AV300" s="891">
        <v>165365.62</v>
      </c>
      <c r="AW300" s="891">
        <v>65617.490000000005</v>
      </c>
      <c r="AX300" s="891">
        <v>25648.16</v>
      </c>
      <c r="AY300" s="891">
        <v>577067.37000000011</v>
      </c>
      <c r="AZ300" s="891">
        <v>4596616</v>
      </c>
      <c r="BA300" s="891">
        <v>222103.19</v>
      </c>
      <c r="BB300" s="891">
        <v>0</v>
      </c>
      <c r="BC300" s="891">
        <v>144259.82999999999</v>
      </c>
    </row>
    <row r="301" spans="1:55" ht="15.75" customHeight="1" x14ac:dyDescent="0.2">
      <c r="A301" s="890" t="s">
        <v>1835</v>
      </c>
      <c r="B301" s="895" t="s">
        <v>1836</v>
      </c>
      <c r="C301" s="645">
        <v>240.14</v>
      </c>
      <c r="D301" s="891">
        <v>2944171.88</v>
      </c>
      <c r="E301" s="891">
        <v>2066247.14</v>
      </c>
      <c r="F301" s="892">
        <v>0.7018092775208491</v>
      </c>
      <c r="G301" s="893">
        <v>1</v>
      </c>
      <c r="H301" s="891">
        <v>52830.85</v>
      </c>
      <c r="I301" s="891">
        <v>1329119.3899999999</v>
      </c>
      <c r="J301" s="891">
        <v>1381950.24</v>
      </c>
      <c r="K301" s="893">
        <v>0.9</v>
      </c>
      <c r="L301" s="891">
        <v>702641.25</v>
      </c>
      <c r="M301" s="891">
        <v>140528.25</v>
      </c>
      <c r="N301" s="891">
        <v>72961.87</v>
      </c>
      <c r="O301" s="891">
        <v>31882.5</v>
      </c>
      <c r="P301" s="891">
        <v>23886.74</v>
      </c>
      <c r="Q301" s="891">
        <v>45346.14</v>
      </c>
      <c r="R301" s="891">
        <v>16952.59</v>
      </c>
      <c r="S301" s="891">
        <v>26808.7</v>
      </c>
      <c r="T301" s="891">
        <v>36562.959999999999</v>
      </c>
      <c r="U301" s="891">
        <v>20170.349999999999</v>
      </c>
      <c r="V301" s="891">
        <v>54599.22</v>
      </c>
      <c r="W301" s="891">
        <v>47092.03</v>
      </c>
      <c r="X301" s="891">
        <v>32168.74</v>
      </c>
      <c r="Y301" s="891">
        <v>1251601.3400000001</v>
      </c>
      <c r="Z301" s="891">
        <v>21522.6</v>
      </c>
      <c r="AA301" s="891">
        <v>30017.5</v>
      </c>
      <c r="AB301" s="891">
        <v>64597.659999999996</v>
      </c>
      <c r="AC301" s="891">
        <v>6964.0599999999995</v>
      </c>
      <c r="AD301" s="891">
        <v>137119.94</v>
      </c>
      <c r="AE301" s="891">
        <v>37136.32</v>
      </c>
      <c r="AF301" s="891">
        <v>294651.77999999997</v>
      </c>
      <c r="AG301" s="891">
        <v>212043.62</v>
      </c>
      <c r="AH301" s="891">
        <v>583339.75913999998</v>
      </c>
      <c r="AI301" s="891">
        <v>1387393.23914</v>
      </c>
      <c r="AJ301" s="891">
        <v>217127.38</v>
      </c>
      <c r="AK301" s="891">
        <v>1170265.8591399998</v>
      </c>
      <c r="AL301" s="894">
        <v>1365680.49914</v>
      </c>
      <c r="AM301" s="891">
        <v>38606.76</v>
      </c>
      <c r="AN301" s="891">
        <v>38606.76</v>
      </c>
      <c r="AO301" s="891">
        <v>39893.65</v>
      </c>
      <c r="AP301" s="891">
        <v>39893.65</v>
      </c>
      <c r="AQ301" s="891">
        <v>0</v>
      </c>
      <c r="AR301" s="891">
        <v>0</v>
      </c>
      <c r="AS301" s="891">
        <v>0</v>
      </c>
      <c r="AT301" s="891">
        <v>0</v>
      </c>
      <c r="AU301" s="891">
        <v>0</v>
      </c>
      <c r="AV301" s="891">
        <v>109385.82</v>
      </c>
      <c r="AW301" s="891">
        <v>43404.57</v>
      </c>
      <c r="AX301" s="891">
        <v>17098.77</v>
      </c>
      <c r="AY301" s="891">
        <v>326889.98000000004</v>
      </c>
      <c r="AZ301" s="891">
        <v>2944171.88</v>
      </c>
      <c r="BA301" s="891">
        <v>96887.45</v>
      </c>
      <c r="BB301" s="891">
        <v>0</v>
      </c>
      <c r="BC301" s="891">
        <v>84846.12000000001</v>
      </c>
    </row>
    <row r="302" spans="1:55" ht="15.75" customHeight="1" x14ac:dyDescent="0.2">
      <c r="A302" s="890" t="s">
        <v>1837</v>
      </c>
      <c r="B302" s="895" t="s">
        <v>1838</v>
      </c>
      <c r="C302" s="645">
        <v>138.5</v>
      </c>
      <c r="D302" s="891">
        <v>1823211.31</v>
      </c>
      <c r="E302" s="891">
        <v>1590226.12</v>
      </c>
      <c r="F302" s="892">
        <v>0.87221163629135234</v>
      </c>
      <c r="G302" s="893">
        <v>2</v>
      </c>
      <c r="H302" s="891">
        <v>4147.42</v>
      </c>
      <c r="I302" s="891">
        <v>943905.44000000006</v>
      </c>
      <c r="J302" s="891">
        <v>948052.8600000001</v>
      </c>
      <c r="K302" s="893">
        <v>0.9</v>
      </c>
      <c r="L302" s="891">
        <v>429187.5</v>
      </c>
      <c r="M302" s="891">
        <v>85837.5</v>
      </c>
      <c r="N302" s="891">
        <v>42305.62</v>
      </c>
      <c r="O302" s="891">
        <v>18393.75</v>
      </c>
      <c r="P302" s="891">
        <v>15226.25</v>
      </c>
      <c r="Q302" s="891">
        <v>26674.2</v>
      </c>
      <c r="R302" s="891">
        <v>9296.58</v>
      </c>
      <c r="S302" s="891">
        <v>15574.58</v>
      </c>
      <c r="T302" s="891">
        <v>21094.02</v>
      </c>
      <c r="U302" s="891">
        <v>11489.44</v>
      </c>
      <c r="V302" s="891">
        <v>31499.55</v>
      </c>
      <c r="W302" s="891">
        <v>27168.48</v>
      </c>
      <c r="X302" s="891">
        <v>18688.5</v>
      </c>
      <c r="Y302" s="891">
        <v>752435.96999999986</v>
      </c>
      <c r="Z302" s="891">
        <v>12420</v>
      </c>
      <c r="AA302" s="891">
        <v>17312.5</v>
      </c>
      <c r="AB302" s="891">
        <v>37256.5</v>
      </c>
      <c r="AC302" s="891">
        <v>4016.5</v>
      </c>
      <c r="AD302" s="891">
        <v>79083.5</v>
      </c>
      <c r="AE302" s="891">
        <v>21978.5</v>
      </c>
      <c r="AF302" s="891">
        <v>169939.5</v>
      </c>
      <c r="AG302" s="891">
        <v>122295.5</v>
      </c>
      <c r="AH302" s="891">
        <v>367227.52649999992</v>
      </c>
      <c r="AI302" s="891">
        <v>831530.02649999992</v>
      </c>
      <c r="AJ302" s="891">
        <v>125227.54</v>
      </c>
      <c r="AK302" s="891">
        <v>706302.48649999988</v>
      </c>
      <c r="AL302" s="894">
        <v>819007.26649999991</v>
      </c>
      <c r="AM302" s="891">
        <v>37963.31</v>
      </c>
      <c r="AN302" s="891">
        <v>37963.31</v>
      </c>
      <c r="AO302" s="891">
        <v>39250.199999999997</v>
      </c>
      <c r="AP302" s="891">
        <v>39250.199999999997</v>
      </c>
      <c r="AQ302" s="891">
        <v>0</v>
      </c>
      <c r="AR302" s="891">
        <v>0</v>
      </c>
      <c r="AS302" s="891">
        <v>0</v>
      </c>
      <c r="AT302" s="891">
        <v>0</v>
      </c>
      <c r="AU302" s="891">
        <v>0</v>
      </c>
      <c r="AV302" s="891">
        <v>63057.7</v>
      </c>
      <c r="AW302" s="891">
        <v>25021.45</v>
      </c>
      <c r="AX302" s="891">
        <v>9261.83</v>
      </c>
      <c r="AY302" s="891">
        <v>251767.99999999997</v>
      </c>
      <c r="AZ302" s="891">
        <v>1823211.31</v>
      </c>
      <c r="BA302" s="891">
        <v>167034.01</v>
      </c>
      <c r="BB302" s="891">
        <v>0</v>
      </c>
      <c r="BC302" s="891">
        <v>75185.13</v>
      </c>
    </row>
    <row r="303" spans="1:55" ht="15.75" customHeight="1" x14ac:dyDescent="0.2">
      <c r="A303" s="890" t="s">
        <v>1839</v>
      </c>
      <c r="B303" s="895" t="s">
        <v>1840</v>
      </c>
      <c r="C303" s="645">
        <v>75.64</v>
      </c>
      <c r="D303" s="891">
        <v>977817.52</v>
      </c>
      <c r="E303" s="891">
        <v>736795.23</v>
      </c>
      <c r="F303" s="892">
        <v>0.75350994938196647</v>
      </c>
      <c r="G303" s="893">
        <v>2</v>
      </c>
      <c r="H303" s="891">
        <v>6223.58</v>
      </c>
      <c r="I303" s="891">
        <v>421908.23</v>
      </c>
      <c r="J303" s="891">
        <v>428131.81</v>
      </c>
      <c r="K303" s="893">
        <v>0.9</v>
      </c>
      <c r="L303" s="891">
        <v>232374.37</v>
      </c>
      <c r="M303" s="891">
        <v>46474.87</v>
      </c>
      <c r="N303" s="891">
        <v>22685.62</v>
      </c>
      <c r="O303" s="891">
        <v>9810</v>
      </c>
      <c r="P303" s="891">
        <v>8140.08</v>
      </c>
      <c r="Q303" s="891">
        <v>14003.95</v>
      </c>
      <c r="R303" s="891">
        <v>4921.72</v>
      </c>
      <c r="S303" s="891">
        <v>8425.59</v>
      </c>
      <c r="T303" s="891">
        <v>11250.14</v>
      </c>
      <c r="U303" s="891">
        <v>6127.7</v>
      </c>
      <c r="V303" s="891">
        <v>16799.759999999998</v>
      </c>
      <c r="W303" s="891">
        <v>14489.85</v>
      </c>
      <c r="X303" s="891">
        <v>10110.17</v>
      </c>
      <c r="Y303" s="891">
        <v>405613.82</v>
      </c>
      <c r="Z303" s="891">
        <v>6762.6000000000013</v>
      </c>
      <c r="AA303" s="891">
        <v>9455.0000000000018</v>
      </c>
      <c r="AB303" s="891">
        <v>20347.160000000003</v>
      </c>
      <c r="AC303" s="891">
        <v>2193.5600000000004</v>
      </c>
      <c r="AD303" s="891">
        <v>43190.44</v>
      </c>
      <c r="AE303" s="891">
        <v>11371.190000000002</v>
      </c>
      <c r="AF303" s="891">
        <v>92810.280000000013</v>
      </c>
      <c r="AG303" s="891">
        <v>66790.12000000001</v>
      </c>
      <c r="AH303" s="891">
        <v>196287.12563999998</v>
      </c>
      <c r="AI303" s="891">
        <v>449207.47564000002</v>
      </c>
      <c r="AJ303" s="891">
        <v>68391.41</v>
      </c>
      <c r="AK303" s="891">
        <v>380816.06563999993</v>
      </c>
      <c r="AL303" s="894">
        <v>442368.32563999994</v>
      </c>
      <c r="AM303" s="891">
        <v>18659.93</v>
      </c>
      <c r="AN303" s="891">
        <v>18659.93</v>
      </c>
      <c r="AO303" s="891">
        <v>19946.82</v>
      </c>
      <c r="AP303" s="891">
        <v>19946.82</v>
      </c>
      <c r="AQ303" s="891">
        <v>0</v>
      </c>
      <c r="AR303" s="891">
        <v>0</v>
      </c>
      <c r="AS303" s="891">
        <v>0</v>
      </c>
      <c r="AT303" s="891">
        <v>0</v>
      </c>
      <c r="AU303" s="891">
        <v>0</v>
      </c>
      <c r="AV303" s="891">
        <v>34102.629999999997</v>
      </c>
      <c r="AW303" s="891">
        <v>13532.01</v>
      </c>
      <c r="AX303" s="891">
        <v>4987.1400000000003</v>
      </c>
      <c r="AY303" s="891">
        <v>129835.28</v>
      </c>
      <c r="AZ303" s="891">
        <v>977817.52</v>
      </c>
      <c r="BA303" s="891">
        <v>50429.37999999999</v>
      </c>
      <c r="BB303" s="891">
        <v>0</v>
      </c>
      <c r="BC303" s="891">
        <v>31255.15</v>
      </c>
    </row>
    <row r="304" spans="1:55" ht="15.75" customHeight="1" x14ac:dyDescent="0.2">
      <c r="A304" s="890" t="s">
        <v>1841</v>
      </c>
      <c r="B304" s="895" t="s">
        <v>1842</v>
      </c>
      <c r="C304" s="645">
        <v>56.3</v>
      </c>
      <c r="D304" s="891">
        <v>727212.53</v>
      </c>
      <c r="E304" s="891">
        <v>734786.84</v>
      </c>
      <c r="F304" s="892">
        <v>1.0104155383571292</v>
      </c>
      <c r="G304" s="893">
        <v>4</v>
      </c>
      <c r="H304" s="891">
        <v>55.95</v>
      </c>
      <c r="I304" s="891">
        <v>260419.44000000006</v>
      </c>
      <c r="J304" s="891">
        <v>260475.39000000007</v>
      </c>
      <c r="K304" s="893">
        <v>0.9</v>
      </c>
      <c r="L304" s="891">
        <v>180258.75</v>
      </c>
      <c r="M304" s="891">
        <v>36051.75</v>
      </c>
      <c r="N304" s="891">
        <v>16554.37</v>
      </c>
      <c r="O304" s="891">
        <v>6744.37</v>
      </c>
      <c r="P304" s="891">
        <v>6316.65</v>
      </c>
      <c r="Q304" s="891">
        <v>9335.9699999999993</v>
      </c>
      <c r="R304" s="891">
        <v>3828</v>
      </c>
      <c r="S304" s="891">
        <v>6127.7</v>
      </c>
      <c r="T304" s="891">
        <v>7734.47</v>
      </c>
      <c r="U304" s="891">
        <v>4340.45</v>
      </c>
      <c r="V304" s="891">
        <v>11549.83</v>
      </c>
      <c r="W304" s="891">
        <v>9961.77</v>
      </c>
      <c r="X304" s="891">
        <v>7352.85</v>
      </c>
      <c r="Y304" s="891">
        <v>306156.93</v>
      </c>
      <c r="Z304" s="891">
        <v>5007.6000000000004</v>
      </c>
      <c r="AA304" s="891">
        <v>7037.5</v>
      </c>
      <c r="AB304" s="891">
        <v>15144.699999999999</v>
      </c>
      <c r="AC304" s="891">
        <v>1632.6999999999998</v>
      </c>
      <c r="AD304" s="891">
        <v>16073.650000000001</v>
      </c>
      <c r="AE304" s="891">
        <v>8244.48</v>
      </c>
      <c r="AF304" s="891">
        <v>69080.100000000006</v>
      </c>
      <c r="AG304" s="891">
        <v>49712.899999999994</v>
      </c>
      <c r="AH304" s="891">
        <v>149966.7573</v>
      </c>
      <c r="AI304" s="891">
        <v>321900.3873</v>
      </c>
      <c r="AJ304" s="891">
        <v>50904.77</v>
      </c>
      <c r="AK304" s="891">
        <v>270995.61729999998</v>
      </c>
      <c r="AL304" s="894">
        <v>316809.90729999996</v>
      </c>
      <c r="AM304" s="891">
        <v>16086.15</v>
      </c>
      <c r="AN304" s="891">
        <v>16086.15</v>
      </c>
      <c r="AO304" s="891">
        <v>16729.59</v>
      </c>
      <c r="AP304" s="891">
        <v>16729.59</v>
      </c>
      <c r="AQ304" s="891">
        <v>0</v>
      </c>
      <c r="AR304" s="891">
        <v>0</v>
      </c>
      <c r="AS304" s="891">
        <v>0</v>
      </c>
      <c r="AT304" s="891">
        <v>0</v>
      </c>
      <c r="AU304" s="891">
        <v>0</v>
      </c>
      <c r="AV304" s="891">
        <v>25094.39</v>
      </c>
      <c r="AW304" s="891">
        <v>9957.51</v>
      </c>
      <c r="AX304" s="891">
        <v>3562.24</v>
      </c>
      <c r="AY304" s="891">
        <v>104245.62</v>
      </c>
      <c r="AZ304" s="891">
        <v>727212.53</v>
      </c>
      <c r="BA304" s="891">
        <v>24881.379999999997</v>
      </c>
      <c r="BB304" s="891">
        <v>0</v>
      </c>
      <c r="BC304" s="891">
        <v>26612.879999999994</v>
      </c>
    </row>
    <row r="305" spans="1:55" ht="15.75" customHeight="1" x14ac:dyDescent="0.2">
      <c r="A305" s="890" t="s">
        <v>1843</v>
      </c>
      <c r="B305" s="895" t="s">
        <v>1844</v>
      </c>
      <c r="C305" s="645">
        <v>256.8</v>
      </c>
      <c r="D305" s="891">
        <v>3255668.7</v>
      </c>
      <c r="E305" s="891">
        <v>2088734.98</v>
      </c>
      <c r="F305" s="892">
        <v>0.64156865224032156</v>
      </c>
      <c r="G305" s="893">
        <v>1</v>
      </c>
      <c r="H305" s="891">
        <v>126625.06</v>
      </c>
      <c r="I305" s="891">
        <v>1485344.2300000002</v>
      </c>
      <c r="J305" s="891">
        <v>1611969.2900000003</v>
      </c>
      <c r="K305" s="893">
        <v>0.9</v>
      </c>
      <c r="L305" s="891">
        <v>780508.12</v>
      </c>
      <c r="M305" s="891">
        <v>156101.62</v>
      </c>
      <c r="N305" s="891">
        <v>78480</v>
      </c>
      <c r="O305" s="891">
        <v>34335</v>
      </c>
      <c r="P305" s="891">
        <v>26895.95</v>
      </c>
      <c r="Q305" s="891">
        <v>46679.85</v>
      </c>
      <c r="R305" s="891">
        <v>18593.169999999998</v>
      </c>
      <c r="S305" s="891">
        <v>28851.27</v>
      </c>
      <c r="T305" s="891">
        <v>39375.5</v>
      </c>
      <c r="U305" s="891">
        <v>21702.28</v>
      </c>
      <c r="V305" s="891">
        <v>58799.16</v>
      </c>
      <c r="W305" s="891">
        <v>50714.49</v>
      </c>
      <c r="X305" s="891">
        <v>34619.69</v>
      </c>
      <c r="Y305" s="891">
        <v>1375656.0999999999</v>
      </c>
      <c r="Z305" s="891">
        <v>22857.3</v>
      </c>
      <c r="AA305" s="891">
        <v>32100</v>
      </c>
      <c r="AB305" s="891">
        <v>69079.199999999997</v>
      </c>
      <c r="AC305" s="891">
        <v>7447.2</v>
      </c>
      <c r="AD305" s="891">
        <v>146632.79999999999</v>
      </c>
      <c r="AE305" s="891">
        <v>37341.979999999996</v>
      </c>
      <c r="AF305" s="891">
        <v>315093.59999999998</v>
      </c>
      <c r="AG305" s="891">
        <v>226754.40000000002</v>
      </c>
      <c r="AH305" s="891">
        <v>650914.28280000004</v>
      </c>
      <c r="AI305" s="891">
        <v>1508220.7628000001</v>
      </c>
      <c r="AJ305" s="891">
        <v>232190.85</v>
      </c>
      <c r="AK305" s="891">
        <v>1276029.9128</v>
      </c>
      <c r="AL305" s="894">
        <v>1485001.6728000001</v>
      </c>
      <c r="AM305" s="891">
        <v>52119.12</v>
      </c>
      <c r="AN305" s="891">
        <v>52119.12</v>
      </c>
      <c r="AO305" s="891">
        <v>54692.91</v>
      </c>
      <c r="AP305" s="891">
        <v>54692.91</v>
      </c>
      <c r="AQ305" s="891">
        <v>0</v>
      </c>
      <c r="AR305" s="891">
        <v>0</v>
      </c>
      <c r="AS305" s="891">
        <v>0</v>
      </c>
      <c r="AT305" s="891">
        <v>0</v>
      </c>
      <c r="AU305" s="891">
        <v>0</v>
      </c>
      <c r="AV305" s="891">
        <v>117107.17</v>
      </c>
      <c r="AW305" s="891">
        <v>46468.42</v>
      </c>
      <c r="AX305" s="891">
        <v>17811.22</v>
      </c>
      <c r="AY305" s="891">
        <v>395010.87</v>
      </c>
      <c r="AZ305" s="891">
        <v>3255668.7</v>
      </c>
      <c r="BA305" s="891">
        <v>193713.37999999998</v>
      </c>
      <c r="BB305" s="891">
        <v>0</v>
      </c>
      <c r="BC305" s="891">
        <v>108243.88000000002</v>
      </c>
    </row>
    <row r="306" spans="1:55" ht="15.75" customHeight="1" x14ac:dyDescent="0.2">
      <c r="A306" s="890" t="s">
        <v>1845</v>
      </c>
      <c r="B306" s="895" t="s">
        <v>1846</v>
      </c>
      <c r="C306" s="645">
        <v>1362.55</v>
      </c>
      <c r="D306" s="891">
        <v>19159593.579999998</v>
      </c>
      <c r="E306" s="891">
        <v>13361825.57</v>
      </c>
      <c r="F306" s="892">
        <v>0.69739608589338364</v>
      </c>
      <c r="G306" s="893">
        <v>1</v>
      </c>
      <c r="H306" s="891">
        <v>372971.98</v>
      </c>
      <c r="I306" s="891">
        <v>8569393.6000000015</v>
      </c>
      <c r="J306" s="891">
        <v>8942365.5800000019</v>
      </c>
      <c r="K306" s="893">
        <v>0.9</v>
      </c>
      <c r="L306" s="891">
        <v>4446382.5</v>
      </c>
      <c r="M306" s="891">
        <v>889276.5</v>
      </c>
      <c r="N306" s="891">
        <v>416925</v>
      </c>
      <c r="O306" s="891">
        <v>185163.75</v>
      </c>
      <c r="P306" s="891">
        <v>164136.82999999999</v>
      </c>
      <c r="Q306" s="891">
        <v>252071.19</v>
      </c>
      <c r="R306" s="891">
        <v>98981.29</v>
      </c>
      <c r="S306" s="891">
        <v>154213.88</v>
      </c>
      <c r="T306" s="891">
        <v>212346.46</v>
      </c>
      <c r="U306" s="891">
        <v>115915.73</v>
      </c>
      <c r="V306" s="891">
        <v>317095.46999999997</v>
      </c>
      <c r="W306" s="891">
        <v>273496.03000000003</v>
      </c>
      <c r="X306" s="891">
        <v>185046.87</v>
      </c>
      <c r="Y306" s="891">
        <v>7711051.5000000009</v>
      </c>
      <c r="Z306" s="891">
        <v>120882.6</v>
      </c>
      <c r="AA306" s="891">
        <v>170318.75000000003</v>
      </c>
      <c r="AB306" s="891">
        <v>366525.95000000007</v>
      </c>
      <c r="AC306" s="891">
        <v>39513.950000000004</v>
      </c>
      <c r="AD306" s="891">
        <v>778016.05</v>
      </c>
      <c r="AE306" s="891">
        <v>200289.11000000004</v>
      </c>
      <c r="AF306" s="891">
        <v>1671848.85</v>
      </c>
      <c r="AG306" s="891">
        <v>1203131.6500000001</v>
      </c>
      <c r="AH306" s="891">
        <v>3919226.668049999</v>
      </c>
      <c r="AI306" s="891">
        <v>8469753.5780499987</v>
      </c>
      <c r="AJ306" s="891">
        <v>1231976.83</v>
      </c>
      <c r="AK306" s="891">
        <v>7237776.7480499987</v>
      </c>
      <c r="AL306" s="894">
        <v>8346555.8880499983</v>
      </c>
      <c r="AM306" s="891">
        <v>494166.52</v>
      </c>
      <c r="AN306" s="891">
        <v>494166.52</v>
      </c>
      <c r="AO306" s="891">
        <v>514756.8</v>
      </c>
      <c r="AP306" s="891">
        <v>514756.8</v>
      </c>
      <c r="AQ306" s="891">
        <v>22520.61</v>
      </c>
      <c r="AR306" s="891">
        <v>22520.61</v>
      </c>
      <c r="AS306" s="891">
        <v>23164.05</v>
      </c>
      <c r="AT306" s="891">
        <v>23164.05</v>
      </c>
      <c r="AU306" s="891">
        <v>27668.17</v>
      </c>
      <c r="AV306" s="891">
        <v>621568.82999999996</v>
      </c>
      <c r="AW306" s="891">
        <v>246640.08</v>
      </c>
      <c r="AX306" s="891">
        <v>96893.06</v>
      </c>
      <c r="AY306" s="891">
        <v>3101986.1000000006</v>
      </c>
      <c r="AZ306" s="891">
        <v>19159593.579999998</v>
      </c>
      <c r="BA306" s="891">
        <v>2793879.7000000007</v>
      </c>
      <c r="BB306" s="891">
        <v>16450.949999999997</v>
      </c>
      <c r="BC306" s="891">
        <v>678773.67</v>
      </c>
    </row>
    <row r="307" spans="1:55" ht="15.75" customHeight="1" x14ac:dyDescent="0.2">
      <c r="A307" s="890" t="s">
        <v>1847</v>
      </c>
      <c r="B307" s="895" t="s">
        <v>1848</v>
      </c>
      <c r="C307" s="645">
        <v>166.48</v>
      </c>
      <c r="D307" s="891">
        <v>2259529.08</v>
      </c>
      <c r="E307" s="891">
        <v>1644647.61</v>
      </c>
      <c r="F307" s="892">
        <v>0.72787184929702253</v>
      </c>
      <c r="G307" s="893">
        <v>1</v>
      </c>
      <c r="H307" s="891">
        <v>21160.080000000002</v>
      </c>
      <c r="I307" s="891">
        <v>896057.61999999988</v>
      </c>
      <c r="J307" s="891">
        <v>917217.69999999984</v>
      </c>
      <c r="K307" s="893">
        <v>0.9</v>
      </c>
      <c r="L307" s="891">
        <v>532192.5</v>
      </c>
      <c r="M307" s="891">
        <v>106438.5</v>
      </c>
      <c r="N307" s="891">
        <v>50889.37</v>
      </c>
      <c r="O307" s="891">
        <v>22072.5</v>
      </c>
      <c r="P307" s="891">
        <v>19181.79</v>
      </c>
      <c r="Q307" s="891">
        <v>29341.62</v>
      </c>
      <c r="R307" s="891">
        <v>12030.87</v>
      </c>
      <c r="S307" s="891">
        <v>18638.43</v>
      </c>
      <c r="T307" s="891">
        <v>25312.82</v>
      </c>
      <c r="U307" s="891">
        <v>14042.65</v>
      </c>
      <c r="V307" s="891">
        <v>37799.46</v>
      </c>
      <c r="W307" s="891">
        <v>32602.17</v>
      </c>
      <c r="X307" s="891">
        <v>22364.93</v>
      </c>
      <c r="Y307" s="891">
        <v>922907.6100000001</v>
      </c>
      <c r="Z307" s="891">
        <v>14758.199999999999</v>
      </c>
      <c r="AA307" s="891">
        <v>20810</v>
      </c>
      <c r="AB307" s="891">
        <v>44783.119999999995</v>
      </c>
      <c r="AC307" s="891">
        <v>4827.92</v>
      </c>
      <c r="AD307" s="891">
        <v>95060.08</v>
      </c>
      <c r="AE307" s="891">
        <v>23745.82</v>
      </c>
      <c r="AF307" s="891">
        <v>204270.95999999996</v>
      </c>
      <c r="AG307" s="891">
        <v>147001.84</v>
      </c>
      <c r="AH307" s="891">
        <v>458903.89247999992</v>
      </c>
      <c r="AI307" s="891">
        <v>1014161.8324799999</v>
      </c>
      <c r="AJ307" s="891">
        <v>150526.22</v>
      </c>
      <c r="AK307" s="891">
        <v>863635.61247999978</v>
      </c>
      <c r="AL307" s="894">
        <v>999109.20247999975</v>
      </c>
      <c r="AM307" s="891">
        <v>54049.46</v>
      </c>
      <c r="AN307" s="891">
        <v>54049.46</v>
      </c>
      <c r="AO307" s="891">
        <v>55979.8</v>
      </c>
      <c r="AP307" s="891">
        <v>55979.8</v>
      </c>
      <c r="AQ307" s="891">
        <v>0</v>
      </c>
      <c r="AR307" s="891">
        <v>0</v>
      </c>
      <c r="AS307" s="891">
        <v>0</v>
      </c>
      <c r="AT307" s="891">
        <v>0</v>
      </c>
      <c r="AU307" s="891">
        <v>0</v>
      </c>
      <c r="AV307" s="891">
        <v>75926.62</v>
      </c>
      <c r="AW307" s="891">
        <v>30127.87</v>
      </c>
      <c r="AX307" s="891">
        <v>11399.18</v>
      </c>
      <c r="AY307" s="891">
        <v>337512.19</v>
      </c>
      <c r="AZ307" s="891">
        <v>2259529.08</v>
      </c>
      <c r="BA307" s="891">
        <v>194122.11</v>
      </c>
      <c r="BB307" s="891">
        <v>0</v>
      </c>
      <c r="BC307" s="891">
        <v>82432.12</v>
      </c>
    </row>
    <row r="308" spans="1:55" ht="15.75" customHeight="1" x14ac:dyDescent="0.2">
      <c r="A308" s="890" t="s">
        <v>1849</v>
      </c>
      <c r="B308" s="895" t="s">
        <v>1850</v>
      </c>
      <c r="C308" s="645">
        <v>56.79</v>
      </c>
      <c r="D308" s="891">
        <v>696716.47</v>
      </c>
      <c r="E308" s="891">
        <v>567115.29</v>
      </c>
      <c r="F308" s="892">
        <v>0.81398289608396945</v>
      </c>
      <c r="G308" s="893">
        <v>2</v>
      </c>
      <c r="H308" s="891">
        <v>2776.47</v>
      </c>
      <c r="I308" s="891">
        <v>374504.5799999999</v>
      </c>
      <c r="J308" s="891">
        <v>377281.04999999987</v>
      </c>
      <c r="K308" s="893">
        <v>0.9</v>
      </c>
      <c r="L308" s="891">
        <v>167383.12</v>
      </c>
      <c r="M308" s="891">
        <v>33476.620000000003</v>
      </c>
      <c r="N308" s="891">
        <v>17167.5</v>
      </c>
      <c r="O308" s="891">
        <v>7357.5</v>
      </c>
      <c r="P308" s="891">
        <v>5663.99</v>
      </c>
      <c r="Q308" s="891">
        <v>10669.68</v>
      </c>
      <c r="R308" s="891">
        <v>3281.14</v>
      </c>
      <c r="S308" s="891">
        <v>6383.02</v>
      </c>
      <c r="T308" s="891">
        <v>8437.6</v>
      </c>
      <c r="U308" s="891">
        <v>4595.7700000000004</v>
      </c>
      <c r="V308" s="891">
        <v>12599.82</v>
      </c>
      <c r="W308" s="891">
        <v>10867.39</v>
      </c>
      <c r="X308" s="891">
        <v>7659.22</v>
      </c>
      <c r="Y308" s="891">
        <v>295542.37</v>
      </c>
      <c r="Z308" s="891">
        <v>5111.1000000000004</v>
      </c>
      <c r="AA308" s="891">
        <v>7098.75</v>
      </c>
      <c r="AB308" s="891">
        <v>15276.510000000002</v>
      </c>
      <c r="AC308" s="891">
        <v>1646.9099999999999</v>
      </c>
      <c r="AD308" s="891">
        <v>32427.089999999997</v>
      </c>
      <c r="AE308" s="891">
        <v>8731.510000000002</v>
      </c>
      <c r="AF308" s="891">
        <v>69681.33</v>
      </c>
      <c r="AG308" s="891">
        <v>50145.570000000007</v>
      </c>
      <c r="AH308" s="891">
        <v>138070.38128999999</v>
      </c>
      <c r="AI308" s="891">
        <v>328189.15129000001</v>
      </c>
      <c r="AJ308" s="891">
        <v>51347.81</v>
      </c>
      <c r="AK308" s="891">
        <v>276841.34129000001</v>
      </c>
      <c r="AL308" s="894">
        <v>323054.36129000003</v>
      </c>
      <c r="AM308" s="891">
        <v>9651.69</v>
      </c>
      <c r="AN308" s="891">
        <v>9651.69</v>
      </c>
      <c r="AO308" s="891">
        <v>9651.69</v>
      </c>
      <c r="AP308" s="891">
        <v>9651.69</v>
      </c>
      <c r="AQ308" s="891">
        <v>0</v>
      </c>
      <c r="AR308" s="891">
        <v>0</v>
      </c>
      <c r="AS308" s="891">
        <v>0</v>
      </c>
      <c r="AT308" s="891">
        <v>0</v>
      </c>
      <c r="AU308" s="891">
        <v>0</v>
      </c>
      <c r="AV308" s="891">
        <v>25737.84</v>
      </c>
      <c r="AW308" s="891">
        <v>10212.84</v>
      </c>
      <c r="AX308" s="891">
        <v>3562.24</v>
      </c>
      <c r="AY308" s="891">
        <v>78119.680000000008</v>
      </c>
      <c r="AZ308" s="891">
        <v>696716.47</v>
      </c>
      <c r="BA308" s="891">
        <v>24041.31</v>
      </c>
      <c r="BB308" s="891">
        <v>0</v>
      </c>
      <c r="BC308" s="891">
        <v>24668.67</v>
      </c>
    </row>
    <row r="309" spans="1:55" ht="15.75" customHeight="1" x14ac:dyDescent="0.2">
      <c r="A309" s="890" t="s">
        <v>1851</v>
      </c>
      <c r="B309" s="895" t="s">
        <v>1852</v>
      </c>
      <c r="C309" s="645">
        <v>229.54</v>
      </c>
      <c r="D309" s="891">
        <v>2915223.97</v>
      </c>
      <c r="E309" s="891">
        <v>2043187.28</v>
      </c>
      <c r="F309" s="892">
        <v>0.70086802970407791</v>
      </c>
      <c r="G309" s="893">
        <v>1</v>
      </c>
      <c r="H309" s="891">
        <v>54031.03</v>
      </c>
      <c r="I309" s="891">
        <v>1355254.1499999997</v>
      </c>
      <c r="J309" s="891">
        <v>1409285.1799999997</v>
      </c>
      <c r="K309" s="893">
        <v>0.9</v>
      </c>
      <c r="L309" s="891">
        <v>693444.37</v>
      </c>
      <c r="M309" s="891">
        <v>138688.87</v>
      </c>
      <c r="N309" s="891">
        <v>69896.25</v>
      </c>
      <c r="O309" s="891">
        <v>30656.25</v>
      </c>
      <c r="P309" s="891">
        <v>24040.04</v>
      </c>
      <c r="Q309" s="891">
        <v>42678.720000000001</v>
      </c>
      <c r="R309" s="891">
        <v>16405.740000000002</v>
      </c>
      <c r="S309" s="891">
        <v>25787.42</v>
      </c>
      <c r="T309" s="891">
        <v>35156.699999999997</v>
      </c>
      <c r="U309" s="891">
        <v>19404.39</v>
      </c>
      <c r="V309" s="891">
        <v>52499.25</v>
      </c>
      <c r="W309" s="891">
        <v>45280.800000000003</v>
      </c>
      <c r="X309" s="891">
        <v>30943.26</v>
      </c>
      <c r="Y309" s="891">
        <v>1224882.06</v>
      </c>
      <c r="Z309" s="891">
        <v>20441.699999999997</v>
      </c>
      <c r="AA309" s="891">
        <v>28692.499999999996</v>
      </c>
      <c r="AB309" s="891">
        <v>61746.259999999995</v>
      </c>
      <c r="AC309" s="891">
        <v>6656.6599999999989</v>
      </c>
      <c r="AD309" s="891">
        <v>131067.34</v>
      </c>
      <c r="AE309" s="891">
        <v>34628.85</v>
      </c>
      <c r="AF309" s="891">
        <v>281645.57999999996</v>
      </c>
      <c r="AG309" s="891">
        <v>202683.81999999998</v>
      </c>
      <c r="AH309" s="891">
        <v>582791.10054000013</v>
      </c>
      <c r="AI309" s="891">
        <v>1350353.81054</v>
      </c>
      <c r="AJ309" s="891">
        <v>207543.18</v>
      </c>
      <c r="AK309" s="891">
        <v>1142810.63054</v>
      </c>
      <c r="AL309" s="894">
        <v>1329599.4905400001</v>
      </c>
      <c r="AM309" s="891">
        <v>48901.89</v>
      </c>
      <c r="AN309" s="891">
        <v>48901.89</v>
      </c>
      <c r="AO309" s="891">
        <v>50832.23</v>
      </c>
      <c r="AP309" s="891">
        <v>50832.23</v>
      </c>
      <c r="AQ309" s="891">
        <v>0</v>
      </c>
      <c r="AR309" s="891">
        <v>0</v>
      </c>
      <c r="AS309" s="891">
        <v>0</v>
      </c>
      <c r="AT309" s="891">
        <v>0</v>
      </c>
      <c r="AU309" s="891">
        <v>0</v>
      </c>
      <c r="AV309" s="891">
        <v>104238.25</v>
      </c>
      <c r="AW309" s="891">
        <v>41362</v>
      </c>
      <c r="AX309" s="891">
        <v>15673.87</v>
      </c>
      <c r="AY309" s="891">
        <v>360742.36</v>
      </c>
      <c r="AZ309" s="891">
        <v>2915223.97</v>
      </c>
      <c r="BA309" s="891">
        <v>178093.4</v>
      </c>
      <c r="BB309" s="891">
        <v>0</v>
      </c>
      <c r="BC309" s="891">
        <v>101826.05</v>
      </c>
    </row>
    <row r="310" spans="1:55" ht="15.75" customHeight="1" x14ac:dyDescent="0.2">
      <c r="A310" s="890" t="s">
        <v>1853</v>
      </c>
      <c r="B310" s="895" t="s">
        <v>1854</v>
      </c>
      <c r="C310" s="645">
        <v>1144</v>
      </c>
      <c r="D310" s="891">
        <v>16546948.5</v>
      </c>
      <c r="E310" s="891">
        <v>11745716.620000001</v>
      </c>
      <c r="F310" s="892">
        <v>0.70984185513117426</v>
      </c>
      <c r="G310" s="893">
        <v>1</v>
      </c>
      <c r="H310" s="891">
        <v>249639.65</v>
      </c>
      <c r="I310" s="891">
        <v>5649481.1100000003</v>
      </c>
      <c r="J310" s="891">
        <v>5899120.7600000007</v>
      </c>
      <c r="K310" s="893">
        <v>0.9</v>
      </c>
      <c r="L310" s="891">
        <v>3623234</v>
      </c>
      <c r="M310" s="891">
        <v>1207623.8799999999</v>
      </c>
      <c r="N310" s="891">
        <v>402347.08</v>
      </c>
      <c r="O310" s="891">
        <v>133646.76</v>
      </c>
      <c r="P310" s="891">
        <v>123695.16</v>
      </c>
      <c r="Q310" s="891">
        <v>347729.47</v>
      </c>
      <c r="R310" s="891">
        <v>83122.41</v>
      </c>
      <c r="S310" s="891">
        <v>146043.60999999999</v>
      </c>
      <c r="T310" s="891">
        <v>133595.46</v>
      </c>
      <c r="U310" s="891">
        <v>97277.3</v>
      </c>
      <c r="V310" s="891">
        <v>199497.15</v>
      </c>
      <c r="W310" s="891">
        <v>172067.04</v>
      </c>
      <c r="X310" s="891">
        <v>175243.06</v>
      </c>
      <c r="Y310" s="891">
        <v>6845122.3799999999</v>
      </c>
      <c r="Z310" s="891">
        <v>102960</v>
      </c>
      <c r="AA310" s="891">
        <v>143000</v>
      </c>
      <c r="AB310" s="891">
        <v>307736</v>
      </c>
      <c r="AC310" s="891">
        <v>33176</v>
      </c>
      <c r="AD310" s="891">
        <v>653224</v>
      </c>
      <c r="AE310" s="891">
        <v>891176</v>
      </c>
      <c r="AF310" s="891">
        <v>1403688</v>
      </c>
      <c r="AG310" s="891">
        <v>1010152</v>
      </c>
      <c r="AH310" s="891">
        <v>3228127.9559999993</v>
      </c>
      <c r="AI310" s="891">
        <v>7773239.9559999993</v>
      </c>
      <c r="AJ310" s="891">
        <v>1034370.48</v>
      </c>
      <c r="AK310" s="891">
        <v>6738869.4759999998</v>
      </c>
      <c r="AL310" s="894">
        <v>7669802.9059999995</v>
      </c>
      <c r="AM310" s="891">
        <v>295985.15999999997</v>
      </c>
      <c r="AN310" s="891">
        <v>295985.15999999997</v>
      </c>
      <c r="AO310" s="891">
        <v>308210.63</v>
      </c>
      <c r="AP310" s="891">
        <v>308210.63</v>
      </c>
      <c r="AQ310" s="891">
        <v>2573.7800000000002</v>
      </c>
      <c r="AR310" s="891">
        <v>2573.7800000000002</v>
      </c>
      <c r="AS310" s="891">
        <v>2573.7800000000002</v>
      </c>
      <c r="AT310" s="891">
        <v>2573.7800000000002</v>
      </c>
      <c r="AU310" s="891">
        <v>3217.23</v>
      </c>
      <c r="AV310" s="891">
        <v>521834.7</v>
      </c>
      <c r="AW310" s="891">
        <v>207065.33</v>
      </c>
      <c r="AX310" s="891">
        <v>81219.179999999993</v>
      </c>
      <c r="AY310" s="891">
        <v>2032023.1400000001</v>
      </c>
      <c r="AZ310" s="891">
        <v>16546948.5</v>
      </c>
      <c r="BA310" s="891">
        <v>1159781.6999999997</v>
      </c>
      <c r="BB310" s="891">
        <v>366.36</v>
      </c>
      <c r="BC310" s="891">
        <v>555139.64000000013</v>
      </c>
    </row>
    <row r="311" spans="1:55" ht="15.75" customHeight="1" x14ac:dyDescent="0.2">
      <c r="A311" s="890" t="s">
        <v>1855</v>
      </c>
      <c r="B311" s="895" t="s">
        <v>1856</v>
      </c>
      <c r="C311" s="645">
        <v>490.62</v>
      </c>
      <c r="D311" s="891">
        <v>6268172.9800000004</v>
      </c>
      <c r="E311" s="891">
        <v>4128634.9400000004</v>
      </c>
      <c r="F311" s="892">
        <v>0.65866640138575117</v>
      </c>
      <c r="G311" s="893">
        <v>1</v>
      </c>
      <c r="H311" s="891">
        <v>208030.03</v>
      </c>
      <c r="I311" s="891">
        <v>2718693.66</v>
      </c>
      <c r="J311" s="891">
        <v>2926723.69</v>
      </c>
      <c r="K311" s="893">
        <v>0.9</v>
      </c>
      <c r="L311" s="891">
        <v>1460499.93</v>
      </c>
      <c r="M311" s="891">
        <v>366642.16</v>
      </c>
      <c r="N311" s="891">
        <v>157908.16</v>
      </c>
      <c r="O311" s="891">
        <v>62181.49</v>
      </c>
      <c r="P311" s="891">
        <v>48762.9</v>
      </c>
      <c r="Q311" s="891">
        <v>112228.08</v>
      </c>
      <c r="R311" s="891">
        <v>34998.910000000003</v>
      </c>
      <c r="S311" s="891">
        <v>57957.86</v>
      </c>
      <c r="T311" s="891">
        <v>68203.990000000005</v>
      </c>
      <c r="U311" s="891">
        <v>41362</v>
      </c>
      <c r="V311" s="891">
        <v>101848.54</v>
      </c>
      <c r="W311" s="891">
        <v>87844.75</v>
      </c>
      <c r="X311" s="891">
        <v>69545.759999999995</v>
      </c>
      <c r="Y311" s="891">
        <v>2669984.5299999998</v>
      </c>
      <c r="Z311" s="891">
        <v>43885.799999999996</v>
      </c>
      <c r="AA311" s="891">
        <v>61327.499999999985</v>
      </c>
      <c r="AB311" s="891">
        <v>131976.77999999997</v>
      </c>
      <c r="AC311" s="891">
        <v>14227.979999999998</v>
      </c>
      <c r="AD311" s="891">
        <v>280144.02</v>
      </c>
      <c r="AE311" s="891">
        <v>189627.56999999998</v>
      </c>
      <c r="AF311" s="891">
        <v>601990.73999999987</v>
      </c>
      <c r="AG311" s="891">
        <v>433217.45999999996</v>
      </c>
      <c r="AH311" s="891">
        <v>1226654.0266200001</v>
      </c>
      <c r="AI311" s="891">
        <v>2983051.8766199998</v>
      </c>
      <c r="AJ311" s="891">
        <v>443603.88</v>
      </c>
      <c r="AK311" s="891">
        <v>2539447.9966199994</v>
      </c>
      <c r="AL311" s="894">
        <v>2938691.4866199996</v>
      </c>
      <c r="AM311" s="891">
        <v>76570.070000000007</v>
      </c>
      <c r="AN311" s="891">
        <v>76570.070000000007</v>
      </c>
      <c r="AO311" s="891">
        <v>79787.3</v>
      </c>
      <c r="AP311" s="891">
        <v>79787.3</v>
      </c>
      <c r="AQ311" s="891">
        <v>0</v>
      </c>
      <c r="AR311" s="891">
        <v>0</v>
      </c>
      <c r="AS311" s="891">
        <v>0</v>
      </c>
      <c r="AT311" s="891">
        <v>0</v>
      </c>
      <c r="AU311" s="891">
        <v>0</v>
      </c>
      <c r="AV311" s="891">
        <v>223275.76</v>
      </c>
      <c r="AW311" s="891">
        <v>88596.38</v>
      </c>
      <c r="AX311" s="891">
        <v>34910</v>
      </c>
      <c r="AY311" s="891">
        <v>659496.88</v>
      </c>
      <c r="AZ311" s="891">
        <v>6268172.9800000004</v>
      </c>
      <c r="BA311" s="891">
        <v>204793.31000000003</v>
      </c>
      <c r="BB311" s="891">
        <v>0</v>
      </c>
      <c r="BC311" s="891">
        <v>195500.22999999998</v>
      </c>
    </row>
    <row r="312" spans="1:55" ht="15.75" customHeight="1" x14ac:dyDescent="0.2">
      <c r="A312" s="890" t="s">
        <v>1857</v>
      </c>
      <c r="B312" s="895" t="s">
        <v>1858</v>
      </c>
      <c r="C312" s="645">
        <v>359.11</v>
      </c>
      <c r="D312" s="891">
        <v>4747140.9400000004</v>
      </c>
      <c r="E312" s="891">
        <v>3196310.5</v>
      </c>
      <c r="F312" s="892">
        <v>0.67331274558703114</v>
      </c>
      <c r="G312" s="893">
        <v>1</v>
      </c>
      <c r="H312" s="891">
        <v>135666.71</v>
      </c>
      <c r="I312" s="891">
        <v>2417759.7999999998</v>
      </c>
      <c r="J312" s="891">
        <v>2553426.5099999998</v>
      </c>
      <c r="K312" s="893">
        <v>0.9</v>
      </c>
      <c r="L312" s="891">
        <v>1098676.53</v>
      </c>
      <c r="M312" s="891">
        <v>273180.64</v>
      </c>
      <c r="N312" s="891">
        <v>114914.1</v>
      </c>
      <c r="O312" s="891">
        <v>45427.73</v>
      </c>
      <c r="P312" s="891">
        <v>37636.199999999997</v>
      </c>
      <c r="Q312" s="891">
        <v>81484.41</v>
      </c>
      <c r="R312" s="891">
        <v>25702.32</v>
      </c>
      <c r="S312" s="891">
        <v>42127.96</v>
      </c>
      <c r="T312" s="891">
        <v>49922.51</v>
      </c>
      <c r="U312" s="891">
        <v>30127.87</v>
      </c>
      <c r="V312" s="891">
        <v>74548.929999999993</v>
      </c>
      <c r="W312" s="891">
        <v>64298.73</v>
      </c>
      <c r="X312" s="891">
        <v>50550.879999999997</v>
      </c>
      <c r="Y312" s="891">
        <v>1988598.8099999998</v>
      </c>
      <c r="Z312" s="891">
        <v>32110.199999999997</v>
      </c>
      <c r="AA312" s="891">
        <v>44888.75</v>
      </c>
      <c r="AB312" s="891">
        <v>96600.59</v>
      </c>
      <c r="AC312" s="891">
        <v>10414.19</v>
      </c>
      <c r="AD312" s="891">
        <v>205051.81</v>
      </c>
      <c r="AE312" s="891">
        <v>135047.76999999999</v>
      </c>
      <c r="AF312" s="891">
        <v>440627.97</v>
      </c>
      <c r="AG312" s="891">
        <v>317094.13</v>
      </c>
      <c r="AH312" s="891">
        <v>938091.45560999995</v>
      </c>
      <c r="AI312" s="891">
        <v>2219926.8656099997</v>
      </c>
      <c r="AJ312" s="891">
        <v>324696.48</v>
      </c>
      <c r="AK312" s="891">
        <v>1895230.3856100002</v>
      </c>
      <c r="AL312" s="894">
        <v>2187457.2156100003</v>
      </c>
      <c r="AM312" s="891">
        <v>77856.960000000006</v>
      </c>
      <c r="AN312" s="891">
        <v>77856.960000000006</v>
      </c>
      <c r="AO312" s="891">
        <v>81074.19</v>
      </c>
      <c r="AP312" s="891">
        <v>81074.19</v>
      </c>
      <c r="AQ312" s="891">
        <v>0</v>
      </c>
      <c r="AR312" s="891">
        <v>0</v>
      </c>
      <c r="AS312" s="891">
        <v>0</v>
      </c>
      <c r="AT312" s="891">
        <v>0</v>
      </c>
      <c r="AU312" s="891">
        <v>0</v>
      </c>
      <c r="AV312" s="891">
        <v>163435.28</v>
      </c>
      <c r="AW312" s="891">
        <v>64851.53</v>
      </c>
      <c r="AX312" s="891">
        <v>24935.71</v>
      </c>
      <c r="AY312" s="891">
        <v>571084.82000000007</v>
      </c>
      <c r="AZ312" s="891">
        <v>4747140.9400000004</v>
      </c>
      <c r="BA312" s="891">
        <v>277805.78000000003</v>
      </c>
      <c r="BB312" s="891">
        <v>0</v>
      </c>
      <c r="BC312" s="891">
        <v>133940.89000000001</v>
      </c>
    </row>
    <row r="313" spans="1:55" ht="15.75" customHeight="1" x14ac:dyDescent="0.2">
      <c r="A313" s="890" t="s">
        <v>1859</v>
      </c>
      <c r="B313" s="895" t="s">
        <v>1860</v>
      </c>
      <c r="C313" s="645">
        <v>219.75</v>
      </c>
      <c r="D313" s="891">
        <v>2756430.14</v>
      </c>
      <c r="E313" s="891">
        <v>1932833.64</v>
      </c>
      <c r="F313" s="892">
        <v>0.70120900651594231</v>
      </c>
      <c r="G313" s="893">
        <v>1</v>
      </c>
      <c r="H313" s="891">
        <v>48909.1</v>
      </c>
      <c r="I313" s="891">
        <v>1134301.2299999997</v>
      </c>
      <c r="J313" s="891">
        <v>1183210.3299999998</v>
      </c>
      <c r="K313" s="893">
        <v>0.9</v>
      </c>
      <c r="L313" s="891">
        <v>654204.37</v>
      </c>
      <c r="M313" s="891">
        <v>130840.87</v>
      </c>
      <c r="N313" s="891">
        <v>66830.62</v>
      </c>
      <c r="O313" s="891">
        <v>29430</v>
      </c>
      <c r="P313" s="891">
        <v>22572.54</v>
      </c>
      <c r="Q313" s="891">
        <v>41345.01</v>
      </c>
      <c r="R313" s="891">
        <v>15312.02</v>
      </c>
      <c r="S313" s="891">
        <v>24766.13</v>
      </c>
      <c r="T313" s="891">
        <v>33750.43</v>
      </c>
      <c r="U313" s="891">
        <v>18383.11</v>
      </c>
      <c r="V313" s="891">
        <v>50399.28</v>
      </c>
      <c r="W313" s="891">
        <v>43469.56</v>
      </c>
      <c r="X313" s="891">
        <v>29717.79</v>
      </c>
      <c r="Y313" s="891">
        <v>1161021.7300000002</v>
      </c>
      <c r="Z313" s="891">
        <v>19530</v>
      </c>
      <c r="AA313" s="891">
        <v>27468.75</v>
      </c>
      <c r="AB313" s="891">
        <v>59112.75</v>
      </c>
      <c r="AC313" s="891">
        <v>6372.75</v>
      </c>
      <c r="AD313" s="891">
        <v>125477.25</v>
      </c>
      <c r="AE313" s="891">
        <v>33787</v>
      </c>
      <c r="AF313" s="891">
        <v>269633.25</v>
      </c>
      <c r="AG313" s="891">
        <v>194039.25</v>
      </c>
      <c r="AH313" s="891">
        <v>549281.99024999992</v>
      </c>
      <c r="AI313" s="891">
        <v>1284702.9902499998</v>
      </c>
      <c r="AJ313" s="891">
        <v>198691.35</v>
      </c>
      <c r="AK313" s="891">
        <v>1086011.6402499997</v>
      </c>
      <c r="AL313" s="894">
        <v>1264833.8502499997</v>
      </c>
      <c r="AM313" s="891">
        <v>43110.879999999997</v>
      </c>
      <c r="AN313" s="891">
        <v>43110.879999999997</v>
      </c>
      <c r="AO313" s="891">
        <v>45041.22</v>
      </c>
      <c r="AP313" s="891">
        <v>45041.22</v>
      </c>
      <c r="AQ313" s="891">
        <v>0</v>
      </c>
      <c r="AR313" s="891">
        <v>0</v>
      </c>
      <c r="AS313" s="891">
        <v>0</v>
      </c>
      <c r="AT313" s="891">
        <v>0</v>
      </c>
      <c r="AU313" s="891">
        <v>0</v>
      </c>
      <c r="AV313" s="891">
        <v>99734.13</v>
      </c>
      <c r="AW313" s="891">
        <v>39574.75</v>
      </c>
      <c r="AX313" s="891">
        <v>14961.42</v>
      </c>
      <c r="AY313" s="891">
        <v>330574.49999999994</v>
      </c>
      <c r="AZ313" s="891">
        <v>2756430.14</v>
      </c>
      <c r="BA313" s="891">
        <v>143030.29999999999</v>
      </c>
      <c r="BB313" s="891">
        <v>0</v>
      </c>
      <c r="BC313" s="891">
        <v>96508.78</v>
      </c>
    </row>
    <row r="314" spans="1:55" ht="15.75" customHeight="1" x14ac:dyDescent="0.2">
      <c r="A314" s="890" t="s">
        <v>1861</v>
      </c>
      <c r="B314" s="895" t="s">
        <v>1862</v>
      </c>
      <c r="C314" s="645">
        <v>88.12</v>
      </c>
      <c r="D314" s="891">
        <v>1073069.76</v>
      </c>
      <c r="E314" s="891">
        <v>828105.31</v>
      </c>
      <c r="F314" s="892">
        <v>0.77171619299009975</v>
      </c>
      <c r="G314" s="893">
        <v>2</v>
      </c>
      <c r="H314" s="891">
        <v>6924.11</v>
      </c>
      <c r="I314" s="891">
        <v>579692.71</v>
      </c>
      <c r="J314" s="891">
        <v>586616.81999999995</v>
      </c>
      <c r="K314" s="893">
        <v>0.9</v>
      </c>
      <c r="L314" s="891">
        <v>259351.87</v>
      </c>
      <c r="M314" s="891">
        <v>51870.37</v>
      </c>
      <c r="N314" s="891">
        <v>26364.37</v>
      </c>
      <c r="O314" s="891">
        <v>11036.25</v>
      </c>
      <c r="P314" s="891">
        <v>8768.44</v>
      </c>
      <c r="Q314" s="891">
        <v>15337.66</v>
      </c>
      <c r="R314" s="891">
        <v>6015.43</v>
      </c>
      <c r="S314" s="891">
        <v>9702.19</v>
      </c>
      <c r="T314" s="891">
        <v>12656.41</v>
      </c>
      <c r="U314" s="891">
        <v>7148.98</v>
      </c>
      <c r="V314" s="891">
        <v>18899.73</v>
      </c>
      <c r="W314" s="891">
        <v>16301.08</v>
      </c>
      <c r="X314" s="891">
        <v>11642.02</v>
      </c>
      <c r="Y314" s="891">
        <v>455094.79999999993</v>
      </c>
      <c r="Z314" s="891">
        <v>7885.8</v>
      </c>
      <c r="AA314" s="891">
        <v>11015</v>
      </c>
      <c r="AB314" s="891">
        <v>23704.28</v>
      </c>
      <c r="AC314" s="891">
        <v>2555.48</v>
      </c>
      <c r="AD314" s="891">
        <v>50316.520000000004</v>
      </c>
      <c r="AE314" s="891">
        <v>12743.01</v>
      </c>
      <c r="AF314" s="891">
        <v>108123.24</v>
      </c>
      <c r="AG314" s="891">
        <v>77809.960000000006</v>
      </c>
      <c r="AH314" s="891">
        <v>212455.87212000001</v>
      </c>
      <c r="AI314" s="891">
        <v>506609.16212000005</v>
      </c>
      <c r="AJ314" s="891">
        <v>79675.460000000006</v>
      </c>
      <c r="AK314" s="891">
        <v>426933.70212000003</v>
      </c>
      <c r="AL314" s="894">
        <v>498641.61212000006</v>
      </c>
      <c r="AM314" s="891">
        <v>14155.81</v>
      </c>
      <c r="AN314" s="891">
        <v>14155.81</v>
      </c>
      <c r="AO314" s="891">
        <v>14799.25</v>
      </c>
      <c r="AP314" s="891">
        <v>14799.25</v>
      </c>
      <c r="AQ314" s="891">
        <v>0</v>
      </c>
      <c r="AR314" s="891">
        <v>0</v>
      </c>
      <c r="AS314" s="891">
        <v>0</v>
      </c>
      <c r="AT314" s="891">
        <v>0</v>
      </c>
      <c r="AU314" s="891">
        <v>0</v>
      </c>
      <c r="AV314" s="891">
        <v>39893.65</v>
      </c>
      <c r="AW314" s="891">
        <v>15829.9</v>
      </c>
      <c r="AX314" s="891">
        <v>5699.59</v>
      </c>
      <c r="AY314" s="891">
        <v>119333.25999999998</v>
      </c>
      <c r="AZ314" s="891">
        <v>1073069.76</v>
      </c>
      <c r="BA314" s="891">
        <v>55942.19999999999</v>
      </c>
      <c r="BB314" s="891">
        <v>0</v>
      </c>
      <c r="BC314" s="891">
        <v>36547.800000000003</v>
      </c>
    </row>
    <row r="315" spans="1:55" ht="15.75" customHeight="1" x14ac:dyDescent="0.2">
      <c r="A315" s="890" t="s">
        <v>1863</v>
      </c>
      <c r="B315" s="895" t="s">
        <v>1864</v>
      </c>
      <c r="C315" s="645">
        <v>205.25</v>
      </c>
      <c r="D315" s="891">
        <v>2598931.38</v>
      </c>
      <c r="E315" s="891">
        <v>1728598.36</v>
      </c>
      <c r="F315" s="892">
        <v>0.66511889205785812</v>
      </c>
      <c r="G315" s="893">
        <v>1</v>
      </c>
      <c r="H315" s="891">
        <v>80607.83</v>
      </c>
      <c r="I315" s="891">
        <v>1243866.4300000002</v>
      </c>
      <c r="J315" s="891">
        <v>1324474.2600000002</v>
      </c>
      <c r="K315" s="893">
        <v>0.9</v>
      </c>
      <c r="L315" s="891">
        <v>619256.25</v>
      </c>
      <c r="M315" s="891">
        <v>123851.25</v>
      </c>
      <c r="N315" s="891">
        <v>61925.62</v>
      </c>
      <c r="O315" s="891">
        <v>26977.5</v>
      </c>
      <c r="P315" s="891">
        <v>21473.279999999999</v>
      </c>
      <c r="Q315" s="891">
        <v>36677.019999999997</v>
      </c>
      <c r="R315" s="891">
        <v>14765.16</v>
      </c>
      <c r="S315" s="891">
        <v>22978.89</v>
      </c>
      <c r="T315" s="891">
        <v>30937.89</v>
      </c>
      <c r="U315" s="891">
        <v>17106.5</v>
      </c>
      <c r="V315" s="891">
        <v>46199.34</v>
      </c>
      <c r="W315" s="891">
        <v>39847.1</v>
      </c>
      <c r="X315" s="891">
        <v>27573.21</v>
      </c>
      <c r="Y315" s="891">
        <v>1089569.01</v>
      </c>
      <c r="Z315" s="891">
        <v>18135</v>
      </c>
      <c r="AA315" s="891">
        <v>25656.25</v>
      </c>
      <c r="AB315" s="891">
        <v>55212.25</v>
      </c>
      <c r="AC315" s="891">
        <v>5952.25</v>
      </c>
      <c r="AD315" s="891">
        <v>117197.75</v>
      </c>
      <c r="AE315" s="891">
        <v>29719</v>
      </c>
      <c r="AF315" s="891">
        <v>251841.75</v>
      </c>
      <c r="AG315" s="891">
        <v>181235.75</v>
      </c>
      <c r="AH315" s="891">
        <v>519522.24974999996</v>
      </c>
      <c r="AI315" s="891">
        <v>1204472.24975</v>
      </c>
      <c r="AJ315" s="891">
        <v>185580.89</v>
      </c>
      <c r="AK315" s="891">
        <v>1018891.3597499999</v>
      </c>
      <c r="AL315" s="894">
        <v>1185914.1597499999</v>
      </c>
      <c r="AM315" s="891">
        <v>43754.32</v>
      </c>
      <c r="AN315" s="891">
        <v>43754.32</v>
      </c>
      <c r="AO315" s="891">
        <v>45684.66</v>
      </c>
      <c r="AP315" s="891">
        <v>45684.66</v>
      </c>
      <c r="AQ315" s="891">
        <v>0</v>
      </c>
      <c r="AR315" s="891">
        <v>0</v>
      </c>
      <c r="AS315" s="891">
        <v>0</v>
      </c>
      <c r="AT315" s="891">
        <v>0</v>
      </c>
      <c r="AU315" s="891">
        <v>0</v>
      </c>
      <c r="AV315" s="891">
        <v>93299.67</v>
      </c>
      <c r="AW315" s="891">
        <v>37021.54</v>
      </c>
      <c r="AX315" s="891">
        <v>14248.98</v>
      </c>
      <c r="AY315" s="891">
        <v>323448.14999999997</v>
      </c>
      <c r="AZ315" s="891">
        <v>2598931.38</v>
      </c>
      <c r="BA315" s="891">
        <v>151672.66</v>
      </c>
      <c r="BB315" s="891">
        <v>0</v>
      </c>
      <c r="BC315" s="891">
        <v>92597.689999999988</v>
      </c>
    </row>
    <row r="316" spans="1:55" ht="15.75" customHeight="1" x14ac:dyDescent="0.2">
      <c r="A316" s="890" t="s">
        <v>1865</v>
      </c>
      <c r="B316" s="895" t="s">
        <v>1866</v>
      </c>
      <c r="C316" s="645">
        <v>258.05</v>
      </c>
      <c r="D316" s="891">
        <v>3177361.87</v>
      </c>
      <c r="E316" s="891">
        <v>2198197.61</v>
      </c>
      <c r="F316" s="892">
        <v>0.69183105354002372</v>
      </c>
      <c r="G316" s="893">
        <v>1</v>
      </c>
      <c r="H316" s="891">
        <v>66096.72</v>
      </c>
      <c r="I316" s="891">
        <v>1204202.92</v>
      </c>
      <c r="J316" s="891">
        <v>1270299.6399999999</v>
      </c>
      <c r="K316" s="893">
        <v>0.9</v>
      </c>
      <c r="L316" s="891">
        <v>752917.5</v>
      </c>
      <c r="M316" s="891">
        <v>150583.5</v>
      </c>
      <c r="N316" s="891">
        <v>78480</v>
      </c>
      <c r="O316" s="891">
        <v>34335</v>
      </c>
      <c r="P316" s="891">
        <v>25836.91</v>
      </c>
      <c r="Q316" s="891">
        <v>48013.56</v>
      </c>
      <c r="R316" s="891">
        <v>18593.169999999998</v>
      </c>
      <c r="S316" s="891">
        <v>28851.27</v>
      </c>
      <c r="T316" s="891">
        <v>39375.5</v>
      </c>
      <c r="U316" s="891">
        <v>21702.28</v>
      </c>
      <c r="V316" s="891">
        <v>58799.16</v>
      </c>
      <c r="W316" s="891">
        <v>50714.49</v>
      </c>
      <c r="X316" s="891">
        <v>34619.69</v>
      </c>
      <c r="Y316" s="891">
        <v>1342822.0299999998</v>
      </c>
      <c r="Z316" s="891">
        <v>22902.3</v>
      </c>
      <c r="AA316" s="891">
        <v>32256.249999999996</v>
      </c>
      <c r="AB316" s="891">
        <v>69415.449999999983</v>
      </c>
      <c r="AC316" s="891">
        <v>7483.4499999999989</v>
      </c>
      <c r="AD316" s="891">
        <v>147346.54999999999</v>
      </c>
      <c r="AE316" s="891">
        <v>39149.979999999996</v>
      </c>
      <c r="AF316" s="891">
        <v>316627.34999999998</v>
      </c>
      <c r="AG316" s="891">
        <v>227858.14999999997</v>
      </c>
      <c r="AH316" s="891">
        <v>630451.63754999998</v>
      </c>
      <c r="AI316" s="891">
        <v>1493491.1175500001</v>
      </c>
      <c r="AJ316" s="891">
        <v>233321.06</v>
      </c>
      <c r="AK316" s="891">
        <v>1260170.05755</v>
      </c>
      <c r="AL316" s="894">
        <v>1470159.00755</v>
      </c>
      <c r="AM316" s="891">
        <v>41180.54</v>
      </c>
      <c r="AN316" s="891">
        <v>41180.54</v>
      </c>
      <c r="AO316" s="891">
        <v>43110.879999999997</v>
      </c>
      <c r="AP316" s="891">
        <v>43110.879999999997</v>
      </c>
      <c r="AQ316" s="891">
        <v>2573.7800000000002</v>
      </c>
      <c r="AR316" s="891">
        <v>2573.7800000000002</v>
      </c>
      <c r="AS316" s="891">
        <v>2573.7800000000002</v>
      </c>
      <c r="AT316" s="891">
        <v>2573.7800000000002</v>
      </c>
      <c r="AU316" s="891">
        <v>3217.23</v>
      </c>
      <c r="AV316" s="891">
        <v>117750.61</v>
      </c>
      <c r="AW316" s="891">
        <v>46723.74</v>
      </c>
      <c r="AX316" s="891">
        <v>17811.22</v>
      </c>
      <c r="AY316" s="891">
        <v>364380.76</v>
      </c>
      <c r="AZ316" s="891">
        <v>3177361.87</v>
      </c>
      <c r="BA316" s="891">
        <v>108277.29000000001</v>
      </c>
      <c r="BB316" s="891">
        <v>830.9</v>
      </c>
      <c r="BC316" s="891">
        <v>97214.060000000012</v>
      </c>
    </row>
    <row r="317" spans="1:55" ht="15.75" customHeight="1" x14ac:dyDescent="0.2">
      <c r="A317" s="890" t="s">
        <v>1867</v>
      </c>
      <c r="B317" s="895" t="s">
        <v>1868</v>
      </c>
      <c r="C317" s="645">
        <v>227.12</v>
      </c>
      <c r="D317" s="891">
        <v>2834224.65</v>
      </c>
      <c r="E317" s="891">
        <v>3723417.51</v>
      </c>
      <c r="F317" s="892">
        <v>1.3137340789129048</v>
      </c>
      <c r="G317" s="893">
        <v>4</v>
      </c>
      <c r="H317" s="891">
        <v>218.09</v>
      </c>
      <c r="I317" s="891">
        <v>427571.41</v>
      </c>
      <c r="J317" s="891">
        <v>427789.5</v>
      </c>
      <c r="K317" s="893">
        <v>0.9</v>
      </c>
      <c r="L317" s="891">
        <v>677771.05</v>
      </c>
      <c r="M317" s="891">
        <v>163214.51</v>
      </c>
      <c r="N317" s="891">
        <v>71649.2</v>
      </c>
      <c r="O317" s="891">
        <v>28583.69</v>
      </c>
      <c r="P317" s="891">
        <v>22863.95</v>
      </c>
      <c r="Q317" s="891">
        <v>49885.81</v>
      </c>
      <c r="R317" s="891">
        <v>15858.88</v>
      </c>
      <c r="S317" s="891">
        <v>26298.06</v>
      </c>
      <c r="T317" s="891">
        <v>31641.03</v>
      </c>
      <c r="U317" s="891">
        <v>18893.75</v>
      </c>
      <c r="V317" s="891">
        <v>47249.32</v>
      </c>
      <c r="W317" s="891">
        <v>40752.720000000001</v>
      </c>
      <c r="X317" s="891">
        <v>31556</v>
      </c>
      <c r="Y317" s="891">
        <v>1226217.97</v>
      </c>
      <c r="Z317" s="891">
        <v>20260.799999999996</v>
      </c>
      <c r="AA317" s="891">
        <v>28389.999999999996</v>
      </c>
      <c r="AB317" s="891">
        <v>61095.279999999992</v>
      </c>
      <c r="AC317" s="891">
        <v>6586.48</v>
      </c>
      <c r="AD317" s="891">
        <v>64842.75</v>
      </c>
      <c r="AE317" s="891">
        <v>77103.26999999999</v>
      </c>
      <c r="AF317" s="891">
        <v>278676.24</v>
      </c>
      <c r="AG317" s="891">
        <v>200546.95999999996</v>
      </c>
      <c r="AH317" s="891">
        <v>569803.50312000001</v>
      </c>
      <c r="AI317" s="891">
        <v>1307305.2831199998</v>
      </c>
      <c r="AJ317" s="891">
        <v>205355.09</v>
      </c>
      <c r="AK317" s="891">
        <v>1101950.19312</v>
      </c>
      <c r="AL317" s="894">
        <v>1286769.77312</v>
      </c>
      <c r="AM317" s="891">
        <v>39250.199999999997</v>
      </c>
      <c r="AN317" s="891">
        <v>39250.199999999997</v>
      </c>
      <c r="AO317" s="891">
        <v>41180.54</v>
      </c>
      <c r="AP317" s="891">
        <v>41180.54</v>
      </c>
      <c r="AQ317" s="891">
        <v>0</v>
      </c>
      <c r="AR317" s="891">
        <v>0</v>
      </c>
      <c r="AS317" s="891">
        <v>0</v>
      </c>
      <c r="AT317" s="891">
        <v>0</v>
      </c>
      <c r="AU317" s="891">
        <v>0</v>
      </c>
      <c r="AV317" s="891">
        <v>103594.8</v>
      </c>
      <c r="AW317" s="891">
        <v>41106.68</v>
      </c>
      <c r="AX317" s="891">
        <v>15673.87</v>
      </c>
      <c r="AY317" s="891">
        <v>321236.83</v>
      </c>
      <c r="AZ317" s="891">
        <v>2834224.65</v>
      </c>
      <c r="BA317" s="891">
        <v>233446.32</v>
      </c>
      <c r="BB317" s="891">
        <v>0</v>
      </c>
      <c r="BC317" s="891">
        <v>68899.089999999982</v>
      </c>
    </row>
    <row r="318" spans="1:55" ht="15.75" customHeight="1" x14ac:dyDescent="0.2">
      <c r="A318" s="890" t="s">
        <v>1869</v>
      </c>
      <c r="B318" s="895" t="s">
        <v>1870</v>
      </c>
      <c r="C318" s="645">
        <v>946.13</v>
      </c>
      <c r="D318" s="891">
        <v>12354833.75</v>
      </c>
      <c r="E318" s="891">
        <v>8203601.75</v>
      </c>
      <c r="F318" s="892">
        <v>0.66399936381175506</v>
      </c>
      <c r="G318" s="893">
        <v>1</v>
      </c>
      <c r="H318" s="891">
        <v>386371.09</v>
      </c>
      <c r="I318" s="891">
        <v>5640538.879999999</v>
      </c>
      <c r="J318" s="891">
        <v>6026909.9699999988</v>
      </c>
      <c r="K318" s="893">
        <v>0.9</v>
      </c>
      <c r="L318" s="891">
        <v>2897628.75</v>
      </c>
      <c r="M318" s="891">
        <v>579525.75</v>
      </c>
      <c r="N318" s="891">
        <v>289395</v>
      </c>
      <c r="O318" s="891">
        <v>128143.12</v>
      </c>
      <c r="P318" s="891">
        <v>102723.69</v>
      </c>
      <c r="Q318" s="891">
        <v>178717.14</v>
      </c>
      <c r="R318" s="891">
        <v>68904.100000000006</v>
      </c>
      <c r="S318" s="891">
        <v>107234.82</v>
      </c>
      <c r="T318" s="891">
        <v>146955</v>
      </c>
      <c r="U318" s="891">
        <v>80426.11</v>
      </c>
      <c r="V318" s="891">
        <v>219446.86</v>
      </c>
      <c r="W318" s="891">
        <v>189273.74</v>
      </c>
      <c r="X318" s="891">
        <v>128674.98</v>
      </c>
      <c r="Y318" s="891">
        <v>5117049.0600000015</v>
      </c>
      <c r="Z318" s="891">
        <v>83547</v>
      </c>
      <c r="AA318" s="891">
        <v>118266.25</v>
      </c>
      <c r="AB318" s="891">
        <v>254508.97</v>
      </c>
      <c r="AC318" s="891">
        <v>27437.770000000004</v>
      </c>
      <c r="AD318" s="891">
        <v>540240.23</v>
      </c>
      <c r="AE318" s="891">
        <v>142299.77000000002</v>
      </c>
      <c r="AF318" s="891">
        <v>1160901.51</v>
      </c>
      <c r="AG318" s="891">
        <v>835432.79</v>
      </c>
      <c r="AH318" s="891">
        <v>2486234.5326299998</v>
      </c>
      <c r="AI318" s="891">
        <v>5648868.8226299994</v>
      </c>
      <c r="AJ318" s="891">
        <v>855462.36</v>
      </c>
      <c r="AK318" s="891">
        <v>4793406.46263</v>
      </c>
      <c r="AL318" s="894">
        <v>5563322.5826300001</v>
      </c>
      <c r="AM318" s="891">
        <v>245796.37</v>
      </c>
      <c r="AN318" s="891">
        <v>245796.37</v>
      </c>
      <c r="AO318" s="891">
        <v>256091.5</v>
      </c>
      <c r="AP318" s="891">
        <v>256091.5</v>
      </c>
      <c r="AQ318" s="891">
        <v>0</v>
      </c>
      <c r="AR318" s="891">
        <v>0</v>
      </c>
      <c r="AS318" s="891">
        <v>0</v>
      </c>
      <c r="AT318" s="891">
        <v>0</v>
      </c>
      <c r="AU318" s="891">
        <v>643.44000000000005</v>
      </c>
      <c r="AV318" s="891">
        <v>431752.26</v>
      </c>
      <c r="AW318" s="891">
        <v>171320.39</v>
      </c>
      <c r="AX318" s="891">
        <v>66970.2</v>
      </c>
      <c r="AY318" s="891">
        <v>1674462.03</v>
      </c>
      <c r="AZ318" s="891">
        <v>12354833.75</v>
      </c>
      <c r="BA318" s="891">
        <v>934868.13000000012</v>
      </c>
      <c r="BB318" s="891">
        <v>156.29</v>
      </c>
      <c r="BC318" s="891">
        <v>405019.31</v>
      </c>
    </row>
    <row r="319" spans="1:55" ht="15.75" customHeight="1" x14ac:dyDescent="0.2">
      <c r="A319" s="890" t="s">
        <v>1871</v>
      </c>
      <c r="B319" s="895" t="s">
        <v>1872</v>
      </c>
      <c r="C319" s="645">
        <v>346.62</v>
      </c>
      <c r="D319" s="891">
        <v>4511640.91</v>
      </c>
      <c r="E319" s="891">
        <v>2715176.0999999996</v>
      </c>
      <c r="F319" s="892">
        <v>0.60181564848874458</v>
      </c>
      <c r="G319" s="893">
        <v>1</v>
      </c>
      <c r="H319" s="891">
        <v>241539.09</v>
      </c>
      <c r="I319" s="891">
        <v>2263015.7199999997</v>
      </c>
      <c r="J319" s="891">
        <v>2504554.8099999996</v>
      </c>
      <c r="K319" s="893">
        <v>0.9</v>
      </c>
      <c r="L319" s="891">
        <v>1059480</v>
      </c>
      <c r="M319" s="891">
        <v>211896</v>
      </c>
      <c r="N319" s="891">
        <v>105457.5</v>
      </c>
      <c r="O319" s="891">
        <v>46597.5</v>
      </c>
      <c r="P319" s="891">
        <v>37533.75</v>
      </c>
      <c r="Q319" s="891">
        <v>64018.080000000002</v>
      </c>
      <c r="R319" s="891">
        <v>25155.46</v>
      </c>
      <c r="S319" s="891">
        <v>39064.11</v>
      </c>
      <c r="T319" s="891">
        <v>53438.18</v>
      </c>
      <c r="U319" s="891">
        <v>29106.59</v>
      </c>
      <c r="V319" s="891">
        <v>79798.86</v>
      </c>
      <c r="W319" s="891">
        <v>68826.81</v>
      </c>
      <c r="X319" s="891">
        <v>46874.45</v>
      </c>
      <c r="Y319" s="891">
        <v>1867247.2900000003</v>
      </c>
      <c r="Z319" s="891">
        <v>30641.4</v>
      </c>
      <c r="AA319" s="891">
        <v>43327.5</v>
      </c>
      <c r="AB319" s="891">
        <v>93240.78</v>
      </c>
      <c r="AC319" s="891">
        <v>10051.98</v>
      </c>
      <c r="AD319" s="891">
        <v>197920.02000000002</v>
      </c>
      <c r="AE319" s="891">
        <v>51202.559999999998</v>
      </c>
      <c r="AF319" s="891">
        <v>425302.74</v>
      </c>
      <c r="AG319" s="891">
        <v>306065.45999999996</v>
      </c>
      <c r="AH319" s="891">
        <v>907439.53062000009</v>
      </c>
      <c r="AI319" s="891">
        <v>2065191.97062</v>
      </c>
      <c r="AJ319" s="891">
        <v>313403.40000000002</v>
      </c>
      <c r="AK319" s="891">
        <v>1751788.5706199999</v>
      </c>
      <c r="AL319" s="894">
        <v>2033851.63062</v>
      </c>
      <c r="AM319" s="891">
        <v>86221.759999999995</v>
      </c>
      <c r="AN319" s="891">
        <v>86221.759999999995</v>
      </c>
      <c r="AO319" s="891">
        <v>90082.44</v>
      </c>
      <c r="AP319" s="891">
        <v>90082.44</v>
      </c>
      <c r="AQ319" s="891">
        <v>2573.7800000000002</v>
      </c>
      <c r="AR319" s="891">
        <v>2573.7800000000002</v>
      </c>
      <c r="AS319" s="891">
        <v>2573.7800000000002</v>
      </c>
      <c r="AT319" s="891">
        <v>2573.7800000000002</v>
      </c>
      <c r="AU319" s="891">
        <v>3217.23</v>
      </c>
      <c r="AV319" s="891">
        <v>157644.26999999999</v>
      </c>
      <c r="AW319" s="891">
        <v>62553.64</v>
      </c>
      <c r="AX319" s="891">
        <v>24223.26</v>
      </c>
      <c r="AY319" s="891">
        <v>610541.92000000004</v>
      </c>
      <c r="AZ319" s="891">
        <v>4511640.91</v>
      </c>
      <c r="BA319" s="891">
        <v>312764.15000000002</v>
      </c>
      <c r="BB319" s="891">
        <v>1172.49</v>
      </c>
      <c r="BC319" s="891">
        <v>140981.5</v>
      </c>
    </row>
    <row r="320" spans="1:55" ht="15.75" customHeight="1" x14ac:dyDescent="0.2">
      <c r="A320" s="890" t="s">
        <v>1873</v>
      </c>
      <c r="B320" s="895" t="s">
        <v>1874</v>
      </c>
      <c r="C320" s="645">
        <v>1164.6300000000001</v>
      </c>
      <c r="D320" s="891">
        <v>16641521.09</v>
      </c>
      <c r="E320" s="891">
        <v>12444734.720000001</v>
      </c>
      <c r="F320" s="892">
        <v>0.74781233354192145</v>
      </c>
      <c r="G320" s="893">
        <v>2</v>
      </c>
      <c r="H320" s="891">
        <v>130857.71</v>
      </c>
      <c r="I320" s="891">
        <v>8985411.879999999</v>
      </c>
      <c r="J320" s="891">
        <v>9116269.5899999999</v>
      </c>
      <c r="K320" s="893">
        <v>0.9</v>
      </c>
      <c r="L320" s="891">
        <v>3865753.12</v>
      </c>
      <c r="M320" s="891">
        <v>773150.62</v>
      </c>
      <c r="N320" s="891">
        <v>356225.62</v>
      </c>
      <c r="O320" s="891">
        <v>158186.25</v>
      </c>
      <c r="P320" s="891">
        <v>143244.29</v>
      </c>
      <c r="Q320" s="891">
        <v>220729</v>
      </c>
      <c r="R320" s="891">
        <v>84216.13</v>
      </c>
      <c r="S320" s="891">
        <v>131745.63</v>
      </c>
      <c r="T320" s="891">
        <v>181408.57</v>
      </c>
      <c r="U320" s="891">
        <v>99064.54</v>
      </c>
      <c r="V320" s="891">
        <v>270896.13</v>
      </c>
      <c r="W320" s="891">
        <v>233648.92</v>
      </c>
      <c r="X320" s="891">
        <v>158086.39999999999</v>
      </c>
      <c r="Y320" s="891">
        <v>6676355.2200000007</v>
      </c>
      <c r="Z320" s="891">
        <v>103826.7</v>
      </c>
      <c r="AA320" s="891">
        <v>145578.75</v>
      </c>
      <c r="AB320" s="891">
        <v>313285.46999999997</v>
      </c>
      <c r="AC320" s="891">
        <v>33774.269999999997</v>
      </c>
      <c r="AD320" s="891">
        <v>665003.73</v>
      </c>
      <c r="AE320" s="891">
        <v>176820.13999999998</v>
      </c>
      <c r="AF320" s="891">
        <v>1429001.0099999998</v>
      </c>
      <c r="AG320" s="891">
        <v>1028368.2899999999</v>
      </c>
      <c r="AH320" s="891">
        <v>3413910.4851299995</v>
      </c>
      <c r="AI320" s="891">
        <v>7309568.8451299984</v>
      </c>
      <c r="AJ320" s="891">
        <v>1053023.5</v>
      </c>
      <c r="AK320" s="891">
        <v>6256545.3451299984</v>
      </c>
      <c r="AL320" s="894">
        <v>7204266.4951299988</v>
      </c>
      <c r="AM320" s="891">
        <v>474219.7</v>
      </c>
      <c r="AN320" s="891">
        <v>474219.7</v>
      </c>
      <c r="AO320" s="891">
        <v>494166.52</v>
      </c>
      <c r="AP320" s="891">
        <v>494166.52</v>
      </c>
      <c r="AQ320" s="891">
        <v>0</v>
      </c>
      <c r="AR320" s="891">
        <v>0</v>
      </c>
      <c r="AS320" s="891">
        <v>0</v>
      </c>
      <c r="AT320" s="891">
        <v>0</v>
      </c>
      <c r="AU320" s="891">
        <v>0</v>
      </c>
      <c r="AV320" s="891">
        <v>530842.94999999995</v>
      </c>
      <c r="AW320" s="891">
        <v>210639.82</v>
      </c>
      <c r="AX320" s="891">
        <v>82644.08</v>
      </c>
      <c r="AY320" s="891">
        <v>2760899.2899999996</v>
      </c>
      <c r="AZ320" s="891">
        <v>16641521.09</v>
      </c>
      <c r="BA320" s="891">
        <v>3378902.4000000004</v>
      </c>
      <c r="BB320" s="891">
        <v>64.47</v>
      </c>
      <c r="BC320" s="891">
        <v>572859.69999999995</v>
      </c>
    </row>
    <row r="321" spans="1:55" ht="15.75" customHeight="1" x14ac:dyDescent="0.2">
      <c r="A321" s="890" t="s">
        <v>1875</v>
      </c>
      <c r="B321" s="895" t="s">
        <v>1876</v>
      </c>
      <c r="C321" s="645">
        <v>814.65</v>
      </c>
      <c r="D321" s="891">
        <v>12103478.4</v>
      </c>
      <c r="E321" s="891">
        <v>8609979.75</v>
      </c>
      <c r="F321" s="892">
        <v>0.7113640777844491</v>
      </c>
      <c r="G321" s="893">
        <v>1</v>
      </c>
      <c r="H321" s="891">
        <v>188628.61</v>
      </c>
      <c r="I321" s="891">
        <v>5512738.79</v>
      </c>
      <c r="J321" s="891">
        <v>5701367.4000000004</v>
      </c>
      <c r="K321" s="893">
        <v>0.9</v>
      </c>
      <c r="L321" s="891">
        <v>2637765</v>
      </c>
      <c r="M321" s="891">
        <v>879167.07</v>
      </c>
      <c r="N321" s="891">
        <v>286285.42</v>
      </c>
      <c r="O321" s="891">
        <v>94959.54</v>
      </c>
      <c r="P321" s="891">
        <v>91652</v>
      </c>
      <c r="Q321" s="891">
        <v>247291.2</v>
      </c>
      <c r="R321" s="891">
        <v>59060.66</v>
      </c>
      <c r="S321" s="891">
        <v>103915.64</v>
      </c>
      <c r="T321" s="891">
        <v>94923.09</v>
      </c>
      <c r="U321" s="891">
        <v>69191.990000000005</v>
      </c>
      <c r="V321" s="891">
        <v>141747.97</v>
      </c>
      <c r="W321" s="891">
        <v>122258.16</v>
      </c>
      <c r="X321" s="891">
        <v>124692.18</v>
      </c>
      <c r="Y321" s="891">
        <v>4952909.919999999</v>
      </c>
      <c r="Z321" s="891">
        <v>73318.5</v>
      </c>
      <c r="AA321" s="891">
        <v>101831.25</v>
      </c>
      <c r="AB321" s="891">
        <v>219140.85</v>
      </c>
      <c r="AC321" s="891">
        <v>23624.85</v>
      </c>
      <c r="AD321" s="891">
        <v>465165.15</v>
      </c>
      <c r="AE321" s="891">
        <v>634612.35</v>
      </c>
      <c r="AF321" s="891">
        <v>999575.54999999993</v>
      </c>
      <c r="AG321" s="891">
        <v>719335.95</v>
      </c>
      <c r="AH321" s="891">
        <v>2377951.0111500002</v>
      </c>
      <c r="AI321" s="891">
        <v>5614555.4611499999</v>
      </c>
      <c r="AJ321" s="891">
        <v>736582.09</v>
      </c>
      <c r="AK321" s="891">
        <v>4877973.3711499991</v>
      </c>
      <c r="AL321" s="894">
        <v>5540897.251149999</v>
      </c>
      <c r="AM321" s="891">
        <v>252874.27</v>
      </c>
      <c r="AN321" s="891">
        <v>252874.27</v>
      </c>
      <c r="AO321" s="891">
        <v>263812.86</v>
      </c>
      <c r="AP321" s="891">
        <v>263812.86</v>
      </c>
      <c r="AQ321" s="891">
        <v>0</v>
      </c>
      <c r="AR321" s="891">
        <v>0</v>
      </c>
      <c r="AS321" s="891">
        <v>0</v>
      </c>
      <c r="AT321" s="891">
        <v>0</v>
      </c>
      <c r="AU321" s="891">
        <v>0</v>
      </c>
      <c r="AV321" s="891">
        <v>371268.34</v>
      </c>
      <c r="AW321" s="891">
        <v>147320.21</v>
      </c>
      <c r="AX321" s="891">
        <v>57708.36</v>
      </c>
      <c r="AY321" s="891">
        <v>1609671.17</v>
      </c>
      <c r="AZ321" s="891">
        <v>12103478.4</v>
      </c>
      <c r="BA321" s="891">
        <v>1276096.24</v>
      </c>
      <c r="BB321" s="891">
        <v>0</v>
      </c>
      <c r="BC321" s="891">
        <v>367586.19</v>
      </c>
    </row>
    <row r="322" spans="1:55" ht="15.75" customHeight="1" x14ac:dyDescent="0.2">
      <c r="A322" s="890" t="s">
        <v>1877</v>
      </c>
      <c r="B322" s="895" t="s">
        <v>1878</v>
      </c>
      <c r="C322" s="645">
        <v>624.46</v>
      </c>
      <c r="D322" s="891">
        <v>8318632.79</v>
      </c>
      <c r="E322" s="891">
        <v>5795207.6299999999</v>
      </c>
      <c r="F322" s="892">
        <v>0.69665385842809868</v>
      </c>
      <c r="G322" s="893">
        <v>1</v>
      </c>
      <c r="H322" s="891">
        <v>158986.01</v>
      </c>
      <c r="I322" s="891">
        <v>3102282.25</v>
      </c>
      <c r="J322" s="891">
        <v>3261268.26</v>
      </c>
      <c r="K322" s="893">
        <v>0.9</v>
      </c>
      <c r="L322" s="891">
        <v>1909074.72</v>
      </c>
      <c r="M322" s="891">
        <v>472672.01</v>
      </c>
      <c r="N322" s="891">
        <v>199818.88</v>
      </c>
      <c r="O322" s="891">
        <v>79890.66</v>
      </c>
      <c r="P322" s="891">
        <v>66126.41</v>
      </c>
      <c r="Q322" s="891">
        <v>141458.51999999999</v>
      </c>
      <c r="R322" s="891">
        <v>44295.49</v>
      </c>
      <c r="S322" s="891">
        <v>73532.44</v>
      </c>
      <c r="T322" s="891">
        <v>87891.75</v>
      </c>
      <c r="U322" s="891">
        <v>52851.44</v>
      </c>
      <c r="V322" s="891">
        <v>131248.12</v>
      </c>
      <c r="W322" s="891">
        <v>113202</v>
      </c>
      <c r="X322" s="891">
        <v>88234.27</v>
      </c>
      <c r="Y322" s="891">
        <v>3460296.7100000004</v>
      </c>
      <c r="Z322" s="891">
        <v>55496.7</v>
      </c>
      <c r="AA322" s="891">
        <v>78057.499999999985</v>
      </c>
      <c r="AB322" s="891">
        <v>167979.74</v>
      </c>
      <c r="AC322" s="891">
        <v>18109.339999999997</v>
      </c>
      <c r="AD322" s="891">
        <v>356566.66</v>
      </c>
      <c r="AE322" s="891">
        <v>230327.88</v>
      </c>
      <c r="AF322" s="891">
        <v>766212.41999999993</v>
      </c>
      <c r="AG322" s="891">
        <v>551398.17999999993</v>
      </c>
      <c r="AH322" s="891">
        <v>1648243.9914600002</v>
      </c>
      <c r="AI322" s="891">
        <v>3872392.4114600001</v>
      </c>
      <c r="AJ322" s="891">
        <v>564617.99</v>
      </c>
      <c r="AK322" s="891">
        <v>3307774.4214599999</v>
      </c>
      <c r="AL322" s="894">
        <v>3815930.6114599998</v>
      </c>
      <c r="AM322" s="891">
        <v>147349.13</v>
      </c>
      <c r="AN322" s="891">
        <v>147349.13</v>
      </c>
      <c r="AO322" s="891">
        <v>153140.14000000001</v>
      </c>
      <c r="AP322" s="891">
        <v>153140.14000000001</v>
      </c>
      <c r="AQ322" s="891">
        <v>0</v>
      </c>
      <c r="AR322" s="891">
        <v>0</v>
      </c>
      <c r="AS322" s="891">
        <v>0</v>
      </c>
      <c r="AT322" s="891">
        <v>0</v>
      </c>
      <c r="AU322" s="891">
        <v>0</v>
      </c>
      <c r="AV322" s="891">
        <v>284403.13</v>
      </c>
      <c r="AW322" s="891">
        <v>112851.88</v>
      </c>
      <c r="AX322" s="891">
        <v>44171.83</v>
      </c>
      <c r="AY322" s="891">
        <v>1042405.38</v>
      </c>
      <c r="AZ322" s="891">
        <v>8318632.79</v>
      </c>
      <c r="BA322" s="891">
        <v>538691.98</v>
      </c>
      <c r="BB322" s="891">
        <v>0</v>
      </c>
      <c r="BC322" s="891">
        <v>245515.77000000002</v>
      </c>
    </row>
    <row r="323" spans="1:55" ht="15.75" customHeight="1" x14ac:dyDescent="0.2">
      <c r="A323" s="890" t="s">
        <v>1879</v>
      </c>
      <c r="B323" s="895" t="s">
        <v>1880</v>
      </c>
      <c r="C323" s="645">
        <v>414.13</v>
      </c>
      <c r="D323" s="891">
        <v>5782892.4299999997</v>
      </c>
      <c r="E323" s="891">
        <v>4039656.1599999997</v>
      </c>
      <c r="F323" s="892">
        <v>0.69855287970487112</v>
      </c>
      <c r="G323" s="893">
        <v>1</v>
      </c>
      <c r="H323" s="891">
        <v>118238.22</v>
      </c>
      <c r="I323" s="891">
        <v>3259645.7499999995</v>
      </c>
      <c r="J323" s="891">
        <v>3377883.9699999997</v>
      </c>
      <c r="K323" s="893">
        <v>0.9</v>
      </c>
      <c r="L323" s="891">
        <v>1323016.07</v>
      </c>
      <c r="M323" s="891">
        <v>309703.57</v>
      </c>
      <c r="N323" s="891">
        <v>130294.85</v>
      </c>
      <c r="O323" s="891">
        <v>53650.36</v>
      </c>
      <c r="P323" s="891">
        <v>47610.35</v>
      </c>
      <c r="Q323" s="891">
        <v>89213.119999999995</v>
      </c>
      <c r="R323" s="891">
        <v>28983.47</v>
      </c>
      <c r="S323" s="891">
        <v>48000.34</v>
      </c>
      <c r="T323" s="891">
        <v>59766.39</v>
      </c>
      <c r="U323" s="891">
        <v>34978.97</v>
      </c>
      <c r="V323" s="891">
        <v>89248.72</v>
      </c>
      <c r="W323" s="891">
        <v>76977.36</v>
      </c>
      <c r="X323" s="891">
        <v>57597.37</v>
      </c>
      <c r="Y323" s="891">
        <v>2349040.9400000004</v>
      </c>
      <c r="Z323" s="891">
        <v>36596.699999999997</v>
      </c>
      <c r="AA323" s="891">
        <v>51766.25</v>
      </c>
      <c r="AB323" s="891">
        <v>111400.97</v>
      </c>
      <c r="AC323" s="891">
        <v>12009.77</v>
      </c>
      <c r="AD323" s="891">
        <v>236468.23</v>
      </c>
      <c r="AE323" s="891">
        <v>126436.6</v>
      </c>
      <c r="AF323" s="891">
        <v>508137.51</v>
      </c>
      <c r="AG323" s="891">
        <v>365676.79000000004</v>
      </c>
      <c r="AH323" s="891">
        <v>1165308.2976299999</v>
      </c>
      <c r="AI323" s="891">
        <v>2613801.1176300002</v>
      </c>
      <c r="AJ323" s="891">
        <v>374443.92</v>
      </c>
      <c r="AK323" s="891">
        <v>2239357.1976300003</v>
      </c>
      <c r="AL323" s="894">
        <v>2576356.7176300003</v>
      </c>
      <c r="AM323" s="891">
        <v>138340.89000000001</v>
      </c>
      <c r="AN323" s="891">
        <v>138340.89000000001</v>
      </c>
      <c r="AO323" s="891">
        <v>144131.9</v>
      </c>
      <c r="AP323" s="891">
        <v>144131.9</v>
      </c>
      <c r="AQ323" s="891">
        <v>0</v>
      </c>
      <c r="AR323" s="891">
        <v>0</v>
      </c>
      <c r="AS323" s="891">
        <v>0</v>
      </c>
      <c r="AT323" s="891">
        <v>0</v>
      </c>
      <c r="AU323" s="891">
        <v>0</v>
      </c>
      <c r="AV323" s="891">
        <v>188529.67</v>
      </c>
      <c r="AW323" s="891">
        <v>74809.05</v>
      </c>
      <c r="AX323" s="891">
        <v>29210.400000000001</v>
      </c>
      <c r="AY323" s="891">
        <v>857494.70000000019</v>
      </c>
      <c r="AZ323" s="891">
        <v>5782892.4299999997</v>
      </c>
      <c r="BA323" s="891">
        <v>592477.02</v>
      </c>
      <c r="BB323" s="891">
        <v>251.43</v>
      </c>
      <c r="BC323" s="891">
        <v>197677.31999999998</v>
      </c>
    </row>
    <row r="324" spans="1:55" ht="15.75" customHeight="1" x14ac:dyDescent="0.2">
      <c r="A324" s="890" t="s">
        <v>1881</v>
      </c>
      <c r="B324" s="895" t="s">
        <v>1882</v>
      </c>
      <c r="C324" s="645">
        <v>679</v>
      </c>
      <c r="D324" s="891">
        <v>9547950.9100000001</v>
      </c>
      <c r="E324" s="891">
        <v>6365633.7599999998</v>
      </c>
      <c r="F324" s="892">
        <v>0.66670155931918162</v>
      </c>
      <c r="G324" s="893">
        <v>1</v>
      </c>
      <c r="H324" s="891">
        <v>287028.63</v>
      </c>
      <c r="I324" s="891">
        <v>3657879.39</v>
      </c>
      <c r="J324" s="891">
        <v>3944908.02</v>
      </c>
      <c r="K324" s="893">
        <v>0.9</v>
      </c>
      <c r="L324" s="891">
        <v>2105991.5699999998</v>
      </c>
      <c r="M324" s="891">
        <v>701926.99</v>
      </c>
      <c r="N324" s="891">
        <v>238453.95</v>
      </c>
      <c r="O324" s="891">
        <v>79484.649999999994</v>
      </c>
      <c r="P324" s="891">
        <v>70387.210000000006</v>
      </c>
      <c r="Q324" s="891">
        <v>206202.81</v>
      </c>
      <c r="R324" s="891">
        <v>49217.22</v>
      </c>
      <c r="S324" s="891">
        <v>86553.81</v>
      </c>
      <c r="T324" s="891">
        <v>79454.14</v>
      </c>
      <c r="U324" s="891">
        <v>57702.54</v>
      </c>
      <c r="V324" s="891">
        <v>118648.3</v>
      </c>
      <c r="W324" s="891">
        <v>102334.6</v>
      </c>
      <c r="X324" s="891">
        <v>103859.09</v>
      </c>
      <c r="Y324" s="891">
        <v>4000216.88</v>
      </c>
      <c r="Z324" s="891">
        <v>61110</v>
      </c>
      <c r="AA324" s="891">
        <v>84875</v>
      </c>
      <c r="AB324" s="891">
        <v>182651</v>
      </c>
      <c r="AC324" s="891">
        <v>19691</v>
      </c>
      <c r="AD324" s="891">
        <v>387709</v>
      </c>
      <c r="AE324" s="891">
        <v>528941</v>
      </c>
      <c r="AF324" s="891">
        <v>833133</v>
      </c>
      <c r="AG324" s="891">
        <v>599557</v>
      </c>
      <c r="AH324" s="891">
        <v>1848457.0320000001</v>
      </c>
      <c r="AI324" s="891">
        <v>4546124.0319999997</v>
      </c>
      <c r="AJ324" s="891">
        <v>613931.43000000005</v>
      </c>
      <c r="AK324" s="891">
        <v>3932192.6019999995</v>
      </c>
      <c r="AL324" s="894">
        <v>4484730.8819999993</v>
      </c>
      <c r="AM324" s="891">
        <v>142845.01</v>
      </c>
      <c r="AN324" s="891">
        <v>142845.01</v>
      </c>
      <c r="AO324" s="891">
        <v>148636.01999999999</v>
      </c>
      <c r="AP324" s="891">
        <v>148636.01999999999</v>
      </c>
      <c r="AQ324" s="891">
        <v>0</v>
      </c>
      <c r="AR324" s="891">
        <v>0</v>
      </c>
      <c r="AS324" s="891">
        <v>0</v>
      </c>
      <c r="AT324" s="891">
        <v>0</v>
      </c>
      <c r="AU324" s="891">
        <v>0</v>
      </c>
      <c r="AV324" s="891">
        <v>309497.52</v>
      </c>
      <c r="AW324" s="891">
        <v>122809.4</v>
      </c>
      <c r="AX324" s="891">
        <v>47734.080000000002</v>
      </c>
      <c r="AY324" s="891">
        <v>1063003.06</v>
      </c>
      <c r="AZ324" s="891">
        <v>9547950.9100000001</v>
      </c>
      <c r="BA324" s="891">
        <v>473947.19</v>
      </c>
      <c r="BB324" s="891">
        <v>0</v>
      </c>
      <c r="BC324" s="891">
        <v>284246.32999999996</v>
      </c>
    </row>
    <row r="325" spans="1:55" ht="15.75" customHeight="1" x14ac:dyDescent="0.2">
      <c r="A325" s="890" t="s">
        <v>1883</v>
      </c>
      <c r="B325" s="895" t="s">
        <v>1884</v>
      </c>
      <c r="C325" s="645">
        <v>227.75</v>
      </c>
      <c r="D325" s="891">
        <v>3051757.15</v>
      </c>
      <c r="E325" s="891">
        <v>2267959.54</v>
      </c>
      <c r="F325" s="892">
        <v>0.74316514339943474</v>
      </c>
      <c r="G325" s="893">
        <v>2</v>
      </c>
      <c r="H325" s="891">
        <v>25577.67</v>
      </c>
      <c r="I325" s="891">
        <v>1715417.7000000002</v>
      </c>
      <c r="J325" s="891">
        <v>1740995.37</v>
      </c>
      <c r="K325" s="893">
        <v>0.9</v>
      </c>
      <c r="L325" s="891">
        <v>710831.04</v>
      </c>
      <c r="M325" s="891">
        <v>174233.41</v>
      </c>
      <c r="N325" s="891">
        <v>72713.72</v>
      </c>
      <c r="O325" s="891">
        <v>28673.97</v>
      </c>
      <c r="P325" s="891">
        <v>24513.4</v>
      </c>
      <c r="Q325" s="891">
        <v>49501.08</v>
      </c>
      <c r="R325" s="891">
        <v>15858.88</v>
      </c>
      <c r="S325" s="891">
        <v>26553.38</v>
      </c>
      <c r="T325" s="891">
        <v>31641.03</v>
      </c>
      <c r="U325" s="891">
        <v>19149.07</v>
      </c>
      <c r="V325" s="891">
        <v>47249.32</v>
      </c>
      <c r="W325" s="891">
        <v>40752.720000000001</v>
      </c>
      <c r="X325" s="891">
        <v>31862.37</v>
      </c>
      <c r="Y325" s="891">
        <v>1273533.3900000001</v>
      </c>
      <c r="Z325" s="891">
        <v>20250</v>
      </c>
      <c r="AA325" s="891">
        <v>28468.75</v>
      </c>
      <c r="AB325" s="891">
        <v>61264.75</v>
      </c>
      <c r="AC325" s="891">
        <v>6604.75</v>
      </c>
      <c r="AD325" s="891">
        <v>130045.25</v>
      </c>
      <c r="AE325" s="891">
        <v>81120</v>
      </c>
      <c r="AF325" s="891">
        <v>279449.25</v>
      </c>
      <c r="AG325" s="891">
        <v>201103.25</v>
      </c>
      <c r="AH325" s="891">
        <v>606215.61524999992</v>
      </c>
      <c r="AI325" s="891">
        <v>1414521.6152499998</v>
      </c>
      <c r="AJ325" s="891">
        <v>205924.71</v>
      </c>
      <c r="AK325" s="891">
        <v>1208596.9052499998</v>
      </c>
      <c r="AL325" s="894">
        <v>1393929.1352499998</v>
      </c>
      <c r="AM325" s="891">
        <v>54692.91</v>
      </c>
      <c r="AN325" s="891">
        <v>54692.91</v>
      </c>
      <c r="AO325" s="891">
        <v>57266.69</v>
      </c>
      <c r="AP325" s="891">
        <v>57266.69</v>
      </c>
      <c r="AQ325" s="891">
        <v>0</v>
      </c>
      <c r="AR325" s="891">
        <v>0</v>
      </c>
      <c r="AS325" s="891">
        <v>0</v>
      </c>
      <c r="AT325" s="891">
        <v>0</v>
      </c>
      <c r="AU325" s="891">
        <v>0</v>
      </c>
      <c r="AV325" s="891">
        <v>103594.8</v>
      </c>
      <c r="AW325" s="891">
        <v>41106.68</v>
      </c>
      <c r="AX325" s="891">
        <v>15673.87</v>
      </c>
      <c r="AY325" s="891">
        <v>384294.55</v>
      </c>
      <c r="AZ325" s="891">
        <v>3051757.15</v>
      </c>
      <c r="BA325" s="891">
        <v>256590.36000000002</v>
      </c>
      <c r="BB325" s="891">
        <v>0</v>
      </c>
      <c r="BC325" s="891">
        <v>82426.619999999981</v>
      </c>
    </row>
    <row r="326" spans="1:55" ht="15.75" customHeight="1" x14ac:dyDescent="0.2">
      <c r="A326" s="890" t="s">
        <v>1885</v>
      </c>
      <c r="B326" s="895" t="s">
        <v>1886</v>
      </c>
      <c r="C326" s="645">
        <v>62.98</v>
      </c>
      <c r="D326" s="891">
        <v>786513.47</v>
      </c>
      <c r="E326" s="891">
        <v>757417.28</v>
      </c>
      <c r="F326" s="892">
        <v>0.96300611355073173</v>
      </c>
      <c r="G326" s="893">
        <v>3</v>
      </c>
      <c r="H326" s="891">
        <v>1288.94</v>
      </c>
      <c r="I326" s="891">
        <v>340923.14999999997</v>
      </c>
      <c r="J326" s="891">
        <v>342212.08999999997</v>
      </c>
      <c r="K326" s="893">
        <v>0.9</v>
      </c>
      <c r="L326" s="891">
        <v>188229.37</v>
      </c>
      <c r="M326" s="891">
        <v>37645.870000000003</v>
      </c>
      <c r="N326" s="891">
        <v>18393.75</v>
      </c>
      <c r="O326" s="891">
        <v>7970.62</v>
      </c>
      <c r="P326" s="891">
        <v>6447.94</v>
      </c>
      <c r="Q326" s="891">
        <v>12003.39</v>
      </c>
      <c r="R326" s="891">
        <v>3828</v>
      </c>
      <c r="S326" s="891">
        <v>6893.66</v>
      </c>
      <c r="T326" s="891">
        <v>9140.74</v>
      </c>
      <c r="U326" s="891">
        <v>5106.42</v>
      </c>
      <c r="V326" s="891">
        <v>13649.8</v>
      </c>
      <c r="W326" s="891">
        <v>11773</v>
      </c>
      <c r="X326" s="891">
        <v>8271.9599999999991</v>
      </c>
      <c r="Y326" s="891">
        <v>329354.51999999996</v>
      </c>
      <c r="Z326" s="891">
        <v>5623.2</v>
      </c>
      <c r="AA326" s="891">
        <v>7872.5</v>
      </c>
      <c r="AB326" s="891">
        <v>16941.62</v>
      </c>
      <c r="AC326" s="891">
        <v>1826.4199999999998</v>
      </c>
      <c r="AD326" s="891">
        <v>35961.58</v>
      </c>
      <c r="AE326" s="891">
        <v>9959.82</v>
      </c>
      <c r="AF326" s="891">
        <v>77276.459999999992</v>
      </c>
      <c r="AG326" s="891">
        <v>55611.34</v>
      </c>
      <c r="AH326" s="891">
        <v>156484.30398</v>
      </c>
      <c r="AI326" s="891">
        <v>367557.24398000003</v>
      </c>
      <c r="AJ326" s="891">
        <v>56944.62</v>
      </c>
      <c r="AK326" s="891">
        <v>310612.62398000003</v>
      </c>
      <c r="AL326" s="894">
        <v>361862.77398000006</v>
      </c>
      <c r="AM326" s="891">
        <v>12868.92</v>
      </c>
      <c r="AN326" s="891">
        <v>12868.92</v>
      </c>
      <c r="AO326" s="891">
        <v>12868.92</v>
      </c>
      <c r="AP326" s="891">
        <v>12868.92</v>
      </c>
      <c r="AQ326" s="891">
        <v>0</v>
      </c>
      <c r="AR326" s="891">
        <v>0</v>
      </c>
      <c r="AS326" s="891">
        <v>0</v>
      </c>
      <c r="AT326" s="891">
        <v>0</v>
      </c>
      <c r="AU326" s="891">
        <v>0</v>
      </c>
      <c r="AV326" s="891">
        <v>28311.62</v>
      </c>
      <c r="AW326" s="891">
        <v>11234.12</v>
      </c>
      <c r="AX326" s="891">
        <v>4274.6899999999996</v>
      </c>
      <c r="AY326" s="891">
        <v>95296.11</v>
      </c>
      <c r="AZ326" s="891">
        <v>786513.47</v>
      </c>
      <c r="BA326" s="891">
        <v>53792.61</v>
      </c>
      <c r="BB326" s="891">
        <v>0</v>
      </c>
      <c r="BC326" s="891">
        <v>38721.72</v>
      </c>
    </row>
    <row r="327" spans="1:55" ht="15.75" customHeight="1" x14ac:dyDescent="0.2">
      <c r="A327" s="890" t="s">
        <v>1887</v>
      </c>
      <c r="B327" s="895" t="s">
        <v>1888</v>
      </c>
      <c r="C327" s="645">
        <v>515.86</v>
      </c>
      <c r="D327" s="891">
        <v>6357732.5599999996</v>
      </c>
      <c r="E327" s="891">
        <v>4541924.96</v>
      </c>
      <c r="F327" s="892">
        <v>0.71439383728968942</v>
      </c>
      <c r="G327" s="893">
        <v>1</v>
      </c>
      <c r="H327" s="891">
        <v>85246.63</v>
      </c>
      <c r="I327" s="891">
        <v>2575072.83</v>
      </c>
      <c r="J327" s="891">
        <v>2660319.46</v>
      </c>
      <c r="K327" s="893">
        <v>0.9</v>
      </c>
      <c r="L327" s="891">
        <v>1489151.21</v>
      </c>
      <c r="M327" s="891">
        <v>369653.27</v>
      </c>
      <c r="N327" s="891">
        <v>165788.51</v>
      </c>
      <c r="O327" s="891">
        <v>65860.240000000005</v>
      </c>
      <c r="P327" s="891">
        <v>48740.7</v>
      </c>
      <c r="Q327" s="891">
        <v>118135.73</v>
      </c>
      <c r="R327" s="891">
        <v>37186.339999999997</v>
      </c>
      <c r="S327" s="891">
        <v>60766.39</v>
      </c>
      <c r="T327" s="891">
        <v>72422.8</v>
      </c>
      <c r="U327" s="891">
        <v>43659.89</v>
      </c>
      <c r="V327" s="891">
        <v>108148.45</v>
      </c>
      <c r="W327" s="891">
        <v>93278.44</v>
      </c>
      <c r="X327" s="891">
        <v>72915.820000000007</v>
      </c>
      <c r="Y327" s="891">
        <v>2745707.79</v>
      </c>
      <c r="Z327" s="891">
        <v>46165.5</v>
      </c>
      <c r="AA327" s="891">
        <v>64482.5</v>
      </c>
      <c r="AB327" s="891">
        <v>138766.34</v>
      </c>
      <c r="AC327" s="891">
        <v>14959.939999999999</v>
      </c>
      <c r="AD327" s="891">
        <v>294556.06</v>
      </c>
      <c r="AE327" s="891">
        <v>193097.85000000003</v>
      </c>
      <c r="AF327" s="891">
        <v>632960.22</v>
      </c>
      <c r="AG327" s="891">
        <v>455504.38</v>
      </c>
      <c r="AH327" s="891">
        <v>1233731.0508600001</v>
      </c>
      <c r="AI327" s="891">
        <v>3074223.8408599999</v>
      </c>
      <c r="AJ327" s="891">
        <v>466425.13</v>
      </c>
      <c r="AK327" s="891">
        <v>2607798.7108600005</v>
      </c>
      <c r="AL327" s="894">
        <v>3027581.3208600003</v>
      </c>
      <c r="AM327" s="891">
        <v>52762.57</v>
      </c>
      <c r="AN327" s="891">
        <v>52762.57</v>
      </c>
      <c r="AO327" s="891">
        <v>55336.35</v>
      </c>
      <c r="AP327" s="891">
        <v>55336.35</v>
      </c>
      <c r="AQ327" s="891">
        <v>643.44000000000005</v>
      </c>
      <c r="AR327" s="891">
        <v>643.44000000000005</v>
      </c>
      <c r="AS327" s="891">
        <v>643.44000000000005</v>
      </c>
      <c r="AT327" s="891">
        <v>643.44000000000005</v>
      </c>
      <c r="AU327" s="891">
        <v>1286.8900000000001</v>
      </c>
      <c r="AV327" s="891">
        <v>234857.79</v>
      </c>
      <c r="AW327" s="891">
        <v>93192.16</v>
      </c>
      <c r="AX327" s="891">
        <v>36334.89</v>
      </c>
      <c r="AY327" s="891">
        <v>584443.33000000007</v>
      </c>
      <c r="AZ327" s="891">
        <v>6357732.5599999996</v>
      </c>
      <c r="BA327" s="891">
        <v>141782.71000000002</v>
      </c>
      <c r="BB327" s="891">
        <v>261.76</v>
      </c>
      <c r="BC327" s="891">
        <v>181452.73999999996</v>
      </c>
    </row>
    <row r="328" spans="1:55" ht="15.75" customHeight="1" x14ac:dyDescent="0.2">
      <c r="A328" s="890" t="s">
        <v>1889</v>
      </c>
      <c r="B328" s="895" t="s">
        <v>1890</v>
      </c>
      <c r="C328" s="645">
        <v>72.75</v>
      </c>
      <c r="D328" s="891">
        <v>908238.61</v>
      </c>
      <c r="E328" s="891">
        <v>596447.89</v>
      </c>
      <c r="F328" s="892">
        <v>0.65670836213404316</v>
      </c>
      <c r="G328" s="893">
        <v>1</v>
      </c>
      <c r="H328" s="891">
        <v>28550.53</v>
      </c>
      <c r="I328" s="891">
        <v>225533.35000000003</v>
      </c>
      <c r="J328" s="891">
        <v>254083.88000000003</v>
      </c>
      <c r="K328" s="893">
        <v>0.9</v>
      </c>
      <c r="L328" s="891">
        <v>222564.37</v>
      </c>
      <c r="M328" s="891">
        <v>44512.87</v>
      </c>
      <c r="N328" s="891">
        <v>22072.5</v>
      </c>
      <c r="O328" s="891">
        <v>9196.8700000000008</v>
      </c>
      <c r="P328" s="891">
        <v>7521.01</v>
      </c>
      <c r="Q328" s="891">
        <v>12003.39</v>
      </c>
      <c r="R328" s="891">
        <v>4921.72</v>
      </c>
      <c r="S328" s="891">
        <v>8170.27</v>
      </c>
      <c r="T328" s="891">
        <v>10547.01</v>
      </c>
      <c r="U328" s="891">
        <v>5872.38</v>
      </c>
      <c r="V328" s="891">
        <v>15749.77</v>
      </c>
      <c r="W328" s="891">
        <v>13584.24</v>
      </c>
      <c r="X328" s="891">
        <v>9803.7999999999993</v>
      </c>
      <c r="Y328" s="891">
        <v>386520.2</v>
      </c>
      <c r="Z328" s="891">
        <v>6525</v>
      </c>
      <c r="AA328" s="891">
        <v>9093.75</v>
      </c>
      <c r="AB328" s="891">
        <v>19569.75</v>
      </c>
      <c r="AC328" s="891">
        <v>2109.75</v>
      </c>
      <c r="AD328" s="891">
        <v>41540.25</v>
      </c>
      <c r="AE328" s="891">
        <v>10057</v>
      </c>
      <c r="AF328" s="891">
        <v>89264.25</v>
      </c>
      <c r="AG328" s="891">
        <v>64238.25</v>
      </c>
      <c r="AH328" s="891">
        <v>181024.49325000003</v>
      </c>
      <c r="AI328" s="891">
        <v>423422.49325000006</v>
      </c>
      <c r="AJ328" s="891">
        <v>65778.36</v>
      </c>
      <c r="AK328" s="891">
        <v>357644.13325000007</v>
      </c>
      <c r="AL328" s="894">
        <v>416844.65325000009</v>
      </c>
      <c r="AM328" s="891">
        <v>13512.36</v>
      </c>
      <c r="AN328" s="891">
        <v>13512.36</v>
      </c>
      <c r="AO328" s="891">
        <v>13512.36</v>
      </c>
      <c r="AP328" s="891">
        <v>13512.36</v>
      </c>
      <c r="AQ328" s="891">
        <v>0</v>
      </c>
      <c r="AR328" s="891">
        <v>0</v>
      </c>
      <c r="AS328" s="891">
        <v>0</v>
      </c>
      <c r="AT328" s="891">
        <v>0</v>
      </c>
      <c r="AU328" s="891">
        <v>0</v>
      </c>
      <c r="AV328" s="891">
        <v>32815.74</v>
      </c>
      <c r="AW328" s="891">
        <v>13021.37</v>
      </c>
      <c r="AX328" s="891">
        <v>4987.1400000000003</v>
      </c>
      <c r="AY328" s="891">
        <v>104873.68999999999</v>
      </c>
      <c r="AZ328" s="891">
        <v>908238.61</v>
      </c>
      <c r="BA328" s="891">
        <v>51855.760000000009</v>
      </c>
      <c r="BB328" s="891">
        <v>0</v>
      </c>
      <c r="BC328" s="891">
        <v>23606.61</v>
      </c>
    </row>
    <row r="329" spans="1:55" ht="15.75" customHeight="1" x14ac:dyDescent="0.2">
      <c r="A329" s="890" t="s">
        <v>1891</v>
      </c>
      <c r="B329" s="895" t="s">
        <v>1892</v>
      </c>
      <c r="C329" s="645">
        <v>115.46</v>
      </c>
      <c r="D329" s="891">
        <v>1472319.23</v>
      </c>
      <c r="E329" s="891">
        <v>1518015.15</v>
      </c>
      <c r="F329" s="892">
        <v>1.0310366930410872</v>
      </c>
      <c r="G329" s="893">
        <v>4</v>
      </c>
      <c r="H329" s="891">
        <v>113.29</v>
      </c>
      <c r="I329" s="891">
        <v>579255.68999999983</v>
      </c>
      <c r="J329" s="891">
        <v>579368.97999999986</v>
      </c>
      <c r="K329" s="893">
        <v>0.9</v>
      </c>
      <c r="L329" s="891">
        <v>353773.12</v>
      </c>
      <c r="M329" s="891">
        <v>70754.62</v>
      </c>
      <c r="N329" s="891">
        <v>34335</v>
      </c>
      <c r="O329" s="891">
        <v>15328.12</v>
      </c>
      <c r="P329" s="891">
        <v>12205.28</v>
      </c>
      <c r="Q329" s="891">
        <v>20672.5</v>
      </c>
      <c r="R329" s="891">
        <v>7656.01</v>
      </c>
      <c r="S329" s="891">
        <v>12766.05</v>
      </c>
      <c r="T329" s="891">
        <v>17578.349999999999</v>
      </c>
      <c r="U329" s="891">
        <v>9446.8700000000008</v>
      </c>
      <c r="V329" s="891">
        <v>26249.62</v>
      </c>
      <c r="W329" s="891">
        <v>22640.400000000001</v>
      </c>
      <c r="X329" s="891">
        <v>15318.45</v>
      </c>
      <c r="Y329" s="891">
        <v>618724.39</v>
      </c>
      <c r="Z329" s="891">
        <v>10256.4</v>
      </c>
      <c r="AA329" s="891">
        <v>14432.499999999996</v>
      </c>
      <c r="AB329" s="891">
        <v>31058.739999999998</v>
      </c>
      <c r="AC329" s="891">
        <v>3348.3399999999992</v>
      </c>
      <c r="AD329" s="891">
        <v>65927.66</v>
      </c>
      <c r="AE329" s="891">
        <v>17113.849999999999</v>
      </c>
      <c r="AF329" s="891">
        <v>141669.41999999998</v>
      </c>
      <c r="AG329" s="891">
        <v>101951.17999999998</v>
      </c>
      <c r="AH329" s="891">
        <v>294687.83045999991</v>
      </c>
      <c r="AI329" s="891">
        <v>680445.92045999994</v>
      </c>
      <c r="AJ329" s="891">
        <v>104395.46</v>
      </c>
      <c r="AK329" s="891">
        <v>576050.46045999997</v>
      </c>
      <c r="AL329" s="894">
        <v>670006.37046000001</v>
      </c>
      <c r="AM329" s="891">
        <v>25094.39</v>
      </c>
      <c r="AN329" s="891">
        <v>25094.39</v>
      </c>
      <c r="AO329" s="891">
        <v>26381.279999999999</v>
      </c>
      <c r="AP329" s="891">
        <v>26381.279999999999</v>
      </c>
      <c r="AQ329" s="891">
        <v>0</v>
      </c>
      <c r="AR329" s="891">
        <v>0</v>
      </c>
      <c r="AS329" s="891">
        <v>0</v>
      </c>
      <c r="AT329" s="891">
        <v>0</v>
      </c>
      <c r="AU329" s="891">
        <v>0</v>
      </c>
      <c r="AV329" s="891">
        <v>52119.12</v>
      </c>
      <c r="AW329" s="891">
        <v>20681</v>
      </c>
      <c r="AX329" s="891">
        <v>7836.93</v>
      </c>
      <c r="AY329" s="891">
        <v>183588.38999999998</v>
      </c>
      <c r="AZ329" s="891">
        <v>1472319.23</v>
      </c>
      <c r="BA329" s="891">
        <v>196287.76</v>
      </c>
      <c r="BB329" s="891">
        <v>0</v>
      </c>
      <c r="BC329" s="891">
        <v>41221.019999999997</v>
      </c>
    </row>
    <row r="330" spans="1:55" ht="15.75" customHeight="1" x14ac:dyDescent="0.2">
      <c r="A330" s="890" t="s">
        <v>1893</v>
      </c>
      <c r="B330" s="895" t="s">
        <v>1894</v>
      </c>
      <c r="C330" s="645">
        <v>525.38</v>
      </c>
      <c r="D330" s="891">
        <v>6633480.4199999999</v>
      </c>
      <c r="E330" s="891">
        <v>5011971.13</v>
      </c>
      <c r="F330" s="892">
        <v>0.75555678356852674</v>
      </c>
      <c r="G330" s="893">
        <v>2</v>
      </c>
      <c r="H330" s="891">
        <v>26792.23</v>
      </c>
      <c r="I330" s="891">
        <v>1005657.77</v>
      </c>
      <c r="J330" s="891">
        <v>1032450</v>
      </c>
      <c r="K330" s="893">
        <v>0.9</v>
      </c>
      <c r="L330" s="891">
        <v>1576344.37</v>
      </c>
      <c r="M330" s="891">
        <v>315268.87</v>
      </c>
      <c r="N330" s="891">
        <v>160638.75</v>
      </c>
      <c r="O330" s="891">
        <v>71122.5</v>
      </c>
      <c r="P330" s="891">
        <v>54511.15</v>
      </c>
      <c r="Q330" s="891">
        <v>97360.83</v>
      </c>
      <c r="R330" s="891">
        <v>37733.199999999997</v>
      </c>
      <c r="S330" s="891">
        <v>59234.47</v>
      </c>
      <c r="T330" s="891">
        <v>81563.539999999994</v>
      </c>
      <c r="U330" s="891">
        <v>44425.85</v>
      </c>
      <c r="V330" s="891">
        <v>121798.26</v>
      </c>
      <c r="W330" s="891">
        <v>105051.45</v>
      </c>
      <c r="X330" s="891">
        <v>71077.600000000006</v>
      </c>
      <c r="Y330" s="891">
        <v>2796130.8400000008</v>
      </c>
      <c r="Z330" s="891">
        <v>46466.999999999993</v>
      </c>
      <c r="AA330" s="891">
        <v>65672.5</v>
      </c>
      <c r="AB330" s="891">
        <v>141327.22</v>
      </c>
      <c r="AC330" s="891">
        <v>15236.02</v>
      </c>
      <c r="AD330" s="891">
        <v>299991.98</v>
      </c>
      <c r="AE330" s="891">
        <v>77794.849999999991</v>
      </c>
      <c r="AF330" s="891">
        <v>644641.26</v>
      </c>
      <c r="AG330" s="891">
        <v>463910.54000000004</v>
      </c>
      <c r="AH330" s="891">
        <v>1324740.18438</v>
      </c>
      <c r="AI330" s="891">
        <v>3079781.5543800001</v>
      </c>
      <c r="AJ330" s="891">
        <v>475032.83</v>
      </c>
      <c r="AK330" s="891">
        <v>2604748.7243800005</v>
      </c>
      <c r="AL330" s="894">
        <v>3032278.2643800005</v>
      </c>
      <c r="AM330" s="891">
        <v>106168.59</v>
      </c>
      <c r="AN330" s="891">
        <v>106168.59</v>
      </c>
      <c r="AO330" s="891">
        <v>110672.71</v>
      </c>
      <c r="AP330" s="891">
        <v>110672.71</v>
      </c>
      <c r="AQ330" s="891">
        <v>0</v>
      </c>
      <c r="AR330" s="891">
        <v>0</v>
      </c>
      <c r="AS330" s="891">
        <v>0</v>
      </c>
      <c r="AT330" s="891">
        <v>0</v>
      </c>
      <c r="AU330" s="891">
        <v>0</v>
      </c>
      <c r="AV330" s="891">
        <v>239361.91</v>
      </c>
      <c r="AW330" s="891">
        <v>94979.41</v>
      </c>
      <c r="AX330" s="891">
        <v>37047.339999999997</v>
      </c>
      <c r="AY330" s="891">
        <v>805071.26</v>
      </c>
      <c r="AZ330" s="891">
        <v>6633480.4199999999</v>
      </c>
      <c r="BA330" s="891">
        <v>194759.79999999996</v>
      </c>
      <c r="BB330" s="891">
        <v>0</v>
      </c>
      <c r="BC330" s="891">
        <v>145205.51999999999</v>
      </c>
    </row>
    <row r="331" spans="1:55" ht="15.75" customHeight="1" x14ac:dyDescent="0.2">
      <c r="A331" s="890" t="s">
        <v>1895</v>
      </c>
      <c r="B331" s="895" t="s">
        <v>1896</v>
      </c>
      <c r="C331" s="645">
        <v>414.99</v>
      </c>
      <c r="D331" s="891">
        <v>5631796.4199999999</v>
      </c>
      <c r="E331" s="891">
        <v>3822737.1399999997</v>
      </c>
      <c r="F331" s="892">
        <v>0.67877757910858572</v>
      </c>
      <c r="G331" s="893">
        <v>1</v>
      </c>
      <c r="H331" s="891">
        <v>138203.06</v>
      </c>
      <c r="I331" s="891">
        <v>1332104.57</v>
      </c>
      <c r="J331" s="891">
        <v>1470307.6300000001</v>
      </c>
      <c r="K331" s="893">
        <v>0.9</v>
      </c>
      <c r="L331" s="891">
        <v>1252059.1200000001</v>
      </c>
      <c r="M331" s="891">
        <v>417311.29</v>
      </c>
      <c r="N331" s="891">
        <v>145604.62</v>
      </c>
      <c r="O331" s="891">
        <v>48534.87</v>
      </c>
      <c r="P331" s="891">
        <v>40778.199999999997</v>
      </c>
      <c r="Q331" s="891">
        <v>125547.84</v>
      </c>
      <c r="R331" s="891">
        <v>30077.19</v>
      </c>
      <c r="S331" s="891">
        <v>52851.44</v>
      </c>
      <c r="T331" s="891">
        <v>48516.24</v>
      </c>
      <c r="U331" s="891">
        <v>35234.29</v>
      </c>
      <c r="V331" s="891">
        <v>72448.960000000006</v>
      </c>
      <c r="W331" s="891">
        <v>62487.5</v>
      </c>
      <c r="X331" s="891">
        <v>63418.38</v>
      </c>
      <c r="Y331" s="891">
        <v>2394869.9400000004</v>
      </c>
      <c r="Z331" s="891">
        <v>37349.1</v>
      </c>
      <c r="AA331" s="891">
        <v>51873.75</v>
      </c>
      <c r="AB331" s="891">
        <v>111632.31</v>
      </c>
      <c r="AC331" s="891">
        <v>12034.710000000001</v>
      </c>
      <c r="AD331" s="891">
        <v>236959.29</v>
      </c>
      <c r="AE331" s="891">
        <v>323277.21000000002</v>
      </c>
      <c r="AF331" s="891">
        <v>509192.73000000004</v>
      </c>
      <c r="AG331" s="891">
        <v>366436.17</v>
      </c>
      <c r="AH331" s="891">
        <v>1079371.11249</v>
      </c>
      <c r="AI331" s="891">
        <v>2728126.3824899998</v>
      </c>
      <c r="AJ331" s="891">
        <v>375221.5</v>
      </c>
      <c r="AK331" s="891">
        <v>2352904.8824900002</v>
      </c>
      <c r="AL331" s="894">
        <v>2690604.2324900003</v>
      </c>
      <c r="AM331" s="891">
        <v>61770.81</v>
      </c>
      <c r="AN331" s="891">
        <v>61770.81</v>
      </c>
      <c r="AO331" s="891">
        <v>64344.6</v>
      </c>
      <c r="AP331" s="891">
        <v>64344.6</v>
      </c>
      <c r="AQ331" s="891">
        <v>0</v>
      </c>
      <c r="AR331" s="891">
        <v>0</v>
      </c>
      <c r="AS331" s="891">
        <v>0</v>
      </c>
      <c r="AT331" s="891">
        <v>0</v>
      </c>
      <c r="AU331" s="891">
        <v>643.44000000000005</v>
      </c>
      <c r="AV331" s="891">
        <v>189173.12</v>
      </c>
      <c r="AW331" s="891">
        <v>75064.37</v>
      </c>
      <c r="AX331" s="891">
        <v>29210.400000000001</v>
      </c>
      <c r="AY331" s="891">
        <v>546322.15</v>
      </c>
      <c r="AZ331" s="891">
        <v>5631796.4199999999</v>
      </c>
      <c r="BA331" s="891">
        <v>116547.34</v>
      </c>
      <c r="BB331" s="891">
        <v>29.79</v>
      </c>
      <c r="BC331" s="891">
        <v>131990.16999999998</v>
      </c>
    </row>
    <row r="332" spans="1:55" ht="15.75" customHeight="1" x14ac:dyDescent="0.2">
      <c r="A332" s="890" t="s">
        <v>1897</v>
      </c>
      <c r="B332" s="895" t="s">
        <v>1898</v>
      </c>
      <c r="C332" s="645">
        <v>332283.86</v>
      </c>
      <c r="D332" s="891">
        <v>5588481411.1300001</v>
      </c>
      <c r="E332" s="891">
        <v>4169201983</v>
      </c>
      <c r="F332" s="892">
        <v>0.74603486641230154</v>
      </c>
      <c r="G332" s="893">
        <v>2</v>
      </c>
      <c r="H332" s="891">
        <v>27012297.84</v>
      </c>
      <c r="I332" s="891">
        <v>1722148997.1399996</v>
      </c>
      <c r="J332" s="891">
        <v>1749161294.9799995</v>
      </c>
      <c r="K332" s="893">
        <v>1.05731</v>
      </c>
      <c r="L332" s="891">
        <v>1277733779.1500001</v>
      </c>
      <c r="M332" s="891">
        <v>309572538.04000002</v>
      </c>
      <c r="N332" s="891">
        <v>125194070.63</v>
      </c>
      <c r="O332" s="891">
        <v>50858627.189999998</v>
      </c>
      <c r="P332" s="891">
        <v>49739960.259999998</v>
      </c>
      <c r="Q332" s="891">
        <v>88031390.780000001</v>
      </c>
      <c r="R332" s="891">
        <v>28462781.469999999</v>
      </c>
      <c r="S332" s="891">
        <v>46032461.689999998</v>
      </c>
      <c r="T332" s="891">
        <v>56213266.479999997</v>
      </c>
      <c r="U332" s="891">
        <v>33222270.809999999</v>
      </c>
      <c r="V332" s="891">
        <v>83942870.930000007</v>
      </c>
      <c r="W332" s="891">
        <v>72401040.969999999</v>
      </c>
      <c r="X332" s="891">
        <v>55236033.299999997</v>
      </c>
      <c r="Y332" s="891">
        <v>2276641091.7000003</v>
      </c>
      <c r="Z332" s="891">
        <v>29808835.199999999</v>
      </c>
      <c r="AA332" s="891">
        <v>41535482.5</v>
      </c>
      <c r="AB332" s="891">
        <v>89384358.340000004</v>
      </c>
      <c r="AC332" s="891">
        <v>9636231.9400000013</v>
      </c>
      <c r="AD332" s="891">
        <v>189734084.06</v>
      </c>
      <c r="AE332" s="891">
        <v>115787321</v>
      </c>
      <c r="AF332" s="891">
        <v>407712296.22000003</v>
      </c>
      <c r="AG332" s="891">
        <v>293406648.38</v>
      </c>
      <c r="AH332" s="891">
        <v>1030459649.8038601</v>
      </c>
      <c r="AI332" s="891">
        <v>2207464907.4438601</v>
      </c>
      <c r="AJ332" s="891">
        <v>300441097.69</v>
      </c>
      <c r="AK332" s="891">
        <v>1907023809.75386</v>
      </c>
      <c r="AL332" s="894">
        <v>2224683186.7438602</v>
      </c>
      <c r="AM332" s="891">
        <v>141881886.12</v>
      </c>
      <c r="AN332" s="891">
        <v>141881886.12</v>
      </c>
      <c r="AO332" s="891">
        <v>147793883.34999999</v>
      </c>
      <c r="AP332" s="891">
        <v>147793883.34999999</v>
      </c>
      <c r="AQ332" s="891">
        <v>43344063.539999999</v>
      </c>
      <c r="AR332" s="891">
        <v>43344063.539999999</v>
      </c>
      <c r="AS332" s="891">
        <v>45149940.200000003</v>
      </c>
      <c r="AT332" s="891">
        <v>45149940.200000003</v>
      </c>
      <c r="AU332" s="891">
        <v>54180079.420000002</v>
      </c>
      <c r="AV332" s="891">
        <v>178140019.22</v>
      </c>
      <c r="AW332" s="891">
        <v>70686410.120000005</v>
      </c>
      <c r="AX332" s="891">
        <v>27811077.370000001</v>
      </c>
      <c r="AY332" s="891">
        <v>1087157132.55</v>
      </c>
      <c r="AZ332" s="891">
        <v>5588481411.1300001</v>
      </c>
      <c r="BA332" s="891">
        <v>756704531.5400002</v>
      </c>
      <c r="BB332" s="891">
        <v>46824255.459999993</v>
      </c>
      <c r="BC332" s="891">
        <v>384386415.56</v>
      </c>
    </row>
    <row r="333" spans="1:55" ht="15.75" customHeight="1" x14ac:dyDescent="0.2">
      <c r="A333" s="890"/>
      <c r="B333" s="895" t="s">
        <v>1899</v>
      </c>
      <c r="C333" s="645">
        <v>54</v>
      </c>
      <c r="D333" s="891">
        <v>810847.61</v>
      </c>
      <c r="E333" s="891">
        <v>315529.61</v>
      </c>
      <c r="F333" s="892">
        <v>0.38913552449146394</v>
      </c>
      <c r="G333" s="893">
        <v>1</v>
      </c>
      <c r="H333" s="891">
        <v>101805.29</v>
      </c>
      <c r="I333" s="891">
        <v>234444.84999999998</v>
      </c>
      <c r="J333" s="891">
        <v>336250.13999999996</v>
      </c>
      <c r="K333" s="893">
        <v>1.05731</v>
      </c>
      <c r="L333" s="891">
        <v>189503.82</v>
      </c>
      <c r="M333" s="891">
        <v>58168.84</v>
      </c>
      <c r="N333" s="891">
        <v>21675.119999999999</v>
      </c>
      <c r="O333" s="891">
        <v>7225.04</v>
      </c>
      <c r="P333" s="891">
        <v>6474.36</v>
      </c>
      <c r="Q333" s="891">
        <v>17435.93</v>
      </c>
      <c r="R333" s="891">
        <v>3854.65</v>
      </c>
      <c r="S333" s="891">
        <v>7798.65</v>
      </c>
      <c r="T333" s="891">
        <v>7434.3</v>
      </c>
      <c r="U333" s="891">
        <v>5399.06</v>
      </c>
      <c r="V333" s="891">
        <v>11101.59</v>
      </c>
      <c r="W333" s="891">
        <v>9575.16</v>
      </c>
      <c r="X333" s="891">
        <v>9357.89</v>
      </c>
      <c r="Y333" s="891">
        <v>355004.41000000003</v>
      </c>
      <c r="Z333" s="891">
        <v>4860</v>
      </c>
      <c r="AA333" s="891">
        <v>6750</v>
      </c>
      <c r="AB333" s="891">
        <v>14526</v>
      </c>
      <c r="AC333" s="891">
        <v>1566</v>
      </c>
      <c r="AD333" s="891">
        <v>30834</v>
      </c>
      <c r="AE333" s="891">
        <v>35430</v>
      </c>
      <c r="AF333" s="891">
        <v>66258</v>
      </c>
      <c r="AG333" s="891">
        <v>47682</v>
      </c>
      <c r="AH333" s="891">
        <v>142626.024</v>
      </c>
      <c r="AI333" s="891">
        <v>350532.02399999998</v>
      </c>
      <c r="AJ333" s="891">
        <v>48825.18</v>
      </c>
      <c r="AK333" s="891">
        <v>301706.84399999998</v>
      </c>
      <c r="AL333" s="894">
        <v>353330.19399999996</v>
      </c>
      <c r="AM333" s="891">
        <v>12094.61</v>
      </c>
      <c r="AN333" s="891">
        <v>12094.61</v>
      </c>
      <c r="AO333" s="891">
        <v>12850.52</v>
      </c>
      <c r="AP333" s="891">
        <v>12850.52</v>
      </c>
      <c r="AQ333" s="891">
        <v>1511.82</v>
      </c>
      <c r="AR333" s="891">
        <v>1511.82</v>
      </c>
      <c r="AS333" s="891">
        <v>1511.82</v>
      </c>
      <c r="AT333" s="891">
        <v>1511.82</v>
      </c>
      <c r="AU333" s="891">
        <v>2267.73</v>
      </c>
      <c r="AV333" s="891">
        <v>28724.7</v>
      </c>
      <c r="AW333" s="891">
        <v>11398.03</v>
      </c>
      <c r="AX333" s="891">
        <v>4184.88</v>
      </c>
      <c r="AY333" s="891">
        <v>102512.88000000002</v>
      </c>
      <c r="AZ333" s="891">
        <v>810847.61</v>
      </c>
      <c r="BA333" s="891">
        <v>16989.41</v>
      </c>
      <c r="BB333" s="891">
        <v>1354.01</v>
      </c>
      <c r="BC333" s="891">
        <v>10555.9</v>
      </c>
    </row>
    <row r="334" spans="1:55" ht="15.75" customHeight="1" x14ac:dyDescent="0.2">
      <c r="A334" s="890" t="s">
        <v>1900</v>
      </c>
      <c r="B334" s="895" t="s">
        <v>1901</v>
      </c>
      <c r="C334" s="645">
        <v>1548.62</v>
      </c>
      <c r="D334" s="891">
        <v>22361750.109999999</v>
      </c>
      <c r="E334" s="891">
        <v>15303292.91</v>
      </c>
      <c r="F334" s="892">
        <v>0.6843513067949224</v>
      </c>
      <c r="G334" s="893">
        <v>1</v>
      </c>
      <c r="H334" s="891">
        <v>513581.34</v>
      </c>
      <c r="I334" s="891">
        <v>8124355.8699999992</v>
      </c>
      <c r="J334" s="891">
        <v>8637937.209999999</v>
      </c>
      <c r="K334" s="893">
        <v>1.05731</v>
      </c>
      <c r="L334" s="891">
        <v>5412607.9299999997</v>
      </c>
      <c r="M334" s="891">
        <v>1337965.49</v>
      </c>
      <c r="N334" s="891">
        <v>584489.51</v>
      </c>
      <c r="O334" s="891">
        <v>234170.47</v>
      </c>
      <c r="P334" s="891">
        <v>187411.31</v>
      </c>
      <c r="Q334" s="891">
        <v>415459.76</v>
      </c>
      <c r="R334" s="891">
        <v>131700.75</v>
      </c>
      <c r="S334" s="891">
        <v>214762.96</v>
      </c>
      <c r="T334" s="891">
        <v>257722.61</v>
      </c>
      <c r="U334" s="891">
        <v>154473.35999999999</v>
      </c>
      <c r="V334" s="891">
        <v>384855.34</v>
      </c>
      <c r="W334" s="891">
        <v>331939.17</v>
      </c>
      <c r="X334" s="891">
        <v>257701.93</v>
      </c>
      <c r="Y334" s="891">
        <v>9905260.589999998</v>
      </c>
      <c r="Z334" s="891">
        <v>138626.1</v>
      </c>
      <c r="AA334" s="891">
        <v>193577.5</v>
      </c>
      <c r="AB334" s="891">
        <v>416578.78</v>
      </c>
      <c r="AC334" s="891">
        <v>44909.98</v>
      </c>
      <c r="AD334" s="891">
        <v>884262.02</v>
      </c>
      <c r="AE334" s="891">
        <v>571426.24</v>
      </c>
      <c r="AF334" s="891">
        <v>1900156.7400000002</v>
      </c>
      <c r="AG334" s="891">
        <v>1367431.4600000002</v>
      </c>
      <c r="AH334" s="891">
        <v>3991185.29862</v>
      </c>
      <c r="AI334" s="891">
        <v>9508154.1186200008</v>
      </c>
      <c r="AJ334" s="891">
        <v>1400215.74</v>
      </c>
      <c r="AK334" s="891">
        <v>8107938.3786200006</v>
      </c>
      <c r="AL334" s="894">
        <v>9588400.4786200002</v>
      </c>
      <c r="AM334" s="891">
        <v>290270.67</v>
      </c>
      <c r="AN334" s="891">
        <v>290270.67</v>
      </c>
      <c r="AO334" s="891">
        <v>302365.28000000003</v>
      </c>
      <c r="AP334" s="891">
        <v>302365.28000000003</v>
      </c>
      <c r="AQ334" s="891">
        <v>74079.490000000005</v>
      </c>
      <c r="AR334" s="891">
        <v>74079.490000000005</v>
      </c>
      <c r="AS334" s="891">
        <v>77103.14</v>
      </c>
      <c r="AT334" s="891">
        <v>77103.14</v>
      </c>
      <c r="AU334" s="891">
        <v>92221.41</v>
      </c>
      <c r="AV334" s="891">
        <v>829992.7</v>
      </c>
      <c r="AW334" s="891">
        <v>329343.2</v>
      </c>
      <c r="AX334" s="891">
        <v>128894.48</v>
      </c>
      <c r="AY334" s="891">
        <v>2868088.9499999997</v>
      </c>
      <c r="AZ334" s="891">
        <v>22361750.109999999</v>
      </c>
      <c r="BA334" s="891">
        <v>586954.44999999995</v>
      </c>
      <c r="BB334" s="891">
        <v>98232.310000000012</v>
      </c>
      <c r="BC334" s="891">
        <v>717711.22</v>
      </c>
    </row>
    <row r="335" spans="1:55" ht="15.75" customHeight="1" x14ac:dyDescent="0.2">
      <c r="A335" s="890" t="s">
        <v>1902</v>
      </c>
      <c r="B335" s="895" t="s">
        <v>1903</v>
      </c>
      <c r="C335" s="645">
        <v>665</v>
      </c>
      <c r="D335" s="891">
        <v>9145776.1799999997</v>
      </c>
      <c r="E335" s="891">
        <v>9591197.5299999993</v>
      </c>
      <c r="F335" s="892">
        <v>1.0487024109527245</v>
      </c>
      <c r="G335" s="893">
        <v>4</v>
      </c>
      <c r="H335" s="891">
        <v>703.75</v>
      </c>
      <c r="I335" s="891">
        <v>667958.80000000005</v>
      </c>
      <c r="J335" s="891">
        <v>668662.55000000005</v>
      </c>
      <c r="K335" s="893">
        <v>1.05731</v>
      </c>
      <c r="L335" s="891">
        <v>2299587.4500000002</v>
      </c>
      <c r="M335" s="891">
        <v>556851.78</v>
      </c>
      <c r="N335" s="891">
        <v>249234.79</v>
      </c>
      <c r="O335" s="891">
        <v>101565.75999999999</v>
      </c>
      <c r="P335" s="891">
        <v>77705.740000000005</v>
      </c>
      <c r="Q335" s="891">
        <v>175926.37</v>
      </c>
      <c r="R335" s="891">
        <v>56534.95</v>
      </c>
      <c r="S335" s="891">
        <v>91784.17</v>
      </c>
      <c r="T335" s="891">
        <v>112340.62</v>
      </c>
      <c r="U335" s="891">
        <v>65988.62</v>
      </c>
      <c r="V335" s="891">
        <v>167757.45000000001</v>
      </c>
      <c r="W335" s="891">
        <v>144691.43</v>
      </c>
      <c r="X335" s="891">
        <v>110135.18</v>
      </c>
      <c r="Y335" s="891">
        <v>4210104.3100000015</v>
      </c>
      <c r="Z335" s="891">
        <v>59355</v>
      </c>
      <c r="AA335" s="891">
        <v>83125</v>
      </c>
      <c r="AB335" s="891">
        <v>178885</v>
      </c>
      <c r="AC335" s="891">
        <v>19285</v>
      </c>
      <c r="AD335" s="891">
        <v>189857.5</v>
      </c>
      <c r="AE335" s="891">
        <v>229924.5</v>
      </c>
      <c r="AF335" s="891">
        <v>815955</v>
      </c>
      <c r="AG335" s="891">
        <v>587195</v>
      </c>
      <c r="AH335" s="891">
        <v>1658964.0149999997</v>
      </c>
      <c r="AI335" s="891">
        <v>3822546.0149999997</v>
      </c>
      <c r="AJ335" s="891">
        <v>601273.05000000005</v>
      </c>
      <c r="AK335" s="891">
        <v>3221272.9649999999</v>
      </c>
      <c r="AL335" s="894">
        <v>3857004.9649999999</v>
      </c>
      <c r="AM335" s="891">
        <v>117922.46</v>
      </c>
      <c r="AN335" s="891">
        <v>117922.46</v>
      </c>
      <c r="AO335" s="891">
        <v>122457.94</v>
      </c>
      <c r="AP335" s="891">
        <v>122457.94</v>
      </c>
      <c r="AQ335" s="891">
        <v>8315.0400000000009</v>
      </c>
      <c r="AR335" s="891">
        <v>8315.0400000000009</v>
      </c>
      <c r="AS335" s="891">
        <v>9070.9500000000007</v>
      </c>
      <c r="AT335" s="891">
        <v>9070.9500000000007</v>
      </c>
      <c r="AU335" s="891">
        <v>10582.78</v>
      </c>
      <c r="AV335" s="891">
        <v>356035.12</v>
      </c>
      <c r="AW335" s="891">
        <v>141275.63</v>
      </c>
      <c r="AX335" s="891">
        <v>55240.49</v>
      </c>
      <c r="AY335" s="891">
        <v>1078666.8</v>
      </c>
      <c r="AZ335" s="891">
        <v>9145776.1799999997</v>
      </c>
      <c r="BA335" s="891">
        <v>127218.42000000001</v>
      </c>
      <c r="BB335" s="891">
        <v>3710.1299999999997</v>
      </c>
      <c r="BC335" s="891">
        <v>258281.83999999997</v>
      </c>
    </row>
    <row r="336" spans="1:55" ht="15.75" customHeight="1" x14ac:dyDescent="0.2">
      <c r="A336" s="890" t="s">
        <v>1904</v>
      </c>
      <c r="B336" s="895" t="s">
        <v>1905</v>
      </c>
      <c r="C336" s="645">
        <v>416.21</v>
      </c>
      <c r="D336" s="891">
        <v>5908115.5899999999</v>
      </c>
      <c r="E336" s="891">
        <v>5732033.8600000003</v>
      </c>
      <c r="F336" s="892">
        <v>0.97019663421988001</v>
      </c>
      <c r="G336" s="893">
        <v>3</v>
      </c>
      <c r="H336" s="891">
        <v>9682.26</v>
      </c>
      <c r="I336" s="891">
        <v>1625108.44</v>
      </c>
      <c r="J336" s="891">
        <v>1634790.7</v>
      </c>
      <c r="K336" s="893">
        <v>1.05731</v>
      </c>
      <c r="L336" s="891">
        <v>1443843.74</v>
      </c>
      <c r="M336" s="891">
        <v>355741.53</v>
      </c>
      <c r="N336" s="891">
        <v>155804.35</v>
      </c>
      <c r="O336" s="891">
        <v>62943.91</v>
      </c>
      <c r="P336" s="891">
        <v>49203.199999999997</v>
      </c>
      <c r="Q336" s="891">
        <v>111164.24</v>
      </c>
      <c r="R336" s="891">
        <v>34691.9</v>
      </c>
      <c r="S336" s="891">
        <v>57590.06</v>
      </c>
      <c r="T336" s="891">
        <v>69386.850000000006</v>
      </c>
      <c r="U336" s="891">
        <v>41092.910000000003</v>
      </c>
      <c r="V336" s="891">
        <v>103614.89</v>
      </c>
      <c r="W336" s="891">
        <v>89368.23</v>
      </c>
      <c r="X336" s="891">
        <v>69104.42</v>
      </c>
      <c r="Y336" s="891">
        <v>2643550.2300000004</v>
      </c>
      <c r="Z336" s="891">
        <v>37031.4</v>
      </c>
      <c r="AA336" s="891">
        <v>52026.25</v>
      </c>
      <c r="AB336" s="891">
        <v>111960.48999999999</v>
      </c>
      <c r="AC336" s="891">
        <v>12070.09</v>
      </c>
      <c r="AD336" s="891">
        <v>237655.90999999997</v>
      </c>
      <c r="AE336" s="891">
        <v>151454.20000000001</v>
      </c>
      <c r="AF336" s="891">
        <v>510689.67</v>
      </c>
      <c r="AG336" s="891">
        <v>367513.43</v>
      </c>
      <c r="AH336" s="891">
        <v>1050939.4787099999</v>
      </c>
      <c r="AI336" s="891">
        <v>2531340.9187099999</v>
      </c>
      <c r="AJ336" s="891">
        <v>376324.59</v>
      </c>
      <c r="AK336" s="891">
        <v>2155016.3287099996</v>
      </c>
      <c r="AL336" s="894">
        <v>2552908.0787099996</v>
      </c>
      <c r="AM336" s="891">
        <v>80126.8</v>
      </c>
      <c r="AN336" s="891">
        <v>80126.8</v>
      </c>
      <c r="AO336" s="891">
        <v>83906.36</v>
      </c>
      <c r="AP336" s="891">
        <v>83906.36</v>
      </c>
      <c r="AQ336" s="891">
        <v>6803.21</v>
      </c>
      <c r="AR336" s="891">
        <v>6803.21</v>
      </c>
      <c r="AS336" s="891">
        <v>7559.13</v>
      </c>
      <c r="AT336" s="891">
        <v>7559.13</v>
      </c>
      <c r="AU336" s="891">
        <v>9070.9500000000007</v>
      </c>
      <c r="AV336" s="891">
        <v>222994.39</v>
      </c>
      <c r="AW336" s="891">
        <v>88484.74</v>
      </c>
      <c r="AX336" s="891">
        <v>34316.06</v>
      </c>
      <c r="AY336" s="891">
        <v>711657.14000000013</v>
      </c>
      <c r="AZ336" s="891">
        <v>5908115.5899999999</v>
      </c>
      <c r="BA336" s="891">
        <v>180279.64000000004</v>
      </c>
      <c r="BB336" s="891">
        <v>2493.7199999999998</v>
      </c>
      <c r="BC336" s="891">
        <v>214613.11000000002</v>
      </c>
    </row>
    <row r="337" spans="1:55" ht="15.75" customHeight="1" x14ac:dyDescent="0.2">
      <c r="A337" s="890" t="s">
        <v>1906</v>
      </c>
      <c r="B337" s="895" t="s">
        <v>1907</v>
      </c>
      <c r="C337" s="645">
        <v>3688.21</v>
      </c>
      <c r="D337" s="891">
        <v>50510201.170000002</v>
      </c>
      <c r="E337" s="891">
        <v>36603740.379999995</v>
      </c>
      <c r="F337" s="892">
        <v>0.7246801543475222</v>
      </c>
      <c r="G337" s="893">
        <v>1</v>
      </c>
      <c r="H337" s="891">
        <v>429900.25</v>
      </c>
      <c r="I337" s="891">
        <v>11428860.01</v>
      </c>
      <c r="J337" s="891">
        <v>11858760.26</v>
      </c>
      <c r="K337" s="893">
        <v>1.05731</v>
      </c>
      <c r="L337" s="891">
        <v>12495716.93</v>
      </c>
      <c r="M337" s="891">
        <v>3058057.75</v>
      </c>
      <c r="N337" s="891">
        <v>1391346.33</v>
      </c>
      <c r="O337" s="891">
        <v>562151.37</v>
      </c>
      <c r="P337" s="891">
        <v>414761.11</v>
      </c>
      <c r="Q337" s="891">
        <v>981485.47</v>
      </c>
      <c r="R337" s="891">
        <v>314796.92</v>
      </c>
      <c r="S337" s="891">
        <v>511411.8</v>
      </c>
      <c r="T337" s="891">
        <v>620351.54</v>
      </c>
      <c r="U337" s="891">
        <v>368336.48</v>
      </c>
      <c r="V337" s="891">
        <v>926366.54</v>
      </c>
      <c r="W337" s="891">
        <v>798994.61</v>
      </c>
      <c r="X337" s="891">
        <v>613661.71</v>
      </c>
      <c r="Y337" s="891">
        <v>23057438.559999999</v>
      </c>
      <c r="Z337" s="891">
        <v>329396.40000000002</v>
      </c>
      <c r="AA337" s="891">
        <v>461026.25</v>
      </c>
      <c r="AB337" s="891">
        <v>992128.49</v>
      </c>
      <c r="AC337" s="891">
        <v>106958.09</v>
      </c>
      <c r="AD337" s="891">
        <v>2105967.91</v>
      </c>
      <c r="AE337" s="891">
        <v>1312719.8199999998</v>
      </c>
      <c r="AF337" s="891">
        <v>4525433.67</v>
      </c>
      <c r="AG337" s="891">
        <v>3256689.4299999997</v>
      </c>
      <c r="AH337" s="891">
        <v>8916140.4917099997</v>
      </c>
      <c r="AI337" s="891">
        <v>22006460.551710002</v>
      </c>
      <c r="AJ337" s="891">
        <v>3334768.83</v>
      </c>
      <c r="AK337" s="891">
        <v>18671691.721709996</v>
      </c>
      <c r="AL337" s="894">
        <v>22197576.151709996</v>
      </c>
      <c r="AM337" s="891">
        <v>470933.93</v>
      </c>
      <c r="AN337" s="891">
        <v>470933.93</v>
      </c>
      <c r="AO337" s="891">
        <v>490587.67</v>
      </c>
      <c r="AP337" s="891">
        <v>490587.67</v>
      </c>
      <c r="AQ337" s="891">
        <v>49134.35</v>
      </c>
      <c r="AR337" s="891">
        <v>49134.35</v>
      </c>
      <c r="AS337" s="891">
        <v>51402.09</v>
      </c>
      <c r="AT337" s="891">
        <v>51402.09</v>
      </c>
      <c r="AU337" s="891">
        <v>61984.88</v>
      </c>
      <c r="AV337" s="891">
        <v>1976713.04</v>
      </c>
      <c r="AW337" s="891">
        <v>784364.73</v>
      </c>
      <c r="AX337" s="891">
        <v>308007.59000000003</v>
      </c>
      <c r="AY337" s="891">
        <v>5255186.32</v>
      </c>
      <c r="AZ337" s="891">
        <v>50510201.170000002</v>
      </c>
      <c r="BA337" s="891">
        <v>673113.67</v>
      </c>
      <c r="BB337" s="891">
        <v>26256.589999999997</v>
      </c>
      <c r="BC337" s="891">
        <v>1398780.6300000001</v>
      </c>
    </row>
    <row r="338" spans="1:55" ht="15.75" customHeight="1" x14ac:dyDescent="0.2">
      <c r="A338" s="890" t="s">
        <v>1908</v>
      </c>
      <c r="B338" s="895" t="s">
        <v>1909</v>
      </c>
      <c r="C338" s="645">
        <v>6615.75</v>
      </c>
      <c r="D338" s="891">
        <v>104291517.29000001</v>
      </c>
      <c r="E338" s="891">
        <v>74540199.959999993</v>
      </c>
      <c r="F338" s="892">
        <v>0.71472926942589687</v>
      </c>
      <c r="G338" s="893">
        <v>1</v>
      </c>
      <c r="H338" s="891">
        <v>1429249.29</v>
      </c>
      <c r="I338" s="891">
        <v>43405686.899999999</v>
      </c>
      <c r="J338" s="891">
        <v>44834936.189999998</v>
      </c>
      <c r="K338" s="893">
        <v>1.05731</v>
      </c>
      <c r="L338" s="891">
        <v>24492912.710000001</v>
      </c>
      <c r="M338" s="891">
        <v>5898878.4400000004</v>
      </c>
      <c r="N338" s="891">
        <v>2487853.73</v>
      </c>
      <c r="O338" s="891">
        <v>1012648.34</v>
      </c>
      <c r="P338" s="891">
        <v>909666</v>
      </c>
      <c r="Q338" s="891">
        <v>1731763.94</v>
      </c>
      <c r="R338" s="891">
        <v>565992.02</v>
      </c>
      <c r="S338" s="891">
        <v>914842.23</v>
      </c>
      <c r="T338" s="891">
        <v>1120928.1499999999</v>
      </c>
      <c r="U338" s="891">
        <v>661085.99</v>
      </c>
      <c r="V338" s="891">
        <v>1673874.03</v>
      </c>
      <c r="W338" s="891">
        <v>1443722.63</v>
      </c>
      <c r="X338" s="891">
        <v>1097752.6299999999</v>
      </c>
      <c r="Y338" s="891">
        <v>44011920.840000011</v>
      </c>
      <c r="Z338" s="891">
        <v>591615</v>
      </c>
      <c r="AA338" s="891">
        <v>826968.75</v>
      </c>
      <c r="AB338" s="891">
        <v>1779636.75</v>
      </c>
      <c r="AC338" s="891">
        <v>191856.75</v>
      </c>
      <c r="AD338" s="891">
        <v>3777593.25</v>
      </c>
      <c r="AE338" s="891">
        <v>2246500.5</v>
      </c>
      <c r="AF338" s="891">
        <v>8117525.25</v>
      </c>
      <c r="AG338" s="891">
        <v>5841707.25</v>
      </c>
      <c r="AH338" s="891">
        <v>19006021.571249999</v>
      </c>
      <c r="AI338" s="891">
        <v>42379425.071249999</v>
      </c>
      <c r="AJ338" s="891">
        <v>5981762.6699999999</v>
      </c>
      <c r="AK338" s="891">
        <v>36397662.401249997</v>
      </c>
      <c r="AL338" s="894">
        <v>42722239.881249994</v>
      </c>
      <c r="AM338" s="891">
        <v>2186101</v>
      </c>
      <c r="AN338" s="891">
        <v>2186101</v>
      </c>
      <c r="AO338" s="891">
        <v>2276810.59</v>
      </c>
      <c r="AP338" s="891">
        <v>2276810.59</v>
      </c>
      <c r="AQ338" s="891">
        <v>585832.73</v>
      </c>
      <c r="AR338" s="891">
        <v>585832.73</v>
      </c>
      <c r="AS338" s="891">
        <v>610021.96</v>
      </c>
      <c r="AT338" s="891">
        <v>610021.96</v>
      </c>
      <c r="AU338" s="891">
        <v>732479.9</v>
      </c>
      <c r="AV338" s="891">
        <v>3546744.78</v>
      </c>
      <c r="AW338" s="891">
        <v>1407357.3</v>
      </c>
      <c r="AX338" s="891">
        <v>553241.9</v>
      </c>
      <c r="AY338" s="891">
        <v>17557356.440000001</v>
      </c>
      <c r="AZ338" s="891">
        <v>104291517.29000001</v>
      </c>
      <c r="BA338" s="891">
        <v>5656025.8800000008</v>
      </c>
      <c r="BB338" s="891">
        <v>730690.33000000007</v>
      </c>
      <c r="BC338" s="891">
        <v>3298957.22</v>
      </c>
    </row>
    <row r="339" spans="1:55" ht="15.75" customHeight="1" x14ac:dyDescent="0.2">
      <c r="A339" s="890" t="s">
        <v>1910</v>
      </c>
      <c r="B339" s="895" t="s">
        <v>1911</v>
      </c>
      <c r="C339" s="645">
        <v>693.78</v>
      </c>
      <c r="D339" s="891">
        <v>9660816.9900000002</v>
      </c>
      <c r="E339" s="891">
        <v>8431602.2599999998</v>
      </c>
      <c r="F339" s="892">
        <v>0.8727628593655824</v>
      </c>
      <c r="G339" s="893">
        <v>2</v>
      </c>
      <c r="H339" s="891">
        <v>20775.46</v>
      </c>
      <c r="I339" s="891">
        <v>752020.05999999982</v>
      </c>
      <c r="J339" s="891">
        <v>772795.51999999979</v>
      </c>
      <c r="K339" s="893">
        <v>1.05731</v>
      </c>
      <c r="L339" s="891">
        <v>2372354.56</v>
      </c>
      <c r="M339" s="891">
        <v>568431.07999999996</v>
      </c>
      <c r="N339" s="891">
        <v>259106.76</v>
      </c>
      <c r="O339" s="891">
        <v>105061.17</v>
      </c>
      <c r="P339" s="891">
        <v>80476.639999999999</v>
      </c>
      <c r="Q339" s="891">
        <v>179622.48</v>
      </c>
      <c r="R339" s="891">
        <v>58462.28</v>
      </c>
      <c r="S339" s="891">
        <v>95383.55</v>
      </c>
      <c r="T339" s="891">
        <v>116470.79</v>
      </c>
      <c r="U339" s="891">
        <v>68688.149999999994</v>
      </c>
      <c r="V339" s="891">
        <v>173925.01</v>
      </c>
      <c r="W339" s="891">
        <v>150010.97</v>
      </c>
      <c r="X339" s="891">
        <v>114454.2</v>
      </c>
      <c r="Y339" s="891">
        <v>4342447.6399999997</v>
      </c>
      <c r="Z339" s="891">
        <v>61705.8</v>
      </c>
      <c r="AA339" s="891">
        <v>86722.5</v>
      </c>
      <c r="AB339" s="891">
        <v>186626.82</v>
      </c>
      <c r="AC339" s="891">
        <v>20119.62</v>
      </c>
      <c r="AD339" s="891">
        <v>396148.38</v>
      </c>
      <c r="AE339" s="891">
        <v>230040.55</v>
      </c>
      <c r="AF339" s="891">
        <v>851268.05999999994</v>
      </c>
      <c r="AG339" s="891">
        <v>612607.74</v>
      </c>
      <c r="AH339" s="891">
        <v>1715686.7497800002</v>
      </c>
      <c r="AI339" s="891">
        <v>4160926.2197799999</v>
      </c>
      <c r="AJ339" s="891">
        <v>627295.06000000006</v>
      </c>
      <c r="AK339" s="891">
        <v>3533631.1597799999</v>
      </c>
      <c r="AL339" s="894">
        <v>4196876.4897799995</v>
      </c>
      <c r="AM339" s="891">
        <v>106583.76</v>
      </c>
      <c r="AN339" s="891">
        <v>106583.76</v>
      </c>
      <c r="AO339" s="891">
        <v>111119.24</v>
      </c>
      <c r="AP339" s="891">
        <v>111119.24</v>
      </c>
      <c r="AQ339" s="891">
        <v>20409.650000000001</v>
      </c>
      <c r="AR339" s="891">
        <v>20409.650000000001</v>
      </c>
      <c r="AS339" s="891">
        <v>21165.56</v>
      </c>
      <c r="AT339" s="891">
        <v>21165.56</v>
      </c>
      <c r="AU339" s="891">
        <v>25701.040000000001</v>
      </c>
      <c r="AV339" s="891">
        <v>371909.3</v>
      </c>
      <c r="AW339" s="891">
        <v>147574.54999999999</v>
      </c>
      <c r="AX339" s="891">
        <v>57751.42</v>
      </c>
      <c r="AY339" s="891">
        <v>1121492.73</v>
      </c>
      <c r="AZ339" s="891">
        <v>9660816.9900000002</v>
      </c>
      <c r="BA339" s="891">
        <v>111468.72000000002</v>
      </c>
      <c r="BB339" s="891">
        <v>565.74</v>
      </c>
      <c r="BC339" s="891">
        <v>302190.37</v>
      </c>
    </row>
    <row r="340" spans="1:55" ht="15.75" customHeight="1" x14ac:dyDescent="0.2">
      <c r="A340" s="890" t="s">
        <v>1912</v>
      </c>
      <c r="B340" s="895" t="s">
        <v>1913</v>
      </c>
      <c r="C340" s="645">
        <v>1851.04</v>
      </c>
      <c r="D340" s="891">
        <v>26779546.41</v>
      </c>
      <c r="E340" s="891">
        <v>20295324.599999998</v>
      </c>
      <c r="F340" s="892">
        <v>0.75786663034820234</v>
      </c>
      <c r="G340" s="893">
        <v>2</v>
      </c>
      <c r="H340" s="891">
        <v>126449.11</v>
      </c>
      <c r="I340" s="891">
        <v>6299727.830000001</v>
      </c>
      <c r="J340" s="891">
        <v>6426176.9400000013</v>
      </c>
      <c r="K340" s="893">
        <v>1.05731</v>
      </c>
      <c r="L340" s="891">
        <v>6532022.9000000004</v>
      </c>
      <c r="M340" s="891">
        <v>1593352.13</v>
      </c>
      <c r="N340" s="891">
        <v>697982.07</v>
      </c>
      <c r="O340" s="891">
        <v>281329.77</v>
      </c>
      <c r="P340" s="891">
        <v>225519.52</v>
      </c>
      <c r="Q340" s="891">
        <v>487051.65</v>
      </c>
      <c r="R340" s="891">
        <v>157398.46</v>
      </c>
      <c r="S340" s="891">
        <v>256455.77</v>
      </c>
      <c r="T340" s="891">
        <v>310588.78000000003</v>
      </c>
      <c r="U340" s="891">
        <v>184768.13</v>
      </c>
      <c r="V340" s="891">
        <v>463800.02</v>
      </c>
      <c r="W340" s="891">
        <v>400029.26</v>
      </c>
      <c r="X340" s="891">
        <v>307730.65000000002</v>
      </c>
      <c r="Y340" s="891">
        <v>11898029.109999999</v>
      </c>
      <c r="Z340" s="891">
        <v>165416.4</v>
      </c>
      <c r="AA340" s="891">
        <v>231380</v>
      </c>
      <c r="AB340" s="891">
        <v>497929.76</v>
      </c>
      <c r="AC340" s="891">
        <v>53680.159999999996</v>
      </c>
      <c r="AD340" s="891">
        <v>1056943.8399999999</v>
      </c>
      <c r="AE340" s="891">
        <v>651577.16999999993</v>
      </c>
      <c r="AF340" s="891">
        <v>2271226.08</v>
      </c>
      <c r="AG340" s="891">
        <v>1634468.32</v>
      </c>
      <c r="AH340" s="891">
        <v>4788528.7790399995</v>
      </c>
      <c r="AI340" s="891">
        <v>11351150.50904</v>
      </c>
      <c r="AJ340" s="891">
        <v>1673654.83</v>
      </c>
      <c r="AK340" s="891">
        <v>9677495.6790399998</v>
      </c>
      <c r="AL340" s="894">
        <v>11447067.65904</v>
      </c>
      <c r="AM340" s="891">
        <v>396098.52</v>
      </c>
      <c r="AN340" s="891">
        <v>396098.52</v>
      </c>
      <c r="AO340" s="891">
        <v>411972.7</v>
      </c>
      <c r="AP340" s="891">
        <v>411972.7</v>
      </c>
      <c r="AQ340" s="891">
        <v>52158.01</v>
      </c>
      <c r="AR340" s="891">
        <v>52158.01</v>
      </c>
      <c r="AS340" s="891">
        <v>54425.75</v>
      </c>
      <c r="AT340" s="891">
        <v>54425.75</v>
      </c>
      <c r="AU340" s="891">
        <v>65008.53</v>
      </c>
      <c r="AV340" s="891">
        <v>991758.13</v>
      </c>
      <c r="AW340" s="891">
        <v>393532.13</v>
      </c>
      <c r="AX340" s="891">
        <v>154840.76999999999</v>
      </c>
      <c r="AY340" s="891">
        <v>3434449.52</v>
      </c>
      <c r="AZ340" s="891">
        <v>26779546.41</v>
      </c>
      <c r="BA340" s="891">
        <v>748668.29</v>
      </c>
      <c r="BB340" s="891">
        <v>36543.159999999996</v>
      </c>
      <c r="BC340" s="891">
        <v>789181.72</v>
      </c>
    </row>
    <row r="341" spans="1:55" ht="15.75" customHeight="1" x14ac:dyDescent="0.2">
      <c r="A341" s="890" t="s">
        <v>1914</v>
      </c>
      <c r="B341" s="895" t="s">
        <v>1915</v>
      </c>
      <c r="C341" s="645">
        <v>774.02</v>
      </c>
      <c r="D341" s="891">
        <v>10726342.07</v>
      </c>
      <c r="E341" s="891">
        <v>8767270.9400000013</v>
      </c>
      <c r="F341" s="892">
        <v>0.8173588799224264</v>
      </c>
      <c r="G341" s="893">
        <v>2</v>
      </c>
      <c r="H341" s="891">
        <v>23221.71</v>
      </c>
      <c r="I341" s="891">
        <v>1698102.96</v>
      </c>
      <c r="J341" s="891">
        <v>1721324.67</v>
      </c>
      <c r="K341" s="893">
        <v>1.05731</v>
      </c>
      <c r="L341" s="891">
        <v>2669831.9300000002</v>
      </c>
      <c r="M341" s="891">
        <v>660091.13</v>
      </c>
      <c r="N341" s="891">
        <v>292244.75</v>
      </c>
      <c r="O341" s="891">
        <v>116311.91</v>
      </c>
      <c r="P341" s="891">
        <v>88441.43</v>
      </c>
      <c r="Q341" s="891">
        <v>206891.22</v>
      </c>
      <c r="R341" s="891">
        <v>65529.15</v>
      </c>
      <c r="S341" s="891">
        <v>107081.53</v>
      </c>
      <c r="T341" s="891">
        <v>128035.27</v>
      </c>
      <c r="U341" s="891">
        <v>77086.7</v>
      </c>
      <c r="V341" s="891">
        <v>191194.16</v>
      </c>
      <c r="W341" s="891">
        <v>164905.68</v>
      </c>
      <c r="X341" s="891">
        <v>128491.04</v>
      </c>
      <c r="Y341" s="891">
        <v>4896135.9000000004</v>
      </c>
      <c r="Z341" s="891">
        <v>69339.599999999991</v>
      </c>
      <c r="AA341" s="891">
        <v>96752.5</v>
      </c>
      <c r="AB341" s="891">
        <v>208211.38</v>
      </c>
      <c r="AC341" s="891">
        <v>22446.58</v>
      </c>
      <c r="AD341" s="891">
        <v>441965.41999999993</v>
      </c>
      <c r="AE341" s="891">
        <v>285898.56</v>
      </c>
      <c r="AF341" s="891">
        <v>949722.54</v>
      </c>
      <c r="AG341" s="891">
        <v>683459.65999999992</v>
      </c>
      <c r="AH341" s="891">
        <v>1896386.98602</v>
      </c>
      <c r="AI341" s="891">
        <v>4654183.2260199999</v>
      </c>
      <c r="AJ341" s="891">
        <v>699845.66</v>
      </c>
      <c r="AK341" s="891">
        <v>3954337.5660199998</v>
      </c>
      <c r="AL341" s="894">
        <v>4694291.3760199994</v>
      </c>
      <c r="AM341" s="891">
        <v>120946.11</v>
      </c>
      <c r="AN341" s="891">
        <v>120946.11</v>
      </c>
      <c r="AO341" s="891">
        <v>125481.59</v>
      </c>
      <c r="AP341" s="891">
        <v>125481.59</v>
      </c>
      <c r="AQ341" s="891">
        <v>0</v>
      </c>
      <c r="AR341" s="891">
        <v>0</v>
      </c>
      <c r="AS341" s="891">
        <v>0</v>
      </c>
      <c r="AT341" s="891">
        <v>0</v>
      </c>
      <c r="AU341" s="891">
        <v>0</v>
      </c>
      <c r="AV341" s="891">
        <v>414240.43</v>
      </c>
      <c r="AW341" s="891">
        <v>164371.65</v>
      </c>
      <c r="AX341" s="891">
        <v>64447.24</v>
      </c>
      <c r="AY341" s="891">
        <v>1135914.72</v>
      </c>
      <c r="AZ341" s="891">
        <v>10726342.07</v>
      </c>
      <c r="BA341" s="891">
        <v>130038.62000000001</v>
      </c>
      <c r="BB341" s="891">
        <v>0</v>
      </c>
      <c r="BC341" s="891">
        <v>279292.22000000003</v>
      </c>
    </row>
    <row r="342" spans="1:55" ht="15.75" customHeight="1" x14ac:dyDescent="0.2">
      <c r="A342" s="890"/>
      <c r="B342" s="895" t="s">
        <v>1916</v>
      </c>
      <c r="C342" s="645">
        <v>35.32</v>
      </c>
      <c r="D342" s="891">
        <v>444985.26</v>
      </c>
      <c r="E342" s="891">
        <v>583081.43000000005</v>
      </c>
      <c r="F342" s="892">
        <v>1.310338751445385</v>
      </c>
      <c r="G342" s="893">
        <v>4</v>
      </c>
      <c r="H342" s="891">
        <v>34.24</v>
      </c>
      <c r="I342" s="891">
        <v>538582.91</v>
      </c>
      <c r="J342" s="891">
        <v>538617.15</v>
      </c>
      <c r="K342" s="893">
        <v>0.90107000000000004</v>
      </c>
      <c r="L342" s="891">
        <v>103210.59</v>
      </c>
      <c r="M342" s="891">
        <v>29654.13</v>
      </c>
      <c r="N342" s="891">
        <v>10725.52</v>
      </c>
      <c r="O342" s="891">
        <v>3340.42</v>
      </c>
      <c r="P342" s="891">
        <v>3445.48</v>
      </c>
      <c r="Q342" s="891">
        <v>9432.64</v>
      </c>
      <c r="R342" s="891">
        <v>1642.52</v>
      </c>
      <c r="S342" s="891">
        <v>3834.36</v>
      </c>
      <c r="T342" s="891">
        <v>3519.84</v>
      </c>
      <c r="U342" s="891">
        <v>2811.87</v>
      </c>
      <c r="V342" s="891">
        <v>5256.16</v>
      </c>
      <c r="W342" s="891">
        <v>4533.46</v>
      </c>
      <c r="X342" s="891">
        <v>4600.99</v>
      </c>
      <c r="Y342" s="891">
        <v>186007.97999999998</v>
      </c>
      <c r="Z342" s="891">
        <v>3178.8</v>
      </c>
      <c r="AA342" s="891">
        <v>4415</v>
      </c>
      <c r="AB342" s="891">
        <v>9501.08</v>
      </c>
      <c r="AC342" s="891">
        <v>1024.28</v>
      </c>
      <c r="AD342" s="891">
        <v>10083.85</v>
      </c>
      <c r="AE342" s="891">
        <v>20142.79</v>
      </c>
      <c r="AF342" s="891">
        <v>43337.64</v>
      </c>
      <c r="AG342" s="891">
        <v>31187.56</v>
      </c>
      <c r="AH342" s="891">
        <v>87572.929319999996</v>
      </c>
      <c r="AI342" s="891">
        <v>210443.92932</v>
      </c>
      <c r="AJ342" s="891">
        <v>31935.279999999999</v>
      </c>
      <c r="AK342" s="891">
        <v>178508.64932</v>
      </c>
      <c r="AL342" s="894">
        <v>207284.56932000001</v>
      </c>
      <c r="AM342" s="891">
        <v>6442.1</v>
      </c>
      <c r="AN342" s="891">
        <v>6442.1</v>
      </c>
      <c r="AO342" s="891">
        <v>7086.32</v>
      </c>
      <c r="AP342" s="891">
        <v>7086.32</v>
      </c>
      <c r="AQ342" s="891">
        <v>0</v>
      </c>
      <c r="AR342" s="891">
        <v>0</v>
      </c>
      <c r="AS342" s="891">
        <v>0</v>
      </c>
      <c r="AT342" s="891">
        <v>0</v>
      </c>
      <c r="AU342" s="891">
        <v>0</v>
      </c>
      <c r="AV342" s="891">
        <v>16105.27</v>
      </c>
      <c r="AW342" s="891">
        <v>6390.61</v>
      </c>
      <c r="AX342" s="891">
        <v>2139.88</v>
      </c>
      <c r="AY342" s="891">
        <v>51692.6</v>
      </c>
      <c r="AZ342" s="891">
        <v>444985.26</v>
      </c>
      <c r="BA342" s="891">
        <v>11.27</v>
      </c>
      <c r="BB342" s="891">
        <v>0</v>
      </c>
      <c r="BC342" s="891">
        <v>7.2100000000000009</v>
      </c>
    </row>
    <row r="343" spans="1:55" ht="15.75" customHeight="1" x14ac:dyDescent="0.2">
      <c r="A343" s="890"/>
      <c r="B343" s="895" t="s">
        <v>1917</v>
      </c>
      <c r="C343" s="645">
        <v>206.64</v>
      </c>
      <c r="D343" s="891">
        <v>2845074.07</v>
      </c>
      <c r="E343" s="891">
        <v>2020311.4</v>
      </c>
      <c r="F343" s="892">
        <v>0.71010854209500418</v>
      </c>
      <c r="G343" s="893">
        <v>1</v>
      </c>
      <c r="H343" s="891">
        <v>47615.45</v>
      </c>
      <c r="I343" s="891">
        <v>1735804</v>
      </c>
      <c r="J343" s="891">
        <v>1783419.45</v>
      </c>
      <c r="K343" s="893">
        <v>0.90107000000000004</v>
      </c>
      <c r="L343" s="891">
        <v>627974.96</v>
      </c>
      <c r="M343" s="891">
        <v>202103.29</v>
      </c>
      <c r="N343" s="891">
        <v>71632.88</v>
      </c>
      <c r="O343" s="891">
        <v>24286.86</v>
      </c>
      <c r="P343" s="891">
        <v>21024.880000000001</v>
      </c>
      <c r="Q343" s="891">
        <v>61714.42</v>
      </c>
      <c r="R343" s="891">
        <v>14235.21</v>
      </c>
      <c r="S343" s="891">
        <v>26073.7</v>
      </c>
      <c r="T343" s="891">
        <v>24638.94</v>
      </c>
      <c r="U343" s="891">
        <v>17382.46</v>
      </c>
      <c r="V343" s="891">
        <v>36793.160000000003</v>
      </c>
      <c r="W343" s="891">
        <v>31734.240000000002</v>
      </c>
      <c r="X343" s="891">
        <v>31286.79</v>
      </c>
      <c r="Y343" s="891">
        <v>1190881.7899999998</v>
      </c>
      <c r="Z343" s="891">
        <v>18597.599999999999</v>
      </c>
      <c r="AA343" s="891">
        <v>25830</v>
      </c>
      <c r="AB343" s="891">
        <v>55586.16</v>
      </c>
      <c r="AC343" s="891">
        <v>5992.5599999999995</v>
      </c>
      <c r="AD343" s="891">
        <v>117991.44</v>
      </c>
      <c r="AE343" s="891">
        <v>149735.6</v>
      </c>
      <c r="AF343" s="891">
        <v>253547.27999999997</v>
      </c>
      <c r="AG343" s="891">
        <v>182463.12</v>
      </c>
      <c r="AH343" s="891">
        <v>549795.54564000003</v>
      </c>
      <c r="AI343" s="891">
        <v>1359539.3056399999</v>
      </c>
      <c r="AJ343" s="891">
        <v>186837.68</v>
      </c>
      <c r="AK343" s="891">
        <v>1172701.6256400002</v>
      </c>
      <c r="AL343" s="894">
        <v>1341055.4456400003</v>
      </c>
      <c r="AM343" s="891">
        <v>39941.08</v>
      </c>
      <c r="AN343" s="891">
        <v>39941.08</v>
      </c>
      <c r="AO343" s="891">
        <v>41873.71</v>
      </c>
      <c r="AP343" s="891">
        <v>41873.71</v>
      </c>
      <c r="AQ343" s="891">
        <v>644.21</v>
      </c>
      <c r="AR343" s="891">
        <v>644.21</v>
      </c>
      <c r="AS343" s="891">
        <v>644.21</v>
      </c>
      <c r="AT343" s="891">
        <v>644.21</v>
      </c>
      <c r="AU343" s="891">
        <v>1288.42</v>
      </c>
      <c r="AV343" s="891">
        <v>94054.8</v>
      </c>
      <c r="AW343" s="891">
        <v>37321.18</v>
      </c>
      <c r="AX343" s="891">
        <v>14265.92</v>
      </c>
      <c r="AY343" s="891">
        <v>313136.73999999993</v>
      </c>
      <c r="AZ343" s="891">
        <v>2845074.07</v>
      </c>
      <c r="BA343" s="891">
        <v>19387.53</v>
      </c>
      <c r="BB343" s="891">
        <v>85.7</v>
      </c>
      <c r="BC343" s="891">
        <v>11938.09</v>
      </c>
    </row>
    <row r="344" spans="1:55" ht="15.75" customHeight="1" x14ac:dyDescent="0.2">
      <c r="A344" s="890" t="s">
        <v>1918</v>
      </c>
      <c r="B344" s="895" t="s">
        <v>1919</v>
      </c>
      <c r="C344" s="645">
        <v>1642.03</v>
      </c>
      <c r="D344" s="891">
        <v>21484705.870000001</v>
      </c>
      <c r="E344" s="891">
        <v>23472647.300000001</v>
      </c>
      <c r="F344" s="892">
        <v>1.0925282124888591</v>
      </c>
      <c r="G344" s="893">
        <v>4</v>
      </c>
      <c r="H344" s="891">
        <v>1653.22</v>
      </c>
      <c r="I344" s="891">
        <v>2152069.8899999997</v>
      </c>
      <c r="J344" s="891">
        <v>2153723.11</v>
      </c>
      <c r="K344" s="893">
        <v>0.9</v>
      </c>
      <c r="L344" s="891">
        <v>5042060.87</v>
      </c>
      <c r="M344" s="891">
        <v>1224631.3799999999</v>
      </c>
      <c r="N344" s="891">
        <v>525441.35</v>
      </c>
      <c r="O344" s="891">
        <v>213160.86</v>
      </c>
      <c r="P344" s="891">
        <v>175653.97</v>
      </c>
      <c r="Q344" s="891">
        <v>367470.75</v>
      </c>
      <c r="R344" s="891">
        <v>118668.18</v>
      </c>
      <c r="S344" s="891">
        <v>193277.99</v>
      </c>
      <c r="T344" s="891">
        <v>235549.89</v>
      </c>
      <c r="U344" s="891">
        <v>139405.26</v>
      </c>
      <c r="V344" s="891">
        <v>351744.97</v>
      </c>
      <c r="W344" s="891">
        <v>303381.36</v>
      </c>
      <c r="X344" s="891">
        <v>231921.33</v>
      </c>
      <c r="Y344" s="891">
        <v>9122368.1599999983</v>
      </c>
      <c r="Z344" s="891">
        <v>146110.5</v>
      </c>
      <c r="AA344" s="891">
        <v>205253.75</v>
      </c>
      <c r="AB344" s="891">
        <v>441706.07000000007</v>
      </c>
      <c r="AC344" s="891">
        <v>47618.87</v>
      </c>
      <c r="AD344" s="891">
        <v>468799.55</v>
      </c>
      <c r="AE344" s="891">
        <v>569743.12</v>
      </c>
      <c r="AF344" s="891">
        <v>2014770.81</v>
      </c>
      <c r="AG344" s="891">
        <v>1449912.49</v>
      </c>
      <c r="AH344" s="891">
        <v>4362452.7525300002</v>
      </c>
      <c r="AI344" s="891">
        <v>9706367.9125300013</v>
      </c>
      <c r="AJ344" s="891">
        <v>1484674.26</v>
      </c>
      <c r="AK344" s="891">
        <v>8221693.6525299996</v>
      </c>
      <c r="AL344" s="894">
        <v>9557900.4825299997</v>
      </c>
      <c r="AM344" s="891">
        <v>387997.93</v>
      </c>
      <c r="AN344" s="891">
        <v>387997.93</v>
      </c>
      <c r="AO344" s="891">
        <v>404084.08</v>
      </c>
      <c r="AP344" s="891">
        <v>404084.08</v>
      </c>
      <c r="AQ344" s="891">
        <v>10938.58</v>
      </c>
      <c r="AR344" s="891">
        <v>10938.58</v>
      </c>
      <c r="AS344" s="891">
        <v>10938.58</v>
      </c>
      <c r="AT344" s="891">
        <v>10938.58</v>
      </c>
      <c r="AU344" s="891">
        <v>13512.36</v>
      </c>
      <c r="AV344" s="891">
        <v>748971.14</v>
      </c>
      <c r="AW344" s="891">
        <v>297193.64</v>
      </c>
      <c r="AX344" s="891">
        <v>116841.63</v>
      </c>
      <c r="AY344" s="891">
        <v>2804437.1100000003</v>
      </c>
      <c r="AZ344" s="891">
        <v>21484705.870000001</v>
      </c>
      <c r="BA344" s="891">
        <v>860269.20000000007</v>
      </c>
      <c r="BB344" s="891">
        <v>28.4</v>
      </c>
      <c r="BC344" s="891">
        <v>612645.03000000014</v>
      </c>
    </row>
    <row r="345" spans="1:55" ht="15.75" customHeight="1" x14ac:dyDescent="0.2">
      <c r="A345" s="890" t="s">
        <v>1920</v>
      </c>
      <c r="B345" s="895" t="s">
        <v>1921</v>
      </c>
      <c r="C345" s="645">
        <v>620.71</v>
      </c>
      <c r="D345" s="891">
        <v>7944334.8499999996</v>
      </c>
      <c r="E345" s="891">
        <v>8715015.5</v>
      </c>
      <c r="F345" s="892">
        <v>1.0970100914112402</v>
      </c>
      <c r="G345" s="893">
        <v>4</v>
      </c>
      <c r="H345" s="891">
        <v>611.29999999999995</v>
      </c>
      <c r="I345" s="891">
        <v>887420.09999999986</v>
      </c>
      <c r="J345" s="891">
        <v>888031.39999999991</v>
      </c>
      <c r="K345" s="893">
        <v>0.9</v>
      </c>
      <c r="L345" s="891">
        <v>1885820.87</v>
      </c>
      <c r="M345" s="891">
        <v>460426.38</v>
      </c>
      <c r="N345" s="891">
        <v>198573.8</v>
      </c>
      <c r="O345" s="891">
        <v>79619.83</v>
      </c>
      <c r="P345" s="891">
        <v>64359.89</v>
      </c>
      <c r="Q345" s="891">
        <v>139560.57</v>
      </c>
      <c r="R345" s="891">
        <v>44295.49</v>
      </c>
      <c r="S345" s="891">
        <v>73021.8</v>
      </c>
      <c r="T345" s="891">
        <v>87891.75</v>
      </c>
      <c r="U345" s="891">
        <v>52340.800000000003</v>
      </c>
      <c r="V345" s="891">
        <v>131248.12</v>
      </c>
      <c r="W345" s="891">
        <v>113202</v>
      </c>
      <c r="X345" s="891">
        <v>87621.53</v>
      </c>
      <c r="Y345" s="891">
        <v>3417982.8299999996</v>
      </c>
      <c r="Z345" s="891">
        <v>55436.399999999994</v>
      </c>
      <c r="AA345" s="891">
        <v>77588.75</v>
      </c>
      <c r="AB345" s="891">
        <v>166970.99</v>
      </c>
      <c r="AC345" s="891">
        <v>18000.59</v>
      </c>
      <c r="AD345" s="891">
        <v>177212.7</v>
      </c>
      <c r="AE345" s="891">
        <v>220525.68</v>
      </c>
      <c r="AF345" s="891">
        <v>761611.16999999993</v>
      </c>
      <c r="AG345" s="891">
        <v>548086.92999999993</v>
      </c>
      <c r="AH345" s="891">
        <v>1603942.2782100001</v>
      </c>
      <c r="AI345" s="891">
        <v>3629375.4882100001</v>
      </c>
      <c r="AJ345" s="891">
        <v>561227.36</v>
      </c>
      <c r="AK345" s="891">
        <v>3068148.1282099998</v>
      </c>
      <c r="AL345" s="894">
        <v>3573252.7482099999</v>
      </c>
      <c r="AM345" s="891">
        <v>124185.07</v>
      </c>
      <c r="AN345" s="891">
        <v>124185.07</v>
      </c>
      <c r="AO345" s="891">
        <v>129332.64</v>
      </c>
      <c r="AP345" s="891">
        <v>129332.64</v>
      </c>
      <c r="AQ345" s="891">
        <v>1286.8900000000001</v>
      </c>
      <c r="AR345" s="891">
        <v>1286.8900000000001</v>
      </c>
      <c r="AS345" s="891">
        <v>1286.8900000000001</v>
      </c>
      <c r="AT345" s="891">
        <v>1286.8900000000001</v>
      </c>
      <c r="AU345" s="891">
        <v>1286.8900000000001</v>
      </c>
      <c r="AV345" s="891">
        <v>283116.24</v>
      </c>
      <c r="AW345" s="891">
        <v>112341.24</v>
      </c>
      <c r="AX345" s="891">
        <v>44171.83</v>
      </c>
      <c r="AY345" s="891">
        <v>953099.18</v>
      </c>
      <c r="AZ345" s="891">
        <v>7944334.8499999996</v>
      </c>
      <c r="BA345" s="891">
        <v>275229.73000000004</v>
      </c>
      <c r="BB345" s="891">
        <v>36.209999999999994</v>
      </c>
      <c r="BC345" s="891">
        <v>249684.77000000002</v>
      </c>
    </row>
    <row r="346" spans="1:55" ht="15.75" customHeight="1" x14ac:dyDescent="0.2">
      <c r="A346" s="890" t="s">
        <v>1922</v>
      </c>
      <c r="B346" s="895" t="s">
        <v>1923</v>
      </c>
      <c r="C346" s="645">
        <v>453.7</v>
      </c>
      <c r="D346" s="891">
        <v>6003669.3200000003</v>
      </c>
      <c r="E346" s="891">
        <v>4812510.07</v>
      </c>
      <c r="F346" s="892">
        <v>0.80159479369859765</v>
      </c>
      <c r="G346" s="893">
        <v>2</v>
      </c>
      <c r="H346" s="891">
        <v>24882.19</v>
      </c>
      <c r="I346" s="891">
        <v>1569068.3399999999</v>
      </c>
      <c r="J346" s="891">
        <v>1593950.5299999998</v>
      </c>
      <c r="K346" s="893">
        <v>0.9</v>
      </c>
      <c r="L346" s="891">
        <v>1375606.26</v>
      </c>
      <c r="M346" s="891">
        <v>339818.23</v>
      </c>
      <c r="N346" s="891">
        <v>144904.6</v>
      </c>
      <c r="O346" s="891">
        <v>57438.22</v>
      </c>
      <c r="P346" s="891">
        <v>47623.62</v>
      </c>
      <c r="Q346" s="891">
        <v>103097.33</v>
      </c>
      <c r="R346" s="891">
        <v>32264.62</v>
      </c>
      <c r="S346" s="891">
        <v>53362.080000000002</v>
      </c>
      <c r="T346" s="891">
        <v>63282.06</v>
      </c>
      <c r="U346" s="891">
        <v>38042.82</v>
      </c>
      <c r="V346" s="891">
        <v>94498.65</v>
      </c>
      <c r="W346" s="891">
        <v>81505.440000000002</v>
      </c>
      <c r="X346" s="891">
        <v>64031.12</v>
      </c>
      <c r="Y346" s="891">
        <v>2495475.0500000003</v>
      </c>
      <c r="Z346" s="891">
        <v>40256.1</v>
      </c>
      <c r="AA346" s="891">
        <v>56712.5</v>
      </c>
      <c r="AB346" s="891">
        <v>122045.30000000002</v>
      </c>
      <c r="AC346" s="891">
        <v>13157.3</v>
      </c>
      <c r="AD346" s="891">
        <v>259062.7</v>
      </c>
      <c r="AE346" s="891">
        <v>166290.90000000002</v>
      </c>
      <c r="AF346" s="891">
        <v>556689.9</v>
      </c>
      <c r="AG346" s="891">
        <v>400617.1</v>
      </c>
      <c r="AH346" s="891">
        <v>1187858.9576999999</v>
      </c>
      <c r="AI346" s="891">
        <v>2802690.7577</v>
      </c>
      <c r="AJ346" s="891">
        <v>410221.92</v>
      </c>
      <c r="AK346" s="891">
        <v>2392468.8376999996</v>
      </c>
      <c r="AL346" s="894">
        <v>2761668.5576999998</v>
      </c>
      <c r="AM346" s="891">
        <v>104238.25</v>
      </c>
      <c r="AN346" s="891">
        <v>104238.25</v>
      </c>
      <c r="AO346" s="891">
        <v>108742.37</v>
      </c>
      <c r="AP346" s="891">
        <v>108742.37</v>
      </c>
      <c r="AQ346" s="891">
        <v>0</v>
      </c>
      <c r="AR346" s="891">
        <v>0</v>
      </c>
      <c r="AS346" s="891">
        <v>0</v>
      </c>
      <c r="AT346" s="891">
        <v>0</v>
      </c>
      <c r="AU346" s="891">
        <v>0</v>
      </c>
      <c r="AV346" s="891">
        <v>206546.16</v>
      </c>
      <c r="AW346" s="891">
        <v>81958.039999999994</v>
      </c>
      <c r="AX346" s="891">
        <v>32060.2</v>
      </c>
      <c r="AY346" s="891">
        <v>746525.64</v>
      </c>
      <c r="AZ346" s="891">
        <v>6003669.3200000003</v>
      </c>
      <c r="BA346" s="891">
        <v>211916.9</v>
      </c>
      <c r="BB346" s="891">
        <v>0</v>
      </c>
      <c r="BC346" s="891">
        <v>213227.79</v>
      </c>
    </row>
    <row r="347" spans="1:55" ht="15.75" customHeight="1" x14ac:dyDescent="0.2">
      <c r="A347" s="890" t="s">
        <v>1924</v>
      </c>
      <c r="B347" s="895" t="s">
        <v>1925</v>
      </c>
      <c r="C347" s="645">
        <v>353</v>
      </c>
      <c r="D347" s="891">
        <v>4572802.8</v>
      </c>
      <c r="E347" s="891">
        <v>5703830.8700000001</v>
      </c>
      <c r="F347" s="892">
        <v>1.2473380374067302</v>
      </c>
      <c r="G347" s="893">
        <v>4</v>
      </c>
      <c r="H347" s="891">
        <v>351.87</v>
      </c>
      <c r="I347" s="891">
        <v>663943.72000000009</v>
      </c>
      <c r="J347" s="891">
        <v>664295.59000000008</v>
      </c>
      <c r="K347" s="893">
        <v>0.9</v>
      </c>
      <c r="L347" s="891">
        <v>1078059.6000000001</v>
      </c>
      <c r="M347" s="891">
        <v>264837.88</v>
      </c>
      <c r="N347" s="891">
        <v>113236.46</v>
      </c>
      <c r="O347" s="891">
        <v>44634.05</v>
      </c>
      <c r="P347" s="891">
        <v>37198.89</v>
      </c>
      <c r="Q347" s="891">
        <v>79107.679999999993</v>
      </c>
      <c r="R347" s="891">
        <v>24608.61</v>
      </c>
      <c r="S347" s="891">
        <v>41362</v>
      </c>
      <c r="T347" s="891">
        <v>49219.38</v>
      </c>
      <c r="U347" s="891">
        <v>29872.55</v>
      </c>
      <c r="V347" s="891">
        <v>73498.95</v>
      </c>
      <c r="W347" s="891">
        <v>63393.120000000003</v>
      </c>
      <c r="X347" s="891">
        <v>49631.77</v>
      </c>
      <c r="Y347" s="891">
        <v>1948660.94</v>
      </c>
      <c r="Z347" s="891">
        <v>31230</v>
      </c>
      <c r="AA347" s="891">
        <v>44125</v>
      </c>
      <c r="AB347" s="891">
        <v>94957</v>
      </c>
      <c r="AC347" s="891">
        <v>10237</v>
      </c>
      <c r="AD347" s="891">
        <v>100781.5</v>
      </c>
      <c r="AE347" s="891">
        <v>126613</v>
      </c>
      <c r="AF347" s="891">
        <v>433131</v>
      </c>
      <c r="AG347" s="891">
        <v>311699</v>
      </c>
      <c r="AH347" s="891">
        <v>925500.60600000003</v>
      </c>
      <c r="AI347" s="891">
        <v>2078274.1060000001</v>
      </c>
      <c r="AJ347" s="891">
        <v>319172.01</v>
      </c>
      <c r="AK347" s="891">
        <v>1759102.0960000001</v>
      </c>
      <c r="AL347" s="894">
        <v>2046356.8960000002</v>
      </c>
      <c r="AM347" s="891">
        <v>80430.75</v>
      </c>
      <c r="AN347" s="891">
        <v>80430.75</v>
      </c>
      <c r="AO347" s="891">
        <v>83647.98</v>
      </c>
      <c r="AP347" s="891">
        <v>83647.98</v>
      </c>
      <c r="AQ347" s="891">
        <v>0</v>
      </c>
      <c r="AR347" s="891">
        <v>0</v>
      </c>
      <c r="AS347" s="891">
        <v>0</v>
      </c>
      <c r="AT347" s="891">
        <v>0</v>
      </c>
      <c r="AU347" s="891">
        <v>0</v>
      </c>
      <c r="AV347" s="891">
        <v>160861.5</v>
      </c>
      <c r="AW347" s="891">
        <v>63830.25</v>
      </c>
      <c r="AX347" s="891">
        <v>24935.71</v>
      </c>
      <c r="AY347" s="891">
        <v>577784.91999999993</v>
      </c>
      <c r="AZ347" s="891">
        <v>4572802.8</v>
      </c>
      <c r="BA347" s="891">
        <v>246035.47999999998</v>
      </c>
      <c r="BB347" s="891">
        <v>0</v>
      </c>
      <c r="BC347" s="891">
        <v>151794.76</v>
      </c>
    </row>
    <row r="348" spans="1:55" ht="15.75" customHeight="1" x14ac:dyDescent="0.2">
      <c r="A348" s="890" t="s">
        <v>1926</v>
      </c>
      <c r="B348" s="895" t="s">
        <v>1927</v>
      </c>
      <c r="C348" s="645">
        <v>1661.37</v>
      </c>
      <c r="D348" s="891">
        <v>21635698.620000001</v>
      </c>
      <c r="E348" s="891">
        <v>18703484.960000001</v>
      </c>
      <c r="F348" s="892">
        <v>0.86447335436215278</v>
      </c>
      <c r="G348" s="893">
        <v>2</v>
      </c>
      <c r="H348" s="891">
        <v>49750.25</v>
      </c>
      <c r="I348" s="891">
        <v>6217471.9099999992</v>
      </c>
      <c r="J348" s="891">
        <v>6267222.1599999992</v>
      </c>
      <c r="K348" s="893">
        <v>0.9</v>
      </c>
      <c r="L348" s="891">
        <v>4966823.1900000004</v>
      </c>
      <c r="M348" s="891">
        <v>1206583.3999999999</v>
      </c>
      <c r="N348" s="891">
        <v>532366.29</v>
      </c>
      <c r="O348" s="891">
        <v>215000.24</v>
      </c>
      <c r="P348" s="891">
        <v>170999.09</v>
      </c>
      <c r="Q348" s="891">
        <v>374994.24</v>
      </c>
      <c r="R348" s="891">
        <v>120308.76</v>
      </c>
      <c r="S348" s="891">
        <v>195575.88</v>
      </c>
      <c r="T348" s="891">
        <v>237659.29</v>
      </c>
      <c r="U348" s="891">
        <v>141192.51</v>
      </c>
      <c r="V348" s="891">
        <v>354894.93</v>
      </c>
      <c r="W348" s="891">
        <v>306098.2</v>
      </c>
      <c r="X348" s="891">
        <v>234678.65</v>
      </c>
      <c r="Y348" s="891">
        <v>9057174.6699999999</v>
      </c>
      <c r="Z348" s="891">
        <v>147610.79999999999</v>
      </c>
      <c r="AA348" s="891">
        <v>207671.24999999997</v>
      </c>
      <c r="AB348" s="891">
        <v>446908.53</v>
      </c>
      <c r="AC348" s="891">
        <v>48179.729999999996</v>
      </c>
      <c r="AD348" s="891">
        <v>948642.27</v>
      </c>
      <c r="AE348" s="891">
        <v>577900.28</v>
      </c>
      <c r="AF348" s="891">
        <v>2038500.9899999998</v>
      </c>
      <c r="AG348" s="891">
        <v>1466989.71</v>
      </c>
      <c r="AH348" s="891">
        <v>4271114.2208699994</v>
      </c>
      <c r="AI348" s="891">
        <v>10153517.780869998</v>
      </c>
      <c r="AJ348" s="891">
        <v>1502160.91</v>
      </c>
      <c r="AK348" s="891">
        <v>8651356.8708699998</v>
      </c>
      <c r="AL348" s="894">
        <v>10003301.68087</v>
      </c>
      <c r="AM348" s="891">
        <v>315288.53999999998</v>
      </c>
      <c r="AN348" s="891">
        <v>315288.53999999998</v>
      </c>
      <c r="AO348" s="891">
        <v>328157.46000000002</v>
      </c>
      <c r="AP348" s="891">
        <v>328157.46000000002</v>
      </c>
      <c r="AQ348" s="891">
        <v>20590.27</v>
      </c>
      <c r="AR348" s="891">
        <v>20590.27</v>
      </c>
      <c r="AS348" s="891">
        <v>21877.16</v>
      </c>
      <c r="AT348" s="891">
        <v>21877.16</v>
      </c>
      <c r="AU348" s="891">
        <v>26381.279999999999</v>
      </c>
      <c r="AV348" s="891">
        <v>757979.38</v>
      </c>
      <c r="AW348" s="891">
        <v>300768.13</v>
      </c>
      <c r="AX348" s="891">
        <v>118266.53</v>
      </c>
      <c r="AY348" s="891">
        <v>2575222.1799999997</v>
      </c>
      <c r="AZ348" s="891">
        <v>21635698.620000001</v>
      </c>
      <c r="BA348" s="891">
        <v>664451.21999999986</v>
      </c>
      <c r="BB348" s="891">
        <v>835.81</v>
      </c>
      <c r="BC348" s="891">
        <v>758528.75</v>
      </c>
    </row>
    <row r="349" spans="1:55" ht="15.75" customHeight="1" x14ac:dyDescent="0.2">
      <c r="A349" s="890" t="s">
        <v>1928</v>
      </c>
      <c r="B349" s="895" t="s">
        <v>1929</v>
      </c>
      <c r="C349" s="645">
        <v>291.54000000000002</v>
      </c>
      <c r="D349" s="891">
        <v>3769987.81</v>
      </c>
      <c r="E349" s="891">
        <v>2930231.7199999997</v>
      </c>
      <c r="F349" s="892">
        <v>0.77725230628796105</v>
      </c>
      <c r="G349" s="893">
        <v>2</v>
      </c>
      <c r="H349" s="891">
        <v>14837.34</v>
      </c>
      <c r="I349" s="891">
        <v>788826.05999999994</v>
      </c>
      <c r="J349" s="891">
        <v>803663.39999999991</v>
      </c>
      <c r="K349" s="893">
        <v>0.9</v>
      </c>
      <c r="L349" s="891">
        <v>868393.53</v>
      </c>
      <c r="M349" s="891">
        <v>226748.98</v>
      </c>
      <c r="N349" s="891">
        <v>94158.13</v>
      </c>
      <c r="O349" s="891">
        <v>35617.730000000003</v>
      </c>
      <c r="P349" s="891">
        <v>29197.1</v>
      </c>
      <c r="Q349" s="891">
        <v>68908.210000000006</v>
      </c>
      <c r="R349" s="891">
        <v>20780.599999999999</v>
      </c>
      <c r="S349" s="891">
        <v>34468.33</v>
      </c>
      <c r="T349" s="891">
        <v>38672.370000000003</v>
      </c>
      <c r="U349" s="891">
        <v>24255.49</v>
      </c>
      <c r="V349" s="891">
        <v>57749.17</v>
      </c>
      <c r="W349" s="891">
        <v>49808.88</v>
      </c>
      <c r="X349" s="891">
        <v>41359.81</v>
      </c>
      <c r="Y349" s="891">
        <v>1590118.3300000003</v>
      </c>
      <c r="Z349" s="891">
        <v>25901.1</v>
      </c>
      <c r="AA349" s="891">
        <v>36442.5</v>
      </c>
      <c r="AB349" s="891">
        <v>78424.259999999995</v>
      </c>
      <c r="AC349" s="891">
        <v>8454.66</v>
      </c>
      <c r="AD349" s="891">
        <v>166469.34</v>
      </c>
      <c r="AE349" s="891">
        <v>125338.54999999999</v>
      </c>
      <c r="AF349" s="891">
        <v>357719.57999999996</v>
      </c>
      <c r="AG349" s="891">
        <v>257429.81999999998</v>
      </c>
      <c r="AH349" s="891">
        <v>737053.15553999995</v>
      </c>
      <c r="AI349" s="891">
        <v>1793232.96554</v>
      </c>
      <c r="AJ349" s="891">
        <v>263601.71999999997</v>
      </c>
      <c r="AK349" s="891">
        <v>1529631.24554</v>
      </c>
      <c r="AL349" s="894">
        <v>1766872.7855400001</v>
      </c>
      <c r="AM349" s="891">
        <v>50832.23</v>
      </c>
      <c r="AN349" s="891">
        <v>50832.23</v>
      </c>
      <c r="AO349" s="891">
        <v>52762.57</v>
      </c>
      <c r="AP349" s="891">
        <v>52762.57</v>
      </c>
      <c r="AQ349" s="891">
        <v>0</v>
      </c>
      <c r="AR349" s="891">
        <v>0</v>
      </c>
      <c r="AS349" s="891">
        <v>0</v>
      </c>
      <c r="AT349" s="891">
        <v>0</v>
      </c>
      <c r="AU349" s="891">
        <v>0</v>
      </c>
      <c r="AV349" s="891">
        <v>132549.87</v>
      </c>
      <c r="AW349" s="891">
        <v>52596.12</v>
      </c>
      <c r="AX349" s="891">
        <v>20661.02</v>
      </c>
      <c r="AY349" s="891">
        <v>412996.61</v>
      </c>
      <c r="AZ349" s="891">
        <v>3769987.81</v>
      </c>
      <c r="BA349" s="891">
        <v>144570.45000000004</v>
      </c>
      <c r="BB349" s="891">
        <v>0</v>
      </c>
      <c r="BC349" s="891">
        <v>148708.03999999998</v>
      </c>
    </row>
    <row r="350" spans="1:55" ht="15.75" customHeight="1" x14ac:dyDescent="0.2">
      <c r="A350" s="890" t="s">
        <v>1930</v>
      </c>
      <c r="B350" s="895" t="s">
        <v>1931</v>
      </c>
      <c r="C350" s="645">
        <v>677.65</v>
      </c>
      <c r="D350" s="891">
        <v>9492195.0700000003</v>
      </c>
      <c r="E350" s="891">
        <v>6595489.7999999998</v>
      </c>
      <c r="F350" s="892">
        <v>0.69483293920549394</v>
      </c>
      <c r="G350" s="893">
        <v>1</v>
      </c>
      <c r="H350" s="891">
        <v>192387.14</v>
      </c>
      <c r="I350" s="891">
        <v>2902985.1</v>
      </c>
      <c r="J350" s="891">
        <v>3095372.24</v>
      </c>
      <c r="K350" s="893">
        <v>0.9</v>
      </c>
      <c r="L350" s="891">
        <v>2095440.51</v>
      </c>
      <c r="M350" s="891">
        <v>698410.32</v>
      </c>
      <c r="N350" s="891">
        <v>237750.55</v>
      </c>
      <c r="O350" s="891">
        <v>78781.240000000005</v>
      </c>
      <c r="P350" s="891">
        <v>69868.509999999995</v>
      </c>
      <c r="Q350" s="891">
        <v>206202.81</v>
      </c>
      <c r="R350" s="891">
        <v>49217.22</v>
      </c>
      <c r="S350" s="891">
        <v>86298.49</v>
      </c>
      <c r="T350" s="891">
        <v>78751</v>
      </c>
      <c r="U350" s="891">
        <v>57447.22</v>
      </c>
      <c r="V350" s="891">
        <v>117598.32</v>
      </c>
      <c r="W350" s="891">
        <v>101428.99</v>
      </c>
      <c r="X350" s="891">
        <v>103552.72</v>
      </c>
      <c r="Y350" s="891">
        <v>3980747.9000000008</v>
      </c>
      <c r="Z350" s="891">
        <v>60988.5</v>
      </c>
      <c r="AA350" s="891">
        <v>84706.25</v>
      </c>
      <c r="AB350" s="891">
        <v>182287.85</v>
      </c>
      <c r="AC350" s="891">
        <v>19651.849999999999</v>
      </c>
      <c r="AD350" s="891">
        <v>386938.15</v>
      </c>
      <c r="AE350" s="891">
        <v>527889.35</v>
      </c>
      <c r="AF350" s="891">
        <v>831476.54999999993</v>
      </c>
      <c r="AG350" s="891">
        <v>598364.94999999995</v>
      </c>
      <c r="AH350" s="891">
        <v>1835683.4791500003</v>
      </c>
      <c r="AI350" s="891">
        <v>4527986.9291500002</v>
      </c>
      <c r="AJ350" s="891">
        <v>612710.80000000005</v>
      </c>
      <c r="AK350" s="891">
        <v>3915276.1291499995</v>
      </c>
      <c r="AL350" s="894">
        <v>4466715.8491499992</v>
      </c>
      <c r="AM350" s="891">
        <v>138340.89000000001</v>
      </c>
      <c r="AN350" s="891">
        <v>138340.89000000001</v>
      </c>
      <c r="AO350" s="891">
        <v>144131.9</v>
      </c>
      <c r="AP350" s="891">
        <v>144131.9</v>
      </c>
      <c r="AQ350" s="891">
        <v>0</v>
      </c>
      <c r="AR350" s="891">
        <v>0</v>
      </c>
      <c r="AS350" s="891">
        <v>0</v>
      </c>
      <c r="AT350" s="891">
        <v>0</v>
      </c>
      <c r="AU350" s="891">
        <v>643.44000000000005</v>
      </c>
      <c r="AV350" s="891">
        <v>308854.08</v>
      </c>
      <c r="AW350" s="891">
        <v>122554.08</v>
      </c>
      <c r="AX350" s="891">
        <v>47734.080000000002</v>
      </c>
      <c r="AY350" s="891">
        <v>1044731.26</v>
      </c>
      <c r="AZ350" s="891">
        <v>9492195.0700000003</v>
      </c>
      <c r="BA350" s="891">
        <v>327325.87</v>
      </c>
      <c r="BB350" s="891">
        <v>0</v>
      </c>
      <c r="BC350" s="891">
        <v>292275.3</v>
      </c>
    </row>
    <row r="351" spans="1:55" ht="15.75" customHeight="1" x14ac:dyDescent="0.2">
      <c r="A351" s="890" t="s">
        <v>1932</v>
      </c>
      <c r="B351" s="895" t="s">
        <v>1933</v>
      </c>
      <c r="C351" s="645">
        <v>225.83</v>
      </c>
      <c r="D351" s="891">
        <v>2998604.44</v>
      </c>
      <c r="E351" s="891">
        <v>3323670.83</v>
      </c>
      <c r="F351" s="892">
        <v>1.1084058923090236</v>
      </c>
      <c r="G351" s="893">
        <v>4</v>
      </c>
      <c r="H351" s="891">
        <v>230.73</v>
      </c>
      <c r="I351" s="891">
        <v>662095.34</v>
      </c>
      <c r="J351" s="891">
        <v>662326.06999999995</v>
      </c>
      <c r="K351" s="893">
        <v>0.9</v>
      </c>
      <c r="L351" s="891">
        <v>679488.26</v>
      </c>
      <c r="M351" s="891">
        <v>226473.43</v>
      </c>
      <c r="N351" s="891">
        <v>78781.240000000005</v>
      </c>
      <c r="O351" s="891">
        <v>26025.94</v>
      </c>
      <c r="P351" s="891">
        <v>22189.86</v>
      </c>
      <c r="Q351" s="891">
        <v>68480.639999999999</v>
      </c>
      <c r="R351" s="891">
        <v>16405.740000000002</v>
      </c>
      <c r="S351" s="891">
        <v>28595.95</v>
      </c>
      <c r="T351" s="891">
        <v>26015.95</v>
      </c>
      <c r="U351" s="891">
        <v>19149.07</v>
      </c>
      <c r="V351" s="891">
        <v>38849.440000000002</v>
      </c>
      <c r="W351" s="891">
        <v>33507.79</v>
      </c>
      <c r="X351" s="891">
        <v>34313.32</v>
      </c>
      <c r="Y351" s="891">
        <v>1298276.6299999999</v>
      </c>
      <c r="Z351" s="891">
        <v>20324.699999999997</v>
      </c>
      <c r="AA351" s="891">
        <v>28228.749999999996</v>
      </c>
      <c r="AB351" s="891">
        <v>60748.27</v>
      </c>
      <c r="AC351" s="891">
        <v>6549.07</v>
      </c>
      <c r="AD351" s="891">
        <v>64474.46</v>
      </c>
      <c r="AE351" s="891">
        <v>175921.56999999998</v>
      </c>
      <c r="AF351" s="891">
        <v>277093.40999999997</v>
      </c>
      <c r="AG351" s="891">
        <v>199407.88999999998</v>
      </c>
      <c r="AH351" s="891">
        <v>586963.79432999995</v>
      </c>
      <c r="AI351" s="891">
        <v>1419711.9143300001</v>
      </c>
      <c r="AJ351" s="891">
        <v>204188.71</v>
      </c>
      <c r="AK351" s="891">
        <v>1215523.2043300001</v>
      </c>
      <c r="AL351" s="894">
        <v>1399293.0343300002</v>
      </c>
      <c r="AM351" s="891">
        <v>32172.3</v>
      </c>
      <c r="AN351" s="891">
        <v>32172.3</v>
      </c>
      <c r="AO351" s="891">
        <v>33459.19</v>
      </c>
      <c r="AP351" s="891">
        <v>33459.19</v>
      </c>
      <c r="AQ351" s="891">
        <v>1930.33</v>
      </c>
      <c r="AR351" s="891">
        <v>1930.33</v>
      </c>
      <c r="AS351" s="891">
        <v>1930.33</v>
      </c>
      <c r="AT351" s="891">
        <v>1930.33</v>
      </c>
      <c r="AU351" s="891">
        <v>2573.7800000000002</v>
      </c>
      <c r="AV351" s="891">
        <v>102951.36</v>
      </c>
      <c r="AW351" s="891">
        <v>40851.360000000001</v>
      </c>
      <c r="AX351" s="891">
        <v>15673.87</v>
      </c>
      <c r="AY351" s="891">
        <v>301034.66999999993</v>
      </c>
      <c r="AZ351" s="891">
        <v>2998604.44</v>
      </c>
      <c r="BA351" s="891">
        <v>61434.430000000008</v>
      </c>
      <c r="BB351" s="891">
        <v>1.78</v>
      </c>
      <c r="BC351" s="891">
        <v>76279.000000000015</v>
      </c>
    </row>
    <row r="352" spans="1:55" ht="15.75" customHeight="1" x14ac:dyDescent="0.2">
      <c r="A352" s="890" t="s">
        <v>1934</v>
      </c>
      <c r="B352" s="895" t="s">
        <v>1935</v>
      </c>
      <c r="C352" s="645">
        <v>464.46</v>
      </c>
      <c r="D352" s="891">
        <v>5789097.71</v>
      </c>
      <c r="E352" s="891">
        <v>4918266.91</v>
      </c>
      <c r="F352" s="892">
        <v>0.84957400209436096</v>
      </c>
      <c r="G352" s="893">
        <v>2</v>
      </c>
      <c r="H352" s="891">
        <v>13908.4</v>
      </c>
      <c r="I352" s="891">
        <v>829572.74</v>
      </c>
      <c r="J352" s="891">
        <v>843481.14</v>
      </c>
      <c r="K352" s="893">
        <v>0.9</v>
      </c>
      <c r="L352" s="891">
        <v>1377078.75</v>
      </c>
      <c r="M352" s="891">
        <v>275415.75</v>
      </c>
      <c r="N352" s="891">
        <v>141631.87</v>
      </c>
      <c r="O352" s="891">
        <v>62538.75</v>
      </c>
      <c r="P352" s="891">
        <v>47314.94</v>
      </c>
      <c r="Q352" s="891">
        <v>86024.29</v>
      </c>
      <c r="R352" s="891">
        <v>33358.33</v>
      </c>
      <c r="S352" s="891">
        <v>52596.12</v>
      </c>
      <c r="T352" s="891">
        <v>71719.66</v>
      </c>
      <c r="U352" s="891">
        <v>39319.43</v>
      </c>
      <c r="V352" s="891">
        <v>107098.47</v>
      </c>
      <c r="W352" s="891">
        <v>92372.83</v>
      </c>
      <c r="X352" s="891">
        <v>63112.01</v>
      </c>
      <c r="Y352" s="891">
        <v>2449581.2000000007</v>
      </c>
      <c r="Z352" s="891">
        <v>41247</v>
      </c>
      <c r="AA352" s="891">
        <v>58057.5</v>
      </c>
      <c r="AB352" s="891">
        <v>124939.74</v>
      </c>
      <c r="AC352" s="891">
        <v>13469.34</v>
      </c>
      <c r="AD352" s="891">
        <v>265206.66000000003</v>
      </c>
      <c r="AE352" s="891">
        <v>68887.06</v>
      </c>
      <c r="AF352" s="891">
        <v>569892.41999999993</v>
      </c>
      <c r="AG352" s="891">
        <v>410118.18</v>
      </c>
      <c r="AH352" s="891">
        <v>1152478.91646</v>
      </c>
      <c r="AI352" s="891">
        <v>2704296.8164599999</v>
      </c>
      <c r="AJ352" s="891">
        <v>419950.79</v>
      </c>
      <c r="AK352" s="891">
        <v>2284346.0264599998</v>
      </c>
      <c r="AL352" s="894">
        <v>2662301.7364599998</v>
      </c>
      <c r="AM352" s="891">
        <v>83647.98</v>
      </c>
      <c r="AN352" s="891">
        <v>83647.98</v>
      </c>
      <c r="AO352" s="891">
        <v>87508.65</v>
      </c>
      <c r="AP352" s="891">
        <v>87508.65</v>
      </c>
      <c r="AQ352" s="891">
        <v>1286.8900000000001</v>
      </c>
      <c r="AR352" s="891">
        <v>1286.8900000000001</v>
      </c>
      <c r="AS352" s="891">
        <v>1286.8900000000001</v>
      </c>
      <c r="AT352" s="891">
        <v>1286.8900000000001</v>
      </c>
      <c r="AU352" s="891">
        <v>1286.8900000000001</v>
      </c>
      <c r="AV352" s="891">
        <v>211693.73</v>
      </c>
      <c r="AW352" s="891">
        <v>84000.6</v>
      </c>
      <c r="AX352" s="891">
        <v>32772.65</v>
      </c>
      <c r="AY352" s="891">
        <v>677214.69000000006</v>
      </c>
      <c r="AZ352" s="891">
        <v>5789097.71</v>
      </c>
      <c r="BA352" s="891">
        <v>162671.50999999998</v>
      </c>
      <c r="BB352" s="891">
        <v>49.24</v>
      </c>
      <c r="BC352" s="891">
        <v>173573.18</v>
      </c>
    </row>
    <row r="353" spans="1:55" ht="15.75" customHeight="1" x14ac:dyDescent="0.2">
      <c r="A353" s="890" t="s">
        <v>1936</v>
      </c>
      <c r="B353" s="895" t="s">
        <v>1937</v>
      </c>
      <c r="C353" s="645">
        <v>50.29</v>
      </c>
      <c r="D353" s="891">
        <v>574616.28</v>
      </c>
      <c r="E353" s="891">
        <v>724862.06</v>
      </c>
      <c r="F353" s="892">
        <v>1.2614714988583338</v>
      </c>
      <c r="G353" s="893">
        <v>4</v>
      </c>
      <c r="H353" s="891">
        <v>44.21</v>
      </c>
      <c r="I353" s="891">
        <v>31670.789999999994</v>
      </c>
      <c r="J353" s="891">
        <v>31714.999999999993</v>
      </c>
      <c r="K353" s="893">
        <v>0.9</v>
      </c>
      <c r="L353" s="891">
        <v>144084.37</v>
      </c>
      <c r="M353" s="891">
        <v>28816.87</v>
      </c>
      <c r="N353" s="891">
        <v>14715</v>
      </c>
      <c r="O353" s="891">
        <v>6131.25</v>
      </c>
      <c r="P353" s="891">
        <v>4743.83</v>
      </c>
      <c r="Q353" s="891">
        <v>8669.11</v>
      </c>
      <c r="R353" s="891">
        <v>3281.14</v>
      </c>
      <c r="S353" s="891">
        <v>5361.74</v>
      </c>
      <c r="T353" s="891">
        <v>7031.34</v>
      </c>
      <c r="U353" s="891">
        <v>4085.13</v>
      </c>
      <c r="V353" s="891">
        <v>10499.85</v>
      </c>
      <c r="W353" s="891">
        <v>9056.16</v>
      </c>
      <c r="X353" s="891">
        <v>6433.74</v>
      </c>
      <c r="Y353" s="891">
        <v>252909.53</v>
      </c>
      <c r="Z353" s="891">
        <v>4496.3999999999996</v>
      </c>
      <c r="AA353" s="891">
        <v>6286.25</v>
      </c>
      <c r="AB353" s="891">
        <v>13528.009999999998</v>
      </c>
      <c r="AC353" s="891">
        <v>1458.4099999999999</v>
      </c>
      <c r="AD353" s="891">
        <v>14357.79</v>
      </c>
      <c r="AE353" s="891">
        <v>7790.2200000000012</v>
      </c>
      <c r="AF353" s="891">
        <v>61705.829999999994</v>
      </c>
      <c r="AG353" s="891">
        <v>44406.07</v>
      </c>
      <c r="AH353" s="891">
        <v>115328.54379000001</v>
      </c>
      <c r="AI353" s="891">
        <v>269357.52379000001</v>
      </c>
      <c r="AJ353" s="891">
        <v>45470.7</v>
      </c>
      <c r="AK353" s="891">
        <v>223886.82378999999</v>
      </c>
      <c r="AL353" s="894">
        <v>264810.45379</v>
      </c>
      <c r="AM353" s="891">
        <v>5147.5600000000004</v>
      </c>
      <c r="AN353" s="891">
        <v>5147.5600000000004</v>
      </c>
      <c r="AO353" s="891">
        <v>5791.01</v>
      </c>
      <c r="AP353" s="891">
        <v>5791.01</v>
      </c>
      <c r="AQ353" s="891">
        <v>0</v>
      </c>
      <c r="AR353" s="891">
        <v>0</v>
      </c>
      <c r="AS353" s="891">
        <v>0</v>
      </c>
      <c r="AT353" s="891">
        <v>0</v>
      </c>
      <c r="AU353" s="891">
        <v>0</v>
      </c>
      <c r="AV353" s="891">
        <v>22520.61</v>
      </c>
      <c r="AW353" s="891">
        <v>8936.23</v>
      </c>
      <c r="AX353" s="891">
        <v>3562.24</v>
      </c>
      <c r="AY353" s="891">
        <v>56896.219999999994</v>
      </c>
      <c r="AZ353" s="891">
        <v>574616.28</v>
      </c>
      <c r="BA353" s="891">
        <v>3489.8300000000004</v>
      </c>
      <c r="BB353" s="891">
        <v>0</v>
      </c>
      <c r="BC353" s="891">
        <v>6807.51</v>
      </c>
    </row>
    <row r="354" spans="1:55" ht="15.75" customHeight="1" x14ac:dyDescent="0.2">
      <c r="A354" s="890" t="s">
        <v>1938</v>
      </c>
      <c r="B354" s="895" t="s">
        <v>1939</v>
      </c>
      <c r="C354" s="645">
        <v>101.79</v>
      </c>
      <c r="D354" s="891">
        <v>1293552.01</v>
      </c>
      <c r="E354" s="891">
        <v>1092759.3699999999</v>
      </c>
      <c r="F354" s="892">
        <v>0.84477420432441663</v>
      </c>
      <c r="G354" s="893">
        <v>2</v>
      </c>
      <c r="H354" s="891">
        <v>3048.13</v>
      </c>
      <c r="I354" s="891">
        <v>258801.06999999998</v>
      </c>
      <c r="J354" s="891">
        <v>261849.19999999998</v>
      </c>
      <c r="K354" s="893">
        <v>0.9</v>
      </c>
      <c r="L354" s="891">
        <v>309628.12</v>
      </c>
      <c r="M354" s="891">
        <v>61925.62</v>
      </c>
      <c r="N354" s="891">
        <v>30656.25</v>
      </c>
      <c r="O354" s="891">
        <v>12875.62</v>
      </c>
      <c r="P354" s="891">
        <v>10740.24</v>
      </c>
      <c r="Q354" s="891">
        <v>18005.080000000002</v>
      </c>
      <c r="R354" s="891">
        <v>6562.29</v>
      </c>
      <c r="S354" s="891">
        <v>11234.12</v>
      </c>
      <c r="T354" s="891">
        <v>14765.81</v>
      </c>
      <c r="U354" s="891">
        <v>8425.59</v>
      </c>
      <c r="V354" s="891">
        <v>22049.68</v>
      </c>
      <c r="W354" s="891">
        <v>19017.93</v>
      </c>
      <c r="X354" s="891">
        <v>13480.23</v>
      </c>
      <c r="Y354" s="891">
        <v>539366.57999999996</v>
      </c>
      <c r="Z354" s="891">
        <v>9041.4000000000015</v>
      </c>
      <c r="AA354" s="891">
        <v>12723.75</v>
      </c>
      <c r="AB354" s="891">
        <v>27381.510000000002</v>
      </c>
      <c r="AC354" s="891">
        <v>2951.91</v>
      </c>
      <c r="AD354" s="891">
        <v>58122.090000000004</v>
      </c>
      <c r="AE354" s="891">
        <v>15249.35</v>
      </c>
      <c r="AF354" s="891">
        <v>124896.32999999999</v>
      </c>
      <c r="AG354" s="891">
        <v>89880.569999999992</v>
      </c>
      <c r="AH354" s="891">
        <v>258650.08329000001</v>
      </c>
      <c r="AI354" s="891">
        <v>598896.99329000001</v>
      </c>
      <c r="AJ354" s="891">
        <v>92035.46</v>
      </c>
      <c r="AK354" s="891">
        <v>506861.53328999999</v>
      </c>
      <c r="AL354" s="894">
        <v>589693.44328999997</v>
      </c>
      <c r="AM354" s="891">
        <v>22520.61</v>
      </c>
      <c r="AN354" s="891">
        <v>22520.61</v>
      </c>
      <c r="AO354" s="891">
        <v>23807.5</v>
      </c>
      <c r="AP354" s="891">
        <v>23807.5</v>
      </c>
      <c r="AQ354" s="891">
        <v>0</v>
      </c>
      <c r="AR354" s="891">
        <v>0</v>
      </c>
      <c r="AS354" s="891">
        <v>0</v>
      </c>
      <c r="AT354" s="891">
        <v>0</v>
      </c>
      <c r="AU354" s="891">
        <v>0</v>
      </c>
      <c r="AV354" s="891">
        <v>46328.11</v>
      </c>
      <c r="AW354" s="891">
        <v>18383.11</v>
      </c>
      <c r="AX354" s="891">
        <v>7124.49</v>
      </c>
      <c r="AY354" s="891">
        <v>164491.93</v>
      </c>
      <c r="AZ354" s="891">
        <v>1293552.01</v>
      </c>
      <c r="BA354" s="891">
        <v>32248.890000000007</v>
      </c>
      <c r="BB354" s="891">
        <v>0</v>
      </c>
      <c r="BC354" s="891">
        <v>33633.18</v>
      </c>
    </row>
    <row r="355" spans="1:55" ht="15.75" customHeight="1" x14ac:dyDescent="0.2">
      <c r="A355" s="890" t="s">
        <v>1940</v>
      </c>
      <c r="B355" s="895" t="s">
        <v>1941</v>
      </c>
      <c r="C355" s="645">
        <v>1089.1500000000001</v>
      </c>
      <c r="D355" s="891">
        <v>14327181.83</v>
      </c>
      <c r="E355" s="891">
        <v>10411470.260000002</v>
      </c>
      <c r="F355" s="892">
        <v>0.72669352448638547</v>
      </c>
      <c r="G355" s="893">
        <v>1</v>
      </c>
      <c r="H355" s="891">
        <v>123169.85</v>
      </c>
      <c r="I355" s="891">
        <v>4473662.4399999995</v>
      </c>
      <c r="J355" s="891">
        <v>4596832.2899999991</v>
      </c>
      <c r="K355" s="893">
        <v>0.9</v>
      </c>
      <c r="L355" s="891">
        <v>3350115</v>
      </c>
      <c r="M355" s="891">
        <v>670023</v>
      </c>
      <c r="N355" s="891">
        <v>333540</v>
      </c>
      <c r="O355" s="891">
        <v>147763.12</v>
      </c>
      <c r="P355" s="891">
        <v>119458.26</v>
      </c>
      <c r="Q355" s="891">
        <v>205391.34</v>
      </c>
      <c r="R355" s="891">
        <v>78747.55</v>
      </c>
      <c r="S355" s="891">
        <v>123320.04</v>
      </c>
      <c r="T355" s="891">
        <v>169455.29</v>
      </c>
      <c r="U355" s="891">
        <v>92426.2</v>
      </c>
      <c r="V355" s="891">
        <v>253046.38</v>
      </c>
      <c r="W355" s="891">
        <v>218253.45</v>
      </c>
      <c r="X355" s="891">
        <v>147976.22</v>
      </c>
      <c r="Y355" s="891">
        <v>5909515.8499999996</v>
      </c>
      <c r="Z355" s="891">
        <v>96178.5</v>
      </c>
      <c r="AA355" s="891">
        <v>136143.75</v>
      </c>
      <c r="AB355" s="891">
        <v>292981.34999999998</v>
      </c>
      <c r="AC355" s="891">
        <v>31585.35</v>
      </c>
      <c r="AD355" s="891">
        <v>621904.64999999991</v>
      </c>
      <c r="AE355" s="891">
        <v>162868.02999999997</v>
      </c>
      <c r="AF355" s="891">
        <v>1336387.0499999998</v>
      </c>
      <c r="AG355" s="891">
        <v>961719.45</v>
      </c>
      <c r="AH355" s="891">
        <v>2888183.0506500001</v>
      </c>
      <c r="AI355" s="891">
        <v>6527951.1806499995</v>
      </c>
      <c r="AJ355" s="891">
        <v>984776.75</v>
      </c>
      <c r="AK355" s="891">
        <v>5543174.4306499995</v>
      </c>
      <c r="AL355" s="894">
        <v>6429473.5006499998</v>
      </c>
      <c r="AM355" s="891">
        <v>291481.03000000003</v>
      </c>
      <c r="AN355" s="891">
        <v>291481.03000000003</v>
      </c>
      <c r="AO355" s="891">
        <v>303706.51</v>
      </c>
      <c r="AP355" s="891">
        <v>303706.51</v>
      </c>
      <c r="AQ355" s="891">
        <v>5147.5600000000004</v>
      </c>
      <c r="AR355" s="891">
        <v>5147.5600000000004</v>
      </c>
      <c r="AS355" s="891">
        <v>5147.5600000000004</v>
      </c>
      <c r="AT355" s="891">
        <v>5147.5600000000004</v>
      </c>
      <c r="AU355" s="891">
        <v>6434.46</v>
      </c>
      <c r="AV355" s="891">
        <v>496740.31</v>
      </c>
      <c r="AW355" s="891">
        <v>197107.81</v>
      </c>
      <c r="AX355" s="891">
        <v>76944.490000000005</v>
      </c>
      <c r="AY355" s="891">
        <v>1988192.3900000004</v>
      </c>
      <c r="AZ355" s="891">
        <v>14327181.83</v>
      </c>
      <c r="BA355" s="891">
        <v>1053269.27</v>
      </c>
      <c r="BB355" s="891">
        <v>548.79999999999995</v>
      </c>
      <c r="BC355" s="891">
        <v>518897.67</v>
      </c>
    </row>
    <row r="356" spans="1:55" ht="15.75" customHeight="1" x14ac:dyDescent="0.2">
      <c r="A356" s="890" t="s">
        <v>1942</v>
      </c>
      <c r="B356" s="895" t="s">
        <v>1943</v>
      </c>
      <c r="C356" s="645">
        <v>168.5</v>
      </c>
      <c r="D356" s="891">
        <v>2182925.94</v>
      </c>
      <c r="E356" s="891">
        <v>1327577.9100000001</v>
      </c>
      <c r="F356" s="892">
        <v>0.60816442998519693</v>
      </c>
      <c r="G356" s="893">
        <v>1</v>
      </c>
      <c r="H356" s="891">
        <v>107077.48</v>
      </c>
      <c r="I356" s="891">
        <v>589209</v>
      </c>
      <c r="J356" s="891">
        <v>696286.48</v>
      </c>
      <c r="K356" s="893">
        <v>0.9</v>
      </c>
      <c r="L356" s="891">
        <v>513185.62</v>
      </c>
      <c r="M356" s="891">
        <v>102637.12</v>
      </c>
      <c r="N356" s="891">
        <v>50889.37</v>
      </c>
      <c r="O356" s="891">
        <v>22685.62</v>
      </c>
      <c r="P356" s="891">
        <v>18146.66</v>
      </c>
      <c r="Q356" s="891">
        <v>30008.47</v>
      </c>
      <c r="R356" s="891">
        <v>11484.01</v>
      </c>
      <c r="S356" s="891">
        <v>18893.75</v>
      </c>
      <c r="T356" s="891">
        <v>26015.95</v>
      </c>
      <c r="U356" s="891">
        <v>14042.65</v>
      </c>
      <c r="V356" s="891">
        <v>38849.440000000002</v>
      </c>
      <c r="W356" s="891">
        <v>33507.79</v>
      </c>
      <c r="X356" s="891">
        <v>22671.3</v>
      </c>
      <c r="Y356" s="891">
        <v>903017.75</v>
      </c>
      <c r="Z356" s="891">
        <v>14625</v>
      </c>
      <c r="AA356" s="891">
        <v>21062.5</v>
      </c>
      <c r="AB356" s="891">
        <v>45326.5</v>
      </c>
      <c r="AC356" s="891">
        <v>4886.5</v>
      </c>
      <c r="AD356" s="891">
        <v>96213.5</v>
      </c>
      <c r="AE356" s="891">
        <v>23956</v>
      </c>
      <c r="AF356" s="891">
        <v>206749.5</v>
      </c>
      <c r="AG356" s="891">
        <v>148785.5</v>
      </c>
      <c r="AH356" s="891">
        <v>438881.73149999999</v>
      </c>
      <c r="AI356" s="891">
        <v>1000486.7315</v>
      </c>
      <c r="AJ356" s="891">
        <v>152352.64000000001</v>
      </c>
      <c r="AK356" s="891">
        <v>848134.09149999998</v>
      </c>
      <c r="AL356" s="894">
        <v>985251.46149999998</v>
      </c>
      <c r="AM356" s="891">
        <v>43110.879999999997</v>
      </c>
      <c r="AN356" s="891">
        <v>43110.879999999997</v>
      </c>
      <c r="AO356" s="891">
        <v>45041.22</v>
      </c>
      <c r="AP356" s="891">
        <v>45041.22</v>
      </c>
      <c r="AQ356" s="891">
        <v>0</v>
      </c>
      <c r="AR356" s="891">
        <v>0</v>
      </c>
      <c r="AS356" s="891">
        <v>0</v>
      </c>
      <c r="AT356" s="891">
        <v>0</v>
      </c>
      <c r="AU356" s="891">
        <v>0</v>
      </c>
      <c r="AV356" s="891">
        <v>76570.070000000007</v>
      </c>
      <c r="AW356" s="891">
        <v>30383.19</v>
      </c>
      <c r="AX356" s="891">
        <v>11399.18</v>
      </c>
      <c r="AY356" s="891">
        <v>294656.63999999996</v>
      </c>
      <c r="AZ356" s="891">
        <v>2182925.94</v>
      </c>
      <c r="BA356" s="891">
        <v>100468.81000000001</v>
      </c>
      <c r="BB356" s="891">
        <v>0</v>
      </c>
      <c r="BC356" s="891">
        <v>88808.590000000011</v>
      </c>
    </row>
    <row r="357" spans="1:55" ht="15.75" customHeight="1" x14ac:dyDescent="0.2">
      <c r="A357" s="890" t="s">
        <v>1944</v>
      </c>
      <c r="B357" s="895" t="s">
        <v>1945</v>
      </c>
      <c r="C357" s="645">
        <v>115</v>
      </c>
      <c r="D357" s="891">
        <v>1405561.34</v>
      </c>
      <c r="E357" s="891">
        <v>1046321.3300000001</v>
      </c>
      <c r="F357" s="892">
        <v>0.74441527397160767</v>
      </c>
      <c r="G357" s="893">
        <v>2</v>
      </c>
      <c r="H357" s="891">
        <v>11996.73</v>
      </c>
      <c r="I357" s="891">
        <v>642446.15999999992</v>
      </c>
      <c r="J357" s="891">
        <v>654442.8899999999</v>
      </c>
      <c r="K357" s="893">
        <v>0.9</v>
      </c>
      <c r="L357" s="891">
        <v>334766.25</v>
      </c>
      <c r="M357" s="891">
        <v>66953.25</v>
      </c>
      <c r="N357" s="891">
        <v>34948.120000000003</v>
      </c>
      <c r="O357" s="891">
        <v>15328.12</v>
      </c>
      <c r="P357" s="891">
        <v>11392.5</v>
      </c>
      <c r="Q357" s="891">
        <v>21339.360000000001</v>
      </c>
      <c r="R357" s="891">
        <v>7656.01</v>
      </c>
      <c r="S357" s="891">
        <v>12766.05</v>
      </c>
      <c r="T357" s="891">
        <v>17578.349999999999</v>
      </c>
      <c r="U357" s="891">
        <v>9446.8700000000008</v>
      </c>
      <c r="V357" s="891">
        <v>26249.62</v>
      </c>
      <c r="W357" s="891">
        <v>22640.400000000001</v>
      </c>
      <c r="X357" s="891">
        <v>15318.45</v>
      </c>
      <c r="Y357" s="891">
        <v>596383.35</v>
      </c>
      <c r="Z357" s="891">
        <v>10215</v>
      </c>
      <c r="AA357" s="891">
        <v>14375</v>
      </c>
      <c r="AB357" s="891">
        <v>30935</v>
      </c>
      <c r="AC357" s="891">
        <v>3335</v>
      </c>
      <c r="AD357" s="891">
        <v>65665</v>
      </c>
      <c r="AE357" s="891">
        <v>17458.5</v>
      </c>
      <c r="AF357" s="891">
        <v>141105</v>
      </c>
      <c r="AG357" s="891">
        <v>101545</v>
      </c>
      <c r="AH357" s="891">
        <v>278378.72100000002</v>
      </c>
      <c r="AI357" s="891">
        <v>663012.22100000002</v>
      </c>
      <c r="AJ357" s="891">
        <v>103979.55</v>
      </c>
      <c r="AK357" s="891">
        <v>559032.67099999997</v>
      </c>
      <c r="AL357" s="894">
        <v>652614.26099999994</v>
      </c>
      <c r="AM357" s="891">
        <v>18659.93</v>
      </c>
      <c r="AN357" s="891">
        <v>18659.93</v>
      </c>
      <c r="AO357" s="891">
        <v>19303.38</v>
      </c>
      <c r="AP357" s="891">
        <v>19303.38</v>
      </c>
      <c r="AQ357" s="891">
        <v>0</v>
      </c>
      <c r="AR357" s="891">
        <v>0</v>
      </c>
      <c r="AS357" s="891">
        <v>0</v>
      </c>
      <c r="AT357" s="891">
        <v>0</v>
      </c>
      <c r="AU357" s="891">
        <v>0</v>
      </c>
      <c r="AV357" s="891">
        <v>52119.12</v>
      </c>
      <c r="AW357" s="891">
        <v>20681</v>
      </c>
      <c r="AX357" s="891">
        <v>7836.93</v>
      </c>
      <c r="AY357" s="891">
        <v>156563.67000000001</v>
      </c>
      <c r="AZ357" s="891">
        <v>1405561.34</v>
      </c>
      <c r="BA357" s="891">
        <v>60026.01</v>
      </c>
      <c r="BB357" s="891">
        <v>0</v>
      </c>
      <c r="BC357" s="891">
        <v>39790.080000000009</v>
      </c>
    </row>
    <row r="358" spans="1:55" ht="15.75" customHeight="1" x14ac:dyDescent="0.2">
      <c r="A358" s="890" t="s">
        <v>1946</v>
      </c>
      <c r="B358" s="895" t="s">
        <v>1947</v>
      </c>
      <c r="C358" s="645">
        <v>193.79</v>
      </c>
      <c r="D358" s="891">
        <v>2475385.1</v>
      </c>
      <c r="E358" s="891">
        <v>2465154.19</v>
      </c>
      <c r="F358" s="892">
        <v>0.99586694207701254</v>
      </c>
      <c r="G358" s="893">
        <v>3</v>
      </c>
      <c r="H358" s="891">
        <v>4056.67</v>
      </c>
      <c r="I358" s="891">
        <v>328693.20999999996</v>
      </c>
      <c r="J358" s="891">
        <v>332749.87999999995</v>
      </c>
      <c r="K358" s="893">
        <v>0.9</v>
      </c>
      <c r="L358" s="891">
        <v>587931.34</v>
      </c>
      <c r="M358" s="891">
        <v>146184.21</v>
      </c>
      <c r="N358" s="891">
        <v>61316.36</v>
      </c>
      <c r="O358" s="891">
        <v>24291.81</v>
      </c>
      <c r="P358" s="891">
        <v>19989.07</v>
      </c>
      <c r="Q358" s="891">
        <v>43217.26</v>
      </c>
      <c r="R358" s="891">
        <v>13671.45</v>
      </c>
      <c r="S358" s="891">
        <v>22468.240000000002</v>
      </c>
      <c r="T358" s="891">
        <v>26719.09</v>
      </c>
      <c r="U358" s="891">
        <v>16085.22</v>
      </c>
      <c r="V358" s="891">
        <v>39899.43</v>
      </c>
      <c r="W358" s="891">
        <v>34413.4</v>
      </c>
      <c r="X358" s="891">
        <v>26960.47</v>
      </c>
      <c r="Y358" s="891">
        <v>1063147.3499999999</v>
      </c>
      <c r="Z358" s="891">
        <v>17306.099999999999</v>
      </c>
      <c r="AA358" s="891">
        <v>24223.75</v>
      </c>
      <c r="AB358" s="891">
        <v>52129.509999999995</v>
      </c>
      <c r="AC358" s="891">
        <v>5619.91</v>
      </c>
      <c r="AD358" s="891">
        <v>55327.03</v>
      </c>
      <c r="AE358" s="891">
        <v>72697.48</v>
      </c>
      <c r="AF358" s="891">
        <v>237780.32999999996</v>
      </c>
      <c r="AG358" s="891">
        <v>171116.57</v>
      </c>
      <c r="AH358" s="891">
        <v>498603.61328999995</v>
      </c>
      <c r="AI358" s="891">
        <v>1134804.2932899999</v>
      </c>
      <c r="AJ358" s="891">
        <v>175219.1</v>
      </c>
      <c r="AK358" s="891">
        <v>959585.19328999997</v>
      </c>
      <c r="AL358" s="894">
        <v>1117282.38329</v>
      </c>
      <c r="AM358" s="891">
        <v>38606.76</v>
      </c>
      <c r="AN358" s="891">
        <v>38606.76</v>
      </c>
      <c r="AO358" s="891">
        <v>40537.089999999997</v>
      </c>
      <c r="AP358" s="891">
        <v>40537.089999999997</v>
      </c>
      <c r="AQ358" s="891">
        <v>0</v>
      </c>
      <c r="AR358" s="891">
        <v>0</v>
      </c>
      <c r="AS358" s="891">
        <v>0</v>
      </c>
      <c r="AT358" s="891">
        <v>0</v>
      </c>
      <c r="AU358" s="891">
        <v>0</v>
      </c>
      <c r="AV358" s="891">
        <v>88152.1</v>
      </c>
      <c r="AW358" s="891">
        <v>34978.97</v>
      </c>
      <c r="AX358" s="891">
        <v>13536.53</v>
      </c>
      <c r="AY358" s="891">
        <v>294955.30000000005</v>
      </c>
      <c r="AZ358" s="891">
        <v>2475385.1</v>
      </c>
      <c r="BA358" s="891">
        <v>75352.760000000009</v>
      </c>
      <c r="BB358" s="891">
        <v>0</v>
      </c>
      <c r="BC358" s="891">
        <v>52513.450000000004</v>
      </c>
    </row>
    <row r="359" spans="1:55" ht="15.75" customHeight="1" x14ac:dyDescent="0.2">
      <c r="A359" s="890" t="s">
        <v>1948</v>
      </c>
      <c r="B359" s="895" t="s">
        <v>1949</v>
      </c>
      <c r="C359" s="645">
        <v>488.29</v>
      </c>
      <c r="D359" s="891">
        <v>6094211.2300000004</v>
      </c>
      <c r="E359" s="891">
        <v>7411238.0100000007</v>
      </c>
      <c r="F359" s="892">
        <v>1.2161111143500682</v>
      </c>
      <c r="G359" s="893">
        <v>4</v>
      </c>
      <c r="H359" s="891">
        <v>468.94</v>
      </c>
      <c r="I359" s="891">
        <v>549025.20999999985</v>
      </c>
      <c r="J359" s="891">
        <v>549494.14999999979</v>
      </c>
      <c r="K359" s="893">
        <v>0.9</v>
      </c>
      <c r="L359" s="891">
        <v>1437949.48</v>
      </c>
      <c r="M359" s="891">
        <v>354630.97</v>
      </c>
      <c r="N359" s="891">
        <v>155779.12</v>
      </c>
      <c r="O359" s="891">
        <v>62523.78</v>
      </c>
      <c r="P359" s="891">
        <v>48614.73</v>
      </c>
      <c r="Q359" s="891">
        <v>111569.79</v>
      </c>
      <c r="R359" s="891">
        <v>34998.910000000003</v>
      </c>
      <c r="S359" s="891">
        <v>57447.22</v>
      </c>
      <c r="T359" s="891">
        <v>68907.13</v>
      </c>
      <c r="U359" s="891">
        <v>41362</v>
      </c>
      <c r="V359" s="891">
        <v>102898.53</v>
      </c>
      <c r="W359" s="891">
        <v>88750.36</v>
      </c>
      <c r="X359" s="891">
        <v>68933.02</v>
      </c>
      <c r="Y359" s="891">
        <v>2634365.0399999996</v>
      </c>
      <c r="Z359" s="891">
        <v>43511.4</v>
      </c>
      <c r="AA359" s="891">
        <v>61036.25</v>
      </c>
      <c r="AB359" s="891">
        <v>131350.01</v>
      </c>
      <c r="AC359" s="891">
        <v>14160.41</v>
      </c>
      <c r="AD359" s="891">
        <v>139406.79</v>
      </c>
      <c r="AE359" s="891">
        <v>178375.12</v>
      </c>
      <c r="AF359" s="891">
        <v>599131.83000000007</v>
      </c>
      <c r="AG359" s="891">
        <v>431160.06999999995</v>
      </c>
      <c r="AH359" s="891">
        <v>1222240.4487900001</v>
      </c>
      <c r="AI359" s="891">
        <v>2820372.3287899997</v>
      </c>
      <c r="AJ359" s="891">
        <v>441497.16</v>
      </c>
      <c r="AK359" s="891">
        <v>2378875.16879</v>
      </c>
      <c r="AL359" s="894">
        <v>2776222.60879</v>
      </c>
      <c r="AM359" s="891">
        <v>83004.53</v>
      </c>
      <c r="AN359" s="891">
        <v>83004.53</v>
      </c>
      <c r="AO359" s="891">
        <v>86221.759999999995</v>
      </c>
      <c r="AP359" s="891">
        <v>86221.759999999995</v>
      </c>
      <c r="AQ359" s="891">
        <v>0</v>
      </c>
      <c r="AR359" s="891">
        <v>0</v>
      </c>
      <c r="AS359" s="891">
        <v>0</v>
      </c>
      <c r="AT359" s="891">
        <v>0</v>
      </c>
      <c r="AU359" s="891">
        <v>0</v>
      </c>
      <c r="AV359" s="891">
        <v>222632.31</v>
      </c>
      <c r="AW359" s="891">
        <v>88341.06</v>
      </c>
      <c r="AX359" s="891">
        <v>34197.550000000003</v>
      </c>
      <c r="AY359" s="891">
        <v>683623.5</v>
      </c>
      <c r="AZ359" s="891">
        <v>6094211.2300000004</v>
      </c>
      <c r="BA359" s="891">
        <v>168511.8</v>
      </c>
      <c r="BB359" s="891">
        <v>11.379999999999999</v>
      </c>
      <c r="BC359" s="891">
        <v>145320.56</v>
      </c>
    </row>
    <row r="360" spans="1:55" ht="15.75" customHeight="1" x14ac:dyDescent="0.2">
      <c r="A360" s="890" t="s">
        <v>1950</v>
      </c>
      <c r="B360" s="895" t="s">
        <v>1951</v>
      </c>
      <c r="C360" s="645">
        <v>1042.45</v>
      </c>
      <c r="D360" s="891">
        <v>14367875.970000001</v>
      </c>
      <c r="E360" s="891">
        <v>9908577.1899999995</v>
      </c>
      <c r="F360" s="892">
        <v>0.6896340983656194</v>
      </c>
      <c r="G360" s="893">
        <v>1</v>
      </c>
      <c r="H360" s="891">
        <v>324903.28000000003</v>
      </c>
      <c r="I360" s="891">
        <v>6612940.7199999997</v>
      </c>
      <c r="J360" s="891">
        <v>6937844</v>
      </c>
      <c r="K360" s="893">
        <v>0.9</v>
      </c>
      <c r="L360" s="891">
        <v>3351954.37</v>
      </c>
      <c r="M360" s="891">
        <v>670390.87</v>
      </c>
      <c r="N360" s="891">
        <v>318825</v>
      </c>
      <c r="O360" s="891">
        <v>141631.87</v>
      </c>
      <c r="P360" s="891">
        <v>122062.79</v>
      </c>
      <c r="Q360" s="891">
        <v>196055.37</v>
      </c>
      <c r="R360" s="891">
        <v>75466.399999999994</v>
      </c>
      <c r="S360" s="891">
        <v>118213.62</v>
      </c>
      <c r="T360" s="891">
        <v>162423.95000000001</v>
      </c>
      <c r="U360" s="891">
        <v>88341.06</v>
      </c>
      <c r="V360" s="891">
        <v>242546.53</v>
      </c>
      <c r="W360" s="891">
        <v>209197.29</v>
      </c>
      <c r="X360" s="891">
        <v>141848.84</v>
      </c>
      <c r="Y360" s="891">
        <v>5838957.9600000009</v>
      </c>
      <c r="Z360" s="891">
        <v>92366.1</v>
      </c>
      <c r="AA360" s="891">
        <v>130306.25</v>
      </c>
      <c r="AB360" s="891">
        <v>280419.05</v>
      </c>
      <c r="AC360" s="891">
        <v>30231.050000000003</v>
      </c>
      <c r="AD360" s="891">
        <v>595238.94999999995</v>
      </c>
      <c r="AE360" s="891">
        <v>155895.93</v>
      </c>
      <c r="AF360" s="891">
        <v>1279086.1499999999</v>
      </c>
      <c r="AG360" s="891">
        <v>920483.35000000009</v>
      </c>
      <c r="AH360" s="891">
        <v>2926084.5919499993</v>
      </c>
      <c r="AI360" s="891">
        <v>6410111.4219499994</v>
      </c>
      <c r="AJ360" s="891">
        <v>942552.01</v>
      </c>
      <c r="AK360" s="891">
        <v>5467559.4119499987</v>
      </c>
      <c r="AL360" s="894">
        <v>6315856.2119499985</v>
      </c>
      <c r="AM360" s="891">
        <v>360973.2</v>
      </c>
      <c r="AN360" s="891">
        <v>360973.2</v>
      </c>
      <c r="AO360" s="891">
        <v>376415.91</v>
      </c>
      <c r="AP360" s="891">
        <v>376415.91</v>
      </c>
      <c r="AQ360" s="891">
        <v>0</v>
      </c>
      <c r="AR360" s="891">
        <v>0</v>
      </c>
      <c r="AS360" s="891">
        <v>0</v>
      </c>
      <c r="AT360" s="891">
        <v>0</v>
      </c>
      <c r="AU360" s="891">
        <v>0</v>
      </c>
      <c r="AV360" s="891">
        <v>475506.59</v>
      </c>
      <c r="AW360" s="891">
        <v>188682.21</v>
      </c>
      <c r="AX360" s="891">
        <v>74094.69</v>
      </c>
      <c r="AY360" s="891">
        <v>2213061.71</v>
      </c>
      <c r="AZ360" s="891">
        <v>14367875.970000001</v>
      </c>
      <c r="BA360" s="891">
        <v>1587699.4600000002</v>
      </c>
      <c r="BB360" s="891">
        <v>144.32999999999998</v>
      </c>
      <c r="BC360" s="891">
        <v>567117.21</v>
      </c>
    </row>
    <row r="361" spans="1:55" ht="15.75" customHeight="1" x14ac:dyDescent="0.2">
      <c r="A361" s="890" t="s">
        <v>1952</v>
      </c>
      <c r="B361" s="895" t="s">
        <v>1953</v>
      </c>
      <c r="C361" s="645">
        <v>286.75</v>
      </c>
      <c r="D361" s="891">
        <v>3561184.84</v>
      </c>
      <c r="E361" s="891">
        <v>3214437.23</v>
      </c>
      <c r="F361" s="892">
        <v>0.90263139219698585</v>
      </c>
      <c r="G361" s="893">
        <v>3</v>
      </c>
      <c r="H361" s="891">
        <v>5836.09</v>
      </c>
      <c r="I361" s="891">
        <v>315795.90999999997</v>
      </c>
      <c r="J361" s="891">
        <v>321632</v>
      </c>
      <c r="K361" s="893">
        <v>0.9</v>
      </c>
      <c r="L361" s="891">
        <v>854083.12</v>
      </c>
      <c r="M361" s="891">
        <v>170816.62</v>
      </c>
      <c r="N361" s="891">
        <v>87063.75</v>
      </c>
      <c r="O361" s="891">
        <v>38626.870000000003</v>
      </c>
      <c r="P361" s="891">
        <v>29111.16</v>
      </c>
      <c r="Q361" s="891">
        <v>52681.54</v>
      </c>
      <c r="R361" s="891">
        <v>20780.599999999999</v>
      </c>
      <c r="S361" s="891">
        <v>32425.759999999998</v>
      </c>
      <c r="T361" s="891">
        <v>44297.440000000002</v>
      </c>
      <c r="U361" s="891">
        <v>24255.49</v>
      </c>
      <c r="V361" s="891">
        <v>66149.05</v>
      </c>
      <c r="W361" s="891">
        <v>57053.8</v>
      </c>
      <c r="X361" s="891">
        <v>38908.86</v>
      </c>
      <c r="Y361" s="891">
        <v>1516254.0600000003</v>
      </c>
      <c r="Z361" s="891">
        <v>25605</v>
      </c>
      <c r="AA361" s="891">
        <v>35843.75</v>
      </c>
      <c r="AB361" s="891">
        <v>77135.75</v>
      </c>
      <c r="AC361" s="891">
        <v>8315.75</v>
      </c>
      <c r="AD361" s="891">
        <v>163734.25</v>
      </c>
      <c r="AE361" s="891">
        <v>42431.5</v>
      </c>
      <c r="AF361" s="891">
        <v>351842.25</v>
      </c>
      <c r="AG361" s="891">
        <v>253200.25</v>
      </c>
      <c r="AH361" s="891">
        <v>708308.98124999995</v>
      </c>
      <c r="AI361" s="891">
        <v>1666417.48125</v>
      </c>
      <c r="AJ361" s="891">
        <v>259270.74</v>
      </c>
      <c r="AK361" s="891">
        <v>1407146.74125</v>
      </c>
      <c r="AL361" s="894">
        <v>1640490.4012499999</v>
      </c>
      <c r="AM361" s="891">
        <v>46971.55</v>
      </c>
      <c r="AN361" s="891">
        <v>46971.55</v>
      </c>
      <c r="AO361" s="891">
        <v>48901.89</v>
      </c>
      <c r="AP361" s="891">
        <v>48901.89</v>
      </c>
      <c r="AQ361" s="891">
        <v>1930.33</v>
      </c>
      <c r="AR361" s="891">
        <v>1930.33</v>
      </c>
      <c r="AS361" s="891">
        <v>1930.33</v>
      </c>
      <c r="AT361" s="891">
        <v>1930.33</v>
      </c>
      <c r="AU361" s="891">
        <v>2573.7800000000002</v>
      </c>
      <c r="AV361" s="891">
        <v>130619.53</v>
      </c>
      <c r="AW361" s="891">
        <v>51830.16</v>
      </c>
      <c r="AX361" s="891">
        <v>19948.57</v>
      </c>
      <c r="AY361" s="891">
        <v>404440.23999999993</v>
      </c>
      <c r="AZ361" s="891">
        <v>3561184.84</v>
      </c>
      <c r="BA361" s="891">
        <v>96761.04</v>
      </c>
      <c r="BB361" s="891">
        <v>108.30000000000001</v>
      </c>
      <c r="BC361" s="891">
        <v>82541.119999999995</v>
      </c>
    </row>
    <row r="362" spans="1:55" ht="15.75" customHeight="1" x14ac:dyDescent="0.2">
      <c r="A362" s="890" t="s">
        <v>1954</v>
      </c>
      <c r="B362" s="895" t="s">
        <v>1955</v>
      </c>
      <c r="C362" s="645">
        <v>87.25</v>
      </c>
      <c r="D362" s="891">
        <v>1133713.04</v>
      </c>
      <c r="E362" s="891">
        <v>1401866.7100000002</v>
      </c>
      <c r="F362" s="892">
        <v>1.2365269345406842</v>
      </c>
      <c r="G362" s="893">
        <v>4</v>
      </c>
      <c r="H362" s="891">
        <v>87.23</v>
      </c>
      <c r="I362" s="891">
        <v>159945.49</v>
      </c>
      <c r="J362" s="891">
        <v>160032.72</v>
      </c>
      <c r="K362" s="893">
        <v>0.9</v>
      </c>
      <c r="L362" s="891">
        <v>278971.87</v>
      </c>
      <c r="M362" s="891">
        <v>55794.37</v>
      </c>
      <c r="N362" s="891">
        <v>26364.37</v>
      </c>
      <c r="O362" s="891">
        <v>11036.25</v>
      </c>
      <c r="P362" s="891">
        <v>9815.5300000000007</v>
      </c>
      <c r="Q362" s="891">
        <v>15337.66</v>
      </c>
      <c r="R362" s="891">
        <v>5468.58</v>
      </c>
      <c r="S362" s="891">
        <v>9446.8700000000008</v>
      </c>
      <c r="T362" s="891">
        <v>12656.41</v>
      </c>
      <c r="U362" s="891">
        <v>7148.98</v>
      </c>
      <c r="V362" s="891">
        <v>18899.73</v>
      </c>
      <c r="W362" s="891">
        <v>16301.08</v>
      </c>
      <c r="X362" s="891">
        <v>11335.65</v>
      </c>
      <c r="Y362" s="891">
        <v>478577.35</v>
      </c>
      <c r="Z362" s="891">
        <v>7830</v>
      </c>
      <c r="AA362" s="891">
        <v>10906.25</v>
      </c>
      <c r="AB362" s="891">
        <v>23470.25</v>
      </c>
      <c r="AC362" s="891">
        <v>2530.25</v>
      </c>
      <c r="AD362" s="891">
        <v>24909.87</v>
      </c>
      <c r="AE362" s="891">
        <v>13108</v>
      </c>
      <c r="AF362" s="891">
        <v>107055.75</v>
      </c>
      <c r="AG362" s="891">
        <v>77041.75</v>
      </c>
      <c r="AH362" s="891">
        <v>233983.55474999995</v>
      </c>
      <c r="AI362" s="891">
        <v>500835.67474999995</v>
      </c>
      <c r="AJ362" s="891">
        <v>78888.83</v>
      </c>
      <c r="AK362" s="891">
        <v>421946.84474999993</v>
      </c>
      <c r="AL362" s="894">
        <v>492946.78474999993</v>
      </c>
      <c r="AM362" s="891">
        <v>25094.39</v>
      </c>
      <c r="AN362" s="891">
        <v>25094.39</v>
      </c>
      <c r="AO362" s="891">
        <v>25737.84</v>
      </c>
      <c r="AP362" s="891">
        <v>25737.84</v>
      </c>
      <c r="AQ362" s="891">
        <v>0</v>
      </c>
      <c r="AR362" s="891">
        <v>0</v>
      </c>
      <c r="AS362" s="891">
        <v>0</v>
      </c>
      <c r="AT362" s="891">
        <v>0</v>
      </c>
      <c r="AU362" s="891">
        <v>0</v>
      </c>
      <c r="AV362" s="891">
        <v>39250.199999999997</v>
      </c>
      <c r="AW362" s="891">
        <v>15574.58</v>
      </c>
      <c r="AX362" s="891">
        <v>5699.59</v>
      </c>
      <c r="AY362" s="891">
        <v>162188.82999999996</v>
      </c>
      <c r="AZ362" s="891">
        <v>1133713.04</v>
      </c>
      <c r="BA362" s="891">
        <v>60064.049999999996</v>
      </c>
      <c r="BB362" s="891">
        <v>0</v>
      </c>
      <c r="BC362" s="891">
        <v>27354.109999999997</v>
      </c>
    </row>
    <row r="363" spans="1:55" ht="15.75" customHeight="1" x14ac:dyDescent="0.2">
      <c r="A363" s="890" t="s">
        <v>1956</v>
      </c>
      <c r="B363" s="895" t="s">
        <v>1957</v>
      </c>
      <c r="C363" s="645">
        <v>193.75</v>
      </c>
      <c r="D363" s="891">
        <v>2312591.54</v>
      </c>
      <c r="E363" s="891">
        <v>2506878.54</v>
      </c>
      <c r="F363" s="892">
        <v>1.0840126743696381</v>
      </c>
      <c r="G363" s="893">
        <v>4</v>
      </c>
      <c r="H363" s="891">
        <v>177.95</v>
      </c>
      <c r="I363" s="891">
        <v>152602.31</v>
      </c>
      <c r="J363" s="891">
        <v>152780.26</v>
      </c>
      <c r="K363" s="893">
        <v>0.9</v>
      </c>
      <c r="L363" s="891">
        <v>566527.5</v>
      </c>
      <c r="M363" s="891">
        <v>113305.5</v>
      </c>
      <c r="N363" s="891">
        <v>58860</v>
      </c>
      <c r="O363" s="891">
        <v>25751.25</v>
      </c>
      <c r="P363" s="891">
        <v>19212.150000000001</v>
      </c>
      <c r="Q363" s="891">
        <v>35343.31</v>
      </c>
      <c r="R363" s="891">
        <v>13671.45</v>
      </c>
      <c r="S363" s="891">
        <v>21702.28</v>
      </c>
      <c r="T363" s="891">
        <v>29531.62</v>
      </c>
      <c r="U363" s="891">
        <v>16340.54</v>
      </c>
      <c r="V363" s="891">
        <v>44099.37</v>
      </c>
      <c r="W363" s="891">
        <v>38035.870000000003</v>
      </c>
      <c r="X363" s="891">
        <v>26041.360000000001</v>
      </c>
      <c r="Y363" s="891">
        <v>1008422.2</v>
      </c>
      <c r="Z363" s="891">
        <v>17325</v>
      </c>
      <c r="AA363" s="891">
        <v>24218.75</v>
      </c>
      <c r="AB363" s="891">
        <v>52118.75</v>
      </c>
      <c r="AC363" s="891">
        <v>5618.75</v>
      </c>
      <c r="AD363" s="891">
        <v>55315.62</v>
      </c>
      <c r="AE363" s="891">
        <v>29041</v>
      </c>
      <c r="AF363" s="891">
        <v>237731.25</v>
      </c>
      <c r="AG363" s="891">
        <v>171081.25</v>
      </c>
      <c r="AH363" s="891">
        <v>469027.98824999999</v>
      </c>
      <c r="AI363" s="891">
        <v>1061478.35825</v>
      </c>
      <c r="AJ363" s="891">
        <v>175182.93</v>
      </c>
      <c r="AK363" s="891">
        <v>886295.42825000011</v>
      </c>
      <c r="AL363" s="894">
        <v>1043960.0582500001</v>
      </c>
      <c r="AM363" s="891">
        <v>30241.96</v>
      </c>
      <c r="AN363" s="891">
        <v>30241.96</v>
      </c>
      <c r="AO363" s="891">
        <v>31528.85</v>
      </c>
      <c r="AP363" s="891">
        <v>31528.85</v>
      </c>
      <c r="AQ363" s="891">
        <v>0</v>
      </c>
      <c r="AR363" s="891">
        <v>0</v>
      </c>
      <c r="AS363" s="891">
        <v>0</v>
      </c>
      <c r="AT363" s="891">
        <v>0</v>
      </c>
      <c r="AU363" s="891">
        <v>0</v>
      </c>
      <c r="AV363" s="891">
        <v>88152.1</v>
      </c>
      <c r="AW363" s="891">
        <v>34978.97</v>
      </c>
      <c r="AX363" s="891">
        <v>13536.53</v>
      </c>
      <c r="AY363" s="891">
        <v>260209.22</v>
      </c>
      <c r="AZ363" s="891">
        <v>2312591.54</v>
      </c>
      <c r="BA363" s="891">
        <v>21720.98</v>
      </c>
      <c r="BB363" s="891">
        <v>0</v>
      </c>
      <c r="BC363" s="891">
        <v>60638.869999999995</v>
      </c>
    </row>
    <row r="364" spans="1:55" ht="15.75" customHeight="1" x14ac:dyDescent="0.2">
      <c r="A364" s="890" t="s">
        <v>1958</v>
      </c>
      <c r="B364" s="895" t="s">
        <v>1959</v>
      </c>
      <c r="C364" s="645">
        <v>812.5</v>
      </c>
      <c r="D364" s="891">
        <v>11434592.279999999</v>
      </c>
      <c r="E364" s="891">
        <v>8057200.5600000005</v>
      </c>
      <c r="F364" s="892">
        <v>0.70463383063449303</v>
      </c>
      <c r="G364" s="893">
        <v>1</v>
      </c>
      <c r="H364" s="891">
        <v>182863.75</v>
      </c>
      <c r="I364" s="891">
        <v>2606853.8200000003</v>
      </c>
      <c r="J364" s="891">
        <v>2789717.5700000003</v>
      </c>
      <c r="K364" s="893">
        <v>0.9</v>
      </c>
      <c r="L364" s="891">
        <v>2520999.9300000002</v>
      </c>
      <c r="M364" s="891">
        <v>840249.27</v>
      </c>
      <c r="N364" s="891">
        <v>285582.02</v>
      </c>
      <c r="O364" s="891">
        <v>94959.54</v>
      </c>
      <c r="P364" s="891">
        <v>84332.26</v>
      </c>
      <c r="Q364" s="891">
        <v>247291.2</v>
      </c>
      <c r="R364" s="891">
        <v>59060.66</v>
      </c>
      <c r="S364" s="891">
        <v>103660.32</v>
      </c>
      <c r="T364" s="891">
        <v>94923.09</v>
      </c>
      <c r="U364" s="891">
        <v>68936.67</v>
      </c>
      <c r="V364" s="891">
        <v>141747.97</v>
      </c>
      <c r="W364" s="891">
        <v>122258.16</v>
      </c>
      <c r="X364" s="891">
        <v>124385.81</v>
      </c>
      <c r="Y364" s="891">
        <v>4788386.8999999994</v>
      </c>
      <c r="Z364" s="891">
        <v>73125</v>
      </c>
      <c r="AA364" s="891">
        <v>101562.5</v>
      </c>
      <c r="AB364" s="891">
        <v>218562.5</v>
      </c>
      <c r="AC364" s="891">
        <v>23562.5</v>
      </c>
      <c r="AD364" s="891">
        <v>463937.5</v>
      </c>
      <c r="AE364" s="891">
        <v>632937.5</v>
      </c>
      <c r="AF364" s="891">
        <v>996937.5</v>
      </c>
      <c r="AG364" s="891">
        <v>717437.5</v>
      </c>
      <c r="AH364" s="891">
        <v>2214208.9095000001</v>
      </c>
      <c r="AI364" s="891">
        <v>5442271.4095000001</v>
      </c>
      <c r="AJ364" s="891">
        <v>734638.12</v>
      </c>
      <c r="AK364" s="891">
        <v>4707633.2895</v>
      </c>
      <c r="AL364" s="894">
        <v>5368807.5894999998</v>
      </c>
      <c r="AM364" s="891">
        <v>171800.08</v>
      </c>
      <c r="AN364" s="891">
        <v>171800.08</v>
      </c>
      <c r="AO364" s="891">
        <v>178877.98</v>
      </c>
      <c r="AP364" s="891">
        <v>178877.98</v>
      </c>
      <c r="AQ364" s="891">
        <v>0</v>
      </c>
      <c r="AR364" s="891">
        <v>0</v>
      </c>
      <c r="AS364" s="891">
        <v>0</v>
      </c>
      <c r="AT364" s="891">
        <v>0</v>
      </c>
      <c r="AU364" s="891">
        <v>643.44000000000005</v>
      </c>
      <c r="AV364" s="891">
        <v>370624.89</v>
      </c>
      <c r="AW364" s="891">
        <v>147064.89000000001</v>
      </c>
      <c r="AX364" s="891">
        <v>57708.36</v>
      </c>
      <c r="AY364" s="891">
        <v>1277397.7</v>
      </c>
      <c r="AZ364" s="891">
        <v>11434592.279999999</v>
      </c>
      <c r="BA364" s="891">
        <v>433381.9599999999</v>
      </c>
      <c r="BB364" s="891">
        <v>74.27</v>
      </c>
      <c r="BC364" s="891">
        <v>313206.49999999994</v>
      </c>
    </row>
    <row r="365" spans="1:55" ht="15.75" customHeight="1" x14ac:dyDescent="0.2">
      <c r="A365" s="890" t="s">
        <v>1960</v>
      </c>
      <c r="B365" s="895" t="s">
        <v>1961</v>
      </c>
      <c r="C365" s="645">
        <v>738.13</v>
      </c>
      <c r="D365" s="891">
        <v>9021770.7799999993</v>
      </c>
      <c r="E365" s="891">
        <v>6833841.5899999999</v>
      </c>
      <c r="F365" s="892">
        <v>0.75748339839775891</v>
      </c>
      <c r="G365" s="893">
        <v>2</v>
      </c>
      <c r="H365" s="891">
        <v>38516.980000000003</v>
      </c>
      <c r="I365" s="891">
        <v>1768972.1899999997</v>
      </c>
      <c r="J365" s="891">
        <v>1807489.1699999997</v>
      </c>
      <c r="K365" s="893">
        <v>0.90107000000000004</v>
      </c>
      <c r="L365" s="891">
        <v>2116548.52</v>
      </c>
      <c r="M365" s="891">
        <v>511270.78</v>
      </c>
      <c r="N365" s="891">
        <v>235317.27</v>
      </c>
      <c r="O365" s="891">
        <v>95422.38</v>
      </c>
      <c r="P365" s="891">
        <v>69413.81</v>
      </c>
      <c r="Q365" s="891">
        <v>164609.18</v>
      </c>
      <c r="R365" s="891">
        <v>52560.78</v>
      </c>
      <c r="S365" s="891">
        <v>86656.72</v>
      </c>
      <c r="T365" s="891">
        <v>105595.49</v>
      </c>
      <c r="U365" s="891">
        <v>62628.01</v>
      </c>
      <c r="V365" s="891">
        <v>157684.99</v>
      </c>
      <c r="W365" s="891">
        <v>136003.9</v>
      </c>
      <c r="X365" s="891">
        <v>103982.56</v>
      </c>
      <c r="Y365" s="891">
        <v>3897694.3899999997</v>
      </c>
      <c r="Z365" s="891">
        <v>65727</v>
      </c>
      <c r="AA365" s="891">
        <v>92266.249999999985</v>
      </c>
      <c r="AB365" s="891">
        <v>198556.96999999997</v>
      </c>
      <c r="AC365" s="891">
        <v>21405.769999999997</v>
      </c>
      <c r="AD365" s="891">
        <v>421472.23</v>
      </c>
      <c r="AE365" s="891">
        <v>251261.33</v>
      </c>
      <c r="AF365" s="891">
        <v>905685.50999999989</v>
      </c>
      <c r="AG365" s="891">
        <v>651768.79</v>
      </c>
      <c r="AH365" s="891">
        <v>1751340.4176299998</v>
      </c>
      <c r="AI365" s="891">
        <v>4359484.2676299997</v>
      </c>
      <c r="AJ365" s="891">
        <v>667395</v>
      </c>
      <c r="AK365" s="891">
        <v>3692089.2676299997</v>
      </c>
      <c r="AL365" s="894">
        <v>4293458.87763</v>
      </c>
      <c r="AM365" s="891">
        <v>75372.679999999993</v>
      </c>
      <c r="AN365" s="891">
        <v>75372.679999999993</v>
      </c>
      <c r="AO365" s="891">
        <v>78593.740000000005</v>
      </c>
      <c r="AP365" s="891">
        <v>78593.740000000005</v>
      </c>
      <c r="AQ365" s="891">
        <v>0</v>
      </c>
      <c r="AR365" s="891">
        <v>0</v>
      </c>
      <c r="AS365" s="891">
        <v>0</v>
      </c>
      <c r="AT365" s="891">
        <v>0</v>
      </c>
      <c r="AU365" s="891">
        <v>0</v>
      </c>
      <c r="AV365" s="891">
        <v>336922.34</v>
      </c>
      <c r="AW365" s="891">
        <v>133691.63</v>
      </c>
      <c r="AX365" s="891">
        <v>52070.6</v>
      </c>
      <c r="AY365" s="891">
        <v>830617.40999999992</v>
      </c>
      <c r="AZ365" s="891">
        <v>9021770.7799999993</v>
      </c>
      <c r="BA365" s="891">
        <v>70120.66</v>
      </c>
      <c r="BB365" s="891">
        <v>0</v>
      </c>
      <c r="BC365" s="891">
        <v>245321.19999999998</v>
      </c>
    </row>
    <row r="366" spans="1:55" ht="15.75" customHeight="1" x14ac:dyDescent="0.2">
      <c r="A366" s="890" t="s">
        <v>1962</v>
      </c>
      <c r="B366" s="895" t="s">
        <v>1963</v>
      </c>
      <c r="C366" s="645">
        <v>1085.25</v>
      </c>
      <c r="D366" s="891">
        <v>12707589.33</v>
      </c>
      <c r="E366" s="891">
        <v>9991159.2799999993</v>
      </c>
      <c r="F366" s="892">
        <v>0.78623561247867291</v>
      </c>
      <c r="G366" s="893">
        <v>2</v>
      </c>
      <c r="H366" s="891">
        <v>37719.550000000003</v>
      </c>
      <c r="I366" s="891">
        <v>1984628.1500000001</v>
      </c>
      <c r="J366" s="891">
        <v>2022347.7000000002</v>
      </c>
      <c r="K366" s="893">
        <v>0.90107000000000004</v>
      </c>
      <c r="L366" s="891">
        <v>3018297.04</v>
      </c>
      <c r="M366" s="891">
        <v>719032.06</v>
      </c>
      <c r="N366" s="891">
        <v>346357.17</v>
      </c>
      <c r="O366" s="891">
        <v>141408.74</v>
      </c>
      <c r="P366" s="891">
        <v>96095.18</v>
      </c>
      <c r="Q366" s="891">
        <v>238966.24</v>
      </c>
      <c r="R366" s="891">
        <v>78841.17</v>
      </c>
      <c r="S366" s="891">
        <v>127301.02</v>
      </c>
      <c r="T366" s="891">
        <v>156985.29</v>
      </c>
      <c r="U366" s="891">
        <v>92024.83</v>
      </c>
      <c r="V366" s="891">
        <v>234425.02</v>
      </c>
      <c r="W366" s="891">
        <v>202192.46</v>
      </c>
      <c r="X366" s="891">
        <v>152753.15</v>
      </c>
      <c r="Y366" s="891">
        <v>5604679.3699999992</v>
      </c>
      <c r="Z366" s="891">
        <v>97335</v>
      </c>
      <c r="AA366" s="891">
        <v>135656.25</v>
      </c>
      <c r="AB366" s="891">
        <v>291932.25</v>
      </c>
      <c r="AC366" s="891">
        <v>31472.25</v>
      </c>
      <c r="AD366" s="891">
        <v>619677.75</v>
      </c>
      <c r="AE366" s="891">
        <v>353908</v>
      </c>
      <c r="AF366" s="891">
        <v>1331601.75</v>
      </c>
      <c r="AG366" s="891">
        <v>958275.75</v>
      </c>
      <c r="AH366" s="891">
        <v>2441044.81275</v>
      </c>
      <c r="AI366" s="891">
        <v>6260903.8127500005</v>
      </c>
      <c r="AJ366" s="891">
        <v>981250.49</v>
      </c>
      <c r="AK366" s="891">
        <v>5279653.3227500003</v>
      </c>
      <c r="AL366" s="894">
        <v>6163828.6927500004</v>
      </c>
      <c r="AM366" s="891">
        <v>39296.870000000003</v>
      </c>
      <c r="AN366" s="891">
        <v>39296.870000000003</v>
      </c>
      <c r="AO366" s="891">
        <v>40585.29</v>
      </c>
      <c r="AP366" s="891">
        <v>40585.29</v>
      </c>
      <c r="AQ366" s="891">
        <v>1932.63</v>
      </c>
      <c r="AR366" s="891">
        <v>1932.63</v>
      </c>
      <c r="AS366" s="891">
        <v>1932.63</v>
      </c>
      <c r="AT366" s="891">
        <v>1932.63</v>
      </c>
      <c r="AU366" s="891">
        <v>2576.84</v>
      </c>
      <c r="AV366" s="891">
        <v>495398.24</v>
      </c>
      <c r="AW366" s="891">
        <v>196575.27</v>
      </c>
      <c r="AX366" s="891">
        <v>77035.97</v>
      </c>
      <c r="AY366" s="891">
        <v>939081.16</v>
      </c>
      <c r="AZ366" s="891">
        <v>12707589.33</v>
      </c>
      <c r="BA366" s="891">
        <v>33536.429999999993</v>
      </c>
      <c r="BB366" s="891">
        <v>72.349999999999994</v>
      </c>
      <c r="BC366" s="891">
        <v>314305.07999999996</v>
      </c>
    </row>
    <row r="367" spans="1:55" ht="15.75" customHeight="1" x14ac:dyDescent="0.2">
      <c r="A367" s="890" t="s">
        <v>1964</v>
      </c>
      <c r="B367" s="895" t="s">
        <v>1965</v>
      </c>
      <c r="C367" s="645">
        <v>874.86</v>
      </c>
      <c r="D367" s="891">
        <v>10829831.810000001</v>
      </c>
      <c r="E367" s="891">
        <v>7570932.0199999996</v>
      </c>
      <c r="F367" s="892">
        <v>0.69908121869530671</v>
      </c>
      <c r="G367" s="893">
        <v>1</v>
      </c>
      <c r="H367" s="891">
        <v>191545.99</v>
      </c>
      <c r="I367" s="891">
        <v>3458549.5799999996</v>
      </c>
      <c r="J367" s="891">
        <v>3650095.5699999994</v>
      </c>
      <c r="K367" s="893">
        <v>0.90107000000000004</v>
      </c>
      <c r="L367" s="891">
        <v>2536425.09</v>
      </c>
      <c r="M367" s="891">
        <v>610547.76</v>
      </c>
      <c r="N367" s="891">
        <v>279300.15000000002</v>
      </c>
      <c r="O367" s="891">
        <v>113766.46</v>
      </c>
      <c r="P367" s="891">
        <v>83887.55</v>
      </c>
      <c r="Q367" s="891">
        <v>195303.83</v>
      </c>
      <c r="R367" s="891">
        <v>62963.43</v>
      </c>
      <c r="S367" s="891">
        <v>102761.06</v>
      </c>
      <c r="T367" s="891">
        <v>126010.62</v>
      </c>
      <c r="U367" s="891">
        <v>74131.11</v>
      </c>
      <c r="V367" s="891">
        <v>188170.76</v>
      </c>
      <c r="W367" s="891">
        <v>162297.98000000001</v>
      </c>
      <c r="X367" s="891">
        <v>123306.76</v>
      </c>
      <c r="Y367" s="891">
        <v>4658872.5599999996</v>
      </c>
      <c r="Z367" s="891">
        <v>78160.499999999985</v>
      </c>
      <c r="AA367" s="891">
        <v>109357.49999999999</v>
      </c>
      <c r="AB367" s="891">
        <v>235337.33999999997</v>
      </c>
      <c r="AC367" s="891">
        <v>25370.94</v>
      </c>
      <c r="AD367" s="891">
        <v>499545.06</v>
      </c>
      <c r="AE367" s="891">
        <v>295889.07999999996</v>
      </c>
      <c r="AF367" s="891">
        <v>1073453.22</v>
      </c>
      <c r="AG367" s="891">
        <v>772501.37999999989</v>
      </c>
      <c r="AH367" s="891">
        <v>2109956.4738599998</v>
      </c>
      <c r="AI367" s="891">
        <v>5199571.4938599989</v>
      </c>
      <c r="AJ367" s="891">
        <v>791022.16</v>
      </c>
      <c r="AK367" s="891">
        <v>4408549.3338599997</v>
      </c>
      <c r="AL367" s="894">
        <v>5121315.6638599997</v>
      </c>
      <c r="AM367" s="891">
        <v>104362.17</v>
      </c>
      <c r="AN367" s="891">
        <v>104362.17</v>
      </c>
      <c r="AO367" s="891">
        <v>108871.65</v>
      </c>
      <c r="AP367" s="891">
        <v>108871.65</v>
      </c>
      <c r="AQ367" s="891">
        <v>644.21</v>
      </c>
      <c r="AR367" s="891">
        <v>644.21</v>
      </c>
      <c r="AS367" s="891">
        <v>644.21</v>
      </c>
      <c r="AT367" s="891">
        <v>644.21</v>
      </c>
      <c r="AU367" s="891">
        <v>644.21</v>
      </c>
      <c r="AV367" s="891">
        <v>399410.81</v>
      </c>
      <c r="AW367" s="891">
        <v>158487.21</v>
      </c>
      <c r="AX367" s="891">
        <v>62056.75</v>
      </c>
      <c r="AY367" s="891">
        <v>1049643.46</v>
      </c>
      <c r="AZ367" s="891">
        <v>10829831.810000001</v>
      </c>
      <c r="BA367" s="891">
        <v>126972.03000000001</v>
      </c>
      <c r="BB367" s="891">
        <v>295.14</v>
      </c>
      <c r="BC367" s="891">
        <v>294118.54000000004</v>
      </c>
    </row>
    <row r="368" spans="1:55" ht="15.75" customHeight="1" x14ac:dyDescent="0.2">
      <c r="A368" s="890" t="s">
        <v>1966</v>
      </c>
      <c r="B368" s="895" t="s">
        <v>1967</v>
      </c>
      <c r="C368" s="645">
        <v>12536.78</v>
      </c>
      <c r="D368" s="891">
        <v>161266354.69999999</v>
      </c>
      <c r="E368" s="891">
        <v>122846815.92</v>
      </c>
      <c r="F368" s="892">
        <v>0.76176345740888762</v>
      </c>
      <c r="G368" s="893">
        <v>2</v>
      </c>
      <c r="H368" s="891">
        <v>539810.13</v>
      </c>
      <c r="I368" s="891">
        <v>21809181.469999999</v>
      </c>
      <c r="J368" s="891">
        <v>22348991.599999998</v>
      </c>
      <c r="K368" s="893">
        <v>0.90107000000000004</v>
      </c>
      <c r="L368" s="891">
        <v>37055533.060000002</v>
      </c>
      <c r="M368" s="891">
        <v>8951035.8399999999</v>
      </c>
      <c r="N368" s="891">
        <v>4018504.34</v>
      </c>
      <c r="O368" s="891">
        <v>1636137.26</v>
      </c>
      <c r="P368" s="891">
        <v>1269666.3999999999</v>
      </c>
      <c r="Q368" s="891">
        <v>2807309.5</v>
      </c>
      <c r="R368" s="891">
        <v>913791.1</v>
      </c>
      <c r="S368" s="891">
        <v>1478021.13</v>
      </c>
      <c r="T368" s="891">
        <v>1810610.7</v>
      </c>
      <c r="U368" s="891">
        <v>1067743.73</v>
      </c>
      <c r="V368" s="891">
        <v>2703772.08</v>
      </c>
      <c r="W368" s="891">
        <v>2332013.56</v>
      </c>
      <c r="X368" s="891">
        <v>1773531.58</v>
      </c>
      <c r="Y368" s="891">
        <v>67817670.280000016</v>
      </c>
      <c r="Z368" s="891">
        <v>1116760.5</v>
      </c>
      <c r="AA368" s="891">
        <v>1567097.5</v>
      </c>
      <c r="AB368" s="891">
        <v>3372393.8200000003</v>
      </c>
      <c r="AC368" s="891">
        <v>363566.62</v>
      </c>
      <c r="AD368" s="891">
        <v>7158501.3800000008</v>
      </c>
      <c r="AE368" s="891">
        <v>4275618.34</v>
      </c>
      <c r="AF368" s="891">
        <v>15382629.059999999</v>
      </c>
      <c r="AG368" s="891">
        <v>11069976.739999998</v>
      </c>
      <c r="AH368" s="891">
        <v>31728090.29778</v>
      </c>
      <c r="AI368" s="891">
        <v>76034634.257779986</v>
      </c>
      <c r="AJ368" s="891">
        <v>11335380.369999999</v>
      </c>
      <c r="AK368" s="891">
        <v>64699253.887780018</v>
      </c>
      <c r="AL368" s="894">
        <v>74913225.067780018</v>
      </c>
      <c r="AM368" s="891">
        <v>1959045.6</v>
      </c>
      <c r="AN368" s="891">
        <v>1959045.6</v>
      </c>
      <c r="AO368" s="891">
        <v>2040216.19</v>
      </c>
      <c r="AP368" s="891">
        <v>2040216.19</v>
      </c>
      <c r="AQ368" s="891">
        <v>307932.84999999998</v>
      </c>
      <c r="AR368" s="891">
        <v>307932.84999999998</v>
      </c>
      <c r="AS368" s="891">
        <v>320817.07</v>
      </c>
      <c r="AT368" s="891">
        <v>320817.07</v>
      </c>
      <c r="AU368" s="891">
        <v>385238.16</v>
      </c>
      <c r="AV368" s="891">
        <v>5727679.8700000001</v>
      </c>
      <c r="AW368" s="891">
        <v>2272757.85</v>
      </c>
      <c r="AX368" s="891">
        <v>893759.91</v>
      </c>
      <c r="AY368" s="891">
        <v>18535459.210000001</v>
      </c>
      <c r="AZ368" s="891">
        <v>161266354.69999999</v>
      </c>
      <c r="BA368" s="891">
        <v>2291258.7399999998</v>
      </c>
      <c r="BB368" s="891">
        <v>248511.25</v>
      </c>
      <c r="BC368" s="891">
        <v>4550360.1999999993</v>
      </c>
    </row>
    <row r="369" spans="1:55" ht="15.75" customHeight="1" x14ac:dyDescent="0.2">
      <c r="A369" s="890" t="s">
        <v>1968</v>
      </c>
      <c r="B369" s="895" t="s">
        <v>1969</v>
      </c>
      <c r="C369" s="645">
        <v>486.1</v>
      </c>
      <c r="D369" s="891">
        <v>5989609.6900000004</v>
      </c>
      <c r="E369" s="891">
        <v>4920407.4800000004</v>
      </c>
      <c r="F369" s="892">
        <v>0.82149050349890163</v>
      </c>
      <c r="G369" s="893">
        <v>2</v>
      </c>
      <c r="H369" s="891">
        <v>14556.42</v>
      </c>
      <c r="I369" s="891">
        <v>891532.22000000009</v>
      </c>
      <c r="J369" s="891">
        <v>906088.64000000013</v>
      </c>
      <c r="K369" s="893">
        <v>0.90107000000000004</v>
      </c>
      <c r="L369" s="891">
        <v>1402021.58</v>
      </c>
      <c r="M369" s="891">
        <v>337762.07</v>
      </c>
      <c r="N369" s="891">
        <v>155060.46</v>
      </c>
      <c r="O369" s="891">
        <v>62940.81</v>
      </c>
      <c r="P369" s="891">
        <v>46305.57</v>
      </c>
      <c r="Q369" s="891">
        <v>108184.47</v>
      </c>
      <c r="R369" s="891">
        <v>35040.519999999997</v>
      </c>
      <c r="S369" s="891">
        <v>57004.27</v>
      </c>
      <c r="T369" s="891">
        <v>69693.02</v>
      </c>
      <c r="U369" s="891">
        <v>40899.919999999998</v>
      </c>
      <c r="V369" s="891">
        <v>104072.09</v>
      </c>
      <c r="W369" s="891">
        <v>89762.57</v>
      </c>
      <c r="X369" s="891">
        <v>68401.509999999995</v>
      </c>
      <c r="Y369" s="891">
        <v>2577148.86</v>
      </c>
      <c r="Z369" s="891">
        <v>43284.6</v>
      </c>
      <c r="AA369" s="891">
        <v>60762.499999999993</v>
      </c>
      <c r="AB369" s="891">
        <v>130760.9</v>
      </c>
      <c r="AC369" s="891">
        <v>14096.9</v>
      </c>
      <c r="AD369" s="891">
        <v>277563.09999999998</v>
      </c>
      <c r="AE369" s="891">
        <v>164542.57</v>
      </c>
      <c r="AF369" s="891">
        <v>596444.69999999995</v>
      </c>
      <c r="AG369" s="891">
        <v>429226.3</v>
      </c>
      <c r="AH369" s="891">
        <v>1165495.6641000002</v>
      </c>
      <c r="AI369" s="891">
        <v>2882177.2341</v>
      </c>
      <c r="AJ369" s="891">
        <v>439517.03</v>
      </c>
      <c r="AK369" s="891">
        <v>2442660.2040999997</v>
      </c>
      <c r="AL369" s="894">
        <v>2838695.8140999996</v>
      </c>
      <c r="AM369" s="891">
        <v>56046.35</v>
      </c>
      <c r="AN369" s="891">
        <v>56046.35</v>
      </c>
      <c r="AO369" s="891">
        <v>58623.19</v>
      </c>
      <c r="AP369" s="891">
        <v>58623.19</v>
      </c>
      <c r="AQ369" s="891">
        <v>0</v>
      </c>
      <c r="AR369" s="891">
        <v>0</v>
      </c>
      <c r="AS369" s="891">
        <v>0</v>
      </c>
      <c r="AT369" s="891">
        <v>0</v>
      </c>
      <c r="AU369" s="891">
        <v>644.21</v>
      </c>
      <c r="AV369" s="891">
        <v>221608.57</v>
      </c>
      <c r="AW369" s="891">
        <v>87934.84</v>
      </c>
      <c r="AX369" s="891">
        <v>34238.199999999997</v>
      </c>
      <c r="AY369" s="891">
        <v>573764.89999999991</v>
      </c>
      <c r="AZ369" s="891">
        <v>5989609.6900000004</v>
      </c>
      <c r="BA369" s="891">
        <v>91627.200000000012</v>
      </c>
      <c r="BB369" s="891">
        <v>3.01</v>
      </c>
      <c r="BC369" s="891">
        <v>163703.01999999999</v>
      </c>
    </row>
    <row r="370" spans="1:55" ht="15.75" customHeight="1" x14ac:dyDescent="0.2">
      <c r="A370" s="890" t="s">
        <v>1970</v>
      </c>
      <c r="B370" s="895" t="s">
        <v>1971</v>
      </c>
      <c r="C370" s="645">
        <v>1641.46</v>
      </c>
      <c r="D370" s="891">
        <v>21117160.690000001</v>
      </c>
      <c r="E370" s="891">
        <v>17133751.189999998</v>
      </c>
      <c r="F370" s="892">
        <v>0.81136623628164461</v>
      </c>
      <c r="G370" s="893">
        <v>2</v>
      </c>
      <c r="H370" s="891">
        <v>49154.04</v>
      </c>
      <c r="I370" s="891">
        <v>3091101.9799999995</v>
      </c>
      <c r="J370" s="891">
        <v>3140256.0199999996</v>
      </c>
      <c r="K370" s="893">
        <v>0.90107000000000004</v>
      </c>
      <c r="L370" s="891">
        <v>4912348.17</v>
      </c>
      <c r="M370" s="891">
        <v>1191248.1399999999</v>
      </c>
      <c r="N370" s="891">
        <v>525885.27</v>
      </c>
      <c r="O370" s="891">
        <v>212710.05</v>
      </c>
      <c r="P370" s="891">
        <v>166313.28</v>
      </c>
      <c r="Q370" s="891">
        <v>367051.68</v>
      </c>
      <c r="R370" s="891">
        <v>119356.77</v>
      </c>
      <c r="S370" s="891">
        <v>193252.15</v>
      </c>
      <c r="T370" s="891">
        <v>235125.96</v>
      </c>
      <c r="U370" s="891">
        <v>139315.37</v>
      </c>
      <c r="V370" s="891">
        <v>351111.92</v>
      </c>
      <c r="W370" s="891">
        <v>302835.34999999998</v>
      </c>
      <c r="X370" s="891">
        <v>231890.32</v>
      </c>
      <c r="Y370" s="891">
        <v>8948444.4299999997</v>
      </c>
      <c r="Z370" s="891">
        <v>146718.89999999997</v>
      </c>
      <c r="AA370" s="891">
        <v>205182.5</v>
      </c>
      <c r="AB370" s="891">
        <v>441552.74</v>
      </c>
      <c r="AC370" s="891">
        <v>47602.34</v>
      </c>
      <c r="AD370" s="891">
        <v>937273.65999999992</v>
      </c>
      <c r="AE370" s="891">
        <v>568238.27999999991</v>
      </c>
      <c r="AF370" s="891">
        <v>2014071.42</v>
      </c>
      <c r="AG370" s="891">
        <v>1449409.1799999997</v>
      </c>
      <c r="AH370" s="891">
        <v>4152536.6424599993</v>
      </c>
      <c r="AI370" s="891">
        <v>9962585.6624599993</v>
      </c>
      <c r="AJ370" s="891">
        <v>1484158.88</v>
      </c>
      <c r="AK370" s="891">
        <v>8478426.7824600004</v>
      </c>
      <c r="AL370" s="894">
        <v>9815757.8224599995</v>
      </c>
      <c r="AM370" s="891">
        <v>286029.67</v>
      </c>
      <c r="AN370" s="891">
        <v>286029.67</v>
      </c>
      <c r="AO370" s="891">
        <v>298269.68</v>
      </c>
      <c r="AP370" s="891">
        <v>298269.68</v>
      </c>
      <c r="AQ370" s="891">
        <v>3865.26</v>
      </c>
      <c r="AR370" s="891">
        <v>3865.26</v>
      </c>
      <c r="AS370" s="891">
        <v>3865.26</v>
      </c>
      <c r="AT370" s="891">
        <v>3865.26</v>
      </c>
      <c r="AU370" s="891">
        <v>4509.47</v>
      </c>
      <c r="AV370" s="891">
        <v>749861.58</v>
      </c>
      <c r="AW370" s="891">
        <v>297546.96999999997</v>
      </c>
      <c r="AX370" s="891">
        <v>116980.54</v>
      </c>
      <c r="AY370" s="891">
        <v>2352958.2999999998</v>
      </c>
      <c r="AZ370" s="891">
        <v>21117160.690000001</v>
      </c>
      <c r="BA370" s="891">
        <v>432280.47</v>
      </c>
      <c r="BB370" s="891">
        <v>122.63999999999999</v>
      </c>
      <c r="BC370" s="891">
        <v>525316.62000000011</v>
      </c>
    </row>
    <row r="371" spans="1:55" ht="15.75" customHeight="1" x14ac:dyDescent="0.2">
      <c r="A371" s="890" t="s">
        <v>1972</v>
      </c>
      <c r="B371" s="895" t="s">
        <v>1973</v>
      </c>
      <c r="C371" s="645">
        <v>542.37</v>
      </c>
      <c r="D371" s="891">
        <v>6847753.3099999996</v>
      </c>
      <c r="E371" s="891">
        <v>6693352.7800000003</v>
      </c>
      <c r="F371" s="892">
        <v>0.97745238138550883</v>
      </c>
      <c r="G371" s="893">
        <v>3</v>
      </c>
      <c r="H371" s="891">
        <v>11222.14</v>
      </c>
      <c r="I371" s="891">
        <v>554135.45000000007</v>
      </c>
      <c r="J371" s="891">
        <v>565357.59000000008</v>
      </c>
      <c r="K371" s="893">
        <v>0.90107000000000004</v>
      </c>
      <c r="L371" s="891">
        <v>1617371.69</v>
      </c>
      <c r="M371" s="891">
        <v>392190.99</v>
      </c>
      <c r="N371" s="891">
        <v>172628.77</v>
      </c>
      <c r="O371" s="891">
        <v>69350.509999999995</v>
      </c>
      <c r="P371" s="891">
        <v>55219.31</v>
      </c>
      <c r="Q371" s="891">
        <v>121717.15</v>
      </c>
      <c r="R371" s="891">
        <v>38873.07</v>
      </c>
      <c r="S371" s="891">
        <v>63394.879999999997</v>
      </c>
      <c r="T371" s="891">
        <v>76732.72</v>
      </c>
      <c r="U371" s="891">
        <v>45756.79</v>
      </c>
      <c r="V371" s="891">
        <v>114584.43</v>
      </c>
      <c r="W371" s="891">
        <v>98829.5</v>
      </c>
      <c r="X371" s="891">
        <v>76069.84</v>
      </c>
      <c r="Y371" s="891">
        <v>2942719.6499999994</v>
      </c>
      <c r="Z371" s="891">
        <v>48266.100000000006</v>
      </c>
      <c r="AA371" s="891">
        <v>67796.25</v>
      </c>
      <c r="AB371" s="891">
        <v>145897.53</v>
      </c>
      <c r="AC371" s="891">
        <v>15728.73</v>
      </c>
      <c r="AD371" s="891">
        <v>154846.63</v>
      </c>
      <c r="AE371" s="891">
        <v>187760.97</v>
      </c>
      <c r="AF371" s="891">
        <v>665487.99</v>
      </c>
      <c r="AG371" s="891">
        <v>478912.71</v>
      </c>
      <c r="AH371" s="891">
        <v>1378328.93187</v>
      </c>
      <c r="AI371" s="891">
        <v>3143025.8418699997</v>
      </c>
      <c r="AJ371" s="891">
        <v>490394.68</v>
      </c>
      <c r="AK371" s="891">
        <v>2652631.1618699995</v>
      </c>
      <c r="AL371" s="894">
        <v>3094511.0918699997</v>
      </c>
      <c r="AM371" s="891">
        <v>104362.17</v>
      </c>
      <c r="AN371" s="891">
        <v>104362.17</v>
      </c>
      <c r="AO371" s="891">
        <v>108871.65</v>
      </c>
      <c r="AP371" s="891">
        <v>108871.65</v>
      </c>
      <c r="AQ371" s="891">
        <v>0</v>
      </c>
      <c r="AR371" s="891">
        <v>0</v>
      </c>
      <c r="AS371" s="891">
        <v>0</v>
      </c>
      <c r="AT371" s="891">
        <v>0</v>
      </c>
      <c r="AU371" s="891">
        <v>0</v>
      </c>
      <c r="AV371" s="891">
        <v>247377.01</v>
      </c>
      <c r="AW371" s="891">
        <v>98159.82</v>
      </c>
      <c r="AX371" s="891">
        <v>38517.980000000003</v>
      </c>
      <c r="AY371" s="891">
        <v>810522.45</v>
      </c>
      <c r="AZ371" s="891">
        <v>6847753.3099999996</v>
      </c>
      <c r="BA371" s="891">
        <v>146267.10999999999</v>
      </c>
      <c r="BB371" s="891">
        <v>10.91</v>
      </c>
      <c r="BC371" s="891">
        <v>141897.99000000005</v>
      </c>
    </row>
    <row r="372" spans="1:55" ht="15.75" customHeight="1" x14ac:dyDescent="0.2">
      <c r="A372" s="890" t="s">
        <v>1974</v>
      </c>
      <c r="B372" s="895" t="s">
        <v>1975</v>
      </c>
      <c r="C372" s="645">
        <v>4940.5600000000004</v>
      </c>
      <c r="D372" s="891">
        <v>69622452.540000007</v>
      </c>
      <c r="E372" s="891">
        <v>52271965.530000001</v>
      </c>
      <c r="F372" s="892">
        <v>0.75079178660028278</v>
      </c>
      <c r="G372" s="893">
        <v>2</v>
      </c>
      <c r="H372" s="891">
        <v>317440.17</v>
      </c>
      <c r="I372" s="891">
        <v>9224893.0500000026</v>
      </c>
      <c r="J372" s="891">
        <v>9542333.2200000025</v>
      </c>
      <c r="K372" s="893">
        <v>0.90107000000000004</v>
      </c>
      <c r="L372" s="891">
        <v>15651472.27</v>
      </c>
      <c r="M372" s="891">
        <v>3758319.72</v>
      </c>
      <c r="N372" s="891">
        <v>1580973.53</v>
      </c>
      <c r="O372" s="891">
        <v>645639.47</v>
      </c>
      <c r="P372" s="891">
        <v>570804.93000000005</v>
      </c>
      <c r="Q372" s="891">
        <v>1099186.42</v>
      </c>
      <c r="R372" s="891">
        <v>359712.85</v>
      </c>
      <c r="S372" s="891">
        <v>581801.47</v>
      </c>
      <c r="T372" s="891">
        <v>715233.46</v>
      </c>
      <c r="U372" s="891">
        <v>420758</v>
      </c>
      <c r="V372" s="891">
        <v>1068053.04</v>
      </c>
      <c r="W372" s="891">
        <v>921199.75</v>
      </c>
      <c r="X372" s="891">
        <v>698124.85</v>
      </c>
      <c r="Y372" s="891">
        <v>28071279.759999998</v>
      </c>
      <c r="Z372" s="891">
        <v>439828.19999999995</v>
      </c>
      <c r="AA372" s="891">
        <v>617569.99999999988</v>
      </c>
      <c r="AB372" s="891">
        <v>1329010.6399999999</v>
      </c>
      <c r="AC372" s="891">
        <v>143276.24</v>
      </c>
      <c r="AD372" s="891">
        <v>2821059.7600000002</v>
      </c>
      <c r="AE372" s="891">
        <v>1657194.0999999996</v>
      </c>
      <c r="AF372" s="891">
        <v>6062067.1199999992</v>
      </c>
      <c r="AG372" s="891">
        <v>4362514.4799999995</v>
      </c>
      <c r="AH372" s="891">
        <v>14009066.881559998</v>
      </c>
      <c r="AI372" s="891">
        <v>31441587.421559997</v>
      </c>
      <c r="AJ372" s="891">
        <v>4467106.13</v>
      </c>
      <c r="AK372" s="891">
        <v>26974481.291560002</v>
      </c>
      <c r="AL372" s="894">
        <v>30999656.611560002</v>
      </c>
      <c r="AM372" s="891">
        <v>1455916.82</v>
      </c>
      <c r="AN372" s="891">
        <v>1455916.82</v>
      </c>
      <c r="AO372" s="891">
        <v>1517116.87</v>
      </c>
      <c r="AP372" s="891">
        <v>1517116.87</v>
      </c>
      <c r="AQ372" s="891">
        <v>206147.51</v>
      </c>
      <c r="AR372" s="891">
        <v>206147.51</v>
      </c>
      <c r="AS372" s="891">
        <v>215166.46</v>
      </c>
      <c r="AT372" s="891">
        <v>215166.46</v>
      </c>
      <c r="AU372" s="891">
        <v>258328.6</v>
      </c>
      <c r="AV372" s="891">
        <v>2256671.08</v>
      </c>
      <c r="AW372" s="891">
        <v>895452.79</v>
      </c>
      <c r="AX372" s="891">
        <v>352368.23</v>
      </c>
      <c r="AY372" s="891">
        <v>10551516.02</v>
      </c>
      <c r="AZ372" s="891">
        <v>69622452.540000007</v>
      </c>
      <c r="BA372" s="891">
        <v>4347855.41</v>
      </c>
      <c r="BB372" s="891">
        <v>182483.64999999997</v>
      </c>
      <c r="BC372" s="891">
        <v>1796832.77</v>
      </c>
    </row>
    <row r="373" spans="1:55" ht="15.75" customHeight="1" x14ac:dyDescent="0.2">
      <c r="A373" s="890"/>
      <c r="B373" s="895" t="s">
        <v>1976</v>
      </c>
      <c r="C373" s="645">
        <v>48.65</v>
      </c>
      <c r="D373" s="891">
        <v>695779.1</v>
      </c>
      <c r="E373" s="891">
        <v>497267.51</v>
      </c>
      <c r="F373" s="892">
        <v>0.71469164566742527</v>
      </c>
      <c r="G373" s="893">
        <v>1</v>
      </c>
      <c r="H373" s="891">
        <v>10563.53</v>
      </c>
      <c r="I373" s="891">
        <v>427689.6</v>
      </c>
      <c r="J373" s="891">
        <v>438253.13</v>
      </c>
      <c r="K373" s="893">
        <v>1.05731</v>
      </c>
      <c r="L373" s="891">
        <v>163524.51999999999</v>
      </c>
      <c r="M373" s="891">
        <v>47685.65</v>
      </c>
      <c r="N373" s="891">
        <v>18157.599999999999</v>
      </c>
      <c r="O373" s="891">
        <v>6292.63</v>
      </c>
      <c r="P373" s="891">
        <v>5553.39</v>
      </c>
      <c r="Q373" s="891">
        <v>15427.18</v>
      </c>
      <c r="R373" s="891">
        <v>3854.65</v>
      </c>
      <c r="S373" s="891">
        <v>6598.86</v>
      </c>
      <c r="T373" s="891">
        <v>6608.27</v>
      </c>
      <c r="U373" s="891">
        <v>4499.22</v>
      </c>
      <c r="V373" s="891">
        <v>9868.08</v>
      </c>
      <c r="W373" s="891">
        <v>8511.26</v>
      </c>
      <c r="X373" s="891">
        <v>7918.21</v>
      </c>
      <c r="Y373" s="891">
        <v>304499.52</v>
      </c>
      <c r="Z373" s="891">
        <v>4378.5</v>
      </c>
      <c r="AA373" s="891">
        <v>6081.25</v>
      </c>
      <c r="AB373" s="891">
        <v>13086.850000000002</v>
      </c>
      <c r="AC373" s="891">
        <v>1410.85</v>
      </c>
      <c r="AD373" s="891">
        <v>27779.15</v>
      </c>
      <c r="AE373" s="891">
        <v>28685.370000000003</v>
      </c>
      <c r="AF373" s="891">
        <v>59693.55</v>
      </c>
      <c r="AG373" s="891">
        <v>42957.950000000004</v>
      </c>
      <c r="AH373" s="891">
        <v>121594.94415</v>
      </c>
      <c r="AI373" s="891">
        <v>305668.41415000003</v>
      </c>
      <c r="AJ373" s="891">
        <v>43987.87</v>
      </c>
      <c r="AK373" s="891">
        <v>261680.54414999997</v>
      </c>
      <c r="AL373" s="894">
        <v>308189.35414999997</v>
      </c>
      <c r="AM373" s="891">
        <v>7559.13</v>
      </c>
      <c r="AN373" s="891">
        <v>7559.13</v>
      </c>
      <c r="AO373" s="891">
        <v>8315.0400000000009</v>
      </c>
      <c r="AP373" s="891">
        <v>8315.0400000000009</v>
      </c>
      <c r="AQ373" s="891">
        <v>2267.73</v>
      </c>
      <c r="AR373" s="891">
        <v>2267.73</v>
      </c>
      <c r="AS373" s="891">
        <v>2267.73</v>
      </c>
      <c r="AT373" s="891">
        <v>2267.73</v>
      </c>
      <c r="AU373" s="891">
        <v>3023.65</v>
      </c>
      <c r="AV373" s="891">
        <v>25701.040000000001</v>
      </c>
      <c r="AW373" s="891">
        <v>10198.24</v>
      </c>
      <c r="AX373" s="891">
        <v>3347.9</v>
      </c>
      <c r="AY373" s="891">
        <v>83090.090000000011</v>
      </c>
      <c r="AZ373" s="891">
        <v>695779.1</v>
      </c>
      <c r="BA373" s="891">
        <v>15708.77</v>
      </c>
      <c r="BB373" s="891">
        <v>1649.8600000000001</v>
      </c>
      <c r="BC373" s="891">
        <v>13378.929999999998</v>
      </c>
    </row>
    <row r="374" spans="1:55" ht="15.75" customHeight="1" x14ac:dyDescent="0.2">
      <c r="A374" s="890"/>
      <c r="B374" s="895" t="s">
        <v>1977</v>
      </c>
      <c r="C374" s="645">
        <v>192</v>
      </c>
      <c r="D374" s="891">
        <v>2854835.43</v>
      </c>
      <c r="E374" s="891">
        <v>5653253.7800000003</v>
      </c>
      <c r="F374" s="892">
        <v>1.9802380622689693</v>
      </c>
      <c r="G374" s="893">
        <v>4</v>
      </c>
      <c r="H374" s="891">
        <v>219.67</v>
      </c>
      <c r="I374" s="891">
        <v>5367770.2399999993</v>
      </c>
      <c r="J374" s="891">
        <v>5367989.9099999992</v>
      </c>
      <c r="K374" s="893">
        <v>1.05731</v>
      </c>
      <c r="L374" s="891">
        <v>678434.33</v>
      </c>
      <c r="M374" s="891">
        <v>226122.16</v>
      </c>
      <c r="N374" s="891">
        <v>79329.710000000006</v>
      </c>
      <c r="O374" s="891">
        <v>26443.23</v>
      </c>
      <c r="P374" s="891">
        <v>22606.77</v>
      </c>
      <c r="Q374" s="891">
        <v>67935.8</v>
      </c>
      <c r="R374" s="891">
        <v>16061.06</v>
      </c>
      <c r="S374" s="891">
        <v>28795.03</v>
      </c>
      <c r="T374" s="891">
        <v>26433.08</v>
      </c>
      <c r="U374" s="891">
        <v>19196.68</v>
      </c>
      <c r="V374" s="891">
        <v>39472.339999999997</v>
      </c>
      <c r="W374" s="891">
        <v>34045.040000000001</v>
      </c>
      <c r="X374" s="891">
        <v>34552.21</v>
      </c>
      <c r="Y374" s="891">
        <v>1299427.4400000002</v>
      </c>
      <c r="Z374" s="891">
        <v>17280</v>
      </c>
      <c r="AA374" s="891">
        <v>24000</v>
      </c>
      <c r="AB374" s="891">
        <v>51648</v>
      </c>
      <c r="AC374" s="891">
        <v>5568</v>
      </c>
      <c r="AD374" s="891">
        <v>54816</v>
      </c>
      <c r="AE374" s="891">
        <v>149568</v>
      </c>
      <c r="AF374" s="891">
        <v>235584</v>
      </c>
      <c r="AG374" s="891">
        <v>169536</v>
      </c>
      <c r="AH374" s="891">
        <v>507878.66399999993</v>
      </c>
      <c r="AI374" s="891">
        <v>1215878.6639999999</v>
      </c>
      <c r="AJ374" s="891">
        <v>173600.64000000001</v>
      </c>
      <c r="AK374" s="891">
        <v>1042278.0239999999</v>
      </c>
      <c r="AL374" s="894">
        <v>1225827.7139999999</v>
      </c>
      <c r="AM374" s="891">
        <v>31748.35</v>
      </c>
      <c r="AN374" s="891">
        <v>31748.35</v>
      </c>
      <c r="AO374" s="891">
        <v>33260.18</v>
      </c>
      <c r="AP374" s="891">
        <v>33260.18</v>
      </c>
      <c r="AQ374" s="891">
        <v>7559.13</v>
      </c>
      <c r="AR374" s="891">
        <v>7559.13</v>
      </c>
      <c r="AS374" s="891">
        <v>7559.13</v>
      </c>
      <c r="AT374" s="891">
        <v>7559.13</v>
      </c>
      <c r="AU374" s="891">
        <v>9826.8700000000008</v>
      </c>
      <c r="AV374" s="891">
        <v>102804.19</v>
      </c>
      <c r="AW374" s="891">
        <v>40792.959999999999</v>
      </c>
      <c r="AX374" s="891">
        <v>15902.56</v>
      </c>
      <c r="AY374" s="891">
        <v>329580.16000000003</v>
      </c>
      <c r="AZ374" s="891">
        <v>2854835.43</v>
      </c>
      <c r="BA374" s="891">
        <v>18244.98</v>
      </c>
      <c r="BB374" s="891">
        <v>7.12</v>
      </c>
      <c r="BC374" s="891">
        <v>14893</v>
      </c>
    </row>
    <row r="375" spans="1:55" ht="15.75" customHeight="1" x14ac:dyDescent="0.2">
      <c r="A375" s="890" t="s">
        <v>1978</v>
      </c>
      <c r="B375" s="895" t="s">
        <v>1979</v>
      </c>
      <c r="C375" s="645">
        <v>2058.39</v>
      </c>
      <c r="D375" s="891">
        <v>34223664.670000002</v>
      </c>
      <c r="E375" s="891">
        <v>29314087.739999998</v>
      </c>
      <c r="F375" s="892">
        <v>0.8565443830361138</v>
      </c>
      <c r="G375" s="893">
        <v>2</v>
      </c>
      <c r="H375" s="891">
        <v>61639.15</v>
      </c>
      <c r="I375" s="891">
        <v>4496584.3499999987</v>
      </c>
      <c r="J375" s="891">
        <v>4558223.4999999991</v>
      </c>
      <c r="K375" s="893">
        <v>1.05731</v>
      </c>
      <c r="L375" s="891">
        <v>7534258.8899999997</v>
      </c>
      <c r="M375" s="891">
        <v>1506851.77</v>
      </c>
      <c r="N375" s="891">
        <v>740460.62</v>
      </c>
      <c r="O375" s="891">
        <v>328453.34999999998</v>
      </c>
      <c r="P375" s="891">
        <v>314759.69</v>
      </c>
      <c r="Q375" s="891">
        <v>456730.27</v>
      </c>
      <c r="R375" s="891">
        <v>176029.3</v>
      </c>
      <c r="S375" s="891">
        <v>274152.71999999997</v>
      </c>
      <c r="T375" s="891">
        <v>376671.5</v>
      </c>
      <c r="U375" s="891">
        <v>205464.56</v>
      </c>
      <c r="V375" s="891">
        <v>562480.88</v>
      </c>
      <c r="W375" s="891">
        <v>485141.87</v>
      </c>
      <c r="X375" s="891">
        <v>328965.87</v>
      </c>
      <c r="Y375" s="891">
        <v>13290421.289999999</v>
      </c>
      <c r="Z375" s="891">
        <v>182518.2</v>
      </c>
      <c r="AA375" s="891">
        <v>257298.75</v>
      </c>
      <c r="AB375" s="891">
        <v>553706.90999999992</v>
      </c>
      <c r="AC375" s="891">
        <v>59693.31</v>
      </c>
      <c r="AD375" s="891">
        <v>1175340.69</v>
      </c>
      <c r="AE375" s="891">
        <v>309936.40000000002</v>
      </c>
      <c r="AF375" s="891">
        <v>2525644.5299999998</v>
      </c>
      <c r="AG375" s="891">
        <v>1817558.37</v>
      </c>
      <c r="AH375" s="891">
        <v>6385057.71789</v>
      </c>
      <c r="AI375" s="891">
        <v>13266754.877889998</v>
      </c>
      <c r="AJ375" s="891">
        <v>1861134.48</v>
      </c>
      <c r="AK375" s="891">
        <v>11405620.39789</v>
      </c>
      <c r="AL375" s="894">
        <v>13373416.48789</v>
      </c>
      <c r="AM375" s="891">
        <v>700731.54</v>
      </c>
      <c r="AN375" s="891">
        <v>700731.54</v>
      </c>
      <c r="AO375" s="891">
        <v>730212.16</v>
      </c>
      <c r="AP375" s="891">
        <v>730212.16</v>
      </c>
      <c r="AQ375" s="891">
        <v>560131.68000000005</v>
      </c>
      <c r="AR375" s="891">
        <v>560131.68000000005</v>
      </c>
      <c r="AS375" s="891">
        <v>582809.07999999996</v>
      </c>
      <c r="AT375" s="891">
        <v>582809.07999999996</v>
      </c>
      <c r="AU375" s="891">
        <v>699975.63</v>
      </c>
      <c r="AV375" s="891">
        <v>1102877.3700000001</v>
      </c>
      <c r="AW375" s="891">
        <v>437624.53</v>
      </c>
      <c r="AX375" s="891">
        <v>171580.31</v>
      </c>
      <c r="AY375" s="891">
        <v>7559826.7600000007</v>
      </c>
      <c r="AZ375" s="891">
        <v>34223664.670000002</v>
      </c>
      <c r="BA375" s="891">
        <v>1985958.2200000002</v>
      </c>
      <c r="BB375" s="891">
        <v>417238.98000000004</v>
      </c>
      <c r="BC375" s="891">
        <v>717035.12</v>
      </c>
    </row>
    <row r="376" spans="1:55" ht="15.75" customHeight="1" x14ac:dyDescent="0.2">
      <c r="A376" s="890" t="s">
        <v>1980</v>
      </c>
      <c r="B376" s="895" t="s">
        <v>1981</v>
      </c>
      <c r="C376" s="645">
        <v>3652.38</v>
      </c>
      <c r="D376" s="891">
        <v>61806784.170000002</v>
      </c>
      <c r="E376" s="891">
        <v>44801865.219999999</v>
      </c>
      <c r="F376" s="892">
        <v>0.72486970195330258</v>
      </c>
      <c r="G376" s="893">
        <v>1</v>
      </c>
      <c r="H376" s="891">
        <v>446967.4</v>
      </c>
      <c r="I376" s="891">
        <v>12272116.49</v>
      </c>
      <c r="J376" s="891">
        <v>12719083.890000001</v>
      </c>
      <c r="K376" s="893">
        <v>1.05731</v>
      </c>
      <c r="L376" s="891">
        <v>13517007.880000001</v>
      </c>
      <c r="M376" s="891">
        <v>2703401.57</v>
      </c>
      <c r="N376" s="891">
        <v>1314533.69</v>
      </c>
      <c r="O376" s="891">
        <v>584157.16</v>
      </c>
      <c r="P376" s="891">
        <v>571047.28</v>
      </c>
      <c r="Q376" s="891">
        <v>819450.88</v>
      </c>
      <c r="R376" s="891">
        <v>312227.15000000002</v>
      </c>
      <c r="S376" s="891">
        <v>486516.1</v>
      </c>
      <c r="T376" s="891">
        <v>669913.57999999996</v>
      </c>
      <c r="U376" s="891">
        <v>365037.04</v>
      </c>
      <c r="V376" s="891">
        <v>1000377.18</v>
      </c>
      <c r="W376" s="891">
        <v>862829.07</v>
      </c>
      <c r="X376" s="891">
        <v>583788.44999999995</v>
      </c>
      <c r="Y376" s="891">
        <v>23790287.029999997</v>
      </c>
      <c r="Z376" s="891">
        <v>324942.3</v>
      </c>
      <c r="AA376" s="891">
        <v>456547.5</v>
      </c>
      <c r="AB376" s="891">
        <v>982490.22</v>
      </c>
      <c r="AC376" s="891">
        <v>105919.02</v>
      </c>
      <c r="AD376" s="891">
        <v>2085508.98</v>
      </c>
      <c r="AE376" s="891">
        <v>557556.68999999994</v>
      </c>
      <c r="AF376" s="891">
        <v>4481470.26</v>
      </c>
      <c r="AG376" s="891">
        <v>3225051.54</v>
      </c>
      <c r="AH376" s="891">
        <v>11563745.086379999</v>
      </c>
      <c r="AI376" s="891">
        <v>23783231.596379995</v>
      </c>
      <c r="AJ376" s="891">
        <v>3302372.42</v>
      </c>
      <c r="AK376" s="891">
        <v>20480859.176380001</v>
      </c>
      <c r="AL376" s="894">
        <v>23972490.55638</v>
      </c>
      <c r="AM376" s="891">
        <v>1350060.99</v>
      </c>
      <c r="AN376" s="891">
        <v>1350060.99</v>
      </c>
      <c r="AO376" s="891">
        <v>1405998.57</v>
      </c>
      <c r="AP376" s="891">
        <v>1405998.57</v>
      </c>
      <c r="AQ376" s="891">
        <v>1029553.79</v>
      </c>
      <c r="AR376" s="891">
        <v>1029553.79</v>
      </c>
      <c r="AS376" s="891">
        <v>1072640.8400000001</v>
      </c>
      <c r="AT376" s="891">
        <v>1072640.8400000001</v>
      </c>
      <c r="AU376" s="891">
        <v>1287320.19</v>
      </c>
      <c r="AV376" s="891">
        <v>1957815.21</v>
      </c>
      <c r="AW376" s="891">
        <v>776866.02</v>
      </c>
      <c r="AX376" s="891">
        <v>305496.65999999997</v>
      </c>
      <c r="AY376" s="891">
        <v>14044006.460000001</v>
      </c>
      <c r="AZ376" s="891">
        <v>61806784.170000002</v>
      </c>
      <c r="BA376" s="891">
        <v>5874529.5399999991</v>
      </c>
      <c r="BB376" s="891">
        <v>848811.55</v>
      </c>
      <c r="BC376" s="891">
        <v>1747981.27</v>
      </c>
    </row>
    <row r="377" spans="1:55" ht="15.75" customHeight="1" x14ac:dyDescent="0.2">
      <c r="A377" s="890" t="s">
        <v>1982</v>
      </c>
      <c r="B377" s="895" t="s">
        <v>1983</v>
      </c>
      <c r="C377" s="645">
        <v>935.62</v>
      </c>
      <c r="D377" s="891">
        <v>15295267.109999999</v>
      </c>
      <c r="E377" s="891">
        <v>16104052.93</v>
      </c>
      <c r="F377" s="892">
        <v>1.0528781755940189</v>
      </c>
      <c r="G377" s="893">
        <v>4</v>
      </c>
      <c r="H377" s="891">
        <v>1176.95</v>
      </c>
      <c r="I377" s="891">
        <v>1694755.29</v>
      </c>
      <c r="J377" s="891">
        <v>1695932.24</v>
      </c>
      <c r="K377" s="893">
        <v>1.05731</v>
      </c>
      <c r="L377" s="891">
        <v>3440836.97</v>
      </c>
      <c r="M377" s="891">
        <v>688167.39</v>
      </c>
      <c r="N377" s="891">
        <v>336376.56</v>
      </c>
      <c r="O377" s="891">
        <v>149100.53</v>
      </c>
      <c r="P377" s="891">
        <v>143185.18</v>
      </c>
      <c r="Q377" s="891">
        <v>207604.66</v>
      </c>
      <c r="R377" s="891">
        <v>79662.89</v>
      </c>
      <c r="S377" s="891">
        <v>124478.53</v>
      </c>
      <c r="T377" s="891">
        <v>170989.04</v>
      </c>
      <c r="U377" s="891">
        <v>92983.96</v>
      </c>
      <c r="V377" s="891">
        <v>255336.71</v>
      </c>
      <c r="W377" s="891">
        <v>220228.87</v>
      </c>
      <c r="X377" s="891">
        <v>149366.34</v>
      </c>
      <c r="Y377" s="891">
        <v>6058317.6299999999</v>
      </c>
      <c r="Z377" s="891">
        <v>83066.400000000009</v>
      </c>
      <c r="AA377" s="891">
        <v>116952.5</v>
      </c>
      <c r="AB377" s="891">
        <v>251681.78000000003</v>
      </c>
      <c r="AC377" s="891">
        <v>27132.980000000003</v>
      </c>
      <c r="AD377" s="891">
        <v>267119.51</v>
      </c>
      <c r="AE377" s="891">
        <v>141243.22000000003</v>
      </c>
      <c r="AF377" s="891">
        <v>1148005.74</v>
      </c>
      <c r="AG377" s="891">
        <v>826152.46</v>
      </c>
      <c r="AH377" s="891">
        <v>2903541.6106199999</v>
      </c>
      <c r="AI377" s="891">
        <v>5764896.2006199993</v>
      </c>
      <c r="AJ377" s="891">
        <v>845959.53</v>
      </c>
      <c r="AK377" s="891">
        <v>4918936.67062</v>
      </c>
      <c r="AL377" s="894">
        <v>5813378.1406199997</v>
      </c>
      <c r="AM377" s="891">
        <v>331845.89</v>
      </c>
      <c r="AN377" s="891">
        <v>331845.89</v>
      </c>
      <c r="AO377" s="891">
        <v>346208.25</v>
      </c>
      <c r="AP377" s="891">
        <v>346208.25</v>
      </c>
      <c r="AQ377" s="891">
        <v>241892.22</v>
      </c>
      <c r="AR377" s="891">
        <v>241892.22</v>
      </c>
      <c r="AS377" s="891">
        <v>251719.09</v>
      </c>
      <c r="AT377" s="891">
        <v>251719.09</v>
      </c>
      <c r="AU377" s="891">
        <v>302365.28000000003</v>
      </c>
      <c r="AV377" s="891">
        <v>501170.45</v>
      </c>
      <c r="AW377" s="891">
        <v>198865.7</v>
      </c>
      <c r="AX377" s="891">
        <v>77838.87</v>
      </c>
      <c r="AY377" s="891">
        <v>3423571.2</v>
      </c>
      <c r="AZ377" s="891">
        <v>15295267.109999999</v>
      </c>
      <c r="BA377" s="891">
        <v>907838.77999999991</v>
      </c>
      <c r="BB377" s="891">
        <v>114746.78000000001</v>
      </c>
      <c r="BC377" s="891">
        <v>362268.78999999992</v>
      </c>
    </row>
    <row r="378" spans="1:55" ht="15.75" customHeight="1" x14ac:dyDescent="0.2">
      <c r="A378" s="890" t="s">
        <v>1984</v>
      </c>
      <c r="B378" s="895" t="s">
        <v>1985</v>
      </c>
      <c r="C378" s="645">
        <v>1007.13</v>
      </c>
      <c r="D378" s="891">
        <v>13217981.08</v>
      </c>
      <c r="E378" s="891">
        <v>12787845.740000002</v>
      </c>
      <c r="F378" s="892">
        <v>0.96745831777208158</v>
      </c>
      <c r="G378" s="893">
        <v>3</v>
      </c>
      <c r="H378" s="891">
        <v>21661.72</v>
      </c>
      <c r="I378" s="891">
        <v>676482.95999999985</v>
      </c>
      <c r="J378" s="891">
        <v>698144.67999999982</v>
      </c>
      <c r="K378" s="893">
        <v>1.05731</v>
      </c>
      <c r="L378" s="891">
        <v>3330632.23</v>
      </c>
      <c r="M378" s="891">
        <v>666126.43999999994</v>
      </c>
      <c r="N378" s="891">
        <v>362307.09</v>
      </c>
      <c r="O378" s="891">
        <v>160625.21</v>
      </c>
      <c r="P378" s="891">
        <v>115413.86</v>
      </c>
      <c r="Q378" s="891">
        <v>227190.01</v>
      </c>
      <c r="R378" s="891">
        <v>86087.32</v>
      </c>
      <c r="S378" s="891">
        <v>134076.87</v>
      </c>
      <c r="T378" s="891">
        <v>184205.58</v>
      </c>
      <c r="U378" s="891">
        <v>100482.67</v>
      </c>
      <c r="V378" s="891">
        <v>275072.88</v>
      </c>
      <c r="W378" s="891">
        <v>237251.39</v>
      </c>
      <c r="X378" s="891">
        <v>160883.74</v>
      </c>
      <c r="Y378" s="891">
        <v>6040355.29</v>
      </c>
      <c r="Z378" s="891">
        <v>89847</v>
      </c>
      <c r="AA378" s="891">
        <v>125891.24999999997</v>
      </c>
      <c r="AB378" s="891">
        <v>270917.96999999997</v>
      </c>
      <c r="AC378" s="891">
        <v>29206.769999999997</v>
      </c>
      <c r="AD378" s="891">
        <v>287535.61</v>
      </c>
      <c r="AE378" s="891">
        <v>155313.97999999998</v>
      </c>
      <c r="AF378" s="891">
        <v>1235748.5099999998</v>
      </c>
      <c r="AG378" s="891">
        <v>889295.7899999998</v>
      </c>
      <c r="AH378" s="891">
        <v>2415681.1056300001</v>
      </c>
      <c r="AI378" s="891">
        <v>5499437.98563</v>
      </c>
      <c r="AJ378" s="891">
        <v>910616.73</v>
      </c>
      <c r="AK378" s="891">
        <v>4588821.2556299996</v>
      </c>
      <c r="AL378" s="894">
        <v>5551625.4256299995</v>
      </c>
      <c r="AM378" s="891">
        <v>107339.67</v>
      </c>
      <c r="AN378" s="891">
        <v>107339.67</v>
      </c>
      <c r="AO378" s="891">
        <v>111875.15</v>
      </c>
      <c r="AP378" s="891">
        <v>111875.15</v>
      </c>
      <c r="AQ378" s="891">
        <v>65764.44</v>
      </c>
      <c r="AR378" s="891">
        <v>65764.44</v>
      </c>
      <c r="AS378" s="891">
        <v>68032.179999999993</v>
      </c>
      <c r="AT378" s="891">
        <v>68032.179999999993</v>
      </c>
      <c r="AU378" s="891">
        <v>82394.539999999994</v>
      </c>
      <c r="AV378" s="891">
        <v>539722.03</v>
      </c>
      <c r="AW378" s="891">
        <v>214163.06</v>
      </c>
      <c r="AX378" s="891">
        <v>83697.710000000006</v>
      </c>
      <c r="AY378" s="891">
        <v>1626000.22</v>
      </c>
      <c r="AZ378" s="891">
        <v>13217981.08</v>
      </c>
      <c r="BA378" s="891">
        <v>98764.21</v>
      </c>
      <c r="BB378" s="891">
        <v>20892.96</v>
      </c>
      <c r="BC378" s="891">
        <v>299289.95</v>
      </c>
    </row>
    <row r="379" spans="1:55" ht="15.75" customHeight="1" x14ac:dyDescent="0.2">
      <c r="A379" s="890" t="s">
        <v>1986</v>
      </c>
      <c r="B379" s="895" t="s">
        <v>1987</v>
      </c>
      <c r="C379" s="645">
        <v>621.04</v>
      </c>
      <c r="D379" s="891">
        <v>9240655.3599999994</v>
      </c>
      <c r="E379" s="891">
        <v>9658983.4800000004</v>
      </c>
      <c r="F379" s="892">
        <v>1.0452703951941349</v>
      </c>
      <c r="G379" s="893">
        <v>4</v>
      </c>
      <c r="H379" s="891">
        <v>711.05</v>
      </c>
      <c r="I379" s="891">
        <v>741453.21999999986</v>
      </c>
      <c r="J379" s="891">
        <v>742164.2699999999</v>
      </c>
      <c r="K379" s="893">
        <v>1.05731</v>
      </c>
      <c r="L379" s="891">
        <v>2188248.42</v>
      </c>
      <c r="M379" s="891">
        <v>437649.68</v>
      </c>
      <c r="N379" s="891">
        <v>223290.65</v>
      </c>
      <c r="O379" s="891">
        <v>98680.06</v>
      </c>
      <c r="P379" s="891">
        <v>84230.93</v>
      </c>
      <c r="Q379" s="891">
        <v>137097.42000000001</v>
      </c>
      <c r="R379" s="891">
        <v>52680.3</v>
      </c>
      <c r="S379" s="891">
        <v>82485.77</v>
      </c>
      <c r="T379" s="891">
        <v>113166.65</v>
      </c>
      <c r="U379" s="891">
        <v>61789.34</v>
      </c>
      <c r="V379" s="891">
        <v>168990.96</v>
      </c>
      <c r="W379" s="891">
        <v>145755.34</v>
      </c>
      <c r="X379" s="891">
        <v>98977.69</v>
      </c>
      <c r="Y379" s="891">
        <v>3893043.2099999995</v>
      </c>
      <c r="Z379" s="891">
        <v>54858.6</v>
      </c>
      <c r="AA379" s="891">
        <v>77630</v>
      </c>
      <c r="AB379" s="891">
        <v>167059.76</v>
      </c>
      <c r="AC379" s="891">
        <v>18010.16</v>
      </c>
      <c r="AD379" s="891">
        <v>177306.91</v>
      </c>
      <c r="AE379" s="891">
        <v>92907.47</v>
      </c>
      <c r="AF379" s="891">
        <v>762016.08</v>
      </c>
      <c r="AG379" s="891">
        <v>548378.32000000007</v>
      </c>
      <c r="AH379" s="891">
        <v>1728370.7180400002</v>
      </c>
      <c r="AI379" s="891">
        <v>3626538.0180400005</v>
      </c>
      <c r="AJ379" s="891">
        <v>561525.73</v>
      </c>
      <c r="AK379" s="891">
        <v>3065012.2880400009</v>
      </c>
      <c r="AL379" s="894">
        <v>3658719.0480400007</v>
      </c>
      <c r="AM379" s="891">
        <v>160253.6</v>
      </c>
      <c r="AN379" s="891">
        <v>160253.6</v>
      </c>
      <c r="AO379" s="891">
        <v>166300.9</v>
      </c>
      <c r="AP379" s="891">
        <v>166300.9</v>
      </c>
      <c r="AQ379" s="891">
        <v>97512.8</v>
      </c>
      <c r="AR379" s="891">
        <v>97512.8</v>
      </c>
      <c r="AS379" s="891">
        <v>101292.37</v>
      </c>
      <c r="AT379" s="891">
        <v>101292.37</v>
      </c>
      <c r="AU379" s="891">
        <v>121702.02</v>
      </c>
      <c r="AV379" s="891">
        <v>332601.81</v>
      </c>
      <c r="AW379" s="891">
        <v>131977.24</v>
      </c>
      <c r="AX379" s="891">
        <v>51892.58</v>
      </c>
      <c r="AY379" s="891">
        <v>1688892.9900000002</v>
      </c>
      <c r="AZ379" s="891">
        <v>9240655.3599999994</v>
      </c>
      <c r="BA379" s="891">
        <v>301445.26999999996</v>
      </c>
      <c r="BB379" s="891">
        <v>16788.980000000003</v>
      </c>
      <c r="BC379" s="891">
        <v>211737.44999999995</v>
      </c>
    </row>
    <row r="380" spans="1:55" ht="15.75" customHeight="1" x14ac:dyDescent="0.2">
      <c r="A380" s="890" t="s">
        <v>1988</v>
      </c>
      <c r="B380" s="895" t="s">
        <v>1989</v>
      </c>
      <c r="C380" s="645">
        <v>686.97</v>
      </c>
      <c r="D380" s="891">
        <v>9528690.8800000008</v>
      </c>
      <c r="E380" s="891">
        <v>9893001.1400000025</v>
      </c>
      <c r="F380" s="892">
        <v>1.0382329812760178</v>
      </c>
      <c r="G380" s="893">
        <v>4</v>
      </c>
      <c r="H380" s="891">
        <v>733.22</v>
      </c>
      <c r="I380" s="891">
        <v>591115.29</v>
      </c>
      <c r="J380" s="891">
        <v>591848.51</v>
      </c>
      <c r="K380" s="893">
        <v>1.05731</v>
      </c>
      <c r="L380" s="891">
        <v>2361838.9</v>
      </c>
      <c r="M380" s="891">
        <v>472367.78</v>
      </c>
      <c r="N380" s="891">
        <v>247060.3</v>
      </c>
      <c r="O380" s="891">
        <v>109484.45</v>
      </c>
      <c r="P380" s="891">
        <v>85026.4</v>
      </c>
      <c r="Q380" s="891">
        <v>151982.28</v>
      </c>
      <c r="R380" s="891">
        <v>58462.28</v>
      </c>
      <c r="S380" s="891">
        <v>91484.22</v>
      </c>
      <c r="T380" s="891">
        <v>125557.16</v>
      </c>
      <c r="U380" s="891">
        <v>68388.2</v>
      </c>
      <c r="V380" s="891">
        <v>187493.62</v>
      </c>
      <c r="W380" s="891">
        <v>161713.95000000001</v>
      </c>
      <c r="X380" s="891">
        <v>109775.26</v>
      </c>
      <c r="Y380" s="891">
        <v>4230634.8</v>
      </c>
      <c r="Z380" s="891">
        <v>61287.3</v>
      </c>
      <c r="AA380" s="891">
        <v>85871.25</v>
      </c>
      <c r="AB380" s="891">
        <v>184794.93</v>
      </c>
      <c r="AC380" s="891">
        <v>19922.129999999997</v>
      </c>
      <c r="AD380" s="891">
        <v>196129.93</v>
      </c>
      <c r="AE380" s="891">
        <v>103672.98000000001</v>
      </c>
      <c r="AF380" s="891">
        <v>842912.19</v>
      </c>
      <c r="AG380" s="891">
        <v>606594.51</v>
      </c>
      <c r="AH380" s="891">
        <v>1760161.6994699999</v>
      </c>
      <c r="AI380" s="891">
        <v>3861346.9194699996</v>
      </c>
      <c r="AJ380" s="891">
        <v>621137.66</v>
      </c>
      <c r="AK380" s="891">
        <v>3240209.2594699999</v>
      </c>
      <c r="AL380" s="894">
        <v>3896944.3094699997</v>
      </c>
      <c r="AM380" s="891">
        <v>120946.11</v>
      </c>
      <c r="AN380" s="891">
        <v>120946.11</v>
      </c>
      <c r="AO380" s="891">
        <v>126237.5</v>
      </c>
      <c r="AP380" s="891">
        <v>126237.5</v>
      </c>
      <c r="AQ380" s="891">
        <v>62740.79</v>
      </c>
      <c r="AR380" s="891">
        <v>62740.79</v>
      </c>
      <c r="AS380" s="891">
        <v>65764.44</v>
      </c>
      <c r="AT380" s="891">
        <v>65764.44</v>
      </c>
      <c r="AU380" s="891">
        <v>78614.97</v>
      </c>
      <c r="AV380" s="891">
        <v>368129.73</v>
      </c>
      <c r="AW380" s="891">
        <v>146074.79999999999</v>
      </c>
      <c r="AX380" s="891">
        <v>56914.44</v>
      </c>
      <c r="AY380" s="891">
        <v>1401111.6199999999</v>
      </c>
      <c r="AZ380" s="891">
        <v>9528690.8800000008</v>
      </c>
      <c r="BA380" s="891">
        <v>105281.35999999999</v>
      </c>
      <c r="BB380" s="891">
        <v>26671.280000000002</v>
      </c>
      <c r="BC380" s="891">
        <v>190653.69</v>
      </c>
    </row>
    <row r="381" spans="1:55" ht="15.75" customHeight="1" x14ac:dyDescent="0.2">
      <c r="A381" s="890" t="s">
        <v>1990</v>
      </c>
      <c r="B381" s="895" t="s">
        <v>1991</v>
      </c>
      <c r="C381" s="645">
        <v>1321.64</v>
      </c>
      <c r="D381" s="891">
        <v>17059849.870000001</v>
      </c>
      <c r="E381" s="891">
        <v>18120569.57</v>
      </c>
      <c r="F381" s="892">
        <v>1.0621763795158181</v>
      </c>
      <c r="G381" s="893">
        <v>4</v>
      </c>
      <c r="H381" s="891">
        <v>1312.73</v>
      </c>
      <c r="I381" s="891">
        <v>920644.39999999991</v>
      </c>
      <c r="J381" s="891">
        <v>921957.12999999989</v>
      </c>
      <c r="K381" s="893">
        <v>1.05731</v>
      </c>
      <c r="L381" s="891">
        <v>4358489.53</v>
      </c>
      <c r="M381" s="891">
        <v>871697.9</v>
      </c>
      <c r="N381" s="891">
        <v>475393</v>
      </c>
      <c r="O381" s="891">
        <v>211045.68</v>
      </c>
      <c r="P381" s="891">
        <v>147969.54999999999</v>
      </c>
      <c r="Q381" s="891">
        <v>298480.67</v>
      </c>
      <c r="R381" s="891">
        <v>112427.47</v>
      </c>
      <c r="S381" s="891">
        <v>175769.68</v>
      </c>
      <c r="T381" s="891">
        <v>242027.96</v>
      </c>
      <c r="U381" s="891">
        <v>131677.29</v>
      </c>
      <c r="V381" s="891">
        <v>361418.63</v>
      </c>
      <c r="W381" s="891">
        <v>311724.93</v>
      </c>
      <c r="X381" s="891">
        <v>210912.47</v>
      </c>
      <c r="Y381" s="891">
        <v>7909034.7599999988</v>
      </c>
      <c r="Z381" s="891">
        <v>117538.20000000001</v>
      </c>
      <c r="AA381" s="891">
        <v>165205.00000000003</v>
      </c>
      <c r="AB381" s="891">
        <v>355521.16000000003</v>
      </c>
      <c r="AC381" s="891">
        <v>38327.560000000012</v>
      </c>
      <c r="AD381" s="891">
        <v>377328.22</v>
      </c>
      <c r="AE381" s="891">
        <v>203698.32</v>
      </c>
      <c r="AF381" s="891">
        <v>1621652.2800000003</v>
      </c>
      <c r="AG381" s="891">
        <v>1167008.1200000001</v>
      </c>
      <c r="AH381" s="891">
        <v>3107747.3906400003</v>
      </c>
      <c r="AI381" s="891">
        <v>7154026.2506400011</v>
      </c>
      <c r="AJ381" s="891">
        <v>1194987.23</v>
      </c>
      <c r="AK381" s="891">
        <v>5959039.0206400007</v>
      </c>
      <c r="AL381" s="894">
        <v>7222510.9606400002</v>
      </c>
      <c r="AM381" s="891">
        <v>161765.42000000001</v>
      </c>
      <c r="AN381" s="891">
        <v>161765.42000000001</v>
      </c>
      <c r="AO381" s="891">
        <v>168568.64</v>
      </c>
      <c r="AP381" s="891">
        <v>168568.64</v>
      </c>
      <c r="AQ381" s="891">
        <v>31748.35</v>
      </c>
      <c r="AR381" s="891">
        <v>31748.35</v>
      </c>
      <c r="AS381" s="891">
        <v>32504.26</v>
      </c>
      <c r="AT381" s="891">
        <v>32504.26</v>
      </c>
      <c r="AU381" s="891">
        <v>39307.480000000003</v>
      </c>
      <c r="AV381" s="891">
        <v>708290.67</v>
      </c>
      <c r="AW381" s="891">
        <v>281051.53000000003</v>
      </c>
      <c r="AX381" s="891">
        <v>110480.98</v>
      </c>
      <c r="AY381" s="891">
        <v>1928304.0000000002</v>
      </c>
      <c r="AZ381" s="891">
        <v>17059849.870000001</v>
      </c>
      <c r="BA381" s="891">
        <v>148889.96</v>
      </c>
      <c r="BB381" s="891">
        <v>6034.6399999999994</v>
      </c>
      <c r="BC381" s="891">
        <v>364751.66</v>
      </c>
    </row>
    <row r="382" spans="1:55" ht="15.75" customHeight="1" x14ac:dyDescent="0.2">
      <c r="A382" s="890" t="s">
        <v>1992</v>
      </c>
      <c r="B382" s="895" t="s">
        <v>1993</v>
      </c>
      <c r="C382" s="645">
        <v>2403.31</v>
      </c>
      <c r="D382" s="891">
        <v>40048236.109999999</v>
      </c>
      <c r="E382" s="891">
        <v>32389736.840000004</v>
      </c>
      <c r="F382" s="892">
        <v>0.80876812529359621</v>
      </c>
      <c r="G382" s="893">
        <v>2</v>
      </c>
      <c r="H382" s="891">
        <v>138241.28</v>
      </c>
      <c r="I382" s="891">
        <v>12566071.330000002</v>
      </c>
      <c r="J382" s="891">
        <v>12704312.610000001</v>
      </c>
      <c r="K382" s="893">
        <v>1.05731</v>
      </c>
      <c r="L382" s="891">
        <v>9077845.5800000001</v>
      </c>
      <c r="M382" s="891">
        <v>1815569.11</v>
      </c>
      <c r="N382" s="891">
        <v>865071.21</v>
      </c>
      <c r="O382" s="891">
        <v>383915.86</v>
      </c>
      <c r="P382" s="891">
        <v>369230.81</v>
      </c>
      <c r="Q382" s="891">
        <v>533504.81999999995</v>
      </c>
      <c r="R382" s="891">
        <v>205581.66</v>
      </c>
      <c r="S382" s="891">
        <v>320044.79999999999</v>
      </c>
      <c r="T382" s="891">
        <v>440276.12</v>
      </c>
      <c r="U382" s="891">
        <v>239958.61</v>
      </c>
      <c r="V382" s="891">
        <v>657461.19999999995</v>
      </c>
      <c r="W382" s="891">
        <v>567062.75</v>
      </c>
      <c r="X382" s="891">
        <v>384033.46</v>
      </c>
      <c r="Y382" s="891">
        <v>15859555.989999998</v>
      </c>
      <c r="Z382" s="891">
        <v>214182.9</v>
      </c>
      <c r="AA382" s="891">
        <v>300413.75</v>
      </c>
      <c r="AB382" s="891">
        <v>646490.39</v>
      </c>
      <c r="AC382" s="891">
        <v>69695.990000000005</v>
      </c>
      <c r="AD382" s="891">
        <v>1372290.01</v>
      </c>
      <c r="AE382" s="891">
        <v>363065.61</v>
      </c>
      <c r="AF382" s="891">
        <v>2948861.37</v>
      </c>
      <c r="AG382" s="891">
        <v>2122122.73</v>
      </c>
      <c r="AH382" s="891">
        <v>7473948.4748100005</v>
      </c>
      <c r="AI382" s="891">
        <v>15511071.224810001</v>
      </c>
      <c r="AJ382" s="891">
        <v>2173000.7999999998</v>
      </c>
      <c r="AK382" s="891">
        <v>13338070.424810003</v>
      </c>
      <c r="AL382" s="894">
        <v>15635605.894810004</v>
      </c>
      <c r="AM382" s="891">
        <v>986466.74</v>
      </c>
      <c r="AN382" s="891">
        <v>986466.74</v>
      </c>
      <c r="AO382" s="891">
        <v>1028041.96</v>
      </c>
      <c r="AP382" s="891">
        <v>1028041.96</v>
      </c>
      <c r="AQ382" s="891">
        <v>473201.67</v>
      </c>
      <c r="AR382" s="891">
        <v>473201.67</v>
      </c>
      <c r="AS382" s="891">
        <v>492855.41</v>
      </c>
      <c r="AT382" s="891">
        <v>492855.41</v>
      </c>
      <c r="AU382" s="891">
        <v>591880.04</v>
      </c>
      <c r="AV382" s="891">
        <v>1288076.1100000001</v>
      </c>
      <c r="AW382" s="891">
        <v>511111.85</v>
      </c>
      <c r="AX382" s="891">
        <v>200874.52</v>
      </c>
      <c r="AY382" s="891">
        <v>8553074.0800000001</v>
      </c>
      <c r="AZ382" s="891">
        <v>40048236.109999999</v>
      </c>
      <c r="BA382" s="891">
        <v>4771281.7899999991</v>
      </c>
      <c r="BB382" s="891">
        <v>390183.92</v>
      </c>
      <c r="BC382" s="891">
        <v>636691.94999999995</v>
      </c>
    </row>
    <row r="383" spans="1:55" ht="15.75" customHeight="1" x14ac:dyDescent="0.2">
      <c r="A383" s="890" t="s">
        <v>1994</v>
      </c>
      <c r="B383" s="895" t="s">
        <v>1995</v>
      </c>
      <c r="C383" s="645">
        <v>1689.8</v>
      </c>
      <c r="D383" s="891">
        <v>27456149.93</v>
      </c>
      <c r="E383" s="891">
        <v>20703399.079999998</v>
      </c>
      <c r="F383" s="892">
        <v>0.75405324973762622</v>
      </c>
      <c r="G383" s="893">
        <v>2</v>
      </c>
      <c r="H383" s="891">
        <v>166359.35</v>
      </c>
      <c r="I383" s="891">
        <v>9412721.6799999997</v>
      </c>
      <c r="J383" s="891">
        <v>9579081.0299999993</v>
      </c>
      <c r="K383" s="893">
        <v>1.05731</v>
      </c>
      <c r="L383" s="891">
        <v>6131129.2199999997</v>
      </c>
      <c r="M383" s="891">
        <v>1226225.8400000001</v>
      </c>
      <c r="N383" s="891">
        <v>607926.81000000006</v>
      </c>
      <c r="O383" s="891">
        <v>270109.65999999997</v>
      </c>
      <c r="P383" s="891">
        <v>250707.17</v>
      </c>
      <c r="Q383" s="891">
        <v>377605.47</v>
      </c>
      <c r="R383" s="891">
        <v>143907.16</v>
      </c>
      <c r="S383" s="891">
        <v>224961.2</v>
      </c>
      <c r="T383" s="891">
        <v>309762.75</v>
      </c>
      <c r="U383" s="891">
        <v>168570.92</v>
      </c>
      <c r="V383" s="891">
        <v>462566.51</v>
      </c>
      <c r="W383" s="891">
        <v>398965.35</v>
      </c>
      <c r="X383" s="891">
        <v>269939.17</v>
      </c>
      <c r="Y383" s="891">
        <v>10842377.229999999</v>
      </c>
      <c r="Z383" s="891">
        <v>150192</v>
      </c>
      <c r="AA383" s="891">
        <v>211225</v>
      </c>
      <c r="AB383" s="891">
        <v>454556.2</v>
      </c>
      <c r="AC383" s="891">
        <v>49004.2</v>
      </c>
      <c r="AD383" s="891">
        <v>964875.8</v>
      </c>
      <c r="AE383" s="891">
        <v>256938.27</v>
      </c>
      <c r="AF383" s="891">
        <v>2073384.5999999999</v>
      </c>
      <c r="AG383" s="891">
        <v>1492093.4</v>
      </c>
      <c r="AH383" s="891">
        <v>5101496.2878</v>
      </c>
      <c r="AI383" s="891">
        <v>10753765.7578</v>
      </c>
      <c r="AJ383" s="891">
        <v>1527866.46</v>
      </c>
      <c r="AK383" s="891">
        <v>9225899.297799997</v>
      </c>
      <c r="AL383" s="894">
        <v>10841327.777799997</v>
      </c>
      <c r="AM383" s="891">
        <v>547281.16</v>
      </c>
      <c r="AN383" s="891">
        <v>547281.16</v>
      </c>
      <c r="AO383" s="891">
        <v>569958.56000000006</v>
      </c>
      <c r="AP383" s="891">
        <v>569958.56000000006</v>
      </c>
      <c r="AQ383" s="891">
        <v>399878.08</v>
      </c>
      <c r="AR383" s="891">
        <v>399878.08</v>
      </c>
      <c r="AS383" s="891">
        <v>416508.17</v>
      </c>
      <c r="AT383" s="891">
        <v>416508.17</v>
      </c>
      <c r="AU383" s="891">
        <v>499658.63</v>
      </c>
      <c r="AV383" s="891">
        <v>905584.02</v>
      </c>
      <c r="AW383" s="891">
        <v>359338.03</v>
      </c>
      <c r="AX383" s="891">
        <v>140612.16</v>
      </c>
      <c r="AY383" s="891">
        <v>5772444.7800000003</v>
      </c>
      <c r="AZ383" s="891">
        <v>27456149.93</v>
      </c>
      <c r="BA383" s="891">
        <v>1692062.2099999997</v>
      </c>
      <c r="BB383" s="891">
        <v>527130.79</v>
      </c>
      <c r="BC383" s="891">
        <v>629087.77</v>
      </c>
    </row>
    <row r="384" spans="1:55" ht="15.75" customHeight="1" x14ac:dyDescent="0.2">
      <c r="A384" s="890" t="s">
        <v>1996</v>
      </c>
      <c r="B384" s="895" t="s">
        <v>1997</v>
      </c>
      <c r="C384" s="645">
        <v>1335.79</v>
      </c>
      <c r="D384" s="891">
        <v>21020140.600000001</v>
      </c>
      <c r="E384" s="891">
        <v>15770802.949999999</v>
      </c>
      <c r="F384" s="892">
        <v>0.7502710495666236</v>
      </c>
      <c r="G384" s="893">
        <v>2</v>
      </c>
      <c r="H384" s="891">
        <v>89994.49</v>
      </c>
      <c r="I384" s="891">
        <v>2865620.75</v>
      </c>
      <c r="J384" s="891">
        <v>2955615.24</v>
      </c>
      <c r="K384" s="893">
        <v>1.05731</v>
      </c>
      <c r="L384" s="891">
        <v>4901590.03</v>
      </c>
      <c r="M384" s="891">
        <v>980318</v>
      </c>
      <c r="N384" s="891">
        <v>480435.05</v>
      </c>
      <c r="O384" s="891">
        <v>213206.56</v>
      </c>
      <c r="P384" s="891">
        <v>190473.58</v>
      </c>
      <c r="Q384" s="891">
        <v>296913.84000000003</v>
      </c>
      <c r="R384" s="891">
        <v>114354.8</v>
      </c>
      <c r="S384" s="891">
        <v>177569.37</v>
      </c>
      <c r="T384" s="891">
        <v>244506.06</v>
      </c>
      <c r="U384" s="891">
        <v>133476.98000000001</v>
      </c>
      <c r="V384" s="891">
        <v>365119.17</v>
      </c>
      <c r="W384" s="891">
        <v>314916.65000000002</v>
      </c>
      <c r="X384" s="891">
        <v>213071.98</v>
      </c>
      <c r="Y384" s="891">
        <v>8625952.0700000003</v>
      </c>
      <c r="Z384" s="891">
        <v>118781.1</v>
      </c>
      <c r="AA384" s="891">
        <v>166973.75</v>
      </c>
      <c r="AB384" s="891">
        <v>359327.51</v>
      </c>
      <c r="AC384" s="891">
        <v>38737.910000000003</v>
      </c>
      <c r="AD384" s="891">
        <v>762736.09</v>
      </c>
      <c r="AE384" s="891">
        <v>201717.43</v>
      </c>
      <c r="AF384" s="891">
        <v>1639014.33</v>
      </c>
      <c r="AG384" s="891">
        <v>1179502.57</v>
      </c>
      <c r="AH384" s="891">
        <v>3883561.8042899999</v>
      </c>
      <c r="AI384" s="891">
        <v>8350352.4942899998</v>
      </c>
      <c r="AJ384" s="891">
        <v>1207781.24</v>
      </c>
      <c r="AK384" s="891">
        <v>7142571.2542899987</v>
      </c>
      <c r="AL384" s="894">
        <v>8419570.4342899993</v>
      </c>
      <c r="AM384" s="891">
        <v>459595.23</v>
      </c>
      <c r="AN384" s="891">
        <v>459595.23</v>
      </c>
      <c r="AO384" s="891">
        <v>478493.06</v>
      </c>
      <c r="AP384" s="891">
        <v>478493.06</v>
      </c>
      <c r="AQ384" s="891">
        <v>185198.73</v>
      </c>
      <c r="AR384" s="891">
        <v>185198.73</v>
      </c>
      <c r="AS384" s="891">
        <v>192757.86</v>
      </c>
      <c r="AT384" s="891">
        <v>192757.86</v>
      </c>
      <c r="AU384" s="891">
        <v>231309.44</v>
      </c>
      <c r="AV384" s="891">
        <v>715849.81</v>
      </c>
      <c r="AW384" s="891">
        <v>284051.01</v>
      </c>
      <c r="AX384" s="891">
        <v>111317.96</v>
      </c>
      <c r="AY384" s="891">
        <v>3974617.9799999995</v>
      </c>
      <c r="AZ384" s="891">
        <v>21020140.600000001</v>
      </c>
      <c r="BA384" s="891">
        <v>1128241.6999999997</v>
      </c>
      <c r="BB384" s="891">
        <v>140900.90000000002</v>
      </c>
      <c r="BC384" s="891">
        <v>560401.70000000019</v>
      </c>
    </row>
    <row r="385" spans="1:55" ht="15.75" customHeight="1" x14ac:dyDescent="0.2">
      <c r="A385" s="890" t="s">
        <v>1998</v>
      </c>
      <c r="B385" s="895" t="s">
        <v>1999</v>
      </c>
      <c r="C385" s="645">
        <v>592.46</v>
      </c>
      <c r="D385" s="891">
        <v>7924177.8099999996</v>
      </c>
      <c r="E385" s="891">
        <v>10472001.559999999</v>
      </c>
      <c r="F385" s="892">
        <v>1.3215253129207609</v>
      </c>
      <c r="G385" s="893">
        <v>4</v>
      </c>
      <c r="H385" s="891">
        <v>609.75</v>
      </c>
      <c r="I385" s="891">
        <v>569471.91999999993</v>
      </c>
      <c r="J385" s="891">
        <v>570081.66999999993</v>
      </c>
      <c r="K385" s="893">
        <v>1.05731</v>
      </c>
      <c r="L385" s="891">
        <v>1958475.13</v>
      </c>
      <c r="M385" s="891">
        <v>391695.02</v>
      </c>
      <c r="N385" s="891">
        <v>212486.26</v>
      </c>
      <c r="O385" s="891">
        <v>93638.01</v>
      </c>
      <c r="P385" s="891">
        <v>69670.509999999995</v>
      </c>
      <c r="Q385" s="891">
        <v>133180.35</v>
      </c>
      <c r="R385" s="891">
        <v>50110.53</v>
      </c>
      <c r="S385" s="891">
        <v>78586.44</v>
      </c>
      <c r="T385" s="891">
        <v>107384.42</v>
      </c>
      <c r="U385" s="891">
        <v>58789.86</v>
      </c>
      <c r="V385" s="891">
        <v>160356.39000000001</v>
      </c>
      <c r="W385" s="891">
        <v>138307.98000000001</v>
      </c>
      <c r="X385" s="891">
        <v>94298.75</v>
      </c>
      <c r="Y385" s="891">
        <v>3546979.6499999994</v>
      </c>
      <c r="Z385" s="891">
        <v>52826.399999999994</v>
      </c>
      <c r="AA385" s="891">
        <v>74057.5</v>
      </c>
      <c r="AB385" s="891">
        <v>159371.74</v>
      </c>
      <c r="AC385" s="891">
        <v>17181.34</v>
      </c>
      <c r="AD385" s="891">
        <v>169147.33000000002</v>
      </c>
      <c r="AE385" s="891">
        <v>91731.14</v>
      </c>
      <c r="AF385" s="891">
        <v>726948.41999999993</v>
      </c>
      <c r="AG385" s="891">
        <v>523142.18</v>
      </c>
      <c r="AH385" s="891">
        <v>1453415.7594599999</v>
      </c>
      <c r="AI385" s="891">
        <v>3267821.8094600001</v>
      </c>
      <c r="AJ385" s="891">
        <v>535684.55000000005</v>
      </c>
      <c r="AK385" s="891">
        <v>2732137.2594599994</v>
      </c>
      <c r="AL385" s="894">
        <v>3298521.8894599993</v>
      </c>
      <c r="AM385" s="891">
        <v>62740.79</v>
      </c>
      <c r="AN385" s="891">
        <v>62740.79</v>
      </c>
      <c r="AO385" s="891">
        <v>65008.53</v>
      </c>
      <c r="AP385" s="891">
        <v>65008.53</v>
      </c>
      <c r="AQ385" s="891">
        <v>61984.88</v>
      </c>
      <c r="AR385" s="891">
        <v>61984.88</v>
      </c>
      <c r="AS385" s="891">
        <v>64252.62</v>
      </c>
      <c r="AT385" s="891">
        <v>64252.62</v>
      </c>
      <c r="AU385" s="891">
        <v>77859.06</v>
      </c>
      <c r="AV385" s="891">
        <v>317483.53999999998</v>
      </c>
      <c r="AW385" s="891">
        <v>125978.27</v>
      </c>
      <c r="AX385" s="891">
        <v>49381.65</v>
      </c>
      <c r="AY385" s="891">
        <v>1078676.1599999999</v>
      </c>
      <c r="AZ385" s="891">
        <v>7924177.8099999996</v>
      </c>
      <c r="BA385" s="891">
        <v>49564.11</v>
      </c>
      <c r="BB385" s="891">
        <v>10313.019999999999</v>
      </c>
      <c r="BC385" s="891">
        <v>252857.17000000004</v>
      </c>
    </row>
    <row r="386" spans="1:55" ht="15.75" customHeight="1" x14ac:dyDescent="0.2">
      <c r="A386" s="890" t="s">
        <v>2000</v>
      </c>
      <c r="B386" s="895" t="s">
        <v>2001</v>
      </c>
      <c r="C386" s="645">
        <v>3522.81</v>
      </c>
      <c r="D386" s="891">
        <v>63215414.890000001</v>
      </c>
      <c r="E386" s="891">
        <v>47805518.890000001</v>
      </c>
      <c r="F386" s="892">
        <v>0.75623198824504301</v>
      </c>
      <c r="G386" s="893">
        <v>2</v>
      </c>
      <c r="H386" s="891">
        <v>407711.07</v>
      </c>
      <c r="I386" s="891">
        <v>25732905.699999999</v>
      </c>
      <c r="J386" s="891">
        <v>26140616.77</v>
      </c>
      <c r="K386" s="893">
        <v>1.05731</v>
      </c>
      <c r="L386" s="891">
        <v>13270667.859999999</v>
      </c>
      <c r="M386" s="891">
        <v>2654133.5699999998</v>
      </c>
      <c r="N386" s="891">
        <v>1268434.98</v>
      </c>
      <c r="O386" s="891">
        <v>563268.68000000005</v>
      </c>
      <c r="P386" s="891">
        <v>593352.57999999996</v>
      </c>
      <c r="Q386" s="891">
        <v>787330.91</v>
      </c>
      <c r="R386" s="891">
        <v>301305.62</v>
      </c>
      <c r="S386" s="891">
        <v>469419.04</v>
      </c>
      <c r="T386" s="891">
        <v>645958.59</v>
      </c>
      <c r="U386" s="891">
        <v>351839.32</v>
      </c>
      <c r="V386" s="891">
        <v>964605.37</v>
      </c>
      <c r="W386" s="891">
        <v>831975.75</v>
      </c>
      <c r="X386" s="891">
        <v>563273.06999999995</v>
      </c>
      <c r="Y386" s="891">
        <v>23265565.34</v>
      </c>
      <c r="Z386" s="891">
        <v>314037.90000000002</v>
      </c>
      <c r="AA386" s="891">
        <v>440351.25000000006</v>
      </c>
      <c r="AB386" s="891">
        <v>947635.89000000013</v>
      </c>
      <c r="AC386" s="891">
        <v>102161.49</v>
      </c>
      <c r="AD386" s="891">
        <v>2011524.51</v>
      </c>
      <c r="AE386" s="891">
        <v>536220.03</v>
      </c>
      <c r="AF386" s="891">
        <v>4322487.870000001</v>
      </c>
      <c r="AG386" s="891">
        <v>3110641.2300000004</v>
      </c>
      <c r="AH386" s="891">
        <v>11940283.634310002</v>
      </c>
      <c r="AI386" s="891">
        <v>23725343.804310001</v>
      </c>
      <c r="AJ386" s="891">
        <v>3185219.11</v>
      </c>
      <c r="AK386" s="891">
        <v>20540124.694310002</v>
      </c>
      <c r="AL386" s="894">
        <v>23907888.70431</v>
      </c>
      <c r="AM386" s="891">
        <v>1433211.44</v>
      </c>
      <c r="AN386" s="891">
        <v>1433211.44</v>
      </c>
      <c r="AO386" s="891">
        <v>1492928.59</v>
      </c>
      <c r="AP386" s="891">
        <v>1492928.59</v>
      </c>
      <c r="AQ386" s="891">
        <v>1360643.78</v>
      </c>
      <c r="AR386" s="891">
        <v>1360643.78</v>
      </c>
      <c r="AS386" s="891">
        <v>1417337.27</v>
      </c>
      <c r="AT386" s="891">
        <v>1417337.27</v>
      </c>
      <c r="AU386" s="891">
        <v>1701560.63</v>
      </c>
      <c r="AV386" s="891">
        <v>1888271.2</v>
      </c>
      <c r="AW386" s="891">
        <v>749270.78</v>
      </c>
      <c r="AX386" s="891">
        <v>294615.96000000002</v>
      </c>
      <c r="AY386" s="891">
        <v>16041960.729999999</v>
      </c>
      <c r="AZ386" s="891">
        <v>63215414.890000001</v>
      </c>
      <c r="BA386" s="891">
        <v>6853484.7800000003</v>
      </c>
      <c r="BB386" s="891">
        <v>2024210.5899999999</v>
      </c>
      <c r="BC386" s="891">
        <v>2039191.0799999996</v>
      </c>
    </row>
    <row r="387" spans="1:55" ht="15.75" customHeight="1" x14ac:dyDescent="0.2">
      <c r="A387" s="890" t="s">
        <v>2002</v>
      </c>
      <c r="B387" s="895" t="s">
        <v>2003</v>
      </c>
      <c r="C387" s="645">
        <v>299.75</v>
      </c>
      <c r="D387" s="891">
        <v>4072174.42</v>
      </c>
      <c r="E387" s="891">
        <v>4827121.5599999996</v>
      </c>
      <c r="F387" s="892">
        <v>1.1853916512741121</v>
      </c>
      <c r="G387" s="893">
        <v>4</v>
      </c>
      <c r="H387" s="891">
        <v>313.33999999999997</v>
      </c>
      <c r="I387" s="891">
        <v>279071.88999999996</v>
      </c>
      <c r="J387" s="891">
        <v>279385.23</v>
      </c>
      <c r="K387" s="893">
        <v>1.05731</v>
      </c>
      <c r="L387" s="891">
        <v>1042263.15</v>
      </c>
      <c r="M387" s="891">
        <v>208452.63</v>
      </c>
      <c r="N387" s="891">
        <v>107323.57</v>
      </c>
      <c r="O387" s="891">
        <v>47539.3</v>
      </c>
      <c r="P387" s="891">
        <v>36271.629999999997</v>
      </c>
      <c r="Q387" s="891">
        <v>63456.52</v>
      </c>
      <c r="R387" s="891">
        <v>25055.26</v>
      </c>
      <c r="S387" s="891">
        <v>39593.17</v>
      </c>
      <c r="T387" s="891">
        <v>54518.239999999998</v>
      </c>
      <c r="U387" s="891">
        <v>29694.87</v>
      </c>
      <c r="V387" s="891">
        <v>81411.7</v>
      </c>
      <c r="W387" s="891">
        <v>70217.899999999994</v>
      </c>
      <c r="X387" s="891">
        <v>47509.29</v>
      </c>
      <c r="Y387" s="891">
        <v>1853307.23</v>
      </c>
      <c r="Z387" s="891">
        <v>26910</v>
      </c>
      <c r="AA387" s="891">
        <v>37468.75</v>
      </c>
      <c r="AB387" s="891">
        <v>80632.75</v>
      </c>
      <c r="AC387" s="891">
        <v>8692.75</v>
      </c>
      <c r="AD387" s="891">
        <v>85578.62</v>
      </c>
      <c r="AE387" s="891">
        <v>43561.5</v>
      </c>
      <c r="AF387" s="891">
        <v>367793.25</v>
      </c>
      <c r="AG387" s="891">
        <v>264679.25</v>
      </c>
      <c r="AH387" s="891">
        <v>749632.18724999996</v>
      </c>
      <c r="AI387" s="891">
        <v>1664949.0572500001</v>
      </c>
      <c r="AJ387" s="891">
        <v>271024.95</v>
      </c>
      <c r="AK387" s="891">
        <v>1393924.1072500001</v>
      </c>
      <c r="AL387" s="894">
        <v>1680481.4872500002</v>
      </c>
      <c r="AM387" s="891">
        <v>47622.53</v>
      </c>
      <c r="AN387" s="891">
        <v>47622.53</v>
      </c>
      <c r="AO387" s="891">
        <v>49134.35</v>
      </c>
      <c r="AP387" s="891">
        <v>49134.35</v>
      </c>
      <c r="AQ387" s="891">
        <v>18141.91</v>
      </c>
      <c r="AR387" s="891">
        <v>18141.91</v>
      </c>
      <c r="AS387" s="891">
        <v>18897.830000000002</v>
      </c>
      <c r="AT387" s="891">
        <v>18897.830000000002</v>
      </c>
      <c r="AU387" s="891">
        <v>22677.39</v>
      </c>
      <c r="AV387" s="891">
        <v>160253.6</v>
      </c>
      <c r="AW387" s="891">
        <v>63589.03</v>
      </c>
      <c r="AX387" s="891">
        <v>24272.33</v>
      </c>
      <c r="AY387" s="891">
        <v>538385.59000000008</v>
      </c>
      <c r="AZ387" s="891">
        <v>4072174.42</v>
      </c>
      <c r="BA387" s="891">
        <v>39037.389999999992</v>
      </c>
      <c r="BB387" s="891">
        <v>5811.15</v>
      </c>
      <c r="BC387" s="891">
        <v>138182.64999999997</v>
      </c>
    </row>
    <row r="388" spans="1:55" ht="15.75" customHeight="1" x14ac:dyDescent="0.2">
      <c r="A388" s="890" t="s">
        <v>2004</v>
      </c>
      <c r="B388" s="895" t="s">
        <v>2005</v>
      </c>
      <c r="C388" s="645">
        <v>3289.89</v>
      </c>
      <c r="D388" s="891">
        <v>44163535.590000004</v>
      </c>
      <c r="E388" s="891">
        <v>50128742.030000001</v>
      </c>
      <c r="F388" s="892">
        <v>1.1350708533705056</v>
      </c>
      <c r="G388" s="893">
        <v>4</v>
      </c>
      <c r="H388" s="891">
        <v>3398.33</v>
      </c>
      <c r="I388" s="891">
        <v>2630067.7599999993</v>
      </c>
      <c r="J388" s="891">
        <v>2633466.0899999994</v>
      </c>
      <c r="K388" s="893">
        <v>1.05731</v>
      </c>
      <c r="L388" s="891">
        <v>11006068.439999999</v>
      </c>
      <c r="M388" s="891">
        <v>2201213.6800000002</v>
      </c>
      <c r="N388" s="891">
        <v>1184160.76</v>
      </c>
      <c r="O388" s="891">
        <v>525813.47</v>
      </c>
      <c r="P388" s="891">
        <v>389009.91</v>
      </c>
      <c r="Q388" s="891">
        <v>731708.53</v>
      </c>
      <c r="R388" s="891">
        <v>280747.46000000002</v>
      </c>
      <c r="S388" s="891">
        <v>438224.42</v>
      </c>
      <c r="T388" s="891">
        <v>603004.81999999995</v>
      </c>
      <c r="U388" s="891">
        <v>328743.3</v>
      </c>
      <c r="V388" s="891">
        <v>900462.81</v>
      </c>
      <c r="W388" s="891">
        <v>776652.55</v>
      </c>
      <c r="X388" s="891">
        <v>525841.5</v>
      </c>
      <c r="Y388" s="891">
        <v>19891651.649999999</v>
      </c>
      <c r="Z388" s="891">
        <v>292887.90000000002</v>
      </c>
      <c r="AA388" s="891">
        <v>411236.25</v>
      </c>
      <c r="AB388" s="891">
        <v>884980.40999999992</v>
      </c>
      <c r="AC388" s="891">
        <v>95406.81</v>
      </c>
      <c r="AD388" s="891">
        <v>939263.59000000008</v>
      </c>
      <c r="AE388" s="891">
        <v>497253.11</v>
      </c>
      <c r="AF388" s="891">
        <v>4036695.03</v>
      </c>
      <c r="AG388" s="891">
        <v>2904972.87</v>
      </c>
      <c r="AH388" s="891">
        <v>8108637.5733900005</v>
      </c>
      <c r="AI388" s="891">
        <v>18171333.543389998</v>
      </c>
      <c r="AJ388" s="891">
        <v>2974619.84</v>
      </c>
      <c r="AK388" s="891">
        <v>15196713.703389999</v>
      </c>
      <c r="AL388" s="894">
        <v>18341809.003389999</v>
      </c>
      <c r="AM388" s="891">
        <v>428602.79</v>
      </c>
      <c r="AN388" s="891">
        <v>428602.79</v>
      </c>
      <c r="AO388" s="891">
        <v>445988.79</v>
      </c>
      <c r="AP388" s="891">
        <v>445988.79</v>
      </c>
      <c r="AQ388" s="891">
        <v>270616.92</v>
      </c>
      <c r="AR388" s="891">
        <v>270616.92</v>
      </c>
      <c r="AS388" s="891">
        <v>281955.62</v>
      </c>
      <c r="AT388" s="891">
        <v>281955.62</v>
      </c>
      <c r="AU388" s="891">
        <v>337893.2</v>
      </c>
      <c r="AV388" s="891">
        <v>1763545.52</v>
      </c>
      <c r="AW388" s="891">
        <v>699779.32</v>
      </c>
      <c r="AX388" s="891">
        <v>274528.51</v>
      </c>
      <c r="AY388" s="891">
        <v>5930074.790000001</v>
      </c>
      <c r="AZ388" s="891">
        <v>44163535.590000004</v>
      </c>
      <c r="BA388" s="891">
        <v>402015.06000000011</v>
      </c>
      <c r="BB388" s="891">
        <v>138146.47999999998</v>
      </c>
      <c r="BC388" s="891">
        <v>961832.38000000012</v>
      </c>
    </row>
    <row r="389" spans="1:55" ht="15.75" customHeight="1" x14ac:dyDescent="0.2">
      <c r="A389" s="890" t="s">
        <v>2006</v>
      </c>
      <c r="B389" s="895" t="s">
        <v>2007</v>
      </c>
      <c r="C389" s="645">
        <v>2994.23</v>
      </c>
      <c r="D389" s="891">
        <v>42287064.549999997</v>
      </c>
      <c r="E389" s="891">
        <v>48317058.510000005</v>
      </c>
      <c r="F389" s="892">
        <v>1.1425966551277207</v>
      </c>
      <c r="G389" s="893">
        <v>4</v>
      </c>
      <c r="H389" s="891">
        <v>3253.94</v>
      </c>
      <c r="I389" s="891">
        <v>3362320.76</v>
      </c>
      <c r="J389" s="891">
        <v>3365574.6999999997</v>
      </c>
      <c r="K389" s="893">
        <v>1.05731</v>
      </c>
      <c r="L389" s="891">
        <v>10409666.300000001</v>
      </c>
      <c r="M389" s="891">
        <v>2081933.26</v>
      </c>
      <c r="N389" s="891">
        <v>1077557.48</v>
      </c>
      <c r="O389" s="891">
        <v>478994.47</v>
      </c>
      <c r="P389" s="891">
        <v>379709.63</v>
      </c>
      <c r="Q389" s="891">
        <v>654150.56000000006</v>
      </c>
      <c r="R389" s="891">
        <v>255692.19</v>
      </c>
      <c r="S389" s="891">
        <v>398931.20000000001</v>
      </c>
      <c r="T389" s="891">
        <v>549312.61</v>
      </c>
      <c r="U389" s="891">
        <v>299048.42</v>
      </c>
      <c r="V389" s="891">
        <v>820284.62</v>
      </c>
      <c r="W389" s="891">
        <v>707498.56</v>
      </c>
      <c r="X389" s="891">
        <v>478692.13</v>
      </c>
      <c r="Y389" s="891">
        <v>18591471.43</v>
      </c>
      <c r="Z389" s="891">
        <v>265295.69999999995</v>
      </c>
      <c r="AA389" s="891">
        <v>374278.75</v>
      </c>
      <c r="AB389" s="891">
        <v>805447.86999999988</v>
      </c>
      <c r="AC389" s="891">
        <v>86832.669999999984</v>
      </c>
      <c r="AD389" s="891">
        <v>854852.66</v>
      </c>
      <c r="AE389" s="891">
        <v>441572.36</v>
      </c>
      <c r="AF389" s="891">
        <v>3673920.2099999995</v>
      </c>
      <c r="AG389" s="891">
        <v>2643905.09</v>
      </c>
      <c r="AH389" s="891">
        <v>7839449.1777299987</v>
      </c>
      <c r="AI389" s="891">
        <v>16985554.487729996</v>
      </c>
      <c r="AJ389" s="891">
        <v>2707292.93</v>
      </c>
      <c r="AK389" s="891">
        <v>14278261.557729997</v>
      </c>
      <c r="AL389" s="894">
        <v>17140709.437729996</v>
      </c>
      <c r="AM389" s="891">
        <v>618337</v>
      </c>
      <c r="AN389" s="891">
        <v>618337</v>
      </c>
      <c r="AO389" s="891">
        <v>644038.05000000005</v>
      </c>
      <c r="AP389" s="891">
        <v>644038.05000000005</v>
      </c>
      <c r="AQ389" s="891">
        <v>288758.84000000003</v>
      </c>
      <c r="AR389" s="891">
        <v>288758.84000000003</v>
      </c>
      <c r="AS389" s="891">
        <v>300097.53999999998</v>
      </c>
      <c r="AT389" s="891">
        <v>300097.53999999998</v>
      </c>
      <c r="AU389" s="891">
        <v>360570.6</v>
      </c>
      <c r="AV389" s="891">
        <v>1604803.74</v>
      </c>
      <c r="AW389" s="891">
        <v>636790.18000000005</v>
      </c>
      <c r="AX389" s="891">
        <v>250256.17</v>
      </c>
      <c r="AY389" s="891">
        <v>6554883.5499999998</v>
      </c>
      <c r="AZ389" s="891">
        <v>42287064.549999997</v>
      </c>
      <c r="BA389" s="891">
        <v>898803.32000000007</v>
      </c>
      <c r="BB389" s="891">
        <v>90522.94</v>
      </c>
      <c r="BC389" s="891">
        <v>1200484.93</v>
      </c>
    </row>
    <row r="390" spans="1:55" ht="15.75" customHeight="1" x14ac:dyDescent="0.2">
      <c r="A390" s="890" t="s">
        <v>2008</v>
      </c>
      <c r="B390" s="895" t="s">
        <v>2009</v>
      </c>
      <c r="C390" s="645">
        <v>3155.47</v>
      </c>
      <c r="D390" s="891">
        <v>49734480.729999997</v>
      </c>
      <c r="E390" s="891">
        <v>38947861.340000004</v>
      </c>
      <c r="F390" s="892">
        <v>0.78311587390328441</v>
      </c>
      <c r="G390" s="893">
        <v>2</v>
      </c>
      <c r="H390" s="891">
        <v>136297.45000000001</v>
      </c>
      <c r="I390" s="891">
        <v>6150054.6600000001</v>
      </c>
      <c r="J390" s="891">
        <v>6286352.1100000003</v>
      </c>
      <c r="K390" s="893">
        <v>1.05731</v>
      </c>
      <c r="L390" s="891">
        <v>11453370.039999999</v>
      </c>
      <c r="M390" s="891">
        <v>2290674</v>
      </c>
      <c r="N390" s="891">
        <v>1135901.17</v>
      </c>
      <c r="O390" s="891">
        <v>504924.99</v>
      </c>
      <c r="P390" s="891">
        <v>450174.61</v>
      </c>
      <c r="Q390" s="891">
        <v>705855.87</v>
      </c>
      <c r="R390" s="891">
        <v>269825.93</v>
      </c>
      <c r="S390" s="891">
        <v>420527.48</v>
      </c>
      <c r="T390" s="891">
        <v>579049.84</v>
      </c>
      <c r="U390" s="891">
        <v>315245.63</v>
      </c>
      <c r="V390" s="891">
        <v>864691</v>
      </c>
      <c r="W390" s="891">
        <v>745799.23</v>
      </c>
      <c r="X390" s="891">
        <v>504606.29</v>
      </c>
      <c r="Y390" s="891">
        <v>20240646.079999998</v>
      </c>
      <c r="Z390" s="891">
        <v>279042.30000000005</v>
      </c>
      <c r="AA390" s="891">
        <v>394433.75</v>
      </c>
      <c r="AB390" s="891">
        <v>848821.42999999993</v>
      </c>
      <c r="AC390" s="891">
        <v>91508.63</v>
      </c>
      <c r="AD390" s="891">
        <v>1801773.3699999999</v>
      </c>
      <c r="AE390" s="891">
        <v>477514.27</v>
      </c>
      <c r="AF390" s="891">
        <v>3871761.6900000004</v>
      </c>
      <c r="AG390" s="891">
        <v>2786280.0100000002</v>
      </c>
      <c r="AH390" s="891">
        <v>9191618.4179699998</v>
      </c>
      <c r="AI390" s="891">
        <v>19742753.867969997</v>
      </c>
      <c r="AJ390" s="891">
        <v>2853081.3</v>
      </c>
      <c r="AK390" s="891">
        <v>16889672.56797</v>
      </c>
      <c r="AL390" s="894">
        <v>19906263.947969999</v>
      </c>
      <c r="AM390" s="891">
        <v>1056010.75</v>
      </c>
      <c r="AN390" s="891">
        <v>1056010.75</v>
      </c>
      <c r="AO390" s="891">
        <v>1099853.72</v>
      </c>
      <c r="AP390" s="891">
        <v>1099853.72</v>
      </c>
      <c r="AQ390" s="891">
        <v>496634.97</v>
      </c>
      <c r="AR390" s="891">
        <v>496634.97</v>
      </c>
      <c r="AS390" s="891">
        <v>517800.54</v>
      </c>
      <c r="AT390" s="891">
        <v>517800.54</v>
      </c>
      <c r="AU390" s="891">
        <v>621360.65</v>
      </c>
      <c r="AV390" s="891">
        <v>1690977.85</v>
      </c>
      <c r="AW390" s="891">
        <v>670984.28</v>
      </c>
      <c r="AX390" s="891">
        <v>263647.8</v>
      </c>
      <c r="AY390" s="891">
        <v>9587570.5399999991</v>
      </c>
      <c r="AZ390" s="891">
        <v>49734480.729999997</v>
      </c>
      <c r="BA390" s="891">
        <v>2289864.2399999998</v>
      </c>
      <c r="BB390" s="891">
        <v>481950.41000000003</v>
      </c>
      <c r="BC390" s="891">
        <v>1473235.66</v>
      </c>
    </row>
    <row r="391" spans="1:55" ht="15.75" customHeight="1" x14ac:dyDescent="0.2">
      <c r="A391" s="890" t="s">
        <v>2010</v>
      </c>
      <c r="B391" s="895" t="s">
        <v>2011</v>
      </c>
      <c r="C391" s="645">
        <v>470.46</v>
      </c>
      <c r="D391" s="891">
        <v>6718572.04</v>
      </c>
      <c r="E391" s="891">
        <v>10402104.870000001</v>
      </c>
      <c r="F391" s="892">
        <v>1.5482612686251707</v>
      </c>
      <c r="G391" s="893">
        <v>4</v>
      </c>
      <c r="H391" s="891">
        <v>516.98</v>
      </c>
      <c r="I391" s="891">
        <v>483544.67000000004</v>
      </c>
      <c r="J391" s="891">
        <v>484061.65</v>
      </c>
      <c r="K391" s="893">
        <v>1.05731</v>
      </c>
      <c r="L391" s="891">
        <v>1648749.38</v>
      </c>
      <c r="M391" s="891">
        <v>329749.87</v>
      </c>
      <c r="N391" s="891">
        <v>168548.43</v>
      </c>
      <c r="O391" s="891">
        <v>74190.12</v>
      </c>
      <c r="P391" s="891">
        <v>60564.1</v>
      </c>
      <c r="Q391" s="891">
        <v>103410.62</v>
      </c>
      <c r="R391" s="891">
        <v>39831.440000000002</v>
      </c>
      <c r="S391" s="891">
        <v>62389.24</v>
      </c>
      <c r="T391" s="891">
        <v>85081.5</v>
      </c>
      <c r="U391" s="891">
        <v>46791.93</v>
      </c>
      <c r="V391" s="891">
        <v>127051.6</v>
      </c>
      <c r="W391" s="891">
        <v>109582.48</v>
      </c>
      <c r="X391" s="891">
        <v>74863.13</v>
      </c>
      <c r="Y391" s="891">
        <v>2930803.8400000008</v>
      </c>
      <c r="Z391" s="891">
        <v>41794.199999999997</v>
      </c>
      <c r="AA391" s="891">
        <v>58807.5</v>
      </c>
      <c r="AB391" s="891">
        <v>126553.74</v>
      </c>
      <c r="AC391" s="891">
        <v>13643.34</v>
      </c>
      <c r="AD391" s="891">
        <v>134316.32999999999</v>
      </c>
      <c r="AE391" s="891">
        <v>70609.179999999993</v>
      </c>
      <c r="AF391" s="891">
        <v>577254.42000000004</v>
      </c>
      <c r="AG391" s="891">
        <v>415416.18000000005</v>
      </c>
      <c r="AH391" s="891">
        <v>1247685.9834599998</v>
      </c>
      <c r="AI391" s="891">
        <v>2686080.8734599999</v>
      </c>
      <c r="AJ391" s="891">
        <v>425375.81</v>
      </c>
      <c r="AK391" s="891">
        <v>2260705.0634600003</v>
      </c>
      <c r="AL391" s="894">
        <v>2710459.1534600002</v>
      </c>
      <c r="AM391" s="891">
        <v>111119.24</v>
      </c>
      <c r="AN391" s="891">
        <v>111119.24</v>
      </c>
      <c r="AO391" s="891">
        <v>115654.72</v>
      </c>
      <c r="AP391" s="891">
        <v>115654.72</v>
      </c>
      <c r="AQ391" s="891">
        <v>43842.96</v>
      </c>
      <c r="AR391" s="891">
        <v>43842.96</v>
      </c>
      <c r="AS391" s="891">
        <v>45354.79</v>
      </c>
      <c r="AT391" s="891">
        <v>45354.79</v>
      </c>
      <c r="AU391" s="891">
        <v>54425.75</v>
      </c>
      <c r="AV391" s="891">
        <v>251719.09</v>
      </c>
      <c r="AW391" s="891">
        <v>99882.77</v>
      </c>
      <c r="AX391" s="891">
        <v>39337.919999999998</v>
      </c>
      <c r="AY391" s="891">
        <v>1077308.9500000002</v>
      </c>
      <c r="AZ391" s="891">
        <v>6718572.04</v>
      </c>
      <c r="BA391" s="891">
        <v>175355.55</v>
      </c>
      <c r="BB391" s="891">
        <v>101.92000000000002</v>
      </c>
      <c r="BC391" s="891">
        <v>141765.20000000001</v>
      </c>
    </row>
    <row r="392" spans="1:55" ht="15.75" customHeight="1" x14ac:dyDescent="0.2">
      <c r="A392" s="890" t="s">
        <v>2012</v>
      </c>
      <c r="B392" s="895" t="s">
        <v>2013</v>
      </c>
      <c r="C392" s="645">
        <v>471.28</v>
      </c>
      <c r="D392" s="891">
        <v>5716114.2000000002</v>
      </c>
      <c r="E392" s="891">
        <v>10530982.969999999</v>
      </c>
      <c r="F392" s="892">
        <v>1.8423325009846721</v>
      </c>
      <c r="G392" s="893">
        <v>4</v>
      </c>
      <c r="H392" s="891">
        <v>439.84</v>
      </c>
      <c r="I392" s="891">
        <v>293530.18999999994</v>
      </c>
      <c r="J392" s="891">
        <v>293970.02999999997</v>
      </c>
      <c r="K392" s="893">
        <v>1.05731</v>
      </c>
      <c r="L392" s="891">
        <v>1475158.91</v>
      </c>
      <c r="M392" s="891">
        <v>295031.78000000003</v>
      </c>
      <c r="N392" s="891">
        <v>169268.72</v>
      </c>
      <c r="O392" s="891">
        <v>74910.41</v>
      </c>
      <c r="P392" s="891">
        <v>48226.95</v>
      </c>
      <c r="Q392" s="891">
        <v>108894.52</v>
      </c>
      <c r="R392" s="891">
        <v>39831.440000000002</v>
      </c>
      <c r="S392" s="891">
        <v>62689.18</v>
      </c>
      <c r="T392" s="891">
        <v>85907.53</v>
      </c>
      <c r="U392" s="891">
        <v>46791.93</v>
      </c>
      <c r="V392" s="891">
        <v>128285.11</v>
      </c>
      <c r="W392" s="891">
        <v>110646.39</v>
      </c>
      <c r="X392" s="891">
        <v>75223.039999999994</v>
      </c>
      <c r="Y392" s="891">
        <v>2720865.9099999997</v>
      </c>
      <c r="Z392" s="891">
        <v>42153.3</v>
      </c>
      <c r="AA392" s="891">
        <v>58909.999999999985</v>
      </c>
      <c r="AB392" s="891">
        <v>126774.31999999999</v>
      </c>
      <c r="AC392" s="891">
        <v>13667.119999999999</v>
      </c>
      <c r="AD392" s="891">
        <v>134550.43</v>
      </c>
      <c r="AE392" s="891">
        <v>75129.179999999993</v>
      </c>
      <c r="AF392" s="891">
        <v>578260.55999999994</v>
      </c>
      <c r="AG392" s="891">
        <v>416140.24</v>
      </c>
      <c r="AH392" s="891">
        <v>1027418.7922799999</v>
      </c>
      <c r="AI392" s="891">
        <v>2473003.9422800001</v>
      </c>
      <c r="AJ392" s="891">
        <v>426117.23</v>
      </c>
      <c r="AK392" s="891">
        <v>2046886.7122799996</v>
      </c>
      <c r="AL392" s="894">
        <v>2497424.7122799996</v>
      </c>
      <c r="AM392" s="891">
        <v>12094.61</v>
      </c>
      <c r="AN392" s="891">
        <v>12094.61</v>
      </c>
      <c r="AO392" s="891">
        <v>12094.61</v>
      </c>
      <c r="AP392" s="891">
        <v>12094.61</v>
      </c>
      <c r="AQ392" s="891">
        <v>10582.78</v>
      </c>
      <c r="AR392" s="891">
        <v>10582.78</v>
      </c>
      <c r="AS392" s="891">
        <v>11338.69</v>
      </c>
      <c r="AT392" s="891">
        <v>11338.69</v>
      </c>
      <c r="AU392" s="891">
        <v>13606.43</v>
      </c>
      <c r="AV392" s="891">
        <v>252475.01</v>
      </c>
      <c r="AW392" s="891">
        <v>100182.72</v>
      </c>
      <c r="AX392" s="891">
        <v>39337.919999999998</v>
      </c>
      <c r="AY392" s="891">
        <v>497823.46</v>
      </c>
      <c r="AZ392" s="891">
        <v>5716114.2000000002</v>
      </c>
      <c r="BA392" s="891">
        <v>8096.09</v>
      </c>
      <c r="BB392" s="891">
        <v>12.24</v>
      </c>
      <c r="BC392" s="891">
        <v>172047.87</v>
      </c>
    </row>
    <row r="393" spans="1:55" ht="15.75" customHeight="1" x14ac:dyDescent="0.2">
      <c r="A393" s="890" t="s">
        <v>2014</v>
      </c>
      <c r="B393" s="895" t="s">
        <v>2015</v>
      </c>
      <c r="C393" s="645">
        <v>4648.88</v>
      </c>
      <c r="D393" s="891">
        <v>59333763.729999997</v>
      </c>
      <c r="E393" s="891">
        <v>59634494.030000001</v>
      </c>
      <c r="F393" s="892">
        <v>1.0050684514363271</v>
      </c>
      <c r="G393" s="893">
        <v>4</v>
      </c>
      <c r="H393" s="891">
        <v>4565.66</v>
      </c>
      <c r="I393" s="891">
        <v>3456359.9199999995</v>
      </c>
      <c r="J393" s="891">
        <v>3460925.5799999996</v>
      </c>
      <c r="K393" s="893">
        <v>1.05731</v>
      </c>
      <c r="L393" s="891">
        <v>15210415.4</v>
      </c>
      <c r="M393" s="891">
        <v>3042083.08</v>
      </c>
      <c r="N393" s="891">
        <v>1673239.33</v>
      </c>
      <c r="O393" s="891">
        <v>743341.79</v>
      </c>
      <c r="P393" s="891">
        <v>512795.49</v>
      </c>
      <c r="Q393" s="891">
        <v>1041156.99</v>
      </c>
      <c r="R393" s="891">
        <v>397672.03</v>
      </c>
      <c r="S393" s="891">
        <v>619393.18000000005</v>
      </c>
      <c r="T393" s="891">
        <v>852467.09</v>
      </c>
      <c r="U393" s="891">
        <v>464619.87</v>
      </c>
      <c r="V393" s="891">
        <v>1272983.05</v>
      </c>
      <c r="W393" s="891">
        <v>1097952.6499999999</v>
      </c>
      <c r="X393" s="891">
        <v>743232.52</v>
      </c>
      <c r="Y393" s="891">
        <v>27671352.469999999</v>
      </c>
      <c r="Z393" s="891">
        <v>413599.5</v>
      </c>
      <c r="AA393" s="891">
        <v>581110</v>
      </c>
      <c r="AB393" s="891">
        <v>1250548.72</v>
      </c>
      <c r="AC393" s="891">
        <v>134817.52000000002</v>
      </c>
      <c r="AD393" s="891">
        <v>1327255.24</v>
      </c>
      <c r="AE393" s="891">
        <v>708156.31</v>
      </c>
      <c r="AF393" s="891">
        <v>5704175.7599999998</v>
      </c>
      <c r="AG393" s="891">
        <v>4104961.04</v>
      </c>
      <c r="AH393" s="891">
        <v>10785978.58488</v>
      </c>
      <c r="AI393" s="891">
        <v>25010602.674879998</v>
      </c>
      <c r="AJ393" s="891">
        <v>4203377.82</v>
      </c>
      <c r="AK393" s="891">
        <v>20807224.854879994</v>
      </c>
      <c r="AL393" s="894">
        <v>25251498.254879996</v>
      </c>
      <c r="AM393" s="891">
        <v>424823.22</v>
      </c>
      <c r="AN393" s="891">
        <v>424823.22</v>
      </c>
      <c r="AO393" s="891">
        <v>442965.14</v>
      </c>
      <c r="AP393" s="891">
        <v>442965.14</v>
      </c>
      <c r="AQ393" s="891">
        <v>151182.64000000001</v>
      </c>
      <c r="AR393" s="891">
        <v>151182.64000000001</v>
      </c>
      <c r="AS393" s="891">
        <v>157229.94</v>
      </c>
      <c r="AT393" s="891">
        <v>157229.94</v>
      </c>
      <c r="AU393" s="891">
        <v>188978.3</v>
      </c>
      <c r="AV393" s="891">
        <v>2492245.85</v>
      </c>
      <c r="AW393" s="891">
        <v>988929.45</v>
      </c>
      <c r="AX393" s="891">
        <v>388357.4</v>
      </c>
      <c r="AY393" s="891">
        <v>6410912.8800000008</v>
      </c>
      <c r="AZ393" s="891">
        <v>59333763.729999997</v>
      </c>
      <c r="BA393" s="891">
        <v>426812.88</v>
      </c>
      <c r="BB393" s="891">
        <v>65492.959999999999</v>
      </c>
      <c r="BC393" s="891">
        <v>1557679.0600000003</v>
      </c>
    </row>
    <row r="394" spans="1:55" ht="15.75" customHeight="1" x14ac:dyDescent="0.2">
      <c r="A394" s="890" t="s">
        <v>2016</v>
      </c>
      <c r="B394" s="895" t="s">
        <v>2017</v>
      </c>
      <c r="C394" s="645">
        <v>1358.14</v>
      </c>
      <c r="D394" s="891">
        <v>19664606.309999999</v>
      </c>
      <c r="E394" s="891">
        <v>19270005.720000003</v>
      </c>
      <c r="F394" s="892">
        <v>0.97993346097148504</v>
      </c>
      <c r="G394" s="893">
        <v>3</v>
      </c>
      <c r="H394" s="891">
        <v>32226.5</v>
      </c>
      <c r="I394" s="891">
        <v>1437198.94</v>
      </c>
      <c r="J394" s="891">
        <v>1469425.44</v>
      </c>
      <c r="K394" s="893">
        <v>1.05731</v>
      </c>
      <c r="L394" s="891">
        <v>4717195.17</v>
      </c>
      <c r="M394" s="891">
        <v>943439.03</v>
      </c>
      <c r="N394" s="891">
        <v>488358.27</v>
      </c>
      <c r="O394" s="891">
        <v>216808.02</v>
      </c>
      <c r="P394" s="891">
        <v>177728.54</v>
      </c>
      <c r="Q394" s="891">
        <v>300047.5</v>
      </c>
      <c r="R394" s="891">
        <v>115639.67999999999</v>
      </c>
      <c r="S394" s="891">
        <v>180868.8</v>
      </c>
      <c r="T394" s="891">
        <v>248636.23</v>
      </c>
      <c r="U394" s="891">
        <v>135576.60999999999</v>
      </c>
      <c r="V394" s="891">
        <v>371286.72</v>
      </c>
      <c r="W394" s="891">
        <v>320236.19</v>
      </c>
      <c r="X394" s="891">
        <v>217031.09</v>
      </c>
      <c r="Y394" s="891">
        <v>8432851.8500000015</v>
      </c>
      <c r="Z394" s="891">
        <v>120717.9</v>
      </c>
      <c r="AA394" s="891">
        <v>169767.50000000003</v>
      </c>
      <c r="AB394" s="891">
        <v>365339.66000000003</v>
      </c>
      <c r="AC394" s="891">
        <v>39386.060000000005</v>
      </c>
      <c r="AD394" s="891">
        <v>387748.95999999996</v>
      </c>
      <c r="AE394" s="891">
        <v>203585.32</v>
      </c>
      <c r="AF394" s="891">
        <v>1666437.7800000003</v>
      </c>
      <c r="AG394" s="891">
        <v>1199237.6200000001</v>
      </c>
      <c r="AH394" s="891">
        <v>3660765.7241400005</v>
      </c>
      <c r="AI394" s="891">
        <v>7812986.5241400013</v>
      </c>
      <c r="AJ394" s="891">
        <v>1227989.44</v>
      </c>
      <c r="AK394" s="891">
        <v>6584997.0841400009</v>
      </c>
      <c r="AL394" s="894">
        <v>7883362.5941400006</v>
      </c>
      <c r="AM394" s="891">
        <v>287247.02</v>
      </c>
      <c r="AN394" s="891">
        <v>287247.02</v>
      </c>
      <c r="AO394" s="891">
        <v>298585.71000000002</v>
      </c>
      <c r="AP394" s="891">
        <v>298585.71000000002</v>
      </c>
      <c r="AQ394" s="891">
        <v>196537.43</v>
      </c>
      <c r="AR394" s="891">
        <v>196537.43</v>
      </c>
      <c r="AS394" s="891">
        <v>204096.56</v>
      </c>
      <c r="AT394" s="891">
        <v>204096.56</v>
      </c>
      <c r="AU394" s="891">
        <v>245671.79</v>
      </c>
      <c r="AV394" s="891">
        <v>727944.42</v>
      </c>
      <c r="AW394" s="891">
        <v>288850.18</v>
      </c>
      <c r="AX394" s="891">
        <v>112991.91</v>
      </c>
      <c r="AY394" s="891">
        <v>3348391.74</v>
      </c>
      <c r="AZ394" s="891">
        <v>19664606.309999999</v>
      </c>
      <c r="BA394" s="891">
        <v>441074.58999999997</v>
      </c>
      <c r="BB394" s="891">
        <v>60768.75</v>
      </c>
      <c r="BC394" s="891">
        <v>351780.16000000009</v>
      </c>
    </row>
    <row r="395" spans="1:55" ht="15.75" customHeight="1" x14ac:dyDescent="0.2">
      <c r="A395" s="890" t="s">
        <v>2018</v>
      </c>
      <c r="B395" s="895" t="s">
        <v>2019</v>
      </c>
      <c r="C395" s="645">
        <v>1293.6300000000001</v>
      </c>
      <c r="D395" s="891">
        <v>18614103.23</v>
      </c>
      <c r="E395" s="891">
        <v>16572777.220000001</v>
      </c>
      <c r="F395" s="892">
        <v>0.89033444239687931</v>
      </c>
      <c r="G395" s="893">
        <v>2</v>
      </c>
      <c r="H395" s="891">
        <v>38738.160000000003</v>
      </c>
      <c r="I395" s="891">
        <v>1955115.9099999997</v>
      </c>
      <c r="J395" s="891">
        <v>1993854.0699999996</v>
      </c>
      <c r="K395" s="893">
        <v>1.05731</v>
      </c>
      <c r="L395" s="891">
        <v>4505429.1900000004</v>
      </c>
      <c r="M395" s="891">
        <v>901085.83</v>
      </c>
      <c r="N395" s="891">
        <v>464588.62</v>
      </c>
      <c r="O395" s="891">
        <v>206723.92</v>
      </c>
      <c r="P395" s="891">
        <v>163627.04</v>
      </c>
      <c r="Q395" s="891">
        <v>288296.28999999998</v>
      </c>
      <c r="R395" s="891">
        <v>110500.14</v>
      </c>
      <c r="S395" s="891">
        <v>172170.3</v>
      </c>
      <c r="T395" s="891">
        <v>237071.76</v>
      </c>
      <c r="U395" s="891">
        <v>128977.75</v>
      </c>
      <c r="V395" s="891">
        <v>354017.57</v>
      </c>
      <c r="W395" s="891">
        <v>305341.48</v>
      </c>
      <c r="X395" s="891">
        <v>206593.44</v>
      </c>
      <c r="Y395" s="891">
        <v>8044423.330000001</v>
      </c>
      <c r="Z395" s="891">
        <v>114867</v>
      </c>
      <c r="AA395" s="891">
        <v>161703.75</v>
      </c>
      <c r="AB395" s="891">
        <v>347986.47</v>
      </c>
      <c r="AC395" s="891">
        <v>37515.269999999997</v>
      </c>
      <c r="AD395" s="891">
        <v>738662.73</v>
      </c>
      <c r="AE395" s="891">
        <v>196162.34999999998</v>
      </c>
      <c r="AF395" s="891">
        <v>1587284.0099999998</v>
      </c>
      <c r="AG395" s="891">
        <v>1142275.29</v>
      </c>
      <c r="AH395" s="891">
        <v>3380292.06813</v>
      </c>
      <c r="AI395" s="891">
        <v>7706748.9381299987</v>
      </c>
      <c r="AJ395" s="891">
        <v>1169661.43</v>
      </c>
      <c r="AK395" s="891">
        <v>6537087.50813</v>
      </c>
      <c r="AL395" s="894">
        <v>7773782.2281299997</v>
      </c>
      <c r="AM395" s="891">
        <v>279687.88</v>
      </c>
      <c r="AN395" s="891">
        <v>279687.88</v>
      </c>
      <c r="AO395" s="891">
        <v>291782.49</v>
      </c>
      <c r="AP395" s="891">
        <v>291782.49</v>
      </c>
      <c r="AQ395" s="891">
        <v>108095.58</v>
      </c>
      <c r="AR395" s="891">
        <v>108095.58</v>
      </c>
      <c r="AS395" s="891">
        <v>112631.06</v>
      </c>
      <c r="AT395" s="891">
        <v>112631.06</v>
      </c>
      <c r="AU395" s="891">
        <v>135308.46</v>
      </c>
      <c r="AV395" s="891">
        <v>693172.41</v>
      </c>
      <c r="AW395" s="891">
        <v>275052.56</v>
      </c>
      <c r="AX395" s="891">
        <v>107970.05</v>
      </c>
      <c r="AY395" s="891">
        <v>2795897.5</v>
      </c>
      <c r="AZ395" s="891">
        <v>18614103.23</v>
      </c>
      <c r="BA395" s="891">
        <v>607207.36</v>
      </c>
      <c r="BB395" s="891">
        <v>80933.740000000005</v>
      </c>
      <c r="BC395" s="891">
        <v>512747.34</v>
      </c>
    </row>
    <row r="396" spans="1:55" ht="15.75" customHeight="1" x14ac:dyDescent="0.2">
      <c r="A396" s="890" t="s">
        <v>2020</v>
      </c>
      <c r="B396" s="895" t="s">
        <v>2021</v>
      </c>
      <c r="C396" s="645">
        <v>881</v>
      </c>
      <c r="D396" s="891">
        <v>11762023.359999999</v>
      </c>
      <c r="E396" s="891">
        <v>13312600.979999999</v>
      </c>
      <c r="F396" s="892">
        <v>1.131829156646055</v>
      </c>
      <c r="G396" s="893">
        <v>4</v>
      </c>
      <c r="H396" s="891">
        <v>905.07</v>
      </c>
      <c r="I396" s="891">
        <v>599290.35000000009</v>
      </c>
      <c r="J396" s="891">
        <v>600195.42000000004</v>
      </c>
      <c r="K396" s="893">
        <v>1.05731</v>
      </c>
      <c r="L396" s="891">
        <v>2992815.07</v>
      </c>
      <c r="M396" s="891">
        <v>598563.01</v>
      </c>
      <c r="N396" s="891">
        <v>316928.67</v>
      </c>
      <c r="O396" s="891">
        <v>140457.01999999999</v>
      </c>
      <c r="P396" s="891">
        <v>103763.21</v>
      </c>
      <c r="Q396" s="891">
        <v>191936.39</v>
      </c>
      <c r="R396" s="891">
        <v>74523.350000000006</v>
      </c>
      <c r="S396" s="891">
        <v>117279.77</v>
      </c>
      <c r="T396" s="891">
        <v>161076.63</v>
      </c>
      <c r="U396" s="891">
        <v>87884.84</v>
      </c>
      <c r="V396" s="891">
        <v>240534.58</v>
      </c>
      <c r="W396" s="891">
        <v>207461.98</v>
      </c>
      <c r="X396" s="891">
        <v>140728.28</v>
      </c>
      <c r="Y396" s="891">
        <v>5373952.7999999998</v>
      </c>
      <c r="Z396" s="891">
        <v>78705</v>
      </c>
      <c r="AA396" s="891">
        <v>110125</v>
      </c>
      <c r="AB396" s="891">
        <v>236989</v>
      </c>
      <c r="AC396" s="891">
        <v>25549</v>
      </c>
      <c r="AD396" s="891">
        <v>251525.5</v>
      </c>
      <c r="AE396" s="891">
        <v>130684.5</v>
      </c>
      <c r="AF396" s="891">
        <v>1080987</v>
      </c>
      <c r="AG396" s="891">
        <v>777923</v>
      </c>
      <c r="AH396" s="891">
        <v>2157726.5129999998</v>
      </c>
      <c r="AI396" s="891">
        <v>4850214.5130000003</v>
      </c>
      <c r="AJ396" s="891">
        <v>796573.77</v>
      </c>
      <c r="AK396" s="891">
        <v>4053640.7430000002</v>
      </c>
      <c r="AL396" s="894">
        <v>4895866.1529999999</v>
      </c>
      <c r="AM396" s="891">
        <v>115654.72</v>
      </c>
      <c r="AN396" s="891">
        <v>115654.72</v>
      </c>
      <c r="AO396" s="891">
        <v>120946.11</v>
      </c>
      <c r="AP396" s="891">
        <v>120946.11</v>
      </c>
      <c r="AQ396" s="891">
        <v>53669.83</v>
      </c>
      <c r="AR396" s="891">
        <v>53669.83</v>
      </c>
      <c r="AS396" s="891">
        <v>55937.57</v>
      </c>
      <c r="AT396" s="891">
        <v>55937.57</v>
      </c>
      <c r="AU396" s="891">
        <v>67276.27</v>
      </c>
      <c r="AV396" s="891">
        <v>471689.84</v>
      </c>
      <c r="AW396" s="891">
        <v>187167.72</v>
      </c>
      <c r="AX396" s="891">
        <v>73653.990000000005</v>
      </c>
      <c r="AY396" s="891">
        <v>1492204.2799999998</v>
      </c>
      <c r="AZ396" s="891">
        <v>11762023.359999999</v>
      </c>
      <c r="BA396" s="891">
        <v>107829.09000000003</v>
      </c>
      <c r="BB396" s="891">
        <v>10244.82</v>
      </c>
      <c r="BC396" s="891">
        <v>300943.92</v>
      </c>
    </row>
    <row r="397" spans="1:55" ht="15.75" customHeight="1" x14ac:dyDescent="0.2">
      <c r="A397" s="890" t="s">
        <v>2022</v>
      </c>
      <c r="B397" s="895" t="s">
        <v>2023</v>
      </c>
      <c r="C397" s="645">
        <v>752.32</v>
      </c>
      <c r="D397" s="891">
        <v>10320902.960000001</v>
      </c>
      <c r="E397" s="891">
        <v>9915447.5499999989</v>
      </c>
      <c r="F397" s="892">
        <v>0.96071512235204637</v>
      </c>
      <c r="G397" s="893">
        <v>3</v>
      </c>
      <c r="H397" s="891">
        <v>16913.97</v>
      </c>
      <c r="I397" s="891">
        <v>581834.36</v>
      </c>
      <c r="J397" s="891">
        <v>598748.32999999996</v>
      </c>
      <c r="K397" s="893">
        <v>1.05731</v>
      </c>
      <c r="L397" s="891">
        <v>2570003.41</v>
      </c>
      <c r="M397" s="891">
        <v>514000.68</v>
      </c>
      <c r="N397" s="891">
        <v>270109.65999999997</v>
      </c>
      <c r="O397" s="891">
        <v>119568.54</v>
      </c>
      <c r="P397" s="891">
        <v>91798.09</v>
      </c>
      <c r="Q397" s="891">
        <v>164516.9</v>
      </c>
      <c r="R397" s="891">
        <v>64244.27</v>
      </c>
      <c r="S397" s="891">
        <v>99882.77</v>
      </c>
      <c r="T397" s="891">
        <v>137121.64000000001</v>
      </c>
      <c r="U397" s="891">
        <v>74687.12</v>
      </c>
      <c r="V397" s="891">
        <v>204762.77</v>
      </c>
      <c r="W397" s="891">
        <v>176608.66</v>
      </c>
      <c r="X397" s="891">
        <v>119852.99</v>
      </c>
      <c r="Y397" s="891">
        <v>4607157.5000000009</v>
      </c>
      <c r="Z397" s="891">
        <v>66988.799999999988</v>
      </c>
      <c r="AA397" s="891">
        <v>94039.999999999985</v>
      </c>
      <c r="AB397" s="891">
        <v>202374.08</v>
      </c>
      <c r="AC397" s="891">
        <v>21817.279999999999</v>
      </c>
      <c r="AD397" s="891">
        <v>214787.35000000003</v>
      </c>
      <c r="AE397" s="891">
        <v>112225.94999999998</v>
      </c>
      <c r="AF397" s="891">
        <v>923096.6399999999</v>
      </c>
      <c r="AG397" s="891">
        <v>664298.55999999994</v>
      </c>
      <c r="AH397" s="891">
        <v>1902962.7823200002</v>
      </c>
      <c r="AI397" s="891">
        <v>4202591.4423200004</v>
      </c>
      <c r="AJ397" s="891">
        <v>680225.17</v>
      </c>
      <c r="AK397" s="891">
        <v>3522366.2723200005</v>
      </c>
      <c r="AL397" s="894">
        <v>4241575.1423200006</v>
      </c>
      <c r="AM397" s="891">
        <v>125481.59</v>
      </c>
      <c r="AN397" s="891">
        <v>125481.59</v>
      </c>
      <c r="AO397" s="891">
        <v>130772.98</v>
      </c>
      <c r="AP397" s="891">
        <v>130772.98</v>
      </c>
      <c r="AQ397" s="891">
        <v>62740.79</v>
      </c>
      <c r="AR397" s="891">
        <v>62740.79</v>
      </c>
      <c r="AS397" s="891">
        <v>65008.53</v>
      </c>
      <c r="AT397" s="891">
        <v>65008.53</v>
      </c>
      <c r="AU397" s="891">
        <v>78614.97</v>
      </c>
      <c r="AV397" s="891">
        <v>402901.74</v>
      </c>
      <c r="AW397" s="891">
        <v>159872.42000000001</v>
      </c>
      <c r="AX397" s="891">
        <v>62773.279999999999</v>
      </c>
      <c r="AY397" s="891">
        <v>1472170.19</v>
      </c>
      <c r="AZ397" s="891">
        <v>10320902.960000001</v>
      </c>
      <c r="BA397" s="891">
        <v>93840.93</v>
      </c>
      <c r="BB397" s="891">
        <v>3095.1600000000003</v>
      </c>
      <c r="BC397" s="891">
        <v>222241.33</v>
      </c>
    </row>
    <row r="398" spans="1:55" ht="15.75" customHeight="1" x14ac:dyDescent="0.2">
      <c r="A398" s="890" t="s">
        <v>2024</v>
      </c>
      <c r="B398" s="895" t="s">
        <v>2025</v>
      </c>
      <c r="C398" s="645">
        <v>1098.25</v>
      </c>
      <c r="D398" s="891">
        <v>14385077.369999999</v>
      </c>
      <c r="E398" s="891">
        <v>13835519.620000001</v>
      </c>
      <c r="F398" s="892">
        <v>0.96179667749677189</v>
      </c>
      <c r="G398" s="893">
        <v>3</v>
      </c>
      <c r="H398" s="891">
        <v>23574.37</v>
      </c>
      <c r="I398" s="891">
        <v>737537.63</v>
      </c>
      <c r="J398" s="891">
        <v>761112</v>
      </c>
      <c r="K398" s="893">
        <v>1.05731</v>
      </c>
      <c r="L398" s="891">
        <v>3687176.98</v>
      </c>
      <c r="M398" s="891">
        <v>737435.39</v>
      </c>
      <c r="N398" s="891">
        <v>394720.25</v>
      </c>
      <c r="O398" s="891">
        <v>175031.06</v>
      </c>
      <c r="P398" s="891">
        <v>125950.75</v>
      </c>
      <c r="Q398" s="891">
        <v>240508.05</v>
      </c>
      <c r="R398" s="891">
        <v>93154.19</v>
      </c>
      <c r="S398" s="891">
        <v>146074.79999999999</v>
      </c>
      <c r="T398" s="891">
        <v>200726.26</v>
      </c>
      <c r="U398" s="891">
        <v>109481.11</v>
      </c>
      <c r="V398" s="891">
        <v>299743.09999999998</v>
      </c>
      <c r="W398" s="891">
        <v>258529.55</v>
      </c>
      <c r="X398" s="891">
        <v>175280.5</v>
      </c>
      <c r="Y398" s="891">
        <v>6643811.9899999993</v>
      </c>
      <c r="Z398" s="891">
        <v>98145</v>
      </c>
      <c r="AA398" s="891">
        <v>137281.25</v>
      </c>
      <c r="AB398" s="891">
        <v>295429.25</v>
      </c>
      <c r="AC398" s="891">
        <v>31849.25</v>
      </c>
      <c r="AD398" s="891">
        <v>313550.37</v>
      </c>
      <c r="AE398" s="891">
        <v>163624</v>
      </c>
      <c r="AF398" s="891">
        <v>1347552.75</v>
      </c>
      <c r="AG398" s="891">
        <v>969754.75</v>
      </c>
      <c r="AH398" s="891">
        <v>2629085.0377500001</v>
      </c>
      <c r="AI398" s="891">
        <v>5986271.6577500002</v>
      </c>
      <c r="AJ398" s="891">
        <v>993004.7</v>
      </c>
      <c r="AK398" s="891">
        <v>4993266.9577500001</v>
      </c>
      <c r="AL398" s="894">
        <v>6043180.7477500001</v>
      </c>
      <c r="AM398" s="891">
        <v>126993.41</v>
      </c>
      <c r="AN398" s="891">
        <v>126993.41</v>
      </c>
      <c r="AO398" s="891">
        <v>132284.81</v>
      </c>
      <c r="AP398" s="891">
        <v>132284.81</v>
      </c>
      <c r="AQ398" s="891">
        <v>49890.27</v>
      </c>
      <c r="AR398" s="891">
        <v>49890.27</v>
      </c>
      <c r="AS398" s="891">
        <v>52158.01</v>
      </c>
      <c r="AT398" s="891">
        <v>52158.01</v>
      </c>
      <c r="AU398" s="891">
        <v>62740.79</v>
      </c>
      <c r="AV398" s="891">
        <v>588100.47</v>
      </c>
      <c r="AW398" s="891">
        <v>233359.75</v>
      </c>
      <c r="AX398" s="891">
        <v>91230.51</v>
      </c>
      <c r="AY398" s="891">
        <v>1698084.52</v>
      </c>
      <c r="AZ398" s="891">
        <v>14385077.369999999</v>
      </c>
      <c r="BA398" s="891">
        <v>93641.819999999992</v>
      </c>
      <c r="BB398" s="891">
        <v>7185.4299999999994</v>
      </c>
      <c r="BC398" s="891">
        <v>340569.43</v>
      </c>
    </row>
    <row r="399" spans="1:55" ht="15.75" customHeight="1" x14ac:dyDescent="0.2">
      <c r="A399" s="890" t="s">
        <v>2026</v>
      </c>
      <c r="B399" s="895" t="s">
        <v>2027</v>
      </c>
      <c r="C399" s="645">
        <v>2785.63</v>
      </c>
      <c r="D399" s="891">
        <v>41332459.969999999</v>
      </c>
      <c r="E399" s="891">
        <v>37207981.130000003</v>
      </c>
      <c r="F399" s="892">
        <v>0.90021211311899574</v>
      </c>
      <c r="G399" s="893">
        <v>3</v>
      </c>
      <c r="H399" s="891">
        <v>67735.929999999993</v>
      </c>
      <c r="I399" s="891">
        <v>4453953.5</v>
      </c>
      <c r="J399" s="891">
        <v>4521689.43</v>
      </c>
      <c r="K399" s="893">
        <v>1.05731</v>
      </c>
      <c r="L399" s="891">
        <v>9778690.1300000008</v>
      </c>
      <c r="M399" s="891">
        <v>1955738.02</v>
      </c>
      <c r="N399" s="891">
        <v>1002647.07</v>
      </c>
      <c r="O399" s="891">
        <v>445140.72</v>
      </c>
      <c r="P399" s="891">
        <v>367019.7</v>
      </c>
      <c r="Q399" s="891">
        <v>619680.35</v>
      </c>
      <c r="R399" s="891">
        <v>237703.79</v>
      </c>
      <c r="S399" s="891">
        <v>371036.01</v>
      </c>
      <c r="T399" s="891">
        <v>510489.01</v>
      </c>
      <c r="U399" s="891">
        <v>278351.99</v>
      </c>
      <c r="V399" s="891">
        <v>762309.61</v>
      </c>
      <c r="W399" s="891">
        <v>657494.9</v>
      </c>
      <c r="X399" s="891">
        <v>445219.67</v>
      </c>
      <c r="Y399" s="891">
        <v>17431520.969999999</v>
      </c>
      <c r="Z399" s="891">
        <v>246896.99999999997</v>
      </c>
      <c r="AA399" s="891">
        <v>348203.74999999994</v>
      </c>
      <c r="AB399" s="891">
        <v>749334.47</v>
      </c>
      <c r="AC399" s="891">
        <v>80783.26999999999</v>
      </c>
      <c r="AD399" s="891">
        <v>1590594.73</v>
      </c>
      <c r="AE399" s="891">
        <v>419997.26999999996</v>
      </c>
      <c r="AF399" s="891">
        <v>3417968.01</v>
      </c>
      <c r="AG399" s="891">
        <v>2459711.2899999996</v>
      </c>
      <c r="AH399" s="891">
        <v>7552578.3111299993</v>
      </c>
      <c r="AI399" s="891">
        <v>16866068.101129998</v>
      </c>
      <c r="AJ399" s="891">
        <v>2518683.0699999998</v>
      </c>
      <c r="AK399" s="891">
        <v>14347385.031129997</v>
      </c>
      <c r="AL399" s="894">
        <v>17010413.821129996</v>
      </c>
      <c r="AM399" s="891">
        <v>667471.35999999999</v>
      </c>
      <c r="AN399" s="891">
        <v>667471.35999999999</v>
      </c>
      <c r="AO399" s="891">
        <v>695440.15</v>
      </c>
      <c r="AP399" s="891">
        <v>695440.15</v>
      </c>
      <c r="AQ399" s="891">
        <v>346208.25</v>
      </c>
      <c r="AR399" s="891">
        <v>346208.25</v>
      </c>
      <c r="AS399" s="891">
        <v>360570.6</v>
      </c>
      <c r="AT399" s="891">
        <v>360570.6</v>
      </c>
      <c r="AU399" s="891">
        <v>433138.27</v>
      </c>
      <c r="AV399" s="891">
        <v>1492928.59</v>
      </c>
      <c r="AW399" s="891">
        <v>592397.84</v>
      </c>
      <c r="AX399" s="891">
        <v>232679.65</v>
      </c>
      <c r="AY399" s="891">
        <v>6890525.0700000003</v>
      </c>
      <c r="AZ399" s="891">
        <v>41332459.969999999</v>
      </c>
      <c r="BA399" s="891">
        <v>1704388.82</v>
      </c>
      <c r="BB399" s="891">
        <v>178448.9</v>
      </c>
      <c r="BC399" s="891">
        <v>1033400.8200000001</v>
      </c>
    </row>
    <row r="400" spans="1:55" ht="15.75" customHeight="1" x14ac:dyDescent="0.2">
      <c r="A400" s="890" t="s">
        <v>2028</v>
      </c>
      <c r="B400" s="895" t="s">
        <v>2029</v>
      </c>
      <c r="C400" s="645">
        <v>4051.82</v>
      </c>
      <c r="D400" s="891">
        <v>57375677.939999998</v>
      </c>
      <c r="E400" s="891">
        <v>84614664.340000004</v>
      </c>
      <c r="F400" s="892">
        <v>1.4747479660019858</v>
      </c>
      <c r="G400" s="893">
        <v>4</v>
      </c>
      <c r="H400" s="891">
        <v>4414.99</v>
      </c>
      <c r="I400" s="891">
        <v>2808011.9199999995</v>
      </c>
      <c r="J400" s="891">
        <v>2812426.9099999997</v>
      </c>
      <c r="K400" s="893">
        <v>1.05731</v>
      </c>
      <c r="L400" s="891">
        <v>13924017.779999999</v>
      </c>
      <c r="M400" s="891">
        <v>4640875.12</v>
      </c>
      <c r="N400" s="891">
        <v>1673361.18</v>
      </c>
      <c r="O400" s="891">
        <v>557787.06000000006</v>
      </c>
      <c r="P400" s="891">
        <v>443945.2</v>
      </c>
      <c r="Q400" s="891">
        <v>1448105.3</v>
      </c>
      <c r="R400" s="891">
        <v>346919.05</v>
      </c>
      <c r="S400" s="891">
        <v>607395.25</v>
      </c>
      <c r="T400" s="891">
        <v>557572.94999999995</v>
      </c>
      <c r="U400" s="891">
        <v>404930.16</v>
      </c>
      <c r="V400" s="891">
        <v>832619.73</v>
      </c>
      <c r="W400" s="891">
        <v>718137.63</v>
      </c>
      <c r="X400" s="891">
        <v>728835.76</v>
      </c>
      <c r="Y400" s="891">
        <v>26884502.169999998</v>
      </c>
      <c r="Z400" s="891">
        <v>364663.8</v>
      </c>
      <c r="AA400" s="891">
        <v>506477.49999999994</v>
      </c>
      <c r="AB400" s="891">
        <v>1089939.5799999998</v>
      </c>
      <c r="AC400" s="891">
        <v>117502.78</v>
      </c>
      <c r="AD400" s="891">
        <v>1156794.6100000001</v>
      </c>
      <c r="AE400" s="891">
        <v>3156367.78</v>
      </c>
      <c r="AF400" s="891">
        <v>4971583.1399999997</v>
      </c>
      <c r="AG400" s="891">
        <v>3577757.0599999996</v>
      </c>
      <c r="AH400" s="891">
        <v>10090734.005819999</v>
      </c>
      <c r="AI400" s="891">
        <v>25031820.255819999</v>
      </c>
      <c r="AJ400" s="891">
        <v>3663534.0800000001</v>
      </c>
      <c r="AK400" s="891">
        <v>21368286.17582</v>
      </c>
      <c r="AL400" s="894">
        <v>25241777.385820001</v>
      </c>
      <c r="AM400" s="891">
        <v>388539.39</v>
      </c>
      <c r="AN400" s="891">
        <v>388539.39</v>
      </c>
      <c r="AO400" s="891">
        <v>404413.56</v>
      </c>
      <c r="AP400" s="891">
        <v>404413.56</v>
      </c>
      <c r="AQ400" s="891">
        <v>54425.75</v>
      </c>
      <c r="AR400" s="891">
        <v>54425.75</v>
      </c>
      <c r="AS400" s="891">
        <v>56693.49</v>
      </c>
      <c r="AT400" s="891">
        <v>56693.49</v>
      </c>
      <c r="AU400" s="891">
        <v>68788.100000000006</v>
      </c>
      <c r="AV400" s="891">
        <v>2171738.65</v>
      </c>
      <c r="AW400" s="891">
        <v>861751.39</v>
      </c>
      <c r="AX400" s="891">
        <v>338975.75</v>
      </c>
      <c r="AY400" s="891">
        <v>5249398.2699999996</v>
      </c>
      <c r="AZ400" s="891">
        <v>57375677.939999998</v>
      </c>
      <c r="BA400" s="891">
        <v>246237.23</v>
      </c>
      <c r="BB400" s="891">
        <v>12964.039999999999</v>
      </c>
      <c r="BC400" s="891">
        <v>1515742.6000000006</v>
      </c>
    </row>
    <row r="401" spans="1:55" ht="15.75" customHeight="1" x14ac:dyDescent="0.2">
      <c r="A401" s="890" t="s">
        <v>2030</v>
      </c>
      <c r="B401" s="895" t="s">
        <v>2031</v>
      </c>
      <c r="C401" s="645">
        <v>7997.82</v>
      </c>
      <c r="D401" s="891">
        <v>121416303.76000001</v>
      </c>
      <c r="E401" s="891">
        <v>114064246.39</v>
      </c>
      <c r="F401" s="892">
        <v>0.93944752770161244</v>
      </c>
      <c r="G401" s="893">
        <v>3</v>
      </c>
      <c r="H401" s="891">
        <v>198977.93</v>
      </c>
      <c r="I401" s="891">
        <v>8011550.6899999995</v>
      </c>
      <c r="J401" s="891">
        <v>8210528.6199999992</v>
      </c>
      <c r="K401" s="893">
        <v>1.05731</v>
      </c>
      <c r="L401" s="891">
        <v>28584314.48</v>
      </c>
      <c r="M401" s="891">
        <v>9527152.0099999998</v>
      </c>
      <c r="N401" s="891">
        <v>3303752.11</v>
      </c>
      <c r="O401" s="891">
        <v>1100699.8</v>
      </c>
      <c r="P401" s="891">
        <v>970436.96</v>
      </c>
      <c r="Q401" s="891">
        <v>2859561.04</v>
      </c>
      <c r="R401" s="891">
        <v>684843.92</v>
      </c>
      <c r="S401" s="891">
        <v>1199193.19</v>
      </c>
      <c r="T401" s="891">
        <v>1100277.3</v>
      </c>
      <c r="U401" s="891">
        <v>799362.14</v>
      </c>
      <c r="V401" s="891">
        <v>1643036.26</v>
      </c>
      <c r="W401" s="891">
        <v>1417124.94</v>
      </c>
      <c r="X401" s="891">
        <v>1438955.75</v>
      </c>
      <c r="Y401" s="891">
        <v>54628709.899999991</v>
      </c>
      <c r="Z401" s="891">
        <v>719803.79999999993</v>
      </c>
      <c r="AA401" s="891">
        <v>999727.5</v>
      </c>
      <c r="AB401" s="891">
        <v>2151413.58</v>
      </c>
      <c r="AC401" s="891">
        <v>231936.78</v>
      </c>
      <c r="AD401" s="891">
        <v>2283377.61</v>
      </c>
      <c r="AE401" s="891">
        <v>6230301.7799999993</v>
      </c>
      <c r="AF401" s="891">
        <v>9813325.1399999987</v>
      </c>
      <c r="AG401" s="891">
        <v>7062075.0599999996</v>
      </c>
      <c r="AH401" s="891">
        <v>21701445.017820001</v>
      </c>
      <c r="AI401" s="891">
        <v>51193406.267820001</v>
      </c>
      <c r="AJ401" s="891">
        <v>7231388.9000000004</v>
      </c>
      <c r="AK401" s="891">
        <v>43962017.367819995</v>
      </c>
      <c r="AL401" s="894">
        <v>51607837.157819994</v>
      </c>
      <c r="AM401" s="891">
        <v>1572299.47</v>
      </c>
      <c r="AN401" s="891">
        <v>1572299.47</v>
      </c>
      <c r="AO401" s="891">
        <v>1637308.01</v>
      </c>
      <c r="AP401" s="891">
        <v>1637308.01</v>
      </c>
      <c r="AQ401" s="891">
        <v>394586.69</v>
      </c>
      <c r="AR401" s="891">
        <v>394586.69</v>
      </c>
      <c r="AS401" s="891">
        <v>410460.87</v>
      </c>
      <c r="AT401" s="891">
        <v>410460.87</v>
      </c>
      <c r="AU401" s="891">
        <v>492855.41</v>
      </c>
      <c r="AV401" s="891">
        <v>4287539.7300000004</v>
      </c>
      <c r="AW401" s="891">
        <v>1701306.6</v>
      </c>
      <c r="AX401" s="891">
        <v>668744.75</v>
      </c>
      <c r="AY401" s="891">
        <v>15179756.57</v>
      </c>
      <c r="AZ401" s="891">
        <v>121416303.76000001</v>
      </c>
      <c r="BA401" s="891">
        <v>1789436.98</v>
      </c>
      <c r="BB401" s="891">
        <v>87543.08</v>
      </c>
      <c r="BC401" s="891">
        <v>2269116.7000000002</v>
      </c>
    </row>
    <row r="402" spans="1:55" ht="15.75" customHeight="1" x14ac:dyDescent="0.2">
      <c r="A402" s="890" t="s">
        <v>2032</v>
      </c>
      <c r="B402" s="895" t="s">
        <v>2033</v>
      </c>
      <c r="C402" s="645">
        <v>3854.83</v>
      </c>
      <c r="D402" s="891">
        <v>63219593.479999997</v>
      </c>
      <c r="E402" s="891">
        <v>54710010.229999997</v>
      </c>
      <c r="F402" s="892">
        <v>0.86539642567154329</v>
      </c>
      <c r="G402" s="893">
        <v>2</v>
      </c>
      <c r="H402" s="891">
        <v>115434.12</v>
      </c>
      <c r="I402" s="891">
        <v>5522892.2200000007</v>
      </c>
      <c r="J402" s="891">
        <v>5638326.3400000008</v>
      </c>
      <c r="K402" s="893">
        <v>1.05731</v>
      </c>
      <c r="L402" s="891">
        <v>14287612.310000001</v>
      </c>
      <c r="M402" s="891">
        <v>4762061.18</v>
      </c>
      <c r="N402" s="891">
        <v>1592378.76</v>
      </c>
      <c r="O402" s="891">
        <v>530517.47</v>
      </c>
      <c r="P402" s="891">
        <v>509217.69</v>
      </c>
      <c r="Q402" s="891">
        <v>1377487.82</v>
      </c>
      <c r="R402" s="891">
        <v>329573.09999999998</v>
      </c>
      <c r="S402" s="891">
        <v>578000.31999999995</v>
      </c>
      <c r="T402" s="891">
        <v>530313.82999999996</v>
      </c>
      <c r="U402" s="891">
        <v>385133.58</v>
      </c>
      <c r="V402" s="891">
        <v>791913.87</v>
      </c>
      <c r="W402" s="891">
        <v>683028.68</v>
      </c>
      <c r="X402" s="891">
        <v>693563.71</v>
      </c>
      <c r="Y402" s="891">
        <v>27050802.320000004</v>
      </c>
      <c r="Z402" s="891">
        <v>346934.7</v>
      </c>
      <c r="AA402" s="891">
        <v>481853.75</v>
      </c>
      <c r="AB402" s="891">
        <v>1036949.27</v>
      </c>
      <c r="AC402" s="891">
        <v>111790.06999999999</v>
      </c>
      <c r="AD402" s="891">
        <v>2201107.9300000002</v>
      </c>
      <c r="AE402" s="891">
        <v>3002912.57</v>
      </c>
      <c r="AF402" s="891">
        <v>4729876.41</v>
      </c>
      <c r="AG402" s="891">
        <v>3403814.89</v>
      </c>
      <c r="AH402" s="891">
        <v>11245896.18633</v>
      </c>
      <c r="AI402" s="891">
        <v>26561135.776330002</v>
      </c>
      <c r="AJ402" s="891">
        <v>3485421.64</v>
      </c>
      <c r="AK402" s="891">
        <v>23075714.136330001</v>
      </c>
      <c r="AL402" s="894">
        <v>26760885.28633</v>
      </c>
      <c r="AM402" s="891">
        <v>1131602.07</v>
      </c>
      <c r="AN402" s="891">
        <v>1131602.07</v>
      </c>
      <c r="AO402" s="891">
        <v>1178468.69</v>
      </c>
      <c r="AP402" s="891">
        <v>1178468.69</v>
      </c>
      <c r="AQ402" s="891">
        <v>296317.96999999997</v>
      </c>
      <c r="AR402" s="891">
        <v>296317.96999999997</v>
      </c>
      <c r="AS402" s="891">
        <v>308412.59000000003</v>
      </c>
      <c r="AT402" s="891">
        <v>308412.59000000003</v>
      </c>
      <c r="AU402" s="891">
        <v>370397.47</v>
      </c>
      <c r="AV402" s="891">
        <v>2065910.8</v>
      </c>
      <c r="AW402" s="891">
        <v>819758.63</v>
      </c>
      <c r="AX402" s="891">
        <v>322236.21000000002</v>
      </c>
      <c r="AY402" s="891">
        <v>9407905.75</v>
      </c>
      <c r="AZ402" s="891">
        <v>63219593.479999997</v>
      </c>
      <c r="BA402" s="891">
        <v>2027657.9399999997</v>
      </c>
      <c r="BB402" s="891">
        <v>146046.23000000001</v>
      </c>
      <c r="BC402" s="891">
        <v>1303639.9300000002</v>
      </c>
    </row>
    <row r="403" spans="1:55" ht="15.75" customHeight="1" x14ac:dyDescent="0.2">
      <c r="A403" s="890" t="s">
        <v>2034</v>
      </c>
      <c r="B403" s="895" t="s">
        <v>2035</v>
      </c>
      <c r="C403" s="645">
        <v>2217.48</v>
      </c>
      <c r="D403" s="891">
        <v>29399374.969999999</v>
      </c>
      <c r="E403" s="891">
        <v>29928841.27</v>
      </c>
      <c r="F403" s="892">
        <v>1.0180094406952624</v>
      </c>
      <c r="G403" s="893">
        <v>4</v>
      </c>
      <c r="H403" s="891">
        <v>2262.2399999999998</v>
      </c>
      <c r="I403" s="891">
        <v>1642895.5400000003</v>
      </c>
      <c r="J403" s="891">
        <v>1645157.7800000003</v>
      </c>
      <c r="K403" s="893">
        <v>1.05731</v>
      </c>
      <c r="L403" s="891">
        <v>7448544.0899999999</v>
      </c>
      <c r="M403" s="891">
        <v>1489708.81</v>
      </c>
      <c r="N403" s="891">
        <v>797363.72</v>
      </c>
      <c r="O403" s="891">
        <v>354383.87</v>
      </c>
      <c r="P403" s="891">
        <v>258435.84</v>
      </c>
      <c r="Q403" s="891">
        <v>482582.92</v>
      </c>
      <c r="R403" s="891">
        <v>189520.59</v>
      </c>
      <c r="S403" s="891">
        <v>295149.09999999998</v>
      </c>
      <c r="T403" s="891">
        <v>406408.73</v>
      </c>
      <c r="U403" s="891">
        <v>221361.82</v>
      </c>
      <c r="V403" s="891">
        <v>606887.27</v>
      </c>
      <c r="W403" s="891">
        <v>523442.54</v>
      </c>
      <c r="X403" s="891">
        <v>354160.19</v>
      </c>
      <c r="Y403" s="891">
        <v>13427949.489999998</v>
      </c>
      <c r="Z403" s="891">
        <v>196670.69999999998</v>
      </c>
      <c r="AA403" s="891">
        <v>277185</v>
      </c>
      <c r="AB403" s="891">
        <v>596502.12</v>
      </c>
      <c r="AC403" s="891">
        <v>64306.920000000006</v>
      </c>
      <c r="AD403" s="891">
        <v>633090.54</v>
      </c>
      <c r="AE403" s="891">
        <v>325992.57</v>
      </c>
      <c r="AF403" s="891">
        <v>2720847.96</v>
      </c>
      <c r="AG403" s="891">
        <v>1958034.84</v>
      </c>
      <c r="AH403" s="891">
        <v>5387115.8494800003</v>
      </c>
      <c r="AI403" s="891">
        <v>12159746.49948</v>
      </c>
      <c r="AJ403" s="891">
        <v>2004978.89</v>
      </c>
      <c r="AK403" s="891">
        <v>10154767.609479997</v>
      </c>
      <c r="AL403" s="894">
        <v>12274651.839479998</v>
      </c>
      <c r="AM403" s="891">
        <v>275152.40000000002</v>
      </c>
      <c r="AN403" s="891">
        <v>275152.40000000002</v>
      </c>
      <c r="AO403" s="891">
        <v>287247.02</v>
      </c>
      <c r="AP403" s="891">
        <v>287247.02</v>
      </c>
      <c r="AQ403" s="891">
        <v>136064.37</v>
      </c>
      <c r="AR403" s="891">
        <v>136064.37</v>
      </c>
      <c r="AS403" s="891">
        <v>142111.67999999999</v>
      </c>
      <c r="AT403" s="891">
        <v>142111.67999999999</v>
      </c>
      <c r="AU403" s="891">
        <v>170836.38</v>
      </c>
      <c r="AV403" s="891">
        <v>1188295.56</v>
      </c>
      <c r="AW403" s="891">
        <v>471518.68</v>
      </c>
      <c r="AX403" s="891">
        <v>184971.95</v>
      </c>
      <c r="AY403" s="891">
        <v>3696773.5100000002</v>
      </c>
      <c r="AZ403" s="891">
        <v>29399374.969999999</v>
      </c>
      <c r="BA403" s="891">
        <v>187270.95</v>
      </c>
      <c r="BB403" s="891">
        <v>53636.260000000009</v>
      </c>
      <c r="BC403" s="891">
        <v>574785.58000000007</v>
      </c>
    </row>
    <row r="404" spans="1:55" ht="15.75" customHeight="1" x14ac:dyDescent="0.2">
      <c r="A404" s="890" t="s">
        <v>2036</v>
      </c>
      <c r="B404" s="895" t="s">
        <v>2037</v>
      </c>
      <c r="C404" s="645">
        <v>3287.38</v>
      </c>
      <c r="D404" s="891">
        <v>47557634.240000002</v>
      </c>
      <c r="E404" s="891">
        <v>56490515.990000002</v>
      </c>
      <c r="F404" s="892">
        <v>1.1878327610856363</v>
      </c>
      <c r="G404" s="893">
        <v>4</v>
      </c>
      <c r="H404" s="891">
        <v>3659.5</v>
      </c>
      <c r="I404" s="891">
        <v>3914236.88</v>
      </c>
      <c r="J404" s="891">
        <v>3917896.38</v>
      </c>
      <c r="K404" s="893">
        <v>1.05731</v>
      </c>
      <c r="L404" s="891">
        <v>11343885.59</v>
      </c>
      <c r="M404" s="891">
        <v>2268777.11</v>
      </c>
      <c r="N404" s="891">
        <v>1183440.47</v>
      </c>
      <c r="O404" s="891">
        <v>525093.18000000005</v>
      </c>
      <c r="P404" s="891">
        <v>429059.98</v>
      </c>
      <c r="Q404" s="891">
        <v>738759.25</v>
      </c>
      <c r="R404" s="891">
        <v>281389.90000000002</v>
      </c>
      <c r="S404" s="891">
        <v>437924.47</v>
      </c>
      <c r="T404" s="891">
        <v>602178.79</v>
      </c>
      <c r="U404" s="891">
        <v>328443.34999999998</v>
      </c>
      <c r="V404" s="891">
        <v>899229.3</v>
      </c>
      <c r="W404" s="891">
        <v>775588.65</v>
      </c>
      <c r="X404" s="891">
        <v>525481.57999999996</v>
      </c>
      <c r="Y404" s="891">
        <v>20339251.619999997</v>
      </c>
      <c r="Z404" s="891">
        <v>291476.7</v>
      </c>
      <c r="AA404" s="891">
        <v>410922.5</v>
      </c>
      <c r="AB404" s="891">
        <v>884305.22</v>
      </c>
      <c r="AC404" s="891">
        <v>95334.02</v>
      </c>
      <c r="AD404" s="891">
        <v>938546.98</v>
      </c>
      <c r="AE404" s="891">
        <v>501715.48</v>
      </c>
      <c r="AF404" s="891">
        <v>4033615.26</v>
      </c>
      <c r="AG404" s="891">
        <v>2902756.54</v>
      </c>
      <c r="AH404" s="891">
        <v>8850355.1743800007</v>
      </c>
      <c r="AI404" s="891">
        <v>18909027.87438</v>
      </c>
      <c r="AJ404" s="891">
        <v>2972350.37</v>
      </c>
      <c r="AK404" s="891">
        <v>15936677.504379995</v>
      </c>
      <c r="AL404" s="894">
        <v>19079373.264379993</v>
      </c>
      <c r="AM404" s="891">
        <v>696196.06</v>
      </c>
      <c r="AN404" s="891">
        <v>696196.06</v>
      </c>
      <c r="AO404" s="891">
        <v>724920.76</v>
      </c>
      <c r="AP404" s="891">
        <v>724920.76</v>
      </c>
      <c r="AQ404" s="891">
        <v>480004.88</v>
      </c>
      <c r="AR404" s="891">
        <v>480004.88</v>
      </c>
      <c r="AS404" s="891">
        <v>500414.54</v>
      </c>
      <c r="AT404" s="891">
        <v>500414.54</v>
      </c>
      <c r="AU404" s="891">
        <v>600195.07999999996</v>
      </c>
      <c r="AV404" s="891">
        <v>1762033.69</v>
      </c>
      <c r="AW404" s="891">
        <v>699179.42</v>
      </c>
      <c r="AX404" s="891">
        <v>274528.51</v>
      </c>
      <c r="AY404" s="891">
        <v>8139009.1799999997</v>
      </c>
      <c r="AZ404" s="891">
        <v>47557634.240000002</v>
      </c>
      <c r="BA404" s="891">
        <v>865231.69</v>
      </c>
      <c r="BB404" s="891">
        <v>131859.12</v>
      </c>
      <c r="BC404" s="891">
        <v>1378557.52</v>
      </c>
    </row>
    <row r="405" spans="1:55" ht="15.75" customHeight="1" x14ac:dyDescent="0.2">
      <c r="A405" s="890" t="s">
        <v>2038</v>
      </c>
      <c r="B405" s="895" t="s">
        <v>2039</v>
      </c>
      <c r="C405" s="645">
        <v>2038</v>
      </c>
      <c r="D405" s="891">
        <v>35277205.640000001</v>
      </c>
      <c r="E405" s="891">
        <v>23409002.520000003</v>
      </c>
      <c r="F405" s="892">
        <v>0.66357303803726109</v>
      </c>
      <c r="G405" s="893">
        <v>1</v>
      </c>
      <c r="H405" s="891">
        <v>1026434.7</v>
      </c>
      <c r="I405" s="891">
        <v>5438892.3600000003</v>
      </c>
      <c r="J405" s="891">
        <v>6465327.0600000005</v>
      </c>
      <c r="K405" s="893">
        <v>1.05731</v>
      </c>
      <c r="L405" s="891">
        <v>7699114.1600000001</v>
      </c>
      <c r="M405" s="891">
        <v>2566114.7400000002</v>
      </c>
      <c r="N405" s="891">
        <v>842051.87</v>
      </c>
      <c r="O405" s="891">
        <v>280133.05</v>
      </c>
      <c r="P405" s="891">
        <v>290684.28000000003</v>
      </c>
      <c r="Q405" s="891">
        <v>728522.11</v>
      </c>
      <c r="R405" s="891">
        <v>174101.97</v>
      </c>
      <c r="S405" s="891">
        <v>305647.28999999998</v>
      </c>
      <c r="T405" s="891">
        <v>280025.52</v>
      </c>
      <c r="U405" s="891">
        <v>203664.87</v>
      </c>
      <c r="V405" s="891">
        <v>418160.13</v>
      </c>
      <c r="W405" s="891">
        <v>360664.68</v>
      </c>
      <c r="X405" s="891">
        <v>366757.35</v>
      </c>
      <c r="Y405" s="891">
        <v>14515642.019999998</v>
      </c>
      <c r="Z405" s="891">
        <v>183420</v>
      </c>
      <c r="AA405" s="891">
        <v>254750</v>
      </c>
      <c r="AB405" s="891">
        <v>548222</v>
      </c>
      <c r="AC405" s="891">
        <v>59102</v>
      </c>
      <c r="AD405" s="891">
        <v>1163698</v>
      </c>
      <c r="AE405" s="891">
        <v>1587602</v>
      </c>
      <c r="AF405" s="891">
        <v>2500626</v>
      </c>
      <c r="AG405" s="891">
        <v>1799554</v>
      </c>
      <c r="AH405" s="891">
        <v>6350556.4289999995</v>
      </c>
      <c r="AI405" s="891">
        <v>14447530.429</v>
      </c>
      <c r="AJ405" s="891">
        <v>1842698.46</v>
      </c>
      <c r="AK405" s="891">
        <v>12604831.969000001</v>
      </c>
      <c r="AL405" s="894">
        <v>14553135.469000001</v>
      </c>
      <c r="AM405" s="891">
        <v>704511.11</v>
      </c>
      <c r="AN405" s="891">
        <v>704511.11</v>
      </c>
      <c r="AO405" s="891">
        <v>733235.81</v>
      </c>
      <c r="AP405" s="891">
        <v>733235.81</v>
      </c>
      <c r="AQ405" s="891">
        <v>306900.76</v>
      </c>
      <c r="AR405" s="891">
        <v>306900.76</v>
      </c>
      <c r="AS405" s="891">
        <v>319751.28000000003</v>
      </c>
      <c r="AT405" s="891">
        <v>319751.28000000003</v>
      </c>
      <c r="AU405" s="891">
        <v>384003.91</v>
      </c>
      <c r="AV405" s="891">
        <v>1092294.5900000001</v>
      </c>
      <c r="AW405" s="891">
        <v>433425.25</v>
      </c>
      <c r="AX405" s="891">
        <v>169906.36</v>
      </c>
      <c r="AY405" s="891">
        <v>6208428.0300000012</v>
      </c>
      <c r="AZ405" s="891">
        <v>35277205.640000001</v>
      </c>
      <c r="BA405" s="891">
        <v>1524480.32</v>
      </c>
      <c r="BB405" s="891">
        <v>318779.83999999997</v>
      </c>
      <c r="BC405" s="891">
        <v>877383.38000000012</v>
      </c>
    </row>
    <row r="406" spans="1:55" ht="15.75" customHeight="1" x14ac:dyDescent="0.2">
      <c r="A406" s="890" t="s">
        <v>2040</v>
      </c>
      <c r="B406" s="895" t="s">
        <v>2041</v>
      </c>
      <c r="C406" s="645">
        <v>4913.32</v>
      </c>
      <c r="D406" s="891">
        <v>71462016.560000002</v>
      </c>
      <c r="E406" s="891">
        <v>80734458.640000001</v>
      </c>
      <c r="F406" s="892">
        <v>1.1297534344306501</v>
      </c>
      <c r="G406" s="893">
        <v>4</v>
      </c>
      <c r="H406" s="891">
        <v>5498.92</v>
      </c>
      <c r="I406" s="891">
        <v>4042259.0500000003</v>
      </c>
      <c r="J406" s="891">
        <v>4047757.97</v>
      </c>
      <c r="K406" s="893">
        <v>1.05731</v>
      </c>
      <c r="L406" s="891">
        <v>17193063.140000001</v>
      </c>
      <c r="M406" s="891">
        <v>5730447.9400000004</v>
      </c>
      <c r="N406" s="891">
        <v>2029518.55</v>
      </c>
      <c r="O406" s="891">
        <v>675955.28</v>
      </c>
      <c r="P406" s="891">
        <v>560077.02</v>
      </c>
      <c r="Q406" s="891">
        <v>1756498.1</v>
      </c>
      <c r="R406" s="891">
        <v>420799.96</v>
      </c>
      <c r="S406" s="891">
        <v>736672.96</v>
      </c>
      <c r="T406" s="891">
        <v>675695.82</v>
      </c>
      <c r="U406" s="891">
        <v>491015.32</v>
      </c>
      <c r="V406" s="891">
        <v>1009011.76</v>
      </c>
      <c r="W406" s="891">
        <v>870276.42</v>
      </c>
      <c r="X406" s="891">
        <v>883960.81</v>
      </c>
      <c r="Y406" s="891">
        <v>33032993.080000009</v>
      </c>
      <c r="Z406" s="891">
        <v>442198.8</v>
      </c>
      <c r="AA406" s="891">
        <v>614165</v>
      </c>
      <c r="AB406" s="891">
        <v>1321683.0799999998</v>
      </c>
      <c r="AC406" s="891">
        <v>142486.28</v>
      </c>
      <c r="AD406" s="891">
        <v>1402752.86</v>
      </c>
      <c r="AE406" s="891">
        <v>3827476.28</v>
      </c>
      <c r="AF406" s="891">
        <v>6028643.6399999997</v>
      </c>
      <c r="AG406" s="891">
        <v>4338461.5599999996</v>
      </c>
      <c r="AH406" s="891">
        <v>12648521.395319998</v>
      </c>
      <c r="AI406" s="891">
        <v>30766388.895319995</v>
      </c>
      <c r="AJ406" s="891">
        <v>4442476.54</v>
      </c>
      <c r="AK406" s="891">
        <v>26323912.355319999</v>
      </c>
      <c r="AL406" s="894">
        <v>31020987.22532</v>
      </c>
      <c r="AM406" s="891">
        <v>696951.98</v>
      </c>
      <c r="AN406" s="891">
        <v>696951.98</v>
      </c>
      <c r="AO406" s="891">
        <v>726432.59</v>
      </c>
      <c r="AP406" s="891">
        <v>726432.59</v>
      </c>
      <c r="AQ406" s="891">
        <v>88441.84</v>
      </c>
      <c r="AR406" s="891">
        <v>88441.84</v>
      </c>
      <c r="AS406" s="891">
        <v>92221.41</v>
      </c>
      <c r="AT406" s="891">
        <v>92221.41</v>
      </c>
      <c r="AU406" s="891">
        <v>110363.32</v>
      </c>
      <c r="AV406" s="891">
        <v>2633601.62</v>
      </c>
      <c r="AW406" s="891">
        <v>1045019.78</v>
      </c>
      <c r="AX406" s="891">
        <v>410955.79</v>
      </c>
      <c r="AY406" s="891">
        <v>7408036.1500000004</v>
      </c>
      <c r="AZ406" s="891">
        <v>71462016.560000002</v>
      </c>
      <c r="BA406" s="891">
        <v>560405.82999999996</v>
      </c>
      <c r="BB406" s="891">
        <v>28829.550000000003</v>
      </c>
      <c r="BC406" s="891">
        <v>1669851.2000000002</v>
      </c>
    </row>
    <row r="407" spans="1:55" ht="15.75" customHeight="1" x14ac:dyDescent="0.2">
      <c r="A407" s="890" t="s">
        <v>2042</v>
      </c>
      <c r="B407" s="895" t="s">
        <v>2043</v>
      </c>
      <c r="C407" s="645">
        <v>1448.31</v>
      </c>
      <c r="D407" s="891">
        <v>23922796.739999998</v>
      </c>
      <c r="E407" s="891">
        <v>25834766.98</v>
      </c>
      <c r="F407" s="892">
        <v>1.0799225216340655</v>
      </c>
      <c r="G407" s="893">
        <v>4</v>
      </c>
      <c r="H407" s="891">
        <v>1840.83</v>
      </c>
      <c r="I407" s="891">
        <v>1848918.8499999999</v>
      </c>
      <c r="J407" s="891">
        <v>1850759.68</v>
      </c>
      <c r="K407" s="893">
        <v>1.05731</v>
      </c>
      <c r="L407" s="891">
        <v>5409294.9699999997</v>
      </c>
      <c r="M407" s="891">
        <v>1802918.01</v>
      </c>
      <c r="N407" s="891">
        <v>598278.27</v>
      </c>
      <c r="O407" s="891">
        <v>199150.64</v>
      </c>
      <c r="P407" s="891">
        <v>198094.68</v>
      </c>
      <c r="Q407" s="891">
        <v>517563.56</v>
      </c>
      <c r="R407" s="891">
        <v>123991.44</v>
      </c>
      <c r="S407" s="891">
        <v>217162.55</v>
      </c>
      <c r="T407" s="891">
        <v>199074.19</v>
      </c>
      <c r="U407" s="891">
        <v>144575.06</v>
      </c>
      <c r="V407" s="891">
        <v>297276.08</v>
      </c>
      <c r="W407" s="891">
        <v>256401.73</v>
      </c>
      <c r="X407" s="891">
        <v>260581.28</v>
      </c>
      <c r="Y407" s="891">
        <v>10224362.459999999</v>
      </c>
      <c r="Z407" s="891">
        <v>130347.90000000001</v>
      </c>
      <c r="AA407" s="891">
        <v>181038.75000000003</v>
      </c>
      <c r="AB407" s="891">
        <v>389595.39000000007</v>
      </c>
      <c r="AC407" s="891">
        <v>42000.990000000005</v>
      </c>
      <c r="AD407" s="891">
        <v>413492.5</v>
      </c>
      <c r="AE407" s="891">
        <v>1128233.4900000002</v>
      </c>
      <c r="AF407" s="891">
        <v>1777076.37</v>
      </c>
      <c r="AG407" s="891">
        <v>1278857.7300000002</v>
      </c>
      <c r="AH407" s="891">
        <v>4352781.0278099999</v>
      </c>
      <c r="AI407" s="891">
        <v>9693424.1478100009</v>
      </c>
      <c r="AJ407" s="891">
        <v>1309518.45</v>
      </c>
      <c r="AK407" s="891">
        <v>8383905.6978100007</v>
      </c>
      <c r="AL407" s="894">
        <v>9768472.6478100009</v>
      </c>
      <c r="AM407" s="891">
        <v>455059.75</v>
      </c>
      <c r="AN407" s="891">
        <v>455059.75</v>
      </c>
      <c r="AO407" s="891">
        <v>473957.58</v>
      </c>
      <c r="AP407" s="891">
        <v>473957.58</v>
      </c>
      <c r="AQ407" s="891">
        <v>162521.34</v>
      </c>
      <c r="AR407" s="891">
        <v>162521.34</v>
      </c>
      <c r="AS407" s="891">
        <v>169324.55</v>
      </c>
      <c r="AT407" s="891">
        <v>169324.55</v>
      </c>
      <c r="AU407" s="891">
        <v>203340.65</v>
      </c>
      <c r="AV407" s="891">
        <v>776322.86</v>
      </c>
      <c r="AW407" s="891">
        <v>308046.87</v>
      </c>
      <c r="AX407" s="891">
        <v>120524.71</v>
      </c>
      <c r="AY407" s="891">
        <v>3929961.53</v>
      </c>
      <c r="AZ407" s="891">
        <v>23922796.739999998</v>
      </c>
      <c r="BA407" s="891">
        <v>809332.69000000006</v>
      </c>
      <c r="BB407" s="891">
        <v>31845.089999999997</v>
      </c>
      <c r="BC407" s="891">
        <v>416844.25</v>
      </c>
    </row>
    <row r="408" spans="1:55" ht="15.75" customHeight="1" x14ac:dyDescent="0.2">
      <c r="A408" s="890" t="s">
        <v>2044</v>
      </c>
      <c r="B408" s="895" t="s">
        <v>2045</v>
      </c>
      <c r="C408" s="645">
        <v>2563.8200000000002</v>
      </c>
      <c r="D408" s="891">
        <v>38050180.460000001</v>
      </c>
      <c r="E408" s="891">
        <v>42413914.710000001</v>
      </c>
      <c r="F408" s="892">
        <v>1.1146836676527025</v>
      </c>
      <c r="G408" s="893">
        <v>4</v>
      </c>
      <c r="H408" s="891">
        <v>2927.91</v>
      </c>
      <c r="I408" s="891">
        <v>2068547.85</v>
      </c>
      <c r="J408" s="891">
        <v>2071475.76</v>
      </c>
      <c r="K408" s="893">
        <v>1.05731</v>
      </c>
      <c r="L408" s="891">
        <v>9081599.7200000007</v>
      </c>
      <c r="M408" s="891">
        <v>3026897.18</v>
      </c>
      <c r="N408" s="891">
        <v>1058555.8899999999</v>
      </c>
      <c r="O408" s="891">
        <v>352851.96</v>
      </c>
      <c r="P408" s="891">
        <v>301005.09000000003</v>
      </c>
      <c r="Q408" s="891">
        <v>916239.47</v>
      </c>
      <c r="R408" s="891">
        <v>219072.96</v>
      </c>
      <c r="S408" s="891">
        <v>384233.73</v>
      </c>
      <c r="T408" s="891">
        <v>352716.52</v>
      </c>
      <c r="U408" s="891">
        <v>256155.82</v>
      </c>
      <c r="V408" s="891">
        <v>526709.06999999995</v>
      </c>
      <c r="W408" s="891">
        <v>454288.55</v>
      </c>
      <c r="X408" s="891">
        <v>461056.1</v>
      </c>
      <c r="Y408" s="891">
        <v>17391382.060000006</v>
      </c>
      <c r="Z408" s="891">
        <v>230743.8</v>
      </c>
      <c r="AA408" s="891">
        <v>320477.49999999994</v>
      </c>
      <c r="AB408" s="891">
        <v>689667.58</v>
      </c>
      <c r="AC408" s="891">
        <v>74350.78</v>
      </c>
      <c r="AD408" s="891">
        <v>731970.61</v>
      </c>
      <c r="AE408" s="891">
        <v>1997215.7799999998</v>
      </c>
      <c r="AF408" s="891">
        <v>3145807.1399999997</v>
      </c>
      <c r="AG408" s="891">
        <v>2263853.0599999996</v>
      </c>
      <c r="AH408" s="891">
        <v>6766299.1318200007</v>
      </c>
      <c r="AI408" s="891">
        <v>16220385.381820001</v>
      </c>
      <c r="AJ408" s="891">
        <v>2318129.12</v>
      </c>
      <c r="AK408" s="891">
        <v>13902256.26182</v>
      </c>
      <c r="AL408" s="894">
        <v>16353237.35182</v>
      </c>
      <c r="AM408" s="891">
        <v>444476.96</v>
      </c>
      <c r="AN408" s="891">
        <v>444476.96</v>
      </c>
      <c r="AO408" s="891">
        <v>462618.88</v>
      </c>
      <c r="AP408" s="891">
        <v>462618.88</v>
      </c>
      <c r="AQ408" s="891">
        <v>67276.27</v>
      </c>
      <c r="AR408" s="891">
        <v>67276.27</v>
      </c>
      <c r="AS408" s="891">
        <v>69544.009999999995</v>
      </c>
      <c r="AT408" s="891">
        <v>69544.009999999995</v>
      </c>
      <c r="AU408" s="891">
        <v>83906.36</v>
      </c>
      <c r="AV408" s="891">
        <v>1374250.21</v>
      </c>
      <c r="AW408" s="891">
        <v>545305.96</v>
      </c>
      <c r="AX408" s="891">
        <v>214266.15</v>
      </c>
      <c r="AY408" s="891">
        <v>4305560.92</v>
      </c>
      <c r="AZ408" s="891">
        <v>38050180.460000001</v>
      </c>
      <c r="BA408" s="891">
        <v>380215.49</v>
      </c>
      <c r="BB408" s="891">
        <v>7532.670000000001</v>
      </c>
      <c r="BC408" s="891">
        <v>673495.7</v>
      </c>
    </row>
    <row r="409" spans="1:55" ht="15.75" customHeight="1" x14ac:dyDescent="0.2">
      <c r="A409" s="890" t="s">
        <v>2046</v>
      </c>
      <c r="B409" s="895" t="s">
        <v>2047</v>
      </c>
      <c r="C409" s="645">
        <v>500.97</v>
      </c>
      <c r="D409" s="891">
        <v>7864738.54</v>
      </c>
      <c r="E409" s="891">
        <v>10433141.530000001</v>
      </c>
      <c r="F409" s="892">
        <v>1.3265719485698251</v>
      </c>
      <c r="G409" s="893">
        <v>4</v>
      </c>
      <c r="H409" s="891">
        <v>605.17999999999995</v>
      </c>
      <c r="I409" s="891">
        <v>1850902.63</v>
      </c>
      <c r="J409" s="891">
        <v>1851507.8099999998</v>
      </c>
      <c r="K409" s="893">
        <v>1.05731</v>
      </c>
      <c r="L409" s="891">
        <v>1933985.19</v>
      </c>
      <c r="M409" s="891">
        <v>386797.03</v>
      </c>
      <c r="N409" s="891">
        <v>179352.81</v>
      </c>
      <c r="O409" s="891">
        <v>79232.160000000003</v>
      </c>
      <c r="P409" s="891">
        <v>73113.66</v>
      </c>
      <c r="Q409" s="891">
        <v>112811.59</v>
      </c>
      <c r="R409" s="891">
        <v>42401.21</v>
      </c>
      <c r="S409" s="891">
        <v>66588.509999999995</v>
      </c>
      <c r="T409" s="891">
        <v>90863.74</v>
      </c>
      <c r="U409" s="891">
        <v>49791.41</v>
      </c>
      <c r="V409" s="891">
        <v>135686.17000000001</v>
      </c>
      <c r="W409" s="891">
        <v>117029.83</v>
      </c>
      <c r="X409" s="891">
        <v>79901.990000000005</v>
      </c>
      <c r="Y409" s="891">
        <v>3347555.3000000003</v>
      </c>
      <c r="Z409" s="891">
        <v>44817.299999999996</v>
      </c>
      <c r="AA409" s="891">
        <v>62621.25</v>
      </c>
      <c r="AB409" s="891">
        <v>134760.93</v>
      </c>
      <c r="AC409" s="891">
        <v>14528.130000000001</v>
      </c>
      <c r="AD409" s="891">
        <v>143026.93</v>
      </c>
      <c r="AE409" s="891">
        <v>77927.06</v>
      </c>
      <c r="AF409" s="891">
        <v>614690.18999999994</v>
      </c>
      <c r="AG409" s="891">
        <v>442356.51</v>
      </c>
      <c r="AH409" s="891">
        <v>1483049.2574700001</v>
      </c>
      <c r="AI409" s="891">
        <v>3017777.5574700003</v>
      </c>
      <c r="AJ409" s="891">
        <v>452962.04</v>
      </c>
      <c r="AK409" s="891">
        <v>2564815.5174699998</v>
      </c>
      <c r="AL409" s="894">
        <v>3043736.8074699999</v>
      </c>
      <c r="AM409" s="891">
        <v>232065.35</v>
      </c>
      <c r="AN409" s="891">
        <v>232065.35</v>
      </c>
      <c r="AO409" s="891">
        <v>241892.22</v>
      </c>
      <c r="AP409" s="891">
        <v>241892.22</v>
      </c>
      <c r="AQ409" s="891">
        <v>20409.650000000001</v>
      </c>
      <c r="AR409" s="891">
        <v>20409.650000000001</v>
      </c>
      <c r="AS409" s="891">
        <v>21165.56</v>
      </c>
      <c r="AT409" s="891">
        <v>21165.56</v>
      </c>
      <c r="AU409" s="891">
        <v>25701.040000000001</v>
      </c>
      <c r="AV409" s="891">
        <v>268349.19</v>
      </c>
      <c r="AW409" s="891">
        <v>106481.63</v>
      </c>
      <c r="AX409" s="891">
        <v>41848.85</v>
      </c>
      <c r="AY409" s="891">
        <v>1473446.27</v>
      </c>
      <c r="AZ409" s="891">
        <v>7864738.54</v>
      </c>
      <c r="BA409" s="891">
        <v>1169974.21</v>
      </c>
      <c r="BB409" s="891">
        <v>23.04</v>
      </c>
      <c r="BC409" s="891">
        <v>321843.02999999997</v>
      </c>
    </row>
    <row r="410" spans="1:55" ht="15.75" customHeight="1" x14ac:dyDescent="0.2">
      <c r="A410" s="890" t="s">
        <v>2048</v>
      </c>
      <c r="B410" s="895" t="s">
        <v>2049</v>
      </c>
      <c r="C410" s="645">
        <v>3483.39</v>
      </c>
      <c r="D410" s="891">
        <v>42426764.57</v>
      </c>
      <c r="E410" s="891">
        <v>62617276.469999999</v>
      </c>
      <c r="F410" s="892">
        <v>1.4758909170810712</v>
      </c>
      <c r="G410" s="893">
        <v>4</v>
      </c>
      <c r="H410" s="891">
        <v>3264.69</v>
      </c>
      <c r="I410" s="891">
        <v>2252983.36</v>
      </c>
      <c r="J410" s="891">
        <v>2256248.0499999998</v>
      </c>
      <c r="K410" s="893">
        <v>1.05731</v>
      </c>
      <c r="L410" s="891">
        <v>11025516.34</v>
      </c>
      <c r="M410" s="891">
        <v>2205103.2599999998</v>
      </c>
      <c r="N410" s="891">
        <v>1254029.1299999999</v>
      </c>
      <c r="O410" s="891">
        <v>556786.05000000005</v>
      </c>
      <c r="P410" s="891">
        <v>359471.08</v>
      </c>
      <c r="Q410" s="891">
        <v>788114.32</v>
      </c>
      <c r="R410" s="891">
        <v>297450.96999999997</v>
      </c>
      <c r="S410" s="891">
        <v>464019.97</v>
      </c>
      <c r="T410" s="891">
        <v>638524.29</v>
      </c>
      <c r="U410" s="891">
        <v>348239.94</v>
      </c>
      <c r="V410" s="891">
        <v>953503.77</v>
      </c>
      <c r="W410" s="891">
        <v>822400.58</v>
      </c>
      <c r="X410" s="891">
        <v>556794.53</v>
      </c>
      <c r="Y410" s="891">
        <v>20269954.23</v>
      </c>
      <c r="Z410" s="891">
        <v>311382.89999999997</v>
      </c>
      <c r="AA410" s="891">
        <v>435423.75</v>
      </c>
      <c r="AB410" s="891">
        <v>937031.90999999992</v>
      </c>
      <c r="AC410" s="891">
        <v>101018.31</v>
      </c>
      <c r="AD410" s="891">
        <v>994507.84000000008</v>
      </c>
      <c r="AE410" s="891">
        <v>539119.60999999987</v>
      </c>
      <c r="AF410" s="891">
        <v>4274119.5299999993</v>
      </c>
      <c r="AG410" s="891">
        <v>3075833.37</v>
      </c>
      <c r="AH410" s="891">
        <v>7636081.5888900012</v>
      </c>
      <c r="AI410" s="891">
        <v>18304518.80889</v>
      </c>
      <c r="AJ410" s="891">
        <v>3149576.73</v>
      </c>
      <c r="AK410" s="891">
        <v>15154942.07889</v>
      </c>
      <c r="AL410" s="894">
        <v>18485021.048889998</v>
      </c>
      <c r="AM410" s="891">
        <v>82394.539999999994</v>
      </c>
      <c r="AN410" s="891">
        <v>82394.539999999994</v>
      </c>
      <c r="AO410" s="891">
        <v>85418.19</v>
      </c>
      <c r="AP410" s="891">
        <v>85418.19</v>
      </c>
      <c r="AQ410" s="891">
        <v>81638.62</v>
      </c>
      <c r="AR410" s="891">
        <v>81638.62</v>
      </c>
      <c r="AS410" s="891">
        <v>85418.19</v>
      </c>
      <c r="AT410" s="891">
        <v>85418.19</v>
      </c>
      <c r="AU410" s="891">
        <v>102804.19</v>
      </c>
      <c r="AV410" s="891">
        <v>1867105.63</v>
      </c>
      <c r="AW410" s="891">
        <v>740872.23</v>
      </c>
      <c r="AX410" s="891">
        <v>291268.05</v>
      </c>
      <c r="AY410" s="891">
        <v>3671789.1799999992</v>
      </c>
      <c r="AZ410" s="891">
        <v>42426764.57</v>
      </c>
      <c r="BA410" s="891">
        <v>76164.200000000012</v>
      </c>
      <c r="BB410" s="891">
        <v>9069.9399999999987</v>
      </c>
      <c r="BC410" s="891">
        <v>1374906.58</v>
      </c>
    </row>
    <row r="411" spans="1:55" ht="15.75" customHeight="1" x14ac:dyDescent="0.2">
      <c r="A411" s="890" t="s">
        <v>2050</v>
      </c>
      <c r="B411" s="895" t="s">
        <v>2051</v>
      </c>
      <c r="C411" s="645">
        <v>11603.12</v>
      </c>
      <c r="D411" s="891">
        <v>162758491.31</v>
      </c>
      <c r="E411" s="891">
        <v>155084770.43000001</v>
      </c>
      <c r="F411" s="892">
        <v>0.9528521011823331</v>
      </c>
      <c r="G411" s="893">
        <v>3</v>
      </c>
      <c r="H411" s="891">
        <v>266729.81</v>
      </c>
      <c r="I411" s="891">
        <v>13577197.569999998</v>
      </c>
      <c r="J411" s="891">
        <v>13843927.379999999</v>
      </c>
      <c r="K411" s="893">
        <v>1.05731</v>
      </c>
      <c r="L411" s="891">
        <v>39772422.560000002</v>
      </c>
      <c r="M411" s="891">
        <v>9785110.8200000003</v>
      </c>
      <c r="N411" s="891">
        <v>4383768.32</v>
      </c>
      <c r="O411" s="891">
        <v>1769230.46</v>
      </c>
      <c r="P411" s="891">
        <v>1385731.47</v>
      </c>
      <c r="Q411" s="891">
        <v>3118886.19</v>
      </c>
      <c r="R411" s="891">
        <v>993216.41</v>
      </c>
      <c r="S411" s="891">
        <v>1611322.12</v>
      </c>
      <c r="T411" s="891">
        <v>1950266.29</v>
      </c>
      <c r="U411" s="891">
        <v>1159899.97</v>
      </c>
      <c r="V411" s="891">
        <v>2912318.78</v>
      </c>
      <c r="W411" s="891">
        <v>2511885.87</v>
      </c>
      <c r="X411" s="891">
        <v>1933484.31</v>
      </c>
      <c r="Y411" s="891">
        <v>73287543.569999993</v>
      </c>
      <c r="Z411" s="891">
        <v>1035100.7999999998</v>
      </c>
      <c r="AA411" s="891">
        <v>1450390</v>
      </c>
      <c r="AB411" s="891">
        <v>3121239.28</v>
      </c>
      <c r="AC411" s="891">
        <v>336490.48</v>
      </c>
      <c r="AD411" s="891">
        <v>3312690.75</v>
      </c>
      <c r="AE411" s="891">
        <v>4202135.5699999994</v>
      </c>
      <c r="AF411" s="891">
        <v>14237028.239999998</v>
      </c>
      <c r="AG411" s="891">
        <v>10245554.959999999</v>
      </c>
      <c r="AH411" s="891">
        <v>29600457.399120007</v>
      </c>
      <c r="AI411" s="891">
        <v>67541087.479120001</v>
      </c>
      <c r="AJ411" s="891">
        <v>10491193.01</v>
      </c>
      <c r="AK411" s="891">
        <v>57049894.469120003</v>
      </c>
      <c r="AL411" s="894">
        <v>68142337.749119997</v>
      </c>
      <c r="AM411" s="891">
        <v>1923799.12</v>
      </c>
      <c r="AN411" s="891">
        <v>1923799.12</v>
      </c>
      <c r="AO411" s="891">
        <v>2003925.92</v>
      </c>
      <c r="AP411" s="891">
        <v>2003925.92</v>
      </c>
      <c r="AQ411" s="891">
        <v>715093.89</v>
      </c>
      <c r="AR411" s="891">
        <v>715093.89</v>
      </c>
      <c r="AS411" s="891">
        <v>744574.51</v>
      </c>
      <c r="AT411" s="891">
        <v>744574.51</v>
      </c>
      <c r="AU411" s="891">
        <v>894245.32</v>
      </c>
      <c r="AV411" s="891">
        <v>6220409.8099999996</v>
      </c>
      <c r="AW411" s="891">
        <v>2468274.34</v>
      </c>
      <c r="AX411" s="891">
        <v>970893.51</v>
      </c>
      <c r="AY411" s="891">
        <v>21328609.860000003</v>
      </c>
      <c r="AZ411" s="891">
        <v>162758491.31</v>
      </c>
      <c r="BA411" s="891">
        <v>2095158.6300000001</v>
      </c>
      <c r="BB411" s="891">
        <v>369373.28</v>
      </c>
      <c r="BC411" s="891">
        <v>5205463.92</v>
      </c>
    </row>
    <row r="412" spans="1:55" ht="15.75" customHeight="1" x14ac:dyDescent="0.2">
      <c r="A412" s="890" t="s">
        <v>2052</v>
      </c>
      <c r="B412" s="895" t="s">
        <v>2053</v>
      </c>
      <c r="C412" s="645">
        <v>1322.04</v>
      </c>
      <c r="D412" s="891">
        <v>19202418.239999998</v>
      </c>
      <c r="E412" s="891">
        <v>24134274.41</v>
      </c>
      <c r="F412" s="892">
        <v>1.2568351604657062</v>
      </c>
      <c r="G412" s="893">
        <v>4</v>
      </c>
      <c r="H412" s="891">
        <v>1477.6</v>
      </c>
      <c r="I412" s="891">
        <v>1327431.3199999998</v>
      </c>
      <c r="J412" s="891">
        <v>1328908.92</v>
      </c>
      <c r="K412" s="893">
        <v>1.05731</v>
      </c>
      <c r="L412" s="891">
        <v>4726370.5999999996</v>
      </c>
      <c r="M412" s="891">
        <v>1139583.33</v>
      </c>
      <c r="N412" s="891">
        <v>496604.76</v>
      </c>
      <c r="O412" s="891">
        <v>201478.83</v>
      </c>
      <c r="P412" s="891">
        <v>166996.17000000001</v>
      </c>
      <c r="Q412" s="891">
        <v>342009.86</v>
      </c>
      <c r="R412" s="891">
        <v>111785.03</v>
      </c>
      <c r="S412" s="891">
        <v>182668.49</v>
      </c>
      <c r="T412" s="891">
        <v>223029.18</v>
      </c>
      <c r="U412" s="891">
        <v>131677.29</v>
      </c>
      <c r="V412" s="891">
        <v>333047.89</v>
      </c>
      <c r="W412" s="891">
        <v>287255.05</v>
      </c>
      <c r="X412" s="891">
        <v>219190.6</v>
      </c>
      <c r="Y412" s="891">
        <v>8561697.0800000001</v>
      </c>
      <c r="Z412" s="891">
        <v>117828.9</v>
      </c>
      <c r="AA412" s="891">
        <v>165255</v>
      </c>
      <c r="AB412" s="891">
        <v>355628.76</v>
      </c>
      <c r="AC412" s="891">
        <v>38339.159999999996</v>
      </c>
      <c r="AD412" s="891">
        <v>377442.41000000003</v>
      </c>
      <c r="AE412" s="891">
        <v>446776.02</v>
      </c>
      <c r="AF412" s="891">
        <v>1622143.0799999998</v>
      </c>
      <c r="AG412" s="891">
        <v>1167361.3199999998</v>
      </c>
      <c r="AH412" s="891">
        <v>3523144.2320399997</v>
      </c>
      <c r="AI412" s="891">
        <v>7813918.8820399996</v>
      </c>
      <c r="AJ412" s="891">
        <v>1195348.8999999999</v>
      </c>
      <c r="AK412" s="891">
        <v>6618569.9820399992</v>
      </c>
      <c r="AL412" s="894">
        <v>7882424.3220399991</v>
      </c>
      <c r="AM412" s="891">
        <v>321263.11</v>
      </c>
      <c r="AN412" s="891">
        <v>321263.11</v>
      </c>
      <c r="AO412" s="891">
        <v>334113.63</v>
      </c>
      <c r="AP412" s="891">
        <v>334113.63</v>
      </c>
      <c r="AQ412" s="891">
        <v>65008.53</v>
      </c>
      <c r="AR412" s="891">
        <v>65008.53</v>
      </c>
      <c r="AS412" s="891">
        <v>68032.179999999993</v>
      </c>
      <c r="AT412" s="891">
        <v>68032.179999999993</v>
      </c>
      <c r="AU412" s="891">
        <v>81638.62</v>
      </c>
      <c r="AV412" s="891">
        <v>708290.67</v>
      </c>
      <c r="AW412" s="891">
        <v>281051.53000000003</v>
      </c>
      <c r="AX412" s="891">
        <v>110480.98</v>
      </c>
      <c r="AY412" s="891">
        <v>2758296.6999999997</v>
      </c>
      <c r="AZ412" s="891">
        <v>19202418.239999998</v>
      </c>
      <c r="BA412" s="891">
        <v>388204.33999999997</v>
      </c>
      <c r="BB412" s="891">
        <v>26278.54</v>
      </c>
      <c r="BC412" s="891">
        <v>517117.82999999996</v>
      </c>
    </row>
    <row r="413" spans="1:55" ht="15.75" customHeight="1" x14ac:dyDescent="0.2">
      <c r="A413" s="890" t="s">
        <v>2054</v>
      </c>
      <c r="B413" s="895" t="s">
        <v>2055</v>
      </c>
      <c r="C413" s="645">
        <v>1451.25</v>
      </c>
      <c r="D413" s="891">
        <v>20040563.57</v>
      </c>
      <c r="E413" s="891">
        <v>29953132.57</v>
      </c>
      <c r="F413" s="892">
        <v>1.4946252616787064</v>
      </c>
      <c r="G413" s="893">
        <v>4</v>
      </c>
      <c r="H413" s="891">
        <v>1542.09</v>
      </c>
      <c r="I413" s="891">
        <v>1255535.4000000001</v>
      </c>
      <c r="J413" s="891">
        <v>1257077.4900000002</v>
      </c>
      <c r="K413" s="893">
        <v>1.05731</v>
      </c>
      <c r="L413" s="891">
        <v>5027894.66</v>
      </c>
      <c r="M413" s="891">
        <v>1197354.6299999999</v>
      </c>
      <c r="N413" s="891">
        <v>543848</v>
      </c>
      <c r="O413" s="891">
        <v>222579.43</v>
      </c>
      <c r="P413" s="891">
        <v>171552.8</v>
      </c>
      <c r="Q413" s="891">
        <v>372111.02</v>
      </c>
      <c r="R413" s="891">
        <v>123348.99</v>
      </c>
      <c r="S413" s="891">
        <v>200065.49</v>
      </c>
      <c r="T413" s="891">
        <v>246984.16</v>
      </c>
      <c r="U413" s="891">
        <v>144875.01</v>
      </c>
      <c r="V413" s="891">
        <v>368819.7</v>
      </c>
      <c r="W413" s="891">
        <v>318108.37</v>
      </c>
      <c r="X413" s="891">
        <v>240065.9</v>
      </c>
      <c r="Y413" s="891">
        <v>9177608.1599999983</v>
      </c>
      <c r="Z413" s="891">
        <v>129735</v>
      </c>
      <c r="AA413" s="891">
        <v>181406.25</v>
      </c>
      <c r="AB413" s="891">
        <v>390386.25</v>
      </c>
      <c r="AC413" s="891">
        <v>42086.25</v>
      </c>
      <c r="AD413" s="891">
        <v>414331.87</v>
      </c>
      <c r="AE413" s="891">
        <v>471794.5</v>
      </c>
      <c r="AF413" s="891">
        <v>1780683.75</v>
      </c>
      <c r="AG413" s="891">
        <v>1281453.75</v>
      </c>
      <c r="AH413" s="891">
        <v>3644556.4807500001</v>
      </c>
      <c r="AI413" s="891">
        <v>8336434.1007500002</v>
      </c>
      <c r="AJ413" s="891">
        <v>1312176.71</v>
      </c>
      <c r="AK413" s="891">
        <v>7024257.3907500003</v>
      </c>
      <c r="AL413" s="894">
        <v>8411634.940750001</v>
      </c>
      <c r="AM413" s="891">
        <v>234333.09</v>
      </c>
      <c r="AN413" s="891">
        <v>234333.09</v>
      </c>
      <c r="AO413" s="891">
        <v>244159.96</v>
      </c>
      <c r="AP413" s="891">
        <v>244159.96</v>
      </c>
      <c r="AQ413" s="891">
        <v>53669.83</v>
      </c>
      <c r="AR413" s="891">
        <v>53669.83</v>
      </c>
      <c r="AS413" s="891">
        <v>55937.57</v>
      </c>
      <c r="AT413" s="891">
        <v>55937.57</v>
      </c>
      <c r="AU413" s="891">
        <v>67276.27</v>
      </c>
      <c r="AV413" s="891">
        <v>777834.69</v>
      </c>
      <c r="AW413" s="891">
        <v>308646.77</v>
      </c>
      <c r="AX413" s="891">
        <v>121361.68</v>
      </c>
      <c r="AY413" s="891">
        <v>2451320.31</v>
      </c>
      <c r="AZ413" s="891">
        <v>20040563.57</v>
      </c>
      <c r="BA413" s="891">
        <v>320299.36</v>
      </c>
      <c r="BB413" s="891">
        <v>13415.08</v>
      </c>
      <c r="BC413" s="891">
        <v>568474.44999999995</v>
      </c>
    </row>
    <row r="414" spans="1:55" ht="15.75" customHeight="1" x14ac:dyDescent="0.2">
      <c r="A414" s="890" t="s">
        <v>2056</v>
      </c>
      <c r="B414" s="895" t="s">
        <v>2057</v>
      </c>
      <c r="C414" s="645">
        <v>16150.2</v>
      </c>
      <c r="D414" s="891">
        <v>214301481.24000001</v>
      </c>
      <c r="E414" s="891">
        <v>255703715.68000001</v>
      </c>
      <c r="F414" s="892">
        <v>1.1931962121793871</v>
      </c>
      <c r="G414" s="893">
        <v>4</v>
      </c>
      <c r="H414" s="891">
        <v>16490.259999999998</v>
      </c>
      <c r="I414" s="891">
        <v>12681170.699999999</v>
      </c>
      <c r="J414" s="891">
        <v>12697660.959999999</v>
      </c>
      <c r="K414" s="893">
        <v>1.05731</v>
      </c>
      <c r="L414" s="891">
        <v>53721487.700000003</v>
      </c>
      <c r="M414" s="891">
        <v>13177018.050000001</v>
      </c>
      <c r="N414" s="891">
        <v>6099030.1600000001</v>
      </c>
      <c r="O414" s="891">
        <v>2464154.42</v>
      </c>
      <c r="P414" s="891">
        <v>1787448.46</v>
      </c>
      <c r="Q414" s="891">
        <v>4306710.5</v>
      </c>
      <c r="R414" s="891">
        <v>1382536.69</v>
      </c>
      <c r="S414" s="891">
        <v>2241513.4500000002</v>
      </c>
      <c r="T414" s="891">
        <v>2717651.89</v>
      </c>
      <c r="U414" s="891">
        <v>1614321.61</v>
      </c>
      <c r="V414" s="891">
        <v>4058250.24</v>
      </c>
      <c r="W414" s="891">
        <v>3500256.05</v>
      </c>
      <c r="X414" s="891">
        <v>2689673.91</v>
      </c>
      <c r="Y414" s="891">
        <v>99760053.12999998</v>
      </c>
      <c r="Z414" s="891">
        <v>1444608</v>
      </c>
      <c r="AA414" s="891">
        <v>2018775</v>
      </c>
      <c r="AB414" s="891">
        <v>4344403.8</v>
      </c>
      <c r="AC414" s="891">
        <v>468355.79999999993</v>
      </c>
      <c r="AD414" s="891">
        <v>4610882.09</v>
      </c>
      <c r="AE414" s="891">
        <v>5791741.1600000001</v>
      </c>
      <c r="AF414" s="891">
        <v>19816295.399999999</v>
      </c>
      <c r="AG414" s="891">
        <v>14260626.599999998</v>
      </c>
      <c r="AH414" s="891">
        <v>38538183.154200003</v>
      </c>
      <c r="AI414" s="891">
        <v>91293871.004199997</v>
      </c>
      <c r="AJ414" s="891">
        <v>14602526.33</v>
      </c>
      <c r="AK414" s="891">
        <v>76691344.674199983</v>
      </c>
      <c r="AL414" s="894">
        <v>92130741.784199983</v>
      </c>
      <c r="AM414" s="891">
        <v>1282784.71</v>
      </c>
      <c r="AN414" s="891">
        <v>1282784.71</v>
      </c>
      <c r="AO414" s="891">
        <v>1336454.55</v>
      </c>
      <c r="AP414" s="891">
        <v>1336454.55</v>
      </c>
      <c r="AQ414" s="891">
        <v>698463.8</v>
      </c>
      <c r="AR414" s="891">
        <v>698463.8</v>
      </c>
      <c r="AS414" s="891">
        <v>727944.42</v>
      </c>
      <c r="AT414" s="891">
        <v>727944.42</v>
      </c>
      <c r="AU414" s="891">
        <v>873835.67</v>
      </c>
      <c r="AV414" s="891">
        <v>8658229.9199999999</v>
      </c>
      <c r="AW414" s="891">
        <v>3435607.52</v>
      </c>
      <c r="AX414" s="891">
        <v>1351718.12</v>
      </c>
      <c r="AY414" s="891">
        <v>22410686.189999998</v>
      </c>
      <c r="AZ414" s="891">
        <v>214301481.24000001</v>
      </c>
      <c r="BA414" s="891">
        <v>884067.15999999992</v>
      </c>
      <c r="BB414" s="891">
        <v>256615.71</v>
      </c>
      <c r="BC414" s="891">
        <v>5618055.3700000001</v>
      </c>
    </row>
    <row r="415" spans="1:55" ht="15.75" customHeight="1" x14ac:dyDescent="0.2">
      <c r="A415" s="890" t="s">
        <v>2058</v>
      </c>
      <c r="B415" s="895" t="s">
        <v>2059</v>
      </c>
      <c r="C415" s="645">
        <v>26147.360000000001</v>
      </c>
      <c r="D415" s="891">
        <v>360175969.33999997</v>
      </c>
      <c r="E415" s="891">
        <v>302861668.29000002</v>
      </c>
      <c r="F415" s="892">
        <v>0.84087139085090867</v>
      </c>
      <c r="G415" s="893">
        <v>2</v>
      </c>
      <c r="H415" s="891">
        <v>782991.1</v>
      </c>
      <c r="I415" s="891">
        <v>41204419.509999998</v>
      </c>
      <c r="J415" s="891">
        <v>41987410.609999999</v>
      </c>
      <c r="K415" s="893">
        <v>1.05731</v>
      </c>
      <c r="L415" s="891">
        <v>87082475.620000005</v>
      </c>
      <c r="M415" s="891">
        <v>21500183.030000001</v>
      </c>
      <c r="N415" s="891">
        <v>9889639.3599999994</v>
      </c>
      <c r="O415" s="891">
        <v>3984114.93</v>
      </c>
      <c r="P415" s="891">
        <v>2953468.74</v>
      </c>
      <c r="Q415" s="891">
        <v>7064945.4699999997</v>
      </c>
      <c r="R415" s="891">
        <v>2238270.37</v>
      </c>
      <c r="S415" s="891">
        <v>3634473.23</v>
      </c>
      <c r="T415" s="891">
        <v>4387892.66</v>
      </c>
      <c r="U415" s="891">
        <v>2613749.25</v>
      </c>
      <c r="V415" s="891">
        <v>6552408.8899999997</v>
      </c>
      <c r="W415" s="891">
        <v>5651477.2400000002</v>
      </c>
      <c r="X415" s="891">
        <v>4361137.2699999996</v>
      </c>
      <c r="Y415" s="891">
        <v>161914236.06</v>
      </c>
      <c r="Z415" s="891">
        <v>2339762.4</v>
      </c>
      <c r="AA415" s="891">
        <v>3268420</v>
      </c>
      <c r="AB415" s="891">
        <v>7033639.8399999999</v>
      </c>
      <c r="AC415" s="891">
        <v>758273.44</v>
      </c>
      <c r="AD415" s="891">
        <v>14930142.560000001</v>
      </c>
      <c r="AE415" s="891">
        <v>9599696.4499999993</v>
      </c>
      <c r="AF415" s="891">
        <v>32082810.719999999</v>
      </c>
      <c r="AG415" s="891">
        <v>23088118.879999999</v>
      </c>
      <c r="AH415" s="891">
        <v>63603000.375359997</v>
      </c>
      <c r="AI415" s="891">
        <v>156703864.66535997</v>
      </c>
      <c r="AJ415" s="891">
        <v>23641658.489999998</v>
      </c>
      <c r="AK415" s="891">
        <v>133062206.17536001</v>
      </c>
      <c r="AL415" s="894">
        <v>158058768.10536</v>
      </c>
      <c r="AM415" s="891">
        <v>2323677.21</v>
      </c>
      <c r="AN415" s="891">
        <v>2323677.21</v>
      </c>
      <c r="AO415" s="891">
        <v>2420434.1</v>
      </c>
      <c r="AP415" s="891">
        <v>2420434.1</v>
      </c>
      <c r="AQ415" s="891">
        <v>1677371.41</v>
      </c>
      <c r="AR415" s="891">
        <v>1677371.41</v>
      </c>
      <c r="AS415" s="891">
        <v>1747671.34</v>
      </c>
      <c r="AT415" s="891">
        <v>1747671.34</v>
      </c>
      <c r="AU415" s="891">
        <v>2096903.24</v>
      </c>
      <c r="AV415" s="891">
        <v>14017654.59</v>
      </c>
      <c r="AW415" s="891">
        <v>5562240.79</v>
      </c>
      <c r="AX415" s="891">
        <v>2187858.3199999998</v>
      </c>
      <c r="AY415" s="891">
        <v>40202965.060000002</v>
      </c>
      <c r="AZ415" s="891">
        <v>360175969.33999997</v>
      </c>
      <c r="BA415" s="891">
        <v>1694176.4300000002</v>
      </c>
      <c r="BB415" s="891">
        <v>914701.75000000012</v>
      </c>
      <c r="BC415" s="891">
        <v>9669972.3200000022</v>
      </c>
    </row>
    <row r="416" spans="1:55" ht="15.75" customHeight="1" x14ac:dyDescent="0.2">
      <c r="A416" s="890" t="s">
        <v>2060</v>
      </c>
      <c r="B416" s="895" t="s">
        <v>2061</v>
      </c>
      <c r="C416" s="645">
        <v>8044.21</v>
      </c>
      <c r="D416" s="891">
        <v>108095709.97</v>
      </c>
      <c r="E416" s="891">
        <v>118849443.26000002</v>
      </c>
      <c r="F416" s="892">
        <v>1.0994834419699406</v>
      </c>
      <c r="G416" s="893">
        <v>4</v>
      </c>
      <c r="H416" s="891">
        <v>8317.84</v>
      </c>
      <c r="I416" s="891">
        <v>6513548.0100000007</v>
      </c>
      <c r="J416" s="891">
        <v>6521865.8500000006</v>
      </c>
      <c r="K416" s="893">
        <v>1.05731</v>
      </c>
      <c r="L416" s="891">
        <v>26653225.010000002</v>
      </c>
      <c r="M416" s="891">
        <v>6634080.8899999997</v>
      </c>
      <c r="N416" s="891">
        <v>3047027.51</v>
      </c>
      <c r="O416" s="891">
        <v>1222399.76</v>
      </c>
      <c r="P416" s="891">
        <v>901577.38</v>
      </c>
      <c r="Q416" s="891">
        <v>2182627.58</v>
      </c>
      <c r="R416" s="891">
        <v>687413.69</v>
      </c>
      <c r="S416" s="891">
        <v>1119406.95</v>
      </c>
      <c r="T416" s="891">
        <v>1343957.33</v>
      </c>
      <c r="U416" s="891">
        <v>803861.37</v>
      </c>
      <c r="V416" s="891">
        <v>2006921.92</v>
      </c>
      <c r="W416" s="891">
        <v>1730977.68</v>
      </c>
      <c r="X416" s="891">
        <v>1343217.32</v>
      </c>
      <c r="Y416" s="891">
        <v>49676694.390000001</v>
      </c>
      <c r="Z416" s="891">
        <v>717656.39999999991</v>
      </c>
      <c r="AA416" s="891">
        <v>1005526.25</v>
      </c>
      <c r="AB416" s="891">
        <v>2163892.4899999998</v>
      </c>
      <c r="AC416" s="891">
        <v>233282.09</v>
      </c>
      <c r="AD416" s="891">
        <v>2296621.9499999997</v>
      </c>
      <c r="AE416" s="891">
        <v>3014725.9699999997</v>
      </c>
      <c r="AF416" s="891">
        <v>9870245.6699999981</v>
      </c>
      <c r="AG416" s="891">
        <v>7103037.4299999988</v>
      </c>
      <c r="AH416" s="891">
        <v>19464045.286710002</v>
      </c>
      <c r="AI416" s="891">
        <v>45869033.536709994</v>
      </c>
      <c r="AJ416" s="891">
        <v>7273333.3499999996</v>
      </c>
      <c r="AK416" s="891">
        <v>38595700.186710007</v>
      </c>
      <c r="AL416" s="894">
        <v>46285868.266710006</v>
      </c>
      <c r="AM416" s="891">
        <v>684857.36</v>
      </c>
      <c r="AN416" s="891">
        <v>684857.36</v>
      </c>
      <c r="AO416" s="891">
        <v>713582.07</v>
      </c>
      <c r="AP416" s="891">
        <v>713582.07</v>
      </c>
      <c r="AQ416" s="891">
        <v>495123.15</v>
      </c>
      <c r="AR416" s="891">
        <v>495123.15</v>
      </c>
      <c r="AS416" s="891">
        <v>515532.81</v>
      </c>
      <c r="AT416" s="891">
        <v>515532.81</v>
      </c>
      <c r="AU416" s="891">
        <v>618337</v>
      </c>
      <c r="AV416" s="891">
        <v>4312484.87</v>
      </c>
      <c r="AW416" s="891">
        <v>1711204.9</v>
      </c>
      <c r="AX416" s="891">
        <v>672929.64</v>
      </c>
      <c r="AY416" s="891">
        <v>12133147.189999999</v>
      </c>
      <c r="AZ416" s="891">
        <v>108095709.97</v>
      </c>
      <c r="BA416" s="891">
        <v>506039.3899999999</v>
      </c>
      <c r="BB416" s="891">
        <v>192387.75</v>
      </c>
      <c r="BC416" s="891">
        <v>2737604.6</v>
      </c>
    </row>
    <row r="417" spans="1:55" ht="15.75" customHeight="1" x14ac:dyDescent="0.2">
      <c r="A417" s="890"/>
      <c r="B417" s="895" t="s">
        <v>2062</v>
      </c>
      <c r="C417" s="645">
        <v>38</v>
      </c>
      <c r="D417" s="891">
        <v>515549.42</v>
      </c>
      <c r="E417" s="891">
        <v>310394.14</v>
      </c>
      <c r="F417" s="892">
        <v>0.60206476422764676</v>
      </c>
      <c r="G417" s="893">
        <v>1</v>
      </c>
      <c r="H417" s="891">
        <v>27512.65</v>
      </c>
      <c r="I417" s="891">
        <v>258839.2</v>
      </c>
      <c r="J417" s="891">
        <v>286351.85000000003</v>
      </c>
      <c r="K417" s="893">
        <v>0.9</v>
      </c>
      <c r="L417" s="891">
        <v>114199.59</v>
      </c>
      <c r="M417" s="891">
        <v>34466.61</v>
      </c>
      <c r="N417" s="891">
        <v>12913.28</v>
      </c>
      <c r="O417" s="891">
        <v>4039.86</v>
      </c>
      <c r="P417" s="891">
        <v>3888.37</v>
      </c>
      <c r="Q417" s="891">
        <v>11037.27</v>
      </c>
      <c r="R417" s="891">
        <v>2187.4299999999998</v>
      </c>
      <c r="S417" s="891">
        <v>4595.7700000000004</v>
      </c>
      <c r="T417" s="891">
        <v>4218.8</v>
      </c>
      <c r="U417" s="891">
        <v>3063.85</v>
      </c>
      <c r="V417" s="891">
        <v>6299.91</v>
      </c>
      <c r="W417" s="891">
        <v>5433.69</v>
      </c>
      <c r="X417" s="891">
        <v>5514.64</v>
      </c>
      <c r="Y417" s="891">
        <v>211859.06999999998</v>
      </c>
      <c r="Z417" s="891">
        <v>3420</v>
      </c>
      <c r="AA417" s="891">
        <v>4750</v>
      </c>
      <c r="AB417" s="891">
        <v>10222</v>
      </c>
      <c r="AC417" s="891">
        <v>1102</v>
      </c>
      <c r="AD417" s="891">
        <v>21698</v>
      </c>
      <c r="AE417" s="891">
        <v>24072</v>
      </c>
      <c r="AF417" s="891">
        <v>46626</v>
      </c>
      <c r="AG417" s="891">
        <v>33554</v>
      </c>
      <c r="AH417" s="891">
        <v>100143.87599999999</v>
      </c>
      <c r="AI417" s="891">
        <v>245587.87599999999</v>
      </c>
      <c r="AJ417" s="891">
        <v>34358.46</v>
      </c>
      <c r="AK417" s="891">
        <v>211229.416</v>
      </c>
      <c r="AL417" s="894">
        <v>242152.02600000001</v>
      </c>
      <c r="AM417" s="891">
        <v>9008.24</v>
      </c>
      <c r="AN417" s="891">
        <v>9008.24</v>
      </c>
      <c r="AO417" s="891">
        <v>9008.24</v>
      </c>
      <c r="AP417" s="891">
        <v>9008.24</v>
      </c>
      <c r="AQ417" s="891">
        <v>0</v>
      </c>
      <c r="AR417" s="891">
        <v>0</v>
      </c>
      <c r="AS417" s="891">
        <v>0</v>
      </c>
      <c r="AT417" s="891">
        <v>0</v>
      </c>
      <c r="AU417" s="891">
        <v>0</v>
      </c>
      <c r="AV417" s="891">
        <v>16729.59</v>
      </c>
      <c r="AW417" s="891">
        <v>6638.34</v>
      </c>
      <c r="AX417" s="891">
        <v>2137.34</v>
      </c>
      <c r="AY417" s="891">
        <v>61538.229999999996</v>
      </c>
      <c r="AZ417" s="891">
        <v>515549.42</v>
      </c>
      <c r="BA417" s="891">
        <v>13040.14</v>
      </c>
      <c r="BB417" s="891">
        <v>0</v>
      </c>
      <c r="BC417" s="891">
        <v>6318.91</v>
      </c>
    </row>
    <row r="418" spans="1:55" ht="15.75" customHeight="1" x14ac:dyDescent="0.2">
      <c r="A418" s="890"/>
      <c r="B418" s="895" t="s">
        <v>2063</v>
      </c>
      <c r="C418" s="645">
        <v>16</v>
      </c>
      <c r="D418" s="891">
        <v>205738.74</v>
      </c>
      <c r="E418" s="891">
        <v>174737.47</v>
      </c>
      <c r="F418" s="892">
        <v>0.8493172943510785</v>
      </c>
      <c r="G418" s="893">
        <v>2</v>
      </c>
      <c r="H418" s="891">
        <v>581.33000000000004</v>
      </c>
      <c r="I418" s="891">
        <v>154163.6</v>
      </c>
      <c r="J418" s="891">
        <v>154744.93</v>
      </c>
      <c r="K418" s="893">
        <v>0.9</v>
      </c>
      <c r="L418" s="891">
        <v>46330.52</v>
      </c>
      <c r="M418" s="891">
        <v>12172.77</v>
      </c>
      <c r="N418" s="891">
        <v>4562.71</v>
      </c>
      <c r="O418" s="891">
        <v>1929.65</v>
      </c>
      <c r="P418" s="891">
        <v>1582.1</v>
      </c>
      <c r="Q418" s="891">
        <v>3522.35</v>
      </c>
      <c r="R418" s="891">
        <v>546.85</v>
      </c>
      <c r="S418" s="891">
        <v>1787.24</v>
      </c>
      <c r="T418" s="891">
        <v>2109.4</v>
      </c>
      <c r="U418" s="891">
        <v>1276.5999999999999</v>
      </c>
      <c r="V418" s="891">
        <v>3149.95</v>
      </c>
      <c r="W418" s="891">
        <v>2716.84</v>
      </c>
      <c r="X418" s="891">
        <v>2144.58</v>
      </c>
      <c r="Y418" s="891">
        <v>83831.560000000012</v>
      </c>
      <c r="Z418" s="891">
        <v>1440</v>
      </c>
      <c r="AA418" s="891">
        <v>2000</v>
      </c>
      <c r="AB418" s="891">
        <v>4304</v>
      </c>
      <c r="AC418" s="891">
        <v>464</v>
      </c>
      <c r="AD418" s="891">
        <v>9136</v>
      </c>
      <c r="AE418" s="891">
        <v>7487</v>
      </c>
      <c r="AF418" s="891">
        <v>19632</v>
      </c>
      <c r="AG418" s="891">
        <v>14128</v>
      </c>
      <c r="AH418" s="891">
        <v>40008.090000000004</v>
      </c>
      <c r="AI418" s="891">
        <v>98599.09</v>
      </c>
      <c r="AJ418" s="891">
        <v>14466.72</v>
      </c>
      <c r="AK418" s="891">
        <v>84132.37</v>
      </c>
      <c r="AL418" s="894">
        <v>97152.41</v>
      </c>
      <c r="AM418" s="891">
        <v>3217.23</v>
      </c>
      <c r="AN418" s="891">
        <v>3217.23</v>
      </c>
      <c r="AO418" s="891">
        <v>3860.67</v>
      </c>
      <c r="AP418" s="891">
        <v>3860.67</v>
      </c>
      <c r="AQ418" s="891">
        <v>0</v>
      </c>
      <c r="AR418" s="891">
        <v>0</v>
      </c>
      <c r="AS418" s="891">
        <v>0</v>
      </c>
      <c r="AT418" s="891">
        <v>0</v>
      </c>
      <c r="AU418" s="891">
        <v>0</v>
      </c>
      <c r="AV418" s="891">
        <v>7077.9</v>
      </c>
      <c r="AW418" s="891">
        <v>2808.53</v>
      </c>
      <c r="AX418" s="891">
        <v>712.44</v>
      </c>
      <c r="AY418" s="891">
        <v>24754.67</v>
      </c>
      <c r="AZ418" s="891">
        <v>205738.74</v>
      </c>
      <c r="BA418" s="891">
        <v>665.75</v>
      </c>
      <c r="BB418" s="891">
        <v>0</v>
      </c>
      <c r="BC418" s="891">
        <v>327.56</v>
      </c>
    </row>
    <row r="419" spans="1:55" ht="15.75" customHeight="1" x14ac:dyDescent="0.2">
      <c r="A419" s="890" t="s">
        <v>2064</v>
      </c>
      <c r="B419" s="895" t="s">
        <v>2065</v>
      </c>
      <c r="C419" s="645">
        <v>836.03</v>
      </c>
      <c r="D419" s="891">
        <v>10763547.99</v>
      </c>
      <c r="E419" s="891">
        <v>7553287.9500000002</v>
      </c>
      <c r="F419" s="892">
        <v>0.70174704075435634</v>
      </c>
      <c r="G419" s="893">
        <v>1</v>
      </c>
      <c r="H419" s="891">
        <v>190590.8</v>
      </c>
      <c r="I419" s="891">
        <v>4493266.55</v>
      </c>
      <c r="J419" s="891">
        <v>4683857.3499999996</v>
      </c>
      <c r="K419" s="893">
        <v>0.9</v>
      </c>
      <c r="L419" s="891">
        <v>2503900.59</v>
      </c>
      <c r="M419" s="891">
        <v>610202.41</v>
      </c>
      <c r="N419" s="891">
        <v>267770.51</v>
      </c>
      <c r="O419" s="891">
        <v>107590.39999999999</v>
      </c>
      <c r="P419" s="891">
        <v>84683.07</v>
      </c>
      <c r="Q419" s="891">
        <v>188112.67</v>
      </c>
      <c r="R419" s="891">
        <v>60154.38</v>
      </c>
      <c r="S419" s="891">
        <v>98298.58</v>
      </c>
      <c r="T419" s="891">
        <v>118829.64</v>
      </c>
      <c r="U419" s="891">
        <v>70723.91</v>
      </c>
      <c r="V419" s="891">
        <v>177447.46</v>
      </c>
      <c r="W419" s="891">
        <v>153049.1</v>
      </c>
      <c r="X419" s="891">
        <v>117952.06</v>
      </c>
      <c r="Y419" s="891">
        <v>4558714.7799999993</v>
      </c>
      <c r="Z419" s="891">
        <v>74575.8</v>
      </c>
      <c r="AA419" s="891">
        <v>104503.75</v>
      </c>
      <c r="AB419" s="891">
        <v>224892.07</v>
      </c>
      <c r="AC419" s="891">
        <v>24244.87</v>
      </c>
      <c r="AD419" s="891">
        <v>477373.13</v>
      </c>
      <c r="AE419" s="891">
        <v>294538.55</v>
      </c>
      <c r="AF419" s="891">
        <v>1025808.8099999999</v>
      </c>
      <c r="AG419" s="891">
        <v>738214.49</v>
      </c>
      <c r="AH419" s="891">
        <v>2117656.6755300001</v>
      </c>
      <c r="AI419" s="891">
        <v>5081808.1455300003</v>
      </c>
      <c r="AJ419" s="891">
        <v>755913.24</v>
      </c>
      <c r="AK419" s="891">
        <v>4325894.9055300001</v>
      </c>
      <c r="AL419" s="894">
        <v>5006216.8155300003</v>
      </c>
      <c r="AM419" s="891">
        <v>148636.01999999999</v>
      </c>
      <c r="AN419" s="891">
        <v>148636.01999999999</v>
      </c>
      <c r="AO419" s="891">
        <v>155070.48000000001</v>
      </c>
      <c r="AP419" s="891">
        <v>155070.48000000001</v>
      </c>
      <c r="AQ419" s="891">
        <v>0</v>
      </c>
      <c r="AR419" s="891">
        <v>0</v>
      </c>
      <c r="AS419" s="891">
        <v>0</v>
      </c>
      <c r="AT419" s="891">
        <v>0</v>
      </c>
      <c r="AU419" s="891">
        <v>0</v>
      </c>
      <c r="AV419" s="891">
        <v>380920.03</v>
      </c>
      <c r="AW419" s="891">
        <v>151150.03</v>
      </c>
      <c r="AX419" s="891">
        <v>59133.26</v>
      </c>
      <c r="AY419" s="891">
        <v>1198616.32</v>
      </c>
      <c r="AZ419" s="891">
        <v>10763547.99</v>
      </c>
      <c r="BA419" s="891">
        <v>294995.07</v>
      </c>
      <c r="BB419" s="891">
        <v>237.99</v>
      </c>
      <c r="BC419" s="891">
        <v>334219.11</v>
      </c>
    </row>
    <row r="420" spans="1:55" ht="15.75" customHeight="1" x14ac:dyDescent="0.2">
      <c r="A420" s="890" t="s">
        <v>2066</v>
      </c>
      <c r="B420" s="895" t="s">
        <v>2067</v>
      </c>
      <c r="C420" s="645">
        <v>684.88</v>
      </c>
      <c r="D420" s="891">
        <v>9281400.5</v>
      </c>
      <c r="E420" s="891">
        <v>6805892.6400000006</v>
      </c>
      <c r="F420" s="892">
        <v>0.73328293935812816</v>
      </c>
      <c r="G420" s="893">
        <v>2</v>
      </c>
      <c r="H420" s="891">
        <v>69004.03</v>
      </c>
      <c r="I420" s="891">
        <v>3542241.12</v>
      </c>
      <c r="J420" s="891">
        <v>3611245.15</v>
      </c>
      <c r="K420" s="893">
        <v>0.9</v>
      </c>
      <c r="L420" s="891">
        <v>2130446.64</v>
      </c>
      <c r="M420" s="891">
        <v>515071.12</v>
      </c>
      <c r="N420" s="891">
        <v>218554.92</v>
      </c>
      <c r="O420" s="891">
        <v>88384.14</v>
      </c>
      <c r="P420" s="891">
        <v>74828.639999999999</v>
      </c>
      <c r="Q420" s="891">
        <v>152606.97</v>
      </c>
      <c r="R420" s="891">
        <v>49217.22</v>
      </c>
      <c r="S420" s="891">
        <v>80426.11</v>
      </c>
      <c r="T420" s="891">
        <v>97735.62</v>
      </c>
      <c r="U420" s="891">
        <v>57957.86</v>
      </c>
      <c r="V420" s="891">
        <v>145947.91</v>
      </c>
      <c r="W420" s="891">
        <v>125880.62</v>
      </c>
      <c r="X420" s="891">
        <v>96506.23</v>
      </c>
      <c r="Y420" s="891">
        <v>3833564.0000000009</v>
      </c>
      <c r="Z420" s="891">
        <v>61226.999999999993</v>
      </c>
      <c r="AA420" s="891">
        <v>85610</v>
      </c>
      <c r="AB420" s="891">
        <v>184232.72</v>
      </c>
      <c r="AC420" s="891">
        <v>19861.52</v>
      </c>
      <c r="AD420" s="891">
        <v>391066.48000000004</v>
      </c>
      <c r="AE420" s="891">
        <v>235264.65999999997</v>
      </c>
      <c r="AF420" s="891">
        <v>840347.76</v>
      </c>
      <c r="AG420" s="891">
        <v>604749.03999999992</v>
      </c>
      <c r="AH420" s="891">
        <v>1850865.1558799997</v>
      </c>
      <c r="AI420" s="891">
        <v>4273224.3358799992</v>
      </c>
      <c r="AJ420" s="891">
        <v>619247.93999999994</v>
      </c>
      <c r="AK420" s="891">
        <v>3653976.3958800002</v>
      </c>
      <c r="AL420" s="894">
        <v>4211299.5358800003</v>
      </c>
      <c r="AM420" s="891">
        <v>178234.54</v>
      </c>
      <c r="AN420" s="891">
        <v>178234.54</v>
      </c>
      <c r="AO420" s="891">
        <v>185955.89</v>
      </c>
      <c r="AP420" s="891">
        <v>185955.89</v>
      </c>
      <c r="AQ420" s="891">
        <v>4504.12</v>
      </c>
      <c r="AR420" s="891">
        <v>4504.12</v>
      </c>
      <c r="AS420" s="891">
        <v>4504.12</v>
      </c>
      <c r="AT420" s="891">
        <v>4504.12</v>
      </c>
      <c r="AU420" s="891">
        <v>5791.01</v>
      </c>
      <c r="AV420" s="891">
        <v>312071.31</v>
      </c>
      <c r="AW420" s="891">
        <v>123830.68</v>
      </c>
      <c r="AX420" s="891">
        <v>48446.53</v>
      </c>
      <c r="AY420" s="891">
        <v>1236536.8699999999</v>
      </c>
      <c r="AZ420" s="891">
        <v>9281400.5</v>
      </c>
      <c r="BA420" s="891">
        <v>690745.62999999989</v>
      </c>
      <c r="BB420" s="891">
        <v>1095.6399999999999</v>
      </c>
      <c r="BC420" s="891">
        <v>266141.47000000003</v>
      </c>
    </row>
    <row r="421" spans="1:55" ht="15.75" customHeight="1" x14ac:dyDescent="0.2">
      <c r="A421" s="890" t="s">
        <v>2068</v>
      </c>
      <c r="B421" s="895" t="s">
        <v>2069</v>
      </c>
      <c r="C421" s="645">
        <v>1080.1199999999999</v>
      </c>
      <c r="D421" s="891">
        <v>14390930.9</v>
      </c>
      <c r="E421" s="891">
        <v>10592394.02</v>
      </c>
      <c r="F421" s="892">
        <v>0.73604647910580956</v>
      </c>
      <c r="G421" s="893">
        <v>2</v>
      </c>
      <c r="H421" s="891">
        <v>107352</v>
      </c>
      <c r="I421" s="891">
        <v>6395483.0200000005</v>
      </c>
      <c r="J421" s="891">
        <v>6502835.0200000005</v>
      </c>
      <c r="K421" s="893">
        <v>0.9</v>
      </c>
      <c r="L421" s="891">
        <v>3307753.8</v>
      </c>
      <c r="M421" s="891">
        <v>809228.66</v>
      </c>
      <c r="N421" s="891">
        <v>345750.35</v>
      </c>
      <c r="O421" s="891">
        <v>139510.54999999999</v>
      </c>
      <c r="P421" s="891">
        <v>114720.47</v>
      </c>
      <c r="Q421" s="891">
        <v>243991.61</v>
      </c>
      <c r="R421" s="891">
        <v>78200.69</v>
      </c>
      <c r="S421" s="891">
        <v>127149.85</v>
      </c>
      <c r="T421" s="891">
        <v>153986.34</v>
      </c>
      <c r="U421" s="891">
        <v>91660.23</v>
      </c>
      <c r="V421" s="891">
        <v>229946.71</v>
      </c>
      <c r="W421" s="891">
        <v>198329.9</v>
      </c>
      <c r="X421" s="891">
        <v>152571.76</v>
      </c>
      <c r="Y421" s="891">
        <v>5992800.9199999999</v>
      </c>
      <c r="Z421" s="891">
        <v>96265.8</v>
      </c>
      <c r="AA421" s="891">
        <v>135015</v>
      </c>
      <c r="AB421" s="891">
        <v>290552.28000000003</v>
      </c>
      <c r="AC421" s="891">
        <v>31323.479999999996</v>
      </c>
      <c r="AD421" s="891">
        <v>616748.52</v>
      </c>
      <c r="AE421" s="891">
        <v>384112.35000000003</v>
      </c>
      <c r="AF421" s="891">
        <v>1325307.24</v>
      </c>
      <c r="AG421" s="891">
        <v>953745.96</v>
      </c>
      <c r="AH421" s="891">
        <v>2854937.9761199998</v>
      </c>
      <c r="AI421" s="891">
        <v>6688008.6061199997</v>
      </c>
      <c r="AJ421" s="891">
        <v>976612.1</v>
      </c>
      <c r="AK421" s="891">
        <v>5711396.50612</v>
      </c>
      <c r="AL421" s="894">
        <v>6590347.3961199997</v>
      </c>
      <c r="AM421" s="891">
        <v>255448.06</v>
      </c>
      <c r="AN421" s="891">
        <v>255448.06</v>
      </c>
      <c r="AO421" s="891">
        <v>265743.19</v>
      </c>
      <c r="AP421" s="891">
        <v>265743.19</v>
      </c>
      <c r="AQ421" s="891">
        <v>0</v>
      </c>
      <c r="AR421" s="891">
        <v>0</v>
      </c>
      <c r="AS421" s="891">
        <v>0</v>
      </c>
      <c r="AT421" s="891">
        <v>0</v>
      </c>
      <c r="AU421" s="891">
        <v>0</v>
      </c>
      <c r="AV421" s="891">
        <v>492879.63</v>
      </c>
      <c r="AW421" s="891">
        <v>195575.88</v>
      </c>
      <c r="AX421" s="891">
        <v>76944.490000000005</v>
      </c>
      <c r="AY421" s="891">
        <v>1807782.4999999998</v>
      </c>
      <c r="AZ421" s="891">
        <v>14390930.9</v>
      </c>
      <c r="BA421" s="891">
        <v>716586.09000000008</v>
      </c>
      <c r="BB421" s="891">
        <v>0</v>
      </c>
      <c r="BC421" s="891">
        <v>422034.53</v>
      </c>
    </row>
    <row r="422" spans="1:55" ht="15.75" customHeight="1" x14ac:dyDescent="0.2">
      <c r="A422" s="890" t="s">
        <v>2070</v>
      </c>
      <c r="B422" s="895" t="s">
        <v>2071</v>
      </c>
      <c r="C422" s="645">
        <v>501.28</v>
      </c>
      <c r="D422" s="891">
        <v>6680752.4900000002</v>
      </c>
      <c r="E422" s="891">
        <v>5042098.33</v>
      </c>
      <c r="F422" s="892">
        <v>0.75472012135567079</v>
      </c>
      <c r="G422" s="893">
        <v>2</v>
      </c>
      <c r="H422" s="891">
        <v>50485.15</v>
      </c>
      <c r="I422" s="891">
        <v>3480203.55</v>
      </c>
      <c r="J422" s="891">
        <v>3530688.6999999997</v>
      </c>
      <c r="K422" s="893">
        <v>0.9</v>
      </c>
      <c r="L422" s="891">
        <v>1536026.79</v>
      </c>
      <c r="M422" s="891">
        <v>370402.12</v>
      </c>
      <c r="N422" s="891">
        <v>159439.04999999999</v>
      </c>
      <c r="O422" s="891">
        <v>64795.72</v>
      </c>
      <c r="P422" s="891">
        <v>53462.36</v>
      </c>
      <c r="Q422" s="891">
        <v>112339.26</v>
      </c>
      <c r="R422" s="891">
        <v>36092.620000000003</v>
      </c>
      <c r="S422" s="891">
        <v>58723.83</v>
      </c>
      <c r="T422" s="891">
        <v>71719.66</v>
      </c>
      <c r="U422" s="891">
        <v>42383.28</v>
      </c>
      <c r="V422" s="891">
        <v>107098.47</v>
      </c>
      <c r="W422" s="891">
        <v>92372.83</v>
      </c>
      <c r="X422" s="891">
        <v>70464.87</v>
      </c>
      <c r="Y422" s="891">
        <v>2775320.8600000003</v>
      </c>
      <c r="Z422" s="891">
        <v>44830.799999999996</v>
      </c>
      <c r="AA422" s="891">
        <v>62659.999999999985</v>
      </c>
      <c r="AB422" s="891">
        <v>134844.31999999998</v>
      </c>
      <c r="AC422" s="891">
        <v>14537.119999999995</v>
      </c>
      <c r="AD422" s="891">
        <v>286230.88</v>
      </c>
      <c r="AE422" s="891">
        <v>171459.61999999997</v>
      </c>
      <c r="AF422" s="891">
        <v>615070.55999999982</v>
      </c>
      <c r="AG422" s="891">
        <v>442630.23999999987</v>
      </c>
      <c r="AH422" s="891">
        <v>1327067.2312799999</v>
      </c>
      <c r="AI422" s="891">
        <v>3099330.7712799995</v>
      </c>
      <c r="AJ422" s="891">
        <v>453242.33</v>
      </c>
      <c r="AK422" s="891">
        <v>2646088.4412799994</v>
      </c>
      <c r="AL422" s="894">
        <v>3054006.5312799993</v>
      </c>
      <c r="AM422" s="891">
        <v>121611.29</v>
      </c>
      <c r="AN422" s="891">
        <v>121611.29</v>
      </c>
      <c r="AO422" s="891">
        <v>126758.86</v>
      </c>
      <c r="AP422" s="891">
        <v>126758.86</v>
      </c>
      <c r="AQ422" s="891">
        <v>0</v>
      </c>
      <c r="AR422" s="891">
        <v>0</v>
      </c>
      <c r="AS422" s="891">
        <v>0</v>
      </c>
      <c r="AT422" s="891">
        <v>0</v>
      </c>
      <c r="AU422" s="891">
        <v>0</v>
      </c>
      <c r="AV422" s="891">
        <v>228423.33</v>
      </c>
      <c r="AW422" s="891">
        <v>90638.95</v>
      </c>
      <c r="AX422" s="891">
        <v>35622.449999999997</v>
      </c>
      <c r="AY422" s="891">
        <v>851425.02999999991</v>
      </c>
      <c r="AZ422" s="891">
        <v>6680752.4900000002</v>
      </c>
      <c r="BA422" s="891">
        <v>640239.61</v>
      </c>
      <c r="BB422" s="891">
        <v>0</v>
      </c>
      <c r="BC422" s="891">
        <v>210776.29</v>
      </c>
    </row>
    <row r="423" spans="1:55" ht="15.75" customHeight="1" x14ac:dyDescent="0.2">
      <c r="A423" s="890" t="s">
        <v>2072</v>
      </c>
      <c r="B423" s="895" t="s">
        <v>2073</v>
      </c>
      <c r="C423" s="645">
        <v>478.7</v>
      </c>
      <c r="D423" s="891">
        <v>6430872.4500000002</v>
      </c>
      <c r="E423" s="891">
        <v>4499899.68</v>
      </c>
      <c r="F423" s="892">
        <v>0.6997339342346931</v>
      </c>
      <c r="G423" s="893">
        <v>1</v>
      </c>
      <c r="H423" s="891">
        <v>113683.32</v>
      </c>
      <c r="I423" s="891">
        <v>2395340.9500000002</v>
      </c>
      <c r="J423" s="891">
        <v>2509024.27</v>
      </c>
      <c r="K423" s="893">
        <v>0.9</v>
      </c>
      <c r="L423" s="891">
        <v>1476237.93</v>
      </c>
      <c r="M423" s="891">
        <v>365757.92</v>
      </c>
      <c r="N423" s="891">
        <v>153416.9</v>
      </c>
      <c r="O423" s="891">
        <v>60684.4</v>
      </c>
      <c r="P423" s="891">
        <v>51342.58</v>
      </c>
      <c r="Q423" s="891">
        <v>108902.37</v>
      </c>
      <c r="R423" s="891">
        <v>33905.19</v>
      </c>
      <c r="S423" s="891">
        <v>56170.62</v>
      </c>
      <c r="T423" s="891">
        <v>66797.73</v>
      </c>
      <c r="U423" s="891">
        <v>40340.71</v>
      </c>
      <c r="V423" s="891">
        <v>99748.57</v>
      </c>
      <c r="W423" s="891">
        <v>86033.52</v>
      </c>
      <c r="X423" s="891">
        <v>67401.179999999993</v>
      </c>
      <c r="Y423" s="891">
        <v>2666739.6199999996</v>
      </c>
      <c r="Z423" s="891">
        <v>42641.1</v>
      </c>
      <c r="AA423" s="891">
        <v>59837.5</v>
      </c>
      <c r="AB423" s="891">
        <v>128770.29999999999</v>
      </c>
      <c r="AC423" s="891">
        <v>13882.3</v>
      </c>
      <c r="AD423" s="891">
        <v>273337.7</v>
      </c>
      <c r="AE423" s="891">
        <v>177759.56</v>
      </c>
      <c r="AF423" s="891">
        <v>587364.9</v>
      </c>
      <c r="AG423" s="891">
        <v>422692.1</v>
      </c>
      <c r="AH423" s="891">
        <v>1276517.6457</v>
      </c>
      <c r="AI423" s="891">
        <v>2982803.1057000002</v>
      </c>
      <c r="AJ423" s="891">
        <v>432826.17</v>
      </c>
      <c r="AK423" s="891">
        <v>2549976.9356999998</v>
      </c>
      <c r="AL423" s="894">
        <v>2939520.4856999996</v>
      </c>
      <c r="AM423" s="891">
        <v>119037.51</v>
      </c>
      <c r="AN423" s="891">
        <v>119037.51</v>
      </c>
      <c r="AO423" s="891">
        <v>124185.07</v>
      </c>
      <c r="AP423" s="891">
        <v>124185.07</v>
      </c>
      <c r="AQ423" s="891">
        <v>0</v>
      </c>
      <c r="AR423" s="891">
        <v>0</v>
      </c>
      <c r="AS423" s="891">
        <v>0</v>
      </c>
      <c r="AT423" s="891">
        <v>0</v>
      </c>
      <c r="AU423" s="891">
        <v>0</v>
      </c>
      <c r="AV423" s="891">
        <v>218128.19</v>
      </c>
      <c r="AW423" s="891">
        <v>86553.81</v>
      </c>
      <c r="AX423" s="891">
        <v>33485.1</v>
      </c>
      <c r="AY423" s="891">
        <v>824612.25999999989</v>
      </c>
      <c r="AZ423" s="891">
        <v>6430872.4500000002</v>
      </c>
      <c r="BA423" s="891">
        <v>264833.44</v>
      </c>
      <c r="BB423" s="891">
        <v>0</v>
      </c>
      <c r="BC423" s="891">
        <v>179522.6</v>
      </c>
    </row>
    <row r="424" spans="1:55" ht="15.75" customHeight="1" x14ac:dyDescent="0.2">
      <c r="A424" s="890" t="s">
        <v>2074</v>
      </c>
      <c r="B424" s="895" t="s">
        <v>2075</v>
      </c>
      <c r="C424" s="645">
        <v>400.53</v>
      </c>
      <c r="D424" s="891">
        <v>5304115.2300000004</v>
      </c>
      <c r="E424" s="891">
        <v>3480848.3899999997</v>
      </c>
      <c r="F424" s="892">
        <v>0.65625429295207816</v>
      </c>
      <c r="G424" s="893">
        <v>1</v>
      </c>
      <c r="H424" s="891">
        <v>171615.2</v>
      </c>
      <c r="I424" s="891">
        <v>1845563.04</v>
      </c>
      <c r="J424" s="891">
        <v>2017178.24</v>
      </c>
      <c r="K424" s="893">
        <v>0.9</v>
      </c>
      <c r="L424" s="891">
        <v>1227128.1399999999</v>
      </c>
      <c r="M424" s="891">
        <v>300464.94</v>
      </c>
      <c r="N424" s="891">
        <v>127970.28</v>
      </c>
      <c r="O424" s="891">
        <v>51649.26</v>
      </c>
      <c r="P424" s="891">
        <v>42236.81</v>
      </c>
      <c r="Q424" s="891">
        <v>88913.86</v>
      </c>
      <c r="R424" s="891">
        <v>28436.61</v>
      </c>
      <c r="S424" s="891">
        <v>46979.06</v>
      </c>
      <c r="T424" s="891">
        <v>56953.85</v>
      </c>
      <c r="U424" s="891">
        <v>33702.370000000003</v>
      </c>
      <c r="V424" s="891">
        <v>85048.78</v>
      </c>
      <c r="W424" s="891">
        <v>73354.89</v>
      </c>
      <c r="X424" s="891">
        <v>56371.89</v>
      </c>
      <c r="Y424" s="891">
        <v>2219210.7400000007</v>
      </c>
      <c r="Z424" s="891">
        <v>35680.5</v>
      </c>
      <c r="AA424" s="891">
        <v>50066.25</v>
      </c>
      <c r="AB424" s="891">
        <v>107742.56999999999</v>
      </c>
      <c r="AC424" s="891">
        <v>11615.369999999999</v>
      </c>
      <c r="AD424" s="891">
        <v>228702.63</v>
      </c>
      <c r="AE424" s="891">
        <v>142257.89000000001</v>
      </c>
      <c r="AF424" s="891">
        <v>491450.30999999994</v>
      </c>
      <c r="AG424" s="891">
        <v>353667.99</v>
      </c>
      <c r="AH424" s="891">
        <v>1050710.5320299999</v>
      </c>
      <c r="AI424" s="891">
        <v>2471894.0420300001</v>
      </c>
      <c r="AJ424" s="891">
        <v>362147.21</v>
      </c>
      <c r="AK424" s="891">
        <v>2109746.8320299997</v>
      </c>
      <c r="AL424" s="894">
        <v>2435679.3120299997</v>
      </c>
      <c r="AM424" s="891">
        <v>89438.99</v>
      </c>
      <c r="AN424" s="891">
        <v>89438.99</v>
      </c>
      <c r="AO424" s="891">
        <v>93299.67</v>
      </c>
      <c r="AP424" s="891">
        <v>93299.67</v>
      </c>
      <c r="AQ424" s="891">
        <v>0</v>
      </c>
      <c r="AR424" s="891">
        <v>0</v>
      </c>
      <c r="AS424" s="891">
        <v>0</v>
      </c>
      <c r="AT424" s="891">
        <v>0</v>
      </c>
      <c r="AU424" s="891">
        <v>0</v>
      </c>
      <c r="AV424" s="891">
        <v>182738.66</v>
      </c>
      <c r="AW424" s="891">
        <v>72511.16</v>
      </c>
      <c r="AX424" s="891">
        <v>28497.96</v>
      </c>
      <c r="AY424" s="891">
        <v>649225.1</v>
      </c>
      <c r="AZ424" s="891">
        <v>5304115.2300000004</v>
      </c>
      <c r="BA424" s="891">
        <v>243566.59</v>
      </c>
      <c r="BB424" s="891">
        <v>0</v>
      </c>
      <c r="BC424" s="891">
        <v>165574.49999999997</v>
      </c>
    </row>
    <row r="425" spans="1:55" ht="15.75" customHeight="1" x14ac:dyDescent="0.2">
      <c r="A425" s="890" t="s">
        <v>2076</v>
      </c>
      <c r="B425" s="895" t="s">
        <v>2077</v>
      </c>
      <c r="C425" s="645">
        <v>434</v>
      </c>
      <c r="D425" s="891">
        <v>5839700.5700000003</v>
      </c>
      <c r="E425" s="891">
        <v>3781701.08</v>
      </c>
      <c r="F425" s="892">
        <v>0.64758475792877856</v>
      </c>
      <c r="G425" s="893">
        <v>1</v>
      </c>
      <c r="H425" s="891">
        <v>220647.92</v>
      </c>
      <c r="I425" s="891">
        <v>3102888.0399999991</v>
      </c>
      <c r="J425" s="891">
        <v>3323535.959999999</v>
      </c>
      <c r="K425" s="893">
        <v>0.9</v>
      </c>
      <c r="L425" s="891">
        <v>1360462.07</v>
      </c>
      <c r="M425" s="891">
        <v>324881.40000000002</v>
      </c>
      <c r="N425" s="891">
        <v>137419.17000000001</v>
      </c>
      <c r="O425" s="891">
        <v>55760.58</v>
      </c>
      <c r="P425" s="891">
        <v>47210.59</v>
      </c>
      <c r="Q425" s="891">
        <v>94727.47</v>
      </c>
      <c r="R425" s="891">
        <v>30624.04</v>
      </c>
      <c r="S425" s="891">
        <v>50553.55</v>
      </c>
      <c r="T425" s="891">
        <v>61875.79</v>
      </c>
      <c r="U425" s="891">
        <v>36510.9</v>
      </c>
      <c r="V425" s="891">
        <v>92398.68</v>
      </c>
      <c r="W425" s="891">
        <v>79694.2</v>
      </c>
      <c r="X425" s="891">
        <v>60661.06</v>
      </c>
      <c r="Y425" s="891">
        <v>2432779.5000000005</v>
      </c>
      <c r="Z425" s="891">
        <v>38835</v>
      </c>
      <c r="AA425" s="891">
        <v>54250</v>
      </c>
      <c r="AB425" s="891">
        <v>116746</v>
      </c>
      <c r="AC425" s="891">
        <v>12586</v>
      </c>
      <c r="AD425" s="891">
        <v>247814</v>
      </c>
      <c r="AE425" s="891">
        <v>143134</v>
      </c>
      <c r="AF425" s="891">
        <v>532518</v>
      </c>
      <c r="AG425" s="891">
        <v>383222</v>
      </c>
      <c r="AH425" s="891">
        <v>1163948.6879999998</v>
      </c>
      <c r="AI425" s="891">
        <v>2693053.6880000001</v>
      </c>
      <c r="AJ425" s="891">
        <v>392409.78</v>
      </c>
      <c r="AK425" s="891">
        <v>2300643.9079999998</v>
      </c>
      <c r="AL425" s="894">
        <v>2653812.7079999996</v>
      </c>
      <c r="AM425" s="891">
        <v>109385.82</v>
      </c>
      <c r="AN425" s="891">
        <v>109385.82</v>
      </c>
      <c r="AO425" s="891">
        <v>113889.94</v>
      </c>
      <c r="AP425" s="891">
        <v>113889.94</v>
      </c>
      <c r="AQ425" s="891">
        <v>0</v>
      </c>
      <c r="AR425" s="891">
        <v>0</v>
      </c>
      <c r="AS425" s="891">
        <v>0</v>
      </c>
      <c r="AT425" s="891">
        <v>0</v>
      </c>
      <c r="AU425" s="891">
        <v>0</v>
      </c>
      <c r="AV425" s="891">
        <v>197537.92000000001</v>
      </c>
      <c r="AW425" s="891">
        <v>78383.539999999994</v>
      </c>
      <c r="AX425" s="891">
        <v>30635.3</v>
      </c>
      <c r="AY425" s="891">
        <v>753108.28000000014</v>
      </c>
      <c r="AZ425" s="891">
        <v>5839700.5700000003</v>
      </c>
      <c r="BA425" s="891">
        <v>607490.51</v>
      </c>
      <c r="BB425" s="891">
        <v>0</v>
      </c>
      <c r="BC425" s="891">
        <v>202920.78999999998</v>
      </c>
    </row>
    <row r="426" spans="1:55" ht="15.75" customHeight="1" x14ac:dyDescent="0.2">
      <c r="A426" s="890" t="s">
        <v>2078</v>
      </c>
      <c r="B426" s="895" t="s">
        <v>2079</v>
      </c>
      <c r="C426" s="645">
        <v>1779.21</v>
      </c>
      <c r="D426" s="891">
        <v>24392091.780000001</v>
      </c>
      <c r="E426" s="891">
        <v>16723653.4</v>
      </c>
      <c r="F426" s="892">
        <v>0.68561784494892553</v>
      </c>
      <c r="G426" s="893">
        <v>1</v>
      </c>
      <c r="H426" s="891">
        <v>587274.12</v>
      </c>
      <c r="I426" s="891">
        <v>12223404.109999999</v>
      </c>
      <c r="J426" s="891">
        <v>12810678.229999999</v>
      </c>
      <c r="K426" s="893">
        <v>0.9</v>
      </c>
      <c r="L426" s="891">
        <v>5601931.3700000001</v>
      </c>
      <c r="M426" s="891">
        <v>1364078.26</v>
      </c>
      <c r="N426" s="891">
        <v>570184.51</v>
      </c>
      <c r="O426" s="891">
        <v>230527.75</v>
      </c>
      <c r="P426" s="891">
        <v>197234.27</v>
      </c>
      <c r="Q426" s="891">
        <v>398881.27</v>
      </c>
      <c r="R426" s="891">
        <v>129058.48</v>
      </c>
      <c r="S426" s="891">
        <v>209618.54</v>
      </c>
      <c r="T426" s="891">
        <v>254534.5</v>
      </c>
      <c r="U426" s="891">
        <v>150894.71</v>
      </c>
      <c r="V426" s="891">
        <v>380094.57</v>
      </c>
      <c r="W426" s="891">
        <v>327832.99</v>
      </c>
      <c r="X426" s="891">
        <v>251528.94</v>
      </c>
      <c r="Y426" s="891">
        <v>10066400.16</v>
      </c>
      <c r="Z426" s="891">
        <v>158801.40000000002</v>
      </c>
      <c r="AA426" s="891">
        <v>222401.25</v>
      </c>
      <c r="AB426" s="891">
        <v>478607.49000000005</v>
      </c>
      <c r="AC426" s="891">
        <v>51597.090000000011</v>
      </c>
      <c r="AD426" s="891">
        <v>1015928.9099999999</v>
      </c>
      <c r="AE426" s="891">
        <v>625282.76</v>
      </c>
      <c r="AF426" s="891">
        <v>2183090.67</v>
      </c>
      <c r="AG426" s="891">
        <v>1571042.4300000002</v>
      </c>
      <c r="AH426" s="891">
        <v>4874203.453710001</v>
      </c>
      <c r="AI426" s="891">
        <v>11180955.453710001</v>
      </c>
      <c r="AJ426" s="891">
        <v>1608708.3</v>
      </c>
      <c r="AK426" s="891">
        <v>9572247.1537100002</v>
      </c>
      <c r="AL426" s="894">
        <v>11020084.623710001</v>
      </c>
      <c r="AM426" s="891">
        <v>496096.86</v>
      </c>
      <c r="AN426" s="891">
        <v>496096.86</v>
      </c>
      <c r="AO426" s="891">
        <v>516687.13</v>
      </c>
      <c r="AP426" s="891">
        <v>516687.13</v>
      </c>
      <c r="AQ426" s="891">
        <v>3860.67</v>
      </c>
      <c r="AR426" s="891">
        <v>3860.67</v>
      </c>
      <c r="AS426" s="891">
        <v>3860.67</v>
      </c>
      <c r="AT426" s="891">
        <v>3860.67</v>
      </c>
      <c r="AU426" s="891">
        <v>5147.5600000000004</v>
      </c>
      <c r="AV426" s="891">
        <v>811385.4</v>
      </c>
      <c r="AW426" s="891">
        <v>321959.78000000003</v>
      </c>
      <c r="AX426" s="891">
        <v>126103.47</v>
      </c>
      <c r="AY426" s="891">
        <v>3305606.8699999996</v>
      </c>
      <c r="AZ426" s="891">
        <v>24392091.780000001</v>
      </c>
      <c r="BA426" s="891">
        <v>2195983.0299999998</v>
      </c>
      <c r="BB426" s="891">
        <v>1376.87</v>
      </c>
      <c r="BC426" s="891">
        <v>820458.73</v>
      </c>
    </row>
    <row r="427" spans="1:55" ht="15.75" customHeight="1" x14ac:dyDescent="0.2">
      <c r="A427" s="890" t="s">
        <v>2080</v>
      </c>
      <c r="B427" s="895" t="s">
        <v>2081</v>
      </c>
      <c r="C427" s="645">
        <v>1033.45</v>
      </c>
      <c r="D427" s="891">
        <v>14082876.08</v>
      </c>
      <c r="E427" s="891">
        <v>9669028.0599999987</v>
      </c>
      <c r="F427" s="892">
        <v>0.68658049712811209</v>
      </c>
      <c r="G427" s="893">
        <v>1</v>
      </c>
      <c r="H427" s="891">
        <v>340756.01</v>
      </c>
      <c r="I427" s="891">
        <v>7489871.9999999991</v>
      </c>
      <c r="J427" s="891">
        <v>7830628.0099999988</v>
      </c>
      <c r="K427" s="893">
        <v>0.9</v>
      </c>
      <c r="L427" s="891">
        <v>3245564.58</v>
      </c>
      <c r="M427" s="891">
        <v>787601.97</v>
      </c>
      <c r="N427" s="891">
        <v>330384.57</v>
      </c>
      <c r="O427" s="891">
        <v>133631.31</v>
      </c>
      <c r="P427" s="891">
        <v>113734.49</v>
      </c>
      <c r="Q427" s="891">
        <v>230953.77</v>
      </c>
      <c r="R427" s="891">
        <v>74372.679999999993</v>
      </c>
      <c r="S427" s="891">
        <v>121277.47</v>
      </c>
      <c r="T427" s="891">
        <v>147658.14000000001</v>
      </c>
      <c r="U427" s="891">
        <v>87575.1</v>
      </c>
      <c r="V427" s="891">
        <v>220496.85</v>
      </c>
      <c r="W427" s="891">
        <v>190179.36</v>
      </c>
      <c r="X427" s="891">
        <v>145525.26999999999</v>
      </c>
      <c r="Y427" s="891">
        <v>5828955.5599999977</v>
      </c>
      <c r="Z427" s="891">
        <v>92350.799999999988</v>
      </c>
      <c r="AA427" s="891">
        <v>129181.24999999999</v>
      </c>
      <c r="AB427" s="891">
        <v>277998.05</v>
      </c>
      <c r="AC427" s="891">
        <v>29970.049999999996</v>
      </c>
      <c r="AD427" s="891">
        <v>590099.95000000007</v>
      </c>
      <c r="AE427" s="891">
        <v>359632.85</v>
      </c>
      <c r="AF427" s="891">
        <v>1268043.1499999999</v>
      </c>
      <c r="AG427" s="891">
        <v>912536.34999999986</v>
      </c>
      <c r="AH427" s="891">
        <v>2810935.9069499997</v>
      </c>
      <c r="AI427" s="891">
        <v>6470748.3569499999</v>
      </c>
      <c r="AJ427" s="891">
        <v>934414.48</v>
      </c>
      <c r="AK427" s="891">
        <v>5536333.8769499976</v>
      </c>
      <c r="AL427" s="894">
        <v>6377306.9069499979</v>
      </c>
      <c r="AM427" s="891">
        <v>280542.45</v>
      </c>
      <c r="AN427" s="891">
        <v>280542.45</v>
      </c>
      <c r="AO427" s="891">
        <v>292124.48</v>
      </c>
      <c r="AP427" s="891">
        <v>292124.48</v>
      </c>
      <c r="AQ427" s="891">
        <v>0</v>
      </c>
      <c r="AR427" s="891">
        <v>0</v>
      </c>
      <c r="AS427" s="891">
        <v>0</v>
      </c>
      <c r="AT427" s="891">
        <v>0</v>
      </c>
      <c r="AU427" s="891">
        <v>0</v>
      </c>
      <c r="AV427" s="891">
        <v>471002.47</v>
      </c>
      <c r="AW427" s="891">
        <v>186894.97</v>
      </c>
      <c r="AX427" s="891">
        <v>73382.240000000005</v>
      </c>
      <c r="AY427" s="891">
        <v>1876613.5399999998</v>
      </c>
      <c r="AZ427" s="891">
        <v>14082876.08</v>
      </c>
      <c r="BA427" s="891">
        <v>1385440.8599999999</v>
      </c>
      <c r="BB427" s="891">
        <v>0</v>
      </c>
      <c r="BC427" s="891">
        <v>452675.43000000005</v>
      </c>
    </row>
    <row r="428" spans="1:55" ht="15.75" customHeight="1" x14ac:dyDescent="0.2">
      <c r="A428" s="890" t="s">
        <v>2082</v>
      </c>
      <c r="B428" s="895" t="s">
        <v>2083</v>
      </c>
      <c r="C428" s="645">
        <v>177.75</v>
      </c>
      <c r="D428" s="891">
        <v>2244427.0299999998</v>
      </c>
      <c r="E428" s="891">
        <v>1420172.13</v>
      </c>
      <c r="F428" s="892">
        <v>0.63275486839953088</v>
      </c>
      <c r="G428" s="893">
        <v>1</v>
      </c>
      <c r="H428" s="891">
        <v>92889.23</v>
      </c>
      <c r="I428" s="891">
        <v>938928.17</v>
      </c>
      <c r="J428" s="891">
        <v>1031817.4</v>
      </c>
      <c r="K428" s="893">
        <v>0.9</v>
      </c>
      <c r="L428" s="891">
        <v>531075.82999999996</v>
      </c>
      <c r="M428" s="891">
        <v>122248.76</v>
      </c>
      <c r="N428" s="891">
        <v>55057.17</v>
      </c>
      <c r="O428" s="891">
        <v>22001.040000000001</v>
      </c>
      <c r="P428" s="891">
        <v>17928.86</v>
      </c>
      <c r="Q428" s="891">
        <v>35420.22</v>
      </c>
      <c r="R428" s="891">
        <v>12577.73</v>
      </c>
      <c r="S428" s="891">
        <v>20170.349999999999</v>
      </c>
      <c r="T428" s="891">
        <v>24609.69</v>
      </c>
      <c r="U428" s="891">
        <v>14808.61</v>
      </c>
      <c r="V428" s="891">
        <v>36749.47</v>
      </c>
      <c r="W428" s="891">
        <v>31696.560000000001</v>
      </c>
      <c r="X428" s="891">
        <v>24203.15</v>
      </c>
      <c r="Y428" s="891">
        <v>948547.44</v>
      </c>
      <c r="Z428" s="891">
        <v>15840</v>
      </c>
      <c r="AA428" s="891">
        <v>22218.75</v>
      </c>
      <c r="AB428" s="891">
        <v>47814.75</v>
      </c>
      <c r="AC428" s="891">
        <v>5154.75</v>
      </c>
      <c r="AD428" s="891">
        <v>101495.25</v>
      </c>
      <c r="AE428" s="891">
        <v>50658.5</v>
      </c>
      <c r="AF428" s="891">
        <v>218099.25</v>
      </c>
      <c r="AG428" s="891">
        <v>156953.25</v>
      </c>
      <c r="AH428" s="891">
        <v>442244.97224999999</v>
      </c>
      <c r="AI428" s="891">
        <v>1060479.4722500001</v>
      </c>
      <c r="AJ428" s="891">
        <v>160716.21</v>
      </c>
      <c r="AK428" s="891">
        <v>899763.26225000015</v>
      </c>
      <c r="AL428" s="894">
        <v>1044407.8422500001</v>
      </c>
      <c r="AM428" s="891">
        <v>30885.4</v>
      </c>
      <c r="AN428" s="891">
        <v>30885.4</v>
      </c>
      <c r="AO428" s="891">
        <v>32172.3</v>
      </c>
      <c r="AP428" s="891">
        <v>32172.3</v>
      </c>
      <c r="AQ428" s="891">
        <v>0</v>
      </c>
      <c r="AR428" s="891">
        <v>0</v>
      </c>
      <c r="AS428" s="891">
        <v>0</v>
      </c>
      <c r="AT428" s="891">
        <v>0</v>
      </c>
      <c r="AU428" s="891">
        <v>0</v>
      </c>
      <c r="AV428" s="891">
        <v>81074.19</v>
      </c>
      <c r="AW428" s="891">
        <v>32170.44</v>
      </c>
      <c r="AX428" s="891">
        <v>12111.63</v>
      </c>
      <c r="AY428" s="891">
        <v>251471.66000000003</v>
      </c>
      <c r="AZ428" s="891">
        <v>2244427.0299999998</v>
      </c>
      <c r="BA428" s="891">
        <v>113834.24000000001</v>
      </c>
      <c r="BB428" s="891">
        <v>0</v>
      </c>
      <c r="BC428" s="891">
        <v>60368.149999999994</v>
      </c>
    </row>
    <row r="429" spans="1:55" ht="15.75" customHeight="1" x14ac:dyDescent="0.2">
      <c r="A429" s="890" t="s">
        <v>2084</v>
      </c>
      <c r="B429" s="895" t="s">
        <v>2085</v>
      </c>
      <c r="C429" s="645">
        <v>1357.23</v>
      </c>
      <c r="D429" s="891">
        <v>18041888.280000001</v>
      </c>
      <c r="E429" s="891">
        <v>12698959.620000001</v>
      </c>
      <c r="F429" s="892">
        <v>0.70385978578956154</v>
      </c>
      <c r="G429" s="893">
        <v>1</v>
      </c>
      <c r="H429" s="891">
        <v>303283.46000000002</v>
      </c>
      <c r="I429" s="891">
        <v>6544949.0599999987</v>
      </c>
      <c r="J429" s="891">
        <v>6848232.5199999986</v>
      </c>
      <c r="K429" s="893">
        <v>0.9</v>
      </c>
      <c r="L429" s="891">
        <v>4145712.68</v>
      </c>
      <c r="M429" s="891">
        <v>1019295.42</v>
      </c>
      <c r="N429" s="891">
        <v>435669.23</v>
      </c>
      <c r="O429" s="891">
        <v>176083.7</v>
      </c>
      <c r="P429" s="891">
        <v>143463.76999999999</v>
      </c>
      <c r="Q429" s="891">
        <v>307197.38</v>
      </c>
      <c r="R429" s="891">
        <v>97887.58</v>
      </c>
      <c r="S429" s="891">
        <v>160341.57999999999</v>
      </c>
      <c r="T429" s="891">
        <v>194064.98</v>
      </c>
      <c r="U429" s="891">
        <v>115405.09</v>
      </c>
      <c r="V429" s="891">
        <v>289795.86</v>
      </c>
      <c r="W429" s="891">
        <v>249950.01</v>
      </c>
      <c r="X429" s="891">
        <v>192399.73</v>
      </c>
      <c r="Y429" s="891">
        <v>7527267.0100000007</v>
      </c>
      <c r="Z429" s="891">
        <v>120575.69999999998</v>
      </c>
      <c r="AA429" s="891">
        <v>169653.75</v>
      </c>
      <c r="AB429" s="891">
        <v>365094.87</v>
      </c>
      <c r="AC429" s="891">
        <v>39359.67</v>
      </c>
      <c r="AD429" s="891">
        <v>774978.33000000007</v>
      </c>
      <c r="AE429" s="891">
        <v>488740.27999999997</v>
      </c>
      <c r="AF429" s="891">
        <v>1665321.2099999997</v>
      </c>
      <c r="AG429" s="891">
        <v>1198434.0899999999</v>
      </c>
      <c r="AH429" s="891">
        <v>3575858.3157299999</v>
      </c>
      <c r="AI429" s="891">
        <v>8398016.2157300003</v>
      </c>
      <c r="AJ429" s="891">
        <v>1227166.6399999999</v>
      </c>
      <c r="AK429" s="891">
        <v>7170849.5757300006</v>
      </c>
      <c r="AL429" s="894">
        <v>8275299.5457300004</v>
      </c>
      <c r="AM429" s="891">
        <v>308854.08</v>
      </c>
      <c r="AN429" s="891">
        <v>308854.08</v>
      </c>
      <c r="AO429" s="891">
        <v>321723</v>
      </c>
      <c r="AP429" s="891">
        <v>321723</v>
      </c>
      <c r="AQ429" s="891">
        <v>3217.23</v>
      </c>
      <c r="AR429" s="891">
        <v>3217.23</v>
      </c>
      <c r="AS429" s="891">
        <v>3217.23</v>
      </c>
      <c r="AT429" s="891">
        <v>3217.23</v>
      </c>
      <c r="AU429" s="891">
        <v>4504.12</v>
      </c>
      <c r="AV429" s="891">
        <v>618995.05000000005</v>
      </c>
      <c r="AW429" s="891">
        <v>245618.8</v>
      </c>
      <c r="AX429" s="891">
        <v>96180.61</v>
      </c>
      <c r="AY429" s="891">
        <v>2239321.66</v>
      </c>
      <c r="AZ429" s="891">
        <v>18041888.280000001</v>
      </c>
      <c r="BA429" s="891">
        <v>785926.37</v>
      </c>
      <c r="BB429" s="891">
        <v>490.94</v>
      </c>
      <c r="BC429" s="891">
        <v>516613.89000000007</v>
      </c>
    </row>
    <row r="430" spans="1:55" ht="15.75" customHeight="1" x14ac:dyDescent="0.2">
      <c r="A430" s="890" t="s">
        <v>2086</v>
      </c>
      <c r="B430" s="895" t="s">
        <v>2087</v>
      </c>
      <c r="C430" s="645">
        <v>191.25</v>
      </c>
      <c r="D430" s="891">
        <v>2370747.08</v>
      </c>
      <c r="E430" s="891">
        <v>1524579.97</v>
      </c>
      <c r="F430" s="892">
        <v>0.64307997376084503</v>
      </c>
      <c r="G430" s="893">
        <v>1</v>
      </c>
      <c r="H430" s="891">
        <v>89154.14</v>
      </c>
      <c r="I430" s="891">
        <v>973734.87000000011</v>
      </c>
      <c r="J430" s="891">
        <v>1062889.01</v>
      </c>
      <c r="K430" s="893">
        <v>0.9</v>
      </c>
      <c r="L430" s="891">
        <v>569593.12</v>
      </c>
      <c r="M430" s="891">
        <v>113918.62</v>
      </c>
      <c r="N430" s="891">
        <v>57633.75</v>
      </c>
      <c r="O430" s="891">
        <v>25751.25</v>
      </c>
      <c r="P430" s="891">
        <v>19370</v>
      </c>
      <c r="Q430" s="891">
        <v>34676.46</v>
      </c>
      <c r="R430" s="891">
        <v>13671.45</v>
      </c>
      <c r="S430" s="891">
        <v>21446.959999999999</v>
      </c>
      <c r="T430" s="891">
        <v>29531.62</v>
      </c>
      <c r="U430" s="891">
        <v>16085.22</v>
      </c>
      <c r="V430" s="891">
        <v>44099.37</v>
      </c>
      <c r="W430" s="891">
        <v>38035.870000000003</v>
      </c>
      <c r="X430" s="891">
        <v>25734.99</v>
      </c>
      <c r="Y430" s="891">
        <v>1009548.6799999998</v>
      </c>
      <c r="Z430" s="891">
        <v>17010</v>
      </c>
      <c r="AA430" s="891">
        <v>23906.25</v>
      </c>
      <c r="AB430" s="891">
        <v>51446.25</v>
      </c>
      <c r="AC430" s="891">
        <v>5546.25</v>
      </c>
      <c r="AD430" s="891">
        <v>109203.75</v>
      </c>
      <c r="AE430" s="891">
        <v>27628.5</v>
      </c>
      <c r="AF430" s="891">
        <v>234663.75</v>
      </c>
      <c r="AG430" s="891">
        <v>168873.75</v>
      </c>
      <c r="AH430" s="891">
        <v>471505.27275</v>
      </c>
      <c r="AI430" s="891">
        <v>1109783.77275</v>
      </c>
      <c r="AJ430" s="891">
        <v>172922.51</v>
      </c>
      <c r="AK430" s="891">
        <v>936861.26274999999</v>
      </c>
      <c r="AL430" s="894">
        <v>1092491.51275</v>
      </c>
      <c r="AM430" s="891">
        <v>32815.74</v>
      </c>
      <c r="AN430" s="891">
        <v>32815.74</v>
      </c>
      <c r="AO430" s="891">
        <v>34102.629999999997</v>
      </c>
      <c r="AP430" s="891">
        <v>34102.629999999997</v>
      </c>
      <c r="AQ430" s="891">
        <v>0</v>
      </c>
      <c r="AR430" s="891">
        <v>0</v>
      </c>
      <c r="AS430" s="891">
        <v>0</v>
      </c>
      <c r="AT430" s="891">
        <v>0</v>
      </c>
      <c r="AU430" s="891">
        <v>0</v>
      </c>
      <c r="AV430" s="891">
        <v>86865.21</v>
      </c>
      <c r="AW430" s="891">
        <v>34468.33</v>
      </c>
      <c r="AX430" s="891">
        <v>13536.53</v>
      </c>
      <c r="AY430" s="891">
        <v>268706.81000000006</v>
      </c>
      <c r="AZ430" s="891">
        <v>2370747.08</v>
      </c>
      <c r="BA430" s="891">
        <v>91513.05</v>
      </c>
      <c r="BB430" s="891">
        <v>0</v>
      </c>
      <c r="BC430" s="891">
        <v>62071.09</v>
      </c>
    </row>
    <row r="431" spans="1:55" ht="15.75" customHeight="1" x14ac:dyDescent="0.2">
      <c r="A431" s="890" t="s">
        <v>2088</v>
      </c>
      <c r="B431" s="895" t="s">
        <v>2089</v>
      </c>
      <c r="C431" s="645">
        <v>83.14</v>
      </c>
      <c r="D431" s="891">
        <v>1112424.53</v>
      </c>
      <c r="E431" s="891">
        <v>892731.48</v>
      </c>
      <c r="F431" s="892">
        <v>0.80250970373693575</v>
      </c>
      <c r="G431" s="893">
        <v>2</v>
      </c>
      <c r="H431" s="891">
        <v>5659.25</v>
      </c>
      <c r="I431" s="891">
        <v>711482.37</v>
      </c>
      <c r="J431" s="891">
        <v>717141.62</v>
      </c>
      <c r="K431" s="893">
        <v>0.9</v>
      </c>
      <c r="L431" s="891">
        <v>264870</v>
      </c>
      <c r="M431" s="891">
        <v>52974</v>
      </c>
      <c r="N431" s="891">
        <v>25138.12</v>
      </c>
      <c r="O431" s="891">
        <v>10423.120000000001</v>
      </c>
      <c r="P431" s="891">
        <v>9430.77</v>
      </c>
      <c r="Q431" s="891">
        <v>14670.81</v>
      </c>
      <c r="R431" s="891">
        <v>5468.58</v>
      </c>
      <c r="S431" s="891">
        <v>9191.5499999999993</v>
      </c>
      <c r="T431" s="891">
        <v>11953.27</v>
      </c>
      <c r="U431" s="891">
        <v>6638.34</v>
      </c>
      <c r="V431" s="891">
        <v>17849.740000000002</v>
      </c>
      <c r="W431" s="891">
        <v>15395.47</v>
      </c>
      <c r="X431" s="891">
        <v>11029.28</v>
      </c>
      <c r="Y431" s="891">
        <v>455033.05000000005</v>
      </c>
      <c r="Z431" s="891">
        <v>7392.6</v>
      </c>
      <c r="AA431" s="891">
        <v>10392.5</v>
      </c>
      <c r="AB431" s="891">
        <v>22364.66</v>
      </c>
      <c r="AC431" s="891">
        <v>2411.06</v>
      </c>
      <c r="AD431" s="891">
        <v>47472.94</v>
      </c>
      <c r="AE431" s="891">
        <v>12275.189999999999</v>
      </c>
      <c r="AF431" s="891">
        <v>102012.78</v>
      </c>
      <c r="AG431" s="891">
        <v>73412.62</v>
      </c>
      <c r="AH431" s="891">
        <v>225108.02513999998</v>
      </c>
      <c r="AI431" s="891">
        <v>502842.37513999996</v>
      </c>
      <c r="AJ431" s="891">
        <v>75172.69</v>
      </c>
      <c r="AK431" s="891">
        <v>427669.6851399999</v>
      </c>
      <c r="AL431" s="894">
        <v>495325.10513999988</v>
      </c>
      <c r="AM431" s="891">
        <v>25737.84</v>
      </c>
      <c r="AN431" s="891">
        <v>25737.84</v>
      </c>
      <c r="AO431" s="891">
        <v>26381.279999999999</v>
      </c>
      <c r="AP431" s="891">
        <v>26381.279999999999</v>
      </c>
      <c r="AQ431" s="891">
        <v>0</v>
      </c>
      <c r="AR431" s="891">
        <v>0</v>
      </c>
      <c r="AS431" s="891">
        <v>0</v>
      </c>
      <c r="AT431" s="891">
        <v>0</v>
      </c>
      <c r="AU431" s="891">
        <v>0</v>
      </c>
      <c r="AV431" s="891">
        <v>37319.86</v>
      </c>
      <c r="AW431" s="891">
        <v>14808.61</v>
      </c>
      <c r="AX431" s="891">
        <v>5699.59</v>
      </c>
      <c r="AY431" s="891">
        <v>162066.29999999996</v>
      </c>
      <c r="AZ431" s="891">
        <v>1112424.53</v>
      </c>
      <c r="BA431" s="891">
        <v>98976.91</v>
      </c>
      <c r="BB431" s="891">
        <v>0</v>
      </c>
      <c r="BC431" s="891">
        <v>36296.079999999994</v>
      </c>
    </row>
    <row r="432" spans="1:55" ht="15.75" customHeight="1" x14ac:dyDescent="0.2">
      <c r="A432" s="890" t="s">
        <v>2090</v>
      </c>
      <c r="B432" s="895" t="s">
        <v>2091</v>
      </c>
      <c r="C432" s="645">
        <v>185.56</v>
      </c>
      <c r="D432" s="891">
        <v>2344175.02</v>
      </c>
      <c r="E432" s="891">
        <v>1469152.23</v>
      </c>
      <c r="F432" s="892">
        <v>0.62672463338509599</v>
      </c>
      <c r="G432" s="893">
        <v>1</v>
      </c>
      <c r="H432" s="891">
        <v>104636.92</v>
      </c>
      <c r="I432" s="891">
        <v>1185857.6200000001</v>
      </c>
      <c r="J432" s="891">
        <v>1290494.54</v>
      </c>
      <c r="K432" s="893">
        <v>0.9</v>
      </c>
      <c r="L432" s="891">
        <v>561009.37</v>
      </c>
      <c r="M432" s="891">
        <v>112201.87</v>
      </c>
      <c r="N432" s="891">
        <v>56407.5</v>
      </c>
      <c r="O432" s="891">
        <v>25138.12</v>
      </c>
      <c r="P432" s="891">
        <v>19279.310000000001</v>
      </c>
      <c r="Q432" s="891">
        <v>34676.46</v>
      </c>
      <c r="R432" s="891">
        <v>13124.59</v>
      </c>
      <c r="S432" s="891">
        <v>20936.32</v>
      </c>
      <c r="T432" s="891">
        <v>28828.49</v>
      </c>
      <c r="U432" s="891">
        <v>15574.58</v>
      </c>
      <c r="V432" s="891">
        <v>43049.38</v>
      </c>
      <c r="W432" s="891">
        <v>37130.25</v>
      </c>
      <c r="X432" s="891">
        <v>25122.25</v>
      </c>
      <c r="Y432" s="891">
        <v>992478.48999999987</v>
      </c>
      <c r="Z432" s="891">
        <v>16618.5</v>
      </c>
      <c r="AA432" s="891">
        <v>23195</v>
      </c>
      <c r="AB432" s="891">
        <v>49915.64</v>
      </c>
      <c r="AC432" s="891">
        <v>5381.24</v>
      </c>
      <c r="AD432" s="891">
        <v>105954.76000000001</v>
      </c>
      <c r="AE432" s="891">
        <v>28021.739999999998</v>
      </c>
      <c r="AF432" s="891">
        <v>227682.12</v>
      </c>
      <c r="AG432" s="891">
        <v>163849.47999999998</v>
      </c>
      <c r="AH432" s="891">
        <v>468013.75356000004</v>
      </c>
      <c r="AI432" s="891">
        <v>1088632.2335600001</v>
      </c>
      <c r="AJ432" s="891">
        <v>167777.78</v>
      </c>
      <c r="AK432" s="891">
        <v>920854.45356000005</v>
      </c>
      <c r="AL432" s="894">
        <v>1071854.4535600001</v>
      </c>
      <c r="AM432" s="891">
        <v>36676.42</v>
      </c>
      <c r="AN432" s="891">
        <v>36676.42</v>
      </c>
      <c r="AO432" s="891">
        <v>37963.31</v>
      </c>
      <c r="AP432" s="891">
        <v>37963.31</v>
      </c>
      <c r="AQ432" s="891">
        <v>0</v>
      </c>
      <c r="AR432" s="891">
        <v>0</v>
      </c>
      <c r="AS432" s="891">
        <v>0</v>
      </c>
      <c r="AT432" s="891">
        <v>0</v>
      </c>
      <c r="AU432" s="891">
        <v>0</v>
      </c>
      <c r="AV432" s="891">
        <v>84291.42</v>
      </c>
      <c r="AW432" s="891">
        <v>33447.050000000003</v>
      </c>
      <c r="AX432" s="891">
        <v>12824.08</v>
      </c>
      <c r="AY432" s="891">
        <v>279842.01</v>
      </c>
      <c r="AZ432" s="891">
        <v>2344175.02</v>
      </c>
      <c r="BA432" s="891">
        <v>139955.66</v>
      </c>
      <c r="BB432" s="891">
        <v>0</v>
      </c>
      <c r="BC432" s="891">
        <v>94644.96</v>
      </c>
    </row>
    <row r="433" spans="1:55" ht="15.75" customHeight="1" x14ac:dyDescent="0.2">
      <c r="A433" s="890" t="s">
        <v>2092</v>
      </c>
      <c r="B433" s="895" t="s">
        <v>2093</v>
      </c>
      <c r="C433" s="645">
        <v>489.28</v>
      </c>
      <c r="D433" s="891">
        <v>6345942.29</v>
      </c>
      <c r="E433" s="891">
        <v>4696406.0500000007</v>
      </c>
      <c r="F433" s="892">
        <v>0.74006441208906748</v>
      </c>
      <c r="G433" s="893">
        <v>2</v>
      </c>
      <c r="H433" s="891">
        <v>43600.99</v>
      </c>
      <c r="I433" s="891">
        <v>2574145.0699999998</v>
      </c>
      <c r="J433" s="891">
        <v>2617746.06</v>
      </c>
      <c r="K433" s="893">
        <v>0.9</v>
      </c>
      <c r="L433" s="891">
        <v>1478389.18</v>
      </c>
      <c r="M433" s="891">
        <v>355686.63</v>
      </c>
      <c r="N433" s="891">
        <v>155579.74</v>
      </c>
      <c r="O433" s="891">
        <v>62866.07</v>
      </c>
      <c r="P433" s="891">
        <v>50340.65</v>
      </c>
      <c r="Q433" s="891">
        <v>107483.19</v>
      </c>
      <c r="R433" s="891">
        <v>34452.050000000003</v>
      </c>
      <c r="S433" s="891">
        <v>57447.22</v>
      </c>
      <c r="T433" s="891">
        <v>69610.259999999995</v>
      </c>
      <c r="U433" s="891">
        <v>41106.68</v>
      </c>
      <c r="V433" s="891">
        <v>103948.51</v>
      </c>
      <c r="W433" s="891">
        <v>89655.98</v>
      </c>
      <c r="X433" s="891">
        <v>68933.02</v>
      </c>
      <c r="Y433" s="891">
        <v>2675499.1799999997</v>
      </c>
      <c r="Z433" s="891">
        <v>43705.8</v>
      </c>
      <c r="AA433" s="891">
        <v>61160</v>
      </c>
      <c r="AB433" s="891">
        <v>131616.32000000001</v>
      </c>
      <c r="AC433" s="891">
        <v>14189.119999999999</v>
      </c>
      <c r="AD433" s="891">
        <v>279378.88</v>
      </c>
      <c r="AE433" s="891">
        <v>164866.04999999999</v>
      </c>
      <c r="AF433" s="891">
        <v>600346.55999999994</v>
      </c>
      <c r="AG433" s="891">
        <v>432034.24</v>
      </c>
      <c r="AH433" s="891">
        <v>1252674.2422799999</v>
      </c>
      <c r="AI433" s="891">
        <v>2979971.2122799996</v>
      </c>
      <c r="AJ433" s="891">
        <v>442392.29</v>
      </c>
      <c r="AK433" s="891">
        <v>2537578.9222799991</v>
      </c>
      <c r="AL433" s="894">
        <v>2935731.9822799992</v>
      </c>
      <c r="AM433" s="891">
        <v>93943.11</v>
      </c>
      <c r="AN433" s="891">
        <v>93943.11</v>
      </c>
      <c r="AO433" s="891">
        <v>98447.23</v>
      </c>
      <c r="AP433" s="891">
        <v>98447.23</v>
      </c>
      <c r="AQ433" s="891">
        <v>643.44000000000005</v>
      </c>
      <c r="AR433" s="891">
        <v>643.44000000000005</v>
      </c>
      <c r="AS433" s="891">
        <v>643.44000000000005</v>
      </c>
      <c r="AT433" s="891">
        <v>643.44000000000005</v>
      </c>
      <c r="AU433" s="891">
        <v>1286.8900000000001</v>
      </c>
      <c r="AV433" s="891">
        <v>223275.76</v>
      </c>
      <c r="AW433" s="891">
        <v>88596.38</v>
      </c>
      <c r="AX433" s="891">
        <v>34197.550000000003</v>
      </c>
      <c r="AY433" s="891">
        <v>734711.02000000014</v>
      </c>
      <c r="AZ433" s="891">
        <v>6345942.29</v>
      </c>
      <c r="BA433" s="891">
        <v>216004.11000000002</v>
      </c>
      <c r="BB433" s="891">
        <v>34.880000000000003</v>
      </c>
      <c r="BC433" s="891">
        <v>168316.65000000002</v>
      </c>
    </row>
    <row r="434" spans="1:55" ht="15.75" customHeight="1" x14ac:dyDescent="0.2">
      <c r="A434" s="890" t="s">
        <v>2094</v>
      </c>
      <c r="B434" s="895" t="s">
        <v>2095</v>
      </c>
      <c r="C434" s="645">
        <v>585.14</v>
      </c>
      <c r="D434" s="891">
        <v>7590463.9000000004</v>
      </c>
      <c r="E434" s="891">
        <v>5106198.58</v>
      </c>
      <c r="F434" s="892">
        <v>0.6727123199940388</v>
      </c>
      <c r="G434" s="893">
        <v>1</v>
      </c>
      <c r="H434" s="891">
        <v>215809.9</v>
      </c>
      <c r="I434" s="891">
        <v>3772290.5399999996</v>
      </c>
      <c r="J434" s="891">
        <v>3988100.4399999995</v>
      </c>
      <c r="K434" s="893">
        <v>0.9</v>
      </c>
      <c r="L434" s="891">
        <v>1788485.62</v>
      </c>
      <c r="M434" s="891">
        <v>357697.12</v>
      </c>
      <c r="N434" s="891">
        <v>178419.37</v>
      </c>
      <c r="O434" s="891">
        <v>79093.119999999995</v>
      </c>
      <c r="P434" s="891">
        <v>62993.51</v>
      </c>
      <c r="Q434" s="891">
        <v>110031.07</v>
      </c>
      <c r="R434" s="891">
        <v>42108.06</v>
      </c>
      <c r="S434" s="891">
        <v>66128.13</v>
      </c>
      <c r="T434" s="891">
        <v>90704.28</v>
      </c>
      <c r="U434" s="891">
        <v>49532.27</v>
      </c>
      <c r="V434" s="891">
        <v>135448.06</v>
      </c>
      <c r="W434" s="891">
        <v>116824.46</v>
      </c>
      <c r="X434" s="891">
        <v>79349.570000000007</v>
      </c>
      <c r="Y434" s="891">
        <v>3156814.6399999997</v>
      </c>
      <c r="Z434" s="891">
        <v>51867.9</v>
      </c>
      <c r="AA434" s="891">
        <v>73142.5</v>
      </c>
      <c r="AB434" s="891">
        <v>157402.66</v>
      </c>
      <c r="AC434" s="891">
        <v>16969.060000000001</v>
      </c>
      <c r="AD434" s="891">
        <v>334114.94</v>
      </c>
      <c r="AE434" s="891">
        <v>87910.609999999986</v>
      </c>
      <c r="AF434" s="891">
        <v>717966.78</v>
      </c>
      <c r="AG434" s="891">
        <v>516678.62</v>
      </c>
      <c r="AH434" s="891">
        <v>1525120.8401399998</v>
      </c>
      <c r="AI434" s="891">
        <v>3481173.9101400003</v>
      </c>
      <c r="AJ434" s="891">
        <v>529066.03</v>
      </c>
      <c r="AK434" s="891">
        <v>2952107.8801399991</v>
      </c>
      <c r="AL434" s="894">
        <v>3428267.300139999</v>
      </c>
      <c r="AM434" s="891">
        <v>144775.35</v>
      </c>
      <c r="AN434" s="891">
        <v>144775.35</v>
      </c>
      <c r="AO434" s="891">
        <v>151209.81</v>
      </c>
      <c r="AP434" s="891">
        <v>151209.81</v>
      </c>
      <c r="AQ434" s="891">
        <v>0</v>
      </c>
      <c r="AR434" s="891">
        <v>0</v>
      </c>
      <c r="AS434" s="891">
        <v>0</v>
      </c>
      <c r="AT434" s="891">
        <v>0</v>
      </c>
      <c r="AU434" s="891">
        <v>0</v>
      </c>
      <c r="AV434" s="891">
        <v>266386.64</v>
      </c>
      <c r="AW434" s="891">
        <v>105702.89</v>
      </c>
      <c r="AX434" s="891">
        <v>41322.04</v>
      </c>
      <c r="AY434" s="891">
        <v>1005381.8900000001</v>
      </c>
      <c r="AZ434" s="891">
        <v>7590463.9000000004</v>
      </c>
      <c r="BA434" s="891">
        <v>566734.95000000007</v>
      </c>
      <c r="BB434" s="891">
        <v>0</v>
      </c>
      <c r="BC434" s="891">
        <v>289366.64999999997</v>
      </c>
    </row>
    <row r="435" spans="1:55" ht="15.75" customHeight="1" x14ac:dyDescent="0.2">
      <c r="A435" s="890" t="s">
        <v>2096</v>
      </c>
      <c r="B435" s="895" t="s">
        <v>2097</v>
      </c>
      <c r="C435" s="645">
        <v>365.5</v>
      </c>
      <c r="D435" s="891">
        <v>4716930.32</v>
      </c>
      <c r="E435" s="891">
        <v>3889753.02</v>
      </c>
      <c r="F435" s="892">
        <v>0.82463652335657134</v>
      </c>
      <c r="G435" s="893">
        <v>2</v>
      </c>
      <c r="H435" s="891">
        <v>15106.13</v>
      </c>
      <c r="I435" s="891">
        <v>1933071.0800000003</v>
      </c>
      <c r="J435" s="891">
        <v>1948177.2100000002</v>
      </c>
      <c r="K435" s="893">
        <v>0.9</v>
      </c>
      <c r="L435" s="891">
        <v>1104145.4099999999</v>
      </c>
      <c r="M435" s="891">
        <v>263397.82</v>
      </c>
      <c r="N435" s="891">
        <v>116283.25</v>
      </c>
      <c r="O435" s="891">
        <v>46905.99</v>
      </c>
      <c r="P435" s="891">
        <v>37468.67</v>
      </c>
      <c r="Q435" s="891">
        <v>78543.44</v>
      </c>
      <c r="R435" s="891">
        <v>25702.32</v>
      </c>
      <c r="S435" s="891">
        <v>42638.6</v>
      </c>
      <c r="T435" s="891">
        <v>52031.91</v>
      </c>
      <c r="U435" s="891">
        <v>30893.84</v>
      </c>
      <c r="V435" s="891">
        <v>77698.89</v>
      </c>
      <c r="W435" s="891">
        <v>67015.58</v>
      </c>
      <c r="X435" s="891">
        <v>51163.62</v>
      </c>
      <c r="Y435" s="891">
        <v>1993889.34</v>
      </c>
      <c r="Z435" s="891">
        <v>32625</v>
      </c>
      <c r="AA435" s="891">
        <v>45687.5</v>
      </c>
      <c r="AB435" s="891">
        <v>98319.5</v>
      </c>
      <c r="AC435" s="891">
        <v>10599.5</v>
      </c>
      <c r="AD435" s="891">
        <v>208700.5</v>
      </c>
      <c r="AE435" s="891">
        <v>119040.5</v>
      </c>
      <c r="AF435" s="891">
        <v>448468.5</v>
      </c>
      <c r="AG435" s="891">
        <v>322736.5</v>
      </c>
      <c r="AH435" s="891">
        <v>930939.57150000008</v>
      </c>
      <c r="AI435" s="891">
        <v>2217117.0715000001</v>
      </c>
      <c r="AJ435" s="891">
        <v>330474.13</v>
      </c>
      <c r="AK435" s="891">
        <v>1886642.9415000002</v>
      </c>
      <c r="AL435" s="894">
        <v>2184069.6515000002</v>
      </c>
      <c r="AM435" s="891">
        <v>68848.72</v>
      </c>
      <c r="AN435" s="891">
        <v>68848.72</v>
      </c>
      <c r="AO435" s="891">
        <v>71422.5</v>
      </c>
      <c r="AP435" s="891">
        <v>71422.5</v>
      </c>
      <c r="AQ435" s="891">
        <v>0</v>
      </c>
      <c r="AR435" s="891">
        <v>0</v>
      </c>
      <c r="AS435" s="891">
        <v>0</v>
      </c>
      <c r="AT435" s="891">
        <v>0</v>
      </c>
      <c r="AU435" s="891">
        <v>0</v>
      </c>
      <c r="AV435" s="891">
        <v>166652.51</v>
      </c>
      <c r="AW435" s="891">
        <v>66128.13</v>
      </c>
      <c r="AX435" s="891">
        <v>25648.16</v>
      </c>
      <c r="AY435" s="891">
        <v>538971.24</v>
      </c>
      <c r="AZ435" s="891">
        <v>4716930.32</v>
      </c>
      <c r="BA435" s="891">
        <v>145826.13</v>
      </c>
      <c r="BB435" s="891">
        <v>0</v>
      </c>
      <c r="BC435" s="891">
        <v>142920.26</v>
      </c>
    </row>
    <row r="436" spans="1:55" ht="15.75" customHeight="1" x14ac:dyDescent="0.2">
      <c r="A436" s="890" t="s">
        <v>2098</v>
      </c>
      <c r="B436" s="895" t="s">
        <v>2099</v>
      </c>
      <c r="C436" s="645">
        <v>428.15</v>
      </c>
      <c r="D436" s="891">
        <v>6014107.8799999999</v>
      </c>
      <c r="E436" s="891">
        <v>4069539.6799999997</v>
      </c>
      <c r="F436" s="892">
        <v>0.67666556057853755</v>
      </c>
      <c r="G436" s="893">
        <v>1</v>
      </c>
      <c r="H436" s="891">
        <v>163378.81</v>
      </c>
      <c r="I436" s="891">
        <v>2749596.64</v>
      </c>
      <c r="J436" s="891">
        <v>2912975.45</v>
      </c>
      <c r="K436" s="893">
        <v>0.9</v>
      </c>
      <c r="L436" s="891">
        <v>1326619.94</v>
      </c>
      <c r="M436" s="891">
        <v>442162.42</v>
      </c>
      <c r="N436" s="891">
        <v>150528.45000000001</v>
      </c>
      <c r="O436" s="891">
        <v>49941.68</v>
      </c>
      <c r="P436" s="891">
        <v>44323</v>
      </c>
      <c r="Q436" s="891">
        <v>130113.21</v>
      </c>
      <c r="R436" s="891">
        <v>31170.9</v>
      </c>
      <c r="S436" s="891">
        <v>54638.69</v>
      </c>
      <c r="T436" s="891">
        <v>49922.51</v>
      </c>
      <c r="U436" s="891">
        <v>36255.58</v>
      </c>
      <c r="V436" s="891">
        <v>74548.929999999993</v>
      </c>
      <c r="W436" s="891">
        <v>64298.73</v>
      </c>
      <c r="X436" s="891">
        <v>65562.960000000006</v>
      </c>
      <c r="Y436" s="891">
        <v>2520086.9999999995</v>
      </c>
      <c r="Z436" s="891">
        <v>38533.5</v>
      </c>
      <c r="AA436" s="891">
        <v>53518.75</v>
      </c>
      <c r="AB436" s="891">
        <v>115172.34999999999</v>
      </c>
      <c r="AC436" s="891">
        <v>12416.349999999999</v>
      </c>
      <c r="AD436" s="891">
        <v>244473.65</v>
      </c>
      <c r="AE436" s="891">
        <v>333528.84999999998</v>
      </c>
      <c r="AF436" s="891">
        <v>525340.04999999993</v>
      </c>
      <c r="AG436" s="891">
        <v>378056.44999999995</v>
      </c>
      <c r="AH436" s="891">
        <v>1163966.3296500002</v>
      </c>
      <c r="AI436" s="891">
        <v>2865006.2796499999</v>
      </c>
      <c r="AJ436" s="891">
        <v>387120.38</v>
      </c>
      <c r="AK436" s="891">
        <v>2477885.8996500005</v>
      </c>
      <c r="AL436" s="894">
        <v>2826294.2396500004</v>
      </c>
      <c r="AM436" s="891">
        <v>89438.99</v>
      </c>
      <c r="AN436" s="891">
        <v>89438.99</v>
      </c>
      <c r="AO436" s="891">
        <v>93299.67</v>
      </c>
      <c r="AP436" s="891">
        <v>93299.67</v>
      </c>
      <c r="AQ436" s="891">
        <v>0</v>
      </c>
      <c r="AR436" s="891">
        <v>0</v>
      </c>
      <c r="AS436" s="891">
        <v>0</v>
      </c>
      <c r="AT436" s="891">
        <v>0</v>
      </c>
      <c r="AU436" s="891">
        <v>0</v>
      </c>
      <c r="AV436" s="891">
        <v>194964.13</v>
      </c>
      <c r="AW436" s="891">
        <v>77362.259999999995</v>
      </c>
      <c r="AX436" s="891">
        <v>29922.85</v>
      </c>
      <c r="AY436" s="891">
        <v>667726.55999999994</v>
      </c>
      <c r="AZ436" s="891">
        <v>6014107.8799999999</v>
      </c>
      <c r="BA436" s="891">
        <v>309825.81000000006</v>
      </c>
      <c r="BB436" s="891">
        <v>0</v>
      </c>
      <c r="BC436" s="891">
        <v>189594.73</v>
      </c>
    </row>
    <row r="437" spans="1:55" ht="15.75" customHeight="1" x14ac:dyDescent="0.2">
      <c r="A437" s="890" t="s">
        <v>2100</v>
      </c>
      <c r="B437" s="895" t="s">
        <v>2101</v>
      </c>
      <c r="C437" s="645">
        <v>260.27999999999997</v>
      </c>
      <c r="D437" s="891">
        <v>3429534.66</v>
      </c>
      <c r="E437" s="891">
        <v>2746978.4299999997</v>
      </c>
      <c r="F437" s="892">
        <v>0.80097701359869022</v>
      </c>
      <c r="G437" s="893">
        <v>2</v>
      </c>
      <c r="H437" s="891">
        <v>15558.82</v>
      </c>
      <c r="I437" s="891">
        <v>1626846.15</v>
      </c>
      <c r="J437" s="891">
        <v>1642404.97</v>
      </c>
      <c r="K437" s="893">
        <v>0.9</v>
      </c>
      <c r="L437" s="891">
        <v>795190.28</v>
      </c>
      <c r="M437" s="891">
        <v>191480.31</v>
      </c>
      <c r="N437" s="891">
        <v>81910.600000000006</v>
      </c>
      <c r="O437" s="891">
        <v>32965.839999999997</v>
      </c>
      <c r="P437" s="891">
        <v>27395.49</v>
      </c>
      <c r="Q437" s="891">
        <v>57597.38</v>
      </c>
      <c r="R437" s="891">
        <v>18046.310000000001</v>
      </c>
      <c r="S437" s="891">
        <v>30127.87</v>
      </c>
      <c r="T437" s="891">
        <v>36562.959999999999</v>
      </c>
      <c r="U437" s="891">
        <v>21702.28</v>
      </c>
      <c r="V437" s="891">
        <v>54599.22</v>
      </c>
      <c r="W437" s="891">
        <v>47092.03</v>
      </c>
      <c r="X437" s="891">
        <v>36151.54</v>
      </c>
      <c r="Y437" s="891">
        <v>1430822.1100000003</v>
      </c>
      <c r="Z437" s="891">
        <v>23185.799999999996</v>
      </c>
      <c r="AA437" s="891">
        <v>32535</v>
      </c>
      <c r="AB437" s="891">
        <v>70015.319999999992</v>
      </c>
      <c r="AC437" s="891">
        <v>7548.12</v>
      </c>
      <c r="AD437" s="891">
        <v>148619.88</v>
      </c>
      <c r="AE437" s="891">
        <v>88396.26999999999</v>
      </c>
      <c r="AF437" s="891">
        <v>319363.56</v>
      </c>
      <c r="AG437" s="891">
        <v>229827.24</v>
      </c>
      <c r="AH437" s="891">
        <v>679496.33628000005</v>
      </c>
      <c r="AI437" s="891">
        <v>1598987.5262799999</v>
      </c>
      <c r="AJ437" s="891">
        <v>235337.36</v>
      </c>
      <c r="AK437" s="891">
        <v>1363650.1662800005</v>
      </c>
      <c r="AL437" s="894">
        <v>1575453.7862800006</v>
      </c>
      <c r="AM437" s="891">
        <v>58553.58</v>
      </c>
      <c r="AN437" s="891">
        <v>58553.58</v>
      </c>
      <c r="AO437" s="891">
        <v>61127.37</v>
      </c>
      <c r="AP437" s="891">
        <v>61127.37</v>
      </c>
      <c r="AQ437" s="891">
        <v>0</v>
      </c>
      <c r="AR437" s="891">
        <v>0</v>
      </c>
      <c r="AS437" s="891">
        <v>0</v>
      </c>
      <c r="AT437" s="891">
        <v>0</v>
      </c>
      <c r="AU437" s="891">
        <v>0</v>
      </c>
      <c r="AV437" s="891">
        <v>118394.06</v>
      </c>
      <c r="AW437" s="891">
        <v>46979.06</v>
      </c>
      <c r="AX437" s="891">
        <v>18523.669999999998</v>
      </c>
      <c r="AY437" s="891">
        <v>423258.68999999994</v>
      </c>
      <c r="AZ437" s="891">
        <v>3429534.66</v>
      </c>
      <c r="BA437" s="891">
        <v>167029.41999999998</v>
      </c>
      <c r="BB437" s="891">
        <v>0</v>
      </c>
      <c r="BC437" s="891">
        <v>104694.23</v>
      </c>
    </row>
    <row r="438" spans="1:55" ht="15.75" customHeight="1" x14ac:dyDescent="0.2">
      <c r="A438" s="890" t="s">
        <v>2102</v>
      </c>
      <c r="B438" s="895" t="s">
        <v>2103</v>
      </c>
      <c r="C438" s="645">
        <v>669.79</v>
      </c>
      <c r="D438" s="891">
        <v>8878315.1199999992</v>
      </c>
      <c r="E438" s="891">
        <v>6035625.9399999995</v>
      </c>
      <c r="F438" s="892">
        <v>0.67981659339886102</v>
      </c>
      <c r="G438" s="893">
        <v>1</v>
      </c>
      <c r="H438" s="891">
        <v>225904.61</v>
      </c>
      <c r="I438" s="891">
        <v>3973167.0399999996</v>
      </c>
      <c r="J438" s="891">
        <v>4199071.6499999994</v>
      </c>
      <c r="K438" s="893">
        <v>0.9</v>
      </c>
      <c r="L438" s="891">
        <v>2057905.75</v>
      </c>
      <c r="M438" s="891">
        <v>490811.51</v>
      </c>
      <c r="N438" s="891">
        <v>212656.85</v>
      </c>
      <c r="O438" s="891">
        <v>86183.64</v>
      </c>
      <c r="P438" s="891">
        <v>71279.100000000006</v>
      </c>
      <c r="Q438" s="891">
        <v>145758.91</v>
      </c>
      <c r="R438" s="891">
        <v>48123.5</v>
      </c>
      <c r="S438" s="891">
        <v>78128.22</v>
      </c>
      <c r="T438" s="891">
        <v>95626.22</v>
      </c>
      <c r="U438" s="891">
        <v>56681.26</v>
      </c>
      <c r="V438" s="891">
        <v>142797.96</v>
      </c>
      <c r="W438" s="891">
        <v>123163.77</v>
      </c>
      <c r="X438" s="891">
        <v>93748.91</v>
      </c>
      <c r="Y438" s="891">
        <v>3702865.6000000006</v>
      </c>
      <c r="Z438" s="891">
        <v>59861.7</v>
      </c>
      <c r="AA438" s="891">
        <v>83723.75</v>
      </c>
      <c r="AB438" s="891">
        <v>180173.51</v>
      </c>
      <c r="AC438" s="891">
        <v>19423.909999999996</v>
      </c>
      <c r="AD438" s="891">
        <v>382450.08999999997</v>
      </c>
      <c r="AE438" s="891">
        <v>219356.97</v>
      </c>
      <c r="AF438" s="891">
        <v>821832.33</v>
      </c>
      <c r="AG438" s="891">
        <v>591424.56999999995</v>
      </c>
      <c r="AH438" s="891">
        <v>1763598.3012899999</v>
      </c>
      <c r="AI438" s="891">
        <v>4121845.1312899995</v>
      </c>
      <c r="AJ438" s="891">
        <v>605604.02</v>
      </c>
      <c r="AK438" s="891">
        <v>3516241.1112899999</v>
      </c>
      <c r="AL438" s="894">
        <v>4061284.7212899998</v>
      </c>
      <c r="AM438" s="891">
        <v>155070.48000000001</v>
      </c>
      <c r="AN438" s="891">
        <v>155070.48000000001</v>
      </c>
      <c r="AO438" s="891">
        <v>161504.94</v>
      </c>
      <c r="AP438" s="891">
        <v>161504.94</v>
      </c>
      <c r="AQ438" s="891">
        <v>1286.8900000000001</v>
      </c>
      <c r="AR438" s="891">
        <v>1286.8900000000001</v>
      </c>
      <c r="AS438" s="891">
        <v>1286.8900000000001</v>
      </c>
      <c r="AT438" s="891">
        <v>1286.8900000000001</v>
      </c>
      <c r="AU438" s="891">
        <v>1930.33</v>
      </c>
      <c r="AV438" s="891">
        <v>305636.84999999998</v>
      </c>
      <c r="AW438" s="891">
        <v>121277.47</v>
      </c>
      <c r="AX438" s="891">
        <v>47021.63</v>
      </c>
      <c r="AY438" s="891">
        <v>1114164.68</v>
      </c>
      <c r="AZ438" s="891">
        <v>8878315.1199999992</v>
      </c>
      <c r="BA438" s="891">
        <v>593850.67999999993</v>
      </c>
      <c r="BB438" s="891">
        <v>534.88</v>
      </c>
      <c r="BC438" s="891">
        <v>300327.02999999997</v>
      </c>
    </row>
    <row r="439" spans="1:55" ht="15.75" customHeight="1" x14ac:dyDescent="0.2">
      <c r="A439" s="890" t="s">
        <v>2104</v>
      </c>
      <c r="B439" s="895" t="s">
        <v>2105</v>
      </c>
      <c r="C439" s="645">
        <v>1283.69</v>
      </c>
      <c r="D439" s="891">
        <v>17029370.52</v>
      </c>
      <c r="E439" s="891">
        <v>12159605.039999999</v>
      </c>
      <c r="F439" s="892">
        <v>0.71403725849521293</v>
      </c>
      <c r="G439" s="893">
        <v>1</v>
      </c>
      <c r="H439" s="891">
        <v>217259.72</v>
      </c>
      <c r="I439" s="891">
        <v>5972037.0199999996</v>
      </c>
      <c r="J439" s="891">
        <v>6189296.7399999993</v>
      </c>
      <c r="K439" s="893">
        <v>0.9</v>
      </c>
      <c r="L439" s="891">
        <v>3915925.03</v>
      </c>
      <c r="M439" s="891">
        <v>935269.81</v>
      </c>
      <c r="N439" s="891">
        <v>408740.49</v>
      </c>
      <c r="O439" s="891">
        <v>166668.60999999999</v>
      </c>
      <c r="P439" s="891">
        <v>136368.29999999999</v>
      </c>
      <c r="Q439" s="891">
        <v>284379.07</v>
      </c>
      <c r="R439" s="891">
        <v>92965.86</v>
      </c>
      <c r="S439" s="891">
        <v>150384.06</v>
      </c>
      <c r="T439" s="891">
        <v>184924.24</v>
      </c>
      <c r="U439" s="891">
        <v>108766.74</v>
      </c>
      <c r="V439" s="891">
        <v>276146.05</v>
      </c>
      <c r="W439" s="891">
        <v>238177</v>
      </c>
      <c r="X439" s="891">
        <v>180451.34</v>
      </c>
      <c r="Y439" s="891">
        <v>7079166.6000000006</v>
      </c>
      <c r="Z439" s="891">
        <v>114235.2</v>
      </c>
      <c r="AA439" s="891">
        <v>160461.25</v>
      </c>
      <c r="AB439" s="891">
        <v>345312.61</v>
      </c>
      <c r="AC439" s="891">
        <v>37227.009999999995</v>
      </c>
      <c r="AD439" s="891">
        <v>732986.99</v>
      </c>
      <c r="AE439" s="891">
        <v>422512.91</v>
      </c>
      <c r="AF439" s="891">
        <v>1575087.6300000001</v>
      </c>
      <c r="AG439" s="891">
        <v>1133498.27</v>
      </c>
      <c r="AH439" s="891">
        <v>3383088.5841900003</v>
      </c>
      <c r="AI439" s="891">
        <v>7904410.4541900009</v>
      </c>
      <c r="AJ439" s="891">
        <v>1160673.98</v>
      </c>
      <c r="AK439" s="891">
        <v>6743736.4741900004</v>
      </c>
      <c r="AL439" s="894">
        <v>7788343.0541900005</v>
      </c>
      <c r="AM439" s="891">
        <v>301132.71999999997</v>
      </c>
      <c r="AN439" s="891">
        <v>301132.71999999997</v>
      </c>
      <c r="AO439" s="891">
        <v>313358.2</v>
      </c>
      <c r="AP439" s="891">
        <v>313358.2</v>
      </c>
      <c r="AQ439" s="891">
        <v>4504.12</v>
      </c>
      <c r="AR439" s="891">
        <v>4504.12</v>
      </c>
      <c r="AS439" s="891">
        <v>4504.12</v>
      </c>
      <c r="AT439" s="891">
        <v>4504.12</v>
      </c>
      <c r="AU439" s="891">
        <v>5791.01</v>
      </c>
      <c r="AV439" s="891">
        <v>585535.86</v>
      </c>
      <c r="AW439" s="891">
        <v>232342.11</v>
      </c>
      <c r="AX439" s="891">
        <v>91193.47</v>
      </c>
      <c r="AY439" s="891">
        <v>2161860.7700000005</v>
      </c>
      <c r="AZ439" s="891">
        <v>17029370.52</v>
      </c>
      <c r="BA439" s="891">
        <v>905692.64000000013</v>
      </c>
      <c r="BB439" s="891">
        <v>1592.29</v>
      </c>
      <c r="BC439" s="891">
        <v>627710.79999999993</v>
      </c>
    </row>
    <row r="440" spans="1:55" ht="15.75" customHeight="1" x14ac:dyDescent="0.2">
      <c r="A440" s="890"/>
      <c r="B440" s="895" t="s">
        <v>2106</v>
      </c>
      <c r="C440" s="645">
        <v>99</v>
      </c>
      <c r="D440" s="891">
        <v>1381756.72</v>
      </c>
      <c r="E440" s="891">
        <v>789285.29</v>
      </c>
      <c r="F440" s="892">
        <v>0.5712187091805857</v>
      </c>
      <c r="G440" s="893">
        <v>1</v>
      </c>
      <c r="H440" s="891">
        <v>88188.28</v>
      </c>
      <c r="I440" s="891">
        <v>651109.62</v>
      </c>
      <c r="J440" s="891">
        <v>739297.9</v>
      </c>
      <c r="K440" s="893">
        <v>0.9</v>
      </c>
      <c r="L440" s="891">
        <v>304746.76</v>
      </c>
      <c r="M440" s="891">
        <v>95360.639999999999</v>
      </c>
      <c r="N440" s="891">
        <v>33744.559999999998</v>
      </c>
      <c r="O440" s="891">
        <v>10983.62</v>
      </c>
      <c r="P440" s="891">
        <v>10431.94</v>
      </c>
      <c r="Q440" s="891">
        <v>28349.8</v>
      </c>
      <c r="R440" s="891">
        <v>6562.29</v>
      </c>
      <c r="S440" s="891">
        <v>12255.4</v>
      </c>
      <c r="T440" s="891">
        <v>11250.14</v>
      </c>
      <c r="U440" s="891">
        <v>8170.27</v>
      </c>
      <c r="V440" s="891">
        <v>16799.759999999998</v>
      </c>
      <c r="W440" s="891">
        <v>14489.85</v>
      </c>
      <c r="X440" s="891">
        <v>14705.71</v>
      </c>
      <c r="Y440" s="891">
        <v>567850.74</v>
      </c>
      <c r="Z440" s="891">
        <v>8910</v>
      </c>
      <c r="AA440" s="891">
        <v>12375</v>
      </c>
      <c r="AB440" s="891">
        <v>26631</v>
      </c>
      <c r="AC440" s="891">
        <v>2871</v>
      </c>
      <c r="AD440" s="891">
        <v>56529</v>
      </c>
      <c r="AE440" s="891">
        <v>67720</v>
      </c>
      <c r="AF440" s="891">
        <v>121473</v>
      </c>
      <c r="AG440" s="891">
        <v>87417</v>
      </c>
      <c r="AH440" s="891">
        <v>269227.902</v>
      </c>
      <c r="AI440" s="891">
        <v>653153.902</v>
      </c>
      <c r="AJ440" s="891">
        <v>89512.83</v>
      </c>
      <c r="AK440" s="891">
        <v>563641.07200000004</v>
      </c>
      <c r="AL440" s="894">
        <v>644202.61200000008</v>
      </c>
      <c r="AM440" s="891">
        <v>24450.94</v>
      </c>
      <c r="AN440" s="891">
        <v>24450.94</v>
      </c>
      <c r="AO440" s="891">
        <v>25737.84</v>
      </c>
      <c r="AP440" s="891">
        <v>25737.84</v>
      </c>
      <c r="AQ440" s="891">
        <v>0</v>
      </c>
      <c r="AR440" s="891">
        <v>0</v>
      </c>
      <c r="AS440" s="891">
        <v>0</v>
      </c>
      <c r="AT440" s="891">
        <v>0</v>
      </c>
      <c r="AU440" s="891">
        <v>0</v>
      </c>
      <c r="AV440" s="891">
        <v>45041.22</v>
      </c>
      <c r="AW440" s="891">
        <v>17872.47</v>
      </c>
      <c r="AX440" s="891">
        <v>6412.04</v>
      </c>
      <c r="AY440" s="891">
        <v>169703.29</v>
      </c>
      <c r="AZ440" s="891">
        <v>1381756.72</v>
      </c>
      <c r="BA440" s="891">
        <v>28137.620000000003</v>
      </c>
      <c r="BB440" s="891">
        <v>60.55</v>
      </c>
      <c r="BC440" s="891">
        <v>13335.6</v>
      </c>
    </row>
    <row r="441" spans="1:55" ht="15.75" customHeight="1" x14ac:dyDescent="0.2">
      <c r="A441" s="890"/>
      <c r="B441" s="895" t="s">
        <v>2107</v>
      </c>
      <c r="C441" s="645">
        <v>22.97</v>
      </c>
      <c r="D441" s="891">
        <v>291961.64</v>
      </c>
      <c r="E441" s="891">
        <v>203155.89</v>
      </c>
      <c r="F441" s="892">
        <v>0.69583076050675696</v>
      </c>
      <c r="G441" s="893">
        <v>1</v>
      </c>
      <c r="H441" s="891">
        <v>6299.55</v>
      </c>
      <c r="I441" s="891">
        <v>173959.72999999998</v>
      </c>
      <c r="J441" s="891">
        <v>180259.27999999997</v>
      </c>
      <c r="K441" s="893">
        <v>0.9</v>
      </c>
      <c r="L441" s="891">
        <v>65066.559999999998</v>
      </c>
      <c r="M441" s="891">
        <v>15638.69</v>
      </c>
      <c r="N441" s="891">
        <v>7015.21</v>
      </c>
      <c r="O441" s="891">
        <v>2542.77</v>
      </c>
      <c r="P441" s="891">
        <v>2287.11</v>
      </c>
      <c r="Q441" s="891">
        <v>5522.92</v>
      </c>
      <c r="R441" s="891">
        <v>1093.71</v>
      </c>
      <c r="S441" s="891">
        <v>2553.21</v>
      </c>
      <c r="T441" s="891">
        <v>2812.53</v>
      </c>
      <c r="U441" s="891">
        <v>1787.24</v>
      </c>
      <c r="V441" s="891">
        <v>4199.9399999999996</v>
      </c>
      <c r="W441" s="891">
        <v>3622.46</v>
      </c>
      <c r="X441" s="891">
        <v>3063.69</v>
      </c>
      <c r="Y441" s="891">
        <v>117206.04000000004</v>
      </c>
      <c r="Z441" s="891">
        <v>2067.2999999999997</v>
      </c>
      <c r="AA441" s="891">
        <v>2871.25</v>
      </c>
      <c r="AB441" s="891">
        <v>6178.9299999999994</v>
      </c>
      <c r="AC441" s="891">
        <v>666.13</v>
      </c>
      <c r="AD441" s="891">
        <v>13115.869999999999</v>
      </c>
      <c r="AE441" s="891">
        <v>8686.18</v>
      </c>
      <c r="AF441" s="891">
        <v>28184.19</v>
      </c>
      <c r="AG441" s="891">
        <v>20282.509999999998</v>
      </c>
      <c r="AH441" s="891">
        <v>57097.738470000004</v>
      </c>
      <c r="AI441" s="891">
        <v>139150.09847</v>
      </c>
      <c r="AJ441" s="891">
        <v>20768.78</v>
      </c>
      <c r="AK441" s="891">
        <v>118381.31847</v>
      </c>
      <c r="AL441" s="894">
        <v>137073.21846999999</v>
      </c>
      <c r="AM441" s="891">
        <v>5147.5600000000004</v>
      </c>
      <c r="AN441" s="891">
        <v>5147.5600000000004</v>
      </c>
      <c r="AO441" s="891">
        <v>5791.01</v>
      </c>
      <c r="AP441" s="891">
        <v>5791.01</v>
      </c>
      <c r="AQ441" s="891">
        <v>0</v>
      </c>
      <c r="AR441" s="891">
        <v>0</v>
      </c>
      <c r="AS441" s="891">
        <v>0</v>
      </c>
      <c r="AT441" s="891">
        <v>0</v>
      </c>
      <c r="AU441" s="891">
        <v>0</v>
      </c>
      <c r="AV441" s="891">
        <v>10295.129999999999</v>
      </c>
      <c r="AW441" s="891">
        <v>4085.13</v>
      </c>
      <c r="AX441" s="891">
        <v>1424.89</v>
      </c>
      <c r="AY441" s="891">
        <v>37682.289999999994</v>
      </c>
      <c r="AZ441" s="891">
        <v>291961.64</v>
      </c>
      <c r="BA441" s="891">
        <v>4499.47</v>
      </c>
      <c r="BB441" s="891">
        <v>0</v>
      </c>
      <c r="BC441" s="891">
        <v>2242.08</v>
      </c>
    </row>
    <row r="442" spans="1:55" ht="15.75" customHeight="1" x14ac:dyDescent="0.2">
      <c r="A442" s="890" t="s">
        <v>2108</v>
      </c>
      <c r="B442" s="895" t="s">
        <v>2109</v>
      </c>
      <c r="C442" s="645">
        <v>1073.97</v>
      </c>
      <c r="D442" s="891">
        <v>14160714.58</v>
      </c>
      <c r="E442" s="891">
        <v>9551056.3399999999</v>
      </c>
      <c r="F442" s="892">
        <v>0.67447559132993973</v>
      </c>
      <c r="G442" s="893">
        <v>1</v>
      </c>
      <c r="H442" s="891">
        <v>394431.17</v>
      </c>
      <c r="I442" s="891">
        <v>6957388.3299999991</v>
      </c>
      <c r="J442" s="891">
        <v>7351819.4999999991</v>
      </c>
      <c r="K442" s="893">
        <v>0.9</v>
      </c>
      <c r="L442" s="891">
        <v>3319458.75</v>
      </c>
      <c r="M442" s="891">
        <v>663891.75</v>
      </c>
      <c r="N442" s="891">
        <v>328635</v>
      </c>
      <c r="O442" s="891">
        <v>145923.75</v>
      </c>
      <c r="P442" s="891">
        <v>118139.11</v>
      </c>
      <c r="Q442" s="891">
        <v>204724.48000000001</v>
      </c>
      <c r="R442" s="891">
        <v>77653.83</v>
      </c>
      <c r="S442" s="891">
        <v>121788.11</v>
      </c>
      <c r="T442" s="891">
        <v>167345.89000000001</v>
      </c>
      <c r="U442" s="891">
        <v>91149.59</v>
      </c>
      <c r="V442" s="891">
        <v>249896.43</v>
      </c>
      <c r="W442" s="891">
        <v>215536.6</v>
      </c>
      <c r="X442" s="891">
        <v>146138.01</v>
      </c>
      <c r="Y442" s="891">
        <v>5850281.2999999998</v>
      </c>
      <c r="Z442" s="891">
        <v>95847.3</v>
      </c>
      <c r="AA442" s="891">
        <v>134246.25</v>
      </c>
      <c r="AB442" s="891">
        <v>288897.93</v>
      </c>
      <c r="AC442" s="891">
        <v>31145.13</v>
      </c>
      <c r="AD442" s="891">
        <v>613236.87</v>
      </c>
      <c r="AE442" s="891">
        <v>164147.19</v>
      </c>
      <c r="AF442" s="891">
        <v>1317761.19</v>
      </c>
      <c r="AG442" s="891">
        <v>948315.51</v>
      </c>
      <c r="AH442" s="891">
        <v>2855007.3884699997</v>
      </c>
      <c r="AI442" s="891">
        <v>6448604.7584699998</v>
      </c>
      <c r="AJ442" s="891">
        <v>971051.45</v>
      </c>
      <c r="AK442" s="891">
        <v>5477553.3084699987</v>
      </c>
      <c r="AL442" s="894">
        <v>6351499.6084699985</v>
      </c>
      <c r="AM442" s="891">
        <v>287620.36</v>
      </c>
      <c r="AN442" s="891">
        <v>287620.36</v>
      </c>
      <c r="AO442" s="891">
        <v>299845.83</v>
      </c>
      <c r="AP442" s="891">
        <v>299845.83</v>
      </c>
      <c r="AQ442" s="891">
        <v>4504.12</v>
      </c>
      <c r="AR442" s="891">
        <v>4504.12</v>
      </c>
      <c r="AS442" s="891">
        <v>4504.12</v>
      </c>
      <c r="AT442" s="891">
        <v>4504.12</v>
      </c>
      <c r="AU442" s="891">
        <v>5791.01</v>
      </c>
      <c r="AV442" s="891">
        <v>489662.4</v>
      </c>
      <c r="AW442" s="891">
        <v>194299.28</v>
      </c>
      <c r="AX442" s="891">
        <v>76232.039999999994</v>
      </c>
      <c r="AY442" s="891">
        <v>1958933.5900000005</v>
      </c>
      <c r="AZ442" s="891">
        <v>14160714.58</v>
      </c>
      <c r="BA442" s="891">
        <v>1224325.18</v>
      </c>
      <c r="BB442" s="891">
        <v>3750.6099999999997</v>
      </c>
      <c r="BC442" s="891">
        <v>506761.75</v>
      </c>
    </row>
    <row r="443" spans="1:55" ht="15.75" customHeight="1" x14ac:dyDescent="0.2">
      <c r="A443" s="890" t="s">
        <v>2110</v>
      </c>
      <c r="B443" s="895" t="s">
        <v>2111</v>
      </c>
      <c r="C443" s="645">
        <v>84.63</v>
      </c>
      <c r="D443" s="891">
        <v>1036140.39</v>
      </c>
      <c r="E443" s="891">
        <v>1667569.23</v>
      </c>
      <c r="F443" s="892">
        <v>1.609404715899551</v>
      </c>
      <c r="G443" s="893">
        <v>4</v>
      </c>
      <c r="H443" s="891">
        <v>79.72</v>
      </c>
      <c r="I443" s="891">
        <v>213508.24</v>
      </c>
      <c r="J443" s="891">
        <v>213587.96</v>
      </c>
      <c r="K443" s="893">
        <v>0.9</v>
      </c>
      <c r="L443" s="891">
        <v>256286.25</v>
      </c>
      <c r="M443" s="891">
        <v>51257.25</v>
      </c>
      <c r="N443" s="891">
        <v>25138.12</v>
      </c>
      <c r="O443" s="891">
        <v>11036.25</v>
      </c>
      <c r="P443" s="891">
        <v>8735.0499999999993</v>
      </c>
      <c r="Q443" s="891">
        <v>15337.66</v>
      </c>
      <c r="R443" s="891">
        <v>5468.58</v>
      </c>
      <c r="S443" s="891">
        <v>9446.8700000000008</v>
      </c>
      <c r="T443" s="891">
        <v>12656.41</v>
      </c>
      <c r="U443" s="891">
        <v>6893.66</v>
      </c>
      <c r="V443" s="891">
        <v>18899.73</v>
      </c>
      <c r="W443" s="891">
        <v>16301.08</v>
      </c>
      <c r="X443" s="891">
        <v>11335.65</v>
      </c>
      <c r="Y443" s="891">
        <v>448792.55999999994</v>
      </c>
      <c r="Z443" s="891">
        <v>7526.6999999999989</v>
      </c>
      <c r="AA443" s="891">
        <v>10578.75</v>
      </c>
      <c r="AB443" s="891">
        <v>22765.469999999998</v>
      </c>
      <c r="AC443" s="891">
        <v>2454.2699999999995</v>
      </c>
      <c r="AD443" s="891">
        <v>24161.86</v>
      </c>
      <c r="AE443" s="891">
        <v>12292.14</v>
      </c>
      <c r="AF443" s="891">
        <v>103841.01</v>
      </c>
      <c r="AG443" s="891">
        <v>74728.289999999994</v>
      </c>
      <c r="AH443" s="891">
        <v>211394.18912999996</v>
      </c>
      <c r="AI443" s="891">
        <v>469742.67912999995</v>
      </c>
      <c r="AJ443" s="891">
        <v>76519.899999999994</v>
      </c>
      <c r="AK443" s="891">
        <v>393222.77912999992</v>
      </c>
      <c r="AL443" s="894">
        <v>462090.68912999996</v>
      </c>
      <c r="AM443" s="891">
        <v>16086.15</v>
      </c>
      <c r="AN443" s="891">
        <v>16086.15</v>
      </c>
      <c r="AO443" s="891">
        <v>16729.59</v>
      </c>
      <c r="AP443" s="891">
        <v>16729.59</v>
      </c>
      <c r="AQ443" s="891">
        <v>0</v>
      </c>
      <c r="AR443" s="891">
        <v>0</v>
      </c>
      <c r="AS443" s="891">
        <v>0</v>
      </c>
      <c r="AT443" s="891">
        <v>0</v>
      </c>
      <c r="AU443" s="891">
        <v>0</v>
      </c>
      <c r="AV443" s="891">
        <v>38606.76</v>
      </c>
      <c r="AW443" s="891">
        <v>15319.26</v>
      </c>
      <c r="AX443" s="891">
        <v>5699.59</v>
      </c>
      <c r="AY443" s="891">
        <v>125257.08999999998</v>
      </c>
      <c r="AZ443" s="891">
        <v>1036140.39</v>
      </c>
      <c r="BA443" s="891">
        <v>93635.110000000015</v>
      </c>
      <c r="BB443" s="891">
        <v>0</v>
      </c>
      <c r="BC443" s="891">
        <v>23209.629999999997</v>
      </c>
    </row>
    <row r="444" spans="1:55" ht="15.75" customHeight="1" x14ac:dyDescent="0.2">
      <c r="A444" s="890" t="s">
        <v>2112</v>
      </c>
      <c r="B444" s="895" t="s">
        <v>2113</v>
      </c>
      <c r="C444" s="645">
        <v>701.95</v>
      </c>
      <c r="D444" s="891">
        <v>9711679.1799999997</v>
      </c>
      <c r="E444" s="891">
        <v>6699869.5099999998</v>
      </c>
      <c r="F444" s="892">
        <v>0.68987755730209366</v>
      </c>
      <c r="G444" s="893">
        <v>1</v>
      </c>
      <c r="H444" s="891">
        <v>228635.32</v>
      </c>
      <c r="I444" s="891">
        <v>5758326.1599999983</v>
      </c>
      <c r="J444" s="891">
        <v>5986961.4799999986</v>
      </c>
      <c r="K444" s="893">
        <v>0.9</v>
      </c>
      <c r="L444" s="891">
        <v>2226726.5699999998</v>
      </c>
      <c r="M444" s="891">
        <v>550266.93999999994</v>
      </c>
      <c r="N444" s="891">
        <v>225607.78</v>
      </c>
      <c r="O444" s="891">
        <v>89448.66</v>
      </c>
      <c r="P444" s="891">
        <v>78555.009999999995</v>
      </c>
      <c r="Q444" s="891">
        <v>159831.20000000001</v>
      </c>
      <c r="R444" s="891">
        <v>50310.93</v>
      </c>
      <c r="S444" s="891">
        <v>82724</v>
      </c>
      <c r="T444" s="891">
        <v>98438.76</v>
      </c>
      <c r="U444" s="891">
        <v>59234.47</v>
      </c>
      <c r="V444" s="891">
        <v>146997.9</v>
      </c>
      <c r="W444" s="891">
        <v>126786.24000000001</v>
      </c>
      <c r="X444" s="891">
        <v>99263.55</v>
      </c>
      <c r="Y444" s="891">
        <v>3994192.01</v>
      </c>
      <c r="Z444" s="891">
        <v>62860.5</v>
      </c>
      <c r="AA444" s="891">
        <v>87743.749999999985</v>
      </c>
      <c r="AB444" s="891">
        <v>188824.55</v>
      </c>
      <c r="AC444" s="891">
        <v>20356.549999999996</v>
      </c>
      <c r="AD444" s="891">
        <v>400813.44999999995</v>
      </c>
      <c r="AE444" s="891">
        <v>260234.97999999998</v>
      </c>
      <c r="AF444" s="891">
        <v>861292.64999999979</v>
      </c>
      <c r="AG444" s="891">
        <v>619821.84999999986</v>
      </c>
      <c r="AH444" s="891">
        <v>1941464.5054500001</v>
      </c>
      <c r="AI444" s="891">
        <v>4443412.7854499994</v>
      </c>
      <c r="AJ444" s="891">
        <v>634682.13</v>
      </c>
      <c r="AK444" s="891">
        <v>3808730.6554499995</v>
      </c>
      <c r="AL444" s="894">
        <v>4379944.5654499996</v>
      </c>
      <c r="AM444" s="891">
        <v>205259.27</v>
      </c>
      <c r="AN444" s="891">
        <v>205259.27</v>
      </c>
      <c r="AO444" s="891">
        <v>213624.07</v>
      </c>
      <c r="AP444" s="891">
        <v>213624.07</v>
      </c>
      <c r="AQ444" s="891">
        <v>643.44000000000005</v>
      </c>
      <c r="AR444" s="891">
        <v>643.44000000000005</v>
      </c>
      <c r="AS444" s="891">
        <v>643.44000000000005</v>
      </c>
      <c r="AT444" s="891">
        <v>643.44000000000005</v>
      </c>
      <c r="AU444" s="891">
        <v>643.44000000000005</v>
      </c>
      <c r="AV444" s="891">
        <v>319792.65999999997</v>
      </c>
      <c r="AW444" s="891">
        <v>126894.53</v>
      </c>
      <c r="AX444" s="891">
        <v>49871.43</v>
      </c>
      <c r="AY444" s="891">
        <v>1337542.4999999995</v>
      </c>
      <c r="AZ444" s="891">
        <v>9711679.1799999997</v>
      </c>
      <c r="BA444" s="891">
        <v>980504.0199999999</v>
      </c>
      <c r="BB444" s="891">
        <v>91.45</v>
      </c>
      <c r="BC444" s="891">
        <v>378050.54000000004</v>
      </c>
    </row>
    <row r="445" spans="1:55" ht="15.75" customHeight="1" x14ac:dyDescent="0.2">
      <c r="A445" s="890" t="s">
        <v>2114</v>
      </c>
      <c r="B445" s="895" t="s">
        <v>2115</v>
      </c>
      <c r="C445" s="645">
        <v>560.5</v>
      </c>
      <c r="D445" s="891">
        <v>8053932.8399999999</v>
      </c>
      <c r="E445" s="891">
        <v>5497593.9000000004</v>
      </c>
      <c r="F445" s="892">
        <v>0.68259743521774896</v>
      </c>
      <c r="G445" s="893">
        <v>1</v>
      </c>
      <c r="H445" s="891">
        <v>204572.35</v>
      </c>
      <c r="I445" s="891">
        <v>3653883.1500000008</v>
      </c>
      <c r="J445" s="891">
        <v>3858455.5000000009</v>
      </c>
      <c r="K445" s="893">
        <v>0.9</v>
      </c>
      <c r="L445" s="891">
        <v>1766950.84</v>
      </c>
      <c r="M445" s="891">
        <v>588924.71</v>
      </c>
      <c r="N445" s="891">
        <v>196953.12</v>
      </c>
      <c r="O445" s="891">
        <v>65416.57</v>
      </c>
      <c r="P445" s="891">
        <v>60020.35</v>
      </c>
      <c r="Q445" s="891">
        <v>170440.7</v>
      </c>
      <c r="R445" s="891">
        <v>40467.49</v>
      </c>
      <c r="S445" s="891">
        <v>71489.88</v>
      </c>
      <c r="T445" s="891">
        <v>65391.46</v>
      </c>
      <c r="U445" s="891">
        <v>47489.7</v>
      </c>
      <c r="V445" s="891">
        <v>97648.6</v>
      </c>
      <c r="W445" s="891">
        <v>84222.28</v>
      </c>
      <c r="X445" s="891">
        <v>85783.32</v>
      </c>
      <c r="Y445" s="891">
        <v>3341199.02</v>
      </c>
      <c r="Z445" s="891">
        <v>50445</v>
      </c>
      <c r="AA445" s="891">
        <v>70062.5</v>
      </c>
      <c r="AB445" s="891">
        <v>150774.5</v>
      </c>
      <c r="AC445" s="891">
        <v>16254.5</v>
      </c>
      <c r="AD445" s="891">
        <v>320045.5</v>
      </c>
      <c r="AE445" s="891">
        <v>436629.5</v>
      </c>
      <c r="AF445" s="891">
        <v>687733.5</v>
      </c>
      <c r="AG445" s="891">
        <v>494921.5</v>
      </c>
      <c r="AH445" s="891">
        <v>1568458.3185000003</v>
      </c>
      <c r="AI445" s="891">
        <v>3795324.8185000001</v>
      </c>
      <c r="AJ445" s="891">
        <v>506787.28</v>
      </c>
      <c r="AK445" s="891">
        <v>3288537.5384999998</v>
      </c>
      <c r="AL445" s="894">
        <v>3744646.0884999996</v>
      </c>
      <c r="AM445" s="891">
        <v>138984.32999999999</v>
      </c>
      <c r="AN445" s="891">
        <v>138984.32999999999</v>
      </c>
      <c r="AO445" s="891">
        <v>144775.35</v>
      </c>
      <c r="AP445" s="891">
        <v>144775.35</v>
      </c>
      <c r="AQ445" s="891">
        <v>643.44000000000005</v>
      </c>
      <c r="AR445" s="891">
        <v>643.44000000000005</v>
      </c>
      <c r="AS445" s="891">
        <v>643.44000000000005</v>
      </c>
      <c r="AT445" s="891">
        <v>643.44000000000005</v>
      </c>
      <c r="AU445" s="891">
        <v>1286.8900000000001</v>
      </c>
      <c r="AV445" s="891">
        <v>255448.06</v>
      </c>
      <c r="AW445" s="891">
        <v>101362.43</v>
      </c>
      <c r="AX445" s="891">
        <v>39897.14</v>
      </c>
      <c r="AY445" s="891">
        <v>968087.63999999978</v>
      </c>
      <c r="AZ445" s="891">
        <v>8053932.8399999999</v>
      </c>
      <c r="BA445" s="891">
        <v>537821.1</v>
      </c>
      <c r="BB445" s="891">
        <v>213.76999999999998</v>
      </c>
      <c r="BC445" s="891">
        <v>257049.15</v>
      </c>
    </row>
    <row r="446" spans="1:55" ht="15.75" customHeight="1" x14ac:dyDescent="0.2">
      <c r="A446" s="890" t="s">
        <v>2116</v>
      </c>
      <c r="B446" s="895" t="s">
        <v>2117</v>
      </c>
      <c r="C446" s="645">
        <v>204</v>
      </c>
      <c r="D446" s="891">
        <v>2529361.64</v>
      </c>
      <c r="E446" s="891">
        <v>1603761.06</v>
      </c>
      <c r="F446" s="892">
        <v>0.63405763519051395</v>
      </c>
      <c r="G446" s="893">
        <v>1</v>
      </c>
      <c r="H446" s="891">
        <v>103835.66</v>
      </c>
      <c r="I446" s="891">
        <v>1038812.5700000001</v>
      </c>
      <c r="J446" s="891">
        <v>1142648.23</v>
      </c>
      <c r="K446" s="893">
        <v>0.9</v>
      </c>
      <c r="L446" s="891">
        <v>605154.37</v>
      </c>
      <c r="M446" s="891">
        <v>121030.87</v>
      </c>
      <c r="N446" s="891">
        <v>61925.62</v>
      </c>
      <c r="O446" s="891">
        <v>27590.62</v>
      </c>
      <c r="P446" s="891">
        <v>20667.7</v>
      </c>
      <c r="Q446" s="891">
        <v>36010.17</v>
      </c>
      <c r="R446" s="891">
        <v>14218.3</v>
      </c>
      <c r="S446" s="891">
        <v>22978.89</v>
      </c>
      <c r="T446" s="891">
        <v>31641.03</v>
      </c>
      <c r="U446" s="891">
        <v>17361.82</v>
      </c>
      <c r="V446" s="891">
        <v>47249.32</v>
      </c>
      <c r="W446" s="891">
        <v>40752.720000000001</v>
      </c>
      <c r="X446" s="891">
        <v>27573.21</v>
      </c>
      <c r="Y446" s="891">
        <v>1074154.6399999999</v>
      </c>
      <c r="Z446" s="891">
        <v>18180</v>
      </c>
      <c r="AA446" s="891">
        <v>25500</v>
      </c>
      <c r="AB446" s="891">
        <v>54876</v>
      </c>
      <c r="AC446" s="891">
        <v>5916</v>
      </c>
      <c r="AD446" s="891">
        <v>116484</v>
      </c>
      <c r="AE446" s="891">
        <v>28589</v>
      </c>
      <c r="AF446" s="891">
        <v>250308</v>
      </c>
      <c r="AG446" s="891">
        <v>180132</v>
      </c>
      <c r="AH446" s="891">
        <v>503289.90299999999</v>
      </c>
      <c r="AI446" s="891">
        <v>1183274.9029999999</v>
      </c>
      <c r="AJ446" s="891">
        <v>184450.68</v>
      </c>
      <c r="AK446" s="891">
        <v>998824.223</v>
      </c>
      <c r="AL446" s="894">
        <v>1164829.8330000001</v>
      </c>
      <c r="AM446" s="891">
        <v>36032.97</v>
      </c>
      <c r="AN446" s="891">
        <v>36032.97</v>
      </c>
      <c r="AO446" s="891">
        <v>37319.86</v>
      </c>
      <c r="AP446" s="891">
        <v>37319.86</v>
      </c>
      <c r="AQ446" s="891">
        <v>0</v>
      </c>
      <c r="AR446" s="891">
        <v>0</v>
      </c>
      <c r="AS446" s="891">
        <v>0</v>
      </c>
      <c r="AT446" s="891">
        <v>0</v>
      </c>
      <c r="AU446" s="891">
        <v>0</v>
      </c>
      <c r="AV446" s="891">
        <v>92656.22</v>
      </c>
      <c r="AW446" s="891">
        <v>36766.22</v>
      </c>
      <c r="AX446" s="891">
        <v>14248.98</v>
      </c>
      <c r="AY446" s="891">
        <v>290377.07999999996</v>
      </c>
      <c r="AZ446" s="891">
        <v>2529361.64</v>
      </c>
      <c r="BA446" s="891">
        <v>94678.95</v>
      </c>
      <c r="BB446" s="891">
        <v>0</v>
      </c>
      <c r="BC446" s="891">
        <v>87898.44</v>
      </c>
    </row>
    <row r="447" spans="1:55" ht="15.75" customHeight="1" x14ac:dyDescent="0.2">
      <c r="A447" s="890" t="s">
        <v>2118</v>
      </c>
      <c r="B447" s="895" t="s">
        <v>2119</v>
      </c>
      <c r="C447" s="645">
        <v>1489.04</v>
      </c>
      <c r="D447" s="891">
        <v>20638038.809999999</v>
      </c>
      <c r="E447" s="891">
        <v>14817178.689999999</v>
      </c>
      <c r="F447" s="892">
        <v>0.7179547837084429</v>
      </c>
      <c r="G447" s="893">
        <v>1</v>
      </c>
      <c r="H447" s="891">
        <v>284361.36</v>
      </c>
      <c r="I447" s="891">
        <v>12124671.370000003</v>
      </c>
      <c r="J447" s="891">
        <v>12409032.730000002</v>
      </c>
      <c r="K447" s="893">
        <v>0.9</v>
      </c>
      <c r="L447" s="891">
        <v>4717325.74</v>
      </c>
      <c r="M447" s="891">
        <v>1133805.56</v>
      </c>
      <c r="N447" s="891">
        <v>475413.25</v>
      </c>
      <c r="O447" s="891">
        <v>193593.49</v>
      </c>
      <c r="P447" s="891">
        <v>168113.61</v>
      </c>
      <c r="Q447" s="891">
        <v>330639.92</v>
      </c>
      <c r="R447" s="891">
        <v>107731.02</v>
      </c>
      <c r="S447" s="891">
        <v>174894.88</v>
      </c>
      <c r="T447" s="891">
        <v>214455.87</v>
      </c>
      <c r="U447" s="891">
        <v>126128.57</v>
      </c>
      <c r="V447" s="891">
        <v>320245.42</v>
      </c>
      <c r="W447" s="891">
        <v>276212.88</v>
      </c>
      <c r="X447" s="891">
        <v>209862.76</v>
      </c>
      <c r="Y447" s="891">
        <v>8448422.9700000007</v>
      </c>
      <c r="Z447" s="891">
        <v>132251.4</v>
      </c>
      <c r="AA447" s="891">
        <v>186129.99999999997</v>
      </c>
      <c r="AB447" s="891">
        <v>400551.75999999995</v>
      </c>
      <c r="AC447" s="891">
        <v>43182.159999999996</v>
      </c>
      <c r="AD447" s="891">
        <v>850241.84000000008</v>
      </c>
      <c r="AE447" s="891">
        <v>499955.98</v>
      </c>
      <c r="AF447" s="891">
        <v>1827052.0799999998</v>
      </c>
      <c r="AG447" s="891">
        <v>1314822.3199999998</v>
      </c>
      <c r="AH447" s="891">
        <v>4140520.7390399994</v>
      </c>
      <c r="AI447" s="891">
        <v>9394708.2790399976</v>
      </c>
      <c r="AJ447" s="891">
        <v>1346345.29</v>
      </c>
      <c r="AK447" s="891">
        <v>8048362.9890399994</v>
      </c>
      <c r="AL447" s="894">
        <v>9260073.7490400001</v>
      </c>
      <c r="AM447" s="891">
        <v>457490.1</v>
      </c>
      <c r="AN447" s="891">
        <v>457490.1</v>
      </c>
      <c r="AO447" s="891">
        <v>476793.48</v>
      </c>
      <c r="AP447" s="891">
        <v>476793.48</v>
      </c>
      <c r="AQ447" s="891">
        <v>1286.8900000000001</v>
      </c>
      <c r="AR447" s="891">
        <v>1286.8900000000001</v>
      </c>
      <c r="AS447" s="891">
        <v>1286.8900000000001</v>
      </c>
      <c r="AT447" s="891">
        <v>1286.8900000000001</v>
      </c>
      <c r="AU447" s="891">
        <v>1286.8900000000001</v>
      </c>
      <c r="AV447" s="891">
        <v>679478.97</v>
      </c>
      <c r="AW447" s="891">
        <v>269618.96999999997</v>
      </c>
      <c r="AX447" s="891">
        <v>105442.45</v>
      </c>
      <c r="AY447" s="891">
        <v>2929541.9999999991</v>
      </c>
      <c r="AZ447" s="891">
        <v>20638038.809999999</v>
      </c>
      <c r="BA447" s="891">
        <v>2378978.3899999997</v>
      </c>
      <c r="BB447" s="891">
        <v>113.74</v>
      </c>
      <c r="BC447" s="891">
        <v>739490</v>
      </c>
    </row>
    <row r="448" spans="1:55" ht="15.75" customHeight="1" x14ac:dyDescent="0.2">
      <c r="A448" s="890" t="s">
        <v>2120</v>
      </c>
      <c r="B448" s="895" t="s">
        <v>2121</v>
      </c>
      <c r="C448" s="645">
        <v>291.02</v>
      </c>
      <c r="D448" s="891">
        <v>3841107.56</v>
      </c>
      <c r="E448" s="891">
        <v>2718412.34</v>
      </c>
      <c r="F448" s="892">
        <v>0.70771575581705393</v>
      </c>
      <c r="G448" s="893">
        <v>1</v>
      </c>
      <c r="H448" s="891">
        <v>63270.98</v>
      </c>
      <c r="I448" s="891">
        <v>1916119.2000000002</v>
      </c>
      <c r="J448" s="891">
        <v>1979390.1800000002</v>
      </c>
      <c r="K448" s="893">
        <v>0.9</v>
      </c>
      <c r="L448" s="891">
        <v>889619.25</v>
      </c>
      <c r="M448" s="891">
        <v>216742.04</v>
      </c>
      <c r="N448" s="891">
        <v>92442.83</v>
      </c>
      <c r="O448" s="891">
        <v>36915.43</v>
      </c>
      <c r="P448" s="891">
        <v>30607.51</v>
      </c>
      <c r="Q448" s="891">
        <v>64830.17</v>
      </c>
      <c r="R448" s="891">
        <v>20780.599999999999</v>
      </c>
      <c r="S448" s="891">
        <v>33957.69</v>
      </c>
      <c r="T448" s="891">
        <v>40781.769999999997</v>
      </c>
      <c r="U448" s="891">
        <v>24510.81</v>
      </c>
      <c r="V448" s="891">
        <v>60899.13</v>
      </c>
      <c r="W448" s="891">
        <v>52525.72</v>
      </c>
      <c r="X448" s="891">
        <v>40747.07</v>
      </c>
      <c r="Y448" s="891">
        <v>1605360.02</v>
      </c>
      <c r="Z448" s="891">
        <v>26034.3</v>
      </c>
      <c r="AA448" s="891">
        <v>36377.5</v>
      </c>
      <c r="AB448" s="891">
        <v>78284.38</v>
      </c>
      <c r="AC448" s="891">
        <v>8439.58</v>
      </c>
      <c r="AD448" s="891">
        <v>166172.41999999998</v>
      </c>
      <c r="AE448" s="891">
        <v>102683.43</v>
      </c>
      <c r="AF448" s="891">
        <v>357081.54000000004</v>
      </c>
      <c r="AG448" s="891">
        <v>256970.66</v>
      </c>
      <c r="AH448" s="891">
        <v>760396.94802000001</v>
      </c>
      <c r="AI448" s="891">
        <v>1792440.7580200001</v>
      </c>
      <c r="AJ448" s="891">
        <v>263131.55</v>
      </c>
      <c r="AK448" s="891">
        <v>1529309.2080200003</v>
      </c>
      <c r="AL448" s="894">
        <v>1766127.5980200004</v>
      </c>
      <c r="AM448" s="891">
        <v>64344.6</v>
      </c>
      <c r="AN448" s="891">
        <v>64344.6</v>
      </c>
      <c r="AO448" s="891">
        <v>67561.83</v>
      </c>
      <c r="AP448" s="891">
        <v>67561.83</v>
      </c>
      <c r="AQ448" s="891">
        <v>0</v>
      </c>
      <c r="AR448" s="891">
        <v>0</v>
      </c>
      <c r="AS448" s="891">
        <v>0</v>
      </c>
      <c r="AT448" s="891">
        <v>0</v>
      </c>
      <c r="AU448" s="891">
        <v>0</v>
      </c>
      <c r="AV448" s="891">
        <v>132549.87</v>
      </c>
      <c r="AW448" s="891">
        <v>52596.12</v>
      </c>
      <c r="AX448" s="891">
        <v>20661.02</v>
      </c>
      <c r="AY448" s="891">
        <v>469619.87</v>
      </c>
      <c r="AZ448" s="891">
        <v>3841107.56</v>
      </c>
      <c r="BA448" s="891">
        <v>224693.53999999998</v>
      </c>
      <c r="BB448" s="891">
        <v>0</v>
      </c>
      <c r="BC448" s="891">
        <v>107038.89</v>
      </c>
    </row>
    <row r="449" spans="1:55" ht="15.75" customHeight="1" x14ac:dyDescent="0.2">
      <c r="A449" s="890" t="s">
        <v>2122</v>
      </c>
      <c r="B449" s="895" t="s">
        <v>2123</v>
      </c>
      <c r="C449" s="645">
        <v>514.54999999999995</v>
      </c>
      <c r="D449" s="891">
        <v>7145389.4199999999</v>
      </c>
      <c r="E449" s="891">
        <v>5117851.4000000004</v>
      </c>
      <c r="F449" s="892">
        <v>0.71624527358510304</v>
      </c>
      <c r="G449" s="893">
        <v>1</v>
      </c>
      <c r="H449" s="891">
        <v>104276.03</v>
      </c>
      <c r="I449" s="891">
        <v>4399485.78</v>
      </c>
      <c r="J449" s="891">
        <v>4503761.8100000005</v>
      </c>
      <c r="K449" s="893">
        <v>0.9</v>
      </c>
      <c r="L449" s="891">
        <v>1637019.58</v>
      </c>
      <c r="M449" s="891">
        <v>396789.09</v>
      </c>
      <c r="N449" s="891">
        <v>163569.19</v>
      </c>
      <c r="O449" s="891">
        <v>66112.25</v>
      </c>
      <c r="P449" s="891">
        <v>58178.52</v>
      </c>
      <c r="Q449" s="891">
        <v>114715.98</v>
      </c>
      <c r="R449" s="891">
        <v>36639.480000000003</v>
      </c>
      <c r="S449" s="891">
        <v>60255.75</v>
      </c>
      <c r="T449" s="891">
        <v>73125.929999999993</v>
      </c>
      <c r="U449" s="891">
        <v>43404.57</v>
      </c>
      <c r="V449" s="891">
        <v>109198.44</v>
      </c>
      <c r="W449" s="891">
        <v>94184.06</v>
      </c>
      <c r="X449" s="891">
        <v>72303.08</v>
      </c>
      <c r="Y449" s="891">
        <v>2925495.9200000004</v>
      </c>
      <c r="Z449" s="891">
        <v>45792</v>
      </c>
      <c r="AA449" s="891">
        <v>64318.75</v>
      </c>
      <c r="AB449" s="891">
        <v>138413.95000000001</v>
      </c>
      <c r="AC449" s="891">
        <v>14921.95</v>
      </c>
      <c r="AD449" s="891">
        <v>293808.04999999993</v>
      </c>
      <c r="AE449" s="891">
        <v>177820.16999999998</v>
      </c>
      <c r="AF449" s="891">
        <v>631352.85</v>
      </c>
      <c r="AG449" s="891">
        <v>454347.65</v>
      </c>
      <c r="AH449" s="891">
        <v>1432919.05305</v>
      </c>
      <c r="AI449" s="891">
        <v>3253694.4230499994</v>
      </c>
      <c r="AJ449" s="891">
        <v>465240.67</v>
      </c>
      <c r="AK449" s="891">
        <v>2788453.7530500004</v>
      </c>
      <c r="AL449" s="894">
        <v>3207170.3530500005</v>
      </c>
      <c r="AM449" s="891">
        <v>158931.16</v>
      </c>
      <c r="AN449" s="891">
        <v>158931.16</v>
      </c>
      <c r="AO449" s="891">
        <v>165365.62</v>
      </c>
      <c r="AP449" s="891">
        <v>165365.62</v>
      </c>
      <c r="AQ449" s="891">
        <v>0</v>
      </c>
      <c r="AR449" s="891">
        <v>0</v>
      </c>
      <c r="AS449" s="891">
        <v>0</v>
      </c>
      <c r="AT449" s="891">
        <v>0</v>
      </c>
      <c r="AU449" s="891">
        <v>643.44000000000005</v>
      </c>
      <c r="AV449" s="891">
        <v>234214.34</v>
      </c>
      <c r="AW449" s="891">
        <v>92936.84</v>
      </c>
      <c r="AX449" s="891">
        <v>36334.89</v>
      </c>
      <c r="AY449" s="891">
        <v>1012723.07</v>
      </c>
      <c r="AZ449" s="891">
        <v>7145389.4199999999</v>
      </c>
      <c r="BA449" s="891">
        <v>921976.47000000009</v>
      </c>
      <c r="BB449" s="891">
        <v>22.02</v>
      </c>
      <c r="BC449" s="891">
        <v>263927.92</v>
      </c>
    </row>
    <row r="450" spans="1:55" ht="15.75" customHeight="1" x14ac:dyDescent="0.2">
      <c r="A450" s="890" t="s">
        <v>2124</v>
      </c>
      <c r="B450" s="895" t="s">
        <v>2125</v>
      </c>
      <c r="C450" s="645">
        <v>585.29</v>
      </c>
      <c r="D450" s="891">
        <v>7668299.0899999999</v>
      </c>
      <c r="E450" s="891">
        <v>5346481.4800000004</v>
      </c>
      <c r="F450" s="892">
        <v>0.69721869442627604</v>
      </c>
      <c r="G450" s="893">
        <v>1</v>
      </c>
      <c r="H450" s="891">
        <v>158438.82</v>
      </c>
      <c r="I450" s="891">
        <v>3966188.29</v>
      </c>
      <c r="J450" s="891">
        <v>4124627.11</v>
      </c>
      <c r="K450" s="893">
        <v>0.9</v>
      </c>
      <c r="L450" s="891">
        <v>1771824.52</v>
      </c>
      <c r="M450" s="891">
        <v>430032.24</v>
      </c>
      <c r="N450" s="891">
        <v>186634.76</v>
      </c>
      <c r="O450" s="891">
        <v>75670.240000000005</v>
      </c>
      <c r="P450" s="891">
        <v>60798.96</v>
      </c>
      <c r="Q450" s="891">
        <v>132233.73000000001</v>
      </c>
      <c r="R450" s="891">
        <v>41561.199999999997</v>
      </c>
      <c r="S450" s="891">
        <v>68681.34</v>
      </c>
      <c r="T450" s="891">
        <v>83672.94</v>
      </c>
      <c r="U450" s="891">
        <v>49276.95</v>
      </c>
      <c r="V450" s="891">
        <v>124948.21</v>
      </c>
      <c r="W450" s="891">
        <v>107768.3</v>
      </c>
      <c r="X450" s="891">
        <v>82413.259999999995</v>
      </c>
      <c r="Y450" s="891">
        <v>3215516.6499999994</v>
      </c>
      <c r="Z450" s="891">
        <v>52451.100000000006</v>
      </c>
      <c r="AA450" s="891">
        <v>73161.25</v>
      </c>
      <c r="AB450" s="891">
        <v>157443.01</v>
      </c>
      <c r="AC450" s="891">
        <v>16973.41</v>
      </c>
      <c r="AD450" s="891">
        <v>334200.58999999997</v>
      </c>
      <c r="AE450" s="891">
        <v>204580.56</v>
      </c>
      <c r="AF450" s="891">
        <v>718150.83</v>
      </c>
      <c r="AG450" s="891">
        <v>516811.07000000007</v>
      </c>
      <c r="AH450" s="891">
        <v>1515732.4917899997</v>
      </c>
      <c r="AI450" s="891">
        <v>3589504.3117899997</v>
      </c>
      <c r="AJ450" s="891">
        <v>529201.65</v>
      </c>
      <c r="AK450" s="891">
        <v>3060302.6617900003</v>
      </c>
      <c r="AL450" s="894">
        <v>3536584.1417900003</v>
      </c>
      <c r="AM450" s="891">
        <v>122898.18</v>
      </c>
      <c r="AN450" s="891">
        <v>122898.18</v>
      </c>
      <c r="AO450" s="891">
        <v>128045.75</v>
      </c>
      <c r="AP450" s="891">
        <v>128045.75</v>
      </c>
      <c r="AQ450" s="891">
        <v>0</v>
      </c>
      <c r="AR450" s="891">
        <v>0</v>
      </c>
      <c r="AS450" s="891">
        <v>0</v>
      </c>
      <c r="AT450" s="891">
        <v>0</v>
      </c>
      <c r="AU450" s="891">
        <v>0</v>
      </c>
      <c r="AV450" s="891">
        <v>267030.09000000003</v>
      </c>
      <c r="AW450" s="891">
        <v>105958.21</v>
      </c>
      <c r="AX450" s="891">
        <v>41322.04</v>
      </c>
      <c r="AY450" s="891">
        <v>916198.2</v>
      </c>
      <c r="AZ450" s="891">
        <v>7668299.0899999999</v>
      </c>
      <c r="BA450" s="891">
        <v>433942.78000000009</v>
      </c>
      <c r="BB450" s="891">
        <v>0</v>
      </c>
      <c r="BC450" s="891">
        <v>221441.22</v>
      </c>
    </row>
    <row r="451" spans="1:55" ht="15.75" customHeight="1" x14ac:dyDescent="0.2">
      <c r="A451" s="890" t="s">
        <v>2126</v>
      </c>
      <c r="B451" s="895" t="s">
        <v>2127</v>
      </c>
      <c r="C451" s="645">
        <v>576.36</v>
      </c>
      <c r="D451" s="891">
        <v>7391976.1100000003</v>
      </c>
      <c r="E451" s="891">
        <v>5000630.3600000003</v>
      </c>
      <c r="F451" s="892">
        <v>0.67649438872442458</v>
      </c>
      <c r="G451" s="893">
        <v>1</v>
      </c>
      <c r="H451" s="891">
        <v>186180.26</v>
      </c>
      <c r="I451" s="891">
        <v>2271449.67</v>
      </c>
      <c r="J451" s="891">
        <v>2457629.9299999997</v>
      </c>
      <c r="K451" s="893">
        <v>0.9</v>
      </c>
      <c r="L451" s="891">
        <v>1729420.9</v>
      </c>
      <c r="M451" s="891">
        <v>415081.82</v>
      </c>
      <c r="N451" s="891">
        <v>182937.18</v>
      </c>
      <c r="O451" s="891">
        <v>74263.429999999993</v>
      </c>
      <c r="P451" s="891">
        <v>58363.29</v>
      </c>
      <c r="Q451" s="891">
        <v>127001.5</v>
      </c>
      <c r="R451" s="891">
        <v>41014.35</v>
      </c>
      <c r="S451" s="891">
        <v>67149.42</v>
      </c>
      <c r="T451" s="891">
        <v>82266.67</v>
      </c>
      <c r="U451" s="891">
        <v>48510.99</v>
      </c>
      <c r="V451" s="891">
        <v>122848.24</v>
      </c>
      <c r="W451" s="891">
        <v>105957.07</v>
      </c>
      <c r="X451" s="891">
        <v>80575.039999999994</v>
      </c>
      <c r="Y451" s="891">
        <v>3135389.9000000004</v>
      </c>
      <c r="Z451" s="891">
        <v>51595.19999999999</v>
      </c>
      <c r="AA451" s="891">
        <v>72045</v>
      </c>
      <c r="AB451" s="891">
        <v>155040.84</v>
      </c>
      <c r="AC451" s="891">
        <v>16714.440000000002</v>
      </c>
      <c r="AD451" s="891">
        <v>329101.56</v>
      </c>
      <c r="AE451" s="891">
        <v>193919.18999999997</v>
      </c>
      <c r="AF451" s="891">
        <v>707193.72</v>
      </c>
      <c r="AG451" s="891">
        <v>508925.88</v>
      </c>
      <c r="AH451" s="891">
        <v>1455051.1023600001</v>
      </c>
      <c r="AI451" s="891">
        <v>3489586.93236</v>
      </c>
      <c r="AJ451" s="891">
        <v>521127.42</v>
      </c>
      <c r="AK451" s="891">
        <v>2968459.5123600005</v>
      </c>
      <c r="AL451" s="894">
        <v>3437474.1823600004</v>
      </c>
      <c r="AM451" s="891">
        <v>101021.02</v>
      </c>
      <c r="AN451" s="891">
        <v>101021.02</v>
      </c>
      <c r="AO451" s="891">
        <v>104881.69</v>
      </c>
      <c r="AP451" s="891">
        <v>104881.69</v>
      </c>
      <c r="AQ451" s="891">
        <v>0</v>
      </c>
      <c r="AR451" s="891">
        <v>0</v>
      </c>
      <c r="AS451" s="891">
        <v>0</v>
      </c>
      <c r="AT451" s="891">
        <v>0</v>
      </c>
      <c r="AU451" s="891">
        <v>0</v>
      </c>
      <c r="AV451" s="891">
        <v>262525.96000000002</v>
      </c>
      <c r="AW451" s="891">
        <v>104170.96</v>
      </c>
      <c r="AX451" s="891">
        <v>40609.589999999997</v>
      </c>
      <c r="AY451" s="891">
        <v>819111.92999999993</v>
      </c>
      <c r="AZ451" s="891">
        <v>7391976.1100000003</v>
      </c>
      <c r="BA451" s="891">
        <v>251806</v>
      </c>
      <c r="BB451" s="891">
        <v>0</v>
      </c>
      <c r="BC451" s="891">
        <v>223562.78</v>
      </c>
    </row>
    <row r="452" spans="1:55" ht="15.75" customHeight="1" x14ac:dyDescent="0.2">
      <c r="A452" s="890" t="s">
        <v>2128</v>
      </c>
      <c r="B452" s="895" t="s">
        <v>2129</v>
      </c>
      <c r="C452" s="645">
        <v>203.55</v>
      </c>
      <c r="D452" s="891">
        <v>2572254.08</v>
      </c>
      <c r="E452" s="891">
        <v>1887997.79</v>
      </c>
      <c r="F452" s="892">
        <v>0.73398573052316818</v>
      </c>
      <c r="G452" s="893">
        <v>2</v>
      </c>
      <c r="H452" s="891">
        <v>21008.63</v>
      </c>
      <c r="I452" s="891">
        <v>1300808.1599999999</v>
      </c>
      <c r="J452" s="891">
        <v>1321816.7899999998</v>
      </c>
      <c r="K452" s="893">
        <v>0.9</v>
      </c>
      <c r="L452" s="891">
        <v>611285.62</v>
      </c>
      <c r="M452" s="891">
        <v>122257.12</v>
      </c>
      <c r="N452" s="891">
        <v>61925.62</v>
      </c>
      <c r="O452" s="891">
        <v>27590.62</v>
      </c>
      <c r="P452" s="891">
        <v>21133.86</v>
      </c>
      <c r="Q452" s="891">
        <v>38010.730000000003</v>
      </c>
      <c r="R452" s="891">
        <v>14765.16</v>
      </c>
      <c r="S452" s="891">
        <v>22978.89</v>
      </c>
      <c r="T452" s="891">
        <v>31641.03</v>
      </c>
      <c r="U452" s="891">
        <v>17106.5</v>
      </c>
      <c r="V452" s="891">
        <v>47249.32</v>
      </c>
      <c r="W452" s="891">
        <v>40752.720000000001</v>
      </c>
      <c r="X452" s="891">
        <v>27573.21</v>
      </c>
      <c r="Y452" s="891">
        <v>1084270.3999999999</v>
      </c>
      <c r="Z452" s="891">
        <v>18132.3</v>
      </c>
      <c r="AA452" s="891">
        <v>25443.75</v>
      </c>
      <c r="AB452" s="891">
        <v>54754.95</v>
      </c>
      <c r="AC452" s="891">
        <v>5902.95</v>
      </c>
      <c r="AD452" s="891">
        <v>116227.04999999999</v>
      </c>
      <c r="AE452" s="891">
        <v>30505.479999999996</v>
      </c>
      <c r="AF452" s="891">
        <v>249755.84999999998</v>
      </c>
      <c r="AG452" s="891">
        <v>179734.65</v>
      </c>
      <c r="AH452" s="891">
        <v>513676.76204999996</v>
      </c>
      <c r="AI452" s="891">
        <v>1194133.74205</v>
      </c>
      <c r="AJ452" s="891">
        <v>184043.8</v>
      </c>
      <c r="AK452" s="891">
        <v>1010089.9420499997</v>
      </c>
      <c r="AL452" s="894">
        <v>1175729.3620499996</v>
      </c>
      <c r="AM452" s="891">
        <v>41180.54</v>
      </c>
      <c r="AN452" s="891">
        <v>41180.54</v>
      </c>
      <c r="AO452" s="891">
        <v>43110.879999999997</v>
      </c>
      <c r="AP452" s="891">
        <v>43110.879999999997</v>
      </c>
      <c r="AQ452" s="891">
        <v>0</v>
      </c>
      <c r="AR452" s="891">
        <v>0</v>
      </c>
      <c r="AS452" s="891">
        <v>0</v>
      </c>
      <c r="AT452" s="891">
        <v>0</v>
      </c>
      <c r="AU452" s="891">
        <v>0</v>
      </c>
      <c r="AV452" s="891">
        <v>92656.22</v>
      </c>
      <c r="AW452" s="891">
        <v>36766.22</v>
      </c>
      <c r="AX452" s="891">
        <v>14248.98</v>
      </c>
      <c r="AY452" s="891">
        <v>312254.26</v>
      </c>
      <c r="AZ452" s="891">
        <v>2572254.08</v>
      </c>
      <c r="BA452" s="891">
        <v>183403.31999999998</v>
      </c>
      <c r="BB452" s="891">
        <v>0</v>
      </c>
      <c r="BC452" s="891">
        <v>82714.469999999972</v>
      </c>
    </row>
    <row r="453" spans="1:55" ht="15.75" customHeight="1" x14ac:dyDescent="0.2">
      <c r="A453" s="890" t="s">
        <v>2130</v>
      </c>
      <c r="B453" s="895" t="s">
        <v>2131</v>
      </c>
      <c r="C453" s="645">
        <v>61.89</v>
      </c>
      <c r="D453" s="891">
        <v>856211.78</v>
      </c>
      <c r="E453" s="891">
        <v>620871.06000000006</v>
      </c>
      <c r="F453" s="892">
        <v>0.72513725517768512</v>
      </c>
      <c r="G453" s="893">
        <v>1</v>
      </c>
      <c r="H453" s="891">
        <v>8806.4599999999991</v>
      </c>
      <c r="I453" s="891">
        <v>334257.70999999996</v>
      </c>
      <c r="J453" s="891">
        <v>343064.17</v>
      </c>
      <c r="K453" s="893">
        <v>0.9</v>
      </c>
      <c r="L453" s="891">
        <v>204170.62</v>
      </c>
      <c r="M453" s="891">
        <v>40834.120000000003</v>
      </c>
      <c r="N453" s="891">
        <v>18393.75</v>
      </c>
      <c r="O453" s="891">
        <v>7970.62</v>
      </c>
      <c r="P453" s="891">
        <v>7351.59</v>
      </c>
      <c r="Q453" s="891">
        <v>10669.68</v>
      </c>
      <c r="R453" s="891">
        <v>3828</v>
      </c>
      <c r="S453" s="891">
        <v>6638.34</v>
      </c>
      <c r="T453" s="891">
        <v>9140.74</v>
      </c>
      <c r="U453" s="891">
        <v>5106.42</v>
      </c>
      <c r="V453" s="891">
        <v>13649.8</v>
      </c>
      <c r="W453" s="891">
        <v>11773</v>
      </c>
      <c r="X453" s="891">
        <v>7965.59</v>
      </c>
      <c r="Y453" s="891">
        <v>347492.27</v>
      </c>
      <c r="Z453" s="891">
        <v>5533.2000000000007</v>
      </c>
      <c r="AA453" s="891">
        <v>7736.2500000000009</v>
      </c>
      <c r="AB453" s="891">
        <v>16648.41</v>
      </c>
      <c r="AC453" s="891">
        <v>1794.81</v>
      </c>
      <c r="AD453" s="891">
        <v>35339.19</v>
      </c>
      <c r="AE453" s="891">
        <v>9168.82</v>
      </c>
      <c r="AF453" s="891">
        <v>75939.03</v>
      </c>
      <c r="AG453" s="891">
        <v>54648.87</v>
      </c>
      <c r="AH453" s="891">
        <v>174502.67139</v>
      </c>
      <c r="AI453" s="891">
        <v>381311.25138999999</v>
      </c>
      <c r="AJ453" s="891">
        <v>55959.08</v>
      </c>
      <c r="AK453" s="891">
        <v>325352.17138999997</v>
      </c>
      <c r="AL453" s="894">
        <v>375715.34138999996</v>
      </c>
      <c r="AM453" s="891">
        <v>21877.16</v>
      </c>
      <c r="AN453" s="891">
        <v>21877.16</v>
      </c>
      <c r="AO453" s="891">
        <v>23164.05</v>
      </c>
      <c r="AP453" s="891">
        <v>23164.05</v>
      </c>
      <c r="AQ453" s="891">
        <v>0</v>
      </c>
      <c r="AR453" s="891">
        <v>0</v>
      </c>
      <c r="AS453" s="891">
        <v>0</v>
      </c>
      <c r="AT453" s="891">
        <v>0</v>
      </c>
      <c r="AU453" s="891">
        <v>0</v>
      </c>
      <c r="AV453" s="891">
        <v>27668.17</v>
      </c>
      <c r="AW453" s="891">
        <v>10978.8</v>
      </c>
      <c r="AX453" s="891">
        <v>4274.6899999999996</v>
      </c>
      <c r="AY453" s="891">
        <v>133004.07999999999</v>
      </c>
      <c r="AZ453" s="891">
        <v>856211.78</v>
      </c>
      <c r="BA453" s="891">
        <v>50402.810000000005</v>
      </c>
      <c r="BB453" s="891">
        <v>0</v>
      </c>
      <c r="BC453" s="891">
        <v>25358.219999999998</v>
      </c>
    </row>
    <row r="454" spans="1:55" ht="15.75" customHeight="1" x14ac:dyDescent="0.2">
      <c r="A454" s="890" t="s">
        <v>2132</v>
      </c>
      <c r="B454" s="895" t="s">
        <v>2133</v>
      </c>
      <c r="C454" s="645">
        <v>367.47</v>
      </c>
      <c r="D454" s="891">
        <v>4720279.5999999996</v>
      </c>
      <c r="E454" s="891">
        <v>3346377.63</v>
      </c>
      <c r="F454" s="892">
        <v>0.70893631597585871</v>
      </c>
      <c r="G454" s="893">
        <v>1</v>
      </c>
      <c r="H454" s="891">
        <v>76377.7</v>
      </c>
      <c r="I454" s="891">
        <v>2317599.0299999998</v>
      </c>
      <c r="J454" s="891">
        <v>2393976.73</v>
      </c>
      <c r="K454" s="893">
        <v>0.9</v>
      </c>
      <c r="L454" s="891">
        <v>1107916.8700000001</v>
      </c>
      <c r="M454" s="891">
        <v>221583.37</v>
      </c>
      <c r="N454" s="891">
        <v>111588.75</v>
      </c>
      <c r="O454" s="891">
        <v>49663.12</v>
      </c>
      <c r="P454" s="891">
        <v>38955.53</v>
      </c>
      <c r="Q454" s="891">
        <v>70019.77</v>
      </c>
      <c r="R454" s="891">
        <v>26249.18</v>
      </c>
      <c r="S454" s="891">
        <v>41617.32</v>
      </c>
      <c r="T454" s="891">
        <v>56953.85</v>
      </c>
      <c r="U454" s="891">
        <v>31149.16</v>
      </c>
      <c r="V454" s="891">
        <v>85048.78</v>
      </c>
      <c r="W454" s="891">
        <v>73354.89</v>
      </c>
      <c r="X454" s="891">
        <v>49938.14</v>
      </c>
      <c r="Y454" s="891">
        <v>1964038.7300000002</v>
      </c>
      <c r="Z454" s="891">
        <v>32652.9</v>
      </c>
      <c r="AA454" s="891">
        <v>45933.75</v>
      </c>
      <c r="AB454" s="891">
        <v>98849.43</v>
      </c>
      <c r="AC454" s="891">
        <v>10656.63</v>
      </c>
      <c r="AD454" s="891">
        <v>209825.37</v>
      </c>
      <c r="AE454" s="891">
        <v>56327.11</v>
      </c>
      <c r="AF454" s="891">
        <v>450885.69</v>
      </c>
      <c r="AG454" s="891">
        <v>324476.01</v>
      </c>
      <c r="AH454" s="891">
        <v>945993.13196999987</v>
      </c>
      <c r="AI454" s="891">
        <v>2175600.0219699997</v>
      </c>
      <c r="AJ454" s="891">
        <v>332255.34000000003</v>
      </c>
      <c r="AK454" s="891">
        <v>1843344.6819699996</v>
      </c>
      <c r="AL454" s="894">
        <v>2142374.4819699996</v>
      </c>
      <c r="AM454" s="891">
        <v>84934.87</v>
      </c>
      <c r="AN454" s="891">
        <v>84934.87</v>
      </c>
      <c r="AO454" s="891">
        <v>88795.54</v>
      </c>
      <c r="AP454" s="891">
        <v>88795.54</v>
      </c>
      <c r="AQ454" s="891">
        <v>1286.8900000000001</v>
      </c>
      <c r="AR454" s="891">
        <v>1286.8900000000001</v>
      </c>
      <c r="AS454" s="891">
        <v>1286.8900000000001</v>
      </c>
      <c r="AT454" s="891">
        <v>1286.8900000000001</v>
      </c>
      <c r="AU454" s="891">
        <v>1930.33</v>
      </c>
      <c r="AV454" s="891">
        <v>167295.96</v>
      </c>
      <c r="AW454" s="891">
        <v>66383.460000000006</v>
      </c>
      <c r="AX454" s="891">
        <v>25648.16</v>
      </c>
      <c r="AY454" s="891">
        <v>613866.29</v>
      </c>
      <c r="AZ454" s="891">
        <v>4720279.5999999996</v>
      </c>
      <c r="BA454" s="891">
        <v>316617.74</v>
      </c>
      <c r="BB454" s="891">
        <v>6768.9999999999991</v>
      </c>
      <c r="BC454" s="891">
        <v>152203.82999999999</v>
      </c>
    </row>
    <row r="455" spans="1:55" ht="15.75" customHeight="1" x14ac:dyDescent="0.2">
      <c r="A455" s="890" t="s">
        <v>2134</v>
      </c>
      <c r="B455" s="895" t="s">
        <v>2135</v>
      </c>
      <c r="C455" s="645">
        <v>104.8</v>
      </c>
      <c r="D455" s="891">
        <v>1387881.02</v>
      </c>
      <c r="E455" s="891">
        <v>954436.65</v>
      </c>
      <c r="F455" s="892">
        <v>0.68769342346075168</v>
      </c>
      <c r="G455" s="893">
        <v>1</v>
      </c>
      <c r="H455" s="891">
        <v>33163.65</v>
      </c>
      <c r="I455" s="891">
        <v>698733.20000000007</v>
      </c>
      <c r="J455" s="891">
        <v>731896.85000000009</v>
      </c>
      <c r="K455" s="893">
        <v>0.9</v>
      </c>
      <c r="L455" s="891">
        <v>332926.87</v>
      </c>
      <c r="M455" s="891">
        <v>66585.37</v>
      </c>
      <c r="N455" s="891">
        <v>31269.37</v>
      </c>
      <c r="O455" s="891">
        <v>14101.87</v>
      </c>
      <c r="P455" s="891">
        <v>11682.02</v>
      </c>
      <c r="Q455" s="891">
        <v>18671.939999999999</v>
      </c>
      <c r="R455" s="891">
        <v>7109.15</v>
      </c>
      <c r="S455" s="891">
        <v>11744.76</v>
      </c>
      <c r="T455" s="891">
        <v>16172.08</v>
      </c>
      <c r="U455" s="891">
        <v>8680.91</v>
      </c>
      <c r="V455" s="891">
        <v>24149.65</v>
      </c>
      <c r="W455" s="891">
        <v>20829.16</v>
      </c>
      <c r="X455" s="891">
        <v>14092.97</v>
      </c>
      <c r="Y455" s="891">
        <v>578016.12</v>
      </c>
      <c r="Z455" s="891">
        <v>9357.3000000000011</v>
      </c>
      <c r="AA455" s="891">
        <v>13100</v>
      </c>
      <c r="AB455" s="891">
        <v>28191.200000000001</v>
      </c>
      <c r="AC455" s="891">
        <v>3039.2</v>
      </c>
      <c r="AD455" s="891">
        <v>59840.800000000003</v>
      </c>
      <c r="AE455" s="891">
        <v>14874.19</v>
      </c>
      <c r="AF455" s="891">
        <v>128589.6</v>
      </c>
      <c r="AG455" s="891">
        <v>92538.4</v>
      </c>
      <c r="AH455" s="891">
        <v>280356.33179999993</v>
      </c>
      <c r="AI455" s="891">
        <v>629887.02179999999</v>
      </c>
      <c r="AJ455" s="891">
        <v>94757.01</v>
      </c>
      <c r="AK455" s="891">
        <v>535130.01179999986</v>
      </c>
      <c r="AL455" s="894">
        <v>620411.31179999991</v>
      </c>
      <c r="AM455" s="891">
        <v>28311.62</v>
      </c>
      <c r="AN455" s="891">
        <v>28311.62</v>
      </c>
      <c r="AO455" s="891">
        <v>29598.51</v>
      </c>
      <c r="AP455" s="891">
        <v>29598.51</v>
      </c>
      <c r="AQ455" s="891">
        <v>0</v>
      </c>
      <c r="AR455" s="891">
        <v>0</v>
      </c>
      <c r="AS455" s="891">
        <v>0</v>
      </c>
      <c r="AT455" s="891">
        <v>0</v>
      </c>
      <c r="AU455" s="891">
        <v>0</v>
      </c>
      <c r="AV455" s="891">
        <v>47615</v>
      </c>
      <c r="AW455" s="891">
        <v>18893.75</v>
      </c>
      <c r="AX455" s="891">
        <v>7124.49</v>
      </c>
      <c r="AY455" s="891">
        <v>189453.5</v>
      </c>
      <c r="AZ455" s="891">
        <v>1387881.02</v>
      </c>
      <c r="BA455" s="891">
        <v>67168.53</v>
      </c>
      <c r="BB455" s="891">
        <v>0</v>
      </c>
      <c r="BC455" s="891">
        <v>40572.910000000003</v>
      </c>
    </row>
    <row r="456" spans="1:55" ht="15.75" customHeight="1" x14ac:dyDescent="0.2">
      <c r="A456" s="890" t="s">
        <v>2136</v>
      </c>
      <c r="B456" s="895" t="s">
        <v>2137</v>
      </c>
      <c r="C456" s="645">
        <v>346.49</v>
      </c>
      <c r="D456" s="891">
        <v>4826972.5599999996</v>
      </c>
      <c r="E456" s="891">
        <v>3582392.0700000003</v>
      </c>
      <c r="F456" s="892">
        <v>0.74216126681275363</v>
      </c>
      <c r="G456" s="893">
        <v>2</v>
      </c>
      <c r="H456" s="891">
        <v>39643.9</v>
      </c>
      <c r="I456" s="891">
        <v>2249232.0799999996</v>
      </c>
      <c r="J456" s="891">
        <v>2288875.9799999995</v>
      </c>
      <c r="K456" s="893">
        <v>0.9</v>
      </c>
      <c r="L456" s="891">
        <v>1066360.46</v>
      </c>
      <c r="M456" s="891">
        <v>355417.93</v>
      </c>
      <c r="N456" s="891">
        <v>121688.89</v>
      </c>
      <c r="O456" s="891">
        <v>40094.019999999997</v>
      </c>
      <c r="P456" s="891">
        <v>35453.99</v>
      </c>
      <c r="Q456" s="891">
        <v>105003.64</v>
      </c>
      <c r="R456" s="891">
        <v>25155.46</v>
      </c>
      <c r="S456" s="891">
        <v>44170.53</v>
      </c>
      <c r="T456" s="891">
        <v>40078.629999999997</v>
      </c>
      <c r="U456" s="891">
        <v>29361.91</v>
      </c>
      <c r="V456" s="891">
        <v>59849.14</v>
      </c>
      <c r="W456" s="891">
        <v>51620.11</v>
      </c>
      <c r="X456" s="891">
        <v>53001.83</v>
      </c>
      <c r="Y456" s="891">
        <v>2027256.5399999996</v>
      </c>
      <c r="Z456" s="891">
        <v>31184.100000000002</v>
      </c>
      <c r="AA456" s="891">
        <v>43311.25</v>
      </c>
      <c r="AB456" s="891">
        <v>93205.81</v>
      </c>
      <c r="AC456" s="891">
        <v>10048.210000000001</v>
      </c>
      <c r="AD456" s="891">
        <v>197845.79</v>
      </c>
      <c r="AE456" s="891">
        <v>269915.71000000002</v>
      </c>
      <c r="AF456" s="891">
        <v>425143.23000000004</v>
      </c>
      <c r="AG456" s="891">
        <v>305950.67</v>
      </c>
      <c r="AH456" s="891">
        <v>932049.91599000001</v>
      </c>
      <c r="AI456" s="891">
        <v>2308654.6859900001</v>
      </c>
      <c r="AJ456" s="891">
        <v>313285.86</v>
      </c>
      <c r="AK456" s="891">
        <v>1995368.8259900003</v>
      </c>
      <c r="AL456" s="894">
        <v>2277326.0959900003</v>
      </c>
      <c r="AM456" s="891">
        <v>66918.38</v>
      </c>
      <c r="AN456" s="891">
        <v>66918.38</v>
      </c>
      <c r="AO456" s="891">
        <v>70135.61</v>
      </c>
      <c r="AP456" s="891">
        <v>70135.61</v>
      </c>
      <c r="AQ456" s="891">
        <v>643.44000000000005</v>
      </c>
      <c r="AR456" s="891">
        <v>643.44000000000005</v>
      </c>
      <c r="AS456" s="891">
        <v>643.44000000000005</v>
      </c>
      <c r="AT456" s="891">
        <v>643.44000000000005</v>
      </c>
      <c r="AU456" s="891">
        <v>1286.8900000000001</v>
      </c>
      <c r="AV456" s="891">
        <v>157644.26999999999</v>
      </c>
      <c r="AW456" s="891">
        <v>62553.64</v>
      </c>
      <c r="AX456" s="891">
        <v>24223.26</v>
      </c>
      <c r="AY456" s="891">
        <v>522389.80000000005</v>
      </c>
      <c r="AZ456" s="891">
        <v>4826972.5599999996</v>
      </c>
      <c r="BA456" s="891">
        <v>244956.53000000003</v>
      </c>
      <c r="BB456" s="891">
        <v>437.69</v>
      </c>
      <c r="BC456" s="891">
        <v>176738.16999999998</v>
      </c>
    </row>
    <row r="457" spans="1:55" ht="15.75" customHeight="1" x14ac:dyDescent="0.2">
      <c r="A457" s="890" t="s">
        <v>2138</v>
      </c>
      <c r="B457" s="895" t="s">
        <v>2139</v>
      </c>
      <c r="C457" s="645">
        <v>1895.7</v>
      </c>
      <c r="D457" s="891">
        <v>25732128.43</v>
      </c>
      <c r="E457" s="891">
        <v>18085494.760000002</v>
      </c>
      <c r="F457" s="892">
        <v>0.70283710922703502</v>
      </c>
      <c r="G457" s="893">
        <v>1</v>
      </c>
      <c r="H457" s="891">
        <v>471469.06</v>
      </c>
      <c r="I457" s="891">
        <v>12265626.360000001</v>
      </c>
      <c r="J457" s="891">
        <v>12737095.420000002</v>
      </c>
      <c r="K457" s="893">
        <v>0.9</v>
      </c>
      <c r="L457" s="891">
        <v>5930641.6799999997</v>
      </c>
      <c r="M457" s="891">
        <v>1432445.71</v>
      </c>
      <c r="N457" s="891">
        <v>606810.28</v>
      </c>
      <c r="O457" s="891">
        <v>245946.15</v>
      </c>
      <c r="P457" s="891">
        <v>207656.15</v>
      </c>
      <c r="Q457" s="891">
        <v>422597.36</v>
      </c>
      <c r="R457" s="891">
        <v>137261.35</v>
      </c>
      <c r="S457" s="891">
        <v>222895.23</v>
      </c>
      <c r="T457" s="891">
        <v>272112.84999999998</v>
      </c>
      <c r="U457" s="891">
        <v>161107.54999999999</v>
      </c>
      <c r="V457" s="891">
        <v>406344.19</v>
      </c>
      <c r="W457" s="891">
        <v>350473.39</v>
      </c>
      <c r="X457" s="891">
        <v>267460.13</v>
      </c>
      <c r="Y457" s="891">
        <v>10663752.020000001</v>
      </c>
      <c r="Z457" s="891">
        <v>169420.5</v>
      </c>
      <c r="AA457" s="891">
        <v>236962.5</v>
      </c>
      <c r="AB457" s="891">
        <v>509943.3</v>
      </c>
      <c r="AC457" s="891">
        <v>54975.3</v>
      </c>
      <c r="AD457" s="891">
        <v>1082444.7</v>
      </c>
      <c r="AE457" s="891">
        <v>649317.64999999991</v>
      </c>
      <c r="AF457" s="891">
        <v>2326023.9</v>
      </c>
      <c r="AG457" s="891">
        <v>1673903.1</v>
      </c>
      <c r="AH457" s="891">
        <v>5133879.098699999</v>
      </c>
      <c r="AI457" s="891">
        <v>11836870.048699997</v>
      </c>
      <c r="AJ457" s="891">
        <v>1714035.06</v>
      </c>
      <c r="AK457" s="891">
        <v>10122834.988700001</v>
      </c>
      <c r="AL457" s="894">
        <v>11665466.538700001</v>
      </c>
      <c r="AM457" s="891">
        <v>504461.66</v>
      </c>
      <c r="AN457" s="891">
        <v>504461.66</v>
      </c>
      <c r="AO457" s="891">
        <v>525695.38</v>
      </c>
      <c r="AP457" s="891">
        <v>525695.38</v>
      </c>
      <c r="AQ457" s="891">
        <v>0</v>
      </c>
      <c r="AR457" s="891">
        <v>0</v>
      </c>
      <c r="AS457" s="891">
        <v>0</v>
      </c>
      <c r="AT457" s="891">
        <v>0</v>
      </c>
      <c r="AU457" s="891">
        <v>0</v>
      </c>
      <c r="AV457" s="891">
        <v>864791.42</v>
      </c>
      <c r="AW457" s="891">
        <v>343151.42</v>
      </c>
      <c r="AX457" s="891">
        <v>134652.85999999999</v>
      </c>
      <c r="AY457" s="891">
        <v>3402909.78</v>
      </c>
      <c r="AZ457" s="891">
        <v>25732128.43</v>
      </c>
      <c r="BA457" s="891">
        <v>2078889.89</v>
      </c>
      <c r="BB457" s="891">
        <v>0</v>
      </c>
      <c r="BC457" s="891">
        <v>912478.12999999989</v>
      </c>
    </row>
    <row r="458" spans="1:55" ht="15.75" customHeight="1" x14ac:dyDescent="0.2">
      <c r="A458" s="890" t="s">
        <v>2140</v>
      </c>
      <c r="B458" s="895" t="s">
        <v>2141</v>
      </c>
      <c r="C458" s="645">
        <v>215.95</v>
      </c>
      <c r="D458" s="891">
        <v>2966882.42</v>
      </c>
      <c r="E458" s="891">
        <v>3221633.96</v>
      </c>
      <c r="F458" s="892">
        <v>1.0858650610090574</v>
      </c>
      <c r="G458" s="893">
        <v>4</v>
      </c>
      <c r="H458" s="891">
        <v>228.29</v>
      </c>
      <c r="I458" s="891">
        <v>528819.93999999994</v>
      </c>
      <c r="J458" s="891">
        <v>529048.23</v>
      </c>
      <c r="K458" s="893">
        <v>0.9</v>
      </c>
      <c r="L458" s="891">
        <v>678583.56</v>
      </c>
      <c r="M458" s="891">
        <v>164220.89000000001</v>
      </c>
      <c r="N458" s="891">
        <v>68583.58</v>
      </c>
      <c r="O458" s="891">
        <v>27970.560000000001</v>
      </c>
      <c r="P458" s="891">
        <v>24033.22</v>
      </c>
      <c r="Q458" s="891">
        <v>47791.199999999997</v>
      </c>
      <c r="R458" s="891">
        <v>14765.16</v>
      </c>
      <c r="S458" s="891">
        <v>25276.77</v>
      </c>
      <c r="T458" s="891">
        <v>30937.89</v>
      </c>
      <c r="U458" s="891">
        <v>18127.79</v>
      </c>
      <c r="V458" s="891">
        <v>46199.34</v>
      </c>
      <c r="W458" s="891">
        <v>39847.1</v>
      </c>
      <c r="X458" s="891">
        <v>30330.53</v>
      </c>
      <c r="Y458" s="891">
        <v>1216667.5900000001</v>
      </c>
      <c r="Z458" s="891">
        <v>19270.8</v>
      </c>
      <c r="AA458" s="891">
        <v>26993.75</v>
      </c>
      <c r="AB458" s="891">
        <v>58090.55</v>
      </c>
      <c r="AC458" s="891">
        <v>6262.55</v>
      </c>
      <c r="AD458" s="891">
        <v>123307.45</v>
      </c>
      <c r="AE458" s="891">
        <v>74139.320000000007</v>
      </c>
      <c r="AF458" s="891">
        <v>264970.65000000002</v>
      </c>
      <c r="AG458" s="891">
        <v>190683.85</v>
      </c>
      <c r="AH458" s="891">
        <v>593596.44944999996</v>
      </c>
      <c r="AI458" s="891">
        <v>1357315.3694500001</v>
      </c>
      <c r="AJ458" s="891">
        <v>195255.51</v>
      </c>
      <c r="AK458" s="891">
        <v>1162059.8594500001</v>
      </c>
      <c r="AL458" s="894">
        <v>1337789.8094500001</v>
      </c>
      <c r="AM458" s="891">
        <v>63701.15</v>
      </c>
      <c r="AN458" s="891">
        <v>63701.15</v>
      </c>
      <c r="AO458" s="891">
        <v>66274.929999999993</v>
      </c>
      <c r="AP458" s="891">
        <v>66274.929999999993</v>
      </c>
      <c r="AQ458" s="891">
        <v>0</v>
      </c>
      <c r="AR458" s="891">
        <v>0</v>
      </c>
      <c r="AS458" s="891">
        <v>0</v>
      </c>
      <c r="AT458" s="891">
        <v>0</v>
      </c>
      <c r="AU458" s="891">
        <v>0</v>
      </c>
      <c r="AV458" s="891">
        <v>98447.23</v>
      </c>
      <c r="AW458" s="891">
        <v>39064.11</v>
      </c>
      <c r="AX458" s="891">
        <v>14961.42</v>
      </c>
      <c r="AY458" s="891">
        <v>412424.91999999993</v>
      </c>
      <c r="AZ458" s="891">
        <v>2966882.42</v>
      </c>
      <c r="BA458" s="891">
        <v>220269.14</v>
      </c>
      <c r="BB458" s="891">
        <v>0</v>
      </c>
      <c r="BC458" s="891">
        <v>88825.670000000013</v>
      </c>
    </row>
    <row r="459" spans="1:55" ht="15.75" customHeight="1" x14ac:dyDescent="0.2">
      <c r="A459" s="890" t="s">
        <v>2142</v>
      </c>
      <c r="B459" s="895" t="s">
        <v>2143</v>
      </c>
      <c r="C459" s="645">
        <v>1024.44</v>
      </c>
      <c r="D459" s="891">
        <v>13977340.130000001</v>
      </c>
      <c r="E459" s="891">
        <v>9534242.6600000001</v>
      </c>
      <c r="F459" s="892">
        <v>0.68212138871374806</v>
      </c>
      <c r="G459" s="893">
        <v>1</v>
      </c>
      <c r="H459" s="891">
        <v>351680.84</v>
      </c>
      <c r="I459" s="891">
        <v>6761431.129999999</v>
      </c>
      <c r="J459" s="891">
        <v>7113111.9699999988</v>
      </c>
      <c r="K459" s="893">
        <v>0.9</v>
      </c>
      <c r="L459" s="891">
        <v>3206117.95</v>
      </c>
      <c r="M459" s="891">
        <v>787776.33</v>
      </c>
      <c r="N459" s="891">
        <v>328834.86</v>
      </c>
      <c r="O459" s="891">
        <v>132062.76999999999</v>
      </c>
      <c r="P459" s="891">
        <v>112427.1</v>
      </c>
      <c r="Q459" s="891">
        <v>234373.51</v>
      </c>
      <c r="R459" s="891">
        <v>73825.83</v>
      </c>
      <c r="S459" s="891">
        <v>120766.83</v>
      </c>
      <c r="T459" s="891">
        <v>145548.73000000001</v>
      </c>
      <c r="U459" s="891">
        <v>87064.46</v>
      </c>
      <c r="V459" s="891">
        <v>217346.89</v>
      </c>
      <c r="W459" s="891">
        <v>187462.51</v>
      </c>
      <c r="X459" s="891">
        <v>144912.53</v>
      </c>
      <c r="Y459" s="891">
        <v>5778520.2999999998</v>
      </c>
      <c r="Z459" s="891">
        <v>91764.9</v>
      </c>
      <c r="AA459" s="891">
        <v>128055</v>
      </c>
      <c r="AB459" s="891">
        <v>275574.36</v>
      </c>
      <c r="AC459" s="891">
        <v>29708.76</v>
      </c>
      <c r="AD459" s="891">
        <v>584955.24</v>
      </c>
      <c r="AE459" s="891">
        <v>372957.27999999997</v>
      </c>
      <c r="AF459" s="891">
        <v>1256987.8800000001</v>
      </c>
      <c r="AG459" s="891">
        <v>904580.52</v>
      </c>
      <c r="AH459" s="891">
        <v>2786649.2534400001</v>
      </c>
      <c r="AI459" s="891">
        <v>6431233.1934399996</v>
      </c>
      <c r="AJ459" s="891">
        <v>926267.91</v>
      </c>
      <c r="AK459" s="891">
        <v>5504965.2834400013</v>
      </c>
      <c r="AL459" s="894">
        <v>6338606.3934400016</v>
      </c>
      <c r="AM459" s="891">
        <v>277968.67</v>
      </c>
      <c r="AN459" s="891">
        <v>277968.67</v>
      </c>
      <c r="AO459" s="891">
        <v>289550.7</v>
      </c>
      <c r="AP459" s="891">
        <v>289550.7</v>
      </c>
      <c r="AQ459" s="891">
        <v>0</v>
      </c>
      <c r="AR459" s="891">
        <v>0</v>
      </c>
      <c r="AS459" s="891">
        <v>0</v>
      </c>
      <c r="AT459" s="891">
        <v>0</v>
      </c>
      <c r="AU459" s="891">
        <v>0</v>
      </c>
      <c r="AV459" s="891">
        <v>467141.79</v>
      </c>
      <c r="AW459" s="891">
        <v>185363.04</v>
      </c>
      <c r="AX459" s="891">
        <v>72669.789999999994</v>
      </c>
      <c r="AY459" s="891">
        <v>1860213.36</v>
      </c>
      <c r="AZ459" s="891">
        <v>13977340.130000001</v>
      </c>
      <c r="BA459" s="891">
        <v>1417031.5599999998</v>
      </c>
      <c r="BB459" s="891">
        <v>0</v>
      </c>
      <c r="BC459" s="891">
        <v>288118.69000000006</v>
      </c>
    </row>
    <row r="460" spans="1:55" ht="15.75" customHeight="1" x14ac:dyDescent="0.2">
      <c r="A460" s="890" t="s">
        <v>2144</v>
      </c>
      <c r="B460" s="895" t="s">
        <v>2145</v>
      </c>
      <c r="C460" s="645">
        <v>3703.87</v>
      </c>
      <c r="D460" s="891">
        <v>49956813.32</v>
      </c>
      <c r="E460" s="891">
        <v>35236585.990000002</v>
      </c>
      <c r="F460" s="892">
        <v>0.70534094647492618</v>
      </c>
      <c r="G460" s="893">
        <v>1</v>
      </c>
      <c r="H460" s="891">
        <v>702403.93</v>
      </c>
      <c r="I460" s="891">
        <v>11084639.779999999</v>
      </c>
      <c r="J460" s="891">
        <v>11787043.709999999</v>
      </c>
      <c r="K460" s="893">
        <v>0.9</v>
      </c>
      <c r="L460" s="891">
        <v>11524846.23</v>
      </c>
      <c r="M460" s="891">
        <v>2772944.13</v>
      </c>
      <c r="N460" s="891">
        <v>1184386.0900000001</v>
      </c>
      <c r="O460" s="891">
        <v>482676.61</v>
      </c>
      <c r="P460" s="891">
        <v>402384.36</v>
      </c>
      <c r="Q460" s="891">
        <v>823975.11</v>
      </c>
      <c r="R460" s="891">
        <v>269600.99</v>
      </c>
      <c r="S460" s="891">
        <v>435577.62</v>
      </c>
      <c r="T460" s="891">
        <v>534381.84</v>
      </c>
      <c r="U460" s="891">
        <v>314810.78999999998</v>
      </c>
      <c r="V460" s="891">
        <v>797988.6</v>
      </c>
      <c r="W460" s="891">
        <v>688268.16</v>
      </c>
      <c r="X460" s="891">
        <v>522665.51</v>
      </c>
      <c r="Y460" s="891">
        <v>20754506.039999999</v>
      </c>
      <c r="Z460" s="891">
        <v>330985.8</v>
      </c>
      <c r="AA460" s="891">
        <v>462983.75</v>
      </c>
      <c r="AB460" s="891">
        <v>996341.02999999991</v>
      </c>
      <c r="AC460" s="891">
        <v>107412.23</v>
      </c>
      <c r="AD460" s="891">
        <v>2114909.77</v>
      </c>
      <c r="AE460" s="891">
        <v>1253308.8499999999</v>
      </c>
      <c r="AF460" s="891">
        <v>4544648.4899999993</v>
      </c>
      <c r="AG460" s="891">
        <v>3270517.21</v>
      </c>
      <c r="AH460" s="891">
        <v>9955562.4923700001</v>
      </c>
      <c r="AI460" s="891">
        <v>23036669.622369997</v>
      </c>
      <c r="AJ460" s="891">
        <v>3348928.13</v>
      </c>
      <c r="AK460" s="891">
        <v>19687741.492370002</v>
      </c>
      <c r="AL460" s="894">
        <v>22701776.802370001</v>
      </c>
      <c r="AM460" s="891">
        <v>932996.7</v>
      </c>
      <c r="AN460" s="891">
        <v>932996.7</v>
      </c>
      <c r="AO460" s="891">
        <v>971603.46</v>
      </c>
      <c r="AP460" s="891">
        <v>971603.46</v>
      </c>
      <c r="AQ460" s="891">
        <v>12868.92</v>
      </c>
      <c r="AR460" s="891">
        <v>12868.92</v>
      </c>
      <c r="AS460" s="891">
        <v>12868.92</v>
      </c>
      <c r="AT460" s="891">
        <v>12868.92</v>
      </c>
      <c r="AU460" s="891">
        <v>16086.15</v>
      </c>
      <c r="AV460" s="891">
        <v>1689689.19</v>
      </c>
      <c r="AW460" s="891">
        <v>670472.93999999994</v>
      </c>
      <c r="AX460" s="891">
        <v>263606.13</v>
      </c>
      <c r="AY460" s="891">
        <v>6500530.4099999992</v>
      </c>
      <c r="AZ460" s="891">
        <v>49956813.32</v>
      </c>
      <c r="BA460" s="891">
        <v>2430820.3199999998</v>
      </c>
      <c r="BB460" s="891">
        <v>2887.77</v>
      </c>
      <c r="BC460" s="891">
        <v>698893.77000000014</v>
      </c>
    </row>
    <row r="461" spans="1:55" ht="15.75" customHeight="1" x14ac:dyDescent="0.2">
      <c r="A461" s="890" t="s">
        <v>2146</v>
      </c>
      <c r="B461" s="895" t="s">
        <v>2147</v>
      </c>
      <c r="C461" s="645">
        <v>473.62</v>
      </c>
      <c r="D461" s="891">
        <v>6132829.6699999999</v>
      </c>
      <c r="E461" s="891">
        <v>4192383.8200000003</v>
      </c>
      <c r="F461" s="892">
        <v>0.68359697653236806</v>
      </c>
      <c r="G461" s="893">
        <v>1</v>
      </c>
      <c r="H461" s="891">
        <v>151302.66</v>
      </c>
      <c r="I461" s="891">
        <v>2585652.17</v>
      </c>
      <c r="J461" s="891">
        <v>2736954.83</v>
      </c>
      <c r="K461" s="893">
        <v>0.9</v>
      </c>
      <c r="L461" s="891">
        <v>1425431.11</v>
      </c>
      <c r="M461" s="891">
        <v>349314.39</v>
      </c>
      <c r="N461" s="891">
        <v>151126.13</v>
      </c>
      <c r="O461" s="891">
        <v>60594.12</v>
      </c>
      <c r="P461" s="891">
        <v>48311.55</v>
      </c>
      <c r="Q461" s="891">
        <v>107192.5</v>
      </c>
      <c r="R461" s="891">
        <v>33358.33</v>
      </c>
      <c r="S461" s="891">
        <v>55404.65</v>
      </c>
      <c r="T461" s="891">
        <v>66797.73</v>
      </c>
      <c r="U461" s="891">
        <v>39830.07</v>
      </c>
      <c r="V461" s="891">
        <v>99748.57</v>
      </c>
      <c r="W461" s="891">
        <v>86033.52</v>
      </c>
      <c r="X461" s="891">
        <v>66482.070000000007</v>
      </c>
      <c r="Y461" s="891">
        <v>2589624.7399999993</v>
      </c>
      <c r="Z461" s="891">
        <v>42551.1</v>
      </c>
      <c r="AA461" s="891">
        <v>59202.5</v>
      </c>
      <c r="AB461" s="891">
        <v>127403.78</v>
      </c>
      <c r="AC461" s="891">
        <v>13734.980000000001</v>
      </c>
      <c r="AD461" s="891">
        <v>270437.02</v>
      </c>
      <c r="AE461" s="891">
        <v>171250.54</v>
      </c>
      <c r="AF461" s="891">
        <v>581131.74</v>
      </c>
      <c r="AG461" s="891">
        <v>418206.46</v>
      </c>
      <c r="AH461" s="891">
        <v>1207208.2486200002</v>
      </c>
      <c r="AI461" s="891">
        <v>2891126.3686200003</v>
      </c>
      <c r="AJ461" s="891">
        <v>428232.99</v>
      </c>
      <c r="AK461" s="891">
        <v>2462893.3786199996</v>
      </c>
      <c r="AL461" s="894">
        <v>2848303.0686199996</v>
      </c>
      <c r="AM461" s="891">
        <v>88152.1</v>
      </c>
      <c r="AN461" s="891">
        <v>88152.1</v>
      </c>
      <c r="AO461" s="891">
        <v>92012.77</v>
      </c>
      <c r="AP461" s="891">
        <v>92012.77</v>
      </c>
      <c r="AQ461" s="891">
        <v>0</v>
      </c>
      <c r="AR461" s="891">
        <v>0</v>
      </c>
      <c r="AS461" s="891">
        <v>0</v>
      </c>
      <c r="AT461" s="891">
        <v>0</v>
      </c>
      <c r="AU461" s="891">
        <v>0</v>
      </c>
      <c r="AV461" s="891">
        <v>215554.41</v>
      </c>
      <c r="AW461" s="891">
        <v>85532.53</v>
      </c>
      <c r="AX461" s="891">
        <v>33485.1</v>
      </c>
      <c r="AY461" s="891">
        <v>694901.78</v>
      </c>
      <c r="AZ461" s="891">
        <v>6132829.6699999999</v>
      </c>
      <c r="BA461" s="891">
        <v>254803.62</v>
      </c>
      <c r="BB461" s="891">
        <v>0</v>
      </c>
      <c r="BC461" s="891">
        <v>126653.26</v>
      </c>
    </row>
    <row r="462" spans="1:55" ht="15.75" customHeight="1" x14ac:dyDescent="0.2">
      <c r="A462" s="890" t="s">
        <v>2148</v>
      </c>
      <c r="B462" s="895" t="s">
        <v>2149</v>
      </c>
      <c r="C462" s="645">
        <v>2275.9699999999998</v>
      </c>
      <c r="D462" s="891">
        <v>31175432.449999999</v>
      </c>
      <c r="E462" s="891">
        <v>20675057.530000001</v>
      </c>
      <c r="F462" s="892">
        <v>0.66318430588442412</v>
      </c>
      <c r="G462" s="893">
        <v>1</v>
      </c>
      <c r="H462" s="891">
        <v>984429.82</v>
      </c>
      <c r="I462" s="891">
        <v>15199997.690000001</v>
      </c>
      <c r="J462" s="891">
        <v>16184427.510000002</v>
      </c>
      <c r="K462" s="893">
        <v>0.9</v>
      </c>
      <c r="L462" s="891">
        <v>7180635.5300000003</v>
      </c>
      <c r="M462" s="891">
        <v>1722387.84</v>
      </c>
      <c r="N462" s="891">
        <v>726753.46</v>
      </c>
      <c r="O462" s="891">
        <v>296350.34000000003</v>
      </c>
      <c r="P462" s="891">
        <v>253077.67</v>
      </c>
      <c r="Q462" s="891">
        <v>502671.16</v>
      </c>
      <c r="R462" s="891">
        <v>165151.10999999999</v>
      </c>
      <c r="S462" s="891">
        <v>267321.08</v>
      </c>
      <c r="T462" s="891">
        <v>328363.57</v>
      </c>
      <c r="U462" s="891">
        <v>193022.67</v>
      </c>
      <c r="V462" s="891">
        <v>490342.99</v>
      </c>
      <c r="W462" s="891">
        <v>422922.67</v>
      </c>
      <c r="X462" s="891">
        <v>320768.34000000003</v>
      </c>
      <c r="Y462" s="891">
        <v>12869768.430000002</v>
      </c>
      <c r="Z462" s="891">
        <v>203217.3</v>
      </c>
      <c r="AA462" s="891">
        <v>284496.25</v>
      </c>
      <c r="AB462" s="891">
        <v>612235.92999999993</v>
      </c>
      <c r="AC462" s="891">
        <v>66003.13</v>
      </c>
      <c r="AD462" s="891">
        <v>1299578.8700000001</v>
      </c>
      <c r="AE462" s="891">
        <v>761134.80999999994</v>
      </c>
      <c r="AF462" s="891">
        <v>2792615.1899999995</v>
      </c>
      <c r="AG462" s="891">
        <v>2009681.5099999998</v>
      </c>
      <c r="AH462" s="891">
        <v>6237813.8954699989</v>
      </c>
      <c r="AI462" s="891">
        <v>14266776.885469999</v>
      </c>
      <c r="AJ462" s="891">
        <v>2057863.79</v>
      </c>
      <c r="AK462" s="891">
        <v>12208913.09547</v>
      </c>
      <c r="AL462" s="894">
        <v>14060990.50547</v>
      </c>
      <c r="AM462" s="891">
        <v>633150.86</v>
      </c>
      <c r="AN462" s="891">
        <v>633150.86</v>
      </c>
      <c r="AO462" s="891">
        <v>659532.15</v>
      </c>
      <c r="AP462" s="891">
        <v>659532.15</v>
      </c>
      <c r="AQ462" s="891">
        <v>9008.24</v>
      </c>
      <c r="AR462" s="891">
        <v>9008.24</v>
      </c>
      <c r="AS462" s="891">
        <v>9008.24</v>
      </c>
      <c r="AT462" s="891">
        <v>9008.24</v>
      </c>
      <c r="AU462" s="891">
        <v>10938.58</v>
      </c>
      <c r="AV462" s="891">
        <v>1038521.84</v>
      </c>
      <c r="AW462" s="891">
        <v>412088.09</v>
      </c>
      <c r="AX462" s="891">
        <v>161725.92000000001</v>
      </c>
      <c r="AY462" s="891">
        <v>4244673.4100000011</v>
      </c>
      <c r="AZ462" s="891">
        <v>31175432.449999999</v>
      </c>
      <c r="BA462" s="891">
        <v>3008843.0700000003</v>
      </c>
      <c r="BB462" s="891">
        <v>7241.7000000000007</v>
      </c>
      <c r="BC462" s="891">
        <v>685931.61</v>
      </c>
    </row>
    <row r="463" spans="1:55" ht="15.75" customHeight="1" x14ac:dyDescent="0.2">
      <c r="A463" s="890" t="s">
        <v>2150</v>
      </c>
      <c r="B463" s="895" t="s">
        <v>2151</v>
      </c>
      <c r="C463" s="645">
        <v>2215.5</v>
      </c>
      <c r="D463" s="891">
        <v>28429160.57</v>
      </c>
      <c r="E463" s="891">
        <v>17738736.880000003</v>
      </c>
      <c r="F463" s="892">
        <v>0.62396273841159011</v>
      </c>
      <c r="G463" s="893">
        <v>1</v>
      </c>
      <c r="H463" s="891">
        <v>1244074.8500000001</v>
      </c>
      <c r="I463" s="891">
        <v>10606582.069999998</v>
      </c>
      <c r="J463" s="891">
        <v>11850656.919999998</v>
      </c>
      <c r="K463" s="893">
        <v>0.9</v>
      </c>
      <c r="L463" s="891">
        <v>6637691.6299999999</v>
      </c>
      <c r="M463" s="891">
        <v>1580981.75</v>
      </c>
      <c r="N463" s="891">
        <v>706193.01</v>
      </c>
      <c r="O463" s="891">
        <v>288883.73</v>
      </c>
      <c r="P463" s="891">
        <v>224725.35</v>
      </c>
      <c r="Q463" s="891">
        <v>488214.14</v>
      </c>
      <c r="R463" s="891">
        <v>160776.25</v>
      </c>
      <c r="S463" s="891">
        <v>259916.77</v>
      </c>
      <c r="T463" s="891">
        <v>320629.09999999998</v>
      </c>
      <c r="U463" s="891">
        <v>188171.57</v>
      </c>
      <c r="V463" s="891">
        <v>478793.16</v>
      </c>
      <c r="W463" s="891">
        <v>412960.89</v>
      </c>
      <c r="X463" s="891">
        <v>311883.64</v>
      </c>
      <c r="Y463" s="891">
        <v>12059820.990000002</v>
      </c>
      <c r="Z463" s="891">
        <v>198405</v>
      </c>
      <c r="AA463" s="891">
        <v>276937.5</v>
      </c>
      <c r="AB463" s="891">
        <v>595969.5</v>
      </c>
      <c r="AC463" s="891">
        <v>64249.5</v>
      </c>
      <c r="AD463" s="891">
        <v>1265050.5</v>
      </c>
      <c r="AE463" s="891">
        <v>724707.5</v>
      </c>
      <c r="AF463" s="891">
        <v>2718418.5</v>
      </c>
      <c r="AG463" s="891">
        <v>1956286.5</v>
      </c>
      <c r="AH463" s="891">
        <v>5601899.8394999998</v>
      </c>
      <c r="AI463" s="891">
        <v>13401924.339499999</v>
      </c>
      <c r="AJ463" s="891">
        <v>2003188.63</v>
      </c>
      <c r="AK463" s="891">
        <v>11398735.7095</v>
      </c>
      <c r="AL463" s="894">
        <v>13201605.4695</v>
      </c>
      <c r="AM463" s="891">
        <v>384780.7</v>
      </c>
      <c r="AN463" s="891">
        <v>384780.7</v>
      </c>
      <c r="AO463" s="891">
        <v>400866.85</v>
      </c>
      <c r="AP463" s="891">
        <v>400866.85</v>
      </c>
      <c r="AQ463" s="891">
        <v>5147.5600000000004</v>
      </c>
      <c r="AR463" s="891">
        <v>5147.5600000000004</v>
      </c>
      <c r="AS463" s="891">
        <v>5147.5600000000004</v>
      </c>
      <c r="AT463" s="891">
        <v>5147.5600000000004</v>
      </c>
      <c r="AU463" s="891">
        <v>6434.46</v>
      </c>
      <c r="AV463" s="891">
        <v>1010853.66</v>
      </c>
      <c r="AW463" s="891">
        <v>401109.29</v>
      </c>
      <c r="AX463" s="891">
        <v>157451.22</v>
      </c>
      <c r="AY463" s="891">
        <v>3167733.9700000007</v>
      </c>
      <c r="AZ463" s="891">
        <v>28429160.57</v>
      </c>
      <c r="BA463" s="891">
        <v>1024730.04</v>
      </c>
      <c r="BB463" s="891">
        <v>3688.1400000000003</v>
      </c>
      <c r="BC463" s="891">
        <v>570567.72</v>
      </c>
    </row>
    <row r="464" spans="1:55" ht="15.75" customHeight="1" x14ac:dyDescent="0.2">
      <c r="A464" s="890"/>
      <c r="B464" s="895" t="s">
        <v>2152</v>
      </c>
      <c r="C464" s="645">
        <v>75.319999999999993</v>
      </c>
      <c r="D464" s="891">
        <v>1103442.1100000001</v>
      </c>
      <c r="E464" s="891">
        <v>641191.79999999993</v>
      </c>
      <c r="F464" s="892">
        <v>0.58108331573461514</v>
      </c>
      <c r="G464" s="893">
        <v>1</v>
      </c>
      <c r="H464" s="891">
        <v>66735.02</v>
      </c>
      <c r="I464" s="891">
        <v>530847.59</v>
      </c>
      <c r="J464" s="891">
        <v>597582.61</v>
      </c>
      <c r="K464" s="893">
        <v>1.05731</v>
      </c>
      <c r="L464" s="891">
        <v>262249.38</v>
      </c>
      <c r="M464" s="891">
        <v>86927.64</v>
      </c>
      <c r="N464" s="891">
        <v>29748.639999999999</v>
      </c>
      <c r="O464" s="891">
        <v>9916.2099999999991</v>
      </c>
      <c r="P464" s="891">
        <v>8495.69</v>
      </c>
      <c r="Q464" s="891">
        <v>25922.87</v>
      </c>
      <c r="R464" s="891">
        <v>5781.98</v>
      </c>
      <c r="S464" s="891">
        <v>10798.13</v>
      </c>
      <c r="T464" s="891">
        <v>9912.4</v>
      </c>
      <c r="U464" s="891">
        <v>7198.75</v>
      </c>
      <c r="V464" s="891">
        <v>14802.12</v>
      </c>
      <c r="W464" s="891">
        <v>12766.89</v>
      </c>
      <c r="X464" s="891">
        <v>12957.08</v>
      </c>
      <c r="Y464" s="891">
        <v>497477.78000000009</v>
      </c>
      <c r="Z464" s="891">
        <v>6778.7999999999993</v>
      </c>
      <c r="AA464" s="891">
        <v>9415</v>
      </c>
      <c r="AB464" s="891">
        <v>20261.079999999998</v>
      </c>
      <c r="AC464" s="891">
        <v>2184.2800000000002</v>
      </c>
      <c r="AD464" s="891">
        <v>43007.72</v>
      </c>
      <c r="AE464" s="891">
        <v>57938.79</v>
      </c>
      <c r="AF464" s="891">
        <v>92417.64</v>
      </c>
      <c r="AG464" s="891">
        <v>66507.56</v>
      </c>
      <c r="AH464" s="891">
        <v>191084.78531999997</v>
      </c>
      <c r="AI464" s="891">
        <v>489595.65531999996</v>
      </c>
      <c r="AJ464" s="891">
        <v>68102.080000000002</v>
      </c>
      <c r="AK464" s="891">
        <v>421493.57532</v>
      </c>
      <c r="AL464" s="894">
        <v>493498.58532000001</v>
      </c>
      <c r="AM464" s="891">
        <v>10582.78</v>
      </c>
      <c r="AN464" s="891">
        <v>10582.78</v>
      </c>
      <c r="AO464" s="891">
        <v>10582.78</v>
      </c>
      <c r="AP464" s="891">
        <v>10582.78</v>
      </c>
      <c r="AQ464" s="891">
        <v>1511.82</v>
      </c>
      <c r="AR464" s="891">
        <v>1511.82</v>
      </c>
      <c r="AS464" s="891">
        <v>1511.82</v>
      </c>
      <c r="AT464" s="891">
        <v>1511.82</v>
      </c>
      <c r="AU464" s="891">
        <v>2267.73</v>
      </c>
      <c r="AV464" s="891">
        <v>40063.4</v>
      </c>
      <c r="AW464" s="891">
        <v>15897.25</v>
      </c>
      <c r="AX464" s="891">
        <v>5858.84</v>
      </c>
      <c r="AY464" s="891">
        <v>112465.62</v>
      </c>
      <c r="AZ464" s="891">
        <v>1103442.1100000001</v>
      </c>
      <c r="BA464" s="891">
        <v>17539.97</v>
      </c>
      <c r="BB464" s="891">
        <v>1162.5900000000001</v>
      </c>
      <c r="BC464" s="891">
        <v>17306.05</v>
      </c>
    </row>
    <row r="465" spans="1:55" ht="15.75" customHeight="1" x14ac:dyDescent="0.2">
      <c r="A465" s="890"/>
      <c r="B465" s="895" t="s">
        <v>2153</v>
      </c>
      <c r="C465" s="645">
        <v>134.97999999999999</v>
      </c>
      <c r="D465" s="891">
        <v>1986790.27</v>
      </c>
      <c r="E465" s="891">
        <v>1200390.8699999999</v>
      </c>
      <c r="F465" s="892">
        <v>0.60418600197795402</v>
      </c>
      <c r="G465" s="893">
        <v>1</v>
      </c>
      <c r="H465" s="891">
        <v>104597.65</v>
      </c>
      <c r="I465" s="891">
        <v>1001711.85</v>
      </c>
      <c r="J465" s="891">
        <v>1106309.5</v>
      </c>
      <c r="K465" s="893">
        <v>1.05731</v>
      </c>
      <c r="L465" s="891">
        <v>468580.83</v>
      </c>
      <c r="M465" s="891">
        <v>153969.63</v>
      </c>
      <c r="N465" s="891">
        <v>54327.06</v>
      </c>
      <c r="O465" s="891">
        <v>18073.66</v>
      </c>
      <c r="P465" s="891">
        <v>15329.35</v>
      </c>
      <c r="Q465" s="891">
        <v>47155.32</v>
      </c>
      <c r="R465" s="891">
        <v>10921.52</v>
      </c>
      <c r="S465" s="891">
        <v>19796.580000000002</v>
      </c>
      <c r="T465" s="891">
        <v>18172.740000000002</v>
      </c>
      <c r="U465" s="891">
        <v>13197.72</v>
      </c>
      <c r="V465" s="891">
        <v>27137.23</v>
      </c>
      <c r="W465" s="891">
        <v>23405.96</v>
      </c>
      <c r="X465" s="891">
        <v>23754.639999999999</v>
      </c>
      <c r="Y465" s="891">
        <v>893822.23999999987</v>
      </c>
      <c r="Z465" s="891">
        <v>12148.199999999999</v>
      </c>
      <c r="AA465" s="891">
        <v>16872.5</v>
      </c>
      <c r="AB465" s="891">
        <v>36309.619999999995</v>
      </c>
      <c r="AC465" s="891">
        <v>3914.4199999999996</v>
      </c>
      <c r="AD465" s="891">
        <v>77073.579999999987</v>
      </c>
      <c r="AE465" s="891">
        <v>102024.96999999999</v>
      </c>
      <c r="AF465" s="891">
        <v>165620.45999999996</v>
      </c>
      <c r="AG465" s="891">
        <v>119187.33999999998</v>
      </c>
      <c r="AH465" s="891">
        <v>344878.03697999998</v>
      </c>
      <c r="AI465" s="891">
        <v>878029.12697999994</v>
      </c>
      <c r="AJ465" s="891">
        <v>122044.86</v>
      </c>
      <c r="AK465" s="891">
        <v>755984.26697999984</v>
      </c>
      <c r="AL465" s="894">
        <v>885023.51697999984</v>
      </c>
      <c r="AM465" s="891">
        <v>18897.830000000002</v>
      </c>
      <c r="AN465" s="891">
        <v>18897.830000000002</v>
      </c>
      <c r="AO465" s="891">
        <v>19653.740000000002</v>
      </c>
      <c r="AP465" s="891">
        <v>19653.740000000002</v>
      </c>
      <c r="AQ465" s="891">
        <v>3779.56</v>
      </c>
      <c r="AR465" s="891">
        <v>3779.56</v>
      </c>
      <c r="AS465" s="891">
        <v>3779.56</v>
      </c>
      <c r="AT465" s="891">
        <v>3779.56</v>
      </c>
      <c r="AU465" s="891">
        <v>4535.47</v>
      </c>
      <c r="AV465" s="891">
        <v>71811.75</v>
      </c>
      <c r="AW465" s="891">
        <v>28495.08</v>
      </c>
      <c r="AX465" s="891">
        <v>10880.7</v>
      </c>
      <c r="AY465" s="891">
        <v>207944.38</v>
      </c>
      <c r="AZ465" s="891">
        <v>1986790.27</v>
      </c>
      <c r="BA465" s="891">
        <v>22621.68</v>
      </c>
      <c r="BB465" s="891">
        <v>2987</v>
      </c>
      <c r="BC465" s="891">
        <v>22652.97</v>
      </c>
    </row>
    <row r="466" spans="1:55" ht="15.75" customHeight="1" x14ac:dyDescent="0.2">
      <c r="A466" s="890" t="s">
        <v>2154</v>
      </c>
      <c r="B466" s="895" t="s">
        <v>2155</v>
      </c>
      <c r="C466" s="645">
        <v>2037.95</v>
      </c>
      <c r="D466" s="891">
        <v>27342611.699999999</v>
      </c>
      <c r="E466" s="891">
        <v>28571884.240000002</v>
      </c>
      <c r="F466" s="892">
        <v>1.0449581244647528</v>
      </c>
      <c r="G466" s="893">
        <v>4</v>
      </c>
      <c r="H466" s="891">
        <v>2103.98</v>
      </c>
      <c r="I466" s="891">
        <v>1349365.94</v>
      </c>
      <c r="J466" s="891">
        <v>1351469.92</v>
      </c>
      <c r="K466" s="893">
        <v>1.05731</v>
      </c>
      <c r="L466" s="891">
        <v>6883499.5199999996</v>
      </c>
      <c r="M466" s="891">
        <v>1677086.07</v>
      </c>
      <c r="N466" s="891">
        <v>766476.21</v>
      </c>
      <c r="O466" s="891">
        <v>310163.59000000003</v>
      </c>
      <c r="P466" s="891">
        <v>229616.56</v>
      </c>
      <c r="Q466" s="891">
        <v>536718.03</v>
      </c>
      <c r="R466" s="891">
        <v>173459.52</v>
      </c>
      <c r="S466" s="891">
        <v>281651.42</v>
      </c>
      <c r="T466" s="891">
        <v>342804.11</v>
      </c>
      <c r="U466" s="891">
        <v>203364.92</v>
      </c>
      <c r="V466" s="891">
        <v>511906.94</v>
      </c>
      <c r="W466" s="891">
        <v>441521.65</v>
      </c>
      <c r="X466" s="891">
        <v>337963.84</v>
      </c>
      <c r="Y466" s="891">
        <v>12696232.379999999</v>
      </c>
      <c r="Z466" s="891">
        <v>179995.5</v>
      </c>
      <c r="AA466" s="891">
        <v>254743.75</v>
      </c>
      <c r="AB466" s="891">
        <v>548208.55000000005</v>
      </c>
      <c r="AC466" s="891">
        <v>59100.549999999996</v>
      </c>
      <c r="AD466" s="891">
        <v>581834.71</v>
      </c>
      <c r="AE466" s="891">
        <v>707138.64</v>
      </c>
      <c r="AF466" s="891">
        <v>2500564.65</v>
      </c>
      <c r="AG466" s="891">
        <v>1799509.85</v>
      </c>
      <c r="AH466" s="891">
        <v>4934293.3144499995</v>
      </c>
      <c r="AI466" s="891">
        <v>11565389.514449999</v>
      </c>
      <c r="AJ466" s="891">
        <v>1842653.25</v>
      </c>
      <c r="AK466" s="891">
        <v>9722736.2644500025</v>
      </c>
      <c r="AL466" s="894">
        <v>11670991.964450002</v>
      </c>
      <c r="AM466" s="891">
        <v>300097.53999999998</v>
      </c>
      <c r="AN466" s="891">
        <v>300097.53999999998</v>
      </c>
      <c r="AO466" s="891">
        <v>312948.06</v>
      </c>
      <c r="AP466" s="891">
        <v>312948.06</v>
      </c>
      <c r="AQ466" s="891">
        <v>9826.8700000000008</v>
      </c>
      <c r="AR466" s="891">
        <v>9826.8700000000008</v>
      </c>
      <c r="AS466" s="891">
        <v>10582.78</v>
      </c>
      <c r="AT466" s="891">
        <v>10582.78</v>
      </c>
      <c r="AU466" s="891">
        <v>12850.52</v>
      </c>
      <c r="AV466" s="891">
        <v>1092294.5900000001</v>
      </c>
      <c r="AW466" s="891">
        <v>433425.25</v>
      </c>
      <c r="AX466" s="891">
        <v>169906.36</v>
      </c>
      <c r="AY466" s="891">
        <v>2975387.22</v>
      </c>
      <c r="AZ466" s="891">
        <v>27342611.699999999</v>
      </c>
      <c r="BA466" s="891">
        <v>293601.33999999997</v>
      </c>
      <c r="BB466" s="891">
        <v>5.25</v>
      </c>
      <c r="BC466" s="891">
        <v>616739.1</v>
      </c>
    </row>
    <row r="467" spans="1:55" ht="15.75" customHeight="1" x14ac:dyDescent="0.2">
      <c r="A467" s="890" t="s">
        <v>2156</v>
      </c>
      <c r="B467" s="895" t="s">
        <v>2157</v>
      </c>
      <c r="C467" s="645">
        <v>307.56</v>
      </c>
      <c r="D467" s="891">
        <v>4094943.33</v>
      </c>
      <c r="E467" s="891">
        <v>3996873.9899999998</v>
      </c>
      <c r="F467" s="892">
        <v>0.97605111179890236</v>
      </c>
      <c r="G467" s="893">
        <v>3</v>
      </c>
      <c r="H467" s="891">
        <v>6710.82</v>
      </c>
      <c r="I467" s="891">
        <v>317332.19</v>
      </c>
      <c r="J467" s="891">
        <v>324043.01</v>
      </c>
      <c r="K467" s="893">
        <v>1.05731</v>
      </c>
      <c r="L467" s="891">
        <v>1059550.17</v>
      </c>
      <c r="M467" s="891">
        <v>211910.03</v>
      </c>
      <c r="N467" s="891">
        <v>110204.74</v>
      </c>
      <c r="O467" s="891">
        <v>48259.59</v>
      </c>
      <c r="P467" s="891">
        <v>36150.6</v>
      </c>
      <c r="Q467" s="891">
        <v>66590.17</v>
      </c>
      <c r="R467" s="891">
        <v>25697.7</v>
      </c>
      <c r="S467" s="891">
        <v>40792.959999999999</v>
      </c>
      <c r="T467" s="891">
        <v>55344.27</v>
      </c>
      <c r="U467" s="891">
        <v>30594.720000000001</v>
      </c>
      <c r="V467" s="891">
        <v>82645.210000000006</v>
      </c>
      <c r="W467" s="891">
        <v>71281.81</v>
      </c>
      <c r="X467" s="891">
        <v>48948.97</v>
      </c>
      <c r="Y467" s="891">
        <v>1887970.94</v>
      </c>
      <c r="Z467" s="891">
        <v>27313.200000000004</v>
      </c>
      <c r="AA467" s="891">
        <v>38445</v>
      </c>
      <c r="AB467" s="891">
        <v>82733.64</v>
      </c>
      <c r="AC467" s="891">
        <v>8919.24</v>
      </c>
      <c r="AD467" s="891">
        <v>87808.37</v>
      </c>
      <c r="AE467" s="891">
        <v>45874.61</v>
      </c>
      <c r="AF467" s="891">
        <v>377376.12</v>
      </c>
      <c r="AG467" s="891">
        <v>271575.48</v>
      </c>
      <c r="AH467" s="891">
        <v>750786.54155999993</v>
      </c>
      <c r="AI467" s="891">
        <v>1690832.20156</v>
      </c>
      <c r="AJ467" s="891">
        <v>278086.52</v>
      </c>
      <c r="AK467" s="891">
        <v>1412745.6815599997</v>
      </c>
      <c r="AL467" s="894">
        <v>1706769.3315599998</v>
      </c>
      <c r="AM467" s="891">
        <v>58205.31</v>
      </c>
      <c r="AN467" s="891">
        <v>58205.31</v>
      </c>
      <c r="AO467" s="891">
        <v>60473.05</v>
      </c>
      <c r="AP467" s="891">
        <v>60473.05</v>
      </c>
      <c r="AQ467" s="891">
        <v>1511.82</v>
      </c>
      <c r="AR467" s="891">
        <v>1511.82</v>
      </c>
      <c r="AS467" s="891">
        <v>1511.82</v>
      </c>
      <c r="AT467" s="891">
        <v>1511.82</v>
      </c>
      <c r="AU467" s="891">
        <v>1511.82</v>
      </c>
      <c r="AV467" s="891">
        <v>164789.07999999999</v>
      </c>
      <c r="AW467" s="891">
        <v>65388.72</v>
      </c>
      <c r="AX467" s="891">
        <v>25109.31</v>
      </c>
      <c r="AY467" s="891">
        <v>500202.93</v>
      </c>
      <c r="AZ467" s="891">
        <v>4094943.33</v>
      </c>
      <c r="BA467" s="891">
        <v>72580.36</v>
      </c>
      <c r="BB467" s="891">
        <v>26.759999999999998</v>
      </c>
      <c r="BC467" s="891">
        <v>90581.450000000026</v>
      </c>
    </row>
    <row r="468" spans="1:55" ht="15.75" customHeight="1" x14ac:dyDescent="0.2">
      <c r="A468" s="890" t="s">
        <v>2158</v>
      </c>
      <c r="B468" s="895" t="s">
        <v>2159</v>
      </c>
      <c r="C468" s="645">
        <v>85.25</v>
      </c>
      <c r="D468" s="891">
        <v>1038638.12</v>
      </c>
      <c r="E468" s="891">
        <v>1156287.96</v>
      </c>
      <c r="F468" s="892">
        <v>1.1132731773796247</v>
      </c>
      <c r="G468" s="893">
        <v>4</v>
      </c>
      <c r="H468" s="891">
        <v>79.92</v>
      </c>
      <c r="I468" s="891">
        <v>42174.25</v>
      </c>
      <c r="J468" s="891">
        <v>42254.17</v>
      </c>
      <c r="K468" s="893">
        <v>1.05731</v>
      </c>
      <c r="L468" s="891">
        <v>270829.95</v>
      </c>
      <c r="M468" s="891">
        <v>54165.99</v>
      </c>
      <c r="N468" s="891">
        <v>30252.28</v>
      </c>
      <c r="O468" s="891">
        <v>12965.26</v>
      </c>
      <c r="P468" s="891">
        <v>8843.6200000000008</v>
      </c>
      <c r="Q468" s="891">
        <v>19585.34</v>
      </c>
      <c r="R468" s="891">
        <v>6424.42</v>
      </c>
      <c r="S468" s="891">
        <v>11098.08</v>
      </c>
      <c r="T468" s="891">
        <v>14868.61</v>
      </c>
      <c r="U468" s="891">
        <v>8098.6</v>
      </c>
      <c r="V468" s="891">
        <v>22203.19</v>
      </c>
      <c r="W468" s="891">
        <v>19150.330000000002</v>
      </c>
      <c r="X468" s="891">
        <v>13316.99</v>
      </c>
      <c r="Y468" s="891">
        <v>491802.66</v>
      </c>
      <c r="Z468" s="891">
        <v>7560</v>
      </c>
      <c r="AA468" s="891">
        <v>10656.25</v>
      </c>
      <c r="AB468" s="891">
        <v>22932.25</v>
      </c>
      <c r="AC468" s="891">
        <v>2472.25</v>
      </c>
      <c r="AD468" s="891">
        <v>24338.870000000003</v>
      </c>
      <c r="AE468" s="891">
        <v>13447</v>
      </c>
      <c r="AF468" s="891">
        <v>104601.75</v>
      </c>
      <c r="AG468" s="891">
        <v>75275.75</v>
      </c>
      <c r="AH468" s="891">
        <v>186897.06975</v>
      </c>
      <c r="AI468" s="891">
        <v>448181.18975000002</v>
      </c>
      <c r="AJ468" s="891">
        <v>77080.490000000005</v>
      </c>
      <c r="AK468" s="891">
        <v>371100.69975000003</v>
      </c>
      <c r="AL468" s="894">
        <v>452598.66975</v>
      </c>
      <c r="AM468" s="891">
        <v>3023.65</v>
      </c>
      <c r="AN468" s="891">
        <v>3023.65</v>
      </c>
      <c r="AO468" s="891">
        <v>3023.65</v>
      </c>
      <c r="AP468" s="891">
        <v>3023.65</v>
      </c>
      <c r="AQ468" s="891">
        <v>2267.73</v>
      </c>
      <c r="AR468" s="891">
        <v>2267.73</v>
      </c>
      <c r="AS468" s="891">
        <v>2267.73</v>
      </c>
      <c r="AT468" s="891">
        <v>2267.73</v>
      </c>
      <c r="AU468" s="891">
        <v>3023.65</v>
      </c>
      <c r="AV468" s="891">
        <v>45354.79</v>
      </c>
      <c r="AW468" s="891">
        <v>17996.89</v>
      </c>
      <c r="AX468" s="891">
        <v>6695.81</v>
      </c>
      <c r="AY468" s="891">
        <v>94236.66</v>
      </c>
      <c r="AZ468" s="891">
        <v>1038638.12</v>
      </c>
      <c r="BA468" s="891">
        <v>4396.5600000000004</v>
      </c>
      <c r="BB468" s="891">
        <v>779.4</v>
      </c>
      <c r="BC468" s="891">
        <v>10871.97</v>
      </c>
    </row>
    <row r="469" spans="1:55" ht="15.75" customHeight="1" x14ac:dyDescent="0.2">
      <c r="A469" s="890" t="s">
        <v>2160</v>
      </c>
      <c r="B469" s="895" t="s">
        <v>2161</v>
      </c>
      <c r="C469" s="645">
        <v>1105.73</v>
      </c>
      <c r="D469" s="891">
        <v>15981765.800000001</v>
      </c>
      <c r="E469" s="891">
        <v>10857033.800000001</v>
      </c>
      <c r="F469" s="892">
        <v>0.67933881248591443</v>
      </c>
      <c r="G469" s="893">
        <v>1</v>
      </c>
      <c r="H469" s="891">
        <v>374749.62</v>
      </c>
      <c r="I469" s="891">
        <v>4140103.74</v>
      </c>
      <c r="J469" s="891">
        <v>4514853.3600000003</v>
      </c>
      <c r="K469" s="893">
        <v>1.05731</v>
      </c>
      <c r="L469" s="891">
        <v>3913348.81</v>
      </c>
      <c r="M469" s="891">
        <v>782669.76</v>
      </c>
      <c r="N469" s="891">
        <v>397601.42</v>
      </c>
      <c r="O469" s="891">
        <v>175751.35</v>
      </c>
      <c r="P469" s="891">
        <v>140966.76</v>
      </c>
      <c r="Q469" s="891">
        <v>243641.7</v>
      </c>
      <c r="R469" s="891">
        <v>94439.07</v>
      </c>
      <c r="S469" s="891">
        <v>146974.65</v>
      </c>
      <c r="T469" s="891">
        <v>201552.29</v>
      </c>
      <c r="U469" s="891">
        <v>110081.01</v>
      </c>
      <c r="V469" s="891">
        <v>300976.61</v>
      </c>
      <c r="W469" s="891">
        <v>259593.45</v>
      </c>
      <c r="X469" s="891">
        <v>176360.25</v>
      </c>
      <c r="Y469" s="891">
        <v>6943957.1300000008</v>
      </c>
      <c r="Z469" s="891">
        <v>97911</v>
      </c>
      <c r="AA469" s="891">
        <v>138216.25</v>
      </c>
      <c r="AB469" s="891">
        <v>297441.37</v>
      </c>
      <c r="AC469" s="891">
        <v>32066.17</v>
      </c>
      <c r="AD469" s="891">
        <v>631371.83000000007</v>
      </c>
      <c r="AE469" s="891">
        <v>165514.49</v>
      </c>
      <c r="AF469" s="891">
        <v>1356730.71</v>
      </c>
      <c r="AG469" s="891">
        <v>976359.59</v>
      </c>
      <c r="AH469" s="891">
        <v>2905369.1922299997</v>
      </c>
      <c r="AI469" s="891">
        <v>6600980.6022299994</v>
      </c>
      <c r="AJ469" s="891">
        <v>999767.89</v>
      </c>
      <c r="AK469" s="891">
        <v>5601212.7122300006</v>
      </c>
      <c r="AL469" s="894">
        <v>6658277.2922300007</v>
      </c>
      <c r="AM469" s="891">
        <v>281199.71000000002</v>
      </c>
      <c r="AN469" s="891">
        <v>281199.71000000002</v>
      </c>
      <c r="AO469" s="891">
        <v>293294.32</v>
      </c>
      <c r="AP469" s="891">
        <v>293294.32</v>
      </c>
      <c r="AQ469" s="891">
        <v>58205.31</v>
      </c>
      <c r="AR469" s="891">
        <v>58205.31</v>
      </c>
      <c r="AS469" s="891">
        <v>60473.05</v>
      </c>
      <c r="AT469" s="891">
        <v>60473.05</v>
      </c>
      <c r="AU469" s="891">
        <v>73323.58</v>
      </c>
      <c r="AV469" s="891">
        <v>592635.94999999995</v>
      </c>
      <c r="AW469" s="891">
        <v>235159.44</v>
      </c>
      <c r="AX469" s="891">
        <v>92067.48</v>
      </c>
      <c r="AY469" s="891">
        <v>2379531.2300000004</v>
      </c>
      <c r="AZ469" s="891">
        <v>15981765.800000001</v>
      </c>
      <c r="BA469" s="891">
        <v>744814.22</v>
      </c>
      <c r="BB469" s="891">
        <v>68262.430000000008</v>
      </c>
      <c r="BC469" s="891">
        <v>492199.97999999992</v>
      </c>
    </row>
    <row r="470" spans="1:55" ht="15.75" customHeight="1" x14ac:dyDescent="0.2">
      <c r="A470" s="890" t="s">
        <v>2162</v>
      </c>
      <c r="B470" s="895" t="s">
        <v>2163</v>
      </c>
      <c r="C470" s="645">
        <v>725.7</v>
      </c>
      <c r="D470" s="891">
        <v>10104481.890000001</v>
      </c>
      <c r="E470" s="891">
        <v>8463456.1799999997</v>
      </c>
      <c r="F470" s="892">
        <v>0.83759427471248593</v>
      </c>
      <c r="G470" s="893">
        <v>2</v>
      </c>
      <c r="H470" s="891">
        <v>21731.31</v>
      </c>
      <c r="I470" s="891">
        <v>1114519.53</v>
      </c>
      <c r="J470" s="891">
        <v>1136250.8400000001</v>
      </c>
      <c r="K470" s="893">
        <v>1.05731</v>
      </c>
      <c r="L470" s="891">
        <v>2497974.17</v>
      </c>
      <c r="M470" s="891">
        <v>499594.83</v>
      </c>
      <c r="N470" s="891">
        <v>260025.56</v>
      </c>
      <c r="O470" s="891">
        <v>115246.79</v>
      </c>
      <c r="P470" s="891">
        <v>87774.56</v>
      </c>
      <c r="Q470" s="891">
        <v>162166.66</v>
      </c>
      <c r="R470" s="891">
        <v>61674.49</v>
      </c>
      <c r="S470" s="891">
        <v>96583.34</v>
      </c>
      <c r="T470" s="891">
        <v>132165.44</v>
      </c>
      <c r="U470" s="891">
        <v>71987.58</v>
      </c>
      <c r="V470" s="891">
        <v>197361.71</v>
      </c>
      <c r="W470" s="891">
        <v>170225.21</v>
      </c>
      <c r="X470" s="891">
        <v>115893.88</v>
      </c>
      <c r="Y470" s="891">
        <v>4468674.2200000007</v>
      </c>
      <c r="Z470" s="891">
        <v>64315.799999999988</v>
      </c>
      <c r="AA470" s="891">
        <v>90712.499999999985</v>
      </c>
      <c r="AB470" s="891">
        <v>195213.3</v>
      </c>
      <c r="AC470" s="891">
        <v>21045.299999999996</v>
      </c>
      <c r="AD470" s="891">
        <v>414374.69999999995</v>
      </c>
      <c r="AE470" s="891">
        <v>110563.72</v>
      </c>
      <c r="AF470" s="891">
        <v>890433.89999999991</v>
      </c>
      <c r="AG470" s="891">
        <v>640793.09999999986</v>
      </c>
      <c r="AH470" s="891">
        <v>1822445.3906999999</v>
      </c>
      <c r="AI470" s="891">
        <v>4249897.7106999997</v>
      </c>
      <c r="AJ470" s="891">
        <v>656156.16000000003</v>
      </c>
      <c r="AK470" s="891">
        <v>3593741.5506999996</v>
      </c>
      <c r="AL470" s="894">
        <v>4287502.0106999995</v>
      </c>
      <c r="AM470" s="891">
        <v>148158.98000000001</v>
      </c>
      <c r="AN470" s="891">
        <v>148158.98000000001</v>
      </c>
      <c r="AO470" s="891">
        <v>154206.29</v>
      </c>
      <c r="AP470" s="891">
        <v>154206.29</v>
      </c>
      <c r="AQ470" s="891">
        <v>26456.959999999999</v>
      </c>
      <c r="AR470" s="891">
        <v>26456.959999999999</v>
      </c>
      <c r="AS470" s="891">
        <v>27212.87</v>
      </c>
      <c r="AT470" s="891">
        <v>27212.87</v>
      </c>
      <c r="AU470" s="891">
        <v>33260.18</v>
      </c>
      <c r="AV470" s="891">
        <v>388539.39</v>
      </c>
      <c r="AW470" s="891">
        <v>154173.41</v>
      </c>
      <c r="AX470" s="891">
        <v>60262.35</v>
      </c>
      <c r="AY470" s="891">
        <v>1348305.53</v>
      </c>
      <c r="AZ470" s="891">
        <v>10104481.890000001</v>
      </c>
      <c r="BA470" s="891">
        <v>196461.11</v>
      </c>
      <c r="BB470" s="891">
        <v>12953.5</v>
      </c>
      <c r="BC470" s="891">
        <v>224557.40000000005</v>
      </c>
    </row>
    <row r="471" spans="1:55" ht="15.75" customHeight="1" x14ac:dyDescent="0.2">
      <c r="A471" s="890" t="s">
        <v>2164</v>
      </c>
      <c r="B471" s="895" t="s">
        <v>2165</v>
      </c>
      <c r="C471" s="645">
        <v>155.96</v>
      </c>
      <c r="D471" s="891">
        <v>2091550.82</v>
      </c>
      <c r="E471" s="891">
        <v>1682526.48</v>
      </c>
      <c r="F471" s="892">
        <v>0.8044396836601847</v>
      </c>
      <c r="G471" s="893">
        <v>2</v>
      </c>
      <c r="H471" s="891">
        <v>9036.8700000000008</v>
      </c>
      <c r="I471" s="891">
        <v>1040716.9800000001</v>
      </c>
      <c r="J471" s="891">
        <v>1049753.8500000001</v>
      </c>
      <c r="K471" s="893">
        <v>1.05731</v>
      </c>
      <c r="L471" s="891">
        <v>520771.43</v>
      </c>
      <c r="M471" s="891">
        <v>104154.28</v>
      </c>
      <c r="N471" s="891">
        <v>55462.51</v>
      </c>
      <c r="O471" s="891">
        <v>24489.94</v>
      </c>
      <c r="P471" s="891">
        <v>17884.29</v>
      </c>
      <c r="Q471" s="891">
        <v>35253.620000000003</v>
      </c>
      <c r="R471" s="891">
        <v>12848.85</v>
      </c>
      <c r="S471" s="891">
        <v>20396.48</v>
      </c>
      <c r="T471" s="891">
        <v>28085.15</v>
      </c>
      <c r="U471" s="891">
        <v>15297.36</v>
      </c>
      <c r="V471" s="891">
        <v>41939.360000000001</v>
      </c>
      <c r="W471" s="891">
        <v>36172.85</v>
      </c>
      <c r="X471" s="891">
        <v>24474.48</v>
      </c>
      <c r="Y471" s="891">
        <v>937230.59999999986</v>
      </c>
      <c r="Z471" s="891">
        <v>13616.999999999998</v>
      </c>
      <c r="AA471" s="891">
        <v>19495</v>
      </c>
      <c r="AB471" s="891">
        <v>41953.24</v>
      </c>
      <c r="AC471" s="891">
        <v>4522.84</v>
      </c>
      <c r="AD471" s="891">
        <v>89053.16</v>
      </c>
      <c r="AE471" s="891">
        <v>23913.059999999998</v>
      </c>
      <c r="AF471" s="891">
        <v>191362.91999999998</v>
      </c>
      <c r="AG471" s="891">
        <v>137712.68</v>
      </c>
      <c r="AH471" s="891">
        <v>374207.28996000002</v>
      </c>
      <c r="AI471" s="891">
        <v>895837.18995999999</v>
      </c>
      <c r="AJ471" s="891">
        <v>141014.35</v>
      </c>
      <c r="AK471" s="891">
        <v>754822.83996000013</v>
      </c>
      <c r="AL471" s="894">
        <v>903918.71996000013</v>
      </c>
      <c r="AM471" s="891">
        <v>29480.61</v>
      </c>
      <c r="AN471" s="891">
        <v>29480.61</v>
      </c>
      <c r="AO471" s="891">
        <v>30992.44</v>
      </c>
      <c r="AP471" s="891">
        <v>30992.44</v>
      </c>
      <c r="AQ471" s="891">
        <v>0</v>
      </c>
      <c r="AR471" s="891">
        <v>0</v>
      </c>
      <c r="AS471" s="891">
        <v>0</v>
      </c>
      <c r="AT471" s="891">
        <v>0</v>
      </c>
      <c r="AU471" s="891">
        <v>755.91</v>
      </c>
      <c r="AV471" s="891">
        <v>83150.45</v>
      </c>
      <c r="AW471" s="891">
        <v>32994.31</v>
      </c>
      <c r="AX471" s="891">
        <v>12554.65</v>
      </c>
      <c r="AY471" s="891">
        <v>250401.42</v>
      </c>
      <c r="AZ471" s="891">
        <v>2091550.82</v>
      </c>
      <c r="BA471" s="891">
        <v>98581.3</v>
      </c>
      <c r="BB471" s="891">
        <v>3.61</v>
      </c>
      <c r="BC471" s="891">
        <v>68728.22</v>
      </c>
    </row>
    <row r="472" spans="1:55" ht="15.75" customHeight="1" x14ac:dyDescent="0.2">
      <c r="A472" s="890" t="s">
        <v>2166</v>
      </c>
      <c r="B472" s="895" t="s">
        <v>2167</v>
      </c>
      <c r="C472" s="645">
        <v>185.32</v>
      </c>
      <c r="D472" s="891">
        <v>2776199.64</v>
      </c>
      <c r="E472" s="891">
        <v>1970863.25</v>
      </c>
      <c r="F472" s="892">
        <v>0.70991409320980958</v>
      </c>
      <c r="G472" s="893">
        <v>1</v>
      </c>
      <c r="H472" s="891">
        <v>42502</v>
      </c>
      <c r="I472" s="891">
        <v>1108618.0900000001</v>
      </c>
      <c r="J472" s="891">
        <v>1151120.0900000001</v>
      </c>
      <c r="K472" s="893">
        <v>1.05731</v>
      </c>
      <c r="L472" s="891">
        <v>658601.9</v>
      </c>
      <c r="M472" s="891">
        <v>219512</v>
      </c>
      <c r="N472" s="891">
        <v>76024.31</v>
      </c>
      <c r="O472" s="891">
        <v>24790.53</v>
      </c>
      <c r="P472" s="891">
        <v>21483.66</v>
      </c>
      <c r="Q472" s="891">
        <v>66148.02</v>
      </c>
      <c r="R472" s="891">
        <v>15418.62</v>
      </c>
      <c r="S472" s="891">
        <v>27595.24</v>
      </c>
      <c r="T472" s="891">
        <v>24781.02</v>
      </c>
      <c r="U472" s="891">
        <v>18296.84</v>
      </c>
      <c r="V472" s="891">
        <v>37005.32</v>
      </c>
      <c r="W472" s="891">
        <v>31917.22</v>
      </c>
      <c r="X472" s="891">
        <v>33112.53</v>
      </c>
      <c r="Y472" s="891">
        <v>1254687.2100000002</v>
      </c>
      <c r="Z472" s="891">
        <v>16678.8</v>
      </c>
      <c r="AA472" s="891">
        <v>23165</v>
      </c>
      <c r="AB472" s="891">
        <v>49851.08</v>
      </c>
      <c r="AC472" s="891">
        <v>5374.28</v>
      </c>
      <c r="AD472" s="891">
        <v>105817.72</v>
      </c>
      <c r="AE472" s="891">
        <v>144364.28</v>
      </c>
      <c r="AF472" s="891">
        <v>227387.63999999998</v>
      </c>
      <c r="AG472" s="891">
        <v>163637.56</v>
      </c>
      <c r="AH472" s="891">
        <v>483161.63831999997</v>
      </c>
      <c r="AI472" s="891">
        <v>1219437.99832</v>
      </c>
      <c r="AJ472" s="891">
        <v>167560.78</v>
      </c>
      <c r="AK472" s="891">
        <v>1051877.2183200002</v>
      </c>
      <c r="AL472" s="894">
        <v>1229040.8983200002</v>
      </c>
      <c r="AM472" s="891">
        <v>34016.089999999997</v>
      </c>
      <c r="AN472" s="891">
        <v>34016.089999999997</v>
      </c>
      <c r="AO472" s="891">
        <v>35527.919999999998</v>
      </c>
      <c r="AP472" s="891">
        <v>35527.919999999998</v>
      </c>
      <c r="AQ472" s="891">
        <v>0</v>
      </c>
      <c r="AR472" s="891">
        <v>0</v>
      </c>
      <c r="AS472" s="891">
        <v>0</v>
      </c>
      <c r="AT472" s="891">
        <v>0</v>
      </c>
      <c r="AU472" s="891">
        <v>0</v>
      </c>
      <c r="AV472" s="891">
        <v>99024.63</v>
      </c>
      <c r="AW472" s="891">
        <v>39293.22</v>
      </c>
      <c r="AX472" s="891">
        <v>15065.58</v>
      </c>
      <c r="AY472" s="891">
        <v>292471.45</v>
      </c>
      <c r="AZ472" s="891">
        <v>2776199.64</v>
      </c>
      <c r="BA472" s="891">
        <v>109730.07999999999</v>
      </c>
      <c r="BB472" s="891">
        <v>0</v>
      </c>
      <c r="BC472" s="891">
        <v>94936.97</v>
      </c>
    </row>
    <row r="473" spans="1:55" ht="15.75" customHeight="1" x14ac:dyDescent="0.2">
      <c r="A473" s="890" t="s">
        <v>2168</v>
      </c>
      <c r="B473" s="895" t="s">
        <v>2169</v>
      </c>
      <c r="C473" s="645">
        <v>84.14</v>
      </c>
      <c r="D473" s="891">
        <v>1058301.9099999999</v>
      </c>
      <c r="E473" s="891">
        <v>889341.92</v>
      </c>
      <c r="F473" s="892">
        <v>0.84034802507348783</v>
      </c>
      <c r="G473" s="893">
        <v>2</v>
      </c>
      <c r="H473" s="891">
        <v>2519.59</v>
      </c>
      <c r="I473" s="891">
        <v>243825.68999999997</v>
      </c>
      <c r="J473" s="891">
        <v>246345.27999999997</v>
      </c>
      <c r="K473" s="893">
        <v>1.05731</v>
      </c>
      <c r="L473" s="891">
        <v>268669.07</v>
      </c>
      <c r="M473" s="891">
        <v>53733.81</v>
      </c>
      <c r="N473" s="891">
        <v>29531.98</v>
      </c>
      <c r="O473" s="891">
        <v>12965.26</v>
      </c>
      <c r="P473" s="891">
        <v>8824.01</v>
      </c>
      <c r="Q473" s="891">
        <v>18018.509999999998</v>
      </c>
      <c r="R473" s="891">
        <v>6424.42</v>
      </c>
      <c r="S473" s="891">
        <v>11098.08</v>
      </c>
      <c r="T473" s="891">
        <v>14868.61</v>
      </c>
      <c r="U473" s="891">
        <v>8098.6</v>
      </c>
      <c r="V473" s="891">
        <v>22203.19</v>
      </c>
      <c r="W473" s="891">
        <v>19150.330000000002</v>
      </c>
      <c r="X473" s="891">
        <v>13316.99</v>
      </c>
      <c r="Y473" s="891">
        <v>486902.86</v>
      </c>
      <c r="Z473" s="891">
        <v>7378.2000000000007</v>
      </c>
      <c r="AA473" s="891">
        <v>10517.5</v>
      </c>
      <c r="AB473" s="891">
        <v>22633.66</v>
      </c>
      <c r="AC473" s="891">
        <v>2440.06</v>
      </c>
      <c r="AD473" s="891">
        <v>48043.94</v>
      </c>
      <c r="AE473" s="891">
        <v>12634.53</v>
      </c>
      <c r="AF473" s="891">
        <v>103239.78</v>
      </c>
      <c r="AG473" s="891">
        <v>74295.62</v>
      </c>
      <c r="AH473" s="891">
        <v>186627.55313999997</v>
      </c>
      <c r="AI473" s="891">
        <v>467810.84313999995</v>
      </c>
      <c r="AJ473" s="891">
        <v>76076.86</v>
      </c>
      <c r="AK473" s="891">
        <v>391733.98314000003</v>
      </c>
      <c r="AL473" s="894">
        <v>472170.80314000003</v>
      </c>
      <c r="AM473" s="891">
        <v>7559.13</v>
      </c>
      <c r="AN473" s="891">
        <v>7559.13</v>
      </c>
      <c r="AO473" s="891">
        <v>7559.13</v>
      </c>
      <c r="AP473" s="891">
        <v>7559.13</v>
      </c>
      <c r="AQ473" s="891">
        <v>0</v>
      </c>
      <c r="AR473" s="891">
        <v>0</v>
      </c>
      <c r="AS473" s="891">
        <v>0</v>
      </c>
      <c r="AT473" s="891">
        <v>0</v>
      </c>
      <c r="AU473" s="891">
        <v>0</v>
      </c>
      <c r="AV473" s="891">
        <v>44598.87</v>
      </c>
      <c r="AW473" s="891">
        <v>17696.939999999999</v>
      </c>
      <c r="AX473" s="891">
        <v>6695.81</v>
      </c>
      <c r="AY473" s="891">
        <v>99228.14</v>
      </c>
      <c r="AZ473" s="891">
        <v>1058301.9099999999</v>
      </c>
      <c r="BA473" s="891">
        <v>14414.740000000002</v>
      </c>
      <c r="BB473" s="891">
        <v>0</v>
      </c>
      <c r="BC473" s="891">
        <v>18499.91</v>
      </c>
    </row>
    <row r="474" spans="1:55" ht="15.75" customHeight="1" x14ac:dyDescent="0.2">
      <c r="A474" s="890" t="s">
        <v>2170</v>
      </c>
      <c r="B474" s="895" t="s">
        <v>2171</v>
      </c>
      <c r="C474" s="645">
        <v>109.75</v>
      </c>
      <c r="D474" s="891">
        <v>1542033.9</v>
      </c>
      <c r="E474" s="891">
        <v>1294645.46</v>
      </c>
      <c r="F474" s="892">
        <v>0.83957003798684327</v>
      </c>
      <c r="G474" s="893">
        <v>2</v>
      </c>
      <c r="H474" s="891">
        <v>3980.05</v>
      </c>
      <c r="I474" s="891">
        <v>814121.29</v>
      </c>
      <c r="J474" s="891">
        <v>818101.34000000008</v>
      </c>
      <c r="K474" s="893">
        <v>1.05731</v>
      </c>
      <c r="L474" s="891">
        <v>393279.67</v>
      </c>
      <c r="M474" s="891">
        <v>78655.929999999993</v>
      </c>
      <c r="N474" s="891">
        <v>38895.79</v>
      </c>
      <c r="O474" s="891">
        <v>16566.72</v>
      </c>
      <c r="P474" s="891">
        <v>13614.26</v>
      </c>
      <c r="Q474" s="891">
        <v>21935.58</v>
      </c>
      <c r="R474" s="891">
        <v>8351.75</v>
      </c>
      <c r="S474" s="891">
        <v>14397.51</v>
      </c>
      <c r="T474" s="891">
        <v>18998.78</v>
      </c>
      <c r="U474" s="891">
        <v>10498.18</v>
      </c>
      <c r="V474" s="891">
        <v>28370.74</v>
      </c>
      <c r="W474" s="891">
        <v>24469.87</v>
      </c>
      <c r="X474" s="891">
        <v>17276.099999999999</v>
      </c>
      <c r="Y474" s="891">
        <v>685310.88</v>
      </c>
      <c r="Z474" s="891">
        <v>9810</v>
      </c>
      <c r="AA474" s="891">
        <v>13718.75</v>
      </c>
      <c r="AB474" s="891">
        <v>29522.75</v>
      </c>
      <c r="AC474" s="891">
        <v>3182.75</v>
      </c>
      <c r="AD474" s="891">
        <v>62667.25</v>
      </c>
      <c r="AE474" s="891">
        <v>15650.5</v>
      </c>
      <c r="AF474" s="891">
        <v>134663.25</v>
      </c>
      <c r="AG474" s="891">
        <v>96909.25</v>
      </c>
      <c r="AH474" s="891">
        <v>278829.70125000004</v>
      </c>
      <c r="AI474" s="891">
        <v>644954.20125000004</v>
      </c>
      <c r="AJ474" s="891">
        <v>99232.65</v>
      </c>
      <c r="AK474" s="891">
        <v>545721.55125000002</v>
      </c>
      <c r="AL474" s="894">
        <v>650641.22125000006</v>
      </c>
      <c r="AM474" s="891">
        <v>25701.040000000001</v>
      </c>
      <c r="AN474" s="891">
        <v>25701.040000000001</v>
      </c>
      <c r="AO474" s="891">
        <v>26456.959999999999</v>
      </c>
      <c r="AP474" s="891">
        <v>26456.959999999999</v>
      </c>
      <c r="AQ474" s="891">
        <v>2267.73</v>
      </c>
      <c r="AR474" s="891">
        <v>2267.73</v>
      </c>
      <c r="AS474" s="891">
        <v>2267.73</v>
      </c>
      <c r="AT474" s="891">
        <v>2267.73</v>
      </c>
      <c r="AU474" s="891">
        <v>3023.65</v>
      </c>
      <c r="AV474" s="891">
        <v>58205.31</v>
      </c>
      <c r="AW474" s="891">
        <v>23096.01</v>
      </c>
      <c r="AX474" s="891">
        <v>8369.77</v>
      </c>
      <c r="AY474" s="891">
        <v>206081.65999999997</v>
      </c>
      <c r="AZ474" s="891">
        <v>1542033.9</v>
      </c>
      <c r="BA474" s="891">
        <v>177476.88000000003</v>
      </c>
      <c r="BB474" s="891">
        <v>40.19</v>
      </c>
      <c r="BC474" s="891">
        <v>47787.6</v>
      </c>
    </row>
    <row r="475" spans="1:55" ht="15.75" customHeight="1" x14ac:dyDescent="0.2">
      <c r="A475" s="890" t="s">
        <v>2172</v>
      </c>
      <c r="B475" s="895" t="s">
        <v>2173</v>
      </c>
      <c r="C475" s="645">
        <v>903.5</v>
      </c>
      <c r="D475" s="891">
        <v>13732820.960000001</v>
      </c>
      <c r="E475" s="891">
        <v>9639396.9499999993</v>
      </c>
      <c r="F475" s="892">
        <v>0.70192402406446275</v>
      </c>
      <c r="G475" s="893">
        <v>1</v>
      </c>
      <c r="H475" s="891">
        <v>216186.91</v>
      </c>
      <c r="I475" s="891">
        <v>2576598.52</v>
      </c>
      <c r="J475" s="891">
        <v>2792785.43</v>
      </c>
      <c r="K475" s="893">
        <v>1.05731</v>
      </c>
      <c r="L475" s="891">
        <v>3224422.39</v>
      </c>
      <c r="M475" s="891">
        <v>1074699.97</v>
      </c>
      <c r="N475" s="891">
        <v>372684.39</v>
      </c>
      <c r="O475" s="891">
        <v>123952.68</v>
      </c>
      <c r="P475" s="891">
        <v>106857.31</v>
      </c>
      <c r="Q475" s="891">
        <v>322695.07</v>
      </c>
      <c r="R475" s="891">
        <v>77093.119999999995</v>
      </c>
      <c r="S475" s="891">
        <v>135276.67000000001</v>
      </c>
      <c r="T475" s="891">
        <v>123905.1</v>
      </c>
      <c r="U475" s="891">
        <v>90284.43</v>
      </c>
      <c r="V475" s="891">
        <v>185026.6</v>
      </c>
      <c r="W475" s="891">
        <v>159586.14000000001</v>
      </c>
      <c r="X475" s="891">
        <v>162323.42000000001</v>
      </c>
      <c r="Y475" s="891">
        <v>6158807.2899999982</v>
      </c>
      <c r="Z475" s="891">
        <v>81315</v>
      </c>
      <c r="AA475" s="891">
        <v>112937.5</v>
      </c>
      <c r="AB475" s="891">
        <v>243041.5</v>
      </c>
      <c r="AC475" s="891">
        <v>26201.5</v>
      </c>
      <c r="AD475" s="891">
        <v>515898.5</v>
      </c>
      <c r="AE475" s="891">
        <v>703826.5</v>
      </c>
      <c r="AF475" s="891">
        <v>1108594.5</v>
      </c>
      <c r="AG475" s="891">
        <v>797790.5</v>
      </c>
      <c r="AH475" s="891">
        <v>2398849.7294999999</v>
      </c>
      <c r="AI475" s="891">
        <v>5988455.2294999994</v>
      </c>
      <c r="AJ475" s="891">
        <v>816917.59</v>
      </c>
      <c r="AK475" s="891">
        <v>5171537.6394999996</v>
      </c>
      <c r="AL475" s="894">
        <v>6035272.7694999995</v>
      </c>
      <c r="AM475" s="891">
        <v>173860.03</v>
      </c>
      <c r="AN475" s="891">
        <v>173860.03</v>
      </c>
      <c r="AO475" s="891">
        <v>181419.17</v>
      </c>
      <c r="AP475" s="891">
        <v>181419.17</v>
      </c>
      <c r="AQ475" s="891">
        <v>14362.35</v>
      </c>
      <c r="AR475" s="891">
        <v>14362.35</v>
      </c>
      <c r="AS475" s="891">
        <v>15118.26</v>
      </c>
      <c r="AT475" s="891">
        <v>15118.26</v>
      </c>
      <c r="AU475" s="891">
        <v>18141.91</v>
      </c>
      <c r="AV475" s="891">
        <v>483784.45</v>
      </c>
      <c r="AW475" s="891">
        <v>191966.89</v>
      </c>
      <c r="AX475" s="891">
        <v>75327.94</v>
      </c>
      <c r="AY475" s="891">
        <v>1538740.81</v>
      </c>
      <c r="AZ475" s="891">
        <v>13732820.960000001</v>
      </c>
      <c r="BA475" s="891">
        <v>271799.02999999997</v>
      </c>
      <c r="BB475" s="891">
        <v>5837.72</v>
      </c>
      <c r="BC475" s="891">
        <v>304074.44</v>
      </c>
    </row>
    <row r="476" spans="1:55" ht="15.75" customHeight="1" x14ac:dyDescent="0.2">
      <c r="A476" s="890" t="s">
        <v>2174</v>
      </c>
      <c r="B476" s="895" t="s">
        <v>2175</v>
      </c>
      <c r="C476" s="645">
        <v>2853.5</v>
      </c>
      <c r="D476" s="891">
        <v>40984050.259999998</v>
      </c>
      <c r="E476" s="891">
        <v>29794205.899999999</v>
      </c>
      <c r="F476" s="892">
        <v>0.72697075352454443</v>
      </c>
      <c r="G476" s="893">
        <v>1</v>
      </c>
      <c r="H476" s="891">
        <v>298073.24</v>
      </c>
      <c r="I476" s="891">
        <v>6306058.1799999988</v>
      </c>
      <c r="J476" s="891">
        <v>6604131.419999999</v>
      </c>
      <c r="K476" s="893">
        <v>1.05731</v>
      </c>
      <c r="L476" s="891">
        <v>9786477.3000000007</v>
      </c>
      <c r="M476" s="891">
        <v>3261832.87</v>
      </c>
      <c r="N476" s="891">
        <v>1178376.81</v>
      </c>
      <c r="O476" s="891">
        <v>392516.82</v>
      </c>
      <c r="P476" s="891">
        <v>309912.42</v>
      </c>
      <c r="Q476" s="891">
        <v>1019930.96</v>
      </c>
      <c r="R476" s="891">
        <v>244128.22</v>
      </c>
      <c r="S476" s="891">
        <v>427726.23</v>
      </c>
      <c r="T476" s="891">
        <v>392366.15</v>
      </c>
      <c r="U476" s="891">
        <v>285250.8</v>
      </c>
      <c r="V476" s="891">
        <v>585917.57999999996</v>
      </c>
      <c r="W476" s="891">
        <v>505356.11</v>
      </c>
      <c r="X476" s="891">
        <v>513244.34</v>
      </c>
      <c r="Y476" s="891">
        <v>18903036.610000003</v>
      </c>
      <c r="Z476" s="891">
        <v>256815</v>
      </c>
      <c r="AA476" s="891">
        <v>356687.5</v>
      </c>
      <c r="AB476" s="891">
        <v>767591.5</v>
      </c>
      <c r="AC476" s="891">
        <v>82751.5</v>
      </c>
      <c r="AD476" s="891">
        <v>1629348.5</v>
      </c>
      <c r="AE476" s="891">
        <v>2222876.5</v>
      </c>
      <c r="AF476" s="891">
        <v>3501244.5</v>
      </c>
      <c r="AG476" s="891">
        <v>2519640.5</v>
      </c>
      <c r="AH476" s="891">
        <v>7054519.1805000007</v>
      </c>
      <c r="AI476" s="891">
        <v>18391474.680500001</v>
      </c>
      <c r="AJ476" s="891">
        <v>2580049.09</v>
      </c>
      <c r="AK476" s="891">
        <v>15811425.590500001</v>
      </c>
      <c r="AL476" s="894">
        <v>18539337.2905</v>
      </c>
      <c r="AM476" s="891">
        <v>259278.23</v>
      </c>
      <c r="AN476" s="891">
        <v>259278.23</v>
      </c>
      <c r="AO476" s="891">
        <v>269861.01</v>
      </c>
      <c r="AP476" s="891">
        <v>269861.01</v>
      </c>
      <c r="AQ476" s="891">
        <v>20409.650000000001</v>
      </c>
      <c r="AR476" s="891">
        <v>20409.650000000001</v>
      </c>
      <c r="AS476" s="891">
        <v>21165.56</v>
      </c>
      <c r="AT476" s="891">
        <v>21165.56</v>
      </c>
      <c r="AU476" s="891">
        <v>25701.040000000001</v>
      </c>
      <c r="AV476" s="891">
        <v>1529212.42</v>
      </c>
      <c r="AW476" s="891">
        <v>606795.35</v>
      </c>
      <c r="AX476" s="891">
        <v>238538.49</v>
      </c>
      <c r="AY476" s="891">
        <v>3541676.2</v>
      </c>
      <c r="AZ476" s="891">
        <v>40984050.259999998</v>
      </c>
      <c r="BA476" s="891">
        <v>269325.87</v>
      </c>
      <c r="BB476" s="891">
        <v>5614.33</v>
      </c>
      <c r="BC476" s="891">
        <v>663574.42999999993</v>
      </c>
    </row>
    <row r="477" spans="1:55" ht="15.75" customHeight="1" x14ac:dyDescent="0.2">
      <c r="A477" s="890" t="s">
        <v>2176</v>
      </c>
      <c r="B477" s="895" t="s">
        <v>2177</v>
      </c>
      <c r="C477" s="645">
        <v>4545.2299999999996</v>
      </c>
      <c r="D477" s="891">
        <v>59795299.609999999</v>
      </c>
      <c r="E477" s="891">
        <v>42711005.280000001</v>
      </c>
      <c r="F477" s="892">
        <v>0.71428700179733073</v>
      </c>
      <c r="G477" s="893">
        <v>1</v>
      </c>
      <c r="H477" s="891">
        <v>671396.36</v>
      </c>
      <c r="I477" s="891">
        <v>14325638.75</v>
      </c>
      <c r="J477" s="891">
        <v>14997035.109999999</v>
      </c>
      <c r="K477" s="893">
        <v>1.05731</v>
      </c>
      <c r="L477" s="891">
        <v>15067077.199999999</v>
      </c>
      <c r="M477" s="891">
        <v>3013415.44</v>
      </c>
      <c r="N477" s="891">
        <v>1636504.41</v>
      </c>
      <c r="O477" s="891">
        <v>726775.06</v>
      </c>
      <c r="P477" s="891">
        <v>507594.93</v>
      </c>
      <c r="Q477" s="891">
        <v>1016871.17</v>
      </c>
      <c r="R477" s="891">
        <v>388677.83</v>
      </c>
      <c r="S477" s="891">
        <v>605595.56000000006</v>
      </c>
      <c r="T477" s="891">
        <v>833468.31</v>
      </c>
      <c r="U477" s="891">
        <v>454121.68</v>
      </c>
      <c r="V477" s="891">
        <v>1244612.3</v>
      </c>
      <c r="W477" s="891">
        <v>1073482.78</v>
      </c>
      <c r="X477" s="891">
        <v>726676.25</v>
      </c>
      <c r="Y477" s="891">
        <v>27294872.919999998</v>
      </c>
      <c r="Z477" s="891">
        <v>403940.7</v>
      </c>
      <c r="AA477" s="891">
        <v>568153.75</v>
      </c>
      <c r="AB477" s="891">
        <v>1222666.8700000001</v>
      </c>
      <c r="AC477" s="891">
        <v>131811.66999999998</v>
      </c>
      <c r="AD477" s="891">
        <v>2595326.33</v>
      </c>
      <c r="AE477" s="891">
        <v>690530.57000000007</v>
      </c>
      <c r="AF477" s="891">
        <v>5576997.21</v>
      </c>
      <c r="AG477" s="891">
        <v>4013438.09</v>
      </c>
      <c r="AH477" s="891">
        <v>10652209.16973</v>
      </c>
      <c r="AI477" s="891">
        <v>25855074.359730002</v>
      </c>
      <c r="AJ477" s="891">
        <v>4109660.6</v>
      </c>
      <c r="AK477" s="891">
        <v>21745413.759730004</v>
      </c>
      <c r="AL477" s="894">
        <v>26090598.999730006</v>
      </c>
      <c r="AM477" s="891">
        <v>527627.42000000004</v>
      </c>
      <c r="AN477" s="891">
        <v>527627.42000000004</v>
      </c>
      <c r="AO477" s="891">
        <v>549548.9</v>
      </c>
      <c r="AP477" s="891">
        <v>549548.9</v>
      </c>
      <c r="AQ477" s="891">
        <v>88441.84</v>
      </c>
      <c r="AR477" s="891">
        <v>88441.84</v>
      </c>
      <c r="AS477" s="891">
        <v>92221.41</v>
      </c>
      <c r="AT477" s="891">
        <v>92221.41</v>
      </c>
      <c r="AU477" s="891">
        <v>111119.24</v>
      </c>
      <c r="AV477" s="891">
        <v>2436308.2799999998</v>
      </c>
      <c r="AW477" s="891">
        <v>966733.28</v>
      </c>
      <c r="AX477" s="891">
        <v>379987.63</v>
      </c>
      <c r="AY477" s="891">
        <v>6409827.5700000003</v>
      </c>
      <c r="AZ477" s="891">
        <v>59795299.609999999</v>
      </c>
      <c r="BA477" s="891">
        <v>703157.15999999992</v>
      </c>
      <c r="BB477" s="891">
        <v>67033.599999999991</v>
      </c>
      <c r="BC477" s="891">
        <v>1520773.43</v>
      </c>
    </row>
    <row r="478" spans="1:55" ht="15.75" customHeight="1" x14ac:dyDescent="0.2">
      <c r="A478" s="890" t="s">
        <v>2178</v>
      </c>
      <c r="B478" s="895" t="s">
        <v>2179</v>
      </c>
      <c r="C478" s="645">
        <v>169</v>
      </c>
      <c r="D478" s="891">
        <v>2446162.7599999998</v>
      </c>
      <c r="E478" s="891">
        <v>2681223.0100000002</v>
      </c>
      <c r="F478" s="892">
        <v>1.0960934627260863</v>
      </c>
      <c r="G478" s="893">
        <v>4</v>
      </c>
      <c r="H478" s="891">
        <v>188.22</v>
      </c>
      <c r="I478" s="891">
        <v>130232.91000000002</v>
      </c>
      <c r="J478" s="891">
        <v>130421.13000000002</v>
      </c>
      <c r="K478" s="893">
        <v>1.05731</v>
      </c>
      <c r="L478" s="891">
        <v>592493.81000000006</v>
      </c>
      <c r="M478" s="891">
        <v>197478.18</v>
      </c>
      <c r="N478" s="891">
        <v>69413.5</v>
      </c>
      <c r="O478" s="891">
        <v>23137.83</v>
      </c>
      <c r="P478" s="891">
        <v>19142.02</v>
      </c>
      <c r="Q478" s="891">
        <v>59890.77</v>
      </c>
      <c r="R478" s="891">
        <v>14133.73</v>
      </c>
      <c r="S478" s="891">
        <v>25195.65</v>
      </c>
      <c r="T478" s="891">
        <v>23128.95</v>
      </c>
      <c r="U478" s="891">
        <v>16797.099999999999</v>
      </c>
      <c r="V478" s="891">
        <v>34538.29</v>
      </c>
      <c r="W478" s="891">
        <v>29789.41</v>
      </c>
      <c r="X478" s="891">
        <v>30233.18</v>
      </c>
      <c r="Y478" s="891">
        <v>1135372.4199999997</v>
      </c>
      <c r="Z478" s="891">
        <v>15210</v>
      </c>
      <c r="AA478" s="891">
        <v>21125</v>
      </c>
      <c r="AB478" s="891">
        <v>45461</v>
      </c>
      <c r="AC478" s="891">
        <v>4901</v>
      </c>
      <c r="AD478" s="891">
        <v>48249.5</v>
      </c>
      <c r="AE478" s="891">
        <v>131651</v>
      </c>
      <c r="AF478" s="891">
        <v>207363</v>
      </c>
      <c r="AG478" s="891">
        <v>149227</v>
      </c>
      <c r="AH478" s="891">
        <v>432466.70999999996</v>
      </c>
      <c r="AI478" s="891">
        <v>1055654.21</v>
      </c>
      <c r="AJ478" s="891">
        <v>152804.73000000001</v>
      </c>
      <c r="AK478" s="891">
        <v>902849.48</v>
      </c>
      <c r="AL478" s="894">
        <v>1064411.44</v>
      </c>
      <c r="AM478" s="891">
        <v>24189.22</v>
      </c>
      <c r="AN478" s="891">
        <v>24189.22</v>
      </c>
      <c r="AO478" s="891">
        <v>25701.040000000001</v>
      </c>
      <c r="AP478" s="891">
        <v>25701.040000000001</v>
      </c>
      <c r="AQ478" s="891">
        <v>1511.82</v>
      </c>
      <c r="AR478" s="891">
        <v>1511.82</v>
      </c>
      <c r="AS478" s="891">
        <v>1511.82</v>
      </c>
      <c r="AT478" s="891">
        <v>1511.82</v>
      </c>
      <c r="AU478" s="891">
        <v>1511.82</v>
      </c>
      <c r="AV478" s="891">
        <v>89953.67</v>
      </c>
      <c r="AW478" s="891">
        <v>35693.839999999997</v>
      </c>
      <c r="AX478" s="891">
        <v>13391.63</v>
      </c>
      <c r="AY478" s="891">
        <v>246378.76000000004</v>
      </c>
      <c r="AZ478" s="891">
        <v>2446162.7599999998</v>
      </c>
      <c r="BA478" s="891">
        <v>15401.239999999998</v>
      </c>
      <c r="BB478" s="891">
        <v>1.18</v>
      </c>
      <c r="BC478" s="891">
        <v>42248.880000000005</v>
      </c>
    </row>
    <row r="479" spans="1:55" ht="15.75" customHeight="1" x14ac:dyDescent="0.2">
      <c r="A479" s="890" t="s">
        <v>2180</v>
      </c>
      <c r="B479" s="895" t="s">
        <v>2181</v>
      </c>
      <c r="C479" s="645">
        <v>234.32</v>
      </c>
      <c r="D479" s="891">
        <v>3098222.9</v>
      </c>
      <c r="E479" s="891">
        <v>2794157.05</v>
      </c>
      <c r="F479" s="892">
        <v>0.90185798123175709</v>
      </c>
      <c r="G479" s="893">
        <v>3</v>
      </c>
      <c r="H479" s="891">
        <v>5077.3900000000003</v>
      </c>
      <c r="I479" s="891">
        <v>213045.65000000002</v>
      </c>
      <c r="J479" s="891">
        <v>218123.04000000004</v>
      </c>
      <c r="K479" s="893">
        <v>1.05731</v>
      </c>
      <c r="L479" s="891">
        <v>779356.41</v>
      </c>
      <c r="M479" s="891">
        <v>155871.28</v>
      </c>
      <c r="N479" s="891">
        <v>83553.919999999998</v>
      </c>
      <c r="O479" s="891">
        <v>36734.910000000003</v>
      </c>
      <c r="P479" s="891">
        <v>26396.7</v>
      </c>
      <c r="Q479" s="891">
        <v>51705.31</v>
      </c>
      <c r="R479" s="891">
        <v>19273.28</v>
      </c>
      <c r="S479" s="891">
        <v>30894.67</v>
      </c>
      <c r="T479" s="891">
        <v>42127.73</v>
      </c>
      <c r="U479" s="891">
        <v>23395.96</v>
      </c>
      <c r="V479" s="891">
        <v>62909.04</v>
      </c>
      <c r="W479" s="891">
        <v>54259.28</v>
      </c>
      <c r="X479" s="891">
        <v>37071.64</v>
      </c>
      <c r="Y479" s="891">
        <v>1403550.13</v>
      </c>
      <c r="Z479" s="891">
        <v>20953.8</v>
      </c>
      <c r="AA479" s="891">
        <v>29290</v>
      </c>
      <c r="AB479" s="891">
        <v>63032.08</v>
      </c>
      <c r="AC479" s="891">
        <v>6795.28</v>
      </c>
      <c r="AD479" s="891">
        <v>133796.72</v>
      </c>
      <c r="AE479" s="891">
        <v>36139.660000000003</v>
      </c>
      <c r="AF479" s="891">
        <v>287510.64</v>
      </c>
      <c r="AG479" s="891">
        <v>206904.56</v>
      </c>
      <c r="AH479" s="891">
        <v>552401.86332</v>
      </c>
      <c r="AI479" s="891">
        <v>1336824.60332</v>
      </c>
      <c r="AJ479" s="891">
        <v>211865.11</v>
      </c>
      <c r="AK479" s="891">
        <v>1124959.4933200004</v>
      </c>
      <c r="AL479" s="894">
        <v>1348966.5833200004</v>
      </c>
      <c r="AM479" s="891">
        <v>32504.26</v>
      </c>
      <c r="AN479" s="891">
        <v>32504.26</v>
      </c>
      <c r="AO479" s="891">
        <v>34016.089999999997</v>
      </c>
      <c r="AP479" s="891">
        <v>34016.089999999997</v>
      </c>
      <c r="AQ479" s="891">
        <v>3023.65</v>
      </c>
      <c r="AR479" s="891">
        <v>3023.65</v>
      </c>
      <c r="AS479" s="891">
        <v>3779.56</v>
      </c>
      <c r="AT479" s="891">
        <v>3779.56</v>
      </c>
      <c r="AU479" s="891">
        <v>4535.47</v>
      </c>
      <c r="AV479" s="891">
        <v>125481.59</v>
      </c>
      <c r="AW479" s="891">
        <v>49791.41</v>
      </c>
      <c r="AX479" s="891">
        <v>19250.47</v>
      </c>
      <c r="AY479" s="891">
        <v>345706.05999999994</v>
      </c>
      <c r="AZ479" s="891">
        <v>3098222.9</v>
      </c>
      <c r="BA479" s="891">
        <v>26283.820000000003</v>
      </c>
      <c r="BB479" s="891">
        <v>112.39</v>
      </c>
      <c r="BC479" s="891">
        <v>65822.009999999995</v>
      </c>
    </row>
    <row r="480" spans="1:55" ht="15.75" customHeight="1" x14ac:dyDescent="0.2">
      <c r="A480" s="890" t="s">
        <v>2182</v>
      </c>
      <c r="B480" s="895" t="s">
        <v>2183</v>
      </c>
      <c r="C480" s="645">
        <v>2278.25</v>
      </c>
      <c r="D480" s="891">
        <v>35758518.649999999</v>
      </c>
      <c r="E480" s="891">
        <v>25596620.600000001</v>
      </c>
      <c r="F480" s="892">
        <v>0.7158188193011179</v>
      </c>
      <c r="G480" s="893">
        <v>1</v>
      </c>
      <c r="H480" s="891">
        <v>491325.67</v>
      </c>
      <c r="I480" s="891">
        <v>15877244.619999999</v>
      </c>
      <c r="J480" s="891">
        <v>16368570.289999999</v>
      </c>
      <c r="K480" s="893">
        <v>1.05731</v>
      </c>
      <c r="L480" s="891">
        <v>8289000.4400000004</v>
      </c>
      <c r="M480" s="891">
        <v>2044435.76</v>
      </c>
      <c r="N480" s="891">
        <v>861161.77</v>
      </c>
      <c r="O480" s="891">
        <v>345842.45</v>
      </c>
      <c r="P480" s="891">
        <v>309478.59999999998</v>
      </c>
      <c r="Q480" s="891">
        <v>608822.06000000006</v>
      </c>
      <c r="R480" s="891">
        <v>194017.69</v>
      </c>
      <c r="S480" s="891">
        <v>316145.48</v>
      </c>
      <c r="T480" s="891">
        <v>380801.67</v>
      </c>
      <c r="U480" s="891">
        <v>227660.73</v>
      </c>
      <c r="V480" s="891">
        <v>568648.43000000005</v>
      </c>
      <c r="W480" s="891">
        <v>490461.41</v>
      </c>
      <c r="X480" s="891">
        <v>379354.51</v>
      </c>
      <c r="Y480" s="891">
        <v>15015831</v>
      </c>
      <c r="Z480" s="891">
        <v>203760</v>
      </c>
      <c r="AA480" s="891">
        <v>284781.25</v>
      </c>
      <c r="AB480" s="891">
        <v>612849.25</v>
      </c>
      <c r="AC480" s="891">
        <v>66069.25</v>
      </c>
      <c r="AD480" s="891">
        <v>1300880.75</v>
      </c>
      <c r="AE480" s="891">
        <v>833923</v>
      </c>
      <c r="AF480" s="891">
        <v>2795412.75</v>
      </c>
      <c r="AG480" s="891">
        <v>2011694.75</v>
      </c>
      <c r="AH480" s="891">
        <v>6498057.411749999</v>
      </c>
      <c r="AI480" s="891">
        <v>14607428.41175</v>
      </c>
      <c r="AJ480" s="891">
        <v>2059925.3</v>
      </c>
      <c r="AK480" s="891">
        <v>12547503.111749999</v>
      </c>
      <c r="AL480" s="894">
        <v>14725482.721749999</v>
      </c>
      <c r="AM480" s="891">
        <v>661424.05000000005</v>
      </c>
      <c r="AN480" s="891">
        <v>661424.05000000005</v>
      </c>
      <c r="AO480" s="891">
        <v>689392.84</v>
      </c>
      <c r="AP480" s="891">
        <v>689392.84</v>
      </c>
      <c r="AQ480" s="891">
        <v>266081.45</v>
      </c>
      <c r="AR480" s="891">
        <v>266081.45</v>
      </c>
      <c r="AS480" s="891">
        <v>277420.14</v>
      </c>
      <c r="AT480" s="891">
        <v>277420.14</v>
      </c>
      <c r="AU480" s="891">
        <v>333357.71999999997</v>
      </c>
      <c r="AV480" s="891">
        <v>1220799.83</v>
      </c>
      <c r="AW480" s="891">
        <v>484416.46</v>
      </c>
      <c r="AX480" s="891">
        <v>189993.81</v>
      </c>
      <c r="AY480" s="891">
        <v>6017204.7800000003</v>
      </c>
      <c r="AZ480" s="891">
        <v>35758518.649999999</v>
      </c>
      <c r="BA480" s="891">
        <v>2092693.1400000001</v>
      </c>
      <c r="BB480" s="891">
        <v>377023.19000000006</v>
      </c>
      <c r="BC480" s="891">
        <v>847811.72999999986</v>
      </c>
    </row>
    <row r="481" spans="1:55" ht="15.75" customHeight="1" x14ac:dyDescent="0.2">
      <c r="A481" s="890" t="s">
        <v>2184</v>
      </c>
      <c r="B481" s="895" t="s">
        <v>2185</v>
      </c>
      <c r="C481" s="645">
        <v>115.88</v>
      </c>
      <c r="D481" s="891">
        <v>1476498.82</v>
      </c>
      <c r="E481" s="891">
        <v>1228538.1399999999</v>
      </c>
      <c r="F481" s="892">
        <v>0.83206171475301272</v>
      </c>
      <c r="G481" s="893">
        <v>2</v>
      </c>
      <c r="H481" s="891">
        <v>3470.06</v>
      </c>
      <c r="I481" s="891">
        <v>105312.14</v>
      </c>
      <c r="J481" s="891">
        <v>108782.2</v>
      </c>
      <c r="K481" s="893">
        <v>1.05731</v>
      </c>
      <c r="L481" s="891">
        <v>385356.45</v>
      </c>
      <c r="M481" s="891">
        <v>77071.289999999994</v>
      </c>
      <c r="N481" s="891">
        <v>41056.660000000003</v>
      </c>
      <c r="O481" s="891">
        <v>17287.009999999998</v>
      </c>
      <c r="P481" s="891">
        <v>12532.81</v>
      </c>
      <c r="Q481" s="891">
        <v>24285.82</v>
      </c>
      <c r="R481" s="891">
        <v>8994.19</v>
      </c>
      <c r="S481" s="891">
        <v>14997.41</v>
      </c>
      <c r="T481" s="891">
        <v>19824.810000000001</v>
      </c>
      <c r="U481" s="891">
        <v>11098.08</v>
      </c>
      <c r="V481" s="891">
        <v>29604.25</v>
      </c>
      <c r="W481" s="891">
        <v>25533.78</v>
      </c>
      <c r="X481" s="891">
        <v>17995.939999999999</v>
      </c>
      <c r="Y481" s="891">
        <v>685638.5</v>
      </c>
      <c r="Z481" s="891">
        <v>10377</v>
      </c>
      <c r="AA481" s="891">
        <v>14485</v>
      </c>
      <c r="AB481" s="891">
        <v>31171.72</v>
      </c>
      <c r="AC481" s="891">
        <v>3360.5199999999995</v>
      </c>
      <c r="AD481" s="891">
        <v>66167.48000000001</v>
      </c>
      <c r="AE481" s="891">
        <v>17000.849999999999</v>
      </c>
      <c r="AF481" s="891">
        <v>142184.76</v>
      </c>
      <c r="AG481" s="891">
        <v>102322.04000000001</v>
      </c>
      <c r="AH481" s="891">
        <v>261179.50787999999</v>
      </c>
      <c r="AI481" s="891">
        <v>648248.87788000004</v>
      </c>
      <c r="AJ481" s="891">
        <v>104775.21</v>
      </c>
      <c r="AK481" s="891">
        <v>543473.66787999996</v>
      </c>
      <c r="AL481" s="894">
        <v>654253.53787999996</v>
      </c>
      <c r="AM481" s="891">
        <v>9826.8700000000008</v>
      </c>
      <c r="AN481" s="891">
        <v>9826.8700000000008</v>
      </c>
      <c r="AO481" s="891">
        <v>10582.78</v>
      </c>
      <c r="AP481" s="891">
        <v>10582.78</v>
      </c>
      <c r="AQ481" s="891">
        <v>0</v>
      </c>
      <c r="AR481" s="891">
        <v>0</v>
      </c>
      <c r="AS481" s="891">
        <v>0</v>
      </c>
      <c r="AT481" s="891">
        <v>0</v>
      </c>
      <c r="AU481" s="891">
        <v>0</v>
      </c>
      <c r="AV481" s="891">
        <v>61984.88</v>
      </c>
      <c r="AW481" s="891">
        <v>24595.75</v>
      </c>
      <c r="AX481" s="891">
        <v>9206.74</v>
      </c>
      <c r="AY481" s="891">
        <v>136606.66999999998</v>
      </c>
      <c r="AZ481" s="891">
        <v>1476498.82</v>
      </c>
      <c r="BA481" s="891">
        <v>20626.09</v>
      </c>
      <c r="BB481" s="891">
        <v>0</v>
      </c>
      <c r="BC481" s="891">
        <v>24676.37</v>
      </c>
    </row>
    <row r="482" spans="1:55" ht="15.75" customHeight="1" x14ac:dyDescent="0.2">
      <c r="A482" s="890" t="s">
        <v>2186</v>
      </c>
      <c r="B482" s="895" t="s">
        <v>2187</v>
      </c>
      <c r="C482" s="645">
        <v>6555</v>
      </c>
      <c r="D482" s="891">
        <v>90582200.359999999</v>
      </c>
      <c r="E482" s="891">
        <v>57073147.960000001</v>
      </c>
      <c r="F482" s="892">
        <v>0.63007023160372255</v>
      </c>
      <c r="G482" s="893">
        <v>1</v>
      </c>
      <c r="H482" s="891">
        <v>3625884.63</v>
      </c>
      <c r="I482" s="891">
        <v>16115075.619999999</v>
      </c>
      <c r="J482" s="891">
        <v>19740960.25</v>
      </c>
      <c r="K482" s="893">
        <v>1.05731</v>
      </c>
      <c r="L482" s="891">
        <v>22139176.829999998</v>
      </c>
      <c r="M482" s="891">
        <v>5384180.3600000003</v>
      </c>
      <c r="N482" s="891">
        <v>2469130.67</v>
      </c>
      <c r="O482" s="891">
        <v>1001676.08</v>
      </c>
      <c r="P482" s="891">
        <v>747603.32</v>
      </c>
      <c r="Q482" s="891">
        <v>1737990.99</v>
      </c>
      <c r="R482" s="891">
        <v>560210.03</v>
      </c>
      <c r="S482" s="891">
        <v>907643.47</v>
      </c>
      <c r="T482" s="891">
        <v>1106885.57</v>
      </c>
      <c r="U482" s="891">
        <v>654787.07999999996</v>
      </c>
      <c r="V482" s="891">
        <v>1652904.35</v>
      </c>
      <c r="W482" s="891">
        <v>1425636.2</v>
      </c>
      <c r="X482" s="891">
        <v>1089114.58</v>
      </c>
      <c r="Y482" s="891">
        <v>40876939.529999994</v>
      </c>
      <c r="Z482" s="891">
        <v>585855</v>
      </c>
      <c r="AA482" s="891">
        <v>819375</v>
      </c>
      <c r="AB482" s="891">
        <v>1763295</v>
      </c>
      <c r="AC482" s="891">
        <v>190095</v>
      </c>
      <c r="AD482" s="891">
        <v>3742905</v>
      </c>
      <c r="AE482" s="891">
        <v>2289115</v>
      </c>
      <c r="AF482" s="891">
        <v>8042985</v>
      </c>
      <c r="AG482" s="891">
        <v>5788065</v>
      </c>
      <c r="AH482" s="891">
        <v>16033126.122000003</v>
      </c>
      <c r="AI482" s="891">
        <v>39254816.122000001</v>
      </c>
      <c r="AJ482" s="891">
        <v>5926834.3499999996</v>
      </c>
      <c r="AK482" s="891">
        <v>33327981.772</v>
      </c>
      <c r="AL482" s="894">
        <v>39594482.991999999</v>
      </c>
      <c r="AM482" s="891">
        <v>800512.09</v>
      </c>
      <c r="AN482" s="891">
        <v>800512.09</v>
      </c>
      <c r="AO482" s="891">
        <v>833772.27</v>
      </c>
      <c r="AP482" s="891">
        <v>833772.27</v>
      </c>
      <c r="AQ482" s="891">
        <v>260034.14</v>
      </c>
      <c r="AR482" s="891">
        <v>260034.14</v>
      </c>
      <c r="AS482" s="891">
        <v>270616.92</v>
      </c>
      <c r="AT482" s="891">
        <v>270616.92</v>
      </c>
      <c r="AU482" s="891">
        <v>325042.68</v>
      </c>
      <c r="AV482" s="891">
        <v>3513484.6</v>
      </c>
      <c r="AW482" s="891">
        <v>1394159.57</v>
      </c>
      <c r="AX482" s="891">
        <v>548220.04</v>
      </c>
      <c r="AY482" s="891">
        <v>10110777.73</v>
      </c>
      <c r="AZ482" s="891">
        <v>90582200.359999999</v>
      </c>
      <c r="BA482" s="891">
        <v>1002778.96</v>
      </c>
      <c r="BB482" s="891">
        <v>153312.43</v>
      </c>
      <c r="BC482" s="891">
        <v>2525647.0599999991</v>
      </c>
    </row>
    <row r="483" spans="1:55" ht="15.75" customHeight="1" x14ac:dyDescent="0.2">
      <c r="A483" s="890" t="s">
        <v>2188</v>
      </c>
      <c r="B483" s="895" t="s">
        <v>2189</v>
      </c>
      <c r="C483" s="645">
        <v>17075.439999999999</v>
      </c>
      <c r="D483" s="891">
        <v>239375898.63</v>
      </c>
      <c r="E483" s="891">
        <v>157815881.41000003</v>
      </c>
      <c r="F483" s="892">
        <v>0.65928058051464</v>
      </c>
      <c r="G483" s="893">
        <v>1</v>
      </c>
      <c r="H483" s="891">
        <v>7563280.9000000004</v>
      </c>
      <c r="I483" s="891">
        <v>81459078.629999995</v>
      </c>
      <c r="J483" s="891">
        <v>89022359.530000001</v>
      </c>
      <c r="K483" s="893">
        <v>1.05731</v>
      </c>
      <c r="L483" s="891">
        <v>57602420.450000003</v>
      </c>
      <c r="M483" s="891">
        <v>14143217.859999999</v>
      </c>
      <c r="N483" s="891">
        <v>6449070.7199999997</v>
      </c>
      <c r="O483" s="891">
        <v>2605804.7400000002</v>
      </c>
      <c r="P483" s="891">
        <v>1980878.27</v>
      </c>
      <c r="Q483" s="891">
        <v>4586881</v>
      </c>
      <c r="R483" s="891">
        <v>1461557.14</v>
      </c>
      <c r="S483" s="891">
        <v>2370491.2000000002</v>
      </c>
      <c r="T483" s="891">
        <v>2873772.32</v>
      </c>
      <c r="U483" s="891">
        <v>1707005.62</v>
      </c>
      <c r="V483" s="891">
        <v>4291383.76</v>
      </c>
      <c r="W483" s="891">
        <v>3701334.59</v>
      </c>
      <c r="X483" s="891">
        <v>2844439.04</v>
      </c>
      <c r="Y483" s="891">
        <v>106618256.71000001</v>
      </c>
      <c r="Z483" s="891">
        <v>1523079.9</v>
      </c>
      <c r="AA483" s="891">
        <v>2134430</v>
      </c>
      <c r="AB483" s="891">
        <v>4593293.3599999994</v>
      </c>
      <c r="AC483" s="891">
        <v>495187.75999999995</v>
      </c>
      <c r="AD483" s="891">
        <v>9750076.2400000002</v>
      </c>
      <c r="AE483" s="891">
        <v>6147897.9899999993</v>
      </c>
      <c r="AF483" s="891">
        <v>20951564.879999999</v>
      </c>
      <c r="AG483" s="891">
        <v>15077613.52</v>
      </c>
      <c r="AH483" s="891">
        <v>42472458.898439996</v>
      </c>
      <c r="AI483" s="891">
        <v>103145602.54843998</v>
      </c>
      <c r="AJ483" s="891">
        <v>15439100.58</v>
      </c>
      <c r="AK483" s="891">
        <v>87706501.968439996</v>
      </c>
      <c r="AL483" s="894">
        <v>104030417.39844</v>
      </c>
      <c r="AM483" s="891">
        <v>2145281.69</v>
      </c>
      <c r="AN483" s="891">
        <v>2145281.69</v>
      </c>
      <c r="AO483" s="891">
        <v>2234479.4500000002</v>
      </c>
      <c r="AP483" s="891">
        <v>2234479.4500000002</v>
      </c>
      <c r="AQ483" s="891">
        <v>1078688.1499999999</v>
      </c>
      <c r="AR483" s="891">
        <v>1078688.1499999999</v>
      </c>
      <c r="AS483" s="891">
        <v>1123287.03</v>
      </c>
      <c r="AT483" s="891">
        <v>1123287.03</v>
      </c>
      <c r="AU483" s="891">
        <v>1348549.16</v>
      </c>
      <c r="AV483" s="891">
        <v>9154108.9900000002</v>
      </c>
      <c r="AW483" s="891">
        <v>3632373.59</v>
      </c>
      <c r="AX483" s="891">
        <v>1428720.02</v>
      </c>
      <c r="AY483" s="891">
        <v>28727224.399999999</v>
      </c>
      <c r="AZ483" s="891">
        <v>239375898.63</v>
      </c>
      <c r="BA483" s="891">
        <v>3354858.02</v>
      </c>
      <c r="BB483" s="891">
        <v>1052532.73</v>
      </c>
      <c r="BC483" s="891">
        <v>8434863.9100000001</v>
      </c>
    </row>
    <row r="484" spans="1:55" ht="15.75" customHeight="1" x14ac:dyDescent="0.2">
      <c r="A484" s="890"/>
      <c r="B484" s="895" t="s">
        <v>2190</v>
      </c>
      <c r="C484" s="645">
        <v>57</v>
      </c>
      <c r="D484" s="891">
        <v>782888.12</v>
      </c>
      <c r="E484" s="891">
        <v>460950.51</v>
      </c>
      <c r="F484" s="892">
        <v>0.58878209826456429</v>
      </c>
      <c r="G484" s="893">
        <v>1</v>
      </c>
      <c r="H484" s="891">
        <v>45304.85</v>
      </c>
      <c r="I484" s="891">
        <v>382661.7</v>
      </c>
      <c r="J484" s="891">
        <v>427966.55</v>
      </c>
      <c r="K484" s="893">
        <v>0.9</v>
      </c>
      <c r="L484" s="891">
        <v>174098.04</v>
      </c>
      <c r="M484" s="891">
        <v>55166.33</v>
      </c>
      <c r="N484" s="891">
        <v>19334.189999999999</v>
      </c>
      <c r="O484" s="891">
        <v>6240.35</v>
      </c>
      <c r="P484" s="891">
        <v>5855.23</v>
      </c>
      <c r="Q484" s="891">
        <v>16457.580000000002</v>
      </c>
      <c r="R484" s="891">
        <v>3828</v>
      </c>
      <c r="S484" s="891">
        <v>6893.66</v>
      </c>
      <c r="T484" s="891">
        <v>6328.2</v>
      </c>
      <c r="U484" s="891">
        <v>4595.7700000000004</v>
      </c>
      <c r="V484" s="891">
        <v>9449.86</v>
      </c>
      <c r="W484" s="891">
        <v>8150.54</v>
      </c>
      <c r="X484" s="891">
        <v>8271.9599999999991</v>
      </c>
      <c r="Y484" s="891">
        <v>324669.71000000002</v>
      </c>
      <c r="Z484" s="891">
        <v>5130</v>
      </c>
      <c r="AA484" s="891">
        <v>7125</v>
      </c>
      <c r="AB484" s="891">
        <v>15333</v>
      </c>
      <c r="AC484" s="891">
        <v>1653</v>
      </c>
      <c r="AD484" s="891">
        <v>32547</v>
      </c>
      <c r="AE484" s="891">
        <v>39979</v>
      </c>
      <c r="AF484" s="891">
        <v>69939</v>
      </c>
      <c r="AG484" s="891">
        <v>50331</v>
      </c>
      <c r="AH484" s="891">
        <v>151633.39499999999</v>
      </c>
      <c r="AI484" s="891">
        <v>373670.39500000002</v>
      </c>
      <c r="AJ484" s="891">
        <v>51537.69</v>
      </c>
      <c r="AK484" s="891">
        <v>322132.70500000002</v>
      </c>
      <c r="AL484" s="894">
        <v>368516.625</v>
      </c>
      <c r="AM484" s="891">
        <v>12225.47</v>
      </c>
      <c r="AN484" s="891">
        <v>12225.47</v>
      </c>
      <c r="AO484" s="891">
        <v>12868.92</v>
      </c>
      <c r="AP484" s="891">
        <v>12868.92</v>
      </c>
      <c r="AQ484" s="891">
        <v>0</v>
      </c>
      <c r="AR484" s="891">
        <v>0</v>
      </c>
      <c r="AS484" s="891">
        <v>0</v>
      </c>
      <c r="AT484" s="891">
        <v>0</v>
      </c>
      <c r="AU484" s="891">
        <v>0</v>
      </c>
      <c r="AV484" s="891">
        <v>25737.84</v>
      </c>
      <c r="AW484" s="891">
        <v>10212.84</v>
      </c>
      <c r="AX484" s="891">
        <v>3562.24</v>
      </c>
      <c r="AY484" s="891">
        <v>89701.7</v>
      </c>
      <c r="AZ484" s="891">
        <v>782888.12</v>
      </c>
      <c r="BA484" s="891">
        <v>16883.48</v>
      </c>
      <c r="BB484" s="891">
        <v>0</v>
      </c>
      <c r="BC484" s="891">
        <v>8922.4399999999987</v>
      </c>
    </row>
    <row r="485" spans="1:55" ht="15.75" customHeight="1" x14ac:dyDescent="0.2">
      <c r="A485" s="890"/>
      <c r="B485" s="895" t="s">
        <v>2191</v>
      </c>
      <c r="C485" s="645">
        <v>19.64</v>
      </c>
      <c r="D485" s="891">
        <v>243925.12</v>
      </c>
      <c r="E485" s="891">
        <v>173706.98</v>
      </c>
      <c r="F485" s="892">
        <v>0.71213239538428852</v>
      </c>
      <c r="G485" s="893">
        <v>1</v>
      </c>
      <c r="H485" s="891">
        <v>3914.98</v>
      </c>
      <c r="I485" s="891">
        <v>149314.47</v>
      </c>
      <c r="J485" s="891">
        <v>153229.45000000001</v>
      </c>
      <c r="K485" s="893">
        <v>0.9</v>
      </c>
      <c r="L485" s="891">
        <v>55437.120000000003</v>
      </c>
      <c r="M485" s="891">
        <v>13900.32</v>
      </c>
      <c r="N485" s="891">
        <v>5788.96</v>
      </c>
      <c r="O485" s="891">
        <v>1929.65</v>
      </c>
      <c r="P485" s="891">
        <v>1890.39</v>
      </c>
      <c r="Q485" s="891">
        <v>4856.0600000000004</v>
      </c>
      <c r="R485" s="891">
        <v>546.85</v>
      </c>
      <c r="S485" s="891">
        <v>2042.56</v>
      </c>
      <c r="T485" s="891">
        <v>2109.4</v>
      </c>
      <c r="U485" s="891">
        <v>1531.92</v>
      </c>
      <c r="V485" s="891">
        <v>3149.95</v>
      </c>
      <c r="W485" s="891">
        <v>2716.84</v>
      </c>
      <c r="X485" s="891">
        <v>2450.9499999999998</v>
      </c>
      <c r="Y485" s="891">
        <v>98350.969999999987</v>
      </c>
      <c r="Z485" s="891">
        <v>1767.6</v>
      </c>
      <c r="AA485" s="891">
        <v>2455</v>
      </c>
      <c r="AB485" s="891">
        <v>5283.16</v>
      </c>
      <c r="AC485" s="891">
        <v>569.56000000000006</v>
      </c>
      <c r="AD485" s="891">
        <v>11214.439999999999</v>
      </c>
      <c r="AE485" s="891">
        <v>8304.11</v>
      </c>
      <c r="AF485" s="891">
        <v>24098.28</v>
      </c>
      <c r="AG485" s="891">
        <v>17342.120000000003</v>
      </c>
      <c r="AH485" s="891">
        <v>47189.588640000009</v>
      </c>
      <c r="AI485" s="891">
        <v>118223.85863999999</v>
      </c>
      <c r="AJ485" s="891">
        <v>17757.89</v>
      </c>
      <c r="AK485" s="891">
        <v>100465.96864000002</v>
      </c>
      <c r="AL485" s="894">
        <v>116448.06864000003</v>
      </c>
      <c r="AM485" s="891">
        <v>3860.67</v>
      </c>
      <c r="AN485" s="891">
        <v>3860.67</v>
      </c>
      <c r="AO485" s="891">
        <v>4504.12</v>
      </c>
      <c r="AP485" s="891">
        <v>4504.12</v>
      </c>
      <c r="AQ485" s="891">
        <v>0</v>
      </c>
      <c r="AR485" s="891">
        <v>0</v>
      </c>
      <c r="AS485" s="891">
        <v>0</v>
      </c>
      <c r="AT485" s="891">
        <v>0</v>
      </c>
      <c r="AU485" s="891">
        <v>0</v>
      </c>
      <c r="AV485" s="891">
        <v>8364.7900000000009</v>
      </c>
      <c r="AW485" s="891">
        <v>3319.17</v>
      </c>
      <c r="AX485" s="891">
        <v>712.44</v>
      </c>
      <c r="AY485" s="891">
        <v>29125.98</v>
      </c>
      <c r="AZ485" s="891">
        <v>243925.12</v>
      </c>
      <c r="BA485" s="891">
        <v>3800.64</v>
      </c>
      <c r="BB485" s="891">
        <v>0</v>
      </c>
      <c r="BC485" s="891">
        <v>2107.9699999999998</v>
      </c>
    </row>
    <row r="486" spans="1:55" ht="15.75" customHeight="1" x14ac:dyDescent="0.2">
      <c r="A486" s="890" t="s">
        <v>2192</v>
      </c>
      <c r="B486" s="895" t="s">
        <v>2193</v>
      </c>
      <c r="C486" s="645">
        <v>275.45999999999998</v>
      </c>
      <c r="D486" s="891">
        <v>3544478.8</v>
      </c>
      <c r="E486" s="891">
        <v>3189881.0700000003</v>
      </c>
      <c r="F486" s="892">
        <v>0.89995772298031529</v>
      </c>
      <c r="G486" s="893">
        <v>2</v>
      </c>
      <c r="H486" s="891">
        <v>8248.73</v>
      </c>
      <c r="I486" s="891">
        <v>1827757.07</v>
      </c>
      <c r="J486" s="891">
        <v>1836005.8</v>
      </c>
      <c r="K486" s="893">
        <v>0.9</v>
      </c>
      <c r="L486" s="891">
        <v>814276.33</v>
      </c>
      <c r="M486" s="891">
        <v>201110.87</v>
      </c>
      <c r="N486" s="891">
        <v>87537.83</v>
      </c>
      <c r="O486" s="891">
        <v>34462.93</v>
      </c>
      <c r="P486" s="891">
        <v>27782.34</v>
      </c>
      <c r="Q486" s="891">
        <v>62162.75</v>
      </c>
      <c r="R486" s="891">
        <v>19140.03</v>
      </c>
      <c r="S486" s="891">
        <v>32170.44</v>
      </c>
      <c r="T486" s="891">
        <v>37969.230000000003</v>
      </c>
      <c r="U486" s="891">
        <v>22978.89</v>
      </c>
      <c r="V486" s="891">
        <v>56699.19</v>
      </c>
      <c r="W486" s="891">
        <v>48903.26</v>
      </c>
      <c r="X486" s="891">
        <v>38602.49</v>
      </c>
      <c r="Y486" s="891">
        <v>1483796.5799999998</v>
      </c>
      <c r="Z486" s="891">
        <v>24401.699999999997</v>
      </c>
      <c r="AA486" s="891">
        <v>34432.5</v>
      </c>
      <c r="AB486" s="891">
        <v>74098.739999999991</v>
      </c>
      <c r="AC486" s="891">
        <v>7988.3399999999992</v>
      </c>
      <c r="AD486" s="891">
        <v>157287.66</v>
      </c>
      <c r="AE486" s="891">
        <v>100226.47</v>
      </c>
      <c r="AF486" s="891">
        <v>337989.41999999993</v>
      </c>
      <c r="AG486" s="891">
        <v>243231.18</v>
      </c>
      <c r="AH486" s="891">
        <v>696525.77945999987</v>
      </c>
      <c r="AI486" s="891">
        <v>1676181.7894599999</v>
      </c>
      <c r="AJ486" s="891">
        <v>249062.66</v>
      </c>
      <c r="AK486" s="891">
        <v>1427119.1294599997</v>
      </c>
      <c r="AL486" s="894">
        <v>1651275.5194599996</v>
      </c>
      <c r="AM486" s="891">
        <v>52762.57</v>
      </c>
      <c r="AN486" s="891">
        <v>52762.57</v>
      </c>
      <c r="AO486" s="891">
        <v>54692.91</v>
      </c>
      <c r="AP486" s="891">
        <v>54692.91</v>
      </c>
      <c r="AQ486" s="891">
        <v>0</v>
      </c>
      <c r="AR486" s="891">
        <v>0</v>
      </c>
      <c r="AS486" s="891">
        <v>0</v>
      </c>
      <c r="AT486" s="891">
        <v>0</v>
      </c>
      <c r="AU486" s="891">
        <v>0</v>
      </c>
      <c r="AV486" s="891">
        <v>125471.97</v>
      </c>
      <c r="AW486" s="891">
        <v>49787.59</v>
      </c>
      <c r="AX486" s="891">
        <v>19236.12</v>
      </c>
      <c r="AY486" s="891">
        <v>409406.64</v>
      </c>
      <c r="AZ486" s="891">
        <v>3544478.8</v>
      </c>
      <c r="BA486" s="891">
        <v>233849.74999999997</v>
      </c>
      <c r="BB486" s="891">
        <v>0</v>
      </c>
      <c r="BC486" s="891">
        <v>134068.59</v>
      </c>
    </row>
    <row r="487" spans="1:55" ht="15.75" customHeight="1" x14ac:dyDescent="0.2">
      <c r="A487" s="890" t="s">
        <v>2194</v>
      </c>
      <c r="B487" s="895" t="s">
        <v>2195</v>
      </c>
      <c r="C487" s="645">
        <v>311.5</v>
      </c>
      <c r="D487" s="891">
        <v>4074761.98</v>
      </c>
      <c r="E487" s="891">
        <v>3780502.98</v>
      </c>
      <c r="F487" s="892">
        <v>0.92778498438821699</v>
      </c>
      <c r="G487" s="893">
        <v>3</v>
      </c>
      <c r="H487" s="891">
        <v>6677.74</v>
      </c>
      <c r="I487" s="891">
        <v>762140.45999999985</v>
      </c>
      <c r="J487" s="891">
        <v>768818.19999999984</v>
      </c>
      <c r="K487" s="893">
        <v>0.9</v>
      </c>
      <c r="L487" s="891">
        <v>951112.31</v>
      </c>
      <c r="M487" s="891">
        <v>229228.18</v>
      </c>
      <c r="N487" s="891">
        <v>99277.48</v>
      </c>
      <c r="O487" s="891">
        <v>39367.93</v>
      </c>
      <c r="P487" s="891">
        <v>32490.71</v>
      </c>
      <c r="Q487" s="891">
        <v>67497.59</v>
      </c>
      <c r="R487" s="891">
        <v>21874.32</v>
      </c>
      <c r="S487" s="891">
        <v>36255.58</v>
      </c>
      <c r="T487" s="891">
        <v>43594.3</v>
      </c>
      <c r="U487" s="891">
        <v>26298.06</v>
      </c>
      <c r="V487" s="891">
        <v>65099.07</v>
      </c>
      <c r="W487" s="891">
        <v>56148.19</v>
      </c>
      <c r="X487" s="891">
        <v>43504.39</v>
      </c>
      <c r="Y487" s="891">
        <v>1711748.11</v>
      </c>
      <c r="Z487" s="891">
        <v>27945</v>
      </c>
      <c r="AA487" s="891">
        <v>38937.5</v>
      </c>
      <c r="AB487" s="891">
        <v>83793.5</v>
      </c>
      <c r="AC487" s="891">
        <v>9033.5</v>
      </c>
      <c r="AD487" s="891">
        <v>177866.5</v>
      </c>
      <c r="AE487" s="891">
        <v>105538</v>
      </c>
      <c r="AF487" s="891">
        <v>382210.5</v>
      </c>
      <c r="AG487" s="891">
        <v>275054.5</v>
      </c>
      <c r="AH487" s="891">
        <v>805885.30650000006</v>
      </c>
      <c r="AI487" s="891">
        <v>1906264.3064999999</v>
      </c>
      <c r="AJ487" s="891">
        <v>281648.95</v>
      </c>
      <c r="AK487" s="891">
        <v>1624615.3565</v>
      </c>
      <c r="AL487" s="894">
        <v>1878099.4065</v>
      </c>
      <c r="AM487" s="891">
        <v>64988.04</v>
      </c>
      <c r="AN487" s="891">
        <v>64988.04</v>
      </c>
      <c r="AO487" s="891">
        <v>67561.83</v>
      </c>
      <c r="AP487" s="891">
        <v>67561.83</v>
      </c>
      <c r="AQ487" s="891">
        <v>0</v>
      </c>
      <c r="AR487" s="891">
        <v>0</v>
      </c>
      <c r="AS487" s="891">
        <v>0</v>
      </c>
      <c r="AT487" s="891">
        <v>0</v>
      </c>
      <c r="AU487" s="891">
        <v>0</v>
      </c>
      <c r="AV487" s="891">
        <v>141558.12</v>
      </c>
      <c r="AW487" s="891">
        <v>56170.62</v>
      </c>
      <c r="AX487" s="891">
        <v>22085.91</v>
      </c>
      <c r="AY487" s="891">
        <v>484914.38999999996</v>
      </c>
      <c r="AZ487" s="891">
        <v>4074761.98</v>
      </c>
      <c r="BA487" s="891">
        <v>99640.340000000011</v>
      </c>
      <c r="BB487" s="891">
        <v>0</v>
      </c>
      <c r="BC487" s="891">
        <v>100236.85000000003</v>
      </c>
    </row>
    <row r="488" spans="1:55" ht="15.75" customHeight="1" x14ac:dyDescent="0.2">
      <c r="A488" s="890" t="s">
        <v>2196</v>
      </c>
      <c r="B488" s="895" t="s">
        <v>2197</v>
      </c>
      <c r="C488" s="645">
        <v>384.79</v>
      </c>
      <c r="D488" s="891">
        <v>5090769.5199999996</v>
      </c>
      <c r="E488" s="891">
        <v>4312887.57</v>
      </c>
      <c r="F488" s="892">
        <v>0.84719757063368306</v>
      </c>
      <c r="G488" s="893">
        <v>2</v>
      </c>
      <c r="H488" s="891">
        <v>11522.66</v>
      </c>
      <c r="I488" s="891">
        <v>1810525.1600000001</v>
      </c>
      <c r="J488" s="891">
        <v>1822047.82</v>
      </c>
      <c r="K488" s="893">
        <v>0.9</v>
      </c>
      <c r="L488" s="891">
        <v>1169979.58</v>
      </c>
      <c r="M488" s="891">
        <v>287628.77</v>
      </c>
      <c r="N488" s="891">
        <v>122271.6</v>
      </c>
      <c r="O488" s="891">
        <v>49106.48</v>
      </c>
      <c r="P488" s="891">
        <v>40422.86</v>
      </c>
      <c r="Q488" s="891">
        <v>87486.11</v>
      </c>
      <c r="R488" s="891">
        <v>27342.9</v>
      </c>
      <c r="S488" s="891">
        <v>45191.81</v>
      </c>
      <c r="T488" s="891">
        <v>54141.31</v>
      </c>
      <c r="U488" s="891">
        <v>32425.759999999998</v>
      </c>
      <c r="V488" s="891">
        <v>80848.84</v>
      </c>
      <c r="W488" s="891">
        <v>69732.429999999993</v>
      </c>
      <c r="X488" s="891">
        <v>54227.31</v>
      </c>
      <c r="Y488" s="891">
        <v>2120805.7600000002</v>
      </c>
      <c r="Z488" s="891">
        <v>34451.1</v>
      </c>
      <c r="AA488" s="891">
        <v>48098.75</v>
      </c>
      <c r="AB488" s="891">
        <v>103508.51000000001</v>
      </c>
      <c r="AC488" s="891">
        <v>11158.91</v>
      </c>
      <c r="AD488" s="891">
        <v>219715.08999999997</v>
      </c>
      <c r="AE488" s="891">
        <v>140737.98000000001</v>
      </c>
      <c r="AF488" s="891">
        <v>472137.32999999996</v>
      </c>
      <c r="AG488" s="891">
        <v>339769.57000000007</v>
      </c>
      <c r="AH488" s="891">
        <v>1007171.24829</v>
      </c>
      <c r="AI488" s="891">
        <v>2376748.4882899998</v>
      </c>
      <c r="AJ488" s="891">
        <v>347915.57</v>
      </c>
      <c r="AK488" s="891">
        <v>2028832.9182900002</v>
      </c>
      <c r="AL488" s="894">
        <v>2341956.9282900002</v>
      </c>
      <c r="AM488" s="891">
        <v>83647.98</v>
      </c>
      <c r="AN488" s="891">
        <v>83647.98</v>
      </c>
      <c r="AO488" s="891">
        <v>86865.21</v>
      </c>
      <c r="AP488" s="891">
        <v>86865.21</v>
      </c>
      <c r="AQ488" s="891">
        <v>2573.7800000000002</v>
      </c>
      <c r="AR488" s="891">
        <v>2573.7800000000002</v>
      </c>
      <c r="AS488" s="891">
        <v>3217.23</v>
      </c>
      <c r="AT488" s="891">
        <v>3217.23</v>
      </c>
      <c r="AU488" s="891">
        <v>3860.67</v>
      </c>
      <c r="AV488" s="891">
        <v>175017.31</v>
      </c>
      <c r="AW488" s="891">
        <v>69447.31</v>
      </c>
      <c r="AX488" s="891">
        <v>27073.06</v>
      </c>
      <c r="AY488" s="891">
        <v>628006.75</v>
      </c>
      <c r="AZ488" s="891">
        <v>5090769.5199999996</v>
      </c>
      <c r="BA488" s="891">
        <v>278595.26999999996</v>
      </c>
      <c r="BB488" s="891">
        <v>63.680000000000007</v>
      </c>
      <c r="BC488" s="891">
        <v>184809.60000000001</v>
      </c>
    </row>
    <row r="489" spans="1:55" ht="15.75" customHeight="1" x14ac:dyDescent="0.2">
      <c r="A489" s="890" t="s">
        <v>2198</v>
      </c>
      <c r="B489" s="895" t="s">
        <v>2199</v>
      </c>
      <c r="C489" s="645">
        <v>257.95</v>
      </c>
      <c r="D489" s="891">
        <v>3280715.04</v>
      </c>
      <c r="E489" s="891">
        <v>3825435.8200000003</v>
      </c>
      <c r="F489" s="892">
        <v>1.166037212424277</v>
      </c>
      <c r="G489" s="893">
        <v>4</v>
      </c>
      <c r="H489" s="891">
        <v>252.44</v>
      </c>
      <c r="I489" s="891">
        <v>723233.18</v>
      </c>
      <c r="J489" s="891">
        <v>723485.62</v>
      </c>
      <c r="K489" s="893">
        <v>0.9</v>
      </c>
      <c r="L489" s="891">
        <v>777289.44</v>
      </c>
      <c r="M489" s="891">
        <v>192869.62</v>
      </c>
      <c r="N489" s="891">
        <v>81929.429999999993</v>
      </c>
      <c r="O489" s="891">
        <v>32623.56</v>
      </c>
      <c r="P489" s="891">
        <v>26393.94</v>
      </c>
      <c r="Q489" s="891">
        <v>58734.44</v>
      </c>
      <c r="R489" s="891">
        <v>18046.310000000001</v>
      </c>
      <c r="S489" s="891">
        <v>30127.87</v>
      </c>
      <c r="T489" s="891">
        <v>35859.83</v>
      </c>
      <c r="U489" s="891">
        <v>21702.28</v>
      </c>
      <c r="V489" s="891">
        <v>53549.23</v>
      </c>
      <c r="W489" s="891">
        <v>46186.41</v>
      </c>
      <c r="X489" s="891">
        <v>36151.54</v>
      </c>
      <c r="Y489" s="891">
        <v>1411463.9000000001</v>
      </c>
      <c r="Z489" s="891">
        <v>23050.799999999999</v>
      </c>
      <c r="AA489" s="891">
        <v>32243.749999999993</v>
      </c>
      <c r="AB489" s="891">
        <v>69388.549999999988</v>
      </c>
      <c r="AC489" s="891">
        <v>7480.5499999999993</v>
      </c>
      <c r="AD489" s="891">
        <v>73644.709999999992</v>
      </c>
      <c r="AE489" s="891">
        <v>96161.909999999989</v>
      </c>
      <c r="AF489" s="891">
        <v>316504.64999999997</v>
      </c>
      <c r="AG489" s="891">
        <v>227769.84999999998</v>
      </c>
      <c r="AH489" s="891">
        <v>660326.74544999993</v>
      </c>
      <c r="AI489" s="891">
        <v>1506571.5154499998</v>
      </c>
      <c r="AJ489" s="891">
        <v>233230.65</v>
      </c>
      <c r="AK489" s="891">
        <v>1273340.8654499999</v>
      </c>
      <c r="AL489" s="894">
        <v>1483248.44545</v>
      </c>
      <c r="AM489" s="891">
        <v>50188.78</v>
      </c>
      <c r="AN489" s="891">
        <v>50188.78</v>
      </c>
      <c r="AO489" s="891">
        <v>52119.12</v>
      </c>
      <c r="AP489" s="891">
        <v>52119.12</v>
      </c>
      <c r="AQ489" s="891">
        <v>0</v>
      </c>
      <c r="AR489" s="891">
        <v>0</v>
      </c>
      <c r="AS489" s="891">
        <v>0</v>
      </c>
      <c r="AT489" s="891">
        <v>0</v>
      </c>
      <c r="AU489" s="891">
        <v>0</v>
      </c>
      <c r="AV489" s="891">
        <v>117107.17</v>
      </c>
      <c r="AW489" s="891">
        <v>46468.42</v>
      </c>
      <c r="AX489" s="891">
        <v>17811.22</v>
      </c>
      <c r="AY489" s="891">
        <v>386002.61</v>
      </c>
      <c r="AZ489" s="891">
        <v>3280715.04</v>
      </c>
      <c r="BA489" s="891">
        <v>85874.64</v>
      </c>
      <c r="BB489" s="891">
        <v>0</v>
      </c>
      <c r="BC489" s="891">
        <v>122151.77000000002</v>
      </c>
    </row>
    <row r="490" spans="1:55" ht="15.75" customHeight="1" x14ac:dyDescent="0.2">
      <c r="A490" s="890" t="s">
        <v>2200</v>
      </c>
      <c r="B490" s="895" t="s">
        <v>2201</v>
      </c>
      <c r="C490" s="645">
        <v>2191.87</v>
      </c>
      <c r="D490" s="891">
        <v>29200268.390000001</v>
      </c>
      <c r="E490" s="891">
        <v>23447350.399999999</v>
      </c>
      <c r="F490" s="892">
        <v>0.80298407147620054</v>
      </c>
      <c r="G490" s="893">
        <v>2</v>
      </c>
      <c r="H490" s="891">
        <v>129876.03</v>
      </c>
      <c r="I490" s="891">
        <v>9534805.6099999994</v>
      </c>
      <c r="J490" s="891">
        <v>9664681.6399999987</v>
      </c>
      <c r="K490" s="893">
        <v>0.9</v>
      </c>
      <c r="L490" s="891">
        <v>6735826.3799999999</v>
      </c>
      <c r="M490" s="891">
        <v>1629300.4</v>
      </c>
      <c r="N490" s="891">
        <v>701182.77</v>
      </c>
      <c r="O490" s="891">
        <v>284791.24</v>
      </c>
      <c r="P490" s="891">
        <v>233549.41</v>
      </c>
      <c r="Q490" s="891">
        <v>490855.86</v>
      </c>
      <c r="R490" s="891">
        <v>159135.67000000001</v>
      </c>
      <c r="S490" s="891">
        <v>257874.21</v>
      </c>
      <c r="T490" s="891">
        <v>315004.03000000003</v>
      </c>
      <c r="U490" s="891">
        <v>186129</v>
      </c>
      <c r="V490" s="891">
        <v>470393.28</v>
      </c>
      <c r="W490" s="891">
        <v>405715.96</v>
      </c>
      <c r="X490" s="891">
        <v>309432.69</v>
      </c>
      <c r="Y490" s="891">
        <v>12179190.899999999</v>
      </c>
      <c r="Z490" s="891">
        <v>195656.4</v>
      </c>
      <c r="AA490" s="891">
        <v>273983.75</v>
      </c>
      <c r="AB490" s="891">
        <v>589613.03</v>
      </c>
      <c r="AC490" s="891">
        <v>63564.229999999996</v>
      </c>
      <c r="AD490" s="891">
        <v>1251557.77</v>
      </c>
      <c r="AE490" s="891">
        <v>754179.69</v>
      </c>
      <c r="AF490" s="891">
        <v>2689424.4899999998</v>
      </c>
      <c r="AG490" s="891">
        <v>1935421.21</v>
      </c>
      <c r="AH490" s="891">
        <v>5798785.3763700007</v>
      </c>
      <c r="AI490" s="891">
        <v>13552185.94637</v>
      </c>
      <c r="AJ490" s="891">
        <v>1981823.09</v>
      </c>
      <c r="AK490" s="891">
        <v>11570362.85637</v>
      </c>
      <c r="AL490" s="894">
        <v>13354003.636369999</v>
      </c>
      <c r="AM490" s="891">
        <v>509609.23</v>
      </c>
      <c r="AN490" s="891">
        <v>509609.23</v>
      </c>
      <c r="AO490" s="891">
        <v>530842.94999999995</v>
      </c>
      <c r="AP490" s="891">
        <v>530842.94999999995</v>
      </c>
      <c r="AQ490" s="891">
        <v>6434.46</v>
      </c>
      <c r="AR490" s="891">
        <v>6434.46</v>
      </c>
      <c r="AS490" s="891">
        <v>6434.46</v>
      </c>
      <c r="AT490" s="891">
        <v>6434.46</v>
      </c>
      <c r="AU490" s="891">
        <v>7721.35</v>
      </c>
      <c r="AV490" s="891">
        <v>999915.08</v>
      </c>
      <c r="AW490" s="891">
        <v>396768.83</v>
      </c>
      <c r="AX490" s="891">
        <v>156026.32999999999</v>
      </c>
      <c r="AY490" s="891">
        <v>3667073.79</v>
      </c>
      <c r="AZ490" s="891">
        <v>29200268.390000001</v>
      </c>
      <c r="BA490" s="891">
        <v>1636862.9199999997</v>
      </c>
      <c r="BB490" s="891">
        <v>6157.56</v>
      </c>
      <c r="BC490" s="891">
        <v>964973.24</v>
      </c>
    </row>
    <row r="491" spans="1:55" ht="15.75" customHeight="1" x14ac:dyDescent="0.2">
      <c r="A491" s="890" t="s">
        <v>2202</v>
      </c>
      <c r="B491" s="895" t="s">
        <v>2203</v>
      </c>
      <c r="C491" s="645">
        <v>575.79</v>
      </c>
      <c r="D491" s="891">
        <v>7644878.5899999999</v>
      </c>
      <c r="E491" s="891">
        <v>5990302.3399999999</v>
      </c>
      <c r="F491" s="892">
        <v>0.78357063091043799</v>
      </c>
      <c r="G491" s="893">
        <v>2</v>
      </c>
      <c r="H491" s="891">
        <v>38016.85</v>
      </c>
      <c r="I491" s="891">
        <v>2818087.28</v>
      </c>
      <c r="J491" s="891">
        <v>2856104.13</v>
      </c>
      <c r="K491" s="893">
        <v>0.9</v>
      </c>
      <c r="L491" s="891">
        <v>1760336.88</v>
      </c>
      <c r="M491" s="891">
        <v>427265.9</v>
      </c>
      <c r="N491" s="891">
        <v>183388.58</v>
      </c>
      <c r="O491" s="891">
        <v>73740.59</v>
      </c>
      <c r="P491" s="891">
        <v>61076.53</v>
      </c>
      <c r="Q491" s="891">
        <v>127377.66</v>
      </c>
      <c r="R491" s="891">
        <v>41014.35</v>
      </c>
      <c r="S491" s="891">
        <v>67404.740000000005</v>
      </c>
      <c r="T491" s="891">
        <v>81563.539999999994</v>
      </c>
      <c r="U491" s="891">
        <v>48510.99</v>
      </c>
      <c r="V491" s="891">
        <v>121798.26</v>
      </c>
      <c r="W491" s="891">
        <v>105051.45</v>
      </c>
      <c r="X491" s="891">
        <v>80881.41</v>
      </c>
      <c r="Y491" s="891">
        <v>3179410.8800000004</v>
      </c>
      <c r="Z491" s="891">
        <v>51281.099999999991</v>
      </c>
      <c r="AA491" s="891">
        <v>71973.75</v>
      </c>
      <c r="AB491" s="891">
        <v>154887.51</v>
      </c>
      <c r="AC491" s="891">
        <v>16697.91</v>
      </c>
      <c r="AD491" s="891">
        <v>328776.08999999997</v>
      </c>
      <c r="AE491" s="891">
        <v>199042.05</v>
      </c>
      <c r="AF491" s="891">
        <v>706494.33</v>
      </c>
      <c r="AG491" s="891">
        <v>508422.57</v>
      </c>
      <c r="AH491" s="891">
        <v>1516709.69829</v>
      </c>
      <c r="AI491" s="891">
        <v>3554285.0082899998</v>
      </c>
      <c r="AJ491" s="891">
        <v>520612.04</v>
      </c>
      <c r="AK491" s="891">
        <v>3033672.9682899998</v>
      </c>
      <c r="AL491" s="894">
        <v>3502223.7982899998</v>
      </c>
      <c r="AM491" s="891">
        <v>135123.66</v>
      </c>
      <c r="AN491" s="891">
        <v>135123.66</v>
      </c>
      <c r="AO491" s="891">
        <v>140914.67000000001</v>
      </c>
      <c r="AP491" s="891">
        <v>140914.67000000001</v>
      </c>
      <c r="AQ491" s="891">
        <v>643.44000000000005</v>
      </c>
      <c r="AR491" s="891">
        <v>643.44000000000005</v>
      </c>
      <c r="AS491" s="891">
        <v>643.44000000000005</v>
      </c>
      <c r="AT491" s="891">
        <v>643.44000000000005</v>
      </c>
      <c r="AU491" s="891">
        <v>1286.8900000000001</v>
      </c>
      <c r="AV491" s="891">
        <v>262525.96000000002</v>
      </c>
      <c r="AW491" s="891">
        <v>104170.96</v>
      </c>
      <c r="AX491" s="891">
        <v>40609.589999999997</v>
      </c>
      <c r="AY491" s="891">
        <v>963243.81999999972</v>
      </c>
      <c r="AZ491" s="891">
        <v>7644878.5899999999</v>
      </c>
      <c r="BA491" s="891">
        <v>375828.29</v>
      </c>
      <c r="BB491" s="891">
        <v>22.81</v>
      </c>
      <c r="BC491" s="891">
        <v>229949.00999999998</v>
      </c>
    </row>
    <row r="492" spans="1:55" ht="15.75" customHeight="1" x14ac:dyDescent="0.2">
      <c r="A492" s="890" t="s">
        <v>2204</v>
      </c>
      <c r="B492" s="895" t="s">
        <v>2205</v>
      </c>
      <c r="C492" s="645">
        <v>339.5</v>
      </c>
      <c r="D492" s="891">
        <v>4764844.37</v>
      </c>
      <c r="E492" s="891">
        <v>3396868.42</v>
      </c>
      <c r="F492" s="892">
        <v>0.71290228100356612</v>
      </c>
      <c r="G492" s="893">
        <v>1</v>
      </c>
      <c r="H492" s="891">
        <v>59627.76</v>
      </c>
      <c r="I492" s="891">
        <v>1179420.57</v>
      </c>
      <c r="J492" s="891">
        <v>1239048.33</v>
      </c>
      <c r="K492" s="893">
        <v>0.9</v>
      </c>
      <c r="L492" s="891">
        <v>1046665.15</v>
      </c>
      <c r="M492" s="891">
        <v>348853.49</v>
      </c>
      <c r="N492" s="891">
        <v>118875.27</v>
      </c>
      <c r="O492" s="891">
        <v>39390.620000000003</v>
      </c>
      <c r="P492" s="891">
        <v>35119.519999999997</v>
      </c>
      <c r="Q492" s="891">
        <v>102720.96000000001</v>
      </c>
      <c r="R492" s="891">
        <v>24608.61</v>
      </c>
      <c r="S492" s="891">
        <v>43149.24</v>
      </c>
      <c r="T492" s="891">
        <v>39375.5</v>
      </c>
      <c r="U492" s="891">
        <v>28851.27</v>
      </c>
      <c r="V492" s="891">
        <v>58799.16</v>
      </c>
      <c r="W492" s="891">
        <v>50714.49</v>
      </c>
      <c r="X492" s="891">
        <v>51776.36</v>
      </c>
      <c r="Y492" s="891">
        <v>1988899.6400000004</v>
      </c>
      <c r="Z492" s="891">
        <v>30555</v>
      </c>
      <c r="AA492" s="891">
        <v>42437.5</v>
      </c>
      <c r="AB492" s="891">
        <v>91325.5</v>
      </c>
      <c r="AC492" s="891">
        <v>9845.5</v>
      </c>
      <c r="AD492" s="891">
        <v>193854.5</v>
      </c>
      <c r="AE492" s="891">
        <v>264470.5</v>
      </c>
      <c r="AF492" s="891">
        <v>416566.5</v>
      </c>
      <c r="AG492" s="891">
        <v>299778.5</v>
      </c>
      <c r="AH492" s="891">
        <v>921964.26750000019</v>
      </c>
      <c r="AI492" s="891">
        <v>2270797.7675000001</v>
      </c>
      <c r="AJ492" s="891">
        <v>306965.71000000002</v>
      </c>
      <c r="AK492" s="891">
        <v>1963832.0575000001</v>
      </c>
      <c r="AL492" s="894">
        <v>2240101.1875</v>
      </c>
      <c r="AM492" s="891">
        <v>66918.38</v>
      </c>
      <c r="AN492" s="891">
        <v>66918.38</v>
      </c>
      <c r="AO492" s="891">
        <v>69492.160000000003</v>
      </c>
      <c r="AP492" s="891">
        <v>69492.160000000003</v>
      </c>
      <c r="AQ492" s="891">
        <v>4504.12</v>
      </c>
      <c r="AR492" s="891">
        <v>4504.12</v>
      </c>
      <c r="AS492" s="891">
        <v>4504.12</v>
      </c>
      <c r="AT492" s="891">
        <v>4504.12</v>
      </c>
      <c r="AU492" s="891">
        <v>5791.01</v>
      </c>
      <c r="AV492" s="891">
        <v>154427.04</v>
      </c>
      <c r="AW492" s="891">
        <v>61277.04</v>
      </c>
      <c r="AX492" s="891">
        <v>23510.81</v>
      </c>
      <c r="AY492" s="891">
        <v>535843.46</v>
      </c>
      <c r="AZ492" s="891">
        <v>4764844.37</v>
      </c>
      <c r="BA492" s="891">
        <v>134883.88999999998</v>
      </c>
      <c r="BB492" s="891">
        <v>399.5</v>
      </c>
      <c r="BC492" s="891">
        <v>106753.17</v>
      </c>
    </row>
    <row r="493" spans="1:55" ht="15.75" customHeight="1" x14ac:dyDescent="0.2">
      <c r="A493" s="890" t="s">
        <v>2206</v>
      </c>
      <c r="B493" s="895" t="s">
        <v>2207</v>
      </c>
      <c r="C493" s="645">
        <v>371</v>
      </c>
      <c r="D493" s="891">
        <v>4756317.97</v>
      </c>
      <c r="E493" s="891">
        <v>3382115.48</v>
      </c>
      <c r="F493" s="892">
        <v>0.71107850680554907</v>
      </c>
      <c r="G493" s="893">
        <v>1</v>
      </c>
      <c r="H493" s="891">
        <v>66244.160000000003</v>
      </c>
      <c r="I493" s="891">
        <v>1703685.77</v>
      </c>
      <c r="J493" s="891">
        <v>1769929.93</v>
      </c>
      <c r="K493" s="893">
        <v>0.9</v>
      </c>
      <c r="L493" s="891">
        <v>1115193.24</v>
      </c>
      <c r="M493" s="891">
        <v>275171.28999999998</v>
      </c>
      <c r="N493" s="891">
        <v>118592.85</v>
      </c>
      <c r="O493" s="891">
        <v>47267.1</v>
      </c>
      <c r="P493" s="891">
        <v>37284.449999999997</v>
      </c>
      <c r="Q493" s="891">
        <v>83484.98</v>
      </c>
      <c r="R493" s="891">
        <v>26796.04</v>
      </c>
      <c r="S493" s="891">
        <v>43659.89</v>
      </c>
      <c r="T493" s="891">
        <v>52031.91</v>
      </c>
      <c r="U493" s="891">
        <v>31404.48</v>
      </c>
      <c r="V493" s="891">
        <v>77698.89</v>
      </c>
      <c r="W493" s="891">
        <v>67015.58</v>
      </c>
      <c r="X493" s="891">
        <v>52389.09</v>
      </c>
      <c r="Y493" s="891">
        <v>2027989.79</v>
      </c>
      <c r="Z493" s="891">
        <v>33390</v>
      </c>
      <c r="AA493" s="891">
        <v>46375</v>
      </c>
      <c r="AB493" s="891">
        <v>99799</v>
      </c>
      <c r="AC493" s="891">
        <v>10759</v>
      </c>
      <c r="AD493" s="891">
        <v>211841</v>
      </c>
      <c r="AE493" s="891">
        <v>136368.5</v>
      </c>
      <c r="AF493" s="891">
        <v>455217</v>
      </c>
      <c r="AG493" s="891">
        <v>327593</v>
      </c>
      <c r="AH493" s="891">
        <v>933284.52299999981</v>
      </c>
      <c r="AI493" s="891">
        <v>2254627.023</v>
      </c>
      <c r="AJ493" s="891">
        <v>335447.07</v>
      </c>
      <c r="AK493" s="891">
        <v>1919179.953</v>
      </c>
      <c r="AL493" s="894">
        <v>2221082.3130000001</v>
      </c>
      <c r="AM493" s="891">
        <v>59840.47</v>
      </c>
      <c r="AN493" s="891">
        <v>59840.47</v>
      </c>
      <c r="AO493" s="891">
        <v>62414.26</v>
      </c>
      <c r="AP493" s="891">
        <v>62414.26</v>
      </c>
      <c r="AQ493" s="891">
        <v>0</v>
      </c>
      <c r="AR493" s="891">
        <v>0</v>
      </c>
      <c r="AS493" s="891">
        <v>0</v>
      </c>
      <c r="AT493" s="891">
        <v>0</v>
      </c>
      <c r="AU493" s="891">
        <v>0</v>
      </c>
      <c r="AV493" s="891">
        <v>169226.29</v>
      </c>
      <c r="AW493" s="891">
        <v>67149.42</v>
      </c>
      <c r="AX493" s="891">
        <v>26360.61</v>
      </c>
      <c r="AY493" s="891">
        <v>507245.77999999997</v>
      </c>
      <c r="AZ493" s="891">
        <v>4756317.97</v>
      </c>
      <c r="BA493" s="891">
        <v>119570.45</v>
      </c>
      <c r="BB493" s="891">
        <v>0</v>
      </c>
      <c r="BC493" s="891">
        <v>133409.13999999998</v>
      </c>
    </row>
    <row r="494" spans="1:55" ht="15.75" customHeight="1" x14ac:dyDescent="0.2">
      <c r="A494" s="890" t="s">
        <v>2208</v>
      </c>
      <c r="B494" s="895" t="s">
        <v>2209</v>
      </c>
      <c r="C494" s="645">
        <v>398.13</v>
      </c>
      <c r="D494" s="891">
        <v>5112661.4800000004</v>
      </c>
      <c r="E494" s="891">
        <v>3692445.41</v>
      </c>
      <c r="F494" s="892">
        <v>0.72221589957487264</v>
      </c>
      <c r="G494" s="893">
        <v>1</v>
      </c>
      <c r="H494" s="891">
        <v>43962.79</v>
      </c>
      <c r="I494" s="891">
        <v>1154472.45</v>
      </c>
      <c r="J494" s="891">
        <v>1198435.24</v>
      </c>
      <c r="K494" s="893">
        <v>0.9</v>
      </c>
      <c r="L494" s="891">
        <v>1207856.25</v>
      </c>
      <c r="M494" s="891">
        <v>241571.25</v>
      </c>
      <c r="N494" s="891">
        <v>121398.75</v>
      </c>
      <c r="O494" s="891">
        <v>53341.87</v>
      </c>
      <c r="P494" s="891">
        <v>42346.84</v>
      </c>
      <c r="Q494" s="891">
        <v>74020.899999999994</v>
      </c>
      <c r="R494" s="891">
        <v>28436.61</v>
      </c>
      <c r="S494" s="891">
        <v>44681.17</v>
      </c>
      <c r="T494" s="891">
        <v>61172.65</v>
      </c>
      <c r="U494" s="891">
        <v>33447.050000000003</v>
      </c>
      <c r="V494" s="891">
        <v>91348.69</v>
      </c>
      <c r="W494" s="891">
        <v>78788.59</v>
      </c>
      <c r="X494" s="891">
        <v>53614.57</v>
      </c>
      <c r="Y494" s="891">
        <v>2132025.19</v>
      </c>
      <c r="Z494" s="891">
        <v>35682.300000000003</v>
      </c>
      <c r="AA494" s="891">
        <v>49766.25</v>
      </c>
      <c r="AB494" s="891">
        <v>107096.97</v>
      </c>
      <c r="AC494" s="891">
        <v>11545.769999999999</v>
      </c>
      <c r="AD494" s="891">
        <v>227332.22999999998</v>
      </c>
      <c r="AE494" s="891">
        <v>60300.19</v>
      </c>
      <c r="AF494" s="891">
        <v>488505.50999999995</v>
      </c>
      <c r="AG494" s="891">
        <v>351548.79</v>
      </c>
      <c r="AH494" s="891">
        <v>1024628.45763</v>
      </c>
      <c r="AI494" s="891">
        <v>2356406.4676299999</v>
      </c>
      <c r="AJ494" s="891">
        <v>359977.2</v>
      </c>
      <c r="AK494" s="891">
        <v>1996429.2676299999</v>
      </c>
      <c r="AL494" s="894">
        <v>2320408.7476300001</v>
      </c>
      <c r="AM494" s="891">
        <v>85578.31</v>
      </c>
      <c r="AN494" s="891">
        <v>85578.31</v>
      </c>
      <c r="AO494" s="891">
        <v>89438.99</v>
      </c>
      <c r="AP494" s="891">
        <v>89438.99</v>
      </c>
      <c r="AQ494" s="891">
        <v>5147.5600000000004</v>
      </c>
      <c r="AR494" s="891">
        <v>5147.5600000000004</v>
      </c>
      <c r="AS494" s="891">
        <v>5791.01</v>
      </c>
      <c r="AT494" s="891">
        <v>5791.01</v>
      </c>
      <c r="AU494" s="891">
        <v>7077.9</v>
      </c>
      <c r="AV494" s="891">
        <v>181451.77</v>
      </c>
      <c r="AW494" s="891">
        <v>72000.52</v>
      </c>
      <c r="AX494" s="891">
        <v>27785.51</v>
      </c>
      <c r="AY494" s="891">
        <v>660227.44000000006</v>
      </c>
      <c r="AZ494" s="891">
        <v>5112661.4800000004</v>
      </c>
      <c r="BA494" s="891">
        <v>191222.18999999997</v>
      </c>
      <c r="BB494" s="891">
        <v>906.81000000000006</v>
      </c>
      <c r="BC494" s="891">
        <v>139354.86999999997</v>
      </c>
    </row>
    <row r="495" spans="1:55" ht="15.75" customHeight="1" x14ac:dyDescent="0.2">
      <c r="A495" s="890" t="s">
        <v>2210</v>
      </c>
      <c r="B495" s="895" t="s">
        <v>2211</v>
      </c>
      <c r="C495" s="645">
        <v>238.78</v>
      </c>
      <c r="D495" s="891">
        <v>2989030.6</v>
      </c>
      <c r="E495" s="891">
        <v>3042484.14</v>
      </c>
      <c r="F495" s="892">
        <v>1.0178832361234442</v>
      </c>
      <c r="G495" s="893">
        <v>4</v>
      </c>
      <c r="H495" s="891">
        <v>230</v>
      </c>
      <c r="I495" s="891">
        <v>322345.06000000006</v>
      </c>
      <c r="J495" s="891">
        <v>322575.06000000006</v>
      </c>
      <c r="K495" s="893">
        <v>0.9</v>
      </c>
      <c r="L495" s="891">
        <v>709556.03</v>
      </c>
      <c r="M495" s="891">
        <v>178385.3</v>
      </c>
      <c r="N495" s="891">
        <v>75707.899999999994</v>
      </c>
      <c r="O495" s="891">
        <v>29467.65</v>
      </c>
      <c r="P495" s="891">
        <v>23810.29</v>
      </c>
      <c r="Q495" s="891">
        <v>55972.98</v>
      </c>
      <c r="R495" s="891">
        <v>16405.740000000002</v>
      </c>
      <c r="S495" s="891">
        <v>27829.98</v>
      </c>
      <c r="T495" s="891">
        <v>32344.16</v>
      </c>
      <c r="U495" s="891">
        <v>19659.71</v>
      </c>
      <c r="V495" s="891">
        <v>48299.31</v>
      </c>
      <c r="W495" s="891">
        <v>41658.33</v>
      </c>
      <c r="X495" s="891">
        <v>33394.22</v>
      </c>
      <c r="Y495" s="891">
        <v>1292491.6000000001</v>
      </c>
      <c r="Z495" s="891">
        <v>21340.799999999996</v>
      </c>
      <c r="AA495" s="891">
        <v>29847.5</v>
      </c>
      <c r="AB495" s="891">
        <v>64231.819999999992</v>
      </c>
      <c r="AC495" s="891">
        <v>6924.619999999999</v>
      </c>
      <c r="AD495" s="891">
        <v>68171.679999999993</v>
      </c>
      <c r="AE495" s="891">
        <v>93839.109999999986</v>
      </c>
      <c r="AF495" s="891">
        <v>292983.06</v>
      </c>
      <c r="AG495" s="891">
        <v>210842.74</v>
      </c>
      <c r="AH495" s="891">
        <v>598234.17377999995</v>
      </c>
      <c r="AI495" s="891">
        <v>1386415.5037799999</v>
      </c>
      <c r="AJ495" s="891">
        <v>215897.71</v>
      </c>
      <c r="AK495" s="891">
        <v>1170517.7937800002</v>
      </c>
      <c r="AL495" s="894">
        <v>1364825.7237800001</v>
      </c>
      <c r="AM495" s="891">
        <v>39893.65</v>
      </c>
      <c r="AN495" s="891">
        <v>39893.65</v>
      </c>
      <c r="AO495" s="891">
        <v>41823.99</v>
      </c>
      <c r="AP495" s="891">
        <v>41823.99</v>
      </c>
      <c r="AQ495" s="891">
        <v>0</v>
      </c>
      <c r="AR495" s="891">
        <v>0</v>
      </c>
      <c r="AS495" s="891">
        <v>0</v>
      </c>
      <c r="AT495" s="891">
        <v>0</v>
      </c>
      <c r="AU495" s="891">
        <v>0</v>
      </c>
      <c r="AV495" s="891">
        <v>108742.37</v>
      </c>
      <c r="AW495" s="891">
        <v>43149.24</v>
      </c>
      <c r="AX495" s="891">
        <v>16386.32</v>
      </c>
      <c r="AY495" s="891">
        <v>331713.21000000002</v>
      </c>
      <c r="AZ495" s="891">
        <v>2989030.6</v>
      </c>
      <c r="BA495" s="891">
        <v>116345.62000000001</v>
      </c>
      <c r="BB495" s="891">
        <v>0</v>
      </c>
      <c r="BC495" s="891">
        <v>79999.890000000014</v>
      </c>
    </row>
    <row r="496" spans="1:55" ht="15.75" customHeight="1" x14ac:dyDescent="0.2">
      <c r="A496" s="890" t="s">
        <v>2212</v>
      </c>
      <c r="B496" s="895" t="s">
        <v>2213</v>
      </c>
      <c r="C496" s="645">
        <v>167.12</v>
      </c>
      <c r="D496" s="891">
        <v>2158447.5</v>
      </c>
      <c r="E496" s="891">
        <v>1697621.8599999999</v>
      </c>
      <c r="F496" s="892">
        <v>0.78650134413739503</v>
      </c>
      <c r="G496" s="893">
        <v>2</v>
      </c>
      <c r="H496" s="891">
        <v>10974.86</v>
      </c>
      <c r="I496" s="891">
        <v>927432.82</v>
      </c>
      <c r="J496" s="891">
        <v>938407.67999999993</v>
      </c>
      <c r="K496" s="893">
        <v>0.9</v>
      </c>
      <c r="L496" s="891">
        <v>513185.62</v>
      </c>
      <c r="M496" s="891">
        <v>102637.12</v>
      </c>
      <c r="N496" s="891">
        <v>50889.37</v>
      </c>
      <c r="O496" s="891">
        <v>22072.5</v>
      </c>
      <c r="P496" s="891">
        <v>17938.72</v>
      </c>
      <c r="Q496" s="891">
        <v>31342.18</v>
      </c>
      <c r="R496" s="891">
        <v>11484.01</v>
      </c>
      <c r="S496" s="891">
        <v>18638.43</v>
      </c>
      <c r="T496" s="891">
        <v>25312.82</v>
      </c>
      <c r="U496" s="891">
        <v>14042.65</v>
      </c>
      <c r="V496" s="891">
        <v>37799.46</v>
      </c>
      <c r="W496" s="891">
        <v>32602.17</v>
      </c>
      <c r="X496" s="891">
        <v>22364.93</v>
      </c>
      <c r="Y496" s="891">
        <v>900309.9800000001</v>
      </c>
      <c r="Z496" s="891">
        <v>15040.800000000001</v>
      </c>
      <c r="AA496" s="891">
        <v>20890</v>
      </c>
      <c r="AB496" s="891">
        <v>44955.28</v>
      </c>
      <c r="AC496" s="891">
        <v>4846.4799999999996</v>
      </c>
      <c r="AD496" s="891">
        <v>95425.52</v>
      </c>
      <c r="AE496" s="891">
        <v>25492.800000000003</v>
      </c>
      <c r="AF496" s="891">
        <v>205056.24</v>
      </c>
      <c r="AG496" s="891">
        <v>147566.96</v>
      </c>
      <c r="AH496" s="891">
        <v>433084.89611999993</v>
      </c>
      <c r="AI496" s="891">
        <v>992358.97611999989</v>
      </c>
      <c r="AJ496" s="891">
        <v>151104.89000000001</v>
      </c>
      <c r="AK496" s="891">
        <v>841254.08611999999</v>
      </c>
      <c r="AL496" s="894">
        <v>977248.48612000002</v>
      </c>
      <c r="AM496" s="891">
        <v>39893.65</v>
      </c>
      <c r="AN496" s="891">
        <v>39893.65</v>
      </c>
      <c r="AO496" s="891">
        <v>41823.99</v>
      </c>
      <c r="AP496" s="891">
        <v>41823.99</v>
      </c>
      <c r="AQ496" s="891">
        <v>0</v>
      </c>
      <c r="AR496" s="891">
        <v>0</v>
      </c>
      <c r="AS496" s="891">
        <v>0</v>
      </c>
      <c r="AT496" s="891">
        <v>0</v>
      </c>
      <c r="AU496" s="891">
        <v>0</v>
      </c>
      <c r="AV496" s="891">
        <v>75926.62</v>
      </c>
      <c r="AW496" s="891">
        <v>30127.87</v>
      </c>
      <c r="AX496" s="891">
        <v>11399.18</v>
      </c>
      <c r="AY496" s="891">
        <v>280888.95</v>
      </c>
      <c r="AZ496" s="891">
        <v>2158447.5</v>
      </c>
      <c r="BA496" s="891">
        <v>253198.58000000002</v>
      </c>
      <c r="BB496" s="891">
        <v>0</v>
      </c>
      <c r="BC496" s="891">
        <v>72054.83</v>
      </c>
    </row>
    <row r="497" spans="1:55" ht="15.75" customHeight="1" x14ac:dyDescent="0.2">
      <c r="A497" s="890" t="s">
        <v>2214</v>
      </c>
      <c r="B497" s="895" t="s">
        <v>2215</v>
      </c>
      <c r="C497" s="645">
        <v>536.29999999999995</v>
      </c>
      <c r="D497" s="891">
        <v>6978456.2999999998</v>
      </c>
      <c r="E497" s="891">
        <v>4795009.13</v>
      </c>
      <c r="F497" s="892">
        <v>0.68711602163360974</v>
      </c>
      <c r="G497" s="893">
        <v>1</v>
      </c>
      <c r="H497" s="891">
        <v>143501.44</v>
      </c>
      <c r="I497" s="891">
        <v>1748173.1499999997</v>
      </c>
      <c r="J497" s="891">
        <v>1891674.5899999996</v>
      </c>
      <c r="K497" s="893">
        <v>0.9</v>
      </c>
      <c r="L497" s="891">
        <v>1619212.41</v>
      </c>
      <c r="M497" s="891">
        <v>386195.37</v>
      </c>
      <c r="N497" s="891">
        <v>169862.17</v>
      </c>
      <c r="O497" s="891">
        <v>69087.600000000006</v>
      </c>
      <c r="P497" s="891">
        <v>55493.35</v>
      </c>
      <c r="Q497" s="891">
        <v>119007.81</v>
      </c>
      <c r="R497" s="891">
        <v>38826.910000000003</v>
      </c>
      <c r="S497" s="891">
        <v>62553.64</v>
      </c>
      <c r="T497" s="891">
        <v>76641.600000000006</v>
      </c>
      <c r="U497" s="891">
        <v>45191.81</v>
      </c>
      <c r="V497" s="891">
        <v>114448.36</v>
      </c>
      <c r="W497" s="891">
        <v>98712.14</v>
      </c>
      <c r="X497" s="891">
        <v>75060.399999999994</v>
      </c>
      <c r="Y497" s="891">
        <v>2930293.5700000003</v>
      </c>
      <c r="Z497" s="891">
        <v>48087</v>
      </c>
      <c r="AA497" s="891">
        <v>67037.5</v>
      </c>
      <c r="AB497" s="891">
        <v>144264.70000000001</v>
      </c>
      <c r="AC497" s="891">
        <v>15552.699999999997</v>
      </c>
      <c r="AD497" s="891">
        <v>306227.30000000005</v>
      </c>
      <c r="AE497" s="891">
        <v>177312.89</v>
      </c>
      <c r="AF497" s="891">
        <v>658040.1</v>
      </c>
      <c r="AG497" s="891">
        <v>473552.89999999997</v>
      </c>
      <c r="AH497" s="891">
        <v>1379448.5583000001</v>
      </c>
      <c r="AI497" s="891">
        <v>3269523.6483</v>
      </c>
      <c r="AJ497" s="891">
        <v>484906.37</v>
      </c>
      <c r="AK497" s="891">
        <v>2784617.2783000004</v>
      </c>
      <c r="AL497" s="894">
        <v>3221033.0083000003</v>
      </c>
      <c r="AM497" s="891">
        <v>108742.37</v>
      </c>
      <c r="AN497" s="891">
        <v>108742.37</v>
      </c>
      <c r="AO497" s="891">
        <v>113246.49</v>
      </c>
      <c r="AP497" s="891">
        <v>113246.49</v>
      </c>
      <c r="AQ497" s="891">
        <v>643.44000000000005</v>
      </c>
      <c r="AR497" s="891">
        <v>643.44000000000005</v>
      </c>
      <c r="AS497" s="891">
        <v>643.44000000000005</v>
      </c>
      <c r="AT497" s="891">
        <v>643.44000000000005</v>
      </c>
      <c r="AU497" s="891">
        <v>1286.8900000000001</v>
      </c>
      <c r="AV497" s="891">
        <v>244509.48</v>
      </c>
      <c r="AW497" s="891">
        <v>97021.98</v>
      </c>
      <c r="AX497" s="891">
        <v>37759.79</v>
      </c>
      <c r="AY497" s="891">
        <v>827129.62</v>
      </c>
      <c r="AZ497" s="891">
        <v>6978456.2999999998</v>
      </c>
      <c r="BA497" s="891">
        <v>218950.85</v>
      </c>
      <c r="BB497" s="891">
        <v>269.74</v>
      </c>
      <c r="BC497" s="891">
        <v>207921.07</v>
      </c>
    </row>
    <row r="498" spans="1:55" ht="15.75" customHeight="1" x14ac:dyDescent="0.2">
      <c r="A498" s="890" t="s">
        <v>2216</v>
      </c>
      <c r="B498" s="895" t="s">
        <v>2217</v>
      </c>
      <c r="C498" s="645">
        <v>425.5</v>
      </c>
      <c r="D498" s="891">
        <v>5820053.3700000001</v>
      </c>
      <c r="E498" s="891">
        <v>5190964.9499999993</v>
      </c>
      <c r="F498" s="892">
        <v>0.89191019738020016</v>
      </c>
      <c r="G498" s="893">
        <v>2</v>
      </c>
      <c r="H498" s="891">
        <v>12741.73</v>
      </c>
      <c r="I498" s="891">
        <v>1976477.69</v>
      </c>
      <c r="J498" s="891">
        <v>1989219.42</v>
      </c>
      <c r="K498" s="893">
        <v>0.9</v>
      </c>
      <c r="L498" s="891">
        <v>1344562.34</v>
      </c>
      <c r="M498" s="891">
        <v>326202.12</v>
      </c>
      <c r="N498" s="891">
        <v>136031.19</v>
      </c>
      <c r="O498" s="891">
        <v>54714.879999999997</v>
      </c>
      <c r="P498" s="891">
        <v>47122.38</v>
      </c>
      <c r="Q498" s="891">
        <v>94342.74</v>
      </c>
      <c r="R498" s="891">
        <v>29530.33</v>
      </c>
      <c r="S498" s="891">
        <v>50042.91</v>
      </c>
      <c r="T498" s="891">
        <v>60469.52</v>
      </c>
      <c r="U498" s="891">
        <v>35744.94</v>
      </c>
      <c r="V498" s="891">
        <v>90298.71</v>
      </c>
      <c r="W498" s="891">
        <v>77882.97</v>
      </c>
      <c r="X498" s="891">
        <v>60048.32</v>
      </c>
      <c r="Y498" s="891">
        <v>2406993.3499999996</v>
      </c>
      <c r="Z498" s="891">
        <v>38070</v>
      </c>
      <c r="AA498" s="891">
        <v>53187.5</v>
      </c>
      <c r="AB498" s="891">
        <v>114459.5</v>
      </c>
      <c r="AC498" s="891">
        <v>12339.5</v>
      </c>
      <c r="AD498" s="891">
        <v>242960.5</v>
      </c>
      <c r="AE498" s="891">
        <v>148337</v>
      </c>
      <c r="AF498" s="891">
        <v>522088.5</v>
      </c>
      <c r="AG498" s="891">
        <v>375716.5</v>
      </c>
      <c r="AH498" s="891">
        <v>1162624.0814999996</v>
      </c>
      <c r="AI498" s="891">
        <v>2669783.0814999994</v>
      </c>
      <c r="AJ498" s="891">
        <v>384724.33</v>
      </c>
      <c r="AK498" s="891">
        <v>2285058.7514999993</v>
      </c>
      <c r="AL498" s="894">
        <v>2631310.6414999994</v>
      </c>
      <c r="AM498" s="891">
        <v>117750.61</v>
      </c>
      <c r="AN498" s="891">
        <v>117750.61</v>
      </c>
      <c r="AO498" s="891">
        <v>122898.18</v>
      </c>
      <c r="AP498" s="891">
        <v>122898.18</v>
      </c>
      <c r="AQ498" s="891">
        <v>0</v>
      </c>
      <c r="AR498" s="891">
        <v>0</v>
      </c>
      <c r="AS498" s="891">
        <v>0</v>
      </c>
      <c r="AT498" s="891">
        <v>0</v>
      </c>
      <c r="AU498" s="891">
        <v>0</v>
      </c>
      <c r="AV498" s="891">
        <v>193677.24</v>
      </c>
      <c r="AW498" s="891">
        <v>76851.62</v>
      </c>
      <c r="AX498" s="891">
        <v>29922.85</v>
      </c>
      <c r="AY498" s="891">
        <v>781749.29</v>
      </c>
      <c r="AZ498" s="891">
        <v>5820053.3700000001</v>
      </c>
      <c r="BA498" s="891">
        <v>455285.45999999996</v>
      </c>
      <c r="BB498" s="891">
        <v>0</v>
      </c>
      <c r="BC498" s="891">
        <v>161662.1</v>
      </c>
    </row>
    <row r="499" spans="1:55" ht="15.75" customHeight="1" x14ac:dyDescent="0.2">
      <c r="A499" s="890" t="s">
        <v>2218</v>
      </c>
      <c r="B499" s="895" t="s">
        <v>2219</v>
      </c>
      <c r="C499" s="645">
        <v>189.3</v>
      </c>
      <c r="D499" s="891">
        <v>2476018.9</v>
      </c>
      <c r="E499" s="891">
        <v>2088584.49</v>
      </c>
      <c r="F499" s="892">
        <v>0.84352526145903006</v>
      </c>
      <c r="G499" s="893">
        <v>2</v>
      </c>
      <c r="H499" s="891">
        <v>5668.64</v>
      </c>
      <c r="I499" s="891">
        <v>509204.97000000003</v>
      </c>
      <c r="J499" s="891">
        <v>514873.61000000004</v>
      </c>
      <c r="K499" s="893">
        <v>0.9</v>
      </c>
      <c r="L499" s="891">
        <v>586760.62</v>
      </c>
      <c r="M499" s="891">
        <v>117352.12</v>
      </c>
      <c r="N499" s="891">
        <v>57633.75</v>
      </c>
      <c r="O499" s="891">
        <v>25751.25</v>
      </c>
      <c r="P499" s="891">
        <v>20632.23</v>
      </c>
      <c r="Q499" s="891">
        <v>35343.31</v>
      </c>
      <c r="R499" s="891">
        <v>13124.59</v>
      </c>
      <c r="S499" s="891">
        <v>21446.959999999999</v>
      </c>
      <c r="T499" s="891">
        <v>29531.62</v>
      </c>
      <c r="U499" s="891">
        <v>16085.22</v>
      </c>
      <c r="V499" s="891">
        <v>44099.37</v>
      </c>
      <c r="W499" s="891">
        <v>38035.870000000003</v>
      </c>
      <c r="X499" s="891">
        <v>25734.99</v>
      </c>
      <c r="Y499" s="891">
        <v>1031531.8999999999</v>
      </c>
      <c r="Z499" s="891">
        <v>17007.3</v>
      </c>
      <c r="AA499" s="891">
        <v>23662.499999999996</v>
      </c>
      <c r="AB499" s="891">
        <v>50921.7</v>
      </c>
      <c r="AC499" s="891">
        <v>5489.7</v>
      </c>
      <c r="AD499" s="891">
        <v>108090.29999999999</v>
      </c>
      <c r="AE499" s="891">
        <v>28489.559999999998</v>
      </c>
      <c r="AF499" s="891">
        <v>232271.09999999998</v>
      </c>
      <c r="AG499" s="891">
        <v>167151.9</v>
      </c>
      <c r="AH499" s="891">
        <v>498365.49630000006</v>
      </c>
      <c r="AI499" s="891">
        <v>1131449.5563000001</v>
      </c>
      <c r="AJ499" s="891">
        <v>171159.38</v>
      </c>
      <c r="AK499" s="891">
        <v>960290.17630000005</v>
      </c>
      <c r="AL499" s="894">
        <v>1114333.6163000001</v>
      </c>
      <c r="AM499" s="891">
        <v>48258.45</v>
      </c>
      <c r="AN499" s="891">
        <v>48258.45</v>
      </c>
      <c r="AO499" s="891">
        <v>50188.78</v>
      </c>
      <c r="AP499" s="891">
        <v>50188.78</v>
      </c>
      <c r="AQ499" s="891">
        <v>0</v>
      </c>
      <c r="AR499" s="891">
        <v>0</v>
      </c>
      <c r="AS499" s="891">
        <v>0</v>
      </c>
      <c r="AT499" s="891">
        <v>0</v>
      </c>
      <c r="AU499" s="891">
        <v>0</v>
      </c>
      <c r="AV499" s="891">
        <v>86221.759999999995</v>
      </c>
      <c r="AW499" s="891">
        <v>34213.01</v>
      </c>
      <c r="AX499" s="891">
        <v>12824.08</v>
      </c>
      <c r="AY499" s="891">
        <v>330153.31</v>
      </c>
      <c r="AZ499" s="891">
        <v>2476018.9</v>
      </c>
      <c r="BA499" s="891">
        <v>78212.059999999983</v>
      </c>
      <c r="BB499" s="891">
        <v>0</v>
      </c>
      <c r="BC499" s="891">
        <v>96456.329999999987</v>
      </c>
    </row>
    <row r="500" spans="1:55" ht="15.75" customHeight="1" x14ac:dyDescent="0.2">
      <c r="A500" s="890" t="s">
        <v>2220</v>
      </c>
      <c r="B500" s="895" t="s">
        <v>2221</v>
      </c>
      <c r="C500" s="645">
        <v>545.29</v>
      </c>
      <c r="D500" s="891">
        <v>7134001.0700000003</v>
      </c>
      <c r="E500" s="891">
        <v>6416612.8399999999</v>
      </c>
      <c r="F500" s="892">
        <v>0.89944096966612863</v>
      </c>
      <c r="G500" s="893">
        <v>2</v>
      </c>
      <c r="H500" s="891">
        <v>16328.88</v>
      </c>
      <c r="I500" s="891">
        <v>1443750.71</v>
      </c>
      <c r="J500" s="891">
        <v>1460079.5899999999</v>
      </c>
      <c r="K500" s="893">
        <v>0.9</v>
      </c>
      <c r="L500" s="891">
        <v>1662368.2</v>
      </c>
      <c r="M500" s="891">
        <v>396983.09</v>
      </c>
      <c r="N500" s="891">
        <v>173198.63</v>
      </c>
      <c r="O500" s="891">
        <v>70404.12</v>
      </c>
      <c r="P500" s="891">
        <v>56896.36</v>
      </c>
      <c r="Q500" s="891">
        <v>119195.89</v>
      </c>
      <c r="R500" s="891">
        <v>38826.910000000003</v>
      </c>
      <c r="S500" s="891">
        <v>63830.25</v>
      </c>
      <c r="T500" s="891">
        <v>78047.87</v>
      </c>
      <c r="U500" s="891">
        <v>46213.1</v>
      </c>
      <c r="V500" s="891">
        <v>116548.33</v>
      </c>
      <c r="W500" s="891">
        <v>100523.37</v>
      </c>
      <c r="X500" s="891">
        <v>76592.25</v>
      </c>
      <c r="Y500" s="891">
        <v>2999628.3700000006</v>
      </c>
      <c r="Z500" s="891">
        <v>48911.399999999994</v>
      </c>
      <c r="AA500" s="891">
        <v>68161.25</v>
      </c>
      <c r="AB500" s="891">
        <v>146683.01</v>
      </c>
      <c r="AC500" s="891">
        <v>15813.41</v>
      </c>
      <c r="AD500" s="891">
        <v>311360.58999999997</v>
      </c>
      <c r="AE500" s="891">
        <v>180077.66999999998</v>
      </c>
      <c r="AF500" s="891">
        <v>669070.82999999996</v>
      </c>
      <c r="AG500" s="891">
        <v>481491.06999999995</v>
      </c>
      <c r="AH500" s="891">
        <v>1412142.5847899998</v>
      </c>
      <c r="AI500" s="891">
        <v>3333711.8147899993</v>
      </c>
      <c r="AJ500" s="891">
        <v>493034.85</v>
      </c>
      <c r="AK500" s="891">
        <v>2840676.9647899996</v>
      </c>
      <c r="AL500" s="894">
        <v>3284408.3247899995</v>
      </c>
      <c r="AM500" s="891">
        <v>113889.94</v>
      </c>
      <c r="AN500" s="891">
        <v>113889.94</v>
      </c>
      <c r="AO500" s="891">
        <v>118394.06</v>
      </c>
      <c r="AP500" s="891">
        <v>118394.06</v>
      </c>
      <c r="AQ500" s="891">
        <v>0</v>
      </c>
      <c r="AR500" s="891">
        <v>0</v>
      </c>
      <c r="AS500" s="891">
        <v>0</v>
      </c>
      <c r="AT500" s="891">
        <v>0</v>
      </c>
      <c r="AU500" s="891">
        <v>0</v>
      </c>
      <c r="AV500" s="891">
        <v>248370.15</v>
      </c>
      <c r="AW500" s="891">
        <v>98553.9</v>
      </c>
      <c r="AX500" s="891">
        <v>38472.239999999998</v>
      </c>
      <c r="AY500" s="891">
        <v>849964.29</v>
      </c>
      <c r="AZ500" s="891">
        <v>7134001.0700000003</v>
      </c>
      <c r="BA500" s="891">
        <v>290757.45000000007</v>
      </c>
      <c r="BB500" s="891">
        <v>0</v>
      </c>
      <c r="BC500" s="891">
        <v>233281.16999999998</v>
      </c>
    </row>
    <row r="501" spans="1:55" ht="15.75" customHeight="1" x14ac:dyDescent="0.2">
      <c r="A501" s="890" t="s">
        <v>2222</v>
      </c>
      <c r="B501" s="895" t="s">
        <v>2223</v>
      </c>
      <c r="C501" s="645">
        <v>578.61</v>
      </c>
      <c r="D501" s="891">
        <v>7836377.3600000003</v>
      </c>
      <c r="E501" s="891">
        <v>6340736.2599999998</v>
      </c>
      <c r="F501" s="892">
        <v>0.80914126116050122</v>
      </c>
      <c r="G501" s="893">
        <v>2</v>
      </c>
      <c r="H501" s="891">
        <v>29854.87</v>
      </c>
      <c r="I501" s="891">
        <v>3516059.91</v>
      </c>
      <c r="J501" s="891">
        <v>3545914.7800000003</v>
      </c>
      <c r="K501" s="893">
        <v>0.9</v>
      </c>
      <c r="L501" s="891">
        <v>1793562.46</v>
      </c>
      <c r="M501" s="891">
        <v>441037.06</v>
      </c>
      <c r="N501" s="891">
        <v>185337.06</v>
      </c>
      <c r="O501" s="891">
        <v>74011.42</v>
      </c>
      <c r="P501" s="891">
        <v>62866.96</v>
      </c>
      <c r="Q501" s="891">
        <v>131276.18</v>
      </c>
      <c r="R501" s="891">
        <v>41014.35</v>
      </c>
      <c r="S501" s="891">
        <v>67915.38</v>
      </c>
      <c r="T501" s="891">
        <v>81563.539999999994</v>
      </c>
      <c r="U501" s="891">
        <v>48766.31</v>
      </c>
      <c r="V501" s="891">
        <v>121798.26</v>
      </c>
      <c r="W501" s="891">
        <v>105051.45</v>
      </c>
      <c r="X501" s="891">
        <v>81494.149999999994</v>
      </c>
      <c r="Y501" s="891">
        <v>3235694.58</v>
      </c>
      <c r="Z501" s="891">
        <v>51520.5</v>
      </c>
      <c r="AA501" s="891">
        <v>72326.249999999985</v>
      </c>
      <c r="AB501" s="891">
        <v>155646.08999999997</v>
      </c>
      <c r="AC501" s="891">
        <v>16779.689999999999</v>
      </c>
      <c r="AD501" s="891">
        <v>330386.31</v>
      </c>
      <c r="AE501" s="891">
        <v>209821.25999999998</v>
      </c>
      <c r="AF501" s="891">
        <v>709954.47</v>
      </c>
      <c r="AG501" s="891">
        <v>510912.62999999995</v>
      </c>
      <c r="AH501" s="891">
        <v>1559831.2511100001</v>
      </c>
      <c r="AI501" s="891">
        <v>3617178.4511099998</v>
      </c>
      <c r="AJ501" s="891">
        <v>523161.8</v>
      </c>
      <c r="AK501" s="891">
        <v>3094016.65111</v>
      </c>
      <c r="AL501" s="894">
        <v>3564862.2711100001</v>
      </c>
      <c r="AM501" s="891">
        <v>152496.70000000001</v>
      </c>
      <c r="AN501" s="891">
        <v>152496.70000000001</v>
      </c>
      <c r="AO501" s="891">
        <v>158931.16</v>
      </c>
      <c r="AP501" s="891">
        <v>158931.16</v>
      </c>
      <c r="AQ501" s="891">
        <v>643.44000000000005</v>
      </c>
      <c r="AR501" s="891">
        <v>643.44000000000005</v>
      </c>
      <c r="AS501" s="891">
        <v>643.44000000000005</v>
      </c>
      <c r="AT501" s="891">
        <v>643.44000000000005</v>
      </c>
      <c r="AU501" s="891">
        <v>1286.8900000000001</v>
      </c>
      <c r="AV501" s="891">
        <v>263812.86</v>
      </c>
      <c r="AW501" s="891">
        <v>104681.61</v>
      </c>
      <c r="AX501" s="891">
        <v>40609.589999999997</v>
      </c>
      <c r="AY501" s="891">
        <v>1035820.4299999998</v>
      </c>
      <c r="AZ501" s="891">
        <v>7836377.3600000003</v>
      </c>
      <c r="BA501" s="891">
        <v>623197.54999999981</v>
      </c>
      <c r="BB501" s="891">
        <v>85.3</v>
      </c>
      <c r="BC501" s="891">
        <v>317493.51</v>
      </c>
    </row>
    <row r="502" spans="1:55" ht="15.75" customHeight="1" x14ac:dyDescent="0.2">
      <c r="A502" s="890" t="s">
        <v>2224</v>
      </c>
      <c r="B502" s="895" t="s">
        <v>2225</v>
      </c>
      <c r="C502" s="645">
        <v>1904.46</v>
      </c>
      <c r="D502" s="891">
        <v>25199934.039999999</v>
      </c>
      <c r="E502" s="891">
        <v>18149621.129999999</v>
      </c>
      <c r="F502" s="892">
        <v>0.72022494587450114</v>
      </c>
      <c r="G502" s="893">
        <v>1</v>
      </c>
      <c r="H502" s="891">
        <v>254079.89</v>
      </c>
      <c r="I502" s="891">
        <v>5836022.6699999999</v>
      </c>
      <c r="J502" s="891">
        <v>6090102.5599999996</v>
      </c>
      <c r="K502" s="893">
        <v>0.9</v>
      </c>
      <c r="L502" s="891">
        <v>5798424.8899999997</v>
      </c>
      <c r="M502" s="891">
        <v>1407502.57</v>
      </c>
      <c r="N502" s="891">
        <v>610075.29</v>
      </c>
      <c r="O502" s="891">
        <v>246830.12</v>
      </c>
      <c r="P502" s="891">
        <v>200716.24</v>
      </c>
      <c r="Q502" s="891">
        <v>428590.49</v>
      </c>
      <c r="R502" s="891">
        <v>137808.21</v>
      </c>
      <c r="S502" s="891">
        <v>224427.15</v>
      </c>
      <c r="T502" s="891">
        <v>272815.99</v>
      </c>
      <c r="U502" s="891">
        <v>161618.19</v>
      </c>
      <c r="V502" s="891">
        <v>407394.18</v>
      </c>
      <c r="W502" s="891">
        <v>351379</v>
      </c>
      <c r="X502" s="891">
        <v>269298.34999999998</v>
      </c>
      <c r="Y502" s="891">
        <v>10516880.67</v>
      </c>
      <c r="Z502" s="891">
        <v>170606.7</v>
      </c>
      <c r="AA502" s="891">
        <v>238057.5</v>
      </c>
      <c r="AB502" s="891">
        <v>512299.74</v>
      </c>
      <c r="AC502" s="891">
        <v>55229.340000000011</v>
      </c>
      <c r="AD502" s="891">
        <v>1087446.6600000001</v>
      </c>
      <c r="AE502" s="891">
        <v>664610.12000000011</v>
      </c>
      <c r="AF502" s="891">
        <v>2336772.42</v>
      </c>
      <c r="AG502" s="891">
        <v>1681638.1800000002</v>
      </c>
      <c r="AH502" s="891">
        <v>4993628.18346</v>
      </c>
      <c r="AI502" s="891">
        <v>11740288.843460001</v>
      </c>
      <c r="AJ502" s="891">
        <v>1721955.59</v>
      </c>
      <c r="AK502" s="891">
        <v>10018333.253459999</v>
      </c>
      <c r="AL502" s="894">
        <v>11568093.283459999</v>
      </c>
      <c r="AM502" s="891">
        <v>405370.98</v>
      </c>
      <c r="AN502" s="891">
        <v>405370.98</v>
      </c>
      <c r="AO502" s="891">
        <v>422100.57</v>
      </c>
      <c r="AP502" s="891">
        <v>422100.57</v>
      </c>
      <c r="AQ502" s="891">
        <v>20590.27</v>
      </c>
      <c r="AR502" s="891">
        <v>20590.27</v>
      </c>
      <c r="AS502" s="891">
        <v>21877.16</v>
      </c>
      <c r="AT502" s="891">
        <v>21877.16</v>
      </c>
      <c r="AU502" s="891">
        <v>26381.279999999999</v>
      </c>
      <c r="AV502" s="891">
        <v>868652.1</v>
      </c>
      <c r="AW502" s="891">
        <v>344683.35</v>
      </c>
      <c r="AX502" s="891">
        <v>135365.31</v>
      </c>
      <c r="AY502" s="891">
        <v>3114960</v>
      </c>
      <c r="AZ502" s="891">
        <v>25199934.039999999</v>
      </c>
      <c r="BA502" s="891">
        <v>786584.40000000014</v>
      </c>
      <c r="BB502" s="891">
        <v>5702.33</v>
      </c>
      <c r="BC502" s="891">
        <v>716695.29</v>
      </c>
    </row>
    <row r="503" spans="1:55" ht="15.75" customHeight="1" x14ac:dyDescent="0.2">
      <c r="A503" s="890" t="s">
        <v>2226</v>
      </c>
      <c r="B503" s="895" t="s">
        <v>2227</v>
      </c>
      <c r="C503" s="645">
        <v>894.46</v>
      </c>
      <c r="D503" s="891">
        <v>11822115.73</v>
      </c>
      <c r="E503" s="891">
        <v>9767123.9399999995</v>
      </c>
      <c r="F503" s="892">
        <v>0.8261739406944546</v>
      </c>
      <c r="G503" s="893">
        <v>2</v>
      </c>
      <c r="H503" s="891">
        <v>27399.97</v>
      </c>
      <c r="I503" s="891">
        <v>3770903.1500000004</v>
      </c>
      <c r="J503" s="891">
        <v>3798303.1200000006</v>
      </c>
      <c r="K503" s="893">
        <v>0.9</v>
      </c>
      <c r="L503" s="891">
        <v>2689613.73</v>
      </c>
      <c r="M503" s="891">
        <v>654283.55000000005</v>
      </c>
      <c r="N503" s="891">
        <v>285479.67999999999</v>
      </c>
      <c r="O503" s="891">
        <v>115128.45</v>
      </c>
      <c r="P503" s="891">
        <v>93978.19</v>
      </c>
      <c r="Q503" s="891">
        <v>203253.68</v>
      </c>
      <c r="R503" s="891">
        <v>64529.24</v>
      </c>
      <c r="S503" s="891">
        <v>104936.93</v>
      </c>
      <c r="T503" s="891">
        <v>127267.25</v>
      </c>
      <c r="U503" s="891">
        <v>75575.009999999995</v>
      </c>
      <c r="V503" s="891">
        <v>190047.28</v>
      </c>
      <c r="W503" s="891">
        <v>163916.49</v>
      </c>
      <c r="X503" s="891">
        <v>125917.65</v>
      </c>
      <c r="Y503" s="891">
        <v>4893927.1300000018</v>
      </c>
      <c r="Z503" s="891">
        <v>79826.399999999994</v>
      </c>
      <c r="AA503" s="891">
        <v>111807.5</v>
      </c>
      <c r="AB503" s="891">
        <v>240609.74</v>
      </c>
      <c r="AC503" s="891">
        <v>25939.339999999997</v>
      </c>
      <c r="AD503" s="891">
        <v>510736.66000000003</v>
      </c>
      <c r="AE503" s="891">
        <v>314585.46999999997</v>
      </c>
      <c r="AF503" s="891">
        <v>1097502.42</v>
      </c>
      <c r="AG503" s="891">
        <v>789808.17999999993</v>
      </c>
      <c r="AH503" s="891">
        <v>2341516.4304600004</v>
      </c>
      <c r="AI503" s="891">
        <v>5512332.1404600004</v>
      </c>
      <c r="AJ503" s="891">
        <v>808743.89</v>
      </c>
      <c r="AK503" s="891">
        <v>4703588.2504600007</v>
      </c>
      <c r="AL503" s="894">
        <v>5431457.7504600007</v>
      </c>
      <c r="AM503" s="891">
        <v>184669</v>
      </c>
      <c r="AN503" s="891">
        <v>184669</v>
      </c>
      <c r="AO503" s="891">
        <v>192390.35</v>
      </c>
      <c r="AP503" s="891">
        <v>192390.35</v>
      </c>
      <c r="AQ503" s="891">
        <v>20590.27</v>
      </c>
      <c r="AR503" s="891">
        <v>20590.27</v>
      </c>
      <c r="AS503" s="891">
        <v>21233.71</v>
      </c>
      <c r="AT503" s="891">
        <v>21233.71</v>
      </c>
      <c r="AU503" s="891">
        <v>25737.84</v>
      </c>
      <c r="AV503" s="891">
        <v>407944.76</v>
      </c>
      <c r="AW503" s="891">
        <v>161873.51</v>
      </c>
      <c r="AX503" s="891">
        <v>63407.96</v>
      </c>
      <c r="AY503" s="891">
        <v>1496730.7299999997</v>
      </c>
      <c r="AZ503" s="891">
        <v>11822115.73</v>
      </c>
      <c r="BA503" s="891">
        <v>307682.99000000005</v>
      </c>
      <c r="BB503" s="891">
        <v>2052.25</v>
      </c>
      <c r="BC503" s="891">
        <v>398673.13</v>
      </c>
    </row>
    <row r="504" spans="1:55" ht="15.75" customHeight="1" x14ac:dyDescent="0.2">
      <c r="A504" s="890"/>
      <c r="B504" s="895" t="s">
        <v>2228</v>
      </c>
      <c r="C504" s="645">
        <v>10</v>
      </c>
      <c r="D504" s="891">
        <v>121047.92</v>
      </c>
      <c r="E504" s="891">
        <v>79705.899999999994</v>
      </c>
      <c r="F504" s="892">
        <v>0.65846567210737694</v>
      </c>
      <c r="G504" s="893">
        <v>1</v>
      </c>
      <c r="H504" s="891">
        <v>4145.2</v>
      </c>
      <c r="I504" s="891">
        <v>67601.11</v>
      </c>
      <c r="J504" s="891">
        <v>71746.31</v>
      </c>
      <c r="K504" s="893">
        <v>0.9</v>
      </c>
      <c r="L504" s="891">
        <v>27899.11</v>
      </c>
      <c r="M504" s="891">
        <v>7173.8</v>
      </c>
      <c r="N504" s="891">
        <v>3246.18</v>
      </c>
      <c r="O504" s="891">
        <v>613.12</v>
      </c>
      <c r="P504" s="891">
        <v>929.63</v>
      </c>
      <c r="Q504" s="891">
        <v>2094.6</v>
      </c>
      <c r="R504" s="891">
        <v>0</v>
      </c>
      <c r="S504" s="891">
        <v>1021.28</v>
      </c>
      <c r="T504" s="891">
        <v>703.13</v>
      </c>
      <c r="U504" s="891">
        <v>765.96</v>
      </c>
      <c r="V504" s="891">
        <v>1049.98</v>
      </c>
      <c r="W504" s="891">
        <v>905.61</v>
      </c>
      <c r="X504" s="891">
        <v>1225.47</v>
      </c>
      <c r="Y504" s="891">
        <v>47627.87</v>
      </c>
      <c r="Z504" s="891">
        <v>900</v>
      </c>
      <c r="AA504" s="891">
        <v>1250</v>
      </c>
      <c r="AB504" s="891">
        <v>2690</v>
      </c>
      <c r="AC504" s="891">
        <v>290</v>
      </c>
      <c r="AD504" s="891">
        <v>5710</v>
      </c>
      <c r="AE504" s="891">
        <v>4472</v>
      </c>
      <c r="AF504" s="891">
        <v>12270</v>
      </c>
      <c r="AG504" s="891">
        <v>8830</v>
      </c>
      <c r="AH504" s="891">
        <v>23186.996999999999</v>
      </c>
      <c r="AI504" s="891">
        <v>59598.997000000003</v>
      </c>
      <c r="AJ504" s="891">
        <v>9041.7000000000007</v>
      </c>
      <c r="AK504" s="891">
        <v>50557.297000000006</v>
      </c>
      <c r="AL504" s="894">
        <v>58694.827000000005</v>
      </c>
      <c r="AM504" s="891">
        <v>1930.33</v>
      </c>
      <c r="AN504" s="891">
        <v>1930.33</v>
      </c>
      <c r="AO504" s="891">
        <v>1930.33</v>
      </c>
      <c r="AP504" s="891">
        <v>1930.33</v>
      </c>
      <c r="AQ504" s="891">
        <v>0</v>
      </c>
      <c r="AR504" s="891">
        <v>0</v>
      </c>
      <c r="AS504" s="891">
        <v>0</v>
      </c>
      <c r="AT504" s="891">
        <v>0</v>
      </c>
      <c r="AU504" s="891">
        <v>0</v>
      </c>
      <c r="AV504" s="891">
        <v>4504.12</v>
      </c>
      <c r="AW504" s="891">
        <v>1787.24</v>
      </c>
      <c r="AX504" s="891">
        <v>712.44</v>
      </c>
      <c r="AY504" s="891">
        <v>14725.119999999999</v>
      </c>
      <c r="AZ504" s="891">
        <v>121047.92</v>
      </c>
      <c r="BA504" s="891">
        <v>567.87</v>
      </c>
      <c r="BB504" s="891">
        <v>0</v>
      </c>
      <c r="BC504" s="891">
        <v>381.78999999999996</v>
      </c>
    </row>
    <row r="505" spans="1:55" ht="15.75" customHeight="1" x14ac:dyDescent="0.2">
      <c r="A505" s="890" t="s">
        <v>2229</v>
      </c>
      <c r="B505" s="895" t="s">
        <v>2230</v>
      </c>
      <c r="C505" s="645">
        <v>70.75</v>
      </c>
      <c r="D505" s="891">
        <v>910735.59</v>
      </c>
      <c r="E505" s="891">
        <v>1398348.83</v>
      </c>
      <c r="F505" s="892">
        <v>1.5354059348883029</v>
      </c>
      <c r="G505" s="893">
        <v>4</v>
      </c>
      <c r="H505" s="891">
        <v>70.08</v>
      </c>
      <c r="I505" s="891">
        <v>143428.70000000001</v>
      </c>
      <c r="J505" s="891">
        <v>143498.78</v>
      </c>
      <c r="K505" s="893">
        <v>0.9</v>
      </c>
      <c r="L505" s="891">
        <v>221951.25</v>
      </c>
      <c r="M505" s="891">
        <v>44390.25</v>
      </c>
      <c r="N505" s="891">
        <v>20846.25</v>
      </c>
      <c r="O505" s="891">
        <v>9196.8700000000008</v>
      </c>
      <c r="P505" s="891">
        <v>7815.08</v>
      </c>
      <c r="Q505" s="891">
        <v>12670.24</v>
      </c>
      <c r="R505" s="891">
        <v>4921.72</v>
      </c>
      <c r="S505" s="891">
        <v>7914.95</v>
      </c>
      <c r="T505" s="891">
        <v>10547.01</v>
      </c>
      <c r="U505" s="891">
        <v>5617.06</v>
      </c>
      <c r="V505" s="891">
        <v>15749.77</v>
      </c>
      <c r="W505" s="891">
        <v>13584.24</v>
      </c>
      <c r="X505" s="891">
        <v>9497.43</v>
      </c>
      <c r="Y505" s="891">
        <v>384702.12</v>
      </c>
      <c r="Z505" s="891">
        <v>6345</v>
      </c>
      <c r="AA505" s="891">
        <v>8843.75</v>
      </c>
      <c r="AB505" s="891">
        <v>19031.75</v>
      </c>
      <c r="AC505" s="891">
        <v>2051.75</v>
      </c>
      <c r="AD505" s="891">
        <v>20199.120000000003</v>
      </c>
      <c r="AE505" s="891">
        <v>10622</v>
      </c>
      <c r="AF505" s="891">
        <v>86810.25</v>
      </c>
      <c r="AG505" s="891">
        <v>62472.25</v>
      </c>
      <c r="AH505" s="891">
        <v>187628.66625000001</v>
      </c>
      <c r="AI505" s="891">
        <v>404004.53625</v>
      </c>
      <c r="AJ505" s="891">
        <v>63970.02</v>
      </c>
      <c r="AK505" s="891">
        <v>340034.51624999999</v>
      </c>
      <c r="AL505" s="894">
        <v>397607.52625</v>
      </c>
      <c r="AM505" s="891">
        <v>19303.38</v>
      </c>
      <c r="AN505" s="891">
        <v>19303.38</v>
      </c>
      <c r="AO505" s="891">
        <v>19946.82</v>
      </c>
      <c r="AP505" s="891">
        <v>19946.82</v>
      </c>
      <c r="AQ505" s="891">
        <v>0</v>
      </c>
      <c r="AR505" s="891">
        <v>0</v>
      </c>
      <c r="AS505" s="891">
        <v>0</v>
      </c>
      <c r="AT505" s="891">
        <v>0</v>
      </c>
      <c r="AU505" s="891">
        <v>0</v>
      </c>
      <c r="AV505" s="891">
        <v>32172.3</v>
      </c>
      <c r="AW505" s="891">
        <v>12766.05</v>
      </c>
      <c r="AX505" s="891">
        <v>4987.1400000000003</v>
      </c>
      <c r="AY505" s="891">
        <v>128425.89</v>
      </c>
      <c r="AZ505" s="891">
        <v>910735.59</v>
      </c>
      <c r="BA505" s="891">
        <v>60390.89</v>
      </c>
      <c r="BB505" s="891">
        <v>0</v>
      </c>
      <c r="BC505" s="891">
        <v>50575.380000000005</v>
      </c>
    </row>
    <row r="506" spans="1:55" ht="15.75" customHeight="1" x14ac:dyDescent="0.2">
      <c r="A506" s="890" t="s">
        <v>2231</v>
      </c>
      <c r="B506" s="895" t="s">
        <v>2232</v>
      </c>
      <c r="C506" s="645">
        <v>79.63</v>
      </c>
      <c r="D506" s="891">
        <v>983663.81</v>
      </c>
      <c r="E506" s="891">
        <v>887543.53999999992</v>
      </c>
      <c r="F506" s="892">
        <v>0.90228341327307737</v>
      </c>
      <c r="G506" s="893">
        <v>3</v>
      </c>
      <c r="H506" s="891">
        <v>1612.03</v>
      </c>
      <c r="I506" s="891">
        <v>161831.14999999997</v>
      </c>
      <c r="J506" s="891">
        <v>163443.17999999996</v>
      </c>
      <c r="K506" s="893">
        <v>0.9</v>
      </c>
      <c r="L506" s="891">
        <v>233600.62</v>
      </c>
      <c r="M506" s="891">
        <v>46720.12</v>
      </c>
      <c r="N506" s="891">
        <v>23911.87</v>
      </c>
      <c r="O506" s="891">
        <v>9810</v>
      </c>
      <c r="P506" s="891">
        <v>8058.69</v>
      </c>
      <c r="Q506" s="891">
        <v>14670.81</v>
      </c>
      <c r="R506" s="891">
        <v>5468.58</v>
      </c>
      <c r="S506" s="891">
        <v>8680.91</v>
      </c>
      <c r="T506" s="891">
        <v>11250.14</v>
      </c>
      <c r="U506" s="891">
        <v>6638.34</v>
      </c>
      <c r="V506" s="891">
        <v>16799.759999999998</v>
      </c>
      <c r="W506" s="891">
        <v>14489.85</v>
      </c>
      <c r="X506" s="891">
        <v>10416.540000000001</v>
      </c>
      <c r="Y506" s="891">
        <v>410516.23</v>
      </c>
      <c r="Z506" s="891">
        <v>7107.3000000000011</v>
      </c>
      <c r="AA506" s="891">
        <v>9953.75</v>
      </c>
      <c r="AB506" s="891">
        <v>21420.47</v>
      </c>
      <c r="AC506" s="891">
        <v>2309.27</v>
      </c>
      <c r="AD506" s="891">
        <v>45468.729999999996</v>
      </c>
      <c r="AE506" s="891">
        <v>12481.98</v>
      </c>
      <c r="AF506" s="891">
        <v>97706.01</v>
      </c>
      <c r="AG506" s="891">
        <v>70313.290000000008</v>
      </c>
      <c r="AH506" s="891">
        <v>195210.84513</v>
      </c>
      <c r="AI506" s="891">
        <v>461971.64512999996</v>
      </c>
      <c r="AJ506" s="891">
        <v>71999.05</v>
      </c>
      <c r="AK506" s="891">
        <v>389972.59513000003</v>
      </c>
      <c r="AL506" s="894">
        <v>454771.73513000004</v>
      </c>
      <c r="AM506" s="891">
        <v>15442.7</v>
      </c>
      <c r="AN506" s="891">
        <v>15442.7</v>
      </c>
      <c r="AO506" s="891">
        <v>16086.15</v>
      </c>
      <c r="AP506" s="891">
        <v>16086.15</v>
      </c>
      <c r="AQ506" s="891">
        <v>0</v>
      </c>
      <c r="AR506" s="891">
        <v>0</v>
      </c>
      <c r="AS506" s="891">
        <v>0</v>
      </c>
      <c r="AT506" s="891">
        <v>0</v>
      </c>
      <c r="AU506" s="891">
        <v>0</v>
      </c>
      <c r="AV506" s="891">
        <v>36032.97</v>
      </c>
      <c r="AW506" s="891">
        <v>14297.97</v>
      </c>
      <c r="AX506" s="891">
        <v>4987.1400000000003</v>
      </c>
      <c r="AY506" s="891">
        <v>118375.78000000001</v>
      </c>
      <c r="AZ506" s="891">
        <v>983663.81</v>
      </c>
      <c r="BA506" s="891">
        <v>29607.069999999996</v>
      </c>
      <c r="BB506" s="891">
        <v>0</v>
      </c>
      <c r="BC506" s="891">
        <v>67150.939999999973</v>
      </c>
    </row>
    <row r="507" spans="1:55" ht="15.75" customHeight="1" x14ac:dyDescent="0.2">
      <c r="A507" s="890" t="s">
        <v>2233</v>
      </c>
      <c r="B507" s="895" t="s">
        <v>2234</v>
      </c>
      <c r="C507" s="645">
        <v>175.55</v>
      </c>
      <c r="D507" s="891">
        <v>2253072.4900000002</v>
      </c>
      <c r="E507" s="891">
        <v>1762455.9</v>
      </c>
      <c r="F507" s="892">
        <v>0.78224553707102418</v>
      </c>
      <c r="G507" s="893">
        <v>2</v>
      </c>
      <c r="H507" s="891">
        <v>7967.53</v>
      </c>
      <c r="I507" s="891">
        <v>500183.52</v>
      </c>
      <c r="J507" s="891">
        <v>508151.05000000005</v>
      </c>
      <c r="K507" s="893">
        <v>0.9</v>
      </c>
      <c r="L507" s="891">
        <v>535871.25</v>
      </c>
      <c r="M507" s="891">
        <v>107174.25</v>
      </c>
      <c r="N507" s="891">
        <v>53341.87</v>
      </c>
      <c r="O507" s="891">
        <v>23298.75</v>
      </c>
      <c r="P507" s="891">
        <v>18684.34</v>
      </c>
      <c r="Q507" s="891">
        <v>32009.040000000001</v>
      </c>
      <c r="R507" s="891">
        <v>12030.87</v>
      </c>
      <c r="S507" s="891">
        <v>19659.71</v>
      </c>
      <c r="T507" s="891">
        <v>26719.09</v>
      </c>
      <c r="U507" s="891">
        <v>14553.29</v>
      </c>
      <c r="V507" s="891">
        <v>39899.43</v>
      </c>
      <c r="W507" s="891">
        <v>34413.4</v>
      </c>
      <c r="X507" s="891">
        <v>23590.41</v>
      </c>
      <c r="Y507" s="891">
        <v>941245.70000000007</v>
      </c>
      <c r="Z507" s="891">
        <v>15597</v>
      </c>
      <c r="AA507" s="891">
        <v>21943.749999999996</v>
      </c>
      <c r="AB507" s="891">
        <v>47222.95</v>
      </c>
      <c r="AC507" s="891">
        <v>5090.95</v>
      </c>
      <c r="AD507" s="891">
        <v>100239.04999999999</v>
      </c>
      <c r="AE507" s="891">
        <v>25966.269999999997</v>
      </c>
      <c r="AF507" s="891">
        <v>215399.84999999998</v>
      </c>
      <c r="AG507" s="891">
        <v>155010.65</v>
      </c>
      <c r="AH507" s="891">
        <v>451661.18204999994</v>
      </c>
      <c r="AI507" s="891">
        <v>1038131.6520499999</v>
      </c>
      <c r="AJ507" s="891">
        <v>158727.04000000001</v>
      </c>
      <c r="AK507" s="891">
        <v>879404.61204999988</v>
      </c>
      <c r="AL507" s="894">
        <v>1022258.9420499998</v>
      </c>
      <c r="AM507" s="891">
        <v>40537.089999999997</v>
      </c>
      <c r="AN507" s="891">
        <v>40537.089999999997</v>
      </c>
      <c r="AO507" s="891">
        <v>42467.43</v>
      </c>
      <c r="AP507" s="891">
        <v>42467.43</v>
      </c>
      <c r="AQ507" s="891">
        <v>0</v>
      </c>
      <c r="AR507" s="891">
        <v>0</v>
      </c>
      <c r="AS507" s="891">
        <v>0</v>
      </c>
      <c r="AT507" s="891">
        <v>0</v>
      </c>
      <c r="AU507" s="891">
        <v>0</v>
      </c>
      <c r="AV507" s="891">
        <v>79787.3</v>
      </c>
      <c r="AW507" s="891">
        <v>31659.8</v>
      </c>
      <c r="AX507" s="891">
        <v>12111.63</v>
      </c>
      <c r="AY507" s="891">
        <v>289567.76999999996</v>
      </c>
      <c r="AZ507" s="891">
        <v>2253072.4900000002</v>
      </c>
      <c r="BA507" s="891">
        <v>43949.159999999996</v>
      </c>
      <c r="BB507" s="891">
        <v>2.73</v>
      </c>
      <c r="BC507" s="891">
        <v>60696.85</v>
      </c>
    </row>
    <row r="508" spans="1:55" ht="15.75" customHeight="1" x14ac:dyDescent="0.2">
      <c r="A508" s="890" t="s">
        <v>2235</v>
      </c>
      <c r="B508" s="895" t="s">
        <v>2236</v>
      </c>
      <c r="C508" s="645">
        <v>65</v>
      </c>
      <c r="D508" s="891">
        <v>810836.85</v>
      </c>
      <c r="E508" s="891">
        <v>525562.42999999993</v>
      </c>
      <c r="F508" s="892">
        <v>0.64817284759566607</v>
      </c>
      <c r="G508" s="893">
        <v>1</v>
      </c>
      <c r="H508" s="891">
        <v>29035.83</v>
      </c>
      <c r="I508" s="891">
        <v>330649.64999999997</v>
      </c>
      <c r="J508" s="891">
        <v>359685.48</v>
      </c>
      <c r="K508" s="893">
        <v>0.9</v>
      </c>
      <c r="L508" s="891">
        <v>191295</v>
      </c>
      <c r="M508" s="891">
        <v>38259</v>
      </c>
      <c r="N508" s="891">
        <v>19006.87</v>
      </c>
      <c r="O508" s="891">
        <v>8583.75</v>
      </c>
      <c r="P508" s="891">
        <v>6612.8</v>
      </c>
      <c r="Q508" s="891">
        <v>12670.24</v>
      </c>
      <c r="R508" s="891">
        <v>4374.8599999999997</v>
      </c>
      <c r="S508" s="891">
        <v>7148.98</v>
      </c>
      <c r="T508" s="891">
        <v>9843.8700000000008</v>
      </c>
      <c r="U508" s="891">
        <v>5361.74</v>
      </c>
      <c r="V508" s="891">
        <v>14699.79</v>
      </c>
      <c r="W508" s="891">
        <v>12678.62</v>
      </c>
      <c r="X508" s="891">
        <v>8578.33</v>
      </c>
      <c r="Y508" s="891">
        <v>339113.84999999992</v>
      </c>
      <c r="Z508" s="891">
        <v>5805</v>
      </c>
      <c r="AA508" s="891">
        <v>8125</v>
      </c>
      <c r="AB508" s="891">
        <v>17485</v>
      </c>
      <c r="AC508" s="891">
        <v>1885</v>
      </c>
      <c r="AD508" s="891">
        <v>37115</v>
      </c>
      <c r="AE508" s="891">
        <v>10396</v>
      </c>
      <c r="AF508" s="891">
        <v>79755</v>
      </c>
      <c r="AG508" s="891">
        <v>57395</v>
      </c>
      <c r="AH508" s="891">
        <v>161258.52600000001</v>
      </c>
      <c r="AI508" s="891">
        <v>379219.52600000001</v>
      </c>
      <c r="AJ508" s="891">
        <v>58771.05</v>
      </c>
      <c r="AK508" s="891">
        <v>320448.47600000002</v>
      </c>
      <c r="AL508" s="894">
        <v>373342.41600000003</v>
      </c>
      <c r="AM508" s="891">
        <v>12868.92</v>
      </c>
      <c r="AN508" s="891">
        <v>12868.92</v>
      </c>
      <c r="AO508" s="891">
        <v>13512.36</v>
      </c>
      <c r="AP508" s="891">
        <v>13512.36</v>
      </c>
      <c r="AQ508" s="891">
        <v>0</v>
      </c>
      <c r="AR508" s="891">
        <v>0</v>
      </c>
      <c r="AS508" s="891">
        <v>0</v>
      </c>
      <c r="AT508" s="891">
        <v>0</v>
      </c>
      <c r="AU508" s="891">
        <v>0</v>
      </c>
      <c r="AV508" s="891">
        <v>29598.51</v>
      </c>
      <c r="AW508" s="891">
        <v>11744.76</v>
      </c>
      <c r="AX508" s="891">
        <v>4274.6899999999996</v>
      </c>
      <c r="AY508" s="891">
        <v>98380.51999999999</v>
      </c>
      <c r="AZ508" s="891">
        <v>810836.85</v>
      </c>
      <c r="BA508" s="891">
        <v>25941.58</v>
      </c>
      <c r="BB508" s="891">
        <v>0</v>
      </c>
      <c r="BC508" s="891">
        <v>35818.36</v>
      </c>
    </row>
    <row r="509" spans="1:55" ht="15.75" customHeight="1" x14ac:dyDescent="0.2">
      <c r="A509" s="890" t="s">
        <v>2237</v>
      </c>
      <c r="B509" s="895" t="s">
        <v>2238</v>
      </c>
      <c r="C509" s="645">
        <v>583.88</v>
      </c>
      <c r="D509" s="891">
        <v>8038672.2599999998</v>
      </c>
      <c r="E509" s="891">
        <v>5383066.2200000007</v>
      </c>
      <c r="F509" s="892">
        <v>0.66964618607302206</v>
      </c>
      <c r="G509" s="893">
        <v>1</v>
      </c>
      <c r="H509" s="891">
        <v>234414.41</v>
      </c>
      <c r="I509" s="891">
        <v>3822043.3200000008</v>
      </c>
      <c r="J509" s="891">
        <v>4056457.7300000009</v>
      </c>
      <c r="K509" s="893">
        <v>0.9</v>
      </c>
      <c r="L509" s="891">
        <v>1825886.25</v>
      </c>
      <c r="M509" s="891">
        <v>365177.25</v>
      </c>
      <c r="N509" s="891">
        <v>178419.37</v>
      </c>
      <c r="O509" s="891">
        <v>79093.119999999995</v>
      </c>
      <c r="P509" s="891">
        <v>68121.17</v>
      </c>
      <c r="Q509" s="891">
        <v>111364.78</v>
      </c>
      <c r="R509" s="891">
        <v>42108.06</v>
      </c>
      <c r="S509" s="891">
        <v>65872.81</v>
      </c>
      <c r="T509" s="891">
        <v>90704.28</v>
      </c>
      <c r="U509" s="891">
        <v>49532.27</v>
      </c>
      <c r="V509" s="891">
        <v>135448.06</v>
      </c>
      <c r="W509" s="891">
        <v>116824.46</v>
      </c>
      <c r="X509" s="891">
        <v>79043.199999999997</v>
      </c>
      <c r="Y509" s="891">
        <v>3207595.08</v>
      </c>
      <c r="Z509" s="891">
        <v>52152.299999999996</v>
      </c>
      <c r="AA509" s="891">
        <v>72985</v>
      </c>
      <c r="AB509" s="891">
        <v>157063.72</v>
      </c>
      <c r="AC509" s="891">
        <v>16932.52</v>
      </c>
      <c r="AD509" s="891">
        <v>333395.48</v>
      </c>
      <c r="AE509" s="891">
        <v>89623.689999999988</v>
      </c>
      <c r="AF509" s="891">
        <v>716420.76</v>
      </c>
      <c r="AG509" s="891">
        <v>515566.03999999992</v>
      </c>
      <c r="AH509" s="891">
        <v>1636084.5898799999</v>
      </c>
      <c r="AI509" s="891">
        <v>3590224.0998799996</v>
      </c>
      <c r="AJ509" s="891">
        <v>527926.77</v>
      </c>
      <c r="AK509" s="891">
        <v>3062297.3298799996</v>
      </c>
      <c r="AL509" s="894">
        <v>3537431.4198799995</v>
      </c>
      <c r="AM509" s="891">
        <v>164722.17000000001</v>
      </c>
      <c r="AN509" s="891">
        <v>164722.17000000001</v>
      </c>
      <c r="AO509" s="891">
        <v>171156.63</v>
      </c>
      <c r="AP509" s="891">
        <v>171156.63</v>
      </c>
      <c r="AQ509" s="891">
        <v>39250.199999999997</v>
      </c>
      <c r="AR509" s="891">
        <v>39250.199999999997</v>
      </c>
      <c r="AS509" s="891">
        <v>40537.089999999997</v>
      </c>
      <c r="AT509" s="891">
        <v>40537.089999999997</v>
      </c>
      <c r="AU509" s="891">
        <v>48901.89</v>
      </c>
      <c r="AV509" s="891">
        <v>266386.64</v>
      </c>
      <c r="AW509" s="891">
        <v>105702.89</v>
      </c>
      <c r="AX509" s="891">
        <v>41322.04</v>
      </c>
      <c r="AY509" s="891">
        <v>1293645.6399999999</v>
      </c>
      <c r="AZ509" s="891">
        <v>8038672.2599999998</v>
      </c>
      <c r="BA509" s="891">
        <v>704951.4</v>
      </c>
      <c r="BB509" s="891">
        <v>44493.149999999994</v>
      </c>
      <c r="BC509" s="891">
        <v>251205.69</v>
      </c>
    </row>
    <row r="510" spans="1:55" ht="15.75" customHeight="1" x14ac:dyDescent="0.2">
      <c r="A510" s="890" t="s">
        <v>2239</v>
      </c>
      <c r="B510" s="895" t="s">
        <v>2240</v>
      </c>
      <c r="C510" s="645">
        <v>323.27999999999997</v>
      </c>
      <c r="D510" s="891">
        <v>4922579.57</v>
      </c>
      <c r="E510" s="891">
        <v>3687987.36</v>
      </c>
      <c r="F510" s="892">
        <v>0.74919812012302311</v>
      </c>
      <c r="G510" s="893">
        <v>2</v>
      </c>
      <c r="H510" s="891">
        <v>42599.72</v>
      </c>
      <c r="I510" s="891">
        <v>3244100.78</v>
      </c>
      <c r="J510" s="891">
        <v>3286700.5</v>
      </c>
      <c r="K510" s="893">
        <v>0.9</v>
      </c>
      <c r="L510" s="891">
        <v>1019699.75</v>
      </c>
      <c r="M510" s="891">
        <v>249227.83</v>
      </c>
      <c r="N510" s="891">
        <v>102794.5</v>
      </c>
      <c r="O510" s="891">
        <v>40774.74</v>
      </c>
      <c r="P510" s="891">
        <v>41306.6</v>
      </c>
      <c r="Q510" s="891">
        <v>73302.64</v>
      </c>
      <c r="R510" s="891">
        <v>22968.03</v>
      </c>
      <c r="S510" s="891">
        <v>37787.5</v>
      </c>
      <c r="T510" s="891">
        <v>45000.57</v>
      </c>
      <c r="U510" s="891">
        <v>27319.34</v>
      </c>
      <c r="V510" s="891">
        <v>67199.039999999994</v>
      </c>
      <c r="W510" s="891">
        <v>57959.42</v>
      </c>
      <c r="X510" s="891">
        <v>45342.61</v>
      </c>
      <c r="Y510" s="891">
        <v>1830682.5700000003</v>
      </c>
      <c r="Z510" s="891">
        <v>29080.799999999996</v>
      </c>
      <c r="AA510" s="891">
        <v>40410</v>
      </c>
      <c r="AB510" s="891">
        <v>86962.32</v>
      </c>
      <c r="AC510" s="891">
        <v>9375.119999999999</v>
      </c>
      <c r="AD510" s="891">
        <v>184592.88</v>
      </c>
      <c r="AE510" s="891">
        <v>116429.48999999999</v>
      </c>
      <c r="AF510" s="891">
        <v>396664.56</v>
      </c>
      <c r="AG510" s="891">
        <v>285456.24</v>
      </c>
      <c r="AH510" s="891">
        <v>1006150.40928</v>
      </c>
      <c r="AI510" s="891">
        <v>2155121.8192799999</v>
      </c>
      <c r="AJ510" s="891">
        <v>292300.07</v>
      </c>
      <c r="AK510" s="891">
        <v>1862821.7492800003</v>
      </c>
      <c r="AL510" s="894">
        <v>2125891.8092800002</v>
      </c>
      <c r="AM510" s="891">
        <v>95873.45</v>
      </c>
      <c r="AN510" s="891">
        <v>95873.45</v>
      </c>
      <c r="AO510" s="891">
        <v>99734.13</v>
      </c>
      <c r="AP510" s="891">
        <v>99734.13</v>
      </c>
      <c r="AQ510" s="891">
        <v>64988.04</v>
      </c>
      <c r="AR510" s="891">
        <v>64988.04</v>
      </c>
      <c r="AS510" s="891">
        <v>67561.83</v>
      </c>
      <c r="AT510" s="891">
        <v>67561.83</v>
      </c>
      <c r="AU510" s="891">
        <v>81074.19</v>
      </c>
      <c r="AV510" s="891">
        <v>147349.13</v>
      </c>
      <c r="AW510" s="891">
        <v>58468.5</v>
      </c>
      <c r="AX510" s="891">
        <v>22798.36</v>
      </c>
      <c r="AY510" s="891">
        <v>966005.07999999984</v>
      </c>
      <c r="AZ510" s="891">
        <v>4922579.57</v>
      </c>
      <c r="BA510" s="891">
        <v>410641.06</v>
      </c>
      <c r="BB510" s="891">
        <v>100836.56</v>
      </c>
      <c r="BC510" s="891">
        <v>196211.06</v>
      </c>
    </row>
    <row r="511" spans="1:55" ht="15.75" customHeight="1" x14ac:dyDescent="0.2">
      <c r="A511" s="890" t="s">
        <v>2241</v>
      </c>
      <c r="B511" s="895" t="s">
        <v>2242</v>
      </c>
      <c r="C511" s="645">
        <v>1004.13</v>
      </c>
      <c r="D511" s="891">
        <v>12796596.82</v>
      </c>
      <c r="E511" s="891">
        <v>10035867.16</v>
      </c>
      <c r="F511" s="892">
        <v>0.7842606359461749</v>
      </c>
      <c r="G511" s="893">
        <v>2</v>
      </c>
      <c r="H511" s="891">
        <v>36716.5</v>
      </c>
      <c r="I511" s="891">
        <v>1897278.47</v>
      </c>
      <c r="J511" s="891">
        <v>1933994.97</v>
      </c>
      <c r="K511" s="893">
        <v>0.9</v>
      </c>
      <c r="L511" s="891">
        <v>3042939.37</v>
      </c>
      <c r="M511" s="891">
        <v>608587.87</v>
      </c>
      <c r="N511" s="891">
        <v>307175.62</v>
      </c>
      <c r="O511" s="891">
        <v>136113.75</v>
      </c>
      <c r="P511" s="891">
        <v>105523.82</v>
      </c>
      <c r="Q511" s="891">
        <v>188053.11</v>
      </c>
      <c r="R511" s="891">
        <v>72185.25</v>
      </c>
      <c r="S511" s="891">
        <v>113617.84</v>
      </c>
      <c r="T511" s="891">
        <v>156095.74</v>
      </c>
      <c r="U511" s="891">
        <v>85277.21</v>
      </c>
      <c r="V511" s="891">
        <v>233096.67</v>
      </c>
      <c r="W511" s="891">
        <v>201046.75</v>
      </c>
      <c r="X511" s="891">
        <v>136334.20000000001</v>
      </c>
      <c r="Y511" s="891">
        <v>5386047.2000000011</v>
      </c>
      <c r="Z511" s="891">
        <v>89682.299999999988</v>
      </c>
      <c r="AA511" s="891">
        <v>125516.24999999999</v>
      </c>
      <c r="AB511" s="891">
        <v>270110.96999999997</v>
      </c>
      <c r="AC511" s="891">
        <v>29119.769999999997</v>
      </c>
      <c r="AD511" s="891">
        <v>573358.23</v>
      </c>
      <c r="AE511" s="891">
        <v>150719.4</v>
      </c>
      <c r="AF511" s="891">
        <v>1232067.5099999998</v>
      </c>
      <c r="AG511" s="891">
        <v>886646.78999999992</v>
      </c>
      <c r="AH511" s="891">
        <v>2560439.0016299998</v>
      </c>
      <c r="AI511" s="891">
        <v>5917660.2216299996</v>
      </c>
      <c r="AJ511" s="891">
        <v>907904.22</v>
      </c>
      <c r="AK511" s="891">
        <v>5009756.0016299998</v>
      </c>
      <c r="AL511" s="894">
        <v>5826869.7916299999</v>
      </c>
      <c r="AM511" s="891">
        <v>213624.07</v>
      </c>
      <c r="AN511" s="891">
        <v>213624.07</v>
      </c>
      <c r="AO511" s="891">
        <v>222632.31</v>
      </c>
      <c r="AP511" s="891">
        <v>222632.31</v>
      </c>
      <c r="AQ511" s="891">
        <v>0</v>
      </c>
      <c r="AR511" s="891">
        <v>0</v>
      </c>
      <c r="AS511" s="891">
        <v>0</v>
      </c>
      <c r="AT511" s="891">
        <v>0</v>
      </c>
      <c r="AU511" s="891">
        <v>0</v>
      </c>
      <c r="AV511" s="891">
        <v>458133.55</v>
      </c>
      <c r="AW511" s="891">
        <v>181788.55</v>
      </c>
      <c r="AX511" s="891">
        <v>71244.899999999994</v>
      </c>
      <c r="AY511" s="891">
        <v>1583679.76</v>
      </c>
      <c r="AZ511" s="891">
        <v>12796596.82</v>
      </c>
      <c r="BA511" s="891">
        <v>549546.61</v>
      </c>
      <c r="BB511" s="891">
        <v>0</v>
      </c>
      <c r="BC511" s="891">
        <v>518327.44</v>
      </c>
    </row>
    <row r="512" spans="1:55" ht="15.75" customHeight="1" x14ac:dyDescent="0.2">
      <c r="A512" s="890" t="s">
        <v>2243</v>
      </c>
      <c r="B512" s="895" t="s">
        <v>2244</v>
      </c>
      <c r="C512" s="645">
        <v>200.87</v>
      </c>
      <c r="D512" s="891">
        <v>2557553.37</v>
      </c>
      <c r="E512" s="891">
        <v>3220683.26</v>
      </c>
      <c r="F512" s="892">
        <v>1.2592829138107096</v>
      </c>
      <c r="G512" s="893">
        <v>4</v>
      </c>
      <c r="H512" s="891">
        <v>196.8</v>
      </c>
      <c r="I512" s="891">
        <v>568989.93999999994</v>
      </c>
      <c r="J512" s="891">
        <v>569186.74</v>
      </c>
      <c r="K512" s="893">
        <v>0.9</v>
      </c>
      <c r="L512" s="891">
        <v>604305.16</v>
      </c>
      <c r="M512" s="891">
        <v>149271.44</v>
      </c>
      <c r="N512" s="891">
        <v>63155.73</v>
      </c>
      <c r="O512" s="891">
        <v>24904.94</v>
      </c>
      <c r="P512" s="891">
        <v>20622.36</v>
      </c>
      <c r="Q512" s="891">
        <v>45217.82</v>
      </c>
      <c r="R512" s="891">
        <v>13671.45</v>
      </c>
      <c r="S512" s="891">
        <v>23489.53</v>
      </c>
      <c r="T512" s="891">
        <v>27422.22</v>
      </c>
      <c r="U512" s="891">
        <v>16595.86</v>
      </c>
      <c r="V512" s="891">
        <v>40949.410000000003</v>
      </c>
      <c r="W512" s="891">
        <v>35319.019999999997</v>
      </c>
      <c r="X512" s="891">
        <v>28185.94</v>
      </c>
      <c r="Y512" s="891">
        <v>1093110.8799999999</v>
      </c>
      <c r="Z512" s="891">
        <v>17920.8</v>
      </c>
      <c r="AA512" s="891">
        <v>25108.75</v>
      </c>
      <c r="AB512" s="891">
        <v>54034.03</v>
      </c>
      <c r="AC512" s="891">
        <v>5825.23</v>
      </c>
      <c r="AD512" s="891">
        <v>57348.369999999995</v>
      </c>
      <c r="AE512" s="891">
        <v>74322.76999999999</v>
      </c>
      <c r="AF512" s="891">
        <v>246467.49</v>
      </c>
      <c r="AG512" s="891">
        <v>177368.21</v>
      </c>
      <c r="AH512" s="891">
        <v>515038.99737</v>
      </c>
      <c r="AI512" s="891">
        <v>1173434.6473699999</v>
      </c>
      <c r="AJ512" s="891">
        <v>181620.62</v>
      </c>
      <c r="AK512" s="891">
        <v>991814.02736999991</v>
      </c>
      <c r="AL512" s="894">
        <v>1155272.5773699998</v>
      </c>
      <c r="AM512" s="891">
        <v>41180.54</v>
      </c>
      <c r="AN512" s="891">
        <v>41180.54</v>
      </c>
      <c r="AO512" s="891">
        <v>42467.43</v>
      </c>
      <c r="AP512" s="891">
        <v>42467.43</v>
      </c>
      <c r="AQ512" s="891">
        <v>0</v>
      </c>
      <c r="AR512" s="891">
        <v>0</v>
      </c>
      <c r="AS512" s="891">
        <v>0</v>
      </c>
      <c r="AT512" s="891">
        <v>0</v>
      </c>
      <c r="AU512" s="891">
        <v>0</v>
      </c>
      <c r="AV512" s="891">
        <v>91369.33</v>
      </c>
      <c r="AW512" s="891">
        <v>36255.58</v>
      </c>
      <c r="AX512" s="891">
        <v>14248.98</v>
      </c>
      <c r="AY512" s="891">
        <v>309169.83</v>
      </c>
      <c r="AZ512" s="891">
        <v>2557553.37</v>
      </c>
      <c r="BA512" s="891">
        <v>110471.01</v>
      </c>
      <c r="BB512" s="891">
        <v>0</v>
      </c>
      <c r="BC512" s="891">
        <v>138385.85999999996</v>
      </c>
    </row>
    <row r="513" spans="1:55" ht="15.75" customHeight="1" x14ac:dyDescent="0.2">
      <c r="A513" s="890" t="s">
        <v>2245</v>
      </c>
      <c r="B513" s="895" t="s">
        <v>2246</v>
      </c>
      <c r="C513" s="645">
        <v>946.36</v>
      </c>
      <c r="D513" s="891">
        <v>12382422.039999999</v>
      </c>
      <c r="E513" s="891">
        <v>12107487.76</v>
      </c>
      <c r="F513" s="892">
        <v>0.97779640533072965</v>
      </c>
      <c r="G513" s="893">
        <v>3</v>
      </c>
      <c r="H513" s="891">
        <v>20292.400000000001</v>
      </c>
      <c r="I513" s="891">
        <v>3008888.7299999995</v>
      </c>
      <c r="J513" s="891">
        <v>3029181.1299999994</v>
      </c>
      <c r="K513" s="893">
        <v>0.9</v>
      </c>
      <c r="L513" s="891">
        <v>2845709.08</v>
      </c>
      <c r="M513" s="891">
        <v>701161.17</v>
      </c>
      <c r="N513" s="891">
        <v>303749.36</v>
      </c>
      <c r="O513" s="891">
        <v>122504.78</v>
      </c>
      <c r="P513" s="891">
        <v>97631.88</v>
      </c>
      <c r="Q513" s="891">
        <v>216667.69</v>
      </c>
      <c r="R513" s="891">
        <v>67810.39</v>
      </c>
      <c r="S513" s="891">
        <v>111575.27</v>
      </c>
      <c r="T513" s="891">
        <v>135001.72</v>
      </c>
      <c r="U513" s="891">
        <v>80170.789999999994</v>
      </c>
      <c r="V513" s="891">
        <v>201597.12</v>
      </c>
      <c r="W513" s="891">
        <v>173878.27</v>
      </c>
      <c r="X513" s="891">
        <v>133883.25</v>
      </c>
      <c r="Y513" s="891">
        <v>5191340.7699999986</v>
      </c>
      <c r="Z513" s="891">
        <v>84249.9</v>
      </c>
      <c r="AA513" s="891">
        <v>118295</v>
      </c>
      <c r="AB513" s="891">
        <v>254570.84000000003</v>
      </c>
      <c r="AC513" s="891">
        <v>27444.440000000002</v>
      </c>
      <c r="AD513" s="891">
        <v>540371.55999999994</v>
      </c>
      <c r="AE513" s="891">
        <v>344787.5</v>
      </c>
      <c r="AF513" s="891">
        <v>1161183.72</v>
      </c>
      <c r="AG513" s="891">
        <v>835635.88000000012</v>
      </c>
      <c r="AH513" s="891">
        <v>2443480.4103599996</v>
      </c>
      <c r="AI513" s="891">
        <v>5810019.250359999</v>
      </c>
      <c r="AJ513" s="891">
        <v>855670.32</v>
      </c>
      <c r="AK513" s="891">
        <v>4954348.9303599996</v>
      </c>
      <c r="AL513" s="894">
        <v>5724452.2103599999</v>
      </c>
      <c r="AM513" s="891">
        <v>194320.69</v>
      </c>
      <c r="AN513" s="891">
        <v>194320.69</v>
      </c>
      <c r="AO513" s="891">
        <v>202042.04</v>
      </c>
      <c r="AP513" s="891">
        <v>202042.04</v>
      </c>
      <c r="AQ513" s="891">
        <v>643.44000000000005</v>
      </c>
      <c r="AR513" s="891">
        <v>643.44000000000005</v>
      </c>
      <c r="AS513" s="891">
        <v>643.44000000000005</v>
      </c>
      <c r="AT513" s="891">
        <v>643.44000000000005</v>
      </c>
      <c r="AU513" s="891">
        <v>1286.8900000000001</v>
      </c>
      <c r="AV513" s="891">
        <v>431752.26</v>
      </c>
      <c r="AW513" s="891">
        <v>171320.39</v>
      </c>
      <c r="AX513" s="891">
        <v>66970.2</v>
      </c>
      <c r="AY513" s="891">
        <v>1466628.9599999997</v>
      </c>
      <c r="AZ513" s="891">
        <v>12382422.039999999</v>
      </c>
      <c r="BA513" s="891">
        <v>433014.51</v>
      </c>
      <c r="BB513" s="891">
        <v>73.099999999999994</v>
      </c>
      <c r="BC513" s="891">
        <v>397555.41</v>
      </c>
    </row>
    <row r="514" spans="1:55" ht="15.75" customHeight="1" x14ac:dyDescent="0.2">
      <c r="A514" s="890" t="s">
        <v>2247</v>
      </c>
      <c r="B514" s="895" t="s">
        <v>2248</v>
      </c>
      <c r="C514" s="645">
        <v>520.16</v>
      </c>
      <c r="D514" s="891">
        <v>7224709.04</v>
      </c>
      <c r="E514" s="891">
        <v>5250166.3100000005</v>
      </c>
      <c r="F514" s="892">
        <v>0.72669588227458926</v>
      </c>
      <c r="G514" s="893">
        <v>1</v>
      </c>
      <c r="H514" s="891">
        <v>51196.55</v>
      </c>
      <c r="I514" s="891">
        <v>802748.66</v>
      </c>
      <c r="J514" s="891">
        <v>853945.21000000008</v>
      </c>
      <c r="K514" s="893">
        <v>0.9</v>
      </c>
      <c r="L514" s="891">
        <v>1598133.88</v>
      </c>
      <c r="M514" s="891">
        <v>532658.01</v>
      </c>
      <c r="N514" s="891">
        <v>182885.04</v>
      </c>
      <c r="O514" s="891">
        <v>60492.74</v>
      </c>
      <c r="P514" s="891">
        <v>52938.34</v>
      </c>
      <c r="Q514" s="891">
        <v>158266.35999999999</v>
      </c>
      <c r="R514" s="891">
        <v>37733.199999999997</v>
      </c>
      <c r="S514" s="891">
        <v>66383.460000000006</v>
      </c>
      <c r="T514" s="891">
        <v>60469.52</v>
      </c>
      <c r="U514" s="891">
        <v>44170.53</v>
      </c>
      <c r="V514" s="891">
        <v>90298.71</v>
      </c>
      <c r="W514" s="891">
        <v>77882.97</v>
      </c>
      <c r="X514" s="891">
        <v>79655.94</v>
      </c>
      <c r="Y514" s="891">
        <v>3041968.6999999997</v>
      </c>
      <c r="Z514" s="891">
        <v>46814.399999999994</v>
      </c>
      <c r="AA514" s="891">
        <v>65019.999999999993</v>
      </c>
      <c r="AB514" s="891">
        <v>139923.03999999998</v>
      </c>
      <c r="AC514" s="891">
        <v>15084.64</v>
      </c>
      <c r="AD514" s="891">
        <v>297011.36</v>
      </c>
      <c r="AE514" s="891">
        <v>405204.63999999996</v>
      </c>
      <c r="AF514" s="891">
        <v>638236.31999999995</v>
      </c>
      <c r="AG514" s="891">
        <v>459301.27999999997</v>
      </c>
      <c r="AH514" s="891">
        <v>1393872.0231600001</v>
      </c>
      <c r="AI514" s="891">
        <v>3460467.70316</v>
      </c>
      <c r="AJ514" s="891">
        <v>470313.06</v>
      </c>
      <c r="AK514" s="891">
        <v>2990154.64316</v>
      </c>
      <c r="AL514" s="894">
        <v>3413436.39316</v>
      </c>
      <c r="AM514" s="891">
        <v>98447.23</v>
      </c>
      <c r="AN514" s="891">
        <v>98447.23</v>
      </c>
      <c r="AO514" s="891">
        <v>102307.91</v>
      </c>
      <c r="AP514" s="891">
        <v>102307.91</v>
      </c>
      <c r="AQ514" s="891">
        <v>0</v>
      </c>
      <c r="AR514" s="891">
        <v>0</v>
      </c>
      <c r="AS514" s="891">
        <v>0</v>
      </c>
      <c r="AT514" s="891">
        <v>0</v>
      </c>
      <c r="AU514" s="891">
        <v>0</v>
      </c>
      <c r="AV514" s="891">
        <v>236788.12</v>
      </c>
      <c r="AW514" s="891">
        <v>93958.12</v>
      </c>
      <c r="AX514" s="891">
        <v>37047.339999999997</v>
      </c>
      <c r="AY514" s="891">
        <v>769303.86</v>
      </c>
      <c r="AZ514" s="891">
        <v>7224709.04</v>
      </c>
      <c r="BA514" s="891">
        <v>140574.23000000001</v>
      </c>
      <c r="BB514" s="891">
        <v>0</v>
      </c>
      <c r="BC514" s="891">
        <v>202587.59999999998</v>
      </c>
    </row>
    <row r="515" spans="1:55" ht="15.75" customHeight="1" x14ac:dyDescent="0.2">
      <c r="A515" s="890" t="s">
        <v>2249</v>
      </c>
      <c r="B515" s="895" t="s">
        <v>2250</v>
      </c>
      <c r="C515" s="645">
        <v>402.66</v>
      </c>
      <c r="D515" s="891">
        <v>5896930.6200000001</v>
      </c>
      <c r="E515" s="891">
        <v>4053441.06</v>
      </c>
      <c r="F515" s="892">
        <v>0.68738150763591654</v>
      </c>
      <c r="G515" s="893">
        <v>1</v>
      </c>
      <c r="H515" s="891">
        <v>134882.49</v>
      </c>
      <c r="I515" s="891">
        <v>2115928.04</v>
      </c>
      <c r="J515" s="891">
        <v>2250810.5300000003</v>
      </c>
      <c r="K515" s="893">
        <v>0.9</v>
      </c>
      <c r="L515" s="891">
        <v>1268237.4099999999</v>
      </c>
      <c r="M515" s="891">
        <v>422703.52</v>
      </c>
      <c r="N515" s="891">
        <v>141384.20000000001</v>
      </c>
      <c r="O515" s="891">
        <v>47128.06</v>
      </c>
      <c r="P515" s="891">
        <v>44345.2</v>
      </c>
      <c r="Q515" s="891">
        <v>122504.25</v>
      </c>
      <c r="R515" s="891">
        <v>28983.47</v>
      </c>
      <c r="S515" s="891">
        <v>51319.519999999997</v>
      </c>
      <c r="T515" s="891">
        <v>47109.97</v>
      </c>
      <c r="U515" s="891">
        <v>34213.01</v>
      </c>
      <c r="V515" s="891">
        <v>70348.990000000005</v>
      </c>
      <c r="W515" s="891">
        <v>60676.27</v>
      </c>
      <c r="X515" s="891">
        <v>61580.160000000003</v>
      </c>
      <c r="Y515" s="891">
        <v>2400534.0300000003</v>
      </c>
      <c r="Z515" s="891">
        <v>36239.399999999994</v>
      </c>
      <c r="AA515" s="891">
        <v>50332.499999999993</v>
      </c>
      <c r="AB515" s="891">
        <v>108315.54</v>
      </c>
      <c r="AC515" s="891">
        <v>11677.14</v>
      </c>
      <c r="AD515" s="891">
        <v>229918.86</v>
      </c>
      <c r="AE515" s="891">
        <v>313672.13999999996</v>
      </c>
      <c r="AF515" s="891">
        <v>494063.81999999995</v>
      </c>
      <c r="AG515" s="891">
        <v>355548.77999999997</v>
      </c>
      <c r="AH515" s="891">
        <v>1154222.58366</v>
      </c>
      <c r="AI515" s="891">
        <v>2753990.7636599997</v>
      </c>
      <c r="AJ515" s="891">
        <v>364073.09</v>
      </c>
      <c r="AK515" s="891">
        <v>2389917.6736600003</v>
      </c>
      <c r="AL515" s="894">
        <v>2717583.4536600001</v>
      </c>
      <c r="AM515" s="891">
        <v>99090.68</v>
      </c>
      <c r="AN515" s="891">
        <v>99090.68</v>
      </c>
      <c r="AO515" s="891">
        <v>103594.8</v>
      </c>
      <c r="AP515" s="891">
        <v>103594.8</v>
      </c>
      <c r="AQ515" s="891">
        <v>16729.59</v>
      </c>
      <c r="AR515" s="891">
        <v>16729.59</v>
      </c>
      <c r="AS515" s="891">
        <v>17373.04</v>
      </c>
      <c r="AT515" s="891">
        <v>17373.04</v>
      </c>
      <c r="AU515" s="891">
        <v>20590.27</v>
      </c>
      <c r="AV515" s="891">
        <v>183382.11</v>
      </c>
      <c r="AW515" s="891">
        <v>72766.48</v>
      </c>
      <c r="AX515" s="891">
        <v>28497.96</v>
      </c>
      <c r="AY515" s="891">
        <v>778813.03999999992</v>
      </c>
      <c r="AZ515" s="891">
        <v>5896930.6200000001</v>
      </c>
      <c r="BA515" s="891">
        <v>332781.11</v>
      </c>
      <c r="BB515" s="891">
        <v>2738.11</v>
      </c>
      <c r="BC515" s="891">
        <v>198905.29</v>
      </c>
    </row>
    <row r="516" spans="1:55" ht="15.75" customHeight="1" x14ac:dyDescent="0.2">
      <c r="A516" s="890" t="s">
        <v>2251</v>
      </c>
      <c r="B516" s="895" t="s">
        <v>2252</v>
      </c>
      <c r="C516" s="645">
        <v>31.65</v>
      </c>
      <c r="D516" s="891">
        <v>444677.73</v>
      </c>
      <c r="E516" s="891">
        <v>1202596.29</v>
      </c>
      <c r="F516" s="892">
        <v>2.7044221216115321</v>
      </c>
      <c r="G516" s="893">
        <v>4</v>
      </c>
      <c r="H516" s="891">
        <v>34.21</v>
      </c>
      <c r="I516" s="891">
        <v>53282.06</v>
      </c>
      <c r="J516" s="891">
        <v>53316.27</v>
      </c>
      <c r="K516" s="893">
        <v>0.9</v>
      </c>
      <c r="L516" s="891">
        <v>100586.77</v>
      </c>
      <c r="M516" s="891">
        <v>33525.56</v>
      </c>
      <c r="N516" s="891">
        <v>10551.06</v>
      </c>
      <c r="O516" s="891">
        <v>3517.02</v>
      </c>
      <c r="P516" s="891">
        <v>3391.29</v>
      </c>
      <c r="Q516" s="891">
        <v>9130.75</v>
      </c>
      <c r="R516" s="891">
        <v>2187.4299999999998</v>
      </c>
      <c r="S516" s="891">
        <v>3829.81</v>
      </c>
      <c r="T516" s="891">
        <v>3515.67</v>
      </c>
      <c r="U516" s="891">
        <v>2553.21</v>
      </c>
      <c r="V516" s="891">
        <v>5249.92</v>
      </c>
      <c r="W516" s="891">
        <v>4528.08</v>
      </c>
      <c r="X516" s="891">
        <v>4595.53</v>
      </c>
      <c r="Y516" s="891">
        <v>187162.1</v>
      </c>
      <c r="Z516" s="891">
        <v>2848.5</v>
      </c>
      <c r="AA516" s="891">
        <v>3956.2500000000005</v>
      </c>
      <c r="AB516" s="891">
        <v>8513.85</v>
      </c>
      <c r="AC516" s="891">
        <v>917.85</v>
      </c>
      <c r="AD516" s="891">
        <v>9036.07</v>
      </c>
      <c r="AE516" s="891">
        <v>24655.350000000002</v>
      </c>
      <c r="AF516" s="891">
        <v>38834.550000000003</v>
      </c>
      <c r="AG516" s="891">
        <v>27946.95</v>
      </c>
      <c r="AH516" s="891">
        <v>88298.511150000006</v>
      </c>
      <c r="AI516" s="891">
        <v>205007.88115000003</v>
      </c>
      <c r="AJ516" s="891">
        <v>28616.98</v>
      </c>
      <c r="AK516" s="891">
        <v>176390.90115000002</v>
      </c>
      <c r="AL516" s="894">
        <v>202146.18115000002</v>
      </c>
      <c r="AM516" s="891">
        <v>8364.7900000000009</v>
      </c>
      <c r="AN516" s="891">
        <v>8364.7900000000009</v>
      </c>
      <c r="AO516" s="891">
        <v>8364.7900000000009</v>
      </c>
      <c r="AP516" s="891">
        <v>8364.7900000000009</v>
      </c>
      <c r="AQ516" s="891">
        <v>0</v>
      </c>
      <c r="AR516" s="891">
        <v>0</v>
      </c>
      <c r="AS516" s="891">
        <v>0</v>
      </c>
      <c r="AT516" s="891">
        <v>0</v>
      </c>
      <c r="AU516" s="891">
        <v>0</v>
      </c>
      <c r="AV516" s="891">
        <v>14155.81</v>
      </c>
      <c r="AW516" s="891">
        <v>5617.06</v>
      </c>
      <c r="AX516" s="891">
        <v>2137.34</v>
      </c>
      <c r="AY516" s="891">
        <v>55369.369999999995</v>
      </c>
      <c r="AZ516" s="891">
        <v>444677.73</v>
      </c>
      <c r="BA516" s="891">
        <v>13493</v>
      </c>
      <c r="BB516" s="891">
        <v>0</v>
      </c>
      <c r="BC516" s="891">
        <v>8193.67</v>
      </c>
    </row>
    <row r="517" spans="1:55" ht="15.75" customHeight="1" x14ac:dyDescent="0.2">
      <c r="A517" s="890" t="s">
        <v>2253</v>
      </c>
      <c r="B517" s="895" t="s">
        <v>2254</v>
      </c>
      <c r="C517" s="645">
        <v>373.55</v>
      </c>
      <c r="D517" s="891">
        <v>4803830.91</v>
      </c>
      <c r="E517" s="891">
        <v>3331521.0300000003</v>
      </c>
      <c r="F517" s="892">
        <v>0.69351338388386363</v>
      </c>
      <c r="G517" s="893">
        <v>1</v>
      </c>
      <c r="H517" s="891">
        <v>102092.07</v>
      </c>
      <c r="I517" s="891">
        <v>2235166.1800000002</v>
      </c>
      <c r="J517" s="891">
        <v>2337258.25</v>
      </c>
      <c r="K517" s="893">
        <v>0.9</v>
      </c>
      <c r="L517" s="891">
        <v>1134894.3700000001</v>
      </c>
      <c r="M517" s="891">
        <v>226978.87</v>
      </c>
      <c r="N517" s="891">
        <v>113428.12</v>
      </c>
      <c r="O517" s="891">
        <v>50276.25</v>
      </c>
      <c r="P517" s="891">
        <v>39763.379999999997</v>
      </c>
      <c r="Q517" s="891">
        <v>70019.77</v>
      </c>
      <c r="R517" s="891">
        <v>26796.04</v>
      </c>
      <c r="S517" s="891">
        <v>42127.96</v>
      </c>
      <c r="T517" s="891">
        <v>57656.98</v>
      </c>
      <c r="U517" s="891">
        <v>31404.48</v>
      </c>
      <c r="V517" s="891">
        <v>86098.77</v>
      </c>
      <c r="W517" s="891">
        <v>74260.509999999995</v>
      </c>
      <c r="X517" s="891">
        <v>50550.879999999997</v>
      </c>
      <c r="Y517" s="891">
        <v>2004256.3800000001</v>
      </c>
      <c r="Z517" s="891">
        <v>33222.6</v>
      </c>
      <c r="AA517" s="891">
        <v>46693.75</v>
      </c>
      <c r="AB517" s="891">
        <v>100484.95</v>
      </c>
      <c r="AC517" s="891">
        <v>10832.95</v>
      </c>
      <c r="AD517" s="891">
        <v>213297.05</v>
      </c>
      <c r="AE517" s="891">
        <v>55949.689999999995</v>
      </c>
      <c r="AF517" s="891">
        <v>458345.85</v>
      </c>
      <c r="AG517" s="891">
        <v>329844.65000000002</v>
      </c>
      <c r="AH517" s="891">
        <v>963287.18504999985</v>
      </c>
      <c r="AI517" s="891">
        <v>2211958.6750499997</v>
      </c>
      <c r="AJ517" s="891">
        <v>337752.7</v>
      </c>
      <c r="AK517" s="891">
        <v>1874205.9750500002</v>
      </c>
      <c r="AL517" s="894">
        <v>2178183.4050500002</v>
      </c>
      <c r="AM517" s="891">
        <v>84934.87</v>
      </c>
      <c r="AN517" s="891">
        <v>84934.87</v>
      </c>
      <c r="AO517" s="891">
        <v>88795.54</v>
      </c>
      <c r="AP517" s="891">
        <v>88795.54</v>
      </c>
      <c r="AQ517" s="891">
        <v>1930.33</v>
      </c>
      <c r="AR517" s="891">
        <v>1930.33</v>
      </c>
      <c r="AS517" s="891">
        <v>1930.33</v>
      </c>
      <c r="AT517" s="891">
        <v>1930.33</v>
      </c>
      <c r="AU517" s="891">
        <v>2573.7800000000002</v>
      </c>
      <c r="AV517" s="891">
        <v>169869.74</v>
      </c>
      <c r="AW517" s="891">
        <v>67404.740000000005</v>
      </c>
      <c r="AX517" s="891">
        <v>26360.61</v>
      </c>
      <c r="AY517" s="891">
        <v>621391.01</v>
      </c>
      <c r="AZ517" s="891">
        <v>4803830.91</v>
      </c>
      <c r="BA517" s="891">
        <v>238341.90999999997</v>
      </c>
      <c r="BB517" s="891">
        <v>533.63</v>
      </c>
      <c r="BC517" s="891">
        <v>155554.10999999999</v>
      </c>
    </row>
    <row r="518" spans="1:55" ht="15.75" customHeight="1" x14ac:dyDescent="0.2">
      <c r="A518" s="890" t="s">
        <v>2255</v>
      </c>
      <c r="B518" s="895" t="s">
        <v>2256</v>
      </c>
      <c r="C518" s="645">
        <v>957.21</v>
      </c>
      <c r="D518" s="891">
        <v>11642311.789999999</v>
      </c>
      <c r="E518" s="891">
        <v>9316734.870000001</v>
      </c>
      <c r="F518" s="892">
        <v>0.800247840639561</v>
      </c>
      <c r="G518" s="893">
        <v>2</v>
      </c>
      <c r="H518" s="891">
        <v>31308.27</v>
      </c>
      <c r="I518" s="891">
        <v>2272501.1599999997</v>
      </c>
      <c r="J518" s="891">
        <v>2303809.4299999997</v>
      </c>
      <c r="K518" s="893">
        <v>0.9</v>
      </c>
      <c r="L518" s="891">
        <v>2744208.41</v>
      </c>
      <c r="M518" s="891">
        <v>672234.77</v>
      </c>
      <c r="N518" s="891">
        <v>306634.42</v>
      </c>
      <c r="O518" s="891">
        <v>123027.63</v>
      </c>
      <c r="P518" s="891">
        <v>89047.26</v>
      </c>
      <c r="Q518" s="891">
        <v>215906.79</v>
      </c>
      <c r="R518" s="891">
        <v>69450.960000000006</v>
      </c>
      <c r="S518" s="891">
        <v>112596.56</v>
      </c>
      <c r="T518" s="891">
        <v>135704.85999999999</v>
      </c>
      <c r="U518" s="891">
        <v>81192.070000000007</v>
      </c>
      <c r="V518" s="891">
        <v>202647.1</v>
      </c>
      <c r="W518" s="891">
        <v>174783.88</v>
      </c>
      <c r="X518" s="891">
        <v>135108.72</v>
      </c>
      <c r="Y518" s="891">
        <v>5062543.43</v>
      </c>
      <c r="Z518" s="891">
        <v>85871.7</v>
      </c>
      <c r="AA518" s="891">
        <v>119651.24999999999</v>
      </c>
      <c r="AB518" s="891">
        <v>257489.49</v>
      </c>
      <c r="AC518" s="891">
        <v>27759.089999999997</v>
      </c>
      <c r="AD518" s="891">
        <v>546566.91</v>
      </c>
      <c r="AE518" s="891">
        <v>342937.1</v>
      </c>
      <c r="AF518" s="891">
        <v>1174496.67</v>
      </c>
      <c r="AG518" s="891">
        <v>845216.42999999993</v>
      </c>
      <c r="AH518" s="891">
        <v>2254689.1157099996</v>
      </c>
      <c r="AI518" s="891">
        <v>5654677.7557099992</v>
      </c>
      <c r="AJ518" s="891">
        <v>865480.56</v>
      </c>
      <c r="AK518" s="891">
        <v>4789197.1957099997</v>
      </c>
      <c r="AL518" s="894">
        <v>5568129.6957099997</v>
      </c>
      <c r="AM518" s="891">
        <v>81717.64</v>
      </c>
      <c r="AN518" s="891">
        <v>81717.64</v>
      </c>
      <c r="AO518" s="891">
        <v>85578.31</v>
      </c>
      <c r="AP518" s="891">
        <v>85578.31</v>
      </c>
      <c r="AQ518" s="891">
        <v>0</v>
      </c>
      <c r="AR518" s="891">
        <v>0</v>
      </c>
      <c r="AS518" s="891">
        <v>0</v>
      </c>
      <c r="AT518" s="891">
        <v>0</v>
      </c>
      <c r="AU518" s="891">
        <v>0</v>
      </c>
      <c r="AV518" s="891">
        <v>436256.38</v>
      </c>
      <c r="AW518" s="891">
        <v>173107.63</v>
      </c>
      <c r="AX518" s="891">
        <v>67682.649999999994</v>
      </c>
      <c r="AY518" s="891">
        <v>1011638.56</v>
      </c>
      <c r="AZ518" s="891">
        <v>11642311.789999999</v>
      </c>
      <c r="BA518" s="891">
        <v>79664.309999999983</v>
      </c>
      <c r="BB518" s="891">
        <v>0</v>
      </c>
      <c r="BC518" s="891">
        <v>263779.05</v>
      </c>
    </row>
    <row r="519" spans="1:55" ht="15.75" customHeight="1" x14ac:dyDescent="0.2">
      <c r="A519" s="890" t="s">
        <v>2257</v>
      </c>
      <c r="B519" s="895" t="s">
        <v>2258</v>
      </c>
      <c r="C519" s="645">
        <v>448.72</v>
      </c>
      <c r="D519" s="891">
        <v>5982862.8099999996</v>
      </c>
      <c r="E519" s="891">
        <v>5090891.34</v>
      </c>
      <c r="F519" s="892">
        <v>0.85091226419079469</v>
      </c>
      <c r="G519" s="893">
        <v>2</v>
      </c>
      <c r="H519" s="891">
        <v>13437.06</v>
      </c>
      <c r="I519" s="891">
        <v>1186070.3299999996</v>
      </c>
      <c r="J519" s="891">
        <v>1199507.3899999997</v>
      </c>
      <c r="K519" s="893">
        <v>0.9</v>
      </c>
      <c r="L519" s="891">
        <v>1375978.48</v>
      </c>
      <c r="M519" s="891">
        <v>334548.14</v>
      </c>
      <c r="N519" s="891">
        <v>143046.39999999999</v>
      </c>
      <c r="O519" s="891">
        <v>57257.66</v>
      </c>
      <c r="P519" s="891">
        <v>47860.39</v>
      </c>
      <c r="Q519" s="891">
        <v>99959.7</v>
      </c>
      <c r="R519" s="891">
        <v>31717.759999999998</v>
      </c>
      <c r="S519" s="891">
        <v>52340.800000000003</v>
      </c>
      <c r="T519" s="891">
        <v>63282.06</v>
      </c>
      <c r="U519" s="891">
        <v>37787.5</v>
      </c>
      <c r="V519" s="891">
        <v>94498.65</v>
      </c>
      <c r="W519" s="891">
        <v>81505.440000000002</v>
      </c>
      <c r="X519" s="891">
        <v>62805.64</v>
      </c>
      <c r="Y519" s="891">
        <v>2482588.6199999996</v>
      </c>
      <c r="Z519" s="891">
        <v>39950.1</v>
      </c>
      <c r="AA519" s="891">
        <v>56090</v>
      </c>
      <c r="AB519" s="891">
        <v>120705.68</v>
      </c>
      <c r="AC519" s="891">
        <v>13012.880000000001</v>
      </c>
      <c r="AD519" s="891">
        <v>256219.12</v>
      </c>
      <c r="AE519" s="891">
        <v>156500.99</v>
      </c>
      <c r="AF519" s="891">
        <v>550579.43999999994</v>
      </c>
      <c r="AG519" s="891">
        <v>396219.76</v>
      </c>
      <c r="AH519" s="891">
        <v>1187860.9027199999</v>
      </c>
      <c r="AI519" s="891">
        <v>2777138.8727199999</v>
      </c>
      <c r="AJ519" s="891">
        <v>405719.16</v>
      </c>
      <c r="AK519" s="891">
        <v>2371419.7127200002</v>
      </c>
      <c r="AL519" s="894">
        <v>2736566.9527200004</v>
      </c>
      <c r="AM519" s="891">
        <v>109385.82</v>
      </c>
      <c r="AN519" s="891">
        <v>109385.82</v>
      </c>
      <c r="AO519" s="891">
        <v>113889.94</v>
      </c>
      <c r="AP519" s="891">
        <v>113889.94</v>
      </c>
      <c r="AQ519" s="891">
        <v>0</v>
      </c>
      <c r="AR519" s="891">
        <v>0</v>
      </c>
      <c r="AS519" s="891">
        <v>0</v>
      </c>
      <c r="AT519" s="891">
        <v>0</v>
      </c>
      <c r="AU519" s="891">
        <v>0</v>
      </c>
      <c r="AV519" s="891">
        <v>204615.82</v>
      </c>
      <c r="AW519" s="891">
        <v>81192.070000000007</v>
      </c>
      <c r="AX519" s="891">
        <v>31347.75</v>
      </c>
      <c r="AY519" s="891">
        <v>763707.16000000015</v>
      </c>
      <c r="AZ519" s="891">
        <v>5982862.8099999996</v>
      </c>
      <c r="BA519" s="891">
        <v>229161.66</v>
      </c>
      <c r="BB519" s="891">
        <v>0</v>
      </c>
      <c r="BC519" s="891">
        <v>101783.1</v>
      </c>
    </row>
    <row r="520" spans="1:55" ht="15.75" customHeight="1" x14ac:dyDescent="0.2">
      <c r="A520" s="890" t="s">
        <v>2259</v>
      </c>
      <c r="B520" s="895" t="s">
        <v>2260</v>
      </c>
      <c r="C520" s="645">
        <v>342.04</v>
      </c>
      <c r="D520" s="891">
        <v>4222905.01</v>
      </c>
      <c r="E520" s="891">
        <v>4896884.3800000008</v>
      </c>
      <c r="F520" s="892">
        <v>1.1596008833738842</v>
      </c>
      <c r="G520" s="893">
        <v>4</v>
      </c>
      <c r="H520" s="891">
        <v>324.94</v>
      </c>
      <c r="I520" s="891">
        <v>511028.65</v>
      </c>
      <c r="J520" s="891">
        <v>511353.59</v>
      </c>
      <c r="K520" s="893">
        <v>0.9</v>
      </c>
      <c r="L520" s="891">
        <v>1013184.7</v>
      </c>
      <c r="M520" s="891">
        <v>243705.45</v>
      </c>
      <c r="N520" s="891">
        <v>108132.07</v>
      </c>
      <c r="O520" s="891">
        <v>43136.959999999999</v>
      </c>
      <c r="P520" s="891">
        <v>33909.839999999997</v>
      </c>
      <c r="Q520" s="891">
        <v>75115.12</v>
      </c>
      <c r="R520" s="891">
        <v>24061.75</v>
      </c>
      <c r="S520" s="891">
        <v>39574.75</v>
      </c>
      <c r="T520" s="891">
        <v>47813.11</v>
      </c>
      <c r="U520" s="891">
        <v>28595.95</v>
      </c>
      <c r="V520" s="891">
        <v>71398.98</v>
      </c>
      <c r="W520" s="891">
        <v>61581.88</v>
      </c>
      <c r="X520" s="891">
        <v>47487.19</v>
      </c>
      <c r="Y520" s="891">
        <v>1837697.75</v>
      </c>
      <c r="Z520" s="891">
        <v>30506.399999999998</v>
      </c>
      <c r="AA520" s="891">
        <v>42755</v>
      </c>
      <c r="AB520" s="891">
        <v>92008.75999999998</v>
      </c>
      <c r="AC520" s="891">
        <v>9919.16</v>
      </c>
      <c r="AD520" s="891">
        <v>97652.41</v>
      </c>
      <c r="AE520" s="891">
        <v>115266.47</v>
      </c>
      <c r="AF520" s="891">
        <v>419683.07999999996</v>
      </c>
      <c r="AG520" s="891">
        <v>302021.31999999995</v>
      </c>
      <c r="AH520" s="891">
        <v>847111.22003999993</v>
      </c>
      <c r="AI520" s="891">
        <v>1956923.8200399997</v>
      </c>
      <c r="AJ520" s="891">
        <v>309262.3</v>
      </c>
      <c r="AK520" s="891">
        <v>1647661.5200399996</v>
      </c>
      <c r="AL520" s="894">
        <v>1925997.5900399997</v>
      </c>
      <c r="AM520" s="891">
        <v>53406.01</v>
      </c>
      <c r="AN520" s="891">
        <v>53406.01</v>
      </c>
      <c r="AO520" s="891">
        <v>55336.35</v>
      </c>
      <c r="AP520" s="891">
        <v>55336.35</v>
      </c>
      <c r="AQ520" s="891">
        <v>0</v>
      </c>
      <c r="AR520" s="891">
        <v>0</v>
      </c>
      <c r="AS520" s="891">
        <v>0</v>
      </c>
      <c r="AT520" s="891">
        <v>0</v>
      </c>
      <c r="AU520" s="891">
        <v>0</v>
      </c>
      <c r="AV520" s="891">
        <v>155713.93</v>
      </c>
      <c r="AW520" s="891">
        <v>61787.68</v>
      </c>
      <c r="AX520" s="891">
        <v>24223.26</v>
      </c>
      <c r="AY520" s="891">
        <v>459209.59</v>
      </c>
      <c r="AZ520" s="891">
        <v>4222905.01</v>
      </c>
      <c r="BA520" s="891">
        <v>65056.42</v>
      </c>
      <c r="BB520" s="891">
        <v>11</v>
      </c>
      <c r="BC520" s="891">
        <v>110380.25</v>
      </c>
    </row>
    <row r="521" spans="1:55" ht="15.75" customHeight="1" x14ac:dyDescent="0.2">
      <c r="A521" s="890" t="s">
        <v>2261</v>
      </c>
      <c r="B521" s="895" t="s">
        <v>2262</v>
      </c>
      <c r="C521" s="645">
        <v>319.02999999999997</v>
      </c>
      <c r="D521" s="891">
        <v>4011330.98</v>
      </c>
      <c r="E521" s="891">
        <v>3764302.1</v>
      </c>
      <c r="F521" s="892">
        <v>0.93841722828865148</v>
      </c>
      <c r="G521" s="893">
        <v>3</v>
      </c>
      <c r="H521" s="891">
        <v>6573.79</v>
      </c>
      <c r="I521" s="891">
        <v>859647.58999999985</v>
      </c>
      <c r="J521" s="891">
        <v>866221.37999999989</v>
      </c>
      <c r="K521" s="893">
        <v>0.9</v>
      </c>
      <c r="L521" s="891">
        <v>935840.67</v>
      </c>
      <c r="M521" s="891">
        <v>228142.89</v>
      </c>
      <c r="N521" s="891">
        <v>100774.57</v>
      </c>
      <c r="O521" s="891">
        <v>40071.33</v>
      </c>
      <c r="P521" s="891">
        <v>31276.09</v>
      </c>
      <c r="Q521" s="891">
        <v>71113.990000000005</v>
      </c>
      <c r="R521" s="891">
        <v>22421.17</v>
      </c>
      <c r="S521" s="891">
        <v>37021.54</v>
      </c>
      <c r="T521" s="891">
        <v>44297.440000000002</v>
      </c>
      <c r="U521" s="891">
        <v>26808.7</v>
      </c>
      <c r="V521" s="891">
        <v>66149.05</v>
      </c>
      <c r="W521" s="891">
        <v>57053.8</v>
      </c>
      <c r="X521" s="891">
        <v>44423.5</v>
      </c>
      <c r="Y521" s="891">
        <v>1705394.7400000002</v>
      </c>
      <c r="Z521" s="891">
        <v>28465.200000000001</v>
      </c>
      <c r="AA521" s="891">
        <v>39878.75</v>
      </c>
      <c r="AB521" s="891">
        <v>85819.07</v>
      </c>
      <c r="AC521" s="891">
        <v>9251.869999999999</v>
      </c>
      <c r="AD521" s="891">
        <v>182166.13</v>
      </c>
      <c r="AE521" s="891">
        <v>112100.20999999999</v>
      </c>
      <c r="AF521" s="891">
        <v>391449.80999999994</v>
      </c>
      <c r="AG521" s="891">
        <v>281703.49</v>
      </c>
      <c r="AH521" s="891">
        <v>784419.42752999999</v>
      </c>
      <c r="AI521" s="891">
        <v>1915253.9575299998</v>
      </c>
      <c r="AJ521" s="891">
        <v>288457.34999999998</v>
      </c>
      <c r="AK521" s="891">
        <v>1626796.6075299997</v>
      </c>
      <c r="AL521" s="894">
        <v>1886408.2175299996</v>
      </c>
      <c r="AM521" s="891">
        <v>47615</v>
      </c>
      <c r="AN521" s="891">
        <v>47615</v>
      </c>
      <c r="AO521" s="891">
        <v>49545.34</v>
      </c>
      <c r="AP521" s="891">
        <v>49545.34</v>
      </c>
      <c r="AQ521" s="891">
        <v>0</v>
      </c>
      <c r="AR521" s="891">
        <v>0</v>
      </c>
      <c r="AS521" s="891">
        <v>0</v>
      </c>
      <c r="AT521" s="891">
        <v>0</v>
      </c>
      <c r="AU521" s="891">
        <v>0</v>
      </c>
      <c r="AV521" s="891">
        <v>145418.79</v>
      </c>
      <c r="AW521" s="891">
        <v>57702.54</v>
      </c>
      <c r="AX521" s="891">
        <v>22085.91</v>
      </c>
      <c r="AY521" s="891">
        <v>419527.91999999993</v>
      </c>
      <c r="AZ521" s="891">
        <v>4011330.98</v>
      </c>
      <c r="BA521" s="891">
        <v>60763.390000000007</v>
      </c>
      <c r="BB521" s="891">
        <v>4.09</v>
      </c>
      <c r="BC521" s="891">
        <v>83942.090000000011</v>
      </c>
    </row>
    <row r="522" spans="1:55" ht="15.75" customHeight="1" x14ac:dyDescent="0.2">
      <c r="A522" s="890" t="s">
        <v>2263</v>
      </c>
      <c r="B522" s="895" t="s">
        <v>2264</v>
      </c>
      <c r="C522" s="645">
        <v>435.6</v>
      </c>
      <c r="D522" s="891">
        <v>5517751.5700000003</v>
      </c>
      <c r="E522" s="891">
        <v>4073550.55</v>
      </c>
      <c r="F522" s="892">
        <v>0.7382627685066292</v>
      </c>
      <c r="G522" s="893">
        <v>2</v>
      </c>
      <c r="H522" s="891">
        <v>30145.07</v>
      </c>
      <c r="I522" s="891">
        <v>1261263.2000000002</v>
      </c>
      <c r="J522" s="891">
        <v>1291408.2700000003</v>
      </c>
      <c r="K522" s="893">
        <v>0.9</v>
      </c>
      <c r="L522" s="891">
        <v>1293812.01</v>
      </c>
      <c r="M522" s="891">
        <v>311738.92</v>
      </c>
      <c r="N522" s="891">
        <v>138303.13</v>
      </c>
      <c r="O522" s="891">
        <v>55237.73</v>
      </c>
      <c r="P522" s="891">
        <v>43318.79</v>
      </c>
      <c r="Q522" s="891">
        <v>96249.26</v>
      </c>
      <c r="R522" s="891">
        <v>30624.04</v>
      </c>
      <c r="S522" s="891">
        <v>50808.87</v>
      </c>
      <c r="T522" s="891">
        <v>61172.65</v>
      </c>
      <c r="U522" s="891">
        <v>36766.22</v>
      </c>
      <c r="V522" s="891">
        <v>91348.69</v>
      </c>
      <c r="W522" s="891">
        <v>78788.59</v>
      </c>
      <c r="X522" s="891">
        <v>60967.43</v>
      </c>
      <c r="Y522" s="891">
        <v>2349136.33</v>
      </c>
      <c r="Z522" s="891">
        <v>38949.299999999996</v>
      </c>
      <c r="AA522" s="891">
        <v>54450</v>
      </c>
      <c r="AB522" s="891">
        <v>117176.4</v>
      </c>
      <c r="AC522" s="891">
        <v>12632.400000000001</v>
      </c>
      <c r="AD522" s="891">
        <v>248727.6</v>
      </c>
      <c r="AE522" s="891">
        <v>147904.85999999999</v>
      </c>
      <c r="AF522" s="891">
        <v>534481.19999999995</v>
      </c>
      <c r="AG522" s="891">
        <v>384634.80000000005</v>
      </c>
      <c r="AH522" s="891">
        <v>1082333.1695999999</v>
      </c>
      <c r="AI522" s="891">
        <v>2621289.7295999997</v>
      </c>
      <c r="AJ522" s="891">
        <v>393856.45</v>
      </c>
      <c r="AK522" s="891">
        <v>2227433.2795999995</v>
      </c>
      <c r="AL522" s="894">
        <v>2581904.0795999994</v>
      </c>
      <c r="AM522" s="891">
        <v>68205.27</v>
      </c>
      <c r="AN522" s="891">
        <v>68205.27</v>
      </c>
      <c r="AO522" s="891">
        <v>71422.5</v>
      </c>
      <c r="AP522" s="891">
        <v>71422.5</v>
      </c>
      <c r="AQ522" s="891">
        <v>0</v>
      </c>
      <c r="AR522" s="891">
        <v>0</v>
      </c>
      <c r="AS522" s="891">
        <v>0</v>
      </c>
      <c r="AT522" s="891">
        <v>0</v>
      </c>
      <c r="AU522" s="891">
        <v>0</v>
      </c>
      <c r="AV522" s="891">
        <v>198181.36</v>
      </c>
      <c r="AW522" s="891">
        <v>78638.86</v>
      </c>
      <c r="AX522" s="891">
        <v>30635.3</v>
      </c>
      <c r="AY522" s="891">
        <v>586711.06000000006</v>
      </c>
      <c r="AZ522" s="891">
        <v>5517751.5700000003</v>
      </c>
      <c r="BA522" s="891">
        <v>123187.65</v>
      </c>
      <c r="BB522" s="891">
        <v>0</v>
      </c>
      <c r="BC522" s="891">
        <v>110445.05999999998</v>
      </c>
    </row>
    <row r="523" spans="1:55" ht="15.75" customHeight="1" x14ac:dyDescent="0.2">
      <c r="A523" s="890" t="s">
        <v>2265</v>
      </c>
      <c r="B523" s="895" t="s">
        <v>2266</v>
      </c>
      <c r="C523" s="645">
        <v>2474.87</v>
      </c>
      <c r="D523" s="891">
        <v>30381208.899999999</v>
      </c>
      <c r="E523" s="891">
        <v>22571154.990000002</v>
      </c>
      <c r="F523" s="892">
        <v>0.74293143055278499</v>
      </c>
      <c r="G523" s="893">
        <v>2</v>
      </c>
      <c r="H523" s="891">
        <v>135620.85</v>
      </c>
      <c r="I523" s="891">
        <v>5330324.9700000007</v>
      </c>
      <c r="J523" s="891">
        <v>5465945.8200000003</v>
      </c>
      <c r="K523" s="893">
        <v>0.9</v>
      </c>
      <c r="L523" s="891">
        <v>7103165</v>
      </c>
      <c r="M523" s="891">
        <v>1751243.99</v>
      </c>
      <c r="N523" s="891">
        <v>795739.68</v>
      </c>
      <c r="O523" s="891">
        <v>320427.81</v>
      </c>
      <c r="P523" s="891">
        <v>232518.59</v>
      </c>
      <c r="Q523" s="891">
        <v>567749.18999999994</v>
      </c>
      <c r="R523" s="891">
        <v>179369.42</v>
      </c>
      <c r="S523" s="891">
        <v>292342.53999999998</v>
      </c>
      <c r="T523" s="891">
        <v>352973.26</v>
      </c>
      <c r="U523" s="891">
        <v>210129.18</v>
      </c>
      <c r="V523" s="891">
        <v>527092.47</v>
      </c>
      <c r="W523" s="891">
        <v>454619.23</v>
      </c>
      <c r="X523" s="891">
        <v>350792.5</v>
      </c>
      <c r="Y523" s="891">
        <v>13138162.859999999</v>
      </c>
      <c r="Z523" s="891">
        <v>221770.8</v>
      </c>
      <c r="AA523" s="891">
        <v>309358.75</v>
      </c>
      <c r="AB523" s="891">
        <v>665740.03</v>
      </c>
      <c r="AC523" s="891">
        <v>71771.23</v>
      </c>
      <c r="AD523" s="891">
        <v>1413150.77</v>
      </c>
      <c r="AE523" s="891">
        <v>906877.55999999994</v>
      </c>
      <c r="AF523" s="891">
        <v>3036665.4899999998</v>
      </c>
      <c r="AG523" s="891">
        <v>2185310.21</v>
      </c>
      <c r="AH523" s="891">
        <v>5893937.1713699996</v>
      </c>
      <c r="AI523" s="891">
        <v>14704582.011369999</v>
      </c>
      <c r="AJ523" s="891">
        <v>2237703.2000000002</v>
      </c>
      <c r="AK523" s="891">
        <v>12466878.81137</v>
      </c>
      <c r="AL523" s="894">
        <v>14480811.691369999</v>
      </c>
      <c r="AM523" s="891">
        <v>238718.46</v>
      </c>
      <c r="AN523" s="891">
        <v>238718.46</v>
      </c>
      <c r="AO523" s="891">
        <v>249013.6</v>
      </c>
      <c r="AP523" s="891">
        <v>249013.6</v>
      </c>
      <c r="AQ523" s="891">
        <v>6434.46</v>
      </c>
      <c r="AR523" s="891">
        <v>6434.46</v>
      </c>
      <c r="AS523" s="891">
        <v>6434.46</v>
      </c>
      <c r="AT523" s="891">
        <v>6434.46</v>
      </c>
      <c r="AU523" s="891">
        <v>7721.35</v>
      </c>
      <c r="AV523" s="891">
        <v>1129247.73</v>
      </c>
      <c r="AW523" s="891">
        <v>448088.35</v>
      </c>
      <c r="AX523" s="891">
        <v>175974.9</v>
      </c>
      <c r="AY523" s="891">
        <v>2762234.29</v>
      </c>
      <c r="AZ523" s="891">
        <v>30381208.899999999</v>
      </c>
      <c r="BA523" s="891">
        <v>251278.67000000004</v>
      </c>
      <c r="BB523" s="891">
        <v>404.18</v>
      </c>
      <c r="BC523" s="891">
        <v>523372.2</v>
      </c>
    </row>
    <row r="524" spans="1:55" ht="15.75" customHeight="1" x14ac:dyDescent="0.2">
      <c r="A524" s="890" t="s">
        <v>2267</v>
      </c>
      <c r="B524" s="895" t="s">
        <v>2268</v>
      </c>
      <c r="C524" s="645">
        <v>1785.2</v>
      </c>
      <c r="D524" s="891">
        <v>25750040.719999999</v>
      </c>
      <c r="E524" s="891">
        <v>16976168.609999999</v>
      </c>
      <c r="F524" s="892">
        <v>0.65926764134452986</v>
      </c>
      <c r="G524" s="893">
        <v>1</v>
      </c>
      <c r="H524" s="891">
        <v>873744.62</v>
      </c>
      <c r="I524" s="891">
        <v>14134100.050000001</v>
      </c>
      <c r="J524" s="891">
        <v>15007844.67</v>
      </c>
      <c r="K524" s="893">
        <v>0.9</v>
      </c>
      <c r="L524" s="891">
        <v>5741829.1100000003</v>
      </c>
      <c r="M524" s="891">
        <v>1389619.95</v>
      </c>
      <c r="N524" s="891">
        <v>570507.97</v>
      </c>
      <c r="O524" s="891">
        <v>231392.88</v>
      </c>
      <c r="P524" s="891">
        <v>212533.4</v>
      </c>
      <c r="Q524" s="891">
        <v>401463.22</v>
      </c>
      <c r="R524" s="891">
        <v>129605.34</v>
      </c>
      <c r="S524" s="891">
        <v>209873.86</v>
      </c>
      <c r="T524" s="891">
        <v>255940.77</v>
      </c>
      <c r="U524" s="891">
        <v>151405.35</v>
      </c>
      <c r="V524" s="891">
        <v>382194.54</v>
      </c>
      <c r="W524" s="891">
        <v>329644.21999999997</v>
      </c>
      <c r="X524" s="891">
        <v>251835.31</v>
      </c>
      <c r="Y524" s="891">
        <v>10257845.92</v>
      </c>
      <c r="Z524" s="891">
        <v>159146.09999999998</v>
      </c>
      <c r="AA524" s="891">
        <v>223150</v>
      </c>
      <c r="AB524" s="891">
        <v>480218.8</v>
      </c>
      <c r="AC524" s="891">
        <v>51770.8</v>
      </c>
      <c r="AD524" s="891">
        <v>1019349.2</v>
      </c>
      <c r="AE524" s="891">
        <v>616539.26</v>
      </c>
      <c r="AF524" s="891">
        <v>2190440.4</v>
      </c>
      <c r="AG524" s="891">
        <v>1576331.6</v>
      </c>
      <c r="AH524" s="891">
        <v>5208671.3591999998</v>
      </c>
      <c r="AI524" s="891">
        <v>11525617.519200001</v>
      </c>
      <c r="AJ524" s="891">
        <v>1614124.28</v>
      </c>
      <c r="AK524" s="891">
        <v>9911493.2392000016</v>
      </c>
      <c r="AL524" s="894">
        <v>11364205.089200001</v>
      </c>
      <c r="AM524" s="891">
        <v>602908.9</v>
      </c>
      <c r="AN524" s="891">
        <v>602908.9</v>
      </c>
      <c r="AO524" s="891">
        <v>628003.29</v>
      </c>
      <c r="AP524" s="891">
        <v>628003.29</v>
      </c>
      <c r="AQ524" s="891">
        <v>75283.179999999993</v>
      </c>
      <c r="AR524" s="891">
        <v>75283.179999999993</v>
      </c>
      <c r="AS524" s="891">
        <v>78500.41</v>
      </c>
      <c r="AT524" s="891">
        <v>78500.41</v>
      </c>
      <c r="AU524" s="891">
        <v>93943.11</v>
      </c>
      <c r="AV524" s="891">
        <v>814602.63</v>
      </c>
      <c r="AW524" s="891">
        <v>323236.38</v>
      </c>
      <c r="AX524" s="891">
        <v>126815.92</v>
      </c>
      <c r="AY524" s="891">
        <v>4127989.6</v>
      </c>
      <c r="AZ524" s="891">
        <v>25750040.719999999</v>
      </c>
      <c r="BA524" s="891">
        <v>3145063.4299999997</v>
      </c>
      <c r="BB524" s="891">
        <v>152633.32</v>
      </c>
      <c r="BC524" s="891">
        <v>648469.42999999993</v>
      </c>
    </row>
    <row r="525" spans="1:55" ht="15.75" customHeight="1" x14ac:dyDescent="0.2">
      <c r="A525" s="890" t="s">
        <v>2269</v>
      </c>
      <c r="B525" s="895" t="s">
        <v>2270</v>
      </c>
      <c r="C525" s="645">
        <v>503.2</v>
      </c>
      <c r="D525" s="891">
        <v>6732090.3300000001</v>
      </c>
      <c r="E525" s="891">
        <v>4791360.91</v>
      </c>
      <c r="F525" s="892">
        <v>0.71171964057707471</v>
      </c>
      <c r="G525" s="893">
        <v>1</v>
      </c>
      <c r="H525" s="891">
        <v>91762.06</v>
      </c>
      <c r="I525" s="891">
        <v>2294451.4400000004</v>
      </c>
      <c r="J525" s="891">
        <v>2386213.5000000005</v>
      </c>
      <c r="K525" s="893">
        <v>0.9</v>
      </c>
      <c r="L525" s="891">
        <v>1553032.56</v>
      </c>
      <c r="M525" s="891">
        <v>374272.1</v>
      </c>
      <c r="N525" s="891">
        <v>160052.17000000001</v>
      </c>
      <c r="O525" s="891">
        <v>64795.72</v>
      </c>
      <c r="P525" s="891">
        <v>54088.639999999999</v>
      </c>
      <c r="Q525" s="891">
        <v>111005.55</v>
      </c>
      <c r="R525" s="891">
        <v>36092.620000000003</v>
      </c>
      <c r="S525" s="891">
        <v>58723.83</v>
      </c>
      <c r="T525" s="891">
        <v>71719.66</v>
      </c>
      <c r="U525" s="891">
        <v>42383.28</v>
      </c>
      <c r="V525" s="891">
        <v>107098.47</v>
      </c>
      <c r="W525" s="891">
        <v>92372.83</v>
      </c>
      <c r="X525" s="891">
        <v>70464.87</v>
      </c>
      <c r="Y525" s="891">
        <v>2796102.3000000007</v>
      </c>
      <c r="Z525" s="891">
        <v>44920.800000000003</v>
      </c>
      <c r="AA525" s="891">
        <v>62900</v>
      </c>
      <c r="AB525" s="891">
        <v>135360.79999999999</v>
      </c>
      <c r="AC525" s="891">
        <v>14592.8</v>
      </c>
      <c r="AD525" s="891">
        <v>287327.2</v>
      </c>
      <c r="AE525" s="891">
        <v>170543.84</v>
      </c>
      <c r="AF525" s="891">
        <v>617426.4</v>
      </c>
      <c r="AG525" s="891">
        <v>444325.6</v>
      </c>
      <c r="AH525" s="891">
        <v>1338895.6481999997</v>
      </c>
      <c r="AI525" s="891">
        <v>3116293.0881999996</v>
      </c>
      <c r="AJ525" s="891">
        <v>454978.34</v>
      </c>
      <c r="AK525" s="891">
        <v>2661314.7481999993</v>
      </c>
      <c r="AL525" s="894">
        <v>3070795.2481999993</v>
      </c>
      <c r="AM525" s="891">
        <v>120967.84</v>
      </c>
      <c r="AN525" s="891">
        <v>120967.84</v>
      </c>
      <c r="AO525" s="891">
        <v>126115.41</v>
      </c>
      <c r="AP525" s="891">
        <v>126115.41</v>
      </c>
      <c r="AQ525" s="891">
        <v>2573.7800000000002</v>
      </c>
      <c r="AR525" s="891">
        <v>2573.7800000000002</v>
      </c>
      <c r="AS525" s="891">
        <v>3217.23</v>
      </c>
      <c r="AT525" s="891">
        <v>3217.23</v>
      </c>
      <c r="AU525" s="891">
        <v>3860.67</v>
      </c>
      <c r="AV525" s="891">
        <v>229066.77</v>
      </c>
      <c r="AW525" s="891">
        <v>90894.27</v>
      </c>
      <c r="AX525" s="891">
        <v>35622.449999999997</v>
      </c>
      <c r="AY525" s="891">
        <v>865192.67999999993</v>
      </c>
      <c r="AZ525" s="891">
        <v>6732090.3300000001</v>
      </c>
      <c r="BA525" s="891">
        <v>265687.17</v>
      </c>
      <c r="BB525" s="891">
        <v>464.54999999999995</v>
      </c>
      <c r="BC525" s="891">
        <v>121353.08</v>
      </c>
    </row>
    <row r="526" spans="1:55" ht="15.75" customHeight="1" x14ac:dyDescent="0.2">
      <c r="A526" s="890" t="s">
        <v>2271</v>
      </c>
      <c r="B526" s="895" t="s">
        <v>2272</v>
      </c>
      <c r="C526" s="645">
        <v>192.75</v>
      </c>
      <c r="D526" s="891">
        <v>2449715.2200000002</v>
      </c>
      <c r="E526" s="891">
        <v>3025135.6999999997</v>
      </c>
      <c r="F526" s="892">
        <v>1.2348928052134973</v>
      </c>
      <c r="G526" s="893">
        <v>4</v>
      </c>
      <c r="H526" s="891">
        <v>188.5</v>
      </c>
      <c r="I526" s="891">
        <v>262518.34999999998</v>
      </c>
      <c r="J526" s="891">
        <v>262706.84999999998</v>
      </c>
      <c r="K526" s="893">
        <v>0.9</v>
      </c>
      <c r="L526" s="891">
        <v>586516.81000000006</v>
      </c>
      <c r="M526" s="891">
        <v>139337.82999999999</v>
      </c>
      <c r="N526" s="891">
        <v>60594.12</v>
      </c>
      <c r="O526" s="891">
        <v>24020.98</v>
      </c>
      <c r="P526" s="891">
        <v>20008.23</v>
      </c>
      <c r="Q526" s="891">
        <v>41986.16</v>
      </c>
      <c r="R526" s="891">
        <v>13671.45</v>
      </c>
      <c r="S526" s="891">
        <v>22212.92</v>
      </c>
      <c r="T526" s="891">
        <v>26719.09</v>
      </c>
      <c r="U526" s="891">
        <v>16085.22</v>
      </c>
      <c r="V526" s="891">
        <v>39899.43</v>
      </c>
      <c r="W526" s="891">
        <v>34413.4</v>
      </c>
      <c r="X526" s="891">
        <v>26654.1</v>
      </c>
      <c r="Y526" s="891">
        <v>1052119.74</v>
      </c>
      <c r="Z526" s="891">
        <v>17235</v>
      </c>
      <c r="AA526" s="891">
        <v>24093.75</v>
      </c>
      <c r="AB526" s="891">
        <v>51849.75</v>
      </c>
      <c r="AC526" s="891">
        <v>5589.75</v>
      </c>
      <c r="AD526" s="891">
        <v>55030.119999999995</v>
      </c>
      <c r="AE526" s="891">
        <v>62694.5</v>
      </c>
      <c r="AF526" s="891">
        <v>236504.25</v>
      </c>
      <c r="AG526" s="891">
        <v>170198.25</v>
      </c>
      <c r="AH526" s="891">
        <v>495197.59724999993</v>
      </c>
      <c r="AI526" s="891">
        <v>1118392.96725</v>
      </c>
      <c r="AJ526" s="891">
        <v>174278.76</v>
      </c>
      <c r="AK526" s="891">
        <v>944114.20724999974</v>
      </c>
      <c r="AL526" s="894">
        <v>1100965.0872499999</v>
      </c>
      <c r="AM526" s="891">
        <v>39250.199999999997</v>
      </c>
      <c r="AN526" s="891">
        <v>39250.199999999997</v>
      </c>
      <c r="AO526" s="891">
        <v>41180.54</v>
      </c>
      <c r="AP526" s="891">
        <v>41180.54</v>
      </c>
      <c r="AQ526" s="891">
        <v>0</v>
      </c>
      <c r="AR526" s="891">
        <v>0</v>
      </c>
      <c r="AS526" s="891">
        <v>0</v>
      </c>
      <c r="AT526" s="891">
        <v>0</v>
      </c>
      <c r="AU526" s="891">
        <v>0</v>
      </c>
      <c r="AV526" s="891">
        <v>87508.65</v>
      </c>
      <c r="AW526" s="891">
        <v>34723.65</v>
      </c>
      <c r="AX526" s="891">
        <v>13536.53</v>
      </c>
      <c r="AY526" s="891">
        <v>296630.31000000006</v>
      </c>
      <c r="AZ526" s="891">
        <v>2449715.2200000002</v>
      </c>
      <c r="BA526" s="891">
        <v>96094.44</v>
      </c>
      <c r="BB526" s="891">
        <v>0</v>
      </c>
      <c r="BC526" s="891">
        <v>61482.500000000007</v>
      </c>
    </row>
    <row r="527" spans="1:55" ht="15.75" customHeight="1" x14ac:dyDescent="0.2">
      <c r="A527" s="890" t="s">
        <v>2273</v>
      </c>
      <c r="B527" s="895" t="s">
        <v>2274</v>
      </c>
      <c r="C527" s="645">
        <v>624.28</v>
      </c>
      <c r="D527" s="891">
        <v>8189262.2699999996</v>
      </c>
      <c r="E527" s="891">
        <v>7262012.2100000009</v>
      </c>
      <c r="F527" s="892">
        <v>0.88677245526781756</v>
      </c>
      <c r="G527" s="893">
        <v>2</v>
      </c>
      <c r="H527" s="891">
        <v>18694.259999999998</v>
      </c>
      <c r="I527" s="891">
        <v>1488068.8400000003</v>
      </c>
      <c r="J527" s="891">
        <v>1506763.1000000003</v>
      </c>
      <c r="K527" s="893">
        <v>0.9</v>
      </c>
      <c r="L527" s="891">
        <v>1894539.8</v>
      </c>
      <c r="M527" s="891">
        <v>454669.06</v>
      </c>
      <c r="N527" s="891">
        <v>198897.26</v>
      </c>
      <c r="O527" s="891">
        <v>80575.240000000005</v>
      </c>
      <c r="P527" s="891">
        <v>65241.91</v>
      </c>
      <c r="Q527" s="891">
        <v>138235.42000000001</v>
      </c>
      <c r="R527" s="891">
        <v>44842.35</v>
      </c>
      <c r="S527" s="891">
        <v>73021.8</v>
      </c>
      <c r="T527" s="891">
        <v>89298.01</v>
      </c>
      <c r="U527" s="891">
        <v>52596.12</v>
      </c>
      <c r="V527" s="891">
        <v>133348.09</v>
      </c>
      <c r="W527" s="891">
        <v>115013.23</v>
      </c>
      <c r="X527" s="891">
        <v>87621.53</v>
      </c>
      <c r="Y527" s="891">
        <v>3427899.82</v>
      </c>
      <c r="Z527" s="891">
        <v>55765.8</v>
      </c>
      <c r="AA527" s="891">
        <v>78035</v>
      </c>
      <c r="AB527" s="891">
        <v>167931.32</v>
      </c>
      <c r="AC527" s="891">
        <v>18104.12</v>
      </c>
      <c r="AD527" s="891">
        <v>356463.88</v>
      </c>
      <c r="AE527" s="891">
        <v>209383.06000000003</v>
      </c>
      <c r="AF527" s="891">
        <v>765991.55999999994</v>
      </c>
      <c r="AG527" s="891">
        <v>551239.24</v>
      </c>
      <c r="AH527" s="891">
        <v>1621390.4062800002</v>
      </c>
      <c r="AI527" s="891">
        <v>3824304.3862800002</v>
      </c>
      <c r="AJ527" s="891">
        <v>564455.24</v>
      </c>
      <c r="AK527" s="891">
        <v>3259849.14628</v>
      </c>
      <c r="AL527" s="894">
        <v>3767858.8562799999</v>
      </c>
      <c r="AM527" s="891">
        <v>132549.87</v>
      </c>
      <c r="AN527" s="891">
        <v>132549.87</v>
      </c>
      <c r="AO527" s="891">
        <v>138340.89000000001</v>
      </c>
      <c r="AP527" s="891">
        <v>138340.89000000001</v>
      </c>
      <c r="AQ527" s="891">
        <v>1930.33</v>
      </c>
      <c r="AR527" s="891">
        <v>1930.33</v>
      </c>
      <c r="AS527" s="891">
        <v>1930.33</v>
      </c>
      <c r="AT527" s="891">
        <v>1930.33</v>
      </c>
      <c r="AU527" s="891">
        <v>2573.7800000000002</v>
      </c>
      <c r="AV527" s="891">
        <v>284403.13</v>
      </c>
      <c r="AW527" s="891">
        <v>112851.88</v>
      </c>
      <c r="AX527" s="891">
        <v>44171.83</v>
      </c>
      <c r="AY527" s="891">
        <v>993503.45999999985</v>
      </c>
      <c r="AZ527" s="891">
        <v>8189262.2699999996</v>
      </c>
      <c r="BA527" s="891">
        <v>210546.2</v>
      </c>
      <c r="BB527" s="891">
        <v>3653.7199999999993</v>
      </c>
      <c r="BC527" s="891">
        <v>183729.04</v>
      </c>
    </row>
    <row r="528" spans="1:55" ht="15.75" customHeight="1" x14ac:dyDescent="0.2">
      <c r="A528" s="890"/>
      <c r="B528" s="895" t="s">
        <v>2275</v>
      </c>
      <c r="C528" s="645">
        <v>4</v>
      </c>
      <c r="D528" s="891">
        <v>40705.39</v>
      </c>
      <c r="E528" s="891">
        <v>66403.64</v>
      </c>
      <c r="F528" s="892">
        <v>1.6313230262626153</v>
      </c>
      <c r="G528" s="893">
        <v>4</v>
      </c>
      <c r="H528" s="891">
        <v>3.13</v>
      </c>
      <c r="I528" s="891">
        <v>62333.110000000008</v>
      </c>
      <c r="J528" s="891">
        <v>62336.240000000005</v>
      </c>
      <c r="K528" s="893">
        <v>0.9</v>
      </c>
      <c r="L528" s="891">
        <v>11036.25</v>
      </c>
      <c r="M528" s="891">
        <v>2207.25</v>
      </c>
      <c r="N528" s="891">
        <v>1226.25</v>
      </c>
      <c r="O528" s="891">
        <v>0</v>
      </c>
      <c r="P528" s="891">
        <v>344.15</v>
      </c>
      <c r="Q528" s="891">
        <v>666.85</v>
      </c>
      <c r="R528" s="891">
        <v>0</v>
      </c>
      <c r="S528" s="891">
        <v>255.32</v>
      </c>
      <c r="T528" s="891">
        <v>0</v>
      </c>
      <c r="U528" s="891">
        <v>255.32</v>
      </c>
      <c r="V528" s="891">
        <v>0</v>
      </c>
      <c r="W528" s="891">
        <v>0</v>
      </c>
      <c r="X528" s="891">
        <v>306.36</v>
      </c>
      <c r="Y528" s="891">
        <v>16297.75</v>
      </c>
      <c r="Z528" s="891">
        <v>360</v>
      </c>
      <c r="AA528" s="891">
        <v>500</v>
      </c>
      <c r="AB528" s="891">
        <v>1076</v>
      </c>
      <c r="AC528" s="891">
        <v>116</v>
      </c>
      <c r="AD528" s="891">
        <v>1142</v>
      </c>
      <c r="AE528" s="891">
        <v>904</v>
      </c>
      <c r="AF528" s="891">
        <v>4908</v>
      </c>
      <c r="AG528" s="891">
        <v>3532</v>
      </c>
      <c r="AH528" s="891">
        <v>7859.982</v>
      </c>
      <c r="AI528" s="891">
        <v>20397.982</v>
      </c>
      <c r="AJ528" s="891">
        <v>3616.68</v>
      </c>
      <c r="AK528" s="891">
        <v>16781.302</v>
      </c>
      <c r="AL528" s="894">
        <v>20036.311999999998</v>
      </c>
      <c r="AM528" s="891">
        <v>643.44000000000005</v>
      </c>
      <c r="AN528" s="891">
        <v>643.44000000000005</v>
      </c>
      <c r="AO528" s="891">
        <v>643.44000000000005</v>
      </c>
      <c r="AP528" s="891">
        <v>643.44000000000005</v>
      </c>
      <c r="AQ528" s="891">
        <v>0</v>
      </c>
      <c r="AR528" s="891">
        <v>0</v>
      </c>
      <c r="AS528" s="891">
        <v>0</v>
      </c>
      <c r="AT528" s="891">
        <v>0</v>
      </c>
      <c r="AU528" s="891">
        <v>0</v>
      </c>
      <c r="AV528" s="891">
        <v>1286.8900000000001</v>
      </c>
      <c r="AW528" s="891">
        <v>510.64</v>
      </c>
      <c r="AX528" s="891">
        <v>0</v>
      </c>
      <c r="AY528" s="891">
        <v>4371.2900000000009</v>
      </c>
      <c r="AZ528" s="891">
        <v>40705.39</v>
      </c>
      <c r="BA528" s="891">
        <v>45.419999999999995</v>
      </c>
      <c r="BB528" s="891">
        <v>0</v>
      </c>
      <c r="BC528" s="891">
        <v>19.16</v>
      </c>
    </row>
    <row r="529" spans="1:55" ht="15.75" customHeight="1" x14ac:dyDescent="0.2">
      <c r="A529" s="890"/>
      <c r="B529" s="895" t="s">
        <v>2276</v>
      </c>
      <c r="C529" s="645">
        <v>9.64</v>
      </c>
      <c r="D529" s="891">
        <v>117514.53</v>
      </c>
      <c r="E529" s="891">
        <v>109100.72</v>
      </c>
      <c r="F529" s="892">
        <v>0.92840196016611731</v>
      </c>
      <c r="G529" s="893">
        <v>3</v>
      </c>
      <c r="H529" s="891">
        <v>192.58</v>
      </c>
      <c r="I529" s="891">
        <v>97349.27</v>
      </c>
      <c r="J529" s="891">
        <v>97541.85</v>
      </c>
      <c r="K529" s="893">
        <v>0.9</v>
      </c>
      <c r="L529" s="891">
        <v>28531.07</v>
      </c>
      <c r="M529" s="891">
        <v>7956.54</v>
      </c>
      <c r="N529" s="891">
        <v>2633.05</v>
      </c>
      <c r="O529" s="891">
        <v>0</v>
      </c>
      <c r="P529" s="891">
        <v>936.84</v>
      </c>
      <c r="Q529" s="891">
        <v>2188.64</v>
      </c>
      <c r="R529" s="891">
        <v>0</v>
      </c>
      <c r="S529" s="891">
        <v>765.96</v>
      </c>
      <c r="T529" s="891">
        <v>0</v>
      </c>
      <c r="U529" s="891">
        <v>510.64</v>
      </c>
      <c r="V529" s="891">
        <v>0</v>
      </c>
      <c r="W529" s="891">
        <v>0</v>
      </c>
      <c r="X529" s="891">
        <v>919.1</v>
      </c>
      <c r="Y529" s="891">
        <v>44441.84</v>
      </c>
      <c r="Z529" s="891">
        <v>867.6</v>
      </c>
      <c r="AA529" s="891">
        <v>1205</v>
      </c>
      <c r="AB529" s="891">
        <v>2593.1600000000003</v>
      </c>
      <c r="AC529" s="891">
        <v>279.56</v>
      </c>
      <c r="AD529" s="891">
        <v>5504.44</v>
      </c>
      <c r="AE529" s="891">
        <v>5120.6000000000004</v>
      </c>
      <c r="AF529" s="891">
        <v>11828.28</v>
      </c>
      <c r="AG529" s="891">
        <v>8512.1200000000008</v>
      </c>
      <c r="AH529" s="891">
        <v>22345.781639999994</v>
      </c>
      <c r="AI529" s="891">
        <v>58256.541639999996</v>
      </c>
      <c r="AJ529" s="891">
        <v>8716.19</v>
      </c>
      <c r="AK529" s="891">
        <v>49540.351639999993</v>
      </c>
      <c r="AL529" s="894">
        <v>57384.921639999993</v>
      </c>
      <c r="AM529" s="891">
        <v>2573.7800000000002</v>
      </c>
      <c r="AN529" s="891">
        <v>2573.7800000000002</v>
      </c>
      <c r="AO529" s="891">
        <v>2573.7800000000002</v>
      </c>
      <c r="AP529" s="891">
        <v>2573.7800000000002</v>
      </c>
      <c r="AQ529" s="891">
        <v>0</v>
      </c>
      <c r="AR529" s="891">
        <v>0</v>
      </c>
      <c r="AS529" s="891">
        <v>0</v>
      </c>
      <c r="AT529" s="891">
        <v>0</v>
      </c>
      <c r="AU529" s="891">
        <v>0</v>
      </c>
      <c r="AV529" s="891">
        <v>3860.67</v>
      </c>
      <c r="AW529" s="891">
        <v>1531.92</v>
      </c>
      <c r="AX529" s="891">
        <v>0</v>
      </c>
      <c r="AY529" s="891">
        <v>15687.710000000001</v>
      </c>
      <c r="AZ529" s="891">
        <v>117514.53</v>
      </c>
      <c r="BA529" s="891">
        <v>345.63</v>
      </c>
      <c r="BB529" s="891">
        <v>0</v>
      </c>
      <c r="BC529" s="891">
        <v>144.39999999999998</v>
      </c>
    </row>
    <row r="530" spans="1:55" ht="15.75" customHeight="1" x14ac:dyDescent="0.2">
      <c r="A530" s="890"/>
      <c r="B530" s="895" t="s">
        <v>2277</v>
      </c>
      <c r="C530" s="645">
        <v>6.99</v>
      </c>
      <c r="D530" s="891">
        <v>95853.61</v>
      </c>
      <c r="E530" s="891">
        <v>81659.039999999994</v>
      </c>
      <c r="F530" s="892">
        <v>0.85191408023130266</v>
      </c>
      <c r="G530" s="893">
        <v>2</v>
      </c>
      <c r="H530" s="891">
        <v>256.95999999999998</v>
      </c>
      <c r="I530" s="891">
        <v>72073.680000000008</v>
      </c>
      <c r="J530" s="891">
        <v>72330.640000000014</v>
      </c>
      <c r="K530" s="893">
        <v>0.9</v>
      </c>
      <c r="L530" s="891">
        <v>21805.52</v>
      </c>
      <c r="M530" s="891">
        <v>7267.77</v>
      </c>
      <c r="N530" s="891">
        <v>2110.21</v>
      </c>
      <c r="O530" s="891">
        <v>703.4</v>
      </c>
      <c r="P530" s="891">
        <v>712.21</v>
      </c>
      <c r="Q530" s="891">
        <v>1521.79</v>
      </c>
      <c r="R530" s="891">
        <v>0</v>
      </c>
      <c r="S530" s="891">
        <v>765.96</v>
      </c>
      <c r="T530" s="891">
        <v>703.13</v>
      </c>
      <c r="U530" s="891">
        <v>510.64</v>
      </c>
      <c r="V530" s="891">
        <v>1049.98</v>
      </c>
      <c r="W530" s="891">
        <v>905.61</v>
      </c>
      <c r="X530" s="891">
        <v>919.1</v>
      </c>
      <c r="Y530" s="891">
        <v>38975.32</v>
      </c>
      <c r="Z530" s="891">
        <v>629.1</v>
      </c>
      <c r="AA530" s="891">
        <v>873.75</v>
      </c>
      <c r="AB530" s="891">
        <v>1880.31</v>
      </c>
      <c r="AC530" s="891">
        <v>202.71</v>
      </c>
      <c r="AD530" s="891">
        <v>3991.29</v>
      </c>
      <c r="AE530" s="891">
        <v>5445.21</v>
      </c>
      <c r="AF530" s="891">
        <v>8576.73</v>
      </c>
      <c r="AG530" s="891">
        <v>6172.17</v>
      </c>
      <c r="AH530" s="891">
        <v>18422.570489999998</v>
      </c>
      <c r="AI530" s="891">
        <v>46193.840489999995</v>
      </c>
      <c r="AJ530" s="891">
        <v>6320.14</v>
      </c>
      <c r="AK530" s="891">
        <v>39873.700489999988</v>
      </c>
      <c r="AL530" s="894">
        <v>45561.820489999991</v>
      </c>
      <c r="AM530" s="891">
        <v>1930.33</v>
      </c>
      <c r="AN530" s="891">
        <v>1930.33</v>
      </c>
      <c r="AO530" s="891">
        <v>1930.33</v>
      </c>
      <c r="AP530" s="891">
        <v>1930.33</v>
      </c>
      <c r="AQ530" s="891">
        <v>0</v>
      </c>
      <c r="AR530" s="891">
        <v>0</v>
      </c>
      <c r="AS530" s="891">
        <v>0</v>
      </c>
      <c r="AT530" s="891">
        <v>0</v>
      </c>
      <c r="AU530" s="891">
        <v>0</v>
      </c>
      <c r="AV530" s="891">
        <v>2573.7800000000002</v>
      </c>
      <c r="AW530" s="891">
        <v>1021.28</v>
      </c>
      <c r="AX530" s="891">
        <v>0</v>
      </c>
      <c r="AY530" s="891">
        <v>11316.380000000001</v>
      </c>
      <c r="AZ530" s="891">
        <v>95853.61</v>
      </c>
      <c r="BA530" s="891">
        <v>1001.7900000000001</v>
      </c>
      <c r="BB530" s="891">
        <v>0</v>
      </c>
      <c r="BC530" s="891">
        <v>458.09</v>
      </c>
    </row>
    <row r="531" spans="1:55" ht="15.75" customHeight="1" x14ac:dyDescent="0.2">
      <c r="A531" s="890" t="s">
        <v>2278</v>
      </c>
      <c r="B531" s="895" t="s">
        <v>2279</v>
      </c>
      <c r="C531" s="645">
        <v>269.27</v>
      </c>
      <c r="D531" s="891">
        <v>3982898.95</v>
      </c>
      <c r="E531" s="891">
        <v>4586799.4000000004</v>
      </c>
      <c r="F531" s="892">
        <v>1.151623342088556</v>
      </c>
      <c r="G531" s="893">
        <v>4</v>
      </c>
      <c r="H531" s="891">
        <v>306.47000000000003</v>
      </c>
      <c r="I531" s="891">
        <v>3570121.3199999994</v>
      </c>
      <c r="J531" s="891">
        <v>3570427.7899999996</v>
      </c>
      <c r="K531" s="893">
        <v>0.9</v>
      </c>
      <c r="L531" s="891">
        <v>922096.05</v>
      </c>
      <c r="M531" s="891">
        <v>222581.05</v>
      </c>
      <c r="N531" s="891">
        <v>85247.06</v>
      </c>
      <c r="O531" s="891">
        <v>33669.25</v>
      </c>
      <c r="P531" s="891">
        <v>34248.879999999997</v>
      </c>
      <c r="Q531" s="891">
        <v>59786.02</v>
      </c>
      <c r="R531" s="891">
        <v>19140.03</v>
      </c>
      <c r="S531" s="891">
        <v>31149.16</v>
      </c>
      <c r="T531" s="891">
        <v>37266.1</v>
      </c>
      <c r="U531" s="891">
        <v>22468.240000000002</v>
      </c>
      <c r="V531" s="891">
        <v>55649.2</v>
      </c>
      <c r="W531" s="891">
        <v>47997.64</v>
      </c>
      <c r="X531" s="891">
        <v>37377.01</v>
      </c>
      <c r="Y531" s="891">
        <v>1608675.69</v>
      </c>
      <c r="Z531" s="891">
        <v>24084.9</v>
      </c>
      <c r="AA531" s="891">
        <v>33658.75</v>
      </c>
      <c r="AB531" s="891">
        <v>72433.63</v>
      </c>
      <c r="AC531" s="891">
        <v>7808.83</v>
      </c>
      <c r="AD531" s="891">
        <v>76876.570000000007</v>
      </c>
      <c r="AE531" s="891">
        <v>92697.279999999999</v>
      </c>
      <c r="AF531" s="891">
        <v>330394.28999999998</v>
      </c>
      <c r="AG531" s="891">
        <v>237765.41</v>
      </c>
      <c r="AH531" s="891">
        <v>829099.06677000003</v>
      </c>
      <c r="AI531" s="891">
        <v>1704818.7267700001</v>
      </c>
      <c r="AJ531" s="891">
        <v>243465.85</v>
      </c>
      <c r="AK531" s="891">
        <v>1461352.87677</v>
      </c>
      <c r="AL531" s="894">
        <v>1680472.13677</v>
      </c>
      <c r="AM531" s="891">
        <v>123541.63</v>
      </c>
      <c r="AN531" s="891">
        <v>123541.63</v>
      </c>
      <c r="AO531" s="891">
        <v>128689.2</v>
      </c>
      <c r="AP531" s="891">
        <v>128689.2</v>
      </c>
      <c r="AQ531" s="891">
        <v>0</v>
      </c>
      <c r="AR531" s="891">
        <v>0</v>
      </c>
      <c r="AS531" s="891">
        <v>0</v>
      </c>
      <c r="AT531" s="891">
        <v>0</v>
      </c>
      <c r="AU531" s="891">
        <v>0</v>
      </c>
      <c r="AV531" s="891">
        <v>122254.74</v>
      </c>
      <c r="AW531" s="891">
        <v>48510.99</v>
      </c>
      <c r="AX531" s="891">
        <v>18523.669999999998</v>
      </c>
      <c r="AY531" s="891">
        <v>693751.06</v>
      </c>
      <c r="AZ531" s="891">
        <v>3982898.95</v>
      </c>
      <c r="BA531" s="891">
        <v>1399667</v>
      </c>
      <c r="BB531" s="891">
        <v>0</v>
      </c>
      <c r="BC531" s="891">
        <v>179354.88000000003</v>
      </c>
    </row>
    <row r="532" spans="1:55" ht="15.75" customHeight="1" x14ac:dyDescent="0.2">
      <c r="A532" s="890" t="s">
        <v>2280</v>
      </c>
      <c r="B532" s="895" t="s">
        <v>2281</v>
      </c>
      <c r="C532" s="645">
        <v>344.12</v>
      </c>
      <c r="D532" s="891">
        <v>4700254.01</v>
      </c>
      <c r="E532" s="891">
        <v>3866538.66</v>
      </c>
      <c r="F532" s="892">
        <v>0.82262334158404349</v>
      </c>
      <c r="G532" s="893">
        <v>2</v>
      </c>
      <c r="H532" s="891">
        <v>19386.12</v>
      </c>
      <c r="I532" s="891">
        <v>3024904.9799999995</v>
      </c>
      <c r="J532" s="891">
        <v>3044291.0999999996</v>
      </c>
      <c r="K532" s="893">
        <v>0.9</v>
      </c>
      <c r="L532" s="891">
        <v>1090728.1100000001</v>
      </c>
      <c r="M532" s="891">
        <v>260151.77</v>
      </c>
      <c r="N532" s="891">
        <v>109268.04</v>
      </c>
      <c r="O532" s="891">
        <v>44363.21</v>
      </c>
      <c r="P532" s="891">
        <v>38234.21</v>
      </c>
      <c r="Q532" s="891">
        <v>75021.08</v>
      </c>
      <c r="R532" s="891">
        <v>24061.75</v>
      </c>
      <c r="S532" s="891">
        <v>40085.39</v>
      </c>
      <c r="T532" s="891">
        <v>49219.38</v>
      </c>
      <c r="U532" s="891">
        <v>28851.27</v>
      </c>
      <c r="V532" s="891">
        <v>73498.95</v>
      </c>
      <c r="W532" s="891">
        <v>63393.120000000003</v>
      </c>
      <c r="X532" s="891">
        <v>48099.93</v>
      </c>
      <c r="Y532" s="891">
        <v>1944976.21</v>
      </c>
      <c r="Z532" s="891">
        <v>30866.399999999998</v>
      </c>
      <c r="AA532" s="891">
        <v>43015</v>
      </c>
      <c r="AB532" s="891">
        <v>92568.28</v>
      </c>
      <c r="AC532" s="891">
        <v>9979.48</v>
      </c>
      <c r="AD532" s="891">
        <v>196492.52</v>
      </c>
      <c r="AE532" s="891">
        <v>113852.68</v>
      </c>
      <c r="AF532" s="891">
        <v>422235.24</v>
      </c>
      <c r="AG532" s="891">
        <v>303857.95999999996</v>
      </c>
      <c r="AH532" s="891">
        <v>940073.80511999992</v>
      </c>
      <c r="AI532" s="891">
        <v>2152941.3651200002</v>
      </c>
      <c r="AJ532" s="891">
        <v>311142.98</v>
      </c>
      <c r="AK532" s="891">
        <v>1841798.3851199998</v>
      </c>
      <c r="AL532" s="894">
        <v>2121827.0651199999</v>
      </c>
      <c r="AM532" s="891">
        <v>95230</v>
      </c>
      <c r="AN532" s="891">
        <v>95230</v>
      </c>
      <c r="AO532" s="891">
        <v>99734.13</v>
      </c>
      <c r="AP532" s="891">
        <v>99734.13</v>
      </c>
      <c r="AQ532" s="891">
        <v>0</v>
      </c>
      <c r="AR532" s="891">
        <v>0</v>
      </c>
      <c r="AS532" s="891">
        <v>0</v>
      </c>
      <c r="AT532" s="891">
        <v>0</v>
      </c>
      <c r="AU532" s="891">
        <v>0</v>
      </c>
      <c r="AV532" s="891">
        <v>157000.82</v>
      </c>
      <c r="AW532" s="891">
        <v>62298.32</v>
      </c>
      <c r="AX532" s="891">
        <v>24223.26</v>
      </c>
      <c r="AY532" s="891">
        <v>633450.66</v>
      </c>
      <c r="AZ532" s="891">
        <v>4700254.01</v>
      </c>
      <c r="BA532" s="891">
        <v>624846.89000000013</v>
      </c>
      <c r="BB532" s="891">
        <v>0</v>
      </c>
      <c r="BC532" s="891">
        <v>149394.88</v>
      </c>
    </row>
    <row r="533" spans="1:55" ht="15.75" customHeight="1" x14ac:dyDescent="0.2">
      <c r="A533" s="890" t="s">
        <v>2282</v>
      </c>
      <c r="B533" s="895" t="s">
        <v>2283</v>
      </c>
      <c r="C533" s="645">
        <v>173.3</v>
      </c>
      <c r="D533" s="891">
        <v>2240483.2000000002</v>
      </c>
      <c r="E533" s="891">
        <v>1874903.5499999998</v>
      </c>
      <c r="F533" s="892">
        <v>0.83682999720774498</v>
      </c>
      <c r="G533" s="893">
        <v>2</v>
      </c>
      <c r="H533" s="891">
        <v>6934.86</v>
      </c>
      <c r="I533" s="891">
        <v>1004653.71</v>
      </c>
      <c r="J533" s="891">
        <v>1011588.57</v>
      </c>
      <c r="K533" s="893">
        <v>0.9</v>
      </c>
      <c r="L533" s="891">
        <v>527287.5</v>
      </c>
      <c r="M533" s="891">
        <v>105457.5</v>
      </c>
      <c r="N533" s="891">
        <v>52728.75</v>
      </c>
      <c r="O533" s="891">
        <v>22685.62</v>
      </c>
      <c r="P533" s="891">
        <v>18591.189999999999</v>
      </c>
      <c r="Q533" s="891">
        <v>32675.89</v>
      </c>
      <c r="R533" s="891">
        <v>12030.87</v>
      </c>
      <c r="S533" s="891">
        <v>19404.39</v>
      </c>
      <c r="T533" s="891">
        <v>26015.95</v>
      </c>
      <c r="U533" s="891">
        <v>14553.29</v>
      </c>
      <c r="V533" s="891">
        <v>38849.440000000002</v>
      </c>
      <c r="W533" s="891">
        <v>33507.79</v>
      </c>
      <c r="X533" s="891">
        <v>23284.04</v>
      </c>
      <c r="Y533" s="891">
        <v>927072.22</v>
      </c>
      <c r="Z533" s="891">
        <v>15372</v>
      </c>
      <c r="AA533" s="891">
        <v>21662.5</v>
      </c>
      <c r="AB533" s="891">
        <v>46617.7</v>
      </c>
      <c r="AC533" s="891">
        <v>5025.7</v>
      </c>
      <c r="AD533" s="891">
        <v>98954.3</v>
      </c>
      <c r="AE533" s="891">
        <v>26813.769999999997</v>
      </c>
      <c r="AF533" s="891">
        <v>212639.1</v>
      </c>
      <c r="AG533" s="891">
        <v>153023.9</v>
      </c>
      <c r="AH533" s="891">
        <v>449618.92529999989</v>
      </c>
      <c r="AI533" s="891">
        <v>1029727.8952999999</v>
      </c>
      <c r="AJ533" s="891">
        <v>156692.66</v>
      </c>
      <c r="AK533" s="891">
        <v>873035.23529999983</v>
      </c>
      <c r="AL533" s="894">
        <v>1014058.6252999998</v>
      </c>
      <c r="AM533" s="891">
        <v>43754.32</v>
      </c>
      <c r="AN533" s="891">
        <v>43754.32</v>
      </c>
      <c r="AO533" s="891">
        <v>45041.22</v>
      </c>
      <c r="AP533" s="891">
        <v>45041.22</v>
      </c>
      <c r="AQ533" s="891">
        <v>0</v>
      </c>
      <c r="AR533" s="891">
        <v>0</v>
      </c>
      <c r="AS533" s="891">
        <v>0</v>
      </c>
      <c r="AT533" s="891">
        <v>0</v>
      </c>
      <c r="AU533" s="891">
        <v>0</v>
      </c>
      <c r="AV533" s="891">
        <v>78500.41</v>
      </c>
      <c r="AW533" s="891">
        <v>31149.16</v>
      </c>
      <c r="AX533" s="891">
        <v>12111.63</v>
      </c>
      <c r="AY533" s="891">
        <v>299352.27999999997</v>
      </c>
      <c r="AZ533" s="891">
        <v>2240483.2000000002</v>
      </c>
      <c r="BA533" s="891">
        <v>166014.94</v>
      </c>
      <c r="BB533" s="891">
        <v>0</v>
      </c>
      <c r="BC533" s="891">
        <v>80577.669999999984</v>
      </c>
    </row>
    <row r="534" spans="1:55" ht="15.75" customHeight="1" x14ac:dyDescent="0.2">
      <c r="A534" s="890" t="s">
        <v>2284</v>
      </c>
      <c r="B534" s="895" t="s">
        <v>2285</v>
      </c>
      <c r="C534" s="645">
        <v>1472.88</v>
      </c>
      <c r="D534" s="891">
        <v>21089588.850000001</v>
      </c>
      <c r="E534" s="891">
        <v>13955979.199999999</v>
      </c>
      <c r="F534" s="892">
        <v>0.66174733415914833</v>
      </c>
      <c r="G534" s="893">
        <v>1</v>
      </c>
      <c r="H534" s="891">
        <v>613399.56999999995</v>
      </c>
      <c r="I534" s="891">
        <v>3613119</v>
      </c>
      <c r="J534" s="891">
        <v>4226518.57</v>
      </c>
      <c r="K534" s="893">
        <v>0.9</v>
      </c>
      <c r="L534" s="891">
        <v>4850431.87</v>
      </c>
      <c r="M534" s="891">
        <v>970086.37</v>
      </c>
      <c r="N534" s="891">
        <v>451260</v>
      </c>
      <c r="O534" s="891">
        <v>199878.75</v>
      </c>
      <c r="P534" s="891">
        <v>181885.86</v>
      </c>
      <c r="Q534" s="891">
        <v>271409.98</v>
      </c>
      <c r="R534" s="891">
        <v>106637.31</v>
      </c>
      <c r="S534" s="891">
        <v>166724.60999999999</v>
      </c>
      <c r="T534" s="891">
        <v>229221.68</v>
      </c>
      <c r="U534" s="891">
        <v>125107.29</v>
      </c>
      <c r="V534" s="891">
        <v>342295.11</v>
      </c>
      <c r="W534" s="891">
        <v>295230.81</v>
      </c>
      <c r="X534" s="891">
        <v>200058.95</v>
      </c>
      <c r="Y534" s="891">
        <v>8390228.5899999999</v>
      </c>
      <c r="Z534" s="891">
        <v>131186.70000000001</v>
      </c>
      <c r="AA534" s="891">
        <v>184110</v>
      </c>
      <c r="AB534" s="891">
        <v>396204.72</v>
      </c>
      <c r="AC534" s="891">
        <v>42713.520000000004</v>
      </c>
      <c r="AD534" s="891">
        <v>841014.48</v>
      </c>
      <c r="AE534" s="891">
        <v>216069.56</v>
      </c>
      <c r="AF534" s="891">
        <v>1807223.76</v>
      </c>
      <c r="AG534" s="891">
        <v>1300553.04</v>
      </c>
      <c r="AH534" s="891">
        <v>4330090.2808799995</v>
      </c>
      <c r="AI534" s="891">
        <v>9249166.0608799998</v>
      </c>
      <c r="AJ534" s="891">
        <v>1331733.8999999999</v>
      </c>
      <c r="AK534" s="891">
        <v>7917432.1608799975</v>
      </c>
      <c r="AL534" s="894">
        <v>9115992.6708799973</v>
      </c>
      <c r="AM534" s="891">
        <v>545642.19999999995</v>
      </c>
      <c r="AN534" s="891">
        <v>545642.19999999995</v>
      </c>
      <c r="AO534" s="891">
        <v>568162.81000000006</v>
      </c>
      <c r="AP534" s="891">
        <v>568162.81000000006</v>
      </c>
      <c r="AQ534" s="891">
        <v>58553.58</v>
      </c>
      <c r="AR534" s="891">
        <v>58553.58</v>
      </c>
      <c r="AS534" s="891">
        <v>61127.37</v>
      </c>
      <c r="AT534" s="891">
        <v>61127.37</v>
      </c>
      <c r="AU534" s="891">
        <v>73352.84</v>
      </c>
      <c r="AV534" s="891">
        <v>671757.62</v>
      </c>
      <c r="AW534" s="891">
        <v>266555.12</v>
      </c>
      <c r="AX534" s="891">
        <v>104730</v>
      </c>
      <c r="AY534" s="891">
        <v>3583367.5000000005</v>
      </c>
      <c r="AZ534" s="891">
        <v>21089588.850000001</v>
      </c>
      <c r="BA534" s="891">
        <v>2173731.69</v>
      </c>
      <c r="BB534" s="891">
        <v>96252.96</v>
      </c>
      <c r="BC534" s="891">
        <v>533150.17999999993</v>
      </c>
    </row>
    <row r="535" spans="1:55" ht="15.75" customHeight="1" x14ac:dyDescent="0.2">
      <c r="A535" s="890" t="s">
        <v>2286</v>
      </c>
      <c r="B535" s="895" t="s">
        <v>2287</v>
      </c>
      <c r="C535" s="645">
        <v>218.5</v>
      </c>
      <c r="D535" s="891">
        <v>2667812.41</v>
      </c>
      <c r="E535" s="891">
        <v>1778154.9300000002</v>
      </c>
      <c r="F535" s="892">
        <v>0.66652172519131514</v>
      </c>
      <c r="G535" s="893">
        <v>1</v>
      </c>
      <c r="H535" s="891">
        <v>72424.289999999994</v>
      </c>
      <c r="I535" s="891">
        <v>640533.34</v>
      </c>
      <c r="J535" s="891">
        <v>712957.63</v>
      </c>
      <c r="K535" s="893">
        <v>0.9</v>
      </c>
      <c r="L535" s="891">
        <v>633358.12</v>
      </c>
      <c r="M535" s="891">
        <v>126671.62</v>
      </c>
      <c r="N535" s="891">
        <v>66217.5</v>
      </c>
      <c r="O535" s="891">
        <v>28816.87</v>
      </c>
      <c r="P535" s="891">
        <v>21575.72</v>
      </c>
      <c r="Q535" s="891">
        <v>42011.86</v>
      </c>
      <c r="R535" s="891">
        <v>15312.02</v>
      </c>
      <c r="S535" s="891">
        <v>24510.81</v>
      </c>
      <c r="T535" s="891">
        <v>33047.29</v>
      </c>
      <c r="U535" s="891">
        <v>18383.11</v>
      </c>
      <c r="V535" s="891">
        <v>49349.29</v>
      </c>
      <c r="W535" s="891">
        <v>42563.95</v>
      </c>
      <c r="X535" s="891">
        <v>29411.42</v>
      </c>
      <c r="Y535" s="891">
        <v>1131229.5799999998</v>
      </c>
      <c r="Z535" s="891">
        <v>19485</v>
      </c>
      <c r="AA535" s="891">
        <v>27312.5</v>
      </c>
      <c r="AB535" s="891">
        <v>58776.5</v>
      </c>
      <c r="AC535" s="891">
        <v>6336.5</v>
      </c>
      <c r="AD535" s="891">
        <v>124763.5</v>
      </c>
      <c r="AE535" s="891">
        <v>34521.5</v>
      </c>
      <c r="AF535" s="891">
        <v>268099.5</v>
      </c>
      <c r="AG535" s="891">
        <v>192935.5</v>
      </c>
      <c r="AH535" s="891">
        <v>527891.83349999995</v>
      </c>
      <c r="AI535" s="891">
        <v>1260122.3334999999</v>
      </c>
      <c r="AJ535" s="891">
        <v>197561.14</v>
      </c>
      <c r="AK535" s="891">
        <v>1062561.1935000001</v>
      </c>
      <c r="AL535" s="894">
        <v>1240366.2135000001</v>
      </c>
      <c r="AM535" s="891">
        <v>34102.629999999997</v>
      </c>
      <c r="AN535" s="891">
        <v>34102.629999999997</v>
      </c>
      <c r="AO535" s="891">
        <v>35389.53</v>
      </c>
      <c r="AP535" s="891">
        <v>35389.53</v>
      </c>
      <c r="AQ535" s="891">
        <v>643.44000000000005</v>
      </c>
      <c r="AR535" s="891">
        <v>643.44000000000005</v>
      </c>
      <c r="AS535" s="891">
        <v>643.44000000000005</v>
      </c>
      <c r="AT535" s="891">
        <v>643.44000000000005</v>
      </c>
      <c r="AU535" s="891">
        <v>1286.8900000000001</v>
      </c>
      <c r="AV535" s="891">
        <v>99090.68</v>
      </c>
      <c r="AW535" s="891">
        <v>39319.43</v>
      </c>
      <c r="AX535" s="891">
        <v>14961.42</v>
      </c>
      <c r="AY535" s="891">
        <v>296216.5</v>
      </c>
      <c r="AZ535" s="891">
        <v>2667812.41</v>
      </c>
      <c r="BA535" s="891">
        <v>80931.199999999983</v>
      </c>
      <c r="BB535" s="891">
        <v>139.69</v>
      </c>
      <c r="BC535" s="891">
        <v>76498.06</v>
      </c>
    </row>
    <row r="536" spans="1:55" ht="15.75" customHeight="1" x14ac:dyDescent="0.2">
      <c r="A536" s="890" t="s">
        <v>2288</v>
      </c>
      <c r="B536" s="895" t="s">
        <v>2289</v>
      </c>
      <c r="C536" s="645">
        <v>557.71</v>
      </c>
      <c r="D536" s="891">
        <v>7322597.7599999998</v>
      </c>
      <c r="E536" s="891">
        <v>5060147.3899999997</v>
      </c>
      <c r="F536" s="892">
        <v>0.6910317288819644</v>
      </c>
      <c r="G536" s="893">
        <v>1</v>
      </c>
      <c r="H536" s="891">
        <v>157685.23000000001</v>
      </c>
      <c r="I536" s="891">
        <v>3340765.11</v>
      </c>
      <c r="J536" s="891">
        <v>3498450.34</v>
      </c>
      <c r="K536" s="893">
        <v>0.9</v>
      </c>
      <c r="L536" s="891">
        <v>1681801.87</v>
      </c>
      <c r="M536" s="891">
        <v>336360.37</v>
      </c>
      <c r="N536" s="891">
        <v>170448.75</v>
      </c>
      <c r="O536" s="891">
        <v>75414.37</v>
      </c>
      <c r="P536" s="891">
        <v>61026.83</v>
      </c>
      <c r="Q536" s="891">
        <v>103362.52</v>
      </c>
      <c r="R536" s="891">
        <v>40467.49</v>
      </c>
      <c r="S536" s="891">
        <v>63064.28</v>
      </c>
      <c r="T536" s="891">
        <v>86485.48</v>
      </c>
      <c r="U536" s="891">
        <v>47234.38</v>
      </c>
      <c r="V536" s="891">
        <v>129148.15</v>
      </c>
      <c r="W536" s="891">
        <v>111390.76</v>
      </c>
      <c r="X536" s="891">
        <v>75673.14</v>
      </c>
      <c r="Y536" s="891">
        <v>2981878.39</v>
      </c>
      <c r="Z536" s="891">
        <v>49781.7</v>
      </c>
      <c r="AA536" s="891">
        <v>69713.75</v>
      </c>
      <c r="AB536" s="891">
        <v>150023.99</v>
      </c>
      <c r="AC536" s="891">
        <v>16173.59</v>
      </c>
      <c r="AD536" s="891">
        <v>318452.41000000003</v>
      </c>
      <c r="AE536" s="891">
        <v>82936.349999999991</v>
      </c>
      <c r="AF536" s="891">
        <v>684310.16999999993</v>
      </c>
      <c r="AG536" s="891">
        <v>492457.93</v>
      </c>
      <c r="AH536" s="891">
        <v>1475496.4232099999</v>
      </c>
      <c r="AI536" s="891">
        <v>3339346.3132099998</v>
      </c>
      <c r="AJ536" s="891">
        <v>504264.65</v>
      </c>
      <c r="AK536" s="891">
        <v>2835081.6632100004</v>
      </c>
      <c r="AL536" s="894">
        <v>3288919.8432100005</v>
      </c>
      <c r="AM536" s="891">
        <v>115820.28</v>
      </c>
      <c r="AN536" s="891">
        <v>115820.28</v>
      </c>
      <c r="AO536" s="891">
        <v>120324.4</v>
      </c>
      <c r="AP536" s="891">
        <v>120324.4</v>
      </c>
      <c r="AQ536" s="891">
        <v>34746.080000000002</v>
      </c>
      <c r="AR536" s="891">
        <v>34746.080000000002</v>
      </c>
      <c r="AS536" s="891">
        <v>36032.97</v>
      </c>
      <c r="AT536" s="891">
        <v>36032.97</v>
      </c>
      <c r="AU536" s="891">
        <v>43754.32</v>
      </c>
      <c r="AV536" s="891">
        <v>254161.17</v>
      </c>
      <c r="AW536" s="891">
        <v>100851.79</v>
      </c>
      <c r="AX536" s="891">
        <v>39184.69</v>
      </c>
      <c r="AY536" s="891">
        <v>1051799.43</v>
      </c>
      <c r="AZ536" s="891">
        <v>7322597.7599999998</v>
      </c>
      <c r="BA536" s="891">
        <v>450970.42</v>
      </c>
      <c r="BB536" s="891">
        <v>75560.820000000007</v>
      </c>
      <c r="BC536" s="891">
        <v>239061.63999999996</v>
      </c>
    </row>
    <row r="537" spans="1:55" ht="15.75" customHeight="1" x14ac:dyDescent="0.2">
      <c r="A537" s="890" t="s">
        <v>2290</v>
      </c>
      <c r="B537" s="895" t="s">
        <v>2291</v>
      </c>
      <c r="C537" s="645">
        <v>959.66</v>
      </c>
      <c r="D537" s="891">
        <v>14123715.189999999</v>
      </c>
      <c r="E537" s="891">
        <v>10149686.18</v>
      </c>
      <c r="F537" s="892">
        <v>0.71862721978323896</v>
      </c>
      <c r="G537" s="893">
        <v>1</v>
      </c>
      <c r="H537" s="891">
        <v>154048.87</v>
      </c>
      <c r="I537" s="891">
        <v>1702191.6600000001</v>
      </c>
      <c r="J537" s="891">
        <v>1856240.5300000003</v>
      </c>
      <c r="K537" s="893">
        <v>0.9</v>
      </c>
      <c r="L537" s="891">
        <v>3064027.82</v>
      </c>
      <c r="M537" s="891">
        <v>1021240.46</v>
      </c>
      <c r="N537" s="891">
        <v>336930.51</v>
      </c>
      <c r="O537" s="891">
        <v>111841.23</v>
      </c>
      <c r="P537" s="891">
        <v>106495.58</v>
      </c>
      <c r="Q537" s="891">
        <v>291423.15999999997</v>
      </c>
      <c r="R537" s="891">
        <v>69450.960000000006</v>
      </c>
      <c r="S537" s="891">
        <v>122298.75</v>
      </c>
      <c r="T537" s="891">
        <v>111798.3</v>
      </c>
      <c r="U537" s="891">
        <v>81447.39</v>
      </c>
      <c r="V537" s="891">
        <v>166947.60999999999</v>
      </c>
      <c r="W537" s="891">
        <v>143992.94</v>
      </c>
      <c r="X537" s="891">
        <v>146750.75</v>
      </c>
      <c r="Y537" s="891">
        <v>5774645.4600000009</v>
      </c>
      <c r="Z537" s="891">
        <v>86369.4</v>
      </c>
      <c r="AA537" s="891">
        <v>119957.5</v>
      </c>
      <c r="AB537" s="891">
        <v>258148.53999999998</v>
      </c>
      <c r="AC537" s="891">
        <v>27830.14</v>
      </c>
      <c r="AD537" s="891">
        <v>547965.86</v>
      </c>
      <c r="AE537" s="891">
        <v>747575.14</v>
      </c>
      <c r="AF537" s="891">
        <v>1177502.82</v>
      </c>
      <c r="AG537" s="891">
        <v>847379.78</v>
      </c>
      <c r="AH537" s="891">
        <v>2768046.55266</v>
      </c>
      <c r="AI537" s="891">
        <v>6580775.7326600011</v>
      </c>
      <c r="AJ537" s="891">
        <v>867695.78</v>
      </c>
      <c r="AK537" s="891">
        <v>5713079.95266</v>
      </c>
      <c r="AL537" s="894">
        <v>6494006.1526600001</v>
      </c>
      <c r="AM537" s="891">
        <v>266386.64</v>
      </c>
      <c r="AN537" s="891">
        <v>266386.64</v>
      </c>
      <c r="AO537" s="891">
        <v>277325.21999999997</v>
      </c>
      <c r="AP537" s="891">
        <v>277325.21999999997</v>
      </c>
      <c r="AQ537" s="891">
        <v>16729.59</v>
      </c>
      <c r="AR537" s="891">
        <v>16729.59</v>
      </c>
      <c r="AS537" s="891">
        <v>17373.04</v>
      </c>
      <c r="AT537" s="891">
        <v>17373.04</v>
      </c>
      <c r="AU537" s="891">
        <v>20590.27</v>
      </c>
      <c r="AV537" s="891">
        <v>437543.28</v>
      </c>
      <c r="AW537" s="891">
        <v>173618.28</v>
      </c>
      <c r="AX537" s="891">
        <v>67682.649999999994</v>
      </c>
      <c r="AY537" s="891">
        <v>1855063.4600000002</v>
      </c>
      <c r="AZ537" s="891">
        <v>14123715.189999999</v>
      </c>
      <c r="BA537" s="891">
        <v>747553.1100000001</v>
      </c>
      <c r="BB537" s="891">
        <v>3810.71</v>
      </c>
      <c r="BC537" s="891">
        <v>288168.75</v>
      </c>
    </row>
    <row r="538" spans="1:55" ht="15.75" customHeight="1" x14ac:dyDescent="0.2">
      <c r="A538" s="890" t="s">
        <v>2292</v>
      </c>
      <c r="B538" s="895" t="s">
        <v>2293</v>
      </c>
      <c r="C538" s="645">
        <v>832.97</v>
      </c>
      <c r="D538" s="891">
        <v>11377102.210000001</v>
      </c>
      <c r="E538" s="891">
        <v>8937366.2800000012</v>
      </c>
      <c r="F538" s="892">
        <v>0.78555735151473172</v>
      </c>
      <c r="G538" s="893">
        <v>2</v>
      </c>
      <c r="H538" s="891">
        <v>61894.21</v>
      </c>
      <c r="I538" s="891">
        <v>3973972.7800000003</v>
      </c>
      <c r="J538" s="891">
        <v>4035866.99</v>
      </c>
      <c r="K538" s="893">
        <v>0.9</v>
      </c>
      <c r="L538" s="891">
        <v>2577043.02</v>
      </c>
      <c r="M538" s="891">
        <v>625018.42000000004</v>
      </c>
      <c r="N538" s="891">
        <v>266183.14</v>
      </c>
      <c r="O538" s="891">
        <v>107500.12</v>
      </c>
      <c r="P538" s="891">
        <v>91928.8</v>
      </c>
      <c r="Q538" s="891">
        <v>186496.83</v>
      </c>
      <c r="R538" s="891">
        <v>59607.519999999997</v>
      </c>
      <c r="S538" s="891">
        <v>97787.94</v>
      </c>
      <c r="T538" s="891">
        <v>118829.64</v>
      </c>
      <c r="U538" s="891">
        <v>70723.91</v>
      </c>
      <c r="V538" s="891">
        <v>177447.46</v>
      </c>
      <c r="W538" s="891">
        <v>153049.1</v>
      </c>
      <c r="X538" s="891">
        <v>117339.32</v>
      </c>
      <c r="Y538" s="891">
        <v>4648955.22</v>
      </c>
      <c r="Z538" s="891">
        <v>74517.3</v>
      </c>
      <c r="AA538" s="891">
        <v>104121.25</v>
      </c>
      <c r="AB538" s="891">
        <v>224068.93</v>
      </c>
      <c r="AC538" s="891">
        <v>24156.129999999997</v>
      </c>
      <c r="AD538" s="891">
        <v>475625.87</v>
      </c>
      <c r="AE538" s="891">
        <v>289653.25</v>
      </c>
      <c r="AF538" s="891">
        <v>1022054.19</v>
      </c>
      <c r="AG538" s="891">
        <v>735512.51</v>
      </c>
      <c r="AH538" s="891">
        <v>2272152.6164699998</v>
      </c>
      <c r="AI538" s="891">
        <v>5221862.0464699995</v>
      </c>
      <c r="AJ538" s="891">
        <v>753146.48</v>
      </c>
      <c r="AK538" s="891">
        <v>4468715.566469999</v>
      </c>
      <c r="AL538" s="894">
        <v>5146547.3964699991</v>
      </c>
      <c r="AM538" s="891">
        <v>198824.81</v>
      </c>
      <c r="AN538" s="891">
        <v>198824.81</v>
      </c>
      <c r="AO538" s="891">
        <v>207189.61</v>
      </c>
      <c r="AP538" s="891">
        <v>207189.61</v>
      </c>
      <c r="AQ538" s="891">
        <v>33459.19</v>
      </c>
      <c r="AR538" s="891">
        <v>33459.19</v>
      </c>
      <c r="AS538" s="891">
        <v>35389.53</v>
      </c>
      <c r="AT538" s="891">
        <v>35389.53</v>
      </c>
      <c r="AU538" s="891">
        <v>42467.43</v>
      </c>
      <c r="AV538" s="891">
        <v>379633.14</v>
      </c>
      <c r="AW538" s="891">
        <v>150639.39000000001</v>
      </c>
      <c r="AX538" s="891">
        <v>59133.26</v>
      </c>
      <c r="AY538" s="891">
        <v>1581599.5000000002</v>
      </c>
      <c r="AZ538" s="891">
        <v>11377102.210000001</v>
      </c>
      <c r="BA538" s="891">
        <v>676693.66999999993</v>
      </c>
      <c r="BB538" s="891">
        <v>13134.21</v>
      </c>
      <c r="BC538" s="891">
        <v>354448.64000000007</v>
      </c>
    </row>
    <row r="539" spans="1:55" ht="15.75" customHeight="1" x14ac:dyDescent="0.2">
      <c r="A539" s="890" t="s">
        <v>2294</v>
      </c>
      <c r="B539" s="895" t="s">
        <v>2295</v>
      </c>
      <c r="C539" s="645">
        <v>1876.54</v>
      </c>
      <c r="D539" s="891">
        <v>26485867.309999999</v>
      </c>
      <c r="E539" s="891">
        <v>17669019.07</v>
      </c>
      <c r="F539" s="892">
        <v>0.66711121305545806</v>
      </c>
      <c r="G539" s="893">
        <v>1</v>
      </c>
      <c r="H539" s="891">
        <v>796611.76</v>
      </c>
      <c r="I539" s="891">
        <v>12191542.91</v>
      </c>
      <c r="J539" s="891">
        <v>12988154.67</v>
      </c>
      <c r="K539" s="893">
        <v>0.9</v>
      </c>
      <c r="L539" s="891">
        <v>6023821.71</v>
      </c>
      <c r="M539" s="891">
        <v>1453613.33</v>
      </c>
      <c r="N539" s="891">
        <v>600317.91</v>
      </c>
      <c r="O539" s="891">
        <v>243403.38</v>
      </c>
      <c r="P539" s="891">
        <v>217139.88</v>
      </c>
      <c r="Q539" s="891">
        <v>418980.96</v>
      </c>
      <c r="R539" s="891">
        <v>136167.64000000001</v>
      </c>
      <c r="S539" s="891">
        <v>220597.34</v>
      </c>
      <c r="T539" s="891">
        <v>269300.32</v>
      </c>
      <c r="U539" s="891">
        <v>159064.98000000001</v>
      </c>
      <c r="V539" s="891">
        <v>402144.25</v>
      </c>
      <c r="W539" s="891">
        <v>346850.92</v>
      </c>
      <c r="X539" s="891">
        <v>264702.81</v>
      </c>
      <c r="Y539" s="891">
        <v>10756105.430000003</v>
      </c>
      <c r="Z539" s="891">
        <v>167846.39999999999</v>
      </c>
      <c r="AA539" s="891">
        <v>234567.5</v>
      </c>
      <c r="AB539" s="891">
        <v>504789.26</v>
      </c>
      <c r="AC539" s="891">
        <v>54419.66</v>
      </c>
      <c r="AD539" s="891">
        <v>1071504.3400000001</v>
      </c>
      <c r="AE539" s="891">
        <v>642177.02999999991</v>
      </c>
      <c r="AF539" s="891">
        <v>2302514.58</v>
      </c>
      <c r="AG539" s="891">
        <v>1656984.8199999998</v>
      </c>
      <c r="AH539" s="891">
        <v>5332658.7515400015</v>
      </c>
      <c r="AI539" s="891">
        <v>11967462.341540001</v>
      </c>
      <c r="AJ539" s="891">
        <v>1696711.17</v>
      </c>
      <c r="AK539" s="891">
        <v>10270751.171540001</v>
      </c>
      <c r="AL539" s="894">
        <v>11797791.221540002</v>
      </c>
      <c r="AM539" s="891">
        <v>608056.47</v>
      </c>
      <c r="AN539" s="891">
        <v>608056.47</v>
      </c>
      <c r="AO539" s="891">
        <v>633150.86</v>
      </c>
      <c r="AP539" s="891">
        <v>633150.86</v>
      </c>
      <c r="AQ539" s="891">
        <v>22520.61</v>
      </c>
      <c r="AR539" s="891">
        <v>22520.61</v>
      </c>
      <c r="AS539" s="891">
        <v>23807.5</v>
      </c>
      <c r="AT539" s="891">
        <v>23807.5</v>
      </c>
      <c r="AU539" s="891">
        <v>28311.62</v>
      </c>
      <c r="AV539" s="891">
        <v>855783.18</v>
      </c>
      <c r="AW539" s="891">
        <v>339576.93</v>
      </c>
      <c r="AX539" s="891">
        <v>133227.96</v>
      </c>
      <c r="AY539" s="891">
        <v>3931970.57</v>
      </c>
      <c r="AZ539" s="891">
        <v>26485867.309999999</v>
      </c>
      <c r="BA539" s="891">
        <v>2794244.4800000004</v>
      </c>
      <c r="BB539" s="891">
        <v>36480.980000000003</v>
      </c>
      <c r="BC539" s="891">
        <v>959345.95000000007</v>
      </c>
    </row>
    <row r="540" spans="1:55" ht="15.75" customHeight="1" x14ac:dyDescent="0.2">
      <c r="A540" s="890" t="s">
        <v>2296</v>
      </c>
      <c r="B540" s="895" t="s">
        <v>2297</v>
      </c>
      <c r="C540" s="645">
        <v>374.54</v>
      </c>
      <c r="D540" s="891">
        <v>5043290.34</v>
      </c>
      <c r="E540" s="891">
        <v>3732906.4499999997</v>
      </c>
      <c r="F540" s="892">
        <v>0.74017282336356627</v>
      </c>
      <c r="G540" s="893">
        <v>2</v>
      </c>
      <c r="H540" s="891">
        <v>40883.79</v>
      </c>
      <c r="I540" s="891">
        <v>2775802.85</v>
      </c>
      <c r="J540" s="891">
        <v>2816686.64</v>
      </c>
      <c r="K540" s="893">
        <v>0.9</v>
      </c>
      <c r="L540" s="891">
        <v>1157457.3500000001</v>
      </c>
      <c r="M540" s="891">
        <v>279123.45</v>
      </c>
      <c r="N540" s="891">
        <v>119096.87</v>
      </c>
      <c r="O540" s="891">
        <v>47609.39</v>
      </c>
      <c r="P540" s="891">
        <v>40628.699999999997</v>
      </c>
      <c r="Q540" s="891">
        <v>82159.83</v>
      </c>
      <c r="R540" s="891">
        <v>26249.18</v>
      </c>
      <c r="S540" s="891">
        <v>43659.89</v>
      </c>
      <c r="T540" s="891">
        <v>52735.05</v>
      </c>
      <c r="U540" s="891">
        <v>31404.48</v>
      </c>
      <c r="V540" s="891">
        <v>78748.87</v>
      </c>
      <c r="W540" s="891">
        <v>67921.2</v>
      </c>
      <c r="X540" s="891">
        <v>52389.09</v>
      </c>
      <c r="Y540" s="891">
        <v>2079183.3499999996</v>
      </c>
      <c r="Z540" s="891">
        <v>33236.1</v>
      </c>
      <c r="AA540" s="891">
        <v>46817.5</v>
      </c>
      <c r="AB540" s="891">
        <v>100751.26</v>
      </c>
      <c r="AC540" s="891">
        <v>10861.66</v>
      </c>
      <c r="AD540" s="891">
        <v>213862.34</v>
      </c>
      <c r="AE540" s="891">
        <v>126986.47999999998</v>
      </c>
      <c r="AF540" s="891">
        <v>459560.57999999996</v>
      </c>
      <c r="AG540" s="891">
        <v>330718.82</v>
      </c>
      <c r="AH540" s="891">
        <v>1004628.68154</v>
      </c>
      <c r="AI540" s="891">
        <v>2327423.42154</v>
      </c>
      <c r="AJ540" s="891">
        <v>338647.83</v>
      </c>
      <c r="AK540" s="891">
        <v>1988775.5915399999</v>
      </c>
      <c r="AL540" s="894">
        <v>2293558.63154</v>
      </c>
      <c r="AM540" s="891">
        <v>97803.79</v>
      </c>
      <c r="AN540" s="891">
        <v>97803.79</v>
      </c>
      <c r="AO540" s="891">
        <v>101664.46</v>
      </c>
      <c r="AP540" s="891">
        <v>101664.46</v>
      </c>
      <c r="AQ540" s="891">
        <v>1286.8900000000001</v>
      </c>
      <c r="AR540" s="891">
        <v>1286.8900000000001</v>
      </c>
      <c r="AS540" s="891">
        <v>1286.8900000000001</v>
      </c>
      <c r="AT540" s="891">
        <v>1286.8900000000001</v>
      </c>
      <c r="AU540" s="891">
        <v>1930.33</v>
      </c>
      <c r="AV540" s="891">
        <v>170513.19</v>
      </c>
      <c r="AW540" s="891">
        <v>67660.06</v>
      </c>
      <c r="AX540" s="891">
        <v>26360.61</v>
      </c>
      <c r="AY540" s="891">
        <v>670548.25000000012</v>
      </c>
      <c r="AZ540" s="891">
        <v>5043290.34</v>
      </c>
      <c r="BA540" s="891">
        <v>425781.35</v>
      </c>
      <c r="BB540" s="891">
        <v>138.24</v>
      </c>
      <c r="BC540" s="891">
        <v>149735.14000000001</v>
      </c>
    </row>
    <row r="541" spans="1:55" ht="15.75" customHeight="1" x14ac:dyDescent="0.2">
      <c r="A541" s="890" t="s">
        <v>2298</v>
      </c>
      <c r="B541" s="895" t="s">
        <v>2299</v>
      </c>
      <c r="C541" s="645">
        <v>87.13</v>
      </c>
      <c r="D541" s="891">
        <v>1117442.5</v>
      </c>
      <c r="E541" s="891">
        <v>935506.99</v>
      </c>
      <c r="F541" s="892">
        <v>0.83718579703206208</v>
      </c>
      <c r="G541" s="893">
        <v>2</v>
      </c>
      <c r="H541" s="891">
        <v>3587.55</v>
      </c>
      <c r="I541" s="891">
        <v>710485.23999999987</v>
      </c>
      <c r="J541" s="891">
        <v>714072.78999999992</v>
      </c>
      <c r="K541" s="893">
        <v>0.9</v>
      </c>
      <c r="L541" s="891">
        <v>264256.87</v>
      </c>
      <c r="M541" s="891">
        <v>52851.37</v>
      </c>
      <c r="N541" s="891">
        <v>26364.37</v>
      </c>
      <c r="O541" s="891">
        <v>11036.25</v>
      </c>
      <c r="P541" s="891">
        <v>9277.66</v>
      </c>
      <c r="Q541" s="891">
        <v>16004.52</v>
      </c>
      <c r="R541" s="891">
        <v>5468.58</v>
      </c>
      <c r="S541" s="891">
        <v>9702.19</v>
      </c>
      <c r="T541" s="891">
        <v>12656.41</v>
      </c>
      <c r="U541" s="891">
        <v>7148.98</v>
      </c>
      <c r="V541" s="891">
        <v>18899.73</v>
      </c>
      <c r="W541" s="891">
        <v>16301.08</v>
      </c>
      <c r="X541" s="891">
        <v>11642.02</v>
      </c>
      <c r="Y541" s="891">
        <v>461610.02999999997</v>
      </c>
      <c r="Z541" s="891">
        <v>7782.3</v>
      </c>
      <c r="AA541" s="891">
        <v>10891.25</v>
      </c>
      <c r="AB541" s="891">
        <v>23437.97</v>
      </c>
      <c r="AC541" s="891">
        <v>2526.7699999999995</v>
      </c>
      <c r="AD541" s="891">
        <v>49751.229999999996</v>
      </c>
      <c r="AE541" s="891">
        <v>13687.689999999999</v>
      </c>
      <c r="AF541" s="891">
        <v>106908.50999999998</v>
      </c>
      <c r="AG541" s="891">
        <v>76935.789999999994</v>
      </c>
      <c r="AH541" s="891">
        <v>223755.91563</v>
      </c>
      <c r="AI541" s="891">
        <v>515677.42562999995</v>
      </c>
      <c r="AJ541" s="891">
        <v>78780.33</v>
      </c>
      <c r="AK541" s="891">
        <v>436897.09563</v>
      </c>
      <c r="AL541" s="894">
        <v>507799.38562999998</v>
      </c>
      <c r="AM541" s="891">
        <v>21233.71</v>
      </c>
      <c r="AN541" s="891">
        <v>21233.71</v>
      </c>
      <c r="AO541" s="891">
        <v>22520.61</v>
      </c>
      <c r="AP541" s="891">
        <v>22520.61</v>
      </c>
      <c r="AQ541" s="891">
        <v>0</v>
      </c>
      <c r="AR541" s="891">
        <v>0</v>
      </c>
      <c r="AS541" s="891">
        <v>0</v>
      </c>
      <c r="AT541" s="891">
        <v>0</v>
      </c>
      <c r="AU541" s="891">
        <v>0</v>
      </c>
      <c r="AV541" s="891">
        <v>39250.199999999997</v>
      </c>
      <c r="AW541" s="891">
        <v>15574.58</v>
      </c>
      <c r="AX541" s="891">
        <v>5699.59</v>
      </c>
      <c r="AY541" s="891">
        <v>148033.00999999998</v>
      </c>
      <c r="AZ541" s="891">
        <v>1117442.5</v>
      </c>
      <c r="BA541" s="891">
        <v>104390.39999999999</v>
      </c>
      <c r="BB541" s="891">
        <v>0</v>
      </c>
      <c r="BC541" s="891">
        <v>41972.069999999992</v>
      </c>
    </row>
    <row r="542" spans="1:55" ht="15.75" customHeight="1" x14ac:dyDescent="0.2">
      <c r="A542" s="890" t="s">
        <v>2300</v>
      </c>
      <c r="B542" s="895" t="s">
        <v>2301</v>
      </c>
      <c r="C542" s="645">
        <v>515.54</v>
      </c>
      <c r="D542" s="891">
        <v>6537828.3099999996</v>
      </c>
      <c r="E542" s="891">
        <v>4704391.29</v>
      </c>
      <c r="F542" s="892">
        <v>0.71956482595365068</v>
      </c>
      <c r="G542" s="893">
        <v>1</v>
      </c>
      <c r="H542" s="891">
        <v>73317.67</v>
      </c>
      <c r="I542" s="891">
        <v>2472071.66</v>
      </c>
      <c r="J542" s="891">
        <v>2545389.33</v>
      </c>
      <c r="K542" s="893">
        <v>0.9</v>
      </c>
      <c r="L542" s="891">
        <v>1559790</v>
      </c>
      <c r="M542" s="891">
        <v>311958</v>
      </c>
      <c r="N542" s="891">
        <v>157573.12</v>
      </c>
      <c r="O542" s="891">
        <v>69283.12</v>
      </c>
      <c r="P542" s="891">
        <v>53868.37</v>
      </c>
      <c r="Q542" s="891">
        <v>96027.12</v>
      </c>
      <c r="R542" s="891">
        <v>37186.339999999997</v>
      </c>
      <c r="S542" s="891">
        <v>58213.18</v>
      </c>
      <c r="T542" s="891">
        <v>79454.14</v>
      </c>
      <c r="U542" s="891">
        <v>43659.89</v>
      </c>
      <c r="V542" s="891">
        <v>118648.3</v>
      </c>
      <c r="W542" s="891">
        <v>102334.6</v>
      </c>
      <c r="X542" s="891">
        <v>69852.13</v>
      </c>
      <c r="Y542" s="891">
        <v>2757848.3100000005</v>
      </c>
      <c r="Z542" s="891">
        <v>46106.099999999991</v>
      </c>
      <c r="AA542" s="891">
        <v>64442.499999999985</v>
      </c>
      <c r="AB542" s="891">
        <v>138680.25999999995</v>
      </c>
      <c r="AC542" s="891">
        <v>14950.659999999996</v>
      </c>
      <c r="AD542" s="891">
        <v>294373.33999999997</v>
      </c>
      <c r="AE542" s="891">
        <v>77567.719999999987</v>
      </c>
      <c r="AF542" s="891">
        <v>632567.57999999984</v>
      </c>
      <c r="AG542" s="891">
        <v>455221.81999999995</v>
      </c>
      <c r="AH542" s="891">
        <v>1306546.4405399999</v>
      </c>
      <c r="AI542" s="891">
        <v>3030456.4205399994</v>
      </c>
      <c r="AJ542" s="891">
        <v>466135.8</v>
      </c>
      <c r="AK542" s="891">
        <v>2564320.6205399996</v>
      </c>
      <c r="AL542" s="894">
        <v>2983842.8405399993</v>
      </c>
      <c r="AM542" s="891">
        <v>104881.69</v>
      </c>
      <c r="AN542" s="891">
        <v>104881.69</v>
      </c>
      <c r="AO542" s="891">
        <v>109385.82</v>
      </c>
      <c r="AP542" s="891">
        <v>109385.82</v>
      </c>
      <c r="AQ542" s="891">
        <v>643.44000000000005</v>
      </c>
      <c r="AR542" s="891">
        <v>643.44000000000005</v>
      </c>
      <c r="AS542" s="891">
        <v>643.44000000000005</v>
      </c>
      <c r="AT542" s="891">
        <v>643.44000000000005</v>
      </c>
      <c r="AU542" s="891">
        <v>643.44000000000005</v>
      </c>
      <c r="AV542" s="891">
        <v>234857.79</v>
      </c>
      <c r="AW542" s="891">
        <v>93192.16</v>
      </c>
      <c r="AX542" s="891">
        <v>36334.89</v>
      </c>
      <c r="AY542" s="891">
        <v>796137.06</v>
      </c>
      <c r="AZ542" s="891">
        <v>6537828.3099999996</v>
      </c>
      <c r="BA542" s="891">
        <v>306962.97000000003</v>
      </c>
      <c r="BB542" s="891">
        <v>43.99</v>
      </c>
      <c r="BC542" s="891">
        <v>148894.13</v>
      </c>
    </row>
    <row r="543" spans="1:55" ht="15.75" customHeight="1" x14ac:dyDescent="0.2">
      <c r="A543" s="890" t="s">
        <v>2302</v>
      </c>
      <c r="B543" s="895" t="s">
        <v>2303</v>
      </c>
      <c r="C543" s="645">
        <v>422.32</v>
      </c>
      <c r="D543" s="891">
        <v>5808155.2000000002</v>
      </c>
      <c r="E543" s="891">
        <v>4073651.5100000002</v>
      </c>
      <c r="F543" s="892">
        <v>0.70136753749279979</v>
      </c>
      <c r="G543" s="893">
        <v>1</v>
      </c>
      <c r="H543" s="891">
        <v>106277.33</v>
      </c>
      <c r="I543" s="891">
        <v>2138288.64</v>
      </c>
      <c r="J543" s="891">
        <v>2244565.9700000002</v>
      </c>
      <c r="K543" s="893">
        <v>0.9</v>
      </c>
      <c r="L543" s="891">
        <v>1287229.32</v>
      </c>
      <c r="M543" s="891">
        <v>429033.52</v>
      </c>
      <c r="N543" s="891">
        <v>148418.23999999999</v>
      </c>
      <c r="O543" s="891">
        <v>49238.28</v>
      </c>
      <c r="P543" s="891">
        <v>42343.8</v>
      </c>
      <c r="Q543" s="891">
        <v>127830.52</v>
      </c>
      <c r="R543" s="891">
        <v>30624.04</v>
      </c>
      <c r="S543" s="891">
        <v>53872.73</v>
      </c>
      <c r="T543" s="891">
        <v>49219.38</v>
      </c>
      <c r="U543" s="891">
        <v>35744.94</v>
      </c>
      <c r="V543" s="891">
        <v>73498.95</v>
      </c>
      <c r="W543" s="891">
        <v>63393.120000000003</v>
      </c>
      <c r="X543" s="891">
        <v>64643.85</v>
      </c>
      <c r="Y543" s="891">
        <v>2455090.6900000004</v>
      </c>
      <c r="Z543" s="891">
        <v>38008.800000000003</v>
      </c>
      <c r="AA543" s="891">
        <v>52790</v>
      </c>
      <c r="AB543" s="891">
        <v>113604.08</v>
      </c>
      <c r="AC543" s="891">
        <v>12247.28</v>
      </c>
      <c r="AD543" s="891">
        <v>241144.72</v>
      </c>
      <c r="AE543" s="891">
        <v>328987.27999999997</v>
      </c>
      <c r="AF543" s="891">
        <v>518186.64</v>
      </c>
      <c r="AG543" s="891">
        <v>372908.56</v>
      </c>
      <c r="AH543" s="891">
        <v>1117445.77932</v>
      </c>
      <c r="AI543" s="891">
        <v>2795323.1393200001</v>
      </c>
      <c r="AJ543" s="891">
        <v>381849.07</v>
      </c>
      <c r="AK543" s="891">
        <v>2413474.0693199998</v>
      </c>
      <c r="AL543" s="894">
        <v>2757138.2293199999</v>
      </c>
      <c r="AM543" s="891">
        <v>72709.39</v>
      </c>
      <c r="AN543" s="891">
        <v>72709.39</v>
      </c>
      <c r="AO543" s="891">
        <v>75926.62</v>
      </c>
      <c r="AP543" s="891">
        <v>75926.62</v>
      </c>
      <c r="AQ543" s="891">
        <v>0</v>
      </c>
      <c r="AR543" s="891">
        <v>0</v>
      </c>
      <c r="AS543" s="891">
        <v>0</v>
      </c>
      <c r="AT543" s="891">
        <v>0</v>
      </c>
      <c r="AU543" s="891">
        <v>0</v>
      </c>
      <c r="AV543" s="891">
        <v>192390.35</v>
      </c>
      <c r="AW543" s="891">
        <v>76340.97</v>
      </c>
      <c r="AX543" s="891">
        <v>29922.85</v>
      </c>
      <c r="AY543" s="891">
        <v>595926.18999999994</v>
      </c>
      <c r="AZ543" s="891">
        <v>5808155.2000000002</v>
      </c>
      <c r="BA543" s="891">
        <v>189238.86</v>
      </c>
      <c r="BB543" s="891">
        <v>0</v>
      </c>
      <c r="BC543" s="891">
        <v>166470.65</v>
      </c>
    </row>
    <row r="544" spans="1:55" ht="15.75" customHeight="1" x14ac:dyDescent="0.2">
      <c r="A544" s="890" t="s">
        <v>2304</v>
      </c>
      <c r="B544" s="895" t="s">
        <v>2305</v>
      </c>
      <c r="C544" s="645">
        <v>177</v>
      </c>
      <c r="D544" s="891">
        <v>2119140.06</v>
      </c>
      <c r="E544" s="891">
        <v>1569019.86</v>
      </c>
      <c r="F544" s="892">
        <v>0.74040403917426778</v>
      </c>
      <c r="G544" s="893">
        <v>2</v>
      </c>
      <c r="H544" s="891">
        <v>11057.56</v>
      </c>
      <c r="I544" s="891">
        <v>207108.23999999996</v>
      </c>
      <c r="J544" s="891">
        <v>218165.79999999996</v>
      </c>
      <c r="K544" s="893">
        <v>0.9</v>
      </c>
      <c r="L544" s="891">
        <v>515638.12</v>
      </c>
      <c r="M544" s="891">
        <v>103127.62</v>
      </c>
      <c r="N544" s="891">
        <v>53955</v>
      </c>
      <c r="O544" s="891">
        <v>23298.75</v>
      </c>
      <c r="P544" s="891">
        <v>17099.38</v>
      </c>
      <c r="Q544" s="891">
        <v>32675.89</v>
      </c>
      <c r="R544" s="891">
        <v>12577.73</v>
      </c>
      <c r="S544" s="891">
        <v>19659.71</v>
      </c>
      <c r="T544" s="891">
        <v>26719.09</v>
      </c>
      <c r="U544" s="891">
        <v>14808.61</v>
      </c>
      <c r="V544" s="891">
        <v>39899.43</v>
      </c>
      <c r="W544" s="891">
        <v>34413.4</v>
      </c>
      <c r="X544" s="891">
        <v>23590.41</v>
      </c>
      <c r="Y544" s="891">
        <v>917463.14</v>
      </c>
      <c r="Z544" s="891">
        <v>15885</v>
      </c>
      <c r="AA544" s="891">
        <v>22125</v>
      </c>
      <c r="AB544" s="891">
        <v>47613</v>
      </c>
      <c r="AC544" s="891">
        <v>5133</v>
      </c>
      <c r="AD544" s="891">
        <v>101067</v>
      </c>
      <c r="AE544" s="891">
        <v>26781</v>
      </c>
      <c r="AF544" s="891">
        <v>217179</v>
      </c>
      <c r="AG544" s="891">
        <v>156291</v>
      </c>
      <c r="AH544" s="891">
        <v>417501.19199999998</v>
      </c>
      <c r="AI544" s="891">
        <v>1009575.192</v>
      </c>
      <c r="AJ544" s="891">
        <v>160038.09</v>
      </c>
      <c r="AK544" s="891">
        <v>849537.10200000007</v>
      </c>
      <c r="AL544" s="894">
        <v>993571.3820000001</v>
      </c>
      <c r="AM544" s="891">
        <v>20590.27</v>
      </c>
      <c r="AN544" s="891">
        <v>20590.27</v>
      </c>
      <c r="AO544" s="891">
        <v>21233.71</v>
      </c>
      <c r="AP544" s="891">
        <v>21233.71</v>
      </c>
      <c r="AQ544" s="891">
        <v>0</v>
      </c>
      <c r="AR544" s="891">
        <v>0</v>
      </c>
      <c r="AS544" s="891">
        <v>0</v>
      </c>
      <c r="AT544" s="891">
        <v>0</v>
      </c>
      <c r="AU544" s="891">
        <v>0</v>
      </c>
      <c r="AV544" s="891">
        <v>80430.75</v>
      </c>
      <c r="AW544" s="891">
        <v>31915.119999999999</v>
      </c>
      <c r="AX544" s="891">
        <v>12111.63</v>
      </c>
      <c r="AY544" s="891">
        <v>208105.46</v>
      </c>
      <c r="AZ544" s="891">
        <v>2119140.06</v>
      </c>
      <c r="BA544" s="891">
        <v>26589.18</v>
      </c>
      <c r="BB544" s="891">
        <v>0</v>
      </c>
      <c r="BC544" s="891">
        <v>38171.01</v>
      </c>
    </row>
    <row r="545" spans="1:55" ht="15.75" customHeight="1" x14ac:dyDescent="0.2">
      <c r="A545" s="890" t="s">
        <v>2306</v>
      </c>
      <c r="B545" s="895" t="s">
        <v>2307</v>
      </c>
      <c r="C545" s="645">
        <v>1390.28</v>
      </c>
      <c r="D545" s="891">
        <v>18591019.960000001</v>
      </c>
      <c r="E545" s="891">
        <v>12505441.670000002</v>
      </c>
      <c r="F545" s="892">
        <v>0.67266033261792058</v>
      </c>
      <c r="G545" s="893">
        <v>1</v>
      </c>
      <c r="H545" s="891">
        <v>535054.06000000006</v>
      </c>
      <c r="I545" s="891">
        <v>9262027.2599999998</v>
      </c>
      <c r="J545" s="891">
        <v>9797081.3200000003</v>
      </c>
      <c r="K545" s="893">
        <v>0.9</v>
      </c>
      <c r="L545" s="891">
        <v>4271854.7</v>
      </c>
      <c r="M545" s="891">
        <v>1044992.64</v>
      </c>
      <c r="N545" s="891">
        <v>446002.08</v>
      </c>
      <c r="O545" s="891">
        <v>179672.17</v>
      </c>
      <c r="P545" s="891">
        <v>148430.35</v>
      </c>
      <c r="Q545" s="891">
        <v>314438.75</v>
      </c>
      <c r="R545" s="891">
        <v>100075.01</v>
      </c>
      <c r="S545" s="891">
        <v>163916.07999999999</v>
      </c>
      <c r="T545" s="891">
        <v>198283.78</v>
      </c>
      <c r="U545" s="891">
        <v>117958.3</v>
      </c>
      <c r="V545" s="891">
        <v>296095.77</v>
      </c>
      <c r="W545" s="891">
        <v>255383.71</v>
      </c>
      <c r="X545" s="891">
        <v>196688.89</v>
      </c>
      <c r="Y545" s="891">
        <v>7733792.2299999986</v>
      </c>
      <c r="Z545" s="891">
        <v>123865.19999999998</v>
      </c>
      <c r="AA545" s="891">
        <v>173785</v>
      </c>
      <c r="AB545" s="891">
        <v>373985.32</v>
      </c>
      <c r="AC545" s="891">
        <v>40318.120000000003</v>
      </c>
      <c r="AD545" s="891">
        <v>793849.88</v>
      </c>
      <c r="AE545" s="891">
        <v>495347.43</v>
      </c>
      <c r="AF545" s="891">
        <v>1705873.56</v>
      </c>
      <c r="AG545" s="891">
        <v>1227617.24</v>
      </c>
      <c r="AH545" s="891">
        <v>3691249.331280001</v>
      </c>
      <c r="AI545" s="891">
        <v>8625891.0812800005</v>
      </c>
      <c r="AJ545" s="891">
        <v>1257049.46</v>
      </c>
      <c r="AK545" s="891">
        <v>7368841.6212800005</v>
      </c>
      <c r="AL545" s="894">
        <v>8500186.1312800013</v>
      </c>
      <c r="AM545" s="891">
        <v>335878.81</v>
      </c>
      <c r="AN545" s="891">
        <v>335878.81</v>
      </c>
      <c r="AO545" s="891">
        <v>350034.62</v>
      </c>
      <c r="AP545" s="891">
        <v>350034.62</v>
      </c>
      <c r="AQ545" s="891">
        <v>0</v>
      </c>
      <c r="AR545" s="891">
        <v>0</v>
      </c>
      <c r="AS545" s="891">
        <v>0</v>
      </c>
      <c r="AT545" s="891">
        <v>0</v>
      </c>
      <c r="AU545" s="891">
        <v>0</v>
      </c>
      <c r="AV545" s="891">
        <v>634437.75</v>
      </c>
      <c r="AW545" s="891">
        <v>251746.5</v>
      </c>
      <c r="AX545" s="891">
        <v>99030.41</v>
      </c>
      <c r="AY545" s="891">
        <v>2357041.52</v>
      </c>
      <c r="AZ545" s="891">
        <v>18591019.960000001</v>
      </c>
      <c r="BA545" s="891">
        <v>1392716.39</v>
      </c>
      <c r="BB545" s="891">
        <v>0</v>
      </c>
      <c r="BC545" s="891">
        <v>595773.18000000005</v>
      </c>
    </row>
    <row r="546" spans="1:55" ht="15.75" customHeight="1" x14ac:dyDescent="0.2">
      <c r="A546" s="890" t="s">
        <v>2308</v>
      </c>
      <c r="B546" s="895" t="s">
        <v>2309</v>
      </c>
      <c r="C546" s="645">
        <v>328.53</v>
      </c>
      <c r="D546" s="891">
        <v>4348171.7300000004</v>
      </c>
      <c r="E546" s="891">
        <v>3237257.9000000004</v>
      </c>
      <c r="F546" s="892">
        <v>0.7445101300081356</v>
      </c>
      <c r="G546" s="893">
        <v>2</v>
      </c>
      <c r="H546" s="891">
        <v>35686.83</v>
      </c>
      <c r="I546" s="891">
        <v>2435877.1599999997</v>
      </c>
      <c r="J546" s="891">
        <v>2471563.9899999998</v>
      </c>
      <c r="K546" s="893">
        <v>0.9</v>
      </c>
      <c r="L546" s="891">
        <v>1002968.68</v>
      </c>
      <c r="M546" s="891">
        <v>248882.06</v>
      </c>
      <c r="N546" s="891">
        <v>105175.55</v>
      </c>
      <c r="O546" s="891">
        <v>41568.42</v>
      </c>
      <c r="P546" s="891">
        <v>34476.730000000003</v>
      </c>
      <c r="Q546" s="891">
        <v>75012.509999999995</v>
      </c>
      <c r="R546" s="891">
        <v>22968.03</v>
      </c>
      <c r="S546" s="891">
        <v>38553.47</v>
      </c>
      <c r="T546" s="891">
        <v>45703.71</v>
      </c>
      <c r="U546" s="891">
        <v>27574.66</v>
      </c>
      <c r="V546" s="891">
        <v>68249.02</v>
      </c>
      <c r="W546" s="891">
        <v>58865.04</v>
      </c>
      <c r="X546" s="891">
        <v>46261.71</v>
      </c>
      <c r="Y546" s="891">
        <v>1816259.5899999999</v>
      </c>
      <c r="Z546" s="891">
        <v>29425.499999999996</v>
      </c>
      <c r="AA546" s="891">
        <v>41066.25</v>
      </c>
      <c r="AB546" s="891">
        <v>88374.569999999992</v>
      </c>
      <c r="AC546" s="891">
        <v>9527.369999999999</v>
      </c>
      <c r="AD546" s="891">
        <v>187590.63</v>
      </c>
      <c r="AE546" s="891">
        <v>123414.92</v>
      </c>
      <c r="AF546" s="891">
        <v>403106.30999999994</v>
      </c>
      <c r="AG546" s="891">
        <v>290091.99</v>
      </c>
      <c r="AH546" s="891">
        <v>859536.10802999989</v>
      </c>
      <c r="AI546" s="891">
        <v>2032133.6480299998</v>
      </c>
      <c r="AJ546" s="891">
        <v>297046.96999999997</v>
      </c>
      <c r="AK546" s="891">
        <v>1735086.6780300001</v>
      </c>
      <c r="AL546" s="894">
        <v>2002428.9480300001</v>
      </c>
      <c r="AM546" s="891">
        <v>72709.39</v>
      </c>
      <c r="AN546" s="891">
        <v>72709.39</v>
      </c>
      <c r="AO546" s="891">
        <v>75926.62</v>
      </c>
      <c r="AP546" s="891">
        <v>75926.62</v>
      </c>
      <c r="AQ546" s="891">
        <v>0</v>
      </c>
      <c r="AR546" s="891">
        <v>0</v>
      </c>
      <c r="AS546" s="891">
        <v>0</v>
      </c>
      <c r="AT546" s="891">
        <v>0</v>
      </c>
      <c r="AU546" s="891">
        <v>0</v>
      </c>
      <c r="AV546" s="891">
        <v>149922.91</v>
      </c>
      <c r="AW546" s="891">
        <v>59489.79</v>
      </c>
      <c r="AX546" s="891">
        <v>22798.36</v>
      </c>
      <c r="AY546" s="891">
        <v>529483.08000000007</v>
      </c>
      <c r="AZ546" s="891">
        <v>4348171.7300000004</v>
      </c>
      <c r="BA546" s="891">
        <v>323952.95999999996</v>
      </c>
      <c r="BB546" s="891">
        <v>0</v>
      </c>
      <c r="BC546" s="891">
        <v>123462.45000000001</v>
      </c>
    </row>
    <row r="547" spans="1:55" ht="15.75" customHeight="1" x14ac:dyDescent="0.2">
      <c r="A547" s="890" t="s">
        <v>2310</v>
      </c>
      <c r="B547" s="895" t="s">
        <v>2311</v>
      </c>
      <c r="C547" s="645">
        <v>422.3</v>
      </c>
      <c r="D547" s="891">
        <v>6095205.71</v>
      </c>
      <c r="E547" s="891">
        <v>4760814.82</v>
      </c>
      <c r="F547" s="892">
        <v>0.78107533141814178</v>
      </c>
      <c r="G547" s="893">
        <v>2</v>
      </c>
      <c r="H547" s="891">
        <v>38777.660000000003</v>
      </c>
      <c r="I547" s="891">
        <v>3951688.8800000004</v>
      </c>
      <c r="J547" s="891">
        <v>3990466.5400000005</v>
      </c>
      <c r="K547" s="893">
        <v>0.9</v>
      </c>
      <c r="L547" s="891">
        <v>1376704.57</v>
      </c>
      <c r="M547" s="891">
        <v>338631.44</v>
      </c>
      <c r="N547" s="891">
        <v>135166.04999999999</v>
      </c>
      <c r="O547" s="891">
        <v>53578.91</v>
      </c>
      <c r="P547" s="891">
        <v>50136.9</v>
      </c>
      <c r="Q547" s="891">
        <v>97292.28</v>
      </c>
      <c r="R547" s="891">
        <v>29530.33</v>
      </c>
      <c r="S547" s="891">
        <v>49532.27</v>
      </c>
      <c r="T547" s="891">
        <v>59063.25</v>
      </c>
      <c r="U547" s="891">
        <v>35489.61</v>
      </c>
      <c r="V547" s="891">
        <v>88198.74</v>
      </c>
      <c r="W547" s="891">
        <v>76071.740000000005</v>
      </c>
      <c r="X547" s="891">
        <v>59435.58</v>
      </c>
      <c r="Y547" s="891">
        <v>2448831.6700000004</v>
      </c>
      <c r="Z547" s="891">
        <v>37752.299999999996</v>
      </c>
      <c r="AA547" s="891">
        <v>52787.5</v>
      </c>
      <c r="AB547" s="891">
        <v>113598.70000000001</v>
      </c>
      <c r="AC547" s="891">
        <v>12246.7</v>
      </c>
      <c r="AD547" s="891">
        <v>241133.3</v>
      </c>
      <c r="AE547" s="891">
        <v>155442.60999999999</v>
      </c>
      <c r="AF547" s="891">
        <v>518162.1</v>
      </c>
      <c r="AG547" s="891">
        <v>372890.9</v>
      </c>
      <c r="AH547" s="891">
        <v>1230721.4223</v>
      </c>
      <c r="AI547" s="891">
        <v>2734735.5323000001</v>
      </c>
      <c r="AJ547" s="891">
        <v>381830.99</v>
      </c>
      <c r="AK547" s="891">
        <v>2352904.5422999999</v>
      </c>
      <c r="AL547" s="894">
        <v>2696552.4323</v>
      </c>
      <c r="AM547" s="891">
        <v>159574.6</v>
      </c>
      <c r="AN547" s="891">
        <v>159574.6</v>
      </c>
      <c r="AO547" s="891">
        <v>166009.06</v>
      </c>
      <c r="AP547" s="891">
        <v>166009.06</v>
      </c>
      <c r="AQ547" s="891">
        <v>0</v>
      </c>
      <c r="AR547" s="891">
        <v>0</v>
      </c>
      <c r="AS547" s="891">
        <v>0</v>
      </c>
      <c r="AT547" s="891">
        <v>0</v>
      </c>
      <c r="AU547" s="891">
        <v>0</v>
      </c>
      <c r="AV547" s="891">
        <v>192390.35</v>
      </c>
      <c r="AW547" s="891">
        <v>76340.97</v>
      </c>
      <c r="AX547" s="891">
        <v>29922.85</v>
      </c>
      <c r="AY547" s="891">
        <v>949821.49</v>
      </c>
      <c r="AZ547" s="891">
        <v>6095205.71</v>
      </c>
      <c r="BA547" s="891">
        <v>1325498.81</v>
      </c>
      <c r="BB547" s="891">
        <v>0</v>
      </c>
      <c r="BC547" s="891">
        <v>178426.55</v>
      </c>
    </row>
    <row r="548" spans="1:55" ht="15.75" customHeight="1" x14ac:dyDescent="0.2">
      <c r="A548" s="890" t="s">
        <v>2312</v>
      </c>
      <c r="B548" s="895" t="s">
        <v>2313</v>
      </c>
      <c r="C548" s="645">
        <v>132.31</v>
      </c>
      <c r="D548" s="891">
        <v>1610388.25</v>
      </c>
      <c r="E548" s="891">
        <v>1039185.4199999999</v>
      </c>
      <c r="F548" s="892">
        <v>0.64530116883304378</v>
      </c>
      <c r="G548" s="893">
        <v>1</v>
      </c>
      <c r="H548" s="891">
        <v>57770.31</v>
      </c>
      <c r="I548" s="891">
        <v>543233.6100000001</v>
      </c>
      <c r="J548" s="891">
        <v>601003.92000000016</v>
      </c>
      <c r="K548" s="893">
        <v>0.9</v>
      </c>
      <c r="L548" s="891">
        <v>389334.37</v>
      </c>
      <c r="M548" s="891">
        <v>77866.87</v>
      </c>
      <c r="N548" s="891">
        <v>40466.25</v>
      </c>
      <c r="O548" s="891">
        <v>17780.62</v>
      </c>
      <c r="P548" s="891">
        <v>13063.02</v>
      </c>
      <c r="Q548" s="891">
        <v>24006.78</v>
      </c>
      <c r="R548" s="891">
        <v>9296.58</v>
      </c>
      <c r="S548" s="891">
        <v>14808.61</v>
      </c>
      <c r="T548" s="891">
        <v>20390.88</v>
      </c>
      <c r="U548" s="891">
        <v>11234.12</v>
      </c>
      <c r="V548" s="891">
        <v>30449.56</v>
      </c>
      <c r="W548" s="891">
        <v>26262.86</v>
      </c>
      <c r="X548" s="891">
        <v>17769.400000000001</v>
      </c>
      <c r="Y548" s="891">
        <v>692729.92</v>
      </c>
      <c r="Z548" s="891">
        <v>11833.199999999999</v>
      </c>
      <c r="AA548" s="891">
        <v>16538.75</v>
      </c>
      <c r="AB548" s="891">
        <v>35591.39</v>
      </c>
      <c r="AC548" s="891">
        <v>3836.99</v>
      </c>
      <c r="AD548" s="891">
        <v>75549.010000000009</v>
      </c>
      <c r="AE548" s="891">
        <v>19621.32</v>
      </c>
      <c r="AF548" s="891">
        <v>162344.37</v>
      </c>
      <c r="AG548" s="891">
        <v>116829.73</v>
      </c>
      <c r="AH548" s="891">
        <v>318702.80180999998</v>
      </c>
      <c r="AI548" s="891">
        <v>760847.56180999998</v>
      </c>
      <c r="AJ548" s="891">
        <v>119630.73</v>
      </c>
      <c r="AK548" s="891">
        <v>641216.83180999989</v>
      </c>
      <c r="AL548" s="894">
        <v>748884.48180999991</v>
      </c>
      <c r="AM548" s="891">
        <v>18659.93</v>
      </c>
      <c r="AN548" s="891">
        <v>18659.93</v>
      </c>
      <c r="AO548" s="891">
        <v>19303.38</v>
      </c>
      <c r="AP548" s="891">
        <v>19303.38</v>
      </c>
      <c r="AQ548" s="891">
        <v>0</v>
      </c>
      <c r="AR548" s="891">
        <v>0</v>
      </c>
      <c r="AS548" s="891">
        <v>0</v>
      </c>
      <c r="AT548" s="891">
        <v>0</v>
      </c>
      <c r="AU548" s="891">
        <v>0</v>
      </c>
      <c r="AV548" s="891">
        <v>59840.47</v>
      </c>
      <c r="AW548" s="891">
        <v>23744.85</v>
      </c>
      <c r="AX548" s="891">
        <v>9261.83</v>
      </c>
      <c r="AY548" s="891">
        <v>168773.77000000002</v>
      </c>
      <c r="AZ548" s="891">
        <v>1610388.25</v>
      </c>
      <c r="BA548" s="891">
        <v>50630.409999999996</v>
      </c>
      <c r="BB548" s="891">
        <v>0</v>
      </c>
      <c r="BC548" s="891">
        <v>40758.810000000005</v>
      </c>
    </row>
    <row r="549" spans="1:55" ht="15.75" customHeight="1" x14ac:dyDescent="0.2">
      <c r="A549" s="890" t="s">
        <v>2314</v>
      </c>
      <c r="B549" s="895" t="s">
        <v>2315</v>
      </c>
      <c r="C549" s="645">
        <v>484.29</v>
      </c>
      <c r="D549" s="891">
        <v>6756952.3899999997</v>
      </c>
      <c r="E549" s="891">
        <v>4674734.8100000005</v>
      </c>
      <c r="F549" s="892">
        <v>0.69184072051749368</v>
      </c>
      <c r="G549" s="893">
        <v>1</v>
      </c>
      <c r="H549" s="891">
        <v>148569.25</v>
      </c>
      <c r="I549" s="891">
        <v>3501438.7399999993</v>
      </c>
      <c r="J549" s="891">
        <v>3650007.9899999993</v>
      </c>
      <c r="K549" s="893">
        <v>0.9</v>
      </c>
      <c r="L549" s="891">
        <v>1505784.76</v>
      </c>
      <c r="M549" s="891">
        <v>378793.33</v>
      </c>
      <c r="N549" s="891">
        <v>156068.79</v>
      </c>
      <c r="O549" s="891">
        <v>61568.37</v>
      </c>
      <c r="P549" s="891">
        <v>54493.13</v>
      </c>
      <c r="Q549" s="891">
        <v>112894.93</v>
      </c>
      <c r="R549" s="891">
        <v>34452.050000000003</v>
      </c>
      <c r="S549" s="891">
        <v>57447.22</v>
      </c>
      <c r="T549" s="891">
        <v>67500.86</v>
      </c>
      <c r="U549" s="891">
        <v>40851.360000000001</v>
      </c>
      <c r="V549" s="891">
        <v>100798.56</v>
      </c>
      <c r="W549" s="891">
        <v>86939.13</v>
      </c>
      <c r="X549" s="891">
        <v>68933.02</v>
      </c>
      <c r="Y549" s="891">
        <v>2726525.51</v>
      </c>
      <c r="Z549" s="891">
        <v>43406.100000000006</v>
      </c>
      <c r="AA549" s="891">
        <v>60536.25</v>
      </c>
      <c r="AB549" s="891">
        <v>130274.01</v>
      </c>
      <c r="AC549" s="891">
        <v>14044.41</v>
      </c>
      <c r="AD549" s="891">
        <v>276529.59000000003</v>
      </c>
      <c r="AE549" s="891">
        <v>190112.24</v>
      </c>
      <c r="AF549" s="891">
        <v>594223.82999999996</v>
      </c>
      <c r="AG549" s="891">
        <v>427628.06999999995</v>
      </c>
      <c r="AH549" s="891">
        <v>1350896.3127899999</v>
      </c>
      <c r="AI549" s="891">
        <v>3087650.8127899999</v>
      </c>
      <c r="AJ549" s="891">
        <v>437880.48</v>
      </c>
      <c r="AK549" s="891">
        <v>2649770.3327899994</v>
      </c>
      <c r="AL549" s="894">
        <v>3043862.7627899996</v>
      </c>
      <c r="AM549" s="891">
        <v>122254.74</v>
      </c>
      <c r="AN549" s="891">
        <v>122254.74</v>
      </c>
      <c r="AO549" s="891">
        <v>127402.3</v>
      </c>
      <c r="AP549" s="891">
        <v>127402.3</v>
      </c>
      <c r="AQ549" s="891">
        <v>27024.73</v>
      </c>
      <c r="AR549" s="891">
        <v>27024.73</v>
      </c>
      <c r="AS549" s="891">
        <v>28311.62</v>
      </c>
      <c r="AT549" s="891">
        <v>28311.62</v>
      </c>
      <c r="AU549" s="891">
        <v>34102.629999999997</v>
      </c>
      <c r="AV549" s="891">
        <v>220701.97</v>
      </c>
      <c r="AW549" s="891">
        <v>87575.1</v>
      </c>
      <c r="AX549" s="891">
        <v>34197.550000000003</v>
      </c>
      <c r="AY549" s="891">
        <v>986564.03</v>
      </c>
      <c r="AZ549" s="891">
        <v>6756952.3899999997</v>
      </c>
      <c r="BA549" s="891">
        <v>619453.07999999996</v>
      </c>
      <c r="BB549" s="891">
        <v>31027.54</v>
      </c>
      <c r="BC549" s="891">
        <v>196508.18999999994</v>
      </c>
    </row>
    <row r="550" spans="1:55" ht="15.75" customHeight="1" x14ac:dyDescent="0.2">
      <c r="A550" s="890" t="s">
        <v>2316</v>
      </c>
      <c r="B550" s="895" t="s">
        <v>2317</v>
      </c>
      <c r="C550" s="645">
        <v>611.89</v>
      </c>
      <c r="D550" s="891">
        <v>8140138.9800000004</v>
      </c>
      <c r="E550" s="891">
        <v>5713177.8100000005</v>
      </c>
      <c r="F550" s="892">
        <v>0.70185261259507392</v>
      </c>
      <c r="G550" s="893">
        <v>1</v>
      </c>
      <c r="H550" s="891">
        <v>144157.74</v>
      </c>
      <c r="I550" s="891">
        <v>3527463.97</v>
      </c>
      <c r="J550" s="891">
        <v>3671621.71</v>
      </c>
      <c r="K550" s="893">
        <v>0.9</v>
      </c>
      <c r="L550" s="891">
        <v>1895169.37</v>
      </c>
      <c r="M550" s="891">
        <v>379033.87</v>
      </c>
      <c r="N550" s="891">
        <v>186390</v>
      </c>
      <c r="O550" s="891">
        <v>82771.87</v>
      </c>
      <c r="P550" s="891">
        <v>68151.509999999995</v>
      </c>
      <c r="Q550" s="891">
        <v>116032.77</v>
      </c>
      <c r="R550" s="891">
        <v>44295.49</v>
      </c>
      <c r="S550" s="891">
        <v>69191.990000000005</v>
      </c>
      <c r="T550" s="891">
        <v>94923.09</v>
      </c>
      <c r="U550" s="891">
        <v>51830.16</v>
      </c>
      <c r="V550" s="891">
        <v>141747.97</v>
      </c>
      <c r="W550" s="891">
        <v>122258.16</v>
      </c>
      <c r="X550" s="891">
        <v>83025.990000000005</v>
      </c>
      <c r="Y550" s="891">
        <v>3334822.2400000012</v>
      </c>
      <c r="Z550" s="891">
        <v>54387.899999999994</v>
      </c>
      <c r="AA550" s="891">
        <v>76486.25</v>
      </c>
      <c r="AB550" s="891">
        <v>164598.41</v>
      </c>
      <c r="AC550" s="891">
        <v>17744.809999999998</v>
      </c>
      <c r="AD550" s="891">
        <v>349389.19</v>
      </c>
      <c r="AE550" s="891">
        <v>92919.9</v>
      </c>
      <c r="AF550" s="891">
        <v>750789.03</v>
      </c>
      <c r="AG550" s="891">
        <v>540298.87</v>
      </c>
      <c r="AH550" s="891">
        <v>1644656.42139</v>
      </c>
      <c r="AI550" s="891">
        <v>3691270.7813900001</v>
      </c>
      <c r="AJ550" s="891">
        <v>553252.57999999996</v>
      </c>
      <c r="AK550" s="891">
        <v>3138018.2013900001</v>
      </c>
      <c r="AL550" s="894">
        <v>3635945.5213899999</v>
      </c>
      <c r="AM550" s="891">
        <v>170513.19</v>
      </c>
      <c r="AN550" s="891">
        <v>170513.19</v>
      </c>
      <c r="AO550" s="891">
        <v>177591.09</v>
      </c>
      <c r="AP550" s="891">
        <v>177591.09</v>
      </c>
      <c r="AQ550" s="891">
        <v>7721.35</v>
      </c>
      <c r="AR550" s="891">
        <v>7721.35</v>
      </c>
      <c r="AS550" s="891">
        <v>7721.35</v>
      </c>
      <c r="AT550" s="891">
        <v>7721.35</v>
      </c>
      <c r="AU550" s="891">
        <v>9651.69</v>
      </c>
      <c r="AV550" s="891">
        <v>278612.11</v>
      </c>
      <c r="AW550" s="891">
        <v>110553.99</v>
      </c>
      <c r="AX550" s="891">
        <v>43459.38</v>
      </c>
      <c r="AY550" s="891">
        <v>1169371.1299999997</v>
      </c>
      <c r="AZ550" s="891">
        <v>8140138.9800000004</v>
      </c>
      <c r="BA550" s="891">
        <v>504259.6</v>
      </c>
      <c r="BB550" s="891">
        <v>1776.23</v>
      </c>
      <c r="BC550" s="891">
        <v>250219.23</v>
      </c>
    </row>
    <row r="551" spans="1:55" ht="15.75" customHeight="1" x14ac:dyDescent="0.2">
      <c r="A551" s="890" t="s">
        <v>2318</v>
      </c>
      <c r="B551" s="895" t="s">
        <v>2319</v>
      </c>
      <c r="C551" s="645">
        <v>338.7</v>
      </c>
      <c r="D551" s="891">
        <v>4300637.78</v>
      </c>
      <c r="E551" s="891">
        <v>3185914.4499999997</v>
      </c>
      <c r="F551" s="892">
        <v>0.74080046099581065</v>
      </c>
      <c r="G551" s="893">
        <v>2</v>
      </c>
      <c r="H551" s="891">
        <v>36028.550000000003</v>
      </c>
      <c r="I551" s="891">
        <v>2514804.9200000009</v>
      </c>
      <c r="J551" s="891">
        <v>2550833.4700000007</v>
      </c>
      <c r="K551" s="893">
        <v>0.9</v>
      </c>
      <c r="L551" s="891">
        <v>1015335</v>
      </c>
      <c r="M551" s="891">
        <v>203067</v>
      </c>
      <c r="N551" s="891">
        <v>103618.12</v>
      </c>
      <c r="O551" s="891">
        <v>45984.37</v>
      </c>
      <c r="P551" s="891">
        <v>35346.61</v>
      </c>
      <c r="Q551" s="891">
        <v>64018.080000000002</v>
      </c>
      <c r="R551" s="891">
        <v>24061.75</v>
      </c>
      <c r="S551" s="891">
        <v>38298.15</v>
      </c>
      <c r="T551" s="891">
        <v>52735.05</v>
      </c>
      <c r="U551" s="891">
        <v>28595.95</v>
      </c>
      <c r="V551" s="891">
        <v>78748.87</v>
      </c>
      <c r="W551" s="891">
        <v>67921.2</v>
      </c>
      <c r="X551" s="891">
        <v>45955.35</v>
      </c>
      <c r="Y551" s="891">
        <v>1803685.5000000002</v>
      </c>
      <c r="Z551" s="891">
        <v>30311.1</v>
      </c>
      <c r="AA551" s="891">
        <v>42337.5</v>
      </c>
      <c r="AB551" s="891">
        <v>91110.299999999988</v>
      </c>
      <c r="AC551" s="891">
        <v>9822.2999999999993</v>
      </c>
      <c r="AD551" s="891">
        <v>193397.7</v>
      </c>
      <c r="AE551" s="891">
        <v>51879.43</v>
      </c>
      <c r="AF551" s="891">
        <v>415584.89999999991</v>
      </c>
      <c r="AG551" s="891">
        <v>299072.09999999998</v>
      </c>
      <c r="AH551" s="891">
        <v>859504.55370000005</v>
      </c>
      <c r="AI551" s="891">
        <v>1993019.8837000001</v>
      </c>
      <c r="AJ551" s="891">
        <v>306242.37</v>
      </c>
      <c r="AK551" s="891">
        <v>1686777.5137</v>
      </c>
      <c r="AL551" s="894">
        <v>1962395.6436999999</v>
      </c>
      <c r="AM551" s="891">
        <v>70779.06</v>
      </c>
      <c r="AN551" s="891">
        <v>70779.06</v>
      </c>
      <c r="AO551" s="891">
        <v>73352.84</v>
      </c>
      <c r="AP551" s="891">
        <v>73352.84</v>
      </c>
      <c r="AQ551" s="891">
        <v>1286.8900000000001</v>
      </c>
      <c r="AR551" s="891">
        <v>1286.8900000000001</v>
      </c>
      <c r="AS551" s="891">
        <v>1286.8900000000001</v>
      </c>
      <c r="AT551" s="891">
        <v>1286.8900000000001</v>
      </c>
      <c r="AU551" s="891">
        <v>1930.33</v>
      </c>
      <c r="AV551" s="891">
        <v>154427.04</v>
      </c>
      <c r="AW551" s="891">
        <v>61277.04</v>
      </c>
      <c r="AX551" s="891">
        <v>23510.81</v>
      </c>
      <c r="AY551" s="891">
        <v>534556.58000000007</v>
      </c>
      <c r="AZ551" s="891">
        <v>4300637.78</v>
      </c>
      <c r="BA551" s="891">
        <v>374651.22000000003</v>
      </c>
      <c r="BB551" s="891">
        <v>470.23</v>
      </c>
      <c r="BC551" s="891">
        <v>120115.16</v>
      </c>
    </row>
    <row r="552" spans="1:55" ht="15.75" customHeight="1" x14ac:dyDescent="0.2">
      <c r="A552" s="890" t="s">
        <v>2320</v>
      </c>
      <c r="B552" s="895" t="s">
        <v>2321</v>
      </c>
      <c r="C552" s="645">
        <v>251.53</v>
      </c>
      <c r="D552" s="891">
        <v>3409823.18</v>
      </c>
      <c r="E552" s="891">
        <v>2404268.77</v>
      </c>
      <c r="F552" s="892">
        <v>0.70510071727531631</v>
      </c>
      <c r="G552" s="893">
        <v>1</v>
      </c>
      <c r="H552" s="891">
        <v>60294.400000000001</v>
      </c>
      <c r="I552" s="891">
        <v>1797829.9900000005</v>
      </c>
      <c r="J552" s="891">
        <v>1858124.3900000004</v>
      </c>
      <c r="K552" s="893">
        <v>0.9</v>
      </c>
      <c r="L552" s="891">
        <v>788103.62</v>
      </c>
      <c r="M552" s="891">
        <v>190344.26</v>
      </c>
      <c r="N552" s="891">
        <v>79458.100000000006</v>
      </c>
      <c r="O552" s="891">
        <v>31126.47</v>
      </c>
      <c r="P552" s="891">
        <v>27641.95</v>
      </c>
      <c r="Q552" s="891">
        <v>54169.06</v>
      </c>
      <c r="R552" s="891">
        <v>18046.310000000001</v>
      </c>
      <c r="S552" s="891">
        <v>29106.59</v>
      </c>
      <c r="T552" s="891">
        <v>34453.56</v>
      </c>
      <c r="U552" s="891">
        <v>20936.32</v>
      </c>
      <c r="V552" s="891">
        <v>51449.26</v>
      </c>
      <c r="W552" s="891">
        <v>44375.18</v>
      </c>
      <c r="X552" s="891">
        <v>34926.06</v>
      </c>
      <c r="Y552" s="891">
        <v>1404136.7400000002</v>
      </c>
      <c r="Z552" s="891">
        <v>22360.499999999996</v>
      </c>
      <c r="AA552" s="891">
        <v>31441.25</v>
      </c>
      <c r="AB552" s="891">
        <v>67661.569999999992</v>
      </c>
      <c r="AC552" s="891">
        <v>7294.37</v>
      </c>
      <c r="AD552" s="891">
        <v>143623.63</v>
      </c>
      <c r="AE552" s="891">
        <v>85431.85</v>
      </c>
      <c r="AF552" s="891">
        <v>308627.30999999994</v>
      </c>
      <c r="AG552" s="891">
        <v>222100.99</v>
      </c>
      <c r="AH552" s="891">
        <v>680266.41003000003</v>
      </c>
      <c r="AI552" s="891">
        <v>1568807.8800300001</v>
      </c>
      <c r="AJ552" s="891">
        <v>227425.88</v>
      </c>
      <c r="AK552" s="891">
        <v>1341382.0000300002</v>
      </c>
      <c r="AL552" s="894">
        <v>1546065.2900300003</v>
      </c>
      <c r="AM552" s="891">
        <v>68848.72</v>
      </c>
      <c r="AN552" s="891">
        <v>68848.72</v>
      </c>
      <c r="AO552" s="891">
        <v>72065.95</v>
      </c>
      <c r="AP552" s="891">
        <v>72065.95</v>
      </c>
      <c r="AQ552" s="891">
        <v>0</v>
      </c>
      <c r="AR552" s="891">
        <v>0</v>
      </c>
      <c r="AS552" s="891">
        <v>0</v>
      </c>
      <c r="AT552" s="891">
        <v>0</v>
      </c>
      <c r="AU552" s="891">
        <v>0</v>
      </c>
      <c r="AV552" s="891">
        <v>114533.38</v>
      </c>
      <c r="AW552" s="891">
        <v>45447.13</v>
      </c>
      <c r="AX552" s="891">
        <v>17811.22</v>
      </c>
      <c r="AY552" s="891">
        <v>459621.07000000007</v>
      </c>
      <c r="AZ552" s="891">
        <v>3409823.18</v>
      </c>
      <c r="BA552" s="891">
        <v>276428.35000000003</v>
      </c>
      <c r="BB552" s="891">
        <v>0</v>
      </c>
      <c r="BC552" s="891">
        <v>96927.61</v>
      </c>
    </row>
    <row r="553" spans="1:55" ht="15.75" customHeight="1" x14ac:dyDescent="0.2">
      <c r="A553" s="890" t="s">
        <v>2322</v>
      </c>
      <c r="B553" s="895" t="s">
        <v>2323</v>
      </c>
      <c r="C553" s="645">
        <v>516</v>
      </c>
      <c r="D553" s="891">
        <v>7232482.6299999999</v>
      </c>
      <c r="E553" s="891">
        <v>4685496.54</v>
      </c>
      <c r="F553" s="892">
        <v>0.64784069035503511</v>
      </c>
      <c r="G553" s="893">
        <v>1</v>
      </c>
      <c r="H553" s="891">
        <v>264806.34000000003</v>
      </c>
      <c r="I553" s="891">
        <v>2908424.9300000006</v>
      </c>
      <c r="J553" s="891">
        <v>3173231.2700000005</v>
      </c>
      <c r="K553" s="893">
        <v>0.9</v>
      </c>
      <c r="L553" s="891">
        <v>1594616.86</v>
      </c>
      <c r="M553" s="891">
        <v>531485.80000000005</v>
      </c>
      <c r="N553" s="891">
        <v>181478.23</v>
      </c>
      <c r="O553" s="891">
        <v>60492.74</v>
      </c>
      <c r="P553" s="891">
        <v>53222.93</v>
      </c>
      <c r="Q553" s="891">
        <v>156744.57</v>
      </c>
      <c r="R553" s="891">
        <v>37186.339999999997</v>
      </c>
      <c r="S553" s="891">
        <v>65872.81</v>
      </c>
      <c r="T553" s="891">
        <v>60469.52</v>
      </c>
      <c r="U553" s="891">
        <v>43915.21</v>
      </c>
      <c r="V553" s="891">
        <v>90298.71</v>
      </c>
      <c r="W553" s="891">
        <v>77882.97</v>
      </c>
      <c r="X553" s="891">
        <v>79043.199999999997</v>
      </c>
      <c r="Y553" s="891">
        <v>3032709.8900000006</v>
      </c>
      <c r="Z553" s="891">
        <v>46440</v>
      </c>
      <c r="AA553" s="891">
        <v>64500</v>
      </c>
      <c r="AB553" s="891">
        <v>138804</v>
      </c>
      <c r="AC553" s="891">
        <v>14964</v>
      </c>
      <c r="AD553" s="891">
        <v>294636</v>
      </c>
      <c r="AE553" s="891">
        <v>401964</v>
      </c>
      <c r="AF553" s="891">
        <v>633132</v>
      </c>
      <c r="AG553" s="891">
        <v>455628</v>
      </c>
      <c r="AH553" s="891">
        <v>1398935.8559999999</v>
      </c>
      <c r="AI553" s="891">
        <v>3449003.8559999997</v>
      </c>
      <c r="AJ553" s="891">
        <v>466551.72</v>
      </c>
      <c r="AK553" s="891">
        <v>2982452.1359999999</v>
      </c>
      <c r="AL553" s="894">
        <v>3402348.676</v>
      </c>
      <c r="AM553" s="891">
        <v>104238.25</v>
      </c>
      <c r="AN553" s="891">
        <v>104238.25</v>
      </c>
      <c r="AO553" s="891">
        <v>108742.37</v>
      </c>
      <c r="AP553" s="891">
        <v>108742.37</v>
      </c>
      <c r="AQ553" s="891">
        <v>1286.8900000000001</v>
      </c>
      <c r="AR553" s="891">
        <v>1286.8900000000001</v>
      </c>
      <c r="AS553" s="891">
        <v>1286.8900000000001</v>
      </c>
      <c r="AT553" s="891">
        <v>1286.8900000000001</v>
      </c>
      <c r="AU553" s="891">
        <v>1930.33</v>
      </c>
      <c r="AV553" s="891">
        <v>234857.79</v>
      </c>
      <c r="AW553" s="891">
        <v>93192.16</v>
      </c>
      <c r="AX553" s="891">
        <v>36334.89</v>
      </c>
      <c r="AY553" s="891">
        <v>797423.97000000009</v>
      </c>
      <c r="AZ553" s="891">
        <v>7232482.6299999999</v>
      </c>
      <c r="BA553" s="891">
        <v>334129.80000000005</v>
      </c>
      <c r="BB553" s="891">
        <v>801.14</v>
      </c>
      <c r="BC553" s="891">
        <v>193302.08000000002</v>
      </c>
    </row>
    <row r="554" spans="1:55" ht="15.75" customHeight="1" x14ac:dyDescent="0.2">
      <c r="A554" s="890" t="s">
        <v>2324</v>
      </c>
      <c r="B554" s="895" t="s">
        <v>2325</v>
      </c>
      <c r="C554" s="645">
        <v>273.19</v>
      </c>
      <c r="D554" s="891">
        <v>3837544.84</v>
      </c>
      <c r="E554" s="891">
        <v>4437306.83</v>
      </c>
      <c r="F554" s="892">
        <v>1.1562879432048538</v>
      </c>
      <c r="G554" s="893">
        <v>4</v>
      </c>
      <c r="H554" s="891">
        <v>295.29000000000002</v>
      </c>
      <c r="I554" s="891">
        <v>882481.92</v>
      </c>
      <c r="J554" s="891">
        <v>882777.21000000008</v>
      </c>
      <c r="K554" s="893">
        <v>0.9</v>
      </c>
      <c r="L554" s="891">
        <v>894934.13</v>
      </c>
      <c r="M554" s="891">
        <v>213773.17</v>
      </c>
      <c r="N554" s="891">
        <v>86292.75</v>
      </c>
      <c r="O554" s="891">
        <v>35508.620000000003</v>
      </c>
      <c r="P554" s="891">
        <v>32422.41</v>
      </c>
      <c r="Q554" s="891">
        <v>58931.09</v>
      </c>
      <c r="R554" s="891">
        <v>19140.03</v>
      </c>
      <c r="S554" s="891">
        <v>31915.119999999999</v>
      </c>
      <c r="T554" s="891">
        <v>39375.5</v>
      </c>
      <c r="U554" s="891">
        <v>22978.89</v>
      </c>
      <c r="V554" s="891">
        <v>58799.16</v>
      </c>
      <c r="W554" s="891">
        <v>50714.49</v>
      </c>
      <c r="X554" s="891">
        <v>38296.120000000003</v>
      </c>
      <c r="Y554" s="891">
        <v>1583081.4800000002</v>
      </c>
      <c r="Z554" s="891">
        <v>24294.6</v>
      </c>
      <c r="AA554" s="891">
        <v>34148.75</v>
      </c>
      <c r="AB554" s="891">
        <v>73488.11</v>
      </c>
      <c r="AC554" s="891">
        <v>7922.51</v>
      </c>
      <c r="AD554" s="891">
        <v>77995.739999999991</v>
      </c>
      <c r="AE554" s="891">
        <v>89605.360000000015</v>
      </c>
      <c r="AF554" s="891">
        <v>335204.13</v>
      </c>
      <c r="AG554" s="891">
        <v>241226.77000000002</v>
      </c>
      <c r="AH554" s="891">
        <v>792061.66568999994</v>
      </c>
      <c r="AI554" s="891">
        <v>1675947.6356899999</v>
      </c>
      <c r="AJ554" s="891">
        <v>247010.2</v>
      </c>
      <c r="AK554" s="891">
        <v>1428937.4356900004</v>
      </c>
      <c r="AL554" s="894">
        <v>1651246.6156900004</v>
      </c>
      <c r="AM554" s="891">
        <v>100377.57</v>
      </c>
      <c r="AN554" s="891">
        <v>100377.57</v>
      </c>
      <c r="AO554" s="891">
        <v>104881.69</v>
      </c>
      <c r="AP554" s="891">
        <v>104881.69</v>
      </c>
      <c r="AQ554" s="891">
        <v>0</v>
      </c>
      <c r="AR554" s="891">
        <v>0</v>
      </c>
      <c r="AS554" s="891">
        <v>0</v>
      </c>
      <c r="AT554" s="891">
        <v>0</v>
      </c>
      <c r="AU554" s="891">
        <v>0</v>
      </c>
      <c r="AV554" s="891">
        <v>124185.07</v>
      </c>
      <c r="AW554" s="891">
        <v>49276.95</v>
      </c>
      <c r="AX554" s="891">
        <v>19236.12</v>
      </c>
      <c r="AY554" s="891">
        <v>603216.66</v>
      </c>
      <c r="AZ554" s="891">
        <v>3837544.84</v>
      </c>
      <c r="BA554" s="891">
        <v>502867.11</v>
      </c>
      <c r="BB554" s="891">
        <v>0</v>
      </c>
      <c r="BC554" s="891">
        <v>132210.62999999998</v>
      </c>
    </row>
    <row r="555" spans="1:55" ht="15.75" customHeight="1" x14ac:dyDescent="0.2">
      <c r="A555" s="890"/>
      <c r="B555" s="895" t="s">
        <v>2326</v>
      </c>
      <c r="C555" s="645">
        <v>94.98</v>
      </c>
      <c r="D555" s="891">
        <v>1519476.08</v>
      </c>
      <c r="E555" s="891">
        <v>1336291.6700000002</v>
      </c>
      <c r="F555" s="892">
        <v>0.87944238648363593</v>
      </c>
      <c r="G555" s="893">
        <v>2</v>
      </c>
      <c r="H555" s="891">
        <v>2844.2</v>
      </c>
      <c r="I555" s="891">
        <v>1184344.07</v>
      </c>
      <c r="J555" s="891">
        <v>1187188.27</v>
      </c>
      <c r="K555" s="893">
        <v>1.05731</v>
      </c>
      <c r="L555" s="891">
        <v>341976.68</v>
      </c>
      <c r="M555" s="891">
        <v>109372.1</v>
      </c>
      <c r="N555" s="891">
        <v>37481.86</v>
      </c>
      <c r="O555" s="891">
        <v>12183.15</v>
      </c>
      <c r="P555" s="891">
        <v>12350.94</v>
      </c>
      <c r="Q555" s="891">
        <v>32632.09</v>
      </c>
      <c r="R555" s="891">
        <v>7709.31</v>
      </c>
      <c r="S555" s="891">
        <v>13497.67</v>
      </c>
      <c r="T555" s="891">
        <v>12390.51</v>
      </c>
      <c r="U555" s="891">
        <v>8998.44</v>
      </c>
      <c r="V555" s="891">
        <v>18502.66</v>
      </c>
      <c r="W555" s="891">
        <v>15958.61</v>
      </c>
      <c r="X555" s="891">
        <v>16196.35</v>
      </c>
      <c r="Y555" s="891">
        <v>639250.37000000011</v>
      </c>
      <c r="Z555" s="891">
        <v>8548.1999999999989</v>
      </c>
      <c r="AA555" s="891">
        <v>11872.5</v>
      </c>
      <c r="AB555" s="891">
        <v>25549.62</v>
      </c>
      <c r="AC555" s="891">
        <v>2754.42</v>
      </c>
      <c r="AD555" s="891">
        <v>54233.58</v>
      </c>
      <c r="AE555" s="891">
        <v>67911.95</v>
      </c>
      <c r="AF555" s="891">
        <v>116540.45999999999</v>
      </c>
      <c r="AG555" s="891">
        <v>83867.34</v>
      </c>
      <c r="AH555" s="891">
        <v>270032.29998000001</v>
      </c>
      <c r="AI555" s="891">
        <v>641310.36997999996</v>
      </c>
      <c r="AJ555" s="891">
        <v>85878.06</v>
      </c>
      <c r="AK555" s="891">
        <v>555432.3099799999</v>
      </c>
      <c r="AL555" s="894">
        <v>646232.03997999988</v>
      </c>
      <c r="AM555" s="891">
        <v>24189.22</v>
      </c>
      <c r="AN555" s="891">
        <v>24189.22</v>
      </c>
      <c r="AO555" s="891">
        <v>24945.13</v>
      </c>
      <c r="AP555" s="891">
        <v>24945.13</v>
      </c>
      <c r="AQ555" s="891">
        <v>10582.78</v>
      </c>
      <c r="AR555" s="891">
        <v>10582.78</v>
      </c>
      <c r="AS555" s="891">
        <v>11338.69</v>
      </c>
      <c r="AT555" s="891">
        <v>11338.69</v>
      </c>
      <c r="AU555" s="891">
        <v>13606.43</v>
      </c>
      <c r="AV555" s="891">
        <v>50646.18</v>
      </c>
      <c r="AW555" s="891">
        <v>20096.53</v>
      </c>
      <c r="AX555" s="891">
        <v>7532.79</v>
      </c>
      <c r="AY555" s="891">
        <v>233993.57</v>
      </c>
      <c r="AZ555" s="891">
        <v>1519476.08</v>
      </c>
      <c r="BA555" s="891">
        <v>2529.7200000000003</v>
      </c>
      <c r="BB555" s="891">
        <v>571.99</v>
      </c>
      <c r="BC555" s="891">
        <v>1359.0900000000001</v>
      </c>
    </row>
    <row r="556" spans="1:55" ht="15.75" customHeight="1" x14ac:dyDescent="0.2">
      <c r="A556" s="890"/>
      <c r="B556" s="895" t="s">
        <v>2327</v>
      </c>
      <c r="C556" s="645">
        <v>956.96</v>
      </c>
      <c r="D556" s="891">
        <v>15058708.369999999</v>
      </c>
      <c r="E556" s="891">
        <v>7839058.7999999998</v>
      </c>
      <c r="F556" s="892">
        <v>0.52056647936797784</v>
      </c>
      <c r="G556" s="893">
        <v>1</v>
      </c>
      <c r="H556" s="891">
        <v>1219690.76</v>
      </c>
      <c r="I556" s="891">
        <v>6333187.9700000007</v>
      </c>
      <c r="J556" s="891">
        <v>7552878.7300000004</v>
      </c>
      <c r="K556" s="893">
        <v>1.05731</v>
      </c>
      <c r="L556" s="891">
        <v>3444190.43</v>
      </c>
      <c r="M556" s="891">
        <v>1096292.6000000001</v>
      </c>
      <c r="N556" s="891">
        <v>387805.99</v>
      </c>
      <c r="O556" s="891">
        <v>133590.42000000001</v>
      </c>
      <c r="P556" s="891">
        <v>120886.15</v>
      </c>
      <c r="Q556" s="891">
        <v>333030.19</v>
      </c>
      <c r="R556" s="891">
        <v>81590.22</v>
      </c>
      <c r="S556" s="891">
        <v>140975.67999999999</v>
      </c>
      <c r="T556" s="891">
        <v>136295.60999999999</v>
      </c>
      <c r="U556" s="891">
        <v>95083.6</v>
      </c>
      <c r="V556" s="891">
        <v>203529.26</v>
      </c>
      <c r="W556" s="891">
        <v>175544.75</v>
      </c>
      <c r="X556" s="891">
        <v>169161.88</v>
      </c>
      <c r="Y556" s="891">
        <v>6517976.7800000003</v>
      </c>
      <c r="Z556" s="891">
        <v>86126.399999999994</v>
      </c>
      <c r="AA556" s="891">
        <v>119619.99999999999</v>
      </c>
      <c r="AB556" s="891">
        <v>257422.24</v>
      </c>
      <c r="AC556" s="891">
        <v>27751.84</v>
      </c>
      <c r="AD556" s="891">
        <v>546424.15999999992</v>
      </c>
      <c r="AE556" s="891">
        <v>675607.04999999993</v>
      </c>
      <c r="AF556" s="891">
        <v>1174189.92</v>
      </c>
      <c r="AG556" s="891">
        <v>844995.67999999993</v>
      </c>
      <c r="AH556" s="891">
        <v>2667984.3489599996</v>
      </c>
      <c r="AI556" s="891">
        <v>6400121.6389600001</v>
      </c>
      <c r="AJ556" s="891">
        <v>865254.52</v>
      </c>
      <c r="AK556" s="891">
        <v>5534867.1189600006</v>
      </c>
      <c r="AL556" s="894">
        <v>6449709.3689600006</v>
      </c>
      <c r="AM556" s="891">
        <v>247939.53</v>
      </c>
      <c r="AN556" s="891">
        <v>247939.53</v>
      </c>
      <c r="AO556" s="891">
        <v>258522.31</v>
      </c>
      <c r="AP556" s="891">
        <v>258522.31</v>
      </c>
      <c r="AQ556" s="891">
        <v>52913.919999999998</v>
      </c>
      <c r="AR556" s="891">
        <v>52913.919999999998</v>
      </c>
      <c r="AS556" s="891">
        <v>55181.66</v>
      </c>
      <c r="AT556" s="891">
        <v>55181.66</v>
      </c>
      <c r="AU556" s="891">
        <v>66520.36</v>
      </c>
      <c r="AV556" s="891">
        <v>512509.15</v>
      </c>
      <c r="AW556" s="891">
        <v>203364.92</v>
      </c>
      <c r="AX556" s="891">
        <v>79512.83</v>
      </c>
      <c r="AY556" s="891">
        <v>2091022.0999999996</v>
      </c>
      <c r="AZ556" s="891">
        <v>15058708.369999999</v>
      </c>
      <c r="BA556" s="891">
        <v>402041.44</v>
      </c>
      <c r="BB556" s="891">
        <v>65944.83</v>
      </c>
      <c r="BC556" s="891">
        <v>218630.65</v>
      </c>
    </row>
    <row r="557" spans="1:55" ht="15.75" customHeight="1" x14ac:dyDescent="0.2">
      <c r="A557" s="890" t="s">
        <v>2328</v>
      </c>
      <c r="B557" s="895" t="s">
        <v>2329</v>
      </c>
      <c r="C557" s="645">
        <v>36256.620000000003</v>
      </c>
      <c r="D557" s="891">
        <v>588376647.44000006</v>
      </c>
      <c r="E557" s="891">
        <v>369339752.56999999</v>
      </c>
      <c r="F557" s="892">
        <v>0.62772673622751751</v>
      </c>
      <c r="G557" s="893">
        <v>1</v>
      </c>
      <c r="H557" s="891">
        <v>25424517.170000002</v>
      </c>
      <c r="I557" s="891">
        <v>222026225.60999995</v>
      </c>
      <c r="J557" s="891">
        <v>247450742.77999997</v>
      </c>
      <c r="K557" s="893">
        <v>1.05731</v>
      </c>
      <c r="L557" s="891">
        <v>133094844.31</v>
      </c>
      <c r="M557" s="891">
        <v>32524360.719999999</v>
      </c>
      <c r="N557" s="891">
        <v>13684396.789999999</v>
      </c>
      <c r="O557" s="891">
        <v>5537871.3300000001</v>
      </c>
      <c r="P557" s="891">
        <v>5158810.54</v>
      </c>
      <c r="Q557" s="891">
        <v>9671711.25</v>
      </c>
      <c r="R557" s="891">
        <v>3104925.57</v>
      </c>
      <c r="S557" s="891">
        <v>5030132.55</v>
      </c>
      <c r="T557" s="891">
        <v>6110999.6100000003</v>
      </c>
      <c r="U557" s="891">
        <v>3624574.94</v>
      </c>
      <c r="V557" s="891">
        <v>9125512.2400000002</v>
      </c>
      <c r="W557" s="891">
        <v>7870788.5300000003</v>
      </c>
      <c r="X557" s="891">
        <v>6035839.9000000004</v>
      </c>
      <c r="Y557" s="891">
        <v>240574768.28000003</v>
      </c>
      <c r="Z557" s="891">
        <v>3238075.8</v>
      </c>
      <c r="AA557" s="891">
        <v>4532077.5</v>
      </c>
      <c r="AB557" s="891">
        <v>9753030.7800000012</v>
      </c>
      <c r="AC557" s="891">
        <v>1051441.98</v>
      </c>
      <c r="AD557" s="891">
        <v>20702530.020000003</v>
      </c>
      <c r="AE557" s="891">
        <v>12913867.890000001</v>
      </c>
      <c r="AF557" s="891">
        <v>44486872.740000002</v>
      </c>
      <c r="AG557" s="891">
        <v>32014595.460000001</v>
      </c>
      <c r="AH557" s="891">
        <v>107707338.67061998</v>
      </c>
      <c r="AI557" s="891">
        <v>236399830.84061998</v>
      </c>
      <c r="AJ557" s="891">
        <v>32782148.100000001</v>
      </c>
      <c r="AK557" s="891">
        <v>203617682.74062002</v>
      </c>
      <c r="AL557" s="894">
        <v>238278575.74062002</v>
      </c>
      <c r="AM557" s="891">
        <v>11518605.51</v>
      </c>
      <c r="AN557" s="891">
        <v>11518605.51</v>
      </c>
      <c r="AO557" s="891">
        <v>11998610.4</v>
      </c>
      <c r="AP557" s="891">
        <v>11998610.4</v>
      </c>
      <c r="AQ557" s="891">
        <v>6057132.5599999996</v>
      </c>
      <c r="AR557" s="891">
        <v>6057132.5599999996</v>
      </c>
      <c r="AS557" s="891">
        <v>6309607.5700000003</v>
      </c>
      <c r="AT557" s="891">
        <v>6309607.5700000003</v>
      </c>
      <c r="AU557" s="891">
        <v>7571982.6299999999</v>
      </c>
      <c r="AV557" s="891">
        <v>19436796.399999999</v>
      </c>
      <c r="AW557" s="891">
        <v>7712569.96</v>
      </c>
      <c r="AX557" s="891">
        <v>3034042.23</v>
      </c>
      <c r="AY557" s="891">
        <v>109523303.30000001</v>
      </c>
      <c r="AZ557" s="891">
        <v>588376647.44000006</v>
      </c>
      <c r="BA557" s="891">
        <v>45896480.640000008</v>
      </c>
      <c r="BB557" s="891">
        <v>12563934.149999999</v>
      </c>
      <c r="BC557" s="891">
        <v>18852836.25</v>
      </c>
    </row>
    <row r="558" spans="1:55" ht="15.75" customHeight="1" x14ac:dyDescent="0.2">
      <c r="A558" s="890" t="s">
        <v>2330</v>
      </c>
      <c r="B558" s="895" t="s">
        <v>2331</v>
      </c>
      <c r="C558" s="645">
        <v>5219.71</v>
      </c>
      <c r="D558" s="891">
        <v>70228245.609999999</v>
      </c>
      <c r="E558" s="891">
        <v>72575733.609999999</v>
      </c>
      <c r="F558" s="892">
        <v>1.0334265505226536</v>
      </c>
      <c r="G558" s="893">
        <v>4</v>
      </c>
      <c r="H558" s="891">
        <v>5403.98</v>
      </c>
      <c r="I558" s="891">
        <v>5246474.3200000012</v>
      </c>
      <c r="J558" s="891">
        <v>5251878.3000000017</v>
      </c>
      <c r="K558" s="893">
        <v>1.05731</v>
      </c>
      <c r="L558" s="891">
        <v>17498016.77</v>
      </c>
      <c r="M558" s="891">
        <v>4387543.58</v>
      </c>
      <c r="N558" s="891">
        <v>1981165.44</v>
      </c>
      <c r="O558" s="891">
        <v>791686.44</v>
      </c>
      <c r="P558" s="891">
        <v>584665.68000000005</v>
      </c>
      <c r="Q558" s="891">
        <v>1437913.53</v>
      </c>
      <c r="R558" s="891">
        <v>445855.23</v>
      </c>
      <c r="S558" s="891">
        <v>727374.56</v>
      </c>
      <c r="T558" s="891">
        <v>868987.77</v>
      </c>
      <c r="U558" s="891">
        <v>521310.1</v>
      </c>
      <c r="V558" s="891">
        <v>1297653.26</v>
      </c>
      <c r="W558" s="891">
        <v>1119230.81</v>
      </c>
      <c r="X558" s="891">
        <v>872803.32</v>
      </c>
      <c r="Y558" s="891">
        <v>32534206.490000006</v>
      </c>
      <c r="Z558" s="891">
        <v>466031.7</v>
      </c>
      <c r="AA558" s="891">
        <v>652463.75</v>
      </c>
      <c r="AB558" s="891">
        <v>1404101.9900000002</v>
      </c>
      <c r="AC558" s="891">
        <v>151371.59</v>
      </c>
      <c r="AD558" s="891">
        <v>1490227.2000000002</v>
      </c>
      <c r="AE558" s="891">
        <v>2009762.26</v>
      </c>
      <c r="AF558" s="891">
        <v>6404584.1699999999</v>
      </c>
      <c r="AG558" s="891">
        <v>4609003.93</v>
      </c>
      <c r="AH558" s="891">
        <v>12637246.878210001</v>
      </c>
      <c r="AI558" s="891">
        <v>29824793.468210001</v>
      </c>
      <c r="AJ558" s="891">
        <v>4719505.1900000004</v>
      </c>
      <c r="AK558" s="891">
        <v>25105288.278209999</v>
      </c>
      <c r="AL558" s="894">
        <v>30095268.30821</v>
      </c>
      <c r="AM558" s="891">
        <v>603218.74</v>
      </c>
      <c r="AN558" s="891">
        <v>603218.74</v>
      </c>
      <c r="AO558" s="891">
        <v>628163.87</v>
      </c>
      <c r="AP558" s="891">
        <v>628163.87</v>
      </c>
      <c r="AQ558" s="891">
        <v>148158.98000000001</v>
      </c>
      <c r="AR558" s="891">
        <v>148158.98000000001</v>
      </c>
      <c r="AS558" s="891">
        <v>154962.20000000001</v>
      </c>
      <c r="AT558" s="891">
        <v>154962.20000000001</v>
      </c>
      <c r="AU558" s="891">
        <v>185954.65</v>
      </c>
      <c r="AV558" s="891">
        <v>2797634.79</v>
      </c>
      <c r="AW558" s="891">
        <v>1110108.56</v>
      </c>
      <c r="AX558" s="891">
        <v>436065.1</v>
      </c>
      <c r="AY558" s="891">
        <v>7598770.6799999997</v>
      </c>
      <c r="AZ558" s="891">
        <v>70228245.609999999</v>
      </c>
      <c r="BA558" s="891">
        <v>573726.93000000005</v>
      </c>
      <c r="BB558" s="891">
        <v>31914.35</v>
      </c>
      <c r="BC558" s="891">
        <v>1807603.16</v>
      </c>
    </row>
    <row r="559" spans="1:55" ht="15.75" customHeight="1" x14ac:dyDescent="0.2">
      <c r="A559" s="890" t="s">
        <v>2332</v>
      </c>
      <c r="B559" s="895" t="s">
        <v>2333</v>
      </c>
      <c r="C559" s="645">
        <v>11088.7</v>
      </c>
      <c r="D559" s="891">
        <v>180974119.03</v>
      </c>
      <c r="E559" s="891">
        <v>124847953.66</v>
      </c>
      <c r="F559" s="892">
        <v>0.68986634292886928</v>
      </c>
      <c r="G559" s="893">
        <v>1</v>
      </c>
      <c r="H559" s="891">
        <v>3839794.09</v>
      </c>
      <c r="I559" s="891">
        <v>64299495.090000004</v>
      </c>
      <c r="J559" s="891">
        <v>68139289.180000007</v>
      </c>
      <c r="K559" s="893">
        <v>1.05731</v>
      </c>
      <c r="L559" s="891">
        <v>41158367.289999999</v>
      </c>
      <c r="M559" s="891">
        <v>10076619.6</v>
      </c>
      <c r="N559" s="891">
        <v>4185523.99</v>
      </c>
      <c r="O559" s="891">
        <v>1691624.34</v>
      </c>
      <c r="P559" s="891">
        <v>1589185.21</v>
      </c>
      <c r="Q559" s="891">
        <v>2975431.35</v>
      </c>
      <c r="R559" s="891">
        <v>948887.87</v>
      </c>
      <c r="S559" s="891">
        <v>1538434.69</v>
      </c>
      <c r="T559" s="891">
        <v>1866010.82</v>
      </c>
      <c r="U559" s="891">
        <v>1108008.92</v>
      </c>
      <c r="V559" s="891">
        <v>2786500.69</v>
      </c>
      <c r="W559" s="891">
        <v>2403367.2999999998</v>
      </c>
      <c r="X559" s="891">
        <v>1846024.02</v>
      </c>
      <c r="Y559" s="891">
        <v>74173986.089999989</v>
      </c>
      <c r="Z559" s="891">
        <v>990145.8</v>
      </c>
      <c r="AA559" s="891">
        <v>1386087.5</v>
      </c>
      <c r="AB559" s="891">
        <v>2982860.3000000003</v>
      </c>
      <c r="AC559" s="891">
        <v>321572.3</v>
      </c>
      <c r="AD559" s="891">
        <v>6331647.7000000002</v>
      </c>
      <c r="AE559" s="891">
        <v>3981738.82</v>
      </c>
      <c r="AF559" s="891">
        <v>13605834.899999999</v>
      </c>
      <c r="AG559" s="891">
        <v>9791322.0999999996</v>
      </c>
      <c r="AH559" s="891">
        <v>33158186.621699996</v>
      </c>
      <c r="AI559" s="891">
        <v>72549396.041700006</v>
      </c>
      <c r="AJ559" s="891">
        <v>10026069.869999999</v>
      </c>
      <c r="AK559" s="891">
        <v>62523326.171699993</v>
      </c>
      <c r="AL559" s="894">
        <v>73123990.101699993</v>
      </c>
      <c r="AM559" s="891">
        <v>3885393.9</v>
      </c>
      <c r="AN559" s="891">
        <v>3885393.9</v>
      </c>
      <c r="AO559" s="891">
        <v>4047159.33</v>
      </c>
      <c r="AP559" s="891">
        <v>4047159.33</v>
      </c>
      <c r="AQ559" s="891">
        <v>1608583.31</v>
      </c>
      <c r="AR559" s="891">
        <v>1608583.31</v>
      </c>
      <c r="AS559" s="891">
        <v>1675859.58</v>
      </c>
      <c r="AT559" s="891">
        <v>1675859.58</v>
      </c>
      <c r="AU559" s="891">
        <v>2011485.05</v>
      </c>
      <c r="AV559" s="891">
        <v>5944501.4900000002</v>
      </c>
      <c r="AW559" s="891">
        <v>2358793.2200000002</v>
      </c>
      <c r="AX559" s="891">
        <v>927370.7</v>
      </c>
      <c r="AY559" s="891">
        <v>33676142.699999996</v>
      </c>
      <c r="AZ559" s="891">
        <v>180974119.03</v>
      </c>
      <c r="BA559" s="891">
        <v>14096654.829999998</v>
      </c>
      <c r="BB559" s="891">
        <v>2138519.5700000003</v>
      </c>
      <c r="BC559" s="891">
        <v>5767032.2700000005</v>
      </c>
    </row>
    <row r="560" spans="1:55" ht="15.75" customHeight="1" x14ac:dyDescent="0.2">
      <c r="A560" s="890" t="s">
        <v>2334</v>
      </c>
      <c r="B560" s="895" t="s">
        <v>2335</v>
      </c>
      <c r="C560" s="645">
        <v>12876.78</v>
      </c>
      <c r="D560" s="891">
        <v>234701699.24000001</v>
      </c>
      <c r="E560" s="891">
        <v>157992726.5</v>
      </c>
      <c r="F560" s="892">
        <v>0.67316396520180555</v>
      </c>
      <c r="G560" s="893">
        <v>1</v>
      </c>
      <c r="H560" s="891">
        <v>6901738.5300000003</v>
      </c>
      <c r="I560" s="891">
        <v>141341092.94999999</v>
      </c>
      <c r="J560" s="891">
        <v>148242831.47999999</v>
      </c>
      <c r="K560" s="893">
        <v>1.05731</v>
      </c>
      <c r="L560" s="891">
        <v>50509912.530000001</v>
      </c>
      <c r="M560" s="891">
        <v>12287300.24</v>
      </c>
      <c r="N560" s="891">
        <v>4854685.3</v>
      </c>
      <c r="O560" s="891">
        <v>1967739.65</v>
      </c>
      <c r="P560" s="891">
        <v>2137406.56</v>
      </c>
      <c r="Q560" s="891">
        <v>3425180.63</v>
      </c>
      <c r="R560" s="891">
        <v>1101789.23</v>
      </c>
      <c r="S560" s="891">
        <v>1784392.28</v>
      </c>
      <c r="T560" s="891">
        <v>2173295.48</v>
      </c>
      <c r="U560" s="891">
        <v>1287078.04</v>
      </c>
      <c r="V560" s="891">
        <v>3245366.68</v>
      </c>
      <c r="W560" s="891">
        <v>2799140.93</v>
      </c>
      <c r="X560" s="891">
        <v>2141157.5099999998</v>
      </c>
      <c r="Y560" s="891">
        <v>89714445.060000047</v>
      </c>
      <c r="Z560" s="891">
        <v>1151290.7999999998</v>
      </c>
      <c r="AA560" s="891">
        <v>1609597.5</v>
      </c>
      <c r="AB560" s="891">
        <v>3463853.82</v>
      </c>
      <c r="AC560" s="891">
        <v>373426.62</v>
      </c>
      <c r="AD560" s="891">
        <v>7352641.3800000008</v>
      </c>
      <c r="AE560" s="891">
        <v>4535105.6999999993</v>
      </c>
      <c r="AF560" s="891">
        <v>15799809.059999999</v>
      </c>
      <c r="AG560" s="891">
        <v>11370196.739999998</v>
      </c>
      <c r="AH560" s="891">
        <v>43884853.695779994</v>
      </c>
      <c r="AI560" s="891">
        <v>89540775.315779984</v>
      </c>
      <c r="AJ560" s="891">
        <v>11642798.17</v>
      </c>
      <c r="AK560" s="891">
        <v>77897977.145779982</v>
      </c>
      <c r="AL560" s="894">
        <v>90208024.075779974</v>
      </c>
      <c r="AM560" s="891">
        <v>6345891.4000000004</v>
      </c>
      <c r="AN560" s="891">
        <v>6345891.4000000004</v>
      </c>
      <c r="AO560" s="891">
        <v>6610461.0300000003</v>
      </c>
      <c r="AP560" s="891">
        <v>6610461.0300000003</v>
      </c>
      <c r="AQ560" s="891">
        <v>3402365.36</v>
      </c>
      <c r="AR560" s="891">
        <v>3402365.36</v>
      </c>
      <c r="AS560" s="891">
        <v>3544477.04</v>
      </c>
      <c r="AT560" s="891">
        <v>3544477.04</v>
      </c>
      <c r="AU560" s="891">
        <v>4253523.6399999997</v>
      </c>
      <c r="AV560" s="891">
        <v>6902999.4400000004</v>
      </c>
      <c r="AW560" s="891">
        <v>2739127.63</v>
      </c>
      <c r="AX560" s="891">
        <v>1077189.6100000001</v>
      </c>
      <c r="AY560" s="891">
        <v>54779229.980000004</v>
      </c>
      <c r="AZ560" s="891">
        <v>234701699.24000001</v>
      </c>
      <c r="BA560" s="891">
        <v>47878749.93</v>
      </c>
      <c r="BB560" s="891">
        <v>6004615.0300000003</v>
      </c>
      <c r="BC560" s="891">
        <v>7059765.5399999991</v>
      </c>
    </row>
    <row r="561" spans="1:55" ht="15.75" customHeight="1" x14ac:dyDescent="0.2">
      <c r="A561" s="890" t="s">
        <v>2336</v>
      </c>
      <c r="B561" s="895" t="s">
        <v>2337</v>
      </c>
      <c r="C561" s="645">
        <v>20050.46</v>
      </c>
      <c r="D561" s="891">
        <v>301770173.94</v>
      </c>
      <c r="E561" s="891">
        <v>208765152.28999999</v>
      </c>
      <c r="F561" s="892">
        <v>0.6918018091857816</v>
      </c>
      <c r="G561" s="893">
        <v>1</v>
      </c>
      <c r="H561" s="891">
        <v>5723006.3899999997</v>
      </c>
      <c r="I561" s="891">
        <v>61679288.420000002</v>
      </c>
      <c r="J561" s="891">
        <v>67402294.810000002</v>
      </c>
      <c r="K561" s="893">
        <v>1.05731</v>
      </c>
      <c r="L561" s="891">
        <v>70843770.530000001</v>
      </c>
      <c r="M561" s="891">
        <v>17283209.140000001</v>
      </c>
      <c r="N561" s="891">
        <v>7562697.2599999998</v>
      </c>
      <c r="O561" s="891">
        <v>3063208.58</v>
      </c>
      <c r="P561" s="891">
        <v>2576183.2400000002</v>
      </c>
      <c r="Q561" s="891">
        <v>5336697.43</v>
      </c>
      <c r="R561" s="891">
        <v>1716606.9</v>
      </c>
      <c r="S561" s="891">
        <v>2780220.55</v>
      </c>
      <c r="T561" s="891">
        <v>3381783.23</v>
      </c>
      <c r="U561" s="891">
        <v>2003954.41</v>
      </c>
      <c r="V561" s="891">
        <v>5049992.8499999996</v>
      </c>
      <c r="W561" s="891">
        <v>4355637.7699999996</v>
      </c>
      <c r="X561" s="891">
        <v>3336088.25</v>
      </c>
      <c r="Y561" s="891">
        <v>129290050.14</v>
      </c>
      <c r="Z561" s="891">
        <v>1794341.6999999997</v>
      </c>
      <c r="AA561" s="891">
        <v>2506307.5</v>
      </c>
      <c r="AB561" s="891">
        <v>5393573.7400000002</v>
      </c>
      <c r="AC561" s="891">
        <v>581463.34</v>
      </c>
      <c r="AD561" s="891">
        <v>11448812.66</v>
      </c>
      <c r="AE561" s="891">
        <v>7099739.6799999997</v>
      </c>
      <c r="AF561" s="891">
        <v>24601914.419999998</v>
      </c>
      <c r="AG561" s="891">
        <v>17704556.18</v>
      </c>
      <c r="AH561" s="891">
        <v>54414755.48646</v>
      </c>
      <c r="AI561" s="891">
        <v>125545464.70646</v>
      </c>
      <c r="AJ561" s="891">
        <v>18129024.41</v>
      </c>
      <c r="AK561" s="891">
        <v>107416440.29646</v>
      </c>
      <c r="AL561" s="894">
        <v>126584439.08645999</v>
      </c>
      <c r="AM561" s="891">
        <v>4430407.33</v>
      </c>
      <c r="AN561" s="891">
        <v>4430407.33</v>
      </c>
      <c r="AO561" s="891">
        <v>4615606.0599999996</v>
      </c>
      <c r="AP561" s="891">
        <v>4615606.0599999996</v>
      </c>
      <c r="AQ561" s="891">
        <v>2083296.81</v>
      </c>
      <c r="AR561" s="891">
        <v>2083296.81</v>
      </c>
      <c r="AS561" s="891">
        <v>2170226.8199999998</v>
      </c>
      <c r="AT561" s="891">
        <v>2170226.8199999998</v>
      </c>
      <c r="AU561" s="891">
        <v>2604121.0099999998</v>
      </c>
      <c r="AV561" s="891">
        <v>10749085.859999999</v>
      </c>
      <c r="AW561" s="891">
        <v>4265264.45</v>
      </c>
      <c r="AX561" s="891">
        <v>1678139.22</v>
      </c>
      <c r="AY561" s="891">
        <v>45895684.579999998</v>
      </c>
      <c r="AZ561" s="891">
        <v>301770173.94</v>
      </c>
      <c r="BA561" s="891">
        <v>7851299.8000000017</v>
      </c>
      <c r="BB561" s="891">
        <v>2229433.67</v>
      </c>
      <c r="BC561" s="891">
        <v>7741753.2599999998</v>
      </c>
    </row>
    <row r="562" spans="1:55" ht="15.75" customHeight="1" x14ac:dyDescent="0.2">
      <c r="A562" s="890" t="s">
        <v>2338</v>
      </c>
      <c r="B562" s="895" t="s">
        <v>2339</v>
      </c>
      <c r="C562" s="645">
        <v>4605.5</v>
      </c>
      <c r="D562" s="891">
        <v>62045928.880000003</v>
      </c>
      <c r="E562" s="891">
        <v>41736450.619999997</v>
      </c>
      <c r="F562" s="892">
        <v>0.67267025207601339</v>
      </c>
      <c r="G562" s="893">
        <v>1</v>
      </c>
      <c r="H562" s="891">
        <v>1549709.9</v>
      </c>
      <c r="I562" s="891">
        <v>7516830.2199999997</v>
      </c>
      <c r="J562" s="891">
        <v>9066540.1199999992</v>
      </c>
      <c r="K562" s="893">
        <v>1.05731</v>
      </c>
      <c r="L562" s="891">
        <v>15230549.33</v>
      </c>
      <c r="M562" s="891">
        <v>3647543.14</v>
      </c>
      <c r="N562" s="891">
        <v>1728430.15</v>
      </c>
      <c r="O562" s="891">
        <v>706276.21</v>
      </c>
      <c r="P562" s="891">
        <v>508592.78</v>
      </c>
      <c r="Q562" s="891">
        <v>1203121.1299999999</v>
      </c>
      <c r="R562" s="891">
        <v>393174.93</v>
      </c>
      <c r="S562" s="891">
        <v>635590.39</v>
      </c>
      <c r="T562" s="891">
        <v>783080.24</v>
      </c>
      <c r="U562" s="891">
        <v>460120.65</v>
      </c>
      <c r="V562" s="891">
        <v>1169368.1499999999</v>
      </c>
      <c r="W562" s="891">
        <v>1008584.41</v>
      </c>
      <c r="X562" s="891">
        <v>762668.14</v>
      </c>
      <c r="Y562" s="891">
        <v>28237099.649999995</v>
      </c>
      <c r="Z562" s="891">
        <v>412425</v>
      </c>
      <c r="AA562" s="891">
        <v>575687.5</v>
      </c>
      <c r="AB562" s="891">
        <v>1238879.5</v>
      </c>
      <c r="AC562" s="891">
        <v>133559.5</v>
      </c>
      <c r="AD562" s="891">
        <v>2629740.5</v>
      </c>
      <c r="AE562" s="891">
        <v>1530707</v>
      </c>
      <c r="AF562" s="891">
        <v>5650948.5</v>
      </c>
      <c r="AG562" s="891">
        <v>4066656.5</v>
      </c>
      <c r="AH562" s="891">
        <v>10932554.914499998</v>
      </c>
      <c r="AI562" s="891">
        <v>27171158.914499998</v>
      </c>
      <c r="AJ562" s="891">
        <v>4164154.93</v>
      </c>
      <c r="AK562" s="891">
        <v>23007003.984499998</v>
      </c>
      <c r="AL562" s="894">
        <v>27409806.624499999</v>
      </c>
      <c r="AM562" s="891">
        <v>317483.53999999998</v>
      </c>
      <c r="AN562" s="891">
        <v>317483.53999999998</v>
      </c>
      <c r="AO562" s="891">
        <v>330334.07</v>
      </c>
      <c r="AP562" s="891">
        <v>330334.07</v>
      </c>
      <c r="AQ562" s="891">
        <v>238112.66</v>
      </c>
      <c r="AR562" s="891">
        <v>238112.66</v>
      </c>
      <c r="AS562" s="891">
        <v>247939.53</v>
      </c>
      <c r="AT562" s="891">
        <v>247939.53</v>
      </c>
      <c r="AU562" s="891">
        <v>297829.8</v>
      </c>
      <c r="AV562" s="891">
        <v>2468812.54</v>
      </c>
      <c r="AW562" s="891">
        <v>979631.06</v>
      </c>
      <c r="AX562" s="891">
        <v>385009.49</v>
      </c>
      <c r="AY562" s="891">
        <v>6399022.4900000002</v>
      </c>
      <c r="AZ562" s="891">
        <v>62045928.880000003</v>
      </c>
      <c r="BA562" s="891">
        <v>261751.54</v>
      </c>
      <c r="BB562" s="891">
        <v>128588.99999999999</v>
      </c>
      <c r="BC562" s="891">
        <v>1214444.82</v>
      </c>
    </row>
    <row r="563" spans="1:55" ht="15.75" customHeight="1" x14ac:dyDescent="0.2">
      <c r="A563" s="890" t="s">
        <v>2340</v>
      </c>
      <c r="B563" s="895" t="s">
        <v>2341</v>
      </c>
      <c r="C563" s="645">
        <v>4017.86</v>
      </c>
      <c r="D563" s="891">
        <v>52609976.810000002</v>
      </c>
      <c r="E563" s="891">
        <v>50287165.329999998</v>
      </c>
      <c r="F563" s="892">
        <v>0.95584846029511106</v>
      </c>
      <c r="G563" s="893">
        <v>3</v>
      </c>
      <c r="H563" s="891">
        <v>86217.61</v>
      </c>
      <c r="I563" s="891">
        <v>7196045.0199999996</v>
      </c>
      <c r="J563" s="891">
        <v>7282262.6299999999</v>
      </c>
      <c r="K563" s="893">
        <v>1.05731</v>
      </c>
      <c r="L563" s="891">
        <v>13302366.74</v>
      </c>
      <c r="M563" s="891">
        <v>3277658.45</v>
      </c>
      <c r="N563" s="891">
        <v>1517216.58</v>
      </c>
      <c r="O563" s="891">
        <v>611621.85</v>
      </c>
      <c r="P563" s="891">
        <v>435316.2</v>
      </c>
      <c r="Q563" s="891">
        <v>1089064.08</v>
      </c>
      <c r="R563" s="891">
        <v>343706.84</v>
      </c>
      <c r="S563" s="891">
        <v>557603.83999999997</v>
      </c>
      <c r="T563" s="891">
        <v>674043.75</v>
      </c>
      <c r="U563" s="891">
        <v>401330.79</v>
      </c>
      <c r="V563" s="891">
        <v>1006544.74</v>
      </c>
      <c r="W563" s="891">
        <v>868148.61</v>
      </c>
      <c r="X563" s="891">
        <v>669089.22</v>
      </c>
      <c r="Y563" s="891">
        <v>24753711.690000001</v>
      </c>
      <c r="Z563" s="891">
        <v>359185.5</v>
      </c>
      <c r="AA563" s="891">
        <v>502232.5</v>
      </c>
      <c r="AB563" s="891">
        <v>1080804.3399999999</v>
      </c>
      <c r="AC563" s="891">
        <v>116517.94</v>
      </c>
      <c r="AD563" s="891">
        <v>1147099.0299999998</v>
      </c>
      <c r="AE563" s="891">
        <v>1467641.05</v>
      </c>
      <c r="AF563" s="891">
        <v>4929914.22</v>
      </c>
      <c r="AG563" s="891">
        <v>3547770.38</v>
      </c>
      <c r="AH563" s="891">
        <v>9428131.5528600011</v>
      </c>
      <c r="AI563" s="891">
        <v>22579296.51286</v>
      </c>
      <c r="AJ563" s="891">
        <v>3632828.47</v>
      </c>
      <c r="AK563" s="891">
        <v>18946468.042860005</v>
      </c>
      <c r="AL563" s="894">
        <v>22787493.902860004</v>
      </c>
      <c r="AM563" s="891">
        <v>349231.9</v>
      </c>
      <c r="AN563" s="891">
        <v>349231.9</v>
      </c>
      <c r="AO563" s="891">
        <v>364350.16</v>
      </c>
      <c r="AP563" s="891">
        <v>364350.16</v>
      </c>
      <c r="AQ563" s="891">
        <v>55937.57</v>
      </c>
      <c r="AR563" s="891">
        <v>55937.57</v>
      </c>
      <c r="AS563" s="891">
        <v>58205.31</v>
      </c>
      <c r="AT563" s="891">
        <v>58205.31</v>
      </c>
      <c r="AU563" s="891">
        <v>69544.009999999995</v>
      </c>
      <c r="AV563" s="891">
        <v>2153596.73</v>
      </c>
      <c r="AW563" s="891">
        <v>854552.63</v>
      </c>
      <c r="AX563" s="891">
        <v>335627.84</v>
      </c>
      <c r="AY563" s="891">
        <v>5068771.09</v>
      </c>
      <c r="AZ563" s="891">
        <v>52609976.810000002</v>
      </c>
      <c r="BA563" s="891">
        <v>292275.56</v>
      </c>
      <c r="BB563" s="891">
        <v>19173.080000000005</v>
      </c>
      <c r="BC563" s="891">
        <v>1383250.43</v>
      </c>
    </row>
    <row r="564" spans="1:55" ht="15.75" customHeight="1" x14ac:dyDescent="0.2">
      <c r="A564" s="890" t="s">
        <v>2342</v>
      </c>
      <c r="B564" s="895" t="s">
        <v>2343</v>
      </c>
      <c r="C564" s="645">
        <v>11884.3</v>
      </c>
      <c r="D564" s="891">
        <v>157790758.63</v>
      </c>
      <c r="E564" s="891">
        <v>165306725.01000002</v>
      </c>
      <c r="F564" s="892">
        <v>1.0476324877658016</v>
      </c>
      <c r="G564" s="893">
        <v>4</v>
      </c>
      <c r="H564" s="891">
        <v>12141.82</v>
      </c>
      <c r="I564" s="891">
        <v>9643144.2499999963</v>
      </c>
      <c r="J564" s="891">
        <v>9655286.0699999966</v>
      </c>
      <c r="K564" s="893">
        <v>1.05731</v>
      </c>
      <c r="L564" s="891">
        <v>39546276.770000003</v>
      </c>
      <c r="M564" s="891">
        <v>9866336.8599999994</v>
      </c>
      <c r="N564" s="891">
        <v>4506753.42</v>
      </c>
      <c r="O564" s="891">
        <v>1805254.16</v>
      </c>
      <c r="P564" s="891">
        <v>1309287.49</v>
      </c>
      <c r="Q564" s="891">
        <v>3239410.89</v>
      </c>
      <c r="R564" s="891">
        <v>1017629.24</v>
      </c>
      <c r="S564" s="891">
        <v>1655114.57</v>
      </c>
      <c r="T564" s="891">
        <v>1983307.65</v>
      </c>
      <c r="U564" s="891">
        <v>1187795.1599999999</v>
      </c>
      <c r="V564" s="891">
        <v>2961659.21</v>
      </c>
      <c r="W564" s="891">
        <v>2554442.1800000002</v>
      </c>
      <c r="X564" s="891">
        <v>1986032.47</v>
      </c>
      <c r="Y564" s="891">
        <v>73619300.070000008</v>
      </c>
      <c r="Z564" s="891">
        <v>1062432</v>
      </c>
      <c r="AA564" s="891">
        <v>1485537.5</v>
      </c>
      <c r="AB564" s="891">
        <v>3196876.6999999997</v>
      </c>
      <c r="AC564" s="891">
        <v>344644.69999999995</v>
      </c>
      <c r="AD564" s="891">
        <v>3392967.64</v>
      </c>
      <c r="AE564" s="891">
        <v>4503978.3499999996</v>
      </c>
      <c r="AF564" s="891">
        <v>14582036.1</v>
      </c>
      <c r="AG564" s="891">
        <v>10493836.899999999</v>
      </c>
      <c r="AH564" s="891">
        <v>28327630.8543</v>
      </c>
      <c r="AI564" s="891">
        <v>67389940.744300008</v>
      </c>
      <c r="AJ564" s="891">
        <v>10745427.529999999</v>
      </c>
      <c r="AK564" s="891">
        <v>56644513.214300007</v>
      </c>
      <c r="AL564" s="894">
        <v>68005761.194300011</v>
      </c>
      <c r="AM564" s="891">
        <v>1000829.09</v>
      </c>
      <c r="AN564" s="891">
        <v>1000829.09</v>
      </c>
      <c r="AO564" s="891">
        <v>1042404.31</v>
      </c>
      <c r="AP564" s="891">
        <v>1042404.31</v>
      </c>
      <c r="AQ564" s="891">
        <v>409704.96000000002</v>
      </c>
      <c r="AR564" s="891">
        <v>409704.96000000002</v>
      </c>
      <c r="AS564" s="891">
        <v>427090.96</v>
      </c>
      <c r="AT564" s="891">
        <v>427090.96</v>
      </c>
      <c r="AU564" s="891">
        <v>512509.15</v>
      </c>
      <c r="AV564" s="891">
        <v>6370836.54</v>
      </c>
      <c r="AW564" s="891">
        <v>2527964.0499999998</v>
      </c>
      <c r="AX564" s="891">
        <v>994328.87</v>
      </c>
      <c r="AY564" s="891">
        <v>16165697.250000002</v>
      </c>
      <c r="AZ564" s="891">
        <v>157790758.63</v>
      </c>
      <c r="BA564" s="891">
        <v>697268.49</v>
      </c>
      <c r="BB564" s="891">
        <v>166552.15999999997</v>
      </c>
      <c r="BC564" s="891">
        <v>3872580.13</v>
      </c>
    </row>
    <row r="565" spans="1:55" ht="15.75" customHeight="1" x14ac:dyDescent="0.2">
      <c r="A565" s="890" t="s">
        <v>2344</v>
      </c>
      <c r="B565" s="895" t="s">
        <v>2345</v>
      </c>
      <c r="C565" s="645">
        <v>5324.46</v>
      </c>
      <c r="D565" s="891">
        <v>68116546.299999997</v>
      </c>
      <c r="E565" s="891">
        <v>78506586.320000008</v>
      </c>
      <c r="F565" s="892">
        <v>1.1525332769256977</v>
      </c>
      <c r="G565" s="893">
        <v>4</v>
      </c>
      <c r="H565" s="891">
        <v>5241.49</v>
      </c>
      <c r="I565" s="891">
        <v>4274023.29</v>
      </c>
      <c r="J565" s="891">
        <v>4279264.78</v>
      </c>
      <c r="K565" s="893">
        <v>1.05731</v>
      </c>
      <c r="L565" s="891">
        <v>17437827.579999998</v>
      </c>
      <c r="M565" s="891">
        <v>4286061.8099999996</v>
      </c>
      <c r="N565" s="891">
        <v>2010984.41</v>
      </c>
      <c r="O565" s="891">
        <v>811470.1</v>
      </c>
      <c r="P565" s="891">
        <v>559092.22</v>
      </c>
      <c r="Q565" s="891">
        <v>1424455.07</v>
      </c>
      <c r="R565" s="891">
        <v>455491.87</v>
      </c>
      <c r="S565" s="891">
        <v>739072.54</v>
      </c>
      <c r="T565" s="891">
        <v>894594.83</v>
      </c>
      <c r="U565" s="891">
        <v>531508.34</v>
      </c>
      <c r="V565" s="891">
        <v>1335892.1000000001</v>
      </c>
      <c r="W565" s="891">
        <v>1152211.94</v>
      </c>
      <c r="X565" s="891">
        <v>886840.16</v>
      </c>
      <c r="Y565" s="891">
        <v>32525502.969999999</v>
      </c>
      <c r="Z565" s="891">
        <v>476667</v>
      </c>
      <c r="AA565" s="891">
        <v>665557.5</v>
      </c>
      <c r="AB565" s="891">
        <v>1432279.7399999998</v>
      </c>
      <c r="AC565" s="891">
        <v>154409.34</v>
      </c>
      <c r="AD565" s="891">
        <v>1520133.32</v>
      </c>
      <c r="AE565" s="891">
        <v>1923295.1099999996</v>
      </c>
      <c r="AF565" s="891">
        <v>6533112.419999999</v>
      </c>
      <c r="AG565" s="891">
        <v>4701498.18</v>
      </c>
      <c r="AH565" s="891">
        <v>12148599.464459999</v>
      </c>
      <c r="AI565" s="891">
        <v>29555552.07446</v>
      </c>
      <c r="AJ565" s="891">
        <v>4814216.99</v>
      </c>
      <c r="AK565" s="891">
        <v>24741335.084459998</v>
      </c>
      <c r="AL565" s="894">
        <v>29831454.844459996</v>
      </c>
      <c r="AM565" s="891">
        <v>239624.48</v>
      </c>
      <c r="AN565" s="891">
        <v>239624.48</v>
      </c>
      <c r="AO565" s="891">
        <v>250207.27</v>
      </c>
      <c r="AP565" s="891">
        <v>250207.27</v>
      </c>
      <c r="AQ565" s="891">
        <v>65008.53</v>
      </c>
      <c r="AR565" s="891">
        <v>65008.53</v>
      </c>
      <c r="AS565" s="891">
        <v>68032.179999999993</v>
      </c>
      <c r="AT565" s="891">
        <v>68032.179999999993</v>
      </c>
      <c r="AU565" s="891">
        <v>81638.62</v>
      </c>
      <c r="AV565" s="891">
        <v>2854328.28</v>
      </c>
      <c r="AW565" s="891">
        <v>1132604.68</v>
      </c>
      <c r="AX565" s="891">
        <v>445271.85</v>
      </c>
      <c r="AY565" s="891">
        <v>5759588.3499999996</v>
      </c>
      <c r="AZ565" s="891">
        <v>68116546.299999997</v>
      </c>
      <c r="BA565" s="891">
        <v>194966.75</v>
      </c>
      <c r="BB565" s="891">
        <v>19350.100000000002</v>
      </c>
      <c r="BC565" s="891">
        <v>1823427.65</v>
      </c>
    </row>
    <row r="566" spans="1:55" ht="15.75" customHeight="1" x14ac:dyDescent="0.2">
      <c r="A566" s="890"/>
      <c r="B566" s="895" t="s">
        <v>2346</v>
      </c>
      <c r="C566" s="645">
        <v>131.97999999999999</v>
      </c>
      <c r="D566" s="891">
        <v>1988202.51</v>
      </c>
      <c r="E566" s="891">
        <v>1122803.44</v>
      </c>
      <c r="F566" s="892">
        <v>0.5647329355800883</v>
      </c>
      <c r="G566" s="893">
        <v>1</v>
      </c>
      <c r="H566" s="891">
        <v>131265.4</v>
      </c>
      <c r="I566" s="891">
        <v>923983.19</v>
      </c>
      <c r="J566" s="891">
        <v>1055248.5899999999</v>
      </c>
      <c r="K566" s="893">
        <v>0.96677999999999997</v>
      </c>
      <c r="L566" s="891">
        <v>446557.57</v>
      </c>
      <c r="M566" s="891">
        <v>148837.63</v>
      </c>
      <c r="N566" s="891">
        <v>49113.77</v>
      </c>
      <c r="O566" s="891">
        <v>15867.52</v>
      </c>
      <c r="P566" s="891">
        <v>15329.08</v>
      </c>
      <c r="Q566" s="891">
        <v>42502.43</v>
      </c>
      <c r="R566" s="891">
        <v>9986.39</v>
      </c>
      <c r="S566" s="891">
        <v>17827.27</v>
      </c>
      <c r="T566" s="891">
        <v>15861.43</v>
      </c>
      <c r="U566" s="891">
        <v>11793.43</v>
      </c>
      <c r="V566" s="891">
        <v>23685.77</v>
      </c>
      <c r="W566" s="891">
        <v>20429.060000000001</v>
      </c>
      <c r="X566" s="891">
        <v>21391.599999999999</v>
      </c>
      <c r="Y566" s="891">
        <v>839182.95000000019</v>
      </c>
      <c r="Z566" s="891">
        <v>11878.2</v>
      </c>
      <c r="AA566" s="891">
        <v>16497.500000000004</v>
      </c>
      <c r="AB566" s="891">
        <v>35502.620000000003</v>
      </c>
      <c r="AC566" s="891">
        <v>3827.4200000000005</v>
      </c>
      <c r="AD566" s="891">
        <v>75360.58</v>
      </c>
      <c r="AE566" s="891">
        <v>102812.42000000001</v>
      </c>
      <c r="AF566" s="891">
        <v>161939.46000000002</v>
      </c>
      <c r="AG566" s="891">
        <v>116538.34000000001</v>
      </c>
      <c r="AH566" s="891">
        <v>371299.49298000004</v>
      </c>
      <c r="AI566" s="891">
        <v>895656.03298000013</v>
      </c>
      <c r="AJ566" s="891">
        <v>119332.35</v>
      </c>
      <c r="AK566" s="891">
        <v>776323.68298000016</v>
      </c>
      <c r="AL566" s="894">
        <v>891691.80298000015</v>
      </c>
      <c r="AM566" s="891">
        <v>34559.480000000003</v>
      </c>
      <c r="AN566" s="891">
        <v>34559.480000000003</v>
      </c>
      <c r="AO566" s="891">
        <v>35941.86</v>
      </c>
      <c r="AP566" s="891">
        <v>35941.86</v>
      </c>
      <c r="AQ566" s="891">
        <v>2764.75</v>
      </c>
      <c r="AR566" s="891">
        <v>2764.75</v>
      </c>
      <c r="AS566" s="891">
        <v>3455.94</v>
      </c>
      <c r="AT566" s="891">
        <v>3455.94</v>
      </c>
      <c r="AU566" s="891">
        <v>4147.13</v>
      </c>
      <c r="AV566" s="891">
        <v>64280.639999999999</v>
      </c>
      <c r="AW566" s="891">
        <v>25506.720000000001</v>
      </c>
      <c r="AX566" s="891">
        <v>9949.06</v>
      </c>
      <c r="AY566" s="891">
        <v>257327.61000000002</v>
      </c>
      <c r="AZ566" s="891">
        <v>1988202.51</v>
      </c>
      <c r="BA566" s="891">
        <v>61323.63</v>
      </c>
      <c r="BB566" s="891">
        <v>1921.7600000000002</v>
      </c>
      <c r="BC566" s="891">
        <v>29064.65</v>
      </c>
    </row>
    <row r="567" spans="1:55" ht="15.75" customHeight="1" x14ac:dyDescent="0.2">
      <c r="A567" s="890"/>
      <c r="B567" s="895" t="s">
        <v>2347</v>
      </c>
      <c r="C567" s="645">
        <v>29</v>
      </c>
      <c r="D567" s="891">
        <v>408718.39</v>
      </c>
      <c r="E567" s="891">
        <v>282170.26</v>
      </c>
      <c r="F567" s="892">
        <v>0.69037818435329035</v>
      </c>
      <c r="G567" s="893">
        <v>1</v>
      </c>
      <c r="H567" s="891">
        <v>9574.2999999999993</v>
      </c>
      <c r="I567" s="891">
        <v>241298.43000000002</v>
      </c>
      <c r="J567" s="891">
        <v>250872.73</v>
      </c>
      <c r="K567" s="893">
        <v>0.96677999999999997</v>
      </c>
      <c r="L567" s="891">
        <v>94465.64</v>
      </c>
      <c r="M567" s="891">
        <v>28763.78</v>
      </c>
      <c r="N567" s="891">
        <v>10287.41</v>
      </c>
      <c r="O567" s="891">
        <v>2925.4</v>
      </c>
      <c r="P567" s="891">
        <v>3183.36</v>
      </c>
      <c r="Q567" s="891">
        <v>7971.5</v>
      </c>
      <c r="R567" s="891">
        <v>1174.8599999999999</v>
      </c>
      <c r="S567" s="891">
        <v>3839.72</v>
      </c>
      <c r="T567" s="891">
        <v>3021.22</v>
      </c>
      <c r="U567" s="891">
        <v>2468.39</v>
      </c>
      <c r="V567" s="891">
        <v>4511.57</v>
      </c>
      <c r="W567" s="891">
        <v>3891.25</v>
      </c>
      <c r="X567" s="891">
        <v>4607.42</v>
      </c>
      <c r="Y567" s="891">
        <v>171111.52</v>
      </c>
      <c r="Z567" s="891">
        <v>2610</v>
      </c>
      <c r="AA567" s="891">
        <v>3625</v>
      </c>
      <c r="AB567" s="891">
        <v>7801</v>
      </c>
      <c r="AC567" s="891">
        <v>841</v>
      </c>
      <c r="AD567" s="891">
        <v>16559</v>
      </c>
      <c r="AE567" s="891">
        <v>18720</v>
      </c>
      <c r="AF567" s="891">
        <v>35583</v>
      </c>
      <c r="AG567" s="891">
        <v>25607</v>
      </c>
      <c r="AH567" s="891">
        <v>75879.78</v>
      </c>
      <c r="AI567" s="891">
        <v>187225.78</v>
      </c>
      <c r="AJ567" s="891">
        <v>26220.93</v>
      </c>
      <c r="AK567" s="891">
        <v>161004.85</v>
      </c>
      <c r="AL567" s="894">
        <v>186354.72</v>
      </c>
      <c r="AM567" s="891">
        <v>7603.08</v>
      </c>
      <c r="AN567" s="891">
        <v>7603.08</v>
      </c>
      <c r="AO567" s="891">
        <v>7603.08</v>
      </c>
      <c r="AP567" s="891">
        <v>7603.08</v>
      </c>
      <c r="AQ567" s="891">
        <v>0</v>
      </c>
      <c r="AR567" s="891">
        <v>0</v>
      </c>
      <c r="AS567" s="891">
        <v>0</v>
      </c>
      <c r="AT567" s="891">
        <v>0</v>
      </c>
      <c r="AU567" s="891">
        <v>0</v>
      </c>
      <c r="AV567" s="891">
        <v>13823.79</v>
      </c>
      <c r="AW567" s="891">
        <v>5485.31</v>
      </c>
      <c r="AX567" s="891">
        <v>1530.62</v>
      </c>
      <c r="AY567" s="891">
        <v>51252.04</v>
      </c>
      <c r="AZ567" s="891">
        <v>408718.39</v>
      </c>
      <c r="BA567" s="891">
        <v>4159.2299999999996</v>
      </c>
      <c r="BB567" s="891">
        <v>0</v>
      </c>
      <c r="BC567" s="891">
        <v>1981.3199999999997</v>
      </c>
    </row>
    <row r="568" spans="1:55" ht="15.75" customHeight="1" x14ac:dyDescent="0.2">
      <c r="A568" s="890" t="s">
        <v>2348</v>
      </c>
      <c r="B568" s="895" t="s">
        <v>2349</v>
      </c>
      <c r="C568" s="645">
        <v>261.22000000000003</v>
      </c>
      <c r="D568" s="891">
        <v>3346597.58</v>
      </c>
      <c r="E568" s="891">
        <v>3515252.22</v>
      </c>
      <c r="F568" s="892">
        <v>1.0503958530920829</v>
      </c>
      <c r="G568" s="893">
        <v>4</v>
      </c>
      <c r="H568" s="891">
        <v>257.51</v>
      </c>
      <c r="I568" s="891">
        <v>1192918.2400000005</v>
      </c>
      <c r="J568" s="891">
        <v>1193175.7500000005</v>
      </c>
      <c r="K568" s="893">
        <v>0.9</v>
      </c>
      <c r="L568" s="891">
        <v>790612.6</v>
      </c>
      <c r="M568" s="891">
        <v>192815.1</v>
      </c>
      <c r="N568" s="891">
        <v>82884.84</v>
      </c>
      <c r="O568" s="891">
        <v>33146.400000000001</v>
      </c>
      <c r="P568" s="891">
        <v>27149.23</v>
      </c>
      <c r="Q568" s="891">
        <v>57785.46</v>
      </c>
      <c r="R568" s="891">
        <v>18593.169999999998</v>
      </c>
      <c r="S568" s="891">
        <v>30638.52</v>
      </c>
      <c r="T568" s="891">
        <v>36562.959999999999</v>
      </c>
      <c r="U568" s="891">
        <v>21957.599999999999</v>
      </c>
      <c r="V568" s="891">
        <v>54599.22</v>
      </c>
      <c r="W568" s="891">
        <v>47092.03</v>
      </c>
      <c r="X568" s="891">
        <v>36764.28</v>
      </c>
      <c r="Y568" s="891">
        <v>1430601.41</v>
      </c>
      <c r="Z568" s="891">
        <v>23292.9</v>
      </c>
      <c r="AA568" s="891">
        <v>32652.5</v>
      </c>
      <c r="AB568" s="891">
        <v>70268.179999999993</v>
      </c>
      <c r="AC568" s="891">
        <v>7575.3799999999992</v>
      </c>
      <c r="AD568" s="891">
        <v>74578.31</v>
      </c>
      <c r="AE568" s="891">
        <v>92157.11</v>
      </c>
      <c r="AF568" s="891">
        <v>320516.94</v>
      </c>
      <c r="AG568" s="891">
        <v>230657.26</v>
      </c>
      <c r="AH568" s="891">
        <v>675984.26321999996</v>
      </c>
      <c r="AI568" s="891">
        <v>1527682.8432200002</v>
      </c>
      <c r="AJ568" s="891">
        <v>236187.28</v>
      </c>
      <c r="AK568" s="891">
        <v>1291495.5632199999</v>
      </c>
      <c r="AL568" s="894">
        <v>1504064.1132199999</v>
      </c>
      <c r="AM568" s="891">
        <v>54049.46</v>
      </c>
      <c r="AN568" s="891">
        <v>54049.46</v>
      </c>
      <c r="AO568" s="891">
        <v>55979.8</v>
      </c>
      <c r="AP568" s="891">
        <v>55979.8</v>
      </c>
      <c r="AQ568" s="891">
        <v>1286.8900000000001</v>
      </c>
      <c r="AR568" s="891">
        <v>1286.8900000000001</v>
      </c>
      <c r="AS568" s="891">
        <v>1286.8900000000001</v>
      </c>
      <c r="AT568" s="891">
        <v>1286.8900000000001</v>
      </c>
      <c r="AU568" s="891">
        <v>1930.33</v>
      </c>
      <c r="AV568" s="891">
        <v>119037.51</v>
      </c>
      <c r="AW568" s="891">
        <v>47234.38</v>
      </c>
      <c r="AX568" s="891">
        <v>18523.669999999998</v>
      </c>
      <c r="AY568" s="891">
        <v>411931.97000000003</v>
      </c>
      <c r="AZ568" s="891">
        <v>3346597.58</v>
      </c>
      <c r="BA568" s="891">
        <v>155930.75999999998</v>
      </c>
      <c r="BB568" s="891">
        <v>24.12</v>
      </c>
      <c r="BC568" s="891">
        <v>48945.99</v>
      </c>
    </row>
    <row r="569" spans="1:55" ht="15.75" customHeight="1" x14ac:dyDescent="0.2">
      <c r="A569" s="890" t="s">
        <v>2350</v>
      </c>
      <c r="B569" s="895" t="s">
        <v>2351</v>
      </c>
      <c r="C569" s="645">
        <v>950.63</v>
      </c>
      <c r="D569" s="891">
        <v>12124647.109999999</v>
      </c>
      <c r="E569" s="891">
        <v>9475044.5800000001</v>
      </c>
      <c r="F569" s="892">
        <v>0.78146971982263325</v>
      </c>
      <c r="G569" s="893">
        <v>2</v>
      </c>
      <c r="H569" s="891">
        <v>49541.86</v>
      </c>
      <c r="I569" s="891">
        <v>3614620.0700000003</v>
      </c>
      <c r="J569" s="891">
        <v>3664161.93</v>
      </c>
      <c r="K569" s="893">
        <v>0.9</v>
      </c>
      <c r="L569" s="891">
        <v>2810140.11</v>
      </c>
      <c r="M569" s="891">
        <v>687671.45</v>
      </c>
      <c r="N569" s="891">
        <v>304614.49</v>
      </c>
      <c r="O569" s="891">
        <v>122937.35</v>
      </c>
      <c r="P569" s="891">
        <v>94741.63</v>
      </c>
      <c r="Q569" s="891">
        <v>215718.71</v>
      </c>
      <c r="R569" s="891">
        <v>68904.100000000006</v>
      </c>
      <c r="S569" s="891">
        <v>112085.91</v>
      </c>
      <c r="T569" s="891">
        <v>135704.85999999999</v>
      </c>
      <c r="U569" s="891">
        <v>80681.429999999993</v>
      </c>
      <c r="V569" s="891">
        <v>202647.1</v>
      </c>
      <c r="W569" s="891">
        <v>174783.88</v>
      </c>
      <c r="X569" s="891">
        <v>134495.99</v>
      </c>
      <c r="Y569" s="891">
        <v>5145127.01</v>
      </c>
      <c r="Z569" s="891">
        <v>84799.8</v>
      </c>
      <c r="AA569" s="891">
        <v>118828.75</v>
      </c>
      <c r="AB569" s="891">
        <v>255719.47</v>
      </c>
      <c r="AC569" s="891">
        <v>27568.269999999997</v>
      </c>
      <c r="AD569" s="891">
        <v>542809.73</v>
      </c>
      <c r="AE569" s="891">
        <v>338738.7</v>
      </c>
      <c r="AF569" s="891">
        <v>1166423.01</v>
      </c>
      <c r="AG569" s="891">
        <v>839406.29</v>
      </c>
      <c r="AH569" s="891">
        <v>2378785.6461299998</v>
      </c>
      <c r="AI569" s="891">
        <v>5753079.6661299998</v>
      </c>
      <c r="AJ569" s="891">
        <v>859531.12</v>
      </c>
      <c r="AK569" s="891">
        <v>4893548.5461299988</v>
      </c>
      <c r="AL569" s="894">
        <v>5667126.5461299988</v>
      </c>
      <c r="AM569" s="891">
        <v>154427.04</v>
      </c>
      <c r="AN569" s="891">
        <v>154427.04</v>
      </c>
      <c r="AO569" s="891">
        <v>160861.5</v>
      </c>
      <c r="AP569" s="891">
        <v>160861.5</v>
      </c>
      <c r="AQ569" s="891">
        <v>1286.8900000000001</v>
      </c>
      <c r="AR569" s="891">
        <v>1286.8900000000001</v>
      </c>
      <c r="AS569" s="891">
        <v>1930.33</v>
      </c>
      <c r="AT569" s="891">
        <v>1930.33</v>
      </c>
      <c r="AU569" s="891">
        <v>1930.33</v>
      </c>
      <c r="AV569" s="891">
        <v>433682.6</v>
      </c>
      <c r="AW569" s="891">
        <v>172086.35</v>
      </c>
      <c r="AX569" s="891">
        <v>67682.649999999994</v>
      </c>
      <c r="AY569" s="891">
        <v>1312393.45</v>
      </c>
      <c r="AZ569" s="891">
        <v>12124647.109999999</v>
      </c>
      <c r="BA569" s="891">
        <v>317456.35000000003</v>
      </c>
      <c r="BB569" s="891">
        <v>127.25</v>
      </c>
      <c r="BC569" s="891">
        <v>364902.55</v>
      </c>
    </row>
    <row r="570" spans="1:55" ht="15.75" customHeight="1" x14ac:dyDescent="0.2">
      <c r="A570" s="890" t="s">
        <v>2352</v>
      </c>
      <c r="B570" s="895" t="s">
        <v>2353</v>
      </c>
      <c r="C570" s="645">
        <v>261.63</v>
      </c>
      <c r="D570" s="891">
        <v>3354836.84</v>
      </c>
      <c r="E570" s="891">
        <v>2671805.62</v>
      </c>
      <c r="F570" s="892">
        <v>0.79640404211132965</v>
      </c>
      <c r="G570" s="893">
        <v>2</v>
      </c>
      <c r="H570" s="891">
        <v>11386.66</v>
      </c>
      <c r="I570" s="891">
        <v>789136.95000000007</v>
      </c>
      <c r="J570" s="891">
        <v>800523.6100000001</v>
      </c>
      <c r="K570" s="893">
        <v>0.9</v>
      </c>
      <c r="L570" s="891">
        <v>784928.88</v>
      </c>
      <c r="M570" s="891">
        <v>188959.21</v>
      </c>
      <c r="N570" s="891">
        <v>83227.13</v>
      </c>
      <c r="O570" s="891">
        <v>33056.120000000003</v>
      </c>
      <c r="P570" s="891">
        <v>26503.79</v>
      </c>
      <c r="Q570" s="891">
        <v>57597.38</v>
      </c>
      <c r="R570" s="891">
        <v>18593.169999999998</v>
      </c>
      <c r="S570" s="891">
        <v>30383.19</v>
      </c>
      <c r="T570" s="891">
        <v>36562.959999999999</v>
      </c>
      <c r="U570" s="891">
        <v>21957.599999999999</v>
      </c>
      <c r="V570" s="891">
        <v>54599.22</v>
      </c>
      <c r="W570" s="891">
        <v>47092.03</v>
      </c>
      <c r="X570" s="891">
        <v>36457.910000000003</v>
      </c>
      <c r="Y570" s="891">
        <v>1419918.5899999999</v>
      </c>
      <c r="Z570" s="891">
        <v>23472</v>
      </c>
      <c r="AA570" s="891">
        <v>32703.75</v>
      </c>
      <c r="AB570" s="891">
        <v>70378.47</v>
      </c>
      <c r="AC570" s="891">
        <v>7587.2699999999986</v>
      </c>
      <c r="AD570" s="891">
        <v>149390.72999999998</v>
      </c>
      <c r="AE570" s="891">
        <v>88938.54</v>
      </c>
      <c r="AF570" s="891">
        <v>321020.01</v>
      </c>
      <c r="AG570" s="891">
        <v>231019.29</v>
      </c>
      <c r="AH570" s="891">
        <v>660095.24612999998</v>
      </c>
      <c r="AI570" s="891">
        <v>1584605.3061299999</v>
      </c>
      <c r="AJ570" s="891">
        <v>236557.99</v>
      </c>
      <c r="AK570" s="891">
        <v>1348047.3161300002</v>
      </c>
      <c r="AL570" s="894">
        <v>1560949.5061300001</v>
      </c>
      <c r="AM570" s="891">
        <v>46328.11</v>
      </c>
      <c r="AN570" s="891">
        <v>46328.11</v>
      </c>
      <c r="AO570" s="891">
        <v>48258.45</v>
      </c>
      <c r="AP570" s="891">
        <v>48258.45</v>
      </c>
      <c r="AQ570" s="891">
        <v>0</v>
      </c>
      <c r="AR570" s="891">
        <v>0</v>
      </c>
      <c r="AS570" s="891">
        <v>0</v>
      </c>
      <c r="AT570" s="891">
        <v>0</v>
      </c>
      <c r="AU570" s="891">
        <v>0</v>
      </c>
      <c r="AV570" s="891">
        <v>119037.51</v>
      </c>
      <c r="AW570" s="891">
        <v>47234.38</v>
      </c>
      <c r="AX570" s="891">
        <v>18523.669999999998</v>
      </c>
      <c r="AY570" s="891">
        <v>373968.68</v>
      </c>
      <c r="AZ570" s="891">
        <v>3354836.84</v>
      </c>
      <c r="BA570" s="891">
        <v>52692.950000000004</v>
      </c>
      <c r="BB570" s="891">
        <v>0</v>
      </c>
      <c r="BC570" s="891">
        <v>46271.110000000008</v>
      </c>
    </row>
    <row r="571" spans="1:55" ht="15.75" customHeight="1" x14ac:dyDescent="0.2">
      <c r="A571" s="890" t="s">
        <v>2354</v>
      </c>
      <c r="B571" s="895" t="s">
        <v>2355</v>
      </c>
      <c r="C571" s="645">
        <v>872.95</v>
      </c>
      <c r="D571" s="891">
        <v>11975878.57</v>
      </c>
      <c r="E571" s="891">
        <v>8838159.2599999998</v>
      </c>
      <c r="F571" s="892">
        <v>0.73799673304469715</v>
      </c>
      <c r="G571" s="893">
        <v>2</v>
      </c>
      <c r="H571" s="891">
        <v>91061.99</v>
      </c>
      <c r="I571" s="891">
        <v>5228569.55</v>
      </c>
      <c r="J571" s="891">
        <v>5319631.54</v>
      </c>
      <c r="K571" s="893">
        <v>0.9</v>
      </c>
      <c r="L571" s="891">
        <v>2725554.93</v>
      </c>
      <c r="M571" s="891">
        <v>662503.19999999995</v>
      </c>
      <c r="N571" s="891">
        <v>279077.59000000003</v>
      </c>
      <c r="O571" s="891">
        <v>112585.68</v>
      </c>
      <c r="P571" s="891">
        <v>96811.53</v>
      </c>
      <c r="Q571" s="891">
        <v>197063.91</v>
      </c>
      <c r="R571" s="891">
        <v>62341.81</v>
      </c>
      <c r="S571" s="891">
        <v>102639.03999999999</v>
      </c>
      <c r="T571" s="891">
        <v>124454.71</v>
      </c>
      <c r="U571" s="891">
        <v>73787.759999999995</v>
      </c>
      <c r="V571" s="891">
        <v>185847.34</v>
      </c>
      <c r="W571" s="891">
        <v>160294.03</v>
      </c>
      <c r="X571" s="891">
        <v>123160.33</v>
      </c>
      <c r="Y571" s="891">
        <v>4906121.8599999994</v>
      </c>
      <c r="Z571" s="891">
        <v>77980.5</v>
      </c>
      <c r="AA571" s="891">
        <v>109118.75</v>
      </c>
      <c r="AB571" s="891">
        <v>234823.55</v>
      </c>
      <c r="AC571" s="891">
        <v>25315.55</v>
      </c>
      <c r="AD571" s="891">
        <v>498454.44999999995</v>
      </c>
      <c r="AE571" s="891">
        <v>306049.13</v>
      </c>
      <c r="AF571" s="891">
        <v>1071109.6499999999</v>
      </c>
      <c r="AG571" s="891">
        <v>770814.85000000009</v>
      </c>
      <c r="AH571" s="891">
        <v>2393673.9544500001</v>
      </c>
      <c r="AI571" s="891">
        <v>5487340.3844499998</v>
      </c>
      <c r="AJ571" s="891">
        <v>789295.2</v>
      </c>
      <c r="AK571" s="891">
        <v>4698045.1844499996</v>
      </c>
      <c r="AL571" s="894">
        <v>5408410.8644499993</v>
      </c>
      <c r="AM571" s="891">
        <v>241935.69</v>
      </c>
      <c r="AN571" s="891">
        <v>241935.69</v>
      </c>
      <c r="AO571" s="891">
        <v>251587.38</v>
      </c>
      <c r="AP571" s="891">
        <v>251587.38</v>
      </c>
      <c r="AQ571" s="891">
        <v>10295.129999999999</v>
      </c>
      <c r="AR571" s="891">
        <v>10295.129999999999</v>
      </c>
      <c r="AS571" s="891">
        <v>10938.58</v>
      </c>
      <c r="AT571" s="891">
        <v>10938.58</v>
      </c>
      <c r="AU571" s="891">
        <v>13512.36</v>
      </c>
      <c r="AV571" s="891">
        <v>398293.07</v>
      </c>
      <c r="AW571" s="891">
        <v>158043.69</v>
      </c>
      <c r="AX571" s="891">
        <v>61983.06</v>
      </c>
      <c r="AY571" s="891">
        <v>1661345.74</v>
      </c>
      <c r="AZ571" s="891">
        <v>11975878.57</v>
      </c>
      <c r="BA571" s="891">
        <v>1052449.6499999999</v>
      </c>
      <c r="BB571" s="891">
        <v>4024.1400000000003</v>
      </c>
      <c r="BC571" s="891">
        <v>228951.93</v>
      </c>
    </row>
    <row r="572" spans="1:55" ht="15.75" customHeight="1" x14ac:dyDescent="0.2">
      <c r="A572" s="890" t="s">
        <v>2356</v>
      </c>
      <c r="B572" s="895" t="s">
        <v>2357</v>
      </c>
      <c r="C572" s="645">
        <v>847.39</v>
      </c>
      <c r="D572" s="891">
        <v>11725509.789999999</v>
      </c>
      <c r="E572" s="891">
        <v>8299345.9199999999</v>
      </c>
      <c r="F572" s="892">
        <v>0.7078025662541364</v>
      </c>
      <c r="G572" s="893">
        <v>1</v>
      </c>
      <c r="H572" s="891">
        <v>180239.03</v>
      </c>
      <c r="I572" s="891">
        <v>4509262.9400000004</v>
      </c>
      <c r="J572" s="891">
        <v>4689501.9700000007</v>
      </c>
      <c r="K572" s="893">
        <v>0.9</v>
      </c>
      <c r="L572" s="891">
        <v>2656392.4900000002</v>
      </c>
      <c r="M572" s="891">
        <v>658984.72</v>
      </c>
      <c r="N572" s="891">
        <v>272190.32</v>
      </c>
      <c r="O572" s="891">
        <v>108041.79</v>
      </c>
      <c r="P572" s="891">
        <v>94689.47</v>
      </c>
      <c r="Q572" s="891">
        <v>193242.29</v>
      </c>
      <c r="R572" s="891">
        <v>60701.23</v>
      </c>
      <c r="S572" s="891">
        <v>99830.51</v>
      </c>
      <c r="T572" s="891">
        <v>118829.64</v>
      </c>
      <c r="U572" s="891">
        <v>71489.88</v>
      </c>
      <c r="V572" s="891">
        <v>177447.46</v>
      </c>
      <c r="W572" s="891">
        <v>153049.1</v>
      </c>
      <c r="X572" s="891">
        <v>119790.27</v>
      </c>
      <c r="Y572" s="891">
        <v>4784679.169999999</v>
      </c>
      <c r="Z572" s="891">
        <v>75702.599999999991</v>
      </c>
      <c r="AA572" s="891">
        <v>105923.75</v>
      </c>
      <c r="AB572" s="891">
        <v>227947.90999999997</v>
      </c>
      <c r="AC572" s="891">
        <v>24574.309999999998</v>
      </c>
      <c r="AD572" s="891">
        <v>483859.69</v>
      </c>
      <c r="AE572" s="891">
        <v>315884.45999999996</v>
      </c>
      <c r="AF572" s="891">
        <v>1039747.5299999999</v>
      </c>
      <c r="AG572" s="891">
        <v>748245.36999999988</v>
      </c>
      <c r="AH572" s="891">
        <v>2343779.8278900003</v>
      </c>
      <c r="AI572" s="891">
        <v>5365665.4478900004</v>
      </c>
      <c r="AJ572" s="891">
        <v>766184.61</v>
      </c>
      <c r="AK572" s="891">
        <v>4599480.8378900001</v>
      </c>
      <c r="AL572" s="894">
        <v>5289046.9778899997</v>
      </c>
      <c r="AM572" s="891">
        <v>236144.68</v>
      </c>
      <c r="AN572" s="891">
        <v>236144.68</v>
      </c>
      <c r="AO572" s="891">
        <v>245796.37</v>
      </c>
      <c r="AP572" s="891">
        <v>245796.37</v>
      </c>
      <c r="AQ572" s="891">
        <v>16729.59</v>
      </c>
      <c r="AR572" s="891">
        <v>16729.59</v>
      </c>
      <c r="AS572" s="891">
        <v>17373.04</v>
      </c>
      <c r="AT572" s="891">
        <v>17373.04</v>
      </c>
      <c r="AU572" s="891">
        <v>20590.27</v>
      </c>
      <c r="AV572" s="891">
        <v>386067.6</v>
      </c>
      <c r="AW572" s="891">
        <v>153192.6</v>
      </c>
      <c r="AX572" s="891">
        <v>59845.71</v>
      </c>
      <c r="AY572" s="891">
        <v>1651783.54</v>
      </c>
      <c r="AZ572" s="891">
        <v>11725509.789999999</v>
      </c>
      <c r="BA572" s="891">
        <v>761333.07000000018</v>
      </c>
      <c r="BB572" s="891">
        <v>33783.74</v>
      </c>
      <c r="BC572" s="891">
        <v>230684.42</v>
      </c>
    </row>
    <row r="573" spans="1:55" ht="15.75" customHeight="1" x14ac:dyDescent="0.2">
      <c r="A573" s="890" t="s">
        <v>2358</v>
      </c>
      <c r="B573" s="895" t="s">
        <v>2359</v>
      </c>
      <c r="C573" s="645">
        <v>501.79</v>
      </c>
      <c r="D573" s="891">
        <v>6845115.9100000001</v>
      </c>
      <c r="E573" s="891">
        <v>6277208.7499999991</v>
      </c>
      <c r="F573" s="892">
        <v>0.91703469050533559</v>
      </c>
      <c r="G573" s="893">
        <v>3</v>
      </c>
      <c r="H573" s="891">
        <v>11217.82</v>
      </c>
      <c r="I573" s="891">
        <v>1703618.42</v>
      </c>
      <c r="J573" s="891">
        <v>1714836.24</v>
      </c>
      <c r="K573" s="893">
        <v>0.9</v>
      </c>
      <c r="L573" s="891">
        <v>1563200.29</v>
      </c>
      <c r="M573" s="891">
        <v>388776.22</v>
      </c>
      <c r="N573" s="891">
        <v>161406.35999999999</v>
      </c>
      <c r="O573" s="891">
        <v>64020.87</v>
      </c>
      <c r="P573" s="891">
        <v>54920.58</v>
      </c>
      <c r="Q573" s="891">
        <v>114801.46</v>
      </c>
      <c r="R573" s="891">
        <v>35545.769999999997</v>
      </c>
      <c r="S573" s="891">
        <v>58979.15</v>
      </c>
      <c r="T573" s="891">
        <v>70313.399999999994</v>
      </c>
      <c r="U573" s="891">
        <v>42383.28</v>
      </c>
      <c r="V573" s="891">
        <v>104998.5</v>
      </c>
      <c r="W573" s="891">
        <v>90561.600000000006</v>
      </c>
      <c r="X573" s="891">
        <v>70771.23</v>
      </c>
      <c r="Y573" s="891">
        <v>2820678.71</v>
      </c>
      <c r="Z573" s="891">
        <v>44936.1</v>
      </c>
      <c r="AA573" s="891">
        <v>62723.75</v>
      </c>
      <c r="AB573" s="891">
        <v>134981.51</v>
      </c>
      <c r="AC573" s="891">
        <v>14551.91</v>
      </c>
      <c r="AD573" s="891">
        <v>286522.08999999997</v>
      </c>
      <c r="AE573" s="891">
        <v>189116.56999999998</v>
      </c>
      <c r="AF573" s="891">
        <v>615696.33000000007</v>
      </c>
      <c r="AG573" s="891">
        <v>443080.57000000007</v>
      </c>
      <c r="AH573" s="891">
        <v>1363072.49229</v>
      </c>
      <c r="AI573" s="891">
        <v>3154681.32229</v>
      </c>
      <c r="AJ573" s="891">
        <v>453703.46</v>
      </c>
      <c r="AK573" s="891">
        <v>2700977.8622900001</v>
      </c>
      <c r="AL573" s="894">
        <v>3109310.9722899999</v>
      </c>
      <c r="AM573" s="891">
        <v>131262.98000000001</v>
      </c>
      <c r="AN573" s="891">
        <v>131262.98000000001</v>
      </c>
      <c r="AO573" s="891">
        <v>137053.99</v>
      </c>
      <c r="AP573" s="891">
        <v>137053.99</v>
      </c>
      <c r="AQ573" s="891">
        <v>4504.12</v>
      </c>
      <c r="AR573" s="891">
        <v>4504.12</v>
      </c>
      <c r="AS573" s="891">
        <v>4504.12</v>
      </c>
      <c r="AT573" s="891">
        <v>4504.12</v>
      </c>
      <c r="AU573" s="891">
        <v>5791.01</v>
      </c>
      <c r="AV573" s="891">
        <v>228423.33</v>
      </c>
      <c r="AW573" s="891">
        <v>90638.95</v>
      </c>
      <c r="AX573" s="891">
        <v>35622.449999999997</v>
      </c>
      <c r="AY573" s="891">
        <v>915126.1599999998</v>
      </c>
      <c r="AZ573" s="891">
        <v>6845115.9100000001</v>
      </c>
      <c r="BA573" s="891">
        <v>467830.28</v>
      </c>
      <c r="BB573" s="891">
        <v>72.740000000000009</v>
      </c>
      <c r="BC573" s="891">
        <v>93655.27</v>
      </c>
    </row>
    <row r="574" spans="1:55" ht="15.75" customHeight="1" x14ac:dyDescent="0.2">
      <c r="A574" s="890" t="s">
        <v>2360</v>
      </c>
      <c r="B574" s="895" t="s">
        <v>2361</v>
      </c>
      <c r="C574" s="645">
        <v>103.04</v>
      </c>
      <c r="D574" s="891">
        <v>1254593.3400000001</v>
      </c>
      <c r="E574" s="891">
        <v>1650654.76</v>
      </c>
      <c r="F574" s="892">
        <v>1.3156890821690477</v>
      </c>
      <c r="G574" s="893">
        <v>4</v>
      </c>
      <c r="H574" s="891">
        <v>96.53</v>
      </c>
      <c r="I574" s="891">
        <v>235490.47</v>
      </c>
      <c r="J574" s="891">
        <v>235587</v>
      </c>
      <c r="K574" s="893">
        <v>0.9</v>
      </c>
      <c r="L574" s="891">
        <v>304377.45</v>
      </c>
      <c r="M574" s="891">
        <v>73252.3</v>
      </c>
      <c r="N574" s="891">
        <v>32010.43</v>
      </c>
      <c r="O574" s="891">
        <v>12713.89</v>
      </c>
      <c r="P574" s="891">
        <v>10051.73</v>
      </c>
      <c r="Q574" s="891">
        <v>21800.99</v>
      </c>
      <c r="R574" s="891">
        <v>6562.29</v>
      </c>
      <c r="S574" s="891">
        <v>11744.76</v>
      </c>
      <c r="T574" s="891">
        <v>14062.68</v>
      </c>
      <c r="U574" s="891">
        <v>8425.59</v>
      </c>
      <c r="V574" s="891">
        <v>20999.7</v>
      </c>
      <c r="W574" s="891">
        <v>18112.32</v>
      </c>
      <c r="X574" s="891">
        <v>14092.97</v>
      </c>
      <c r="Y574" s="891">
        <v>548207.1</v>
      </c>
      <c r="Z574" s="891">
        <v>9206.1000000000022</v>
      </c>
      <c r="AA574" s="891">
        <v>12880</v>
      </c>
      <c r="AB574" s="891">
        <v>27717.760000000002</v>
      </c>
      <c r="AC574" s="891">
        <v>2988.16</v>
      </c>
      <c r="AD574" s="891">
        <v>29417.91</v>
      </c>
      <c r="AE574" s="891">
        <v>34550.770000000004</v>
      </c>
      <c r="AF574" s="891">
        <v>126430.08000000002</v>
      </c>
      <c r="AG574" s="891">
        <v>90984.320000000007</v>
      </c>
      <c r="AH574" s="891">
        <v>250883.04804000002</v>
      </c>
      <c r="AI574" s="891">
        <v>585058.14804000012</v>
      </c>
      <c r="AJ574" s="891">
        <v>93165.67</v>
      </c>
      <c r="AK574" s="891">
        <v>491892.47804000013</v>
      </c>
      <c r="AL574" s="894">
        <v>575741.57804000017</v>
      </c>
      <c r="AM574" s="891">
        <v>14155.81</v>
      </c>
      <c r="AN574" s="891">
        <v>14155.81</v>
      </c>
      <c r="AO574" s="891">
        <v>14799.25</v>
      </c>
      <c r="AP574" s="891">
        <v>14799.25</v>
      </c>
      <c r="AQ574" s="891">
        <v>0</v>
      </c>
      <c r="AR574" s="891">
        <v>0</v>
      </c>
      <c r="AS574" s="891">
        <v>0</v>
      </c>
      <c r="AT574" s="891">
        <v>0</v>
      </c>
      <c r="AU574" s="891">
        <v>0</v>
      </c>
      <c r="AV574" s="891">
        <v>46971.55</v>
      </c>
      <c r="AW574" s="891">
        <v>18638.43</v>
      </c>
      <c r="AX574" s="891">
        <v>7124.49</v>
      </c>
      <c r="AY574" s="891">
        <v>130644.59000000001</v>
      </c>
      <c r="AZ574" s="891">
        <v>1254593.3400000001</v>
      </c>
      <c r="BA574" s="891">
        <v>28947.339999999997</v>
      </c>
      <c r="BB574" s="891">
        <v>0</v>
      </c>
      <c r="BC574" s="891">
        <v>17804.460000000003</v>
      </c>
    </row>
    <row r="575" spans="1:55" ht="15.75" customHeight="1" x14ac:dyDescent="0.2">
      <c r="A575" s="890" t="s">
        <v>2362</v>
      </c>
      <c r="B575" s="895" t="s">
        <v>2363</v>
      </c>
      <c r="C575" s="645">
        <v>939.94</v>
      </c>
      <c r="D575" s="891">
        <v>13759538.210000001</v>
      </c>
      <c r="E575" s="891">
        <v>10009625.440000001</v>
      </c>
      <c r="F575" s="892">
        <v>0.72746812336516642</v>
      </c>
      <c r="G575" s="893">
        <v>1</v>
      </c>
      <c r="H575" s="891">
        <v>115092.26</v>
      </c>
      <c r="I575" s="891">
        <v>5220809.54</v>
      </c>
      <c r="J575" s="891">
        <v>5335901.8</v>
      </c>
      <c r="K575" s="893">
        <v>0.96677999999999997</v>
      </c>
      <c r="L575" s="891">
        <v>3142869.06</v>
      </c>
      <c r="M575" s="891">
        <v>770791.89</v>
      </c>
      <c r="N575" s="891">
        <v>323362.15000000002</v>
      </c>
      <c r="O575" s="891">
        <v>130180.42</v>
      </c>
      <c r="P575" s="891">
        <v>114929.69</v>
      </c>
      <c r="Q575" s="891">
        <v>229576.03</v>
      </c>
      <c r="R575" s="891">
        <v>72254.48</v>
      </c>
      <c r="S575" s="891">
        <v>118757.09</v>
      </c>
      <c r="T575" s="891">
        <v>143508.24</v>
      </c>
      <c r="U575" s="891">
        <v>85570.93</v>
      </c>
      <c r="V575" s="891">
        <v>214299.83</v>
      </c>
      <c r="W575" s="891">
        <v>184834.41</v>
      </c>
      <c r="X575" s="891">
        <v>142500.98000000001</v>
      </c>
      <c r="Y575" s="891">
        <v>5673435.200000002</v>
      </c>
      <c r="Z575" s="891">
        <v>83995.199999999997</v>
      </c>
      <c r="AA575" s="891">
        <v>117492.5</v>
      </c>
      <c r="AB575" s="891">
        <v>252843.86</v>
      </c>
      <c r="AC575" s="891">
        <v>27258.260000000002</v>
      </c>
      <c r="AD575" s="891">
        <v>536705.74</v>
      </c>
      <c r="AE575" s="891">
        <v>339643.33999999997</v>
      </c>
      <c r="AF575" s="891">
        <v>1153306.3799999999</v>
      </c>
      <c r="AG575" s="891">
        <v>829967.02</v>
      </c>
      <c r="AH575" s="891">
        <v>2641325.6699400004</v>
      </c>
      <c r="AI575" s="891">
        <v>5982537.9699400002</v>
      </c>
      <c r="AJ575" s="891">
        <v>849865.54</v>
      </c>
      <c r="AK575" s="891">
        <v>5132672.4299400011</v>
      </c>
      <c r="AL575" s="894">
        <v>5954305.4299400011</v>
      </c>
      <c r="AM575" s="891">
        <v>268872.78999999998</v>
      </c>
      <c r="AN575" s="891">
        <v>268872.78999999998</v>
      </c>
      <c r="AO575" s="891">
        <v>279931.82</v>
      </c>
      <c r="AP575" s="891">
        <v>279931.82</v>
      </c>
      <c r="AQ575" s="891">
        <v>60133.5</v>
      </c>
      <c r="AR575" s="891">
        <v>60133.5</v>
      </c>
      <c r="AS575" s="891">
        <v>62207.07</v>
      </c>
      <c r="AT575" s="891">
        <v>62207.07</v>
      </c>
      <c r="AU575" s="891">
        <v>75339.67</v>
      </c>
      <c r="AV575" s="891">
        <v>460332.33</v>
      </c>
      <c r="AW575" s="891">
        <v>182661.03</v>
      </c>
      <c r="AX575" s="891">
        <v>71174.080000000002</v>
      </c>
      <c r="AY575" s="891">
        <v>2131797.4700000002</v>
      </c>
      <c r="AZ575" s="891">
        <v>13759538.210000001</v>
      </c>
      <c r="BA575" s="891">
        <v>915267.89999999991</v>
      </c>
      <c r="BB575" s="891">
        <v>64062.130000000005</v>
      </c>
      <c r="BC575" s="891">
        <v>472896.52999999991</v>
      </c>
    </row>
    <row r="576" spans="1:55" ht="15.75" customHeight="1" x14ac:dyDescent="0.2">
      <c r="A576" s="890" t="s">
        <v>2364</v>
      </c>
      <c r="B576" s="895" t="s">
        <v>2365</v>
      </c>
      <c r="C576" s="645">
        <v>1630.86</v>
      </c>
      <c r="D576" s="891">
        <v>21070445.82</v>
      </c>
      <c r="E576" s="891">
        <v>19655226.57</v>
      </c>
      <c r="F576" s="892">
        <v>0.93283391998015164</v>
      </c>
      <c r="G576" s="893">
        <v>3</v>
      </c>
      <c r="H576" s="891">
        <v>34530.400000000001</v>
      </c>
      <c r="I576" s="891">
        <v>2816163.3299999996</v>
      </c>
      <c r="J576" s="891">
        <v>2850693.7299999995</v>
      </c>
      <c r="K576" s="893">
        <v>0.96677999999999997</v>
      </c>
      <c r="L576" s="891">
        <v>5045318.17</v>
      </c>
      <c r="M576" s="891">
        <v>1222793.6399999999</v>
      </c>
      <c r="N576" s="891">
        <v>559701.56999999995</v>
      </c>
      <c r="O576" s="891">
        <v>227369.23</v>
      </c>
      <c r="P576" s="891">
        <v>167474.42000000001</v>
      </c>
      <c r="Q576" s="891">
        <v>393414.63</v>
      </c>
      <c r="R576" s="891">
        <v>126298.49</v>
      </c>
      <c r="S576" s="891">
        <v>205973.62</v>
      </c>
      <c r="T576" s="891">
        <v>251517.07</v>
      </c>
      <c r="U576" s="891">
        <v>148652.07</v>
      </c>
      <c r="V576" s="891">
        <v>375588.66</v>
      </c>
      <c r="W576" s="891">
        <v>323946.63</v>
      </c>
      <c r="X576" s="891">
        <v>247155.28</v>
      </c>
      <c r="Y576" s="891">
        <v>9295203.4800000004</v>
      </c>
      <c r="Z576" s="891">
        <v>144925.20000000001</v>
      </c>
      <c r="AA576" s="891">
        <v>203857.5</v>
      </c>
      <c r="AB576" s="891">
        <v>438701.33999999997</v>
      </c>
      <c r="AC576" s="891">
        <v>47294.94</v>
      </c>
      <c r="AD576" s="891">
        <v>931221.05999999994</v>
      </c>
      <c r="AE576" s="891">
        <v>560844.91999999993</v>
      </c>
      <c r="AF576" s="891">
        <v>2001065.22</v>
      </c>
      <c r="AG576" s="891">
        <v>1440049.38</v>
      </c>
      <c r="AH576" s="891">
        <v>3933497.49486</v>
      </c>
      <c r="AI576" s="891">
        <v>9701457.0548599996</v>
      </c>
      <c r="AJ576" s="891">
        <v>1474574.68</v>
      </c>
      <c r="AK576" s="891">
        <v>8226882.374859998</v>
      </c>
      <c r="AL576" s="894">
        <v>9652471.6748599987</v>
      </c>
      <c r="AM576" s="891">
        <v>204592.14</v>
      </c>
      <c r="AN576" s="891">
        <v>204592.14</v>
      </c>
      <c r="AO576" s="891">
        <v>213577.61</v>
      </c>
      <c r="AP576" s="891">
        <v>213577.61</v>
      </c>
      <c r="AQ576" s="891">
        <v>8294.27</v>
      </c>
      <c r="AR576" s="891">
        <v>8294.27</v>
      </c>
      <c r="AS576" s="891">
        <v>8985.4599999999991</v>
      </c>
      <c r="AT576" s="891">
        <v>8985.4599999999991</v>
      </c>
      <c r="AU576" s="891">
        <v>11059.03</v>
      </c>
      <c r="AV576" s="891">
        <v>799015.28</v>
      </c>
      <c r="AW576" s="891">
        <v>317051.28000000003</v>
      </c>
      <c r="AX576" s="891">
        <v>124745.97</v>
      </c>
      <c r="AY576" s="891">
        <v>2122770.52</v>
      </c>
      <c r="AZ576" s="891">
        <v>21070445.82</v>
      </c>
      <c r="BA576" s="891">
        <v>255539.06</v>
      </c>
      <c r="BB576" s="891">
        <v>210.84</v>
      </c>
      <c r="BC576" s="891">
        <v>533980.42999999993</v>
      </c>
    </row>
    <row r="577" spans="1:55" ht="15.75" customHeight="1" x14ac:dyDescent="0.2">
      <c r="A577" s="890" t="s">
        <v>2366</v>
      </c>
      <c r="B577" s="895" t="s">
        <v>2367</v>
      </c>
      <c r="C577" s="645">
        <v>1844.88</v>
      </c>
      <c r="D577" s="891">
        <v>24488124.760000002</v>
      </c>
      <c r="E577" s="891">
        <v>17769352.66</v>
      </c>
      <c r="F577" s="892">
        <v>0.72563141662138442</v>
      </c>
      <c r="G577" s="893">
        <v>1</v>
      </c>
      <c r="H577" s="891">
        <v>182960.72</v>
      </c>
      <c r="I577" s="891">
        <v>5281918.0599999996</v>
      </c>
      <c r="J577" s="891">
        <v>5464878.7799999993</v>
      </c>
      <c r="K577" s="893">
        <v>0.96677999999999997</v>
      </c>
      <c r="L577" s="891">
        <v>5825985.3300000001</v>
      </c>
      <c r="M577" s="891">
        <v>1435230.12</v>
      </c>
      <c r="N577" s="891">
        <v>636845.02</v>
      </c>
      <c r="O577" s="891">
        <v>256409.14</v>
      </c>
      <c r="P577" s="891">
        <v>196161.86</v>
      </c>
      <c r="Q577" s="891">
        <v>452190.75</v>
      </c>
      <c r="R577" s="891">
        <v>143921.54</v>
      </c>
      <c r="S577" s="891">
        <v>233948.74</v>
      </c>
      <c r="T577" s="891">
        <v>282484.64</v>
      </c>
      <c r="U577" s="891">
        <v>168124.94</v>
      </c>
      <c r="V577" s="891">
        <v>421832.31</v>
      </c>
      <c r="W577" s="891">
        <v>363831.95</v>
      </c>
      <c r="X577" s="891">
        <v>280723.64</v>
      </c>
      <c r="Y577" s="891">
        <v>10697689.98</v>
      </c>
      <c r="Z577" s="891">
        <v>164967.29999999999</v>
      </c>
      <c r="AA577" s="891">
        <v>230610</v>
      </c>
      <c r="AB577" s="891">
        <v>496272.72000000003</v>
      </c>
      <c r="AC577" s="891">
        <v>53501.52</v>
      </c>
      <c r="AD577" s="891">
        <v>1053426.48</v>
      </c>
      <c r="AE577" s="891">
        <v>672398.95</v>
      </c>
      <c r="AF577" s="891">
        <v>2263667.7600000002</v>
      </c>
      <c r="AG577" s="891">
        <v>1629029.04</v>
      </c>
      <c r="AH577" s="891">
        <v>4593419.7598799998</v>
      </c>
      <c r="AI577" s="891">
        <v>11157293.52988</v>
      </c>
      <c r="AJ577" s="891">
        <v>1668085.14</v>
      </c>
      <c r="AK577" s="891">
        <v>9489208.3898799997</v>
      </c>
      <c r="AL577" s="894">
        <v>11101879.739879999</v>
      </c>
      <c r="AM577" s="891">
        <v>286843.71999999997</v>
      </c>
      <c r="AN577" s="891">
        <v>286843.71999999997</v>
      </c>
      <c r="AO577" s="891">
        <v>298593.94</v>
      </c>
      <c r="AP577" s="891">
        <v>298593.94</v>
      </c>
      <c r="AQ577" s="891">
        <v>21426.880000000001</v>
      </c>
      <c r="AR577" s="891">
        <v>21426.880000000001</v>
      </c>
      <c r="AS577" s="891">
        <v>22118.07</v>
      </c>
      <c r="AT577" s="891">
        <v>22118.07</v>
      </c>
      <c r="AU577" s="891">
        <v>26956.39</v>
      </c>
      <c r="AV577" s="891">
        <v>904076.11</v>
      </c>
      <c r="AW577" s="891">
        <v>358739.69</v>
      </c>
      <c r="AX577" s="891">
        <v>140817.53</v>
      </c>
      <c r="AY577" s="891">
        <v>2688554.9399999995</v>
      </c>
      <c r="AZ577" s="891">
        <v>24488124.760000002</v>
      </c>
      <c r="BA577" s="891">
        <v>424406.56</v>
      </c>
      <c r="BB577" s="891">
        <v>2939.2</v>
      </c>
      <c r="BC577" s="891">
        <v>727049.97000000009</v>
      </c>
    </row>
    <row r="578" spans="1:55" ht="15.75" customHeight="1" x14ac:dyDescent="0.2">
      <c r="A578" s="890" t="s">
        <v>2368</v>
      </c>
      <c r="B578" s="895" t="s">
        <v>2369</v>
      </c>
      <c r="C578" s="645">
        <v>421.43</v>
      </c>
      <c r="D578" s="891">
        <v>5616649.3099999996</v>
      </c>
      <c r="E578" s="891">
        <v>5022763.0199999996</v>
      </c>
      <c r="F578" s="892">
        <v>0.89426324179744809</v>
      </c>
      <c r="G578" s="893">
        <v>2</v>
      </c>
      <c r="H578" s="891">
        <v>12619.85</v>
      </c>
      <c r="I578" s="891">
        <v>820592.58999999985</v>
      </c>
      <c r="J578" s="891">
        <v>833212.43999999983</v>
      </c>
      <c r="K578" s="893">
        <v>0.96677999999999997</v>
      </c>
      <c r="L578" s="891">
        <v>1341762.2</v>
      </c>
      <c r="M578" s="891">
        <v>332813.88</v>
      </c>
      <c r="N578" s="891">
        <v>145486.31</v>
      </c>
      <c r="O578" s="891">
        <v>57651.45</v>
      </c>
      <c r="P578" s="891">
        <v>45056.91</v>
      </c>
      <c r="Q578" s="891">
        <v>103381.75</v>
      </c>
      <c r="R578" s="891">
        <v>31721.48</v>
      </c>
      <c r="S578" s="891">
        <v>53207.56</v>
      </c>
      <c r="T578" s="891">
        <v>63445.74</v>
      </c>
      <c r="U578" s="891">
        <v>38122.94</v>
      </c>
      <c r="V578" s="891">
        <v>94743.08</v>
      </c>
      <c r="W578" s="891">
        <v>81716.259999999995</v>
      </c>
      <c r="X578" s="891">
        <v>63845.7</v>
      </c>
      <c r="Y578" s="891">
        <v>2452955.2600000002</v>
      </c>
      <c r="Z578" s="891">
        <v>37809</v>
      </c>
      <c r="AA578" s="891">
        <v>52678.75</v>
      </c>
      <c r="AB578" s="891">
        <v>113364.66999999998</v>
      </c>
      <c r="AC578" s="891">
        <v>12221.47</v>
      </c>
      <c r="AD578" s="891">
        <v>240636.53</v>
      </c>
      <c r="AE578" s="891">
        <v>157663.49</v>
      </c>
      <c r="AF578" s="891">
        <v>517094.60999999993</v>
      </c>
      <c r="AG578" s="891">
        <v>372122.69</v>
      </c>
      <c r="AH578" s="891">
        <v>1053627.04293</v>
      </c>
      <c r="AI578" s="891">
        <v>2557218.2529299995</v>
      </c>
      <c r="AJ578" s="891">
        <v>381044.36</v>
      </c>
      <c r="AK578" s="891">
        <v>2176173.8929299996</v>
      </c>
      <c r="AL578" s="894">
        <v>2544559.9529299997</v>
      </c>
      <c r="AM578" s="891">
        <v>67736.58</v>
      </c>
      <c r="AN578" s="891">
        <v>67736.58</v>
      </c>
      <c r="AO578" s="891">
        <v>71192.53</v>
      </c>
      <c r="AP578" s="891">
        <v>71192.53</v>
      </c>
      <c r="AQ578" s="891">
        <v>4147.13</v>
      </c>
      <c r="AR578" s="891">
        <v>4147.13</v>
      </c>
      <c r="AS578" s="891">
        <v>4147.13</v>
      </c>
      <c r="AT578" s="891">
        <v>4147.13</v>
      </c>
      <c r="AU578" s="891">
        <v>4838.32</v>
      </c>
      <c r="AV578" s="891">
        <v>205974.52</v>
      </c>
      <c r="AW578" s="891">
        <v>81731.210000000006</v>
      </c>
      <c r="AX578" s="891">
        <v>32143.13</v>
      </c>
      <c r="AY578" s="891">
        <v>619133.91999999993</v>
      </c>
      <c r="AZ578" s="891">
        <v>5616649.3099999996</v>
      </c>
      <c r="BA578" s="891">
        <v>89818.040000000008</v>
      </c>
      <c r="BB578" s="891">
        <v>86.59</v>
      </c>
      <c r="BC578" s="891">
        <v>162015.54999999996</v>
      </c>
    </row>
    <row r="579" spans="1:55" ht="15.75" customHeight="1" x14ac:dyDescent="0.2">
      <c r="A579" s="890" t="s">
        <v>2370</v>
      </c>
      <c r="B579" s="895" t="s">
        <v>2371</v>
      </c>
      <c r="C579" s="645">
        <v>2319.7399999999998</v>
      </c>
      <c r="D579" s="891">
        <v>30967873.559999999</v>
      </c>
      <c r="E579" s="891">
        <v>20676291.710000001</v>
      </c>
      <c r="F579" s="892">
        <v>0.66766908195810915</v>
      </c>
      <c r="G579" s="893">
        <v>1</v>
      </c>
      <c r="H579" s="891">
        <v>846737.41</v>
      </c>
      <c r="I579" s="891">
        <v>7838211.5999999987</v>
      </c>
      <c r="J579" s="891">
        <v>8684949.0099999979</v>
      </c>
      <c r="K579" s="893">
        <v>0.96677999999999997</v>
      </c>
      <c r="L579" s="891">
        <v>7469396.6600000001</v>
      </c>
      <c r="M579" s="891">
        <v>1493879.33</v>
      </c>
      <c r="N579" s="891">
        <v>763339.27</v>
      </c>
      <c r="O579" s="891">
        <v>339188.72</v>
      </c>
      <c r="P579" s="891">
        <v>262140.41</v>
      </c>
      <c r="Q579" s="891">
        <v>472781.52</v>
      </c>
      <c r="R579" s="891">
        <v>181517.37</v>
      </c>
      <c r="S579" s="891">
        <v>282493.78999999998</v>
      </c>
      <c r="T579" s="891">
        <v>388982.86</v>
      </c>
      <c r="U579" s="891">
        <v>212007.47</v>
      </c>
      <c r="V579" s="891">
        <v>580865.35</v>
      </c>
      <c r="W579" s="891">
        <v>500998.54</v>
      </c>
      <c r="X579" s="891">
        <v>338974.62</v>
      </c>
      <c r="Y579" s="891">
        <v>13286565.909999996</v>
      </c>
      <c r="Z579" s="891">
        <v>206931.59999999998</v>
      </c>
      <c r="AA579" s="891">
        <v>289967.5</v>
      </c>
      <c r="AB579" s="891">
        <v>624010.05999999994</v>
      </c>
      <c r="AC579" s="891">
        <v>67272.459999999992</v>
      </c>
      <c r="AD579" s="891">
        <v>1324571.54</v>
      </c>
      <c r="AE579" s="891">
        <v>352379.19999999995</v>
      </c>
      <c r="AF579" s="891">
        <v>2846320.98</v>
      </c>
      <c r="AG579" s="891">
        <v>2048330.42</v>
      </c>
      <c r="AH579" s="891">
        <v>5930798.2547400007</v>
      </c>
      <c r="AI579" s="891">
        <v>13690582.014740001</v>
      </c>
      <c r="AJ579" s="891">
        <v>2097439.31</v>
      </c>
      <c r="AK579" s="891">
        <v>11593142.704740001</v>
      </c>
      <c r="AL579" s="894">
        <v>13620905.07474</v>
      </c>
      <c r="AM579" s="891">
        <v>505259.66</v>
      </c>
      <c r="AN579" s="891">
        <v>505259.66</v>
      </c>
      <c r="AO579" s="891">
        <v>525995.35</v>
      </c>
      <c r="AP579" s="891">
        <v>525995.35</v>
      </c>
      <c r="AQ579" s="891">
        <v>43544.95</v>
      </c>
      <c r="AR579" s="891">
        <v>43544.95</v>
      </c>
      <c r="AS579" s="891">
        <v>45618.51</v>
      </c>
      <c r="AT579" s="891">
        <v>45618.51</v>
      </c>
      <c r="AU579" s="891">
        <v>54603.98</v>
      </c>
      <c r="AV579" s="891">
        <v>1137007.04</v>
      </c>
      <c r="AW579" s="891">
        <v>451167.27</v>
      </c>
      <c r="AX579" s="891">
        <v>176787.23</v>
      </c>
      <c r="AY579" s="891">
        <v>4060402.46</v>
      </c>
      <c r="AZ579" s="891">
        <v>30967873.559999999</v>
      </c>
      <c r="BA579" s="891">
        <v>1162753.8199999998</v>
      </c>
      <c r="BB579" s="891">
        <v>48773.61</v>
      </c>
      <c r="BC579" s="891">
        <v>1013493.8199999997</v>
      </c>
    </row>
    <row r="580" spans="1:55" ht="15.75" customHeight="1" x14ac:dyDescent="0.2">
      <c r="A580" s="890" t="s">
        <v>2372</v>
      </c>
      <c r="B580" s="895" t="s">
        <v>2373</v>
      </c>
      <c r="C580" s="645">
        <v>1249.4000000000001</v>
      </c>
      <c r="D580" s="891">
        <v>17843490.800000001</v>
      </c>
      <c r="E580" s="891">
        <v>13502698.719999999</v>
      </c>
      <c r="F580" s="892">
        <v>0.75672965964709094</v>
      </c>
      <c r="G580" s="893">
        <v>2</v>
      </c>
      <c r="H580" s="891">
        <v>105562.61</v>
      </c>
      <c r="I580" s="891">
        <v>6029526.0500000007</v>
      </c>
      <c r="J580" s="891">
        <v>6135088.6600000011</v>
      </c>
      <c r="K580" s="893">
        <v>0.96677999999999997</v>
      </c>
      <c r="L580" s="891">
        <v>4201329.8</v>
      </c>
      <c r="M580" s="891">
        <v>840265.96</v>
      </c>
      <c r="N580" s="891">
        <v>410319.55</v>
      </c>
      <c r="O580" s="891">
        <v>181778.8</v>
      </c>
      <c r="P580" s="891">
        <v>154864.29999999999</v>
      </c>
      <c r="Q580" s="891">
        <v>255015.48</v>
      </c>
      <c r="R580" s="891">
        <v>96926.75</v>
      </c>
      <c r="S580" s="891">
        <v>151943.26</v>
      </c>
      <c r="T580" s="891">
        <v>208464.6</v>
      </c>
      <c r="U580" s="891">
        <v>113820.31</v>
      </c>
      <c r="V580" s="891">
        <v>311298.71000000002</v>
      </c>
      <c r="W580" s="891">
        <v>268496.3</v>
      </c>
      <c r="X580" s="891">
        <v>182322.27</v>
      </c>
      <c r="Y580" s="891">
        <v>7376846.089999998</v>
      </c>
      <c r="Z580" s="891">
        <v>111028.5</v>
      </c>
      <c r="AA580" s="891">
        <v>156175</v>
      </c>
      <c r="AB580" s="891">
        <v>336088.6</v>
      </c>
      <c r="AC580" s="891">
        <v>36232.6</v>
      </c>
      <c r="AD580" s="891">
        <v>713407.39999999991</v>
      </c>
      <c r="AE580" s="891">
        <v>190233.24</v>
      </c>
      <c r="AF580" s="891">
        <v>1533013.7999999998</v>
      </c>
      <c r="AG580" s="891">
        <v>1103220.2</v>
      </c>
      <c r="AH580" s="891">
        <v>3466797.0354000004</v>
      </c>
      <c r="AI580" s="891">
        <v>7646196.3754000003</v>
      </c>
      <c r="AJ580" s="891">
        <v>1129669.99</v>
      </c>
      <c r="AK580" s="891">
        <v>6516526.3853999991</v>
      </c>
      <c r="AL580" s="894">
        <v>7608668.7353999987</v>
      </c>
      <c r="AM580" s="891">
        <v>402272.4</v>
      </c>
      <c r="AN580" s="891">
        <v>402272.4</v>
      </c>
      <c r="AO580" s="891">
        <v>418860.95</v>
      </c>
      <c r="AP580" s="891">
        <v>418860.95</v>
      </c>
      <c r="AQ580" s="891">
        <v>49765.65</v>
      </c>
      <c r="AR580" s="891">
        <v>49765.65</v>
      </c>
      <c r="AS580" s="891">
        <v>51839.22</v>
      </c>
      <c r="AT580" s="891">
        <v>51839.22</v>
      </c>
      <c r="AU580" s="891">
        <v>62207.07</v>
      </c>
      <c r="AV580" s="891">
        <v>612394.06000000006</v>
      </c>
      <c r="AW580" s="891">
        <v>242999.51</v>
      </c>
      <c r="AX580" s="891">
        <v>94898.77</v>
      </c>
      <c r="AY580" s="891">
        <v>2857975.85</v>
      </c>
      <c r="AZ580" s="891">
        <v>17843490.800000001</v>
      </c>
      <c r="BA580" s="891">
        <v>1252923.8500000001</v>
      </c>
      <c r="BB580" s="891">
        <v>46770.789999999994</v>
      </c>
      <c r="BC580" s="891">
        <v>666676.56000000006</v>
      </c>
    </row>
    <row r="581" spans="1:55" ht="15.75" customHeight="1" x14ac:dyDescent="0.2">
      <c r="A581" s="890" t="s">
        <v>2374</v>
      </c>
      <c r="B581" s="895" t="s">
        <v>2375</v>
      </c>
      <c r="C581" s="645">
        <v>4560.88</v>
      </c>
      <c r="D581" s="891">
        <v>72575906.189999998</v>
      </c>
      <c r="E581" s="891">
        <v>49803485.490000002</v>
      </c>
      <c r="F581" s="892">
        <v>0.68622616105704604</v>
      </c>
      <c r="G581" s="893">
        <v>1</v>
      </c>
      <c r="H581" s="891">
        <v>1770150.85</v>
      </c>
      <c r="I581" s="891">
        <v>38958807.070000008</v>
      </c>
      <c r="J581" s="891">
        <v>40728957.920000009</v>
      </c>
      <c r="K581" s="893">
        <v>0.96677999999999997</v>
      </c>
      <c r="L581" s="891">
        <v>16147638.74</v>
      </c>
      <c r="M581" s="891">
        <v>3908387.43</v>
      </c>
      <c r="N581" s="891">
        <v>1569555.65</v>
      </c>
      <c r="O581" s="891">
        <v>637281.17000000004</v>
      </c>
      <c r="P581" s="891">
        <v>626685.72</v>
      </c>
      <c r="Q581" s="891">
        <v>1105074.68</v>
      </c>
      <c r="R581" s="891">
        <v>356572.96</v>
      </c>
      <c r="S581" s="891">
        <v>577055.28</v>
      </c>
      <c r="T581" s="891">
        <v>704701</v>
      </c>
      <c r="U581" s="891">
        <v>416609.77</v>
      </c>
      <c r="V581" s="891">
        <v>1052324.99</v>
      </c>
      <c r="W581" s="891">
        <v>907634.25</v>
      </c>
      <c r="X581" s="891">
        <v>692429.72</v>
      </c>
      <c r="Y581" s="891">
        <v>28701951.359999999</v>
      </c>
      <c r="Z581" s="891">
        <v>407126.69999999995</v>
      </c>
      <c r="AA581" s="891">
        <v>570110</v>
      </c>
      <c r="AB581" s="891">
        <v>1226876.72</v>
      </c>
      <c r="AC581" s="891">
        <v>132265.52000000002</v>
      </c>
      <c r="AD581" s="891">
        <v>2604262.48</v>
      </c>
      <c r="AE581" s="891">
        <v>1580665.54</v>
      </c>
      <c r="AF581" s="891">
        <v>5596199.7599999998</v>
      </c>
      <c r="AG581" s="891">
        <v>4027257.0399999996</v>
      </c>
      <c r="AH581" s="891">
        <v>14192267.22288</v>
      </c>
      <c r="AI581" s="891">
        <v>30337030.982879996</v>
      </c>
      <c r="AJ581" s="891">
        <v>4123810.86</v>
      </c>
      <c r="AK581" s="891">
        <v>26213220.122880001</v>
      </c>
      <c r="AL581" s="894">
        <v>30200037.98288</v>
      </c>
      <c r="AM581" s="891">
        <v>1913213.07</v>
      </c>
      <c r="AN581" s="891">
        <v>1913213.07</v>
      </c>
      <c r="AO581" s="891">
        <v>1993391.07</v>
      </c>
      <c r="AP581" s="891">
        <v>1993391.07</v>
      </c>
      <c r="AQ581" s="891">
        <v>447890.92</v>
      </c>
      <c r="AR581" s="891">
        <v>447890.92</v>
      </c>
      <c r="AS581" s="891">
        <v>466553.04</v>
      </c>
      <c r="AT581" s="891">
        <v>466553.04</v>
      </c>
      <c r="AU581" s="891">
        <v>560554.84</v>
      </c>
      <c r="AV581" s="891">
        <v>2235307.46</v>
      </c>
      <c r="AW581" s="891">
        <v>886975.65</v>
      </c>
      <c r="AX581" s="891">
        <v>348982.59</v>
      </c>
      <c r="AY581" s="891">
        <v>13673916.74</v>
      </c>
      <c r="AZ581" s="891">
        <v>72575906.189999998</v>
      </c>
      <c r="BA581" s="891">
        <v>12865514.260000002</v>
      </c>
      <c r="BB581" s="891">
        <v>559071.74</v>
      </c>
      <c r="BC581" s="891">
        <v>2532780.4899999998</v>
      </c>
    </row>
    <row r="582" spans="1:55" ht="15.75" customHeight="1" x14ac:dyDescent="0.2">
      <c r="A582" s="890" t="s">
        <v>2376</v>
      </c>
      <c r="B582" s="895" t="s">
        <v>2377</v>
      </c>
      <c r="C582" s="645">
        <v>291.04000000000002</v>
      </c>
      <c r="D582" s="891">
        <v>3948439.18</v>
      </c>
      <c r="E582" s="891">
        <v>2948645.45</v>
      </c>
      <c r="F582" s="892">
        <v>0.74678760785673293</v>
      </c>
      <c r="G582" s="893">
        <v>2</v>
      </c>
      <c r="H582" s="891">
        <v>24335.5</v>
      </c>
      <c r="I582" s="891">
        <v>1381418.08</v>
      </c>
      <c r="J582" s="891">
        <v>1405753.58</v>
      </c>
      <c r="K582" s="893">
        <v>0.96677999999999997</v>
      </c>
      <c r="L582" s="891">
        <v>951045.65</v>
      </c>
      <c r="M582" s="891">
        <v>190209.13</v>
      </c>
      <c r="N582" s="891">
        <v>94841.11</v>
      </c>
      <c r="O582" s="891">
        <v>42151.6</v>
      </c>
      <c r="P582" s="891">
        <v>33674.629999999997</v>
      </c>
      <c r="Q582" s="891">
        <v>58023.18</v>
      </c>
      <c r="R582" s="891">
        <v>22322.52</v>
      </c>
      <c r="S582" s="891">
        <v>35380.29</v>
      </c>
      <c r="T582" s="891">
        <v>48339.61</v>
      </c>
      <c r="U582" s="891">
        <v>26329.51</v>
      </c>
      <c r="V582" s="891">
        <v>72185.2</v>
      </c>
      <c r="W582" s="891">
        <v>62260.01</v>
      </c>
      <c r="X582" s="891">
        <v>42454.1</v>
      </c>
      <c r="Y582" s="891">
        <v>1679216.5400000003</v>
      </c>
      <c r="Z582" s="891">
        <v>25916.400000000001</v>
      </c>
      <c r="AA582" s="891">
        <v>36380</v>
      </c>
      <c r="AB582" s="891">
        <v>78289.759999999995</v>
      </c>
      <c r="AC582" s="891">
        <v>8440.16</v>
      </c>
      <c r="AD582" s="891">
        <v>166183.84</v>
      </c>
      <c r="AE582" s="891">
        <v>43743.429999999993</v>
      </c>
      <c r="AF582" s="891">
        <v>357106.07999999996</v>
      </c>
      <c r="AG582" s="891">
        <v>256988.32</v>
      </c>
      <c r="AH582" s="891">
        <v>758979.34704000002</v>
      </c>
      <c r="AI582" s="891">
        <v>1732027.3370400001</v>
      </c>
      <c r="AJ582" s="891">
        <v>263149.63</v>
      </c>
      <c r="AK582" s="891">
        <v>1468877.7070399998</v>
      </c>
      <c r="AL582" s="894">
        <v>1723285.4970399998</v>
      </c>
      <c r="AM582" s="891">
        <v>72574.91</v>
      </c>
      <c r="AN582" s="891">
        <v>72574.91</v>
      </c>
      <c r="AO582" s="891">
        <v>75339.67</v>
      </c>
      <c r="AP582" s="891">
        <v>75339.67</v>
      </c>
      <c r="AQ582" s="891">
        <v>5529.51</v>
      </c>
      <c r="AR582" s="891">
        <v>5529.51</v>
      </c>
      <c r="AS582" s="891">
        <v>5529.51</v>
      </c>
      <c r="AT582" s="891">
        <v>5529.51</v>
      </c>
      <c r="AU582" s="891">
        <v>6911.89</v>
      </c>
      <c r="AV582" s="891">
        <v>142385.07</v>
      </c>
      <c r="AW582" s="891">
        <v>56498.75</v>
      </c>
      <c r="AX582" s="891">
        <v>22194.06</v>
      </c>
      <c r="AY582" s="891">
        <v>545936.97000000009</v>
      </c>
      <c r="AZ582" s="891">
        <v>3948439.18</v>
      </c>
      <c r="BA582" s="891">
        <v>187681.36000000002</v>
      </c>
      <c r="BB582" s="891">
        <v>454.66</v>
      </c>
      <c r="BC582" s="891">
        <v>131731.41</v>
      </c>
    </row>
    <row r="583" spans="1:55" ht="15.75" customHeight="1" x14ac:dyDescent="0.2">
      <c r="A583" s="890" t="s">
        <v>2378</v>
      </c>
      <c r="B583" s="895" t="s">
        <v>2379</v>
      </c>
      <c r="C583" s="645">
        <v>400.56</v>
      </c>
      <c r="D583" s="891">
        <v>4952914.3600000003</v>
      </c>
      <c r="E583" s="891">
        <v>3779720.64</v>
      </c>
      <c r="F583" s="892">
        <v>0.76313062679323207</v>
      </c>
      <c r="G583" s="893">
        <v>2</v>
      </c>
      <c r="H583" s="891">
        <v>21903.49</v>
      </c>
      <c r="I583" s="891">
        <v>1408964.4200000002</v>
      </c>
      <c r="J583" s="891">
        <v>1430867.9100000001</v>
      </c>
      <c r="K583" s="893">
        <v>0.96677999999999997</v>
      </c>
      <c r="L583" s="891">
        <v>1205931.1599999999</v>
      </c>
      <c r="M583" s="891">
        <v>241186.23</v>
      </c>
      <c r="N583" s="891">
        <v>131065.15</v>
      </c>
      <c r="O583" s="891">
        <v>57958.46</v>
      </c>
      <c r="P583" s="891">
        <v>40543.120000000003</v>
      </c>
      <c r="Q583" s="891">
        <v>83094.929999999993</v>
      </c>
      <c r="R583" s="891">
        <v>31134.04</v>
      </c>
      <c r="S583" s="891">
        <v>48545.04</v>
      </c>
      <c r="T583" s="891">
        <v>66466.97</v>
      </c>
      <c r="U583" s="891">
        <v>36203.08</v>
      </c>
      <c r="V583" s="891">
        <v>99254.66</v>
      </c>
      <c r="W583" s="891">
        <v>85607.51</v>
      </c>
      <c r="X583" s="891">
        <v>58250.97</v>
      </c>
      <c r="Y583" s="891">
        <v>2185241.3199999998</v>
      </c>
      <c r="Z583" s="891">
        <v>35548.199999999997</v>
      </c>
      <c r="AA583" s="891">
        <v>50070</v>
      </c>
      <c r="AB583" s="891">
        <v>107750.64</v>
      </c>
      <c r="AC583" s="891">
        <v>11616.24</v>
      </c>
      <c r="AD583" s="891">
        <v>228719.76</v>
      </c>
      <c r="AE583" s="891">
        <v>61901.399999999994</v>
      </c>
      <c r="AF583" s="891">
        <v>491487.12</v>
      </c>
      <c r="AG583" s="891">
        <v>353694.48</v>
      </c>
      <c r="AH583" s="891">
        <v>931596.10956000001</v>
      </c>
      <c r="AI583" s="891">
        <v>2272383.9495599996</v>
      </c>
      <c r="AJ583" s="891">
        <v>362174.33</v>
      </c>
      <c r="AK583" s="891">
        <v>1910209.61956</v>
      </c>
      <c r="AL583" s="894">
        <v>2260352.5095600002</v>
      </c>
      <c r="AM583" s="891">
        <v>41471.379999999997</v>
      </c>
      <c r="AN583" s="891">
        <v>41471.379999999997</v>
      </c>
      <c r="AO583" s="891">
        <v>43544.95</v>
      </c>
      <c r="AP583" s="891">
        <v>43544.95</v>
      </c>
      <c r="AQ583" s="891">
        <v>6220.7</v>
      </c>
      <c r="AR583" s="891">
        <v>6220.7</v>
      </c>
      <c r="AS583" s="891">
        <v>6220.7</v>
      </c>
      <c r="AT583" s="891">
        <v>6220.7</v>
      </c>
      <c r="AU583" s="891">
        <v>7603.08</v>
      </c>
      <c r="AV583" s="891">
        <v>196297.87</v>
      </c>
      <c r="AW583" s="891">
        <v>77891.490000000005</v>
      </c>
      <c r="AX583" s="891">
        <v>30612.5</v>
      </c>
      <c r="AY583" s="891">
        <v>507320.4</v>
      </c>
      <c r="AZ583" s="891">
        <v>4952914.3600000003</v>
      </c>
      <c r="BA583" s="891">
        <v>70064.210000000006</v>
      </c>
      <c r="BB583" s="891">
        <v>6467.2300000000005</v>
      </c>
      <c r="BC583" s="891">
        <v>142183.34</v>
      </c>
    </row>
    <row r="584" spans="1:55" ht="15.75" customHeight="1" x14ac:dyDescent="0.2">
      <c r="A584" s="890" t="s">
        <v>2380</v>
      </c>
      <c r="B584" s="895" t="s">
        <v>2381</v>
      </c>
      <c r="C584" s="645">
        <v>167.48</v>
      </c>
      <c r="D584" s="891">
        <v>2637916.7599999998</v>
      </c>
      <c r="E584" s="891">
        <v>2539326.2000000002</v>
      </c>
      <c r="F584" s="892">
        <v>0.96262559854238938</v>
      </c>
      <c r="G584" s="893">
        <v>3</v>
      </c>
      <c r="H584" s="891">
        <v>4323.03</v>
      </c>
      <c r="I584" s="891">
        <v>2143690.36</v>
      </c>
      <c r="J584" s="891">
        <v>2148013.3899999997</v>
      </c>
      <c r="K584" s="893">
        <v>0.96677999999999997</v>
      </c>
      <c r="L584" s="891">
        <v>608563.84</v>
      </c>
      <c r="M584" s="891">
        <v>121712.76</v>
      </c>
      <c r="N584" s="891">
        <v>54006.74</v>
      </c>
      <c r="O584" s="891">
        <v>23710.27</v>
      </c>
      <c r="P584" s="891">
        <v>24290.01</v>
      </c>
      <c r="Q584" s="891">
        <v>33667.769999999997</v>
      </c>
      <c r="R584" s="891">
        <v>12336.13</v>
      </c>
      <c r="S584" s="891">
        <v>20021.400000000001</v>
      </c>
      <c r="T584" s="891">
        <v>27191.03</v>
      </c>
      <c r="U584" s="891">
        <v>15084.62</v>
      </c>
      <c r="V584" s="891">
        <v>40604.17</v>
      </c>
      <c r="W584" s="891">
        <v>35021.25</v>
      </c>
      <c r="X584" s="891">
        <v>24024.41</v>
      </c>
      <c r="Y584" s="891">
        <v>1040234.4000000001</v>
      </c>
      <c r="Z584" s="891">
        <v>15028.2</v>
      </c>
      <c r="AA584" s="891">
        <v>20935</v>
      </c>
      <c r="AB584" s="891">
        <v>45052.119999999995</v>
      </c>
      <c r="AC584" s="891">
        <v>4856.92</v>
      </c>
      <c r="AD584" s="891">
        <v>47815.53</v>
      </c>
      <c r="AE584" s="891">
        <v>25403.53</v>
      </c>
      <c r="AF584" s="891">
        <v>205497.96</v>
      </c>
      <c r="AG584" s="891">
        <v>147884.84</v>
      </c>
      <c r="AH584" s="891">
        <v>533458.77948000003</v>
      </c>
      <c r="AI584" s="891">
        <v>1045932.87948</v>
      </c>
      <c r="AJ584" s="891">
        <v>151430.39000000001</v>
      </c>
      <c r="AK584" s="891">
        <v>894502.48947999999</v>
      </c>
      <c r="AL584" s="894">
        <v>1040902.35948</v>
      </c>
      <c r="AM584" s="891">
        <v>77413.240000000005</v>
      </c>
      <c r="AN584" s="891">
        <v>77413.240000000005</v>
      </c>
      <c r="AO584" s="891">
        <v>80869.19</v>
      </c>
      <c r="AP584" s="891">
        <v>80869.19</v>
      </c>
      <c r="AQ584" s="891">
        <v>21426.880000000001</v>
      </c>
      <c r="AR584" s="891">
        <v>21426.880000000001</v>
      </c>
      <c r="AS584" s="891">
        <v>22118.07</v>
      </c>
      <c r="AT584" s="891">
        <v>22118.07</v>
      </c>
      <c r="AU584" s="891">
        <v>26956.39</v>
      </c>
      <c r="AV584" s="891">
        <v>81560.38</v>
      </c>
      <c r="AW584" s="891">
        <v>32363.360000000001</v>
      </c>
      <c r="AX584" s="891">
        <v>12245</v>
      </c>
      <c r="AY584" s="891">
        <v>556779.89</v>
      </c>
      <c r="AZ584" s="891">
        <v>2637916.7599999998</v>
      </c>
      <c r="BA584" s="891">
        <v>743414.41999999993</v>
      </c>
      <c r="BB584" s="891">
        <v>510.08</v>
      </c>
      <c r="BC584" s="891">
        <v>111471.23999999998</v>
      </c>
    </row>
    <row r="585" spans="1:55" ht="15.75" customHeight="1" x14ac:dyDescent="0.2">
      <c r="A585" s="890" t="s">
        <v>2382</v>
      </c>
      <c r="B585" s="895" t="s">
        <v>2383</v>
      </c>
      <c r="C585" s="645">
        <v>192.15</v>
      </c>
      <c r="D585" s="891">
        <v>3068643.39</v>
      </c>
      <c r="E585" s="891">
        <v>2663843.3600000003</v>
      </c>
      <c r="F585" s="892">
        <v>0.86808502046241365</v>
      </c>
      <c r="G585" s="893">
        <v>2</v>
      </c>
      <c r="H585" s="891">
        <v>5753.99</v>
      </c>
      <c r="I585" s="891">
        <v>1498560.66</v>
      </c>
      <c r="J585" s="891">
        <v>1504314.65</v>
      </c>
      <c r="K585" s="893">
        <v>0.96677999999999997</v>
      </c>
      <c r="L585" s="891">
        <v>677014.53</v>
      </c>
      <c r="M585" s="891">
        <v>225648.93</v>
      </c>
      <c r="N585" s="891">
        <v>72537.27</v>
      </c>
      <c r="O585" s="891">
        <v>24179.09</v>
      </c>
      <c r="P585" s="891">
        <v>24201.97</v>
      </c>
      <c r="Q585" s="891">
        <v>62118.94</v>
      </c>
      <c r="R585" s="891">
        <v>14685.87</v>
      </c>
      <c r="S585" s="891">
        <v>26329.51</v>
      </c>
      <c r="T585" s="891">
        <v>24169.8</v>
      </c>
      <c r="U585" s="891">
        <v>17553.009999999998</v>
      </c>
      <c r="V585" s="891">
        <v>36092.6</v>
      </c>
      <c r="W585" s="891">
        <v>31130</v>
      </c>
      <c r="X585" s="891">
        <v>31593.75</v>
      </c>
      <c r="Y585" s="891">
        <v>1267255.2700000003</v>
      </c>
      <c r="Z585" s="891">
        <v>17293.499999999996</v>
      </c>
      <c r="AA585" s="891">
        <v>24018.749999999996</v>
      </c>
      <c r="AB585" s="891">
        <v>51688.349999999991</v>
      </c>
      <c r="AC585" s="891">
        <v>5572.3499999999995</v>
      </c>
      <c r="AD585" s="891">
        <v>109717.65</v>
      </c>
      <c r="AE585" s="891">
        <v>149684.84999999998</v>
      </c>
      <c r="AF585" s="891">
        <v>235768.04999999996</v>
      </c>
      <c r="AG585" s="891">
        <v>169668.44999999998</v>
      </c>
      <c r="AH585" s="891">
        <v>581339.86964999989</v>
      </c>
      <c r="AI585" s="891">
        <v>1344751.8196499997</v>
      </c>
      <c r="AJ585" s="891">
        <v>173736.26</v>
      </c>
      <c r="AK585" s="891">
        <v>1171015.55965</v>
      </c>
      <c r="AL585" s="894">
        <v>1338980.2996499999</v>
      </c>
      <c r="AM585" s="891">
        <v>70501.34</v>
      </c>
      <c r="AN585" s="891">
        <v>70501.34</v>
      </c>
      <c r="AO585" s="891">
        <v>73266.100000000006</v>
      </c>
      <c r="AP585" s="891">
        <v>73266.100000000006</v>
      </c>
      <c r="AQ585" s="891">
        <v>5529.51</v>
      </c>
      <c r="AR585" s="891">
        <v>5529.51</v>
      </c>
      <c r="AS585" s="891">
        <v>5529.51</v>
      </c>
      <c r="AT585" s="891">
        <v>5529.51</v>
      </c>
      <c r="AU585" s="891">
        <v>6911.89</v>
      </c>
      <c r="AV585" s="891">
        <v>94001.79</v>
      </c>
      <c r="AW585" s="891">
        <v>37300.15</v>
      </c>
      <c r="AX585" s="891">
        <v>14540.94</v>
      </c>
      <c r="AY585" s="891">
        <v>462407.69000000006</v>
      </c>
      <c r="AZ585" s="891">
        <v>3068643.39</v>
      </c>
      <c r="BA585" s="891">
        <v>424089.91000000009</v>
      </c>
      <c r="BB585" s="891">
        <v>210.14</v>
      </c>
      <c r="BC585" s="891">
        <v>95649.87</v>
      </c>
    </row>
    <row r="586" spans="1:55" ht="15.75" customHeight="1" x14ac:dyDescent="0.2">
      <c r="A586" s="890" t="s">
        <v>2384</v>
      </c>
      <c r="B586" s="895" t="s">
        <v>2385</v>
      </c>
      <c r="C586" s="645">
        <v>1932.82</v>
      </c>
      <c r="D586" s="891">
        <v>27985549.68</v>
      </c>
      <c r="E586" s="891">
        <v>19328758.240000002</v>
      </c>
      <c r="F586" s="892">
        <v>0.69066923683880277</v>
      </c>
      <c r="G586" s="893">
        <v>1</v>
      </c>
      <c r="H586" s="891">
        <v>583312.27</v>
      </c>
      <c r="I586" s="891">
        <v>8173809.3500000006</v>
      </c>
      <c r="J586" s="891">
        <v>8757121.620000001</v>
      </c>
      <c r="K586" s="893">
        <v>0.96677999999999997</v>
      </c>
      <c r="L586" s="891">
        <v>6334166.0999999996</v>
      </c>
      <c r="M586" s="891">
        <v>2111177.5499999998</v>
      </c>
      <c r="N586" s="891">
        <v>729906.29</v>
      </c>
      <c r="O586" s="891">
        <v>243302.09</v>
      </c>
      <c r="P586" s="891">
        <v>210947.83</v>
      </c>
      <c r="Q586" s="891">
        <v>631815.01</v>
      </c>
      <c r="R586" s="891">
        <v>150970.75</v>
      </c>
      <c r="S586" s="891">
        <v>264940.78000000003</v>
      </c>
      <c r="T586" s="891">
        <v>243208.7</v>
      </c>
      <c r="U586" s="891">
        <v>176627.18</v>
      </c>
      <c r="V586" s="891">
        <v>363181.83</v>
      </c>
      <c r="W586" s="891">
        <v>313245.69</v>
      </c>
      <c r="X586" s="891">
        <v>317912.12</v>
      </c>
      <c r="Y586" s="891">
        <v>12091401.919999994</v>
      </c>
      <c r="Z586" s="891">
        <v>173953.8</v>
      </c>
      <c r="AA586" s="891">
        <v>241602.5</v>
      </c>
      <c r="AB586" s="891">
        <v>519928.57999999996</v>
      </c>
      <c r="AC586" s="891">
        <v>56051.78</v>
      </c>
      <c r="AD586" s="891">
        <v>1103640.22</v>
      </c>
      <c r="AE586" s="891">
        <v>1505666.78</v>
      </c>
      <c r="AF586" s="891">
        <v>2371570.14</v>
      </c>
      <c r="AG586" s="891">
        <v>1706680.06</v>
      </c>
      <c r="AH586" s="891">
        <v>5172904.3348199995</v>
      </c>
      <c r="AI586" s="891">
        <v>12851998.194820002</v>
      </c>
      <c r="AJ586" s="891">
        <v>1747597.85</v>
      </c>
      <c r="AK586" s="891">
        <v>11104400.34482</v>
      </c>
      <c r="AL586" s="894">
        <v>12793942.984820001</v>
      </c>
      <c r="AM586" s="891">
        <v>360109.83</v>
      </c>
      <c r="AN586" s="891">
        <v>360109.83</v>
      </c>
      <c r="AO586" s="891">
        <v>375316</v>
      </c>
      <c r="AP586" s="891">
        <v>375316</v>
      </c>
      <c r="AQ586" s="891">
        <v>29721.15</v>
      </c>
      <c r="AR586" s="891">
        <v>29721.15</v>
      </c>
      <c r="AS586" s="891">
        <v>31103.53</v>
      </c>
      <c r="AT586" s="891">
        <v>31103.53</v>
      </c>
      <c r="AU586" s="891">
        <v>37324.239999999998</v>
      </c>
      <c r="AV586" s="891">
        <v>946929.87</v>
      </c>
      <c r="AW586" s="891">
        <v>375744.17</v>
      </c>
      <c r="AX586" s="891">
        <v>147705.35</v>
      </c>
      <c r="AY586" s="891">
        <v>3100204.65</v>
      </c>
      <c r="AZ586" s="891">
        <v>27985549.68</v>
      </c>
      <c r="BA586" s="891">
        <v>857326.80999999994</v>
      </c>
      <c r="BB586" s="891">
        <v>24790.959999999999</v>
      </c>
      <c r="BC586" s="891">
        <v>849151.0199999999</v>
      </c>
    </row>
    <row r="587" spans="1:55" ht="15.75" customHeight="1" x14ac:dyDescent="0.2">
      <c r="A587" s="890"/>
      <c r="B587" s="895" t="s">
        <v>2386</v>
      </c>
      <c r="C587" s="645">
        <v>65.650000000000006</v>
      </c>
      <c r="D587" s="891">
        <v>919586.86</v>
      </c>
      <c r="E587" s="891">
        <v>547297.16999999993</v>
      </c>
      <c r="F587" s="892">
        <v>0.5951554918912173</v>
      </c>
      <c r="G587" s="893">
        <v>1</v>
      </c>
      <c r="H587" s="891">
        <v>51228.46</v>
      </c>
      <c r="I587" s="891">
        <v>455338.49000000005</v>
      </c>
      <c r="J587" s="891">
        <v>506566.95000000007</v>
      </c>
      <c r="K587" s="893">
        <v>0.9</v>
      </c>
      <c r="L587" s="891">
        <v>202286.82</v>
      </c>
      <c r="M587" s="891">
        <v>63335.71</v>
      </c>
      <c r="N587" s="891">
        <v>22057.53</v>
      </c>
      <c r="O587" s="891">
        <v>7556.88</v>
      </c>
      <c r="P587" s="891">
        <v>6935.52</v>
      </c>
      <c r="Q587" s="891">
        <v>18646.23</v>
      </c>
      <c r="R587" s="891">
        <v>4374.8599999999997</v>
      </c>
      <c r="S587" s="891">
        <v>8170.27</v>
      </c>
      <c r="T587" s="891">
        <v>7734.47</v>
      </c>
      <c r="U587" s="891">
        <v>5361.74</v>
      </c>
      <c r="V587" s="891">
        <v>11549.83</v>
      </c>
      <c r="W587" s="891">
        <v>9961.77</v>
      </c>
      <c r="X587" s="891">
        <v>9803.7999999999993</v>
      </c>
      <c r="Y587" s="891">
        <v>377775.43000000005</v>
      </c>
      <c r="Z587" s="891">
        <v>5908.4999999999991</v>
      </c>
      <c r="AA587" s="891">
        <v>8206.25</v>
      </c>
      <c r="AB587" s="891">
        <v>17659.849999999999</v>
      </c>
      <c r="AC587" s="891">
        <v>1903.8499999999997</v>
      </c>
      <c r="AD587" s="891">
        <v>37486.15</v>
      </c>
      <c r="AE587" s="891">
        <v>44875.859999999993</v>
      </c>
      <c r="AF587" s="891">
        <v>80552.549999999988</v>
      </c>
      <c r="AG587" s="891">
        <v>57968.94999999999</v>
      </c>
      <c r="AH587" s="891">
        <v>179362.03514999998</v>
      </c>
      <c r="AI587" s="891">
        <v>433923.99514999997</v>
      </c>
      <c r="AJ587" s="891">
        <v>59358.76</v>
      </c>
      <c r="AK587" s="891">
        <v>374565.23514999991</v>
      </c>
      <c r="AL587" s="894">
        <v>427988.11514999991</v>
      </c>
      <c r="AM587" s="891">
        <v>16729.59</v>
      </c>
      <c r="AN587" s="891">
        <v>16729.59</v>
      </c>
      <c r="AO587" s="891">
        <v>17373.04</v>
      </c>
      <c r="AP587" s="891">
        <v>17373.04</v>
      </c>
      <c r="AQ587" s="891">
        <v>0</v>
      </c>
      <c r="AR587" s="891">
        <v>0</v>
      </c>
      <c r="AS587" s="891">
        <v>0</v>
      </c>
      <c r="AT587" s="891">
        <v>0</v>
      </c>
      <c r="AU587" s="891">
        <v>0</v>
      </c>
      <c r="AV587" s="891">
        <v>29598.51</v>
      </c>
      <c r="AW587" s="891">
        <v>11744.76</v>
      </c>
      <c r="AX587" s="891">
        <v>4274.6899999999996</v>
      </c>
      <c r="AY587" s="891">
        <v>113823.22</v>
      </c>
      <c r="AZ587" s="891">
        <v>919586.86</v>
      </c>
      <c r="BA587" s="891">
        <v>28541.559999999998</v>
      </c>
      <c r="BB587" s="891">
        <v>0</v>
      </c>
      <c r="BC587" s="891">
        <v>13311.869999999999</v>
      </c>
    </row>
    <row r="588" spans="1:55" ht="15.75" customHeight="1" x14ac:dyDescent="0.2">
      <c r="A588" s="890"/>
      <c r="B588" s="895" t="s">
        <v>2387</v>
      </c>
      <c r="C588" s="645">
        <v>14.97</v>
      </c>
      <c r="D588" s="891">
        <v>188571.26</v>
      </c>
      <c r="E588" s="891">
        <v>350127.08</v>
      </c>
      <c r="F588" s="892">
        <v>1.8567361749611262</v>
      </c>
      <c r="G588" s="893">
        <v>4</v>
      </c>
      <c r="H588" s="891">
        <v>14.51</v>
      </c>
      <c r="I588" s="891">
        <v>331269.96000000008</v>
      </c>
      <c r="J588" s="891">
        <v>331284.47000000009</v>
      </c>
      <c r="K588" s="893">
        <v>0.9</v>
      </c>
      <c r="L588" s="891">
        <v>44709.36</v>
      </c>
      <c r="M588" s="891">
        <v>13348.76</v>
      </c>
      <c r="N588" s="891">
        <v>4743.2700000000004</v>
      </c>
      <c r="O588" s="891">
        <v>703.4</v>
      </c>
      <c r="P588" s="891">
        <v>1493.68</v>
      </c>
      <c r="Q588" s="891">
        <v>3710.43</v>
      </c>
      <c r="R588" s="891">
        <v>546.85</v>
      </c>
      <c r="S588" s="891">
        <v>1531.92</v>
      </c>
      <c r="T588" s="891">
        <v>703.13</v>
      </c>
      <c r="U588" s="891">
        <v>1021.28</v>
      </c>
      <c r="V588" s="891">
        <v>1049.98</v>
      </c>
      <c r="W588" s="891">
        <v>905.61</v>
      </c>
      <c r="X588" s="891">
        <v>1838.21</v>
      </c>
      <c r="Y588" s="891">
        <v>76305.88</v>
      </c>
      <c r="Z588" s="891">
        <v>1347.3</v>
      </c>
      <c r="AA588" s="891">
        <v>1871.25</v>
      </c>
      <c r="AB588" s="891">
        <v>4026.9300000000003</v>
      </c>
      <c r="AC588" s="891">
        <v>434.13</v>
      </c>
      <c r="AD588" s="891">
        <v>4273.93</v>
      </c>
      <c r="AE588" s="891">
        <v>9272.67</v>
      </c>
      <c r="AF588" s="891">
        <v>18368.190000000002</v>
      </c>
      <c r="AG588" s="891">
        <v>13218.510000000002</v>
      </c>
      <c r="AH588" s="891">
        <v>36950.02347</v>
      </c>
      <c r="AI588" s="891">
        <v>89762.933470000004</v>
      </c>
      <c r="AJ588" s="891">
        <v>13535.42</v>
      </c>
      <c r="AK588" s="891">
        <v>76227.513470000005</v>
      </c>
      <c r="AL588" s="894">
        <v>88409.383470000001</v>
      </c>
      <c r="AM588" s="891">
        <v>3217.23</v>
      </c>
      <c r="AN588" s="891">
        <v>3217.23</v>
      </c>
      <c r="AO588" s="891">
        <v>3860.67</v>
      </c>
      <c r="AP588" s="891">
        <v>3860.67</v>
      </c>
      <c r="AQ588" s="891">
        <v>0</v>
      </c>
      <c r="AR588" s="891">
        <v>0</v>
      </c>
      <c r="AS588" s="891">
        <v>0</v>
      </c>
      <c r="AT588" s="891">
        <v>0</v>
      </c>
      <c r="AU588" s="891">
        <v>0</v>
      </c>
      <c r="AV588" s="891">
        <v>6434.46</v>
      </c>
      <c r="AW588" s="891">
        <v>2553.21</v>
      </c>
      <c r="AX588" s="891">
        <v>712.44</v>
      </c>
      <c r="AY588" s="891">
        <v>23855.91</v>
      </c>
      <c r="AZ588" s="891">
        <v>188571.26</v>
      </c>
      <c r="BA588" s="891">
        <v>8.35</v>
      </c>
      <c r="BB588" s="891">
        <v>0</v>
      </c>
      <c r="BC588" s="891">
        <v>3.95</v>
      </c>
    </row>
    <row r="589" spans="1:55" ht="15.75" customHeight="1" x14ac:dyDescent="0.2">
      <c r="A589" s="890" t="s">
        <v>2388</v>
      </c>
      <c r="B589" s="895" t="s">
        <v>2389</v>
      </c>
      <c r="C589" s="645">
        <v>699.78</v>
      </c>
      <c r="D589" s="891">
        <v>8945763.5700000003</v>
      </c>
      <c r="E589" s="891">
        <v>9153912.7700000014</v>
      </c>
      <c r="F589" s="892">
        <v>1.023267907582315</v>
      </c>
      <c r="G589" s="893">
        <v>4</v>
      </c>
      <c r="H589" s="891">
        <v>688.36</v>
      </c>
      <c r="I589" s="891">
        <v>1961533.6399999997</v>
      </c>
      <c r="J589" s="891">
        <v>1962221.9999999998</v>
      </c>
      <c r="K589" s="893">
        <v>0.9</v>
      </c>
      <c r="L589" s="891">
        <v>2125165.56</v>
      </c>
      <c r="M589" s="891">
        <v>516171.47</v>
      </c>
      <c r="N589" s="891">
        <v>223298.19</v>
      </c>
      <c r="O589" s="891">
        <v>89700.66</v>
      </c>
      <c r="P589" s="891">
        <v>72573.960000000006</v>
      </c>
      <c r="Q589" s="891">
        <v>156317.41</v>
      </c>
      <c r="R589" s="891">
        <v>50310.93</v>
      </c>
      <c r="S589" s="891">
        <v>81958.039999999994</v>
      </c>
      <c r="T589" s="891">
        <v>99141.89</v>
      </c>
      <c r="U589" s="891">
        <v>58979.15</v>
      </c>
      <c r="V589" s="891">
        <v>148047.88</v>
      </c>
      <c r="W589" s="891">
        <v>127691.85</v>
      </c>
      <c r="X589" s="891">
        <v>98344.44</v>
      </c>
      <c r="Y589" s="891">
        <v>3847701.4300000006</v>
      </c>
      <c r="Z589" s="891">
        <v>62732.7</v>
      </c>
      <c r="AA589" s="891">
        <v>87472.5</v>
      </c>
      <c r="AB589" s="891">
        <v>188240.82</v>
      </c>
      <c r="AC589" s="891">
        <v>20293.620000000003</v>
      </c>
      <c r="AD589" s="891">
        <v>199787.18</v>
      </c>
      <c r="AE589" s="891">
        <v>244298.66</v>
      </c>
      <c r="AF589" s="891">
        <v>858630.06</v>
      </c>
      <c r="AG589" s="891">
        <v>617905.74</v>
      </c>
      <c r="AH589" s="891">
        <v>1806637.1017799997</v>
      </c>
      <c r="AI589" s="891">
        <v>4085998.3817799999</v>
      </c>
      <c r="AJ589" s="891">
        <v>632720.07999999996</v>
      </c>
      <c r="AK589" s="891">
        <v>3453278.3017799999</v>
      </c>
      <c r="AL589" s="894">
        <v>4022726.3717799997</v>
      </c>
      <c r="AM589" s="891">
        <v>142201.56</v>
      </c>
      <c r="AN589" s="891">
        <v>142201.56</v>
      </c>
      <c r="AO589" s="891">
        <v>147992.57999999999</v>
      </c>
      <c r="AP589" s="891">
        <v>147992.57999999999</v>
      </c>
      <c r="AQ589" s="891">
        <v>0</v>
      </c>
      <c r="AR589" s="891">
        <v>0</v>
      </c>
      <c r="AS589" s="891">
        <v>0</v>
      </c>
      <c r="AT589" s="891">
        <v>0</v>
      </c>
      <c r="AU589" s="891">
        <v>0</v>
      </c>
      <c r="AV589" s="891">
        <v>319149.21000000002</v>
      </c>
      <c r="AW589" s="891">
        <v>126639.21</v>
      </c>
      <c r="AX589" s="891">
        <v>49158.98</v>
      </c>
      <c r="AY589" s="891">
        <v>1075335.6799999999</v>
      </c>
      <c r="AZ589" s="891">
        <v>8945763.5700000003</v>
      </c>
      <c r="BA589" s="891">
        <v>373979.67</v>
      </c>
      <c r="BB589" s="891">
        <v>0</v>
      </c>
      <c r="BC589" s="891">
        <v>250946.46</v>
      </c>
    </row>
    <row r="590" spans="1:55" ht="15.75" customHeight="1" x14ac:dyDescent="0.2">
      <c r="A590" s="890" t="s">
        <v>2390</v>
      </c>
      <c r="B590" s="895" t="s">
        <v>2391</v>
      </c>
      <c r="C590" s="645">
        <v>968.96</v>
      </c>
      <c r="D590" s="891">
        <v>12592887.08</v>
      </c>
      <c r="E590" s="891">
        <v>9025608.5700000003</v>
      </c>
      <c r="F590" s="892">
        <v>0.71672274297880867</v>
      </c>
      <c r="G590" s="893">
        <v>1</v>
      </c>
      <c r="H590" s="891">
        <v>149108.71</v>
      </c>
      <c r="I590" s="891">
        <v>4463563.9400000004</v>
      </c>
      <c r="J590" s="891">
        <v>4612672.6500000004</v>
      </c>
      <c r="K590" s="893">
        <v>0.9</v>
      </c>
      <c r="L590" s="891">
        <v>2928563.99</v>
      </c>
      <c r="M590" s="891">
        <v>726733.47</v>
      </c>
      <c r="N590" s="891">
        <v>311054.23</v>
      </c>
      <c r="O590" s="891">
        <v>124705.27</v>
      </c>
      <c r="P590" s="891">
        <v>98974.74</v>
      </c>
      <c r="Q590" s="891">
        <v>221703.27</v>
      </c>
      <c r="R590" s="891">
        <v>69997.820000000007</v>
      </c>
      <c r="S590" s="891">
        <v>114639.12</v>
      </c>
      <c r="T590" s="891">
        <v>137111.13</v>
      </c>
      <c r="U590" s="891">
        <v>82213.36</v>
      </c>
      <c r="V590" s="891">
        <v>204747.07</v>
      </c>
      <c r="W590" s="891">
        <v>176595.12</v>
      </c>
      <c r="X590" s="891">
        <v>137559.67999999999</v>
      </c>
      <c r="Y590" s="891">
        <v>5334598.2700000005</v>
      </c>
      <c r="Z590" s="891">
        <v>86846.399999999994</v>
      </c>
      <c r="AA590" s="891">
        <v>121120</v>
      </c>
      <c r="AB590" s="891">
        <v>260650.23999999999</v>
      </c>
      <c r="AC590" s="891">
        <v>28099.84</v>
      </c>
      <c r="AD590" s="891">
        <v>553276.15999999992</v>
      </c>
      <c r="AE590" s="891">
        <v>362870.77999999991</v>
      </c>
      <c r="AF590" s="891">
        <v>1188913.92</v>
      </c>
      <c r="AG590" s="891">
        <v>855591.67999999993</v>
      </c>
      <c r="AH590" s="891">
        <v>2478161.9709600001</v>
      </c>
      <c r="AI590" s="891">
        <v>5935530.9909600001</v>
      </c>
      <c r="AJ590" s="891">
        <v>876104.56</v>
      </c>
      <c r="AK590" s="891">
        <v>5059426.4309600014</v>
      </c>
      <c r="AL590" s="894">
        <v>5847920.5309600011</v>
      </c>
      <c r="AM590" s="891">
        <v>177591.09</v>
      </c>
      <c r="AN590" s="891">
        <v>177591.09</v>
      </c>
      <c r="AO590" s="891">
        <v>184669</v>
      </c>
      <c r="AP590" s="891">
        <v>184669</v>
      </c>
      <c r="AQ590" s="891">
        <v>0</v>
      </c>
      <c r="AR590" s="891">
        <v>0</v>
      </c>
      <c r="AS590" s="891">
        <v>0</v>
      </c>
      <c r="AT590" s="891">
        <v>0</v>
      </c>
      <c r="AU590" s="891">
        <v>0</v>
      </c>
      <c r="AV590" s="891">
        <v>442047.4</v>
      </c>
      <c r="AW590" s="891">
        <v>175405.52</v>
      </c>
      <c r="AX590" s="891">
        <v>68395.100000000006</v>
      </c>
      <c r="AY590" s="891">
        <v>1410368.2000000002</v>
      </c>
      <c r="AZ590" s="891">
        <v>12592887.08</v>
      </c>
      <c r="BA590" s="891">
        <v>406361.38</v>
      </c>
      <c r="BB590" s="891">
        <v>43.11</v>
      </c>
      <c r="BC590" s="891">
        <v>264684.32</v>
      </c>
    </row>
    <row r="591" spans="1:55" ht="15.75" customHeight="1" x14ac:dyDescent="0.2">
      <c r="A591" s="890" t="s">
        <v>2392</v>
      </c>
      <c r="B591" s="895" t="s">
        <v>2393</v>
      </c>
      <c r="C591" s="645">
        <v>3905.2</v>
      </c>
      <c r="D591" s="891">
        <v>56040325.670000002</v>
      </c>
      <c r="E591" s="891">
        <v>39472297.219999999</v>
      </c>
      <c r="F591" s="892">
        <v>0.70435524326602295</v>
      </c>
      <c r="G591" s="893">
        <v>1</v>
      </c>
      <c r="H591" s="891">
        <v>927564.56</v>
      </c>
      <c r="I591" s="891">
        <v>21702540.25</v>
      </c>
      <c r="J591" s="891">
        <v>22630104.809999999</v>
      </c>
      <c r="K591" s="893">
        <v>0.9</v>
      </c>
      <c r="L591" s="891">
        <v>12607089.08</v>
      </c>
      <c r="M591" s="891">
        <v>3053152.05</v>
      </c>
      <c r="N591" s="891">
        <v>1251277.06</v>
      </c>
      <c r="O591" s="891">
        <v>507600.38</v>
      </c>
      <c r="P591" s="891">
        <v>461809.62</v>
      </c>
      <c r="Q591" s="891">
        <v>876126.48</v>
      </c>
      <c r="R591" s="891">
        <v>283819.3</v>
      </c>
      <c r="S591" s="891">
        <v>459833.12</v>
      </c>
      <c r="T591" s="891">
        <v>561100.93000000005</v>
      </c>
      <c r="U591" s="891">
        <v>331917.3</v>
      </c>
      <c r="V591" s="891">
        <v>837888.03</v>
      </c>
      <c r="W591" s="891">
        <v>722681.56</v>
      </c>
      <c r="X591" s="891">
        <v>551770.56000000006</v>
      </c>
      <c r="Y591" s="891">
        <v>22506065.469999999</v>
      </c>
      <c r="Z591" s="891">
        <v>349968.6</v>
      </c>
      <c r="AA591" s="891">
        <v>488150</v>
      </c>
      <c r="AB591" s="891">
        <v>1050498.8</v>
      </c>
      <c r="AC591" s="891">
        <v>113250.80000000002</v>
      </c>
      <c r="AD591" s="891">
        <v>2229869.2000000002</v>
      </c>
      <c r="AE591" s="891">
        <v>1355405.6600000001</v>
      </c>
      <c r="AF591" s="891">
        <v>4791680.4000000004</v>
      </c>
      <c r="AG591" s="891">
        <v>3448291.6</v>
      </c>
      <c r="AH591" s="891">
        <v>11320591.420199998</v>
      </c>
      <c r="AI591" s="891">
        <v>25147706.4802</v>
      </c>
      <c r="AJ591" s="891">
        <v>3530964.68</v>
      </c>
      <c r="AK591" s="891">
        <v>21616741.8002</v>
      </c>
      <c r="AL591" s="894">
        <v>24794610.010200001</v>
      </c>
      <c r="AM591" s="891">
        <v>1288822.33</v>
      </c>
      <c r="AN591" s="891">
        <v>1288822.33</v>
      </c>
      <c r="AO591" s="891">
        <v>1342228.35</v>
      </c>
      <c r="AP591" s="891">
        <v>1342228.35</v>
      </c>
      <c r="AQ591" s="891">
        <v>133193.32</v>
      </c>
      <c r="AR591" s="891">
        <v>133193.32</v>
      </c>
      <c r="AS591" s="891">
        <v>138984.32999999999</v>
      </c>
      <c r="AT591" s="891">
        <v>138984.32999999999</v>
      </c>
      <c r="AU591" s="891">
        <v>166652.51</v>
      </c>
      <c r="AV591" s="891">
        <v>1781701.97</v>
      </c>
      <c r="AW591" s="891">
        <v>706983.84</v>
      </c>
      <c r="AX591" s="891">
        <v>277855.11</v>
      </c>
      <c r="AY591" s="891">
        <v>8739650.0899999999</v>
      </c>
      <c r="AZ591" s="891">
        <v>56040325.670000002</v>
      </c>
      <c r="BA591" s="891">
        <v>5418778.4399999995</v>
      </c>
      <c r="BB591" s="891">
        <v>136247.95000000001</v>
      </c>
      <c r="BC591" s="891">
        <v>1910892.6300000001</v>
      </c>
    </row>
    <row r="592" spans="1:55" ht="15.75" customHeight="1" x14ac:dyDescent="0.2">
      <c r="A592" s="890" t="s">
        <v>2394</v>
      </c>
      <c r="B592" s="895" t="s">
        <v>2395</v>
      </c>
      <c r="C592" s="645">
        <v>569.25</v>
      </c>
      <c r="D592" s="891">
        <v>7203743.6699999999</v>
      </c>
      <c r="E592" s="891">
        <v>6400468.5600000005</v>
      </c>
      <c r="F592" s="892">
        <v>0.88849199155360847</v>
      </c>
      <c r="G592" s="893">
        <v>2</v>
      </c>
      <c r="H592" s="891">
        <v>17046.37</v>
      </c>
      <c r="I592" s="891">
        <v>1510283.91</v>
      </c>
      <c r="J592" s="891">
        <v>1527330.28</v>
      </c>
      <c r="K592" s="893">
        <v>0.9</v>
      </c>
      <c r="L592" s="891">
        <v>1683933.3</v>
      </c>
      <c r="M592" s="891">
        <v>414141.75</v>
      </c>
      <c r="N592" s="891">
        <v>182181.15</v>
      </c>
      <c r="O592" s="891">
        <v>73398.3</v>
      </c>
      <c r="P592" s="891">
        <v>56116.4</v>
      </c>
      <c r="Q592" s="891">
        <v>127275.05</v>
      </c>
      <c r="R592" s="891">
        <v>41014.35</v>
      </c>
      <c r="S592" s="891">
        <v>67149.42</v>
      </c>
      <c r="T592" s="891">
        <v>80860.41</v>
      </c>
      <c r="U592" s="891">
        <v>48000.34</v>
      </c>
      <c r="V592" s="891">
        <v>120748.27</v>
      </c>
      <c r="W592" s="891">
        <v>104145.84</v>
      </c>
      <c r="X592" s="891">
        <v>80575.039999999994</v>
      </c>
      <c r="Y592" s="891">
        <v>3079539.6199999992</v>
      </c>
      <c r="Z592" s="891">
        <v>50850</v>
      </c>
      <c r="AA592" s="891">
        <v>71156.25</v>
      </c>
      <c r="AB592" s="891">
        <v>153128.25</v>
      </c>
      <c r="AC592" s="891">
        <v>16508.25</v>
      </c>
      <c r="AD592" s="891">
        <v>325041.75</v>
      </c>
      <c r="AE592" s="891">
        <v>204819</v>
      </c>
      <c r="AF592" s="891">
        <v>698469.75</v>
      </c>
      <c r="AG592" s="891">
        <v>502647.75</v>
      </c>
      <c r="AH592" s="891">
        <v>1409926.2607499999</v>
      </c>
      <c r="AI592" s="891">
        <v>3432547.2607499999</v>
      </c>
      <c r="AJ592" s="891">
        <v>514698.77</v>
      </c>
      <c r="AK592" s="891">
        <v>2917848.4907499999</v>
      </c>
      <c r="AL592" s="894">
        <v>3381077.38075</v>
      </c>
      <c r="AM592" s="891">
        <v>83647.98</v>
      </c>
      <c r="AN592" s="891">
        <v>83647.98</v>
      </c>
      <c r="AO592" s="891">
        <v>86865.21</v>
      </c>
      <c r="AP592" s="891">
        <v>86865.21</v>
      </c>
      <c r="AQ592" s="891">
        <v>0</v>
      </c>
      <c r="AR592" s="891">
        <v>0</v>
      </c>
      <c r="AS592" s="891">
        <v>0</v>
      </c>
      <c r="AT592" s="891">
        <v>0</v>
      </c>
      <c r="AU592" s="891">
        <v>0</v>
      </c>
      <c r="AV592" s="891">
        <v>259308.73</v>
      </c>
      <c r="AW592" s="891">
        <v>102894.36</v>
      </c>
      <c r="AX592" s="891">
        <v>39897.14</v>
      </c>
      <c r="AY592" s="891">
        <v>743126.61</v>
      </c>
      <c r="AZ592" s="891">
        <v>7203743.6699999999</v>
      </c>
      <c r="BA592" s="891">
        <v>182310.78999999998</v>
      </c>
      <c r="BB592" s="891">
        <v>1.62</v>
      </c>
      <c r="BC592" s="891">
        <v>135768.46000000002</v>
      </c>
    </row>
    <row r="593" spans="1:55" ht="15.75" customHeight="1" x14ac:dyDescent="0.2">
      <c r="A593" s="890" t="s">
        <v>2396</v>
      </c>
      <c r="B593" s="895" t="s">
        <v>2397</v>
      </c>
      <c r="C593" s="645">
        <v>267.02999999999997</v>
      </c>
      <c r="D593" s="891">
        <v>3296086.94</v>
      </c>
      <c r="E593" s="891">
        <v>3941850.65</v>
      </c>
      <c r="F593" s="892">
        <v>1.1959182878835108</v>
      </c>
      <c r="G593" s="893">
        <v>4</v>
      </c>
      <c r="H593" s="891">
        <v>253.63</v>
      </c>
      <c r="I593" s="891">
        <v>204691.42</v>
      </c>
      <c r="J593" s="891">
        <v>204945.05000000002</v>
      </c>
      <c r="K593" s="893">
        <v>0.9</v>
      </c>
      <c r="L593" s="891">
        <v>785617.32</v>
      </c>
      <c r="M593" s="891">
        <v>191722.28</v>
      </c>
      <c r="N593" s="891">
        <v>84724.21</v>
      </c>
      <c r="O593" s="891">
        <v>33759.53</v>
      </c>
      <c r="P593" s="891">
        <v>26295.66</v>
      </c>
      <c r="Q593" s="891">
        <v>60546.92</v>
      </c>
      <c r="R593" s="891">
        <v>18593.169999999998</v>
      </c>
      <c r="S593" s="891">
        <v>31149.16</v>
      </c>
      <c r="T593" s="891">
        <v>37266.1</v>
      </c>
      <c r="U593" s="891">
        <v>22212.92</v>
      </c>
      <c r="V593" s="891">
        <v>55649.2</v>
      </c>
      <c r="W593" s="891">
        <v>47997.64</v>
      </c>
      <c r="X593" s="891">
        <v>37377.01</v>
      </c>
      <c r="Y593" s="891">
        <v>1432911.1199999996</v>
      </c>
      <c r="Z593" s="891">
        <v>23920.2</v>
      </c>
      <c r="AA593" s="891">
        <v>33378.75</v>
      </c>
      <c r="AB593" s="891">
        <v>71831.070000000007</v>
      </c>
      <c r="AC593" s="891">
        <v>7743.87</v>
      </c>
      <c r="AD593" s="891">
        <v>76237.06</v>
      </c>
      <c r="AE593" s="891">
        <v>95222.76999999999</v>
      </c>
      <c r="AF593" s="891">
        <v>327645.81</v>
      </c>
      <c r="AG593" s="891">
        <v>235787.49</v>
      </c>
      <c r="AH593" s="891">
        <v>659866.19253000012</v>
      </c>
      <c r="AI593" s="891">
        <v>1531633.2125300001</v>
      </c>
      <c r="AJ593" s="891">
        <v>241440.51</v>
      </c>
      <c r="AK593" s="891">
        <v>1290192.7025300004</v>
      </c>
      <c r="AL593" s="894">
        <v>1507489.1525300003</v>
      </c>
      <c r="AM593" s="891">
        <v>41180.54</v>
      </c>
      <c r="AN593" s="891">
        <v>41180.54</v>
      </c>
      <c r="AO593" s="891">
        <v>42467.43</v>
      </c>
      <c r="AP593" s="891">
        <v>42467.43</v>
      </c>
      <c r="AQ593" s="891">
        <v>0</v>
      </c>
      <c r="AR593" s="891">
        <v>0</v>
      </c>
      <c r="AS593" s="891">
        <v>0</v>
      </c>
      <c r="AT593" s="891">
        <v>0</v>
      </c>
      <c r="AU593" s="891">
        <v>0</v>
      </c>
      <c r="AV593" s="891">
        <v>121611.29</v>
      </c>
      <c r="AW593" s="891">
        <v>48255.66</v>
      </c>
      <c r="AX593" s="891">
        <v>18523.669999999998</v>
      </c>
      <c r="AY593" s="891">
        <v>355686.56</v>
      </c>
      <c r="AZ593" s="891">
        <v>3296086.94</v>
      </c>
      <c r="BA593" s="891">
        <v>55447.380000000005</v>
      </c>
      <c r="BB593" s="891">
        <v>0</v>
      </c>
      <c r="BC593" s="891">
        <v>57038.939999999995</v>
      </c>
    </row>
    <row r="594" spans="1:55" ht="15.75" customHeight="1" x14ac:dyDescent="0.2">
      <c r="A594" s="890" t="s">
        <v>2398</v>
      </c>
      <c r="B594" s="895" t="s">
        <v>2399</v>
      </c>
      <c r="C594" s="645">
        <v>884.21</v>
      </c>
      <c r="D594" s="891">
        <v>11779428.77</v>
      </c>
      <c r="E594" s="891">
        <v>8175393.1699999999</v>
      </c>
      <c r="F594" s="892">
        <v>0.69403986641705384</v>
      </c>
      <c r="G594" s="893">
        <v>1</v>
      </c>
      <c r="H594" s="891">
        <v>229557.75</v>
      </c>
      <c r="I594" s="891">
        <v>3980603.2800000007</v>
      </c>
      <c r="J594" s="891">
        <v>4210161.0300000012</v>
      </c>
      <c r="K594" s="893">
        <v>0.9</v>
      </c>
      <c r="L594" s="891">
        <v>2726378.55</v>
      </c>
      <c r="M594" s="891">
        <v>657792.19999999995</v>
      </c>
      <c r="N594" s="891">
        <v>281872.38</v>
      </c>
      <c r="O594" s="891">
        <v>113721.65</v>
      </c>
      <c r="P594" s="891">
        <v>94363.33</v>
      </c>
      <c r="Q594" s="891">
        <v>197448.64</v>
      </c>
      <c r="R594" s="891">
        <v>63435.519999999997</v>
      </c>
      <c r="S594" s="891">
        <v>103660.32</v>
      </c>
      <c r="T594" s="891">
        <v>125860.98</v>
      </c>
      <c r="U594" s="891">
        <v>74809.05</v>
      </c>
      <c r="V594" s="891">
        <v>187947.31</v>
      </c>
      <c r="W594" s="891">
        <v>162105.26</v>
      </c>
      <c r="X594" s="891">
        <v>124385.81</v>
      </c>
      <c r="Y594" s="891">
        <v>4913780.9999999991</v>
      </c>
      <c r="Z594" s="891">
        <v>79182</v>
      </c>
      <c r="AA594" s="891">
        <v>110526.24999999999</v>
      </c>
      <c r="AB594" s="891">
        <v>237852.49</v>
      </c>
      <c r="AC594" s="891">
        <v>25642.089999999997</v>
      </c>
      <c r="AD594" s="891">
        <v>504883.91000000003</v>
      </c>
      <c r="AE594" s="891">
        <v>302934.32</v>
      </c>
      <c r="AF594" s="891">
        <v>1084925.67</v>
      </c>
      <c r="AG594" s="891">
        <v>780757.42999999993</v>
      </c>
      <c r="AH594" s="891">
        <v>2339459.35971</v>
      </c>
      <c r="AI594" s="891">
        <v>5466163.5197100006</v>
      </c>
      <c r="AJ594" s="891">
        <v>799476.15</v>
      </c>
      <c r="AK594" s="891">
        <v>4666687.3697100002</v>
      </c>
      <c r="AL594" s="894">
        <v>5386215.8997100005</v>
      </c>
      <c r="AM594" s="891">
        <v>209119.95</v>
      </c>
      <c r="AN594" s="891">
        <v>209119.95</v>
      </c>
      <c r="AO594" s="891">
        <v>217484.74</v>
      </c>
      <c r="AP594" s="891">
        <v>217484.74</v>
      </c>
      <c r="AQ594" s="891">
        <v>0</v>
      </c>
      <c r="AR594" s="891">
        <v>0</v>
      </c>
      <c r="AS594" s="891">
        <v>0</v>
      </c>
      <c r="AT594" s="891">
        <v>0</v>
      </c>
      <c r="AU594" s="891">
        <v>0</v>
      </c>
      <c r="AV594" s="891">
        <v>403440.64000000001</v>
      </c>
      <c r="AW594" s="891">
        <v>160086.26</v>
      </c>
      <c r="AX594" s="891">
        <v>62695.51</v>
      </c>
      <c r="AY594" s="891">
        <v>1479431.79</v>
      </c>
      <c r="AZ594" s="891">
        <v>11779428.77</v>
      </c>
      <c r="BA594" s="891">
        <v>577978.09</v>
      </c>
      <c r="BB594" s="891">
        <v>47.72</v>
      </c>
      <c r="BC594" s="891">
        <v>272815.5</v>
      </c>
    </row>
    <row r="595" spans="1:55" ht="15.75" customHeight="1" x14ac:dyDescent="0.2">
      <c r="A595" s="890" t="s">
        <v>2400</v>
      </c>
      <c r="B595" s="895" t="s">
        <v>2401</v>
      </c>
      <c r="C595" s="645">
        <v>1232.6199999999999</v>
      </c>
      <c r="D595" s="891">
        <v>15950077.689999999</v>
      </c>
      <c r="E595" s="891">
        <v>11899870.75</v>
      </c>
      <c r="F595" s="892">
        <v>0.74606976726268226</v>
      </c>
      <c r="G595" s="893">
        <v>2</v>
      </c>
      <c r="H595" s="891">
        <v>90233.91</v>
      </c>
      <c r="I595" s="891">
        <v>3921461.05</v>
      </c>
      <c r="J595" s="891">
        <v>4011694.96</v>
      </c>
      <c r="K595" s="893">
        <v>0.9</v>
      </c>
      <c r="L595" s="891">
        <v>3692845.53</v>
      </c>
      <c r="M595" s="891">
        <v>897123.6</v>
      </c>
      <c r="N595" s="891">
        <v>394495.72</v>
      </c>
      <c r="O595" s="891">
        <v>159672.23000000001</v>
      </c>
      <c r="P595" s="891">
        <v>125727.08</v>
      </c>
      <c r="Q595" s="891">
        <v>277890.03000000003</v>
      </c>
      <c r="R595" s="891">
        <v>88590.99</v>
      </c>
      <c r="S595" s="891">
        <v>145022.32</v>
      </c>
      <c r="T595" s="891">
        <v>176486.63</v>
      </c>
      <c r="U595" s="891">
        <v>104681.61</v>
      </c>
      <c r="V595" s="891">
        <v>263546.23</v>
      </c>
      <c r="W595" s="891">
        <v>227309.61</v>
      </c>
      <c r="X595" s="891">
        <v>174017.59</v>
      </c>
      <c r="Y595" s="891">
        <v>6727409.1700000009</v>
      </c>
      <c r="Z595" s="891">
        <v>110125.8</v>
      </c>
      <c r="AA595" s="891">
        <v>154077.5</v>
      </c>
      <c r="AB595" s="891">
        <v>331574.77999999997</v>
      </c>
      <c r="AC595" s="891">
        <v>35745.980000000003</v>
      </c>
      <c r="AD595" s="891">
        <v>703826.02</v>
      </c>
      <c r="AE595" s="891">
        <v>430807.49</v>
      </c>
      <c r="AF595" s="891">
        <v>1512424.7400000002</v>
      </c>
      <c r="AG595" s="891">
        <v>1088403.46</v>
      </c>
      <c r="AH595" s="891">
        <v>3142965.7156199999</v>
      </c>
      <c r="AI595" s="891">
        <v>7509951.4856200004</v>
      </c>
      <c r="AJ595" s="891">
        <v>1114498.02</v>
      </c>
      <c r="AK595" s="891">
        <v>6395453.4656200018</v>
      </c>
      <c r="AL595" s="894">
        <v>7398501.6756200017</v>
      </c>
      <c r="AM595" s="891">
        <v>232927.45</v>
      </c>
      <c r="AN595" s="891">
        <v>232927.45</v>
      </c>
      <c r="AO595" s="891">
        <v>242579.14</v>
      </c>
      <c r="AP595" s="891">
        <v>242579.14</v>
      </c>
      <c r="AQ595" s="891">
        <v>0</v>
      </c>
      <c r="AR595" s="891">
        <v>0</v>
      </c>
      <c r="AS595" s="891">
        <v>0</v>
      </c>
      <c r="AT595" s="891">
        <v>0</v>
      </c>
      <c r="AU595" s="891">
        <v>0</v>
      </c>
      <c r="AV595" s="891">
        <v>562371.80000000005</v>
      </c>
      <c r="AW595" s="891">
        <v>223150.55</v>
      </c>
      <c r="AX595" s="891">
        <v>87631.22</v>
      </c>
      <c r="AY595" s="891">
        <v>1824166.75</v>
      </c>
      <c r="AZ595" s="891">
        <v>15950077.689999999</v>
      </c>
      <c r="BA595" s="891">
        <v>432534.81999999995</v>
      </c>
      <c r="BB595" s="891">
        <v>0</v>
      </c>
      <c r="BC595" s="891">
        <v>441636.89</v>
      </c>
    </row>
    <row r="596" spans="1:55" ht="15.75" customHeight="1" x14ac:dyDescent="0.2">
      <c r="A596" s="890" t="s">
        <v>2402</v>
      </c>
      <c r="B596" s="895" t="s">
        <v>2403</v>
      </c>
      <c r="C596" s="645">
        <v>1503.21</v>
      </c>
      <c r="D596" s="891">
        <v>22076846.550000001</v>
      </c>
      <c r="E596" s="891">
        <v>15030041.439999999</v>
      </c>
      <c r="F596" s="892">
        <v>0.68080563072990141</v>
      </c>
      <c r="G596" s="893">
        <v>1</v>
      </c>
      <c r="H596" s="891">
        <v>558966.30000000005</v>
      </c>
      <c r="I596" s="891">
        <v>10148385.34</v>
      </c>
      <c r="J596" s="891">
        <v>10707351.640000001</v>
      </c>
      <c r="K596" s="893">
        <v>0.9</v>
      </c>
      <c r="L596" s="891">
        <v>4794362.2300000004</v>
      </c>
      <c r="M596" s="891">
        <v>1178279.6200000001</v>
      </c>
      <c r="N596" s="891">
        <v>482774.61</v>
      </c>
      <c r="O596" s="891">
        <v>193973.43</v>
      </c>
      <c r="P596" s="891">
        <v>182731.26</v>
      </c>
      <c r="Q596" s="891">
        <v>340514.43</v>
      </c>
      <c r="R596" s="891">
        <v>108824.74</v>
      </c>
      <c r="S596" s="891">
        <v>177448.09</v>
      </c>
      <c r="T596" s="891">
        <v>213752.73</v>
      </c>
      <c r="U596" s="891">
        <v>127660.5</v>
      </c>
      <c r="V596" s="891">
        <v>319195.44</v>
      </c>
      <c r="W596" s="891">
        <v>275307.26</v>
      </c>
      <c r="X596" s="891">
        <v>212926.45</v>
      </c>
      <c r="Y596" s="891">
        <v>8607750.790000001</v>
      </c>
      <c r="Z596" s="891">
        <v>134321.4</v>
      </c>
      <c r="AA596" s="891">
        <v>187901.25</v>
      </c>
      <c r="AB596" s="891">
        <v>404363.49</v>
      </c>
      <c r="AC596" s="891">
        <v>43593.090000000004</v>
      </c>
      <c r="AD596" s="891">
        <v>858332.90999999992</v>
      </c>
      <c r="AE596" s="891">
        <v>545671.9</v>
      </c>
      <c r="AF596" s="891">
        <v>1844438.67</v>
      </c>
      <c r="AG596" s="891">
        <v>1327334.43</v>
      </c>
      <c r="AH596" s="891">
        <v>4476828.8837099997</v>
      </c>
      <c r="AI596" s="891">
        <v>9822786.0237099994</v>
      </c>
      <c r="AJ596" s="891">
        <v>1359157.38</v>
      </c>
      <c r="AK596" s="891">
        <v>8463628.6437099986</v>
      </c>
      <c r="AL596" s="894">
        <v>9686870.2837099992</v>
      </c>
      <c r="AM596" s="891">
        <v>455559.76</v>
      </c>
      <c r="AN596" s="891">
        <v>455559.76</v>
      </c>
      <c r="AO596" s="891">
        <v>474219.7</v>
      </c>
      <c r="AP596" s="891">
        <v>474219.7</v>
      </c>
      <c r="AQ596" s="891">
        <v>160861.5</v>
      </c>
      <c r="AR596" s="891">
        <v>160861.5</v>
      </c>
      <c r="AS596" s="891">
        <v>167295.96</v>
      </c>
      <c r="AT596" s="891">
        <v>167295.96</v>
      </c>
      <c r="AU596" s="891">
        <v>201398.59</v>
      </c>
      <c r="AV596" s="891">
        <v>685913.43</v>
      </c>
      <c r="AW596" s="891">
        <v>272172.18</v>
      </c>
      <c r="AX596" s="891">
        <v>106867.35</v>
      </c>
      <c r="AY596" s="891">
        <v>3782225.39</v>
      </c>
      <c r="AZ596" s="891">
        <v>22076846.550000001</v>
      </c>
      <c r="BA596" s="891">
        <v>2041418.1599999997</v>
      </c>
      <c r="BB596" s="891">
        <v>312159.64999999997</v>
      </c>
      <c r="BC596" s="891">
        <v>524521.17999999993</v>
      </c>
    </row>
    <row r="597" spans="1:55" ht="15.75" customHeight="1" x14ac:dyDescent="0.2">
      <c r="A597" s="890" t="s">
        <v>2404</v>
      </c>
      <c r="B597" s="895" t="s">
        <v>2405</v>
      </c>
      <c r="C597" s="645">
        <v>897.75</v>
      </c>
      <c r="D597" s="891">
        <v>11155288.82</v>
      </c>
      <c r="E597" s="891">
        <v>10953348.66</v>
      </c>
      <c r="F597" s="892">
        <v>0.98189736157812901</v>
      </c>
      <c r="G597" s="893">
        <v>3</v>
      </c>
      <c r="H597" s="891">
        <v>18281.36</v>
      </c>
      <c r="I597" s="891">
        <v>1466841.56</v>
      </c>
      <c r="J597" s="891">
        <v>1485122.9200000002</v>
      </c>
      <c r="K597" s="893">
        <v>0.9</v>
      </c>
      <c r="L597" s="891">
        <v>2655015.14</v>
      </c>
      <c r="M597" s="891">
        <v>638174.99</v>
      </c>
      <c r="N597" s="891">
        <v>286596.82</v>
      </c>
      <c r="O597" s="891">
        <v>116787.27</v>
      </c>
      <c r="P597" s="891">
        <v>89517.41</v>
      </c>
      <c r="Q597" s="891">
        <v>199927.98</v>
      </c>
      <c r="R597" s="891">
        <v>64529.24</v>
      </c>
      <c r="S597" s="891">
        <v>105192.25</v>
      </c>
      <c r="T597" s="891">
        <v>129376.65</v>
      </c>
      <c r="U597" s="891">
        <v>76085.649999999994</v>
      </c>
      <c r="V597" s="891">
        <v>193197.24</v>
      </c>
      <c r="W597" s="891">
        <v>166633.34</v>
      </c>
      <c r="X597" s="891">
        <v>126224.02</v>
      </c>
      <c r="Y597" s="891">
        <v>4847258</v>
      </c>
      <c r="Z597" s="891">
        <v>79875</v>
      </c>
      <c r="AA597" s="891">
        <v>112218.75</v>
      </c>
      <c r="AB597" s="891">
        <v>241494.75</v>
      </c>
      <c r="AC597" s="891">
        <v>26034.75</v>
      </c>
      <c r="AD597" s="891">
        <v>256307.62</v>
      </c>
      <c r="AE597" s="891">
        <v>301587</v>
      </c>
      <c r="AF597" s="891">
        <v>1101539.25</v>
      </c>
      <c r="AG597" s="891">
        <v>792713.25</v>
      </c>
      <c r="AH597" s="891">
        <v>2241429.9142499999</v>
      </c>
      <c r="AI597" s="891">
        <v>5153200.2842500005</v>
      </c>
      <c r="AJ597" s="891">
        <v>811718.61</v>
      </c>
      <c r="AK597" s="891">
        <v>4341481.6742499992</v>
      </c>
      <c r="AL597" s="894">
        <v>5072028.4142499994</v>
      </c>
      <c r="AM597" s="891">
        <v>147349.13</v>
      </c>
      <c r="AN597" s="891">
        <v>147349.13</v>
      </c>
      <c r="AO597" s="891">
        <v>153140.14000000001</v>
      </c>
      <c r="AP597" s="891">
        <v>153140.14000000001</v>
      </c>
      <c r="AQ597" s="891">
        <v>0</v>
      </c>
      <c r="AR597" s="891">
        <v>0</v>
      </c>
      <c r="AS597" s="891">
        <v>0</v>
      </c>
      <c r="AT597" s="891">
        <v>0</v>
      </c>
      <c r="AU597" s="891">
        <v>0</v>
      </c>
      <c r="AV597" s="891">
        <v>409231.65</v>
      </c>
      <c r="AW597" s="891">
        <v>162384.15</v>
      </c>
      <c r="AX597" s="891">
        <v>63407.96</v>
      </c>
      <c r="AY597" s="891">
        <v>1236002.3</v>
      </c>
      <c r="AZ597" s="891">
        <v>11155288.82</v>
      </c>
      <c r="BA597" s="891">
        <v>379761.94999999995</v>
      </c>
      <c r="BB597" s="891">
        <v>0</v>
      </c>
      <c r="BC597" s="891">
        <v>223818.99999999997</v>
      </c>
    </row>
    <row r="598" spans="1:55" ht="15.75" customHeight="1" x14ac:dyDescent="0.2">
      <c r="A598" s="890"/>
      <c r="B598" s="895" t="s">
        <v>2406</v>
      </c>
      <c r="C598" s="645">
        <v>32.31</v>
      </c>
      <c r="D598" s="891">
        <v>465071.52</v>
      </c>
      <c r="E598" s="891">
        <v>486847.88</v>
      </c>
      <c r="F598" s="892">
        <v>1.0468236799363677</v>
      </c>
      <c r="G598" s="893">
        <v>4</v>
      </c>
      <c r="H598" s="891">
        <v>35.78</v>
      </c>
      <c r="I598" s="891">
        <v>440340.73</v>
      </c>
      <c r="J598" s="891">
        <v>440376.51</v>
      </c>
      <c r="K598" s="893">
        <v>1.0450900000000001</v>
      </c>
      <c r="L598" s="891">
        <v>110263.58</v>
      </c>
      <c r="M598" s="891">
        <v>33049.53</v>
      </c>
      <c r="N598" s="891">
        <v>11832.67</v>
      </c>
      <c r="O598" s="891">
        <v>3162.36</v>
      </c>
      <c r="P598" s="891">
        <v>3854.74</v>
      </c>
      <c r="Q598" s="891">
        <v>10275.120000000001</v>
      </c>
      <c r="R598" s="891">
        <v>2540.0700000000002</v>
      </c>
      <c r="S598" s="891">
        <v>4150.74</v>
      </c>
      <c r="T598" s="891">
        <v>3265.94</v>
      </c>
      <c r="U598" s="891">
        <v>2668.33</v>
      </c>
      <c r="V598" s="891">
        <v>4877.01</v>
      </c>
      <c r="W598" s="891">
        <v>4206.4399999999996</v>
      </c>
      <c r="X598" s="891">
        <v>4980.62</v>
      </c>
      <c r="Y598" s="891">
        <v>199127.14999999997</v>
      </c>
      <c r="Z598" s="891">
        <v>2907.9</v>
      </c>
      <c r="AA598" s="891">
        <v>4038.75</v>
      </c>
      <c r="AB598" s="891">
        <v>8691.39</v>
      </c>
      <c r="AC598" s="891">
        <v>936.99</v>
      </c>
      <c r="AD598" s="891">
        <v>9224.5</v>
      </c>
      <c r="AE598" s="891">
        <v>20198.02</v>
      </c>
      <c r="AF598" s="891">
        <v>39644.369999999995</v>
      </c>
      <c r="AG598" s="891">
        <v>28529.730000000003</v>
      </c>
      <c r="AH598" s="891">
        <v>83918.295810000011</v>
      </c>
      <c r="AI598" s="891">
        <v>198089.94581</v>
      </c>
      <c r="AJ598" s="891">
        <v>29213.73</v>
      </c>
      <c r="AK598" s="891">
        <v>168876.21580999997</v>
      </c>
      <c r="AL598" s="894">
        <v>199407.18580999997</v>
      </c>
      <c r="AM598" s="891">
        <v>5977.41</v>
      </c>
      <c r="AN598" s="891">
        <v>5977.41</v>
      </c>
      <c r="AO598" s="891">
        <v>6724.58</v>
      </c>
      <c r="AP598" s="891">
        <v>6724.58</v>
      </c>
      <c r="AQ598" s="891">
        <v>2988.7</v>
      </c>
      <c r="AR598" s="891">
        <v>2988.7</v>
      </c>
      <c r="AS598" s="891">
        <v>2988.7</v>
      </c>
      <c r="AT598" s="891">
        <v>2988.7</v>
      </c>
      <c r="AU598" s="891">
        <v>3735.88</v>
      </c>
      <c r="AV598" s="891">
        <v>16437.88</v>
      </c>
      <c r="AW598" s="891">
        <v>6522.59</v>
      </c>
      <c r="AX598" s="891">
        <v>2481.91</v>
      </c>
      <c r="AY598" s="891">
        <v>66537.039999999994</v>
      </c>
      <c r="AZ598" s="891">
        <v>465071.52</v>
      </c>
      <c r="BA598" s="891">
        <v>11.92</v>
      </c>
      <c r="BB598" s="891">
        <v>2.76</v>
      </c>
      <c r="BC598" s="891">
        <v>8.2199999999999989</v>
      </c>
    </row>
    <row r="599" spans="1:55" ht="15.75" customHeight="1" x14ac:dyDescent="0.2">
      <c r="A599" s="890"/>
      <c r="B599" s="895" t="s">
        <v>2407</v>
      </c>
      <c r="C599" s="645">
        <v>325.31</v>
      </c>
      <c r="D599" s="891">
        <v>4965776.1900000004</v>
      </c>
      <c r="E599" s="891">
        <v>4790475.9300000006</v>
      </c>
      <c r="F599" s="892">
        <v>0.96469831637740411</v>
      </c>
      <c r="G599" s="893">
        <v>3</v>
      </c>
      <c r="H599" s="891">
        <v>8137.95</v>
      </c>
      <c r="I599" s="891">
        <v>4293898.3199999994</v>
      </c>
      <c r="J599" s="891">
        <v>4302036.2699999996</v>
      </c>
      <c r="K599" s="893">
        <v>1.0450900000000001</v>
      </c>
      <c r="L599" s="891">
        <v>1119544.28</v>
      </c>
      <c r="M599" s="891">
        <v>341825.36</v>
      </c>
      <c r="N599" s="891">
        <v>127626.06</v>
      </c>
      <c r="O599" s="891">
        <v>44880.3</v>
      </c>
      <c r="P599" s="891">
        <v>39768.410000000003</v>
      </c>
      <c r="Q599" s="891">
        <v>110703.31</v>
      </c>
      <c r="R599" s="891">
        <v>27305.75</v>
      </c>
      <c r="S599" s="891">
        <v>46547.6</v>
      </c>
      <c r="T599" s="891">
        <v>46539.75</v>
      </c>
      <c r="U599" s="891">
        <v>32020.01</v>
      </c>
      <c r="V599" s="891">
        <v>69497.490000000005</v>
      </c>
      <c r="W599" s="891">
        <v>59941.84</v>
      </c>
      <c r="X599" s="891">
        <v>55854.17</v>
      </c>
      <c r="Y599" s="891">
        <v>2122054.3300000005</v>
      </c>
      <c r="Z599" s="891">
        <v>29277.899999999998</v>
      </c>
      <c r="AA599" s="891">
        <v>40663.75</v>
      </c>
      <c r="AB599" s="891">
        <v>87508.39</v>
      </c>
      <c r="AC599" s="891">
        <v>9433.99</v>
      </c>
      <c r="AD599" s="891">
        <v>185752.01</v>
      </c>
      <c r="AE599" s="891">
        <v>211394.02</v>
      </c>
      <c r="AF599" s="891">
        <v>399155.37</v>
      </c>
      <c r="AG599" s="891">
        <v>287248.73</v>
      </c>
      <c r="AH599" s="891">
        <v>885377.74280999985</v>
      </c>
      <c r="AI599" s="891">
        <v>2135811.9028099999</v>
      </c>
      <c r="AJ599" s="891">
        <v>294135.53999999998</v>
      </c>
      <c r="AK599" s="891">
        <v>1841676.3628099994</v>
      </c>
      <c r="AL599" s="894">
        <v>2149074.4728099992</v>
      </c>
      <c r="AM599" s="891">
        <v>67245.89</v>
      </c>
      <c r="AN599" s="891">
        <v>67245.89</v>
      </c>
      <c r="AO599" s="891">
        <v>69487.42</v>
      </c>
      <c r="AP599" s="891">
        <v>69487.42</v>
      </c>
      <c r="AQ599" s="891">
        <v>29139.88</v>
      </c>
      <c r="AR599" s="891">
        <v>29139.88</v>
      </c>
      <c r="AS599" s="891">
        <v>29887.06</v>
      </c>
      <c r="AT599" s="891">
        <v>29887.06</v>
      </c>
      <c r="AU599" s="891">
        <v>36611.65</v>
      </c>
      <c r="AV599" s="891">
        <v>171850.62</v>
      </c>
      <c r="AW599" s="891">
        <v>68190.759999999995</v>
      </c>
      <c r="AX599" s="891">
        <v>26473.71</v>
      </c>
      <c r="AY599" s="891">
        <v>694647.24</v>
      </c>
      <c r="AZ599" s="891">
        <v>4965776.1900000004</v>
      </c>
      <c r="BA599" s="891">
        <v>126186.17</v>
      </c>
      <c r="BB599" s="891">
        <v>10558.95</v>
      </c>
      <c r="BC599" s="891">
        <v>85502.22</v>
      </c>
    </row>
    <row r="600" spans="1:55" ht="15.75" customHeight="1" x14ac:dyDescent="0.2">
      <c r="A600" s="890" t="s">
        <v>2408</v>
      </c>
      <c r="B600" s="895" t="s">
        <v>2409</v>
      </c>
      <c r="C600" s="645">
        <v>568</v>
      </c>
      <c r="D600" s="891">
        <v>8010212.25</v>
      </c>
      <c r="E600" s="891">
        <v>5335789.0999999996</v>
      </c>
      <c r="F600" s="892">
        <v>0.66612331027807659</v>
      </c>
      <c r="G600" s="893">
        <v>1</v>
      </c>
      <c r="H600" s="891">
        <v>223987.31</v>
      </c>
      <c r="I600" s="891">
        <v>1473588.26</v>
      </c>
      <c r="J600" s="891">
        <v>1697575.57</v>
      </c>
      <c r="K600" s="893">
        <v>1.0450900000000001</v>
      </c>
      <c r="L600" s="891">
        <v>1965742.44</v>
      </c>
      <c r="M600" s="891">
        <v>393148.48</v>
      </c>
      <c r="N600" s="891">
        <v>202198.78</v>
      </c>
      <c r="O600" s="891">
        <v>88995.94</v>
      </c>
      <c r="P600" s="891">
        <v>69945.899999999994</v>
      </c>
      <c r="Q600" s="891">
        <v>123897.5</v>
      </c>
      <c r="R600" s="891">
        <v>47626.31</v>
      </c>
      <c r="S600" s="891">
        <v>74713.350000000006</v>
      </c>
      <c r="T600" s="891">
        <v>102060.87</v>
      </c>
      <c r="U600" s="891">
        <v>56035.01</v>
      </c>
      <c r="V600" s="891">
        <v>152406.78</v>
      </c>
      <c r="W600" s="891">
        <v>131451.42000000001</v>
      </c>
      <c r="X600" s="891">
        <v>89651.28</v>
      </c>
      <c r="Y600" s="891">
        <v>3497874.0599999991</v>
      </c>
      <c r="Z600" s="891">
        <v>50647.5</v>
      </c>
      <c r="AA600" s="891">
        <v>71000</v>
      </c>
      <c r="AB600" s="891">
        <v>152792</v>
      </c>
      <c r="AC600" s="891">
        <v>16472</v>
      </c>
      <c r="AD600" s="891">
        <v>324328</v>
      </c>
      <c r="AE600" s="891">
        <v>85738.75</v>
      </c>
      <c r="AF600" s="891">
        <v>696936</v>
      </c>
      <c r="AG600" s="891">
        <v>501544</v>
      </c>
      <c r="AH600" s="891">
        <v>1461844.929</v>
      </c>
      <c r="AI600" s="891">
        <v>3361303.179</v>
      </c>
      <c r="AJ600" s="891">
        <v>513568.56</v>
      </c>
      <c r="AK600" s="891">
        <v>2847734.6189999999</v>
      </c>
      <c r="AL600" s="894">
        <v>3384459.9789999998</v>
      </c>
      <c r="AM600" s="891">
        <v>124778.49</v>
      </c>
      <c r="AN600" s="891">
        <v>124778.49</v>
      </c>
      <c r="AO600" s="891">
        <v>130008.73</v>
      </c>
      <c r="AP600" s="891">
        <v>130008.73</v>
      </c>
      <c r="AQ600" s="891">
        <v>28392.71</v>
      </c>
      <c r="AR600" s="891">
        <v>28392.71</v>
      </c>
      <c r="AS600" s="891">
        <v>29887.06</v>
      </c>
      <c r="AT600" s="891">
        <v>29887.06</v>
      </c>
      <c r="AU600" s="891">
        <v>35864.47</v>
      </c>
      <c r="AV600" s="891">
        <v>300365.01</v>
      </c>
      <c r="AW600" s="891">
        <v>119185.59</v>
      </c>
      <c r="AX600" s="891">
        <v>46329</v>
      </c>
      <c r="AY600" s="891">
        <v>1127878.05</v>
      </c>
      <c r="AZ600" s="891">
        <v>8010212.25</v>
      </c>
      <c r="BA600" s="891">
        <v>171441.57</v>
      </c>
      <c r="BB600" s="891">
        <v>7238.32</v>
      </c>
      <c r="BC600" s="891">
        <v>228308.04000000004</v>
      </c>
    </row>
    <row r="601" spans="1:55" ht="15.75" customHeight="1" x14ac:dyDescent="0.2">
      <c r="A601" s="890" t="s">
        <v>2410</v>
      </c>
      <c r="B601" s="895" t="s">
        <v>2411</v>
      </c>
      <c r="C601" s="645">
        <v>2060.06</v>
      </c>
      <c r="D601" s="891">
        <v>32676629.48</v>
      </c>
      <c r="E601" s="891">
        <v>21603255.07</v>
      </c>
      <c r="F601" s="892">
        <v>0.66112250295650754</v>
      </c>
      <c r="G601" s="893">
        <v>1</v>
      </c>
      <c r="H601" s="891">
        <v>1029019.01</v>
      </c>
      <c r="I601" s="891">
        <v>12169949.720000001</v>
      </c>
      <c r="J601" s="891">
        <v>13198968.73</v>
      </c>
      <c r="K601" s="893">
        <v>1.0450900000000001</v>
      </c>
      <c r="L601" s="891">
        <v>7465691.8600000003</v>
      </c>
      <c r="M601" s="891">
        <v>1493138.37</v>
      </c>
      <c r="N601" s="891">
        <v>732614.62</v>
      </c>
      <c r="O601" s="891">
        <v>325369.17</v>
      </c>
      <c r="P601" s="891">
        <v>295879.26</v>
      </c>
      <c r="Q601" s="891">
        <v>460743.86</v>
      </c>
      <c r="R601" s="891">
        <v>173359.8</v>
      </c>
      <c r="S601" s="891">
        <v>271280.64000000001</v>
      </c>
      <c r="T601" s="891">
        <v>373134.56</v>
      </c>
      <c r="U601" s="891">
        <v>203386.36</v>
      </c>
      <c r="V601" s="891">
        <v>557199.18999999994</v>
      </c>
      <c r="W601" s="891">
        <v>480586.39</v>
      </c>
      <c r="X601" s="891">
        <v>325519.56</v>
      </c>
      <c r="Y601" s="891">
        <v>13157903.640000001</v>
      </c>
      <c r="Z601" s="891">
        <v>183973.5</v>
      </c>
      <c r="AA601" s="891">
        <v>257507.5</v>
      </c>
      <c r="AB601" s="891">
        <v>554156.14</v>
      </c>
      <c r="AC601" s="891">
        <v>59741.740000000005</v>
      </c>
      <c r="AD601" s="891">
        <v>1176294.26</v>
      </c>
      <c r="AE601" s="891">
        <v>318977.53000000003</v>
      </c>
      <c r="AF601" s="891">
        <v>2527693.62</v>
      </c>
      <c r="AG601" s="891">
        <v>1819032.98</v>
      </c>
      <c r="AH601" s="891">
        <v>6099075.3180600004</v>
      </c>
      <c r="AI601" s="891">
        <v>12996452.588059999</v>
      </c>
      <c r="AJ601" s="891">
        <v>1862644.45</v>
      </c>
      <c r="AK601" s="891">
        <v>11133808.138060002</v>
      </c>
      <c r="AL601" s="894">
        <v>13080439.218060002</v>
      </c>
      <c r="AM601" s="891">
        <v>710564.98</v>
      </c>
      <c r="AN601" s="891">
        <v>710564.98</v>
      </c>
      <c r="AO601" s="891">
        <v>740452.05</v>
      </c>
      <c r="AP601" s="891">
        <v>740452.05</v>
      </c>
      <c r="AQ601" s="891">
        <v>345195.6</v>
      </c>
      <c r="AR601" s="891">
        <v>345195.6</v>
      </c>
      <c r="AS601" s="891">
        <v>359391.96</v>
      </c>
      <c r="AT601" s="891">
        <v>359391.96</v>
      </c>
      <c r="AU601" s="891">
        <v>431868.1</v>
      </c>
      <c r="AV601" s="891">
        <v>1091625.07</v>
      </c>
      <c r="AW601" s="891">
        <v>433159.59</v>
      </c>
      <c r="AX601" s="891">
        <v>170424.56</v>
      </c>
      <c r="AY601" s="891">
        <v>6438286.4999999991</v>
      </c>
      <c r="AZ601" s="891">
        <v>32676629.48</v>
      </c>
      <c r="BA601" s="891">
        <v>2183957.7400000002</v>
      </c>
      <c r="BB601" s="891">
        <v>393403.49</v>
      </c>
      <c r="BC601" s="891">
        <v>1051809.67</v>
      </c>
    </row>
    <row r="602" spans="1:55" ht="15.75" customHeight="1" x14ac:dyDescent="0.2">
      <c r="A602" s="890" t="s">
        <v>2412</v>
      </c>
      <c r="B602" s="895" t="s">
        <v>2413</v>
      </c>
      <c r="C602" s="645">
        <v>2210.63</v>
      </c>
      <c r="D602" s="891">
        <v>38149831.420000002</v>
      </c>
      <c r="E602" s="891">
        <v>31470619.700000003</v>
      </c>
      <c r="F602" s="892">
        <v>0.82492159279900701</v>
      </c>
      <c r="G602" s="893">
        <v>2</v>
      </c>
      <c r="H602" s="891">
        <v>156826.53</v>
      </c>
      <c r="I602" s="891">
        <v>24488311.34</v>
      </c>
      <c r="J602" s="891">
        <v>24645137.870000001</v>
      </c>
      <c r="K602" s="893">
        <v>1.0450900000000001</v>
      </c>
      <c r="L602" s="891">
        <v>8554290.2599999998</v>
      </c>
      <c r="M602" s="891">
        <v>1710858.05</v>
      </c>
      <c r="N602" s="891">
        <v>786012.18</v>
      </c>
      <c r="O602" s="891">
        <v>348864.1</v>
      </c>
      <c r="P602" s="891">
        <v>354701.41</v>
      </c>
      <c r="Q602" s="891">
        <v>491718.24</v>
      </c>
      <c r="R602" s="891">
        <v>186695.17</v>
      </c>
      <c r="S602" s="891">
        <v>291144.90999999997</v>
      </c>
      <c r="T602" s="891">
        <v>400078.63</v>
      </c>
      <c r="U602" s="891">
        <v>218210.44</v>
      </c>
      <c r="V602" s="891">
        <v>597434.57999999996</v>
      </c>
      <c r="W602" s="891">
        <v>515289.56</v>
      </c>
      <c r="X602" s="891">
        <v>349355.42</v>
      </c>
      <c r="Y602" s="891">
        <v>14804652.950000001</v>
      </c>
      <c r="Z602" s="891">
        <v>197367.3</v>
      </c>
      <c r="AA602" s="891">
        <v>276328.75</v>
      </c>
      <c r="AB602" s="891">
        <v>594659.47</v>
      </c>
      <c r="AC602" s="891">
        <v>64108.27</v>
      </c>
      <c r="AD602" s="891">
        <v>1262269.73</v>
      </c>
      <c r="AE602" s="891">
        <v>339710.76999999996</v>
      </c>
      <c r="AF602" s="891">
        <v>2712443.01</v>
      </c>
      <c r="AG602" s="891">
        <v>1951986.29</v>
      </c>
      <c r="AH602" s="891">
        <v>7225176.4011299992</v>
      </c>
      <c r="AI602" s="891">
        <v>14624049.991129998</v>
      </c>
      <c r="AJ602" s="891">
        <v>1998785.32</v>
      </c>
      <c r="AK602" s="891">
        <v>12625264.67113</v>
      </c>
      <c r="AL602" s="894">
        <v>14714175.22113</v>
      </c>
      <c r="AM602" s="891">
        <v>1108062.96</v>
      </c>
      <c r="AN602" s="891">
        <v>1108062.96</v>
      </c>
      <c r="AO602" s="891">
        <v>1154387.9099999999</v>
      </c>
      <c r="AP602" s="891">
        <v>1154387.9099999999</v>
      </c>
      <c r="AQ602" s="891">
        <v>428879.39</v>
      </c>
      <c r="AR602" s="891">
        <v>428879.39</v>
      </c>
      <c r="AS602" s="891">
        <v>446811.63</v>
      </c>
      <c r="AT602" s="891">
        <v>446811.63</v>
      </c>
      <c r="AU602" s="891">
        <v>536472.82999999996</v>
      </c>
      <c r="AV602" s="891">
        <v>1170825.8</v>
      </c>
      <c r="AW602" s="891">
        <v>464586.63</v>
      </c>
      <c r="AX602" s="891">
        <v>182834.11</v>
      </c>
      <c r="AY602" s="891">
        <v>8631003.1499999985</v>
      </c>
      <c r="AZ602" s="891">
        <v>38149831.420000002</v>
      </c>
      <c r="BA602" s="891">
        <v>5949478.8800000008</v>
      </c>
      <c r="BB602" s="891">
        <v>526337.78999999992</v>
      </c>
      <c r="BC602" s="891">
        <v>1315894.99</v>
      </c>
    </row>
    <row r="603" spans="1:55" ht="15.75" customHeight="1" x14ac:dyDescent="0.2">
      <c r="A603" s="890" t="s">
        <v>2414</v>
      </c>
      <c r="B603" s="895" t="s">
        <v>2415</v>
      </c>
      <c r="C603" s="645">
        <v>1105.46</v>
      </c>
      <c r="D603" s="891">
        <v>14106241.34</v>
      </c>
      <c r="E603" s="891">
        <v>12321530.859999999</v>
      </c>
      <c r="F603" s="892">
        <v>0.87348079215550978</v>
      </c>
      <c r="G603" s="893">
        <v>2</v>
      </c>
      <c r="H603" s="891">
        <v>33103.35</v>
      </c>
      <c r="I603" s="891">
        <v>3738485.47</v>
      </c>
      <c r="J603" s="891">
        <v>3771588.8200000003</v>
      </c>
      <c r="K603" s="893">
        <v>1.0450900000000001</v>
      </c>
      <c r="L603" s="891">
        <v>3535630.91</v>
      </c>
      <c r="M603" s="891">
        <v>707126.18</v>
      </c>
      <c r="N603" s="891">
        <v>393006.09</v>
      </c>
      <c r="O603" s="891">
        <v>173720.08</v>
      </c>
      <c r="P603" s="891">
        <v>118018.61</v>
      </c>
      <c r="Q603" s="891">
        <v>245471.94</v>
      </c>
      <c r="R603" s="891">
        <v>92712.56</v>
      </c>
      <c r="S603" s="891">
        <v>145275.97</v>
      </c>
      <c r="T603" s="891">
        <v>199222.83</v>
      </c>
      <c r="U603" s="891">
        <v>108808.74</v>
      </c>
      <c r="V603" s="891">
        <v>297498.03000000003</v>
      </c>
      <c r="W603" s="891">
        <v>256593.17</v>
      </c>
      <c r="X603" s="891">
        <v>174321.95</v>
      </c>
      <c r="Y603" s="891">
        <v>6447407.0600000005</v>
      </c>
      <c r="Z603" s="891">
        <v>98771.4</v>
      </c>
      <c r="AA603" s="891">
        <v>138182.5</v>
      </c>
      <c r="AB603" s="891">
        <v>297368.74</v>
      </c>
      <c r="AC603" s="891">
        <v>32058.340000000004</v>
      </c>
      <c r="AD603" s="891">
        <v>631217.66</v>
      </c>
      <c r="AE603" s="891">
        <v>170624.35</v>
      </c>
      <c r="AF603" s="891">
        <v>1356399.4200000002</v>
      </c>
      <c r="AG603" s="891">
        <v>976121.17999999993</v>
      </c>
      <c r="AH603" s="891">
        <v>2517378.6684599998</v>
      </c>
      <c r="AI603" s="891">
        <v>6218122.2584600002</v>
      </c>
      <c r="AJ603" s="891">
        <v>999523.76</v>
      </c>
      <c r="AK603" s="891">
        <v>5218598.4984600004</v>
      </c>
      <c r="AL603" s="894">
        <v>6263190.7784600006</v>
      </c>
      <c r="AM603" s="891">
        <v>68740.25</v>
      </c>
      <c r="AN603" s="891">
        <v>68740.25</v>
      </c>
      <c r="AO603" s="891">
        <v>70981.78</v>
      </c>
      <c r="AP603" s="891">
        <v>70981.78</v>
      </c>
      <c r="AQ603" s="891">
        <v>38853.18</v>
      </c>
      <c r="AR603" s="891">
        <v>38853.18</v>
      </c>
      <c r="AS603" s="891">
        <v>40347.53</v>
      </c>
      <c r="AT603" s="891">
        <v>40347.53</v>
      </c>
      <c r="AU603" s="891">
        <v>48566.48</v>
      </c>
      <c r="AV603" s="891">
        <v>585786.48</v>
      </c>
      <c r="AW603" s="891">
        <v>232441.56</v>
      </c>
      <c r="AX603" s="891">
        <v>91003.4</v>
      </c>
      <c r="AY603" s="891">
        <v>1395643.4</v>
      </c>
      <c r="AZ603" s="891">
        <v>14106241.34</v>
      </c>
      <c r="BA603" s="891">
        <v>42838.07</v>
      </c>
      <c r="BB603" s="891">
        <v>21740.880000000001</v>
      </c>
      <c r="BC603" s="891">
        <v>544317.45000000007</v>
      </c>
    </row>
    <row r="604" spans="1:55" ht="15.75" customHeight="1" x14ac:dyDescent="0.2">
      <c r="A604" s="890" t="s">
        <v>2416</v>
      </c>
      <c r="B604" s="895" t="s">
        <v>2417</v>
      </c>
      <c r="C604" s="645">
        <v>306.73</v>
      </c>
      <c r="D604" s="891">
        <v>3873279.93</v>
      </c>
      <c r="E604" s="891">
        <v>4235096.1800000006</v>
      </c>
      <c r="F604" s="892">
        <v>1.0934134006678935</v>
      </c>
      <c r="G604" s="893">
        <v>4</v>
      </c>
      <c r="H604" s="891">
        <v>298.04000000000002</v>
      </c>
      <c r="I604" s="891">
        <v>218887.64</v>
      </c>
      <c r="J604" s="891">
        <v>219185.68000000002</v>
      </c>
      <c r="K604" s="893">
        <v>1.0450900000000001</v>
      </c>
      <c r="L604" s="891">
        <v>1001738.36</v>
      </c>
      <c r="M604" s="891">
        <v>200347.67</v>
      </c>
      <c r="N604" s="891">
        <v>108931.03</v>
      </c>
      <c r="O604" s="891">
        <v>47701.82</v>
      </c>
      <c r="P604" s="891">
        <v>33395.519999999997</v>
      </c>
      <c r="Q604" s="891">
        <v>67369.27</v>
      </c>
      <c r="R604" s="891">
        <v>24765.68</v>
      </c>
      <c r="S604" s="891">
        <v>40025.01</v>
      </c>
      <c r="T604" s="891">
        <v>54704.62</v>
      </c>
      <c r="U604" s="891">
        <v>29944.63</v>
      </c>
      <c r="V604" s="891">
        <v>81690.03</v>
      </c>
      <c r="W604" s="891">
        <v>70457.960000000006</v>
      </c>
      <c r="X604" s="891">
        <v>48027.47</v>
      </c>
      <c r="Y604" s="891">
        <v>1809099.07</v>
      </c>
      <c r="Z604" s="891">
        <v>27448.200000000004</v>
      </c>
      <c r="AA604" s="891">
        <v>38341.25</v>
      </c>
      <c r="AB604" s="891">
        <v>82510.37</v>
      </c>
      <c r="AC604" s="891">
        <v>8895.17</v>
      </c>
      <c r="AD604" s="891">
        <v>87571.41</v>
      </c>
      <c r="AE604" s="891">
        <v>47174.11</v>
      </c>
      <c r="AF604" s="891">
        <v>376357.70999999996</v>
      </c>
      <c r="AG604" s="891">
        <v>270842.59000000003</v>
      </c>
      <c r="AH604" s="891">
        <v>708817.92122999998</v>
      </c>
      <c r="AI604" s="891">
        <v>1647958.73123</v>
      </c>
      <c r="AJ604" s="891">
        <v>277336.06</v>
      </c>
      <c r="AK604" s="891">
        <v>1370622.6712299997</v>
      </c>
      <c r="AL604" s="894">
        <v>1660463.8112299996</v>
      </c>
      <c r="AM604" s="891">
        <v>31381.41</v>
      </c>
      <c r="AN604" s="891">
        <v>31381.41</v>
      </c>
      <c r="AO604" s="891">
        <v>32875.769999999997</v>
      </c>
      <c r="AP604" s="891">
        <v>32875.769999999997</v>
      </c>
      <c r="AQ604" s="891">
        <v>4483.05</v>
      </c>
      <c r="AR604" s="891">
        <v>4483.05</v>
      </c>
      <c r="AS604" s="891">
        <v>4483.05</v>
      </c>
      <c r="AT604" s="891">
        <v>4483.05</v>
      </c>
      <c r="AU604" s="891">
        <v>5977.41</v>
      </c>
      <c r="AV604" s="891">
        <v>162137.32999999999</v>
      </c>
      <c r="AW604" s="891">
        <v>64336.5</v>
      </c>
      <c r="AX604" s="891">
        <v>24819.11</v>
      </c>
      <c r="AY604" s="891">
        <v>403716.90999999992</v>
      </c>
      <c r="AZ604" s="891">
        <v>3873279.93</v>
      </c>
      <c r="BA604" s="891">
        <v>21091.54</v>
      </c>
      <c r="BB604" s="891">
        <v>8.91</v>
      </c>
      <c r="BC604" s="891">
        <v>95354.36</v>
      </c>
    </row>
    <row r="605" spans="1:55" ht="15.75" customHeight="1" x14ac:dyDescent="0.2">
      <c r="A605" s="890" t="s">
        <v>2418</v>
      </c>
      <c r="B605" s="895" t="s">
        <v>2419</v>
      </c>
      <c r="C605" s="645">
        <v>2653.96</v>
      </c>
      <c r="D605" s="891">
        <v>35525049.950000003</v>
      </c>
      <c r="E605" s="891">
        <v>28432571.550000001</v>
      </c>
      <c r="F605" s="892">
        <v>0.80035275362082914</v>
      </c>
      <c r="G605" s="893">
        <v>2</v>
      </c>
      <c r="H605" s="891">
        <v>116352.56</v>
      </c>
      <c r="I605" s="891">
        <v>6295392.8000000017</v>
      </c>
      <c r="J605" s="891">
        <v>6411745.3600000013</v>
      </c>
      <c r="K605" s="893">
        <v>1.0450900000000001</v>
      </c>
      <c r="L605" s="891">
        <v>8808462.6799999997</v>
      </c>
      <c r="M605" s="891">
        <v>1761692.53</v>
      </c>
      <c r="N605" s="891">
        <v>944068.98</v>
      </c>
      <c r="O605" s="891">
        <v>419348.89</v>
      </c>
      <c r="P605" s="891">
        <v>303222.26</v>
      </c>
      <c r="Q605" s="891">
        <v>590061.88</v>
      </c>
      <c r="R605" s="891">
        <v>224161.2</v>
      </c>
      <c r="S605" s="891">
        <v>349551.78</v>
      </c>
      <c r="T605" s="891">
        <v>480910.85</v>
      </c>
      <c r="U605" s="891">
        <v>262089.71</v>
      </c>
      <c r="V605" s="891">
        <v>718140.75</v>
      </c>
      <c r="W605" s="891">
        <v>619399.09</v>
      </c>
      <c r="X605" s="891">
        <v>419439.96</v>
      </c>
      <c r="Y605" s="891">
        <v>15900550.560000001</v>
      </c>
      <c r="Z605" s="891">
        <v>236696.40000000002</v>
      </c>
      <c r="AA605" s="891">
        <v>331745</v>
      </c>
      <c r="AB605" s="891">
        <v>713915.24</v>
      </c>
      <c r="AC605" s="891">
        <v>76964.84</v>
      </c>
      <c r="AD605" s="891">
        <v>1515411.1600000001</v>
      </c>
      <c r="AE605" s="891">
        <v>407094.93000000005</v>
      </c>
      <c r="AF605" s="891">
        <v>3256408.92</v>
      </c>
      <c r="AG605" s="891">
        <v>2343446.6800000002</v>
      </c>
      <c r="AH605" s="891">
        <v>6409929.9369599987</v>
      </c>
      <c r="AI605" s="891">
        <v>15291613.106959999</v>
      </c>
      <c r="AJ605" s="891">
        <v>2399631.0099999998</v>
      </c>
      <c r="AK605" s="891">
        <v>12891982.096959999</v>
      </c>
      <c r="AL605" s="894">
        <v>15399812.466959998</v>
      </c>
      <c r="AM605" s="891">
        <v>367610.9</v>
      </c>
      <c r="AN605" s="891">
        <v>367610.9</v>
      </c>
      <c r="AO605" s="891">
        <v>382554.44</v>
      </c>
      <c r="AP605" s="891">
        <v>382554.44</v>
      </c>
      <c r="AQ605" s="891">
        <v>101616.02</v>
      </c>
      <c r="AR605" s="891">
        <v>101616.02</v>
      </c>
      <c r="AS605" s="891">
        <v>105351.9</v>
      </c>
      <c r="AT605" s="891">
        <v>105351.9</v>
      </c>
      <c r="AU605" s="891">
        <v>127020.02</v>
      </c>
      <c r="AV605" s="891">
        <v>1406186.44</v>
      </c>
      <c r="AW605" s="891">
        <v>557978.32999999996</v>
      </c>
      <c r="AX605" s="891">
        <v>219235.47</v>
      </c>
      <c r="AY605" s="891">
        <v>4224686.7799999993</v>
      </c>
      <c r="AZ605" s="891">
        <v>35525049.950000003</v>
      </c>
      <c r="BA605" s="891">
        <v>401365.9</v>
      </c>
      <c r="BB605" s="891">
        <v>7904.5600000000013</v>
      </c>
      <c r="BC605" s="891">
        <v>1113508.3599999999</v>
      </c>
    </row>
    <row r="606" spans="1:55" ht="15.75" customHeight="1" x14ac:dyDescent="0.2">
      <c r="A606" s="890" t="s">
        <v>2420</v>
      </c>
      <c r="B606" s="895" t="s">
        <v>2421</v>
      </c>
      <c r="C606" s="645">
        <v>165.89</v>
      </c>
      <c r="D606" s="891">
        <v>2226063.86</v>
      </c>
      <c r="E606" s="891">
        <v>3540140.0400000005</v>
      </c>
      <c r="F606" s="892">
        <v>1.5903137837204728</v>
      </c>
      <c r="G606" s="893">
        <v>4</v>
      </c>
      <c r="H606" s="891">
        <v>171.29</v>
      </c>
      <c r="I606" s="891">
        <v>151772.67000000001</v>
      </c>
      <c r="J606" s="891">
        <v>151943.96000000002</v>
      </c>
      <c r="K606" s="893">
        <v>1.0450900000000001</v>
      </c>
      <c r="L606" s="891">
        <v>568150.11</v>
      </c>
      <c r="M606" s="891">
        <v>113630.02</v>
      </c>
      <c r="N606" s="891">
        <v>58381.34</v>
      </c>
      <c r="O606" s="891">
        <v>25630.83</v>
      </c>
      <c r="P606" s="891">
        <v>19673.150000000001</v>
      </c>
      <c r="Q606" s="891">
        <v>35620.53</v>
      </c>
      <c r="R606" s="891">
        <v>13335.36</v>
      </c>
      <c r="S606" s="891">
        <v>21643.15</v>
      </c>
      <c r="T606" s="891">
        <v>29393.53</v>
      </c>
      <c r="U606" s="891">
        <v>16010</v>
      </c>
      <c r="V606" s="891">
        <v>43893.15</v>
      </c>
      <c r="W606" s="891">
        <v>37858</v>
      </c>
      <c r="X606" s="891">
        <v>25970.41</v>
      </c>
      <c r="Y606" s="891">
        <v>1009189.5800000001</v>
      </c>
      <c r="Z606" s="891">
        <v>14652.9</v>
      </c>
      <c r="AA606" s="891">
        <v>20736.25</v>
      </c>
      <c r="AB606" s="891">
        <v>44624.409999999996</v>
      </c>
      <c r="AC606" s="891">
        <v>4810.8099999999995</v>
      </c>
      <c r="AD606" s="891">
        <v>47361.59</v>
      </c>
      <c r="AE606" s="891">
        <v>24630.61</v>
      </c>
      <c r="AF606" s="891">
        <v>203547.02999999997</v>
      </c>
      <c r="AG606" s="891">
        <v>146480.87</v>
      </c>
      <c r="AH606" s="891">
        <v>412508.97938999999</v>
      </c>
      <c r="AI606" s="891">
        <v>919353.44938999997</v>
      </c>
      <c r="AJ606" s="891">
        <v>149992.76</v>
      </c>
      <c r="AK606" s="891">
        <v>769360.68938999996</v>
      </c>
      <c r="AL606" s="894">
        <v>926116.61938999989</v>
      </c>
      <c r="AM606" s="891">
        <v>35117.300000000003</v>
      </c>
      <c r="AN606" s="891">
        <v>35117.300000000003</v>
      </c>
      <c r="AO606" s="891">
        <v>36611.65</v>
      </c>
      <c r="AP606" s="891">
        <v>36611.65</v>
      </c>
      <c r="AQ606" s="891">
        <v>2241.52</v>
      </c>
      <c r="AR606" s="891">
        <v>2241.52</v>
      </c>
      <c r="AS606" s="891">
        <v>2241.52</v>
      </c>
      <c r="AT606" s="891">
        <v>2241.52</v>
      </c>
      <c r="AU606" s="891">
        <v>2988.7</v>
      </c>
      <c r="AV606" s="891">
        <v>87419.66</v>
      </c>
      <c r="AW606" s="891">
        <v>34688.339999999997</v>
      </c>
      <c r="AX606" s="891">
        <v>13236.85</v>
      </c>
      <c r="AY606" s="891">
        <v>290757.52999999991</v>
      </c>
      <c r="AZ606" s="891">
        <v>2226063.86</v>
      </c>
      <c r="BA606" s="891">
        <v>27186.030000000002</v>
      </c>
      <c r="BB606" s="891">
        <v>2.4500000000000002</v>
      </c>
      <c r="BC606" s="891">
        <v>67097.289999999994</v>
      </c>
    </row>
    <row r="607" spans="1:55" ht="15.75" customHeight="1" x14ac:dyDescent="0.2">
      <c r="A607" s="890" t="s">
        <v>2422</v>
      </c>
      <c r="B607" s="895" t="s">
        <v>2423</v>
      </c>
      <c r="C607" s="645">
        <v>750.55</v>
      </c>
      <c r="D607" s="891">
        <v>11470833.48</v>
      </c>
      <c r="E607" s="891">
        <v>7452542.75</v>
      </c>
      <c r="F607" s="892">
        <v>0.649694964449959</v>
      </c>
      <c r="G607" s="893">
        <v>1</v>
      </c>
      <c r="H607" s="891">
        <v>381684.46</v>
      </c>
      <c r="I607" s="891">
        <v>2725835.0199999996</v>
      </c>
      <c r="J607" s="891">
        <v>3107519.4799999995</v>
      </c>
      <c r="K607" s="893">
        <v>1.0450900000000001</v>
      </c>
      <c r="L607" s="891">
        <v>2731819.53</v>
      </c>
      <c r="M607" s="891">
        <v>546363.9</v>
      </c>
      <c r="N607" s="891">
        <v>266275.86</v>
      </c>
      <c r="O607" s="891">
        <v>118186.61</v>
      </c>
      <c r="P607" s="891">
        <v>103014.97</v>
      </c>
      <c r="Q607" s="891">
        <v>163389.84</v>
      </c>
      <c r="R607" s="891">
        <v>62866.74</v>
      </c>
      <c r="S607" s="891">
        <v>98728.36</v>
      </c>
      <c r="T607" s="891">
        <v>135536.84</v>
      </c>
      <c r="U607" s="891">
        <v>73823.91</v>
      </c>
      <c r="V607" s="891">
        <v>202396.2</v>
      </c>
      <c r="W607" s="891">
        <v>174567.48</v>
      </c>
      <c r="X607" s="891">
        <v>118467.77</v>
      </c>
      <c r="Y607" s="891">
        <v>4795438.01</v>
      </c>
      <c r="Z607" s="891">
        <v>66986.999999999985</v>
      </c>
      <c r="AA607" s="891">
        <v>93818.749999999985</v>
      </c>
      <c r="AB607" s="891">
        <v>201897.94999999995</v>
      </c>
      <c r="AC607" s="891">
        <v>21765.949999999997</v>
      </c>
      <c r="AD607" s="891">
        <v>428564.05000000005</v>
      </c>
      <c r="AE607" s="891">
        <v>112448.56</v>
      </c>
      <c r="AF607" s="891">
        <v>920924.84999999986</v>
      </c>
      <c r="AG607" s="891">
        <v>662735.64999999991</v>
      </c>
      <c r="AH607" s="891">
        <v>2127136.59705</v>
      </c>
      <c r="AI607" s="891">
        <v>4636279.3570499998</v>
      </c>
      <c r="AJ607" s="891">
        <v>678624.79</v>
      </c>
      <c r="AK607" s="891">
        <v>3957654.5670500007</v>
      </c>
      <c r="AL607" s="894">
        <v>4666878.5470500011</v>
      </c>
      <c r="AM607" s="891">
        <v>244326.76</v>
      </c>
      <c r="AN607" s="891">
        <v>244326.76</v>
      </c>
      <c r="AO607" s="891">
        <v>254040.05</v>
      </c>
      <c r="AP607" s="891">
        <v>254040.05</v>
      </c>
      <c r="AQ607" s="891">
        <v>73970.48</v>
      </c>
      <c r="AR607" s="891">
        <v>73970.48</v>
      </c>
      <c r="AS607" s="891">
        <v>76959.19</v>
      </c>
      <c r="AT607" s="891">
        <v>76959.19</v>
      </c>
      <c r="AU607" s="891">
        <v>92649.9</v>
      </c>
      <c r="AV607" s="891">
        <v>397497.97</v>
      </c>
      <c r="AW607" s="891">
        <v>157728.20000000001</v>
      </c>
      <c r="AX607" s="891">
        <v>62047.77</v>
      </c>
      <c r="AY607" s="891">
        <v>2008516.7999999998</v>
      </c>
      <c r="AZ607" s="891">
        <v>11470833.48</v>
      </c>
      <c r="BA607" s="891">
        <v>721960.94</v>
      </c>
      <c r="BB607" s="891">
        <v>35651.42</v>
      </c>
      <c r="BC607" s="891">
        <v>379298.36</v>
      </c>
    </row>
    <row r="608" spans="1:55" ht="15.75" customHeight="1" x14ac:dyDescent="0.2">
      <c r="A608" s="890" t="s">
        <v>2424</v>
      </c>
      <c r="B608" s="895" t="s">
        <v>2425</v>
      </c>
      <c r="C608" s="645">
        <v>1737.38</v>
      </c>
      <c r="D608" s="891">
        <v>23937558.149999999</v>
      </c>
      <c r="E608" s="891">
        <v>15801247.810000002</v>
      </c>
      <c r="F608" s="892">
        <v>0.66010274360419685</v>
      </c>
      <c r="G608" s="893">
        <v>1</v>
      </c>
      <c r="H608" s="891">
        <v>722732.54</v>
      </c>
      <c r="I608" s="891">
        <v>6252077.209999999</v>
      </c>
      <c r="J608" s="891">
        <v>6974809.7499999991</v>
      </c>
      <c r="K608" s="893">
        <v>1.0450900000000001</v>
      </c>
      <c r="L608" s="891">
        <v>5834574.1699999999</v>
      </c>
      <c r="M608" s="891">
        <v>1166914.83</v>
      </c>
      <c r="N608" s="891">
        <v>617987.83999999997</v>
      </c>
      <c r="O608" s="891">
        <v>274107.51</v>
      </c>
      <c r="P608" s="891">
        <v>206719.24</v>
      </c>
      <c r="Q608" s="891">
        <v>382533.56</v>
      </c>
      <c r="R608" s="891">
        <v>146054.04</v>
      </c>
      <c r="S608" s="891">
        <v>228587.29</v>
      </c>
      <c r="T608" s="891">
        <v>314347.5</v>
      </c>
      <c r="U608" s="891">
        <v>171366.35</v>
      </c>
      <c r="V608" s="891">
        <v>469412.88</v>
      </c>
      <c r="W608" s="891">
        <v>404870.37</v>
      </c>
      <c r="X608" s="891">
        <v>274290.25</v>
      </c>
      <c r="Y608" s="891">
        <v>10491765.829999998</v>
      </c>
      <c r="Z608" s="891">
        <v>155081.70000000001</v>
      </c>
      <c r="AA608" s="891">
        <v>217172.5</v>
      </c>
      <c r="AB608" s="891">
        <v>467355.22000000003</v>
      </c>
      <c r="AC608" s="891">
        <v>50384.020000000004</v>
      </c>
      <c r="AD608" s="891">
        <v>992043.98</v>
      </c>
      <c r="AE608" s="891">
        <v>264018.84999999998</v>
      </c>
      <c r="AF608" s="891">
        <v>2131765.2599999998</v>
      </c>
      <c r="AG608" s="891">
        <v>1534106.54</v>
      </c>
      <c r="AH608" s="891">
        <v>4346875.9093800001</v>
      </c>
      <c r="AI608" s="891">
        <v>10158803.97938</v>
      </c>
      <c r="AJ608" s="891">
        <v>1570886.87</v>
      </c>
      <c r="AK608" s="891">
        <v>8587917.1093799993</v>
      </c>
      <c r="AL608" s="894">
        <v>10229635.25938</v>
      </c>
      <c r="AM608" s="891">
        <v>278696.88</v>
      </c>
      <c r="AN608" s="891">
        <v>278696.88</v>
      </c>
      <c r="AO608" s="891">
        <v>289904.53000000003</v>
      </c>
      <c r="AP608" s="891">
        <v>289904.53000000003</v>
      </c>
      <c r="AQ608" s="891">
        <v>121789.79</v>
      </c>
      <c r="AR608" s="891">
        <v>121789.79</v>
      </c>
      <c r="AS608" s="891">
        <v>127020.02</v>
      </c>
      <c r="AT608" s="891">
        <v>127020.02</v>
      </c>
      <c r="AU608" s="891">
        <v>152424.03</v>
      </c>
      <c r="AV608" s="891">
        <v>920521.62</v>
      </c>
      <c r="AW608" s="891">
        <v>365265.3</v>
      </c>
      <c r="AX608" s="891">
        <v>143123.53</v>
      </c>
      <c r="AY608" s="891">
        <v>3216156.92</v>
      </c>
      <c r="AZ608" s="891">
        <v>23937558.149999999</v>
      </c>
      <c r="BA608" s="891">
        <v>443923.01</v>
      </c>
      <c r="BB608" s="891">
        <v>118842.11000000002</v>
      </c>
      <c r="BC608" s="891">
        <v>741416.31</v>
      </c>
    </row>
    <row r="609" spans="1:55" ht="15.75" customHeight="1" x14ac:dyDescent="0.2">
      <c r="A609" s="890" t="s">
        <v>2426</v>
      </c>
      <c r="B609" s="895" t="s">
        <v>2427</v>
      </c>
      <c r="C609" s="645">
        <v>2456.71</v>
      </c>
      <c r="D609" s="891">
        <v>34022353.590000004</v>
      </c>
      <c r="E609" s="891">
        <v>23600690.240000002</v>
      </c>
      <c r="F609" s="892">
        <v>0.69368188116582319</v>
      </c>
      <c r="G609" s="893">
        <v>1</v>
      </c>
      <c r="H609" s="891">
        <v>633361.22</v>
      </c>
      <c r="I609" s="891">
        <v>7763897.8399999999</v>
      </c>
      <c r="J609" s="891">
        <v>8397259.0600000005</v>
      </c>
      <c r="K609" s="893">
        <v>1.0450900000000001</v>
      </c>
      <c r="L609" s="891">
        <v>8235328.79</v>
      </c>
      <c r="M609" s="891">
        <v>1647065.75</v>
      </c>
      <c r="N609" s="891">
        <v>873584.19</v>
      </c>
      <c r="O609" s="891">
        <v>388022.32</v>
      </c>
      <c r="P609" s="891">
        <v>294192.92</v>
      </c>
      <c r="Q609" s="891">
        <v>542051.6</v>
      </c>
      <c r="R609" s="891">
        <v>207650.75</v>
      </c>
      <c r="S609" s="891">
        <v>323461.40000000002</v>
      </c>
      <c r="T609" s="891">
        <v>444985.42</v>
      </c>
      <c r="U609" s="891">
        <v>242521.93</v>
      </c>
      <c r="V609" s="891">
        <v>664493.56000000006</v>
      </c>
      <c r="W609" s="891">
        <v>573128.18999999994</v>
      </c>
      <c r="X609" s="891">
        <v>388133.16</v>
      </c>
      <c r="Y609" s="891">
        <v>14824619.979999999</v>
      </c>
      <c r="Z609" s="891">
        <v>218651.39999999997</v>
      </c>
      <c r="AA609" s="891">
        <v>307088.75</v>
      </c>
      <c r="AB609" s="891">
        <v>660854.99</v>
      </c>
      <c r="AC609" s="891">
        <v>71244.59</v>
      </c>
      <c r="AD609" s="891">
        <v>1402781.41</v>
      </c>
      <c r="AE609" s="891">
        <v>373270.64</v>
      </c>
      <c r="AF609" s="891">
        <v>3014383.17</v>
      </c>
      <c r="AG609" s="891">
        <v>2169274.9299999997</v>
      </c>
      <c r="AH609" s="891">
        <v>6185138.7482099999</v>
      </c>
      <c r="AI609" s="891">
        <v>14402688.628209999</v>
      </c>
      <c r="AJ609" s="891">
        <v>2221283.48</v>
      </c>
      <c r="AK609" s="891">
        <v>12181405.14821</v>
      </c>
      <c r="AL609" s="894">
        <v>14502846.298210001</v>
      </c>
      <c r="AM609" s="891">
        <v>395256.44</v>
      </c>
      <c r="AN609" s="891">
        <v>395256.44</v>
      </c>
      <c r="AO609" s="891">
        <v>411694.33</v>
      </c>
      <c r="AP609" s="891">
        <v>411694.33</v>
      </c>
      <c r="AQ609" s="891">
        <v>198748.98</v>
      </c>
      <c r="AR609" s="891">
        <v>198748.98</v>
      </c>
      <c r="AS609" s="891">
        <v>206967.93</v>
      </c>
      <c r="AT609" s="891">
        <v>206967.93</v>
      </c>
      <c r="AU609" s="891">
        <v>248809.82</v>
      </c>
      <c r="AV609" s="891">
        <v>1301581.71</v>
      </c>
      <c r="AW609" s="891">
        <v>516470.91</v>
      </c>
      <c r="AX609" s="891">
        <v>202689.4</v>
      </c>
      <c r="AY609" s="891">
        <v>4694887.2</v>
      </c>
      <c r="AZ609" s="891">
        <v>34022353.590000004</v>
      </c>
      <c r="BA609" s="891">
        <v>493828.44000000006</v>
      </c>
      <c r="BB609" s="891">
        <v>148899.63</v>
      </c>
      <c r="BC609" s="891">
        <v>1036490.23</v>
      </c>
    </row>
    <row r="610" spans="1:55" ht="15.75" customHeight="1" x14ac:dyDescent="0.2">
      <c r="A610" s="890" t="s">
        <v>2428</v>
      </c>
      <c r="B610" s="895" t="s">
        <v>2429</v>
      </c>
      <c r="C610" s="645">
        <v>3627.72</v>
      </c>
      <c r="D610" s="891">
        <v>50642655.109999999</v>
      </c>
      <c r="E610" s="891">
        <v>33394889.490000002</v>
      </c>
      <c r="F610" s="892">
        <v>0.65942216926548503</v>
      </c>
      <c r="G610" s="893">
        <v>1</v>
      </c>
      <c r="H610" s="891">
        <v>1586529.06</v>
      </c>
      <c r="I610" s="891">
        <v>14746310.719999999</v>
      </c>
      <c r="J610" s="891">
        <v>16332839.779999999</v>
      </c>
      <c r="K610" s="893">
        <v>1.0450900000000001</v>
      </c>
      <c r="L610" s="891">
        <v>12081377.560000001</v>
      </c>
      <c r="M610" s="891">
        <v>2416275.5099999998</v>
      </c>
      <c r="N610" s="891">
        <v>1290797.19</v>
      </c>
      <c r="O610" s="891">
        <v>573133.88</v>
      </c>
      <c r="P610" s="891">
        <v>438669.38</v>
      </c>
      <c r="Q610" s="891">
        <v>804559.45</v>
      </c>
      <c r="R610" s="891">
        <v>306713.49</v>
      </c>
      <c r="S610" s="891">
        <v>477928.31</v>
      </c>
      <c r="T610" s="891">
        <v>657272.04</v>
      </c>
      <c r="U610" s="891">
        <v>358149.75</v>
      </c>
      <c r="V610" s="891">
        <v>981499.67</v>
      </c>
      <c r="W610" s="891">
        <v>846547.14</v>
      </c>
      <c r="X610" s="891">
        <v>573483.64</v>
      </c>
      <c r="Y610" s="891">
        <v>21806407.009999998</v>
      </c>
      <c r="Z610" s="891">
        <v>321087.59999999998</v>
      </c>
      <c r="AA610" s="891">
        <v>453465</v>
      </c>
      <c r="AB610" s="891">
        <v>975856.67999999993</v>
      </c>
      <c r="AC610" s="891">
        <v>105203.87999999999</v>
      </c>
      <c r="AD610" s="891">
        <v>2071428.12</v>
      </c>
      <c r="AE610" s="891">
        <v>551907.81999999995</v>
      </c>
      <c r="AF610" s="891">
        <v>4451212.4399999995</v>
      </c>
      <c r="AG610" s="891">
        <v>3203276.76</v>
      </c>
      <c r="AH610" s="891">
        <v>9222570.1657199971</v>
      </c>
      <c r="AI610" s="891">
        <v>21356008.465719998</v>
      </c>
      <c r="AJ610" s="891">
        <v>3280075.59</v>
      </c>
      <c r="AK610" s="891">
        <v>18075932.875719998</v>
      </c>
      <c r="AL610" s="894">
        <v>21503907.065719999</v>
      </c>
      <c r="AM610" s="891">
        <v>570095.77</v>
      </c>
      <c r="AN610" s="891">
        <v>570095.77</v>
      </c>
      <c r="AO610" s="891">
        <v>594005.43000000005</v>
      </c>
      <c r="AP610" s="891">
        <v>594005.43000000005</v>
      </c>
      <c r="AQ610" s="891">
        <v>378818.55</v>
      </c>
      <c r="AR610" s="891">
        <v>378818.55</v>
      </c>
      <c r="AS610" s="891">
        <v>394509.26</v>
      </c>
      <c r="AT610" s="891">
        <v>394509.26</v>
      </c>
      <c r="AU610" s="891">
        <v>473709.99</v>
      </c>
      <c r="AV610" s="891">
        <v>1921738.32</v>
      </c>
      <c r="AW610" s="891">
        <v>762550.62</v>
      </c>
      <c r="AX610" s="891">
        <v>299483.93</v>
      </c>
      <c r="AY610" s="891">
        <v>7332340.8799999999</v>
      </c>
      <c r="AZ610" s="891">
        <v>50642655.109999999</v>
      </c>
      <c r="BA610" s="891">
        <v>997009.77</v>
      </c>
      <c r="BB610" s="891">
        <v>463522.42000000004</v>
      </c>
      <c r="BC610" s="891">
        <v>1890970.0199999998</v>
      </c>
    </row>
    <row r="611" spans="1:55" ht="15.75" customHeight="1" x14ac:dyDescent="0.2">
      <c r="A611" s="890" t="s">
        <v>2430</v>
      </c>
      <c r="B611" s="895" t="s">
        <v>2431</v>
      </c>
      <c r="C611" s="645">
        <v>5507.14</v>
      </c>
      <c r="D611" s="891">
        <v>79301183.890000001</v>
      </c>
      <c r="E611" s="891">
        <v>70266670.200000003</v>
      </c>
      <c r="F611" s="892">
        <v>0.88607340714443905</v>
      </c>
      <c r="G611" s="893">
        <v>2</v>
      </c>
      <c r="H611" s="891">
        <v>164913.07</v>
      </c>
      <c r="I611" s="891">
        <v>10665663.609999998</v>
      </c>
      <c r="J611" s="891">
        <v>10830576.679999998</v>
      </c>
      <c r="K611" s="893">
        <v>1.0450900000000001</v>
      </c>
      <c r="L611" s="891">
        <v>18630055.199999999</v>
      </c>
      <c r="M611" s="891">
        <v>3726011.04</v>
      </c>
      <c r="N611" s="891">
        <v>1959334.73</v>
      </c>
      <c r="O611" s="891">
        <v>870736.32</v>
      </c>
      <c r="P611" s="891">
        <v>694745.17</v>
      </c>
      <c r="Q611" s="891">
        <v>1225810.98</v>
      </c>
      <c r="R611" s="891">
        <v>466102.9</v>
      </c>
      <c r="S611" s="891">
        <v>725490.43</v>
      </c>
      <c r="T611" s="891">
        <v>998563.61</v>
      </c>
      <c r="U611" s="891">
        <v>544043.69999999995</v>
      </c>
      <c r="V611" s="891">
        <v>1491147.94</v>
      </c>
      <c r="W611" s="891">
        <v>1286120.69</v>
      </c>
      <c r="X611" s="891">
        <v>870542.48</v>
      </c>
      <c r="Y611" s="891">
        <v>33488705.190000001</v>
      </c>
      <c r="Z611" s="891">
        <v>491112.89999999991</v>
      </c>
      <c r="AA611" s="891">
        <v>688392.5</v>
      </c>
      <c r="AB611" s="891">
        <v>1481420.66</v>
      </c>
      <c r="AC611" s="891">
        <v>159707.06</v>
      </c>
      <c r="AD611" s="891">
        <v>3144576.9400000004</v>
      </c>
      <c r="AE611" s="891">
        <v>845519.10999999987</v>
      </c>
      <c r="AF611" s="891">
        <v>6757260.7799999993</v>
      </c>
      <c r="AG611" s="891">
        <v>4862804.6199999992</v>
      </c>
      <c r="AH611" s="891">
        <v>14531749.15914</v>
      </c>
      <c r="AI611" s="891">
        <v>32962543.729139999</v>
      </c>
      <c r="AJ611" s="891">
        <v>4979390.7699999996</v>
      </c>
      <c r="AK611" s="891">
        <v>27983152.959139995</v>
      </c>
      <c r="AL611" s="894">
        <v>33187064.449139997</v>
      </c>
      <c r="AM611" s="891">
        <v>989261.87</v>
      </c>
      <c r="AN611" s="891">
        <v>989261.87</v>
      </c>
      <c r="AO611" s="891">
        <v>1030356.59</v>
      </c>
      <c r="AP611" s="891">
        <v>1030356.59</v>
      </c>
      <c r="AQ611" s="891">
        <v>760625.82</v>
      </c>
      <c r="AR611" s="891">
        <v>760625.82</v>
      </c>
      <c r="AS611" s="891">
        <v>792007.24</v>
      </c>
      <c r="AT611" s="891">
        <v>792007.24</v>
      </c>
      <c r="AU611" s="891">
        <v>950408.69</v>
      </c>
      <c r="AV611" s="891">
        <v>2917724.79</v>
      </c>
      <c r="AW611" s="891">
        <v>1157760.57</v>
      </c>
      <c r="AX611" s="891">
        <v>455017.03</v>
      </c>
      <c r="AY611" s="891">
        <v>12625414.119999999</v>
      </c>
      <c r="AZ611" s="891">
        <v>79301183.890000001</v>
      </c>
      <c r="BA611" s="891">
        <v>1162269.0699999998</v>
      </c>
      <c r="BB611" s="891">
        <v>512487.74</v>
      </c>
      <c r="BC611" s="891">
        <v>2182293.21</v>
      </c>
    </row>
    <row r="612" spans="1:55" ht="15.75" customHeight="1" x14ac:dyDescent="0.2">
      <c r="A612" s="890" t="s">
        <v>2432</v>
      </c>
      <c r="B612" s="895" t="s">
        <v>2433</v>
      </c>
      <c r="C612" s="645">
        <v>1911.56</v>
      </c>
      <c r="D612" s="891">
        <v>28813468.539999999</v>
      </c>
      <c r="E612" s="891">
        <v>22855578.66</v>
      </c>
      <c r="F612" s="892">
        <v>0.79322552327467899</v>
      </c>
      <c r="G612" s="893">
        <v>2</v>
      </c>
      <c r="H612" s="891">
        <v>87208.28</v>
      </c>
      <c r="I612" s="891">
        <v>2920215.75</v>
      </c>
      <c r="J612" s="891">
        <v>3007424.03</v>
      </c>
      <c r="K612" s="893">
        <v>1.0450900000000001</v>
      </c>
      <c r="L612" s="891">
        <v>6695342.9500000002</v>
      </c>
      <c r="M612" s="891">
        <v>1339068.5900000001</v>
      </c>
      <c r="N612" s="891">
        <v>679929.02</v>
      </c>
      <c r="O612" s="891">
        <v>301874.24</v>
      </c>
      <c r="P612" s="891">
        <v>256405.13</v>
      </c>
      <c r="Q612" s="891">
        <v>430543.84</v>
      </c>
      <c r="R612" s="891">
        <v>161294.46</v>
      </c>
      <c r="S612" s="891">
        <v>251712.86</v>
      </c>
      <c r="T612" s="891">
        <v>346190.49</v>
      </c>
      <c r="U612" s="891">
        <v>188562.28</v>
      </c>
      <c r="V612" s="891">
        <v>516963.8</v>
      </c>
      <c r="W612" s="891">
        <v>445883.21</v>
      </c>
      <c r="X612" s="891">
        <v>302039.46000000002</v>
      </c>
      <c r="Y612" s="891">
        <v>11915810.330000004</v>
      </c>
      <c r="Z612" s="891">
        <v>170352.90000000002</v>
      </c>
      <c r="AA612" s="891">
        <v>238945</v>
      </c>
      <c r="AB612" s="891">
        <v>514209.64</v>
      </c>
      <c r="AC612" s="891">
        <v>55435.240000000005</v>
      </c>
      <c r="AD612" s="891">
        <v>1091500.76</v>
      </c>
      <c r="AE612" s="891">
        <v>297582.11000000004</v>
      </c>
      <c r="AF612" s="891">
        <v>2345484.12</v>
      </c>
      <c r="AG612" s="891">
        <v>1687907.48</v>
      </c>
      <c r="AH612" s="891">
        <v>5326934.5605600001</v>
      </c>
      <c r="AI612" s="891">
        <v>11728351.810559999</v>
      </c>
      <c r="AJ612" s="891">
        <v>1728375.2</v>
      </c>
      <c r="AK612" s="891">
        <v>9999976.6105600018</v>
      </c>
      <c r="AL612" s="894">
        <v>11806284.240560003</v>
      </c>
      <c r="AM612" s="891">
        <v>520034.94</v>
      </c>
      <c r="AN612" s="891">
        <v>520034.94</v>
      </c>
      <c r="AO612" s="891">
        <v>541703.06000000006</v>
      </c>
      <c r="AP612" s="891">
        <v>541703.06000000006</v>
      </c>
      <c r="AQ612" s="891">
        <v>261511.82</v>
      </c>
      <c r="AR612" s="891">
        <v>261511.82</v>
      </c>
      <c r="AS612" s="891">
        <v>272719.46999999997</v>
      </c>
      <c r="AT612" s="891">
        <v>272719.46999999997</v>
      </c>
      <c r="AU612" s="891">
        <v>327263.37</v>
      </c>
      <c r="AV612" s="891">
        <v>1012424.35</v>
      </c>
      <c r="AW612" s="891">
        <v>401732.54</v>
      </c>
      <c r="AX612" s="891">
        <v>158015</v>
      </c>
      <c r="AY612" s="891">
        <v>5091373.8399999989</v>
      </c>
      <c r="AZ612" s="891">
        <v>28813468.539999999</v>
      </c>
      <c r="BA612" s="891">
        <v>880392.26</v>
      </c>
      <c r="BB612" s="891">
        <v>166386.25999999998</v>
      </c>
      <c r="BC612" s="891">
        <v>715720.81</v>
      </c>
    </row>
    <row r="613" spans="1:55" ht="15.75" customHeight="1" x14ac:dyDescent="0.2">
      <c r="A613" s="890" t="s">
        <v>2434</v>
      </c>
      <c r="B613" s="895" t="s">
        <v>2435</v>
      </c>
      <c r="C613" s="645">
        <v>14872.62</v>
      </c>
      <c r="D613" s="891">
        <v>262228962.09999999</v>
      </c>
      <c r="E613" s="891">
        <v>178180937.53</v>
      </c>
      <c r="F613" s="892">
        <v>0.67948611054659702</v>
      </c>
      <c r="G613" s="893">
        <v>1</v>
      </c>
      <c r="H613" s="891">
        <v>7161000.9699999997</v>
      </c>
      <c r="I613" s="891">
        <v>151683455</v>
      </c>
      <c r="J613" s="891">
        <v>158844455.97</v>
      </c>
      <c r="K613" s="893">
        <v>1.0450900000000001</v>
      </c>
      <c r="L613" s="891">
        <v>57501941.009999998</v>
      </c>
      <c r="M613" s="891">
        <v>13839882.27</v>
      </c>
      <c r="N613" s="891">
        <v>5527278.2300000004</v>
      </c>
      <c r="O613" s="891">
        <v>2252449.5</v>
      </c>
      <c r="P613" s="891">
        <v>2367301.35</v>
      </c>
      <c r="Q613" s="891">
        <v>3867373.84</v>
      </c>
      <c r="R613" s="891">
        <v>1257969.83</v>
      </c>
      <c r="S613" s="891">
        <v>2032974.2</v>
      </c>
      <c r="T613" s="891">
        <v>2493551.33</v>
      </c>
      <c r="U613" s="891">
        <v>1469066.23</v>
      </c>
      <c r="V613" s="891">
        <v>3723602.47</v>
      </c>
      <c r="W613" s="891">
        <v>3211621.09</v>
      </c>
      <c r="X613" s="891">
        <v>2439440.0499999998</v>
      </c>
      <c r="Y613" s="891">
        <v>101984451.40000001</v>
      </c>
      <c r="Z613" s="891">
        <v>1330646.3999999999</v>
      </c>
      <c r="AA613" s="891">
        <v>1859077.5</v>
      </c>
      <c r="AB613" s="891">
        <v>4000734.78</v>
      </c>
      <c r="AC613" s="891">
        <v>431305.98</v>
      </c>
      <c r="AD613" s="891">
        <v>8492266.0199999996</v>
      </c>
      <c r="AE613" s="891">
        <v>5059839.4000000004</v>
      </c>
      <c r="AF613" s="891">
        <v>18248704.739999998</v>
      </c>
      <c r="AG613" s="891">
        <v>13132523.459999999</v>
      </c>
      <c r="AH613" s="891">
        <v>49235502.301619992</v>
      </c>
      <c r="AI613" s="891">
        <v>101790600.58161998</v>
      </c>
      <c r="AJ613" s="891">
        <v>13447376.82</v>
      </c>
      <c r="AK613" s="891">
        <v>88343223.761620015</v>
      </c>
      <c r="AL613" s="894">
        <v>102396942.80162001</v>
      </c>
      <c r="AM613" s="891">
        <v>7084728.9400000004</v>
      </c>
      <c r="AN613" s="891">
        <v>7084728.9400000004</v>
      </c>
      <c r="AO613" s="891">
        <v>7379863.71</v>
      </c>
      <c r="AP613" s="891">
        <v>7379863.71</v>
      </c>
      <c r="AQ613" s="891">
        <v>3127681.43</v>
      </c>
      <c r="AR613" s="891">
        <v>3127681.43</v>
      </c>
      <c r="AS613" s="891">
        <v>3257690.17</v>
      </c>
      <c r="AT613" s="891">
        <v>3257690.17</v>
      </c>
      <c r="AU613" s="891">
        <v>3909975.38</v>
      </c>
      <c r="AV613" s="891">
        <v>7880472.0700000003</v>
      </c>
      <c r="AW613" s="891">
        <v>3126991.24</v>
      </c>
      <c r="AX613" s="891">
        <v>1230200.5900000001</v>
      </c>
      <c r="AY613" s="891">
        <v>57847567.780000016</v>
      </c>
      <c r="AZ613" s="891">
        <v>262228962.09999999</v>
      </c>
      <c r="BA613" s="891">
        <v>45163718.200000003</v>
      </c>
      <c r="BB613" s="891">
        <v>5698237.1399999997</v>
      </c>
      <c r="BC613" s="891">
        <v>8932488.8000000007</v>
      </c>
    </row>
    <row r="614" spans="1:55" ht="15.75" customHeight="1" x14ac:dyDescent="0.2">
      <c r="A614" s="890" t="s">
        <v>2436</v>
      </c>
      <c r="B614" s="895" t="s">
        <v>2437</v>
      </c>
      <c r="C614" s="645">
        <v>860.64</v>
      </c>
      <c r="D614" s="891">
        <v>10896218.529999999</v>
      </c>
      <c r="E614" s="891">
        <v>16168303.91</v>
      </c>
      <c r="F614" s="892">
        <v>1.4838454153140044</v>
      </c>
      <c r="G614" s="893">
        <v>4</v>
      </c>
      <c r="H614" s="891">
        <v>838.45</v>
      </c>
      <c r="I614" s="891">
        <v>564238.62000000011</v>
      </c>
      <c r="J614" s="891">
        <v>565077.07000000007</v>
      </c>
      <c r="K614" s="893">
        <v>1.0450900000000001</v>
      </c>
      <c r="L614" s="891">
        <v>2764570.04</v>
      </c>
      <c r="M614" s="891">
        <v>552914</v>
      </c>
      <c r="N614" s="891">
        <v>305434.08</v>
      </c>
      <c r="O614" s="891">
        <v>135273.82999999999</v>
      </c>
      <c r="P614" s="891">
        <v>93756.66</v>
      </c>
      <c r="Q614" s="891">
        <v>191266.78</v>
      </c>
      <c r="R614" s="891">
        <v>71756.98</v>
      </c>
      <c r="S614" s="891">
        <v>112959.48</v>
      </c>
      <c r="T614" s="891">
        <v>155132.53</v>
      </c>
      <c r="U614" s="891">
        <v>84793.73</v>
      </c>
      <c r="V614" s="891">
        <v>231658.3</v>
      </c>
      <c r="W614" s="891">
        <v>199806.15</v>
      </c>
      <c r="X614" s="891">
        <v>135544.21</v>
      </c>
      <c r="Y614" s="891">
        <v>5034866.7700000014</v>
      </c>
      <c r="Z614" s="891">
        <v>76903.199999999997</v>
      </c>
      <c r="AA614" s="891">
        <v>107580</v>
      </c>
      <c r="AB614" s="891">
        <v>231512.15999999997</v>
      </c>
      <c r="AC614" s="891">
        <v>24958.559999999998</v>
      </c>
      <c r="AD614" s="891">
        <v>245712.72</v>
      </c>
      <c r="AE614" s="891">
        <v>132903.81999999998</v>
      </c>
      <c r="AF614" s="891">
        <v>1056005.28</v>
      </c>
      <c r="AG614" s="891">
        <v>759945.12</v>
      </c>
      <c r="AH614" s="891">
        <v>1995057.4046399998</v>
      </c>
      <c r="AI614" s="891">
        <v>4630578.2646399997</v>
      </c>
      <c r="AJ614" s="891">
        <v>778164.86</v>
      </c>
      <c r="AK614" s="891">
        <v>3852413.4046399998</v>
      </c>
      <c r="AL614" s="894">
        <v>4665665.7146399999</v>
      </c>
      <c r="AM614" s="891">
        <v>59026.95</v>
      </c>
      <c r="AN614" s="891">
        <v>59026.95</v>
      </c>
      <c r="AO614" s="891">
        <v>62015.66</v>
      </c>
      <c r="AP614" s="891">
        <v>62015.66</v>
      </c>
      <c r="AQ614" s="891">
        <v>46324.95</v>
      </c>
      <c r="AR614" s="891">
        <v>46324.95</v>
      </c>
      <c r="AS614" s="891">
        <v>47819.3</v>
      </c>
      <c r="AT614" s="891">
        <v>47819.3</v>
      </c>
      <c r="AU614" s="891">
        <v>57532.6</v>
      </c>
      <c r="AV614" s="891">
        <v>455777.75</v>
      </c>
      <c r="AW614" s="891">
        <v>180853.76000000001</v>
      </c>
      <c r="AX614" s="891">
        <v>71148.11</v>
      </c>
      <c r="AY614" s="891">
        <v>1195685.9400000002</v>
      </c>
      <c r="AZ614" s="891">
        <v>10896218.529999999</v>
      </c>
      <c r="BA614" s="891">
        <v>30721.45</v>
      </c>
      <c r="BB614" s="891">
        <v>10326.89</v>
      </c>
      <c r="BC614" s="891">
        <v>347822.32999999996</v>
      </c>
    </row>
    <row r="615" spans="1:55" ht="15.75" customHeight="1" x14ac:dyDescent="0.2">
      <c r="A615" s="890" t="s">
        <v>2438</v>
      </c>
      <c r="B615" s="895" t="s">
        <v>2439</v>
      </c>
      <c r="C615" s="645">
        <v>1636.38</v>
      </c>
      <c r="D615" s="891">
        <v>19720414.690000001</v>
      </c>
      <c r="E615" s="891">
        <v>35146327.530000001</v>
      </c>
      <c r="F615" s="892">
        <v>1.7822306519660718</v>
      </c>
      <c r="G615" s="893">
        <v>4</v>
      </c>
      <c r="H615" s="891">
        <v>1517.46</v>
      </c>
      <c r="I615" s="891">
        <v>1013322.33</v>
      </c>
      <c r="J615" s="891">
        <v>1014839.7899999999</v>
      </c>
      <c r="K615" s="893">
        <v>1.0450900000000001</v>
      </c>
      <c r="L615" s="891">
        <v>5129726.28</v>
      </c>
      <c r="M615" s="891">
        <v>1025945.25</v>
      </c>
      <c r="N615" s="891">
        <v>582389.46</v>
      </c>
      <c r="O615" s="891">
        <v>258444.22</v>
      </c>
      <c r="P615" s="891">
        <v>166294.25</v>
      </c>
      <c r="Q615" s="891">
        <v>366272.01</v>
      </c>
      <c r="R615" s="891">
        <v>137798.81</v>
      </c>
      <c r="S615" s="891">
        <v>215245.62</v>
      </c>
      <c r="T615" s="891">
        <v>296384.78000000003</v>
      </c>
      <c r="U615" s="891">
        <v>161582.46</v>
      </c>
      <c r="V615" s="891">
        <v>442589.29</v>
      </c>
      <c r="W615" s="891">
        <v>381734.92</v>
      </c>
      <c r="X615" s="891">
        <v>258281.09</v>
      </c>
      <c r="Y615" s="891">
        <v>9422688.4399999995</v>
      </c>
      <c r="Z615" s="891">
        <v>146412</v>
      </c>
      <c r="AA615" s="891">
        <v>204547.5</v>
      </c>
      <c r="AB615" s="891">
        <v>440186.22</v>
      </c>
      <c r="AC615" s="891">
        <v>47455.020000000004</v>
      </c>
      <c r="AD615" s="891">
        <v>467186.49</v>
      </c>
      <c r="AE615" s="891">
        <v>254132.47999999998</v>
      </c>
      <c r="AF615" s="891">
        <v>2007838.2599999998</v>
      </c>
      <c r="AG615" s="891">
        <v>1444923.54</v>
      </c>
      <c r="AH615" s="891">
        <v>3573219.1843799995</v>
      </c>
      <c r="AI615" s="891">
        <v>8585900.6943800002</v>
      </c>
      <c r="AJ615" s="891">
        <v>1479565.7</v>
      </c>
      <c r="AK615" s="891">
        <v>7106334.99438</v>
      </c>
      <c r="AL615" s="894">
        <v>8652614.3043799996</v>
      </c>
      <c r="AM615" s="891">
        <v>27645.53</v>
      </c>
      <c r="AN615" s="891">
        <v>27645.53</v>
      </c>
      <c r="AO615" s="891">
        <v>28392.71</v>
      </c>
      <c r="AP615" s="891">
        <v>28392.71</v>
      </c>
      <c r="AQ615" s="891">
        <v>35117.300000000003</v>
      </c>
      <c r="AR615" s="891">
        <v>35117.300000000003</v>
      </c>
      <c r="AS615" s="891">
        <v>36611.65</v>
      </c>
      <c r="AT615" s="891">
        <v>36611.65</v>
      </c>
      <c r="AU615" s="891">
        <v>44083.42</v>
      </c>
      <c r="AV615" s="891">
        <v>866724.9</v>
      </c>
      <c r="AW615" s="891">
        <v>343918.63</v>
      </c>
      <c r="AX615" s="891">
        <v>134850.5</v>
      </c>
      <c r="AY615" s="891">
        <v>1645111.83</v>
      </c>
      <c r="AZ615" s="891">
        <v>19720414.690000001</v>
      </c>
      <c r="BA615" s="891">
        <v>25791.919999999998</v>
      </c>
      <c r="BB615" s="891">
        <v>250.03</v>
      </c>
      <c r="BC615" s="891">
        <v>601969.90000000014</v>
      </c>
    </row>
    <row r="616" spans="1:55" ht="15.75" customHeight="1" x14ac:dyDescent="0.2">
      <c r="A616" s="890" t="s">
        <v>2440</v>
      </c>
      <c r="B616" s="895" t="s">
        <v>2441</v>
      </c>
      <c r="C616" s="645">
        <v>935.47</v>
      </c>
      <c r="D616" s="891">
        <v>11508410.390000001</v>
      </c>
      <c r="E616" s="891">
        <v>15994892.199999999</v>
      </c>
      <c r="F616" s="892">
        <v>1.3898437453967087</v>
      </c>
      <c r="G616" s="893">
        <v>4</v>
      </c>
      <c r="H616" s="891">
        <v>885.55</v>
      </c>
      <c r="I616" s="891">
        <v>434351.46</v>
      </c>
      <c r="J616" s="891">
        <v>435237.01</v>
      </c>
      <c r="K616" s="893">
        <v>1.0450900000000001</v>
      </c>
      <c r="L616" s="891">
        <v>2978872.28</v>
      </c>
      <c r="M616" s="891">
        <v>595774.44999999995</v>
      </c>
      <c r="N616" s="891">
        <v>332488.84999999998</v>
      </c>
      <c r="O616" s="891">
        <v>147377.28</v>
      </c>
      <c r="P616" s="891">
        <v>98073.600000000006</v>
      </c>
      <c r="Q616" s="891">
        <v>205979.6</v>
      </c>
      <c r="R616" s="891">
        <v>78742.179999999993</v>
      </c>
      <c r="S616" s="891">
        <v>122743.37</v>
      </c>
      <c r="T616" s="891">
        <v>169012.81</v>
      </c>
      <c r="U616" s="891">
        <v>92205.77</v>
      </c>
      <c r="V616" s="891">
        <v>252385.62</v>
      </c>
      <c r="W616" s="891">
        <v>217683.55</v>
      </c>
      <c r="X616" s="891">
        <v>147284.26</v>
      </c>
      <c r="Y616" s="891">
        <v>5438623.6199999982</v>
      </c>
      <c r="Z616" s="891">
        <v>84192.3</v>
      </c>
      <c r="AA616" s="891">
        <v>116933.75</v>
      </c>
      <c r="AB616" s="891">
        <v>251641.43</v>
      </c>
      <c r="AC616" s="891">
        <v>27128.630000000005</v>
      </c>
      <c r="AD616" s="891">
        <v>267076.68</v>
      </c>
      <c r="AE616" s="891">
        <v>143053.48000000001</v>
      </c>
      <c r="AF616" s="891">
        <v>1147821.6900000002</v>
      </c>
      <c r="AG616" s="891">
        <v>826020.01</v>
      </c>
      <c r="AH616" s="891">
        <v>2094795.0089699998</v>
      </c>
      <c r="AI616" s="891">
        <v>4958662.9789700005</v>
      </c>
      <c r="AJ616" s="891">
        <v>845823.9</v>
      </c>
      <c r="AK616" s="891">
        <v>4112839.0789699997</v>
      </c>
      <c r="AL616" s="894">
        <v>4996801.16897</v>
      </c>
      <c r="AM616" s="891">
        <v>26898.35</v>
      </c>
      <c r="AN616" s="891">
        <v>26898.35</v>
      </c>
      <c r="AO616" s="891">
        <v>27645.53</v>
      </c>
      <c r="AP616" s="891">
        <v>27645.53</v>
      </c>
      <c r="AQ616" s="891">
        <v>36611.65</v>
      </c>
      <c r="AR616" s="891">
        <v>36611.65</v>
      </c>
      <c r="AS616" s="891">
        <v>38106</v>
      </c>
      <c r="AT616" s="891">
        <v>38106</v>
      </c>
      <c r="AU616" s="891">
        <v>45577.77</v>
      </c>
      <c r="AV616" s="891">
        <v>495378.11</v>
      </c>
      <c r="AW616" s="891">
        <v>196567.28</v>
      </c>
      <c r="AX616" s="891">
        <v>76939.240000000005</v>
      </c>
      <c r="AY616" s="891">
        <v>1072985.46</v>
      </c>
      <c r="AZ616" s="891">
        <v>11508410.390000001</v>
      </c>
      <c r="BA616" s="891">
        <v>10687.560000000001</v>
      </c>
      <c r="BB616" s="891">
        <v>121.67999999999999</v>
      </c>
      <c r="BC616" s="891">
        <v>245198.93000000002</v>
      </c>
    </row>
    <row r="617" spans="1:55" ht="15.75" customHeight="1" x14ac:dyDescent="0.2">
      <c r="A617" s="890" t="s">
        <v>2442</v>
      </c>
      <c r="B617" s="895" t="s">
        <v>2443</v>
      </c>
      <c r="C617" s="645">
        <v>2204.4699999999998</v>
      </c>
      <c r="D617" s="891">
        <v>27034309.48</v>
      </c>
      <c r="E617" s="891">
        <v>33639025.390000001</v>
      </c>
      <c r="F617" s="892">
        <v>1.2443086595160189</v>
      </c>
      <c r="G617" s="893">
        <v>4</v>
      </c>
      <c r="H617" s="891">
        <v>2080.2600000000002</v>
      </c>
      <c r="I617" s="891">
        <v>1796226.74</v>
      </c>
      <c r="J617" s="891">
        <v>1798307</v>
      </c>
      <c r="K617" s="893">
        <v>1.0450900000000001</v>
      </c>
      <c r="L617" s="891">
        <v>7011456.5499999998</v>
      </c>
      <c r="M617" s="891">
        <v>1402291.31</v>
      </c>
      <c r="N617" s="891">
        <v>783876.28</v>
      </c>
      <c r="O617" s="891">
        <v>348152.13</v>
      </c>
      <c r="P617" s="891">
        <v>229736.17</v>
      </c>
      <c r="Q617" s="891">
        <v>493266.96</v>
      </c>
      <c r="R617" s="891">
        <v>186060.15</v>
      </c>
      <c r="S617" s="891">
        <v>290255.46000000002</v>
      </c>
      <c r="T617" s="891">
        <v>399262.14</v>
      </c>
      <c r="U617" s="891">
        <v>217320.99</v>
      </c>
      <c r="V617" s="891">
        <v>596215.31999999995</v>
      </c>
      <c r="W617" s="891">
        <v>514237.95</v>
      </c>
      <c r="X617" s="891">
        <v>348288.14</v>
      </c>
      <c r="Y617" s="891">
        <v>12820419.550000003</v>
      </c>
      <c r="Z617" s="891">
        <v>197502.3</v>
      </c>
      <c r="AA617" s="891">
        <v>275558.75</v>
      </c>
      <c r="AB617" s="891">
        <v>593002.42999999993</v>
      </c>
      <c r="AC617" s="891">
        <v>63929.63</v>
      </c>
      <c r="AD617" s="891">
        <v>629376.17999999993</v>
      </c>
      <c r="AE617" s="891">
        <v>342159.48</v>
      </c>
      <c r="AF617" s="891">
        <v>2704884.69</v>
      </c>
      <c r="AG617" s="891">
        <v>1946547.0100000002</v>
      </c>
      <c r="AH617" s="891">
        <v>4916733.1139700003</v>
      </c>
      <c r="AI617" s="891">
        <v>11669693.583969999</v>
      </c>
      <c r="AJ617" s="891">
        <v>1993215.63</v>
      </c>
      <c r="AK617" s="891">
        <v>9676477.9539700001</v>
      </c>
      <c r="AL617" s="894">
        <v>11759567.673970001</v>
      </c>
      <c r="AM617" s="891">
        <v>90408.37</v>
      </c>
      <c r="AN617" s="891">
        <v>90408.37</v>
      </c>
      <c r="AO617" s="891">
        <v>94144.25</v>
      </c>
      <c r="AP617" s="891">
        <v>94144.25</v>
      </c>
      <c r="AQ617" s="891">
        <v>50808.01</v>
      </c>
      <c r="AR617" s="891">
        <v>50808.01</v>
      </c>
      <c r="AS617" s="891">
        <v>53049.54</v>
      </c>
      <c r="AT617" s="891">
        <v>53049.54</v>
      </c>
      <c r="AU617" s="891">
        <v>64257.19</v>
      </c>
      <c r="AV617" s="891">
        <v>1167837.0900000001</v>
      </c>
      <c r="AW617" s="891">
        <v>463400.71</v>
      </c>
      <c r="AX617" s="891">
        <v>182006.81</v>
      </c>
      <c r="AY617" s="891">
        <v>2454322.14</v>
      </c>
      <c r="AZ617" s="891">
        <v>27034309.48</v>
      </c>
      <c r="BA617" s="891">
        <v>63389.729999999996</v>
      </c>
      <c r="BB617" s="891">
        <v>108.59</v>
      </c>
      <c r="BC617" s="891">
        <v>764478.46</v>
      </c>
    </row>
    <row r="618" spans="1:55" ht="15.75" customHeight="1" x14ac:dyDescent="0.2">
      <c r="A618" s="890" t="s">
        <v>2444</v>
      </c>
      <c r="B618" s="895" t="s">
        <v>2445</v>
      </c>
      <c r="C618" s="645">
        <v>143.62</v>
      </c>
      <c r="D618" s="891">
        <v>1837082.63</v>
      </c>
      <c r="E618" s="891">
        <v>4935189.37</v>
      </c>
      <c r="F618" s="892">
        <v>2.6864275397345629</v>
      </c>
      <c r="G618" s="893">
        <v>4</v>
      </c>
      <c r="H618" s="891">
        <v>141.36000000000001</v>
      </c>
      <c r="I618" s="891">
        <v>103751.20999999999</v>
      </c>
      <c r="J618" s="891">
        <v>103892.56999999999</v>
      </c>
      <c r="K618" s="893">
        <v>1.0450900000000001</v>
      </c>
      <c r="L618" s="891">
        <v>469186.62</v>
      </c>
      <c r="M618" s="891">
        <v>93837.32</v>
      </c>
      <c r="N618" s="891">
        <v>50549.69</v>
      </c>
      <c r="O618" s="891">
        <v>22070.99</v>
      </c>
      <c r="P618" s="891">
        <v>15962.48</v>
      </c>
      <c r="Q618" s="891">
        <v>30200.01</v>
      </c>
      <c r="R618" s="891">
        <v>11430.31</v>
      </c>
      <c r="S618" s="891">
        <v>18678.330000000002</v>
      </c>
      <c r="T618" s="891">
        <v>25311.09</v>
      </c>
      <c r="U618" s="891">
        <v>13934.63</v>
      </c>
      <c r="V618" s="891">
        <v>37796.879999999997</v>
      </c>
      <c r="W618" s="891">
        <v>32599.95</v>
      </c>
      <c r="X618" s="891">
        <v>22412.82</v>
      </c>
      <c r="Y618" s="891">
        <v>843971.11999999976</v>
      </c>
      <c r="Z618" s="891">
        <v>12896.099999999999</v>
      </c>
      <c r="AA618" s="891">
        <v>17952.5</v>
      </c>
      <c r="AB618" s="891">
        <v>38633.78</v>
      </c>
      <c r="AC618" s="891">
        <v>4164.9799999999996</v>
      </c>
      <c r="AD618" s="891">
        <v>41003.5</v>
      </c>
      <c r="AE618" s="891">
        <v>21180.720000000001</v>
      </c>
      <c r="AF618" s="891">
        <v>176221.74</v>
      </c>
      <c r="AG618" s="891">
        <v>126816.45999999999</v>
      </c>
      <c r="AH618" s="891">
        <v>337250.42861999996</v>
      </c>
      <c r="AI618" s="891">
        <v>776120.20861999993</v>
      </c>
      <c r="AJ618" s="891">
        <v>129856.89</v>
      </c>
      <c r="AK618" s="891">
        <v>646263.31861999992</v>
      </c>
      <c r="AL618" s="894">
        <v>781975.44861999992</v>
      </c>
      <c r="AM618" s="891">
        <v>10460.469999999999</v>
      </c>
      <c r="AN618" s="891">
        <v>10460.469999999999</v>
      </c>
      <c r="AO618" s="891">
        <v>11207.64</v>
      </c>
      <c r="AP618" s="891">
        <v>11207.64</v>
      </c>
      <c r="AQ618" s="891">
        <v>9713.2900000000009</v>
      </c>
      <c r="AR618" s="891">
        <v>9713.2900000000009</v>
      </c>
      <c r="AS618" s="891">
        <v>9713.2900000000009</v>
      </c>
      <c r="AT618" s="891">
        <v>9713.2900000000009</v>
      </c>
      <c r="AU618" s="891">
        <v>11954.82</v>
      </c>
      <c r="AV618" s="891">
        <v>75464.84</v>
      </c>
      <c r="AW618" s="891">
        <v>29944.63</v>
      </c>
      <c r="AX618" s="891">
        <v>11582.25</v>
      </c>
      <c r="AY618" s="891">
        <v>211135.92</v>
      </c>
      <c r="AZ618" s="891">
        <v>1837082.63</v>
      </c>
      <c r="BA618" s="891">
        <v>5478.5</v>
      </c>
      <c r="BB618" s="891">
        <v>8.17</v>
      </c>
      <c r="BC618" s="891">
        <v>67227.150000000023</v>
      </c>
    </row>
    <row r="619" spans="1:55" ht="15.75" customHeight="1" x14ac:dyDescent="0.2">
      <c r="A619" s="890" t="s">
        <v>2446</v>
      </c>
      <c r="B619" s="895" t="s">
        <v>2447</v>
      </c>
      <c r="C619" s="645">
        <v>3769.05</v>
      </c>
      <c r="D619" s="891">
        <v>53709166.719999999</v>
      </c>
      <c r="E619" s="891">
        <v>48892667.270000003</v>
      </c>
      <c r="F619" s="892">
        <v>0.91032258096444374</v>
      </c>
      <c r="G619" s="893">
        <v>3</v>
      </c>
      <c r="H619" s="891">
        <v>88018.97</v>
      </c>
      <c r="I619" s="891">
        <v>4353152.290000001</v>
      </c>
      <c r="J619" s="891">
        <v>4441171.2600000007</v>
      </c>
      <c r="K619" s="893">
        <v>1.0450900000000001</v>
      </c>
      <c r="L619" s="891">
        <v>12606809.619999999</v>
      </c>
      <c r="M619" s="891">
        <v>2521361.92</v>
      </c>
      <c r="N619" s="891">
        <v>1340634.92</v>
      </c>
      <c r="O619" s="891">
        <v>595916.84</v>
      </c>
      <c r="P619" s="891">
        <v>468650.15</v>
      </c>
      <c r="Q619" s="891">
        <v>837082.54</v>
      </c>
      <c r="R619" s="891">
        <v>318778.82</v>
      </c>
      <c r="S619" s="891">
        <v>496310.16</v>
      </c>
      <c r="T619" s="891">
        <v>683399.63</v>
      </c>
      <c r="U619" s="891">
        <v>372084.38</v>
      </c>
      <c r="V619" s="891">
        <v>1020515.8</v>
      </c>
      <c r="W619" s="891">
        <v>880198.7</v>
      </c>
      <c r="X619" s="891">
        <v>595540.71</v>
      </c>
      <c r="Y619" s="891">
        <v>22737284.189999998</v>
      </c>
      <c r="Z619" s="891">
        <v>336237.3</v>
      </c>
      <c r="AA619" s="891">
        <v>471131.25000000006</v>
      </c>
      <c r="AB619" s="891">
        <v>1013874.4500000001</v>
      </c>
      <c r="AC619" s="891">
        <v>109302.45000000001</v>
      </c>
      <c r="AD619" s="891">
        <v>2152127.5499999998</v>
      </c>
      <c r="AE619" s="891">
        <v>577388.18999999994</v>
      </c>
      <c r="AF619" s="891">
        <v>4624624.3500000006</v>
      </c>
      <c r="AG619" s="891">
        <v>3328071.1500000004</v>
      </c>
      <c r="AH619" s="891">
        <v>9821414.585549999</v>
      </c>
      <c r="AI619" s="891">
        <v>22434171.27555</v>
      </c>
      <c r="AJ619" s="891">
        <v>3407861.93</v>
      </c>
      <c r="AK619" s="891">
        <v>19026309.345550001</v>
      </c>
      <c r="AL619" s="894">
        <v>22587831.765550002</v>
      </c>
      <c r="AM619" s="891">
        <v>582797.78</v>
      </c>
      <c r="AN619" s="891">
        <v>582797.78</v>
      </c>
      <c r="AO619" s="891">
        <v>606707.43000000005</v>
      </c>
      <c r="AP619" s="891">
        <v>606707.43000000005</v>
      </c>
      <c r="AQ619" s="891">
        <v>544691.77</v>
      </c>
      <c r="AR619" s="891">
        <v>544691.77</v>
      </c>
      <c r="AS619" s="891">
        <v>567107.06999999995</v>
      </c>
      <c r="AT619" s="891">
        <v>567107.06999999995</v>
      </c>
      <c r="AU619" s="891">
        <v>680677.92</v>
      </c>
      <c r="AV619" s="891">
        <v>1997203.17</v>
      </c>
      <c r="AW619" s="891">
        <v>792495.26</v>
      </c>
      <c r="AX619" s="891">
        <v>311066.18</v>
      </c>
      <c r="AY619" s="891">
        <v>8384050.6299999999</v>
      </c>
      <c r="AZ619" s="891">
        <v>53709166.719999999</v>
      </c>
      <c r="BA619" s="891">
        <v>609166.69999999995</v>
      </c>
      <c r="BB619" s="891">
        <v>355807.68</v>
      </c>
      <c r="BC619" s="891">
        <v>1441791.97</v>
      </c>
    </row>
    <row r="620" spans="1:55" ht="15.75" customHeight="1" x14ac:dyDescent="0.2">
      <c r="A620" s="890" t="s">
        <v>2448</v>
      </c>
      <c r="B620" s="895" t="s">
        <v>2449</v>
      </c>
      <c r="C620" s="645">
        <v>1643.71</v>
      </c>
      <c r="D620" s="891">
        <v>25067401.32</v>
      </c>
      <c r="E620" s="891">
        <v>16497933.379999999</v>
      </c>
      <c r="F620" s="892">
        <v>0.65814294706476573</v>
      </c>
      <c r="G620" s="893">
        <v>1</v>
      </c>
      <c r="H620" s="891">
        <v>777624.83</v>
      </c>
      <c r="I620" s="891">
        <v>5629815.21</v>
      </c>
      <c r="J620" s="891">
        <v>6407440.04</v>
      </c>
      <c r="K620" s="893">
        <v>1.0450900000000001</v>
      </c>
      <c r="L620" s="891">
        <v>5766937.25</v>
      </c>
      <c r="M620" s="891">
        <v>1153387.45</v>
      </c>
      <c r="N620" s="891">
        <v>584525.36</v>
      </c>
      <c r="O620" s="891">
        <v>259868.16</v>
      </c>
      <c r="P620" s="891">
        <v>224240.9</v>
      </c>
      <c r="Q620" s="891">
        <v>361625.85</v>
      </c>
      <c r="R620" s="891">
        <v>138433.82999999999</v>
      </c>
      <c r="S620" s="891">
        <v>216431.55</v>
      </c>
      <c r="T620" s="891">
        <v>298017.75</v>
      </c>
      <c r="U620" s="891">
        <v>162175.42000000001</v>
      </c>
      <c r="V620" s="891">
        <v>445027.8</v>
      </c>
      <c r="W620" s="891">
        <v>383838.14</v>
      </c>
      <c r="X620" s="891">
        <v>259704.13</v>
      </c>
      <c r="Y620" s="891">
        <v>10254213.590000004</v>
      </c>
      <c r="Z620" s="891">
        <v>146396.70000000001</v>
      </c>
      <c r="AA620" s="891">
        <v>205463.75</v>
      </c>
      <c r="AB620" s="891">
        <v>442157.99000000005</v>
      </c>
      <c r="AC620" s="891">
        <v>47667.590000000004</v>
      </c>
      <c r="AD620" s="891">
        <v>938558.40999999992</v>
      </c>
      <c r="AE620" s="891">
        <v>248989.85</v>
      </c>
      <c r="AF620" s="891">
        <v>2016832.17</v>
      </c>
      <c r="AG620" s="891">
        <v>1451395.9300000002</v>
      </c>
      <c r="AH620" s="891">
        <v>4646207.60721</v>
      </c>
      <c r="AI620" s="891">
        <v>10143669.99721</v>
      </c>
      <c r="AJ620" s="891">
        <v>1486193.27</v>
      </c>
      <c r="AK620" s="891">
        <v>8657476.7272100002</v>
      </c>
      <c r="AL620" s="894">
        <v>10210682.447210001</v>
      </c>
      <c r="AM620" s="891">
        <v>414683.03</v>
      </c>
      <c r="AN620" s="891">
        <v>414683.03</v>
      </c>
      <c r="AO620" s="891">
        <v>431868.1</v>
      </c>
      <c r="AP620" s="891">
        <v>431868.1</v>
      </c>
      <c r="AQ620" s="891">
        <v>292146.06</v>
      </c>
      <c r="AR620" s="891">
        <v>292146.06</v>
      </c>
      <c r="AS620" s="891">
        <v>304100.89</v>
      </c>
      <c r="AT620" s="891">
        <v>304100.89</v>
      </c>
      <c r="AU620" s="891">
        <v>365369.37</v>
      </c>
      <c r="AV620" s="891">
        <v>870460.79</v>
      </c>
      <c r="AW620" s="891">
        <v>345401.04</v>
      </c>
      <c r="AX620" s="891">
        <v>135677.79999999999</v>
      </c>
      <c r="AY620" s="891">
        <v>4602505.16</v>
      </c>
      <c r="AZ620" s="891">
        <v>25067401.32</v>
      </c>
      <c r="BA620" s="891">
        <v>897629.07</v>
      </c>
      <c r="BB620" s="891">
        <v>411861.08000000007</v>
      </c>
      <c r="BC620" s="891">
        <v>650753.19000000006</v>
      </c>
    </row>
    <row r="621" spans="1:55" ht="15.75" customHeight="1" x14ac:dyDescent="0.2">
      <c r="A621" s="890" t="s">
        <v>2450</v>
      </c>
      <c r="B621" s="895" t="s">
        <v>2451</v>
      </c>
      <c r="C621" s="645">
        <v>856.54</v>
      </c>
      <c r="D621" s="891">
        <v>14322468.77</v>
      </c>
      <c r="E621" s="891">
        <v>12899137.43</v>
      </c>
      <c r="F621" s="892">
        <v>0.90062248604924</v>
      </c>
      <c r="G621" s="893">
        <v>3</v>
      </c>
      <c r="H621" s="891">
        <v>23471.759999999998</v>
      </c>
      <c r="I621" s="891">
        <v>1963960.67</v>
      </c>
      <c r="J621" s="891">
        <v>1987432.43</v>
      </c>
      <c r="K621" s="893">
        <v>1.0450900000000001</v>
      </c>
      <c r="L621" s="891">
        <v>3142624.82</v>
      </c>
      <c r="M621" s="891">
        <v>628524.96</v>
      </c>
      <c r="N621" s="891">
        <v>304010.14</v>
      </c>
      <c r="O621" s="891">
        <v>135273.82999999999</v>
      </c>
      <c r="P621" s="891">
        <v>131728.31</v>
      </c>
      <c r="Q621" s="891">
        <v>188943.7</v>
      </c>
      <c r="R621" s="891">
        <v>71756.98</v>
      </c>
      <c r="S621" s="891">
        <v>112663</v>
      </c>
      <c r="T621" s="891">
        <v>155132.53</v>
      </c>
      <c r="U621" s="891">
        <v>84497.25</v>
      </c>
      <c r="V621" s="891">
        <v>231658.3</v>
      </c>
      <c r="W621" s="891">
        <v>199806.15</v>
      </c>
      <c r="X621" s="891">
        <v>135188.45000000001</v>
      </c>
      <c r="Y621" s="891">
        <v>5521808.4200000009</v>
      </c>
      <c r="Z621" s="891">
        <v>76271.399999999994</v>
      </c>
      <c r="AA621" s="891">
        <v>107067.5</v>
      </c>
      <c r="AB621" s="891">
        <v>230409.26</v>
      </c>
      <c r="AC621" s="891">
        <v>24839.660000000003</v>
      </c>
      <c r="AD621" s="891">
        <v>489084.33999999997</v>
      </c>
      <c r="AE621" s="891">
        <v>130490.13999999998</v>
      </c>
      <c r="AF621" s="891">
        <v>1050974.58</v>
      </c>
      <c r="AG621" s="891">
        <v>756324.82000000007</v>
      </c>
      <c r="AH621" s="891">
        <v>2698645.4135400001</v>
      </c>
      <c r="AI621" s="891">
        <v>5564107.1135400003</v>
      </c>
      <c r="AJ621" s="891">
        <v>774457.77</v>
      </c>
      <c r="AK621" s="891">
        <v>4789649.3435399998</v>
      </c>
      <c r="AL621" s="894">
        <v>5599027.4135400001</v>
      </c>
      <c r="AM621" s="891">
        <v>314561.36</v>
      </c>
      <c r="AN621" s="891">
        <v>314561.36</v>
      </c>
      <c r="AO621" s="891">
        <v>327263.37</v>
      </c>
      <c r="AP621" s="891">
        <v>327263.37</v>
      </c>
      <c r="AQ621" s="891">
        <v>227888.87</v>
      </c>
      <c r="AR621" s="891">
        <v>227888.87</v>
      </c>
      <c r="AS621" s="891">
        <v>236854.99</v>
      </c>
      <c r="AT621" s="891">
        <v>236854.99</v>
      </c>
      <c r="AU621" s="891">
        <v>284674.3</v>
      </c>
      <c r="AV621" s="891">
        <v>453536.22</v>
      </c>
      <c r="AW621" s="891">
        <v>179964.32</v>
      </c>
      <c r="AX621" s="891">
        <v>70320.81</v>
      </c>
      <c r="AY621" s="891">
        <v>3201632.83</v>
      </c>
      <c r="AZ621" s="891">
        <v>14322468.77</v>
      </c>
      <c r="BA621" s="891">
        <v>920563.71</v>
      </c>
      <c r="BB621" s="891">
        <v>172037.72999999998</v>
      </c>
      <c r="BC621" s="891">
        <v>369070.95</v>
      </c>
    </row>
    <row r="622" spans="1:55" ht="15.75" customHeight="1" x14ac:dyDescent="0.2">
      <c r="A622" s="890" t="s">
        <v>2452</v>
      </c>
      <c r="B622" s="895" t="s">
        <v>2453</v>
      </c>
      <c r="C622" s="645">
        <v>2101.14</v>
      </c>
      <c r="D622" s="891">
        <v>26915637.350000001</v>
      </c>
      <c r="E622" s="891">
        <v>26476124.84</v>
      </c>
      <c r="F622" s="892">
        <v>0.98367073741242839</v>
      </c>
      <c r="G622" s="893">
        <v>3</v>
      </c>
      <c r="H622" s="891">
        <v>44109.54</v>
      </c>
      <c r="I622" s="891">
        <v>1762433.8699999999</v>
      </c>
      <c r="J622" s="891">
        <v>1806543.41</v>
      </c>
      <c r="K622" s="893">
        <v>1.0450900000000001</v>
      </c>
      <c r="L622" s="891">
        <v>6734501.1699999999</v>
      </c>
      <c r="M622" s="891">
        <v>1346900.23</v>
      </c>
      <c r="N622" s="891">
        <v>746853.97</v>
      </c>
      <c r="O622" s="891">
        <v>331776.88</v>
      </c>
      <c r="P622" s="891">
        <v>232221.07</v>
      </c>
      <c r="Q622" s="891">
        <v>469261.81</v>
      </c>
      <c r="R622" s="891">
        <v>177169.9</v>
      </c>
      <c r="S622" s="891">
        <v>276617.31</v>
      </c>
      <c r="T622" s="891">
        <v>380482.94</v>
      </c>
      <c r="U622" s="891">
        <v>207537.1</v>
      </c>
      <c r="V622" s="891">
        <v>568172.47</v>
      </c>
      <c r="W622" s="891">
        <v>490050.89</v>
      </c>
      <c r="X622" s="891">
        <v>331923.21999999997</v>
      </c>
      <c r="Y622" s="891">
        <v>12293468.960000005</v>
      </c>
      <c r="Z622" s="891">
        <v>186935.40000000002</v>
      </c>
      <c r="AA622" s="891">
        <v>262642.5</v>
      </c>
      <c r="AB622" s="891">
        <v>565206.65999999992</v>
      </c>
      <c r="AC622" s="891">
        <v>60933.06</v>
      </c>
      <c r="AD622" s="891">
        <v>599875.47</v>
      </c>
      <c r="AE622" s="891">
        <v>323882.86</v>
      </c>
      <c r="AF622" s="891">
        <v>2578098.7799999998</v>
      </c>
      <c r="AG622" s="891">
        <v>1855306.62</v>
      </c>
      <c r="AH622" s="891">
        <v>4940261.8451400008</v>
      </c>
      <c r="AI622" s="891">
        <v>11373143.19514</v>
      </c>
      <c r="AJ622" s="891">
        <v>1899787.75</v>
      </c>
      <c r="AK622" s="891">
        <v>9473355.4451400023</v>
      </c>
      <c r="AL622" s="894">
        <v>11458804.615140002</v>
      </c>
      <c r="AM622" s="891">
        <v>170356.27</v>
      </c>
      <c r="AN622" s="891">
        <v>170356.27</v>
      </c>
      <c r="AO622" s="891">
        <v>177080.86</v>
      </c>
      <c r="AP622" s="891">
        <v>177080.86</v>
      </c>
      <c r="AQ622" s="891">
        <v>138974.85</v>
      </c>
      <c r="AR622" s="891">
        <v>138974.85</v>
      </c>
      <c r="AS622" s="891">
        <v>144205.09</v>
      </c>
      <c r="AT622" s="891">
        <v>144205.09</v>
      </c>
      <c r="AU622" s="891">
        <v>173344.98</v>
      </c>
      <c r="AV622" s="891">
        <v>1113293.2</v>
      </c>
      <c r="AW622" s="891">
        <v>441757.55</v>
      </c>
      <c r="AX622" s="891">
        <v>173733.77</v>
      </c>
      <c r="AY622" s="891">
        <v>3163363.64</v>
      </c>
      <c r="AZ622" s="891">
        <v>26915637.350000001</v>
      </c>
      <c r="BA622" s="891">
        <v>117742.37999999999</v>
      </c>
      <c r="BB622" s="891">
        <v>58926.2</v>
      </c>
      <c r="BC622" s="891">
        <v>627443.57000000007</v>
      </c>
    </row>
    <row r="623" spans="1:55" ht="15.75" customHeight="1" x14ac:dyDescent="0.2">
      <c r="A623" s="890" t="s">
        <v>2454</v>
      </c>
      <c r="B623" s="895" t="s">
        <v>2455</v>
      </c>
      <c r="C623" s="645">
        <v>5524.7</v>
      </c>
      <c r="D623" s="891">
        <v>73750965.859999999</v>
      </c>
      <c r="E623" s="891">
        <v>82433424.169999987</v>
      </c>
      <c r="F623" s="892">
        <v>1.1177267064743495</v>
      </c>
      <c r="G623" s="893">
        <v>4</v>
      </c>
      <c r="H623" s="891">
        <v>5675.05</v>
      </c>
      <c r="I623" s="891">
        <v>4045729.4499999997</v>
      </c>
      <c r="J623" s="891">
        <v>4051404.4999999995</v>
      </c>
      <c r="K623" s="893">
        <v>1.0450900000000001</v>
      </c>
      <c r="L623" s="891">
        <v>18267531.670000002</v>
      </c>
      <c r="M623" s="891">
        <v>4460847.91</v>
      </c>
      <c r="N623" s="891">
        <v>2059358.28</v>
      </c>
      <c r="O623" s="891">
        <v>833522.83</v>
      </c>
      <c r="P623" s="891">
        <v>616702.98</v>
      </c>
      <c r="Q623" s="891">
        <v>1452457.83</v>
      </c>
      <c r="R623" s="891">
        <v>466737.91999999998</v>
      </c>
      <c r="S623" s="891">
        <v>757213.96</v>
      </c>
      <c r="T623" s="891">
        <v>920180.86</v>
      </c>
      <c r="U623" s="891">
        <v>545526.11</v>
      </c>
      <c r="V623" s="891">
        <v>1374099.53</v>
      </c>
      <c r="W623" s="891">
        <v>1185166</v>
      </c>
      <c r="X623" s="891">
        <v>908608.7</v>
      </c>
      <c r="Y623" s="891">
        <v>33847954.580000006</v>
      </c>
      <c r="Z623" s="891">
        <v>494920.80000000005</v>
      </c>
      <c r="AA623" s="891">
        <v>690587.50000000012</v>
      </c>
      <c r="AB623" s="891">
        <v>1486144.3</v>
      </c>
      <c r="AC623" s="891">
        <v>160216.29999999999</v>
      </c>
      <c r="AD623" s="891">
        <v>1577301.8499999999</v>
      </c>
      <c r="AE623" s="891">
        <v>1958032.2800000003</v>
      </c>
      <c r="AF623" s="891">
        <v>6778806.9000000004</v>
      </c>
      <c r="AG623" s="891">
        <v>4878310.1000000006</v>
      </c>
      <c r="AH623" s="891">
        <v>13405469.7117</v>
      </c>
      <c r="AI623" s="891">
        <v>31429789.741700001</v>
      </c>
      <c r="AJ623" s="891">
        <v>4995267.99</v>
      </c>
      <c r="AK623" s="891">
        <v>26434521.751700006</v>
      </c>
      <c r="AL623" s="894">
        <v>31655026.371700007</v>
      </c>
      <c r="AM623" s="891">
        <v>498366.82</v>
      </c>
      <c r="AN623" s="891">
        <v>498366.82</v>
      </c>
      <c r="AO623" s="891">
        <v>519287.76</v>
      </c>
      <c r="AP623" s="891">
        <v>519287.76</v>
      </c>
      <c r="AQ623" s="891">
        <v>312319.83</v>
      </c>
      <c r="AR623" s="891">
        <v>312319.83</v>
      </c>
      <c r="AS623" s="891">
        <v>325769.01</v>
      </c>
      <c r="AT623" s="891">
        <v>325769.01</v>
      </c>
      <c r="AU623" s="891">
        <v>390773.38</v>
      </c>
      <c r="AV623" s="891">
        <v>2927438.09</v>
      </c>
      <c r="AW623" s="891">
        <v>1161614.83</v>
      </c>
      <c r="AX623" s="891">
        <v>456671.63</v>
      </c>
      <c r="AY623" s="891">
        <v>8247984.7699999996</v>
      </c>
      <c r="AZ623" s="891">
        <v>73750965.859999999</v>
      </c>
      <c r="BA623" s="891">
        <v>263754.00999999995</v>
      </c>
      <c r="BB623" s="891">
        <v>73479.199999999997</v>
      </c>
      <c r="BC623" s="891">
        <v>1710326.57</v>
      </c>
    </row>
    <row r="624" spans="1:55" ht="15.75" customHeight="1" x14ac:dyDescent="0.2">
      <c r="A624" s="890" t="s">
        <v>2456</v>
      </c>
      <c r="B624" s="895" t="s">
        <v>2457</v>
      </c>
      <c r="C624" s="645">
        <v>3337.25</v>
      </c>
      <c r="D624" s="891">
        <v>43584552.350000001</v>
      </c>
      <c r="E624" s="891">
        <v>52895016.68</v>
      </c>
      <c r="F624" s="892">
        <v>1.2136184457106165</v>
      </c>
      <c r="G624" s="893">
        <v>4</v>
      </c>
      <c r="H624" s="891">
        <v>3353.78</v>
      </c>
      <c r="I624" s="891">
        <v>2485234.2399999998</v>
      </c>
      <c r="J624" s="891">
        <v>2488588.0199999996</v>
      </c>
      <c r="K624" s="893">
        <v>1.0450900000000001</v>
      </c>
      <c r="L624" s="891">
        <v>10663850.15</v>
      </c>
      <c r="M624" s="891">
        <v>2132770.0299999998</v>
      </c>
      <c r="N624" s="891">
        <v>1187561.8899999999</v>
      </c>
      <c r="O624" s="891">
        <v>527567.96</v>
      </c>
      <c r="P624" s="891">
        <v>378463.72</v>
      </c>
      <c r="Q624" s="891">
        <v>749579.93</v>
      </c>
      <c r="R624" s="891">
        <v>281947.8</v>
      </c>
      <c r="S624" s="891">
        <v>439385.7</v>
      </c>
      <c r="T624" s="891">
        <v>605016.87</v>
      </c>
      <c r="U624" s="891">
        <v>329687.51</v>
      </c>
      <c r="V624" s="891">
        <v>903467.39</v>
      </c>
      <c r="W624" s="891">
        <v>779244.01</v>
      </c>
      <c r="X624" s="891">
        <v>527234.96</v>
      </c>
      <c r="Y624" s="891">
        <v>19505777.920000006</v>
      </c>
      <c r="Z624" s="891">
        <v>298260</v>
      </c>
      <c r="AA624" s="891">
        <v>417156.25</v>
      </c>
      <c r="AB624" s="891">
        <v>897720.25</v>
      </c>
      <c r="AC624" s="891">
        <v>96780.25</v>
      </c>
      <c r="AD624" s="891">
        <v>952784.87</v>
      </c>
      <c r="AE624" s="891">
        <v>519009</v>
      </c>
      <c r="AF624" s="891">
        <v>4094805.75</v>
      </c>
      <c r="AG624" s="891">
        <v>2946791.75</v>
      </c>
      <c r="AH624" s="891">
        <v>8029251.9847500008</v>
      </c>
      <c r="AI624" s="891">
        <v>18252560.10475</v>
      </c>
      <c r="AJ624" s="891">
        <v>3017441.33</v>
      </c>
      <c r="AK624" s="891">
        <v>15235118.77475</v>
      </c>
      <c r="AL624" s="894">
        <v>18388616.524750002</v>
      </c>
      <c r="AM624" s="891">
        <v>209209.46</v>
      </c>
      <c r="AN624" s="891">
        <v>209209.46</v>
      </c>
      <c r="AO624" s="891">
        <v>217428.4</v>
      </c>
      <c r="AP624" s="891">
        <v>217428.4</v>
      </c>
      <c r="AQ624" s="891">
        <v>392267.73</v>
      </c>
      <c r="AR624" s="891">
        <v>392267.73</v>
      </c>
      <c r="AS624" s="891">
        <v>408705.62</v>
      </c>
      <c r="AT624" s="891">
        <v>408705.62</v>
      </c>
      <c r="AU624" s="891">
        <v>490147.87</v>
      </c>
      <c r="AV624" s="891">
        <v>1767819.94</v>
      </c>
      <c r="AW624" s="891">
        <v>701475.42</v>
      </c>
      <c r="AX624" s="891">
        <v>275492.13</v>
      </c>
      <c r="AY624" s="891">
        <v>5690157.7800000003</v>
      </c>
      <c r="AZ624" s="891">
        <v>43584552.350000001</v>
      </c>
      <c r="BA624" s="891">
        <v>118881.51</v>
      </c>
      <c r="BB624" s="891">
        <v>85433.849999999991</v>
      </c>
      <c r="BC624" s="891">
        <v>1222289.17</v>
      </c>
    </row>
    <row r="625" spans="1:55" ht="15.75" customHeight="1" x14ac:dyDescent="0.2">
      <c r="A625" s="890" t="s">
        <v>2458</v>
      </c>
      <c r="B625" s="895" t="s">
        <v>2459</v>
      </c>
      <c r="C625" s="645">
        <v>2440.0500000000002</v>
      </c>
      <c r="D625" s="891">
        <v>33277584.140000001</v>
      </c>
      <c r="E625" s="891">
        <v>33861943.719999999</v>
      </c>
      <c r="F625" s="892">
        <v>1.0175601563365171</v>
      </c>
      <c r="G625" s="893">
        <v>4</v>
      </c>
      <c r="H625" s="891">
        <v>2560.67</v>
      </c>
      <c r="I625" s="891">
        <v>1833269.39</v>
      </c>
      <c r="J625" s="891">
        <v>1835830.0599999998</v>
      </c>
      <c r="K625" s="893">
        <v>1.0450900000000001</v>
      </c>
      <c r="L625" s="891">
        <v>7938438.3200000003</v>
      </c>
      <c r="M625" s="891">
        <v>1587687.66</v>
      </c>
      <c r="N625" s="891">
        <v>867888.45</v>
      </c>
      <c r="O625" s="891">
        <v>385174.45</v>
      </c>
      <c r="P625" s="891">
        <v>293835.37</v>
      </c>
      <c r="Q625" s="891">
        <v>538179.80000000005</v>
      </c>
      <c r="R625" s="891">
        <v>206380.71</v>
      </c>
      <c r="S625" s="891">
        <v>321089.55</v>
      </c>
      <c r="T625" s="891">
        <v>441719.47</v>
      </c>
      <c r="U625" s="891">
        <v>240743.04000000001</v>
      </c>
      <c r="V625" s="891">
        <v>659616.54</v>
      </c>
      <c r="W625" s="891">
        <v>568921.74</v>
      </c>
      <c r="X625" s="891">
        <v>385287.09</v>
      </c>
      <c r="Y625" s="891">
        <v>14434962.189999999</v>
      </c>
      <c r="Z625" s="891">
        <v>217639.8</v>
      </c>
      <c r="AA625" s="891">
        <v>305006.25</v>
      </c>
      <c r="AB625" s="891">
        <v>656373.45000000007</v>
      </c>
      <c r="AC625" s="891">
        <v>70761.450000000012</v>
      </c>
      <c r="AD625" s="891">
        <v>696634.27</v>
      </c>
      <c r="AE625" s="891">
        <v>370815.15</v>
      </c>
      <c r="AF625" s="891">
        <v>2993941.3500000006</v>
      </c>
      <c r="AG625" s="891">
        <v>2154564.1500000004</v>
      </c>
      <c r="AH625" s="891">
        <v>6183430.0105499998</v>
      </c>
      <c r="AI625" s="891">
        <v>13649165.880550001</v>
      </c>
      <c r="AJ625" s="891">
        <v>2206220</v>
      </c>
      <c r="AK625" s="891">
        <v>11442945.880549999</v>
      </c>
      <c r="AL625" s="894">
        <v>13748644.33055</v>
      </c>
      <c r="AM625" s="891">
        <v>215186.87</v>
      </c>
      <c r="AN625" s="891">
        <v>215186.87</v>
      </c>
      <c r="AO625" s="891">
        <v>224152.99</v>
      </c>
      <c r="AP625" s="891">
        <v>224152.99</v>
      </c>
      <c r="AQ625" s="891">
        <v>413935.86</v>
      </c>
      <c r="AR625" s="891">
        <v>413935.86</v>
      </c>
      <c r="AS625" s="891">
        <v>431120.92</v>
      </c>
      <c r="AT625" s="891">
        <v>431120.92</v>
      </c>
      <c r="AU625" s="891">
        <v>517793.41</v>
      </c>
      <c r="AV625" s="891">
        <v>1292615.5900000001</v>
      </c>
      <c r="AW625" s="891">
        <v>512913.13</v>
      </c>
      <c r="AX625" s="891">
        <v>201862.1</v>
      </c>
      <c r="AY625" s="891">
        <v>5093977.51</v>
      </c>
      <c r="AZ625" s="891">
        <v>33277584.140000001</v>
      </c>
      <c r="BA625" s="891">
        <v>134777.00999999998</v>
      </c>
      <c r="BB625" s="891">
        <v>118168.36</v>
      </c>
      <c r="BC625" s="891">
        <v>785435.46000000008</v>
      </c>
    </row>
    <row r="626" spans="1:55" ht="15.75" customHeight="1" x14ac:dyDescent="0.2">
      <c r="A626" s="890" t="s">
        <v>2460</v>
      </c>
      <c r="B626" s="895" t="s">
        <v>2461</v>
      </c>
      <c r="C626" s="645">
        <v>1869.25</v>
      </c>
      <c r="D626" s="891">
        <v>23065696.829999998</v>
      </c>
      <c r="E626" s="891">
        <v>30832856.609999999</v>
      </c>
      <c r="F626" s="892">
        <v>1.3367407383026808</v>
      </c>
      <c r="G626" s="893">
        <v>4</v>
      </c>
      <c r="H626" s="891">
        <v>1774.88</v>
      </c>
      <c r="I626" s="891">
        <v>1035820.2100000002</v>
      </c>
      <c r="J626" s="891">
        <v>1037595.0900000002</v>
      </c>
      <c r="K626" s="893">
        <v>1.0450900000000001</v>
      </c>
      <c r="L626" s="891">
        <v>5852373.3600000003</v>
      </c>
      <c r="M626" s="891">
        <v>1170474.67</v>
      </c>
      <c r="N626" s="891">
        <v>664265.73</v>
      </c>
      <c r="O626" s="891">
        <v>295466.53000000003</v>
      </c>
      <c r="P626" s="891">
        <v>195975.16</v>
      </c>
      <c r="Q626" s="891">
        <v>423574.61</v>
      </c>
      <c r="R626" s="891">
        <v>158119.37</v>
      </c>
      <c r="S626" s="891">
        <v>246079.71</v>
      </c>
      <c r="T626" s="891">
        <v>338842.11</v>
      </c>
      <c r="U626" s="891">
        <v>184411.54</v>
      </c>
      <c r="V626" s="891">
        <v>505990.51</v>
      </c>
      <c r="W626" s="891">
        <v>436418.71</v>
      </c>
      <c r="X626" s="891">
        <v>295280.03999999998</v>
      </c>
      <c r="Y626" s="891">
        <v>10767272.049999999</v>
      </c>
      <c r="Z626" s="891">
        <v>167175</v>
      </c>
      <c r="AA626" s="891">
        <v>233656.25</v>
      </c>
      <c r="AB626" s="891">
        <v>502828.25</v>
      </c>
      <c r="AC626" s="891">
        <v>54208.25</v>
      </c>
      <c r="AD626" s="891">
        <v>533670.87</v>
      </c>
      <c r="AE626" s="891">
        <v>293913</v>
      </c>
      <c r="AF626" s="891">
        <v>2293569.75</v>
      </c>
      <c r="AG626" s="891">
        <v>1650547.75</v>
      </c>
      <c r="AH626" s="891">
        <v>4199779.7167499997</v>
      </c>
      <c r="AI626" s="891">
        <v>9929348.8367500007</v>
      </c>
      <c r="AJ626" s="891">
        <v>1690119.77</v>
      </c>
      <c r="AK626" s="891">
        <v>8239229.0667499993</v>
      </c>
      <c r="AL626" s="894">
        <v>10005556.336749999</v>
      </c>
      <c r="AM626" s="891">
        <v>44830.59</v>
      </c>
      <c r="AN626" s="891">
        <v>44830.59</v>
      </c>
      <c r="AO626" s="891">
        <v>46324.95</v>
      </c>
      <c r="AP626" s="891">
        <v>46324.95</v>
      </c>
      <c r="AQ626" s="891">
        <v>107593.43</v>
      </c>
      <c r="AR626" s="891">
        <v>107593.43</v>
      </c>
      <c r="AS626" s="891">
        <v>112076.49</v>
      </c>
      <c r="AT626" s="891">
        <v>112076.49</v>
      </c>
      <c r="AU626" s="891">
        <v>134491.79</v>
      </c>
      <c r="AV626" s="891">
        <v>990009.05</v>
      </c>
      <c r="AW626" s="891">
        <v>392838.09</v>
      </c>
      <c r="AX626" s="891">
        <v>153878.48000000001</v>
      </c>
      <c r="AY626" s="891">
        <v>2292868.33</v>
      </c>
      <c r="AZ626" s="891">
        <v>23065696.829999998</v>
      </c>
      <c r="BA626" s="891">
        <v>29009.7</v>
      </c>
      <c r="BB626" s="891">
        <v>34718.910000000003</v>
      </c>
      <c r="BC626" s="891">
        <v>611542.4800000001</v>
      </c>
    </row>
    <row r="627" spans="1:55" ht="15.75" customHeight="1" x14ac:dyDescent="0.2">
      <c r="A627" s="890" t="s">
        <v>2462</v>
      </c>
      <c r="B627" s="895" t="s">
        <v>2463</v>
      </c>
      <c r="C627" s="645">
        <v>155</v>
      </c>
      <c r="D627" s="891">
        <v>2030728.66</v>
      </c>
      <c r="E627" s="891">
        <v>4756716.33</v>
      </c>
      <c r="F627" s="892">
        <v>2.3423692311507538</v>
      </c>
      <c r="G627" s="893">
        <v>4</v>
      </c>
      <c r="H627" s="891">
        <v>156.26</v>
      </c>
      <c r="I627" s="891">
        <v>140750.69</v>
      </c>
      <c r="J627" s="891">
        <v>140906.95000000001</v>
      </c>
      <c r="K627" s="893">
        <v>1.0450900000000001</v>
      </c>
      <c r="L627" s="891">
        <v>526144.02</v>
      </c>
      <c r="M627" s="891">
        <v>105228.8</v>
      </c>
      <c r="N627" s="891">
        <v>54821.5</v>
      </c>
      <c r="O627" s="891">
        <v>24206.89</v>
      </c>
      <c r="P627" s="891">
        <v>17783.11</v>
      </c>
      <c r="Q627" s="891">
        <v>34071.81</v>
      </c>
      <c r="R627" s="891">
        <v>12700.35</v>
      </c>
      <c r="S627" s="891">
        <v>20160.740000000002</v>
      </c>
      <c r="T627" s="891">
        <v>27760.55</v>
      </c>
      <c r="U627" s="891">
        <v>15120.56</v>
      </c>
      <c r="V627" s="891">
        <v>41454.639999999999</v>
      </c>
      <c r="W627" s="891">
        <v>35754.78</v>
      </c>
      <c r="X627" s="891">
        <v>24191.61</v>
      </c>
      <c r="Y627" s="891">
        <v>939399.36000000022</v>
      </c>
      <c r="Z627" s="891">
        <v>13950</v>
      </c>
      <c r="AA627" s="891">
        <v>19375</v>
      </c>
      <c r="AB627" s="891">
        <v>41695</v>
      </c>
      <c r="AC627" s="891">
        <v>4495</v>
      </c>
      <c r="AD627" s="891">
        <v>44252.5</v>
      </c>
      <c r="AE627" s="891">
        <v>23843</v>
      </c>
      <c r="AF627" s="891">
        <v>190185</v>
      </c>
      <c r="AG627" s="891">
        <v>136865</v>
      </c>
      <c r="AH627" s="891">
        <v>374346.26699999999</v>
      </c>
      <c r="AI627" s="891">
        <v>849006.76699999999</v>
      </c>
      <c r="AJ627" s="891">
        <v>140146.35</v>
      </c>
      <c r="AK627" s="891">
        <v>708860.41700000002</v>
      </c>
      <c r="AL627" s="894">
        <v>855325.95700000005</v>
      </c>
      <c r="AM627" s="891">
        <v>24656.82</v>
      </c>
      <c r="AN627" s="891">
        <v>24656.82</v>
      </c>
      <c r="AO627" s="891">
        <v>26151.18</v>
      </c>
      <c r="AP627" s="891">
        <v>26151.18</v>
      </c>
      <c r="AQ627" s="891">
        <v>1494.35</v>
      </c>
      <c r="AR627" s="891">
        <v>1494.35</v>
      </c>
      <c r="AS627" s="891">
        <v>1494.35</v>
      </c>
      <c r="AT627" s="891">
        <v>1494.35</v>
      </c>
      <c r="AU627" s="891">
        <v>2241.52</v>
      </c>
      <c r="AV627" s="891">
        <v>81442.25</v>
      </c>
      <c r="AW627" s="891">
        <v>32316.49</v>
      </c>
      <c r="AX627" s="891">
        <v>12409.55</v>
      </c>
      <c r="AY627" s="891">
        <v>236003.21000000002</v>
      </c>
      <c r="AZ627" s="891">
        <v>2030728.66</v>
      </c>
      <c r="BA627" s="891">
        <v>38038.439999999995</v>
      </c>
      <c r="BB627" s="891">
        <v>11.9</v>
      </c>
      <c r="BC627" s="891">
        <v>59754.479999999996</v>
      </c>
    </row>
    <row r="628" spans="1:55" ht="15.75" customHeight="1" x14ac:dyDescent="0.2">
      <c r="A628" s="890" t="s">
        <v>2464</v>
      </c>
      <c r="B628" s="895" t="s">
        <v>2465</v>
      </c>
      <c r="C628" s="645">
        <v>2789.64</v>
      </c>
      <c r="D628" s="891">
        <v>34077622.280000001</v>
      </c>
      <c r="E628" s="891">
        <v>54728990.410000004</v>
      </c>
      <c r="F628" s="892">
        <v>1.6060096552604903</v>
      </c>
      <c r="G628" s="893">
        <v>4</v>
      </c>
      <c r="H628" s="891">
        <v>2622.23</v>
      </c>
      <c r="I628" s="891">
        <v>1826786.48</v>
      </c>
      <c r="J628" s="891">
        <v>1829408.71</v>
      </c>
      <c r="K628" s="893">
        <v>1.0450900000000001</v>
      </c>
      <c r="L628" s="891">
        <v>8866132.0500000007</v>
      </c>
      <c r="M628" s="891">
        <v>1773226.41</v>
      </c>
      <c r="N628" s="891">
        <v>992482.78</v>
      </c>
      <c r="O628" s="891">
        <v>440707.92</v>
      </c>
      <c r="P628" s="891">
        <v>289455.09999999998</v>
      </c>
      <c r="Q628" s="891">
        <v>615615.75</v>
      </c>
      <c r="R628" s="891">
        <v>235591.52</v>
      </c>
      <c r="S628" s="891">
        <v>367340.68</v>
      </c>
      <c r="T628" s="891">
        <v>505405.46</v>
      </c>
      <c r="U628" s="891">
        <v>275431.38</v>
      </c>
      <c r="V628" s="891">
        <v>754718.37</v>
      </c>
      <c r="W628" s="891">
        <v>650947.43000000005</v>
      </c>
      <c r="X628" s="891">
        <v>440785.5</v>
      </c>
      <c r="Y628" s="891">
        <v>16207840.35</v>
      </c>
      <c r="Z628" s="891">
        <v>249192.9</v>
      </c>
      <c r="AA628" s="891">
        <v>348705</v>
      </c>
      <c r="AB628" s="891">
        <v>750413.15999999992</v>
      </c>
      <c r="AC628" s="891">
        <v>80899.56</v>
      </c>
      <c r="AD628" s="891">
        <v>796442.21</v>
      </c>
      <c r="AE628" s="891">
        <v>424631.4</v>
      </c>
      <c r="AF628" s="891">
        <v>3422888.28</v>
      </c>
      <c r="AG628" s="891">
        <v>2463252.12</v>
      </c>
      <c r="AH628" s="891">
        <v>6194541.1856400007</v>
      </c>
      <c r="AI628" s="891">
        <v>14730965.815639999</v>
      </c>
      <c r="AJ628" s="891">
        <v>2522308.79</v>
      </c>
      <c r="AK628" s="891">
        <v>12208657.025640003</v>
      </c>
      <c r="AL628" s="894">
        <v>14844696.715640003</v>
      </c>
      <c r="AM628" s="891">
        <v>94891.43</v>
      </c>
      <c r="AN628" s="891">
        <v>94891.43</v>
      </c>
      <c r="AO628" s="891">
        <v>98627.31</v>
      </c>
      <c r="AP628" s="891">
        <v>98627.31</v>
      </c>
      <c r="AQ628" s="891">
        <v>64257.19</v>
      </c>
      <c r="AR628" s="891">
        <v>64257.19</v>
      </c>
      <c r="AS628" s="891">
        <v>67245.89</v>
      </c>
      <c r="AT628" s="891">
        <v>67245.89</v>
      </c>
      <c r="AU628" s="891">
        <v>80695.070000000007</v>
      </c>
      <c r="AV628" s="891">
        <v>1477915.4</v>
      </c>
      <c r="AW628" s="891">
        <v>586440.56000000006</v>
      </c>
      <c r="AX628" s="891">
        <v>229990.42</v>
      </c>
      <c r="AY628" s="891">
        <v>3025085.09</v>
      </c>
      <c r="AZ628" s="891">
        <v>34077622.280000001</v>
      </c>
      <c r="BA628" s="891">
        <v>53775.849999999991</v>
      </c>
      <c r="BB628" s="891">
        <v>156.53</v>
      </c>
      <c r="BC628" s="891">
        <v>1142371.96</v>
      </c>
    </row>
    <row r="629" spans="1:55" ht="15.75" customHeight="1" x14ac:dyDescent="0.2">
      <c r="A629" s="890" t="s">
        <v>2466</v>
      </c>
      <c r="B629" s="895" t="s">
        <v>2467</v>
      </c>
      <c r="C629" s="645">
        <v>3677.79</v>
      </c>
      <c r="D629" s="891">
        <v>49327873.399999999</v>
      </c>
      <c r="E629" s="891">
        <v>77058400.460000008</v>
      </c>
      <c r="F629" s="892">
        <v>1.5621674957509928</v>
      </c>
      <c r="G629" s="893">
        <v>4</v>
      </c>
      <c r="H629" s="891">
        <v>3795.72</v>
      </c>
      <c r="I629" s="891">
        <v>3369542.7199999997</v>
      </c>
      <c r="J629" s="891">
        <v>3373338.44</v>
      </c>
      <c r="K629" s="893">
        <v>1.0450900000000001</v>
      </c>
      <c r="L629" s="891">
        <v>12122671.68</v>
      </c>
      <c r="M629" s="891">
        <v>2424534.33</v>
      </c>
      <c r="N629" s="891">
        <v>1308596.3700000001</v>
      </c>
      <c r="O629" s="891">
        <v>581677.49</v>
      </c>
      <c r="P629" s="891">
        <v>433718.35</v>
      </c>
      <c r="Q629" s="891">
        <v>806882.53</v>
      </c>
      <c r="R629" s="891">
        <v>310523.59000000003</v>
      </c>
      <c r="S629" s="891">
        <v>484450.9</v>
      </c>
      <c r="T629" s="891">
        <v>667069.88</v>
      </c>
      <c r="U629" s="891">
        <v>363189.93</v>
      </c>
      <c r="V629" s="891">
        <v>996130.72</v>
      </c>
      <c r="W629" s="891">
        <v>859166.48</v>
      </c>
      <c r="X629" s="891">
        <v>581310.34</v>
      </c>
      <c r="Y629" s="891">
        <v>21939922.589999996</v>
      </c>
      <c r="Z629" s="891">
        <v>327821.40000000002</v>
      </c>
      <c r="AA629" s="891">
        <v>459723.75</v>
      </c>
      <c r="AB629" s="891">
        <v>989325.51</v>
      </c>
      <c r="AC629" s="891">
        <v>106655.91</v>
      </c>
      <c r="AD629" s="891">
        <v>1050009.04</v>
      </c>
      <c r="AE629" s="891">
        <v>554616.42999999993</v>
      </c>
      <c r="AF629" s="891">
        <v>4512648.33</v>
      </c>
      <c r="AG629" s="891">
        <v>3247488.5700000003</v>
      </c>
      <c r="AH629" s="891">
        <v>9137949.1692899987</v>
      </c>
      <c r="AI629" s="891">
        <v>20386238.10929</v>
      </c>
      <c r="AJ629" s="891">
        <v>3325347.38</v>
      </c>
      <c r="AK629" s="891">
        <v>17060890.729289997</v>
      </c>
      <c r="AL629" s="894">
        <v>20536178.019289996</v>
      </c>
      <c r="AM629" s="891">
        <v>417671.74</v>
      </c>
      <c r="AN629" s="891">
        <v>417671.74</v>
      </c>
      <c r="AO629" s="891">
        <v>435603.98</v>
      </c>
      <c r="AP629" s="891">
        <v>435603.98</v>
      </c>
      <c r="AQ629" s="891">
        <v>397497.97</v>
      </c>
      <c r="AR629" s="891">
        <v>397497.97</v>
      </c>
      <c r="AS629" s="891">
        <v>413935.86</v>
      </c>
      <c r="AT629" s="891">
        <v>413935.86</v>
      </c>
      <c r="AU629" s="891">
        <v>496872.46</v>
      </c>
      <c r="AV629" s="891">
        <v>1948636.68</v>
      </c>
      <c r="AW629" s="891">
        <v>773223.96</v>
      </c>
      <c r="AX629" s="891">
        <v>303620.45</v>
      </c>
      <c r="AY629" s="891">
        <v>6851772.6499999994</v>
      </c>
      <c r="AZ629" s="891">
        <v>49327873.399999999</v>
      </c>
      <c r="BA629" s="891">
        <v>417012.47</v>
      </c>
      <c r="BB629" s="891">
        <v>234231.11000000002</v>
      </c>
      <c r="BC629" s="891">
        <v>1852372.0899999999</v>
      </c>
    </row>
    <row r="630" spans="1:55" ht="15.75" customHeight="1" x14ac:dyDescent="0.2">
      <c r="A630" s="890" t="s">
        <v>2468</v>
      </c>
      <c r="B630" s="895" t="s">
        <v>2469</v>
      </c>
      <c r="C630" s="645">
        <v>3457.32</v>
      </c>
      <c r="D630" s="891">
        <v>48599111.299999997</v>
      </c>
      <c r="E630" s="891">
        <v>94793029.319999993</v>
      </c>
      <c r="F630" s="892">
        <v>1.9505095213541488</v>
      </c>
      <c r="G630" s="893">
        <v>4</v>
      </c>
      <c r="H630" s="891">
        <v>3739.64</v>
      </c>
      <c r="I630" s="891">
        <v>1850728.88</v>
      </c>
      <c r="J630" s="891">
        <v>1854468.5199999998</v>
      </c>
      <c r="K630" s="893">
        <v>1.0450900000000001</v>
      </c>
      <c r="L630" s="891">
        <v>11676980.52</v>
      </c>
      <c r="M630" s="891">
        <v>3891937.6</v>
      </c>
      <c r="N630" s="891">
        <v>1411431.33</v>
      </c>
      <c r="O630" s="891">
        <v>470477.11</v>
      </c>
      <c r="P630" s="891">
        <v>374440.41</v>
      </c>
      <c r="Q630" s="891">
        <v>1221081.1399999999</v>
      </c>
      <c r="R630" s="891">
        <v>292108.08</v>
      </c>
      <c r="S630" s="891">
        <v>512320.17</v>
      </c>
      <c r="T630" s="891">
        <v>470296.51</v>
      </c>
      <c r="U630" s="891">
        <v>341546.78</v>
      </c>
      <c r="V630" s="891">
        <v>702290.44</v>
      </c>
      <c r="W630" s="891">
        <v>605728.14</v>
      </c>
      <c r="X630" s="891">
        <v>614751.69999999995</v>
      </c>
      <c r="Y630" s="891">
        <v>22585389.930000003</v>
      </c>
      <c r="Z630" s="891">
        <v>311158.8</v>
      </c>
      <c r="AA630" s="891">
        <v>432164.99999999994</v>
      </c>
      <c r="AB630" s="891">
        <v>930019.08</v>
      </c>
      <c r="AC630" s="891">
        <v>100262.28</v>
      </c>
      <c r="AD630" s="891">
        <v>987064.86</v>
      </c>
      <c r="AE630" s="891">
        <v>2693252.28</v>
      </c>
      <c r="AF630" s="891">
        <v>4242131.6399999997</v>
      </c>
      <c r="AG630" s="891">
        <v>3052813.5599999996</v>
      </c>
      <c r="AH630" s="891">
        <v>8609492.6923199985</v>
      </c>
      <c r="AI630" s="891">
        <v>21358360.192319997</v>
      </c>
      <c r="AJ630" s="891">
        <v>3126005.02</v>
      </c>
      <c r="AK630" s="891">
        <v>18232355.172320001</v>
      </c>
      <c r="AL630" s="894">
        <v>21499311.752319999</v>
      </c>
      <c r="AM630" s="891">
        <v>278696.88</v>
      </c>
      <c r="AN630" s="891">
        <v>278696.88</v>
      </c>
      <c r="AO630" s="891">
        <v>290651.71000000002</v>
      </c>
      <c r="AP630" s="891">
        <v>290651.71000000002</v>
      </c>
      <c r="AQ630" s="891">
        <v>99374.49</v>
      </c>
      <c r="AR630" s="891">
        <v>99374.49</v>
      </c>
      <c r="AS630" s="891">
        <v>103857.55</v>
      </c>
      <c r="AT630" s="891">
        <v>103857.55</v>
      </c>
      <c r="AU630" s="891">
        <v>124778.49</v>
      </c>
      <c r="AV630" s="891">
        <v>1832077.13</v>
      </c>
      <c r="AW630" s="891">
        <v>726972.83</v>
      </c>
      <c r="AX630" s="891">
        <v>285419.77</v>
      </c>
      <c r="AY630" s="891">
        <v>4514409.4800000004</v>
      </c>
      <c r="AZ630" s="891">
        <v>48599111.299999997</v>
      </c>
      <c r="BA630" s="891">
        <v>147270.17999999996</v>
      </c>
      <c r="BB630" s="891">
        <v>28898.229999999996</v>
      </c>
      <c r="BC630" s="891">
        <v>916347.50999999989</v>
      </c>
    </row>
    <row r="631" spans="1:55" ht="15.75" customHeight="1" x14ac:dyDescent="0.2">
      <c r="A631" s="890" t="s">
        <v>2470</v>
      </c>
      <c r="B631" s="895" t="s">
        <v>2471</v>
      </c>
      <c r="C631" s="645">
        <v>647.54999999999995</v>
      </c>
      <c r="D631" s="891">
        <v>9603509.1099999994</v>
      </c>
      <c r="E631" s="891">
        <v>9316747.6400000006</v>
      </c>
      <c r="F631" s="892">
        <v>0.97013992836208196</v>
      </c>
      <c r="G631" s="893">
        <v>3</v>
      </c>
      <c r="H631" s="891">
        <v>15738.3</v>
      </c>
      <c r="I631" s="891">
        <v>1228442.8500000003</v>
      </c>
      <c r="J631" s="891">
        <v>1244181.1500000004</v>
      </c>
      <c r="K631" s="893">
        <v>1.0450900000000001</v>
      </c>
      <c r="L631" s="891">
        <v>2300367.19</v>
      </c>
      <c r="M631" s="891">
        <v>460073.43</v>
      </c>
      <c r="N631" s="891">
        <v>229253.55</v>
      </c>
      <c r="O631" s="891">
        <v>101811.36</v>
      </c>
      <c r="P631" s="891">
        <v>85124.76</v>
      </c>
      <c r="Q631" s="891">
        <v>146353.93</v>
      </c>
      <c r="R631" s="891">
        <v>53976.49</v>
      </c>
      <c r="S631" s="891">
        <v>85090.21</v>
      </c>
      <c r="T631" s="891">
        <v>116757.64</v>
      </c>
      <c r="U631" s="891">
        <v>63447.05</v>
      </c>
      <c r="V631" s="891">
        <v>174353.35</v>
      </c>
      <c r="W631" s="891">
        <v>150380.42000000001</v>
      </c>
      <c r="X631" s="891">
        <v>102102.85</v>
      </c>
      <c r="Y631" s="891">
        <v>4069092.23</v>
      </c>
      <c r="Z631" s="891">
        <v>57687.3</v>
      </c>
      <c r="AA631" s="891">
        <v>80943.75</v>
      </c>
      <c r="AB631" s="891">
        <v>174190.94999999998</v>
      </c>
      <c r="AC631" s="891">
        <v>18778.949999999997</v>
      </c>
      <c r="AD631" s="891">
        <v>369751.05000000005</v>
      </c>
      <c r="AE631" s="891">
        <v>101582.48000000001</v>
      </c>
      <c r="AF631" s="891">
        <v>794543.85</v>
      </c>
      <c r="AG631" s="891">
        <v>571786.64999999991</v>
      </c>
      <c r="AH631" s="891">
        <v>1769684.10705</v>
      </c>
      <c r="AI631" s="891">
        <v>3938949.0870500002</v>
      </c>
      <c r="AJ631" s="891">
        <v>585495.28</v>
      </c>
      <c r="AK631" s="891">
        <v>3353453.8070499999</v>
      </c>
      <c r="AL631" s="894">
        <v>3965349.0670499997</v>
      </c>
      <c r="AM631" s="891">
        <v>202484.87</v>
      </c>
      <c r="AN631" s="891">
        <v>202484.87</v>
      </c>
      <c r="AO631" s="891">
        <v>211450.99</v>
      </c>
      <c r="AP631" s="891">
        <v>211450.99</v>
      </c>
      <c r="AQ631" s="891">
        <v>38853.18</v>
      </c>
      <c r="AR631" s="891">
        <v>38853.18</v>
      </c>
      <c r="AS631" s="891">
        <v>41094.71</v>
      </c>
      <c r="AT631" s="891">
        <v>41094.71</v>
      </c>
      <c r="AU631" s="891">
        <v>49313.65</v>
      </c>
      <c r="AV631" s="891">
        <v>342954.07</v>
      </c>
      <c r="AW631" s="891">
        <v>136085.04</v>
      </c>
      <c r="AX631" s="891">
        <v>52947.43</v>
      </c>
      <c r="AY631" s="891">
        <v>1569067.69</v>
      </c>
      <c r="AZ631" s="891">
        <v>9603509.1099999994</v>
      </c>
      <c r="BA631" s="891">
        <v>469062.12000000005</v>
      </c>
      <c r="BB631" s="891">
        <v>2580.7599999999998</v>
      </c>
      <c r="BC631" s="891">
        <v>338834.23999999993</v>
      </c>
    </row>
    <row r="632" spans="1:55" ht="15.75" customHeight="1" x14ac:dyDescent="0.2">
      <c r="A632" s="890" t="s">
        <v>2472</v>
      </c>
      <c r="B632" s="895" t="s">
        <v>2473</v>
      </c>
      <c r="C632" s="645">
        <v>1520.65</v>
      </c>
      <c r="D632" s="891">
        <v>20588882.16</v>
      </c>
      <c r="E632" s="891">
        <v>39348342.860000007</v>
      </c>
      <c r="F632" s="892">
        <v>1.9111451779759958</v>
      </c>
      <c r="G632" s="893">
        <v>4</v>
      </c>
      <c r="H632" s="891">
        <v>1584.29</v>
      </c>
      <c r="I632" s="891">
        <v>879550.13000000012</v>
      </c>
      <c r="J632" s="891">
        <v>881134.42000000016</v>
      </c>
      <c r="K632" s="893">
        <v>1.0450900000000001</v>
      </c>
      <c r="L632" s="891">
        <v>5033941.7300000004</v>
      </c>
      <c r="M632" s="891">
        <v>1677812.77</v>
      </c>
      <c r="N632" s="891">
        <v>620768.41</v>
      </c>
      <c r="O632" s="891">
        <v>206650.53</v>
      </c>
      <c r="P632" s="891">
        <v>155655.07999999999</v>
      </c>
      <c r="Q632" s="891">
        <v>537205.02</v>
      </c>
      <c r="R632" s="891">
        <v>128273.55</v>
      </c>
      <c r="S632" s="891">
        <v>225326</v>
      </c>
      <c r="T632" s="891">
        <v>206571.21</v>
      </c>
      <c r="U632" s="891">
        <v>150019.68</v>
      </c>
      <c r="V632" s="891">
        <v>308471.32</v>
      </c>
      <c r="W632" s="891">
        <v>266057.67</v>
      </c>
      <c r="X632" s="891">
        <v>270376.90000000002</v>
      </c>
      <c r="Y632" s="891">
        <v>9787129.870000001</v>
      </c>
      <c r="Z632" s="891">
        <v>136858.5</v>
      </c>
      <c r="AA632" s="891">
        <v>190081.24999999997</v>
      </c>
      <c r="AB632" s="891">
        <v>409054.85</v>
      </c>
      <c r="AC632" s="891">
        <v>44098.85</v>
      </c>
      <c r="AD632" s="891">
        <v>434145.57</v>
      </c>
      <c r="AE632" s="891">
        <v>1184586.3499999999</v>
      </c>
      <c r="AF632" s="891">
        <v>1865837.5499999998</v>
      </c>
      <c r="AG632" s="891">
        <v>1342733.95</v>
      </c>
      <c r="AH632" s="891">
        <v>3613309.8121499997</v>
      </c>
      <c r="AI632" s="891">
        <v>9220706.6821499988</v>
      </c>
      <c r="AJ632" s="891">
        <v>1374926.11</v>
      </c>
      <c r="AK632" s="891">
        <v>7845780.5721499985</v>
      </c>
      <c r="AL632" s="894">
        <v>9282702.092149999</v>
      </c>
      <c r="AM632" s="891">
        <v>47819.3</v>
      </c>
      <c r="AN632" s="891">
        <v>47819.3</v>
      </c>
      <c r="AO632" s="891">
        <v>50060.83</v>
      </c>
      <c r="AP632" s="891">
        <v>50060.83</v>
      </c>
      <c r="AQ632" s="891">
        <v>13449.17</v>
      </c>
      <c r="AR632" s="891">
        <v>13449.17</v>
      </c>
      <c r="AS632" s="891">
        <v>14196.35</v>
      </c>
      <c r="AT632" s="891">
        <v>14196.35</v>
      </c>
      <c r="AU632" s="891">
        <v>17185.060000000001</v>
      </c>
      <c r="AV632" s="891">
        <v>805456.42</v>
      </c>
      <c r="AW632" s="891">
        <v>319607.14</v>
      </c>
      <c r="AX632" s="891">
        <v>125750.16</v>
      </c>
      <c r="AY632" s="891">
        <v>1519050.0799999998</v>
      </c>
      <c r="AZ632" s="891">
        <v>20588882.16</v>
      </c>
      <c r="BA632" s="891">
        <v>32347.339999999997</v>
      </c>
      <c r="BB632" s="891">
        <v>18.36</v>
      </c>
      <c r="BC632" s="891">
        <v>497960.82</v>
      </c>
    </row>
    <row r="633" spans="1:55" ht="15.75" customHeight="1" x14ac:dyDescent="0.2">
      <c r="A633" s="890" t="s">
        <v>2474</v>
      </c>
      <c r="B633" s="895" t="s">
        <v>2475</v>
      </c>
      <c r="C633" s="645">
        <v>6629.95</v>
      </c>
      <c r="D633" s="891">
        <v>115078150.48</v>
      </c>
      <c r="E633" s="891">
        <v>76986293.219999999</v>
      </c>
      <c r="F633" s="892">
        <v>0.66899140192020923</v>
      </c>
      <c r="G633" s="893">
        <v>1</v>
      </c>
      <c r="H633" s="891">
        <v>3524374.68</v>
      </c>
      <c r="I633" s="891">
        <v>66662330.870000005</v>
      </c>
      <c r="J633" s="891">
        <v>70186705.550000012</v>
      </c>
      <c r="K633" s="893">
        <v>1.0450900000000001</v>
      </c>
      <c r="L633" s="891">
        <v>25171373.91</v>
      </c>
      <c r="M633" s="891">
        <v>6185348.9699999997</v>
      </c>
      <c r="N633" s="891">
        <v>2475637.2999999998</v>
      </c>
      <c r="O633" s="891">
        <v>997913.34</v>
      </c>
      <c r="P633" s="891">
        <v>1028647.65</v>
      </c>
      <c r="Q633" s="891">
        <v>1763054.84</v>
      </c>
      <c r="R633" s="891">
        <v>560085.51</v>
      </c>
      <c r="S633" s="891">
        <v>909901.97</v>
      </c>
      <c r="T633" s="891">
        <v>1099808</v>
      </c>
      <c r="U633" s="891">
        <v>654631.32999999996</v>
      </c>
      <c r="V633" s="891">
        <v>1642335.47</v>
      </c>
      <c r="W633" s="891">
        <v>1416520.5</v>
      </c>
      <c r="X633" s="891">
        <v>1091824.6299999999</v>
      </c>
      <c r="Y633" s="891">
        <v>44997083.420000002</v>
      </c>
      <c r="Z633" s="891">
        <v>591580.80000000005</v>
      </c>
      <c r="AA633" s="891">
        <v>828743.75</v>
      </c>
      <c r="AB633" s="891">
        <v>1783456.55</v>
      </c>
      <c r="AC633" s="891">
        <v>192268.55</v>
      </c>
      <c r="AD633" s="891">
        <v>3785701.45</v>
      </c>
      <c r="AE633" s="891">
        <v>2408578.34</v>
      </c>
      <c r="AF633" s="891">
        <v>8134948.6500000004</v>
      </c>
      <c r="AG633" s="891">
        <v>5854245.8499999996</v>
      </c>
      <c r="AH633" s="891">
        <v>21514823.718450002</v>
      </c>
      <c r="AI633" s="891">
        <v>45094347.65845</v>
      </c>
      <c r="AJ633" s="891">
        <v>5994601.8899999997</v>
      </c>
      <c r="AK633" s="891">
        <v>39099745.768449992</v>
      </c>
      <c r="AL633" s="894">
        <v>45364644.248449996</v>
      </c>
      <c r="AM633" s="891">
        <v>2896056.67</v>
      </c>
      <c r="AN633" s="891">
        <v>2896056.67</v>
      </c>
      <c r="AO633" s="891">
        <v>3016352.11</v>
      </c>
      <c r="AP633" s="891">
        <v>3016352.11</v>
      </c>
      <c r="AQ633" s="891">
        <v>1394231.61</v>
      </c>
      <c r="AR633" s="891">
        <v>1394231.61</v>
      </c>
      <c r="AS633" s="891">
        <v>1452511.39</v>
      </c>
      <c r="AT633" s="891">
        <v>1452511.39</v>
      </c>
      <c r="AU633" s="891">
        <v>1743163.11</v>
      </c>
      <c r="AV633" s="891">
        <v>3513224.58</v>
      </c>
      <c r="AW633" s="891">
        <v>1394056.39</v>
      </c>
      <c r="AX633" s="891">
        <v>547675.04</v>
      </c>
      <c r="AY633" s="891">
        <v>24716422.68</v>
      </c>
      <c r="AZ633" s="891">
        <v>115078150.48</v>
      </c>
      <c r="BA633" s="891">
        <v>15515593.73</v>
      </c>
      <c r="BB633" s="891">
        <v>2256187.16</v>
      </c>
      <c r="BC633" s="891">
        <v>3693340.51</v>
      </c>
    </row>
    <row r="634" spans="1:55" ht="15.75" customHeight="1" x14ac:dyDescent="0.2">
      <c r="A634" s="890" t="s">
        <v>2476</v>
      </c>
      <c r="B634" s="895" t="s">
        <v>2477</v>
      </c>
      <c r="C634" s="645">
        <v>2601.65</v>
      </c>
      <c r="D634" s="891">
        <v>37595085.560000002</v>
      </c>
      <c r="E634" s="891">
        <v>31294164.440000005</v>
      </c>
      <c r="F634" s="892">
        <v>0.83240040483631772</v>
      </c>
      <c r="G634" s="893">
        <v>2</v>
      </c>
      <c r="H634" s="891">
        <v>100234.85</v>
      </c>
      <c r="I634" s="891">
        <v>8966558.4500000011</v>
      </c>
      <c r="J634" s="891">
        <v>9066793.3000000007</v>
      </c>
      <c r="K634" s="893">
        <v>1.0450900000000001</v>
      </c>
      <c r="L634" s="891">
        <v>8893324.2799999993</v>
      </c>
      <c r="M634" s="891">
        <v>2964144.97</v>
      </c>
      <c r="N634" s="891">
        <v>1061840.7</v>
      </c>
      <c r="O634" s="891">
        <v>353674.63</v>
      </c>
      <c r="P634" s="891">
        <v>284961.27</v>
      </c>
      <c r="Q634" s="891">
        <v>918903.32</v>
      </c>
      <c r="R634" s="891">
        <v>219716.08</v>
      </c>
      <c r="S634" s="891">
        <v>385426.05</v>
      </c>
      <c r="T634" s="891">
        <v>353538.87</v>
      </c>
      <c r="U634" s="891">
        <v>257049.53</v>
      </c>
      <c r="V634" s="891">
        <v>527937.07999999996</v>
      </c>
      <c r="W634" s="891">
        <v>455347.71</v>
      </c>
      <c r="X634" s="891">
        <v>462486.81</v>
      </c>
      <c r="Y634" s="891">
        <v>17138351.300000001</v>
      </c>
      <c r="Z634" s="891">
        <v>234148.5</v>
      </c>
      <c r="AA634" s="891">
        <v>325206.25</v>
      </c>
      <c r="AB634" s="891">
        <v>699843.85</v>
      </c>
      <c r="AC634" s="891">
        <v>75447.850000000006</v>
      </c>
      <c r="AD634" s="891">
        <v>1485542.15</v>
      </c>
      <c r="AE634" s="891">
        <v>2026685.35</v>
      </c>
      <c r="AF634" s="891">
        <v>3192224.5500000003</v>
      </c>
      <c r="AG634" s="891">
        <v>2297256.9500000002</v>
      </c>
      <c r="AH634" s="891">
        <v>6540700.4851499991</v>
      </c>
      <c r="AI634" s="891">
        <v>16877055.935149997</v>
      </c>
      <c r="AJ634" s="891">
        <v>2352333.88</v>
      </c>
      <c r="AK634" s="891">
        <v>14524722.055149999</v>
      </c>
      <c r="AL634" s="894">
        <v>16983122.665149998</v>
      </c>
      <c r="AM634" s="891">
        <v>287663</v>
      </c>
      <c r="AN634" s="891">
        <v>287663</v>
      </c>
      <c r="AO634" s="891">
        <v>299617.83</v>
      </c>
      <c r="AP634" s="891">
        <v>299617.83</v>
      </c>
      <c r="AQ634" s="891">
        <v>29887.06</v>
      </c>
      <c r="AR634" s="891">
        <v>29887.06</v>
      </c>
      <c r="AS634" s="891">
        <v>30634.240000000002</v>
      </c>
      <c r="AT634" s="891">
        <v>30634.240000000002</v>
      </c>
      <c r="AU634" s="891">
        <v>37358.83</v>
      </c>
      <c r="AV634" s="891">
        <v>1378540.9</v>
      </c>
      <c r="AW634" s="891">
        <v>547008.51</v>
      </c>
      <c r="AX634" s="891">
        <v>215098.96</v>
      </c>
      <c r="AY634" s="891">
        <v>3473611.46</v>
      </c>
      <c r="AZ634" s="891">
        <v>37595085.560000002</v>
      </c>
      <c r="BA634" s="891">
        <v>234262.08</v>
      </c>
      <c r="BB634" s="891">
        <v>1189.99</v>
      </c>
      <c r="BC634" s="891">
        <v>811206.39</v>
      </c>
    </row>
    <row r="635" spans="1:55" ht="15.75" customHeight="1" x14ac:dyDescent="0.2">
      <c r="A635" s="890" t="s">
        <v>2478</v>
      </c>
      <c r="B635" s="895" t="s">
        <v>2479</v>
      </c>
      <c r="C635" s="645">
        <v>4273.79</v>
      </c>
      <c r="D635" s="891">
        <v>62474966.799999997</v>
      </c>
      <c r="E635" s="891">
        <v>47187602.450000003</v>
      </c>
      <c r="F635" s="892">
        <v>0.75530416208240392</v>
      </c>
      <c r="G635" s="893">
        <v>2</v>
      </c>
      <c r="H635" s="891">
        <v>289844.5</v>
      </c>
      <c r="I635" s="891">
        <v>11260713.959999997</v>
      </c>
      <c r="J635" s="891">
        <v>11550558.459999997</v>
      </c>
      <c r="K635" s="893">
        <v>1.0450900000000001</v>
      </c>
      <c r="L635" s="891">
        <v>14665993.35</v>
      </c>
      <c r="M635" s="891">
        <v>3595186.1</v>
      </c>
      <c r="N635" s="891">
        <v>1593433.83</v>
      </c>
      <c r="O635" s="891">
        <v>643837.86</v>
      </c>
      <c r="P635" s="891">
        <v>525404.17000000004</v>
      </c>
      <c r="Q635" s="891">
        <v>1137512.42</v>
      </c>
      <c r="R635" s="891">
        <v>360689.98</v>
      </c>
      <c r="S635" s="891">
        <v>585847.6</v>
      </c>
      <c r="T635" s="891">
        <v>710343.7</v>
      </c>
      <c r="U635" s="891">
        <v>421596.8</v>
      </c>
      <c r="V635" s="891">
        <v>1060751.19</v>
      </c>
      <c r="W635" s="891">
        <v>914901.88</v>
      </c>
      <c r="X635" s="891">
        <v>702979.95</v>
      </c>
      <c r="Y635" s="891">
        <v>26918478.830000006</v>
      </c>
      <c r="Z635" s="891">
        <v>381296.69999999995</v>
      </c>
      <c r="AA635" s="891">
        <v>534223.75</v>
      </c>
      <c r="AB635" s="891">
        <v>1149649.51</v>
      </c>
      <c r="AC635" s="891">
        <v>123939.90999999997</v>
      </c>
      <c r="AD635" s="891">
        <v>2440334.09</v>
      </c>
      <c r="AE635" s="891">
        <v>1534157.19</v>
      </c>
      <c r="AF635" s="891">
        <v>5243940.33</v>
      </c>
      <c r="AG635" s="891">
        <v>3773756.57</v>
      </c>
      <c r="AH635" s="891">
        <v>11292738.169289999</v>
      </c>
      <c r="AI635" s="891">
        <v>26474036.219289999</v>
      </c>
      <c r="AJ635" s="891">
        <v>3864232.7</v>
      </c>
      <c r="AK635" s="891">
        <v>22609803.51929</v>
      </c>
      <c r="AL635" s="894">
        <v>26648274.469289999</v>
      </c>
      <c r="AM635" s="891">
        <v>861494.67</v>
      </c>
      <c r="AN635" s="891">
        <v>861494.67</v>
      </c>
      <c r="AO635" s="891">
        <v>897359.15</v>
      </c>
      <c r="AP635" s="891">
        <v>897359.15</v>
      </c>
      <c r="AQ635" s="891">
        <v>351173.02</v>
      </c>
      <c r="AR635" s="891">
        <v>351173.02</v>
      </c>
      <c r="AS635" s="891">
        <v>366116.55</v>
      </c>
      <c r="AT635" s="891">
        <v>366116.55</v>
      </c>
      <c r="AU635" s="891">
        <v>439339.86</v>
      </c>
      <c r="AV635" s="891">
        <v>2264692.4</v>
      </c>
      <c r="AW635" s="891">
        <v>898635.67</v>
      </c>
      <c r="AX635" s="891">
        <v>353258.67</v>
      </c>
      <c r="AY635" s="891">
        <v>8908213.379999999</v>
      </c>
      <c r="AZ635" s="891">
        <v>62474966.799999997</v>
      </c>
      <c r="BA635" s="891">
        <v>1188895.53</v>
      </c>
      <c r="BB635" s="891">
        <v>282271.89</v>
      </c>
      <c r="BC635" s="891">
        <v>1541980.1400000001</v>
      </c>
    </row>
    <row r="636" spans="1:55" ht="15.75" customHeight="1" x14ac:dyDescent="0.2">
      <c r="A636" s="890" t="s">
        <v>2480</v>
      </c>
      <c r="B636" s="895" t="s">
        <v>2481</v>
      </c>
      <c r="C636" s="645">
        <v>2178.5</v>
      </c>
      <c r="D636" s="891">
        <v>34228335.979999997</v>
      </c>
      <c r="E636" s="891">
        <v>26330538.649999999</v>
      </c>
      <c r="F636" s="892">
        <v>0.76926142905063311</v>
      </c>
      <c r="G636" s="893">
        <v>2</v>
      </c>
      <c r="H636" s="891">
        <v>146002.92000000001</v>
      </c>
      <c r="I636" s="891">
        <v>2155663.5700000003</v>
      </c>
      <c r="J636" s="891">
        <v>2301666.4900000002</v>
      </c>
      <c r="K636" s="893">
        <v>1.0450900000000001</v>
      </c>
      <c r="L636" s="891">
        <v>7787376.3499999996</v>
      </c>
      <c r="M636" s="891">
        <v>2595532.5299999998</v>
      </c>
      <c r="N636" s="891">
        <v>889495.78</v>
      </c>
      <c r="O636" s="891">
        <v>296498.59000000003</v>
      </c>
      <c r="P636" s="891">
        <v>270234.56</v>
      </c>
      <c r="Q636" s="891">
        <v>769581.53</v>
      </c>
      <c r="R636" s="891">
        <v>184155.09</v>
      </c>
      <c r="S636" s="891">
        <v>322868.44</v>
      </c>
      <c r="T636" s="891">
        <v>296384.78000000003</v>
      </c>
      <c r="U636" s="891">
        <v>215245.62</v>
      </c>
      <c r="V636" s="891">
        <v>442589.29</v>
      </c>
      <c r="W636" s="891">
        <v>381734.92</v>
      </c>
      <c r="X636" s="891">
        <v>387421.64</v>
      </c>
      <c r="Y636" s="891">
        <v>14839119.119999995</v>
      </c>
      <c r="Z636" s="891">
        <v>196065</v>
      </c>
      <c r="AA636" s="891">
        <v>272312.5</v>
      </c>
      <c r="AB636" s="891">
        <v>586016.5</v>
      </c>
      <c r="AC636" s="891">
        <v>63176.5</v>
      </c>
      <c r="AD636" s="891">
        <v>1243923.5</v>
      </c>
      <c r="AE636" s="891">
        <v>1697051.5</v>
      </c>
      <c r="AF636" s="891">
        <v>2673019.5</v>
      </c>
      <c r="AG636" s="891">
        <v>1923615.5</v>
      </c>
      <c r="AH636" s="891">
        <v>6082713.1125000007</v>
      </c>
      <c r="AI636" s="891">
        <v>14737893.612500001</v>
      </c>
      <c r="AJ636" s="891">
        <v>1969734.34</v>
      </c>
      <c r="AK636" s="891">
        <v>12768159.272500001</v>
      </c>
      <c r="AL636" s="894">
        <v>14826708.932500001</v>
      </c>
      <c r="AM636" s="891">
        <v>490147.87</v>
      </c>
      <c r="AN636" s="891">
        <v>490147.87</v>
      </c>
      <c r="AO636" s="891">
        <v>510321.64</v>
      </c>
      <c r="AP636" s="891">
        <v>510321.64</v>
      </c>
      <c r="AQ636" s="891">
        <v>144205.09</v>
      </c>
      <c r="AR636" s="891">
        <v>144205.09</v>
      </c>
      <c r="AS636" s="891">
        <v>150182.5</v>
      </c>
      <c r="AT636" s="891">
        <v>150182.5</v>
      </c>
      <c r="AU636" s="891">
        <v>180816.74</v>
      </c>
      <c r="AV636" s="891">
        <v>1154387.9099999999</v>
      </c>
      <c r="AW636" s="891">
        <v>458064.04</v>
      </c>
      <c r="AX636" s="891">
        <v>179524.9</v>
      </c>
      <c r="AY636" s="891">
        <v>4562507.79</v>
      </c>
      <c r="AZ636" s="891">
        <v>34228335.979999997</v>
      </c>
      <c r="BA636" s="891">
        <v>539732.03</v>
      </c>
      <c r="BB636" s="891">
        <v>19100.59</v>
      </c>
      <c r="BC636" s="891">
        <v>583215.65999999992</v>
      </c>
    </row>
    <row r="637" spans="1:55" ht="15.75" customHeight="1" x14ac:dyDescent="0.2">
      <c r="A637" s="890" t="s">
        <v>2482</v>
      </c>
      <c r="B637" s="895" t="s">
        <v>2483</v>
      </c>
      <c r="C637" s="645">
        <v>3862.16</v>
      </c>
      <c r="D637" s="891">
        <v>58890171.259999998</v>
      </c>
      <c r="E637" s="891">
        <v>42286634.329999998</v>
      </c>
      <c r="F637" s="892">
        <v>0.71805928604460301</v>
      </c>
      <c r="G637" s="893">
        <v>1</v>
      </c>
      <c r="H637" s="891">
        <v>610590.54</v>
      </c>
      <c r="I637" s="891">
        <v>7494176.3400000017</v>
      </c>
      <c r="J637" s="891">
        <v>8104766.8800000018</v>
      </c>
      <c r="K637" s="893">
        <v>1.0450900000000001</v>
      </c>
      <c r="L637" s="891">
        <v>13598095.390000001</v>
      </c>
      <c r="M637" s="891">
        <v>4532245.18</v>
      </c>
      <c r="N637" s="891">
        <v>1577241.84</v>
      </c>
      <c r="O637" s="891">
        <v>525202.74</v>
      </c>
      <c r="P637" s="891">
        <v>458465.23</v>
      </c>
      <c r="Q637" s="891">
        <v>1364218.01</v>
      </c>
      <c r="R637" s="891">
        <v>326399.03000000003</v>
      </c>
      <c r="S637" s="891">
        <v>572505.93000000005</v>
      </c>
      <c r="T637" s="891">
        <v>525001.14</v>
      </c>
      <c r="U637" s="891">
        <v>381571.79</v>
      </c>
      <c r="V637" s="891">
        <v>783980.48</v>
      </c>
      <c r="W637" s="891">
        <v>676186.1</v>
      </c>
      <c r="X637" s="891">
        <v>686970.79</v>
      </c>
      <c r="Y637" s="891">
        <v>26008083.650000002</v>
      </c>
      <c r="Z637" s="891">
        <v>347594.39999999997</v>
      </c>
      <c r="AA637" s="891">
        <v>482770</v>
      </c>
      <c r="AB637" s="891">
        <v>1038921.0399999999</v>
      </c>
      <c r="AC637" s="891">
        <v>112002.64</v>
      </c>
      <c r="AD637" s="891">
        <v>2205293.36</v>
      </c>
      <c r="AE637" s="891">
        <v>3008622.6399999997</v>
      </c>
      <c r="AF637" s="891">
        <v>4738870.3199999994</v>
      </c>
      <c r="AG637" s="891">
        <v>3410287.28</v>
      </c>
      <c r="AH637" s="891">
        <v>10388760.653159998</v>
      </c>
      <c r="AI637" s="891">
        <v>25733122.333159998</v>
      </c>
      <c r="AJ637" s="891">
        <v>3492049.2</v>
      </c>
      <c r="AK637" s="891">
        <v>22241073.133159995</v>
      </c>
      <c r="AL637" s="894">
        <v>25890578.823159996</v>
      </c>
      <c r="AM637" s="891">
        <v>717289.57</v>
      </c>
      <c r="AN637" s="891">
        <v>717289.57</v>
      </c>
      <c r="AO637" s="891">
        <v>747176.64</v>
      </c>
      <c r="AP637" s="891">
        <v>747176.64</v>
      </c>
      <c r="AQ637" s="891">
        <v>165873.21</v>
      </c>
      <c r="AR637" s="891">
        <v>165873.21</v>
      </c>
      <c r="AS637" s="891">
        <v>172597.8</v>
      </c>
      <c r="AT637" s="891">
        <v>172597.8</v>
      </c>
      <c r="AU637" s="891">
        <v>207715.1</v>
      </c>
      <c r="AV637" s="891">
        <v>2046516.82</v>
      </c>
      <c r="AW637" s="891">
        <v>812063.05</v>
      </c>
      <c r="AX637" s="891">
        <v>319339.21999999997</v>
      </c>
      <c r="AY637" s="891">
        <v>6991508.629999999</v>
      </c>
      <c r="AZ637" s="891">
        <v>58890171.259999998</v>
      </c>
      <c r="BA637" s="891">
        <v>759048.27</v>
      </c>
      <c r="BB637" s="891">
        <v>75026.649999999994</v>
      </c>
      <c r="BC637" s="891">
        <v>1358672.8499999999</v>
      </c>
    </row>
    <row r="638" spans="1:55" ht="15.75" customHeight="1" x14ac:dyDescent="0.2">
      <c r="A638" s="890" t="s">
        <v>2484</v>
      </c>
      <c r="B638" s="895" t="s">
        <v>2485</v>
      </c>
      <c r="C638" s="645">
        <v>1820.5</v>
      </c>
      <c r="D638" s="891">
        <v>27610294.52</v>
      </c>
      <c r="E638" s="891">
        <v>18753392.109999999</v>
      </c>
      <c r="F638" s="892">
        <v>0.67921738742828885</v>
      </c>
      <c r="G638" s="893">
        <v>1</v>
      </c>
      <c r="H638" s="891">
        <v>670675.38</v>
      </c>
      <c r="I638" s="891">
        <v>5202204.4899999993</v>
      </c>
      <c r="J638" s="891">
        <v>5872879.8699999992</v>
      </c>
      <c r="K638" s="893">
        <v>1.0450900000000001</v>
      </c>
      <c r="L638" s="891">
        <v>6442922.6600000001</v>
      </c>
      <c r="M638" s="891">
        <v>2147426.12</v>
      </c>
      <c r="N638" s="891">
        <v>743288.49</v>
      </c>
      <c r="O638" s="891">
        <v>247490.56</v>
      </c>
      <c r="P638" s="891">
        <v>214372.54</v>
      </c>
      <c r="Q638" s="891">
        <v>643232.31999999995</v>
      </c>
      <c r="R638" s="891">
        <v>153674.25</v>
      </c>
      <c r="S638" s="891">
        <v>269798.23</v>
      </c>
      <c r="T638" s="891">
        <v>247395.56</v>
      </c>
      <c r="U638" s="891">
        <v>179667.83</v>
      </c>
      <c r="V638" s="891">
        <v>369434.03</v>
      </c>
      <c r="W638" s="891">
        <v>318638.24</v>
      </c>
      <c r="X638" s="891">
        <v>323740.76</v>
      </c>
      <c r="Y638" s="891">
        <v>12301081.590000002</v>
      </c>
      <c r="Z638" s="891">
        <v>163845</v>
      </c>
      <c r="AA638" s="891">
        <v>227562.5</v>
      </c>
      <c r="AB638" s="891">
        <v>489714.5</v>
      </c>
      <c r="AC638" s="891">
        <v>52794.5</v>
      </c>
      <c r="AD638" s="891">
        <v>1039505.5</v>
      </c>
      <c r="AE638" s="891">
        <v>1418169.5</v>
      </c>
      <c r="AF638" s="891">
        <v>2233753.5</v>
      </c>
      <c r="AG638" s="891">
        <v>1607501.5</v>
      </c>
      <c r="AH638" s="891">
        <v>4864161.5714999996</v>
      </c>
      <c r="AI638" s="891">
        <v>12097008.0715</v>
      </c>
      <c r="AJ638" s="891">
        <v>1646041.48</v>
      </c>
      <c r="AK638" s="891">
        <v>10450966.591499999</v>
      </c>
      <c r="AL638" s="894">
        <v>12171228.081499999</v>
      </c>
      <c r="AM638" s="891">
        <v>361633.49</v>
      </c>
      <c r="AN638" s="891">
        <v>361633.49</v>
      </c>
      <c r="AO638" s="891">
        <v>377324.2</v>
      </c>
      <c r="AP638" s="891">
        <v>377324.2</v>
      </c>
      <c r="AQ638" s="891">
        <v>30634.240000000002</v>
      </c>
      <c r="AR638" s="891">
        <v>30634.240000000002</v>
      </c>
      <c r="AS638" s="891">
        <v>31381.41</v>
      </c>
      <c r="AT638" s="891">
        <v>31381.41</v>
      </c>
      <c r="AU638" s="891">
        <v>38106</v>
      </c>
      <c r="AV638" s="891">
        <v>964605.04</v>
      </c>
      <c r="AW638" s="891">
        <v>382757.72</v>
      </c>
      <c r="AX638" s="891">
        <v>150569.26999999999</v>
      </c>
      <c r="AY638" s="891">
        <v>3137984.7099999995</v>
      </c>
      <c r="AZ638" s="891">
        <v>27610294.52</v>
      </c>
      <c r="BA638" s="891">
        <v>555249.21</v>
      </c>
      <c r="BB638" s="891">
        <v>13367.57</v>
      </c>
      <c r="BC638" s="891">
        <v>645848.83000000007</v>
      </c>
    </row>
    <row r="639" spans="1:55" ht="15.75" customHeight="1" x14ac:dyDescent="0.2">
      <c r="A639" s="890" t="s">
        <v>2486</v>
      </c>
      <c r="B639" s="895" t="s">
        <v>2487</v>
      </c>
      <c r="C639" s="645">
        <v>4391</v>
      </c>
      <c r="D639" s="891">
        <v>60983042.409999996</v>
      </c>
      <c r="E639" s="891">
        <v>94753275.969999999</v>
      </c>
      <c r="F639" s="892">
        <v>1.5537643289909453</v>
      </c>
      <c r="G639" s="893">
        <v>4</v>
      </c>
      <c r="H639" s="891">
        <v>4692.57</v>
      </c>
      <c r="I639" s="891">
        <v>2561473.0599999996</v>
      </c>
      <c r="J639" s="891">
        <v>2566165.6299999994</v>
      </c>
      <c r="K639" s="893">
        <v>1.0450900000000001</v>
      </c>
      <c r="L639" s="891">
        <v>14726913.74</v>
      </c>
      <c r="M639" s="891">
        <v>4908480.34</v>
      </c>
      <c r="N639" s="891">
        <v>1792877.18</v>
      </c>
      <c r="O639" s="891">
        <v>597081.18999999994</v>
      </c>
      <c r="P639" s="891">
        <v>467053.87</v>
      </c>
      <c r="Q639" s="891">
        <v>1551532.92</v>
      </c>
      <c r="R639" s="891">
        <v>371485.28</v>
      </c>
      <c r="S639" s="891">
        <v>650777.06999999995</v>
      </c>
      <c r="T639" s="891">
        <v>596852</v>
      </c>
      <c r="U639" s="891">
        <v>433752.55</v>
      </c>
      <c r="V639" s="891">
        <v>891274.85</v>
      </c>
      <c r="W639" s="891">
        <v>768727.9</v>
      </c>
      <c r="X639" s="891">
        <v>780891.19</v>
      </c>
      <c r="Y639" s="891">
        <v>28537700.080000006</v>
      </c>
      <c r="Z639" s="891">
        <v>395190</v>
      </c>
      <c r="AA639" s="891">
        <v>548875</v>
      </c>
      <c r="AB639" s="891">
        <v>1181179</v>
      </c>
      <c r="AC639" s="891">
        <v>127339</v>
      </c>
      <c r="AD639" s="891">
        <v>1253630.5</v>
      </c>
      <c r="AE639" s="891">
        <v>3420589</v>
      </c>
      <c r="AF639" s="891">
        <v>5387757</v>
      </c>
      <c r="AG639" s="891">
        <v>3877253</v>
      </c>
      <c r="AH639" s="891">
        <v>10771261.367999999</v>
      </c>
      <c r="AI639" s="891">
        <v>26963073.868000001</v>
      </c>
      <c r="AJ639" s="891">
        <v>3970210.47</v>
      </c>
      <c r="AK639" s="891">
        <v>22992863.398000002</v>
      </c>
      <c r="AL639" s="894">
        <v>27142090.658</v>
      </c>
      <c r="AM639" s="891">
        <v>277949.71000000002</v>
      </c>
      <c r="AN639" s="891">
        <v>277949.71000000002</v>
      </c>
      <c r="AO639" s="891">
        <v>289904.53000000003</v>
      </c>
      <c r="AP639" s="891">
        <v>289904.53000000003</v>
      </c>
      <c r="AQ639" s="891">
        <v>103857.55</v>
      </c>
      <c r="AR639" s="891">
        <v>103857.55</v>
      </c>
      <c r="AS639" s="891">
        <v>108340.61</v>
      </c>
      <c r="AT639" s="891">
        <v>108340.61</v>
      </c>
      <c r="AU639" s="891">
        <v>130008.73</v>
      </c>
      <c r="AV639" s="891">
        <v>2326708.0699999998</v>
      </c>
      <c r="AW639" s="891">
        <v>923243.64</v>
      </c>
      <c r="AX639" s="891">
        <v>363186.32</v>
      </c>
      <c r="AY639" s="891">
        <v>5303251.5600000005</v>
      </c>
      <c r="AZ639" s="891">
        <v>60983042.409999996</v>
      </c>
      <c r="BA639" s="891">
        <v>159684.55000000002</v>
      </c>
      <c r="BB639" s="891">
        <v>36264.93</v>
      </c>
      <c r="BC639" s="891">
        <v>931810.78999999992</v>
      </c>
    </row>
    <row r="640" spans="1:55" ht="15.75" customHeight="1" x14ac:dyDescent="0.2">
      <c r="A640" s="890" t="s">
        <v>2488</v>
      </c>
      <c r="B640" s="895" t="s">
        <v>2489</v>
      </c>
      <c r="C640" s="645">
        <v>2550.4899999999998</v>
      </c>
      <c r="D640" s="891">
        <v>42026911.950000003</v>
      </c>
      <c r="E640" s="891">
        <v>31988160.630000003</v>
      </c>
      <c r="F640" s="892">
        <v>0.7611351666298195</v>
      </c>
      <c r="G640" s="893">
        <v>2</v>
      </c>
      <c r="H640" s="891">
        <v>304180.23</v>
      </c>
      <c r="I640" s="891">
        <v>20450916.179999996</v>
      </c>
      <c r="J640" s="891">
        <v>20755096.409999996</v>
      </c>
      <c r="K640" s="893">
        <v>1.0450900000000001</v>
      </c>
      <c r="L640" s="891">
        <v>9495306.2799999993</v>
      </c>
      <c r="M640" s="891">
        <v>3164785.57</v>
      </c>
      <c r="N640" s="891">
        <v>1041420.68</v>
      </c>
      <c r="O640" s="891">
        <v>347140.22</v>
      </c>
      <c r="P640" s="891">
        <v>338762.61</v>
      </c>
      <c r="Q640" s="891">
        <v>901232.1</v>
      </c>
      <c r="R640" s="891">
        <v>215905.97</v>
      </c>
      <c r="S640" s="891">
        <v>378014.01</v>
      </c>
      <c r="T640" s="891">
        <v>347006.98</v>
      </c>
      <c r="U640" s="891">
        <v>252009.34</v>
      </c>
      <c r="V640" s="891">
        <v>518183.05</v>
      </c>
      <c r="W640" s="891">
        <v>446934.82</v>
      </c>
      <c r="X640" s="891">
        <v>453592.83</v>
      </c>
      <c r="Y640" s="891">
        <v>17900294.459999997</v>
      </c>
      <c r="Z640" s="891">
        <v>229544.09999999998</v>
      </c>
      <c r="AA640" s="891">
        <v>318811.25</v>
      </c>
      <c r="AB640" s="891">
        <v>686081.80999999994</v>
      </c>
      <c r="AC640" s="891">
        <v>73964.209999999992</v>
      </c>
      <c r="AD640" s="891">
        <v>1456329.79</v>
      </c>
      <c r="AE640" s="891">
        <v>1986831.7099999997</v>
      </c>
      <c r="AF640" s="891">
        <v>3129451.2299999995</v>
      </c>
      <c r="AG640" s="891">
        <v>2252082.67</v>
      </c>
      <c r="AH640" s="891">
        <v>7552162.8549899999</v>
      </c>
      <c r="AI640" s="891">
        <v>17685259.624990001</v>
      </c>
      <c r="AJ640" s="891">
        <v>2306076.54</v>
      </c>
      <c r="AK640" s="891">
        <v>15379183.084990002</v>
      </c>
      <c r="AL640" s="894">
        <v>17789240.614990003</v>
      </c>
      <c r="AM640" s="891">
        <v>851034.19</v>
      </c>
      <c r="AN640" s="891">
        <v>851034.19</v>
      </c>
      <c r="AO640" s="891">
        <v>886151.5</v>
      </c>
      <c r="AP640" s="891">
        <v>886151.5</v>
      </c>
      <c r="AQ640" s="891">
        <v>143457.91</v>
      </c>
      <c r="AR640" s="891">
        <v>143457.91</v>
      </c>
      <c r="AS640" s="891">
        <v>149435.32</v>
      </c>
      <c r="AT640" s="891">
        <v>149435.32</v>
      </c>
      <c r="AU640" s="891">
        <v>179322.39</v>
      </c>
      <c r="AV640" s="891">
        <v>1350895.37</v>
      </c>
      <c r="AW640" s="891">
        <v>536038.69999999995</v>
      </c>
      <c r="AX640" s="891">
        <v>210962.44</v>
      </c>
      <c r="AY640" s="891">
        <v>6337376.7400000002</v>
      </c>
      <c r="AZ640" s="891">
        <v>42026911.950000003</v>
      </c>
      <c r="BA640" s="891">
        <v>2563427.3899999997</v>
      </c>
      <c r="BB640" s="891">
        <v>137786.60999999999</v>
      </c>
      <c r="BC640" s="891">
        <v>1197770.4500000002</v>
      </c>
    </row>
    <row r="641" spans="1:55" ht="15.75" customHeight="1" x14ac:dyDescent="0.2">
      <c r="A641" s="890" t="s">
        <v>2490</v>
      </c>
      <c r="B641" s="895" t="s">
        <v>2491</v>
      </c>
      <c r="C641" s="645">
        <v>2747.82</v>
      </c>
      <c r="D641" s="891">
        <v>40309390.359999999</v>
      </c>
      <c r="E641" s="891">
        <v>31201792.950000003</v>
      </c>
      <c r="F641" s="892">
        <v>0.77405767418805493</v>
      </c>
      <c r="G641" s="893">
        <v>2</v>
      </c>
      <c r="H641" s="891">
        <v>240762.36</v>
      </c>
      <c r="I641" s="891">
        <v>14641780.130000001</v>
      </c>
      <c r="J641" s="891">
        <v>14882542.49</v>
      </c>
      <c r="K641" s="893">
        <v>1.0450900000000001</v>
      </c>
      <c r="L641" s="891">
        <v>9438130.2400000002</v>
      </c>
      <c r="M641" s="891">
        <v>3145728.8</v>
      </c>
      <c r="N641" s="891">
        <v>1121467.1399999999</v>
      </c>
      <c r="O641" s="891">
        <v>373277.84</v>
      </c>
      <c r="P641" s="891">
        <v>307957.78999999998</v>
      </c>
      <c r="Q641" s="891">
        <v>971033.41</v>
      </c>
      <c r="R641" s="891">
        <v>232416.43</v>
      </c>
      <c r="S641" s="891">
        <v>407069.21</v>
      </c>
      <c r="T641" s="891">
        <v>373134.56</v>
      </c>
      <c r="U641" s="891">
        <v>271280.64000000001</v>
      </c>
      <c r="V641" s="891">
        <v>557199.18999999994</v>
      </c>
      <c r="W641" s="891">
        <v>480586.39</v>
      </c>
      <c r="X641" s="891">
        <v>488457.22</v>
      </c>
      <c r="Y641" s="891">
        <v>18167738.859999999</v>
      </c>
      <c r="Z641" s="891">
        <v>247303.80000000002</v>
      </c>
      <c r="AA641" s="891">
        <v>343477.5</v>
      </c>
      <c r="AB641" s="891">
        <v>739163.58000000007</v>
      </c>
      <c r="AC641" s="891">
        <v>79686.78</v>
      </c>
      <c r="AD641" s="891">
        <v>1569005.22</v>
      </c>
      <c r="AE641" s="891">
        <v>2140551.7800000003</v>
      </c>
      <c r="AF641" s="891">
        <v>3371575.14</v>
      </c>
      <c r="AG641" s="891">
        <v>2426325.06</v>
      </c>
      <c r="AH641" s="891">
        <v>7040905.8388200011</v>
      </c>
      <c r="AI641" s="891">
        <v>17957994.698820002</v>
      </c>
      <c r="AJ641" s="891">
        <v>2484496.4</v>
      </c>
      <c r="AK641" s="891">
        <v>15473498.298820006</v>
      </c>
      <c r="AL641" s="894">
        <v>18070020.638820007</v>
      </c>
      <c r="AM641" s="891">
        <v>336976.66</v>
      </c>
      <c r="AN641" s="891">
        <v>336976.66</v>
      </c>
      <c r="AO641" s="891">
        <v>351173.02</v>
      </c>
      <c r="AP641" s="891">
        <v>351173.02</v>
      </c>
      <c r="AQ641" s="891">
        <v>81442.25</v>
      </c>
      <c r="AR641" s="891">
        <v>81442.25</v>
      </c>
      <c r="AS641" s="891">
        <v>85178.13</v>
      </c>
      <c r="AT641" s="891">
        <v>85178.13</v>
      </c>
      <c r="AU641" s="891">
        <v>102363.2</v>
      </c>
      <c r="AV641" s="891">
        <v>1455500.1</v>
      </c>
      <c r="AW641" s="891">
        <v>577546.12</v>
      </c>
      <c r="AX641" s="891">
        <v>226681.21</v>
      </c>
      <c r="AY641" s="891">
        <v>4071630.75</v>
      </c>
      <c r="AZ641" s="891">
        <v>40309390.359999999</v>
      </c>
      <c r="BA641" s="891">
        <v>354132.42000000004</v>
      </c>
      <c r="BB641" s="891">
        <v>28599.190000000002</v>
      </c>
      <c r="BC641" s="891">
        <v>774265.73</v>
      </c>
    </row>
    <row r="642" spans="1:55" ht="15.75" customHeight="1" x14ac:dyDescent="0.2">
      <c r="A642" s="890" t="s">
        <v>2492</v>
      </c>
      <c r="B642" s="895" t="s">
        <v>2493</v>
      </c>
      <c r="C642" s="645">
        <v>3361</v>
      </c>
      <c r="D642" s="891">
        <v>46367884.490000002</v>
      </c>
      <c r="E642" s="891">
        <v>79590191.450000003</v>
      </c>
      <c r="F642" s="892">
        <v>1.7164939122285154</v>
      </c>
      <c r="G642" s="893">
        <v>4</v>
      </c>
      <c r="H642" s="891">
        <v>3567.95</v>
      </c>
      <c r="I642" s="891">
        <v>2127548.3600000003</v>
      </c>
      <c r="J642" s="891">
        <v>2131116.3100000005</v>
      </c>
      <c r="K642" s="893">
        <v>1.0450900000000001</v>
      </c>
      <c r="L642" s="891">
        <v>11264496.25</v>
      </c>
      <c r="M642" s="891">
        <v>3754456.59</v>
      </c>
      <c r="N642" s="891">
        <v>1372224.9</v>
      </c>
      <c r="O642" s="891">
        <v>457408.3</v>
      </c>
      <c r="P642" s="891">
        <v>353879.61</v>
      </c>
      <c r="Q642" s="891">
        <v>1187505.83</v>
      </c>
      <c r="R642" s="891">
        <v>284487.87</v>
      </c>
      <c r="S642" s="891">
        <v>498089.05</v>
      </c>
      <c r="T642" s="891">
        <v>457232.72</v>
      </c>
      <c r="U642" s="891">
        <v>332059.37</v>
      </c>
      <c r="V642" s="891">
        <v>682782.37</v>
      </c>
      <c r="W642" s="891">
        <v>588902.36</v>
      </c>
      <c r="X642" s="891">
        <v>597675.26</v>
      </c>
      <c r="Y642" s="891">
        <v>21831200.48</v>
      </c>
      <c r="Z642" s="891">
        <v>302490</v>
      </c>
      <c r="AA642" s="891">
        <v>420125</v>
      </c>
      <c r="AB642" s="891">
        <v>904109</v>
      </c>
      <c r="AC642" s="891">
        <v>97469</v>
      </c>
      <c r="AD642" s="891">
        <v>959565.5</v>
      </c>
      <c r="AE642" s="891">
        <v>2618219</v>
      </c>
      <c r="AF642" s="891">
        <v>4123947</v>
      </c>
      <c r="AG642" s="891">
        <v>2967763</v>
      </c>
      <c r="AH642" s="891">
        <v>8176233.4289999986</v>
      </c>
      <c r="AI642" s="891">
        <v>20569920.928999998</v>
      </c>
      <c r="AJ642" s="891">
        <v>3038915.37</v>
      </c>
      <c r="AK642" s="891">
        <v>17531005.558999997</v>
      </c>
      <c r="AL642" s="894">
        <v>20706945.618999995</v>
      </c>
      <c r="AM642" s="891">
        <v>206967.93</v>
      </c>
      <c r="AN642" s="891">
        <v>206967.93</v>
      </c>
      <c r="AO642" s="891">
        <v>215934.05</v>
      </c>
      <c r="AP642" s="891">
        <v>215934.05</v>
      </c>
      <c r="AQ642" s="891">
        <v>41094.71</v>
      </c>
      <c r="AR642" s="891">
        <v>41094.71</v>
      </c>
      <c r="AS642" s="891">
        <v>42589.06</v>
      </c>
      <c r="AT642" s="891">
        <v>42589.06</v>
      </c>
      <c r="AU642" s="891">
        <v>51555.18</v>
      </c>
      <c r="AV642" s="891">
        <v>1780521.94</v>
      </c>
      <c r="AW642" s="891">
        <v>706515.61</v>
      </c>
      <c r="AX642" s="891">
        <v>277974.03999999998</v>
      </c>
      <c r="AY642" s="891">
        <v>3829738.27</v>
      </c>
      <c r="AZ642" s="891">
        <v>46367884.490000002</v>
      </c>
      <c r="BA642" s="891">
        <v>124705.78</v>
      </c>
      <c r="BB642" s="891">
        <v>11607.160000000002</v>
      </c>
      <c r="BC642" s="891">
        <v>897684.32</v>
      </c>
    </row>
    <row r="643" spans="1:55" ht="15.75" customHeight="1" x14ac:dyDescent="0.2">
      <c r="A643" s="890" t="s">
        <v>2494</v>
      </c>
      <c r="B643" s="895" t="s">
        <v>2495</v>
      </c>
      <c r="C643" s="645">
        <v>3272</v>
      </c>
      <c r="D643" s="891">
        <v>57065031.539999999</v>
      </c>
      <c r="E643" s="891">
        <v>45118951.079999998</v>
      </c>
      <c r="F643" s="892">
        <v>0.79065847967460878</v>
      </c>
      <c r="G643" s="893">
        <v>2</v>
      </c>
      <c r="H643" s="891">
        <v>346392.78</v>
      </c>
      <c r="I643" s="891">
        <v>37721971.230000004</v>
      </c>
      <c r="J643" s="891">
        <v>38068364.010000005</v>
      </c>
      <c r="K643" s="893">
        <v>1.0450900000000001</v>
      </c>
      <c r="L643" s="891">
        <v>12631331.42</v>
      </c>
      <c r="M643" s="891">
        <v>2959171.21</v>
      </c>
      <c r="N643" s="891">
        <v>1207887.1399999999</v>
      </c>
      <c r="O643" s="891">
        <v>497997.75</v>
      </c>
      <c r="P643" s="891">
        <v>517074.72</v>
      </c>
      <c r="Q643" s="891">
        <v>820125.03</v>
      </c>
      <c r="R643" s="891">
        <v>276232.64</v>
      </c>
      <c r="S643" s="891">
        <v>444722.37</v>
      </c>
      <c r="T643" s="891">
        <v>554394.68000000005</v>
      </c>
      <c r="U643" s="891">
        <v>322868.44</v>
      </c>
      <c r="V643" s="891">
        <v>827873.63</v>
      </c>
      <c r="W643" s="891">
        <v>714044.11</v>
      </c>
      <c r="X643" s="891">
        <v>533638.63</v>
      </c>
      <c r="Y643" s="891">
        <v>22307361.77</v>
      </c>
      <c r="Z643" s="891">
        <v>292860</v>
      </c>
      <c r="AA643" s="891">
        <v>409000</v>
      </c>
      <c r="AB643" s="891">
        <v>880168</v>
      </c>
      <c r="AC643" s="891">
        <v>94888</v>
      </c>
      <c r="AD643" s="891">
        <v>1868312</v>
      </c>
      <c r="AE643" s="891">
        <v>1012612</v>
      </c>
      <c r="AF643" s="891">
        <v>4014744</v>
      </c>
      <c r="AG643" s="891">
        <v>2889176</v>
      </c>
      <c r="AH643" s="891">
        <v>10715559.788999999</v>
      </c>
      <c r="AI643" s="891">
        <v>22177319.788999997</v>
      </c>
      <c r="AJ643" s="891">
        <v>2958444.24</v>
      </c>
      <c r="AK643" s="891">
        <v>19218875.548999995</v>
      </c>
      <c r="AL643" s="894">
        <v>22310716.038999997</v>
      </c>
      <c r="AM643" s="891">
        <v>1465960.57</v>
      </c>
      <c r="AN643" s="891">
        <v>1465960.57</v>
      </c>
      <c r="AO643" s="891">
        <v>1527229.06</v>
      </c>
      <c r="AP643" s="891">
        <v>1527229.06</v>
      </c>
      <c r="AQ643" s="891">
        <v>706829.1</v>
      </c>
      <c r="AR643" s="891">
        <v>706829.1</v>
      </c>
      <c r="AS643" s="891">
        <v>735968.99</v>
      </c>
      <c r="AT643" s="891">
        <v>735968.99</v>
      </c>
      <c r="AU643" s="891">
        <v>883162.79</v>
      </c>
      <c r="AV643" s="891">
        <v>1733449.81</v>
      </c>
      <c r="AW643" s="891">
        <v>687837.27</v>
      </c>
      <c r="AX643" s="891">
        <v>270528.3</v>
      </c>
      <c r="AY643" s="891">
        <v>12446953.610000001</v>
      </c>
      <c r="AZ643" s="891">
        <v>57065031.539999999</v>
      </c>
      <c r="BA643" s="891">
        <v>9270316.0999999996</v>
      </c>
      <c r="BB643" s="891">
        <v>830452.38</v>
      </c>
      <c r="BC643" s="891">
        <v>1537829.2700000003</v>
      </c>
    </row>
    <row r="644" spans="1:55" ht="15.75" customHeight="1" x14ac:dyDescent="0.2">
      <c r="A644" s="890" t="s">
        <v>2496</v>
      </c>
      <c r="B644" s="895" t="s">
        <v>2497</v>
      </c>
      <c r="C644" s="645">
        <v>8146.21</v>
      </c>
      <c r="D644" s="891">
        <v>108822782.63</v>
      </c>
      <c r="E644" s="891">
        <v>132001163.94999999</v>
      </c>
      <c r="F644" s="892">
        <v>1.2129919926676294</v>
      </c>
      <c r="G644" s="893">
        <v>4</v>
      </c>
      <c r="H644" s="891">
        <v>8373.7900000000009</v>
      </c>
      <c r="I644" s="891">
        <v>6545743.7400000012</v>
      </c>
      <c r="J644" s="891">
        <v>6554117.5300000012</v>
      </c>
      <c r="K644" s="893">
        <v>1.0450900000000001</v>
      </c>
      <c r="L644" s="891">
        <v>26711902.350000001</v>
      </c>
      <c r="M644" s="891">
        <v>6664831.0199999996</v>
      </c>
      <c r="N644" s="891">
        <v>3051476.09</v>
      </c>
      <c r="O644" s="891">
        <v>1222847.43</v>
      </c>
      <c r="P644" s="891">
        <v>903434.66</v>
      </c>
      <c r="Q644" s="891">
        <v>2199733.14</v>
      </c>
      <c r="R644" s="891">
        <v>688359.06</v>
      </c>
      <c r="S644" s="891">
        <v>1120996.8600000001</v>
      </c>
      <c r="T644" s="891">
        <v>1343937.62</v>
      </c>
      <c r="U644" s="891">
        <v>804651.01</v>
      </c>
      <c r="V644" s="891">
        <v>2006892.49</v>
      </c>
      <c r="W644" s="891">
        <v>1730952.3</v>
      </c>
      <c r="X644" s="891">
        <v>1345125.1</v>
      </c>
      <c r="Y644" s="891">
        <v>49795139.129999995</v>
      </c>
      <c r="Z644" s="891">
        <v>726521.39999999991</v>
      </c>
      <c r="AA644" s="891">
        <v>1018276.25</v>
      </c>
      <c r="AB644" s="891">
        <v>2191330.4900000002</v>
      </c>
      <c r="AC644" s="891">
        <v>236240.08999999997</v>
      </c>
      <c r="AD644" s="891">
        <v>2325742.9500000002</v>
      </c>
      <c r="AE644" s="891">
        <v>3079311.1599999992</v>
      </c>
      <c r="AF644" s="891">
        <v>9995399.6699999999</v>
      </c>
      <c r="AG644" s="891">
        <v>7193103.4299999997</v>
      </c>
      <c r="AH644" s="891">
        <v>19742689.609709997</v>
      </c>
      <c r="AI644" s="891">
        <v>46508615.049709991</v>
      </c>
      <c r="AJ644" s="891">
        <v>7365558.6900000004</v>
      </c>
      <c r="AK644" s="891">
        <v>39143056.35971</v>
      </c>
      <c r="AL644" s="894">
        <v>46840728.089709997</v>
      </c>
      <c r="AM644" s="891">
        <v>757637.11</v>
      </c>
      <c r="AN644" s="891">
        <v>757637.11</v>
      </c>
      <c r="AO644" s="891">
        <v>789018.53</v>
      </c>
      <c r="AP644" s="891">
        <v>789018.53</v>
      </c>
      <c r="AQ644" s="891">
        <v>448305.98</v>
      </c>
      <c r="AR644" s="891">
        <v>448305.98</v>
      </c>
      <c r="AS644" s="891">
        <v>466985.4</v>
      </c>
      <c r="AT644" s="891">
        <v>466985.4</v>
      </c>
      <c r="AU644" s="891">
        <v>560382.48</v>
      </c>
      <c r="AV644" s="891">
        <v>4316439.47</v>
      </c>
      <c r="AW644" s="891">
        <v>1712774.09</v>
      </c>
      <c r="AX644" s="891">
        <v>673425.2</v>
      </c>
      <c r="AY644" s="891">
        <v>12186915.280000001</v>
      </c>
      <c r="AZ644" s="891">
        <v>108822782.63</v>
      </c>
      <c r="BA644" s="891">
        <v>498758.71</v>
      </c>
      <c r="BB644" s="891">
        <v>200167.88999999998</v>
      </c>
      <c r="BC644" s="891">
        <v>3183853.31</v>
      </c>
    </row>
    <row r="645" spans="1:55" ht="15.75" customHeight="1" x14ac:dyDescent="0.2">
      <c r="A645" s="890"/>
      <c r="B645" s="896" t="s">
        <v>2498</v>
      </c>
      <c r="C645" s="645">
        <v>40</v>
      </c>
      <c r="D645" s="891">
        <v>507132.61</v>
      </c>
      <c r="E645" s="891">
        <v>231080.46000000002</v>
      </c>
      <c r="F645" s="892">
        <v>0.45566081818323617</v>
      </c>
      <c r="G645" s="893">
        <v>1</v>
      </c>
      <c r="H645" s="891">
        <v>52234.85</v>
      </c>
      <c r="I645" s="891">
        <v>180367.2</v>
      </c>
      <c r="J645" s="891">
        <v>232602.05000000002</v>
      </c>
      <c r="K645" s="893">
        <v>0.9</v>
      </c>
      <c r="L645" s="891">
        <v>114481.53</v>
      </c>
      <c r="M645" s="891">
        <v>29084.71</v>
      </c>
      <c r="N645" s="891">
        <v>12281.32</v>
      </c>
      <c r="O645" s="891">
        <v>4472.43</v>
      </c>
      <c r="P645" s="891">
        <v>4005.44</v>
      </c>
      <c r="Q645" s="891">
        <v>11233.92</v>
      </c>
      <c r="R645" s="891">
        <v>2734.29</v>
      </c>
      <c r="S645" s="891">
        <v>4595.7700000000004</v>
      </c>
      <c r="T645" s="891">
        <v>4921.93</v>
      </c>
      <c r="U645" s="891">
        <v>3319.17</v>
      </c>
      <c r="V645" s="891">
        <v>7349.89</v>
      </c>
      <c r="W645" s="891">
        <v>6339.31</v>
      </c>
      <c r="X645" s="891">
        <v>5514.64</v>
      </c>
      <c r="Y645" s="891">
        <v>210334.35000000003</v>
      </c>
      <c r="Z645" s="891">
        <v>3600</v>
      </c>
      <c r="AA645" s="891">
        <v>5000</v>
      </c>
      <c r="AB645" s="891">
        <v>10760</v>
      </c>
      <c r="AC645" s="891">
        <v>1160</v>
      </c>
      <c r="AD645" s="891">
        <v>11420</v>
      </c>
      <c r="AE645" s="891">
        <v>17335</v>
      </c>
      <c r="AF645" s="891">
        <v>49080</v>
      </c>
      <c r="AG645" s="891">
        <v>35320</v>
      </c>
      <c r="AH645" s="891">
        <v>101404.743</v>
      </c>
      <c r="AI645" s="891">
        <v>235079.74300000002</v>
      </c>
      <c r="AJ645" s="891">
        <v>36166.800000000003</v>
      </c>
      <c r="AK645" s="891">
        <v>198912.94300000003</v>
      </c>
      <c r="AL645" s="894">
        <v>231463.06300000002</v>
      </c>
      <c r="AM645" s="891">
        <v>9008.24</v>
      </c>
      <c r="AN645" s="891">
        <v>9008.24</v>
      </c>
      <c r="AO645" s="891">
        <v>9651.69</v>
      </c>
      <c r="AP645" s="891">
        <v>9651.69</v>
      </c>
      <c r="AQ645" s="891">
        <v>0</v>
      </c>
      <c r="AR645" s="891">
        <v>0</v>
      </c>
      <c r="AS645" s="891">
        <v>0</v>
      </c>
      <c r="AT645" s="891">
        <v>0</v>
      </c>
      <c r="AU645" s="891">
        <v>0</v>
      </c>
      <c r="AV645" s="891">
        <v>18016.48</v>
      </c>
      <c r="AW645" s="891">
        <v>7148.98</v>
      </c>
      <c r="AX645" s="891">
        <v>2849.79</v>
      </c>
      <c r="AY645" s="891">
        <v>65335.109999999993</v>
      </c>
      <c r="AZ645" s="891">
        <v>507132.61</v>
      </c>
      <c r="BA645" s="891">
        <v>7098.71</v>
      </c>
      <c r="BB645" s="891">
        <v>0</v>
      </c>
      <c r="BC645" s="891">
        <v>3896.71</v>
      </c>
    </row>
    <row r="646" spans="1:55" ht="15.75" customHeight="1" x14ac:dyDescent="0.2">
      <c r="A646" s="890"/>
      <c r="B646" s="895" t="s">
        <v>2499</v>
      </c>
      <c r="C646" s="645">
        <v>41.3</v>
      </c>
      <c r="D646" s="891">
        <v>546190.26</v>
      </c>
      <c r="E646" s="891">
        <v>427183.56</v>
      </c>
      <c r="F646" s="892">
        <v>0.78211493555377565</v>
      </c>
      <c r="G646" s="893">
        <v>2</v>
      </c>
      <c r="H646" s="891">
        <v>3589.66</v>
      </c>
      <c r="I646" s="891">
        <v>372564.54</v>
      </c>
      <c r="J646" s="891">
        <v>376154.19999999995</v>
      </c>
      <c r="K646" s="893">
        <v>0.9</v>
      </c>
      <c r="L646" s="891">
        <v>120849.83</v>
      </c>
      <c r="M646" s="891">
        <v>32514.93</v>
      </c>
      <c r="N646" s="891">
        <v>12461.88</v>
      </c>
      <c r="O646" s="891">
        <v>4562.71</v>
      </c>
      <c r="P646" s="891">
        <v>4213.37</v>
      </c>
      <c r="Q646" s="891">
        <v>10661.11</v>
      </c>
      <c r="R646" s="891">
        <v>2187.4299999999998</v>
      </c>
      <c r="S646" s="891">
        <v>4595.7700000000004</v>
      </c>
      <c r="T646" s="891">
        <v>4921.93</v>
      </c>
      <c r="U646" s="891">
        <v>3319.17</v>
      </c>
      <c r="V646" s="891">
        <v>7349.89</v>
      </c>
      <c r="W646" s="891">
        <v>6339.31</v>
      </c>
      <c r="X646" s="891">
        <v>5514.64</v>
      </c>
      <c r="Y646" s="891">
        <v>219491.97000000003</v>
      </c>
      <c r="Z646" s="891">
        <v>3717</v>
      </c>
      <c r="AA646" s="891">
        <v>5162.5</v>
      </c>
      <c r="AB646" s="891">
        <v>11109.7</v>
      </c>
      <c r="AC646" s="891">
        <v>1197.6999999999998</v>
      </c>
      <c r="AD646" s="891">
        <v>23582.3</v>
      </c>
      <c r="AE646" s="891">
        <v>20382.739999999998</v>
      </c>
      <c r="AF646" s="891">
        <v>50675.1</v>
      </c>
      <c r="AG646" s="891">
        <v>36467.9</v>
      </c>
      <c r="AH646" s="891">
        <v>106756.04130000001</v>
      </c>
      <c r="AI646" s="891">
        <v>259050.98130000001</v>
      </c>
      <c r="AJ646" s="891">
        <v>37342.22</v>
      </c>
      <c r="AK646" s="891">
        <v>221708.76130000001</v>
      </c>
      <c r="AL646" s="894">
        <v>255316.7513</v>
      </c>
      <c r="AM646" s="891">
        <v>9651.69</v>
      </c>
      <c r="AN646" s="891">
        <v>9651.69</v>
      </c>
      <c r="AO646" s="891">
        <v>9651.69</v>
      </c>
      <c r="AP646" s="891">
        <v>9651.69</v>
      </c>
      <c r="AQ646" s="891">
        <v>643.44000000000005</v>
      </c>
      <c r="AR646" s="891">
        <v>643.44000000000005</v>
      </c>
      <c r="AS646" s="891">
        <v>643.44000000000005</v>
      </c>
      <c r="AT646" s="891">
        <v>643.44000000000005</v>
      </c>
      <c r="AU646" s="891">
        <v>1286.8900000000001</v>
      </c>
      <c r="AV646" s="891">
        <v>18659.93</v>
      </c>
      <c r="AW646" s="891">
        <v>7404.3</v>
      </c>
      <c r="AX646" s="891">
        <v>2849.79</v>
      </c>
      <c r="AY646" s="891">
        <v>71381.430000000008</v>
      </c>
      <c r="AZ646" s="891">
        <v>546190.26</v>
      </c>
      <c r="BA646" s="891">
        <v>9285.5199999999986</v>
      </c>
      <c r="BB646" s="891">
        <v>64.03</v>
      </c>
      <c r="BC646" s="891">
        <v>4625.24</v>
      </c>
    </row>
    <row r="647" spans="1:55" ht="15.75" customHeight="1" x14ac:dyDescent="0.2">
      <c r="A647" s="890" t="s">
        <v>2500</v>
      </c>
      <c r="B647" s="895" t="s">
        <v>2501</v>
      </c>
      <c r="C647" s="645">
        <v>256.95999999999998</v>
      </c>
      <c r="D647" s="891">
        <v>3201515.51</v>
      </c>
      <c r="E647" s="891">
        <v>3369979.7800000003</v>
      </c>
      <c r="F647" s="892">
        <v>1.052620163629943</v>
      </c>
      <c r="G647" s="893">
        <v>4</v>
      </c>
      <c r="H647" s="891">
        <v>246.35</v>
      </c>
      <c r="I647" s="891">
        <v>352054.32999999996</v>
      </c>
      <c r="J647" s="891">
        <v>352300.67999999993</v>
      </c>
      <c r="K647" s="893">
        <v>0.9</v>
      </c>
      <c r="L647" s="891">
        <v>763029.22</v>
      </c>
      <c r="M647" s="891">
        <v>178390.87</v>
      </c>
      <c r="N647" s="891">
        <v>80665.52</v>
      </c>
      <c r="O647" s="891">
        <v>32785.29</v>
      </c>
      <c r="P647" s="891">
        <v>26011.46</v>
      </c>
      <c r="Q647" s="891">
        <v>54365.71</v>
      </c>
      <c r="R647" s="891">
        <v>18046.310000000001</v>
      </c>
      <c r="S647" s="891">
        <v>29617.23</v>
      </c>
      <c r="T647" s="891">
        <v>36562.959999999999</v>
      </c>
      <c r="U647" s="891">
        <v>21702.28</v>
      </c>
      <c r="V647" s="891">
        <v>54599.22</v>
      </c>
      <c r="W647" s="891">
        <v>47092.03</v>
      </c>
      <c r="X647" s="891">
        <v>35538.800000000003</v>
      </c>
      <c r="Y647" s="891">
        <v>1378406.9</v>
      </c>
      <c r="Z647" s="891">
        <v>23006.699999999997</v>
      </c>
      <c r="AA647" s="891">
        <v>32120</v>
      </c>
      <c r="AB647" s="891">
        <v>69122.239999999991</v>
      </c>
      <c r="AC647" s="891">
        <v>7451.84</v>
      </c>
      <c r="AD647" s="891">
        <v>73362.070000000007</v>
      </c>
      <c r="AE647" s="891">
        <v>78509.09</v>
      </c>
      <c r="AF647" s="891">
        <v>315289.92</v>
      </c>
      <c r="AG647" s="891">
        <v>226895.68</v>
      </c>
      <c r="AH647" s="891">
        <v>645520.50695999991</v>
      </c>
      <c r="AI647" s="891">
        <v>1471278.0469599999</v>
      </c>
      <c r="AJ647" s="891">
        <v>232335.52</v>
      </c>
      <c r="AK647" s="891">
        <v>1238942.5269599999</v>
      </c>
      <c r="AL647" s="894">
        <v>1448044.4869599999</v>
      </c>
      <c r="AM647" s="891">
        <v>42467.43</v>
      </c>
      <c r="AN647" s="891">
        <v>42467.43</v>
      </c>
      <c r="AO647" s="891">
        <v>44397.77</v>
      </c>
      <c r="AP647" s="891">
        <v>44397.77</v>
      </c>
      <c r="AQ647" s="891">
        <v>3860.67</v>
      </c>
      <c r="AR647" s="891">
        <v>3860.67</v>
      </c>
      <c r="AS647" s="891">
        <v>3860.67</v>
      </c>
      <c r="AT647" s="891">
        <v>3860.67</v>
      </c>
      <c r="AU647" s="891">
        <v>4504.12</v>
      </c>
      <c r="AV647" s="891">
        <v>117107.17</v>
      </c>
      <c r="AW647" s="891">
        <v>46468.42</v>
      </c>
      <c r="AX647" s="891">
        <v>17811.22</v>
      </c>
      <c r="AY647" s="891">
        <v>375064.01</v>
      </c>
      <c r="AZ647" s="891">
        <v>3201515.51</v>
      </c>
      <c r="BA647" s="891">
        <v>60170.739999999991</v>
      </c>
      <c r="BB647" s="891">
        <v>173.62</v>
      </c>
      <c r="BC647" s="891">
        <v>100986.48</v>
      </c>
    </row>
    <row r="648" spans="1:55" ht="15.75" customHeight="1" x14ac:dyDescent="0.2">
      <c r="A648" s="890" t="s">
        <v>2502</v>
      </c>
      <c r="B648" s="895" t="s">
        <v>2503</v>
      </c>
      <c r="C648" s="645">
        <v>628.29</v>
      </c>
      <c r="D648" s="891">
        <v>7987602.3899999997</v>
      </c>
      <c r="E648" s="891">
        <v>10020049.18</v>
      </c>
      <c r="F648" s="892">
        <v>1.2544501704972824</v>
      </c>
      <c r="G648" s="893">
        <v>4</v>
      </c>
      <c r="H648" s="891">
        <v>614.63</v>
      </c>
      <c r="I648" s="891">
        <v>868799.92999999982</v>
      </c>
      <c r="J648" s="891">
        <v>869414.55999999982</v>
      </c>
      <c r="K648" s="893">
        <v>0.9</v>
      </c>
      <c r="L648" s="891">
        <v>1897560.53</v>
      </c>
      <c r="M648" s="891">
        <v>462868.07</v>
      </c>
      <c r="N648" s="891">
        <v>200413.17</v>
      </c>
      <c r="O648" s="891">
        <v>80232.95</v>
      </c>
      <c r="P648" s="891">
        <v>64622.65</v>
      </c>
      <c r="Q648" s="891">
        <v>139654.60999999999</v>
      </c>
      <c r="R648" s="891">
        <v>44842.35</v>
      </c>
      <c r="S648" s="891">
        <v>73787.759999999995</v>
      </c>
      <c r="T648" s="891">
        <v>88594.880000000005</v>
      </c>
      <c r="U648" s="891">
        <v>53106.76</v>
      </c>
      <c r="V648" s="891">
        <v>132298.10999999999</v>
      </c>
      <c r="W648" s="891">
        <v>114107.61</v>
      </c>
      <c r="X648" s="891">
        <v>88540.64</v>
      </c>
      <c r="Y648" s="891">
        <v>3440630.0899999994</v>
      </c>
      <c r="Z648" s="891">
        <v>56216.7</v>
      </c>
      <c r="AA648" s="891">
        <v>78536.25</v>
      </c>
      <c r="AB648" s="891">
        <v>169010.01</v>
      </c>
      <c r="AC648" s="891">
        <v>18220.409999999996</v>
      </c>
      <c r="AD648" s="891">
        <v>179376.79</v>
      </c>
      <c r="AE648" s="891">
        <v>221335.97</v>
      </c>
      <c r="AF648" s="891">
        <v>770911.83</v>
      </c>
      <c r="AG648" s="891">
        <v>554780.07000000007</v>
      </c>
      <c r="AH648" s="891">
        <v>1610668.1697899997</v>
      </c>
      <c r="AI648" s="891">
        <v>3659056.19979</v>
      </c>
      <c r="AJ648" s="891">
        <v>568080.96</v>
      </c>
      <c r="AK648" s="891">
        <v>3090975.239790001</v>
      </c>
      <c r="AL648" s="894">
        <v>3602248.0997900008</v>
      </c>
      <c r="AM648" s="891">
        <v>117107.17</v>
      </c>
      <c r="AN648" s="891">
        <v>117107.17</v>
      </c>
      <c r="AO648" s="891">
        <v>122254.74</v>
      </c>
      <c r="AP648" s="891">
        <v>122254.74</v>
      </c>
      <c r="AQ648" s="891">
        <v>3860.67</v>
      </c>
      <c r="AR648" s="891">
        <v>3860.67</v>
      </c>
      <c r="AS648" s="891">
        <v>4504.12</v>
      </c>
      <c r="AT648" s="891">
        <v>4504.12</v>
      </c>
      <c r="AU648" s="891">
        <v>5147.5600000000004</v>
      </c>
      <c r="AV648" s="891">
        <v>286333.46999999997</v>
      </c>
      <c r="AW648" s="891">
        <v>113617.84</v>
      </c>
      <c r="AX648" s="891">
        <v>44171.83</v>
      </c>
      <c r="AY648" s="891">
        <v>944724.09999999986</v>
      </c>
      <c r="AZ648" s="891">
        <v>7987602.3899999997</v>
      </c>
      <c r="BA648" s="891">
        <v>264318.7900000001</v>
      </c>
      <c r="BB648" s="891">
        <v>2.9</v>
      </c>
      <c r="BC648" s="891">
        <v>228813.28000000003</v>
      </c>
    </row>
    <row r="649" spans="1:55" ht="15.75" customHeight="1" x14ac:dyDescent="0.2">
      <c r="A649" s="890" t="s">
        <v>2504</v>
      </c>
      <c r="B649" s="895" t="s">
        <v>2505</v>
      </c>
      <c r="C649" s="645">
        <v>368.94</v>
      </c>
      <c r="D649" s="891">
        <v>4977705.3899999997</v>
      </c>
      <c r="E649" s="891">
        <v>4699700.6100000003</v>
      </c>
      <c r="F649" s="892">
        <v>0.94415001326544978</v>
      </c>
      <c r="G649" s="893">
        <v>3</v>
      </c>
      <c r="H649" s="891">
        <v>8157.5</v>
      </c>
      <c r="I649" s="891">
        <v>1394238.3</v>
      </c>
      <c r="J649" s="891">
        <v>1402395.8</v>
      </c>
      <c r="K649" s="893">
        <v>0.9</v>
      </c>
      <c r="L649" s="891">
        <v>1139718.24</v>
      </c>
      <c r="M649" s="891">
        <v>280076.28999999998</v>
      </c>
      <c r="N649" s="891">
        <v>117708.89</v>
      </c>
      <c r="O649" s="891">
        <v>46563.7</v>
      </c>
      <c r="P649" s="891">
        <v>39964.300000000003</v>
      </c>
      <c r="Q649" s="891">
        <v>81963.179999999993</v>
      </c>
      <c r="R649" s="891">
        <v>26249.18</v>
      </c>
      <c r="S649" s="891">
        <v>42893.919999999998</v>
      </c>
      <c r="T649" s="891">
        <v>51328.78</v>
      </c>
      <c r="U649" s="891">
        <v>31149.16</v>
      </c>
      <c r="V649" s="891">
        <v>76648.899999999994</v>
      </c>
      <c r="W649" s="891">
        <v>66109.960000000006</v>
      </c>
      <c r="X649" s="891">
        <v>51469.99</v>
      </c>
      <c r="Y649" s="891">
        <v>2051844.4899999995</v>
      </c>
      <c r="Z649" s="891">
        <v>32785.199999999997</v>
      </c>
      <c r="AA649" s="891">
        <v>46117.5</v>
      </c>
      <c r="AB649" s="891">
        <v>99244.86</v>
      </c>
      <c r="AC649" s="891">
        <v>10699.259999999998</v>
      </c>
      <c r="AD649" s="891">
        <v>210664.74000000002</v>
      </c>
      <c r="AE649" s="891">
        <v>132516.34</v>
      </c>
      <c r="AF649" s="891">
        <v>452689.38</v>
      </c>
      <c r="AG649" s="891">
        <v>325774.02</v>
      </c>
      <c r="AH649" s="891">
        <v>990208.56894000003</v>
      </c>
      <c r="AI649" s="891">
        <v>2300699.86894</v>
      </c>
      <c r="AJ649" s="891">
        <v>333584.46999999997</v>
      </c>
      <c r="AK649" s="891">
        <v>1967115.39894</v>
      </c>
      <c r="AL649" s="894">
        <v>2267341.4189400002</v>
      </c>
      <c r="AM649" s="891">
        <v>92656.22</v>
      </c>
      <c r="AN649" s="891">
        <v>92656.22</v>
      </c>
      <c r="AO649" s="891">
        <v>96516.9</v>
      </c>
      <c r="AP649" s="891">
        <v>96516.9</v>
      </c>
      <c r="AQ649" s="891">
        <v>3860.67</v>
      </c>
      <c r="AR649" s="891">
        <v>3860.67</v>
      </c>
      <c r="AS649" s="891">
        <v>3860.67</v>
      </c>
      <c r="AT649" s="891">
        <v>3860.67</v>
      </c>
      <c r="AU649" s="891">
        <v>4504.12</v>
      </c>
      <c r="AV649" s="891">
        <v>167939.4</v>
      </c>
      <c r="AW649" s="891">
        <v>66638.78</v>
      </c>
      <c r="AX649" s="891">
        <v>25648.16</v>
      </c>
      <c r="AY649" s="891">
        <v>658519.38</v>
      </c>
      <c r="AZ649" s="891">
        <v>4977705.3899999997</v>
      </c>
      <c r="BA649" s="891">
        <v>210349.56000000003</v>
      </c>
      <c r="BB649" s="891">
        <v>439.38000000000005</v>
      </c>
      <c r="BC649" s="891">
        <v>163839.15000000002</v>
      </c>
    </row>
    <row r="650" spans="1:55" ht="15.75" customHeight="1" x14ac:dyDescent="0.2">
      <c r="A650" s="890" t="s">
        <v>2506</v>
      </c>
      <c r="B650" s="895" t="s">
        <v>2507</v>
      </c>
      <c r="C650" s="645">
        <v>159.55000000000001</v>
      </c>
      <c r="D650" s="891">
        <v>1923501.28</v>
      </c>
      <c r="E650" s="891">
        <v>2379019.13</v>
      </c>
      <c r="F650" s="892">
        <v>1.2368170246291699</v>
      </c>
      <c r="G650" s="893">
        <v>4</v>
      </c>
      <c r="H650" s="891">
        <v>148.01</v>
      </c>
      <c r="I650" s="891">
        <v>214066.16</v>
      </c>
      <c r="J650" s="891">
        <v>214214.17</v>
      </c>
      <c r="K650" s="893">
        <v>0.9</v>
      </c>
      <c r="L650" s="891">
        <v>459843.75</v>
      </c>
      <c r="M650" s="891">
        <v>91968.75</v>
      </c>
      <c r="N650" s="891">
        <v>47823.75</v>
      </c>
      <c r="O650" s="891">
        <v>20846.25</v>
      </c>
      <c r="P650" s="891">
        <v>16026.5</v>
      </c>
      <c r="Q650" s="891">
        <v>30008.47</v>
      </c>
      <c r="R650" s="891">
        <v>10937.16</v>
      </c>
      <c r="S650" s="891">
        <v>17872.47</v>
      </c>
      <c r="T650" s="891">
        <v>23906.55</v>
      </c>
      <c r="U650" s="891">
        <v>13276.69</v>
      </c>
      <c r="V650" s="891">
        <v>35699.49</v>
      </c>
      <c r="W650" s="891">
        <v>30790.94</v>
      </c>
      <c r="X650" s="891">
        <v>21445.83</v>
      </c>
      <c r="Y650" s="891">
        <v>820446.59999999986</v>
      </c>
      <c r="Z650" s="891">
        <v>14187.599999999999</v>
      </c>
      <c r="AA650" s="891">
        <v>19943.75</v>
      </c>
      <c r="AB650" s="891">
        <v>42918.95</v>
      </c>
      <c r="AC650" s="891">
        <v>4626.95</v>
      </c>
      <c r="AD650" s="891">
        <v>45551.520000000004</v>
      </c>
      <c r="AE650" s="891">
        <v>24366.189999999995</v>
      </c>
      <c r="AF650" s="891">
        <v>195767.85</v>
      </c>
      <c r="AG650" s="891">
        <v>140882.65</v>
      </c>
      <c r="AH650" s="891">
        <v>390872.41004999995</v>
      </c>
      <c r="AI650" s="891">
        <v>879117.87004999991</v>
      </c>
      <c r="AJ650" s="891">
        <v>144260.32</v>
      </c>
      <c r="AK650" s="891">
        <v>734857.55004999973</v>
      </c>
      <c r="AL650" s="894">
        <v>864691.83004999976</v>
      </c>
      <c r="AM650" s="891">
        <v>23164.05</v>
      </c>
      <c r="AN650" s="891">
        <v>23164.05</v>
      </c>
      <c r="AO650" s="891">
        <v>23807.5</v>
      </c>
      <c r="AP650" s="891">
        <v>23807.5</v>
      </c>
      <c r="AQ650" s="891">
        <v>5791.01</v>
      </c>
      <c r="AR650" s="891">
        <v>5791.01</v>
      </c>
      <c r="AS650" s="891">
        <v>6434.46</v>
      </c>
      <c r="AT650" s="891">
        <v>6434.46</v>
      </c>
      <c r="AU650" s="891">
        <v>7721.35</v>
      </c>
      <c r="AV650" s="891">
        <v>72709.39</v>
      </c>
      <c r="AW650" s="891">
        <v>28851.27</v>
      </c>
      <c r="AX650" s="891">
        <v>10686.73</v>
      </c>
      <c r="AY650" s="891">
        <v>238362.78000000003</v>
      </c>
      <c r="AZ650" s="891">
        <v>1923501.28</v>
      </c>
      <c r="BA650" s="891">
        <v>23384.259999999995</v>
      </c>
      <c r="BB650" s="891">
        <v>5.96</v>
      </c>
      <c r="BC650" s="891">
        <v>37070.780000000006</v>
      </c>
    </row>
    <row r="651" spans="1:55" ht="15.75" customHeight="1" x14ac:dyDescent="0.2">
      <c r="A651" s="890" t="s">
        <v>2508</v>
      </c>
      <c r="B651" s="895" t="s">
        <v>2509</v>
      </c>
      <c r="C651" s="645">
        <v>810.83</v>
      </c>
      <c r="D651" s="891">
        <v>11643860.529999999</v>
      </c>
      <c r="E651" s="891">
        <v>8666365.4100000001</v>
      </c>
      <c r="F651" s="892">
        <v>0.74428626035767198</v>
      </c>
      <c r="G651" s="893">
        <v>2</v>
      </c>
      <c r="H651" s="891">
        <v>92209.53</v>
      </c>
      <c r="I651" s="891">
        <v>5238965.47</v>
      </c>
      <c r="J651" s="891">
        <v>5331175</v>
      </c>
      <c r="K651" s="893">
        <v>0.9</v>
      </c>
      <c r="L651" s="891">
        <v>2549839.5</v>
      </c>
      <c r="M651" s="891">
        <v>849861.5</v>
      </c>
      <c r="N651" s="891">
        <v>284878.62</v>
      </c>
      <c r="O651" s="891">
        <v>94959.54</v>
      </c>
      <c r="P651" s="891">
        <v>86730</v>
      </c>
      <c r="Q651" s="891">
        <v>246530.3</v>
      </c>
      <c r="R651" s="891">
        <v>59060.66</v>
      </c>
      <c r="S651" s="891">
        <v>103405</v>
      </c>
      <c r="T651" s="891">
        <v>94923.09</v>
      </c>
      <c r="U651" s="891">
        <v>68936.67</v>
      </c>
      <c r="V651" s="891">
        <v>141747.97</v>
      </c>
      <c r="W651" s="891">
        <v>122258.16</v>
      </c>
      <c r="X651" s="891">
        <v>124079.44</v>
      </c>
      <c r="Y651" s="891">
        <v>4827210.45</v>
      </c>
      <c r="Z651" s="891">
        <v>72974.7</v>
      </c>
      <c r="AA651" s="891">
        <v>101353.75</v>
      </c>
      <c r="AB651" s="891">
        <v>218113.27000000002</v>
      </c>
      <c r="AC651" s="891">
        <v>23514.07</v>
      </c>
      <c r="AD651" s="891">
        <v>462983.93</v>
      </c>
      <c r="AE651" s="891">
        <v>631636.57000000007</v>
      </c>
      <c r="AF651" s="891">
        <v>994888.41</v>
      </c>
      <c r="AG651" s="891">
        <v>715962.89</v>
      </c>
      <c r="AH651" s="891">
        <v>2267207.7753299996</v>
      </c>
      <c r="AI651" s="891">
        <v>5488635.3653299995</v>
      </c>
      <c r="AJ651" s="891">
        <v>733128.16</v>
      </c>
      <c r="AK651" s="891">
        <v>4755507.2053300003</v>
      </c>
      <c r="AL651" s="894">
        <v>5415322.5453300001</v>
      </c>
      <c r="AM651" s="891">
        <v>196894.47</v>
      </c>
      <c r="AN651" s="891">
        <v>196894.47</v>
      </c>
      <c r="AO651" s="891">
        <v>204615.82</v>
      </c>
      <c r="AP651" s="891">
        <v>204615.82</v>
      </c>
      <c r="AQ651" s="891">
        <v>4504.12</v>
      </c>
      <c r="AR651" s="891">
        <v>4504.12</v>
      </c>
      <c r="AS651" s="891">
        <v>4504.12</v>
      </c>
      <c r="AT651" s="891">
        <v>4504.12</v>
      </c>
      <c r="AU651" s="891">
        <v>5791.01</v>
      </c>
      <c r="AV651" s="891">
        <v>369981.45</v>
      </c>
      <c r="AW651" s="891">
        <v>146809.57</v>
      </c>
      <c r="AX651" s="891">
        <v>57708.36</v>
      </c>
      <c r="AY651" s="891">
        <v>1401327.4500000002</v>
      </c>
      <c r="AZ651" s="891">
        <v>11643860.529999999</v>
      </c>
      <c r="BA651" s="891">
        <v>835689.03999999992</v>
      </c>
      <c r="BB651" s="891">
        <v>14765.329999999998</v>
      </c>
      <c r="BC651" s="891">
        <v>465585.59</v>
      </c>
    </row>
    <row r="652" spans="1:55" ht="15.75" customHeight="1" x14ac:dyDescent="0.2">
      <c r="A652" s="890" t="s">
        <v>2510</v>
      </c>
      <c r="B652" s="895" t="s">
        <v>2511</v>
      </c>
      <c r="C652" s="645">
        <v>1462.14</v>
      </c>
      <c r="D652" s="891">
        <v>20377134.829999998</v>
      </c>
      <c r="E652" s="891">
        <v>14297397.67</v>
      </c>
      <c r="F652" s="892">
        <v>0.70163925347104361</v>
      </c>
      <c r="G652" s="893">
        <v>1</v>
      </c>
      <c r="H652" s="891">
        <v>385946.16</v>
      </c>
      <c r="I652" s="891">
        <v>10403061.15</v>
      </c>
      <c r="J652" s="891">
        <v>10789007.310000001</v>
      </c>
      <c r="K652" s="893">
        <v>0.9</v>
      </c>
      <c r="L652" s="891">
        <v>4646261.25</v>
      </c>
      <c r="M652" s="891">
        <v>929252.25</v>
      </c>
      <c r="N652" s="891">
        <v>447581.25</v>
      </c>
      <c r="O652" s="891">
        <v>198652.5</v>
      </c>
      <c r="P652" s="891">
        <v>173576.71</v>
      </c>
      <c r="Q652" s="891">
        <v>274744.26</v>
      </c>
      <c r="R652" s="891">
        <v>106090.45</v>
      </c>
      <c r="S652" s="891">
        <v>165703.32</v>
      </c>
      <c r="T652" s="891">
        <v>227815.41</v>
      </c>
      <c r="U652" s="891">
        <v>124341.32</v>
      </c>
      <c r="V652" s="891">
        <v>340195.14</v>
      </c>
      <c r="W652" s="891">
        <v>293419.58</v>
      </c>
      <c r="X652" s="891">
        <v>198833.48</v>
      </c>
      <c r="Y652" s="891">
        <v>8126466.9200000009</v>
      </c>
      <c r="Z652" s="891">
        <v>129508.2</v>
      </c>
      <c r="AA652" s="891">
        <v>182767.5</v>
      </c>
      <c r="AB652" s="891">
        <v>393315.66000000003</v>
      </c>
      <c r="AC652" s="891">
        <v>42402.06</v>
      </c>
      <c r="AD652" s="891">
        <v>834881.94</v>
      </c>
      <c r="AE652" s="891">
        <v>218313.74</v>
      </c>
      <c r="AF652" s="891">
        <v>1794045.78</v>
      </c>
      <c r="AG652" s="891">
        <v>1291069.6200000001</v>
      </c>
      <c r="AH652" s="891">
        <v>4159819.1861400004</v>
      </c>
      <c r="AI652" s="891">
        <v>9046123.6861400008</v>
      </c>
      <c r="AJ652" s="891">
        <v>1322023.1200000001</v>
      </c>
      <c r="AK652" s="891">
        <v>7724100.5661399988</v>
      </c>
      <c r="AL652" s="894">
        <v>8913921.3661399987</v>
      </c>
      <c r="AM652" s="891">
        <v>474219.7</v>
      </c>
      <c r="AN652" s="891">
        <v>474219.7</v>
      </c>
      <c r="AO652" s="891">
        <v>494166.52</v>
      </c>
      <c r="AP652" s="891">
        <v>494166.52</v>
      </c>
      <c r="AQ652" s="891">
        <v>68205.27</v>
      </c>
      <c r="AR652" s="891">
        <v>68205.27</v>
      </c>
      <c r="AS652" s="891">
        <v>71422.5</v>
      </c>
      <c r="AT652" s="891">
        <v>71422.5</v>
      </c>
      <c r="AU652" s="891">
        <v>85578.31</v>
      </c>
      <c r="AV652" s="891">
        <v>666610.05000000005</v>
      </c>
      <c r="AW652" s="891">
        <v>264512.55</v>
      </c>
      <c r="AX652" s="891">
        <v>104017.55</v>
      </c>
      <c r="AY652" s="891">
        <v>3336746.4399999995</v>
      </c>
      <c r="AZ652" s="891">
        <v>20377134.829999998</v>
      </c>
      <c r="BA652" s="891">
        <v>2276822.8600000003</v>
      </c>
      <c r="BB652" s="891">
        <v>56354.959999999992</v>
      </c>
      <c r="BC652" s="891">
        <v>728692.34</v>
      </c>
    </row>
    <row r="653" spans="1:55" ht="15.75" customHeight="1" x14ac:dyDescent="0.2">
      <c r="A653" s="890" t="s">
        <v>2512</v>
      </c>
      <c r="B653" s="895" t="s">
        <v>2513</v>
      </c>
      <c r="C653" s="645">
        <v>95.25</v>
      </c>
      <c r="D653" s="891">
        <v>1124660.01</v>
      </c>
      <c r="E653" s="891">
        <v>1213847.29</v>
      </c>
      <c r="F653" s="892">
        <v>1.0793015482074446</v>
      </c>
      <c r="G653" s="893">
        <v>4</v>
      </c>
      <c r="H653" s="891">
        <v>86.54</v>
      </c>
      <c r="I653" s="891">
        <v>62641.789999999994</v>
      </c>
      <c r="J653" s="891">
        <v>62728.329999999994</v>
      </c>
      <c r="K653" s="893">
        <v>0.9</v>
      </c>
      <c r="L653" s="891">
        <v>277745.62</v>
      </c>
      <c r="M653" s="891">
        <v>55549.120000000003</v>
      </c>
      <c r="N653" s="891">
        <v>28816.87</v>
      </c>
      <c r="O653" s="891">
        <v>12262.5</v>
      </c>
      <c r="P653" s="891">
        <v>9330.0300000000007</v>
      </c>
      <c r="Q653" s="891">
        <v>17338.23</v>
      </c>
      <c r="R653" s="891">
        <v>6562.29</v>
      </c>
      <c r="S653" s="891">
        <v>10723.48</v>
      </c>
      <c r="T653" s="891">
        <v>14062.68</v>
      </c>
      <c r="U653" s="891">
        <v>7914.95</v>
      </c>
      <c r="V653" s="891">
        <v>20999.7</v>
      </c>
      <c r="W653" s="891">
        <v>18112.32</v>
      </c>
      <c r="X653" s="891">
        <v>12867.49</v>
      </c>
      <c r="Y653" s="891">
        <v>492285.27999999997</v>
      </c>
      <c r="Z653" s="891">
        <v>8505</v>
      </c>
      <c r="AA653" s="891">
        <v>11906.25</v>
      </c>
      <c r="AB653" s="891">
        <v>25622.25</v>
      </c>
      <c r="AC653" s="891">
        <v>2762.25</v>
      </c>
      <c r="AD653" s="891">
        <v>27193.87</v>
      </c>
      <c r="AE653" s="891">
        <v>14577</v>
      </c>
      <c r="AF653" s="891">
        <v>116871.75</v>
      </c>
      <c r="AG653" s="891">
        <v>84105.75</v>
      </c>
      <c r="AH653" s="891">
        <v>227477.01375000001</v>
      </c>
      <c r="AI653" s="891">
        <v>519021.13375000004</v>
      </c>
      <c r="AJ653" s="891">
        <v>86122.19</v>
      </c>
      <c r="AK653" s="891">
        <v>432898.94375000003</v>
      </c>
      <c r="AL653" s="894">
        <v>510408.91375000007</v>
      </c>
      <c r="AM653" s="891">
        <v>13512.36</v>
      </c>
      <c r="AN653" s="891">
        <v>13512.36</v>
      </c>
      <c r="AO653" s="891">
        <v>14155.81</v>
      </c>
      <c r="AP653" s="891">
        <v>14155.81</v>
      </c>
      <c r="AQ653" s="891">
        <v>0</v>
      </c>
      <c r="AR653" s="891">
        <v>0</v>
      </c>
      <c r="AS653" s="891">
        <v>0</v>
      </c>
      <c r="AT653" s="891">
        <v>0</v>
      </c>
      <c r="AU653" s="891">
        <v>0</v>
      </c>
      <c r="AV653" s="891">
        <v>43110.879999999997</v>
      </c>
      <c r="AW653" s="891">
        <v>17106.5</v>
      </c>
      <c r="AX653" s="891">
        <v>6412.04</v>
      </c>
      <c r="AY653" s="891">
        <v>121965.75999999999</v>
      </c>
      <c r="AZ653" s="891">
        <v>1124660.01</v>
      </c>
      <c r="BA653" s="891">
        <v>15496.17</v>
      </c>
      <c r="BB653" s="891">
        <v>0</v>
      </c>
      <c r="BC653" s="891">
        <v>25535.489999999998</v>
      </c>
    </row>
    <row r="654" spans="1:55" ht="15.75" customHeight="1" x14ac:dyDescent="0.2">
      <c r="A654" s="890" t="s">
        <v>2514</v>
      </c>
      <c r="B654" s="895" t="s">
        <v>2515</v>
      </c>
      <c r="C654" s="645">
        <v>134.72</v>
      </c>
      <c r="D654" s="891">
        <v>1623591.78</v>
      </c>
      <c r="E654" s="891">
        <v>2012759.75</v>
      </c>
      <c r="F654" s="892">
        <v>1.2396957010955056</v>
      </c>
      <c r="G654" s="893">
        <v>4</v>
      </c>
      <c r="H654" s="891">
        <v>124.93</v>
      </c>
      <c r="I654" s="891">
        <v>605252.69000000006</v>
      </c>
      <c r="J654" s="891">
        <v>605377.62000000011</v>
      </c>
      <c r="K654" s="893">
        <v>0.9</v>
      </c>
      <c r="L654" s="891">
        <v>391786.87</v>
      </c>
      <c r="M654" s="891">
        <v>78357.37</v>
      </c>
      <c r="N654" s="891">
        <v>41079.370000000003</v>
      </c>
      <c r="O654" s="891">
        <v>17780.62</v>
      </c>
      <c r="P654" s="891">
        <v>13514.76</v>
      </c>
      <c r="Q654" s="891">
        <v>25340.49</v>
      </c>
      <c r="R654" s="891">
        <v>9296.58</v>
      </c>
      <c r="S654" s="891">
        <v>15063.93</v>
      </c>
      <c r="T654" s="891">
        <v>20390.88</v>
      </c>
      <c r="U654" s="891">
        <v>11234.12</v>
      </c>
      <c r="V654" s="891">
        <v>30449.56</v>
      </c>
      <c r="W654" s="891">
        <v>26262.86</v>
      </c>
      <c r="X654" s="891">
        <v>18075.77</v>
      </c>
      <c r="Y654" s="891">
        <v>698633.18</v>
      </c>
      <c r="Z654" s="891">
        <v>11989.8</v>
      </c>
      <c r="AA654" s="891">
        <v>16840</v>
      </c>
      <c r="AB654" s="891">
        <v>36239.679999999993</v>
      </c>
      <c r="AC654" s="891">
        <v>3906.8799999999997</v>
      </c>
      <c r="AD654" s="891">
        <v>38462.559999999998</v>
      </c>
      <c r="AE654" s="891">
        <v>20495.939999999999</v>
      </c>
      <c r="AF654" s="891">
        <v>165301.43999999997</v>
      </c>
      <c r="AG654" s="891">
        <v>118957.75999999999</v>
      </c>
      <c r="AH654" s="891">
        <v>329923.18572000001</v>
      </c>
      <c r="AI654" s="891">
        <v>742117.24572000001</v>
      </c>
      <c r="AJ654" s="891">
        <v>121809.78</v>
      </c>
      <c r="AK654" s="891">
        <v>620307.46571999998</v>
      </c>
      <c r="AL654" s="894">
        <v>729936.26572000002</v>
      </c>
      <c r="AM654" s="891">
        <v>20590.27</v>
      </c>
      <c r="AN654" s="891">
        <v>20590.27</v>
      </c>
      <c r="AO654" s="891">
        <v>21233.71</v>
      </c>
      <c r="AP654" s="891">
        <v>21233.71</v>
      </c>
      <c r="AQ654" s="891">
        <v>3217.23</v>
      </c>
      <c r="AR654" s="891">
        <v>3217.23</v>
      </c>
      <c r="AS654" s="891">
        <v>3217.23</v>
      </c>
      <c r="AT654" s="891">
        <v>3217.23</v>
      </c>
      <c r="AU654" s="891">
        <v>3860.67</v>
      </c>
      <c r="AV654" s="891">
        <v>61127.37</v>
      </c>
      <c r="AW654" s="891">
        <v>24255.49</v>
      </c>
      <c r="AX654" s="891">
        <v>9261.83</v>
      </c>
      <c r="AY654" s="891">
        <v>195022.23999999996</v>
      </c>
      <c r="AZ654" s="891">
        <v>1623591.78</v>
      </c>
      <c r="BA654" s="891">
        <v>25696.1</v>
      </c>
      <c r="BB654" s="891">
        <v>84.51</v>
      </c>
      <c r="BC654" s="891">
        <v>93924.62</v>
      </c>
    </row>
    <row r="655" spans="1:55" ht="15.75" customHeight="1" x14ac:dyDescent="0.2">
      <c r="A655" s="890" t="s">
        <v>2516</v>
      </c>
      <c r="B655" s="895" t="s">
        <v>2517</v>
      </c>
      <c r="C655" s="645">
        <v>56.38</v>
      </c>
      <c r="D655" s="891">
        <v>648239.80000000005</v>
      </c>
      <c r="E655" s="891">
        <v>1024048.11</v>
      </c>
      <c r="F655" s="892">
        <v>1.5797365573665794</v>
      </c>
      <c r="G655" s="893">
        <v>4</v>
      </c>
      <c r="H655" s="891">
        <v>49.88</v>
      </c>
      <c r="I655" s="891">
        <v>102578.73</v>
      </c>
      <c r="J655" s="891">
        <v>102628.61</v>
      </c>
      <c r="K655" s="893">
        <v>0.9</v>
      </c>
      <c r="L655" s="891">
        <v>159412.5</v>
      </c>
      <c r="M655" s="891">
        <v>31882.5</v>
      </c>
      <c r="N655" s="891">
        <v>16554.37</v>
      </c>
      <c r="O655" s="891">
        <v>6744.37</v>
      </c>
      <c r="P655" s="891">
        <v>5336.54</v>
      </c>
      <c r="Q655" s="891">
        <v>10669.68</v>
      </c>
      <c r="R655" s="891">
        <v>3828</v>
      </c>
      <c r="S655" s="891">
        <v>6127.7</v>
      </c>
      <c r="T655" s="891">
        <v>7734.47</v>
      </c>
      <c r="U655" s="891">
        <v>4595.7700000000004</v>
      </c>
      <c r="V655" s="891">
        <v>11549.83</v>
      </c>
      <c r="W655" s="891">
        <v>9961.77</v>
      </c>
      <c r="X655" s="891">
        <v>7352.85</v>
      </c>
      <c r="Y655" s="891">
        <v>281750.34999999998</v>
      </c>
      <c r="Z655" s="891">
        <v>5037.2999999999993</v>
      </c>
      <c r="AA655" s="891">
        <v>7047.5</v>
      </c>
      <c r="AB655" s="891">
        <v>15166.22</v>
      </c>
      <c r="AC655" s="891">
        <v>1635.02</v>
      </c>
      <c r="AD655" s="891">
        <v>16096.48</v>
      </c>
      <c r="AE655" s="891">
        <v>9261.48</v>
      </c>
      <c r="AF655" s="891">
        <v>69178.259999999995</v>
      </c>
      <c r="AG655" s="891">
        <v>49783.539999999994</v>
      </c>
      <c r="AH655" s="891">
        <v>130168.64237999999</v>
      </c>
      <c r="AI655" s="891">
        <v>303374.44237999996</v>
      </c>
      <c r="AJ655" s="891">
        <v>50977.1</v>
      </c>
      <c r="AK655" s="891">
        <v>252397.34237999996</v>
      </c>
      <c r="AL655" s="894">
        <v>298276.73237999994</v>
      </c>
      <c r="AM655" s="891">
        <v>7077.9</v>
      </c>
      <c r="AN655" s="891">
        <v>7077.9</v>
      </c>
      <c r="AO655" s="891">
        <v>7721.35</v>
      </c>
      <c r="AP655" s="891">
        <v>7721.35</v>
      </c>
      <c r="AQ655" s="891">
        <v>0</v>
      </c>
      <c r="AR655" s="891">
        <v>0</v>
      </c>
      <c r="AS655" s="891">
        <v>0</v>
      </c>
      <c r="AT655" s="891">
        <v>0</v>
      </c>
      <c r="AU655" s="891">
        <v>0</v>
      </c>
      <c r="AV655" s="891">
        <v>25094.39</v>
      </c>
      <c r="AW655" s="891">
        <v>9957.51</v>
      </c>
      <c r="AX655" s="891">
        <v>3562.24</v>
      </c>
      <c r="AY655" s="891">
        <v>68212.639999999999</v>
      </c>
      <c r="AZ655" s="891">
        <v>648239.80000000005</v>
      </c>
      <c r="BA655" s="891">
        <v>49682.64</v>
      </c>
      <c r="BB655" s="891">
        <v>0</v>
      </c>
      <c r="BC655" s="891">
        <v>24665.88</v>
      </c>
    </row>
    <row r="656" spans="1:55" ht="15.75" customHeight="1" x14ac:dyDescent="0.2">
      <c r="A656" s="890" t="s">
        <v>2518</v>
      </c>
      <c r="B656" s="895" t="s">
        <v>2519</v>
      </c>
      <c r="C656" s="645">
        <v>194.38</v>
      </c>
      <c r="D656" s="891">
        <v>2325797.27</v>
      </c>
      <c r="E656" s="891">
        <v>2545218.5300000003</v>
      </c>
      <c r="F656" s="892">
        <v>1.0943423843643949</v>
      </c>
      <c r="G656" s="893">
        <v>4</v>
      </c>
      <c r="H656" s="891">
        <v>178.96</v>
      </c>
      <c r="I656" s="891">
        <v>247687.52</v>
      </c>
      <c r="J656" s="891">
        <v>247866.47999999998</v>
      </c>
      <c r="K656" s="893">
        <v>0.9</v>
      </c>
      <c r="L656" s="891">
        <v>572045.62</v>
      </c>
      <c r="M656" s="891">
        <v>114409.12</v>
      </c>
      <c r="N656" s="891">
        <v>58860</v>
      </c>
      <c r="O656" s="891">
        <v>26364.37</v>
      </c>
      <c r="P656" s="891">
        <v>19319.72</v>
      </c>
      <c r="Q656" s="891">
        <v>36010.17</v>
      </c>
      <c r="R656" s="891">
        <v>13671.45</v>
      </c>
      <c r="S656" s="891">
        <v>21957.599999999999</v>
      </c>
      <c r="T656" s="891">
        <v>30234.76</v>
      </c>
      <c r="U656" s="891">
        <v>16340.54</v>
      </c>
      <c r="V656" s="891">
        <v>45149.35</v>
      </c>
      <c r="W656" s="891">
        <v>38941.480000000003</v>
      </c>
      <c r="X656" s="891">
        <v>26347.73</v>
      </c>
      <c r="Y656" s="891">
        <v>1019651.9099999999</v>
      </c>
      <c r="Z656" s="891">
        <v>17291.699999999997</v>
      </c>
      <c r="AA656" s="891">
        <v>24297.499999999996</v>
      </c>
      <c r="AB656" s="891">
        <v>52288.219999999994</v>
      </c>
      <c r="AC656" s="891">
        <v>5637.0199999999995</v>
      </c>
      <c r="AD656" s="891">
        <v>55495.479999999996</v>
      </c>
      <c r="AE656" s="891">
        <v>28885.059999999998</v>
      </c>
      <c r="AF656" s="891">
        <v>238504.25999999995</v>
      </c>
      <c r="AG656" s="891">
        <v>171637.53999999998</v>
      </c>
      <c r="AH656" s="891">
        <v>472048.33337999991</v>
      </c>
      <c r="AI656" s="891">
        <v>1066085.1133799998</v>
      </c>
      <c r="AJ656" s="891">
        <v>175752.56</v>
      </c>
      <c r="AK656" s="891">
        <v>890332.55337999971</v>
      </c>
      <c r="AL656" s="894">
        <v>1048509.8533799998</v>
      </c>
      <c r="AM656" s="891">
        <v>29598.51</v>
      </c>
      <c r="AN656" s="891">
        <v>29598.51</v>
      </c>
      <c r="AO656" s="891">
        <v>30885.4</v>
      </c>
      <c r="AP656" s="891">
        <v>30885.4</v>
      </c>
      <c r="AQ656" s="891">
        <v>0</v>
      </c>
      <c r="AR656" s="891">
        <v>0</v>
      </c>
      <c r="AS656" s="891">
        <v>0</v>
      </c>
      <c r="AT656" s="891">
        <v>0</v>
      </c>
      <c r="AU656" s="891">
        <v>0</v>
      </c>
      <c r="AV656" s="891">
        <v>88152.1</v>
      </c>
      <c r="AW656" s="891">
        <v>34978.97</v>
      </c>
      <c r="AX656" s="891">
        <v>13536.53</v>
      </c>
      <c r="AY656" s="891">
        <v>257635.42</v>
      </c>
      <c r="AZ656" s="891">
        <v>2325797.27</v>
      </c>
      <c r="BA656" s="891">
        <v>31117.789999999997</v>
      </c>
      <c r="BB656" s="891">
        <v>0</v>
      </c>
      <c r="BC656" s="891">
        <v>106215.45000000001</v>
      </c>
    </row>
    <row r="657" spans="1:55" ht="15.75" customHeight="1" x14ac:dyDescent="0.2">
      <c r="A657" s="890" t="s">
        <v>2520</v>
      </c>
      <c r="B657" s="895" t="s">
        <v>2521</v>
      </c>
      <c r="C657" s="645">
        <v>1188.32</v>
      </c>
      <c r="D657" s="891">
        <v>16997863.859999999</v>
      </c>
      <c r="E657" s="891">
        <v>12819586.049999999</v>
      </c>
      <c r="F657" s="892">
        <v>0.75418806478192368</v>
      </c>
      <c r="G657" s="893">
        <v>2</v>
      </c>
      <c r="H657" s="891">
        <v>91934.37</v>
      </c>
      <c r="I657" s="891">
        <v>2479122.4499999997</v>
      </c>
      <c r="J657" s="891">
        <v>2571056.8199999998</v>
      </c>
      <c r="K657" s="893">
        <v>0.9</v>
      </c>
      <c r="L657" s="891">
        <v>3718193.54</v>
      </c>
      <c r="M657" s="891">
        <v>1239273.8999999999</v>
      </c>
      <c r="N657" s="891">
        <v>417821.97</v>
      </c>
      <c r="O657" s="891">
        <v>139273.99</v>
      </c>
      <c r="P657" s="891">
        <v>126364.18</v>
      </c>
      <c r="Q657" s="891">
        <v>361425.6</v>
      </c>
      <c r="R657" s="891">
        <v>86403.56</v>
      </c>
      <c r="S657" s="891">
        <v>151660.67000000001</v>
      </c>
      <c r="T657" s="891">
        <v>139220.53</v>
      </c>
      <c r="U657" s="891">
        <v>101107.11</v>
      </c>
      <c r="V657" s="891">
        <v>207897.03</v>
      </c>
      <c r="W657" s="891">
        <v>179311.96</v>
      </c>
      <c r="X657" s="891">
        <v>181983.18</v>
      </c>
      <c r="Y657" s="891">
        <v>7049937.2199999988</v>
      </c>
      <c r="Z657" s="891">
        <v>106948.79999999999</v>
      </c>
      <c r="AA657" s="891">
        <v>148540</v>
      </c>
      <c r="AB657" s="891">
        <v>319658.07999999996</v>
      </c>
      <c r="AC657" s="891">
        <v>34461.279999999999</v>
      </c>
      <c r="AD657" s="891">
        <v>678530.72</v>
      </c>
      <c r="AE657" s="891">
        <v>925701.27999999991</v>
      </c>
      <c r="AF657" s="891">
        <v>1458068.64</v>
      </c>
      <c r="AG657" s="891">
        <v>1049286.56</v>
      </c>
      <c r="AH657" s="891">
        <v>3306186.9043199997</v>
      </c>
      <c r="AI657" s="891">
        <v>8027382.2643199991</v>
      </c>
      <c r="AJ657" s="891">
        <v>1074443.29</v>
      </c>
      <c r="AK657" s="891">
        <v>6952938.97432</v>
      </c>
      <c r="AL657" s="894">
        <v>7919937.93432</v>
      </c>
      <c r="AM657" s="891">
        <v>274107.99</v>
      </c>
      <c r="AN657" s="891">
        <v>274107.99</v>
      </c>
      <c r="AO657" s="891">
        <v>285690.02</v>
      </c>
      <c r="AP657" s="891">
        <v>285690.02</v>
      </c>
      <c r="AQ657" s="891">
        <v>12868.92</v>
      </c>
      <c r="AR657" s="891">
        <v>12868.92</v>
      </c>
      <c r="AS657" s="891">
        <v>12868.92</v>
      </c>
      <c r="AT657" s="891">
        <v>12868.92</v>
      </c>
      <c r="AU657" s="891">
        <v>16086.15</v>
      </c>
      <c r="AV657" s="891">
        <v>541781.53</v>
      </c>
      <c r="AW657" s="891">
        <v>214980.28</v>
      </c>
      <c r="AX657" s="891">
        <v>84068.98</v>
      </c>
      <c r="AY657" s="891">
        <v>2027988.6399999997</v>
      </c>
      <c r="AZ657" s="891">
        <v>16997863.859999999</v>
      </c>
      <c r="BA657" s="891">
        <v>560243.05000000005</v>
      </c>
      <c r="BB657" s="891">
        <v>5410.34</v>
      </c>
      <c r="BC657" s="891">
        <v>436350.63000000006</v>
      </c>
    </row>
    <row r="658" spans="1:55" ht="15.75" customHeight="1" x14ac:dyDescent="0.2">
      <c r="A658" s="890" t="s">
        <v>2522</v>
      </c>
      <c r="B658" s="895" t="s">
        <v>2523</v>
      </c>
      <c r="C658" s="645">
        <v>884.81</v>
      </c>
      <c r="D658" s="891">
        <v>12789186.32</v>
      </c>
      <c r="E658" s="891">
        <v>8440934.8800000008</v>
      </c>
      <c r="F658" s="892">
        <v>0.66000562262509921</v>
      </c>
      <c r="G658" s="893">
        <v>1</v>
      </c>
      <c r="H658" s="891">
        <v>421381.21</v>
      </c>
      <c r="I658" s="891">
        <v>6382734.4999999981</v>
      </c>
      <c r="J658" s="891">
        <v>6804115.7099999981</v>
      </c>
      <c r="K658" s="893">
        <v>0.9</v>
      </c>
      <c r="L658" s="891">
        <v>2865746.25</v>
      </c>
      <c r="M658" s="891">
        <v>573149.25</v>
      </c>
      <c r="N658" s="891">
        <v>270388.12</v>
      </c>
      <c r="O658" s="891">
        <v>119559.37</v>
      </c>
      <c r="P658" s="891">
        <v>110343.96</v>
      </c>
      <c r="Q658" s="891">
        <v>166046.89000000001</v>
      </c>
      <c r="R658" s="891">
        <v>63982.38</v>
      </c>
      <c r="S658" s="891">
        <v>100085.83</v>
      </c>
      <c r="T658" s="891">
        <v>137111.13</v>
      </c>
      <c r="U658" s="891">
        <v>75064.37</v>
      </c>
      <c r="V658" s="891">
        <v>204747.07</v>
      </c>
      <c r="W658" s="891">
        <v>176595.12</v>
      </c>
      <c r="X658" s="891">
        <v>120096.64</v>
      </c>
      <c r="Y658" s="891">
        <v>4982916.38</v>
      </c>
      <c r="Z658" s="891">
        <v>78417.899999999994</v>
      </c>
      <c r="AA658" s="891">
        <v>110601.25</v>
      </c>
      <c r="AB658" s="891">
        <v>238013.89</v>
      </c>
      <c r="AC658" s="891">
        <v>25659.489999999998</v>
      </c>
      <c r="AD658" s="891">
        <v>505226.51</v>
      </c>
      <c r="AE658" s="891">
        <v>132489.10999999999</v>
      </c>
      <c r="AF658" s="891">
        <v>1085661.8699999999</v>
      </c>
      <c r="AG658" s="891">
        <v>781287.23</v>
      </c>
      <c r="AH658" s="891">
        <v>2630375.9423099998</v>
      </c>
      <c r="AI658" s="891">
        <v>5587733.1923099998</v>
      </c>
      <c r="AJ658" s="891">
        <v>800018.65</v>
      </c>
      <c r="AK658" s="891">
        <v>4787714.5423099995</v>
      </c>
      <c r="AL658" s="894">
        <v>5507731.3223099997</v>
      </c>
      <c r="AM658" s="891">
        <v>319149.21000000002</v>
      </c>
      <c r="AN658" s="891">
        <v>319149.21000000002</v>
      </c>
      <c r="AO658" s="891">
        <v>332018.13</v>
      </c>
      <c r="AP658" s="891">
        <v>332018.13</v>
      </c>
      <c r="AQ658" s="891">
        <v>69492.160000000003</v>
      </c>
      <c r="AR658" s="891">
        <v>69492.160000000003</v>
      </c>
      <c r="AS658" s="891">
        <v>72065.95</v>
      </c>
      <c r="AT658" s="891">
        <v>72065.95</v>
      </c>
      <c r="AU658" s="891">
        <v>86865.21</v>
      </c>
      <c r="AV658" s="891">
        <v>403440.64000000001</v>
      </c>
      <c r="AW658" s="891">
        <v>160086.26</v>
      </c>
      <c r="AX658" s="891">
        <v>62695.51</v>
      </c>
      <c r="AY658" s="891">
        <v>2298538.5199999996</v>
      </c>
      <c r="AZ658" s="891">
        <v>12789186.32</v>
      </c>
      <c r="BA658" s="891">
        <v>1818064.35</v>
      </c>
      <c r="BB658" s="891">
        <v>119223.37000000001</v>
      </c>
      <c r="BC658" s="891">
        <v>491015.33</v>
      </c>
    </row>
    <row r="659" spans="1:55" ht="15.75" customHeight="1" x14ac:dyDescent="0.2">
      <c r="A659" s="890" t="s">
        <v>2524</v>
      </c>
      <c r="B659" s="895" t="s">
        <v>2525</v>
      </c>
      <c r="C659" s="645">
        <v>862.05</v>
      </c>
      <c r="D659" s="891">
        <v>11057121.029999999</v>
      </c>
      <c r="E659" s="891">
        <v>8020851.0199999996</v>
      </c>
      <c r="F659" s="892">
        <v>0.72540139501394241</v>
      </c>
      <c r="G659" s="893">
        <v>1</v>
      </c>
      <c r="H659" s="891">
        <v>81694.62</v>
      </c>
      <c r="I659" s="891">
        <v>1826087.5000000002</v>
      </c>
      <c r="J659" s="891">
        <v>1907782.12</v>
      </c>
      <c r="K659" s="893">
        <v>0.9</v>
      </c>
      <c r="L659" s="891">
        <v>2618656.87</v>
      </c>
      <c r="M659" s="891">
        <v>523731.37</v>
      </c>
      <c r="N659" s="891">
        <v>263643.75</v>
      </c>
      <c r="O659" s="891">
        <v>117106.87</v>
      </c>
      <c r="P659" s="891">
        <v>91382.96</v>
      </c>
      <c r="Q659" s="891">
        <v>161378.91</v>
      </c>
      <c r="R659" s="891">
        <v>62341.81</v>
      </c>
      <c r="S659" s="891">
        <v>97532.62</v>
      </c>
      <c r="T659" s="891">
        <v>134298.59</v>
      </c>
      <c r="U659" s="891">
        <v>73021.8</v>
      </c>
      <c r="V659" s="891">
        <v>200547.13</v>
      </c>
      <c r="W659" s="891">
        <v>172972.65</v>
      </c>
      <c r="X659" s="891">
        <v>117032.95</v>
      </c>
      <c r="Y659" s="891">
        <v>4633648.2800000012</v>
      </c>
      <c r="Z659" s="891">
        <v>76437</v>
      </c>
      <c r="AA659" s="891">
        <v>107756.25</v>
      </c>
      <c r="AB659" s="891">
        <v>231891.44999999998</v>
      </c>
      <c r="AC659" s="891">
        <v>24999.449999999997</v>
      </c>
      <c r="AD659" s="891">
        <v>492230.55000000005</v>
      </c>
      <c r="AE659" s="891">
        <v>128683.26999999999</v>
      </c>
      <c r="AF659" s="891">
        <v>1057735.3499999999</v>
      </c>
      <c r="AG659" s="891">
        <v>761190.14999999991</v>
      </c>
      <c r="AH659" s="891">
        <v>2216063.58555</v>
      </c>
      <c r="AI659" s="891">
        <v>5096987.0555499997</v>
      </c>
      <c r="AJ659" s="891">
        <v>779439.74</v>
      </c>
      <c r="AK659" s="891">
        <v>4317547.3155500004</v>
      </c>
      <c r="AL659" s="894">
        <v>5019043.0755500002</v>
      </c>
      <c r="AM659" s="891">
        <v>194320.69</v>
      </c>
      <c r="AN659" s="891">
        <v>194320.69</v>
      </c>
      <c r="AO659" s="891">
        <v>202685.49</v>
      </c>
      <c r="AP659" s="891">
        <v>202685.49</v>
      </c>
      <c r="AQ659" s="891">
        <v>0</v>
      </c>
      <c r="AR659" s="891">
        <v>0</v>
      </c>
      <c r="AS659" s="891">
        <v>0</v>
      </c>
      <c r="AT659" s="891">
        <v>0</v>
      </c>
      <c r="AU659" s="891">
        <v>0</v>
      </c>
      <c r="AV659" s="891">
        <v>393145.5</v>
      </c>
      <c r="AW659" s="891">
        <v>156001.13</v>
      </c>
      <c r="AX659" s="891">
        <v>61270.61</v>
      </c>
      <c r="AY659" s="891">
        <v>1404429.5999999999</v>
      </c>
      <c r="AZ659" s="891">
        <v>11057121.029999999</v>
      </c>
      <c r="BA659" s="891">
        <v>384850.6700000001</v>
      </c>
      <c r="BB659" s="891">
        <v>0</v>
      </c>
      <c r="BC659" s="891">
        <v>324207.88</v>
      </c>
    </row>
    <row r="660" spans="1:55" ht="15.75" customHeight="1" x14ac:dyDescent="0.2">
      <c r="A660" s="890" t="s">
        <v>2526</v>
      </c>
      <c r="B660" s="895" t="s">
        <v>2527</v>
      </c>
      <c r="C660" s="645">
        <v>414.05</v>
      </c>
      <c r="D660" s="891">
        <v>5398672.1100000003</v>
      </c>
      <c r="E660" s="891">
        <v>4109968.29</v>
      </c>
      <c r="F660" s="892">
        <v>0.76129244493049975</v>
      </c>
      <c r="G660" s="893">
        <v>2</v>
      </c>
      <c r="H660" s="891">
        <v>34878.339999999997</v>
      </c>
      <c r="I660" s="891">
        <v>2326231.0700000003</v>
      </c>
      <c r="J660" s="891">
        <v>2361109.41</v>
      </c>
      <c r="K660" s="893">
        <v>0.9</v>
      </c>
      <c r="L660" s="891">
        <v>1262424.3700000001</v>
      </c>
      <c r="M660" s="891">
        <v>252484.87</v>
      </c>
      <c r="N660" s="891">
        <v>126303.75</v>
      </c>
      <c r="O660" s="891">
        <v>55794.37</v>
      </c>
      <c r="P660" s="891">
        <v>44885.16</v>
      </c>
      <c r="Q660" s="891">
        <v>77355.179999999993</v>
      </c>
      <c r="R660" s="891">
        <v>29530.33</v>
      </c>
      <c r="S660" s="891">
        <v>46723.74</v>
      </c>
      <c r="T660" s="891">
        <v>63985.19</v>
      </c>
      <c r="U660" s="891">
        <v>34978.97</v>
      </c>
      <c r="V660" s="891">
        <v>95548.63</v>
      </c>
      <c r="W660" s="891">
        <v>82411.05</v>
      </c>
      <c r="X660" s="891">
        <v>56065.52</v>
      </c>
      <c r="Y660" s="891">
        <v>2228491.13</v>
      </c>
      <c r="Z660" s="891">
        <v>36792</v>
      </c>
      <c r="AA660" s="891">
        <v>51756.25</v>
      </c>
      <c r="AB660" s="891">
        <v>111379.45000000001</v>
      </c>
      <c r="AC660" s="891">
        <v>12007.45</v>
      </c>
      <c r="AD660" s="891">
        <v>236422.55</v>
      </c>
      <c r="AE660" s="891">
        <v>62540.979999999996</v>
      </c>
      <c r="AF660" s="891">
        <v>508039.35</v>
      </c>
      <c r="AG660" s="891">
        <v>365606.15</v>
      </c>
      <c r="AH660" s="891">
        <v>1085903.59155</v>
      </c>
      <c r="AI660" s="891">
        <v>2470447.7715500002</v>
      </c>
      <c r="AJ660" s="891">
        <v>374371.58</v>
      </c>
      <c r="AK660" s="891">
        <v>2096076.1915500001</v>
      </c>
      <c r="AL660" s="894">
        <v>2433010.61155</v>
      </c>
      <c r="AM660" s="891">
        <v>100377.57</v>
      </c>
      <c r="AN660" s="891">
        <v>100377.57</v>
      </c>
      <c r="AO660" s="891">
        <v>104881.69</v>
      </c>
      <c r="AP660" s="891">
        <v>104881.69</v>
      </c>
      <c r="AQ660" s="891">
        <v>6434.46</v>
      </c>
      <c r="AR660" s="891">
        <v>6434.46</v>
      </c>
      <c r="AS660" s="891">
        <v>6434.46</v>
      </c>
      <c r="AT660" s="891">
        <v>6434.46</v>
      </c>
      <c r="AU660" s="891">
        <v>8364.7900000000009</v>
      </c>
      <c r="AV660" s="891">
        <v>188529.67</v>
      </c>
      <c r="AW660" s="891">
        <v>74809.05</v>
      </c>
      <c r="AX660" s="891">
        <v>29210.400000000001</v>
      </c>
      <c r="AY660" s="891">
        <v>737170.27000000014</v>
      </c>
      <c r="AZ660" s="891">
        <v>5398672.1100000003</v>
      </c>
      <c r="BA660" s="891">
        <v>251077.45</v>
      </c>
      <c r="BB660" s="891">
        <v>2886.02</v>
      </c>
      <c r="BC660" s="891">
        <v>203338.37000000002</v>
      </c>
    </row>
    <row r="661" spans="1:55" ht="15.75" customHeight="1" x14ac:dyDescent="0.2">
      <c r="A661" s="890" t="s">
        <v>2528</v>
      </c>
      <c r="B661" s="895" t="s">
        <v>2529</v>
      </c>
      <c r="C661" s="645">
        <v>1235.5</v>
      </c>
      <c r="D661" s="891">
        <v>17711013.989999998</v>
      </c>
      <c r="E661" s="891">
        <v>14643531.08</v>
      </c>
      <c r="F661" s="892">
        <v>0.82680365383190579</v>
      </c>
      <c r="G661" s="893">
        <v>2</v>
      </c>
      <c r="H661" s="891">
        <v>45548.88</v>
      </c>
      <c r="I661" s="891">
        <v>2630220.7200000002</v>
      </c>
      <c r="J661" s="891">
        <v>2675769.6</v>
      </c>
      <c r="K661" s="893">
        <v>0.9</v>
      </c>
      <c r="L661" s="891">
        <v>3865908.38</v>
      </c>
      <c r="M661" s="891">
        <v>1288507.25</v>
      </c>
      <c r="N661" s="891">
        <v>434000.26</v>
      </c>
      <c r="O661" s="891">
        <v>144197.82</v>
      </c>
      <c r="P661" s="891">
        <v>131844.34</v>
      </c>
      <c r="Q661" s="891">
        <v>375882.62</v>
      </c>
      <c r="R661" s="891">
        <v>89684.71</v>
      </c>
      <c r="S661" s="891">
        <v>157533.04999999999</v>
      </c>
      <c r="T661" s="891">
        <v>144142.47</v>
      </c>
      <c r="U661" s="891">
        <v>104936.93</v>
      </c>
      <c r="V661" s="891">
        <v>215246.92</v>
      </c>
      <c r="W661" s="891">
        <v>185651.28</v>
      </c>
      <c r="X661" s="891">
        <v>189029.67</v>
      </c>
      <c r="Y661" s="891">
        <v>7326565.6999999993</v>
      </c>
      <c r="Z661" s="891">
        <v>111195</v>
      </c>
      <c r="AA661" s="891">
        <v>154437.5</v>
      </c>
      <c r="AB661" s="891">
        <v>332349.5</v>
      </c>
      <c r="AC661" s="891">
        <v>35829.5</v>
      </c>
      <c r="AD661" s="891">
        <v>705470.5</v>
      </c>
      <c r="AE661" s="891">
        <v>962454.5</v>
      </c>
      <c r="AF661" s="891">
        <v>1515958.5</v>
      </c>
      <c r="AG661" s="891">
        <v>1090946.5</v>
      </c>
      <c r="AH661" s="891">
        <v>3446907.5444999998</v>
      </c>
      <c r="AI661" s="891">
        <v>8355549.0444999998</v>
      </c>
      <c r="AJ661" s="891">
        <v>1117102.03</v>
      </c>
      <c r="AK661" s="891">
        <v>7238447.0144999996</v>
      </c>
      <c r="AL661" s="894">
        <v>8243838.8344999999</v>
      </c>
      <c r="AM661" s="891">
        <v>285046.57</v>
      </c>
      <c r="AN661" s="891">
        <v>285046.57</v>
      </c>
      <c r="AO661" s="891">
        <v>296628.59999999998</v>
      </c>
      <c r="AP661" s="891">
        <v>296628.59999999998</v>
      </c>
      <c r="AQ661" s="891">
        <v>19303.38</v>
      </c>
      <c r="AR661" s="891">
        <v>19303.38</v>
      </c>
      <c r="AS661" s="891">
        <v>19946.82</v>
      </c>
      <c r="AT661" s="891">
        <v>19946.82</v>
      </c>
      <c r="AU661" s="891">
        <v>23807.5</v>
      </c>
      <c r="AV661" s="891">
        <v>563658.68999999994</v>
      </c>
      <c r="AW661" s="891">
        <v>223661.19</v>
      </c>
      <c r="AX661" s="891">
        <v>87631.22</v>
      </c>
      <c r="AY661" s="891">
        <v>2140609.34</v>
      </c>
      <c r="AZ661" s="891">
        <v>17711013.989999998</v>
      </c>
      <c r="BA661" s="891">
        <v>565430.39</v>
      </c>
      <c r="BB661" s="891">
        <v>3010</v>
      </c>
      <c r="BC661" s="891">
        <v>526867.6100000001</v>
      </c>
    </row>
    <row r="662" spans="1:55" ht="15.75" customHeight="1" x14ac:dyDescent="0.2">
      <c r="A662" s="890" t="s">
        <v>2530</v>
      </c>
      <c r="B662" s="895" t="s">
        <v>2531</v>
      </c>
      <c r="C662" s="645">
        <v>1721.29</v>
      </c>
      <c r="D662" s="891">
        <v>22970486.82</v>
      </c>
      <c r="E662" s="891">
        <v>17447885.880000003</v>
      </c>
      <c r="F662" s="892">
        <v>0.75957841105955293</v>
      </c>
      <c r="G662" s="893">
        <v>2</v>
      </c>
      <c r="H662" s="891">
        <v>132252.89000000001</v>
      </c>
      <c r="I662" s="891">
        <v>7092231.29</v>
      </c>
      <c r="J662" s="891">
        <v>7224484.1799999997</v>
      </c>
      <c r="K662" s="893">
        <v>0.9</v>
      </c>
      <c r="L662" s="891">
        <v>5288816.25</v>
      </c>
      <c r="M662" s="891">
        <v>1057763.25</v>
      </c>
      <c r="N662" s="891">
        <v>526674.37</v>
      </c>
      <c r="O662" s="891">
        <v>233600.62</v>
      </c>
      <c r="P662" s="891">
        <v>192390.25</v>
      </c>
      <c r="Q662" s="891">
        <v>325425.24</v>
      </c>
      <c r="R662" s="891">
        <v>124683.62</v>
      </c>
      <c r="S662" s="891">
        <v>195065.24</v>
      </c>
      <c r="T662" s="891">
        <v>267894.05</v>
      </c>
      <c r="U662" s="891">
        <v>146298.93</v>
      </c>
      <c r="V662" s="891">
        <v>400044.28</v>
      </c>
      <c r="W662" s="891">
        <v>345039.69</v>
      </c>
      <c r="X662" s="891">
        <v>234065.91</v>
      </c>
      <c r="Y662" s="891">
        <v>9337761.6999999993</v>
      </c>
      <c r="Z662" s="891">
        <v>152621.1</v>
      </c>
      <c r="AA662" s="891">
        <v>215161.25</v>
      </c>
      <c r="AB662" s="891">
        <v>463027.01</v>
      </c>
      <c r="AC662" s="891">
        <v>49917.41</v>
      </c>
      <c r="AD662" s="891">
        <v>982856.59000000008</v>
      </c>
      <c r="AE662" s="891">
        <v>259179.06000000003</v>
      </c>
      <c r="AF662" s="891">
        <v>2112022.83</v>
      </c>
      <c r="AG662" s="891">
        <v>1519899.07</v>
      </c>
      <c r="AH662" s="891">
        <v>4644937.7577900002</v>
      </c>
      <c r="AI662" s="891">
        <v>10399622.07779</v>
      </c>
      <c r="AJ662" s="891">
        <v>1556338.77</v>
      </c>
      <c r="AK662" s="891">
        <v>8843283.30779</v>
      </c>
      <c r="AL662" s="894">
        <v>10243988.197790001</v>
      </c>
      <c r="AM662" s="891">
        <v>456203.21</v>
      </c>
      <c r="AN662" s="891">
        <v>456203.21</v>
      </c>
      <c r="AO662" s="891">
        <v>474863.14</v>
      </c>
      <c r="AP662" s="891">
        <v>474863.14</v>
      </c>
      <c r="AQ662" s="891">
        <v>57910.14</v>
      </c>
      <c r="AR662" s="891">
        <v>57910.14</v>
      </c>
      <c r="AS662" s="891">
        <v>59840.47</v>
      </c>
      <c r="AT662" s="891">
        <v>59840.47</v>
      </c>
      <c r="AU662" s="891">
        <v>72065.95</v>
      </c>
      <c r="AV662" s="891">
        <v>785004.12</v>
      </c>
      <c r="AW662" s="891">
        <v>311491.62</v>
      </c>
      <c r="AX662" s="891">
        <v>122541.22</v>
      </c>
      <c r="AY662" s="891">
        <v>3388736.8300000005</v>
      </c>
      <c r="AZ662" s="891">
        <v>22970486.82</v>
      </c>
      <c r="BA662" s="891">
        <v>1394402.1</v>
      </c>
      <c r="BB662" s="891">
        <v>19996.37</v>
      </c>
      <c r="BC662" s="891">
        <v>956353.76</v>
      </c>
    </row>
    <row r="663" spans="1:55" ht="15.75" customHeight="1" x14ac:dyDescent="0.2">
      <c r="A663" s="890" t="s">
        <v>2532</v>
      </c>
      <c r="B663" s="895" t="s">
        <v>2533</v>
      </c>
      <c r="C663" s="645">
        <v>479.31</v>
      </c>
      <c r="D663" s="891">
        <v>6370544.54</v>
      </c>
      <c r="E663" s="891">
        <v>4845841.38</v>
      </c>
      <c r="F663" s="892">
        <v>0.76066360568919278</v>
      </c>
      <c r="G663" s="893">
        <v>2</v>
      </c>
      <c r="H663" s="891">
        <v>43757.62</v>
      </c>
      <c r="I663" s="891">
        <v>2981431.46</v>
      </c>
      <c r="J663" s="891">
        <v>3025189.08</v>
      </c>
      <c r="K663" s="893">
        <v>0.9</v>
      </c>
      <c r="L663" s="891">
        <v>1467821.25</v>
      </c>
      <c r="M663" s="891">
        <v>293564.25</v>
      </c>
      <c r="N663" s="891">
        <v>145923.75</v>
      </c>
      <c r="O663" s="891">
        <v>64991.25</v>
      </c>
      <c r="P663" s="891">
        <v>53219.14</v>
      </c>
      <c r="Q663" s="891">
        <v>92025.99</v>
      </c>
      <c r="R663" s="891">
        <v>34452.050000000003</v>
      </c>
      <c r="S663" s="891">
        <v>54128.05</v>
      </c>
      <c r="T663" s="891">
        <v>74532.2</v>
      </c>
      <c r="U663" s="891">
        <v>40596.03</v>
      </c>
      <c r="V663" s="891">
        <v>111298.41</v>
      </c>
      <c r="W663" s="891">
        <v>95995.29</v>
      </c>
      <c r="X663" s="891">
        <v>64950.22</v>
      </c>
      <c r="Y663" s="891">
        <v>2593497.88</v>
      </c>
      <c r="Z663" s="891">
        <v>42372.899999999994</v>
      </c>
      <c r="AA663" s="891">
        <v>59913.75</v>
      </c>
      <c r="AB663" s="891">
        <v>128934.38999999998</v>
      </c>
      <c r="AC663" s="891">
        <v>13899.989999999998</v>
      </c>
      <c r="AD663" s="891">
        <v>273686.01</v>
      </c>
      <c r="AE663" s="891">
        <v>73277.109999999986</v>
      </c>
      <c r="AF663" s="891">
        <v>588113.37</v>
      </c>
      <c r="AG663" s="891">
        <v>423230.73</v>
      </c>
      <c r="AH663" s="891">
        <v>1286818.7198099997</v>
      </c>
      <c r="AI663" s="891">
        <v>2890246.9698099997</v>
      </c>
      <c r="AJ663" s="891">
        <v>433377.72</v>
      </c>
      <c r="AK663" s="891">
        <v>2456869.24981</v>
      </c>
      <c r="AL663" s="894">
        <v>2846909.1898099999</v>
      </c>
      <c r="AM663" s="891">
        <v>131262.98000000001</v>
      </c>
      <c r="AN663" s="891">
        <v>131262.98000000001</v>
      </c>
      <c r="AO663" s="891">
        <v>137053.99</v>
      </c>
      <c r="AP663" s="891">
        <v>137053.99</v>
      </c>
      <c r="AQ663" s="891">
        <v>10295.129999999999</v>
      </c>
      <c r="AR663" s="891">
        <v>10295.129999999999</v>
      </c>
      <c r="AS663" s="891">
        <v>10938.58</v>
      </c>
      <c r="AT663" s="891">
        <v>10938.58</v>
      </c>
      <c r="AU663" s="891">
        <v>12868.92</v>
      </c>
      <c r="AV663" s="891">
        <v>218128.19</v>
      </c>
      <c r="AW663" s="891">
        <v>86553.81</v>
      </c>
      <c r="AX663" s="891">
        <v>33485.1</v>
      </c>
      <c r="AY663" s="891">
        <v>930137.38</v>
      </c>
      <c r="AZ663" s="891">
        <v>6370544.54</v>
      </c>
      <c r="BA663" s="891">
        <v>465260.79</v>
      </c>
      <c r="BB663" s="891">
        <v>1660.23</v>
      </c>
      <c r="BC663" s="891">
        <v>189758.26</v>
      </c>
    </row>
    <row r="664" spans="1:55" ht="15.75" customHeight="1" x14ac:dyDescent="0.2">
      <c r="A664" s="890" t="s">
        <v>2534</v>
      </c>
      <c r="B664" s="895" t="s">
        <v>2535</v>
      </c>
      <c r="C664" s="645">
        <v>405.99</v>
      </c>
      <c r="D664" s="891">
        <v>5329028.4800000004</v>
      </c>
      <c r="E664" s="891">
        <v>12598558.699999999</v>
      </c>
      <c r="F664" s="892">
        <v>2.3641379938731344</v>
      </c>
      <c r="G664" s="893">
        <v>4</v>
      </c>
      <c r="H664" s="891">
        <v>410.06</v>
      </c>
      <c r="I664" s="891">
        <v>304803.27</v>
      </c>
      <c r="J664" s="891">
        <v>305213.33</v>
      </c>
      <c r="K664" s="893">
        <v>0.9</v>
      </c>
      <c r="L664" s="891">
        <v>1212668.49</v>
      </c>
      <c r="M664" s="891">
        <v>404182.4</v>
      </c>
      <c r="N664" s="891">
        <v>142087.6</v>
      </c>
      <c r="O664" s="891">
        <v>47128.06</v>
      </c>
      <c r="P664" s="891">
        <v>39191.160000000003</v>
      </c>
      <c r="Q664" s="891">
        <v>123265.15</v>
      </c>
      <c r="R664" s="891">
        <v>29530.33</v>
      </c>
      <c r="S664" s="891">
        <v>51574.84</v>
      </c>
      <c r="T664" s="891">
        <v>47109.97</v>
      </c>
      <c r="U664" s="891">
        <v>34468.33</v>
      </c>
      <c r="V664" s="891">
        <v>70348.990000000005</v>
      </c>
      <c r="W664" s="891">
        <v>60676.27</v>
      </c>
      <c r="X664" s="891">
        <v>61886.53</v>
      </c>
      <c r="Y664" s="891">
        <v>2324118.12</v>
      </c>
      <c r="Z664" s="891">
        <v>36539.1</v>
      </c>
      <c r="AA664" s="891">
        <v>50748.75</v>
      </c>
      <c r="AB664" s="891">
        <v>109211.31</v>
      </c>
      <c r="AC664" s="891">
        <v>11773.710000000001</v>
      </c>
      <c r="AD664" s="891">
        <v>115910.14</v>
      </c>
      <c r="AE664" s="891">
        <v>316266.21000000002</v>
      </c>
      <c r="AF664" s="891">
        <v>498149.73000000004</v>
      </c>
      <c r="AG664" s="891">
        <v>358489.17</v>
      </c>
      <c r="AH664" s="891">
        <v>1039958.2944899999</v>
      </c>
      <c r="AI664" s="891">
        <v>2537046.4144899999</v>
      </c>
      <c r="AJ664" s="891">
        <v>367083.97</v>
      </c>
      <c r="AK664" s="891">
        <v>2169962.4444900006</v>
      </c>
      <c r="AL664" s="894">
        <v>2500338.0144900004</v>
      </c>
      <c r="AM664" s="891">
        <v>51475.68</v>
      </c>
      <c r="AN664" s="891">
        <v>51475.68</v>
      </c>
      <c r="AO664" s="891">
        <v>53406.01</v>
      </c>
      <c r="AP664" s="891">
        <v>53406.01</v>
      </c>
      <c r="AQ664" s="891">
        <v>1286.8900000000001</v>
      </c>
      <c r="AR664" s="891">
        <v>1286.8900000000001</v>
      </c>
      <c r="AS664" s="891">
        <v>1930.33</v>
      </c>
      <c r="AT664" s="891">
        <v>1930.33</v>
      </c>
      <c r="AU664" s="891">
        <v>1930.33</v>
      </c>
      <c r="AV664" s="891">
        <v>184669</v>
      </c>
      <c r="AW664" s="891">
        <v>73277.119999999995</v>
      </c>
      <c r="AX664" s="891">
        <v>28497.96</v>
      </c>
      <c r="AY664" s="891">
        <v>504572.23000000004</v>
      </c>
      <c r="AZ664" s="891">
        <v>5329028.4800000004</v>
      </c>
      <c r="BA664" s="891">
        <v>71937.23</v>
      </c>
      <c r="BB664" s="891">
        <v>3.06</v>
      </c>
      <c r="BC664" s="891">
        <v>131646.18000000002</v>
      </c>
    </row>
    <row r="665" spans="1:55" ht="15.75" customHeight="1" x14ac:dyDescent="0.2">
      <c r="A665" s="890" t="s">
        <v>2536</v>
      </c>
      <c r="B665" s="895" t="s">
        <v>2537</v>
      </c>
      <c r="C665" s="645">
        <v>444.96</v>
      </c>
      <c r="D665" s="891">
        <v>5342011.1100000003</v>
      </c>
      <c r="E665" s="891">
        <v>8382004.4399999995</v>
      </c>
      <c r="F665" s="892">
        <v>1.5690728205917188</v>
      </c>
      <c r="G665" s="893">
        <v>4</v>
      </c>
      <c r="H665" s="891">
        <v>411.06</v>
      </c>
      <c r="I665" s="891">
        <v>437921.02000000008</v>
      </c>
      <c r="J665" s="891">
        <v>438332.08000000007</v>
      </c>
      <c r="K665" s="893">
        <v>0.9</v>
      </c>
      <c r="L665" s="891">
        <v>1303503.75</v>
      </c>
      <c r="M665" s="891">
        <v>260700.75</v>
      </c>
      <c r="N665" s="891">
        <v>136113.75</v>
      </c>
      <c r="O665" s="891">
        <v>60086.25</v>
      </c>
      <c r="P665" s="891">
        <v>44415.77</v>
      </c>
      <c r="Q665" s="891">
        <v>82690.02</v>
      </c>
      <c r="R665" s="891">
        <v>31717.759999999998</v>
      </c>
      <c r="S665" s="891">
        <v>50298.23</v>
      </c>
      <c r="T665" s="891">
        <v>68907.13</v>
      </c>
      <c r="U665" s="891">
        <v>37532.18</v>
      </c>
      <c r="V665" s="891">
        <v>102898.53</v>
      </c>
      <c r="W665" s="891">
        <v>88750.36</v>
      </c>
      <c r="X665" s="891">
        <v>60354.69</v>
      </c>
      <c r="Y665" s="891">
        <v>2327969.17</v>
      </c>
      <c r="Z665" s="891">
        <v>39311.999999999993</v>
      </c>
      <c r="AA665" s="891">
        <v>55619.999999999985</v>
      </c>
      <c r="AB665" s="891">
        <v>119694.23999999999</v>
      </c>
      <c r="AC665" s="891">
        <v>12903.839999999998</v>
      </c>
      <c r="AD665" s="891">
        <v>127036.07</v>
      </c>
      <c r="AE665" s="891">
        <v>65893.689999999988</v>
      </c>
      <c r="AF665" s="891">
        <v>545965.91999999993</v>
      </c>
      <c r="AG665" s="891">
        <v>392899.67999999993</v>
      </c>
      <c r="AH665" s="891">
        <v>1085147.34696</v>
      </c>
      <c r="AI665" s="891">
        <v>2444472.7869600002</v>
      </c>
      <c r="AJ665" s="891">
        <v>402319.48</v>
      </c>
      <c r="AK665" s="891">
        <v>2042153.3069599993</v>
      </c>
      <c r="AL665" s="894">
        <v>2404240.8369599991</v>
      </c>
      <c r="AM665" s="891">
        <v>72065.95</v>
      </c>
      <c r="AN665" s="891">
        <v>72065.95</v>
      </c>
      <c r="AO665" s="891">
        <v>75283.179999999993</v>
      </c>
      <c r="AP665" s="891">
        <v>75283.179999999993</v>
      </c>
      <c r="AQ665" s="891">
        <v>0</v>
      </c>
      <c r="AR665" s="891">
        <v>0</v>
      </c>
      <c r="AS665" s="891">
        <v>0</v>
      </c>
      <c r="AT665" s="891">
        <v>0</v>
      </c>
      <c r="AU665" s="891">
        <v>643.44000000000005</v>
      </c>
      <c r="AV665" s="891">
        <v>202685.49</v>
      </c>
      <c r="AW665" s="891">
        <v>80426.11</v>
      </c>
      <c r="AX665" s="891">
        <v>31347.75</v>
      </c>
      <c r="AY665" s="891">
        <v>609801.05000000005</v>
      </c>
      <c r="AZ665" s="891">
        <v>5342011.1100000003</v>
      </c>
      <c r="BA665" s="891">
        <v>101511.37000000001</v>
      </c>
      <c r="BB665" s="891">
        <v>0.08</v>
      </c>
      <c r="BC665" s="891">
        <v>222110.32</v>
      </c>
    </row>
    <row r="666" spans="1:55" ht="15.75" customHeight="1" x14ac:dyDescent="0.2">
      <c r="A666" s="890" t="s">
        <v>2538</v>
      </c>
      <c r="B666" s="895" t="s">
        <v>2539</v>
      </c>
      <c r="C666" s="645">
        <v>209</v>
      </c>
      <c r="D666" s="891">
        <v>2393771.2999999998</v>
      </c>
      <c r="E666" s="891">
        <v>2611338.9800000004</v>
      </c>
      <c r="F666" s="892">
        <v>1.0908890836814698</v>
      </c>
      <c r="G666" s="893">
        <v>4</v>
      </c>
      <c r="H666" s="891">
        <v>184.19</v>
      </c>
      <c r="I666" s="891">
        <v>166130.87000000002</v>
      </c>
      <c r="J666" s="891">
        <v>166315.06000000003</v>
      </c>
      <c r="K666" s="893">
        <v>0.9</v>
      </c>
      <c r="L666" s="891">
        <v>587986.87</v>
      </c>
      <c r="M666" s="891">
        <v>117597.37</v>
      </c>
      <c r="N666" s="891">
        <v>63151.87</v>
      </c>
      <c r="O666" s="891">
        <v>27590.62</v>
      </c>
      <c r="P666" s="891">
        <v>19515.330000000002</v>
      </c>
      <c r="Q666" s="891">
        <v>39344.44</v>
      </c>
      <c r="R666" s="891">
        <v>14765.16</v>
      </c>
      <c r="S666" s="891">
        <v>23489.53</v>
      </c>
      <c r="T666" s="891">
        <v>31641.03</v>
      </c>
      <c r="U666" s="891">
        <v>17617.14</v>
      </c>
      <c r="V666" s="891">
        <v>47249.32</v>
      </c>
      <c r="W666" s="891">
        <v>40752.720000000001</v>
      </c>
      <c r="X666" s="891">
        <v>28185.94</v>
      </c>
      <c r="Y666" s="891">
        <v>1058887.3400000001</v>
      </c>
      <c r="Z666" s="891">
        <v>18675</v>
      </c>
      <c r="AA666" s="891">
        <v>26125</v>
      </c>
      <c r="AB666" s="891">
        <v>56221</v>
      </c>
      <c r="AC666" s="891">
        <v>6061</v>
      </c>
      <c r="AD666" s="891">
        <v>59669.5</v>
      </c>
      <c r="AE666" s="891">
        <v>32431</v>
      </c>
      <c r="AF666" s="891">
        <v>256443</v>
      </c>
      <c r="AG666" s="891">
        <v>184547</v>
      </c>
      <c r="AH666" s="891">
        <v>480763.75199999998</v>
      </c>
      <c r="AI666" s="891">
        <v>1120936.2519999999</v>
      </c>
      <c r="AJ666" s="891">
        <v>188971.53</v>
      </c>
      <c r="AK666" s="891">
        <v>931964.72199999983</v>
      </c>
      <c r="AL666" s="894">
        <v>1102039.0919999997</v>
      </c>
      <c r="AM666" s="891">
        <v>19303.38</v>
      </c>
      <c r="AN666" s="891">
        <v>19303.38</v>
      </c>
      <c r="AO666" s="891">
        <v>19946.82</v>
      </c>
      <c r="AP666" s="891">
        <v>19946.82</v>
      </c>
      <c r="AQ666" s="891">
        <v>1286.8900000000001</v>
      </c>
      <c r="AR666" s="891">
        <v>1286.8900000000001</v>
      </c>
      <c r="AS666" s="891">
        <v>1286.8900000000001</v>
      </c>
      <c r="AT666" s="891">
        <v>1286.8900000000001</v>
      </c>
      <c r="AU666" s="891">
        <v>1930.33</v>
      </c>
      <c r="AV666" s="891">
        <v>95230</v>
      </c>
      <c r="AW666" s="891">
        <v>37787.5</v>
      </c>
      <c r="AX666" s="891">
        <v>14248.98</v>
      </c>
      <c r="AY666" s="891">
        <v>232844.77</v>
      </c>
      <c r="AZ666" s="891">
        <v>2393771.2999999998</v>
      </c>
      <c r="BA666" s="891">
        <v>27164</v>
      </c>
      <c r="BB666" s="891">
        <v>0.71</v>
      </c>
      <c r="BC666" s="891">
        <v>37981.869999999995</v>
      </c>
    </row>
    <row r="667" spans="1:55" ht="15.75" customHeight="1" x14ac:dyDescent="0.2">
      <c r="A667" s="890" t="s">
        <v>2540</v>
      </c>
      <c r="B667" s="895" t="s">
        <v>2541</v>
      </c>
      <c r="C667" s="645">
        <v>354.39</v>
      </c>
      <c r="D667" s="891">
        <v>4213340.1500000004</v>
      </c>
      <c r="E667" s="891">
        <v>3588201.57</v>
      </c>
      <c r="F667" s="892">
        <v>0.85162874162913227</v>
      </c>
      <c r="G667" s="893">
        <v>2</v>
      </c>
      <c r="H667" s="891">
        <v>10612.32</v>
      </c>
      <c r="I667" s="891">
        <v>345255.97000000003</v>
      </c>
      <c r="J667" s="891">
        <v>355868.29000000004</v>
      </c>
      <c r="K667" s="893">
        <v>0.9</v>
      </c>
      <c r="L667" s="891">
        <v>1003685.62</v>
      </c>
      <c r="M667" s="891">
        <v>200737.12</v>
      </c>
      <c r="N667" s="891">
        <v>107910</v>
      </c>
      <c r="O667" s="891">
        <v>47823.75</v>
      </c>
      <c r="P667" s="891">
        <v>33689.56</v>
      </c>
      <c r="Q667" s="891">
        <v>65351.79</v>
      </c>
      <c r="R667" s="891">
        <v>25155.46</v>
      </c>
      <c r="S667" s="891">
        <v>40085.39</v>
      </c>
      <c r="T667" s="891">
        <v>54844.45</v>
      </c>
      <c r="U667" s="891">
        <v>29872.55</v>
      </c>
      <c r="V667" s="891">
        <v>81898.83</v>
      </c>
      <c r="W667" s="891">
        <v>70638.039999999994</v>
      </c>
      <c r="X667" s="891">
        <v>48099.93</v>
      </c>
      <c r="Y667" s="891">
        <v>1809792.49</v>
      </c>
      <c r="Z667" s="891">
        <v>31107.599999999999</v>
      </c>
      <c r="AA667" s="891">
        <v>44298.75</v>
      </c>
      <c r="AB667" s="891">
        <v>95330.909999999989</v>
      </c>
      <c r="AC667" s="891">
        <v>10277.31</v>
      </c>
      <c r="AD667" s="891">
        <v>202356.69</v>
      </c>
      <c r="AE667" s="891">
        <v>52333.689999999995</v>
      </c>
      <c r="AF667" s="891">
        <v>434836.52999999997</v>
      </c>
      <c r="AG667" s="891">
        <v>312926.37</v>
      </c>
      <c r="AH667" s="891">
        <v>829152.8868900002</v>
      </c>
      <c r="AI667" s="891">
        <v>2012620.7368900003</v>
      </c>
      <c r="AJ667" s="891">
        <v>320428.79999999999</v>
      </c>
      <c r="AK667" s="891">
        <v>1692191.9368900002</v>
      </c>
      <c r="AL667" s="894">
        <v>1980577.8568900002</v>
      </c>
      <c r="AM667" s="891">
        <v>38606.76</v>
      </c>
      <c r="AN667" s="891">
        <v>38606.76</v>
      </c>
      <c r="AO667" s="891">
        <v>39893.65</v>
      </c>
      <c r="AP667" s="891">
        <v>39893.65</v>
      </c>
      <c r="AQ667" s="891">
        <v>2573.7800000000002</v>
      </c>
      <c r="AR667" s="891">
        <v>2573.7800000000002</v>
      </c>
      <c r="AS667" s="891">
        <v>3217.23</v>
      </c>
      <c r="AT667" s="891">
        <v>3217.23</v>
      </c>
      <c r="AU667" s="891">
        <v>3860.67</v>
      </c>
      <c r="AV667" s="891">
        <v>161504.94</v>
      </c>
      <c r="AW667" s="891">
        <v>64085.57</v>
      </c>
      <c r="AX667" s="891">
        <v>24935.71</v>
      </c>
      <c r="AY667" s="891">
        <v>422969.7300000001</v>
      </c>
      <c r="AZ667" s="891">
        <v>4213340.1500000004</v>
      </c>
      <c r="BA667" s="891">
        <v>43652.14</v>
      </c>
      <c r="BB667" s="891">
        <v>52</v>
      </c>
      <c r="BC667" s="891">
        <v>154274.45000000001</v>
      </c>
    </row>
    <row r="668" spans="1:55" ht="15.75" customHeight="1" x14ac:dyDescent="0.2">
      <c r="A668" s="890" t="s">
        <v>2542</v>
      </c>
      <c r="B668" s="895" t="s">
        <v>2543</v>
      </c>
      <c r="C668" s="645">
        <v>175</v>
      </c>
      <c r="D668" s="891">
        <v>2105267.09</v>
      </c>
      <c r="E668" s="891">
        <v>2062058.88</v>
      </c>
      <c r="F668" s="892">
        <v>0.97947613858344218</v>
      </c>
      <c r="G668" s="893">
        <v>3</v>
      </c>
      <c r="H668" s="891">
        <v>3450.12</v>
      </c>
      <c r="I668" s="891">
        <v>205353.44</v>
      </c>
      <c r="J668" s="891">
        <v>208803.56</v>
      </c>
      <c r="K668" s="893">
        <v>0.9</v>
      </c>
      <c r="L668" s="891">
        <v>518703.75</v>
      </c>
      <c r="M668" s="891">
        <v>103740.75</v>
      </c>
      <c r="N668" s="891">
        <v>52728.75</v>
      </c>
      <c r="O668" s="891">
        <v>23298.75</v>
      </c>
      <c r="P668" s="891">
        <v>17572.75</v>
      </c>
      <c r="Q668" s="891">
        <v>32009.040000000001</v>
      </c>
      <c r="R668" s="891">
        <v>12030.87</v>
      </c>
      <c r="S668" s="891">
        <v>19659.71</v>
      </c>
      <c r="T668" s="891">
        <v>26719.09</v>
      </c>
      <c r="U668" s="891">
        <v>14553.29</v>
      </c>
      <c r="V668" s="891">
        <v>39899.43</v>
      </c>
      <c r="W668" s="891">
        <v>34413.4</v>
      </c>
      <c r="X668" s="891">
        <v>23590.41</v>
      </c>
      <c r="Y668" s="891">
        <v>918919.99000000011</v>
      </c>
      <c r="Z668" s="891">
        <v>15570</v>
      </c>
      <c r="AA668" s="891">
        <v>21875</v>
      </c>
      <c r="AB668" s="891">
        <v>47075</v>
      </c>
      <c r="AC668" s="891">
        <v>5075</v>
      </c>
      <c r="AD668" s="891">
        <v>49962.5</v>
      </c>
      <c r="AE668" s="891">
        <v>26272.5</v>
      </c>
      <c r="AF668" s="891">
        <v>214725</v>
      </c>
      <c r="AG668" s="891">
        <v>154525</v>
      </c>
      <c r="AH668" s="891">
        <v>427711.02299999993</v>
      </c>
      <c r="AI668" s="891">
        <v>962791.02299999993</v>
      </c>
      <c r="AJ668" s="891">
        <v>158229.75</v>
      </c>
      <c r="AK668" s="891">
        <v>804561.27299999993</v>
      </c>
      <c r="AL668" s="894">
        <v>946968.04299999995</v>
      </c>
      <c r="AM668" s="891">
        <v>28311.62</v>
      </c>
      <c r="AN668" s="891">
        <v>28311.62</v>
      </c>
      <c r="AO668" s="891">
        <v>29598.51</v>
      </c>
      <c r="AP668" s="891">
        <v>29598.51</v>
      </c>
      <c r="AQ668" s="891">
        <v>0</v>
      </c>
      <c r="AR668" s="891">
        <v>0</v>
      </c>
      <c r="AS668" s="891">
        <v>0</v>
      </c>
      <c r="AT668" s="891">
        <v>0</v>
      </c>
      <c r="AU668" s="891">
        <v>0</v>
      </c>
      <c r="AV668" s="891">
        <v>79787.3</v>
      </c>
      <c r="AW668" s="891">
        <v>31659.8</v>
      </c>
      <c r="AX668" s="891">
        <v>12111.63</v>
      </c>
      <c r="AY668" s="891">
        <v>239378.99</v>
      </c>
      <c r="AZ668" s="891">
        <v>2105267.09</v>
      </c>
      <c r="BA668" s="891">
        <v>26998.010000000002</v>
      </c>
      <c r="BB668" s="891">
        <v>1.96</v>
      </c>
      <c r="BC668" s="891">
        <v>67953.929999999993</v>
      </c>
    </row>
    <row r="669" spans="1:55" ht="15.75" customHeight="1" x14ac:dyDescent="0.2">
      <c r="A669" s="890" t="s">
        <v>2544</v>
      </c>
      <c r="B669" s="895" t="s">
        <v>2545</v>
      </c>
      <c r="C669" s="645">
        <v>75.75</v>
      </c>
      <c r="D669" s="891">
        <v>883851.8</v>
      </c>
      <c r="E669" s="891">
        <v>1451352.14</v>
      </c>
      <c r="F669" s="892">
        <v>1.6420763526192963</v>
      </c>
      <c r="G669" s="893">
        <v>4</v>
      </c>
      <c r="H669" s="891">
        <v>68.010000000000005</v>
      </c>
      <c r="I669" s="891">
        <v>72672.72</v>
      </c>
      <c r="J669" s="891">
        <v>72740.73</v>
      </c>
      <c r="K669" s="893">
        <v>0.9</v>
      </c>
      <c r="L669" s="891">
        <v>217046.25</v>
      </c>
      <c r="M669" s="891">
        <v>43409.25</v>
      </c>
      <c r="N669" s="891">
        <v>22685.62</v>
      </c>
      <c r="O669" s="891">
        <v>9810</v>
      </c>
      <c r="P669" s="891">
        <v>7279.49</v>
      </c>
      <c r="Q669" s="891">
        <v>14003.95</v>
      </c>
      <c r="R669" s="891">
        <v>4921.72</v>
      </c>
      <c r="S669" s="891">
        <v>8425.59</v>
      </c>
      <c r="T669" s="891">
        <v>11250.14</v>
      </c>
      <c r="U669" s="891">
        <v>6127.7</v>
      </c>
      <c r="V669" s="891">
        <v>16799.759999999998</v>
      </c>
      <c r="W669" s="891">
        <v>14489.85</v>
      </c>
      <c r="X669" s="891">
        <v>10110.17</v>
      </c>
      <c r="Y669" s="891">
        <v>386359.49</v>
      </c>
      <c r="Z669" s="891">
        <v>6705</v>
      </c>
      <c r="AA669" s="891">
        <v>9468.75</v>
      </c>
      <c r="AB669" s="891">
        <v>20376.75</v>
      </c>
      <c r="AC669" s="891">
        <v>2196.75</v>
      </c>
      <c r="AD669" s="891">
        <v>21626.620000000003</v>
      </c>
      <c r="AE669" s="891">
        <v>11300</v>
      </c>
      <c r="AF669" s="891">
        <v>92945.25</v>
      </c>
      <c r="AG669" s="891">
        <v>66887.25</v>
      </c>
      <c r="AH669" s="891">
        <v>178389.20324999999</v>
      </c>
      <c r="AI669" s="891">
        <v>409895.57325000002</v>
      </c>
      <c r="AJ669" s="891">
        <v>68490.87</v>
      </c>
      <c r="AK669" s="891">
        <v>341404.70325000002</v>
      </c>
      <c r="AL669" s="894">
        <v>403046.48325000005</v>
      </c>
      <c r="AM669" s="891">
        <v>9651.69</v>
      </c>
      <c r="AN669" s="891">
        <v>9651.69</v>
      </c>
      <c r="AO669" s="891">
        <v>9651.69</v>
      </c>
      <c r="AP669" s="891">
        <v>9651.69</v>
      </c>
      <c r="AQ669" s="891">
        <v>643.44000000000005</v>
      </c>
      <c r="AR669" s="891">
        <v>643.44000000000005</v>
      </c>
      <c r="AS669" s="891">
        <v>643.44000000000005</v>
      </c>
      <c r="AT669" s="891">
        <v>643.44000000000005</v>
      </c>
      <c r="AU669" s="891">
        <v>643.44000000000005</v>
      </c>
      <c r="AV669" s="891">
        <v>34102.629999999997</v>
      </c>
      <c r="AW669" s="891">
        <v>13532.01</v>
      </c>
      <c r="AX669" s="891">
        <v>4987.1400000000003</v>
      </c>
      <c r="AY669" s="891">
        <v>94445.74</v>
      </c>
      <c r="AZ669" s="891">
        <v>883851.8</v>
      </c>
      <c r="BA669" s="891">
        <v>27567.05</v>
      </c>
      <c r="BB669" s="891">
        <v>0.33</v>
      </c>
      <c r="BC669" s="891">
        <v>26973.819999999996</v>
      </c>
    </row>
    <row r="670" spans="1:55" ht="15.75" customHeight="1" x14ac:dyDescent="0.2">
      <c r="A670" s="890" t="s">
        <v>2546</v>
      </c>
      <c r="B670" s="895" t="s">
        <v>2547</v>
      </c>
      <c r="C670" s="645">
        <v>507.49</v>
      </c>
      <c r="D670" s="891">
        <v>7453884.75</v>
      </c>
      <c r="E670" s="891">
        <v>5834724.5999999996</v>
      </c>
      <c r="F670" s="892">
        <v>0.78277633686246617</v>
      </c>
      <c r="G670" s="893">
        <v>2</v>
      </c>
      <c r="H670" s="891">
        <v>34889.68</v>
      </c>
      <c r="I670" s="891">
        <v>1856528.5999999996</v>
      </c>
      <c r="J670" s="891">
        <v>1891418.2799999996</v>
      </c>
      <c r="K670" s="893">
        <v>0.9</v>
      </c>
      <c r="L670" s="891">
        <v>1596727.08</v>
      </c>
      <c r="M670" s="891">
        <v>532189.13</v>
      </c>
      <c r="N670" s="891">
        <v>177961.21</v>
      </c>
      <c r="O670" s="891">
        <v>59085.93</v>
      </c>
      <c r="P670" s="891">
        <v>56170.67</v>
      </c>
      <c r="Q670" s="891">
        <v>153700.99</v>
      </c>
      <c r="R670" s="891">
        <v>36639.480000000003</v>
      </c>
      <c r="S670" s="891">
        <v>64596.21</v>
      </c>
      <c r="T670" s="891">
        <v>59063.25</v>
      </c>
      <c r="U670" s="891">
        <v>43149.24</v>
      </c>
      <c r="V670" s="891">
        <v>88198.74</v>
      </c>
      <c r="W670" s="891">
        <v>76071.740000000005</v>
      </c>
      <c r="X670" s="891">
        <v>77511.350000000006</v>
      </c>
      <c r="Y670" s="891">
        <v>3021065.0200000005</v>
      </c>
      <c r="Z670" s="891">
        <v>45674.1</v>
      </c>
      <c r="AA670" s="891">
        <v>63436.25</v>
      </c>
      <c r="AB670" s="891">
        <v>136514.81</v>
      </c>
      <c r="AC670" s="891">
        <v>14717.210000000001</v>
      </c>
      <c r="AD670" s="891">
        <v>289776.78999999998</v>
      </c>
      <c r="AE670" s="891">
        <v>395334.71</v>
      </c>
      <c r="AF670" s="891">
        <v>622690.23</v>
      </c>
      <c r="AG670" s="891">
        <v>448113.67</v>
      </c>
      <c r="AH670" s="891">
        <v>1460078.3859899996</v>
      </c>
      <c r="AI670" s="891">
        <v>3476336.1559899994</v>
      </c>
      <c r="AJ670" s="891">
        <v>458857.23</v>
      </c>
      <c r="AK670" s="891">
        <v>3017478.9259899999</v>
      </c>
      <c r="AL670" s="894">
        <v>3430450.4259899999</v>
      </c>
      <c r="AM670" s="891">
        <v>123541.63</v>
      </c>
      <c r="AN670" s="891">
        <v>123541.63</v>
      </c>
      <c r="AO670" s="891">
        <v>128689.2</v>
      </c>
      <c r="AP670" s="891">
        <v>128689.2</v>
      </c>
      <c r="AQ670" s="891">
        <v>26381.279999999999</v>
      </c>
      <c r="AR670" s="891">
        <v>26381.279999999999</v>
      </c>
      <c r="AS670" s="891">
        <v>27024.73</v>
      </c>
      <c r="AT670" s="891">
        <v>27024.73</v>
      </c>
      <c r="AU670" s="891">
        <v>32815.74</v>
      </c>
      <c r="AV670" s="891">
        <v>230997.11</v>
      </c>
      <c r="AW670" s="891">
        <v>91660.23</v>
      </c>
      <c r="AX670" s="891">
        <v>35622.449999999997</v>
      </c>
      <c r="AY670" s="891">
        <v>1002369.21</v>
      </c>
      <c r="AZ670" s="891">
        <v>7453884.75</v>
      </c>
      <c r="BA670" s="891">
        <v>359231.60999999993</v>
      </c>
      <c r="BB670" s="891">
        <v>16700.830000000002</v>
      </c>
      <c r="BC670" s="891">
        <v>186933.55</v>
      </c>
    </row>
    <row r="671" spans="1:55" ht="15.75" customHeight="1" x14ac:dyDescent="0.2">
      <c r="A671" s="890" t="s">
        <v>2548</v>
      </c>
      <c r="B671" s="895" t="s">
        <v>2549</v>
      </c>
      <c r="C671" s="645">
        <v>1020.72</v>
      </c>
      <c r="D671" s="891">
        <v>14492375.65</v>
      </c>
      <c r="E671" s="891">
        <v>11001435.879999999</v>
      </c>
      <c r="F671" s="892">
        <v>0.75911887365409259</v>
      </c>
      <c r="G671" s="893">
        <v>2</v>
      </c>
      <c r="H671" s="891">
        <v>71938.39</v>
      </c>
      <c r="I671" s="891">
        <v>3824002.58</v>
      </c>
      <c r="J671" s="891">
        <v>3895940.97</v>
      </c>
      <c r="K671" s="893">
        <v>0.9</v>
      </c>
      <c r="L671" s="891">
        <v>3183345</v>
      </c>
      <c r="M671" s="891">
        <v>636669</v>
      </c>
      <c r="N671" s="891">
        <v>312693.75</v>
      </c>
      <c r="O671" s="891">
        <v>138566.25</v>
      </c>
      <c r="P671" s="891">
        <v>124102.52</v>
      </c>
      <c r="Q671" s="891">
        <v>189386.82</v>
      </c>
      <c r="R671" s="891">
        <v>73825.83</v>
      </c>
      <c r="S671" s="891">
        <v>115660.41</v>
      </c>
      <c r="T671" s="891">
        <v>158908.28</v>
      </c>
      <c r="U671" s="891">
        <v>86553.81</v>
      </c>
      <c r="V671" s="891">
        <v>237296.61</v>
      </c>
      <c r="W671" s="891">
        <v>204669.21</v>
      </c>
      <c r="X671" s="891">
        <v>138785.15</v>
      </c>
      <c r="Y671" s="891">
        <v>5600462.6400000006</v>
      </c>
      <c r="Z671" s="891">
        <v>90402.3</v>
      </c>
      <c r="AA671" s="891">
        <v>127590</v>
      </c>
      <c r="AB671" s="891">
        <v>274573.68</v>
      </c>
      <c r="AC671" s="891">
        <v>29600.880000000001</v>
      </c>
      <c r="AD671" s="891">
        <v>582831.12</v>
      </c>
      <c r="AE671" s="891">
        <v>150417.69</v>
      </c>
      <c r="AF671" s="891">
        <v>1252423.44</v>
      </c>
      <c r="AG671" s="891">
        <v>901295.76</v>
      </c>
      <c r="AH671" s="891">
        <v>2970510.6667200001</v>
      </c>
      <c r="AI671" s="891">
        <v>6379645.5367200002</v>
      </c>
      <c r="AJ671" s="891">
        <v>922904.4</v>
      </c>
      <c r="AK671" s="891">
        <v>5456741.1367199998</v>
      </c>
      <c r="AL671" s="894">
        <v>6287355.0967199998</v>
      </c>
      <c r="AM671" s="891">
        <v>288263.8</v>
      </c>
      <c r="AN671" s="891">
        <v>288263.8</v>
      </c>
      <c r="AO671" s="891">
        <v>300489.28000000003</v>
      </c>
      <c r="AP671" s="891">
        <v>300489.28000000003</v>
      </c>
      <c r="AQ671" s="891">
        <v>131906.43</v>
      </c>
      <c r="AR671" s="891">
        <v>131906.43</v>
      </c>
      <c r="AS671" s="891">
        <v>137697.44</v>
      </c>
      <c r="AT671" s="891">
        <v>137697.44</v>
      </c>
      <c r="AU671" s="891">
        <v>165365.62</v>
      </c>
      <c r="AV671" s="891">
        <v>465211.45</v>
      </c>
      <c r="AW671" s="891">
        <v>184597.08</v>
      </c>
      <c r="AX671" s="891">
        <v>72669.789999999994</v>
      </c>
      <c r="AY671" s="891">
        <v>2604557.8400000003</v>
      </c>
      <c r="AZ671" s="891">
        <v>14492375.65</v>
      </c>
      <c r="BA671" s="891">
        <v>1037354.89</v>
      </c>
      <c r="BB671" s="891">
        <v>125867.64000000001</v>
      </c>
      <c r="BC671" s="891">
        <v>455196.75</v>
      </c>
    </row>
    <row r="672" spans="1:55" ht="15.75" customHeight="1" x14ac:dyDescent="0.2">
      <c r="A672" s="890" t="s">
        <v>2550</v>
      </c>
      <c r="B672" s="895" t="s">
        <v>2551</v>
      </c>
      <c r="C672" s="645">
        <v>94.64</v>
      </c>
      <c r="D672" s="891">
        <v>1181317.24</v>
      </c>
      <c r="E672" s="891">
        <v>1760415.09</v>
      </c>
      <c r="F672" s="892">
        <v>1.4902136618271991</v>
      </c>
      <c r="G672" s="893">
        <v>4</v>
      </c>
      <c r="H672" s="891">
        <v>90.9</v>
      </c>
      <c r="I672" s="891">
        <v>178601.81999999998</v>
      </c>
      <c r="J672" s="891">
        <v>178692.71999999997</v>
      </c>
      <c r="K672" s="893">
        <v>0.9</v>
      </c>
      <c r="L672" s="891">
        <v>282180.87</v>
      </c>
      <c r="M672" s="891">
        <v>70594.490000000005</v>
      </c>
      <c r="N672" s="891">
        <v>29125.360000000001</v>
      </c>
      <c r="O672" s="891">
        <v>10874.52</v>
      </c>
      <c r="P672" s="891">
        <v>9497.35</v>
      </c>
      <c r="Q672" s="891">
        <v>20561.32</v>
      </c>
      <c r="R672" s="891">
        <v>6015.43</v>
      </c>
      <c r="S672" s="891">
        <v>10723.48</v>
      </c>
      <c r="T672" s="891">
        <v>11953.27</v>
      </c>
      <c r="U672" s="891">
        <v>7404.3</v>
      </c>
      <c r="V672" s="891">
        <v>17849.740000000002</v>
      </c>
      <c r="W672" s="891">
        <v>15395.47</v>
      </c>
      <c r="X672" s="891">
        <v>12867.49</v>
      </c>
      <c r="Y672" s="891">
        <v>505043.08999999991</v>
      </c>
      <c r="Z672" s="891">
        <v>8382.6</v>
      </c>
      <c r="AA672" s="891">
        <v>11830</v>
      </c>
      <c r="AB672" s="891">
        <v>25458.159999999996</v>
      </c>
      <c r="AC672" s="891">
        <v>2744.5599999999995</v>
      </c>
      <c r="AD672" s="891">
        <v>27019.71</v>
      </c>
      <c r="AE672" s="891">
        <v>35641.25</v>
      </c>
      <c r="AF672" s="891">
        <v>116123.27999999998</v>
      </c>
      <c r="AG672" s="891">
        <v>83567.12</v>
      </c>
      <c r="AH672" s="891">
        <v>236655.96264000001</v>
      </c>
      <c r="AI672" s="891">
        <v>547422.64263999998</v>
      </c>
      <c r="AJ672" s="891">
        <v>85570.64</v>
      </c>
      <c r="AK672" s="891">
        <v>461852.00263999996</v>
      </c>
      <c r="AL672" s="894">
        <v>538865.57263999991</v>
      </c>
      <c r="AM672" s="891">
        <v>17373.04</v>
      </c>
      <c r="AN672" s="891">
        <v>17373.04</v>
      </c>
      <c r="AO672" s="891">
        <v>18016.48</v>
      </c>
      <c r="AP672" s="891">
        <v>18016.48</v>
      </c>
      <c r="AQ672" s="891">
        <v>0</v>
      </c>
      <c r="AR672" s="891">
        <v>0</v>
      </c>
      <c r="AS672" s="891">
        <v>0</v>
      </c>
      <c r="AT672" s="891">
        <v>0</v>
      </c>
      <c r="AU672" s="891">
        <v>0</v>
      </c>
      <c r="AV672" s="891">
        <v>43110.879999999997</v>
      </c>
      <c r="AW672" s="891">
        <v>17106.5</v>
      </c>
      <c r="AX672" s="891">
        <v>6412.04</v>
      </c>
      <c r="AY672" s="891">
        <v>137408.46</v>
      </c>
      <c r="AZ672" s="891">
        <v>1181317.24</v>
      </c>
      <c r="BA672" s="891">
        <v>70171.3</v>
      </c>
      <c r="BB672" s="891">
        <v>0</v>
      </c>
      <c r="BC672" s="891">
        <v>49474.46</v>
      </c>
    </row>
    <row r="673" spans="1:55" ht="15.75" customHeight="1" x14ac:dyDescent="0.2">
      <c r="A673" s="890" t="s">
        <v>2552</v>
      </c>
      <c r="B673" s="895" t="s">
        <v>2553</v>
      </c>
      <c r="C673" s="645">
        <v>488.45</v>
      </c>
      <c r="D673" s="891">
        <v>6279442.2199999997</v>
      </c>
      <c r="E673" s="891">
        <v>6468706.8399999999</v>
      </c>
      <c r="F673" s="892">
        <v>1.0301403553642381</v>
      </c>
      <c r="G673" s="893">
        <v>4</v>
      </c>
      <c r="H673" s="891">
        <v>483.19</v>
      </c>
      <c r="I673" s="891">
        <v>697781.85</v>
      </c>
      <c r="J673" s="891">
        <v>698265.03999999992</v>
      </c>
      <c r="K673" s="893">
        <v>0.9</v>
      </c>
      <c r="L673" s="891">
        <v>1484828.92</v>
      </c>
      <c r="M673" s="891">
        <v>358568.56</v>
      </c>
      <c r="N673" s="891">
        <v>155670.01999999999</v>
      </c>
      <c r="O673" s="891">
        <v>62866.07</v>
      </c>
      <c r="P673" s="891">
        <v>51100.87</v>
      </c>
      <c r="Q673" s="891">
        <v>108244.08</v>
      </c>
      <c r="R673" s="891">
        <v>34452.050000000003</v>
      </c>
      <c r="S673" s="891">
        <v>57191.9</v>
      </c>
      <c r="T673" s="891">
        <v>69610.259999999995</v>
      </c>
      <c r="U673" s="891">
        <v>41362</v>
      </c>
      <c r="V673" s="891">
        <v>103948.51</v>
      </c>
      <c r="W673" s="891">
        <v>89655.98</v>
      </c>
      <c r="X673" s="891">
        <v>68626.649999999994</v>
      </c>
      <c r="Y673" s="891">
        <v>2686125.8699999992</v>
      </c>
      <c r="Z673" s="891">
        <v>43600.5</v>
      </c>
      <c r="AA673" s="891">
        <v>61056.25</v>
      </c>
      <c r="AB673" s="891">
        <v>131393.04999999999</v>
      </c>
      <c r="AC673" s="891">
        <v>14165.05</v>
      </c>
      <c r="AD673" s="891">
        <v>139452.46</v>
      </c>
      <c r="AE673" s="891">
        <v>167020.11999999997</v>
      </c>
      <c r="AF673" s="891">
        <v>599328.14999999991</v>
      </c>
      <c r="AG673" s="891">
        <v>431301.35</v>
      </c>
      <c r="AH673" s="891">
        <v>1270666.5649499998</v>
      </c>
      <c r="AI673" s="891">
        <v>2857983.4949499993</v>
      </c>
      <c r="AJ673" s="891">
        <v>441641.83</v>
      </c>
      <c r="AK673" s="891">
        <v>2416341.6649499992</v>
      </c>
      <c r="AL673" s="894">
        <v>2813819.3049499993</v>
      </c>
      <c r="AM673" s="891">
        <v>105525.14</v>
      </c>
      <c r="AN673" s="891">
        <v>105525.14</v>
      </c>
      <c r="AO673" s="891">
        <v>110029.26</v>
      </c>
      <c r="AP673" s="891">
        <v>110029.26</v>
      </c>
      <c r="AQ673" s="891">
        <v>643.44000000000005</v>
      </c>
      <c r="AR673" s="891">
        <v>643.44000000000005</v>
      </c>
      <c r="AS673" s="891">
        <v>643.44000000000005</v>
      </c>
      <c r="AT673" s="891">
        <v>643.44000000000005</v>
      </c>
      <c r="AU673" s="891">
        <v>643.44000000000005</v>
      </c>
      <c r="AV673" s="891">
        <v>222632.31</v>
      </c>
      <c r="AW673" s="891">
        <v>88341.06</v>
      </c>
      <c r="AX673" s="891">
        <v>34197.550000000003</v>
      </c>
      <c r="AY673" s="891">
        <v>779496.92000000016</v>
      </c>
      <c r="AZ673" s="891">
        <v>6279442.2199999997</v>
      </c>
      <c r="BA673" s="891">
        <v>250105.5</v>
      </c>
      <c r="BB673" s="891">
        <v>0.28000000000000003</v>
      </c>
      <c r="BC673" s="891">
        <v>199430.09999999998</v>
      </c>
    </row>
    <row r="674" spans="1:55" ht="15.75" customHeight="1" x14ac:dyDescent="0.2">
      <c r="A674" s="890" t="s">
        <v>2554</v>
      </c>
      <c r="B674" s="895" t="s">
        <v>2555</v>
      </c>
      <c r="C674" s="645">
        <v>657.36</v>
      </c>
      <c r="D674" s="891">
        <v>8609025.4000000004</v>
      </c>
      <c r="E674" s="891">
        <v>6311998.2199999997</v>
      </c>
      <c r="F674" s="892">
        <v>0.7331838305413757</v>
      </c>
      <c r="G674" s="893">
        <v>2</v>
      </c>
      <c r="H674" s="891">
        <v>38066.51</v>
      </c>
      <c r="I674" s="891">
        <v>1206904.7400000002</v>
      </c>
      <c r="J674" s="891">
        <v>1244971.2500000002</v>
      </c>
      <c r="K674" s="893">
        <v>0.9</v>
      </c>
      <c r="L674" s="891">
        <v>1986757.18</v>
      </c>
      <c r="M674" s="891">
        <v>484833.01</v>
      </c>
      <c r="N674" s="891">
        <v>209971.17</v>
      </c>
      <c r="O674" s="891">
        <v>84705.39</v>
      </c>
      <c r="P674" s="891">
        <v>68176.55</v>
      </c>
      <c r="Q674" s="891">
        <v>147938.99</v>
      </c>
      <c r="R674" s="891">
        <v>47029.78</v>
      </c>
      <c r="S674" s="891">
        <v>77106.94</v>
      </c>
      <c r="T674" s="891">
        <v>93516.82</v>
      </c>
      <c r="U674" s="891">
        <v>55659.97</v>
      </c>
      <c r="V674" s="891">
        <v>139648</v>
      </c>
      <c r="W674" s="891">
        <v>120446.92</v>
      </c>
      <c r="X674" s="891">
        <v>92523.43</v>
      </c>
      <c r="Y674" s="891">
        <v>3608314.15</v>
      </c>
      <c r="Z674" s="891">
        <v>58577.4</v>
      </c>
      <c r="AA674" s="891">
        <v>82170</v>
      </c>
      <c r="AB674" s="891">
        <v>176829.84</v>
      </c>
      <c r="AC674" s="891">
        <v>19063.439999999999</v>
      </c>
      <c r="AD674" s="891">
        <v>375352.56</v>
      </c>
      <c r="AE674" s="891">
        <v>232760.89</v>
      </c>
      <c r="AF674" s="891">
        <v>806580.72</v>
      </c>
      <c r="AG674" s="891">
        <v>580448.88</v>
      </c>
      <c r="AH674" s="891">
        <v>1700857.5783599999</v>
      </c>
      <c r="AI674" s="891">
        <v>4032641.3083600001</v>
      </c>
      <c r="AJ674" s="891">
        <v>594365.18999999994</v>
      </c>
      <c r="AK674" s="891">
        <v>3438276.1183600002</v>
      </c>
      <c r="AL674" s="894">
        <v>3973204.7883600001</v>
      </c>
      <c r="AM674" s="891">
        <v>137697.44</v>
      </c>
      <c r="AN674" s="891">
        <v>137697.44</v>
      </c>
      <c r="AO674" s="891">
        <v>143488.45000000001</v>
      </c>
      <c r="AP674" s="891">
        <v>143488.45000000001</v>
      </c>
      <c r="AQ674" s="891">
        <v>0</v>
      </c>
      <c r="AR674" s="891">
        <v>0</v>
      </c>
      <c r="AS674" s="891">
        <v>0</v>
      </c>
      <c r="AT674" s="891">
        <v>0</v>
      </c>
      <c r="AU674" s="891">
        <v>0</v>
      </c>
      <c r="AV674" s="891">
        <v>299845.83</v>
      </c>
      <c r="AW674" s="891">
        <v>118979.58</v>
      </c>
      <c r="AX674" s="891">
        <v>46309.18</v>
      </c>
      <c r="AY674" s="891">
        <v>1027506.3700000001</v>
      </c>
      <c r="AZ674" s="891">
        <v>8609025.4000000004</v>
      </c>
      <c r="BA674" s="891">
        <v>243371.37000000002</v>
      </c>
      <c r="BB674" s="891">
        <v>0</v>
      </c>
      <c r="BC674" s="891">
        <v>245381.97000000003</v>
      </c>
    </row>
    <row r="675" spans="1:55" ht="15.75" customHeight="1" x14ac:dyDescent="0.2">
      <c r="A675" s="890" t="s">
        <v>2556</v>
      </c>
      <c r="B675" s="895" t="s">
        <v>2557</v>
      </c>
      <c r="C675" s="645">
        <v>725.29</v>
      </c>
      <c r="D675" s="891">
        <v>9166343.4399999995</v>
      </c>
      <c r="E675" s="891">
        <v>11859552.16</v>
      </c>
      <c r="F675" s="892">
        <v>1.2938149478719512</v>
      </c>
      <c r="G675" s="893">
        <v>4</v>
      </c>
      <c r="H675" s="891">
        <v>705.34</v>
      </c>
      <c r="I675" s="891">
        <v>901630.04</v>
      </c>
      <c r="J675" s="891">
        <v>902335.38</v>
      </c>
      <c r="K675" s="893">
        <v>0.9</v>
      </c>
      <c r="L675" s="891">
        <v>2159071.85</v>
      </c>
      <c r="M675" s="891">
        <v>526328.22</v>
      </c>
      <c r="N675" s="891">
        <v>231810.48</v>
      </c>
      <c r="O675" s="891">
        <v>93559.97</v>
      </c>
      <c r="P675" s="891">
        <v>73794.83</v>
      </c>
      <c r="Q675" s="891">
        <v>163362.13</v>
      </c>
      <c r="R675" s="891">
        <v>51951.51</v>
      </c>
      <c r="S675" s="891">
        <v>85277.21</v>
      </c>
      <c r="T675" s="891">
        <v>103360.69</v>
      </c>
      <c r="U675" s="891">
        <v>61277.04</v>
      </c>
      <c r="V675" s="891">
        <v>154347.79</v>
      </c>
      <c r="W675" s="891">
        <v>133125.54999999999</v>
      </c>
      <c r="X675" s="891">
        <v>102327.24</v>
      </c>
      <c r="Y675" s="891">
        <v>3939594.5100000002</v>
      </c>
      <c r="Z675" s="891">
        <v>64601.099999999991</v>
      </c>
      <c r="AA675" s="891">
        <v>90661.25</v>
      </c>
      <c r="AB675" s="891">
        <v>195103.01</v>
      </c>
      <c r="AC675" s="891">
        <v>21033.409999999996</v>
      </c>
      <c r="AD675" s="891">
        <v>207070.28999999998</v>
      </c>
      <c r="AE675" s="891">
        <v>255402.46999999997</v>
      </c>
      <c r="AF675" s="891">
        <v>889930.83</v>
      </c>
      <c r="AG675" s="891">
        <v>640431.06999999983</v>
      </c>
      <c r="AH675" s="891">
        <v>1846025.1597899999</v>
      </c>
      <c r="AI675" s="891">
        <v>4210258.5897899996</v>
      </c>
      <c r="AJ675" s="891">
        <v>655785.44999999995</v>
      </c>
      <c r="AK675" s="891">
        <v>3554473.1397899995</v>
      </c>
      <c r="AL675" s="894">
        <v>4144680.0397899994</v>
      </c>
      <c r="AM675" s="891">
        <v>126115.41</v>
      </c>
      <c r="AN675" s="891">
        <v>126115.41</v>
      </c>
      <c r="AO675" s="891">
        <v>131262.98000000001</v>
      </c>
      <c r="AP675" s="891">
        <v>131262.98000000001</v>
      </c>
      <c r="AQ675" s="891">
        <v>10295.129999999999</v>
      </c>
      <c r="AR675" s="891">
        <v>10295.129999999999</v>
      </c>
      <c r="AS675" s="891">
        <v>10295.129999999999</v>
      </c>
      <c r="AT675" s="891">
        <v>10295.129999999999</v>
      </c>
      <c r="AU675" s="891">
        <v>12868.92</v>
      </c>
      <c r="AV675" s="891">
        <v>330731.24</v>
      </c>
      <c r="AW675" s="891">
        <v>131234.99</v>
      </c>
      <c r="AX675" s="891">
        <v>51296.32</v>
      </c>
      <c r="AY675" s="891">
        <v>1082068.77</v>
      </c>
      <c r="AZ675" s="891">
        <v>9166343.4399999995</v>
      </c>
      <c r="BA675" s="891">
        <v>188008.90000000002</v>
      </c>
      <c r="BB675" s="891">
        <v>426.66</v>
      </c>
      <c r="BC675" s="891">
        <v>332407.32000000007</v>
      </c>
    </row>
    <row r="676" spans="1:55" ht="15.75" customHeight="1" x14ac:dyDescent="0.2">
      <c r="A676" s="890"/>
      <c r="B676" s="895" t="s">
        <v>2558</v>
      </c>
      <c r="C676" s="645">
        <v>116</v>
      </c>
      <c r="D676" s="891">
        <v>1680157.17</v>
      </c>
      <c r="E676" s="891">
        <v>1020442.52</v>
      </c>
      <c r="F676" s="892">
        <v>0.60734944219533937</v>
      </c>
      <c r="G676" s="893">
        <v>1</v>
      </c>
      <c r="H676" s="891">
        <v>86652.53</v>
      </c>
      <c r="I676" s="891">
        <v>852426.80999999994</v>
      </c>
      <c r="J676" s="891">
        <v>939079.34</v>
      </c>
      <c r="K676" s="893">
        <v>0.91420000000000001</v>
      </c>
      <c r="L676" s="891">
        <v>371541.11</v>
      </c>
      <c r="M676" s="891">
        <v>123834.65</v>
      </c>
      <c r="N676" s="891">
        <v>41441.120000000003</v>
      </c>
      <c r="O676" s="891">
        <v>13575.54</v>
      </c>
      <c r="P676" s="891">
        <v>12609.07</v>
      </c>
      <c r="Q676" s="891">
        <v>35553.449999999997</v>
      </c>
      <c r="R676" s="891">
        <v>8332.2900000000009</v>
      </c>
      <c r="S676" s="891">
        <v>15042.26</v>
      </c>
      <c r="T676" s="891">
        <v>13570.32</v>
      </c>
      <c r="U676" s="891">
        <v>9855.27</v>
      </c>
      <c r="V676" s="891">
        <v>20264.47</v>
      </c>
      <c r="W676" s="891">
        <v>17478.18</v>
      </c>
      <c r="X676" s="891">
        <v>18049.759999999998</v>
      </c>
      <c r="Y676" s="891">
        <v>701147.49</v>
      </c>
      <c r="Z676" s="891">
        <v>10440</v>
      </c>
      <c r="AA676" s="891">
        <v>14500</v>
      </c>
      <c r="AB676" s="891">
        <v>31204</v>
      </c>
      <c r="AC676" s="891">
        <v>3364</v>
      </c>
      <c r="AD676" s="891">
        <v>66236</v>
      </c>
      <c r="AE676" s="891">
        <v>90364</v>
      </c>
      <c r="AF676" s="891">
        <v>142332</v>
      </c>
      <c r="AG676" s="891">
        <v>102428</v>
      </c>
      <c r="AH676" s="891">
        <v>324056.28899999999</v>
      </c>
      <c r="AI676" s="891">
        <v>784924.28899999999</v>
      </c>
      <c r="AJ676" s="891">
        <v>104883.72</v>
      </c>
      <c r="AK676" s="891">
        <v>680040.56900000002</v>
      </c>
      <c r="AL676" s="894">
        <v>775925.25900000008</v>
      </c>
      <c r="AM676" s="891">
        <v>29411.91</v>
      </c>
      <c r="AN676" s="891">
        <v>29411.91</v>
      </c>
      <c r="AO676" s="891">
        <v>30719.11</v>
      </c>
      <c r="AP676" s="891">
        <v>30719.11</v>
      </c>
      <c r="AQ676" s="891">
        <v>0</v>
      </c>
      <c r="AR676" s="891">
        <v>0</v>
      </c>
      <c r="AS676" s="891">
        <v>0</v>
      </c>
      <c r="AT676" s="891">
        <v>0</v>
      </c>
      <c r="AU676" s="891">
        <v>0</v>
      </c>
      <c r="AV676" s="891">
        <v>53595.040000000001</v>
      </c>
      <c r="AW676" s="891">
        <v>21266.65</v>
      </c>
      <c r="AX676" s="891">
        <v>7960.58</v>
      </c>
      <c r="AY676" s="891">
        <v>203084.30999999997</v>
      </c>
      <c r="AZ676" s="891">
        <v>1680157.17</v>
      </c>
      <c r="BA676" s="891">
        <v>21774.840000000004</v>
      </c>
      <c r="BB676" s="891">
        <v>30.72</v>
      </c>
      <c r="BC676" s="891">
        <v>10245.02</v>
      </c>
    </row>
    <row r="677" spans="1:55" ht="15.75" customHeight="1" x14ac:dyDescent="0.2">
      <c r="A677" s="890"/>
      <c r="B677" s="895" t="s">
        <v>2559</v>
      </c>
      <c r="C677" s="645">
        <v>66</v>
      </c>
      <c r="D677" s="891">
        <v>922371.52</v>
      </c>
      <c r="E677" s="891">
        <v>432364.48</v>
      </c>
      <c r="F677" s="892">
        <v>0.468753068177994</v>
      </c>
      <c r="G677" s="893">
        <v>1</v>
      </c>
      <c r="H677" s="891">
        <v>90910.57</v>
      </c>
      <c r="I677" s="891">
        <v>340127.33</v>
      </c>
      <c r="J677" s="891">
        <v>431037.9</v>
      </c>
      <c r="K677" s="893">
        <v>0.91420000000000001</v>
      </c>
      <c r="L677" s="891">
        <v>205092.52</v>
      </c>
      <c r="M677" s="891">
        <v>63210.14</v>
      </c>
      <c r="N677" s="891">
        <v>22936.639999999999</v>
      </c>
      <c r="O677" s="891">
        <v>7584.41</v>
      </c>
      <c r="P677" s="891">
        <v>7008.53</v>
      </c>
      <c r="Q677" s="891">
        <v>18844.900000000001</v>
      </c>
      <c r="R677" s="891">
        <v>3888.4</v>
      </c>
      <c r="S677" s="891">
        <v>8299.18</v>
      </c>
      <c r="T677" s="891">
        <v>7856.5</v>
      </c>
      <c r="U677" s="891">
        <v>5446.33</v>
      </c>
      <c r="V677" s="891">
        <v>11732.06</v>
      </c>
      <c r="W677" s="891">
        <v>10118.950000000001</v>
      </c>
      <c r="X677" s="891">
        <v>9958.49</v>
      </c>
      <c r="Y677" s="891">
        <v>381977.05000000005</v>
      </c>
      <c r="Z677" s="891">
        <v>5940</v>
      </c>
      <c r="AA677" s="891">
        <v>8250</v>
      </c>
      <c r="AB677" s="891">
        <v>17754</v>
      </c>
      <c r="AC677" s="891">
        <v>1914</v>
      </c>
      <c r="AD677" s="891">
        <v>37686</v>
      </c>
      <c r="AE677" s="891">
        <v>43672</v>
      </c>
      <c r="AF677" s="891">
        <v>80982</v>
      </c>
      <c r="AG677" s="891">
        <v>58278</v>
      </c>
      <c r="AH677" s="891">
        <v>178033.82099999997</v>
      </c>
      <c r="AI677" s="891">
        <v>432509.821</v>
      </c>
      <c r="AJ677" s="891">
        <v>59675.22</v>
      </c>
      <c r="AK677" s="891">
        <v>372834.60100000002</v>
      </c>
      <c r="AL677" s="894">
        <v>427389.68100000004</v>
      </c>
      <c r="AM677" s="891">
        <v>16339.95</v>
      </c>
      <c r="AN677" s="891">
        <v>16339.95</v>
      </c>
      <c r="AO677" s="891">
        <v>16993.55</v>
      </c>
      <c r="AP677" s="891">
        <v>16993.55</v>
      </c>
      <c r="AQ677" s="891">
        <v>0</v>
      </c>
      <c r="AR677" s="891">
        <v>0</v>
      </c>
      <c r="AS677" s="891">
        <v>0</v>
      </c>
      <c r="AT677" s="891">
        <v>0</v>
      </c>
      <c r="AU677" s="891">
        <v>0</v>
      </c>
      <c r="AV677" s="891">
        <v>30065.51</v>
      </c>
      <c r="AW677" s="891">
        <v>11930.07</v>
      </c>
      <c r="AX677" s="891">
        <v>4342.13</v>
      </c>
      <c r="AY677" s="891">
        <v>113004.70999999999</v>
      </c>
      <c r="AZ677" s="891">
        <v>922371.52</v>
      </c>
      <c r="BA677" s="891">
        <v>19079.64</v>
      </c>
      <c r="BB677" s="891">
        <v>0</v>
      </c>
      <c r="BC677" s="891">
        <v>9105.65</v>
      </c>
    </row>
    <row r="678" spans="1:55" ht="15.75" customHeight="1" x14ac:dyDescent="0.2">
      <c r="A678" s="890" t="s">
        <v>2560</v>
      </c>
      <c r="B678" s="895" t="s">
        <v>2561</v>
      </c>
      <c r="C678" s="645">
        <v>892.37</v>
      </c>
      <c r="D678" s="891">
        <v>11572739.68</v>
      </c>
      <c r="E678" s="891">
        <v>8055533.2799999993</v>
      </c>
      <c r="F678" s="892">
        <v>0.69607832740950404</v>
      </c>
      <c r="G678" s="893">
        <v>1</v>
      </c>
      <c r="H678" s="891">
        <v>196473.14</v>
      </c>
      <c r="I678" s="891">
        <v>2381409.4099999997</v>
      </c>
      <c r="J678" s="891">
        <v>2577882.5499999998</v>
      </c>
      <c r="K678" s="893">
        <v>0.91420000000000001</v>
      </c>
      <c r="L678" s="891">
        <v>2712334.11</v>
      </c>
      <c r="M678" s="891">
        <v>655710.9</v>
      </c>
      <c r="N678" s="891">
        <v>288994.3</v>
      </c>
      <c r="O678" s="891">
        <v>116853.22</v>
      </c>
      <c r="P678" s="891">
        <v>91723.98</v>
      </c>
      <c r="Q678" s="891">
        <v>202787.12</v>
      </c>
      <c r="R678" s="891">
        <v>65547.37</v>
      </c>
      <c r="S678" s="891">
        <v>106333.25</v>
      </c>
      <c r="T678" s="891">
        <v>129275.24</v>
      </c>
      <c r="U678" s="891">
        <v>77026.77</v>
      </c>
      <c r="V678" s="891">
        <v>193045.8</v>
      </c>
      <c r="W678" s="891">
        <v>166502.73000000001</v>
      </c>
      <c r="X678" s="891">
        <v>127593.15</v>
      </c>
      <c r="Y678" s="891">
        <v>4933727.9400000004</v>
      </c>
      <c r="Z678" s="891">
        <v>79901.099999999991</v>
      </c>
      <c r="AA678" s="891">
        <v>111546.25</v>
      </c>
      <c r="AB678" s="891">
        <v>240047.52999999997</v>
      </c>
      <c r="AC678" s="891">
        <v>25878.729999999996</v>
      </c>
      <c r="AD678" s="891">
        <v>509543.27</v>
      </c>
      <c r="AE678" s="891">
        <v>307486.76</v>
      </c>
      <c r="AF678" s="891">
        <v>1094937.99</v>
      </c>
      <c r="AG678" s="891">
        <v>787962.71</v>
      </c>
      <c r="AH678" s="891">
        <v>2255946.0248700003</v>
      </c>
      <c r="AI678" s="891">
        <v>5413250.3648700006</v>
      </c>
      <c r="AJ678" s="891">
        <v>806854.18</v>
      </c>
      <c r="AK678" s="891">
        <v>4606396.18487</v>
      </c>
      <c r="AL678" s="894">
        <v>5344022.2748699998</v>
      </c>
      <c r="AM678" s="891">
        <v>160131.54</v>
      </c>
      <c r="AN678" s="891">
        <v>160131.54</v>
      </c>
      <c r="AO678" s="891">
        <v>166667.51999999999</v>
      </c>
      <c r="AP678" s="891">
        <v>166667.51999999999</v>
      </c>
      <c r="AQ678" s="891">
        <v>0</v>
      </c>
      <c r="AR678" s="891">
        <v>0</v>
      </c>
      <c r="AS678" s="891">
        <v>0</v>
      </c>
      <c r="AT678" s="891">
        <v>0</v>
      </c>
      <c r="AU678" s="891">
        <v>0</v>
      </c>
      <c r="AV678" s="891">
        <v>413074.02</v>
      </c>
      <c r="AW678" s="891">
        <v>163908.81</v>
      </c>
      <c r="AX678" s="891">
        <v>64408.39</v>
      </c>
      <c r="AY678" s="891">
        <v>1294989.3400000001</v>
      </c>
      <c r="AZ678" s="891">
        <v>11572739.68</v>
      </c>
      <c r="BA678" s="891">
        <v>404535.49</v>
      </c>
      <c r="BB678" s="891">
        <v>33.24</v>
      </c>
      <c r="BC678" s="891">
        <v>217718.79000000004</v>
      </c>
    </row>
    <row r="679" spans="1:55" ht="15.75" customHeight="1" x14ac:dyDescent="0.2">
      <c r="A679" s="890" t="s">
        <v>2562</v>
      </c>
      <c r="B679" s="895" t="s">
        <v>2563</v>
      </c>
      <c r="C679" s="645">
        <v>1132.3</v>
      </c>
      <c r="D679" s="891">
        <v>14091654.630000001</v>
      </c>
      <c r="E679" s="891">
        <v>11987916.1</v>
      </c>
      <c r="F679" s="892">
        <v>0.8507103257043136</v>
      </c>
      <c r="G679" s="893">
        <v>2</v>
      </c>
      <c r="H679" s="891">
        <v>33907.08</v>
      </c>
      <c r="I679" s="891">
        <v>1663611.2</v>
      </c>
      <c r="J679" s="891">
        <v>1697518.28</v>
      </c>
      <c r="K679" s="893">
        <v>0.91420000000000001</v>
      </c>
      <c r="L679" s="891">
        <v>3303993.9</v>
      </c>
      <c r="M679" s="891">
        <v>805092.13</v>
      </c>
      <c r="N679" s="891">
        <v>367765.1</v>
      </c>
      <c r="O679" s="891">
        <v>148745.91</v>
      </c>
      <c r="P679" s="891">
        <v>109278.35</v>
      </c>
      <c r="Q679" s="891">
        <v>258288.47</v>
      </c>
      <c r="R679" s="891">
        <v>83322.929999999993</v>
      </c>
      <c r="S679" s="891">
        <v>135121.03</v>
      </c>
      <c r="T679" s="891">
        <v>164272.41</v>
      </c>
      <c r="U679" s="891">
        <v>97256.02</v>
      </c>
      <c r="V679" s="891">
        <v>245306.82</v>
      </c>
      <c r="W679" s="891">
        <v>211578.05</v>
      </c>
      <c r="X679" s="891">
        <v>162136.67000000001</v>
      </c>
      <c r="Y679" s="891">
        <v>6092157.7899999991</v>
      </c>
      <c r="Z679" s="891">
        <v>101232</v>
      </c>
      <c r="AA679" s="891">
        <v>141537.5</v>
      </c>
      <c r="AB679" s="891">
        <v>304588.7</v>
      </c>
      <c r="AC679" s="891">
        <v>32836.699999999997</v>
      </c>
      <c r="AD679" s="891">
        <v>646543.29999999993</v>
      </c>
      <c r="AE679" s="891">
        <v>398207.1</v>
      </c>
      <c r="AF679" s="891">
        <v>1389332.0999999999</v>
      </c>
      <c r="AG679" s="891">
        <v>999820.89999999991</v>
      </c>
      <c r="AH679" s="891">
        <v>2715879.5103000002</v>
      </c>
      <c r="AI679" s="891">
        <v>6729977.8103</v>
      </c>
      <c r="AJ679" s="891">
        <v>1023791.69</v>
      </c>
      <c r="AK679" s="891">
        <v>5706186.1203000005</v>
      </c>
      <c r="AL679" s="894">
        <v>6642136.4803000009</v>
      </c>
      <c r="AM679" s="891">
        <v>109804.48</v>
      </c>
      <c r="AN679" s="891">
        <v>109804.48</v>
      </c>
      <c r="AO679" s="891">
        <v>114379.67</v>
      </c>
      <c r="AP679" s="891">
        <v>114379.67</v>
      </c>
      <c r="AQ679" s="891">
        <v>17647.14</v>
      </c>
      <c r="AR679" s="891">
        <v>17647.14</v>
      </c>
      <c r="AS679" s="891">
        <v>18300.740000000002</v>
      </c>
      <c r="AT679" s="891">
        <v>18300.740000000002</v>
      </c>
      <c r="AU679" s="891">
        <v>22222.33</v>
      </c>
      <c r="AV679" s="891">
        <v>524839.31000000006</v>
      </c>
      <c r="AW679" s="891">
        <v>208257.56</v>
      </c>
      <c r="AX679" s="891">
        <v>81776.95</v>
      </c>
      <c r="AY679" s="891">
        <v>1357360.2100000002</v>
      </c>
      <c r="AZ679" s="891">
        <v>14091654.630000001</v>
      </c>
      <c r="BA679" s="891">
        <v>98751.43</v>
      </c>
      <c r="BB679" s="891">
        <v>666.68</v>
      </c>
      <c r="BC679" s="891">
        <v>239790.29</v>
      </c>
    </row>
    <row r="680" spans="1:55" ht="15.75" customHeight="1" x14ac:dyDescent="0.2">
      <c r="A680" s="890" t="s">
        <v>2564</v>
      </c>
      <c r="B680" s="895" t="s">
        <v>2565</v>
      </c>
      <c r="C680" s="645">
        <v>2398.88</v>
      </c>
      <c r="D680" s="891">
        <v>29573953.309999999</v>
      </c>
      <c r="E680" s="891">
        <v>19782362.870000001</v>
      </c>
      <c r="F680" s="892">
        <v>0.66891168260926703</v>
      </c>
      <c r="G680" s="893">
        <v>1</v>
      </c>
      <c r="H680" s="891">
        <v>800626.41</v>
      </c>
      <c r="I680" s="891">
        <v>8297858.1799999997</v>
      </c>
      <c r="J680" s="891">
        <v>9098484.5899999999</v>
      </c>
      <c r="K680" s="893">
        <v>0.91420000000000001</v>
      </c>
      <c r="L680" s="891">
        <v>6972558.4900000002</v>
      </c>
      <c r="M680" s="891">
        <v>1694337.08</v>
      </c>
      <c r="N680" s="891">
        <v>779970.58</v>
      </c>
      <c r="O680" s="891">
        <v>316011.51</v>
      </c>
      <c r="P680" s="891">
        <v>228290.25</v>
      </c>
      <c r="Q680" s="891">
        <v>551687.6</v>
      </c>
      <c r="R680" s="891">
        <v>176644.61</v>
      </c>
      <c r="S680" s="891">
        <v>286840.43</v>
      </c>
      <c r="T680" s="891">
        <v>349257.43</v>
      </c>
      <c r="U680" s="891">
        <v>207220.16</v>
      </c>
      <c r="V680" s="891">
        <v>521543.64</v>
      </c>
      <c r="W680" s="891">
        <v>449833.35</v>
      </c>
      <c r="X680" s="891">
        <v>344190.32</v>
      </c>
      <c r="Y680" s="891">
        <v>12878385.449999999</v>
      </c>
      <c r="Z680" s="891">
        <v>214931.7</v>
      </c>
      <c r="AA680" s="891">
        <v>299860</v>
      </c>
      <c r="AB680" s="891">
        <v>645298.72</v>
      </c>
      <c r="AC680" s="891">
        <v>69567.520000000004</v>
      </c>
      <c r="AD680" s="891">
        <v>1369760.48</v>
      </c>
      <c r="AE680" s="891">
        <v>839104.25999999989</v>
      </c>
      <c r="AF680" s="891">
        <v>2943425.76</v>
      </c>
      <c r="AG680" s="891">
        <v>2118211.04</v>
      </c>
      <c r="AH680" s="891">
        <v>5686336.4128799997</v>
      </c>
      <c r="AI680" s="891">
        <v>14186495.89288</v>
      </c>
      <c r="AJ680" s="891">
        <v>2168995.3199999998</v>
      </c>
      <c r="AK680" s="891">
        <v>12017500.57288</v>
      </c>
      <c r="AL680" s="894">
        <v>14000396.092879999</v>
      </c>
      <c r="AM680" s="891">
        <v>223530.56</v>
      </c>
      <c r="AN680" s="891">
        <v>223530.56</v>
      </c>
      <c r="AO680" s="891">
        <v>232680.94</v>
      </c>
      <c r="AP680" s="891">
        <v>232680.94</v>
      </c>
      <c r="AQ680" s="891">
        <v>10457.57</v>
      </c>
      <c r="AR680" s="891">
        <v>10457.57</v>
      </c>
      <c r="AS680" s="891">
        <v>11111.16</v>
      </c>
      <c r="AT680" s="891">
        <v>11111.16</v>
      </c>
      <c r="AU680" s="891">
        <v>13725.56</v>
      </c>
      <c r="AV680" s="891">
        <v>1111770.44</v>
      </c>
      <c r="AW680" s="891">
        <v>441153.32</v>
      </c>
      <c r="AX680" s="891">
        <v>172961.87</v>
      </c>
      <c r="AY680" s="891">
        <v>2695171.65</v>
      </c>
      <c r="AZ680" s="891">
        <v>29573953.309999999</v>
      </c>
      <c r="BA680" s="891">
        <v>313411.47000000003</v>
      </c>
      <c r="BB680" s="891">
        <v>4104.83</v>
      </c>
      <c r="BC680" s="891">
        <v>657766.82000000007</v>
      </c>
    </row>
    <row r="681" spans="1:55" ht="15.75" customHeight="1" x14ac:dyDescent="0.2">
      <c r="A681" s="890" t="s">
        <v>2566</v>
      </c>
      <c r="B681" s="895" t="s">
        <v>2567</v>
      </c>
      <c r="C681" s="645">
        <v>638.53</v>
      </c>
      <c r="D681" s="891">
        <v>8202408.9000000004</v>
      </c>
      <c r="E681" s="891">
        <v>6506878.2699999996</v>
      </c>
      <c r="F681" s="892">
        <v>0.79328869717772776</v>
      </c>
      <c r="G681" s="893">
        <v>2</v>
      </c>
      <c r="H681" s="891">
        <v>28492.67</v>
      </c>
      <c r="I681" s="891">
        <v>1585119.1</v>
      </c>
      <c r="J681" s="891">
        <v>1613611.77</v>
      </c>
      <c r="K681" s="893">
        <v>0.91420000000000001</v>
      </c>
      <c r="L681" s="891">
        <v>1913213.69</v>
      </c>
      <c r="M681" s="891">
        <v>468647.28</v>
      </c>
      <c r="N681" s="891">
        <v>206964.35</v>
      </c>
      <c r="O681" s="891">
        <v>82836.149999999994</v>
      </c>
      <c r="P681" s="891">
        <v>64498.29</v>
      </c>
      <c r="Q681" s="891">
        <v>146113.35</v>
      </c>
      <c r="R681" s="891">
        <v>46105.35</v>
      </c>
      <c r="S681" s="891">
        <v>76248.72</v>
      </c>
      <c r="T681" s="891">
        <v>91421.17</v>
      </c>
      <c r="U681" s="891">
        <v>54722.720000000001</v>
      </c>
      <c r="V681" s="891">
        <v>136518.57999999999</v>
      </c>
      <c r="W681" s="891">
        <v>117747.78</v>
      </c>
      <c r="X681" s="891">
        <v>91493.62</v>
      </c>
      <c r="Y681" s="891">
        <v>3496531.0500000003</v>
      </c>
      <c r="Z681" s="891">
        <v>57010.499999999993</v>
      </c>
      <c r="AA681" s="891">
        <v>79816.25</v>
      </c>
      <c r="AB681" s="891">
        <v>171764.57</v>
      </c>
      <c r="AC681" s="891">
        <v>18517.370000000003</v>
      </c>
      <c r="AD681" s="891">
        <v>364600.63</v>
      </c>
      <c r="AE681" s="891">
        <v>227596.62</v>
      </c>
      <c r="AF681" s="891">
        <v>783476.31</v>
      </c>
      <c r="AG681" s="891">
        <v>563821.99</v>
      </c>
      <c r="AH681" s="891">
        <v>1593307.3740300001</v>
      </c>
      <c r="AI681" s="891">
        <v>3859911.6140300003</v>
      </c>
      <c r="AJ681" s="891">
        <v>577339.67000000004</v>
      </c>
      <c r="AK681" s="891">
        <v>3282571.9440299999</v>
      </c>
      <c r="AL681" s="894">
        <v>3810375.8640299998</v>
      </c>
      <c r="AM681" s="891">
        <v>105229.3</v>
      </c>
      <c r="AN681" s="891">
        <v>105229.3</v>
      </c>
      <c r="AO681" s="891">
        <v>109804.48</v>
      </c>
      <c r="AP681" s="891">
        <v>109804.48</v>
      </c>
      <c r="AQ681" s="891">
        <v>1307.19</v>
      </c>
      <c r="AR681" s="891">
        <v>1307.19</v>
      </c>
      <c r="AS681" s="891">
        <v>1307.19</v>
      </c>
      <c r="AT681" s="891">
        <v>1307.19</v>
      </c>
      <c r="AU681" s="891">
        <v>1960.79</v>
      </c>
      <c r="AV681" s="891">
        <v>295426.36</v>
      </c>
      <c r="AW681" s="891">
        <v>117225.92</v>
      </c>
      <c r="AX681" s="891">
        <v>45592.46</v>
      </c>
      <c r="AY681" s="891">
        <v>895501.85</v>
      </c>
      <c r="AZ681" s="891">
        <v>8202408.9000000004</v>
      </c>
      <c r="BA681" s="891">
        <v>171091.4</v>
      </c>
      <c r="BB681" s="891">
        <v>31.34</v>
      </c>
      <c r="BC681" s="891">
        <v>175441.62000000002</v>
      </c>
    </row>
    <row r="682" spans="1:55" ht="15.75" customHeight="1" x14ac:dyDescent="0.2">
      <c r="A682" s="890" t="s">
        <v>2568</v>
      </c>
      <c r="B682" s="895" t="s">
        <v>2569</v>
      </c>
      <c r="C682" s="645">
        <v>927.46</v>
      </c>
      <c r="D682" s="891">
        <v>11684955.07</v>
      </c>
      <c r="E682" s="891">
        <v>8915787.0899999999</v>
      </c>
      <c r="F682" s="892">
        <v>0.76301423810267155</v>
      </c>
      <c r="G682" s="893">
        <v>2</v>
      </c>
      <c r="H682" s="891">
        <v>43588.19</v>
      </c>
      <c r="I682" s="891">
        <v>2129101.86</v>
      </c>
      <c r="J682" s="891">
        <v>2172690.0499999998</v>
      </c>
      <c r="K682" s="893">
        <v>0.91420000000000001</v>
      </c>
      <c r="L682" s="891">
        <v>2728821.6</v>
      </c>
      <c r="M682" s="891">
        <v>675485.46</v>
      </c>
      <c r="N682" s="891">
        <v>303028.36</v>
      </c>
      <c r="O682" s="891">
        <v>120700.84</v>
      </c>
      <c r="P682" s="891">
        <v>90618.16</v>
      </c>
      <c r="Q682" s="891">
        <v>218149.62</v>
      </c>
      <c r="R682" s="891">
        <v>67769.31</v>
      </c>
      <c r="S682" s="891">
        <v>111001.54</v>
      </c>
      <c r="T682" s="891">
        <v>132846.38</v>
      </c>
      <c r="U682" s="891">
        <v>79620.259999999995</v>
      </c>
      <c r="V682" s="891">
        <v>198378.56</v>
      </c>
      <c r="W682" s="891">
        <v>171102.25</v>
      </c>
      <c r="X682" s="891">
        <v>133194.79999999999</v>
      </c>
      <c r="Y682" s="891">
        <v>5030717.1399999987</v>
      </c>
      <c r="Z682" s="891">
        <v>82856.7</v>
      </c>
      <c r="AA682" s="891">
        <v>115932.5</v>
      </c>
      <c r="AB682" s="891">
        <v>249486.74</v>
      </c>
      <c r="AC682" s="891">
        <v>26896.339999999997</v>
      </c>
      <c r="AD682" s="891">
        <v>529579.66</v>
      </c>
      <c r="AE682" s="891">
        <v>344389.61</v>
      </c>
      <c r="AF682" s="891">
        <v>1137993.42</v>
      </c>
      <c r="AG682" s="891">
        <v>818947.17999999993</v>
      </c>
      <c r="AH682" s="891">
        <v>2255024.6094599995</v>
      </c>
      <c r="AI682" s="891">
        <v>5561106.7594599985</v>
      </c>
      <c r="AJ682" s="891">
        <v>838581.5</v>
      </c>
      <c r="AK682" s="891">
        <v>4722525.2594600003</v>
      </c>
      <c r="AL682" s="894">
        <v>5489156.4594600005</v>
      </c>
      <c r="AM682" s="891">
        <v>120262.05</v>
      </c>
      <c r="AN682" s="891">
        <v>120262.05</v>
      </c>
      <c r="AO682" s="891">
        <v>125490.84</v>
      </c>
      <c r="AP682" s="891">
        <v>125490.84</v>
      </c>
      <c r="AQ682" s="891">
        <v>1307.19</v>
      </c>
      <c r="AR682" s="891">
        <v>1307.19</v>
      </c>
      <c r="AS682" s="891">
        <v>1307.19</v>
      </c>
      <c r="AT682" s="891">
        <v>1307.19</v>
      </c>
      <c r="AU682" s="891">
        <v>1960.79</v>
      </c>
      <c r="AV682" s="891">
        <v>429413.98</v>
      </c>
      <c r="AW682" s="891">
        <v>170392.55</v>
      </c>
      <c r="AX682" s="891">
        <v>66579.460000000006</v>
      </c>
      <c r="AY682" s="891">
        <v>1165081.32</v>
      </c>
      <c r="AZ682" s="891">
        <v>11684955.07</v>
      </c>
      <c r="BA682" s="891">
        <v>130957.06999999999</v>
      </c>
      <c r="BB682" s="891">
        <v>131.39000000000001</v>
      </c>
      <c r="BC682" s="891">
        <v>204230.02</v>
      </c>
    </row>
    <row r="683" spans="1:55" ht="15.75" customHeight="1" x14ac:dyDescent="0.2">
      <c r="A683" s="890" t="s">
        <v>2570</v>
      </c>
      <c r="B683" s="895" t="s">
        <v>2571</v>
      </c>
      <c r="C683" s="645">
        <v>935.38</v>
      </c>
      <c r="D683" s="891">
        <v>12112417.08</v>
      </c>
      <c r="E683" s="891">
        <v>8216061.5800000001</v>
      </c>
      <c r="F683" s="892">
        <v>0.67831726118202662</v>
      </c>
      <c r="G683" s="893">
        <v>1</v>
      </c>
      <c r="H683" s="891">
        <v>287285.18</v>
      </c>
      <c r="I683" s="891">
        <v>3130362.56</v>
      </c>
      <c r="J683" s="891">
        <v>3417647.74</v>
      </c>
      <c r="K683" s="893">
        <v>0.91420000000000001</v>
      </c>
      <c r="L683" s="891">
        <v>2825557.46</v>
      </c>
      <c r="M683" s="891">
        <v>680165.19</v>
      </c>
      <c r="N683" s="891">
        <v>302879.28000000003</v>
      </c>
      <c r="O683" s="891">
        <v>123172.91</v>
      </c>
      <c r="P683" s="891">
        <v>95940.62</v>
      </c>
      <c r="Q683" s="891">
        <v>213138.81</v>
      </c>
      <c r="R683" s="891">
        <v>68880.28</v>
      </c>
      <c r="S683" s="891">
        <v>111260.89</v>
      </c>
      <c r="T683" s="891">
        <v>136417.51999999999</v>
      </c>
      <c r="U683" s="891">
        <v>80657.66</v>
      </c>
      <c r="V683" s="891">
        <v>203711.32</v>
      </c>
      <c r="W683" s="891">
        <v>175701.78</v>
      </c>
      <c r="X683" s="891">
        <v>133506.01</v>
      </c>
      <c r="Y683" s="891">
        <v>5150989.7299999995</v>
      </c>
      <c r="Z683" s="891">
        <v>83412</v>
      </c>
      <c r="AA683" s="891">
        <v>116922.5</v>
      </c>
      <c r="AB683" s="891">
        <v>251617.21999999997</v>
      </c>
      <c r="AC683" s="891">
        <v>27126.02</v>
      </c>
      <c r="AD683" s="891">
        <v>534101.98</v>
      </c>
      <c r="AE683" s="891">
        <v>316788.03999999998</v>
      </c>
      <c r="AF683" s="891">
        <v>1147711.2599999998</v>
      </c>
      <c r="AG683" s="891">
        <v>825940.54</v>
      </c>
      <c r="AH683" s="891">
        <v>2361703.03938</v>
      </c>
      <c r="AI683" s="891">
        <v>5665322.5993799996</v>
      </c>
      <c r="AJ683" s="891">
        <v>845742.53</v>
      </c>
      <c r="AK683" s="891">
        <v>4819580.0693799984</v>
      </c>
      <c r="AL683" s="894">
        <v>5592757.8893799987</v>
      </c>
      <c r="AM683" s="891">
        <v>169935.51</v>
      </c>
      <c r="AN683" s="891">
        <v>169935.51</v>
      </c>
      <c r="AO683" s="891">
        <v>176471.49</v>
      </c>
      <c r="AP683" s="891">
        <v>176471.49</v>
      </c>
      <c r="AQ683" s="891">
        <v>653.59</v>
      </c>
      <c r="AR683" s="891">
        <v>653.59</v>
      </c>
      <c r="AS683" s="891">
        <v>653.59</v>
      </c>
      <c r="AT683" s="891">
        <v>653.59</v>
      </c>
      <c r="AU683" s="891">
        <v>653.59</v>
      </c>
      <c r="AV683" s="891">
        <v>433335.57</v>
      </c>
      <c r="AW683" s="891">
        <v>171948.65</v>
      </c>
      <c r="AX683" s="891">
        <v>67303.149999999994</v>
      </c>
      <c r="AY683" s="891">
        <v>1368669.3199999996</v>
      </c>
      <c r="AZ683" s="891">
        <v>12112417.08</v>
      </c>
      <c r="BA683" s="891">
        <v>379611.91000000003</v>
      </c>
      <c r="BB683" s="891">
        <v>196.99</v>
      </c>
      <c r="BC683" s="891">
        <v>243202.08000000002</v>
      </c>
    </row>
    <row r="684" spans="1:55" ht="15.75" customHeight="1" x14ac:dyDescent="0.2">
      <c r="A684" s="890" t="s">
        <v>2572</v>
      </c>
      <c r="B684" s="895" t="s">
        <v>2573</v>
      </c>
      <c r="C684" s="645">
        <v>7966.31</v>
      </c>
      <c r="D684" s="891">
        <v>117526850.84999999</v>
      </c>
      <c r="E684" s="891">
        <v>81503019.300000012</v>
      </c>
      <c r="F684" s="892">
        <v>0.69348424390289032</v>
      </c>
      <c r="G684" s="893">
        <v>1</v>
      </c>
      <c r="H684" s="891">
        <v>2503255.1800000002</v>
      </c>
      <c r="I684" s="891">
        <v>56597253.809999995</v>
      </c>
      <c r="J684" s="891">
        <v>59100508.989999995</v>
      </c>
      <c r="K684" s="893">
        <v>0.91420000000000001</v>
      </c>
      <c r="L684" s="891">
        <v>26850679.969999999</v>
      </c>
      <c r="M684" s="891">
        <v>6333234.5899999999</v>
      </c>
      <c r="N684" s="891">
        <v>2577190.2200000002</v>
      </c>
      <c r="O684" s="891">
        <v>1060612.03</v>
      </c>
      <c r="P684" s="891">
        <v>988396.26</v>
      </c>
      <c r="Q684" s="891">
        <v>1756157.05</v>
      </c>
      <c r="R684" s="891">
        <v>589370.86</v>
      </c>
      <c r="S684" s="891">
        <v>948440.74</v>
      </c>
      <c r="T684" s="891">
        <v>1179190.24</v>
      </c>
      <c r="U684" s="891">
        <v>688313.3</v>
      </c>
      <c r="V684" s="891">
        <v>1760876.41</v>
      </c>
      <c r="W684" s="891">
        <v>1518762.5</v>
      </c>
      <c r="X684" s="891">
        <v>1138068.72</v>
      </c>
      <c r="Y684" s="891">
        <v>47389292.889999993</v>
      </c>
      <c r="Z684" s="891">
        <v>709348.5</v>
      </c>
      <c r="AA684" s="891">
        <v>995788.75</v>
      </c>
      <c r="AB684" s="891">
        <v>2142937.3899999997</v>
      </c>
      <c r="AC684" s="891">
        <v>231022.99</v>
      </c>
      <c r="AD684" s="891">
        <v>4548763.01</v>
      </c>
      <c r="AE684" s="891">
        <v>2510428.0300000003</v>
      </c>
      <c r="AF684" s="891">
        <v>9774662.370000001</v>
      </c>
      <c r="AG684" s="891">
        <v>7034251.7299999995</v>
      </c>
      <c r="AH684" s="891">
        <v>23668460.796809997</v>
      </c>
      <c r="AI684" s="891">
        <v>51615663.566809997</v>
      </c>
      <c r="AJ684" s="891">
        <v>7202898.5099999998</v>
      </c>
      <c r="AK684" s="891">
        <v>44412765.056809999</v>
      </c>
      <c r="AL684" s="894">
        <v>50997654.866810001</v>
      </c>
      <c r="AM684" s="891">
        <v>3172565.41</v>
      </c>
      <c r="AN684" s="891">
        <v>3172565.41</v>
      </c>
      <c r="AO684" s="891">
        <v>3304592.23</v>
      </c>
      <c r="AP684" s="891">
        <v>3304592.23</v>
      </c>
      <c r="AQ684" s="891">
        <v>84967.75</v>
      </c>
      <c r="AR684" s="891">
        <v>84967.75</v>
      </c>
      <c r="AS684" s="891">
        <v>88235.74</v>
      </c>
      <c r="AT684" s="891">
        <v>88235.74</v>
      </c>
      <c r="AU684" s="891">
        <v>105882.89</v>
      </c>
      <c r="AV684" s="891">
        <v>3692175.93</v>
      </c>
      <c r="AW684" s="891">
        <v>1465064.74</v>
      </c>
      <c r="AX684" s="891">
        <v>576057.13</v>
      </c>
      <c r="AY684" s="891">
        <v>19139902.949999999</v>
      </c>
      <c r="AZ684" s="891">
        <v>117526850.84999999</v>
      </c>
      <c r="BA684" s="891">
        <v>22684921.830000002</v>
      </c>
      <c r="BB684" s="891">
        <v>83713.31</v>
      </c>
      <c r="BC684" s="891">
        <v>2936399.6299999994</v>
      </c>
    </row>
    <row r="685" spans="1:55" ht="15.75" customHeight="1" x14ac:dyDescent="0.2">
      <c r="A685" s="890" t="s">
        <v>2574</v>
      </c>
      <c r="B685" s="895" t="s">
        <v>2575</v>
      </c>
      <c r="C685" s="645">
        <v>264.12</v>
      </c>
      <c r="D685" s="891">
        <v>3424853.68</v>
      </c>
      <c r="E685" s="891">
        <v>3568430.1599999997</v>
      </c>
      <c r="F685" s="892">
        <v>1.0419219310998418</v>
      </c>
      <c r="G685" s="893">
        <v>4</v>
      </c>
      <c r="H685" s="891">
        <v>263.52999999999997</v>
      </c>
      <c r="I685" s="891">
        <v>432573.44000000006</v>
      </c>
      <c r="J685" s="891">
        <v>432836.97000000009</v>
      </c>
      <c r="K685" s="893">
        <v>0.9</v>
      </c>
      <c r="L685" s="891">
        <v>809134.29</v>
      </c>
      <c r="M685" s="891">
        <v>197925.89</v>
      </c>
      <c r="N685" s="891">
        <v>83588.240000000005</v>
      </c>
      <c r="O685" s="891">
        <v>33146.400000000001</v>
      </c>
      <c r="P685" s="891">
        <v>27923.68</v>
      </c>
      <c r="Q685" s="891">
        <v>58546.35</v>
      </c>
      <c r="R685" s="891">
        <v>18046.310000000001</v>
      </c>
      <c r="S685" s="891">
        <v>30893.84</v>
      </c>
      <c r="T685" s="891">
        <v>36562.959999999999</v>
      </c>
      <c r="U685" s="891">
        <v>21957.599999999999</v>
      </c>
      <c r="V685" s="891">
        <v>54599.22</v>
      </c>
      <c r="W685" s="891">
        <v>47092.03</v>
      </c>
      <c r="X685" s="891">
        <v>37070.639999999999</v>
      </c>
      <c r="Y685" s="891">
        <v>1456487.4500000002</v>
      </c>
      <c r="Z685" s="891">
        <v>23606.1</v>
      </c>
      <c r="AA685" s="891">
        <v>33015</v>
      </c>
      <c r="AB685" s="891">
        <v>71048.28</v>
      </c>
      <c r="AC685" s="891">
        <v>7659.48</v>
      </c>
      <c r="AD685" s="891">
        <v>75406.25</v>
      </c>
      <c r="AE685" s="891">
        <v>93863.249999999985</v>
      </c>
      <c r="AF685" s="891">
        <v>324075.24</v>
      </c>
      <c r="AG685" s="891">
        <v>233217.96000000002</v>
      </c>
      <c r="AH685" s="891">
        <v>693461.95511999994</v>
      </c>
      <c r="AI685" s="891">
        <v>1555353.5151200001</v>
      </c>
      <c r="AJ685" s="891">
        <v>238809.38</v>
      </c>
      <c r="AK685" s="891">
        <v>1316544.1351200002</v>
      </c>
      <c r="AL685" s="894">
        <v>1531472.5751200002</v>
      </c>
      <c r="AM685" s="891">
        <v>61127.37</v>
      </c>
      <c r="AN685" s="891">
        <v>61127.37</v>
      </c>
      <c r="AO685" s="891">
        <v>63701.15</v>
      </c>
      <c r="AP685" s="891">
        <v>63701.15</v>
      </c>
      <c r="AQ685" s="891">
        <v>0</v>
      </c>
      <c r="AR685" s="891">
        <v>0</v>
      </c>
      <c r="AS685" s="891">
        <v>0</v>
      </c>
      <c r="AT685" s="891">
        <v>0</v>
      </c>
      <c r="AU685" s="891">
        <v>643.44000000000005</v>
      </c>
      <c r="AV685" s="891">
        <v>120324.4</v>
      </c>
      <c r="AW685" s="891">
        <v>47745.02</v>
      </c>
      <c r="AX685" s="891">
        <v>18523.669999999998</v>
      </c>
      <c r="AY685" s="891">
        <v>436893.57</v>
      </c>
      <c r="AZ685" s="891">
        <v>3424853.68</v>
      </c>
      <c r="BA685" s="891">
        <v>161317.35999999999</v>
      </c>
      <c r="BB685" s="891">
        <v>1.6400000000000001</v>
      </c>
      <c r="BC685" s="891">
        <v>79122.659999999989</v>
      </c>
    </row>
    <row r="686" spans="1:55" ht="15.75" customHeight="1" x14ac:dyDescent="0.2">
      <c r="A686" s="890" t="s">
        <v>2576</v>
      </c>
      <c r="B686" s="895" t="s">
        <v>2577</v>
      </c>
      <c r="C686" s="645">
        <v>1558.39</v>
      </c>
      <c r="D686" s="891">
        <v>18721746.34</v>
      </c>
      <c r="E686" s="891">
        <v>24692634.079999998</v>
      </c>
      <c r="F686" s="892">
        <v>1.3189279264639369</v>
      </c>
      <c r="G686" s="893">
        <v>4</v>
      </c>
      <c r="H686" s="891">
        <v>1440.61</v>
      </c>
      <c r="I686" s="891">
        <v>1019644.3200000001</v>
      </c>
      <c r="J686" s="891">
        <v>1021084.93</v>
      </c>
      <c r="K686" s="893">
        <v>0.9</v>
      </c>
      <c r="L686" s="891">
        <v>4511518.99</v>
      </c>
      <c r="M686" s="891">
        <v>1096676.05</v>
      </c>
      <c r="N686" s="891">
        <v>498606.75</v>
      </c>
      <c r="O686" s="891">
        <v>202376.62</v>
      </c>
      <c r="P686" s="891">
        <v>147691.91</v>
      </c>
      <c r="Q686" s="891">
        <v>347952.44</v>
      </c>
      <c r="R686" s="891">
        <v>112652.74</v>
      </c>
      <c r="S686" s="891">
        <v>183320.47</v>
      </c>
      <c r="T686" s="891">
        <v>223596.61</v>
      </c>
      <c r="U686" s="891">
        <v>132256.26999999999</v>
      </c>
      <c r="V686" s="891">
        <v>333895.23</v>
      </c>
      <c r="W686" s="891">
        <v>287985.88</v>
      </c>
      <c r="X686" s="891">
        <v>219972.94</v>
      </c>
      <c r="Y686" s="891">
        <v>8298502.9000000004</v>
      </c>
      <c r="Z686" s="891">
        <v>139692.6</v>
      </c>
      <c r="AA686" s="891">
        <v>194798.74999999997</v>
      </c>
      <c r="AB686" s="891">
        <v>419206.91000000003</v>
      </c>
      <c r="AC686" s="891">
        <v>45193.31</v>
      </c>
      <c r="AD686" s="891">
        <v>444920.34</v>
      </c>
      <c r="AE686" s="891">
        <v>543398.46</v>
      </c>
      <c r="AF686" s="891">
        <v>1912144.53</v>
      </c>
      <c r="AG686" s="891">
        <v>1376058.3699999999</v>
      </c>
      <c r="AH686" s="891">
        <v>3726922.6608899995</v>
      </c>
      <c r="AI686" s="891">
        <v>8802335.9308899995</v>
      </c>
      <c r="AJ686" s="891">
        <v>1409049.48</v>
      </c>
      <c r="AK686" s="891">
        <v>7393286.4508899972</v>
      </c>
      <c r="AL686" s="894">
        <v>8661430.9808899965</v>
      </c>
      <c r="AM686" s="891">
        <v>159574.6</v>
      </c>
      <c r="AN686" s="891">
        <v>159574.6</v>
      </c>
      <c r="AO686" s="891">
        <v>166009.06</v>
      </c>
      <c r="AP686" s="891">
        <v>166009.06</v>
      </c>
      <c r="AQ686" s="891">
        <v>1286.8900000000001</v>
      </c>
      <c r="AR686" s="891">
        <v>1286.8900000000001</v>
      </c>
      <c r="AS686" s="891">
        <v>1286.8900000000001</v>
      </c>
      <c r="AT686" s="891">
        <v>1286.8900000000001</v>
      </c>
      <c r="AU686" s="891">
        <v>1930.33</v>
      </c>
      <c r="AV686" s="891">
        <v>711007.83</v>
      </c>
      <c r="AW686" s="891">
        <v>282129.7</v>
      </c>
      <c r="AX686" s="891">
        <v>110429.59</v>
      </c>
      <c r="AY686" s="891">
        <v>1761812.33</v>
      </c>
      <c r="AZ686" s="891">
        <v>18721746.34</v>
      </c>
      <c r="BA686" s="891">
        <v>108389.55</v>
      </c>
      <c r="BB686" s="891">
        <v>2.75</v>
      </c>
      <c r="BC686" s="891">
        <v>405872.56</v>
      </c>
    </row>
    <row r="687" spans="1:55" ht="15.75" customHeight="1" x14ac:dyDescent="0.2">
      <c r="A687" s="890" t="s">
        <v>2578</v>
      </c>
      <c r="B687" s="895" t="s">
        <v>2579</v>
      </c>
      <c r="C687" s="645">
        <v>172.82</v>
      </c>
      <c r="D687" s="891">
        <v>2210034.4500000002</v>
      </c>
      <c r="E687" s="891">
        <v>3074633.02</v>
      </c>
      <c r="F687" s="892">
        <v>1.3912149740471238</v>
      </c>
      <c r="G687" s="893">
        <v>4</v>
      </c>
      <c r="H687" s="891">
        <v>170.05</v>
      </c>
      <c r="I687" s="891">
        <v>190962.88999999998</v>
      </c>
      <c r="J687" s="891">
        <v>191132.93999999997</v>
      </c>
      <c r="K687" s="893">
        <v>0.9</v>
      </c>
      <c r="L687" s="891">
        <v>522951.2</v>
      </c>
      <c r="M687" s="891">
        <v>127468.59</v>
      </c>
      <c r="N687" s="891">
        <v>53940.03</v>
      </c>
      <c r="O687" s="891">
        <v>21658.76</v>
      </c>
      <c r="P687" s="891">
        <v>17897.939999999999</v>
      </c>
      <c r="Q687" s="891">
        <v>39412.78</v>
      </c>
      <c r="R687" s="891">
        <v>12030.87</v>
      </c>
      <c r="S687" s="891">
        <v>20170.349999999999</v>
      </c>
      <c r="T687" s="891">
        <v>23906.55</v>
      </c>
      <c r="U687" s="891">
        <v>14297.97</v>
      </c>
      <c r="V687" s="891">
        <v>35699.49</v>
      </c>
      <c r="W687" s="891">
        <v>30790.94</v>
      </c>
      <c r="X687" s="891">
        <v>24203.15</v>
      </c>
      <c r="Y687" s="891">
        <v>944428.62</v>
      </c>
      <c r="Z687" s="891">
        <v>15434.099999999999</v>
      </c>
      <c r="AA687" s="891">
        <v>21602.5</v>
      </c>
      <c r="AB687" s="891">
        <v>46488.58</v>
      </c>
      <c r="AC687" s="891">
        <v>5011.78</v>
      </c>
      <c r="AD687" s="891">
        <v>49340.1</v>
      </c>
      <c r="AE687" s="891">
        <v>61595.65</v>
      </c>
      <c r="AF687" s="891">
        <v>212050.13999999998</v>
      </c>
      <c r="AG687" s="891">
        <v>152600.06</v>
      </c>
      <c r="AH687" s="891">
        <v>446068.06482000003</v>
      </c>
      <c r="AI687" s="891">
        <v>1010190.9748199999</v>
      </c>
      <c r="AJ687" s="891">
        <v>156258.65</v>
      </c>
      <c r="AK687" s="891">
        <v>853932.32481999998</v>
      </c>
      <c r="AL687" s="894">
        <v>994565.10482000001</v>
      </c>
      <c r="AM687" s="891">
        <v>36676.42</v>
      </c>
      <c r="AN687" s="891">
        <v>36676.42</v>
      </c>
      <c r="AO687" s="891">
        <v>37963.31</v>
      </c>
      <c r="AP687" s="891">
        <v>37963.31</v>
      </c>
      <c r="AQ687" s="891">
        <v>0</v>
      </c>
      <c r="AR687" s="891">
        <v>0</v>
      </c>
      <c r="AS687" s="891">
        <v>0</v>
      </c>
      <c r="AT687" s="891">
        <v>0</v>
      </c>
      <c r="AU687" s="891">
        <v>0</v>
      </c>
      <c r="AV687" s="891">
        <v>78500.41</v>
      </c>
      <c r="AW687" s="891">
        <v>31149.16</v>
      </c>
      <c r="AX687" s="891">
        <v>12111.63</v>
      </c>
      <c r="AY687" s="891">
        <v>271040.65999999997</v>
      </c>
      <c r="AZ687" s="891">
        <v>2210034.4500000002</v>
      </c>
      <c r="BA687" s="891">
        <v>74415.640000000014</v>
      </c>
      <c r="BB687" s="891">
        <v>0</v>
      </c>
      <c r="BC687" s="891">
        <v>50875.840000000011</v>
      </c>
    </row>
    <row r="688" spans="1:55" ht="15.75" customHeight="1" x14ac:dyDescent="0.2">
      <c r="A688" s="890" t="s">
        <v>2580</v>
      </c>
      <c r="B688" s="895" t="s">
        <v>2581</v>
      </c>
      <c r="C688" s="645">
        <v>434.97</v>
      </c>
      <c r="D688" s="891">
        <v>5485610.5700000003</v>
      </c>
      <c r="E688" s="891">
        <v>4982712.3499999996</v>
      </c>
      <c r="F688" s="892">
        <v>0.9083241120413692</v>
      </c>
      <c r="G688" s="893">
        <v>3</v>
      </c>
      <c r="H688" s="891">
        <v>8989.85</v>
      </c>
      <c r="I688" s="891">
        <v>1389785.9799999995</v>
      </c>
      <c r="J688" s="891">
        <v>1398775.8299999996</v>
      </c>
      <c r="K688" s="893">
        <v>0.9</v>
      </c>
      <c r="L688" s="891">
        <v>1286623.96</v>
      </c>
      <c r="M688" s="891">
        <v>316208.42</v>
      </c>
      <c r="N688" s="891">
        <v>139025.35999999999</v>
      </c>
      <c r="O688" s="891">
        <v>55508.57</v>
      </c>
      <c r="P688" s="891">
        <v>42709.21</v>
      </c>
      <c r="Q688" s="891">
        <v>97480.36</v>
      </c>
      <c r="R688" s="891">
        <v>31170.9</v>
      </c>
      <c r="S688" s="891">
        <v>51064.2</v>
      </c>
      <c r="T688" s="891">
        <v>61172.65</v>
      </c>
      <c r="U688" s="891">
        <v>36510.9</v>
      </c>
      <c r="V688" s="891">
        <v>91348.69</v>
      </c>
      <c r="W688" s="891">
        <v>78788.59</v>
      </c>
      <c r="X688" s="891">
        <v>61273.8</v>
      </c>
      <c r="Y688" s="891">
        <v>2348885.6099999994</v>
      </c>
      <c r="Z688" s="891">
        <v>39012.299999999996</v>
      </c>
      <c r="AA688" s="891">
        <v>54371.25</v>
      </c>
      <c r="AB688" s="891">
        <v>117006.93</v>
      </c>
      <c r="AC688" s="891">
        <v>12614.129999999997</v>
      </c>
      <c r="AD688" s="891">
        <v>248367.87</v>
      </c>
      <c r="AE688" s="891">
        <v>157366.10999999999</v>
      </c>
      <c r="AF688" s="891">
        <v>533708.18999999994</v>
      </c>
      <c r="AG688" s="891">
        <v>384078.51</v>
      </c>
      <c r="AH688" s="891">
        <v>1072415.7254699999</v>
      </c>
      <c r="AI688" s="891">
        <v>2618941.01547</v>
      </c>
      <c r="AJ688" s="891">
        <v>393286.82</v>
      </c>
      <c r="AK688" s="891">
        <v>2225654.1954700002</v>
      </c>
      <c r="AL688" s="894">
        <v>2579612.32547</v>
      </c>
      <c r="AM688" s="891">
        <v>61127.37</v>
      </c>
      <c r="AN688" s="891">
        <v>61127.37</v>
      </c>
      <c r="AO688" s="891">
        <v>63701.15</v>
      </c>
      <c r="AP688" s="891">
        <v>63701.15</v>
      </c>
      <c r="AQ688" s="891">
        <v>0</v>
      </c>
      <c r="AR688" s="891">
        <v>0</v>
      </c>
      <c r="AS688" s="891">
        <v>0</v>
      </c>
      <c r="AT688" s="891">
        <v>0</v>
      </c>
      <c r="AU688" s="891">
        <v>0</v>
      </c>
      <c r="AV688" s="891">
        <v>198181.36</v>
      </c>
      <c r="AW688" s="891">
        <v>78638.86</v>
      </c>
      <c r="AX688" s="891">
        <v>30635.3</v>
      </c>
      <c r="AY688" s="891">
        <v>557112.56000000006</v>
      </c>
      <c r="AZ688" s="891">
        <v>5485610.5700000003</v>
      </c>
      <c r="BA688" s="891">
        <v>141959.54999999996</v>
      </c>
      <c r="BB688" s="891">
        <v>0</v>
      </c>
      <c r="BC688" s="891">
        <v>117105.64999999998</v>
      </c>
    </row>
    <row r="689" spans="1:55" ht="15.75" customHeight="1" x14ac:dyDescent="0.2">
      <c r="A689" s="890"/>
      <c r="B689" s="895" t="s">
        <v>2582</v>
      </c>
      <c r="C689" s="645">
        <v>13</v>
      </c>
      <c r="D689" s="891">
        <v>167961.99</v>
      </c>
      <c r="E689" s="891">
        <v>98977.25</v>
      </c>
      <c r="F689" s="892">
        <v>0.58928362303876014</v>
      </c>
      <c r="G689" s="893">
        <v>1</v>
      </c>
      <c r="H689" s="891">
        <v>9691.2099999999991</v>
      </c>
      <c r="I689" s="891">
        <v>82181.06</v>
      </c>
      <c r="J689" s="891">
        <v>91872.26999999999</v>
      </c>
      <c r="K689" s="893">
        <v>0.93035000000000001</v>
      </c>
      <c r="L689" s="891">
        <v>40232.879999999997</v>
      </c>
      <c r="M689" s="891">
        <v>12311.3</v>
      </c>
      <c r="N689" s="891">
        <v>4269.42</v>
      </c>
      <c r="O689" s="891">
        <v>727.12</v>
      </c>
      <c r="P689" s="891">
        <v>1316.75</v>
      </c>
      <c r="Q689" s="891">
        <v>3835.56</v>
      </c>
      <c r="R689" s="891">
        <v>565.29</v>
      </c>
      <c r="S689" s="891">
        <v>1583.58</v>
      </c>
      <c r="T689" s="891">
        <v>726.84</v>
      </c>
      <c r="U689" s="891">
        <v>1055.72</v>
      </c>
      <c r="V689" s="891">
        <v>1085.3900000000001</v>
      </c>
      <c r="W689" s="891">
        <v>936.15</v>
      </c>
      <c r="X689" s="891">
        <v>1900.2</v>
      </c>
      <c r="Y689" s="891">
        <v>70546.199999999983</v>
      </c>
      <c r="Z689" s="891">
        <v>1170</v>
      </c>
      <c r="AA689" s="891">
        <v>1625</v>
      </c>
      <c r="AB689" s="891">
        <v>3497</v>
      </c>
      <c r="AC689" s="891">
        <v>377</v>
      </c>
      <c r="AD689" s="891">
        <v>3711.5</v>
      </c>
      <c r="AE689" s="891">
        <v>8468</v>
      </c>
      <c r="AF689" s="891">
        <v>15951</v>
      </c>
      <c r="AG689" s="891">
        <v>11479</v>
      </c>
      <c r="AH689" s="891">
        <v>32215.454999999994</v>
      </c>
      <c r="AI689" s="891">
        <v>78493.954999999987</v>
      </c>
      <c r="AJ689" s="891">
        <v>11754.21</v>
      </c>
      <c r="AK689" s="891">
        <v>66739.744999999995</v>
      </c>
      <c r="AL689" s="894">
        <v>77675.264999999999</v>
      </c>
      <c r="AM689" s="891">
        <v>2660.57</v>
      </c>
      <c r="AN689" s="891">
        <v>2660.57</v>
      </c>
      <c r="AO689" s="891">
        <v>2660.57</v>
      </c>
      <c r="AP689" s="891">
        <v>2660.57</v>
      </c>
      <c r="AQ689" s="891">
        <v>0</v>
      </c>
      <c r="AR689" s="891">
        <v>0</v>
      </c>
      <c r="AS689" s="891">
        <v>0</v>
      </c>
      <c r="AT689" s="891">
        <v>0</v>
      </c>
      <c r="AU689" s="891">
        <v>0</v>
      </c>
      <c r="AV689" s="891">
        <v>5986.29</v>
      </c>
      <c r="AW689" s="891">
        <v>2375.37</v>
      </c>
      <c r="AX689" s="891">
        <v>736.47</v>
      </c>
      <c r="AY689" s="891">
        <v>19740.41</v>
      </c>
      <c r="AZ689" s="891">
        <v>167961.99</v>
      </c>
      <c r="BA689" s="891">
        <v>1180.75</v>
      </c>
      <c r="BB689" s="891">
        <v>0</v>
      </c>
      <c r="BC689" s="891">
        <v>703.96</v>
      </c>
    </row>
    <row r="690" spans="1:55" ht="15.75" customHeight="1" x14ac:dyDescent="0.2">
      <c r="A690" s="890"/>
      <c r="B690" s="895" t="s">
        <v>2583</v>
      </c>
      <c r="C690" s="645">
        <v>56.32</v>
      </c>
      <c r="D690" s="891">
        <v>769539.99</v>
      </c>
      <c r="E690" s="891">
        <v>437227.23</v>
      </c>
      <c r="F690" s="892">
        <v>0.56816700325086422</v>
      </c>
      <c r="G690" s="893">
        <v>1</v>
      </c>
      <c r="H690" s="891">
        <v>49910.75</v>
      </c>
      <c r="I690" s="891">
        <v>360273.24</v>
      </c>
      <c r="J690" s="891">
        <v>410183.99</v>
      </c>
      <c r="K690" s="893">
        <v>0.93035000000000001</v>
      </c>
      <c r="L690" s="891">
        <v>174447.46</v>
      </c>
      <c r="M690" s="891">
        <v>52820.74</v>
      </c>
      <c r="N690" s="891">
        <v>18979.09</v>
      </c>
      <c r="O690" s="891">
        <v>6264.14</v>
      </c>
      <c r="P690" s="891">
        <v>5862.45</v>
      </c>
      <c r="Q690" s="891">
        <v>16031.59</v>
      </c>
      <c r="R690" s="891">
        <v>3391.79</v>
      </c>
      <c r="S690" s="891">
        <v>6862.2</v>
      </c>
      <c r="T690" s="891">
        <v>6541.6</v>
      </c>
      <c r="U690" s="891">
        <v>4486.82</v>
      </c>
      <c r="V690" s="891">
        <v>9768.5300000000007</v>
      </c>
      <c r="W690" s="891">
        <v>8425.39</v>
      </c>
      <c r="X690" s="891">
        <v>8234.2099999999991</v>
      </c>
      <c r="Y690" s="891">
        <v>322116.01000000007</v>
      </c>
      <c r="Z690" s="891">
        <v>5068.8</v>
      </c>
      <c r="AA690" s="891">
        <v>7040</v>
      </c>
      <c r="AB690" s="891">
        <v>15150.080000000002</v>
      </c>
      <c r="AC690" s="891">
        <v>1633.28</v>
      </c>
      <c r="AD690" s="891">
        <v>32158.720000000001</v>
      </c>
      <c r="AE690" s="891">
        <v>35948.79</v>
      </c>
      <c r="AF690" s="891">
        <v>69104.639999999999</v>
      </c>
      <c r="AG690" s="891">
        <v>49730.559999999998</v>
      </c>
      <c r="AH690" s="891">
        <v>145998.82931999999</v>
      </c>
      <c r="AI690" s="891">
        <v>361833.69932000001</v>
      </c>
      <c r="AJ690" s="891">
        <v>50922.85</v>
      </c>
      <c r="AK690" s="891">
        <v>310910.84932000004</v>
      </c>
      <c r="AL690" s="894">
        <v>358286.91932000004</v>
      </c>
      <c r="AM690" s="891">
        <v>11972.59</v>
      </c>
      <c r="AN690" s="891">
        <v>11972.59</v>
      </c>
      <c r="AO690" s="891">
        <v>12637.74</v>
      </c>
      <c r="AP690" s="891">
        <v>12637.74</v>
      </c>
      <c r="AQ690" s="891">
        <v>0</v>
      </c>
      <c r="AR690" s="891">
        <v>0</v>
      </c>
      <c r="AS690" s="891">
        <v>0</v>
      </c>
      <c r="AT690" s="891">
        <v>0</v>
      </c>
      <c r="AU690" s="891">
        <v>0</v>
      </c>
      <c r="AV690" s="891">
        <v>25940.63</v>
      </c>
      <c r="AW690" s="891">
        <v>10293.299999999999</v>
      </c>
      <c r="AX690" s="891">
        <v>3682.37</v>
      </c>
      <c r="AY690" s="891">
        <v>89136.959999999992</v>
      </c>
      <c r="AZ690" s="891">
        <v>769539.99</v>
      </c>
      <c r="BA690" s="891">
        <v>18326.68</v>
      </c>
      <c r="BB690" s="891">
        <v>0</v>
      </c>
      <c r="BC690" s="891">
        <v>10128.759999999998</v>
      </c>
    </row>
    <row r="691" spans="1:55" ht="15.75" customHeight="1" x14ac:dyDescent="0.2">
      <c r="A691" s="890" t="s">
        <v>2584</v>
      </c>
      <c r="B691" s="895" t="s">
        <v>2585</v>
      </c>
      <c r="C691" s="645">
        <v>461.5</v>
      </c>
      <c r="D691" s="891">
        <v>5949622.5999999996</v>
      </c>
      <c r="E691" s="891">
        <v>3729802.02</v>
      </c>
      <c r="F691" s="892">
        <v>0.62689724554965898</v>
      </c>
      <c r="G691" s="893">
        <v>1</v>
      </c>
      <c r="H691" s="891">
        <v>250737.43</v>
      </c>
      <c r="I691" s="891">
        <v>1985458.99</v>
      </c>
      <c r="J691" s="891">
        <v>2236196.42</v>
      </c>
      <c r="K691" s="893">
        <v>0.93035000000000001</v>
      </c>
      <c r="L691" s="891">
        <v>1400200.49</v>
      </c>
      <c r="M691" s="891">
        <v>344689.52</v>
      </c>
      <c r="N691" s="891">
        <v>152326.31</v>
      </c>
      <c r="O691" s="891">
        <v>61276.57</v>
      </c>
      <c r="P691" s="891">
        <v>46862.01</v>
      </c>
      <c r="Q691" s="891">
        <v>108049.9</v>
      </c>
      <c r="R691" s="891">
        <v>33917.949999999997</v>
      </c>
      <c r="S691" s="891">
        <v>56217.3</v>
      </c>
      <c r="T691" s="891">
        <v>67596.600000000006</v>
      </c>
      <c r="U691" s="891">
        <v>40117.51</v>
      </c>
      <c r="V691" s="891">
        <v>100941.53</v>
      </c>
      <c r="W691" s="891">
        <v>87062.45</v>
      </c>
      <c r="X691" s="891">
        <v>67457.19</v>
      </c>
      <c r="Y691" s="891">
        <v>2566715.33</v>
      </c>
      <c r="Z691" s="891">
        <v>41175</v>
      </c>
      <c r="AA691" s="891">
        <v>57687.5</v>
      </c>
      <c r="AB691" s="891">
        <v>124143.5</v>
      </c>
      <c r="AC691" s="891">
        <v>13383.5</v>
      </c>
      <c r="AD691" s="891">
        <v>263516.5</v>
      </c>
      <c r="AE691" s="891">
        <v>166956</v>
      </c>
      <c r="AF691" s="891">
        <v>566260.5</v>
      </c>
      <c r="AG691" s="891">
        <v>407504.5</v>
      </c>
      <c r="AH691" s="891">
        <v>1140994.3605</v>
      </c>
      <c r="AI691" s="891">
        <v>2781621.3605</v>
      </c>
      <c r="AJ691" s="891">
        <v>417274.45</v>
      </c>
      <c r="AK691" s="891">
        <v>2364346.9104999998</v>
      </c>
      <c r="AL691" s="894">
        <v>2752558.1904999996</v>
      </c>
      <c r="AM691" s="891">
        <v>71835.59</v>
      </c>
      <c r="AN691" s="891">
        <v>71835.59</v>
      </c>
      <c r="AO691" s="891">
        <v>74496.17</v>
      </c>
      <c r="AP691" s="891">
        <v>74496.17</v>
      </c>
      <c r="AQ691" s="891">
        <v>0</v>
      </c>
      <c r="AR691" s="891">
        <v>0</v>
      </c>
      <c r="AS691" s="891">
        <v>0</v>
      </c>
      <c r="AT691" s="891">
        <v>0</v>
      </c>
      <c r="AU691" s="891">
        <v>0</v>
      </c>
      <c r="AV691" s="891">
        <v>217502.22</v>
      </c>
      <c r="AW691" s="891">
        <v>86305.43</v>
      </c>
      <c r="AX691" s="891">
        <v>33877.82</v>
      </c>
      <c r="AY691" s="891">
        <v>630348.98999999987</v>
      </c>
      <c r="AZ691" s="891">
        <v>5949622.5999999996</v>
      </c>
      <c r="BA691" s="891">
        <v>210594.02</v>
      </c>
      <c r="BB691" s="891">
        <v>0</v>
      </c>
      <c r="BC691" s="891">
        <v>184678.27000000002</v>
      </c>
    </row>
    <row r="692" spans="1:55" ht="15.75" customHeight="1" x14ac:dyDescent="0.2">
      <c r="A692" s="890" t="s">
        <v>2586</v>
      </c>
      <c r="B692" s="895" t="s">
        <v>2587</v>
      </c>
      <c r="C692" s="645">
        <v>108.21</v>
      </c>
      <c r="D692" s="891">
        <v>1336376.0900000001</v>
      </c>
      <c r="E692" s="891">
        <v>1428000.12</v>
      </c>
      <c r="F692" s="892">
        <v>1.0685615603912817</v>
      </c>
      <c r="G692" s="893">
        <v>4</v>
      </c>
      <c r="H692" s="891">
        <v>102.83</v>
      </c>
      <c r="I692" s="891">
        <v>307118.13000000006</v>
      </c>
      <c r="J692" s="891">
        <v>307220.96000000008</v>
      </c>
      <c r="K692" s="893">
        <v>0.93035000000000001</v>
      </c>
      <c r="L692" s="891">
        <v>323394.67</v>
      </c>
      <c r="M692" s="891">
        <v>85905.65</v>
      </c>
      <c r="N692" s="891">
        <v>35290.730000000003</v>
      </c>
      <c r="O692" s="891">
        <v>13422.6</v>
      </c>
      <c r="P692" s="891">
        <v>10479.540000000001</v>
      </c>
      <c r="Q692" s="891">
        <v>26071.24</v>
      </c>
      <c r="R692" s="891">
        <v>6783.59</v>
      </c>
      <c r="S692" s="891">
        <v>12932.61</v>
      </c>
      <c r="T692" s="891">
        <v>14536.9</v>
      </c>
      <c r="U692" s="891">
        <v>9237.58</v>
      </c>
      <c r="V692" s="891">
        <v>21707.85</v>
      </c>
      <c r="W692" s="891">
        <v>18723.099999999999</v>
      </c>
      <c r="X692" s="891">
        <v>15518.32</v>
      </c>
      <c r="Y692" s="891">
        <v>594004.37999999977</v>
      </c>
      <c r="Z692" s="891">
        <v>9612</v>
      </c>
      <c r="AA692" s="891">
        <v>13526.25</v>
      </c>
      <c r="AB692" s="891">
        <v>29108.49</v>
      </c>
      <c r="AC692" s="891">
        <v>3138.09</v>
      </c>
      <c r="AD692" s="891">
        <v>30893.949999999997</v>
      </c>
      <c r="AE692" s="891">
        <v>48858.82</v>
      </c>
      <c r="AF692" s="891">
        <v>132773.67000000001</v>
      </c>
      <c r="AG692" s="891">
        <v>95549.43</v>
      </c>
      <c r="AH692" s="891">
        <v>258530.35671000002</v>
      </c>
      <c r="AI692" s="891">
        <v>621991.05671000003</v>
      </c>
      <c r="AJ692" s="891">
        <v>97840.23</v>
      </c>
      <c r="AK692" s="891">
        <v>524150.82670999994</v>
      </c>
      <c r="AL692" s="894">
        <v>615176.47670999996</v>
      </c>
      <c r="AM692" s="891">
        <v>11972.59</v>
      </c>
      <c r="AN692" s="891">
        <v>11972.59</v>
      </c>
      <c r="AO692" s="891">
        <v>12637.74</v>
      </c>
      <c r="AP692" s="891">
        <v>12637.74</v>
      </c>
      <c r="AQ692" s="891">
        <v>0</v>
      </c>
      <c r="AR692" s="891">
        <v>0</v>
      </c>
      <c r="AS692" s="891">
        <v>0</v>
      </c>
      <c r="AT692" s="891">
        <v>0</v>
      </c>
      <c r="AU692" s="891">
        <v>0</v>
      </c>
      <c r="AV692" s="891">
        <v>50550.97</v>
      </c>
      <c r="AW692" s="891">
        <v>20058.75</v>
      </c>
      <c r="AX692" s="891">
        <v>7364.74</v>
      </c>
      <c r="AY692" s="891">
        <v>127195.12000000001</v>
      </c>
      <c r="AZ692" s="891">
        <v>1336376.0900000001</v>
      </c>
      <c r="BA692" s="891">
        <v>40468.449999999997</v>
      </c>
      <c r="BB692" s="891">
        <v>0</v>
      </c>
      <c r="BC692" s="891">
        <v>38465.039999999994</v>
      </c>
    </row>
    <row r="693" spans="1:55" ht="15.75" customHeight="1" x14ac:dyDescent="0.2">
      <c r="A693" s="890" t="s">
        <v>2588</v>
      </c>
      <c r="B693" s="895" t="s">
        <v>2589</v>
      </c>
      <c r="C693" s="645">
        <v>478.27</v>
      </c>
      <c r="D693" s="891">
        <v>6435580.5099999998</v>
      </c>
      <c r="E693" s="891">
        <v>5145618.87</v>
      </c>
      <c r="F693" s="892">
        <v>0.79955784284019471</v>
      </c>
      <c r="G693" s="893">
        <v>2</v>
      </c>
      <c r="H693" s="891">
        <v>22775.71</v>
      </c>
      <c r="I693" s="891">
        <v>2235546.7000000002</v>
      </c>
      <c r="J693" s="891">
        <v>2258322.41</v>
      </c>
      <c r="K693" s="893">
        <v>0.9</v>
      </c>
      <c r="L693" s="891">
        <v>1472409.03</v>
      </c>
      <c r="M693" s="891">
        <v>375024.87</v>
      </c>
      <c r="N693" s="891">
        <v>154590.53</v>
      </c>
      <c r="O693" s="891">
        <v>61135.8</v>
      </c>
      <c r="P693" s="891">
        <v>50960.1</v>
      </c>
      <c r="Q693" s="891">
        <v>111176.49</v>
      </c>
      <c r="R693" s="891">
        <v>33905.19</v>
      </c>
      <c r="S693" s="891">
        <v>56681.26</v>
      </c>
      <c r="T693" s="891">
        <v>66797.73</v>
      </c>
      <c r="U693" s="891">
        <v>40596.03</v>
      </c>
      <c r="V693" s="891">
        <v>99748.57</v>
      </c>
      <c r="W693" s="891">
        <v>86033.52</v>
      </c>
      <c r="X693" s="891">
        <v>68013.91</v>
      </c>
      <c r="Y693" s="891">
        <v>2677073.0299999998</v>
      </c>
      <c r="Z693" s="891">
        <v>42714.899999999994</v>
      </c>
      <c r="AA693" s="891">
        <v>59783.75</v>
      </c>
      <c r="AB693" s="891">
        <v>128654.62999999999</v>
      </c>
      <c r="AC693" s="891">
        <v>13869.83</v>
      </c>
      <c r="AD693" s="891">
        <v>273092.17</v>
      </c>
      <c r="AE693" s="891">
        <v>193064.97999999998</v>
      </c>
      <c r="AF693" s="891">
        <v>586837.28999999992</v>
      </c>
      <c r="AG693" s="891">
        <v>422312.41000000003</v>
      </c>
      <c r="AH693" s="891">
        <v>1274181.9587699999</v>
      </c>
      <c r="AI693" s="891">
        <v>2994511.9187699999</v>
      </c>
      <c r="AJ693" s="891">
        <v>432437.38</v>
      </c>
      <c r="AK693" s="891">
        <v>2562074.53877</v>
      </c>
      <c r="AL693" s="894">
        <v>2951268.1787700001</v>
      </c>
      <c r="AM693" s="891">
        <v>113246.49</v>
      </c>
      <c r="AN693" s="891">
        <v>113246.49</v>
      </c>
      <c r="AO693" s="891">
        <v>117750.61</v>
      </c>
      <c r="AP693" s="891">
        <v>117750.61</v>
      </c>
      <c r="AQ693" s="891">
        <v>1286.8900000000001</v>
      </c>
      <c r="AR693" s="891">
        <v>1286.8900000000001</v>
      </c>
      <c r="AS693" s="891">
        <v>1286.8900000000001</v>
      </c>
      <c r="AT693" s="891">
        <v>1286.8900000000001</v>
      </c>
      <c r="AU693" s="891">
        <v>1930.33</v>
      </c>
      <c r="AV693" s="891">
        <v>218128.19</v>
      </c>
      <c r="AW693" s="891">
        <v>86553.81</v>
      </c>
      <c r="AX693" s="891">
        <v>33485.1</v>
      </c>
      <c r="AY693" s="891">
        <v>807239.19000000006</v>
      </c>
      <c r="AZ693" s="891">
        <v>6435580.5099999998</v>
      </c>
      <c r="BA693" s="891">
        <v>316684.93999999994</v>
      </c>
      <c r="BB693" s="891">
        <v>31.88</v>
      </c>
      <c r="BC693" s="891">
        <v>187776.03999999998</v>
      </c>
    </row>
    <row r="694" spans="1:55" ht="15.75" customHeight="1" x14ac:dyDescent="0.2">
      <c r="A694" s="890" t="s">
        <v>2590</v>
      </c>
      <c r="B694" s="895" t="s">
        <v>2591</v>
      </c>
      <c r="C694" s="645">
        <v>776.2</v>
      </c>
      <c r="D694" s="891">
        <v>10623653.25</v>
      </c>
      <c r="E694" s="891">
        <v>7530329.8300000001</v>
      </c>
      <c r="F694" s="892">
        <v>0.70882677105448633</v>
      </c>
      <c r="G694" s="893">
        <v>1</v>
      </c>
      <c r="H694" s="891">
        <v>164515.71</v>
      </c>
      <c r="I694" s="891">
        <v>4838964.68</v>
      </c>
      <c r="J694" s="891">
        <v>5003480.3899999997</v>
      </c>
      <c r="K694" s="893">
        <v>0.9</v>
      </c>
      <c r="L694" s="891">
        <v>2430498.42</v>
      </c>
      <c r="M694" s="891">
        <v>589333.56999999995</v>
      </c>
      <c r="N694" s="891">
        <v>247499.73</v>
      </c>
      <c r="O694" s="891">
        <v>100484.91</v>
      </c>
      <c r="P694" s="891">
        <v>85858.41</v>
      </c>
      <c r="Q694" s="891">
        <v>175074.83</v>
      </c>
      <c r="R694" s="891">
        <v>56326.37</v>
      </c>
      <c r="S694" s="891">
        <v>91149.59</v>
      </c>
      <c r="T694" s="891">
        <v>111095.17</v>
      </c>
      <c r="U694" s="891">
        <v>65617.490000000005</v>
      </c>
      <c r="V694" s="891">
        <v>165897.63</v>
      </c>
      <c r="W694" s="891">
        <v>143087.32</v>
      </c>
      <c r="X694" s="891">
        <v>109373.73</v>
      </c>
      <c r="Y694" s="891">
        <v>4371297.1700000009</v>
      </c>
      <c r="Z694" s="891">
        <v>69130.8</v>
      </c>
      <c r="AA694" s="891">
        <v>97025</v>
      </c>
      <c r="AB694" s="891">
        <v>208797.8</v>
      </c>
      <c r="AC694" s="891">
        <v>22509.799999999996</v>
      </c>
      <c r="AD694" s="891">
        <v>443210.2</v>
      </c>
      <c r="AE694" s="891">
        <v>270001.86</v>
      </c>
      <c r="AF694" s="891">
        <v>952397.39999999991</v>
      </c>
      <c r="AG694" s="891">
        <v>685384.59999999986</v>
      </c>
      <c r="AH694" s="891">
        <v>2122788.5321999998</v>
      </c>
      <c r="AI694" s="891">
        <v>4871245.9922000002</v>
      </c>
      <c r="AJ694" s="891">
        <v>701816.75</v>
      </c>
      <c r="AK694" s="891">
        <v>4169429.2421999993</v>
      </c>
      <c r="AL694" s="894">
        <v>4801064.3121999996</v>
      </c>
      <c r="AM694" s="891">
        <v>220701.97</v>
      </c>
      <c r="AN694" s="891">
        <v>220701.97</v>
      </c>
      <c r="AO694" s="891">
        <v>230353.66</v>
      </c>
      <c r="AP694" s="891">
        <v>230353.66</v>
      </c>
      <c r="AQ694" s="891">
        <v>0</v>
      </c>
      <c r="AR694" s="891">
        <v>0</v>
      </c>
      <c r="AS694" s="891">
        <v>0</v>
      </c>
      <c r="AT694" s="891">
        <v>0</v>
      </c>
      <c r="AU694" s="891">
        <v>0</v>
      </c>
      <c r="AV694" s="891">
        <v>353895.3</v>
      </c>
      <c r="AW694" s="891">
        <v>140426.54999999999</v>
      </c>
      <c r="AX694" s="891">
        <v>54858.57</v>
      </c>
      <c r="AY694" s="891">
        <v>1451291.6800000002</v>
      </c>
      <c r="AZ694" s="891">
        <v>10623653.25</v>
      </c>
      <c r="BA694" s="891">
        <v>982800.2</v>
      </c>
      <c r="BB694" s="891">
        <v>0</v>
      </c>
      <c r="BC694" s="891">
        <v>386220.53</v>
      </c>
    </row>
    <row r="695" spans="1:55" ht="15.75" customHeight="1" x14ac:dyDescent="0.2">
      <c r="A695" s="890" t="s">
        <v>2592</v>
      </c>
      <c r="B695" s="895" t="s">
        <v>2593</v>
      </c>
      <c r="C695" s="645">
        <v>398.36</v>
      </c>
      <c r="D695" s="891">
        <v>5126165.8099999996</v>
      </c>
      <c r="E695" s="891">
        <v>3913653.89</v>
      </c>
      <c r="F695" s="892">
        <v>0.7634661138672767</v>
      </c>
      <c r="G695" s="893">
        <v>2</v>
      </c>
      <c r="H695" s="891">
        <v>23273.1</v>
      </c>
      <c r="I695" s="891">
        <v>1336221.54</v>
      </c>
      <c r="J695" s="891">
        <v>1359494.6400000001</v>
      </c>
      <c r="K695" s="893">
        <v>0.9</v>
      </c>
      <c r="L695" s="891">
        <v>1196358.93</v>
      </c>
      <c r="M695" s="891">
        <v>290373.03000000003</v>
      </c>
      <c r="N695" s="891">
        <v>126382.92</v>
      </c>
      <c r="O695" s="891">
        <v>50855.58</v>
      </c>
      <c r="P695" s="891">
        <v>40434.43</v>
      </c>
      <c r="Q695" s="891">
        <v>88058.92</v>
      </c>
      <c r="R695" s="891">
        <v>27889.75</v>
      </c>
      <c r="S695" s="891">
        <v>46468.42</v>
      </c>
      <c r="T695" s="891">
        <v>56250.720000000001</v>
      </c>
      <c r="U695" s="891">
        <v>33447.050000000003</v>
      </c>
      <c r="V695" s="891">
        <v>83998.8</v>
      </c>
      <c r="W695" s="891">
        <v>72449.279999999999</v>
      </c>
      <c r="X695" s="891">
        <v>55759.15</v>
      </c>
      <c r="Y695" s="891">
        <v>2168726.9799999995</v>
      </c>
      <c r="Z695" s="891">
        <v>35485.199999999997</v>
      </c>
      <c r="AA695" s="891">
        <v>49795</v>
      </c>
      <c r="AB695" s="891">
        <v>107158.84</v>
      </c>
      <c r="AC695" s="891">
        <v>11552.439999999999</v>
      </c>
      <c r="AD695" s="891">
        <v>227463.56</v>
      </c>
      <c r="AE695" s="891">
        <v>137777.35999999999</v>
      </c>
      <c r="AF695" s="891">
        <v>488787.72</v>
      </c>
      <c r="AG695" s="891">
        <v>351751.88</v>
      </c>
      <c r="AH695" s="891">
        <v>1009036.1343599999</v>
      </c>
      <c r="AI695" s="891">
        <v>2418808.13436</v>
      </c>
      <c r="AJ695" s="891">
        <v>360185.16</v>
      </c>
      <c r="AK695" s="891">
        <v>2058622.9743600001</v>
      </c>
      <c r="AL695" s="894">
        <v>2382789.61436</v>
      </c>
      <c r="AM695" s="891">
        <v>72065.95</v>
      </c>
      <c r="AN695" s="891">
        <v>72065.95</v>
      </c>
      <c r="AO695" s="891">
        <v>74639.73</v>
      </c>
      <c r="AP695" s="891">
        <v>74639.73</v>
      </c>
      <c r="AQ695" s="891">
        <v>0</v>
      </c>
      <c r="AR695" s="891">
        <v>0</v>
      </c>
      <c r="AS695" s="891">
        <v>0</v>
      </c>
      <c r="AT695" s="891">
        <v>0</v>
      </c>
      <c r="AU695" s="891">
        <v>0</v>
      </c>
      <c r="AV695" s="891">
        <v>181451.77</v>
      </c>
      <c r="AW695" s="891">
        <v>72000.52</v>
      </c>
      <c r="AX695" s="891">
        <v>27785.51</v>
      </c>
      <c r="AY695" s="891">
        <v>574649.16</v>
      </c>
      <c r="AZ695" s="891">
        <v>5126165.8099999996</v>
      </c>
      <c r="BA695" s="891">
        <v>148265.54999999999</v>
      </c>
      <c r="BB695" s="891">
        <v>0</v>
      </c>
      <c r="BC695" s="891">
        <v>126838.04000000001</v>
      </c>
    </row>
    <row r="696" spans="1:55" ht="15.75" customHeight="1" x14ac:dyDescent="0.2">
      <c r="A696" s="890" t="s">
        <v>2594</v>
      </c>
      <c r="B696" s="895" t="s">
        <v>2595</v>
      </c>
      <c r="C696" s="645">
        <v>2364.1799999999998</v>
      </c>
      <c r="D696" s="891">
        <v>31398579.609999999</v>
      </c>
      <c r="E696" s="891">
        <v>22184253.469999999</v>
      </c>
      <c r="F696" s="892">
        <v>0.706536848021451</v>
      </c>
      <c r="G696" s="893">
        <v>1</v>
      </c>
      <c r="H696" s="891">
        <v>443589.42</v>
      </c>
      <c r="I696" s="891">
        <v>7928318.7699999996</v>
      </c>
      <c r="J696" s="891">
        <v>8371908.1899999995</v>
      </c>
      <c r="K696" s="893">
        <v>0.93035000000000001</v>
      </c>
      <c r="L696" s="891">
        <v>7347280.3399999999</v>
      </c>
      <c r="M696" s="891">
        <v>1822556.3</v>
      </c>
      <c r="N696" s="891">
        <v>786707.64</v>
      </c>
      <c r="O696" s="891">
        <v>315201.67</v>
      </c>
      <c r="P696" s="891">
        <v>250066.89</v>
      </c>
      <c r="Q696" s="891">
        <v>559029.61</v>
      </c>
      <c r="R696" s="891">
        <v>177503.96</v>
      </c>
      <c r="S696" s="891">
        <v>289268.36</v>
      </c>
      <c r="T696" s="891">
        <v>346705.17</v>
      </c>
      <c r="U696" s="891">
        <v>207449.75</v>
      </c>
      <c r="V696" s="891">
        <v>517732.37</v>
      </c>
      <c r="W696" s="891">
        <v>446546.11</v>
      </c>
      <c r="X696" s="891">
        <v>347103.68</v>
      </c>
      <c r="Y696" s="891">
        <v>13413151.85</v>
      </c>
      <c r="Z696" s="891">
        <v>210879</v>
      </c>
      <c r="AA696" s="891">
        <v>295522.5</v>
      </c>
      <c r="AB696" s="891">
        <v>635964.41999999993</v>
      </c>
      <c r="AC696" s="891">
        <v>68561.22</v>
      </c>
      <c r="AD696" s="891">
        <v>1349946.78</v>
      </c>
      <c r="AE696" s="891">
        <v>878513.63</v>
      </c>
      <c r="AF696" s="891">
        <v>2900848.86</v>
      </c>
      <c r="AG696" s="891">
        <v>2087570.94</v>
      </c>
      <c r="AH696" s="891">
        <v>6061281.5851799995</v>
      </c>
      <c r="AI696" s="891">
        <v>14489088.935179999</v>
      </c>
      <c r="AJ696" s="891">
        <v>2137620.63</v>
      </c>
      <c r="AK696" s="891">
        <v>12351468.305179998</v>
      </c>
      <c r="AL696" s="894">
        <v>14340203.655179998</v>
      </c>
      <c r="AM696" s="891">
        <v>463605.66</v>
      </c>
      <c r="AN696" s="891">
        <v>463605.66</v>
      </c>
      <c r="AO696" s="891">
        <v>482894.85</v>
      </c>
      <c r="AP696" s="891">
        <v>482894.85</v>
      </c>
      <c r="AQ696" s="891">
        <v>3990.86</v>
      </c>
      <c r="AR696" s="891">
        <v>3990.86</v>
      </c>
      <c r="AS696" s="891">
        <v>3990.86</v>
      </c>
      <c r="AT696" s="891">
        <v>3990.86</v>
      </c>
      <c r="AU696" s="891">
        <v>5321.15</v>
      </c>
      <c r="AV696" s="891">
        <v>1114782.06</v>
      </c>
      <c r="AW696" s="891">
        <v>442348.34</v>
      </c>
      <c r="AX696" s="891">
        <v>173807.94</v>
      </c>
      <c r="AY696" s="891">
        <v>3645223.95</v>
      </c>
      <c r="AZ696" s="891">
        <v>31398579.609999999</v>
      </c>
      <c r="BA696" s="891">
        <v>1322757.9200000004</v>
      </c>
      <c r="BB696" s="891">
        <v>1075.46</v>
      </c>
      <c r="BC696" s="891">
        <v>794514.47</v>
      </c>
    </row>
    <row r="697" spans="1:55" ht="15.75" customHeight="1" x14ac:dyDescent="0.2">
      <c r="A697" s="890" t="s">
        <v>2596</v>
      </c>
      <c r="B697" s="895" t="s">
        <v>2597</v>
      </c>
      <c r="C697" s="645">
        <v>1284.95</v>
      </c>
      <c r="D697" s="891">
        <v>17318374.629999999</v>
      </c>
      <c r="E697" s="891">
        <v>12313714.530000001</v>
      </c>
      <c r="F697" s="892">
        <v>0.71102021945346972</v>
      </c>
      <c r="G697" s="893">
        <v>1</v>
      </c>
      <c r="H697" s="891">
        <v>233498.54</v>
      </c>
      <c r="I697" s="891">
        <v>5535885.7399999993</v>
      </c>
      <c r="J697" s="891">
        <v>5769384.2799999993</v>
      </c>
      <c r="K697" s="893">
        <v>0.93035000000000001</v>
      </c>
      <c r="L697" s="891">
        <v>4042174.2</v>
      </c>
      <c r="M697" s="891">
        <v>990558.17</v>
      </c>
      <c r="N697" s="891">
        <v>426050.96</v>
      </c>
      <c r="O697" s="891">
        <v>171320.88</v>
      </c>
      <c r="P697" s="891">
        <v>139291.48000000001</v>
      </c>
      <c r="Q697" s="891">
        <v>301127.46000000002</v>
      </c>
      <c r="R697" s="891">
        <v>95535.57</v>
      </c>
      <c r="S697" s="891">
        <v>156511.07</v>
      </c>
      <c r="T697" s="891">
        <v>188979.76</v>
      </c>
      <c r="U697" s="891">
        <v>112698.53</v>
      </c>
      <c r="V697" s="891">
        <v>282202.13</v>
      </c>
      <c r="W697" s="891">
        <v>243400.39</v>
      </c>
      <c r="X697" s="891">
        <v>187803.36</v>
      </c>
      <c r="Y697" s="891">
        <v>7337653.9600000009</v>
      </c>
      <c r="Z697" s="891">
        <v>114731.09999999998</v>
      </c>
      <c r="AA697" s="891">
        <v>160618.75</v>
      </c>
      <c r="AB697" s="891">
        <v>345651.55</v>
      </c>
      <c r="AC697" s="891">
        <v>37263.550000000003</v>
      </c>
      <c r="AD697" s="891">
        <v>733706.45</v>
      </c>
      <c r="AE697" s="891">
        <v>461394.75999999995</v>
      </c>
      <c r="AF697" s="891">
        <v>1576633.65</v>
      </c>
      <c r="AG697" s="891">
        <v>1134610.8500000001</v>
      </c>
      <c r="AH697" s="891">
        <v>3359113.8454499999</v>
      </c>
      <c r="AI697" s="891">
        <v>7923724.5054500001</v>
      </c>
      <c r="AJ697" s="891">
        <v>1161813.24</v>
      </c>
      <c r="AK697" s="891">
        <v>6761911.2654499998</v>
      </c>
      <c r="AL697" s="894">
        <v>7842804.2054500002</v>
      </c>
      <c r="AM697" s="891">
        <v>290668.11</v>
      </c>
      <c r="AN697" s="891">
        <v>290668.11</v>
      </c>
      <c r="AO697" s="891">
        <v>302640.71000000002</v>
      </c>
      <c r="AP697" s="891">
        <v>302640.71000000002</v>
      </c>
      <c r="AQ697" s="891">
        <v>1995.43</v>
      </c>
      <c r="AR697" s="891">
        <v>1995.43</v>
      </c>
      <c r="AS697" s="891">
        <v>1995.43</v>
      </c>
      <c r="AT697" s="891">
        <v>1995.43</v>
      </c>
      <c r="AU697" s="891">
        <v>2660.57</v>
      </c>
      <c r="AV697" s="891">
        <v>605946.56999999995</v>
      </c>
      <c r="AW697" s="891">
        <v>240441.13</v>
      </c>
      <c r="AX697" s="891">
        <v>94268.71</v>
      </c>
      <c r="AY697" s="891">
        <v>2137916.3399999994</v>
      </c>
      <c r="AZ697" s="891">
        <v>17318374.629999999</v>
      </c>
      <c r="BA697" s="891">
        <v>726651.66999999993</v>
      </c>
      <c r="BB697" s="891">
        <v>1048.17</v>
      </c>
      <c r="BC697" s="891">
        <v>306985.72000000003</v>
      </c>
    </row>
    <row r="698" spans="1:55" ht="15.75" customHeight="1" x14ac:dyDescent="0.2">
      <c r="A698" s="890" t="s">
        <v>2598</v>
      </c>
      <c r="B698" s="895" t="s">
        <v>2599</v>
      </c>
      <c r="C698" s="645">
        <v>311.63</v>
      </c>
      <c r="D698" s="891">
        <v>4219786.8600000003</v>
      </c>
      <c r="E698" s="891">
        <v>2932625.55</v>
      </c>
      <c r="F698" s="892">
        <v>0.69497006538382355</v>
      </c>
      <c r="G698" s="893">
        <v>1</v>
      </c>
      <c r="H698" s="891">
        <v>85044.59</v>
      </c>
      <c r="I698" s="891">
        <v>1693335.21</v>
      </c>
      <c r="J698" s="891">
        <v>1778379.8</v>
      </c>
      <c r="K698" s="893">
        <v>0.93035000000000001</v>
      </c>
      <c r="L698" s="891">
        <v>992078.61</v>
      </c>
      <c r="M698" s="891">
        <v>239415.28</v>
      </c>
      <c r="N698" s="891">
        <v>101991.54</v>
      </c>
      <c r="O698" s="891">
        <v>40695.5</v>
      </c>
      <c r="P698" s="891">
        <v>34270.83</v>
      </c>
      <c r="Q698" s="891">
        <v>69773.759999999995</v>
      </c>
      <c r="R698" s="891">
        <v>22611.97</v>
      </c>
      <c r="S698" s="891">
        <v>37742.129999999997</v>
      </c>
      <c r="T698" s="891">
        <v>45064.4</v>
      </c>
      <c r="U698" s="891">
        <v>26920.959999999999</v>
      </c>
      <c r="V698" s="891">
        <v>67294.350000000006</v>
      </c>
      <c r="W698" s="891">
        <v>58041.63</v>
      </c>
      <c r="X698" s="891">
        <v>45288.160000000003</v>
      </c>
      <c r="Y698" s="891">
        <v>1781189.1199999996</v>
      </c>
      <c r="Z698" s="891">
        <v>27776.7</v>
      </c>
      <c r="AA698" s="891">
        <v>38953.75</v>
      </c>
      <c r="AB698" s="891">
        <v>83828.47</v>
      </c>
      <c r="AC698" s="891">
        <v>9037.27</v>
      </c>
      <c r="AD698" s="891">
        <v>177940.72999999998</v>
      </c>
      <c r="AE698" s="891">
        <v>105432.34</v>
      </c>
      <c r="AF698" s="891">
        <v>382370.01</v>
      </c>
      <c r="AG698" s="891">
        <v>275169.29000000004</v>
      </c>
      <c r="AH698" s="891">
        <v>820930.78413000004</v>
      </c>
      <c r="AI698" s="891">
        <v>1921439.3441300001</v>
      </c>
      <c r="AJ698" s="891">
        <v>281766.49</v>
      </c>
      <c r="AK698" s="891">
        <v>1639672.8541300001</v>
      </c>
      <c r="AL698" s="894">
        <v>1901814.3041300001</v>
      </c>
      <c r="AM698" s="891">
        <v>75826.460000000006</v>
      </c>
      <c r="AN698" s="891">
        <v>75826.460000000006</v>
      </c>
      <c r="AO698" s="891">
        <v>78487.039999999994</v>
      </c>
      <c r="AP698" s="891">
        <v>78487.039999999994</v>
      </c>
      <c r="AQ698" s="891">
        <v>0</v>
      </c>
      <c r="AR698" s="891">
        <v>0</v>
      </c>
      <c r="AS698" s="891">
        <v>0</v>
      </c>
      <c r="AT698" s="891">
        <v>0</v>
      </c>
      <c r="AU698" s="891">
        <v>0</v>
      </c>
      <c r="AV698" s="891">
        <v>146996.91</v>
      </c>
      <c r="AW698" s="891">
        <v>58328.74</v>
      </c>
      <c r="AX698" s="891">
        <v>22830.7</v>
      </c>
      <c r="AY698" s="891">
        <v>536783.35</v>
      </c>
      <c r="AZ698" s="891">
        <v>4219786.8600000003</v>
      </c>
      <c r="BA698" s="891">
        <v>214260.02999999997</v>
      </c>
      <c r="BB698" s="891">
        <v>0</v>
      </c>
      <c r="BC698" s="891">
        <v>147041.91999999998</v>
      </c>
    </row>
    <row r="699" spans="1:55" ht="15.75" customHeight="1" x14ac:dyDescent="0.2">
      <c r="A699" s="890" t="s">
        <v>2600</v>
      </c>
      <c r="B699" s="895" t="s">
        <v>2601</v>
      </c>
      <c r="C699" s="645">
        <v>443.75</v>
      </c>
      <c r="D699" s="891">
        <v>5917381.25</v>
      </c>
      <c r="E699" s="891">
        <v>4074194.5</v>
      </c>
      <c r="F699" s="892">
        <v>0.68851309859407828</v>
      </c>
      <c r="G699" s="893">
        <v>1</v>
      </c>
      <c r="H699" s="891">
        <v>133117.01</v>
      </c>
      <c r="I699" s="891">
        <v>2421797.3299999996</v>
      </c>
      <c r="J699" s="891">
        <v>2554914.34</v>
      </c>
      <c r="K699" s="893">
        <v>0.93035000000000001</v>
      </c>
      <c r="L699" s="891">
        <v>1383857.41</v>
      </c>
      <c r="M699" s="891">
        <v>330371.37</v>
      </c>
      <c r="N699" s="891">
        <v>145222.25</v>
      </c>
      <c r="O699" s="891">
        <v>58908.55</v>
      </c>
      <c r="P699" s="891">
        <v>47737.3</v>
      </c>
      <c r="Q699" s="891">
        <v>102057.95</v>
      </c>
      <c r="R699" s="891">
        <v>32787.35</v>
      </c>
      <c r="S699" s="891">
        <v>53577.99</v>
      </c>
      <c r="T699" s="891">
        <v>65416.07</v>
      </c>
      <c r="U699" s="891">
        <v>38533.919999999998</v>
      </c>
      <c r="V699" s="891">
        <v>97685.35</v>
      </c>
      <c r="W699" s="891">
        <v>84253.98</v>
      </c>
      <c r="X699" s="891">
        <v>64290.19</v>
      </c>
      <c r="Y699" s="891">
        <v>2504699.6799999997</v>
      </c>
      <c r="Z699" s="891">
        <v>39510</v>
      </c>
      <c r="AA699" s="891">
        <v>55468.75</v>
      </c>
      <c r="AB699" s="891">
        <v>119368.75</v>
      </c>
      <c r="AC699" s="891">
        <v>12868.75</v>
      </c>
      <c r="AD699" s="891">
        <v>253381.25</v>
      </c>
      <c r="AE699" s="891">
        <v>145852</v>
      </c>
      <c r="AF699" s="891">
        <v>544481.25</v>
      </c>
      <c r="AG699" s="891">
        <v>391831.25</v>
      </c>
      <c r="AH699" s="891">
        <v>1147992.2092499998</v>
      </c>
      <c r="AI699" s="891">
        <v>2710754.2092499998</v>
      </c>
      <c r="AJ699" s="891">
        <v>401225.43</v>
      </c>
      <c r="AK699" s="891">
        <v>2309528.7792499997</v>
      </c>
      <c r="AL699" s="894">
        <v>2682808.8492499995</v>
      </c>
      <c r="AM699" s="891">
        <v>99106.51</v>
      </c>
      <c r="AN699" s="891">
        <v>99106.51</v>
      </c>
      <c r="AO699" s="891">
        <v>103762.53</v>
      </c>
      <c r="AP699" s="891">
        <v>103762.53</v>
      </c>
      <c r="AQ699" s="891">
        <v>0</v>
      </c>
      <c r="AR699" s="891">
        <v>0</v>
      </c>
      <c r="AS699" s="891">
        <v>0</v>
      </c>
      <c r="AT699" s="891">
        <v>0</v>
      </c>
      <c r="AU699" s="891">
        <v>0</v>
      </c>
      <c r="AV699" s="891">
        <v>208855.35</v>
      </c>
      <c r="AW699" s="891">
        <v>82874.33</v>
      </c>
      <c r="AX699" s="891">
        <v>32404.87</v>
      </c>
      <c r="AY699" s="891">
        <v>729872.62999999989</v>
      </c>
      <c r="AZ699" s="891">
        <v>5917381.25</v>
      </c>
      <c r="BA699" s="891">
        <v>278232.74</v>
      </c>
      <c r="BB699" s="891">
        <v>0</v>
      </c>
      <c r="BC699" s="891">
        <v>144916.53</v>
      </c>
    </row>
    <row r="700" spans="1:55" ht="15.75" customHeight="1" x14ac:dyDescent="0.2">
      <c r="A700" s="890" t="s">
        <v>2602</v>
      </c>
      <c r="B700" s="895" t="s">
        <v>2603</v>
      </c>
      <c r="C700" s="645">
        <v>1190.6199999999999</v>
      </c>
      <c r="D700" s="891">
        <v>15643703.699999999</v>
      </c>
      <c r="E700" s="891">
        <v>10324222.870000001</v>
      </c>
      <c r="F700" s="892">
        <v>0.65996026695391841</v>
      </c>
      <c r="G700" s="893">
        <v>1</v>
      </c>
      <c r="H700" s="891">
        <v>491958.5</v>
      </c>
      <c r="I700" s="891">
        <v>5864447.8799999999</v>
      </c>
      <c r="J700" s="891">
        <v>6356406.3799999999</v>
      </c>
      <c r="K700" s="893">
        <v>0.93035000000000001</v>
      </c>
      <c r="L700" s="891">
        <v>3663051.46</v>
      </c>
      <c r="M700" s="891">
        <v>885655.93</v>
      </c>
      <c r="N700" s="891">
        <v>392642.16</v>
      </c>
      <c r="O700" s="891">
        <v>159613.03</v>
      </c>
      <c r="P700" s="891">
        <v>124778.68</v>
      </c>
      <c r="Q700" s="891">
        <v>277327.52</v>
      </c>
      <c r="R700" s="891">
        <v>89317.28</v>
      </c>
      <c r="S700" s="891">
        <v>144634.18</v>
      </c>
      <c r="T700" s="891">
        <v>176623.39</v>
      </c>
      <c r="U700" s="891">
        <v>104252.74</v>
      </c>
      <c r="V700" s="891">
        <v>263750.45</v>
      </c>
      <c r="W700" s="891">
        <v>227485.75</v>
      </c>
      <c r="X700" s="891">
        <v>173551.84</v>
      </c>
      <c r="Y700" s="891">
        <v>6682684.4099999992</v>
      </c>
      <c r="Z700" s="891">
        <v>105926.39999999999</v>
      </c>
      <c r="AA700" s="891">
        <v>148827.5</v>
      </c>
      <c r="AB700" s="891">
        <v>320276.78000000003</v>
      </c>
      <c r="AC700" s="891">
        <v>34527.980000000003</v>
      </c>
      <c r="AD700" s="891">
        <v>679844.02</v>
      </c>
      <c r="AE700" s="891">
        <v>408884.47</v>
      </c>
      <c r="AF700" s="891">
        <v>1460890.74</v>
      </c>
      <c r="AG700" s="891">
        <v>1051317.46</v>
      </c>
      <c r="AH700" s="891">
        <v>3019860.8266199995</v>
      </c>
      <c r="AI700" s="891">
        <v>7230356.1766199991</v>
      </c>
      <c r="AJ700" s="891">
        <v>1076522.8799999999</v>
      </c>
      <c r="AK700" s="891">
        <v>6153833.2966200002</v>
      </c>
      <c r="AL700" s="894">
        <v>7155376.3566200007</v>
      </c>
      <c r="AM700" s="891">
        <v>228809.68</v>
      </c>
      <c r="AN700" s="891">
        <v>228809.68</v>
      </c>
      <c r="AO700" s="891">
        <v>238121.7</v>
      </c>
      <c r="AP700" s="891">
        <v>238121.7</v>
      </c>
      <c r="AQ700" s="891">
        <v>0</v>
      </c>
      <c r="AR700" s="891">
        <v>0</v>
      </c>
      <c r="AS700" s="891">
        <v>0</v>
      </c>
      <c r="AT700" s="891">
        <v>0</v>
      </c>
      <c r="AU700" s="891">
        <v>0</v>
      </c>
      <c r="AV700" s="891">
        <v>561381.89</v>
      </c>
      <c r="AW700" s="891">
        <v>222757.75</v>
      </c>
      <c r="AX700" s="891">
        <v>87640.44</v>
      </c>
      <c r="AY700" s="891">
        <v>1805642.8399999999</v>
      </c>
      <c r="AZ700" s="891">
        <v>15643703.699999999</v>
      </c>
      <c r="BA700" s="891">
        <v>610871.44999999995</v>
      </c>
      <c r="BB700" s="891">
        <v>0</v>
      </c>
      <c r="BC700" s="891">
        <v>401496.3</v>
      </c>
    </row>
    <row r="701" spans="1:55" ht="15.75" customHeight="1" x14ac:dyDescent="0.2">
      <c r="A701" s="890" t="s">
        <v>2604</v>
      </c>
      <c r="B701" s="895" t="s">
        <v>2605</v>
      </c>
      <c r="C701" s="645">
        <v>1126.53</v>
      </c>
      <c r="D701" s="891">
        <v>15647597.609999999</v>
      </c>
      <c r="E701" s="891">
        <v>10797751.75</v>
      </c>
      <c r="F701" s="892">
        <v>0.69005811749015189</v>
      </c>
      <c r="G701" s="893">
        <v>1</v>
      </c>
      <c r="H701" s="891">
        <v>363596.14</v>
      </c>
      <c r="I701" s="891">
        <v>8876399.0999999996</v>
      </c>
      <c r="J701" s="891">
        <v>9239995.2400000002</v>
      </c>
      <c r="K701" s="893">
        <v>0.93035000000000001</v>
      </c>
      <c r="L701" s="891">
        <v>3635798.02</v>
      </c>
      <c r="M701" s="891">
        <v>880205.24</v>
      </c>
      <c r="N701" s="891">
        <v>371707.27</v>
      </c>
      <c r="O701" s="891">
        <v>150459.84</v>
      </c>
      <c r="P701" s="891">
        <v>127889.18</v>
      </c>
      <c r="Q701" s="891">
        <v>262365.26</v>
      </c>
      <c r="R701" s="891">
        <v>83664.289999999994</v>
      </c>
      <c r="S701" s="891">
        <v>136716.25</v>
      </c>
      <c r="T701" s="891">
        <v>166447.56</v>
      </c>
      <c r="U701" s="891">
        <v>98446.25</v>
      </c>
      <c r="V701" s="891">
        <v>248554.95</v>
      </c>
      <c r="W701" s="891">
        <v>214379.58</v>
      </c>
      <c r="X701" s="891">
        <v>164050.82</v>
      </c>
      <c r="Y701" s="891">
        <v>6540684.5099999988</v>
      </c>
      <c r="Z701" s="891">
        <v>100495.8</v>
      </c>
      <c r="AA701" s="891">
        <v>140816.25</v>
      </c>
      <c r="AB701" s="891">
        <v>303036.56999999995</v>
      </c>
      <c r="AC701" s="891">
        <v>32669.370000000003</v>
      </c>
      <c r="AD701" s="891">
        <v>643248.63</v>
      </c>
      <c r="AE701" s="891">
        <v>390030.27</v>
      </c>
      <c r="AF701" s="891">
        <v>1382252.31</v>
      </c>
      <c r="AG701" s="891">
        <v>994725.99</v>
      </c>
      <c r="AH701" s="891">
        <v>3060350.6010300005</v>
      </c>
      <c r="AI701" s="891">
        <v>7047625.7910300009</v>
      </c>
      <c r="AJ701" s="891">
        <v>1018574.63</v>
      </c>
      <c r="AK701" s="891">
        <v>6029051.1610300001</v>
      </c>
      <c r="AL701" s="894">
        <v>6976682.0610300004</v>
      </c>
      <c r="AM701" s="891">
        <v>319934.46999999997</v>
      </c>
      <c r="AN701" s="891">
        <v>319934.46999999997</v>
      </c>
      <c r="AO701" s="891">
        <v>333237.34999999998</v>
      </c>
      <c r="AP701" s="891">
        <v>333237.34999999998</v>
      </c>
      <c r="AQ701" s="891">
        <v>0</v>
      </c>
      <c r="AR701" s="891">
        <v>0</v>
      </c>
      <c r="AS701" s="891">
        <v>0</v>
      </c>
      <c r="AT701" s="891">
        <v>0</v>
      </c>
      <c r="AU701" s="891">
        <v>0</v>
      </c>
      <c r="AV701" s="891">
        <v>530785.25</v>
      </c>
      <c r="AW701" s="891">
        <v>210616.93</v>
      </c>
      <c r="AX701" s="891">
        <v>82485.119999999995</v>
      </c>
      <c r="AY701" s="891">
        <v>2130230.94</v>
      </c>
      <c r="AZ701" s="891">
        <v>15647597.609999999</v>
      </c>
      <c r="BA701" s="891">
        <v>1395178.5400000003</v>
      </c>
      <c r="BB701" s="891">
        <v>198.97</v>
      </c>
      <c r="BC701" s="891">
        <v>428348.17000000004</v>
      </c>
    </row>
    <row r="702" spans="1:55" ht="15.75" customHeight="1" x14ac:dyDescent="0.2">
      <c r="A702" s="890" t="s">
        <v>2606</v>
      </c>
      <c r="B702" s="895" t="s">
        <v>2607</v>
      </c>
      <c r="C702" s="645">
        <v>550.70000000000005</v>
      </c>
      <c r="D702" s="891">
        <v>7370379.9699999997</v>
      </c>
      <c r="E702" s="891">
        <v>5026518.8499999996</v>
      </c>
      <c r="F702" s="892">
        <v>0.68198910645850996</v>
      </c>
      <c r="G702" s="893">
        <v>1</v>
      </c>
      <c r="H702" s="891">
        <v>179680.43</v>
      </c>
      <c r="I702" s="891">
        <v>3144768.7599999993</v>
      </c>
      <c r="J702" s="891">
        <v>3324449.1899999995</v>
      </c>
      <c r="K702" s="893">
        <v>0.93035000000000001</v>
      </c>
      <c r="L702" s="891">
        <v>1729773.48</v>
      </c>
      <c r="M702" s="891">
        <v>423107.53</v>
      </c>
      <c r="N702" s="891">
        <v>182060.56</v>
      </c>
      <c r="O702" s="891">
        <v>73151.600000000006</v>
      </c>
      <c r="P702" s="891">
        <v>59192.959999999999</v>
      </c>
      <c r="Q702" s="891">
        <v>128323.62</v>
      </c>
      <c r="R702" s="891">
        <v>41266.839999999997</v>
      </c>
      <c r="S702" s="891">
        <v>66774.539999999994</v>
      </c>
      <c r="T702" s="891">
        <v>80679.820000000007</v>
      </c>
      <c r="U702" s="891">
        <v>48035.44</v>
      </c>
      <c r="V702" s="891">
        <v>120478.6</v>
      </c>
      <c r="W702" s="891">
        <v>103913.24</v>
      </c>
      <c r="X702" s="891">
        <v>80125.210000000006</v>
      </c>
      <c r="Y702" s="891">
        <v>3136883.44</v>
      </c>
      <c r="Z702" s="891">
        <v>49166.1</v>
      </c>
      <c r="AA702" s="891">
        <v>68837.5</v>
      </c>
      <c r="AB702" s="891">
        <v>148138.29999999999</v>
      </c>
      <c r="AC702" s="891">
        <v>15970.3</v>
      </c>
      <c r="AD702" s="891">
        <v>314449.7</v>
      </c>
      <c r="AE702" s="891">
        <v>196474.77999999997</v>
      </c>
      <c r="AF702" s="891">
        <v>675708.89999999991</v>
      </c>
      <c r="AG702" s="891">
        <v>486268.1</v>
      </c>
      <c r="AH702" s="891">
        <v>1427423.0307000002</v>
      </c>
      <c r="AI702" s="891">
        <v>3382436.7106999997</v>
      </c>
      <c r="AJ702" s="891">
        <v>497926.41</v>
      </c>
      <c r="AK702" s="891">
        <v>2884510.3006999996</v>
      </c>
      <c r="AL702" s="894">
        <v>3347756.1306999996</v>
      </c>
      <c r="AM702" s="891">
        <v>118395.7</v>
      </c>
      <c r="AN702" s="891">
        <v>118395.7</v>
      </c>
      <c r="AO702" s="891">
        <v>123051.71</v>
      </c>
      <c r="AP702" s="891">
        <v>123051.71</v>
      </c>
      <c r="AQ702" s="891">
        <v>0</v>
      </c>
      <c r="AR702" s="891">
        <v>0</v>
      </c>
      <c r="AS702" s="891">
        <v>0</v>
      </c>
      <c r="AT702" s="891">
        <v>0</v>
      </c>
      <c r="AU702" s="891">
        <v>0</v>
      </c>
      <c r="AV702" s="891">
        <v>259406.32</v>
      </c>
      <c r="AW702" s="891">
        <v>102933.08</v>
      </c>
      <c r="AX702" s="891">
        <v>40506.080000000002</v>
      </c>
      <c r="AY702" s="891">
        <v>885740.29999999993</v>
      </c>
      <c r="AZ702" s="891">
        <v>7370379.9699999997</v>
      </c>
      <c r="BA702" s="891">
        <v>378179.06000000006</v>
      </c>
      <c r="BB702" s="891">
        <v>0</v>
      </c>
      <c r="BC702" s="891">
        <v>163509.29999999999</v>
      </c>
    </row>
    <row r="703" spans="1:55" ht="15.75" customHeight="1" x14ac:dyDescent="0.2">
      <c r="A703" s="890" t="s">
        <v>2608</v>
      </c>
      <c r="B703" s="895" t="s">
        <v>2609</v>
      </c>
      <c r="C703" s="645">
        <v>1264.3599999999999</v>
      </c>
      <c r="D703" s="891">
        <v>16414012.720000001</v>
      </c>
      <c r="E703" s="891">
        <v>11828525.23</v>
      </c>
      <c r="F703" s="892">
        <v>0.72063580257783544</v>
      </c>
      <c r="G703" s="893">
        <v>1</v>
      </c>
      <c r="H703" s="891">
        <v>176556.37</v>
      </c>
      <c r="I703" s="891">
        <v>6495800.9100000001</v>
      </c>
      <c r="J703" s="891">
        <v>6672357.2800000003</v>
      </c>
      <c r="K703" s="893">
        <v>0.93035000000000001</v>
      </c>
      <c r="L703" s="891">
        <v>3870390.69</v>
      </c>
      <c r="M703" s="891">
        <v>952227.52</v>
      </c>
      <c r="N703" s="891">
        <v>419806.27</v>
      </c>
      <c r="O703" s="891">
        <v>168879</v>
      </c>
      <c r="P703" s="891">
        <v>129667</v>
      </c>
      <c r="Q703" s="891">
        <v>299156.64</v>
      </c>
      <c r="R703" s="891">
        <v>93839.67</v>
      </c>
      <c r="S703" s="891">
        <v>154135.69</v>
      </c>
      <c r="T703" s="891">
        <v>186072.38</v>
      </c>
      <c r="U703" s="891">
        <v>110851.01</v>
      </c>
      <c r="V703" s="891">
        <v>277860.56</v>
      </c>
      <c r="W703" s="891">
        <v>239655.77</v>
      </c>
      <c r="X703" s="891">
        <v>184953.05</v>
      </c>
      <c r="Y703" s="891">
        <v>7087495.2499999991</v>
      </c>
      <c r="Z703" s="891">
        <v>113290.2</v>
      </c>
      <c r="AA703" s="891">
        <v>158045</v>
      </c>
      <c r="AB703" s="891">
        <v>340112.83999999997</v>
      </c>
      <c r="AC703" s="891">
        <v>36666.439999999995</v>
      </c>
      <c r="AD703" s="891">
        <v>721949.56</v>
      </c>
      <c r="AE703" s="891">
        <v>461205.99</v>
      </c>
      <c r="AF703" s="891">
        <v>1551369.72</v>
      </c>
      <c r="AG703" s="891">
        <v>1116429.8799999999</v>
      </c>
      <c r="AH703" s="891">
        <v>3152388.9483599998</v>
      </c>
      <c r="AI703" s="891">
        <v>7651458.5783599997</v>
      </c>
      <c r="AJ703" s="891">
        <v>1143196.3799999999</v>
      </c>
      <c r="AK703" s="891">
        <v>6508262.1983600007</v>
      </c>
      <c r="AL703" s="894">
        <v>7571834.9483600007</v>
      </c>
      <c r="AM703" s="891">
        <v>202869.05</v>
      </c>
      <c r="AN703" s="891">
        <v>202869.05</v>
      </c>
      <c r="AO703" s="891">
        <v>211515.92</v>
      </c>
      <c r="AP703" s="891">
        <v>211515.92</v>
      </c>
      <c r="AQ703" s="891">
        <v>0</v>
      </c>
      <c r="AR703" s="891">
        <v>0</v>
      </c>
      <c r="AS703" s="891">
        <v>0</v>
      </c>
      <c r="AT703" s="891">
        <v>0</v>
      </c>
      <c r="AU703" s="891">
        <v>665.14</v>
      </c>
      <c r="AV703" s="891">
        <v>595969.4</v>
      </c>
      <c r="AW703" s="891">
        <v>236482.16</v>
      </c>
      <c r="AX703" s="891">
        <v>92795.76</v>
      </c>
      <c r="AY703" s="891">
        <v>1754682.4</v>
      </c>
      <c r="AZ703" s="891">
        <v>16414012.720000001</v>
      </c>
      <c r="BA703" s="891">
        <v>498585.2</v>
      </c>
      <c r="BB703" s="891">
        <v>213.86</v>
      </c>
      <c r="BC703" s="891">
        <v>422977.22000000003</v>
      </c>
    </row>
    <row r="704" spans="1:55" ht="15.75" customHeight="1" x14ac:dyDescent="0.2">
      <c r="A704" s="890" t="s">
        <v>2610</v>
      </c>
      <c r="B704" s="895" t="s">
        <v>2611</v>
      </c>
      <c r="C704" s="645">
        <v>1138.6300000000001</v>
      </c>
      <c r="D704" s="891">
        <v>15510971.880000001</v>
      </c>
      <c r="E704" s="891">
        <v>11835899.210000001</v>
      </c>
      <c r="F704" s="892">
        <v>0.76306625410502649</v>
      </c>
      <c r="G704" s="893">
        <v>2</v>
      </c>
      <c r="H704" s="891">
        <v>88717.92</v>
      </c>
      <c r="I704" s="891">
        <v>6250502.629999999</v>
      </c>
      <c r="J704" s="891">
        <v>6339220.5499999989</v>
      </c>
      <c r="K704" s="893">
        <v>0.93035000000000001</v>
      </c>
      <c r="L704" s="891">
        <v>3600453.38</v>
      </c>
      <c r="M704" s="891">
        <v>887772.09</v>
      </c>
      <c r="N704" s="891">
        <v>377376.54</v>
      </c>
      <c r="O704" s="891">
        <v>151746.91</v>
      </c>
      <c r="P704" s="891">
        <v>124967.95</v>
      </c>
      <c r="Q704" s="891">
        <v>272192.77</v>
      </c>
      <c r="R704" s="891">
        <v>84794.89</v>
      </c>
      <c r="S704" s="891">
        <v>138827.70000000001</v>
      </c>
      <c r="T704" s="891">
        <v>167174.39999999999</v>
      </c>
      <c r="U704" s="891">
        <v>100029.84</v>
      </c>
      <c r="V704" s="891">
        <v>249640.35</v>
      </c>
      <c r="W704" s="891">
        <v>215315.73</v>
      </c>
      <c r="X704" s="891">
        <v>166584.43</v>
      </c>
      <c r="Y704" s="891">
        <v>6536876.9800000004</v>
      </c>
      <c r="Z704" s="891">
        <v>101756.7</v>
      </c>
      <c r="AA704" s="891">
        <v>142328.75</v>
      </c>
      <c r="AB704" s="891">
        <v>306291.46999999997</v>
      </c>
      <c r="AC704" s="891">
        <v>33020.270000000004</v>
      </c>
      <c r="AD704" s="891">
        <v>650157.73</v>
      </c>
      <c r="AE704" s="891">
        <v>418755.35</v>
      </c>
      <c r="AF704" s="891">
        <v>1397099.01</v>
      </c>
      <c r="AG704" s="891">
        <v>1005410.29</v>
      </c>
      <c r="AH704" s="891">
        <v>3013947.1161300004</v>
      </c>
      <c r="AI704" s="891">
        <v>7068766.6861300003</v>
      </c>
      <c r="AJ704" s="891">
        <v>1029515.08</v>
      </c>
      <c r="AK704" s="891">
        <v>6039251.6061300002</v>
      </c>
      <c r="AL704" s="894">
        <v>6997060.9561299998</v>
      </c>
      <c r="AM704" s="891">
        <v>280025.8</v>
      </c>
      <c r="AN704" s="891">
        <v>280025.8</v>
      </c>
      <c r="AO704" s="891">
        <v>291998.40000000002</v>
      </c>
      <c r="AP704" s="891">
        <v>291998.40000000002</v>
      </c>
      <c r="AQ704" s="891">
        <v>0</v>
      </c>
      <c r="AR704" s="891">
        <v>0</v>
      </c>
      <c r="AS704" s="891">
        <v>0</v>
      </c>
      <c r="AT704" s="891">
        <v>0</v>
      </c>
      <c r="AU704" s="891">
        <v>0</v>
      </c>
      <c r="AV704" s="891">
        <v>536771.55000000005</v>
      </c>
      <c r="AW704" s="891">
        <v>212992.31</v>
      </c>
      <c r="AX704" s="891">
        <v>83221.600000000006</v>
      </c>
      <c r="AY704" s="891">
        <v>1977033.86</v>
      </c>
      <c r="AZ704" s="891">
        <v>15510971.880000001</v>
      </c>
      <c r="BA704" s="891">
        <v>912264.00000000012</v>
      </c>
      <c r="BB704" s="891">
        <v>0</v>
      </c>
      <c r="BC704" s="891">
        <v>273921.46999999997</v>
      </c>
    </row>
    <row r="705" spans="1:55" ht="15.75" customHeight="1" x14ac:dyDescent="0.2">
      <c r="A705" s="890"/>
      <c r="B705" s="895" t="s">
        <v>2612</v>
      </c>
      <c r="C705" s="645">
        <v>55.98</v>
      </c>
      <c r="D705" s="891">
        <v>777910.43</v>
      </c>
      <c r="E705" s="891">
        <v>518437.42</v>
      </c>
      <c r="F705" s="892">
        <v>0.66644873240740576</v>
      </c>
      <c r="G705" s="893">
        <v>1</v>
      </c>
      <c r="H705" s="891">
        <v>24533.65</v>
      </c>
      <c r="I705" s="891">
        <v>440646.38</v>
      </c>
      <c r="J705" s="891">
        <v>465180.03</v>
      </c>
      <c r="K705" s="893">
        <v>0.93035000000000001</v>
      </c>
      <c r="L705" s="891">
        <v>173273.18</v>
      </c>
      <c r="M705" s="891">
        <v>52682.8</v>
      </c>
      <c r="N705" s="891">
        <v>19072.41</v>
      </c>
      <c r="O705" s="891">
        <v>6991.27</v>
      </c>
      <c r="P705" s="891">
        <v>5899.52</v>
      </c>
      <c r="Q705" s="891">
        <v>16031.59</v>
      </c>
      <c r="R705" s="891">
        <v>3391.79</v>
      </c>
      <c r="S705" s="891">
        <v>7126.13</v>
      </c>
      <c r="T705" s="891">
        <v>7268.45</v>
      </c>
      <c r="U705" s="891">
        <v>4750.75</v>
      </c>
      <c r="V705" s="891">
        <v>10853.92</v>
      </c>
      <c r="W705" s="891">
        <v>9361.5499999999993</v>
      </c>
      <c r="X705" s="891">
        <v>8550.91</v>
      </c>
      <c r="Y705" s="891">
        <v>325254.2699999999</v>
      </c>
      <c r="Z705" s="891">
        <v>5038.2</v>
      </c>
      <c r="AA705" s="891">
        <v>6997.5</v>
      </c>
      <c r="AB705" s="891">
        <v>15058.62</v>
      </c>
      <c r="AC705" s="891">
        <v>1623.42</v>
      </c>
      <c r="AD705" s="891">
        <v>31964.58</v>
      </c>
      <c r="AE705" s="891">
        <v>36059.97</v>
      </c>
      <c r="AF705" s="891">
        <v>68687.459999999992</v>
      </c>
      <c r="AG705" s="891">
        <v>49430.34</v>
      </c>
      <c r="AH705" s="891">
        <v>148193.50397999998</v>
      </c>
      <c r="AI705" s="891">
        <v>363053.59398000001</v>
      </c>
      <c r="AJ705" s="891">
        <v>50615.43</v>
      </c>
      <c r="AK705" s="891">
        <v>312438.16397999995</v>
      </c>
      <c r="AL705" s="894">
        <v>359528.22397999995</v>
      </c>
      <c r="AM705" s="891">
        <v>11972.59</v>
      </c>
      <c r="AN705" s="891">
        <v>11972.59</v>
      </c>
      <c r="AO705" s="891">
        <v>12637.74</v>
      </c>
      <c r="AP705" s="891">
        <v>12637.74</v>
      </c>
      <c r="AQ705" s="891">
        <v>665.14</v>
      </c>
      <c r="AR705" s="891">
        <v>665.14</v>
      </c>
      <c r="AS705" s="891">
        <v>665.14</v>
      </c>
      <c r="AT705" s="891">
        <v>665.14</v>
      </c>
      <c r="AU705" s="891">
        <v>1330.28</v>
      </c>
      <c r="AV705" s="891">
        <v>25940.63</v>
      </c>
      <c r="AW705" s="891">
        <v>10293.299999999999</v>
      </c>
      <c r="AX705" s="891">
        <v>3682.37</v>
      </c>
      <c r="AY705" s="891">
        <v>93127.799999999988</v>
      </c>
      <c r="AZ705" s="891">
        <v>777910.43</v>
      </c>
      <c r="BA705" s="891">
        <v>13084.02</v>
      </c>
      <c r="BB705" s="891">
        <v>205.01999999999998</v>
      </c>
      <c r="BC705" s="891">
        <v>7250.8499999999995</v>
      </c>
    </row>
    <row r="706" spans="1:55" ht="15.75" customHeight="1" x14ac:dyDescent="0.2">
      <c r="A706" s="890" t="s">
        <v>2613</v>
      </c>
      <c r="B706" s="895" t="s">
        <v>2614</v>
      </c>
      <c r="C706" s="645">
        <v>1683.77</v>
      </c>
      <c r="D706" s="891">
        <v>22388181.890000001</v>
      </c>
      <c r="E706" s="891">
        <v>24415944.989999998</v>
      </c>
      <c r="F706" s="892">
        <v>1.0905729241419879</v>
      </c>
      <c r="G706" s="893">
        <v>4</v>
      </c>
      <c r="H706" s="891">
        <v>1722.74</v>
      </c>
      <c r="I706" s="891">
        <v>2084525.7200000002</v>
      </c>
      <c r="J706" s="891">
        <v>2086248.4600000002</v>
      </c>
      <c r="K706" s="893">
        <v>0.93035000000000001</v>
      </c>
      <c r="L706" s="891">
        <v>5333729.74</v>
      </c>
      <c r="M706" s="891">
        <v>1294812.05</v>
      </c>
      <c r="N706" s="891">
        <v>556936.84</v>
      </c>
      <c r="O706" s="891">
        <v>225512.85</v>
      </c>
      <c r="P706" s="891">
        <v>185060.52</v>
      </c>
      <c r="Q706" s="891">
        <v>390688.89</v>
      </c>
      <c r="R706" s="891">
        <v>126061.73</v>
      </c>
      <c r="S706" s="891">
        <v>204810.44</v>
      </c>
      <c r="T706" s="891">
        <v>249307.91</v>
      </c>
      <c r="U706" s="891">
        <v>147537.42000000001</v>
      </c>
      <c r="V706" s="891">
        <v>372289.73</v>
      </c>
      <c r="W706" s="891">
        <v>321101.28999999998</v>
      </c>
      <c r="X706" s="891">
        <v>245759.54</v>
      </c>
      <c r="Y706" s="891">
        <v>9653608.9499999974</v>
      </c>
      <c r="Z706" s="891">
        <v>149904.90000000002</v>
      </c>
      <c r="AA706" s="891">
        <v>210471.25</v>
      </c>
      <c r="AB706" s="891">
        <v>452934.13</v>
      </c>
      <c r="AC706" s="891">
        <v>48829.329999999994</v>
      </c>
      <c r="AD706" s="891">
        <v>480716.33</v>
      </c>
      <c r="AE706" s="891">
        <v>584225.40999999992</v>
      </c>
      <c r="AF706" s="891">
        <v>2065985.79</v>
      </c>
      <c r="AG706" s="891">
        <v>1486768.91</v>
      </c>
      <c r="AH706" s="891">
        <v>4448904.6962700002</v>
      </c>
      <c r="AI706" s="891">
        <v>9928740.7462700009</v>
      </c>
      <c r="AJ706" s="891">
        <v>1522414.32</v>
      </c>
      <c r="AK706" s="891">
        <v>8406326.4262700006</v>
      </c>
      <c r="AL706" s="894">
        <v>9822704.5862700008</v>
      </c>
      <c r="AM706" s="891">
        <v>407068.39</v>
      </c>
      <c r="AN706" s="891">
        <v>407068.39</v>
      </c>
      <c r="AO706" s="891">
        <v>424362.14</v>
      </c>
      <c r="AP706" s="891">
        <v>424362.14</v>
      </c>
      <c r="AQ706" s="891">
        <v>2660.57</v>
      </c>
      <c r="AR706" s="891">
        <v>2660.57</v>
      </c>
      <c r="AS706" s="891">
        <v>3325.72</v>
      </c>
      <c r="AT706" s="891">
        <v>3325.72</v>
      </c>
      <c r="AU706" s="891">
        <v>3990.86</v>
      </c>
      <c r="AV706" s="891">
        <v>794182.44</v>
      </c>
      <c r="AW706" s="891">
        <v>315133.59999999998</v>
      </c>
      <c r="AX706" s="891">
        <v>123727.69</v>
      </c>
      <c r="AY706" s="891">
        <v>2911868.2300000004</v>
      </c>
      <c r="AZ706" s="891">
        <v>22388181.890000001</v>
      </c>
      <c r="BA706" s="891">
        <v>870166.01</v>
      </c>
      <c r="BB706" s="891">
        <v>2.6100000000000003</v>
      </c>
      <c r="BC706" s="891">
        <v>581126.17999999993</v>
      </c>
    </row>
    <row r="707" spans="1:55" ht="15.75" customHeight="1" x14ac:dyDescent="0.2">
      <c r="A707" s="890" t="s">
        <v>2615</v>
      </c>
      <c r="B707" s="895" t="s">
        <v>2616</v>
      </c>
      <c r="C707" s="645">
        <v>3878.5</v>
      </c>
      <c r="D707" s="891">
        <v>47772051.109999999</v>
      </c>
      <c r="E707" s="891">
        <v>32739559.589999996</v>
      </c>
      <c r="F707" s="892">
        <v>0.68532873990722809</v>
      </c>
      <c r="G707" s="893">
        <v>1</v>
      </c>
      <c r="H707" s="891">
        <v>985467.38</v>
      </c>
      <c r="I707" s="891">
        <v>10231640.959999999</v>
      </c>
      <c r="J707" s="891">
        <v>11217108.34</v>
      </c>
      <c r="K707" s="893">
        <v>0.93035000000000001</v>
      </c>
      <c r="L707" s="891">
        <v>11386486.18</v>
      </c>
      <c r="M707" s="891">
        <v>2762701.01</v>
      </c>
      <c r="N707" s="891">
        <v>1283853.1000000001</v>
      </c>
      <c r="O707" s="891">
        <v>521268.82</v>
      </c>
      <c r="P707" s="891">
        <v>369721.25</v>
      </c>
      <c r="Q707" s="891">
        <v>896816.02</v>
      </c>
      <c r="R707" s="891">
        <v>291129.12</v>
      </c>
      <c r="S707" s="891">
        <v>472172.54</v>
      </c>
      <c r="T707" s="891">
        <v>576388.27</v>
      </c>
      <c r="U707" s="891">
        <v>340734.91</v>
      </c>
      <c r="V707" s="891">
        <v>860716.51</v>
      </c>
      <c r="W707" s="891">
        <v>742371.21</v>
      </c>
      <c r="X707" s="891">
        <v>566577.09</v>
      </c>
      <c r="Y707" s="891">
        <v>21070936.030000001</v>
      </c>
      <c r="Z707" s="891">
        <v>345870</v>
      </c>
      <c r="AA707" s="891">
        <v>484812.5</v>
      </c>
      <c r="AB707" s="891">
        <v>1043316.5</v>
      </c>
      <c r="AC707" s="891">
        <v>112476.5</v>
      </c>
      <c r="AD707" s="891">
        <v>2214623.5</v>
      </c>
      <c r="AE707" s="891">
        <v>1337635.5</v>
      </c>
      <c r="AF707" s="891">
        <v>4758919.5</v>
      </c>
      <c r="AG707" s="891">
        <v>3424715.5</v>
      </c>
      <c r="AH707" s="891">
        <v>9067367.0985000003</v>
      </c>
      <c r="AI707" s="891">
        <v>22789736.598499998</v>
      </c>
      <c r="AJ707" s="891">
        <v>3506823.34</v>
      </c>
      <c r="AK707" s="891">
        <v>19282913.258499999</v>
      </c>
      <c r="AL707" s="894">
        <v>22545486.348499998</v>
      </c>
      <c r="AM707" s="891">
        <v>315278.45</v>
      </c>
      <c r="AN707" s="891">
        <v>315278.45</v>
      </c>
      <c r="AO707" s="891">
        <v>328581.34000000003</v>
      </c>
      <c r="AP707" s="891">
        <v>328581.34000000003</v>
      </c>
      <c r="AQ707" s="891">
        <v>5321.15</v>
      </c>
      <c r="AR707" s="891">
        <v>5321.15</v>
      </c>
      <c r="AS707" s="891">
        <v>5321.15</v>
      </c>
      <c r="AT707" s="891">
        <v>5321.15</v>
      </c>
      <c r="AU707" s="891">
        <v>6651.44</v>
      </c>
      <c r="AV707" s="891">
        <v>1829147.17</v>
      </c>
      <c r="AW707" s="891">
        <v>725810.22</v>
      </c>
      <c r="AX707" s="891">
        <v>285015.57</v>
      </c>
      <c r="AY707" s="891">
        <v>4155628.5799999996</v>
      </c>
      <c r="AZ707" s="891">
        <v>47772051.109999999</v>
      </c>
      <c r="BA707" s="891">
        <v>404933.46</v>
      </c>
      <c r="BB707" s="891">
        <v>1439.73</v>
      </c>
      <c r="BC707" s="891">
        <v>1279550.0599999996</v>
      </c>
    </row>
    <row r="708" spans="1:55" ht="15.75" customHeight="1" x14ac:dyDescent="0.2">
      <c r="A708" s="890" t="s">
        <v>2617</v>
      </c>
      <c r="B708" s="895" t="s">
        <v>2618</v>
      </c>
      <c r="C708" s="645">
        <v>84.28</v>
      </c>
      <c r="D708" s="891">
        <v>1244166.29</v>
      </c>
      <c r="E708" s="891">
        <v>2923903.54</v>
      </c>
      <c r="F708" s="892">
        <v>2.350090629766219</v>
      </c>
      <c r="G708" s="893">
        <v>4</v>
      </c>
      <c r="H708" s="891">
        <v>95.73</v>
      </c>
      <c r="I708" s="891">
        <v>660293.28999999992</v>
      </c>
      <c r="J708" s="891">
        <v>660389.0199999999</v>
      </c>
      <c r="K708" s="893">
        <v>0.93035000000000001</v>
      </c>
      <c r="L708" s="891">
        <v>303112.55</v>
      </c>
      <c r="M708" s="891">
        <v>66050.34</v>
      </c>
      <c r="N708" s="891">
        <v>25818.65</v>
      </c>
      <c r="O708" s="891">
        <v>10234.129999999999</v>
      </c>
      <c r="P708" s="891">
        <v>11125.18</v>
      </c>
      <c r="Q708" s="891">
        <v>16243.73</v>
      </c>
      <c r="R708" s="891">
        <v>5652.99</v>
      </c>
      <c r="S708" s="891">
        <v>9501.51</v>
      </c>
      <c r="T708" s="891">
        <v>11629.52</v>
      </c>
      <c r="U708" s="891">
        <v>6862.2</v>
      </c>
      <c r="V708" s="891">
        <v>17366.28</v>
      </c>
      <c r="W708" s="891">
        <v>14978.48</v>
      </c>
      <c r="X708" s="891">
        <v>11401.21</v>
      </c>
      <c r="Y708" s="891">
        <v>509976.77000000008</v>
      </c>
      <c r="Z708" s="891">
        <v>7555.5</v>
      </c>
      <c r="AA708" s="891">
        <v>10535</v>
      </c>
      <c r="AB708" s="891">
        <v>22671.32</v>
      </c>
      <c r="AC708" s="891">
        <v>2444.12</v>
      </c>
      <c r="AD708" s="891">
        <v>24061.93</v>
      </c>
      <c r="AE708" s="891">
        <v>19284.78</v>
      </c>
      <c r="AF708" s="891">
        <v>103411.56</v>
      </c>
      <c r="AG708" s="891">
        <v>74419.239999999991</v>
      </c>
      <c r="AH708" s="891">
        <v>254771.67827999999</v>
      </c>
      <c r="AI708" s="891">
        <v>519155.12827999995</v>
      </c>
      <c r="AJ708" s="891">
        <v>76203.44</v>
      </c>
      <c r="AK708" s="891">
        <v>442951.68827999994</v>
      </c>
      <c r="AL708" s="894">
        <v>513847.55827999994</v>
      </c>
      <c r="AM708" s="891">
        <v>39243.519999999997</v>
      </c>
      <c r="AN708" s="891">
        <v>39243.519999999997</v>
      </c>
      <c r="AO708" s="891">
        <v>40573.81</v>
      </c>
      <c r="AP708" s="891">
        <v>40573.81</v>
      </c>
      <c r="AQ708" s="891">
        <v>0</v>
      </c>
      <c r="AR708" s="891">
        <v>0</v>
      </c>
      <c r="AS708" s="891">
        <v>0</v>
      </c>
      <c r="AT708" s="891">
        <v>0</v>
      </c>
      <c r="AU708" s="891">
        <v>0</v>
      </c>
      <c r="AV708" s="891">
        <v>39243.519999999997</v>
      </c>
      <c r="AW708" s="891">
        <v>15571.92</v>
      </c>
      <c r="AX708" s="891">
        <v>5891.79</v>
      </c>
      <c r="AY708" s="891">
        <v>220341.88999999998</v>
      </c>
      <c r="AZ708" s="891">
        <v>1244166.29</v>
      </c>
      <c r="BA708" s="891">
        <v>476279.10000000003</v>
      </c>
      <c r="BB708" s="891">
        <v>0</v>
      </c>
      <c r="BC708" s="891">
        <v>46555.340000000011</v>
      </c>
    </row>
    <row r="709" spans="1:55" ht="15.75" customHeight="1" x14ac:dyDescent="0.2">
      <c r="A709" s="890" t="s">
        <v>2619</v>
      </c>
      <c r="B709" s="895" t="s">
        <v>2620</v>
      </c>
      <c r="C709" s="645">
        <v>2743.2</v>
      </c>
      <c r="D709" s="891">
        <v>34649902.950000003</v>
      </c>
      <c r="E709" s="891">
        <v>25406343.310000002</v>
      </c>
      <c r="F709" s="892">
        <v>0.73322985483282577</v>
      </c>
      <c r="G709" s="893">
        <v>2</v>
      </c>
      <c r="H709" s="891">
        <v>182843.67</v>
      </c>
      <c r="I709" s="891">
        <v>7605661.7399999993</v>
      </c>
      <c r="J709" s="891">
        <v>7788505.4099999992</v>
      </c>
      <c r="K709" s="893">
        <v>0.93035000000000001</v>
      </c>
      <c r="L709" s="891">
        <v>8215541.21</v>
      </c>
      <c r="M709" s="891">
        <v>2004059.45</v>
      </c>
      <c r="N709" s="891">
        <v>909462.9</v>
      </c>
      <c r="O709" s="891">
        <v>368013.26</v>
      </c>
      <c r="P709" s="891">
        <v>271055.96999999997</v>
      </c>
      <c r="Q709" s="891">
        <v>638180.25</v>
      </c>
      <c r="R709" s="891">
        <v>205768.93</v>
      </c>
      <c r="S709" s="891">
        <v>334136.63</v>
      </c>
      <c r="T709" s="891">
        <v>406306.48</v>
      </c>
      <c r="U709" s="891">
        <v>240968.99</v>
      </c>
      <c r="V709" s="891">
        <v>606734.59</v>
      </c>
      <c r="W709" s="891">
        <v>523310.85</v>
      </c>
      <c r="X709" s="891">
        <v>400942.76</v>
      </c>
      <c r="Y709" s="891">
        <v>15124482.270000001</v>
      </c>
      <c r="Z709" s="891">
        <v>245035.80000000002</v>
      </c>
      <c r="AA709" s="891">
        <v>342900</v>
      </c>
      <c r="AB709" s="891">
        <v>737920.8</v>
      </c>
      <c r="AC709" s="891">
        <v>79552.800000000017</v>
      </c>
      <c r="AD709" s="891">
        <v>1566367.2</v>
      </c>
      <c r="AE709" s="891">
        <v>966665.06</v>
      </c>
      <c r="AF709" s="891">
        <v>3365906.4000000004</v>
      </c>
      <c r="AG709" s="891">
        <v>2422245.6000000006</v>
      </c>
      <c r="AH709" s="891">
        <v>6615818.0501999985</v>
      </c>
      <c r="AI709" s="891">
        <v>16342411.710199999</v>
      </c>
      <c r="AJ709" s="891">
        <v>2480319.14</v>
      </c>
      <c r="AK709" s="891">
        <v>13862092.5702</v>
      </c>
      <c r="AL709" s="894">
        <v>16169657.4802</v>
      </c>
      <c r="AM709" s="891">
        <v>312617.88</v>
      </c>
      <c r="AN709" s="891">
        <v>312617.88</v>
      </c>
      <c r="AO709" s="891">
        <v>325920.77</v>
      </c>
      <c r="AP709" s="891">
        <v>325920.77</v>
      </c>
      <c r="AQ709" s="891">
        <v>13302.88</v>
      </c>
      <c r="AR709" s="891">
        <v>13302.88</v>
      </c>
      <c r="AS709" s="891">
        <v>13302.88</v>
      </c>
      <c r="AT709" s="891">
        <v>13302.88</v>
      </c>
      <c r="AU709" s="891">
        <v>16628.61</v>
      </c>
      <c r="AV709" s="891">
        <v>1293705.9099999999</v>
      </c>
      <c r="AW709" s="891">
        <v>513345.77</v>
      </c>
      <c r="AX709" s="891">
        <v>201793.97</v>
      </c>
      <c r="AY709" s="891">
        <v>3355763.08</v>
      </c>
      <c r="AZ709" s="891">
        <v>34649902.950000003</v>
      </c>
      <c r="BA709" s="891">
        <v>452614.00999999995</v>
      </c>
      <c r="BB709" s="891">
        <v>1268.8600000000001</v>
      </c>
      <c r="BC709" s="891">
        <v>1015323.6199999999</v>
      </c>
    </row>
    <row r="710" spans="1:55" ht="15.75" customHeight="1" x14ac:dyDescent="0.2">
      <c r="A710" s="890" t="s">
        <v>2621</v>
      </c>
      <c r="B710" s="895" t="s">
        <v>2622</v>
      </c>
      <c r="C710" s="645">
        <v>7309.85</v>
      </c>
      <c r="D710" s="891">
        <v>90614158.980000004</v>
      </c>
      <c r="E710" s="891">
        <v>77379385.50999999</v>
      </c>
      <c r="F710" s="892">
        <v>0.85394364833291514</v>
      </c>
      <c r="G710" s="893">
        <v>2</v>
      </c>
      <c r="H710" s="891">
        <v>218895.8</v>
      </c>
      <c r="I710" s="891">
        <v>9273851.290000001</v>
      </c>
      <c r="J710" s="891">
        <v>9492747.0900000017</v>
      </c>
      <c r="K710" s="893">
        <v>0.93035000000000001</v>
      </c>
      <c r="L710" s="891">
        <v>21524084.09</v>
      </c>
      <c r="M710" s="891">
        <v>5243057.3499999996</v>
      </c>
      <c r="N710" s="891">
        <v>2424443.7400000002</v>
      </c>
      <c r="O710" s="891">
        <v>982380.95</v>
      </c>
      <c r="P710" s="891">
        <v>702210.07</v>
      </c>
      <c r="Q710" s="891">
        <v>1708984.38</v>
      </c>
      <c r="R710" s="891">
        <v>550036.18000000005</v>
      </c>
      <c r="S710" s="891">
        <v>891294.95</v>
      </c>
      <c r="T710" s="891">
        <v>1085179.94</v>
      </c>
      <c r="U710" s="891">
        <v>642671.96</v>
      </c>
      <c r="V710" s="891">
        <v>1620491.49</v>
      </c>
      <c r="W710" s="891">
        <v>1397679.98</v>
      </c>
      <c r="X710" s="891">
        <v>1069497.3899999999</v>
      </c>
      <c r="Y710" s="891">
        <v>39842012.469999999</v>
      </c>
      <c r="Z710" s="891">
        <v>654069.6</v>
      </c>
      <c r="AA710" s="891">
        <v>913731.25</v>
      </c>
      <c r="AB710" s="891">
        <v>1966349.65</v>
      </c>
      <c r="AC710" s="891">
        <v>211985.64999999997</v>
      </c>
      <c r="AD710" s="891">
        <v>4173924.3499999996</v>
      </c>
      <c r="AE710" s="891">
        <v>2568965.1799999997</v>
      </c>
      <c r="AF710" s="891">
        <v>8969185.9499999993</v>
      </c>
      <c r="AG710" s="891">
        <v>6454597.5499999989</v>
      </c>
      <c r="AH710" s="891">
        <v>17216683.090349998</v>
      </c>
      <c r="AI710" s="891">
        <v>43129492.270349994</v>
      </c>
      <c r="AJ710" s="891">
        <v>6609347.0700000003</v>
      </c>
      <c r="AK710" s="891">
        <v>36520145.200349994</v>
      </c>
      <c r="AL710" s="894">
        <v>42669151.240349993</v>
      </c>
      <c r="AM710" s="891">
        <v>619914.6</v>
      </c>
      <c r="AN710" s="891">
        <v>619914.6</v>
      </c>
      <c r="AO710" s="891">
        <v>645855.24</v>
      </c>
      <c r="AP710" s="891">
        <v>645855.24</v>
      </c>
      <c r="AQ710" s="891">
        <v>40573.81</v>
      </c>
      <c r="AR710" s="891">
        <v>40573.81</v>
      </c>
      <c r="AS710" s="891">
        <v>42569.24</v>
      </c>
      <c r="AT710" s="891">
        <v>42569.24</v>
      </c>
      <c r="AU710" s="891">
        <v>51216.12</v>
      </c>
      <c r="AV710" s="891">
        <v>3448108.71</v>
      </c>
      <c r="AW710" s="891">
        <v>1368218.25</v>
      </c>
      <c r="AX710" s="891">
        <v>537626.28</v>
      </c>
      <c r="AY710" s="891">
        <v>8102995.1400000006</v>
      </c>
      <c r="AZ710" s="891">
        <v>90614158.980000004</v>
      </c>
      <c r="BA710" s="891">
        <v>611025.12</v>
      </c>
      <c r="BB710" s="891">
        <v>16310.91</v>
      </c>
      <c r="BC710" s="891">
        <v>2158410.3799999994</v>
      </c>
    </row>
    <row r="711" spans="1:55" ht="15.75" customHeight="1" x14ac:dyDescent="0.2">
      <c r="A711" s="890" t="s">
        <v>2623</v>
      </c>
      <c r="B711" s="895" t="s">
        <v>2624</v>
      </c>
      <c r="C711" s="645">
        <v>2353.39</v>
      </c>
      <c r="D711" s="891">
        <v>31233005.359999999</v>
      </c>
      <c r="E711" s="891">
        <v>20947386.780000001</v>
      </c>
      <c r="F711" s="892">
        <v>0.67068111244994844</v>
      </c>
      <c r="G711" s="893">
        <v>1</v>
      </c>
      <c r="H711" s="891">
        <v>882326.46</v>
      </c>
      <c r="I711" s="891">
        <v>12776898.609999999</v>
      </c>
      <c r="J711" s="891">
        <v>13659225.07</v>
      </c>
      <c r="K711" s="893">
        <v>0.93035000000000001</v>
      </c>
      <c r="L711" s="891">
        <v>7322728.2999999998</v>
      </c>
      <c r="M711" s="891">
        <v>1785563.49</v>
      </c>
      <c r="N711" s="891">
        <v>779992.34</v>
      </c>
      <c r="O711" s="891">
        <v>315983.19</v>
      </c>
      <c r="P711" s="891">
        <v>249859.6</v>
      </c>
      <c r="Q711" s="891">
        <v>548433.25</v>
      </c>
      <c r="R711" s="891">
        <v>176373.37</v>
      </c>
      <c r="S711" s="891">
        <v>286892.98</v>
      </c>
      <c r="T711" s="891">
        <v>348885.71</v>
      </c>
      <c r="U711" s="891">
        <v>206657.96</v>
      </c>
      <c r="V711" s="891">
        <v>520988.55</v>
      </c>
      <c r="W711" s="891">
        <v>449354.58</v>
      </c>
      <c r="X711" s="891">
        <v>344253.38</v>
      </c>
      <c r="Y711" s="891">
        <v>13335966.700000001</v>
      </c>
      <c r="Z711" s="891">
        <v>210087.90000000002</v>
      </c>
      <c r="AA711" s="891">
        <v>294173.75</v>
      </c>
      <c r="AB711" s="891">
        <v>633061.91</v>
      </c>
      <c r="AC711" s="891">
        <v>68248.310000000012</v>
      </c>
      <c r="AD711" s="891">
        <v>1343785.69</v>
      </c>
      <c r="AE711" s="891">
        <v>829385.38</v>
      </c>
      <c r="AF711" s="891">
        <v>2887609.5300000003</v>
      </c>
      <c r="AG711" s="891">
        <v>2078043.37</v>
      </c>
      <c r="AH711" s="891">
        <v>6038919.3048900003</v>
      </c>
      <c r="AI711" s="891">
        <v>14383315.144890001</v>
      </c>
      <c r="AJ711" s="891">
        <v>2127864.63</v>
      </c>
      <c r="AK711" s="891">
        <v>12255450.514890004</v>
      </c>
      <c r="AL711" s="894">
        <v>14235109.364890004</v>
      </c>
      <c r="AM711" s="891">
        <v>464935.95</v>
      </c>
      <c r="AN711" s="891">
        <v>464935.95</v>
      </c>
      <c r="AO711" s="891">
        <v>484225.14</v>
      </c>
      <c r="AP711" s="891">
        <v>484225.14</v>
      </c>
      <c r="AQ711" s="891">
        <v>7316.58</v>
      </c>
      <c r="AR711" s="891">
        <v>7316.58</v>
      </c>
      <c r="AS711" s="891">
        <v>7981.73</v>
      </c>
      <c r="AT711" s="891">
        <v>7981.73</v>
      </c>
      <c r="AU711" s="891">
        <v>9312.02</v>
      </c>
      <c r="AV711" s="891">
        <v>1110126.05</v>
      </c>
      <c r="AW711" s="891">
        <v>440500.82</v>
      </c>
      <c r="AX711" s="891">
        <v>173071.47</v>
      </c>
      <c r="AY711" s="891">
        <v>3661929.16</v>
      </c>
      <c r="AZ711" s="891">
        <v>31233005.359999999</v>
      </c>
      <c r="BA711" s="891">
        <v>1474931.45</v>
      </c>
      <c r="BB711" s="891">
        <v>8460.01</v>
      </c>
      <c r="BC711" s="891">
        <v>1100939.1400000001</v>
      </c>
    </row>
    <row r="712" spans="1:55" ht="15.75" customHeight="1" x14ac:dyDescent="0.2">
      <c r="A712" s="890" t="s">
        <v>2625</v>
      </c>
      <c r="B712" s="895" t="s">
        <v>2626</v>
      </c>
      <c r="C712" s="645">
        <v>5763.6</v>
      </c>
      <c r="D712" s="891">
        <v>82852328.810000002</v>
      </c>
      <c r="E712" s="891">
        <v>61627117.559999995</v>
      </c>
      <c r="F712" s="892">
        <v>0.74381877305254218</v>
      </c>
      <c r="G712" s="893">
        <v>2</v>
      </c>
      <c r="H712" s="891">
        <v>639573.91</v>
      </c>
      <c r="I712" s="891">
        <v>31497452.880000003</v>
      </c>
      <c r="J712" s="891">
        <v>32137026.790000003</v>
      </c>
      <c r="K712" s="893">
        <v>0.93035000000000001</v>
      </c>
      <c r="L712" s="891">
        <v>18874489.789999999</v>
      </c>
      <c r="M712" s="891">
        <v>4614080.45</v>
      </c>
      <c r="N712" s="891">
        <v>1913070.7</v>
      </c>
      <c r="O712" s="891">
        <v>773926.32</v>
      </c>
      <c r="P712" s="891">
        <v>684315.45</v>
      </c>
      <c r="Q712" s="891">
        <v>1349766.55</v>
      </c>
      <c r="R712" s="891">
        <v>433584.53</v>
      </c>
      <c r="S712" s="891">
        <v>703112.16</v>
      </c>
      <c r="T712" s="891">
        <v>854043.15</v>
      </c>
      <c r="U712" s="891">
        <v>506747.5</v>
      </c>
      <c r="V712" s="891">
        <v>1275336.57</v>
      </c>
      <c r="W712" s="891">
        <v>1099982.57</v>
      </c>
      <c r="X712" s="891">
        <v>843689.98</v>
      </c>
      <c r="Y712" s="891">
        <v>33926145.719999999</v>
      </c>
      <c r="Z712" s="891">
        <v>512304.30000000005</v>
      </c>
      <c r="AA712" s="891">
        <v>720450</v>
      </c>
      <c r="AB712" s="891">
        <v>1550408.4</v>
      </c>
      <c r="AC712" s="891">
        <v>167144.40000000002</v>
      </c>
      <c r="AD712" s="891">
        <v>3291015.5999999996</v>
      </c>
      <c r="AE712" s="891">
        <v>2047340.08</v>
      </c>
      <c r="AF712" s="891">
        <v>7071937.2000000011</v>
      </c>
      <c r="AG712" s="891">
        <v>5089258.8000000007</v>
      </c>
      <c r="AH712" s="891">
        <v>16319607.135600001</v>
      </c>
      <c r="AI712" s="891">
        <v>36769465.915600002</v>
      </c>
      <c r="AJ712" s="891">
        <v>5211274.21</v>
      </c>
      <c r="AK712" s="891">
        <v>31558191.705599993</v>
      </c>
      <c r="AL712" s="894">
        <v>36406500.665599994</v>
      </c>
      <c r="AM712" s="891">
        <v>1823826.02</v>
      </c>
      <c r="AN712" s="891">
        <v>1823826.02</v>
      </c>
      <c r="AO712" s="891">
        <v>1899652.48</v>
      </c>
      <c r="AP712" s="891">
        <v>1899652.48</v>
      </c>
      <c r="AQ712" s="891">
        <v>159634.66</v>
      </c>
      <c r="AR712" s="891">
        <v>159634.66</v>
      </c>
      <c r="AS712" s="891">
        <v>166286.1</v>
      </c>
      <c r="AT712" s="891">
        <v>166286.1</v>
      </c>
      <c r="AU712" s="891">
        <v>199543.32</v>
      </c>
      <c r="AV712" s="891">
        <v>2718445.28</v>
      </c>
      <c r="AW712" s="891">
        <v>1078685.96</v>
      </c>
      <c r="AX712" s="891">
        <v>424209.23</v>
      </c>
      <c r="AY712" s="891">
        <v>12519682.309999999</v>
      </c>
      <c r="AZ712" s="891">
        <v>82852328.810000002</v>
      </c>
      <c r="BA712" s="891">
        <v>8202504.1899999995</v>
      </c>
      <c r="BB712" s="891">
        <v>151027</v>
      </c>
      <c r="BC712" s="891">
        <v>2422762.94</v>
      </c>
    </row>
    <row r="713" spans="1:55" ht="15.75" customHeight="1" x14ac:dyDescent="0.2">
      <c r="A713" s="890" t="s">
        <v>2627</v>
      </c>
      <c r="B713" s="895" t="s">
        <v>2628</v>
      </c>
      <c r="C713" s="645">
        <v>6025.89</v>
      </c>
      <c r="D713" s="891">
        <v>86601560.150000006</v>
      </c>
      <c r="E713" s="891">
        <v>58492504.409999996</v>
      </c>
      <c r="F713" s="892">
        <v>0.67542090822251766</v>
      </c>
      <c r="G713" s="893">
        <v>1</v>
      </c>
      <c r="H713" s="891">
        <v>2204900.98</v>
      </c>
      <c r="I713" s="891">
        <v>28457908.500000004</v>
      </c>
      <c r="J713" s="891">
        <v>30662809.480000004</v>
      </c>
      <c r="K713" s="893">
        <v>0.93035000000000001</v>
      </c>
      <c r="L713" s="891">
        <v>19428789.140000001</v>
      </c>
      <c r="M713" s="891">
        <v>4712146.13</v>
      </c>
      <c r="N713" s="891">
        <v>1996285.27</v>
      </c>
      <c r="O713" s="891">
        <v>810780.1</v>
      </c>
      <c r="P713" s="891">
        <v>716215.37</v>
      </c>
      <c r="Q713" s="891">
        <v>1404419.06</v>
      </c>
      <c r="R713" s="891">
        <v>453370.01</v>
      </c>
      <c r="S713" s="891">
        <v>733992.08</v>
      </c>
      <c r="T713" s="891">
        <v>896200.18</v>
      </c>
      <c r="U713" s="891">
        <v>529709.49</v>
      </c>
      <c r="V713" s="891">
        <v>1338289.3500000001</v>
      </c>
      <c r="W713" s="891">
        <v>1154279.58</v>
      </c>
      <c r="X713" s="891">
        <v>880743.93</v>
      </c>
      <c r="Y713" s="891">
        <v>35055219.689999998</v>
      </c>
      <c r="Z713" s="891">
        <v>539037.9</v>
      </c>
      <c r="AA713" s="891">
        <v>753236.25</v>
      </c>
      <c r="AB713" s="891">
        <v>1620964.41</v>
      </c>
      <c r="AC713" s="891">
        <v>174750.81</v>
      </c>
      <c r="AD713" s="891">
        <v>3440783.19</v>
      </c>
      <c r="AE713" s="891">
        <v>2096472.16</v>
      </c>
      <c r="AF713" s="891">
        <v>7393767.0299999993</v>
      </c>
      <c r="AG713" s="891">
        <v>5320860.8699999992</v>
      </c>
      <c r="AH713" s="891">
        <v>17066826.786389995</v>
      </c>
      <c r="AI713" s="891">
        <v>38406699.406389996</v>
      </c>
      <c r="AJ713" s="891">
        <v>5448428.96</v>
      </c>
      <c r="AK713" s="891">
        <v>32958270.446389996</v>
      </c>
      <c r="AL713" s="894">
        <v>38027216.326389998</v>
      </c>
      <c r="AM713" s="891">
        <v>1664191.36</v>
      </c>
      <c r="AN713" s="891">
        <v>1664191.36</v>
      </c>
      <c r="AO713" s="891">
        <v>1734031.52</v>
      </c>
      <c r="AP713" s="891">
        <v>1734031.52</v>
      </c>
      <c r="AQ713" s="891">
        <v>433009.02</v>
      </c>
      <c r="AR713" s="891">
        <v>433009.02</v>
      </c>
      <c r="AS713" s="891">
        <v>450967.92</v>
      </c>
      <c r="AT713" s="891">
        <v>450967.92</v>
      </c>
      <c r="AU713" s="891">
        <v>541427.56000000006</v>
      </c>
      <c r="AV713" s="891">
        <v>2842162.14</v>
      </c>
      <c r="AW713" s="891">
        <v>1127777.1200000001</v>
      </c>
      <c r="AX713" s="891">
        <v>443357.56</v>
      </c>
      <c r="AY713" s="891">
        <v>13519124.020000001</v>
      </c>
      <c r="AZ713" s="891">
        <v>86601560.150000006</v>
      </c>
      <c r="BA713" s="891">
        <v>5785166.4500000002</v>
      </c>
      <c r="BB713" s="891">
        <v>462520.80999999994</v>
      </c>
      <c r="BC713" s="891">
        <v>2940130.83</v>
      </c>
    </row>
    <row r="714" spans="1:55" ht="15.75" customHeight="1" x14ac:dyDescent="0.2">
      <c r="A714" s="890" t="s">
        <v>2629</v>
      </c>
      <c r="B714" s="895" t="s">
        <v>2630</v>
      </c>
      <c r="C714" s="645">
        <v>5804.55</v>
      </c>
      <c r="D714" s="891">
        <v>81808281.239999995</v>
      </c>
      <c r="E714" s="891">
        <v>58956857.230000004</v>
      </c>
      <c r="F714" s="892">
        <v>0.72067101687467272</v>
      </c>
      <c r="G714" s="893">
        <v>1</v>
      </c>
      <c r="H714" s="891">
        <v>873130.88</v>
      </c>
      <c r="I714" s="891">
        <v>24811969.500000004</v>
      </c>
      <c r="J714" s="891">
        <v>25685100.380000003</v>
      </c>
      <c r="K714" s="893">
        <v>0.93035000000000001</v>
      </c>
      <c r="L714" s="891">
        <v>18912281.780000001</v>
      </c>
      <c r="M714" s="891">
        <v>4657598.2699999996</v>
      </c>
      <c r="N714" s="891">
        <v>1930953.37</v>
      </c>
      <c r="O714" s="891">
        <v>777320.9</v>
      </c>
      <c r="P714" s="891">
        <v>669272.51</v>
      </c>
      <c r="Q714" s="891">
        <v>1372859.43</v>
      </c>
      <c r="R714" s="891">
        <v>436411.03</v>
      </c>
      <c r="S714" s="891">
        <v>709710.43</v>
      </c>
      <c r="T714" s="891">
        <v>856223.69</v>
      </c>
      <c r="U714" s="891">
        <v>510178.6</v>
      </c>
      <c r="V714" s="891">
        <v>1278592.75</v>
      </c>
      <c r="W714" s="891">
        <v>1102791.04</v>
      </c>
      <c r="X714" s="891">
        <v>851607.49</v>
      </c>
      <c r="Y714" s="891">
        <v>34065801.290000007</v>
      </c>
      <c r="Z714" s="891">
        <v>518787</v>
      </c>
      <c r="AA714" s="891">
        <v>725568.75</v>
      </c>
      <c r="AB714" s="891">
        <v>1561423.95</v>
      </c>
      <c r="AC714" s="891">
        <v>168331.95</v>
      </c>
      <c r="AD714" s="891">
        <v>3314398.05</v>
      </c>
      <c r="AE714" s="891">
        <v>2121313.0499999998</v>
      </c>
      <c r="AF714" s="891">
        <v>7122182.8499999996</v>
      </c>
      <c r="AG714" s="891">
        <v>5125417.6499999994</v>
      </c>
      <c r="AH714" s="891">
        <v>16027118.818049997</v>
      </c>
      <c r="AI714" s="891">
        <v>36684542.068049997</v>
      </c>
      <c r="AJ714" s="891">
        <v>5248299.97</v>
      </c>
      <c r="AK714" s="891">
        <v>31436242.098050006</v>
      </c>
      <c r="AL714" s="894">
        <v>36318997.968050003</v>
      </c>
      <c r="AM714" s="891">
        <v>1729375.51</v>
      </c>
      <c r="AN714" s="891">
        <v>1729375.51</v>
      </c>
      <c r="AO714" s="891">
        <v>1801876.25</v>
      </c>
      <c r="AP714" s="891">
        <v>1801876.25</v>
      </c>
      <c r="AQ714" s="891">
        <v>20619.47</v>
      </c>
      <c r="AR714" s="891">
        <v>20619.47</v>
      </c>
      <c r="AS714" s="891">
        <v>21284.62</v>
      </c>
      <c r="AT714" s="891">
        <v>21284.62</v>
      </c>
      <c r="AU714" s="891">
        <v>25940.63</v>
      </c>
      <c r="AV714" s="891">
        <v>2737734.46</v>
      </c>
      <c r="AW714" s="891">
        <v>1086339.96</v>
      </c>
      <c r="AX714" s="891">
        <v>427155.13</v>
      </c>
      <c r="AY714" s="891">
        <v>11423481.880000001</v>
      </c>
      <c r="AZ714" s="891">
        <v>81808281.239999995</v>
      </c>
      <c r="BA714" s="891">
        <v>7307148.8399999999</v>
      </c>
      <c r="BB714" s="891">
        <v>10577.08</v>
      </c>
      <c r="BC714" s="891">
        <v>3264586.7699999996</v>
      </c>
    </row>
    <row r="715" spans="1:55" ht="15.75" customHeight="1" x14ac:dyDescent="0.2">
      <c r="A715" s="890" t="s">
        <v>2631</v>
      </c>
      <c r="B715" s="895" t="s">
        <v>2632</v>
      </c>
      <c r="C715" s="645">
        <v>627.75</v>
      </c>
      <c r="D715" s="891">
        <v>9732545.9499999993</v>
      </c>
      <c r="E715" s="891">
        <v>7392140.1600000001</v>
      </c>
      <c r="F715" s="892">
        <v>0.75952789721994585</v>
      </c>
      <c r="G715" s="893">
        <v>2</v>
      </c>
      <c r="H715" s="891">
        <v>77532.47</v>
      </c>
      <c r="I715" s="891">
        <v>5355493.8099999987</v>
      </c>
      <c r="J715" s="891">
        <v>5433026.2799999984</v>
      </c>
      <c r="K715" s="893">
        <v>0.93035000000000001</v>
      </c>
      <c r="L715" s="891">
        <v>2268341.08</v>
      </c>
      <c r="M715" s="891">
        <v>534601.14</v>
      </c>
      <c r="N715" s="891">
        <v>206312.18</v>
      </c>
      <c r="O715" s="891">
        <v>83739.570000000007</v>
      </c>
      <c r="P715" s="891">
        <v>83865.05</v>
      </c>
      <c r="Q715" s="891">
        <v>138964.25</v>
      </c>
      <c r="R715" s="891">
        <v>46354.53</v>
      </c>
      <c r="S715" s="891">
        <v>75748.19</v>
      </c>
      <c r="T715" s="891">
        <v>93036.19</v>
      </c>
      <c r="U715" s="891">
        <v>54633.71</v>
      </c>
      <c r="V715" s="891">
        <v>138930.28</v>
      </c>
      <c r="W715" s="891">
        <v>119827.88</v>
      </c>
      <c r="X715" s="891">
        <v>90893.02</v>
      </c>
      <c r="Y715" s="891">
        <v>3935247.0699999994</v>
      </c>
      <c r="Z715" s="891">
        <v>56295</v>
      </c>
      <c r="AA715" s="891">
        <v>78468.75</v>
      </c>
      <c r="AB715" s="891">
        <v>168864.75</v>
      </c>
      <c r="AC715" s="891">
        <v>18204.75</v>
      </c>
      <c r="AD715" s="891">
        <v>358445.25</v>
      </c>
      <c r="AE715" s="891">
        <v>199433</v>
      </c>
      <c r="AF715" s="891">
        <v>770249.25</v>
      </c>
      <c r="AG715" s="891">
        <v>554303.25</v>
      </c>
      <c r="AH715" s="891">
        <v>1953592.7872500001</v>
      </c>
      <c r="AI715" s="891">
        <v>4157856.7872500001</v>
      </c>
      <c r="AJ715" s="891">
        <v>567592.71</v>
      </c>
      <c r="AK715" s="891">
        <v>3590264.0772500001</v>
      </c>
      <c r="AL715" s="894">
        <v>4118323.9472500002</v>
      </c>
      <c r="AM715" s="891">
        <v>298649.84000000003</v>
      </c>
      <c r="AN715" s="891">
        <v>298649.84000000003</v>
      </c>
      <c r="AO715" s="891">
        <v>311287.59000000003</v>
      </c>
      <c r="AP715" s="891">
        <v>311287.59000000003</v>
      </c>
      <c r="AQ715" s="891">
        <v>0</v>
      </c>
      <c r="AR715" s="891">
        <v>0</v>
      </c>
      <c r="AS715" s="891">
        <v>0</v>
      </c>
      <c r="AT715" s="891">
        <v>0</v>
      </c>
      <c r="AU715" s="891">
        <v>0</v>
      </c>
      <c r="AV715" s="891">
        <v>295989.27</v>
      </c>
      <c r="AW715" s="891">
        <v>117449.29</v>
      </c>
      <c r="AX715" s="891">
        <v>45661.41</v>
      </c>
      <c r="AY715" s="891">
        <v>1678974.83</v>
      </c>
      <c r="AZ715" s="891">
        <v>9732545.9499999993</v>
      </c>
      <c r="BA715" s="891">
        <v>2183522.2900000005</v>
      </c>
      <c r="BB715" s="891">
        <v>0</v>
      </c>
      <c r="BC715" s="891">
        <v>320889.18</v>
      </c>
    </row>
    <row r="716" spans="1:55" ht="15.75" customHeight="1" x14ac:dyDescent="0.2">
      <c r="A716" s="890" t="s">
        <v>2633</v>
      </c>
      <c r="B716" s="895" t="s">
        <v>2634</v>
      </c>
      <c r="C716" s="645">
        <v>665.39</v>
      </c>
      <c r="D716" s="891">
        <v>9313661.3300000001</v>
      </c>
      <c r="E716" s="891">
        <v>6923439.7299999995</v>
      </c>
      <c r="F716" s="892">
        <v>0.74336391293283144</v>
      </c>
      <c r="G716" s="893">
        <v>2</v>
      </c>
      <c r="H716" s="891">
        <v>77184.429999999993</v>
      </c>
      <c r="I716" s="891">
        <v>4328677.59</v>
      </c>
      <c r="J716" s="891">
        <v>4405862.0199999996</v>
      </c>
      <c r="K716" s="893">
        <v>0.93035000000000001</v>
      </c>
      <c r="L716" s="891">
        <v>2204993.46</v>
      </c>
      <c r="M716" s="891">
        <v>440998.69</v>
      </c>
      <c r="N716" s="891">
        <v>210421.91</v>
      </c>
      <c r="O716" s="891">
        <v>93168.73</v>
      </c>
      <c r="P716" s="891">
        <v>80001.64</v>
      </c>
      <c r="Q716" s="891">
        <v>128907.1</v>
      </c>
      <c r="R716" s="891">
        <v>49181.03</v>
      </c>
      <c r="S716" s="891">
        <v>77859.64</v>
      </c>
      <c r="T716" s="891">
        <v>106846.25</v>
      </c>
      <c r="U716" s="891">
        <v>58328.74</v>
      </c>
      <c r="V716" s="891">
        <v>159552.74</v>
      </c>
      <c r="W716" s="891">
        <v>137614.84</v>
      </c>
      <c r="X716" s="891">
        <v>93426.63</v>
      </c>
      <c r="Y716" s="891">
        <v>3841301.4000000004</v>
      </c>
      <c r="Z716" s="891">
        <v>58962.6</v>
      </c>
      <c r="AA716" s="891">
        <v>83173.75</v>
      </c>
      <c r="AB716" s="891">
        <v>178989.91</v>
      </c>
      <c r="AC716" s="891">
        <v>19296.310000000001</v>
      </c>
      <c r="AD716" s="891">
        <v>379937.69</v>
      </c>
      <c r="AE716" s="891">
        <v>99246.77</v>
      </c>
      <c r="AF716" s="891">
        <v>816433.53</v>
      </c>
      <c r="AG716" s="891">
        <v>587539.37</v>
      </c>
      <c r="AH716" s="891">
        <v>1855985.3958900003</v>
      </c>
      <c r="AI716" s="891">
        <v>4079565.3258900004</v>
      </c>
      <c r="AJ716" s="891">
        <v>601625.67000000004</v>
      </c>
      <c r="AK716" s="891">
        <v>3477939.655890001</v>
      </c>
      <c r="AL716" s="894">
        <v>4037662.0958900009</v>
      </c>
      <c r="AM716" s="891">
        <v>232135.4</v>
      </c>
      <c r="AN716" s="891">
        <v>232135.4</v>
      </c>
      <c r="AO716" s="891">
        <v>242112.57</v>
      </c>
      <c r="AP716" s="891">
        <v>242112.57</v>
      </c>
      <c r="AQ716" s="891">
        <v>0</v>
      </c>
      <c r="AR716" s="891">
        <v>0</v>
      </c>
      <c r="AS716" s="891">
        <v>0</v>
      </c>
      <c r="AT716" s="891">
        <v>0</v>
      </c>
      <c r="AU716" s="891">
        <v>0</v>
      </c>
      <c r="AV716" s="891">
        <v>313283.02</v>
      </c>
      <c r="AW716" s="891">
        <v>124311.49</v>
      </c>
      <c r="AX716" s="891">
        <v>48607.3</v>
      </c>
      <c r="AY716" s="891">
        <v>1434697.75</v>
      </c>
      <c r="AZ716" s="891">
        <v>9313661.3300000001</v>
      </c>
      <c r="BA716" s="891">
        <v>1058420.8699999999</v>
      </c>
      <c r="BB716" s="891">
        <v>0</v>
      </c>
      <c r="BC716" s="891">
        <v>365652.02</v>
      </c>
    </row>
    <row r="717" spans="1:55" ht="15.75" customHeight="1" x14ac:dyDescent="0.2">
      <c r="A717" s="890" t="s">
        <v>2635</v>
      </c>
      <c r="B717" s="895" t="s">
        <v>2636</v>
      </c>
      <c r="C717" s="645">
        <v>565.16</v>
      </c>
      <c r="D717" s="891">
        <v>8461079.8599999994</v>
      </c>
      <c r="E717" s="891">
        <v>6395135.3200000003</v>
      </c>
      <c r="F717" s="892">
        <v>0.75582968436844433</v>
      </c>
      <c r="G717" s="893">
        <v>2</v>
      </c>
      <c r="H717" s="891">
        <v>58825.95</v>
      </c>
      <c r="I717" s="891">
        <v>2487130.8200000003</v>
      </c>
      <c r="J717" s="891">
        <v>2545956.7700000005</v>
      </c>
      <c r="K717" s="893">
        <v>0.93035000000000001</v>
      </c>
      <c r="L717" s="891">
        <v>1872345.19</v>
      </c>
      <c r="M717" s="891">
        <v>624052.64</v>
      </c>
      <c r="N717" s="891">
        <v>205049.06</v>
      </c>
      <c r="O717" s="891">
        <v>68349.679999999993</v>
      </c>
      <c r="P717" s="891">
        <v>64542.559999999998</v>
      </c>
      <c r="Q717" s="891">
        <v>177761.45</v>
      </c>
      <c r="R717" s="891">
        <v>42397.440000000002</v>
      </c>
      <c r="S717" s="891">
        <v>74428.53</v>
      </c>
      <c r="T717" s="891">
        <v>68323.45</v>
      </c>
      <c r="U717" s="891">
        <v>49619.02</v>
      </c>
      <c r="V717" s="891">
        <v>102026.92</v>
      </c>
      <c r="W717" s="891">
        <v>87998.6</v>
      </c>
      <c r="X717" s="891">
        <v>89309.52</v>
      </c>
      <c r="Y717" s="891">
        <v>3526204.0600000005</v>
      </c>
      <c r="Z717" s="891">
        <v>50864.400000000009</v>
      </c>
      <c r="AA717" s="891">
        <v>70645.000000000015</v>
      </c>
      <c r="AB717" s="891">
        <v>152028.04</v>
      </c>
      <c r="AC717" s="891">
        <v>16389.640000000003</v>
      </c>
      <c r="AD717" s="891">
        <v>322706.36</v>
      </c>
      <c r="AE717" s="891">
        <v>440259.64000000007</v>
      </c>
      <c r="AF717" s="891">
        <v>693451.32000000007</v>
      </c>
      <c r="AG717" s="891">
        <v>499036.28000000009</v>
      </c>
      <c r="AH717" s="891">
        <v>1624454.1801600002</v>
      </c>
      <c r="AI717" s="891">
        <v>3869834.8601600006</v>
      </c>
      <c r="AJ717" s="891">
        <v>511000.71</v>
      </c>
      <c r="AK717" s="891">
        <v>3358834.1501600007</v>
      </c>
      <c r="AL717" s="894">
        <v>3834243.6601600004</v>
      </c>
      <c r="AM717" s="891">
        <v>167616.39000000001</v>
      </c>
      <c r="AN717" s="891">
        <v>167616.39000000001</v>
      </c>
      <c r="AO717" s="891">
        <v>174267.84</v>
      </c>
      <c r="AP717" s="891">
        <v>174267.84</v>
      </c>
      <c r="AQ717" s="891">
        <v>665.14</v>
      </c>
      <c r="AR717" s="891">
        <v>665.14</v>
      </c>
      <c r="AS717" s="891">
        <v>665.14</v>
      </c>
      <c r="AT717" s="891">
        <v>665.14</v>
      </c>
      <c r="AU717" s="891">
        <v>1330.28</v>
      </c>
      <c r="AV717" s="891">
        <v>266057.77</v>
      </c>
      <c r="AW717" s="891">
        <v>105572.39</v>
      </c>
      <c r="AX717" s="891">
        <v>41242.559999999998</v>
      </c>
      <c r="AY717" s="891">
        <v>1100632.02</v>
      </c>
      <c r="AZ717" s="891">
        <v>8461079.8599999994</v>
      </c>
      <c r="BA717" s="891">
        <v>721010.33</v>
      </c>
      <c r="BB717" s="891">
        <v>308.96000000000004</v>
      </c>
      <c r="BC717" s="891">
        <v>265204.50000000006</v>
      </c>
    </row>
    <row r="718" spans="1:55" ht="15.75" customHeight="1" x14ac:dyDescent="0.2">
      <c r="A718" s="890" t="s">
        <v>2637</v>
      </c>
      <c r="B718" s="895" t="s">
        <v>2638</v>
      </c>
      <c r="C718" s="645">
        <v>602.73</v>
      </c>
      <c r="D718" s="891">
        <v>7983892.2800000003</v>
      </c>
      <c r="E718" s="891">
        <v>7015942.9400000004</v>
      </c>
      <c r="F718" s="892">
        <v>0.87876222448231733</v>
      </c>
      <c r="G718" s="893">
        <v>2</v>
      </c>
      <c r="H718" s="891">
        <v>18048.939999999999</v>
      </c>
      <c r="I718" s="891">
        <v>2008711</v>
      </c>
      <c r="J718" s="891">
        <v>2026759.94</v>
      </c>
      <c r="K718" s="893">
        <v>0.93035000000000001</v>
      </c>
      <c r="L718" s="891">
        <v>1900769.01</v>
      </c>
      <c r="M718" s="891">
        <v>380153.8</v>
      </c>
      <c r="N718" s="891">
        <v>190140.28</v>
      </c>
      <c r="O718" s="891">
        <v>84295.52</v>
      </c>
      <c r="P718" s="891">
        <v>67084.3</v>
      </c>
      <c r="Q718" s="891">
        <v>117188.28</v>
      </c>
      <c r="R718" s="891">
        <v>45223.94</v>
      </c>
      <c r="S718" s="891">
        <v>70469.570000000007</v>
      </c>
      <c r="T718" s="891">
        <v>96670.41</v>
      </c>
      <c r="U718" s="891">
        <v>52786.19</v>
      </c>
      <c r="V718" s="891">
        <v>144357.24</v>
      </c>
      <c r="W718" s="891">
        <v>124508.66</v>
      </c>
      <c r="X718" s="891">
        <v>84559.01</v>
      </c>
      <c r="Y718" s="891">
        <v>3358206.209999999</v>
      </c>
      <c r="Z718" s="891">
        <v>53233.2</v>
      </c>
      <c r="AA718" s="891">
        <v>75341.25</v>
      </c>
      <c r="AB718" s="891">
        <v>162134.37</v>
      </c>
      <c r="AC718" s="891">
        <v>17479.170000000002</v>
      </c>
      <c r="AD718" s="891">
        <v>344158.83</v>
      </c>
      <c r="AE718" s="891">
        <v>90792.110000000015</v>
      </c>
      <c r="AF718" s="891">
        <v>739549.71000000008</v>
      </c>
      <c r="AG718" s="891">
        <v>532210.59</v>
      </c>
      <c r="AH718" s="891">
        <v>1571962.2402299999</v>
      </c>
      <c r="AI718" s="891">
        <v>3586861.4702300001</v>
      </c>
      <c r="AJ718" s="891">
        <v>544970.38</v>
      </c>
      <c r="AK718" s="891">
        <v>3041891.0902300002</v>
      </c>
      <c r="AL718" s="894">
        <v>3548904.2802300001</v>
      </c>
      <c r="AM718" s="891">
        <v>155643.79</v>
      </c>
      <c r="AN718" s="891">
        <v>155643.79</v>
      </c>
      <c r="AO718" s="891">
        <v>162295.24</v>
      </c>
      <c r="AP718" s="891">
        <v>162295.24</v>
      </c>
      <c r="AQ718" s="891">
        <v>0</v>
      </c>
      <c r="AR718" s="891">
        <v>0</v>
      </c>
      <c r="AS718" s="891">
        <v>0</v>
      </c>
      <c r="AT718" s="891">
        <v>0</v>
      </c>
      <c r="AU718" s="891">
        <v>0</v>
      </c>
      <c r="AV718" s="891">
        <v>284016.67</v>
      </c>
      <c r="AW718" s="891">
        <v>112698.53</v>
      </c>
      <c r="AX718" s="891">
        <v>44188.46</v>
      </c>
      <c r="AY718" s="891">
        <v>1076781.72</v>
      </c>
      <c r="AZ718" s="891">
        <v>7983892.2800000003</v>
      </c>
      <c r="BA718" s="891">
        <v>693123.65000000014</v>
      </c>
      <c r="BB718" s="891">
        <v>204.21</v>
      </c>
      <c r="BC718" s="891">
        <v>274234.06</v>
      </c>
    </row>
    <row r="719" spans="1:55" ht="15.75" customHeight="1" x14ac:dyDescent="0.2">
      <c r="A719" s="890"/>
      <c r="B719" s="895" t="s">
        <v>2639</v>
      </c>
      <c r="C719" s="645">
        <v>22.31</v>
      </c>
      <c r="D719" s="891">
        <v>320966.62</v>
      </c>
      <c r="E719" s="891">
        <v>238134.23</v>
      </c>
      <c r="F719" s="892">
        <v>0.74192833510226086</v>
      </c>
      <c r="G719" s="893">
        <v>2</v>
      </c>
      <c r="H719" s="891">
        <v>2828.55</v>
      </c>
      <c r="I719" s="891">
        <v>206037.56999999998</v>
      </c>
      <c r="J719" s="891">
        <v>208866.11999999997</v>
      </c>
      <c r="K719" s="893">
        <v>1.05731</v>
      </c>
      <c r="L719" s="891">
        <v>73222.539999999994</v>
      </c>
      <c r="M719" s="891">
        <v>20372.43</v>
      </c>
      <c r="N719" s="891">
        <v>7839.27</v>
      </c>
      <c r="O719" s="891">
        <v>3093.28</v>
      </c>
      <c r="P719" s="891">
        <v>2583</v>
      </c>
      <c r="Q719" s="891">
        <v>5925.81</v>
      </c>
      <c r="R719" s="891">
        <v>1284.8800000000001</v>
      </c>
      <c r="S719" s="891">
        <v>2999.48</v>
      </c>
      <c r="T719" s="891">
        <v>3304.13</v>
      </c>
      <c r="U719" s="891">
        <v>2099.63</v>
      </c>
      <c r="V719" s="891">
        <v>4934.04</v>
      </c>
      <c r="W719" s="891">
        <v>4255.63</v>
      </c>
      <c r="X719" s="891">
        <v>3599.18</v>
      </c>
      <c r="Y719" s="891">
        <v>135513.29999999999</v>
      </c>
      <c r="Z719" s="891">
        <v>2007.9</v>
      </c>
      <c r="AA719" s="891">
        <v>2788.75</v>
      </c>
      <c r="AB719" s="891">
        <v>6001.3899999999994</v>
      </c>
      <c r="AC719" s="891">
        <v>646.99</v>
      </c>
      <c r="AD719" s="891">
        <v>12739.01</v>
      </c>
      <c r="AE719" s="891">
        <v>11855.02</v>
      </c>
      <c r="AF719" s="891">
        <v>27374.370000000003</v>
      </c>
      <c r="AG719" s="891">
        <v>19699.73</v>
      </c>
      <c r="AH719" s="891">
        <v>56459.280810000004</v>
      </c>
      <c r="AI719" s="891">
        <v>139572.44081</v>
      </c>
      <c r="AJ719" s="891">
        <v>20172.03</v>
      </c>
      <c r="AK719" s="891">
        <v>119400.41081</v>
      </c>
      <c r="AL719" s="894">
        <v>140728.49080999999</v>
      </c>
      <c r="AM719" s="891">
        <v>3779.56</v>
      </c>
      <c r="AN719" s="891">
        <v>3779.56</v>
      </c>
      <c r="AO719" s="891">
        <v>3779.56</v>
      </c>
      <c r="AP719" s="891">
        <v>3779.56</v>
      </c>
      <c r="AQ719" s="891">
        <v>2267.73</v>
      </c>
      <c r="AR719" s="891">
        <v>2267.73</v>
      </c>
      <c r="AS719" s="891">
        <v>2267.73</v>
      </c>
      <c r="AT719" s="891">
        <v>2267.73</v>
      </c>
      <c r="AU719" s="891">
        <v>3023.65</v>
      </c>
      <c r="AV719" s="891">
        <v>11338.69</v>
      </c>
      <c r="AW719" s="891">
        <v>4499.22</v>
      </c>
      <c r="AX719" s="891">
        <v>1673.95</v>
      </c>
      <c r="AY719" s="891">
        <v>44724.67</v>
      </c>
      <c r="AZ719" s="891">
        <v>320966.62</v>
      </c>
      <c r="BA719" s="891">
        <v>5413.36</v>
      </c>
      <c r="BB719" s="891">
        <v>1058.67</v>
      </c>
      <c r="BC719" s="891">
        <v>4784.79</v>
      </c>
    </row>
    <row r="720" spans="1:55" ht="15.75" customHeight="1" x14ac:dyDescent="0.2">
      <c r="A720" s="890" t="s">
        <v>2640</v>
      </c>
      <c r="B720" s="895" t="s">
        <v>2641</v>
      </c>
      <c r="C720" s="645">
        <v>1101.54</v>
      </c>
      <c r="D720" s="891">
        <v>14109980.560000001</v>
      </c>
      <c r="E720" s="891">
        <v>13503020.189999999</v>
      </c>
      <c r="F720" s="892">
        <v>0.95698361401569498</v>
      </c>
      <c r="G720" s="893">
        <v>3</v>
      </c>
      <c r="H720" s="891">
        <v>23123.53</v>
      </c>
      <c r="I720" s="891">
        <v>1179100.2899999996</v>
      </c>
      <c r="J720" s="891">
        <v>1202223.8199999996</v>
      </c>
      <c r="K720" s="893">
        <v>1.05731</v>
      </c>
      <c r="L720" s="891">
        <v>3654763.82</v>
      </c>
      <c r="M720" s="891">
        <v>730952.76</v>
      </c>
      <c r="N720" s="891">
        <v>396160.84</v>
      </c>
      <c r="O720" s="891">
        <v>175751.35</v>
      </c>
      <c r="P720" s="891">
        <v>122316.59</v>
      </c>
      <c r="Q720" s="891">
        <v>244425.11</v>
      </c>
      <c r="R720" s="891">
        <v>93796.63</v>
      </c>
      <c r="S720" s="891">
        <v>146674.70000000001</v>
      </c>
      <c r="T720" s="891">
        <v>201552.29</v>
      </c>
      <c r="U720" s="891">
        <v>109781.06</v>
      </c>
      <c r="V720" s="891">
        <v>300976.61</v>
      </c>
      <c r="W720" s="891">
        <v>259593.45</v>
      </c>
      <c r="X720" s="891">
        <v>176000.34</v>
      </c>
      <c r="Y720" s="891">
        <v>6612745.5499999998</v>
      </c>
      <c r="Z720" s="891">
        <v>97563.6</v>
      </c>
      <c r="AA720" s="891">
        <v>137692.5</v>
      </c>
      <c r="AB720" s="891">
        <v>296314.26</v>
      </c>
      <c r="AC720" s="891">
        <v>31944.660000000003</v>
      </c>
      <c r="AD720" s="891">
        <v>314489.67</v>
      </c>
      <c r="AE720" s="891">
        <v>165755.18</v>
      </c>
      <c r="AF720" s="891">
        <v>1351589.58</v>
      </c>
      <c r="AG720" s="891">
        <v>972659.82000000007</v>
      </c>
      <c r="AH720" s="891">
        <v>2567350.29954</v>
      </c>
      <c r="AI720" s="891">
        <v>5935359.5695400005</v>
      </c>
      <c r="AJ720" s="891">
        <v>995979.42</v>
      </c>
      <c r="AK720" s="891">
        <v>4939380.1495399997</v>
      </c>
      <c r="AL720" s="894">
        <v>5992439.1495399997</v>
      </c>
      <c r="AM720" s="891">
        <v>130017.07</v>
      </c>
      <c r="AN720" s="891">
        <v>130017.07</v>
      </c>
      <c r="AO720" s="891">
        <v>135308.46</v>
      </c>
      <c r="AP720" s="891">
        <v>135308.46</v>
      </c>
      <c r="AQ720" s="891">
        <v>10582.78</v>
      </c>
      <c r="AR720" s="891">
        <v>10582.78</v>
      </c>
      <c r="AS720" s="891">
        <v>11338.69</v>
      </c>
      <c r="AT720" s="891">
        <v>11338.69</v>
      </c>
      <c r="AU720" s="891">
        <v>13606.43</v>
      </c>
      <c r="AV720" s="891">
        <v>590368.21</v>
      </c>
      <c r="AW720" s="891">
        <v>234259.6</v>
      </c>
      <c r="AX720" s="891">
        <v>92067.48</v>
      </c>
      <c r="AY720" s="891">
        <v>1504795.72</v>
      </c>
      <c r="AZ720" s="891">
        <v>14109980.560000001</v>
      </c>
      <c r="BA720" s="891">
        <v>124541.83</v>
      </c>
      <c r="BB720" s="891">
        <v>447.14</v>
      </c>
      <c r="BC720" s="891">
        <v>473699.84000000003</v>
      </c>
    </row>
    <row r="721" spans="1:55" ht="15.75" customHeight="1" x14ac:dyDescent="0.2">
      <c r="A721" s="890" t="s">
        <v>2642</v>
      </c>
      <c r="B721" s="895" t="s">
        <v>2643</v>
      </c>
      <c r="C721" s="645">
        <v>410.96</v>
      </c>
      <c r="D721" s="891">
        <v>5321406.66</v>
      </c>
      <c r="E721" s="891">
        <v>5604353.9299999997</v>
      </c>
      <c r="F721" s="892">
        <v>1.0531715179985885</v>
      </c>
      <c r="G721" s="893">
        <v>4</v>
      </c>
      <c r="H721" s="891">
        <v>409.47</v>
      </c>
      <c r="I721" s="891">
        <v>1262020.8899999999</v>
      </c>
      <c r="J721" s="891">
        <v>1262430.3599999999</v>
      </c>
      <c r="K721" s="893">
        <v>1.05731</v>
      </c>
      <c r="L721" s="891">
        <v>1364954.16</v>
      </c>
      <c r="M721" s="891">
        <v>272990.83</v>
      </c>
      <c r="N721" s="891">
        <v>147659.94</v>
      </c>
      <c r="O721" s="891">
        <v>65546.61</v>
      </c>
      <c r="P721" s="891">
        <v>46330.43</v>
      </c>
      <c r="Q721" s="891">
        <v>90876</v>
      </c>
      <c r="R721" s="891">
        <v>34691.9</v>
      </c>
      <c r="S721" s="891">
        <v>54590.58</v>
      </c>
      <c r="T721" s="891">
        <v>75169.09</v>
      </c>
      <c r="U721" s="891">
        <v>40792.959999999999</v>
      </c>
      <c r="V721" s="891">
        <v>112249.47</v>
      </c>
      <c r="W721" s="891">
        <v>96815.59</v>
      </c>
      <c r="X721" s="891">
        <v>65505.23</v>
      </c>
      <c r="Y721" s="891">
        <v>2468172.79</v>
      </c>
      <c r="Z721" s="891">
        <v>36342</v>
      </c>
      <c r="AA721" s="891">
        <v>51369.999999999993</v>
      </c>
      <c r="AB721" s="891">
        <v>110548.23999999999</v>
      </c>
      <c r="AC721" s="891">
        <v>11917.84</v>
      </c>
      <c r="AD721" s="891">
        <v>117329.06999999999</v>
      </c>
      <c r="AE721" s="891">
        <v>61504.770000000004</v>
      </c>
      <c r="AF721" s="891">
        <v>504247.91999999993</v>
      </c>
      <c r="AG721" s="891">
        <v>362877.68</v>
      </c>
      <c r="AH721" s="891">
        <v>970415.69195999997</v>
      </c>
      <c r="AI721" s="891">
        <v>2226553.21196</v>
      </c>
      <c r="AJ721" s="891">
        <v>371577.7</v>
      </c>
      <c r="AK721" s="891">
        <v>1854975.51196</v>
      </c>
      <c r="AL721" s="894">
        <v>2247848.3219599999</v>
      </c>
      <c r="AM721" s="891">
        <v>48378.44</v>
      </c>
      <c r="AN721" s="891">
        <v>48378.44</v>
      </c>
      <c r="AO721" s="891">
        <v>50646.18</v>
      </c>
      <c r="AP721" s="891">
        <v>50646.18</v>
      </c>
      <c r="AQ721" s="891">
        <v>12094.61</v>
      </c>
      <c r="AR721" s="891">
        <v>12094.61</v>
      </c>
      <c r="AS721" s="891">
        <v>12850.52</v>
      </c>
      <c r="AT721" s="891">
        <v>12850.52</v>
      </c>
      <c r="AU721" s="891">
        <v>15874.17</v>
      </c>
      <c r="AV721" s="891">
        <v>219970.74</v>
      </c>
      <c r="AW721" s="891">
        <v>87284.94</v>
      </c>
      <c r="AX721" s="891">
        <v>34316.06</v>
      </c>
      <c r="AY721" s="891">
        <v>605385.40999999992</v>
      </c>
      <c r="AZ721" s="891">
        <v>5321406.66</v>
      </c>
      <c r="BA721" s="891">
        <v>47873.51999999999</v>
      </c>
      <c r="BB721" s="891">
        <v>6971.39</v>
      </c>
      <c r="BC721" s="891">
        <v>179697.53999999998</v>
      </c>
    </row>
    <row r="722" spans="1:55" ht="15.75" customHeight="1" x14ac:dyDescent="0.2">
      <c r="A722" s="890" t="s">
        <v>2644</v>
      </c>
      <c r="B722" s="895" t="s">
        <v>2645</v>
      </c>
      <c r="C722" s="645">
        <v>1691.78</v>
      </c>
      <c r="D722" s="891">
        <v>22902188.32</v>
      </c>
      <c r="E722" s="891">
        <v>21588366.629999999</v>
      </c>
      <c r="F722" s="892">
        <v>0.94263335574563112</v>
      </c>
      <c r="G722" s="893">
        <v>3</v>
      </c>
      <c r="H722" s="891">
        <v>37532.269999999997</v>
      </c>
      <c r="I722" s="891">
        <v>3282781.85</v>
      </c>
      <c r="J722" s="891">
        <v>3320314.12</v>
      </c>
      <c r="K722" s="893">
        <v>1.05731</v>
      </c>
      <c r="L722" s="891">
        <v>5745366.0099999998</v>
      </c>
      <c r="M722" s="891">
        <v>1425446.1</v>
      </c>
      <c r="N722" s="891">
        <v>639426.27</v>
      </c>
      <c r="O722" s="891">
        <v>256839.83</v>
      </c>
      <c r="P722" s="891">
        <v>192004.05</v>
      </c>
      <c r="Q722" s="891">
        <v>457060.97</v>
      </c>
      <c r="R722" s="891">
        <v>143907.16</v>
      </c>
      <c r="S722" s="891">
        <v>234859.49</v>
      </c>
      <c r="T722" s="891">
        <v>282503.63</v>
      </c>
      <c r="U722" s="891">
        <v>168870.87</v>
      </c>
      <c r="V722" s="891">
        <v>421860.66</v>
      </c>
      <c r="W722" s="891">
        <v>363856.4</v>
      </c>
      <c r="X722" s="891">
        <v>281816.49</v>
      </c>
      <c r="Y722" s="891">
        <v>10613817.93</v>
      </c>
      <c r="Z722" s="891">
        <v>151090.20000000001</v>
      </c>
      <c r="AA722" s="891">
        <v>211472.5</v>
      </c>
      <c r="AB722" s="891">
        <v>455088.81999999995</v>
      </c>
      <c r="AC722" s="891">
        <v>49061.619999999995</v>
      </c>
      <c r="AD722" s="891">
        <v>483003.18</v>
      </c>
      <c r="AE722" s="891">
        <v>630171.65</v>
      </c>
      <c r="AF722" s="891">
        <v>2075814.06</v>
      </c>
      <c r="AG722" s="891">
        <v>1493841.7399999998</v>
      </c>
      <c r="AH722" s="891">
        <v>4131030.6157800006</v>
      </c>
      <c r="AI722" s="891">
        <v>9680574.3857799992</v>
      </c>
      <c r="AJ722" s="891">
        <v>1529656.72</v>
      </c>
      <c r="AK722" s="891">
        <v>8150917.6657799995</v>
      </c>
      <c r="AL722" s="894">
        <v>9768239.0057800002</v>
      </c>
      <c r="AM722" s="891">
        <v>222238.48</v>
      </c>
      <c r="AN722" s="891">
        <v>222238.48</v>
      </c>
      <c r="AO722" s="891">
        <v>231309.44</v>
      </c>
      <c r="AP722" s="891">
        <v>231309.44</v>
      </c>
      <c r="AQ722" s="891">
        <v>38551.57</v>
      </c>
      <c r="AR722" s="891">
        <v>38551.57</v>
      </c>
      <c r="AS722" s="891">
        <v>40063.4</v>
      </c>
      <c r="AT722" s="891">
        <v>40063.4</v>
      </c>
      <c r="AU722" s="891">
        <v>48378.44</v>
      </c>
      <c r="AV722" s="891">
        <v>906339.94</v>
      </c>
      <c r="AW722" s="891">
        <v>359637.98</v>
      </c>
      <c r="AX722" s="891">
        <v>141449.14000000001</v>
      </c>
      <c r="AY722" s="891">
        <v>2520131.2799999998</v>
      </c>
      <c r="AZ722" s="891">
        <v>22902188.32</v>
      </c>
      <c r="BA722" s="891">
        <v>258118.91</v>
      </c>
      <c r="BB722" s="891">
        <v>13551.980000000001</v>
      </c>
      <c r="BC722" s="891">
        <v>759738.82999999984</v>
      </c>
    </row>
    <row r="723" spans="1:55" ht="15.75" customHeight="1" x14ac:dyDescent="0.2">
      <c r="A723" s="890" t="s">
        <v>2646</v>
      </c>
      <c r="B723" s="895" t="s">
        <v>2647</v>
      </c>
      <c r="C723" s="645">
        <v>4172.8900000000003</v>
      </c>
      <c r="D723" s="891">
        <v>60734193.420000002</v>
      </c>
      <c r="E723" s="891">
        <v>46011209.789999999</v>
      </c>
      <c r="F723" s="892">
        <v>0.7575832854454001</v>
      </c>
      <c r="G723" s="893">
        <v>2</v>
      </c>
      <c r="H723" s="891">
        <v>296672.63</v>
      </c>
      <c r="I723" s="891">
        <v>9968381.049999997</v>
      </c>
      <c r="J723" s="891">
        <v>10265053.679999998</v>
      </c>
      <c r="K723" s="893">
        <v>1.05731</v>
      </c>
      <c r="L723" s="891">
        <v>14571516.01</v>
      </c>
      <c r="M723" s="891">
        <v>2914303.2</v>
      </c>
      <c r="N723" s="891">
        <v>1502530.02</v>
      </c>
      <c r="O723" s="891">
        <v>666990.79</v>
      </c>
      <c r="P723" s="891">
        <v>535513.43000000005</v>
      </c>
      <c r="Q723" s="891">
        <v>936962.95</v>
      </c>
      <c r="R723" s="891">
        <v>356555.69</v>
      </c>
      <c r="S723" s="891">
        <v>555804.15</v>
      </c>
      <c r="T723" s="891">
        <v>764907.49</v>
      </c>
      <c r="U723" s="891">
        <v>416928.1</v>
      </c>
      <c r="V723" s="891">
        <v>1142230.9099999999</v>
      </c>
      <c r="W723" s="891">
        <v>985178.45</v>
      </c>
      <c r="X723" s="891">
        <v>666929.71</v>
      </c>
      <c r="Y723" s="891">
        <v>26016350.899999999</v>
      </c>
      <c r="Z723" s="891">
        <v>370753.19999999995</v>
      </c>
      <c r="AA723" s="891">
        <v>521611.24999999988</v>
      </c>
      <c r="AB723" s="891">
        <v>1122507.4099999999</v>
      </c>
      <c r="AC723" s="891">
        <v>121013.80999999998</v>
      </c>
      <c r="AD723" s="891">
        <v>2382720.19</v>
      </c>
      <c r="AE723" s="891">
        <v>637109.81999999995</v>
      </c>
      <c r="AF723" s="891">
        <v>5120136.0299999993</v>
      </c>
      <c r="AG723" s="891">
        <v>3684661.8699999992</v>
      </c>
      <c r="AH723" s="891">
        <v>11053739.01939</v>
      </c>
      <c r="AI723" s="891">
        <v>25014252.59939</v>
      </c>
      <c r="AJ723" s="891">
        <v>3773001.95</v>
      </c>
      <c r="AK723" s="891">
        <v>21241250.649390001</v>
      </c>
      <c r="AL723" s="894">
        <v>25230483.339390002</v>
      </c>
      <c r="AM723" s="891">
        <v>978151.69</v>
      </c>
      <c r="AN723" s="891">
        <v>978151.69</v>
      </c>
      <c r="AO723" s="891">
        <v>1018971</v>
      </c>
      <c r="AP723" s="891">
        <v>1018971</v>
      </c>
      <c r="AQ723" s="891">
        <v>378712.51</v>
      </c>
      <c r="AR723" s="891">
        <v>378712.51</v>
      </c>
      <c r="AS723" s="891">
        <v>394586.69</v>
      </c>
      <c r="AT723" s="891">
        <v>394586.69</v>
      </c>
      <c r="AU723" s="891">
        <v>473201.67</v>
      </c>
      <c r="AV723" s="891">
        <v>2236747.19</v>
      </c>
      <c r="AW723" s="891">
        <v>887546.94</v>
      </c>
      <c r="AX723" s="891">
        <v>349019.47</v>
      </c>
      <c r="AY723" s="891">
        <v>9487359.0500000007</v>
      </c>
      <c r="AZ723" s="891">
        <v>60734193.420000002</v>
      </c>
      <c r="BA723" s="891">
        <v>1748728.67</v>
      </c>
      <c r="BB723" s="891">
        <v>284886.88</v>
      </c>
      <c r="BC723" s="891">
        <v>2008462.1199999999</v>
      </c>
    </row>
    <row r="724" spans="1:55" ht="15.75" customHeight="1" x14ac:dyDescent="0.2">
      <c r="A724" s="890" t="s">
        <v>2648</v>
      </c>
      <c r="B724" s="895" t="s">
        <v>2649</v>
      </c>
      <c r="C724" s="645">
        <v>285.48</v>
      </c>
      <c r="D724" s="891">
        <v>3800078.42</v>
      </c>
      <c r="E724" s="891">
        <v>4394778.82</v>
      </c>
      <c r="F724" s="892">
        <v>1.156496875661845</v>
      </c>
      <c r="G724" s="893">
        <v>4</v>
      </c>
      <c r="H724" s="891">
        <v>292.41000000000003</v>
      </c>
      <c r="I724" s="891">
        <v>240237.1</v>
      </c>
      <c r="J724" s="891">
        <v>240529.51</v>
      </c>
      <c r="K724" s="893">
        <v>1.05731</v>
      </c>
      <c r="L724" s="891">
        <v>965191.86</v>
      </c>
      <c r="M724" s="891">
        <v>193038.37</v>
      </c>
      <c r="N724" s="891">
        <v>101561.23</v>
      </c>
      <c r="O724" s="891">
        <v>44658.13</v>
      </c>
      <c r="P724" s="891">
        <v>33463.72</v>
      </c>
      <c r="Q724" s="891">
        <v>63456.52</v>
      </c>
      <c r="R724" s="891">
        <v>23770.37</v>
      </c>
      <c r="S724" s="891">
        <v>37793.480000000003</v>
      </c>
      <c r="T724" s="891">
        <v>51214.1</v>
      </c>
      <c r="U724" s="891">
        <v>28195.13</v>
      </c>
      <c r="V724" s="891">
        <v>76477.66</v>
      </c>
      <c r="W724" s="891">
        <v>65962.27</v>
      </c>
      <c r="X724" s="891">
        <v>45349.78</v>
      </c>
      <c r="Y724" s="891">
        <v>1730132.6199999999</v>
      </c>
      <c r="Z724" s="891">
        <v>25513.199999999997</v>
      </c>
      <c r="AA724" s="891">
        <v>35685</v>
      </c>
      <c r="AB724" s="891">
        <v>76794.12</v>
      </c>
      <c r="AC724" s="891">
        <v>8278.92</v>
      </c>
      <c r="AD724" s="891">
        <v>81504.540000000008</v>
      </c>
      <c r="AE724" s="891">
        <v>43990.899999999994</v>
      </c>
      <c r="AF724" s="891">
        <v>350283.95999999996</v>
      </c>
      <c r="AG724" s="891">
        <v>252078.84</v>
      </c>
      <c r="AH724" s="891">
        <v>696364.35348000005</v>
      </c>
      <c r="AI724" s="891">
        <v>1570493.83348</v>
      </c>
      <c r="AJ724" s="891">
        <v>258122.45</v>
      </c>
      <c r="AK724" s="891">
        <v>1312371.3834799998</v>
      </c>
      <c r="AL724" s="894">
        <v>1585286.8234799998</v>
      </c>
      <c r="AM724" s="891">
        <v>44598.87</v>
      </c>
      <c r="AN724" s="891">
        <v>44598.87</v>
      </c>
      <c r="AO724" s="891">
        <v>46866.61</v>
      </c>
      <c r="AP724" s="891">
        <v>46866.61</v>
      </c>
      <c r="AQ724" s="891">
        <v>12094.61</v>
      </c>
      <c r="AR724" s="891">
        <v>12094.61</v>
      </c>
      <c r="AS724" s="891">
        <v>12850.52</v>
      </c>
      <c r="AT724" s="891">
        <v>12850.52</v>
      </c>
      <c r="AU724" s="891">
        <v>15118.26</v>
      </c>
      <c r="AV724" s="891">
        <v>152694.46</v>
      </c>
      <c r="AW724" s="891">
        <v>60589.55</v>
      </c>
      <c r="AX724" s="891">
        <v>23435.360000000001</v>
      </c>
      <c r="AY724" s="891">
        <v>484658.84999999992</v>
      </c>
      <c r="AZ724" s="891">
        <v>3800078.42</v>
      </c>
      <c r="BA724" s="891">
        <v>39640.670000000006</v>
      </c>
      <c r="BB724" s="891">
        <v>184.26000000000002</v>
      </c>
      <c r="BC724" s="891">
        <v>77699.919999999984</v>
      </c>
    </row>
    <row r="725" spans="1:55" ht="15.75" customHeight="1" x14ac:dyDescent="0.2">
      <c r="A725" s="890" t="s">
        <v>2650</v>
      </c>
      <c r="B725" s="895" t="s">
        <v>2651</v>
      </c>
      <c r="C725" s="645">
        <v>375.75</v>
      </c>
      <c r="D725" s="891">
        <v>5783050.7999999998</v>
      </c>
      <c r="E725" s="891">
        <v>4825243.2</v>
      </c>
      <c r="F725" s="892">
        <v>0.83437676182958664</v>
      </c>
      <c r="G725" s="893">
        <v>2</v>
      </c>
      <c r="H725" s="891">
        <v>11251.95</v>
      </c>
      <c r="I725" s="891">
        <v>592993.58000000019</v>
      </c>
      <c r="J725" s="891">
        <v>604245.53000000014</v>
      </c>
      <c r="K725" s="893">
        <v>1.05731</v>
      </c>
      <c r="L725" s="891">
        <v>1375861.75</v>
      </c>
      <c r="M725" s="891">
        <v>325401.94</v>
      </c>
      <c r="N725" s="891">
        <v>139997.62</v>
      </c>
      <c r="O725" s="891">
        <v>56439.16</v>
      </c>
      <c r="P725" s="891">
        <v>50333.46</v>
      </c>
      <c r="Q725" s="891">
        <v>95295.13</v>
      </c>
      <c r="R725" s="891">
        <v>31479.69</v>
      </c>
      <c r="S725" s="891">
        <v>51291.15</v>
      </c>
      <c r="T725" s="891">
        <v>62778.58</v>
      </c>
      <c r="U725" s="891">
        <v>37193.58</v>
      </c>
      <c r="V725" s="891">
        <v>93746.81</v>
      </c>
      <c r="W725" s="891">
        <v>80856.97</v>
      </c>
      <c r="X725" s="891">
        <v>61546.13</v>
      </c>
      <c r="Y725" s="891">
        <v>2462221.9700000002</v>
      </c>
      <c r="Z725" s="891">
        <v>33480</v>
      </c>
      <c r="AA725" s="891">
        <v>46968.75</v>
      </c>
      <c r="AB725" s="891">
        <v>101076.75</v>
      </c>
      <c r="AC725" s="891">
        <v>10896.75</v>
      </c>
      <c r="AD725" s="891">
        <v>214553.25</v>
      </c>
      <c r="AE725" s="891">
        <v>119252</v>
      </c>
      <c r="AF725" s="891">
        <v>461045.25</v>
      </c>
      <c r="AG725" s="891">
        <v>331787.25</v>
      </c>
      <c r="AH725" s="891">
        <v>1050622.0132499998</v>
      </c>
      <c r="AI725" s="891">
        <v>2369682.0132499998</v>
      </c>
      <c r="AJ725" s="891">
        <v>339741.87</v>
      </c>
      <c r="AK725" s="891">
        <v>2029940.1432499997</v>
      </c>
      <c r="AL725" s="894">
        <v>2389152.6132499995</v>
      </c>
      <c r="AM725" s="891">
        <v>121702.02</v>
      </c>
      <c r="AN725" s="891">
        <v>121702.02</v>
      </c>
      <c r="AO725" s="891">
        <v>126993.41</v>
      </c>
      <c r="AP725" s="891">
        <v>126993.41</v>
      </c>
      <c r="AQ725" s="891">
        <v>22677.39</v>
      </c>
      <c r="AR725" s="891">
        <v>22677.39</v>
      </c>
      <c r="AS725" s="891">
        <v>24189.22</v>
      </c>
      <c r="AT725" s="891">
        <v>24189.22</v>
      </c>
      <c r="AU725" s="891">
        <v>28724.7</v>
      </c>
      <c r="AV725" s="891">
        <v>201072.91</v>
      </c>
      <c r="AW725" s="891">
        <v>79786.240000000005</v>
      </c>
      <c r="AX725" s="891">
        <v>30968.15</v>
      </c>
      <c r="AY725" s="891">
        <v>931676.08</v>
      </c>
      <c r="AZ725" s="891">
        <v>5783050.7999999998</v>
      </c>
      <c r="BA725" s="891">
        <v>201489.05000000002</v>
      </c>
      <c r="BB725" s="891">
        <v>16708.91</v>
      </c>
      <c r="BC725" s="891">
        <v>156883.44000000003</v>
      </c>
    </row>
    <row r="726" spans="1:55" ht="15.75" customHeight="1" x14ac:dyDescent="0.2">
      <c r="A726" s="890" t="s">
        <v>2652</v>
      </c>
      <c r="B726" s="895" t="s">
        <v>2653</v>
      </c>
      <c r="C726" s="645">
        <v>2327.38</v>
      </c>
      <c r="D726" s="891">
        <v>32268736.609999999</v>
      </c>
      <c r="E726" s="891">
        <v>23369202.939999998</v>
      </c>
      <c r="F726" s="892">
        <v>0.72420569861287787</v>
      </c>
      <c r="G726" s="893">
        <v>1</v>
      </c>
      <c r="H726" s="891">
        <v>236104.28</v>
      </c>
      <c r="I726" s="891">
        <v>3498267.8099999996</v>
      </c>
      <c r="J726" s="891">
        <v>3734372.0899999994</v>
      </c>
      <c r="K726" s="893">
        <v>1.05731</v>
      </c>
      <c r="L726" s="891">
        <v>7864873.1200000001</v>
      </c>
      <c r="M726" s="891">
        <v>1572974.62</v>
      </c>
      <c r="N726" s="891">
        <v>837700.1</v>
      </c>
      <c r="O726" s="891">
        <v>371670.89</v>
      </c>
      <c r="P726" s="891">
        <v>279652.27</v>
      </c>
      <c r="Q726" s="891">
        <v>517053.13</v>
      </c>
      <c r="R726" s="891">
        <v>198514.79</v>
      </c>
      <c r="S726" s="891">
        <v>309846.56</v>
      </c>
      <c r="T726" s="891">
        <v>426233.54</v>
      </c>
      <c r="U726" s="891">
        <v>232459.91</v>
      </c>
      <c r="V726" s="891">
        <v>636491.52000000002</v>
      </c>
      <c r="W726" s="891">
        <v>548976.31999999995</v>
      </c>
      <c r="X726" s="891">
        <v>371796.22</v>
      </c>
      <c r="Y726" s="891">
        <v>14168242.99</v>
      </c>
      <c r="Z726" s="891">
        <v>206314.2</v>
      </c>
      <c r="AA726" s="891">
        <v>290922.5</v>
      </c>
      <c r="AB726" s="891">
        <v>626065.22</v>
      </c>
      <c r="AC726" s="891">
        <v>67494.02</v>
      </c>
      <c r="AD726" s="891">
        <v>1328933.98</v>
      </c>
      <c r="AE726" s="891">
        <v>350416.39</v>
      </c>
      <c r="AF726" s="891">
        <v>2855695.2600000002</v>
      </c>
      <c r="AG726" s="891">
        <v>2055076.54</v>
      </c>
      <c r="AH726" s="891">
        <v>5815734.0763800004</v>
      </c>
      <c r="AI726" s="891">
        <v>13596652.186380001</v>
      </c>
      <c r="AJ726" s="891">
        <v>2104347.17</v>
      </c>
      <c r="AK726" s="891">
        <v>11492305.016380001</v>
      </c>
      <c r="AL726" s="894">
        <v>13717252.316380002</v>
      </c>
      <c r="AM726" s="891">
        <v>350743.73</v>
      </c>
      <c r="AN726" s="891">
        <v>350743.73</v>
      </c>
      <c r="AO726" s="891">
        <v>365106.08</v>
      </c>
      <c r="AP726" s="891">
        <v>365106.08</v>
      </c>
      <c r="AQ726" s="891">
        <v>190490.12</v>
      </c>
      <c r="AR726" s="891">
        <v>190490.12</v>
      </c>
      <c r="AS726" s="891">
        <v>198049.26</v>
      </c>
      <c r="AT726" s="891">
        <v>198049.26</v>
      </c>
      <c r="AU726" s="891">
        <v>238112.66</v>
      </c>
      <c r="AV726" s="891">
        <v>1247256.79</v>
      </c>
      <c r="AW726" s="891">
        <v>494914.65</v>
      </c>
      <c r="AX726" s="891">
        <v>194178.7</v>
      </c>
      <c r="AY726" s="891">
        <v>4383241.1800000006</v>
      </c>
      <c r="AZ726" s="891">
        <v>32268736.609999999</v>
      </c>
      <c r="BA726" s="891">
        <v>309033.59000000003</v>
      </c>
      <c r="BB726" s="891">
        <v>97429.930000000008</v>
      </c>
      <c r="BC726" s="891">
        <v>1186798.4800000004</v>
      </c>
    </row>
    <row r="727" spans="1:55" ht="15.75" customHeight="1" x14ac:dyDescent="0.2">
      <c r="A727" s="890" t="s">
        <v>2654</v>
      </c>
      <c r="B727" s="895" t="s">
        <v>2655</v>
      </c>
      <c r="C727" s="645">
        <v>356.14</v>
      </c>
      <c r="D727" s="891">
        <v>5424780.5499999998</v>
      </c>
      <c r="E727" s="891">
        <v>3848455.91</v>
      </c>
      <c r="F727" s="892">
        <v>0.70942149171361413</v>
      </c>
      <c r="G727" s="893">
        <v>1</v>
      </c>
      <c r="H727" s="891">
        <v>76798.73</v>
      </c>
      <c r="I727" s="891">
        <v>1601337.38</v>
      </c>
      <c r="J727" s="891">
        <v>1678136.1099999999</v>
      </c>
      <c r="K727" s="893">
        <v>1.05731</v>
      </c>
      <c r="L727" s="891">
        <v>1304449.6000000001</v>
      </c>
      <c r="M727" s="891">
        <v>260889.92</v>
      </c>
      <c r="N727" s="891">
        <v>127491.76</v>
      </c>
      <c r="O727" s="891">
        <v>56182.81</v>
      </c>
      <c r="P727" s="891">
        <v>48752.98</v>
      </c>
      <c r="Q727" s="891">
        <v>77557.97</v>
      </c>
      <c r="R727" s="891">
        <v>30194.799999999999</v>
      </c>
      <c r="S727" s="891">
        <v>47091.87</v>
      </c>
      <c r="T727" s="891">
        <v>64430.65</v>
      </c>
      <c r="U727" s="891">
        <v>35093.94</v>
      </c>
      <c r="V727" s="891">
        <v>96213.83</v>
      </c>
      <c r="W727" s="891">
        <v>82984.789999999994</v>
      </c>
      <c r="X727" s="891">
        <v>56507.26</v>
      </c>
      <c r="Y727" s="891">
        <v>2287842.1799999997</v>
      </c>
      <c r="Z727" s="891">
        <v>31482.9</v>
      </c>
      <c r="AA727" s="891">
        <v>44517.5</v>
      </c>
      <c r="AB727" s="891">
        <v>95801.659999999989</v>
      </c>
      <c r="AC727" s="891">
        <v>10328.06</v>
      </c>
      <c r="AD727" s="891">
        <v>203355.94</v>
      </c>
      <c r="AE727" s="891">
        <v>53369.899999999994</v>
      </c>
      <c r="AF727" s="891">
        <v>436983.77999999997</v>
      </c>
      <c r="AG727" s="891">
        <v>314471.62</v>
      </c>
      <c r="AH727" s="891">
        <v>996322.27914</v>
      </c>
      <c r="AI727" s="891">
        <v>2186633.6391399996</v>
      </c>
      <c r="AJ727" s="891">
        <v>322011.09999999998</v>
      </c>
      <c r="AK727" s="891">
        <v>1864622.5391399995</v>
      </c>
      <c r="AL727" s="894">
        <v>2205088.0891399994</v>
      </c>
      <c r="AM727" s="891">
        <v>127749.33</v>
      </c>
      <c r="AN727" s="891">
        <v>127749.33</v>
      </c>
      <c r="AO727" s="891">
        <v>133040.72</v>
      </c>
      <c r="AP727" s="891">
        <v>133040.72</v>
      </c>
      <c r="AQ727" s="891">
        <v>21165.56</v>
      </c>
      <c r="AR727" s="891">
        <v>21165.56</v>
      </c>
      <c r="AS727" s="891">
        <v>22677.39</v>
      </c>
      <c r="AT727" s="891">
        <v>22677.39</v>
      </c>
      <c r="AU727" s="891">
        <v>27212.87</v>
      </c>
      <c r="AV727" s="891">
        <v>190490.12</v>
      </c>
      <c r="AW727" s="891">
        <v>75586.960000000006</v>
      </c>
      <c r="AX727" s="891">
        <v>29294.2</v>
      </c>
      <c r="AY727" s="891">
        <v>931850.15</v>
      </c>
      <c r="AZ727" s="891">
        <v>5424780.5499999998</v>
      </c>
      <c r="BA727" s="891">
        <v>373980.11</v>
      </c>
      <c r="BB727" s="891">
        <v>6318.4400000000005</v>
      </c>
      <c r="BC727" s="891">
        <v>153503.99000000002</v>
      </c>
    </row>
    <row r="728" spans="1:55" ht="15.75" customHeight="1" x14ac:dyDescent="0.2">
      <c r="A728" s="890" t="s">
        <v>2656</v>
      </c>
      <c r="B728" s="895" t="s">
        <v>2657</v>
      </c>
      <c r="C728" s="645">
        <v>734.5</v>
      </c>
      <c r="D728" s="891">
        <v>9419324.5199999996</v>
      </c>
      <c r="E728" s="891">
        <v>11009516.949999999</v>
      </c>
      <c r="F728" s="892">
        <v>1.168822342475148</v>
      </c>
      <c r="G728" s="893">
        <v>4</v>
      </c>
      <c r="H728" s="891">
        <v>724.8</v>
      </c>
      <c r="I728" s="891">
        <v>716278.16999999981</v>
      </c>
      <c r="J728" s="891">
        <v>717002.96999999986</v>
      </c>
      <c r="K728" s="893">
        <v>1.05731</v>
      </c>
      <c r="L728" s="891">
        <v>2433868.14</v>
      </c>
      <c r="M728" s="891">
        <v>486773.62</v>
      </c>
      <c r="N728" s="891">
        <v>264347.32</v>
      </c>
      <c r="O728" s="891">
        <v>116687.37</v>
      </c>
      <c r="P728" s="891">
        <v>81896.399999999994</v>
      </c>
      <c r="Q728" s="891">
        <v>158249.59</v>
      </c>
      <c r="R728" s="891">
        <v>62316.94</v>
      </c>
      <c r="S728" s="891">
        <v>97483.18</v>
      </c>
      <c r="T728" s="891">
        <v>133817.5</v>
      </c>
      <c r="U728" s="891">
        <v>73187.37</v>
      </c>
      <c r="V728" s="891">
        <v>199828.73</v>
      </c>
      <c r="W728" s="891">
        <v>172353.03</v>
      </c>
      <c r="X728" s="891">
        <v>116973.64</v>
      </c>
      <c r="Y728" s="891">
        <v>4397782.83</v>
      </c>
      <c r="Z728" s="891">
        <v>65250</v>
      </c>
      <c r="AA728" s="891">
        <v>91812.5</v>
      </c>
      <c r="AB728" s="891">
        <v>197580.5</v>
      </c>
      <c r="AC728" s="891">
        <v>21300.5</v>
      </c>
      <c r="AD728" s="891">
        <v>209699.75</v>
      </c>
      <c r="AE728" s="891">
        <v>107237</v>
      </c>
      <c r="AF728" s="891">
        <v>901231.5</v>
      </c>
      <c r="AG728" s="891">
        <v>648563.5</v>
      </c>
      <c r="AH728" s="891">
        <v>1714906.4835000001</v>
      </c>
      <c r="AI728" s="891">
        <v>3957581.7335000001</v>
      </c>
      <c r="AJ728" s="891">
        <v>664112.86</v>
      </c>
      <c r="AK728" s="891">
        <v>3293468.8735000002</v>
      </c>
      <c r="AL728" s="894">
        <v>3995642.0335000004</v>
      </c>
      <c r="AM728" s="891">
        <v>67276.27</v>
      </c>
      <c r="AN728" s="891">
        <v>67276.27</v>
      </c>
      <c r="AO728" s="891">
        <v>70299.92</v>
      </c>
      <c r="AP728" s="891">
        <v>70299.92</v>
      </c>
      <c r="AQ728" s="891">
        <v>26456.959999999999</v>
      </c>
      <c r="AR728" s="891">
        <v>26456.959999999999</v>
      </c>
      <c r="AS728" s="891">
        <v>27212.87</v>
      </c>
      <c r="AT728" s="891">
        <v>27212.87</v>
      </c>
      <c r="AU728" s="891">
        <v>33260.18</v>
      </c>
      <c r="AV728" s="891">
        <v>393074.86</v>
      </c>
      <c r="AW728" s="891">
        <v>155973.1</v>
      </c>
      <c r="AX728" s="891">
        <v>61099.33</v>
      </c>
      <c r="AY728" s="891">
        <v>1025899.51</v>
      </c>
      <c r="AZ728" s="891">
        <v>9419324.5199999996</v>
      </c>
      <c r="BA728" s="891">
        <v>51702.04</v>
      </c>
      <c r="BB728" s="891">
        <v>4404.55</v>
      </c>
      <c r="BC728" s="891">
        <v>344199.33999999997</v>
      </c>
    </row>
    <row r="729" spans="1:55" ht="15.75" customHeight="1" x14ac:dyDescent="0.2">
      <c r="A729" s="890" t="s">
        <v>2658</v>
      </c>
      <c r="B729" s="895" t="s">
        <v>2659</v>
      </c>
      <c r="C729" s="645">
        <v>7114.21</v>
      </c>
      <c r="D729" s="891">
        <v>99051921.870000005</v>
      </c>
      <c r="E729" s="891">
        <v>75892460.980000004</v>
      </c>
      <c r="F729" s="892">
        <v>0.76618867708195026</v>
      </c>
      <c r="G729" s="893">
        <v>2</v>
      </c>
      <c r="H729" s="891">
        <v>403623.43</v>
      </c>
      <c r="I729" s="891">
        <v>13626556.290000001</v>
      </c>
      <c r="J729" s="891">
        <v>14030179.720000001</v>
      </c>
      <c r="K729" s="893">
        <v>1.05731</v>
      </c>
      <c r="L729" s="891">
        <v>24114670.510000002</v>
      </c>
      <c r="M729" s="891">
        <v>4822934.0999999996</v>
      </c>
      <c r="N729" s="891">
        <v>2561359.9</v>
      </c>
      <c r="O729" s="891">
        <v>1138062.05</v>
      </c>
      <c r="P729" s="891">
        <v>859369.33</v>
      </c>
      <c r="Q729" s="891">
        <v>1588763.27</v>
      </c>
      <c r="R729" s="891">
        <v>608393.23</v>
      </c>
      <c r="S729" s="891">
        <v>948136.49</v>
      </c>
      <c r="T729" s="891">
        <v>1305133.73</v>
      </c>
      <c r="U729" s="891">
        <v>710877.4</v>
      </c>
      <c r="V729" s="891">
        <v>1948946.92</v>
      </c>
      <c r="W729" s="891">
        <v>1680974.03</v>
      </c>
      <c r="X729" s="891">
        <v>1137703.6299999999</v>
      </c>
      <c r="Y729" s="891">
        <v>43425324.589999996</v>
      </c>
      <c r="Z729" s="891">
        <v>633506.4</v>
      </c>
      <c r="AA729" s="891">
        <v>889276.25</v>
      </c>
      <c r="AB729" s="891">
        <v>1913722.4900000002</v>
      </c>
      <c r="AC729" s="891">
        <v>206312.09</v>
      </c>
      <c r="AD729" s="891">
        <v>4062213.91</v>
      </c>
      <c r="AE729" s="891">
        <v>1079972.6400000001</v>
      </c>
      <c r="AF729" s="891">
        <v>8729135.6699999999</v>
      </c>
      <c r="AG729" s="891">
        <v>6281847.4299999997</v>
      </c>
      <c r="AH729" s="891">
        <v>17865267.532710001</v>
      </c>
      <c r="AI729" s="891">
        <v>41661254.412710004</v>
      </c>
      <c r="AJ729" s="891">
        <v>6432455.25</v>
      </c>
      <c r="AK729" s="891">
        <v>35228799.162710011</v>
      </c>
      <c r="AL729" s="894">
        <v>42029898.422710009</v>
      </c>
      <c r="AM729" s="891">
        <v>1135381.6399999999</v>
      </c>
      <c r="AN729" s="891">
        <v>1135381.6399999999</v>
      </c>
      <c r="AO729" s="891">
        <v>1182248.26</v>
      </c>
      <c r="AP729" s="891">
        <v>1182248.26</v>
      </c>
      <c r="AQ729" s="891">
        <v>569958.56000000006</v>
      </c>
      <c r="AR729" s="891">
        <v>569958.56000000006</v>
      </c>
      <c r="AS729" s="891">
        <v>593391.87</v>
      </c>
      <c r="AT729" s="891">
        <v>593391.87</v>
      </c>
      <c r="AU729" s="891">
        <v>712826.15</v>
      </c>
      <c r="AV729" s="891">
        <v>3813582.15</v>
      </c>
      <c r="AW729" s="891">
        <v>1513239.04</v>
      </c>
      <c r="AX729" s="891">
        <v>595090.76</v>
      </c>
      <c r="AY729" s="891">
        <v>13596698.76</v>
      </c>
      <c r="AZ729" s="891">
        <v>99051921.870000005</v>
      </c>
      <c r="BA729" s="891">
        <v>1175886.3500000001</v>
      </c>
      <c r="BB729" s="891">
        <v>328464.88000000006</v>
      </c>
      <c r="BC729" s="891">
        <v>3464786.1299999994</v>
      </c>
    </row>
    <row r="730" spans="1:55" ht="15.75" customHeight="1" x14ac:dyDescent="0.2">
      <c r="A730" s="890" t="s">
        <v>2660</v>
      </c>
      <c r="B730" s="895" t="s">
        <v>2661</v>
      </c>
      <c r="C730" s="645">
        <v>2494.62</v>
      </c>
      <c r="D730" s="891">
        <v>42762899.869999997</v>
      </c>
      <c r="E730" s="891">
        <v>27604273.16</v>
      </c>
      <c r="F730" s="892">
        <v>0.64551920575820387</v>
      </c>
      <c r="G730" s="893">
        <v>1</v>
      </c>
      <c r="H730" s="891">
        <v>1608665.67</v>
      </c>
      <c r="I730" s="891">
        <v>19121812.32</v>
      </c>
      <c r="J730" s="891">
        <v>20730477.990000002</v>
      </c>
      <c r="K730" s="893">
        <v>1.05731</v>
      </c>
      <c r="L730" s="891">
        <v>9399819.5600000005</v>
      </c>
      <c r="M730" s="891">
        <v>2267480.7999999998</v>
      </c>
      <c r="N730" s="891">
        <v>936854.29</v>
      </c>
      <c r="O730" s="891">
        <v>381432.84</v>
      </c>
      <c r="P730" s="891">
        <v>382918.63</v>
      </c>
      <c r="Q730" s="891">
        <v>656178.44999999995</v>
      </c>
      <c r="R730" s="891">
        <v>212006.09</v>
      </c>
      <c r="S730" s="891">
        <v>344640.56</v>
      </c>
      <c r="T730" s="891">
        <v>422103.37</v>
      </c>
      <c r="U730" s="891">
        <v>248957.06</v>
      </c>
      <c r="V730" s="891">
        <v>630323.97</v>
      </c>
      <c r="W730" s="891">
        <v>543656.79</v>
      </c>
      <c r="X730" s="891">
        <v>413546.81</v>
      </c>
      <c r="Y730" s="891">
        <v>16839919.219999999</v>
      </c>
      <c r="Z730" s="891">
        <v>222670.8</v>
      </c>
      <c r="AA730" s="891">
        <v>311827.5</v>
      </c>
      <c r="AB730" s="891">
        <v>671052.78</v>
      </c>
      <c r="AC730" s="891">
        <v>72343.98</v>
      </c>
      <c r="AD730" s="891">
        <v>1424428.02</v>
      </c>
      <c r="AE730" s="891">
        <v>852710.27</v>
      </c>
      <c r="AF730" s="891">
        <v>3060898.7399999998</v>
      </c>
      <c r="AG730" s="891">
        <v>2202749.46</v>
      </c>
      <c r="AH730" s="891">
        <v>7916436.2416200014</v>
      </c>
      <c r="AI730" s="891">
        <v>16735117.791620001</v>
      </c>
      <c r="AJ730" s="891">
        <v>2255560.56</v>
      </c>
      <c r="AK730" s="891">
        <v>14479557.231620001</v>
      </c>
      <c r="AL730" s="894">
        <v>16864383.961619999</v>
      </c>
      <c r="AM730" s="891">
        <v>965301.17</v>
      </c>
      <c r="AN730" s="891">
        <v>965301.17</v>
      </c>
      <c r="AO730" s="891">
        <v>1005364.57</v>
      </c>
      <c r="AP730" s="891">
        <v>1005364.57</v>
      </c>
      <c r="AQ730" s="891">
        <v>569958.56000000006</v>
      </c>
      <c r="AR730" s="891">
        <v>569958.56000000006</v>
      </c>
      <c r="AS730" s="891">
        <v>594147.78</v>
      </c>
      <c r="AT730" s="891">
        <v>594147.78</v>
      </c>
      <c r="AU730" s="891">
        <v>712826.15</v>
      </c>
      <c r="AV730" s="891">
        <v>1337210.47</v>
      </c>
      <c r="AW730" s="891">
        <v>530608.49</v>
      </c>
      <c r="AX730" s="891">
        <v>208407.31</v>
      </c>
      <c r="AY730" s="891">
        <v>9058596.5800000001</v>
      </c>
      <c r="AZ730" s="891">
        <v>42762899.869999997</v>
      </c>
      <c r="BA730" s="891">
        <v>4543989</v>
      </c>
      <c r="BB730" s="891">
        <v>1121406.56</v>
      </c>
      <c r="BC730" s="891">
        <v>1546341.37</v>
      </c>
    </row>
    <row r="731" spans="1:55" ht="15.75" customHeight="1" x14ac:dyDescent="0.2">
      <c r="A731" s="890" t="s">
        <v>2662</v>
      </c>
      <c r="B731" s="895" t="s">
        <v>2663</v>
      </c>
      <c r="C731" s="645">
        <v>659.48</v>
      </c>
      <c r="D731" s="891">
        <v>9906024.6199999992</v>
      </c>
      <c r="E731" s="891">
        <v>7535223.2200000007</v>
      </c>
      <c r="F731" s="892">
        <v>0.7606707543192035</v>
      </c>
      <c r="G731" s="893">
        <v>2</v>
      </c>
      <c r="H731" s="891">
        <v>51939.37</v>
      </c>
      <c r="I731" s="891">
        <v>1267569.77</v>
      </c>
      <c r="J731" s="891">
        <v>1319509.1400000001</v>
      </c>
      <c r="K731" s="893">
        <v>1.05731</v>
      </c>
      <c r="L731" s="891">
        <v>2333615.79</v>
      </c>
      <c r="M731" s="891">
        <v>777794.13</v>
      </c>
      <c r="N731" s="891">
        <v>271869.53999999998</v>
      </c>
      <c r="O731" s="891">
        <v>90072.28</v>
      </c>
      <c r="P731" s="891">
        <v>76672.44</v>
      </c>
      <c r="Q731" s="891">
        <v>235093.63</v>
      </c>
      <c r="R731" s="891">
        <v>55892.51</v>
      </c>
      <c r="S731" s="891">
        <v>98682.98</v>
      </c>
      <c r="T731" s="891">
        <v>90037.7</v>
      </c>
      <c r="U731" s="891">
        <v>65688.67</v>
      </c>
      <c r="V731" s="891">
        <v>134452.66</v>
      </c>
      <c r="W731" s="891">
        <v>115965.92</v>
      </c>
      <c r="X731" s="891">
        <v>118413.31</v>
      </c>
      <c r="Y731" s="891">
        <v>4464251.5599999987</v>
      </c>
      <c r="Z731" s="891">
        <v>59353.19999999999</v>
      </c>
      <c r="AA731" s="891">
        <v>82434.999999999985</v>
      </c>
      <c r="AB731" s="891">
        <v>177400.11999999997</v>
      </c>
      <c r="AC731" s="891">
        <v>19124.919999999998</v>
      </c>
      <c r="AD731" s="891">
        <v>376563.08</v>
      </c>
      <c r="AE731" s="891">
        <v>513734.91999999993</v>
      </c>
      <c r="AF731" s="891">
        <v>809181.95999999985</v>
      </c>
      <c r="AG731" s="891">
        <v>582320.84</v>
      </c>
      <c r="AH731" s="891">
        <v>1725218.3014800001</v>
      </c>
      <c r="AI731" s="891">
        <v>4345332.3414799999</v>
      </c>
      <c r="AJ731" s="891">
        <v>596282.03</v>
      </c>
      <c r="AK731" s="891">
        <v>3749050.3114799997</v>
      </c>
      <c r="AL731" s="894">
        <v>4379505.2614799999</v>
      </c>
      <c r="AM731" s="891">
        <v>112631.06</v>
      </c>
      <c r="AN731" s="891">
        <v>112631.06</v>
      </c>
      <c r="AO731" s="891">
        <v>117166.54</v>
      </c>
      <c r="AP731" s="891">
        <v>117166.54</v>
      </c>
      <c r="AQ731" s="891">
        <v>10582.78</v>
      </c>
      <c r="AR731" s="891">
        <v>10582.78</v>
      </c>
      <c r="AS731" s="891">
        <v>10582.78</v>
      </c>
      <c r="AT731" s="891">
        <v>10582.78</v>
      </c>
      <c r="AU731" s="891">
        <v>12850.52</v>
      </c>
      <c r="AV731" s="891">
        <v>353011.46</v>
      </c>
      <c r="AW731" s="891">
        <v>140075.84</v>
      </c>
      <c r="AX731" s="891">
        <v>54403.51</v>
      </c>
      <c r="AY731" s="891">
        <v>1062267.6499999999</v>
      </c>
      <c r="AZ731" s="891">
        <v>9906024.6199999992</v>
      </c>
      <c r="BA731" s="891">
        <v>185398.34999999998</v>
      </c>
      <c r="BB731" s="891">
        <v>1581.94</v>
      </c>
      <c r="BC731" s="891">
        <v>219350.27</v>
      </c>
    </row>
    <row r="732" spans="1:55" ht="15.75" customHeight="1" x14ac:dyDescent="0.2">
      <c r="A732" s="890" t="s">
        <v>2664</v>
      </c>
      <c r="B732" s="895" t="s">
        <v>2665</v>
      </c>
      <c r="C732" s="645">
        <v>5660.83</v>
      </c>
      <c r="D732" s="891">
        <v>83149998.329999998</v>
      </c>
      <c r="E732" s="891">
        <v>64478739.379999995</v>
      </c>
      <c r="F732" s="892">
        <v>0.77545088003611506</v>
      </c>
      <c r="G732" s="893">
        <v>2</v>
      </c>
      <c r="H732" s="891">
        <v>398128.62</v>
      </c>
      <c r="I732" s="891">
        <v>15549567.579999998</v>
      </c>
      <c r="J732" s="891">
        <v>15947696.199999997</v>
      </c>
      <c r="K732" s="893">
        <v>1.05731</v>
      </c>
      <c r="L732" s="891">
        <v>19634930.940000001</v>
      </c>
      <c r="M732" s="891">
        <v>6544322.4699999997</v>
      </c>
      <c r="N732" s="891">
        <v>2338573.9</v>
      </c>
      <c r="O732" s="891">
        <v>779249.18</v>
      </c>
      <c r="P732" s="891">
        <v>636061.4</v>
      </c>
      <c r="Q732" s="891">
        <v>2023771.86</v>
      </c>
      <c r="R732" s="891">
        <v>484401.79</v>
      </c>
      <c r="S732" s="891">
        <v>848853.61</v>
      </c>
      <c r="T732" s="891">
        <v>778950.07</v>
      </c>
      <c r="U732" s="891">
        <v>565702.43999999994</v>
      </c>
      <c r="V732" s="891">
        <v>1163200.6000000001</v>
      </c>
      <c r="W732" s="891">
        <v>1003264.88</v>
      </c>
      <c r="X732" s="891">
        <v>1018570.47</v>
      </c>
      <c r="Y732" s="891">
        <v>37819853.609999992</v>
      </c>
      <c r="Z732" s="891">
        <v>509474.7</v>
      </c>
      <c r="AA732" s="891">
        <v>707603.75</v>
      </c>
      <c r="AB732" s="891">
        <v>1522763.27</v>
      </c>
      <c r="AC732" s="891">
        <v>164164.07</v>
      </c>
      <c r="AD732" s="891">
        <v>3232333.93</v>
      </c>
      <c r="AE732" s="891">
        <v>4409786.57</v>
      </c>
      <c r="AF732" s="891">
        <v>6945838.4100000001</v>
      </c>
      <c r="AG732" s="891">
        <v>4998512.8899999997</v>
      </c>
      <c r="AH732" s="891">
        <v>14397995.74233</v>
      </c>
      <c r="AI732" s="891">
        <v>36888473.332330003</v>
      </c>
      <c r="AJ732" s="891">
        <v>5118352.66</v>
      </c>
      <c r="AK732" s="891">
        <v>31770120.672330011</v>
      </c>
      <c r="AL732" s="894">
        <v>37181806.12233001</v>
      </c>
      <c r="AM732" s="891">
        <v>675786.41</v>
      </c>
      <c r="AN732" s="891">
        <v>675786.41</v>
      </c>
      <c r="AO732" s="891">
        <v>703755.19</v>
      </c>
      <c r="AP732" s="891">
        <v>703755.19</v>
      </c>
      <c r="AQ732" s="891">
        <v>126993.41</v>
      </c>
      <c r="AR732" s="891">
        <v>126993.41</v>
      </c>
      <c r="AS732" s="891">
        <v>132284.81</v>
      </c>
      <c r="AT732" s="891">
        <v>132284.81</v>
      </c>
      <c r="AU732" s="891">
        <v>158741.76999999999</v>
      </c>
      <c r="AV732" s="891">
        <v>3034235.63</v>
      </c>
      <c r="AW732" s="891">
        <v>1203992.3700000001</v>
      </c>
      <c r="AX732" s="891">
        <v>473729.07</v>
      </c>
      <c r="AY732" s="891">
        <v>8148338.4800000014</v>
      </c>
      <c r="AZ732" s="891">
        <v>83149998.329999998</v>
      </c>
      <c r="BA732" s="891">
        <v>512581.74999999994</v>
      </c>
      <c r="BB732" s="891">
        <v>53162.61</v>
      </c>
      <c r="BC732" s="891">
        <v>1865072.7200000002</v>
      </c>
    </row>
    <row r="733" spans="1:55" ht="15.75" customHeight="1" x14ac:dyDescent="0.2">
      <c r="A733" s="890" t="s">
        <v>2666</v>
      </c>
      <c r="B733" s="895" t="s">
        <v>2667</v>
      </c>
      <c r="C733" s="645">
        <v>2189</v>
      </c>
      <c r="D733" s="891">
        <v>33888926.899999999</v>
      </c>
      <c r="E733" s="891">
        <v>22307261.379999999</v>
      </c>
      <c r="F733" s="892">
        <v>0.65824631879978468</v>
      </c>
      <c r="G733" s="893">
        <v>1</v>
      </c>
      <c r="H733" s="891">
        <v>1048193.14</v>
      </c>
      <c r="I733" s="891">
        <v>5972243.7499999991</v>
      </c>
      <c r="J733" s="891">
        <v>7020436.8899999987</v>
      </c>
      <c r="K733" s="893">
        <v>1.05731</v>
      </c>
      <c r="L733" s="891">
        <v>7876779.6699999999</v>
      </c>
      <c r="M733" s="891">
        <v>2625330.66</v>
      </c>
      <c r="N733" s="891">
        <v>904028.21</v>
      </c>
      <c r="O733" s="891">
        <v>300791.83</v>
      </c>
      <c r="P733" s="891">
        <v>265991.21000000002</v>
      </c>
      <c r="Q733" s="891">
        <v>782155.64</v>
      </c>
      <c r="R733" s="891">
        <v>186950.82</v>
      </c>
      <c r="S733" s="891">
        <v>328143.40999999997</v>
      </c>
      <c r="T733" s="891">
        <v>300676.37</v>
      </c>
      <c r="U733" s="891">
        <v>218662.29</v>
      </c>
      <c r="V733" s="891">
        <v>448997.89</v>
      </c>
      <c r="W733" s="891">
        <v>387262.37</v>
      </c>
      <c r="X733" s="891">
        <v>393751.27</v>
      </c>
      <c r="Y733" s="891">
        <v>15019521.639999999</v>
      </c>
      <c r="Z733" s="891">
        <v>197010</v>
      </c>
      <c r="AA733" s="891">
        <v>273625</v>
      </c>
      <c r="AB733" s="891">
        <v>588841</v>
      </c>
      <c r="AC733" s="891">
        <v>63481</v>
      </c>
      <c r="AD733" s="891">
        <v>1249919</v>
      </c>
      <c r="AE733" s="891">
        <v>1705231</v>
      </c>
      <c r="AF733" s="891">
        <v>2685903</v>
      </c>
      <c r="AG733" s="891">
        <v>1932887</v>
      </c>
      <c r="AH733" s="891">
        <v>5946747.6449999986</v>
      </c>
      <c r="AI733" s="891">
        <v>14643644.645</v>
      </c>
      <c r="AJ733" s="891">
        <v>1979228.13</v>
      </c>
      <c r="AK733" s="891">
        <v>12664416.515000001</v>
      </c>
      <c r="AL733" s="894">
        <v>14757074.205</v>
      </c>
      <c r="AM733" s="891">
        <v>468666.19</v>
      </c>
      <c r="AN733" s="891">
        <v>468666.19</v>
      </c>
      <c r="AO733" s="891">
        <v>488319.93</v>
      </c>
      <c r="AP733" s="891">
        <v>488319.93</v>
      </c>
      <c r="AQ733" s="891">
        <v>71055.839999999997</v>
      </c>
      <c r="AR733" s="891">
        <v>71055.839999999997</v>
      </c>
      <c r="AS733" s="891">
        <v>73323.58</v>
      </c>
      <c r="AT733" s="891">
        <v>73323.58</v>
      </c>
      <c r="AU733" s="891">
        <v>88441.84</v>
      </c>
      <c r="AV733" s="891">
        <v>1173177.3</v>
      </c>
      <c r="AW733" s="891">
        <v>465519.72</v>
      </c>
      <c r="AX733" s="891">
        <v>182461.02</v>
      </c>
      <c r="AY733" s="891">
        <v>4112330.9599999995</v>
      </c>
      <c r="AZ733" s="891">
        <v>33888926.899999999</v>
      </c>
      <c r="BA733" s="891">
        <v>700345.72</v>
      </c>
      <c r="BB733" s="891">
        <v>47411.09</v>
      </c>
      <c r="BC733" s="891">
        <v>881541.45000000007</v>
      </c>
    </row>
    <row r="734" spans="1:55" ht="15.75" customHeight="1" x14ac:dyDescent="0.2">
      <c r="A734" s="890" t="s">
        <v>2668</v>
      </c>
      <c r="B734" s="895" t="s">
        <v>2669</v>
      </c>
      <c r="C734" s="645">
        <v>593.82000000000005</v>
      </c>
      <c r="D734" s="891">
        <v>8416951.6699999999</v>
      </c>
      <c r="E734" s="891">
        <v>8841968.3399999999</v>
      </c>
      <c r="F734" s="892">
        <v>1.0504953202374749</v>
      </c>
      <c r="G734" s="893">
        <v>4</v>
      </c>
      <c r="H734" s="891">
        <v>647.66999999999996</v>
      </c>
      <c r="I734" s="891">
        <v>1455864.52</v>
      </c>
      <c r="J734" s="891">
        <v>1456512.19</v>
      </c>
      <c r="K734" s="893">
        <v>1.05731</v>
      </c>
      <c r="L734" s="891">
        <v>2046871.93</v>
      </c>
      <c r="M734" s="891">
        <v>682222.4</v>
      </c>
      <c r="N734" s="891">
        <v>244599.95</v>
      </c>
      <c r="O734" s="891">
        <v>80982.41</v>
      </c>
      <c r="P734" s="891">
        <v>65210.78</v>
      </c>
      <c r="Q734" s="891">
        <v>211852.44</v>
      </c>
      <c r="R734" s="891">
        <v>50752.97</v>
      </c>
      <c r="S734" s="891">
        <v>88784.68</v>
      </c>
      <c r="T734" s="891">
        <v>80951.33</v>
      </c>
      <c r="U734" s="891">
        <v>59089.8</v>
      </c>
      <c r="V734" s="891">
        <v>120884.04</v>
      </c>
      <c r="W734" s="891">
        <v>104262.94</v>
      </c>
      <c r="X734" s="891">
        <v>106535.99</v>
      </c>
      <c r="Y734" s="891">
        <v>3943001.6600000006</v>
      </c>
      <c r="Z734" s="891">
        <v>53443.8</v>
      </c>
      <c r="AA734" s="891">
        <v>74227.5</v>
      </c>
      <c r="AB734" s="891">
        <v>159737.58000000002</v>
      </c>
      <c r="AC734" s="891">
        <v>17220.780000000002</v>
      </c>
      <c r="AD734" s="891">
        <v>169535.61</v>
      </c>
      <c r="AE734" s="891">
        <v>462585.78</v>
      </c>
      <c r="AF734" s="891">
        <v>728617.14</v>
      </c>
      <c r="AG734" s="891">
        <v>524343.06000000006</v>
      </c>
      <c r="AH734" s="891">
        <v>1480636.8178199998</v>
      </c>
      <c r="AI734" s="891">
        <v>3670348.0678199995</v>
      </c>
      <c r="AJ734" s="891">
        <v>536914.22</v>
      </c>
      <c r="AK734" s="891">
        <v>3133433.8478199998</v>
      </c>
      <c r="AL734" s="894">
        <v>3701118.6178199998</v>
      </c>
      <c r="AM734" s="891">
        <v>61228.97</v>
      </c>
      <c r="AN734" s="891">
        <v>61228.97</v>
      </c>
      <c r="AO734" s="891">
        <v>64252.62</v>
      </c>
      <c r="AP734" s="891">
        <v>64252.62</v>
      </c>
      <c r="AQ734" s="891">
        <v>5291.39</v>
      </c>
      <c r="AR734" s="891">
        <v>5291.39</v>
      </c>
      <c r="AS734" s="891">
        <v>5291.39</v>
      </c>
      <c r="AT734" s="891">
        <v>5291.39</v>
      </c>
      <c r="AU734" s="891">
        <v>6803.21</v>
      </c>
      <c r="AV734" s="891">
        <v>318239.46000000002</v>
      </c>
      <c r="AW734" s="891">
        <v>126278.22</v>
      </c>
      <c r="AX734" s="891">
        <v>49381.65</v>
      </c>
      <c r="AY734" s="891">
        <v>772831.28000000014</v>
      </c>
      <c r="AZ734" s="891">
        <v>8416951.6699999999</v>
      </c>
      <c r="BA734" s="891">
        <v>57342.340000000004</v>
      </c>
      <c r="BB734" s="891">
        <v>48.39</v>
      </c>
      <c r="BC734" s="891">
        <v>237048.13000000003</v>
      </c>
    </row>
    <row r="735" spans="1:55" ht="15.75" customHeight="1" x14ac:dyDescent="0.2">
      <c r="A735" s="890" t="s">
        <v>2670</v>
      </c>
      <c r="B735" s="895" t="s">
        <v>2671</v>
      </c>
      <c r="C735" s="645">
        <v>8849.7800000000007</v>
      </c>
      <c r="D735" s="891">
        <v>120042609.52</v>
      </c>
      <c r="E735" s="891">
        <v>86020654.069999993</v>
      </c>
      <c r="F735" s="892">
        <v>0.7165843396270748</v>
      </c>
      <c r="G735" s="893">
        <v>1</v>
      </c>
      <c r="H735" s="891">
        <v>1296119.31</v>
      </c>
      <c r="I735" s="891">
        <v>27819526.379999999</v>
      </c>
      <c r="J735" s="891">
        <v>29115645.689999998</v>
      </c>
      <c r="K735" s="893">
        <v>1.05731</v>
      </c>
      <c r="L735" s="891">
        <v>29384868.260000002</v>
      </c>
      <c r="M735" s="891">
        <v>7265998.1200000001</v>
      </c>
      <c r="N735" s="891">
        <v>3347380.95</v>
      </c>
      <c r="O735" s="891">
        <v>1346696.71</v>
      </c>
      <c r="P735" s="891">
        <v>977481.28</v>
      </c>
      <c r="Q735" s="891">
        <v>2395494.9500000002</v>
      </c>
      <c r="R735" s="891">
        <v>756797.5</v>
      </c>
      <c r="S735" s="891">
        <v>1230087.8700000001</v>
      </c>
      <c r="T735" s="891">
        <v>1482731.04</v>
      </c>
      <c r="U735" s="891">
        <v>884247.51</v>
      </c>
      <c r="V735" s="891">
        <v>2214151.7200000002</v>
      </c>
      <c r="W735" s="891">
        <v>1909714.16</v>
      </c>
      <c r="X735" s="891">
        <v>1476027.39</v>
      </c>
      <c r="Y735" s="891">
        <v>54671677.460000001</v>
      </c>
      <c r="Z735" s="891">
        <v>791560.79999999993</v>
      </c>
      <c r="AA735" s="891">
        <v>1106222.5</v>
      </c>
      <c r="AB735" s="891">
        <v>2380590.8199999998</v>
      </c>
      <c r="AC735" s="891">
        <v>256643.61999999997</v>
      </c>
      <c r="AD735" s="891">
        <v>5053224.38</v>
      </c>
      <c r="AE735" s="891">
        <v>3264817.8999999994</v>
      </c>
      <c r="AF735" s="891">
        <v>10858680.059999999</v>
      </c>
      <c r="AG735" s="891">
        <v>7814355.7399999984</v>
      </c>
      <c r="AH735" s="891">
        <v>21116930.841779999</v>
      </c>
      <c r="AI735" s="891">
        <v>52643026.66178</v>
      </c>
      <c r="AJ735" s="891">
        <v>8001705.5800000001</v>
      </c>
      <c r="AK735" s="891">
        <v>44641321.081779994</v>
      </c>
      <c r="AL735" s="894">
        <v>53101604.401779994</v>
      </c>
      <c r="AM735" s="891">
        <v>733235.81</v>
      </c>
      <c r="AN735" s="891">
        <v>733235.81</v>
      </c>
      <c r="AO735" s="891">
        <v>764228.25</v>
      </c>
      <c r="AP735" s="891">
        <v>764228.25</v>
      </c>
      <c r="AQ735" s="891">
        <v>357546.94</v>
      </c>
      <c r="AR735" s="891">
        <v>357546.94</v>
      </c>
      <c r="AS735" s="891">
        <v>372665.21</v>
      </c>
      <c r="AT735" s="891">
        <v>372665.21</v>
      </c>
      <c r="AU735" s="891">
        <v>447500.62</v>
      </c>
      <c r="AV735" s="891">
        <v>4744111.3099999996</v>
      </c>
      <c r="AW735" s="891">
        <v>1882475.36</v>
      </c>
      <c r="AX735" s="891">
        <v>739887.81</v>
      </c>
      <c r="AY735" s="891">
        <v>12269327.52</v>
      </c>
      <c r="AZ735" s="891">
        <v>120042609.52</v>
      </c>
      <c r="BA735" s="891">
        <v>622096.87</v>
      </c>
      <c r="BB735" s="891">
        <v>186974.62</v>
      </c>
      <c r="BC735" s="891">
        <v>3386464.7100000009</v>
      </c>
    </row>
    <row r="736" spans="1:55" ht="15.75" customHeight="1" x14ac:dyDescent="0.2">
      <c r="A736" s="890" t="s">
        <v>2672</v>
      </c>
      <c r="B736" s="895" t="s">
        <v>2673</v>
      </c>
      <c r="C736" s="645">
        <v>962</v>
      </c>
      <c r="D736" s="891">
        <v>14020602.800000001</v>
      </c>
      <c r="E736" s="891">
        <v>9552764.4400000013</v>
      </c>
      <c r="F736" s="892">
        <v>0.68133764120327267</v>
      </c>
      <c r="G736" s="893">
        <v>1</v>
      </c>
      <c r="H736" s="891">
        <v>314545.12</v>
      </c>
      <c r="I736" s="891">
        <v>2420834.23</v>
      </c>
      <c r="J736" s="891">
        <v>2735379.35</v>
      </c>
      <c r="K736" s="893">
        <v>1.05731</v>
      </c>
      <c r="L736" s="891">
        <v>3420668.78</v>
      </c>
      <c r="M736" s="891">
        <v>684133.75</v>
      </c>
      <c r="N736" s="891">
        <v>345740.37</v>
      </c>
      <c r="O736" s="891">
        <v>152701.99</v>
      </c>
      <c r="P736" s="891">
        <v>124081.88</v>
      </c>
      <c r="Q736" s="891">
        <v>210738.32</v>
      </c>
      <c r="R736" s="891">
        <v>81590.22</v>
      </c>
      <c r="S736" s="891">
        <v>127777.96</v>
      </c>
      <c r="T736" s="891">
        <v>175119.21</v>
      </c>
      <c r="U736" s="891">
        <v>95983.44</v>
      </c>
      <c r="V736" s="891">
        <v>261504.27</v>
      </c>
      <c r="W736" s="891">
        <v>225548.41</v>
      </c>
      <c r="X736" s="891">
        <v>153325.45000000001</v>
      </c>
      <c r="Y736" s="891">
        <v>6058914.0499999998</v>
      </c>
      <c r="Z736" s="891">
        <v>85522.5</v>
      </c>
      <c r="AA736" s="891">
        <v>120250</v>
      </c>
      <c r="AB736" s="891">
        <v>258778</v>
      </c>
      <c r="AC736" s="891">
        <v>27898</v>
      </c>
      <c r="AD736" s="891">
        <v>549302</v>
      </c>
      <c r="AE736" s="891">
        <v>143425.25</v>
      </c>
      <c r="AF736" s="891">
        <v>1180374</v>
      </c>
      <c r="AG736" s="891">
        <v>849446</v>
      </c>
      <c r="AH736" s="891">
        <v>2553138.9389999998</v>
      </c>
      <c r="AI736" s="891">
        <v>5768134.6889999993</v>
      </c>
      <c r="AJ736" s="891">
        <v>869811.54</v>
      </c>
      <c r="AK736" s="891">
        <v>4898323.1489999993</v>
      </c>
      <c r="AL736" s="894">
        <v>5817983.578999999</v>
      </c>
      <c r="AM736" s="891">
        <v>247939.53</v>
      </c>
      <c r="AN736" s="891">
        <v>247939.53</v>
      </c>
      <c r="AO736" s="891">
        <v>258522.31</v>
      </c>
      <c r="AP736" s="891">
        <v>258522.31</v>
      </c>
      <c r="AQ736" s="891">
        <v>61984.88</v>
      </c>
      <c r="AR736" s="891">
        <v>61984.88</v>
      </c>
      <c r="AS736" s="891">
        <v>64252.62</v>
      </c>
      <c r="AT736" s="891">
        <v>64252.62</v>
      </c>
      <c r="AU736" s="891">
        <v>77859.06</v>
      </c>
      <c r="AV736" s="891">
        <v>515532.81</v>
      </c>
      <c r="AW736" s="891">
        <v>204564.72</v>
      </c>
      <c r="AX736" s="891">
        <v>80349.8</v>
      </c>
      <c r="AY736" s="891">
        <v>2143705.0699999998</v>
      </c>
      <c r="AZ736" s="891">
        <v>14020602.800000001</v>
      </c>
      <c r="BA736" s="891">
        <v>667705.90999999992</v>
      </c>
      <c r="BB736" s="891">
        <v>66412.349999999991</v>
      </c>
      <c r="BC736" s="891">
        <v>407906.93999999994</v>
      </c>
    </row>
    <row r="737" spans="1:55" ht="15.75" customHeight="1" x14ac:dyDescent="0.2">
      <c r="A737" s="890" t="s">
        <v>2674</v>
      </c>
      <c r="B737" s="895" t="s">
        <v>2675</v>
      </c>
      <c r="C737" s="645">
        <v>5831.13</v>
      </c>
      <c r="D737" s="891">
        <v>88525948.439999998</v>
      </c>
      <c r="E737" s="891">
        <v>60984426.439999998</v>
      </c>
      <c r="F737" s="892">
        <v>0.68888758058698751</v>
      </c>
      <c r="G737" s="893">
        <v>1</v>
      </c>
      <c r="H737" s="891">
        <v>1834532.77</v>
      </c>
      <c r="I737" s="891">
        <v>21931255.879999999</v>
      </c>
      <c r="J737" s="891">
        <v>23765788.649999999</v>
      </c>
      <c r="K737" s="893">
        <v>1.05731</v>
      </c>
      <c r="L737" s="891">
        <v>20632196.309999999</v>
      </c>
      <c r="M737" s="891">
        <v>5063948.17</v>
      </c>
      <c r="N737" s="891">
        <v>2202423.39</v>
      </c>
      <c r="O737" s="891">
        <v>889244.1</v>
      </c>
      <c r="P737" s="891">
        <v>756764.75</v>
      </c>
      <c r="Q737" s="891">
        <v>1562355.79</v>
      </c>
      <c r="R737" s="891">
        <v>498535.53</v>
      </c>
      <c r="S737" s="891">
        <v>809260.44</v>
      </c>
      <c r="T737" s="891">
        <v>980502.37</v>
      </c>
      <c r="U737" s="891">
        <v>582799.49</v>
      </c>
      <c r="V737" s="891">
        <v>1464177.21</v>
      </c>
      <c r="W737" s="891">
        <v>1262858.33</v>
      </c>
      <c r="X737" s="891">
        <v>971061.18</v>
      </c>
      <c r="Y737" s="891">
        <v>37676127.060000002</v>
      </c>
      <c r="Z737" s="891">
        <v>520317</v>
      </c>
      <c r="AA737" s="891">
        <v>728891.25</v>
      </c>
      <c r="AB737" s="891">
        <v>1568573.97</v>
      </c>
      <c r="AC737" s="891">
        <v>169102.77000000002</v>
      </c>
      <c r="AD737" s="891">
        <v>3329575.2300000004</v>
      </c>
      <c r="AE737" s="891">
        <v>2100191.9699999997</v>
      </c>
      <c r="AF737" s="891">
        <v>7154796.5099999998</v>
      </c>
      <c r="AG737" s="891">
        <v>5148887.79</v>
      </c>
      <c r="AH737" s="891">
        <v>15984818.502629999</v>
      </c>
      <c r="AI737" s="891">
        <v>36705154.992630005</v>
      </c>
      <c r="AJ737" s="891">
        <v>5272332.8099999996</v>
      </c>
      <c r="AK737" s="891">
        <v>31432822.182629999</v>
      </c>
      <c r="AL737" s="894">
        <v>37007312.382629998</v>
      </c>
      <c r="AM737" s="891">
        <v>1368202.91</v>
      </c>
      <c r="AN737" s="891">
        <v>1368202.91</v>
      </c>
      <c r="AO737" s="891">
        <v>1424896.4</v>
      </c>
      <c r="AP737" s="891">
        <v>1424896.4</v>
      </c>
      <c r="AQ737" s="891">
        <v>637990.75</v>
      </c>
      <c r="AR737" s="891">
        <v>637990.75</v>
      </c>
      <c r="AS737" s="891">
        <v>664447.71</v>
      </c>
      <c r="AT737" s="891">
        <v>664447.71</v>
      </c>
      <c r="AU737" s="891">
        <v>797488.43</v>
      </c>
      <c r="AV737" s="891">
        <v>3125701.12</v>
      </c>
      <c r="AW737" s="891">
        <v>1240286.1100000001</v>
      </c>
      <c r="AX737" s="891">
        <v>487957.68</v>
      </c>
      <c r="AY737" s="891">
        <v>13842508.879999999</v>
      </c>
      <c r="AZ737" s="891">
        <v>88525948.439999998</v>
      </c>
      <c r="BA737" s="891">
        <v>2819233.9299999997</v>
      </c>
      <c r="BB737" s="891">
        <v>711049.05</v>
      </c>
      <c r="BC737" s="891">
        <v>3063697.3899999997</v>
      </c>
    </row>
    <row r="738" spans="1:55" ht="15.75" customHeight="1" x14ac:dyDescent="0.2">
      <c r="A738" s="890"/>
      <c r="B738" s="895" t="s">
        <v>2676</v>
      </c>
      <c r="C738" s="645">
        <v>4.99</v>
      </c>
      <c r="D738" s="891">
        <v>58863.61</v>
      </c>
      <c r="E738" s="891">
        <v>467484</v>
      </c>
      <c r="F738" s="892">
        <v>7.941816684365774</v>
      </c>
      <c r="G738" s="893">
        <v>4</v>
      </c>
      <c r="H738" s="891">
        <v>4.5199999999999996</v>
      </c>
      <c r="I738" s="891">
        <v>461597.64</v>
      </c>
      <c r="J738" s="891">
        <v>461602.16000000003</v>
      </c>
      <c r="K738" s="893">
        <v>0.93035000000000001</v>
      </c>
      <c r="L738" s="891">
        <v>15269.61</v>
      </c>
      <c r="M738" s="891">
        <v>5089.3500000000004</v>
      </c>
      <c r="N738" s="891">
        <v>1454.24</v>
      </c>
      <c r="O738" s="891">
        <v>0</v>
      </c>
      <c r="P738" s="891">
        <v>447.15</v>
      </c>
      <c r="Q738" s="891">
        <v>786.55</v>
      </c>
      <c r="R738" s="891">
        <v>0</v>
      </c>
      <c r="S738" s="891">
        <v>527.86</v>
      </c>
      <c r="T738" s="891">
        <v>0</v>
      </c>
      <c r="U738" s="891">
        <v>263.93</v>
      </c>
      <c r="V738" s="891">
        <v>0</v>
      </c>
      <c r="W738" s="891">
        <v>0</v>
      </c>
      <c r="X738" s="891">
        <v>633.4</v>
      </c>
      <c r="Y738" s="891">
        <v>24472.090000000004</v>
      </c>
      <c r="Z738" s="891">
        <v>449.1</v>
      </c>
      <c r="AA738" s="891">
        <v>623.75</v>
      </c>
      <c r="AB738" s="891">
        <v>1342.31</v>
      </c>
      <c r="AC738" s="891">
        <v>144.71</v>
      </c>
      <c r="AD738" s="891">
        <v>1424.64</v>
      </c>
      <c r="AE738" s="891">
        <v>3887.21</v>
      </c>
      <c r="AF738" s="891">
        <v>6122.7300000000005</v>
      </c>
      <c r="AG738" s="891">
        <v>4406.17</v>
      </c>
      <c r="AH738" s="891">
        <v>10857.31149</v>
      </c>
      <c r="AI738" s="891">
        <v>29257.931490000003</v>
      </c>
      <c r="AJ738" s="891">
        <v>4511.8</v>
      </c>
      <c r="AK738" s="891">
        <v>24746.13149</v>
      </c>
      <c r="AL738" s="894">
        <v>28943.681489999999</v>
      </c>
      <c r="AM738" s="891">
        <v>665.14</v>
      </c>
      <c r="AN738" s="891">
        <v>665.14</v>
      </c>
      <c r="AO738" s="891">
        <v>665.14</v>
      </c>
      <c r="AP738" s="891">
        <v>665.14</v>
      </c>
      <c r="AQ738" s="891">
        <v>0</v>
      </c>
      <c r="AR738" s="891">
        <v>0</v>
      </c>
      <c r="AS738" s="891">
        <v>0</v>
      </c>
      <c r="AT738" s="891">
        <v>0</v>
      </c>
      <c r="AU738" s="891">
        <v>0</v>
      </c>
      <c r="AV738" s="891">
        <v>1995.43</v>
      </c>
      <c r="AW738" s="891">
        <v>791.79</v>
      </c>
      <c r="AX738" s="891">
        <v>0</v>
      </c>
      <c r="AY738" s="891">
        <v>5447.78</v>
      </c>
      <c r="AZ738" s="891">
        <v>58863.61</v>
      </c>
      <c r="BA738" s="891">
        <v>572.05999999999995</v>
      </c>
      <c r="BB738" s="891">
        <v>0</v>
      </c>
      <c r="BC738" s="891">
        <v>474.63</v>
      </c>
    </row>
    <row r="739" spans="1:55" ht="15.75" customHeight="1" x14ac:dyDescent="0.2">
      <c r="A739" s="890"/>
      <c r="B739" s="895" t="s">
        <v>2677</v>
      </c>
      <c r="C739" s="645">
        <v>41</v>
      </c>
      <c r="D739" s="891">
        <v>538288.43000000005</v>
      </c>
      <c r="E739" s="891">
        <v>237522.68</v>
      </c>
      <c r="F739" s="892">
        <v>0.4412554065113381</v>
      </c>
      <c r="G739" s="893">
        <v>1</v>
      </c>
      <c r="H739" s="891">
        <v>58072.81</v>
      </c>
      <c r="I739" s="891">
        <v>183693.84000000003</v>
      </c>
      <c r="J739" s="891">
        <v>241766.65000000002</v>
      </c>
      <c r="K739" s="893">
        <v>0.93035000000000001</v>
      </c>
      <c r="L739" s="891">
        <v>121499.63</v>
      </c>
      <c r="M739" s="891">
        <v>36609.480000000003</v>
      </c>
      <c r="N739" s="891">
        <v>14075.86</v>
      </c>
      <c r="O739" s="891">
        <v>4903.22</v>
      </c>
      <c r="P739" s="891">
        <v>3997.14</v>
      </c>
      <c r="Q739" s="891">
        <v>12196.03</v>
      </c>
      <c r="R739" s="891">
        <v>2826.49</v>
      </c>
      <c r="S739" s="891">
        <v>5014.68</v>
      </c>
      <c r="T739" s="891">
        <v>5087.91</v>
      </c>
      <c r="U739" s="891">
        <v>3431.1</v>
      </c>
      <c r="V739" s="891">
        <v>7597.74</v>
      </c>
      <c r="W739" s="891">
        <v>6553.08</v>
      </c>
      <c r="X739" s="891">
        <v>6017.3</v>
      </c>
      <c r="Y739" s="891">
        <v>229809.66</v>
      </c>
      <c r="Z739" s="891">
        <v>3690</v>
      </c>
      <c r="AA739" s="891">
        <v>5125</v>
      </c>
      <c r="AB739" s="891">
        <v>11029</v>
      </c>
      <c r="AC739" s="891">
        <v>1189</v>
      </c>
      <c r="AD739" s="891">
        <v>23411</v>
      </c>
      <c r="AE739" s="891">
        <v>25856</v>
      </c>
      <c r="AF739" s="891">
        <v>50307</v>
      </c>
      <c r="AG739" s="891">
        <v>36203</v>
      </c>
      <c r="AH739" s="891">
        <v>101081.54399999999</v>
      </c>
      <c r="AI739" s="891">
        <v>257891.54399999999</v>
      </c>
      <c r="AJ739" s="891">
        <v>37070.97</v>
      </c>
      <c r="AK739" s="891">
        <v>220820.57399999999</v>
      </c>
      <c r="AL739" s="894">
        <v>255309.54399999999</v>
      </c>
      <c r="AM739" s="891">
        <v>5321.15</v>
      </c>
      <c r="AN739" s="891">
        <v>5321.15</v>
      </c>
      <c r="AO739" s="891">
        <v>5986.29</v>
      </c>
      <c r="AP739" s="891">
        <v>5986.29</v>
      </c>
      <c r="AQ739" s="891">
        <v>0</v>
      </c>
      <c r="AR739" s="891">
        <v>0</v>
      </c>
      <c r="AS739" s="891">
        <v>0</v>
      </c>
      <c r="AT739" s="891">
        <v>0</v>
      </c>
      <c r="AU739" s="891">
        <v>665.14</v>
      </c>
      <c r="AV739" s="891">
        <v>19289.18</v>
      </c>
      <c r="AW739" s="891">
        <v>7653.99</v>
      </c>
      <c r="AX739" s="891">
        <v>2945.89</v>
      </c>
      <c r="AY739" s="891">
        <v>53169.079999999994</v>
      </c>
      <c r="AZ739" s="891">
        <v>538288.43000000005</v>
      </c>
      <c r="BA739" s="891">
        <v>6467.49</v>
      </c>
      <c r="BB739" s="891">
        <v>92.91</v>
      </c>
      <c r="BC739" s="891">
        <v>6255.98</v>
      </c>
    </row>
    <row r="740" spans="1:55" ht="15.75" customHeight="1" x14ac:dyDescent="0.2">
      <c r="A740" s="890" t="s">
        <v>2678</v>
      </c>
      <c r="B740" s="895" t="s">
        <v>2679</v>
      </c>
      <c r="C740" s="645">
        <v>371.93</v>
      </c>
      <c r="D740" s="891">
        <v>4620852.76</v>
      </c>
      <c r="E740" s="891">
        <v>4099115.08</v>
      </c>
      <c r="F740" s="892">
        <v>0.88709060705929099</v>
      </c>
      <c r="G740" s="893">
        <v>2</v>
      </c>
      <c r="H740" s="891">
        <v>11137.56</v>
      </c>
      <c r="I740" s="891">
        <v>1046205.84</v>
      </c>
      <c r="J740" s="891">
        <v>1057343.3999999999</v>
      </c>
      <c r="K740" s="893">
        <v>0.93035000000000001</v>
      </c>
      <c r="L740" s="891">
        <v>1100077.78</v>
      </c>
      <c r="M740" s="891">
        <v>269835.34000000003</v>
      </c>
      <c r="N740" s="891">
        <v>122945.9</v>
      </c>
      <c r="O740" s="891">
        <v>49401.53</v>
      </c>
      <c r="P740" s="891">
        <v>35811.160000000003</v>
      </c>
      <c r="Q740" s="891">
        <v>86795.19</v>
      </c>
      <c r="R740" s="891">
        <v>27134.36</v>
      </c>
      <c r="S740" s="891">
        <v>45132.19</v>
      </c>
      <c r="T740" s="891">
        <v>54513.39</v>
      </c>
      <c r="U740" s="891">
        <v>32463.51</v>
      </c>
      <c r="V740" s="891">
        <v>81404.460000000006</v>
      </c>
      <c r="W740" s="891">
        <v>70211.649999999994</v>
      </c>
      <c r="X740" s="891">
        <v>54155.77</v>
      </c>
      <c r="Y740" s="891">
        <v>2029882.2299999997</v>
      </c>
      <c r="Z740" s="891">
        <v>33279.300000000003</v>
      </c>
      <c r="AA740" s="891">
        <v>46491.25</v>
      </c>
      <c r="AB740" s="891">
        <v>100049.16999999998</v>
      </c>
      <c r="AC740" s="891">
        <v>10785.97</v>
      </c>
      <c r="AD740" s="891">
        <v>212372.03</v>
      </c>
      <c r="AE740" s="891">
        <v>133575.27999999997</v>
      </c>
      <c r="AF740" s="891">
        <v>456358.11</v>
      </c>
      <c r="AG740" s="891">
        <v>328414.19</v>
      </c>
      <c r="AH740" s="891">
        <v>877800.03542999993</v>
      </c>
      <c r="AI740" s="891">
        <v>2199125.33543</v>
      </c>
      <c r="AJ740" s="891">
        <v>336287.94</v>
      </c>
      <c r="AK740" s="891">
        <v>1862837.39543</v>
      </c>
      <c r="AL740" s="894">
        <v>2175702.87543</v>
      </c>
      <c r="AM740" s="891">
        <v>35252.65</v>
      </c>
      <c r="AN740" s="891">
        <v>35252.65</v>
      </c>
      <c r="AO740" s="891">
        <v>36582.94</v>
      </c>
      <c r="AP740" s="891">
        <v>36582.94</v>
      </c>
      <c r="AQ740" s="891">
        <v>0</v>
      </c>
      <c r="AR740" s="891">
        <v>0</v>
      </c>
      <c r="AS740" s="891">
        <v>0</v>
      </c>
      <c r="AT740" s="891">
        <v>0</v>
      </c>
      <c r="AU740" s="891">
        <v>0</v>
      </c>
      <c r="AV740" s="891">
        <v>174932.98</v>
      </c>
      <c r="AW740" s="891">
        <v>69413.850000000006</v>
      </c>
      <c r="AX740" s="891">
        <v>27249.55</v>
      </c>
      <c r="AY740" s="891">
        <v>415267.56</v>
      </c>
      <c r="AZ740" s="891">
        <v>4620852.76</v>
      </c>
      <c r="BA740" s="891">
        <v>30524.92</v>
      </c>
      <c r="BB740" s="891">
        <v>0</v>
      </c>
      <c r="BC740" s="891">
        <v>118132.92</v>
      </c>
    </row>
    <row r="741" spans="1:55" ht="15.75" customHeight="1" x14ac:dyDescent="0.2">
      <c r="A741" s="890" t="s">
        <v>2680</v>
      </c>
      <c r="B741" s="895" t="s">
        <v>2681</v>
      </c>
      <c r="C741" s="645">
        <v>1956.5</v>
      </c>
      <c r="D741" s="891">
        <v>23820289.920000002</v>
      </c>
      <c r="E741" s="891">
        <v>20636130.75</v>
      </c>
      <c r="F741" s="892">
        <v>0.86632575922904631</v>
      </c>
      <c r="G741" s="893">
        <v>2</v>
      </c>
      <c r="H741" s="891">
        <v>58588.02</v>
      </c>
      <c r="I741" s="891">
        <v>3320320.08</v>
      </c>
      <c r="J741" s="891">
        <v>3378908.1</v>
      </c>
      <c r="K741" s="893">
        <v>0.93035000000000001</v>
      </c>
      <c r="L741" s="891">
        <v>5702610.3600000003</v>
      </c>
      <c r="M741" s="891">
        <v>1390978.01</v>
      </c>
      <c r="N741" s="891">
        <v>649160.86</v>
      </c>
      <c r="O741" s="891">
        <v>261958.39999999999</v>
      </c>
      <c r="P741" s="891">
        <v>183152.59</v>
      </c>
      <c r="Q741" s="891">
        <v>451792.83</v>
      </c>
      <c r="R741" s="891">
        <v>146977.79999999999</v>
      </c>
      <c r="S741" s="891">
        <v>238329.68</v>
      </c>
      <c r="T741" s="891">
        <v>289284.40000000002</v>
      </c>
      <c r="U741" s="891">
        <v>171819.07</v>
      </c>
      <c r="V741" s="891">
        <v>431986.34</v>
      </c>
      <c r="W741" s="891">
        <v>372589.84</v>
      </c>
      <c r="X741" s="891">
        <v>285980.5</v>
      </c>
      <c r="Y741" s="891">
        <v>10576620.680000002</v>
      </c>
      <c r="Z741" s="891">
        <v>174915</v>
      </c>
      <c r="AA741" s="891">
        <v>244562.5</v>
      </c>
      <c r="AB741" s="891">
        <v>526298.5</v>
      </c>
      <c r="AC741" s="891">
        <v>56738.5</v>
      </c>
      <c r="AD741" s="891">
        <v>1117161.5</v>
      </c>
      <c r="AE741" s="891">
        <v>685656.5</v>
      </c>
      <c r="AF741" s="891">
        <v>2400625.5</v>
      </c>
      <c r="AG741" s="891">
        <v>1727589.5</v>
      </c>
      <c r="AH741" s="891">
        <v>4504230.1215000004</v>
      </c>
      <c r="AI741" s="891">
        <v>11437777.6215</v>
      </c>
      <c r="AJ741" s="891">
        <v>1769008.6</v>
      </c>
      <c r="AK741" s="891">
        <v>9668769.0215000007</v>
      </c>
      <c r="AL741" s="894">
        <v>11314566.171500001</v>
      </c>
      <c r="AM741" s="891">
        <v>115735.13</v>
      </c>
      <c r="AN741" s="891">
        <v>115735.13</v>
      </c>
      <c r="AO741" s="891">
        <v>120391.14</v>
      </c>
      <c r="AP741" s="891">
        <v>120391.14</v>
      </c>
      <c r="AQ741" s="891">
        <v>4656.01</v>
      </c>
      <c r="AR741" s="891">
        <v>4656.01</v>
      </c>
      <c r="AS741" s="891">
        <v>4656.01</v>
      </c>
      <c r="AT741" s="891">
        <v>4656.01</v>
      </c>
      <c r="AU741" s="891">
        <v>5986.29</v>
      </c>
      <c r="AV741" s="891">
        <v>922555.32</v>
      </c>
      <c r="AW741" s="891">
        <v>366072.28</v>
      </c>
      <c r="AX741" s="891">
        <v>143612.5</v>
      </c>
      <c r="AY741" s="891">
        <v>1929102.97</v>
      </c>
      <c r="AZ741" s="891">
        <v>23820289.920000002</v>
      </c>
      <c r="BA741" s="891">
        <v>90516.74</v>
      </c>
      <c r="BB741" s="891">
        <v>283.84000000000003</v>
      </c>
      <c r="BC741" s="891">
        <v>508256.43</v>
      </c>
    </row>
    <row r="742" spans="1:55" ht="15.75" customHeight="1" x14ac:dyDescent="0.2">
      <c r="A742" s="890" t="s">
        <v>2682</v>
      </c>
      <c r="B742" s="895" t="s">
        <v>2683</v>
      </c>
      <c r="C742" s="645">
        <v>2681.25</v>
      </c>
      <c r="D742" s="891">
        <v>33126856.73</v>
      </c>
      <c r="E742" s="891">
        <v>26704469.270000003</v>
      </c>
      <c r="F742" s="892">
        <v>0.80612747196796908</v>
      </c>
      <c r="G742" s="893">
        <v>2</v>
      </c>
      <c r="H742" s="891">
        <v>80290.89</v>
      </c>
      <c r="I742" s="891">
        <v>4563318.2799999993</v>
      </c>
      <c r="J742" s="891">
        <v>4643609.169999999</v>
      </c>
      <c r="K742" s="893">
        <v>0.93035000000000001</v>
      </c>
      <c r="L742" s="891">
        <v>7889024.4400000004</v>
      </c>
      <c r="M742" s="891">
        <v>1925477.28</v>
      </c>
      <c r="N742" s="891">
        <v>889515.64</v>
      </c>
      <c r="O742" s="891">
        <v>359400.55</v>
      </c>
      <c r="P742" s="891">
        <v>256260.56</v>
      </c>
      <c r="Q742" s="891">
        <v>625586.51</v>
      </c>
      <c r="R742" s="891">
        <v>201246.53</v>
      </c>
      <c r="S742" s="891">
        <v>326746.56</v>
      </c>
      <c r="T742" s="891">
        <v>396857.5</v>
      </c>
      <c r="U742" s="891">
        <v>235426.44</v>
      </c>
      <c r="V742" s="891">
        <v>592624.48</v>
      </c>
      <c r="W742" s="891">
        <v>511140.83</v>
      </c>
      <c r="X742" s="891">
        <v>392075.14</v>
      </c>
      <c r="Y742" s="891">
        <v>14601382.460000003</v>
      </c>
      <c r="Z742" s="891">
        <v>238905</v>
      </c>
      <c r="AA742" s="891">
        <v>335156.25</v>
      </c>
      <c r="AB742" s="891">
        <v>721256.25</v>
      </c>
      <c r="AC742" s="891">
        <v>77756.25</v>
      </c>
      <c r="AD742" s="891">
        <v>1530993.75</v>
      </c>
      <c r="AE742" s="891">
        <v>945466.5</v>
      </c>
      <c r="AF742" s="891">
        <v>3289893.75</v>
      </c>
      <c r="AG742" s="891">
        <v>2367543.75</v>
      </c>
      <c r="AH742" s="891">
        <v>6287949.888749999</v>
      </c>
      <c r="AI742" s="891">
        <v>15794921.388749998</v>
      </c>
      <c r="AJ742" s="891">
        <v>2424305.81</v>
      </c>
      <c r="AK742" s="891">
        <v>13370615.578749998</v>
      </c>
      <c r="AL742" s="894">
        <v>15626068.488749998</v>
      </c>
      <c r="AM742" s="891">
        <v>228809.68</v>
      </c>
      <c r="AN742" s="891">
        <v>228809.68</v>
      </c>
      <c r="AO742" s="891">
        <v>238786.85</v>
      </c>
      <c r="AP742" s="891">
        <v>238786.85</v>
      </c>
      <c r="AQ742" s="891">
        <v>0</v>
      </c>
      <c r="AR742" s="891">
        <v>0</v>
      </c>
      <c r="AS742" s="891">
        <v>0</v>
      </c>
      <c r="AT742" s="891">
        <v>0</v>
      </c>
      <c r="AU742" s="891">
        <v>665.14</v>
      </c>
      <c r="AV742" s="891">
        <v>1264439.55</v>
      </c>
      <c r="AW742" s="891">
        <v>501732.81</v>
      </c>
      <c r="AX742" s="891">
        <v>197375.12</v>
      </c>
      <c r="AY742" s="891">
        <v>2899405.68</v>
      </c>
      <c r="AZ742" s="891">
        <v>33126856.73</v>
      </c>
      <c r="BA742" s="891">
        <v>232411.10999999996</v>
      </c>
      <c r="BB742" s="891">
        <v>0</v>
      </c>
      <c r="BC742" s="891">
        <v>754754.27</v>
      </c>
    </row>
    <row r="743" spans="1:55" ht="15.75" customHeight="1" x14ac:dyDescent="0.2">
      <c r="A743" s="890" t="s">
        <v>2684</v>
      </c>
      <c r="B743" s="895" t="s">
        <v>2685</v>
      </c>
      <c r="C743" s="645">
        <v>217.5</v>
      </c>
      <c r="D743" s="891">
        <v>2907247.12</v>
      </c>
      <c r="E743" s="891">
        <v>1866318.76</v>
      </c>
      <c r="F743" s="892">
        <v>0.64195394576571119</v>
      </c>
      <c r="G743" s="893">
        <v>1</v>
      </c>
      <c r="H743" s="891">
        <v>110987.1</v>
      </c>
      <c r="I743" s="891">
        <v>1231265.72</v>
      </c>
      <c r="J743" s="891">
        <v>1342252.82</v>
      </c>
      <c r="K743" s="893">
        <v>0.9</v>
      </c>
      <c r="L743" s="891">
        <v>667223.85</v>
      </c>
      <c r="M743" s="891">
        <v>162886.57999999999</v>
      </c>
      <c r="N743" s="891">
        <v>69377.259999999995</v>
      </c>
      <c r="O743" s="891">
        <v>27357.439999999999</v>
      </c>
      <c r="P743" s="891">
        <v>23237.13</v>
      </c>
      <c r="Q743" s="891">
        <v>49979.85</v>
      </c>
      <c r="R743" s="891">
        <v>15312.02</v>
      </c>
      <c r="S743" s="891">
        <v>25532.1</v>
      </c>
      <c r="T743" s="891">
        <v>30234.76</v>
      </c>
      <c r="U743" s="891">
        <v>18383.11</v>
      </c>
      <c r="V743" s="891">
        <v>45149.35</v>
      </c>
      <c r="W743" s="891">
        <v>38941.480000000003</v>
      </c>
      <c r="X743" s="891">
        <v>30636.9</v>
      </c>
      <c r="Y743" s="891">
        <v>1204251.8299999998</v>
      </c>
      <c r="Z743" s="891">
        <v>19440</v>
      </c>
      <c r="AA743" s="891">
        <v>27187.5</v>
      </c>
      <c r="AB743" s="891">
        <v>58507.5</v>
      </c>
      <c r="AC743" s="891">
        <v>6307.5</v>
      </c>
      <c r="AD743" s="891">
        <v>124192.5</v>
      </c>
      <c r="AE743" s="891">
        <v>77525.5</v>
      </c>
      <c r="AF743" s="891">
        <v>266872.5</v>
      </c>
      <c r="AG743" s="891">
        <v>192052.5</v>
      </c>
      <c r="AH743" s="891">
        <v>577145.36549999996</v>
      </c>
      <c r="AI743" s="891">
        <v>1349230.8654999998</v>
      </c>
      <c r="AJ743" s="891">
        <v>196656.97</v>
      </c>
      <c r="AK743" s="891">
        <v>1152573.8954999999</v>
      </c>
      <c r="AL743" s="894">
        <v>1329565.1654999999</v>
      </c>
      <c r="AM743" s="891">
        <v>54049.46</v>
      </c>
      <c r="AN743" s="891">
        <v>54049.46</v>
      </c>
      <c r="AO743" s="891">
        <v>55979.8</v>
      </c>
      <c r="AP743" s="891">
        <v>55979.8</v>
      </c>
      <c r="AQ743" s="891">
        <v>0</v>
      </c>
      <c r="AR743" s="891">
        <v>0</v>
      </c>
      <c r="AS743" s="891">
        <v>0</v>
      </c>
      <c r="AT743" s="891">
        <v>0</v>
      </c>
      <c r="AU743" s="891">
        <v>0</v>
      </c>
      <c r="AV743" s="891">
        <v>99090.68</v>
      </c>
      <c r="AW743" s="891">
        <v>39319.43</v>
      </c>
      <c r="AX743" s="891">
        <v>14961.42</v>
      </c>
      <c r="AY743" s="891">
        <v>373430.05</v>
      </c>
      <c r="AZ743" s="891">
        <v>2907247.12</v>
      </c>
      <c r="BA743" s="891">
        <v>261061.49000000005</v>
      </c>
      <c r="BB743" s="891">
        <v>0</v>
      </c>
      <c r="BC743" s="891">
        <v>90359.7</v>
      </c>
    </row>
    <row r="744" spans="1:55" ht="15.75" customHeight="1" x14ac:dyDescent="0.2">
      <c r="A744" s="890" t="s">
        <v>2686</v>
      </c>
      <c r="B744" s="895" t="s">
        <v>2687</v>
      </c>
      <c r="C744" s="645">
        <v>43.99</v>
      </c>
      <c r="D744" s="891">
        <v>611746.43999999994</v>
      </c>
      <c r="E744" s="891">
        <v>457477.14999999997</v>
      </c>
      <c r="F744" s="892">
        <v>0.74782151572471756</v>
      </c>
      <c r="G744" s="893">
        <v>2</v>
      </c>
      <c r="H744" s="891">
        <v>4871.7700000000004</v>
      </c>
      <c r="I744" s="891">
        <v>302441.87</v>
      </c>
      <c r="J744" s="891">
        <v>307313.64</v>
      </c>
      <c r="K744" s="893">
        <v>0.9</v>
      </c>
      <c r="L744" s="891">
        <v>135756.97</v>
      </c>
      <c r="M744" s="891">
        <v>45247.79</v>
      </c>
      <c r="N744" s="891">
        <v>14771.48</v>
      </c>
      <c r="O744" s="891">
        <v>4923.82</v>
      </c>
      <c r="P744" s="891">
        <v>4509.72</v>
      </c>
      <c r="Q744" s="891">
        <v>12935.23</v>
      </c>
      <c r="R744" s="891">
        <v>2734.29</v>
      </c>
      <c r="S744" s="891">
        <v>5361.74</v>
      </c>
      <c r="T744" s="891">
        <v>4921.93</v>
      </c>
      <c r="U744" s="891">
        <v>3574.49</v>
      </c>
      <c r="V744" s="891">
        <v>7349.89</v>
      </c>
      <c r="W744" s="891">
        <v>6339.31</v>
      </c>
      <c r="X744" s="891">
        <v>6433.74</v>
      </c>
      <c r="Y744" s="891">
        <v>254860.40000000002</v>
      </c>
      <c r="Z744" s="891">
        <v>3959.0999999999995</v>
      </c>
      <c r="AA744" s="891">
        <v>5498.7499999999991</v>
      </c>
      <c r="AB744" s="891">
        <v>11833.31</v>
      </c>
      <c r="AC744" s="891">
        <v>1275.7099999999998</v>
      </c>
      <c r="AD744" s="891">
        <v>25118.29</v>
      </c>
      <c r="AE744" s="891">
        <v>34268.21</v>
      </c>
      <c r="AF744" s="891">
        <v>53975.729999999996</v>
      </c>
      <c r="AG744" s="891">
        <v>38843.17</v>
      </c>
      <c r="AH744" s="891">
        <v>118059.72249000001</v>
      </c>
      <c r="AI744" s="891">
        <v>292831.99248999998</v>
      </c>
      <c r="AJ744" s="891">
        <v>39774.43</v>
      </c>
      <c r="AK744" s="891">
        <v>253057.56248999998</v>
      </c>
      <c r="AL744" s="894">
        <v>288854.54248999996</v>
      </c>
      <c r="AM744" s="891">
        <v>9008.24</v>
      </c>
      <c r="AN744" s="891">
        <v>9008.24</v>
      </c>
      <c r="AO744" s="891">
        <v>9651.69</v>
      </c>
      <c r="AP744" s="891">
        <v>9651.69</v>
      </c>
      <c r="AQ744" s="891">
        <v>0</v>
      </c>
      <c r="AR744" s="891">
        <v>0</v>
      </c>
      <c r="AS744" s="891">
        <v>0</v>
      </c>
      <c r="AT744" s="891">
        <v>0</v>
      </c>
      <c r="AU744" s="891">
        <v>0</v>
      </c>
      <c r="AV744" s="891">
        <v>19946.82</v>
      </c>
      <c r="AW744" s="891">
        <v>7914.95</v>
      </c>
      <c r="AX744" s="891">
        <v>2849.79</v>
      </c>
      <c r="AY744" s="891">
        <v>68031.42</v>
      </c>
      <c r="AZ744" s="891">
        <v>611746.43999999994</v>
      </c>
      <c r="BA744" s="891">
        <v>43295.44000000001</v>
      </c>
      <c r="BB744" s="891">
        <v>0</v>
      </c>
      <c r="BC744" s="891">
        <v>17306.62</v>
      </c>
    </row>
    <row r="745" spans="1:55" ht="15.75" customHeight="1" x14ac:dyDescent="0.2">
      <c r="A745" s="890" t="s">
        <v>2688</v>
      </c>
      <c r="B745" s="895" t="s">
        <v>2689</v>
      </c>
      <c r="C745" s="645">
        <v>969.6</v>
      </c>
      <c r="D745" s="891">
        <v>12231917.6</v>
      </c>
      <c r="E745" s="891">
        <v>14604924.27</v>
      </c>
      <c r="F745" s="892">
        <v>1.1940011981441079</v>
      </c>
      <c r="G745" s="893">
        <v>4</v>
      </c>
      <c r="H745" s="891">
        <v>941.23</v>
      </c>
      <c r="I745" s="891">
        <v>822176.47</v>
      </c>
      <c r="J745" s="891">
        <v>823117.7</v>
      </c>
      <c r="K745" s="893">
        <v>0.9</v>
      </c>
      <c r="L745" s="891">
        <v>2895801.39</v>
      </c>
      <c r="M745" s="891">
        <v>723087.63</v>
      </c>
      <c r="N745" s="891">
        <v>312028.46999999997</v>
      </c>
      <c r="O745" s="891">
        <v>124182.43</v>
      </c>
      <c r="P745" s="891">
        <v>97803.39</v>
      </c>
      <c r="Q745" s="891">
        <v>221985.39</v>
      </c>
      <c r="R745" s="891">
        <v>69997.820000000007</v>
      </c>
      <c r="S745" s="891">
        <v>114639.12</v>
      </c>
      <c r="T745" s="891">
        <v>136407.99</v>
      </c>
      <c r="U745" s="891">
        <v>82213.36</v>
      </c>
      <c r="V745" s="891">
        <v>203697.09</v>
      </c>
      <c r="W745" s="891">
        <v>175689.5</v>
      </c>
      <c r="X745" s="891">
        <v>137559.67999999999</v>
      </c>
      <c r="Y745" s="891">
        <v>5295093.2600000007</v>
      </c>
      <c r="Z745" s="891">
        <v>86349.6</v>
      </c>
      <c r="AA745" s="891">
        <v>121200</v>
      </c>
      <c r="AB745" s="891">
        <v>260822.40000000002</v>
      </c>
      <c r="AC745" s="891">
        <v>28118.400000000001</v>
      </c>
      <c r="AD745" s="891">
        <v>276820.78999999998</v>
      </c>
      <c r="AE745" s="891">
        <v>367148.33999999997</v>
      </c>
      <c r="AF745" s="891">
        <v>1189699.2000000002</v>
      </c>
      <c r="AG745" s="891">
        <v>856156.8</v>
      </c>
      <c r="AH745" s="891">
        <v>2456120.4785999996</v>
      </c>
      <c r="AI745" s="891">
        <v>5642436.0086000003</v>
      </c>
      <c r="AJ745" s="891">
        <v>876683.23</v>
      </c>
      <c r="AK745" s="891">
        <v>4765752.7785999998</v>
      </c>
      <c r="AL745" s="894">
        <v>5554767.6786000002</v>
      </c>
      <c r="AM745" s="891">
        <v>170513.19</v>
      </c>
      <c r="AN745" s="891">
        <v>170513.19</v>
      </c>
      <c r="AO745" s="891">
        <v>177591.09</v>
      </c>
      <c r="AP745" s="891">
        <v>177591.09</v>
      </c>
      <c r="AQ745" s="891">
        <v>0</v>
      </c>
      <c r="AR745" s="891">
        <v>0</v>
      </c>
      <c r="AS745" s="891">
        <v>0</v>
      </c>
      <c r="AT745" s="891">
        <v>0</v>
      </c>
      <c r="AU745" s="891">
        <v>0</v>
      </c>
      <c r="AV745" s="891">
        <v>442047.4</v>
      </c>
      <c r="AW745" s="891">
        <v>175405.52</v>
      </c>
      <c r="AX745" s="891">
        <v>68395.100000000006</v>
      </c>
      <c r="AY745" s="891">
        <v>1382056.58</v>
      </c>
      <c r="AZ745" s="891">
        <v>12231917.6</v>
      </c>
      <c r="BA745" s="891">
        <v>259938.63</v>
      </c>
      <c r="BB745" s="891">
        <v>0.47</v>
      </c>
      <c r="BC745" s="891">
        <v>270366.08999999997</v>
      </c>
    </row>
    <row r="746" spans="1:55" ht="15.75" customHeight="1" x14ac:dyDescent="0.2">
      <c r="A746" s="890" t="s">
        <v>2690</v>
      </c>
      <c r="B746" s="895" t="s">
        <v>2691</v>
      </c>
      <c r="C746" s="645">
        <v>114.56</v>
      </c>
      <c r="D746" s="891">
        <v>1386671.63</v>
      </c>
      <c r="E746" s="891">
        <v>1191128.57</v>
      </c>
      <c r="F746" s="892">
        <v>0.85898387493512085</v>
      </c>
      <c r="G746" s="893">
        <v>2</v>
      </c>
      <c r="H746" s="891">
        <v>3430.53</v>
      </c>
      <c r="I746" s="891">
        <v>829589.23</v>
      </c>
      <c r="J746" s="891">
        <v>833019.76</v>
      </c>
      <c r="K746" s="893">
        <v>0.9</v>
      </c>
      <c r="L746" s="891">
        <v>331087.5</v>
      </c>
      <c r="M746" s="891">
        <v>66217.5</v>
      </c>
      <c r="N746" s="891">
        <v>34335</v>
      </c>
      <c r="O746" s="891">
        <v>14715</v>
      </c>
      <c r="P746" s="891">
        <v>11249.08</v>
      </c>
      <c r="Q746" s="891">
        <v>20005.650000000001</v>
      </c>
      <c r="R746" s="891">
        <v>7656.01</v>
      </c>
      <c r="S746" s="891">
        <v>12766.05</v>
      </c>
      <c r="T746" s="891">
        <v>16875.21</v>
      </c>
      <c r="U746" s="891">
        <v>9446.8700000000008</v>
      </c>
      <c r="V746" s="891">
        <v>25199.64</v>
      </c>
      <c r="W746" s="891">
        <v>21734.78</v>
      </c>
      <c r="X746" s="891">
        <v>15318.45</v>
      </c>
      <c r="Y746" s="891">
        <v>586606.74000000011</v>
      </c>
      <c r="Z746" s="891">
        <v>10078.199999999999</v>
      </c>
      <c r="AA746" s="891">
        <v>14320</v>
      </c>
      <c r="AB746" s="891">
        <v>30816.639999999999</v>
      </c>
      <c r="AC746" s="891">
        <v>3322.2400000000002</v>
      </c>
      <c r="AD746" s="891">
        <v>65413.760000000002</v>
      </c>
      <c r="AE746" s="891">
        <v>16570.32</v>
      </c>
      <c r="AF746" s="891">
        <v>140565.12</v>
      </c>
      <c r="AG746" s="891">
        <v>101156.48000000001</v>
      </c>
      <c r="AH746" s="891">
        <v>274190.37755999999</v>
      </c>
      <c r="AI746" s="891">
        <v>656433.13755999994</v>
      </c>
      <c r="AJ746" s="891">
        <v>103581.71</v>
      </c>
      <c r="AK746" s="891">
        <v>552851.42755999998</v>
      </c>
      <c r="AL746" s="894">
        <v>646074.95756000001</v>
      </c>
      <c r="AM746" s="891">
        <v>18016.48</v>
      </c>
      <c r="AN746" s="891">
        <v>18016.48</v>
      </c>
      <c r="AO746" s="891">
        <v>18659.93</v>
      </c>
      <c r="AP746" s="891">
        <v>18659.93</v>
      </c>
      <c r="AQ746" s="891">
        <v>0</v>
      </c>
      <c r="AR746" s="891">
        <v>0</v>
      </c>
      <c r="AS746" s="891">
        <v>0</v>
      </c>
      <c r="AT746" s="891">
        <v>0</v>
      </c>
      <c r="AU746" s="891">
        <v>0</v>
      </c>
      <c r="AV746" s="891">
        <v>52119.12</v>
      </c>
      <c r="AW746" s="891">
        <v>20681</v>
      </c>
      <c r="AX746" s="891">
        <v>7836.93</v>
      </c>
      <c r="AY746" s="891">
        <v>153989.87</v>
      </c>
      <c r="AZ746" s="891">
        <v>1386671.63</v>
      </c>
      <c r="BA746" s="891">
        <v>46842.03</v>
      </c>
      <c r="BB746" s="891">
        <v>0</v>
      </c>
      <c r="BC746" s="891">
        <v>51857.929999999993</v>
      </c>
    </row>
    <row r="747" spans="1:55" ht="15.75" customHeight="1" x14ac:dyDescent="0.2">
      <c r="A747" s="890" t="s">
        <v>2692</v>
      </c>
      <c r="B747" s="895" t="s">
        <v>2693</v>
      </c>
      <c r="C747" s="645">
        <v>405.63</v>
      </c>
      <c r="D747" s="891">
        <v>5152993.01</v>
      </c>
      <c r="E747" s="891">
        <v>3620631.12</v>
      </c>
      <c r="F747" s="892">
        <v>0.70262682541461474</v>
      </c>
      <c r="G747" s="893">
        <v>1</v>
      </c>
      <c r="H747" s="891">
        <v>87029.32</v>
      </c>
      <c r="I747" s="891">
        <v>1961226.6800000004</v>
      </c>
      <c r="J747" s="891">
        <v>2048256.0000000005</v>
      </c>
      <c r="K747" s="893">
        <v>0.9</v>
      </c>
      <c r="L747" s="891">
        <v>1198623.6200000001</v>
      </c>
      <c r="M747" s="891">
        <v>299545.99</v>
      </c>
      <c r="N747" s="891">
        <v>129918.77</v>
      </c>
      <c r="O747" s="891">
        <v>51216.69</v>
      </c>
      <c r="P747" s="891">
        <v>40027.85</v>
      </c>
      <c r="Q747" s="891">
        <v>92906.42</v>
      </c>
      <c r="R747" s="891">
        <v>28983.47</v>
      </c>
      <c r="S747" s="891">
        <v>47745.02</v>
      </c>
      <c r="T747" s="891">
        <v>56250.720000000001</v>
      </c>
      <c r="U747" s="891">
        <v>34213.01</v>
      </c>
      <c r="V747" s="891">
        <v>83998.8</v>
      </c>
      <c r="W747" s="891">
        <v>72449.279999999999</v>
      </c>
      <c r="X747" s="891">
        <v>57291</v>
      </c>
      <c r="Y747" s="891">
        <v>2193170.64</v>
      </c>
      <c r="Z747" s="891">
        <v>36394.199999999997</v>
      </c>
      <c r="AA747" s="891">
        <v>50703.75</v>
      </c>
      <c r="AB747" s="891">
        <v>109114.46999999999</v>
      </c>
      <c r="AC747" s="891">
        <v>11763.27</v>
      </c>
      <c r="AD747" s="891">
        <v>231614.73</v>
      </c>
      <c r="AE747" s="891">
        <v>155053.41999999998</v>
      </c>
      <c r="AF747" s="891">
        <v>497708.00999999989</v>
      </c>
      <c r="AG747" s="891">
        <v>358171.29</v>
      </c>
      <c r="AH747" s="891">
        <v>1007300.1261299998</v>
      </c>
      <c r="AI747" s="891">
        <v>2457823.2661299994</v>
      </c>
      <c r="AJ747" s="891">
        <v>366758.47</v>
      </c>
      <c r="AK747" s="891">
        <v>2091064.7961299999</v>
      </c>
      <c r="AL747" s="894">
        <v>2421147.4161299998</v>
      </c>
      <c r="AM747" s="891">
        <v>61770.81</v>
      </c>
      <c r="AN747" s="891">
        <v>61770.81</v>
      </c>
      <c r="AO747" s="891">
        <v>64344.6</v>
      </c>
      <c r="AP747" s="891">
        <v>64344.6</v>
      </c>
      <c r="AQ747" s="891">
        <v>0</v>
      </c>
      <c r="AR747" s="891">
        <v>0</v>
      </c>
      <c r="AS747" s="891">
        <v>0</v>
      </c>
      <c r="AT747" s="891">
        <v>0</v>
      </c>
      <c r="AU747" s="891">
        <v>0</v>
      </c>
      <c r="AV747" s="891">
        <v>184669</v>
      </c>
      <c r="AW747" s="891">
        <v>73277.119999999995</v>
      </c>
      <c r="AX747" s="891">
        <v>28497.96</v>
      </c>
      <c r="AY747" s="891">
        <v>538674.9</v>
      </c>
      <c r="AZ747" s="891">
        <v>5152993.01</v>
      </c>
      <c r="BA747" s="891">
        <v>157929.48000000001</v>
      </c>
      <c r="BB747" s="891">
        <v>0</v>
      </c>
      <c r="BC747" s="891">
        <v>162880.62999999998</v>
      </c>
    </row>
    <row r="748" spans="1:55" ht="15.75" customHeight="1" x14ac:dyDescent="0.2">
      <c r="A748" s="890" t="s">
        <v>2694</v>
      </c>
      <c r="B748" s="895" t="s">
        <v>2695</v>
      </c>
      <c r="C748" s="645">
        <v>945.35</v>
      </c>
      <c r="D748" s="891">
        <v>12904528.48</v>
      </c>
      <c r="E748" s="891">
        <v>8477818.4199999999</v>
      </c>
      <c r="F748" s="892">
        <v>0.65696460224325837</v>
      </c>
      <c r="G748" s="893">
        <v>1</v>
      </c>
      <c r="H748" s="891">
        <v>425693.08</v>
      </c>
      <c r="I748" s="891">
        <v>5348373.21</v>
      </c>
      <c r="J748" s="891">
        <v>5774066.29</v>
      </c>
      <c r="K748" s="893">
        <v>0.9</v>
      </c>
      <c r="L748" s="891">
        <v>2905795.8</v>
      </c>
      <c r="M748" s="891">
        <v>728462.01</v>
      </c>
      <c r="N748" s="891">
        <v>305193.82</v>
      </c>
      <c r="O748" s="891">
        <v>121116.8</v>
      </c>
      <c r="P748" s="891">
        <v>103161.19</v>
      </c>
      <c r="Q748" s="891">
        <v>219890.79</v>
      </c>
      <c r="R748" s="891">
        <v>67810.39</v>
      </c>
      <c r="S748" s="891">
        <v>111830.59</v>
      </c>
      <c r="T748" s="891">
        <v>132892.32</v>
      </c>
      <c r="U748" s="891">
        <v>80170.789999999994</v>
      </c>
      <c r="V748" s="891">
        <v>198447.16</v>
      </c>
      <c r="W748" s="891">
        <v>171161.42</v>
      </c>
      <c r="X748" s="891">
        <v>134189.62</v>
      </c>
      <c r="Y748" s="891">
        <v>5280122.6999999993</v>
      </c>
      <c r="Z748" s="891">
        <v>84054.599999999991</v>
      </c>
      <c r="AA748" s="891">
        <v>118168.75</v>
      </c>
      <c r="AB748" s="891">
        <v>254299.14999999997</v>
      </c>
      <c r="AC748" s="891">
        <v>27415.149999999998</v>
      </c>
      <c r="AD748" s="891">
        <v>539794.85</v>
      </c>
      <c r="AE748" s="891">
        <v>363857.27999999997</v>
      </c>
      <c r="AF748" s="891">
        <v>1159944.45</v>
      </c>
      <c r="AG748" s="891">
        <v>834744.04999999981</v>
      </c>
      <c r="AH748" s="891">
        <v>2568461.5288499999</v>
      </c>
      <c r="AI748" s="891">
        <v>5950739.8088499997</v>
      </c>
      <c r="AJ748" s="891">
        <v>854757.1</v>
      </c>
      <c r="AK748" s="891">
        <v>5095982.7088500001</v>
      </c>
      <c r="AL748" s="894">
        <v>5865264.0988499997</v>
      </c>
      <c r="AM748" s="891">
        <v>233570.89</v>
      </c>
      <c r="AN748" s="891">
        <v>233570.89</v>
      </c>
      <c r="AO748" s="891">
        <v>243222.58</v>
      </c>
      <c r="AP748" s="891">
        <v>243222.58</v>
      </c>
      <c r="AQ748" s="891">
        <v>25737.84</v>
      </c>
      <c r="AR748" s="891">
        <v>25737.84</v>
      </c>
      <c r="AS748" s="891">
        <v>26381.279999999999</v>
      </c>
      <c r="AT748" s="891">
        <v>26381.279999999999</v>
      </c>
      <c r="AU748" s="891">
        <v>32172.3</v>
      </c>
      <c r="AV748" s="891">
        <v>431108.82</v>
      </c>
      <c r="AW748" s="891">
        <v>171065.07</v>
      </c>
      <c r="AX748" s="891">
        <v>66970.2</v>
      </c>
      <c r="AY748" s="891">
        <v>1759141.57</v>
      </c>
      <c r="AZ748" s="891">
        <v>12904528.48</v>
      </c>
      <c r="BA748" s="891">
        <v>837044.36</v>
      </c>
      <c r="BB748" s="891">
        <v>11121.94</v>
      </c>
      <c r="BC748" s="891">
        <v>446719.92000000004</v>
      </c>
    </row>
    <row r="749" spans="1:55" ht="15.75" customHeight="1" x14ac:dyDescent="0.2">
      <c r="A749" s="890" t="s">
        <v>2696</v>
      </c>
      <c r="B749" s="895" t="s">
        <v>2697</v>
      </c>
      <c r="C749" s="645">
        <v>1132.94</v>
      </c>
      <c r="D749" s="891">
        <v>15221186.41</v>
      </c>
      <c r="E749" s="891">
        <v>10805029.559999999</v>
      </c>
      <c r="F749" s="892">
        <v>0.70986776384929628</v>
      </c>
      <c r="G749" s="893">
        <v>1</v>
      </c>
      <c r="H749" s="891">
        <v>232051.16</v>
      </c>
      <c r="I749" s="891">
        <v>6448721.4000000004</v>
      </c>
      <c r="J749" s="891">
        <v>6680772.5600000005</v>
      </c>
      <c r="K749" s="893">
        <v>0.9</v>
      </c>
      <c r="L749" s="891">
        <v>3530908.61</v>
      </c>
      <c r="M749" s="891">
        <v>850015.31</v>
      </c>
      <c r="N749" s="891">
        <v>361853.33</v>
      </c>
      <c r="O749" s="891">
        <v>147390.9</v>
      </c>
      <c r="P749" s="891">
        <v>122545.62</v>
      </c>
      <c r="Q749" s="891">
        <v>248189.39</v>
      </c>
      <c r="R749" s="891">
        <v>81481.84</v>
      </c>
      <c r="S749" s="891">
        <v>133022.24</v>
      </c>
      <c r="T749" s="891">
        <v>163127.07999999999</v>
      </c>
      <c r="U749" s="891">
        <v>96000.69</v>
      </c>
      <c r="V749" s="891">
        <v>243596.52</v>
      </c>
      <c r="W749" s="891">
        <v>210102.91</v>
      </c>
      <c r="X749" s="891">
        <v>159618.23999999999</v>
      </c>
      <c r="Y749" s="891">
        <v>6347852.6800000006</v>
      </c>
      <c r="Z749" s="891">
        <v>101244.6</v>
      </c>
      <c r="AA749" s="891">
        <v>141617.5</v>
      </c>
      <c r="AB749" s="891">
        <v>304760.86</v>
      </c>
      <c r="AC749" s="891">
        <v>32855.26</v>
      </c>
      <c r="AD749" s="891">
        <v>646908.74</v>
      </c>
      <c r="AE749" s="891">
        <v>382164.57999999996</v>
      </c>
      <c r="AF749" s="891">
        <v>1390117.38</v>
      </c>
      <c r="AG749" s="891">
        <v>1000386.02</v>
      </c>
      <c r="AH749" s="891">
        <v>3030739.0529399998</v>
      </c>
      <c r="AI749" s="891">
        <v>7030793.9929399993</v>
      </c>
      <c r="AJ749" s="891">
        <v>1024370.35</v>
      </c>
      <c r="AK749" s="891">
        <v>6006423.6429400006</v>
      </c>
      <c r="AL749" s="894">
        <v>6928356.9529400002</v>
      </c>
      <c r="AM749" s="891">
        <v>279899.01</v>
      </c>
      <c r="AN749" s="891">
        <v>279899.01</v>
      </c>
      <c r="AO749" s="891">
        <v>291481.03000000003</v>
      </c>
      <c r="AP749" s="891">
        <v>291481.03000000003</v>
      </c>
      <c r="AQ749" s="891">
        <v>0</v>
      </c>
      <c r="AR749" s="891">
        <v>0</v>
      </c>
      <c r="AS749" s="891">
        <v>0</v>
      </c>
      <c r="AT749" s="891">
        <v>0</v>
      </c>
      <c r="AU749" s="891">
        <v>0</v>
      </c>
      <c r="AV749" s="891">
        <v>516687.13</v>
      </c>
      <c r="AW749" s="891">
        <v>205022.76</v>
      </c>
      <c r="AX749" s="891">
        <v>80506.73</v>
      </c>
      <c r="AY749" s="891">
        <v>1944976.7</v>
      </c>
      <c r="AZ749" s="891">
        <v>15221186.41</v>
      </c>
      <c r="BA749" s="891">
        <v>1206217.07</v>
      </c>
      <c r="BB749" s="891">
        <v>0</v>
      </c>
      <c r="BC749" s="891">
        <v>459494.47000000003</v>
      </c>
    </row>
    <row r="750" spans="1:55" ht="15.75" customHeight="1" x14ac:dyDescent="0.2">
      <c r="A750" s="890"/>
      <c r="B750" s="895" t="s">
        <v>2698</v>
      </c>
      <c r="C750" s="645">
        <v>32.97</v>
      </c>
      <c r="D750" s="891">
        <v>432260.58</v>
      </c>
      <c r="E750" s="891">
        <v>282373.63</v>
      </c>
      <c r="F750" s="892">
        <v>0.65324862609493561</v>
      </c>
      <c r="G750" s="893">
        <v>1</v>
      </c>
      <c r="H750" s="891">
        <v>15567.02</v>
      </c>
      <c r="I750" s="891">
        <v>239147.58000000002</v>
      </c>
      <c r="J750" s="891">
        <v>254714.6</v>
      </c>
      <c r="K750" s="893">
        <v>0.9</v>
      </c>
      <c r="L750" s="891">
        <v>96866.5</v>
      </c>
      <c r="M750" s="891">
        <v>28280.85</v>
      </c>
      <c r="N750" s="891">
        <v>10099.66</v>
      </c>
      <c r="O750" s="891">
        <v>3336.46</v>
      </c>
      <c r="P750" s="891">
        <v>3264.57</v>
      </c>
      <c r="Q750" s="891">
        <v>8754.58</v>
      </c>
      <c r="R750" s="891">
        <v>1640.57</v>
      </c>
      <c r="S750" s="891">
        <v>3829.81</v>
      </c>
      <c r="T750" s="891">
        <v>3515.67</v>
      </c>
      <c r="U750" s="891">
        <v>2553.21</v>
      </c>
      <c r="V750" s="891">
        <v>5249.92</v>
      </c>
      <c r="W750" s="891">
        <v>4528.08</v>
      </c>
      <c r="X750" s="891">
        <v>4595.53</v>
      </c>
      <c r="Y750" s="891">
        <v>176515.41</v>
      </c>
      <c r="Z750" s="891">
        <v>2967.2999999999997</v>
      </c>
      <c r="AA750" s="891">
        <v>4121.25</v>
      </c>
      <c r="AB750" s="891">
        <v>8868.93</v>
      </c>
      <c r="AC750" s="891">
        <v>956.12999999999988</v>
      </c>
      <c r="AD750" s="891">
        <v>18825.87</v>
      </c>
      <c r="AE750" s="891">
        <v>19423.669999999998</v>
      </c>
      <c r="AF750" s="891">
        <v>40454.19</v>
      </c>
      <c r="AG750" s="891">
        <v>29112.509999999995</v>
      </c>
      <c r="AH750" s="891">
        <v>83519.161470000006</v>
      </c>
      <c r="AI750" s="891">
        <v>208249.01147</v>
      </c>
      <c r="AJ750" s="891">
        <v>29810.48</v>
      </c>
      <c r="AK750" s="891">
        <v>178438.53146999996</v>
      </c>
      <c r="AL750" s="894">
        <v>205267.96146999995</v>
      </c>
      <c r="AM750" s="891">
        <v>6434.46</v>
      </c>
      <c r="AN750" s="891">
        <v>6434.46</v>
      </c>
      <c r="AO750" s="891">
        <v>7077.9</v>
      </c>
      <c r="AP750" s="891">
        <v>7077.9</v>
      </c>
      <c r="AQ750" s="891">
        <v>0</v>
      </c>
      <c r="AR750" s="891">
        <v>0</v>
      </c>
      <c r="AS750" s="891">
        <v>0</v>
      </c>
      <c r="AT750" s="891">
        <v>0</v>
      </c>
      <c r="AU750" s="891">
        <v>643.44000000000005</v>
      </c>
      <c r="AV750" s="891">
        <v>14799.25</v>
      </c>
      <c r="AW750" s="891">
        <v>5872.38</v>
      </c>
      <c r="AX750" s="891">
        <v>2137.34</v>
      </c>
      <c r="AY750" s="891">
        <v>50477.130000000005</v>
      </c>
      <c r="AZ750" s="891">
        <v>432260.58</v>
      </c>
      <c r="BA750" s="891">
        <v>4531.66</v>
      </c>
      <c r="BB750" s="891">
        <v>63.61</v>
      </c>
      <c r="BC750" s="891">
        <v>2617.6400000000003</v>
      </c>
    </row>
    <row r="751" spans="1:55" ht="15.75" customHeight="1" x14ac:dyDescent="0.2">
      <c r="A751" s="890"/>
      <c r="B751" s="895" t="s">
        <v>2699</v>
      </c>
      <c r="C751" s="645">
        <v>90</v>
      </c>
      <c r="D751" s="891">
        <v>1243000.8899999999</v>
      </c>
      <c r="E751" s="891">
        <v>625597.03</v>
      </c>
      <c r="F751" s="892">
        <v>0.50329572169493786</v>
      </c>
      <c r="G751" s="893">
        <v>1</v>
      </c>
      <c r="H751" s="891">
        <v>107955.79</v>
      </c>
      <c r="I751" s="891">
        <v>501296.95</v>
      </c>
      <c r="J751" s="891">
        <v>609252.74</v>
      </c>
      <c r="K751" s="893">
        <v>0.9</v>
      </c>
      <c r="L751" s="891">
        <v>276091.62</v>
      </c>
      <c r="M751" s="891">
        <v>89160.79</v>
      </c>
      <c r="N751" s="891">
        <v>31292.06</v>
      </c>
      <c r="O751" s="891">
        <v>9757.3700000000008</v>
      </c>
      <c r="P751" s="891">
        <v>9239.33</v>
      </c>
      <c r="Q751" s="891">
        <v>26349.23</v>
      </c>
      <c r="R751" s="891">
        <v>6015.43</v>
      </c>
      <c r="S751" s="891">
        <v>11234.12</v>
      </c>
      <c r="T751" s="891">
        <v>9843.8700000000008</v>
      </c>
      <c r="U751" s="891">
        <v>7404.3</v>
      </c>
      <c r="V751" s="891">
        <v>14699.79</v>
      </c>
      <c r="W751" s="891">
        <v>12678.62</v>
      </c>
      <c r="X751" s="891">
        <v>13480.23</v>
      </c>
      <c r="Y751" s="891">
        <v>517246.75999999989</v>
      </c>
      <c r="Z751" s="891">
        <v>8100</v>
      </c>
      <c r="AA751" s="891">
        <v>11250</v>
      </c>
      <c r="AB751" s="891">
        <v>24210</v>
      </c>
      <c r="AC751" s="891">
        <v>2610</v>
      </c>
      <c r="AD751" s="891">
        <v>51390</v>
      </c>
      <c r="AE751" s="891">
        <v>65686</v>
      </c>
      <c r="AF751" s="891">
        <v>110430</v>
      </c>
      <c r="AG751" s="891">
        <v>79470</v>
      </c>
      <c r="AH751" s="891">
        <v>240497.71499999997</v>
      </c>
      <c r="AI751" s="891">
        <v>593643.71499999997</v>
      </c>
      <c r="AJ751" s="891">
        <v>81375.3</v>
      </c>
      <c r="AK751" s="891">
        <v>512268.41499999998</v>
      </c>
      <c r="AL751" s="894">
        <v>585506.18499999994</v>
      </c>
      <c r="AM751" s="891">
        <v>18659.93</v>
      </c>
      <c r="AN751" s="891">
        <v>18659.93</v>
      </c>
      <c r="AO751" s="891">
        <v>19946.82</v>
      </c>
      <c r="AP751" s="891">
        <v>19946.82</v>
      </c>
      <c r="AQ751" s="891">
        <v>0</v>
      </c>
      <c r="AR751" s="891">
        <v>0</v>
      </c>
      <c r="AS751" s="891">
        <v>0</v>
      </c>
      <c r="AT751" s="891">
        <v>0</v>
      </c>
      <c r="AU751" s="891">
        <v>0</v>
      </c>
      <c r="AV751" s="891">
        <v>40537.089999999997</v>
      </c>
      <c r="AW751" s="891">
        <v>16085.22</v>
      </c>
      <c r="AX751" s="891">
        <v>6412.04</v>
      </c>
      <c r="AY751" s="891">
        <v>140247.85</v>
      </c>
      <c r="AZ751" s="891">
        <v>1243000.8899999999</v>
      </c>
      <c r="BA751" s="891">
        <v>35010.910000000003</v>
      </c>
      <c r="BB751" s="891">
        <v>83.56</v>
      </c>
      <c r="BC751" s="891">
        <v>19485.099999999999</v>
      </c>
    </row>
    <row r="752" spans="1:55" ht="15.75" customHeight="1" x14ac:dyDescent="0.2">
      <c r="A752" s="890" t="s">
        <v>2700</v>
      </c>
      <c r="B752" s="895" t="s">
        <v>2701</v>
      </c>
      <c r="C752" s="645">
        <v>2530.2800000000002</v>
      </c>
      <c r="D752" s="891">
        <v>34522213.119999997</v>
      </c>
      <c r="E752" s="891">
        <v>25235179.299999997</v>
      </c>
      <c r="F752" s="892">
        <v>0.7309838222793521</v>
      </c>
      <c r="G752" s="893">
        <v>1</v>
      </c>
      <c r="H752" s="891">
        <v>211314.63</v>
      </c>
      <c r="I752" s="891">
        <v>6604109.8600000003</v>
      </c>
      <c r="J752" s="891">
        <v>6815424.4900000002</v>
      </c>
      <c r="K752" s="893">
        <v>0.9</v>
      </c>
      <c r="L752" s="891">
        <v>7889676.4400000004</v>
      </c>
      <c r="M752" s="891">
        <v>1907139.82</v>
      </c>
      <c r="N752" s="891">
        <v>810108.53</v>
      </c>
      <c r="O752" s="891">
        <v>328631.61</v>
      </c>
      <c r="P752" s="891">
        <v>278948.17</v>
      </c>
      <c r="Q752" s="891">
        <v>566731.88</v>
      </c>
      <c r="R752" s="891">
        <v>183744.28</v>
      </c>
      <c r="S752" s="891">
        <v>297704.28000000003</v>
      </c>
      <c r="T752" s="891">
        <v>363520.27</v>
      </c>
      <c r="U752" s="891">
        <v>214980.28</v>
      </c>
      <c r="V752" s="891">
        <v>542842.24</v>
      </c>
      <c r="W752" s="891">
        <v>468203.47</v>
      </c>
      <c r="X752" s="891">
        <v>357226.25</v>
      </c>
      <c r="Y752" s="891">
        <v>14209457.519999998</v>
      </c>
      <c r="Z752" s="891">
        <v>225925.2</v>
      </c>
      <c r="AA752" s="891">
        <v>316285</v>
      </c>
      <c r="AB752" s="891">
        <v>680645.32000000007</v>
      </c>
      <c r="AC752" s="891">
        <v>73378.12</v>
      </c>
      <c r="AD752" s="891">
        <v>1444789.88</v>
      </c>
      <c r="AE752" s="891">
        <v>869764.90999999992</v>
      </c>
      <c r="AF752" s="891">
        <v>3104653.5599999996</v>
      </c>
      <c r="AG752" s="891">
        <v>2234237.2400000002</v>
      </c>
      <c r="AH752" s="891">
        <v>6895347.2452799994</v>
      </c>
      <c r="AI752" s="891">
        <v>15845026.47528</v>
      </c>
      <c r="AJ752" s="891">
        <v>2287803.2599999998</v>
      </c>
      <c r="AK752" s="891">
        <v>13557223.215279996</v>
      </c>
      <c r="AL752" s="894">
        <v>15616246.145279996</v>
      </c>
      <c r="AM752" s="891">
        <v>662105.93000000005</v>
      </c>
      <c r="AN752" s="891">
        <v>662105.93000000005</v>
      </c>
      <c r="AO752" s="891">
        <v>689774.11</v>
      </c>
      <c r="AP752" s="891">
        <v>689774.11</v>
      </c>
      <c r="AQ752" s="891">
        <v>37319.86</v>
      </c>
      <c r="AR752" s="891">
        <v>37319.86</v>
      </c>
      <c r="AS752" s="891">
        <v>39250.199999999997</v>
      </c>
      <c r="AT752" s="891">
        <v>39250.199999999997</v>
      </c>
      <c r="AU752" s="891">
        <v>46971.55</v>
      </c>
      <c r="AV752" s="891">
        <v>1154342.1200000001</v>
      </c>
      <c r="AW752" s="891">
        <v>458045.87</v>
      </c>
      <c r="AX752" s="891">
        <v>180249.59</v>
      </c>
      <c r="AY752" s="891">
        <v>4696509.33</v>
      </c>
      <c r="AZ752" s="891">
        <v>34522213.119999997</v>
      </c>
      <c r="BA752" s="891">
        <v>1516917.52</v>
      </c>
      <c r="BB752" s="891">
        <v>8872.5499999999993</v>
      </c>
      <c r="BC752" s="891">
        <v>901132.89000000013</v>
      </c>
    </row>
    <row r="753" spans="1:55" ht="15.75" customHeight="1" x14ac:dyDescent="0.2">
      <c r="A753" s="890" t="s">
        <v>2702</v>
      </c>
      <c r="B753" s="895" t="s">
        <v>2703</v>
      </c>
      <c r="C753" s="645">
        <v>65.5</v>
      </c>
      <c r="D753" s="891">
        <v>760820.86</v>
      </c>
      <c r="E753" s="891">
        <v>921550.15</v>
      </c>
      <c r="F753" s="892">
        <v>1.2112577328650007</v>
      </c>
      <c r="G753" s="893">
        <v>4</v>
      </c>
      <c r="H753" s="891">
        <v>58.54</v>
      </c>
      <c r="I753" s="891">
        <v>53902.34</v>
      </c>
      <c r="J753" s="891">
        <v>53960.88</v>
      </c>
      <c r="K753" s="893">
        <v>0.9</v>
      </c>
      <c r="L753" s="891">
        <v>188229.37</v>
      </c>
      <c r="M753" s="891">
        <v>37645.870000000003</v>
      </c>
      <c r="N753" s="891">
        <v>19620</v>
      </c>
      <c r="O753" s="891">
        <v>8583.75</v>
      </c>
      <c r="P753" s="891">
        <v>6242.27</v>
      </c>
      <c r="Q753" s="891">
        <v>12670.24</v>
      </c>
      <c r="R753" s="891">
        <v>4374.8599999999997</v>
      </c>
      <c r="S753" s="891">
        <v>7404.3</v>
      </c>
      <c r="T753" s="891">
        <v>9843.8700000000008</v>
      </c>
      <c r="U753" s="891">
        <v>5361.74</v>
      </c>
      <c r="V753" s="891">
        <v>14699.79</v>
      </c>
      <c r="W753" s="891">
        <v>12678.62</v>
      </c>
      <c r="X753" s="891">
        <v>8884.7000000000007</v>
      </c>
      <c r="Y753" s="891">
        <v>336239.37999999995</v>
      </c>
      <c r="Z753" s="891">
        <v>5895</v>
      </c>
      <c r="AA753" s="891">
        <v>8187.5</v>
      </c>
      <c r="AB753" s="891">
        <v>17619.5</v>
      </c>
      <c r="AC753" s="891">
        <v>1899.5</v>
      </c>
      <c r="AD753" s="891">
        <v>18700.25</v>
      </c>
      <c r="AE753" s="891">
        <v>10226.5</v>
      </c>
      <c r="AF753" s="891">
        <v>80368.5</v>
      </c>
      <c r="AG753" s="891">
        <v>57836.5</v>
      </c>
      <c r="AH753" s="891">
        <v>153267.11849999998</v>
      </c>
      <c r="AI753" s="891">
        <v>354000.36849999998</v>
      </c>
      <c r="AJ753" s="891">
        <v>59223.13</v>
      </c>
      <c r="AK753" s="891">
        <v>294777.23849999998</v>
      </c>
      <c r="AL753" s="894">
        <v>348078.04849999998</v>
      </c>
      <c r="AM753" s="891">
        <v>7721.35</v>
      </c>
      <c r="AN753" s="891">
        <v>7721.35</v>
      </c>
      <c r="AO753" s="891">
        <v>7721.35</v>
      </c>
      <c r="AP753" s="891">
        <v>7721.35</v>
      </c>
      <c r="AQ753" s="891">
        <v>0</v>
      </c>
      <c r="AR753" s="891">
        <v>0</v>
      </c>
      <c r="AS753" s="891">
        <v>0</v>
      </c>
      <c r="AT753" s="891">
        <v>0</v>
      </c>
      <c r="AU753" s="891">
        <v>0</v>
      </c>
      <c r="AV753" s="891">
        <v>29598.51</v>
      </c>
      <c r="AW753" s="891">
        <v>11744.76</v>
      </c>
      <c r="AX753" s="891">
        <v>4274.6899999999996</v>
      </c>
      <c r="AY753" s="891">
        <v>76503.360000000001</v>
      </c>
      <c r="AZ753" s="891">
        <v>760820.86</v>
      </c>
      <c r="BA753" s="891">
        <v>16193.07</v>
      </c>
      <c r="BB753" s="891">
        <v>0</v>
      </c>
      <c r="BC753" s="891">
        <v>18337.680000000004</v>
      </c>
    </row>
    <row r="754" spans="1:55" ht="15.75" customHeight="1" x14ac:dyDescent="0.2">
      <c r="A754" s="890" t="s">
        <v>2704</v>
      </c>
      <c r="B754" s="895" t="s">
        <v>2705</v>
      </c>
      <c r="C754" s="645">
        <v>173.04</v>
      </c>
      <c r="D754" s="891">
        <v>2224850.9900000002</v>
      </c>
      <c r="E754" s="891">
        <v>2920759.6500000004</v>
      </c>
      <c r="F754" s="892">
        <v>1.3127888847962803</v>
      </c>
      <c r="G754" s="893">
        <v>4</v>
      </c>
      <c r="H754" s="891">
        <v>171.19</v>
      </c>
      <c r="I754" s="891">
        <v>283644.82999999996</v>
      </c>
      <c r="J754" s="891">
        <v>283816.01999999996</v>
      </c>
      <c r="K754" s="893">
        <v>0.9</v>
      </c>
      <c r="L754" s="891">
        <v>525256.93000000005</v>
      </c>
      <c r="M754" s="891">
        <v>125866.93</v>
      </c>
      <c r="N754" s="891">
        <v>54372.6</v>
      </c>
      <c r="O754" s="891">
        <v>21568.48</v>
      </c>
      <c r="P754" s="891">
        <v>18172.84</v>
      </c>
      <c r="Q754" s="891">
        <v>38557.839999999997</v>
      </c>
      <c r="R754" s="891">
        <v>11484.01</v>
      </c>
      <c r="S754" s="891">
        <v>19915.03</v>
      </c>
      <c r="T754" s="891">
        <v>23906.55</v>
      </c>
      <c r="U754" s="891">
        <v>14297.97</v>
      </c>
      <c r="V754" s="891">
        <v>35699.49</v>
      </c>
      <c r="W754" s="891">
        <v>30790.94</v>
      </c>
      <c r="X754" s="891">
        <v>23896.78</v>
      </c>
      <c r="Y754" s="891">
        <v>943786.39</v>
      </c>
      <c r="Z754" s="891">
        <v>15506.099999999999</v>
      </c>
      <c r="AA754" s="891">
        <v>21630</v>
      </c>
      <c r="AB754" s="891">
        <v>46547.76</v>
      </c>
      <c r="AC754" s="891">
        <v>5018.16</v>
      </c>
      <c r="AD754" s="891">
        <v>49402.91</v>
      </c>
      <c r="AE754" s="891">
        <v>58611.77</v>
      </c>
      <c r="AF754" s="891">
        <v>212320.08000000002</v>
      </c>
      <c r="AG754" s="891">
        <v>152794.32</v>
      </c>
      <c r="AH754" s="891">
        <v>450326.15603999997</v>
      </c>
      <c r="AI754" s="891">
        <v>1012157.2560400001</v>
      </c>
      <c r="AJ754" s="891">
        <v>156457.57</v>
      </c>
      <c r="AK754" s="891">
        <v>855699.68604000006</v>
      </c>
      <c r="AL754" s="894">
        <v>996511.49604000011</v>
      </c>
      <c r="AM754" s="891">
        <v>36676.42</v>
      </c>
      <c r="AN754" s="891">
        <v>36676.42</v>
      </c>
      <c r="AO754" s="891">
        <v>37963.31</v>
      </c>
      <c r="AP754" s="891">
        <v>37963.31</v>
      </c>
      <c r="AQ754" s="891">
        <v>2573.7800000000002</v>
      </c>
      <c r="AR754" s="891">
        <v>2573.7800000000002</v>
      </c>
      <c r="AS754" s="891">
        <v>2573.7800000000002</v>
      </c>
      <c r="AT754" s="891">
        <v>2573.7800000000002</v>
      </c>
      <c r="AU754" s="891">
        <v>3217.23</v>
      </c>
      <c r="AV754" s="891">
        <v>78500.41</v>
      </c>
      <c r="AW754" s="891">
        <v>31149.16</v>
      </c>
      <c r="AX754" s="891">
        <v>12111.63</v>
      </c>
      <c r="AY754" s="891">
        <v>284553.01</v>
      </c>
      <c r="AZ754" s="891">
        <v>2224850.9900000002</v>
      </c>
      <c r="BA754" s="891">
        <v>133673.96999999997</v>
      </c>
      <c r="BB754" s="891">
        <v>11.8</v>
      </c>
      <c r="BC754" s="891">
        <v>54538.78</v>
      </c>
    </row>
    <row r="755" spans="1:55" ht="15.75" customHeight="1" x14ac:dyDescent="0.2">
      <c r="A755" s="890" t="s">
        <v>2706</v>
      </c>
      <c r="B755" s="895" t="s">
        <v>2707</v>
      </c>
      <c r="C755" s="645">
        <v>697.86</v>
      </c>
      <c r="D755" s="891">
        <v>8859649.0099999998</v>
      </c>
      <c r="E755" s="891">
        <v>8096229.6100000003</v>
      </c>
      <c r="F755" s="892">
        <v>0.91383186860581966</v>
      </c>
      <c r="G755" s="893">
        <v>3</v>
      </c>
      <c r="H755" s="891">
        <v>14519.25</v>
      </c>
      <c r="I755" s="891">
        <v>866931.00999999989</v>
      </c>
      <c r="J755" s="891">
        <v>881450.25999999989</v>
      </c>
      <c r="K755" s="893">
        <v>0.9</v>
      </c>
      <c r="L755" s="891">
        <v>2094283.37</v>
      </c>
      <c r="M755" s="891">
        <v>502118.88</v>
      </c>
      <c r="N755" s="891">
        <v>221872.55</v>
      </c>
      <c r="O755" s="891">
        <v>90042.95</v>
      </c>
      <c r="P755" s="891">
        <v>71811.460000000006</v>
      </c>
      <c r="Q755" s="891">
        <v>155659.13</v>
      </c>
      <c r="R755" s="891">
        <v>50310.93</v>
      </c>
      <c r="S755" s="891">
        <v>81958.039999999994</v>
      </c>
      <c r="T755" s="891">
        <v>99845.02</v>
      </c>
      <c r="U755" s="891">
        <v>58979.15</v>
      </c>
      <c r="V755" s="891">
        <v>149097.87</v>
      </c>
      <c r="W755" s="891">
        <v>128597.47</v>
      </c>
      <c r="X755" s="891">
        <v>98344.44</v>
      </c>
      <c r="Y755" s="891">
        <v>3802921.2600000002</v>
      </c>
      <c r="Z755" s="891">
        <v>62215.199999999997</v>
      </c>
      <c r="AA755" s="891">
        <v>87232.499999999985</v>
      </c>
      <c r="AB755" s="891">
        <v>187724.33999999997</v>
      </c>
      <c r="AC755" s="891">
        <v>20237.939999999995</v>
      </c>
      <c r="AD755" s="891">
        <v>199239.02000000002</v>
      </c>
      <c r="AE755" s="891">
        <v>233173.19999999998</v>
      </c>
      <c r="AF755" s="891">
        <v>856274.21999999986</v>
      </c>
      <c r="AG755" s="891">
        <v>616210.37999999989</v>
      </c>
      <c r="AH755" s="891">
        <v>1789128.7068599998</v>
      </c>
      <c r="AI755" s="891">
        <v>4051435.5068599996</v>
      </c>
      <c r="AJ755" s="891">
        <v>630984.06999999995</v>
      </c>
      <c r="AK755" s="891">
        <v>3420451.4368599998</v>
      </c>
      <c r="AL755" s="894">
        <v>3988337.0968599999</v>
      </c>
      <c r="AM755" s="891">
        <v>137053.99</v>
      </c>
      <c r="AN755" s="891">
        <v>137053.99</v>
      </c>
      <c r="AO755" s="891">
        <v>142845.01</v>
      </c>
      <c r="AP755" s="891">
        <v>142845.01</v>
      </c>
      <c r="AQ755" s="891">
        <v>2573.7800000000002</v>
      </c>
      <c r="AR755" s="891">
        <v>2573.7800000000002</v>
      </c>
      <c r="AS755" s="891">
        <v>3217.23</v>
      </c>
      <c r="AT755" s="891">
        <v>3217.23</v>
      </c>
      <c r="AU755" s="891">
        <v>3860.67</v>
      </c>
      <c r="AV755" s="891">
        <v>317862.32</v>
      </c>
      <c r="AW755" s="891">
        <v>126128.57</v>
      </c>
      <c r="AX755" s="891">
        <v>49158.98</v>
      </c>
      <c r="AY755" s="891">
        <v>1068390.56</v>
      </c>
      <c r="AZ755" s="891">
        <v>8859649.0099999998</v>
      </c>
      <c r="BA755" s="891">
        <v>267083.46999999997</v>
      </c>
      <c r="BB755" s="891">
        <v>68.289999999999992</v>
      </c>
      <c r="BC755" s="891">
        <v>214422.16999999998</v>
      </c>
    </row>
    <row r="756" spans="1:55" ht="15.75" customHeight="1" x14ac:dyDescent="0.2">
      <c r="A756" s="890" t="s">
        <v>2708</v>
      </c>
      <c r="B756" s="895" t="s">
        <v>2709</v>
      </c>
      <c r="C756" s="645">
        <v>497.62</v>
      </c>
      <c r="D756" s="891">
        <v>6492079.9400000004</v>
      </c>
      <c r="E756" s="891">
        <v>5694891.2299999995</v>
      </c>
      <c r="F756" s="892">
        <v>0.87720596213114388</v>
      </c>
      <c r="G756" s="893">
        <v>2</v>
      </c>
      <c r="H756" s="891">
        <v>14901.39</v>
      </c>
      <c r="I756" s="891">
        <v>719157.2</v>
      </c>
      <c r="J756" s="891">
        <v>734058.59</v>
      </c>
      <c r="K756" s="893">
        <v>0.9</v>
      </c>
      <c r="L756" s="891">
        <v>1512148.71</v>
      </c>
      <c r="M756" s="891">
        <v>363751.23</v>
      </c>
      <c r="N756" s="891">
        <v>158122.51999999999</v>
      </c>
      <c r="O756" s="891">
        <v>64092.32</v>
      </c>
      <c r="P756" s="891">
        <v>51619.39</v>
      </c>
      <c r="Q756" s="891">
        <v>109577.79</v>
      </c>
      <c r="R756" s="891">
        <v>34998.910000000003</v>
      </c>
      <c r="S756" s="891">
        <v>58213.18</v>
      </c>
      <c r="T756" s="891">
        <v>71016.53</v>
      </c>
      <c r="U756" s="891">
        <v>42127.96</v>
      </c>
      <c r="V756" s="891">
        <v>106048.48</v>
      </c>
      <c r="W756" s="891">
        <v>91467.21</v>
      </c>
      <c r="X756" s="891">
        <v>69852.13</v>
      </c>
      <c r="Y756" s="891">
        <v>2733036.36</v>
      </c>
      <c r="Z756" s="891">
        <v>44650.799999999996</v>
      </c>
      <c r="AA756" s="891">
        <v>62202.5</v>
      </c>
      <c r="AB756" s="891">
        <v>133859.78</v>
      </c>
      <c r="AC756" s="891">
        <v>14430.98</v>
      </c>
      <c r="AD756" s="891">
        <v>284141.02</v>
      </c>
      <c r="AE756" s="891">
        <v>168546.06</v>
      </c>
      <c r="AF756" s="891">
        <v>610579.74</v>
      </c>
      <c r="AG756" s="891">
        <v>439398.45999999996</v>
      </c>
      <c r="AH756" s="891">
        <v>1283146.07262</v>
      </c>
      <c r="AI756" s="891">
        <v>3040955.4126200001</v>
      </c>
      <c r="AJ756" s="891">
        <v>449933.07</v>
      </c>
      <c r="AK756" s="891">
        <v>2591022.3426199998</v>
      </c>
      <c r="AL756" s="894">
        <v>2995962.10262</v>
      </c>
      <c r="AM756" s="891">
        <v>99734.13</v>
      </c>
      <c r="AN756" s="891">
        <v>99734.13</v>
      </c>
      <c r="AO756" s="891">
        <v>104238.25</v>
      </c>
      <c r="AP756" s="891">
        <v>104238.25</v>
      </c>
      <c r="AQ756" s="891">
        <v>643.44000000000005</v>
      </c>
      <c r="AR756" s="891">
        <v>643.44000000000005</v>
      </c>
      <c r="AS756" s="891">
        <v>643.44000000000005</v>
      </c>
      <c r="AT756" s="891">
        <v>643.44000000000005</v>
      </c>
      <c r="AU756" s="891">
        <v>1286.8900000000001</v>
      </c>
      <c r="AV756" s="891">
        <v>226492.99</v>
      </c>
      <c r="AW756" s="891">
        <v>89872.99</v>
      </c>
      <c r="AX756" s="891">
        <v>34910</v>
      </c>
      <c r="AY756" s="891">
        <v>763081.39</v>
      </c>
      <c r="AZ756" s="891">
        <v>6492079.9400000004</v>
      </c>
      <c r="BA756" s="891">
        <v>150110.66999999998</v>
      </c>
      <c r="BB756" s="891">
        <v>34.25</v>
      </c>
      <c r="BC756" s="891">
        <v>154072.87000000005</v>
      </c>
    </row>
    <row r="757" spans="1:55" ht="15.75" customHeight="1" x14ac:dyDescent="0.2">
      <c r="A757" s="890" t="s">
        <v>2710</v>
      </c>
      <c r="B757" s="895" t="s">
        <v>2711</v>
      </c>
      <c r="C757" s="645">
        <v>89.79</v>
      </c>
      <c r="D757" s="891">
        <v>1100184.4099999999</v>
      </c>
      <c r="E757" s="891">
        <v>1235100.1500000001</v>
      </c>
      <c r="F757" s="892">
        <v>1.1226301143460125</v>
      </c>
      <c r="G757" s="893">
        <v>4</v>
      </c>
      <c r="H757" s="891">
        <v>84.65</v>
      </c>
      <c r="I757" s="891">
        <v>114992.51</v>
      </c>
      <c r="J757" s="891">
        <v>115077.15999999999</v>
      </c>
      <c r="K757" s="893">
        <v>0.9</v>
      </c>
      <c r="L757" s="891">
        <v>269161.87</v>
      </c>
      <c r="M757" s="891">
        <v>53832.37</v>
      </c>
      <c r="N757" s="891">
        <v>26977.5</v>
      </c>
      <c r="O757" s="891">
        <v>11649.37</v>
      </c>
      <c r="P757" s="891">
        <v>9251.2800000000007</v>
      </c>
      <c r="Q757" s="891">
        <v>16671.37</v>
      </c>
      <c r="R757" s="891">
        <v>6015.43</v>
      </c>
      <c r="S757" s="891">
        <v>9957.51</v>
      </c>
      <c r="T757" s="891">
        <v>13359.54</v>
      </c>
      <c r="U757" s="891">
        <v>7404.3</v>
      </c>
      <c r="V757" s="891">
        <v>19949.71</v>
      </c>
      <c r="W757" s="891">
        <v>17206.7</v>
      </c>
      <c r="X757" s="891">
        <v>11948.39</v>
      </c>
      <c r="Y757" s="891">
        <v>473385.34</v>
      </c>
      <c r="Z757" s="891">
        <v>8021.7000000000007</v>
      </c>
      <c r="AA757" s="891">
        <v>11223.75</v>
      </c>
      <c r="AB757" s="891">
        <v>24153.510000000002</v>
      </c>
      <c r="AC757" s="891">
        <v>2603.91</v>
      </c>
      <c r="AD757" s="891">
        <v>25635.040000000001</v>
      </c>
      <c r="AE757" s="891">
        <v>13856.060000000001</v>
      </c>
      <c r="AF757" s="891">
        <v>110172.32999999999</v>
      </c>
      <c r="AG757" s="891">
        <v>79284.569999999992</v>
      </c>
      <c r="AH757" s="891">
        <v>224291.92028999998</v>
      </c>
      <c r="AI757" s="891">
        <v>499242.79028999998</v>
      </c>
      <c r="AJ757" s="891">
        <v>81185.42</v>
      </c>
      <c r="AK757" s="891">
        <v>418057.37028999993</v>
      </c>
      <c r="AL757" s="894">
        <v>491124.24028999993</v>
      </c>
      <c r="AM757" s="891">
        <v>18016.48</v>
      </c>
      <c r="AN757" s="891">
        <v>18016.48</v>
      </c>
      <c r="AO757" s="891">
        <v>18659.93</v>
      </c>
      <c r="AP757" s="891">
        <v>18659.93</v>
      </c>
      <c r="AQ757" s="891">
        <v>0</v>
      </c>
      <c r="AR757" s="891">
        <v>0</v>
      </c>
      <c r="AS757" s="891">
        <v>0</v>
      </c>
      <c r="AT757" s="891">
        <v>0</v>
      </c>
      <c r="AU757" s="891">
        <v>0</v>
      </c>
      <c r="AV757" s="891">
        <v>40537.089999999997</v>
      </c>
      <c r="AW757" s="891">
        <v>16085.22</v>
      </c>
      <c r="AX757" s="891">
        <v>5699.59</v>
      </c>
      <c r="AY757" s="891">
        <v>135674.72</v>
      </c>
      <c r="AZ757" s="891">
        <v>1100184.4099999999</v>
      </c>
      <c r="BA757" s="891">
        <v>64934.09</v>
      </c>
      <c r="BB757" s="891">
        <v>0</v>
      </c>
      <c r="BC757" s="891">
        <v>16046.11</v>
      </c>
    </row>
    <row r="758" spans="1:55" ht="15.75" customHeight="1" x14ac:dyDescent="0.2">
      <c r="A758" s="890" t="s">
        <v>2712</v>
      </c>
      <c r="B758" s="895" t="s">
        <v>2713</v>
      </c>
      <c r="C758" s="645">
        <v>90.29</v>
      </c>
      <c r="D758" s="891">
        <v>1083108.98</v>
      </c>
      <c r="E758" s="891">
        <v>1391091.02</v>
      </c>
      <c r="F758" s="892">
        <v>1.2843500014190632</v>
      </c>
      <c r="G758" s="893">
        <v>4</v>
      </c>
      <c r="H758" s="891">
        <v>83.34</v>
      </c>
      <c r="I758" s="891">
        <v>111765.32</v>
      </c>
      <c r="J758" s="891">
        <v>111848.66</v>
      </c>
      <c r="K758" s="893">
        <v>0.9</v>
      </c>
      <c r="L758" s="891">
        <v>265483.12</v>
      </c>
      <c r="M758" s="891">
        <v>53096.62</v>
      </c>
      <c r="N758" s="891">
        <v>26977.5</v>
      </c>
      <c r="O758" s="891">
        <v>11649.37</v>
      </c>
      <c r="P758" s="891">
        <v>9040.8799999999992</v>
      </c>
      <c r="Q758" s="891">
        <v>16671.37</v>
      </c>
      <c r="R758" s="891">
        <v>6015.43</v>
      </c>
      <c r="S758" s="891">
        <v>9957.51</v>
      </c>
      <c r="T758" s="891">
        <v>13359.54</v>
      </c>
      <c r="U758" s="891">
        <v>7404.3</v>
      </c>
      <c r="V758" s="891">
        <v>19949.71</v>
      </c>
      <c r="W758" s="891">
        <v>17206.7</v>
      </c>
      <c r="X758" s="891">
        <v>11948.39</v>
      </c>
      <c r="Y758" s="891">
        <v>468760.44</v>
      </c>
      <c r="Z758" s="891">
        <v>8111.7000000000007</v>
      </c>
      <c r="AA758" s="891">
        <v>11286.25</v>
      </c>
      <c r="AB758" s="891">
        <v>24288.010000000002</v>
      </c>
      <c r="AC758" s="891">
        <v>2618.41</v>
      </c>
      <c r="AD758" s="891">
        <v>25777.79</v>
      </c>
      <c r="AE758" s="891">
        <v>13723.85</v>
      </c>
      <c r="AF758" s="891">
        <v>110785.83</v>
      </c>
      <c r="AG758" s="891">
        <v>79726.070000000007</v>
      </c>
      <c r="AH758" s="891">
        <v>219846.92379</v>
      </c>
      <c r="AI758" s="891">
        <v>496164.83379000006</v>
      </c>
      <c r="AJ758" s="891">
        <v>81637.5</v>
      </c>
      <c r="AK758" s="891">
        <v>414527.33378999995</v>
      </c>
      <c r="AL758" s="894">
        <v>488001.08378999995</v>
      </c>
      <c r="AM758" s="891">
        <v>13512.36</v>
      </c>
      <c r="AN758" s="891">
        <v>13512.36</v>
      </c>
      <c r="AO758" s="891">
        <v>14155.81</v>
      </c>
      <c r="AP758" s="891">
        <v>14155.81</v>
      </c>
      <c r="AQ758" s="891">
        <v>1286.8900000000001</v>
      </c>
      <c r="AR758" s="891">
        <v>1286.8900000000001</v>
      </c>
      <c r="AS758" s="891">
        <v>1286.8900000000001</v>
      </c>
      <c r="AT758" s="891">
        <v>1286.8900000000001</v>
      </c>
      <c r="AU758" s="891">
        <v>1930.33</v>
      </c>
      <c r="AV758" s="891">
        <v>41180.54</v>
      </c>
      <c r="AW758" s="891">
        <v>16340.54</v>
      </c>
      <c r="AX758" s="891">
        <v>6412.04</v>
      </c>
      <c r="AY758" s="891">
        <v>126347.34999999999</v>
      </c>
      <c r="AZ758" s="891">
        <v>1083108.98</v>
      </c>
      <c r="BA758" s="891">
        <v>40386.549999999996</v>
      </c>
      <c r="BB758" s="891">
        <v>1.46</v>
      </c>
      <c r="BC758" s="891">
        <v>23027.329999999998</v>
      </c>
    </row>
    <row r="759" spans="1:55" ht="15.75" customHeight="1" x14ac:dyDescent="0.2">
      <c r="A759" s="890" t="s">
        <v>2714</v>
      </c>
      <c r="B759" s="895" t="s">
        <v>2715</v>
      </c>
      <c r="C759" s="645">
        <v>896.5</v>
      </c>
      <c r="D759" s="891">
        <v>12983504.939999999</v>
      </c>
      <c r="E759" s="891">
        <v>9595145.4100000001</v>
      </c>
      <c r="F759" s="892">
        <v>0.73902582194419375</v>
      </c>
      <c r="G759" s="893">
        <v>2</v>
      </c>
      <c r="H759" s="891">
        <v>79712.42</v>
      </c>
      <c r="I759" s="891">
        <v>2225487.0899999994</v>
      </c>
      <c r="J759" s="891">
        <v>2305199.5099999993</v>
      </c>
      <c r="K759" s="893">
        <v>0.9</v>
      </c>
      <c r="L759" s="891">
        <v>2773521.97</v>
      </c>
      <c r="M759" s="891">
        <v>924414.86</v>
      </c>
      <c r="N759" s="891">
        <v>315124.99</v>
      </c>
      <c r="O759" s="891">
        <v>104807.19</v>
      </c>
      <c r="P759" s="891">
        <v>97174.27</v>
      </c>
      <c r="Q759" s="891">
        <v>272400.76</v>
      </c>
      <c r="R759" s="891">
        <v>65076.1</v>
      </c>
      <c r="S759" s="891">
        <v>114383.8</v>
      </c>
      <c r="T759" s="891">
        <v>104766.96</v>
      </c>
      <c r="U759" s="891">
        <v>76085.649999999994</v>
      </c>
      <c r="V759" s="891">
        <v>156447.76</v>
      </c>
      <c r="W759" s="891">
        <v>134936.78</v>
      </c>
      <c r="X759" s="891">
        <v>137253.31</v>
      </c>
      <c r="Y759" s="891">
        <v>5276394.3999999994</v>
      </c>
      <c r="Z759" s="891">
        <v>80685</v>
      </c>
      <c r="AA759" s="891">
        <v>112062.5</v>
      </c>
      <c r="AB759" s="891">
        <v>241158.5</v>
      </c>
      <c r="AC759" s="891">
        <v>25998.5</v>
      </c>
      <c r="AD759" s="891">
        <v>511901.5</v>
      </c>
      <c r="AE759" s="891">
        <v>698373.5</v>
      </c>
      <c r="AF759" s="891">
        <v>1100005.5</v>
      </c>
      <c r="AG759" s="891">
        <v>791609.5</v>
      </c>
      <c r="AH759" s="891">
        <v>2533781.1434999993</v>
      </c>
      <c r="AI759" s="891">
        <v>6095575.6434999993</v>
      </c>
      <c r="AJ759" s="891">
        <v>810588.4</v>
      </c>
      <c r="AK759" s="891">
        <v>5284987.2434999989</v>
      </c>
      <c r="AL759" s="894">
        <v>6014516.8034999985</v>
      </c>
      <c r="AM759" s="891">
        <v>183382.11</v>
      </c>
      <c r="AN759" s="891">
        <v>183382.11</v>
      </c>
      <c r="AO759" s="891">
        <v>191103.46</v>
      </c>
      <c r="AP759" s="891">
        <v>191103.46</v>
      </c>
      <c r="AQ759" s="891">
        <v>57910.14</v>
      </c>
      <c r="AR759" s="891">
        <v>57910.14</v>
      </c>
      <c r="AS759" s="891">
        <v>60483.92</v>
      </c>
      <c r="AT759" s="891">
        <v>60483.92</v>
      </c>
      <c r="AU759" s="891">
        <v>72709.39</v>
      </c>
      <c r="AV759" s="891">
        <v>408588.21</v>
      </c>
      <c r="AW759" s="891">
        <v>162128.82999999999</v>
      </c>
      <c r="AX759" s="891">
        <v>63407.96</v>
      </c>
      <c r="AY759" s="891">
        <v>1692593.65</v>
      </c>
      <c r="AZ759" s="891">
        <v>12983504.939999999</v>
      </c>
      <c r="BA759" s="891">
        <v>340498.92000000004</v>
      </c>
      <c r="BB759" s="891">
        <v>19598.650000000001</v>
      </c>
      <c r="BC759" s="891">
        <v>227899.02000000005</v>
      </c>
    </row>
    <row r="760" spans="1:55" ht="15.75" customHeight="1" x14ac:dyDescent="0.2">
      <c r="A760" s="890" t="s">
        <v>2716</v>
      </c>
      <c r="B760" s="895" t="s">
        <v>2717</v>
      </c>
      <c r="C760" s="645">
        <v>1336.14</v>
      </c>
      <c r="D760" s="891">
        <v>17694853.359999999</v>
      </c>
      <c r="E760" s="891">
        <v>13556070.039999999</v>
      </c>
      <c r="F760" s="892">
        <v>0.76610242335458378</v>
      </c>
      <c r="G760" s="893">
        <v>2</v>
      </c>
      <c r="H760" s="891">
        <v>78711.14</v>
      </c>
      <c r="I760" s="891">
        <v>3447141.55</v>
      </c>
      <c r="J760" s="891">
        <v>3525852.69</v>
      </c>
      <c r="K760" s="893">
        <v>0.9</v>
      </c>
      <c r="L760" s="891">
        <v>4067499.18</v>
      </c>
      <c r="M760" s="891">
        <v>985462.56</v>
      </c>
      <c r="N760" s="891">
        <v>427642.12</v>
      </c>
      <c r="O760" s="891">
        <v>173612.37</v>
      </c>
      <c r="P760" s="891">
        <v>141026.01</v>
      </c>
      <c r="Q760" s="891">
        <v>300263.84999999998</v>
      </c>
      <c r="R760" s="891">
        <v>96793.86</v>
      </c>
      <c r="S760" s="891">
        <v>157277.73000000001</v>
      </c>
      <c r="T760" s="891">
        <v>191955.58</v>
      </c>
      <c r="U760" s="891">
        <v>113362.52</v>
      </c>
      <c r="V760" s="891">
        <v>286645.90000000002</v>
      </c>
      <c r="W760" s="891">
        <v>247233.16</v>
      </c>
      <c r="X760" s="891">
        <v>188723.3</v>
      </c>
      <c r="Y760" s="891">
        <v>7377498.1400000006</v>
      </c>
      <c r="Z760" s="891">
        <v>119307.6</v>
      </c>
      <c r="AA760" s="891">
        <v>167017.5</v>
      </c>
      <c r="AB760" s="891">
        <v>359421.66</v>
      </c>
      <c r="AC760" s="891">
        <v>38748.06</v>
      </c>
      <c r="AD760" s="891">
        <v>762935.94000000006</v>
      </c>
      <c r="AE760" s="891">
        <v>462748.37999999995</v>
      </c>
      <c r="AF760" s="891">
        <v>1639443.7799999998</v>
      </c>
      <c r="AG760" s="891">
        <v>1179811.6200000001</v>
      </c>
      <c r="AH760" s="891">
        <v>3508122.6281400002</v>
      </c>
      <c r="AI760" s="891">
        <v>8237557.1681399997</v>
      </c>
      <c r="AJ760" s="891">
        <v>1208097.7</v>
      </c>
      <c r="AK760" s="891">
        <v>7029459.4681399986</v>
      </c>
      <c r="AL760" s="894">
        <v>8116747.3981399983</v>
      </c>
      <c r="AM760" s="891">
        <v>292767.93</v>
      </c>
      <c r="AN760" s="891">
        <v>292767.93</v>
      </c>
      <c r="AO760" s="891">
        <v>304993.40000000002</v>
      </c>
      <c r="AP760" s="891">
        <v>304993.40000000002</v>
      </c>
      <c r="AQ760" s="891">
        <v>10938.58</v>
      </c>
      <c r="AR760" s="891">
        <v>10938.58</v>
      </c>
      <c r="AS760" s="891">
        <v>11582.02</v>
      </c>
      <c r="AT760" s="891">
        <v>11582.02</v>
      </c>
      <c r="AU760" s="891">
        <v>14155.81</v>
      </c>
      <c r="AV760" s="891">
        <v>609343.36</v>
      </c>
      <c r="AW760" s="891">
        <v>241788.98</v>
      </c>
      <c r="AX760" s="891">
        <v>94755.71</v>
      </c>
      <c r="AY760" s="891">
        <v>2200607.7200000002</v>
      </c>
      <c r="AZ760" s="891">
        <v>17694853.359999999</v>
      </c>
      <c r="BA760" s="891">
        <v>826174.34999999986</v>
      </c>
      <c r="BB760" s="891">
        <v>9340.2699999999986</v>
      </c>
      <c r="BC760" s="891">
        <v>403429.21</v>
      </c>
    </row>
    <row r="761" spans="1:55" ht="15.75" customHeight="1" x14ac:dyDescent="0.2">
      <c r="A761" s="890" t="s">
        <v>2718</v>
      </c>
      <c r="B761" s="895" t="s">
        <v>2719</v>
      </c>
      <c r="C761" s="645">
        <v>762.2</v>
      </c>
      <c r="D761" s="891">
        <v>9802959.1400000006</v>
      </c>
      <c r="E761" s="891">
        <v>7281329.6200000001</v>
      </c>
      <c r="F761" s="892">
        <v>0.74276853713377811</v>
      </c>
      <c r="G761" s="893">
        <v>2</v>
      </c>
      <c r="H761" s="891">
        <v>49963.87</v>
      </c>
      <c r="I761" s="891">
        <v>2319882.0299999998</v>
      </c>
      <c r="J761" s="891">
        <v>2369845.9</v>
      </c>
      <c r="K761" s="893">
        <v>0.9</v>
      </c>
      <c r="L761" s="891">
        <v>2269043.2999999998</v>
      </c>
      <c r="M761" s="891">
        <v>553010.69999999995</v>
      </c>
      <c r="N761" s="891">
        <v>243298.13</v>
      </c>
      <c r="O761" s="891">
        <v>98032.41</v>
      </c>
      <c r="P761" s="891">
        <v>77001.919999999998</v>
      </c>
      <c r="Q761" s="891">
        <v>173168.3</v>
      </c>
      <c r="R761" s="891">
        <v>54685.8</v>
      </c>
      <c r="S761" s="891">
        <v>89362.35</v>
      </c>
      <c r="T761" s="891">
        <v>108282.63</v>
      </c>
      <c r="U761" s="891">
        <v>64596.21</v>
      </c>
      <c r="V761" s="891">
        <v>161697.69</v>
      </c>
      <c r="W761" s="891">
        <v>139464.85999999999</v>
      </c>
      <c r="X761" s="891">
        <v>107229.15</v>
      </c>
      <c r="Y761" s="891">
        <v>4138873.4499999993</v>
      </c>
      <c r="Z761" s="891">
        <v>68066.099999999991</v>
      </c>
      <c r="AA761" s="891">
        <v>95275</v>
      </c>
      <c r="AB761" s="891">
        <v>205031.8</v>
      </c>
      <c r="AC761" s="891">
        <v>22103.8</v>
      </c>
      <c r="AD761" s="891">
        <v>435216.19999999995</v>
      </c>
      <c r="AE761" s="891">
        <v>269225.75</v>
      </c>
      <c r="AF761" s="891">
        <v>935219.39999999991</v>
      </c>
      <c r="AG761" s="891">
        <v>673022.6</v>
      </c>
      <c r="AH761" s="891">
        <v>1927988.7371999996</v>
      </c>
      <c r="AI761" s="891">
        <v>4631149.3871999998</v>
      </c>
      <c r="AJ761" s="891">
        <v>689158.37</v>
      </c>
      <c r="AK761" s="891">
        <v>3941991.0171999987</v>
      </c>
      <c r="AL761" s="894">
        <v>4562233.547199999</v>
      </c>
      <c r="AM761" s="891">
        <v>137697.44</v>
      </c>
      <c r="AN761" s="891">
        <v>137697.44</v>
      </c>
      <c r="AO761" s="891">
        <v>143488.45000000001</v>
      </c>
      <c r="AP761" s="891">
        <v>143488.45000000001</v>
      </c>
      <c r="AQ761" s="891">
        <v>0</v>
      </c>
      <c r="AR761" s="891">
        <v>0</v>
      </c>
      <c r="AS761" s="891">
        <v>0</v>
      </c>
      <c r="AT761" s="891">
        <v>0</v>
      </c>
      <c r="AU761" s="891">
        <v>0</v>
      </c>
      <c r="AV761" s="891">
        <v>347460.84</v>
      </c>
      <c r="AW761" s="891">
        <v>137873.34</v>
      </c>
      <c r="AX761" s="891">
        <v>54146.12</v>
      </c>
      <c r="AY761" s="891">
        <v>1101852.08</v>
      </c>
      <c r="AZ761" s="891">
        <v>9802959.1400000006</v>
      </c>
      <c r="BA761" s="891">
        <v>262263.44000000006</v>
      </c>
      <c r="BB761" s="891">
        <v>0</v>
      </c>
      <c r="BC761" s="891">
        <v>211136.43000000005</v>
      </c>
    </row>
    <row r="762" spans="1:55" ht="15.75" customHeight="1" x14ac:dyDescent="0.2">
      <c r="A762" s="890" t="s">
        <v>2720</v>
      </c>
      <c r="B762" s="895" t="s">
        <v>2721</v>
      </c>
      <c r="C762" s="645">
        <v>549.88</v>
      </c>
      <c r="D762" s="891">
        <v>7300365.8899999997</v>
      </c>
      <c r="E762" s="891">
        <v>5549416.4299999997</v>
      </c>
      <c r="F762" s="892">
        <v>0.76015593103375256</v>
      </c>
      <c r="G762" s="893">
        <v>2</v>
      </c>
      <c r="H762" s="891">
        <v>31196.69</v>
      </c>
      <c r="I762" s="891">
        <v>1603988.8399999999</v>
      </c>
      <c r="J762" s="891">
        <v>1635185.5299999998</v>
      </c>
      <c r="K762" s="893">
        <v>0.9</v>
      </c>
      <c r="L762" s="891">
        <v>1683459.21</v>
      </c>
      <c r="M762" s="891">
        <v>409733.8</v>
      </c>
      <c r="N762" s="891">
        <v>175237.39</v>
      </c>
      <c r="O762" s="891">
        <v>70674.960000000006</v>
      </c>
      <c r="P762" s="891">
        <v>58237.32</v>
      </c>
      <c r="Q762" s="891">
        <v>123855.3</v>
      </c>
      <c r="R762" s="891">
        <v>39373.769999999997</v>
      </c>
      <c r="S762" s="891">
        <v>64340.89</v>
      </c>
      <c r="T762" s="891">
        <v>78047.87</v>
      </c>
      <c r="U762" s="891">
        <v>46468.42</v>
      </c>
      <c r="V762" s="891">
        <v>116548.33</v>
      </c>
      <c r="W762" s="891">
        <v>100523.37</v>
      </c>
      <c r="X762" s="891">
        <v>77204.98</v>
      </c>
      <c r="Y762" s="891">
        <v>3043705.61</v>
      </c>
      <c r="Z762" s="891">
        <v>48941.999999999993</v>
      </c>
      <c r="AA762" s="891">
        <v>68735</v>
      </c>
      <c r="AB762" s="891">
        <v>147917.72</v>
      </c>
      <c r="AC762" s="891">
        <v>15946.52</v>
      </c>
      <c r="AD762" s="891">
        <v>313981.48</v>
      </c>
      <c r="AE762" s="891">
        <v>193919.08</v>
      </c>
      <c r="AF762" s="891">
        <v>674702.76</v>
      </c>
      <c r="AG762" s="891">
        <v>485544.04</v>
      </c>
      <c r="AH762" s="891">
        <v>1447406.2408799997</v>
      </c>
      <c r="AI762" s="891">
        <v>3397094.84088</v>
      </c>
      <c r="AJ762" s="891">
        <v>497184.99</v>
      </c>
      <c r="AK762" s="891">
        <v>2899909.8508799998</v>
      </c>
      <c r="AL762" s="894">
        <v>3347376.34088</v>
      </c>
      <c r="AM762" s="891">
        <v>127402.3</v>
      </c>
      <c r="AN762" s="891">
        <v>127402.3</v>
      </c>
      <c r="AO762" s="891">
        <v>133193.32</v>
      </c>
      <c r="AP762" s="891">
        <v>133193.32</v>
      </c>
      <c r="AQ762" s="891">
        <v>0</v>
      </c>
      <c r="AR762" s="891">
        <v>0</v>
      </c>
      <c r="AS762" s="891">
        <v>0</v>
      </c>
      <c r="AT762" s="891">
        <v>0</v>
      </c>
      <c r="AU762" s="891">
        <v>0</v>
      </c>
      <c r="AV762" s="891">
        <v>250300.49</v>
      </c>
      <c r="AW762" s="891">
        <v>99319.86</v>
      </c>
      <c r="AX762" s="891">
        <v>38472.239999999998</v>
      </c>
      <c r="AY762" s="891">
        <v>909283.83</v>
      </c>
      <c r="AZ762" s="891">
        <v>7300365.8899999997</v>
      </c>
      <c r="BA762" s="891">
        <v>262677.92</v>
      </c>
      <c r="BB762" s="891">
        <v>0</v>
      </c>
      <c r="BC762" s="891">
        <v>154996.92000000004</v>
      </c>
    </row>
    <row r="763" spans="1:55" ht="15.75" customHeight="1" x14ac:dyDescent="0.2">
      <c r="A763" s="890" t="s">
        <v>2722</v>
      </c>
      <c r="B763" s="895" t="s">
        <v>2723</v>
      </c>
      <c r="C763" s="645">
        <v>1510.37</v>
      </c>
      <c r="D763" s="891">
        <v>19107246.460000001</v>
      </c>
      <c r="E763" s="891">
        <v>15053657.91</v>
      </c>
      <c r="F763" s="892">
        <v>0.78785072153196056</v>
      </c>
      <c r="G763" s="893">
        <v>2</v>
      </c>
      <c r="H763" s="891">
        <v>81582.28</v>
      </c>
      <c r="I763" s="891">
        <v>6632552.9699999988</v>
      </c>
      <c r="J763" s="891">
        <v>6714135.2499999991</v>
      </c>
      <c r="K763" s="893">
        <v>0.9</v>
      </c>
      <c r="L763" s="891">
        <v>4414845.0999999996</v>
      </c>
      <c r="M763" s="891">
        <v>1093468.6399999999</v>
      </c>
      <c r="N763" s="891">
        <v>486129.9</v>
      </c>
      <c r="O763" s="891">
        <v>194947.67</v>
      </c>
      <c r="P763" s="891">
        <v>148211.96</v>
      </c>
      <c r="Q763" s="891">
        <v>346601.6</v>
      </c>
      <c r="R763" s="891">
        <v>109371.6</v>
      </c>
      <c r="S763" s="891">
        <v>178724.7</v>
      </c>
      <c r="T763" s="891">
        <v>214455.87</v>
      </c>
      <c r="U763" s="891">
        <v>128426.46</v>
      </c>
      <c r="V763" s="891">
        <v>320245.42</v>
      </c>
      <c r="W763" s="891">
        <v>276212.88</v>
      </c>
      <c r="X763" s="891">
        <v>214458.3</v>
      </c>
      <c r="Y763" s="891">
        <v>8126100.0999999987</v>
      </c>
      <c r="Z763" s="891">
        <v>135280.80000000002</v>
      </c>
      <c r="AA763" s="891">
        <v>188796.25</v>
      </c>
      <c r="AB763" s="891">
        <v>406289.53</v>
      </c>
      <c r="AC763" s="891">
        <v>43800.73</v>
      </c>
      <c r="AD763" s="891">
        <v>862421.27</v>
      </c>
      <c r="AE763" s="891">
        <v>561243.56000000006</v>
      </c>
      <c r="AF763" s="891">
        <v>1853223.9900000002</v>
      </c>
      <c r="AG763" s="891">
        <v>1333656.71</v>
      </c>
      <c r="AH763" s="891">
        <v>3734988.2258699993</v>
      </c>
      <c r="AI763" s="891">
        <v>9119701.0658699982</v>
      </c>
      <c r="AJ763" s="891">
        <v>1365631.24</v>
      </c>
      <c r="AK763" s="891">
        <v>7754069.8258699998</v>
      </c>
      <c r="AL763" s="894">
        <v>8983137.9358699992</v>
      </c>
      <c r="AM763" s="891">
        <v>192390.35</v>
      </c>
      <c r="AN763" s="891">
        <v>192390.35</v>
      </c>
      <c r="AO763" s="891">
        <v>200755.15</v>
      </c>
      <c r="AP763" s="891">
        <v>200755.15</v>
      </c>
      <c r="AQ763" s="891">
        <v>26381.279999999999</v>
      </c>
      <c r="AR763" s="891">
        <v>26381.279999999999</v>
      </c>
      <c r="AS763" s="891">
        <v>27668.17</v>
      </c>
      <c r="AT763" s="891">
        <v>27668.17</v>
      </c>
      <c r="AU763" s="891">
        <v>33459.19</v>
      </c>
      <c r="AV763" s="891">
        <v>689130.66</v>
      </c>
      <c r="AW763" s="891">
        <v>273448.78999999998</v>
      </c>
      <c r="AX763" s="891">
        <v>107579.79</v>
      </c>
      <c r="AY763" s="891">
        <v>1998008.33</v>
      </c>
      <c r="AZ763" s="891">
        <v>19107246.460000001</v>
      </c>
      <c r="BA763" s="891">
        <v>305168.33</v>
      </c>
      <c r="BB763" s="891">
        <v>37409.159999999996</v>
      </c>
      <c r="BC763" s="891">
        <v>510309.52000000014</v>
      </c>
    </row>
    <row r="764" spans="1:55" ht="15.75" customHeight="1" x14ac:dyDescent="0.2">
      <c r="A764" s="890" t="s">
        <v>2724</v>
      </c>
      <c r="B764" s="895" t="s">
        <v>2725</v>
      </c>
      <c r="C764" s="645">
        <v>1454.3</v>
      </c>
      <c r="D764" s="891">
        <v>17418812.969999999</v>
      </c>
      <c r="E764" s="891">
        <v>20724371.709999997</v>
      </c>
      <c r="F764" s="892">
        <v>1.1897694605076179</v>
      </c>
      <c r="G764" s="893">
        <v>4</v>
      </c>
      <c r="H764" s="891">
        <v>1340.35</v>
      </c>
      <c r="I764" s="891">
        <v>981524.12</v>
      </c>
      <c r="J764" s="891">
        <v>982864.47</v>
      </c>
      <c r="K764" s="893">
        <v>0.9</v>
      </c>
      <c r="L764" s="891">
        <v>4178463.7</v>
      </c>
      <c r="M764" s="891">
        <v>1013375.05</v>
      </c>
      <c r="N764" s="891">
        <v>464828.4</v>
      </c>
      <c r="O764" s="891">
        <v>188869.05</v>
      </c>
      <c r="P764" s="891">
        <v>137193.19</v>
      </c>
      <c r="Q764" s="891">
        <v>326348.09999999998</v>
      </c>
      <c r="R764" s="891">
        <v>105543.59</v>
      </c>
      <c r="S764" s="891">
        <v>171065.07</v>
      </c>
      <c r="T764" s="891">
        <v>208830.79</v>
      </c>
      <c r="U764" s="891">
        <v>123575.36</v>
      </c>
      <c r="V764" s="891">
        <v>311845.53999999998</v>
      </c>
      <c r="W764" s="891">
        <v>268967.95</v>
      </c>
      <c r="X764" s="891">
        <v>205267.23</v>
      </c>
      <c r="Y764" s="891">
        <v>7704173.0200000014</v>
      </c>
      <c r="Z764" s="891">
        <v>130122</v>
      </c>
      <c r="AA764" s="891">
        <v>181787.5</v>
      </c>
      <c r="AB764" s="891">
        <v>391206.7</v>
      </c>
      <c r="AC764" s="891">
        <v>42174.7</v>
      </c>
      <c r="AD764" s="891">
        <v>415202.64</v>
      </c>
      <c r="AE764" s="891">
        <v>503403.81999999995</v>
      </c>
      <c r="AF764" s="891">
        <v>1784426.0999999999</v>
      </c>
      <c r="AG764" s="891">
        <v>1284146.8999999999</v>
      </c>
      <c r="AH764" s="891">
        <v>3466020.9633000004</v>
      </c>
      <c r="AI764" s="891">
        <v>8198491.3233000003</v>
      </c>
      <c r="AJ764" s="891">
        <v>1314934.43</v>
      </c>
      <c r="AK764" s="891">
        <v>6883556.8933000006</v>
      </c>
      <c r="AL764" s="894">
        <v>8066997.873300001</v>
      </c>
      <c r="AM764" s="891">
        <v>143488.45000000001</v>
      </c>
      <c r="AN764" s="891">
        <v>143488.45000000001</v>
      </c>
      <c r="AO764" s="891">
        <v>149279.47</v>
      </c>
      <c r="AP764" s="891">
        <v>149279.47</v>
      </c>
      <c r="AQ764" s="891">
        <v>5791.01</v>
      </c>
      <c r="AR764" s="891">
        <v>5791.01</v>
      </c>
      <c r="AS764" s="891">
        <v>6434.46</v>
      </c>
      <c r="AT764" s="891">
        <v>6434.46</v>
      </c>
      <c r="AU764" s="891">
        <v>7721.35</v>
      </c>
      <c r="AV764" s="891">
        <v>663392.81999999995</v>
      </c>
      <c r="AW764" s="891">
        <v>263235.95</v>
      </c>
      <c r="AX764" s="891">
        <v>103305.1</v>
      </c>
      <c r="AY764" s="891">
        <v>1647641.9999999998</v>
      </c>
      <c r="AZ764" s="891">
        <v>17418812.969999999</v>
      </c>
      <c r="BA764" s="891">
        <v>134929.66999999998</v>
      </c>
      <c r="BB764" s="891">
        <v>10.45</v>
      </c>
      <c r="BC764" s="891">
        <v>533673.5299999998</v>
      </c>
    </row>
    <row r="765" spans="1:55" ht="15.75" customHeight="1" x14ac:dyDescent="0.2">
      <c r="A765" s="890" t="s">
        <v>2726</v>
      </c>
      <c r="B765" s="895" t="s">
        <v>2727</v>
      </c>
      <c r="C765" s="645">
        <v>1447.98</v>
      </c>
      <c r="D765" s="891">
        <v>20298094.870000001</v>
      </c>
      <c r="E765" s="891">
        <v>14730169.25</v>
      </c>
      <c r="F765" s="892">
        <v>0.72569220630507381</v>
      </c>
      <c r="G765" s="893">
        <v>1</v>
      </c>
      <c r="H765" s="891">
        <v>166914.26</v>
      </c>
      <c r="I765" s="891">
        <v>5490196.1900000004</v>
      </c>
      <c r="J765" s="891">
        <v>5657110.4500000002</v>
      </c>
      <c r="K765" s="893">
        <v>0.9</v>
      </c>
      <c r="L765" s="891">
        <v>4440864.37</v>
      </c>
      <c r="M765" s="891">
        <v>888172.87</v>
      </c>
      <c r="N765" s="891">
        <v>443289.37</v>
      </c>
      <c r="O765" s="891">
        <v>196200</v>
      </c>
      <c r="P765" s="891">
        <v>172812.13</v>
      </c>
      <c r="Q765" s="891">
        <v>272743.69</v>
      </c>
      <c r="R765" s="891">
        <v>104996.73</v>
      </c>
      <c r="S765" s="891">
        <v>163916.07999999999</v>
      </c>
      <c r="T765" s="891">
        <v>225002.88</v>
      </c>
      <c r="U765" s="891">
        <v>123064.72</v>
      </c>
      <c r="V765" s="891">
        <v>335995.2</v>
      </c>
      <c r="W765" s="891">
        <v>289797.12</v>
      </c>
      <c r="X765" s="891">
        <v>196688.89</v>
      </c>
      <c r="Y765" s="891">
        <v>7853544.0500000007</v>
      </c>
      <c r="Z765" s="891">
        <v>128488.5</v>
      </c>
      <c r="AA765" s="891">
        <v>180997.49999999997</v>
      </c>
      <c r="AB765" s="891">
        <v>389506.62</v>
      </c>
      <c r="AC765" s="891">
        <v>41991.42</v>
      </c>
      <c r="AD765" s="891">
        <v>826796.58</v>
      </c>
      <c r="AE765" s="891">
        <v>217729.52999999997</v>
      </c>
      <c r="AF765" s="891">
        <v>1776671.46</v>
      </c>
      <c r="AG765" s="891">
        <v>1278566.3399999999</v>
      </c>
      <c r="AH765" s="891">
        <v>4148438.7169799996</v>
      </c>
      <c r="AI765" s="891">
        <v>8989186.6669800002</v>
      </c>
      <c r="AJ765" s="891">
        <v>1309220.07</v>
      </c>
      <c r="AK765" s="891">
        <v>7679966.5969799981</v>
      </c>
      <c r="AL765" s="894">
        <v>8858264.6569799986</v>
      </c>
      <c r="AM765" s="891">
        <v>371268.34</v>
      </c>
      <c r="AN765" s="891">
        <v>371268.34</v>
      </c>
      <c r="AO765" s="891">
        <v>386711.03999999998</v>
      </c>
      <c r="AP765" s="891">
        <v>386711.03999999998</v>
      </c>
      <c r="AQ765" s="891">
        <v>196251.03</v>
      </c>
      <c r="AR765" s="891">
        <v>196251.03</v>
      </c>
      <c r="AS765" s="891">
        <v>203972.38</v>
      </c>
      <c r="AT765" s="891">
        <v>203972.38</v>
      </c>
      <c r="AU765" s="891">
        <v>245152.92</v>
      </c>
      <c r="AV765" s="891">
        <v>660175.59</v>
      </c>
      <c r="AW765" s="891">
        <v>261959.34</v>
      </c>
      <c r="AX765" s="891">
        <v>102592.65</v>
      </c>
      <c r="AY765" s="891">
        <v>3586286.0799999996</v>
      </c>
      <c r="AZ765" s="891">
        <v>20298094.870000001</v>
      </c>
      <c r="BA765" s="891">
        <v>1335805.9400000002</v>
      </c>
      <c r="BB765" s="891">
        <v>191855.03000000003</v>
      </c>
      <c r="BC765" s="891">
        <v>569909.84000000008</v>
      </c>
    </row>
    <row r="766" spans="1:55" ht="15.75" customHeight="1" x14ac:dyDescent="0.2">
      <c r="A766" s="890" t="s">
        <v>2728</v>
      </c>
      <c r="B766" s="895" t="s">
        <v>2729</v>
      </c>
      <c r="C766" s="645">
        <v>75.3</v>
      </c>
      <c r="D766" s="891">
        <v>922784.57</v>
      </c>
      <c r="E766" s="891">
        <v>1163284.1100000001</v>
      </c>
      <c r="F766" s="892">
        <v>1.2606237119894628</v>
      </c>
      <c r="G766" s="893">
        <v>4</v>
      </c>
      <c r="H766" s="891">
        <v>71</v>
      </c>
      <c r="I766" s="891">
        <v>96876.810000000012</v>
      </c>
      <c r="J766" s="891">
        <v>96947.810000000012</v>
      </c>
      <c r="K766" s="893">
        <v>0.9</v>
      </c>
      <c r="L766" s="891">
        <v>226243.12</v>
      </c>
      <c r="M766" s="891">
        <v>45248.62</v>
      </c>
      <c r="N766" s="891">
        <v>22072.5</v>
      </c>
      <c r="O766" s="891">
        <v>9196.8700000000008</v>
      </c>
      <c r="P766" s="891">
        <v>7805.41</v>
      </c>
      <c r="Q766" s="891">
        <v>13337.1</v>
      </c>
      <c r="R766" s="891">
        <v>4921.72</v>
      </c>
      <c r="S766" s="891">
        <v>8170.27</v>
      </c>
      <c r="T766" s="891">
        <v>10547.01</v>
      </c>
      <c r="U766" s="891">
        <v>6127.7</v>
      </c>
      <c r="V766" s="891">
        <v>15749.77</v>
      </c>
      <c r="W766" s="891">
        <v>13584.24</v>
      </c>
      <c r="X766" s="891">
        <v>9803.7999999999993</v>
      </c>
      <c r="Y766" s="891">
        <v>392808.12999999995</v>
      </c>
      <c r="Z766" s="891">
        <v>6732</v>
      </c>
      <c r="AA766" s="891">
        <v>9412.5</v>
      </c>
      <c r="AB766" s="891">
        <v>20255.7</v>
      </c>
      <c r="AC766" s="891">
        <v>2183.6999999999998</v>
      </c>
      <c r="AD766" s="891">
        <v>21498.14</v>
      </c>
      <c r="AE766" s="891">
        <v>11389.27</v>
      </c>
      <c r="AF766" s="891">
        <v>92393.1</v>
      </c>
      <c r="AG766" s="891">
        <v>66489.899999999994</v>
      </c>
      <c r="AH766" s="891">
        <v>188177.21429999999</v>
      </c>
      <c r="AI766" s="891">
        <v>418531.52429999999</v>
      </c>
      <c r="AJ766" s="891">
        <v>68084</v>
      </c>
      <c r="AK766" s="891">
        <v>350447.52430000005</v>
      </c>
      <c r="AL766" s="894">
        <v>411723.12430000002</v>
      </c>
      <c r="AM766" s="891">
        <v>16086.15</v>
      </c>
      <c r="AN766" s="891">
        <v>16086.15</v>
      </c>
      <c r="AO766" s="891">
        <v>16729.59</v>
      </c>
      <c r="AP766" s="891">
        <v>16729.59</v>
      </c>
      <c r="AQ766" s="891">
        <v>0</v>
      </c>
      <c r="AR766" s="891">
        <v>0</v>
      </c>
      <c r="AS766" s="891">
        <v>0</v>
      </c>
      <c r="AT766" s="891">
        <v>0</v>
      </c>
      <c r="AU766" s="891">
        <v>0</v>
      </c>
      <c r="AV766" s="891">
        <v>34102.629999999997</v>
      </c>
      <c r="AW766" s="891">
        <v>13532.01</v>
      </c>
      <c r="AX766" s="891">
        <v>4987.1400000000003</v>
      </c>
      <c r="AY766" s="891">
        <v>118253.25999999998</v>
      </c>
      <c r="AZ766" s="891">
        <v>922784.57</v>
      </c>
      <c r="BA766" s="891">
        <v>32735.46</v>
      </c>
      <c r="BB766" s="891">
        <v>0.06</v>
      </c>
      <c r="BC766" s="891">
        <v>21781.789999999997</v>
      </c>
    </row>
    <row r="767" spans="1:55" ht="15.75" customHeight="1" x14ac:dyDescent="0.2">
      <c r="A767" s="890" t="s">
        <v>2730</v>
      </c>
      <c r="B767" s="895" t="s">
        <v>2731</v>
      </c>
      <c r="C767" s="645">
        <v>591.46</v>
      </c>
      <c r="D767" s="891">
        <v>7184506.0199999996</v>
      </c>
      <c r="E767" s="891">
        <v>16481699.51</v>
      </c>
      <c r="F767" s="892">
        <v>2.2940616187276857</v>
      </c>
      <c r="G767" s="893">
        <v>4</v>
      </c>
      <c r="H767" s="891">
        <v>552.83000000000004</v>
      </c>
      <c r="I767" s="891">
        <v>415232.44999999995</v>
      </c>
      <c r="J767" s="891">
        <v>415785.27999999997</v>
      </c>
      <c r="K767" s="893">
        <v>0.9</v>
      </c>
      <c r="L767" s="891">
        <v>1720107.67</v>
      </c>
      <c r="M767" s="891">
        <v>421376.62</v>
      </c>
      <c r="N767" s="891">
        <v>189015.81</v>
      </c>
      <c r="O767" s="891">
        <v>76463.92</v>
      </c>
      <c r="P767" s="891">
        <v>56777.96</v>
      </c>
      <c r="Q767" s="891">
        <v>133276.75</v>
      </c>
      <c r="R767" s="891">
        <v>42108.06</v>
      </c>
      <c r="S767" s="891">
        <v>69702.63</v>
      </c>
      <c r="T767" s="891">
        <v>84376.08</v>
      </c>
      <c r="U767" s="891">
        <v>49787.59</v>
      </c>
      <c r="V767" s="891">
        <v>125998.2</v>
      </c>
      <c r="W767" s="891">
        <v>108673.92</v>
      </c>
      <c r="X767" s="891">
        <v>83638.73</v>
      </c>
      <c r="Y767" s="891">
        <v>3161303.94</v>
      </c>
      <c r="Z767" s="891">
        <v>52961.399999999994</v>
      </c>
      <c r="AA767" s="891">
        <v>73932.5</v>
      </c>
      <c r="AB767" s="891">
        <v>159102.74</v>
      </c>
      <c r="AC767" s="891">
        <v>17152.339999999997</v>
      </c>
      <c r="AD767" s="891">
        <v>168861.82</v>
      </c>
      <c r="AE767" s="891">
        <v>212040.22999999998</v>
      </c>
      <c r="AF767" s="891">
        <v>725721.41999999993</v>
      </c>
      <c r="AG767" s="891">
        <v>522259.17999999993</v>
      </c>
      <c r="AH767" s="891">
        <v>1432619.2044600002</v>
      </c>
      <c r="AI767" s="891">
        <v>3364650.83446</v>
      </c>
      <c r="AJ767" s="891">
        <v>534780.38</v>
      </c>
      <c r="AK767" s="891">
        <v>2829870.4544600002</v>
      </c>
      <c r="AL767" s="894">
        <v>3311172.79446</v>
      </c>
      <c r="AM767" s="891">
        <v>72065.95</v>
      </c>
      <c r="AN767" s="891">
        <v>72065.95</v>
      </c>
      <c r="AO767" s="891">
        <v>74639.73</v>
      </c>
      <c r="AP767" s="891">
        <v>74639.73</v>
      </c>
      <c r="AQ767" s="891">
        <v>0</v>
      </c>
      <c r="AR767" s="891">
        <v>0</v>
      </c>
      <c r="AS767" s="891">
        <v>0</v>
      </c>
      <c r="AT767" s="891">
        <v>0</v>
      </c>
      <c r="AU767" s="891">
        <v>0</v>
      </c>
      <c r="AV767" s="891">
        <v>269603.87</v>
      </c>
      <c r="AW767" s="891">
        <v>106979.49</v>
      </c>
      <c r="AX767" s="891">
        <v>42034.49</v>
      </c>
      <c r="AY767" s="891">
        <v>712029.21</v>
      </c>
      <c r="AZ767" s="891">
        <v>7184506.0199999996</v>
      </c>
      <c r="BA767" s="891">
        <v>96741.99000000002</v>
      </c>
      <c r="BB767" s="891">
        <v>0</v>
      </c>
      <c r="BC767" s="891">
        <v>190498.81999999998</v>
      </c>
    </row>
    <row r="768" spans="1:55" ht="15.75" customHeight="1" x14ac:dyDescent="0.2">
      <c r="A768" s="890" t="s">
        <v>2732</v>
      </c>
      <c r="B768" s="895" t="s">
        <v>2733</v>
      </c>
      <c r="C768" s="645">
        <v>889.03</v>
      </c>
      <c r="D768" s="891">
        <v>11259302.24</v>
      </c>
      <c r="E768" s="891">
        <v>8100644.1200000001</v>
      </c>
      <c r="F768" s="892">
        <v>0.71946235631027877</v>
      </c>
      <c r="G768" s="893">
        <v>1</v>
      </c>
      <c r="H768" s="891">
        <v>111131.33</v>
      </c>
      <c r="I768" s="891">
        <v>2753516.6199999996</v>
      </c>
      <c r="J768" s="891">
        <v>2864647.9499999997</v>
      </c>
      <c r="K768" s="893">
        <v>0.9</v>
      </c>
      <c r="L768" s="891">
        <v>2623249.4700000002</v>
      </c>
      <c r="M768" s="891">
        <v>638947.9</v>
      </c>
      <c r="N768" s="891">
        <v>284343.71000000002</v>
      </c>
      <c r="O768" s="891">
        <v>114605.61</v>
      </c>
      <c r="P768" s="891">
        <v>87923.16</v>
      </c>
      <c r="Q768" s="891">
        <v>199346.59</v>
      </c>
      <c r="R768" s="891">
        <v>63982.38</v>
      </c>
      <c r="S768" s="891">
        <v>104426.28</v>
      </c>
      <c r="T768" s="891">
        <v>126564.12</v>
      </c>
      <c r="U768" s="891">
        <v>75064.37</v>
      </c>
      <c r="V768" s="891">
        <v>188997.3</v>
      </c>
      <c r="W768" s="891">
        <v>163010.88</v>
      </c>
      <c r="X768" s="891">
        <v>125304.92</v>
      </c>
      <c r="Y768" s="891">
        <v>4795766.6899999995</v>
      </c>
      <c r="Z768" s="891">
        <v>79540.2</v>
      </c>
      <c r="AA768" s="891">
        <v>111128.75</v>
      </c>
      <c r="AB768" s="891">
        <v>239149.07</v>
      </c>
      <c r="AC768" s="891">
        <v>25781.869999999995</v>
      </c>
      <c r="AD768" s="891">
        <v>507636.13</v>
      </c>
      <c r="AE768" s="891">
        <v>312016.27</v>
      </c>
      <c r="AF768" s="891">
        <v>1090839.81</v>
      </c>
      <c r="AG768" s="891">
        <v>785013.49</v>
      </c>
      <c r="AH768" s="891">
        <v>2206026.9375299998</v>
      </c>
      <c r="AI768" s="891">
        <v>5357132.5275299996</v>
      </c>
      <c r="AJ768" s="891">
        <v>803834.25</v>
      </c>
      <c r="AK768" s="891">
        <v>4553298.2775300005</v>
      </c>
      <c r="AL768" s="894">
        <v>5276749.0975300008</v>
      </c>
      <c r="AM768" s="891">
        <v>136410.54999999999</v>
      </c>
      <c r="AN768" s="891">
        <v>136410.54999999999</v>
      </c>
      <c r="AO768" s="891">
        <v>142201.56</v>
      </c>
      <c r="AP768" s="891">
        <v>142201.56</v>
      </c>
      <c r="AQ768" s="891">
        <v>0</v>
      </c>
      <c r="AR768" s="891">
        <v>0</v>
      </c>
      <c r="AS768" s="891">
        <v>0</v>
      </c>
      <c r="AT768" s="891">
        <v>0</v>
      </c>
      <c r="AU768" s="891">
        <v>643.44000000000005</v>
      </c>
      <c r="AV768" s="891">
        <v>405370.98</v>
      </c>
      <c r="AW768" s="891">
        <v>160852.23000000001</v>
      </c>
      <c r="AX768" s="891">
        <v>62695.51</v>
      </c>
      <c r="AY768" s="891">
        <v>1186786.3799999999</v>
      </c>
      <c r="AZ768" s="891">
        <v>11259302.24</v>
      </c>
      <c r="BA768" s="891">
        <v>182216.02999999997</v>
      </c>
      <c r="BB768" s="891">
        <v>49.38</v>
      </c>
      <c r="BC768" s="891">
        <v>278154.76</v>
      </c>
    </row>
    <row r="769" spans="1:55" ht="15.75" customHeight="1" x14ac:dyDescent="0.2">
      <c r="A769" s="890" t="s">
        <v>2734</v>
      </c>
      <c r="B769" s="895" t="s">
        <v>2735</v>
      </c>
      <c r="C769" s="645">
        <v>718.2</v>
      </c>
      <c r="D769" s="891">
        <v>9426533.1600000001</v>
      </c>
      <c r="E769" s="891">
        <v>7556913.5299999993</v>
      </c>
      <c r="F769" s="892">
        <v>0.80166413269159909</v>
      </c>
      <c r="G769" s="893">
        <v>2</v>
      </c>
      <c r="H769" s="891">
        <v>31535.75</v>
      </c>
      <c r="I769" s="891">
        <v>2785779</v>
      </c>
      <c r="J769" s="891">
        <v>2817314.75</v>
      </c>
      <c r="K769" s="893">
        <v>0.9</v>
      </c>
      <c r="L769" s="891">
        <v>2175599.6800000002</v>
      </c>
      <c r="M769" s="891">
        <v>522601.51</v>
      </c>
      <c r="N769" s="891">
        <v>228978.04</v>
      </c>
      <c r="O769" s="891">
        <v>92676.01</v>
      </c>
      <c r="P769" s="891">
        <v>75073.95</v>
      </c>
      <c r="Q769" s="891">
        <v>159275.51999999999</v>
      </c>
      <c r="R769" s="891">
        <v>51404.65</v>
      </c>
      <c r="S769" s="891">
        <v>84000.6</v>
      </c>
      <c r="T769" s="891">
        <v>102657.56</v>
      </c>
      <c r="U769" s="891">
        <v>60766.39</v>
      </c>
      <c r="V769" s="891">
        <v>153297.81</v>
      </c>
      <c r="W769" s="891">
        <v>132219.93</v>
      </c>
      <c r="X769" s="891">
        <v>100795.4</v>
      </c>
      <c r="Y769" s="891">
        <v>3939347.0500000007</v>
      </c>
      <c r="Z769" s="891">
        <v>63865.799999999988</v>
      </c>
      <c r="AA769" s="891">
        <v>89775</v>
      </c>
      <c r="AB769" s="891">
        <v>193195.8</v>
      </c>
      <c r="AC769" s="891">
        <v>20827.8</v>
      </c>
      <c r="AD769" s="891">
        <v>410092.19999999995</v>
      </c>
      <c r="AE769" s="891">
        <v>240725.03999999998</v>
      </c>
      <c r="AF769" s="891">
        <v>881231.39999999991</v>
      </c>
      <c r="AG769" s="891">
        <v>634170.6</v>
      </c>
      <c r="AH769" s="891">
        <v>1866737.6142</v>
      </c>
      <c r="AI769" s="891">
        <v>4400621.2541999994</v>
      </c>
      <c r="AJ769" s="891">
        <v>649374.89</v>
      </c>
      <c r="AK769" s="891">
        <v>3751246.3641999993</v>
      </c>
      <c r="AL769" s="894">
        <v>4335683.7641999992</v>
      </c>
      <c r="AM769" s="891">
        <v>157644.26999999999</v>
      </c>
      <c r="AN769" s="891">
        <v>157644.26999999999</v>
      </c>
      <c r="AO769" s="891">
        <v>164078.73000000001</v>
      </c>
      <c r="AP769" s="891">
        <v>164078.73000000001</v>
      </c>
      <c r="AQ769" s="891">
        <v>0</v>
      </c>
      <c r="AR769" s="891">
        <v>0</v>
      </c>
      <c r="AS769" s="891">
        <v>0</v>
      </c>
      <c r="AT769" s="891">
        <v>0</v>
      </c>
      <c r="AU769" s="891">
        <v>0</v>
      </c>
      <c r="AV769" s="891">
        <v>327514.01</v>
      </c>
      <c r="AW769" s="891">
        <v>129958.38</v>
      </c>
      <c r="AX769" s="891">
        <v>50583.87</v>
      </c>
      <c r="AY769" s="891">
        <v>1151502.2600000002</v>
      </c>
      <c r="AZ769" s="891">
        <v>9426533.1600000001</v>
      </c>
      <c r="BA769" s="891">
        <v>400386.37999999995</v>
      </c>
      <c r="BB769" s="891">
        <v>0</v>
      </c>
      <c r="BC769" s="891">
        <v>263910.03999999998</v>
      </c>
    </row>
    <row r="770" spans="1:55" ht="15.75" customHeight="1" x14ac:dyDescent="0.2">
      <c r="A770" s="890" t="s">
        <v>2736</v>
      </c>
      <c r="B770" s="895" t="s">
        <v>2737</v>
      </c>
      <c r="C770" s="645">
        <v>3180.63</v>
      </c>
      <c r="D770" s="891">
        <v>43301476.079999998</v>
      </c>
      <c r="E770" s="891">
        <v>30632405.66</v>
      </c>
      <c r="F770" s="892">
        <v>0.70742174246915424</v>
      </c>
      <c r="G770" s="893">
        <v>1</v>
      </c>
      <c r="H770" s="891">
        <v>686024.15</v>
      </c>
      <c r="I770" s="891">
        <v>15482896.010000002</v>
      </c>
      <c r="J770" s="891">
        <v>16168920.160000002</v>
      </c>
      <c r="K770" s="893">
        <v>0.9</v>
      </c>
      <c r="L770" s="891">
        <v>9832172.2699999996</v>
      </c>
      <c r="M770" s="891">
        <v>2391278.0099999998</v>
      </c>
      <c r="N770" s="891">
        <v>1019143.11</v>
      </c>
      <c r="O770" s="891">
        <v>413084.99</v>
      </c>
      <c r="P770" s="891">
        <v>348642.9</v>
      </c>
      <c r="Q770" s="891">
        <v>720758.04</v>
      </c>
      <c r="R770" s="891">
        <v>230774.07</v>
      </c>
      <c r="S770" s="891">
        <v>374811.22</v>
      </c>
      <c r="T770" s="891">
        <v>456333.96</v>
      </c>
      <c r="U770" s="891">
        <v>270384.93</v>
      </c>
      <c r="V770" s="891">
        <v>681440.26</v>
      </c>
      <c r="W770" s="891">
        <v>587744.78</v>
      </c>
      <c r="X770" s="891">
        <v>449749.69</v>
      </c>
      <c r="Y770" s="891">
        <v>17776318.230000004</v>
      </c>
      <c r="Z770" s="891">
        <v>284411.7</v>
      </c>
      <c r="AA770" s="891">
        <v>397578.75</v>
      </c>
      <c r="AB770" s="891">
        <v>855589.47</v>
      </c>
      <c r="AC770" s="891">
        <v>92238.27</v>
      </c>
      <c r="AD770" s="891">
        <v>1816139.73</v>
      </c>
      <c r="AE770" s="891">
        <v>1118288.1800000002</v>
      </c>
      <c r="AF770" s="891">
        <v>3902633.0100000002</v>
      </c>
      <c r="AG770" s="891">
        <v>2808496.29</v>
      </c>
      <c r="AH770" s="891">
        <v>8638322.0001299996</v>
      </c>
      <c r="AI770" s="891">
        <v>19913697.400129996</v>
      </c>
      <c r="AJ770" s="891">
        <v>2875830.22</v>
      </c>
      <c r="AK770" s="891">
        <v>17037867.180129997</v>
      </c>
      <c r="AL770" s="894">
        <v>19626114.370129999</v>
      </c>
      <c r="AM770" s="891">
        <v>795942.7</v>
      </c>
      <c r="AN770" s="891">
        <v>795942.7</v>
      </c>
      <c r="AO770" s="891">
        <v>829401.89</v>
      </c>
      <c r="AP770" s="891">
        <v>829401.89</v>
      </c>
      <c r="AQ770" s="891">
        <v>73996.289999999994</v>
      </c>
      <c r="AR770" s="891">
        <v>73996.289999999994</v>
      </c>
      <c r="AS770" s="891">
        <v>77213.52</v>
      </c>
      <c r="AT770" s="891">
        <v>77213.52</v>
      </c>
      <c r="AU770" s="891">
        <v>92656.22</v>
      </c>
      <c r="AV770" s="891">
        <v>1450970.73</v>
      </c>
      <c r="AW770" s="891">
        <v>575748.85</v>
      </c>
      <c r="AX770" s="891">
        <v>226558.78</v>
      </c>
      <c r="AY770" s="891">
        <v>5899043.3799999999</v>
      </c>
      <c r="AZ770" s="891">
        <v>43301476.079999998</v>
      </c>
      <c r="BA770" s="891">
        <v>2793667.6900000004</v>
      </c>
      <c r="BB770" s="891">
        <v>121620.31</v>
      </c>
      <c r="BC770" s="891">
        <v>1280499.4099999999</v>
      </c>
    </row>
    <row r="771" spans="1:55" ht="15.75" customHeight="1" x14ac:dyDescent="0.2">
      <c r="A771" s="890" t="s">
        <v>2738</v>
      </c>
      <c r="B771" s="895" t="s">
        <v>2739</v>
      </c>
      <c r="C771" s="645">
        <v>967.54</v>
      </c>
      <c r="D771" s="891">
        <v>12363567.57</v>
      </c>
      <c r="E771" s="891">
        <v>8890892.1699999999</v>
      </c>
      <c r="F771" s="892">
        <v>0.71912027977859794</v>
      </c>
      <c r="G771" s="893">
        <v>1</v>
      </c>
      <c r="H771" s="891">
        <v>126426.77</v>
      </c>
      <c r="I771" s="891">
        <v>3221574.34</v>
      </c>
      <c r="J771" s="891">
        <v>3348001.11</v>
      </c>
      <c r="K771" s="893">
        <v>0.9</v>
      </c>
      <c r="L771" s="891">
        <v>2880228.02</v>
      </c>
      <c r="M771" s="891">
        <v>696156.96</v>
      </c>
      <c r="N771" s="891">
        <v>308184.13</v>
      </c>
      <c r="O771" s="891">
        <v>125209.29</v>
      </c>
      <c r="P771" s="891">
        <v>97105.4</v>
      </c>
      <c r="Q771" s="891">
        <v>217155.03</v>
      </c>
      <c r="R771" s="891">
        <v>69997.820000000007</v>
      </c>
      <c r="S771" s="891">
        <v>113362.52</v>
      </c>
      <c r="T771" s="891">
        <v>138517.39000000001</v>
      </c>
      <c r="U771" s="891">
        <v>81958.039999999994</v>
      </c>
      <c r="V771" s="891">
        <v>206847.04</v>
      </c>
      <c r="W771" s="891">
        <v>178406.35</v>
      </c>
      <c r="X771" s="891">
        <v>136027.82999999999</v>
      </c>
      <c r="Y771" s="891">
        <v>5249155.8199999994</v>
      </c>
      <c r="Z771" s="891">
        <v>86786.099999999991</v>
      </c>
      <c r="AA771" s="891">
        <v>120942.49999999999</v>
      </c>
      <c r="AB771" s="891">
        <v>260268.25999999998</v>
      </c>
      <c r="AC771" s="891">
        <v>28058.659999999996</v>
      </c>
      <c r="AD771" s="891">
        <v>552465.34</v>
      </c>
      <c r="AE771" s="891">
        <v>333419.77</v>
      </c>
      <c r="AF771" s="891">
        <v>1187171.5799999998</v>
      </c>
      <c r="AG771" s="891">
        <v>854337.82</v>
      </c>
      <c r="AH771" s="891">
        <v>2429458.1975400001</v>
      </c>
      <c r="AI771" s="891">
        <v>5852908.2275399994</v>
      </c>
      <c r="AJ771" s="891">
        <v>874820.64</v>
      </c>
      <c r="AK771" s="891">
        <v>4978087.5875399997</v>
      </c>
      <c r="AL771" s="894">
        <v>5765426.15754</v>
      </c>
      <c r="AM771" s="891">
        <v>162791.82999999999</v>
      </c>
      <c r="AN771" s="891">
        <v>162791.82999999999</v>
      </c>
      <c r="AO771" s="891">
        <v>169226.29</v>
      </c>
      <c r="AP771" s="891">
        <v>169226.29</v>
      </c>
      <c r="AQ771" s="891">
        <v>0</v>
      </c>
      <c r="AR771" s="891">
        <v>0</v>
      </c>
      <c r="AS771" s="891">
        <v>0</v>
      </c>
      <c r="AT771" s="891">
        <v>0</v>
      </c>
      <c r="AU771" s="891">
        <v>0</v>
      </c>
      <c r="AV771" s="891">
        <v>441403.95</v>
      </c>
      <c r="AW771" s="891">
        <v>175150.2</v>
      </c>
      <c r="AX771" s="891">
        <v>68395.100000000006</v>
      </c>
      <c r="AY771" s="891">
        <v>1348985.49</v>
      </c>
      <c r="AZ771" s="891">
        <v>12363567.57</v>
      </c>
      <c r="BA771" s="891">
        <v>219385.37000000002</v>
      </c>
      <c r="BB771" s="891">
        <v>0</v>
      </c>
      <c r="BC771" s="891">
        <v>275289.38</v>
      </c>
    </row>
    <row r="772" spans="1:55" ht="15.75" customHeight="1" x14ac:dyDescent="0.2">
      <c r="A772" s="890" t="s">
        <v>2740</v>
      </c>
      <c r="B772" s="895" t="s">
        <v>2741</v>
      </c>
      <c r="C772" s="645">
        <v>803.88</v>
      </c>
      <c r="D772" s="891">
        <v>11548638.119999999</v>
      </c>
      <c r="E772" s="891">
        <v>8588923.5800000001</v>
      </c>
      <c r="F772" s="892">
        <v>0.74371744016514396</v>
      </c>
      <c r="G772" s="893">
        <v>2</v>
      </c>
      <c r="H772" s="891">
        <v>96999.51</v>
      </c>
      <c r="I772" s="891">
        <v>7038972.0900000008</v>
      </c>
      <c r="J772" s="891">
        <v>7135971.6000000006</v>
      </c>
      <c r="K772" s="893">
        <v>0.9</v>
      </c>
      <c r="L772" s="891">
        <v>2625401.25</v>
      </c>
      <c r="M772" s="891">
        <v>525080.25</v>
      </c>
      <c r="N772" s="891">
        <v>245863.12</v>
      </c>
      <c r="O772" s="891">
        <v>108523.12</v>
      </c>
      <c r="P772" s="891">
        <v>99447.75</v>
      </c>
      <c r="Q772" s="891">
        <v>152042.94</v>
      </c>
      <c r="R772" s="891">
        <v>57966.94</v>
      </c>
      <c r="S772" s="891">
        <v>90894.27</v>
      </c>
      <c r="T772" s="891">
        <v>124454.71</v>
      </c>
      <c r="U772" s="891">
        <v>68170.7</v>
      </c>
      <c r="V772" s="891">
        <v>185847.34</v>
      </c>
      <c r="W772" s="891">
        <v>160294.03</v>
      </c>
      <c r="X772" s="891">
        <v>109067.36</v>
      </c>
      <c r="Y772" s="891">
        <v>4553053.7800000012</v>
      </c>
      <c r="Z772" s="891">
        <v>71007.3</v>
      </c>
      <c r="AA772" s="891">
        <v>100485</v>
      </c>
      <c r="AB772" s="891">
        <v>216243.72000000003</v>
      </c>
      <c r="AC772" s="891">
        <v>23312.519999999997</v>
      </c>
      <c r="AD772" s="891">
        <v>459015.48</v>
      </c>
      <c r="AE772" s="891">
        <v>121186.85</v>
      </c>
      <c r="AF772" s="891">
        <v>986360.76</v>
      </c>
      <c r="AG772" s="891">
        <v>709826.04</v>
      </c>
      <c r="AH772" s="891">
        <v>2372149.2178800004</v>
      </c>
      <c r="AI772" s="891">
        <v>5059586.8878800003</v>
      </c>
      <c r="AJ772" s="891">
        <v>726844.17</v>
      </c>
      <c r="AK772" s="891">
        <v>4332742.7178799994</v>
      </c>
      <c r="AL772" s="894">
        <v>4986902.4678799994</v>
      </c>
      <c r="AM772" s="891">
        <v>315931.98</v>
      </c>
      <c r="AN772" s="891">
        <v>315931.98</v>
      </c>
      <c r="AO772" s="891">
        <v>328800.90000000002</v>
      </c>
      <c r="AP772" s="891">
        <v>328800.90000000002</v>
      </c>
      <c r="AQ772" s="891">
        <v>28311.62</v>
      </c>
      <c r="AR772" s="891">
        <v>28311.62</v>
      </c>
      <c r="AS772" s="891">
        <v>28955.07</v>
      </c>
      <c r="AT772" s="891">
        <v>28955.07</v>
      </c>
      <c r="AU772" s="891">
        <v>35389.53</v>
      </c>
      <c r="AV772" s="891">
        <v>366764.22</v>
      </c>
      <c r="AW772" s="891">
        <v>145532.97</v>
      </c>
      <c r="AX772" s="891">
        <v>56995.92</v>
      </c>
      <c r="AY772" s="891">
        <v>2008681.7800000003</v>
      </c>
      <c r="AZ772" s="891">
        <v>11548638.119999999</v>
      </c>
      <c r="BA772" s="891">
        <v>1821552.3499999999</v>
      </c>
      <c r="BB772" s="891">
        <v>33751.799999999996</v>
      </c>
      <c r="BC772" s="891">
        <v>378316.73</v>
      </c>
    </row>
    <row r="773" spans="1:55" ht="15.75" customHeight="1" x14ac:dyDescent="0.2">
      <c r="A773" s="890" t="s">
        <v>2742</v>
      </c>
      <c r="B773" s="895" t="s">
        <v>2743</v>
      </c>
      <c r="C773" s="645">
        <v>231.9</v>
      </c>
      <c r="D773" s="891">
        <v>2952992.6</v>
      </c>
      <c r="E773" s="891">
        <v>2889767.36</v>
      </c>
      <c r="F773" s="892">
        <v>0.9785894350023091</v>
      </c>
      <c r="G773" s="893">
        <v>3</v>
      </c>
      <c r="H773" s="891">
        <v>4839.38</v>
      </c>
      <c r="I773" s="891">
        <v>792885.96</v>
      </c>
      <c r="J773" s="891">
        <v>797725.34</v>
      </c>
      <c r="K773" s="893">
        <v>0.9</v>
      </c>
      <c r="L773" s="891">
        <v>716743.12</v>
      </c>
      <c r="M773" s="891">
        <v>143348.62</v>
      </c>
      <c r="N773" s="891">
        <v>70509.37</v>
      </c>
      <c r="O773" s="891">
        <v>30656.25</v>
      </c>
      <c r="P773" s="891">
        <v>25196.98</v>
      </c>
      <c r="Q773" s="891">
        <v>42011.86</v>
      </c>
      <c r="R773" s="891">
        <v>15858.88</v>
      </c>
      <c r="S773" s="891">
        <v>26042.74</v>
      </c>
      <c r="T773" s="891">
        <v>35156.699999999997</v>
      </c>
      <c r="U773" s="891">
        <v>19404.39</v>
      </c>
      <c r="V773" s="891">
        <v>52499.25</v>
      </c>
      <c r="W773" s="891">
        <v>45280.800000000003</v>
      </c>
      <c r="X773" s="891">
        <v>31249.63</v>
      </c>
      <c r="Y773" s="891">
        <v>1253958.5899999999</v>
      </c>
      <c r="Z773" s="891">
        <v>20863.8</v>
      </c>
      <c r="AA773" s="891">
        <v>28987.5</v>
      </c>
      <c r="AB773" s="891">
        <v>62381.100000000006</v>
      </c>
      <c r="AC773" s="891">
        <v>6725.1</v>
      </c>
      <c r="AD773" s="891">
        <v>66207.44</v>
      </c>
      <c r="AE773" s="891">
        <v>34651.449999999997</v>
      </c>
      <c r="AF773" s="891">
        <v>284541.3</v>
      </c>
      <c r="AG773" s="891">
        <v>204767.7</v>
      </c>
      <c r="AH773" s="891">
        <v>607086.81389999995</v>
      </c>
      <c r="AI773" s="891">
        <v>1316212.2039000001</v>
      </c>
      <c r="AJ773" s="891">
        <v>209677.02</v>
      </c>
      <c r="AK773" s="891">
        <v>1106535.1839000001</v>
      </c>
      <c r="AL773" s="894">
        <v>1295244.4939000001</v>
      </c>
      <c r="AM773" s="891">
        <v>54692.91</v>
      </c>
      <c r="AN773" s="891">
        <v>54692.91</v>
      </c>
      <c r="AO773" s="891">
        <v>56623.24</v>
      </c>
      <c r="AP773" s="891">
        <v>56623.24</v>
      </c>
      <c r="AQ773" s="891">
        <v>3217.23</v>
      </c>
      <c r="AR773" s="891">
        <v>3217.23</v>
      </c>
      <c r="AS773" s="891">
        <v>3217.23</v>
      </c>
      <c r="AT773" s="891">
        <v>3217.23</v>
      </c>
      <c r="AU773" s="891">
        <v>4504.12</v>
      </c>
      <c r="AV773" s="891">
        <v>105525.14</v>
      </c>
      <c r="AW773" s="891">
        <v>41872.639999999999</v>
      </c>
      <c r="AX773" s="891">
        <v>16386.32</v>
      </c>
      <c r="AY773" s="891">
        <v>403789.44000000006</v>
      </c>
      <c r="AZ773" s="891">
        <v>2952992.6</v>
      </c>
      <c r="BA773" s="891">
        <v>138749.53</v>
      </c>
      <c r="BB773" s="891">
        <v>128.18</v>
      </c>
      <c r="BC773" s="891">
        <v>82338.479999999981</v>
      </c>
    </row>
    <row r="774" spans="1:55" ht="15.75" customHeight="1" x14ac:dyDescent="0.2">
      <c r="A774" s="890" t="s">
        <v>2744</v>
      </c>
      <c r="B774" s="895" t="s">
        <v>2745</v>
      </c>
      <c r="C774" s="645">
        <v>229.25</v>
      </c>
      <c r="D774" s="891">
        <v>2818105.75</v>
      </c>
      <c r="E774" s="891">
        <v>2550181.9500000002</v>
      </c>
      <c r="F774" s="892">
        <v>0.90492769833069608</v>
      </c>
      <c r="G774" s="893">
        <v>3</v>
      </c>
      <c r="H774" s="891">
        <v>4618.33</v>
      </c>
      <c r="I774" s="891">
        <v>965957.2</v>
      </c>
      <c r="J774" s="891">
        <v>970575.52999999991</v>
      </c>
      <c r="K774" s="893">
        <v>0.9</v>
      </c>
      <c r="L774" s="891">
        <v>676276.87</v>
      </c>
      <c r="M774" s="891">
        <v>135255.37</v>
      </c>
      <c r="N774" s="891">
        <v>69896.25</v>
      </c>
      <c r="O774" s="891">
        <v>30656.25</v>
      </c>
      <c r="P774" s="891">
        <v>22916.5</v>
      </c>
      <c r="Q774" s="891">
        <v>42678.720000000001</v>
      </c>
      <c r="R774" s="891">
        <v>15858.88</v>
      </c>
      <c r="S774" s="891">
        <v>25787.42</v>
      </c>
      <c r="T774" s="891">
        <v>35156.699999999997</v>
      </c>
      <c r="U774" s="891">
        <v>19404.39</v>
      </c>
      <c r="V774" s="891">
        <v>52499.25</v>
      </c>
      <c r="W774" s="891">
        <v>45280.800000000003</v>
      </c>
      <c r="X774" s="891">
        <v>30943.26</v>
      </c>
      <c r="Y774" s="891">
        <v>1202610.6599999999</v>
      </c>
      <c r="Z774" s="891">
        <v>20340</v>
      </c>
      <c r="AA774" s="891">
        <v>28656.25</v>
      </c>
      <c r="AB774" s="891">
        <v>61668.25</v>
      </c>
      <c r="AC774" s="891">
        <v>6648.25</v>
      </c>
      <c r="AD774" s="891">
        <v>130901.75</v>
      </c>
      <c r="AE774" s="891">
        <v>34804</v>
      </c>
      <c r="AF774" s="891">
        <v>281289.75</v>
      </c>
      <c r="AG774" s="891">
        <v>202427.75</v>
      </c>
      <c r="AH774" s="891">
        <v>558933.55575000006</v>
      </c>
      <c r="AI774" s="891">
        <v>1325669.5557500001</v>
      </c>
      <c r="AJ774" s="891">
        <v>207280.97</v>
      </c>
      <c r="AK774" s="891">
        <v>1118388.5857500001</v>
      </c>
      <c r="AL774" s="894">
        <v>1304941.4557500002</v>
      </c>
      <c r="AM774" s="891">
        <v>36676.42</v>
      </c>
      <c r="AN774" s="891">
        <v>36676.42</v>
      </c>
      <c r="AO774" s="891">
        <v>37963.31</v>
      </c>
      <c r="AP774" s="891">
        <v>37963.31</v>
      </c>
      <c r="AQ774" s="891">
        <v>0</v>
      </c>
      <c r="AR774" s="891">
        <v>0</v>
      </c>
      <c r="AS774" s="891">
        <v>0</v>
      </c>
      <c r="AT774" s="891">
        <v>0</v>
      </c>
      <c r="AU774" s="891">
        <v>0</v>
      </c>
      <c r="AV774" s="891">
        <v>104238.25</v>
      </c>
      <c r="AW774" s="891">
        <v>41362</v>
      </c>
      <c r="AX774" s="891">
        <v>15673.87</v>
      </c>
      <c r="AY774" s="891">
        <v>310553.57999999996</v>
      </c>
      <c r="AZ774" s="891">
        <v>2818105.75</v>
      </c>
      <c r="BA774" s="891">
        <v>59456.35</v>
      </c>
      <c r="BB774" s="891">
        <v>0</v>
      </c>
      <c r="BC774" s="891">
        <v>82557.320000000007</v>
      </c>
    </row>
    <row r="775" spans="1:55" ht="15.75" customHeight="1" x14ac:dyDescent="0.2">
      <c r="A775" s="890" t="s">
        <v>2746</v>
      </c>
      <c r="B775" s="895" t="s">
        <v>2747</v>
      </c>
      <c r="C775" s="645">
        <v>621.82000000000005</v>
      </c>
      <c r="D775" s="891">
        <v>9001665.6300000008</v>
      </c>
      <c r="E775" s="891">
        <v>6674639.4299999997</v>
      </c>
      <c r="F775" s="892">
        <v>0.74148937589453645</v>
      </c>
      <c r="G775" s="893">
        <v>2</v>
      </c>
      <c r="H775" s="891">
        <v>70701.009999999995</v>
      </c>
      <c r="I775" s="891">
        <v>3756720.5599999991</v>
      </c>
      <c r="J775" s="891">
        <v>3827421.5699999989</v>
      </c>
      <c r="K775" s="893">
        <v>0.9</v>
      </c>
      <c r="L775" s="891">
        <v>1967420.98</v>
      </c>
      <c r="M775" s="891">
        <v>655741.41</v>
      </c>
      <c r="N775" s="891">
        <v>218055.24</v>
      </c>
      <c r="O775" s="891">
        <v>72450.61</v>
      </c>
      <c r="P775" s="891">
        <v>67340.83</v>
      </c>
      <c r="Q775" s="891">
        <v>188702.2</v>
      </c>
      <c r="R775" s="891">
        <v>44842.35</v>
      </c>
      <c r="S775" s="891">
        <v>79149.509999999995</v>
      </c>
      <c r="T775" s="891">
        <v>72422.8</v>
      </c>
      <c r="U775" s="891">
        <v>52851.44</v>
      </c>
      <c r="V775" s="891">
        <v>108148.45</v>
      </c>
      <c r="W775" s="891">
        <v>93278.44</v>
      </c>
      <c r="X775" s="891">
        <v>94974.39</v>
      </c>
      <c r="Y775" s="891">
        <v>3715378.65</v>
      </c>
      <c r="Z775" s="891">
        <v>55963.8</v>
      </c>
      <c r="AA775" s="891">
        <v>77727.5</v>
      </c>
      <c r="AB775" s="891">
        <v>167269.58000000002</v>
      </c>
      <c r="AC775" s="891">
        <v>18032.780000000002</v>
      </c>
      <c r="AD775" s="891">
        <v>355059.22</v>
      </c>
      <c r="AE775" s="891">
        <v>484397.78</v>
      </c>
      <c r="AF775" s="891">
        <v>762973.14</v>
      </c>
      <c r="AG775" s="891">
        <v>549067.06000000006</v>
      </c>
      <c r="AH775" s="891">
        <v>1756516.23282</v>
      </c>
      <c r="AI775" s="891">
        <v>4227007.0928199999</v>
      </c>
      <c r="AJ775" s="891">
        <v>562230.98</v>
      </c>
      <c r="AK775" s="891">
        <v>3664776.1128199999</v>
      </c>
      <c r="AL775" s="894">
        <v>4170783.9928199998</v>
      </c>
      <c r="AM775" s="891">
        <v>159574.6</v>
      </c>
      <c r="AN775" s="891">
        <v>159574.6</v>
      </c>
      <c r="AO775" s="891">
        <v>166009.06</v>
      </c>
      <c r="AP775" s="891">
        <v>166009.06</v>
      </c>
      <c r="AQ775" s="891">
        <v>4504.12</v>
      </c>
      <c r="AR775" s="891">
        <v>4504.12</v>
      </c>
      <c r="AS775" s="891">
        <v>4504.12</v>
      </c>
      <c r="AT775" s="891">
        <v>4504.12</v>
      </c>
      <c r="AU775" s="891">
        <v>5791.01</v>
      </c>
      <c r="AV775" s="891">
        <v>283759.68</v>
      </c>
      <c r="AW775" s="891">
        <v>112596.56</v>
      </c>
      <c r="AX775" s="891">
        <v>44171.83</v>
      </c>
      <c r="AY775" s="891">
        <v>1115502.8800000001</v>
      </c>
      <c r="AZ775" s="891">
        <v>9001665.6300000008</v>
      </c>
      <c r="BA775" s="891">
        <v>588560.57999999996</v>
      </c>
      <c r="BB775" s="891">
        <v>1868.74</v>
      </c>
      <c r="BC775" s="891">
        <v>227227.56</v>
      </c>
    </row>
    <row r="776" spans="1:55" ht="15.75" customHeight="1" x14ac:dyDescent="0.2">
      <c r="A776" s="890"/>
      <c r="B776" s="895" t="s">
        <v>2748</v>
      </c>
      <c r="C776" s="645">
        <v>40.98</v>
      </c>
      <c r="D776" s="891">
        <v>584802.31000000006</v>
      </c>
      <c r="E776" s="891">
        <v>452594.67</v>
      </c>
      <c r="F776" s="892">
        <v>0.7739276371873427</v>
      </c>
      <c r="G776" s="893">
        <v>2</v>
      </c>
      <c r="H776" s="891">
        <v>4110.3599999999997</v>
      </c>
      <c r="I776" s="891">
        <v>394114.44</v>
      </c>
      <c r="J776" s="891">
        <v>398224.8</v>
      </c>
      <c r="K776" s="893">
        <v>0.9</v>
      </c>
      <c r="L776" s="891">
        <v>129426.33</v>
      </c>
      <c r="M776" s="891">
        <v>43137.79</v>
      </c>
      <c r="N776" s="891">
        <v>14068.08</v>
      </c>
      <c r="O776" s="891">
        <v>4220.42</v>
      </c>
      <c r="P776" s="891">
        <v>4380.71</v>
      </c>
      <c r="Q776" s="891">
        <v>12174.33</v>
      </c>
      <c r="R776" s="891">
        <v>2734.29</v>
      </c>
      <c r="S776" s="891">
        <v>5106.42</v>
      </c>
      <c r="T776" s="891">
        <v>4218.8</v>
      </c>
      <c r="U776" s="891">
        <v>3319.17</v>
      </c>
      <c r="V776" s="891">
        <v>6299.91</v>
      </c>
      <c r="W776" s="891">
        <v>5433.69</v>
      </c>
      <c r="X776" s="891">
        <v>6127.38</v>
      </c>
      <c r="Y776" s="891">
        <v>240647.32</v>
      </c>
      <c r="Z776" s="891">
        <v>3688.2000000000003</v>
      </c>
      <c r="AA776" s="891">
        <v>5122.5000000000009</v>
      </c>
      <c r="AB776" s="891">
        <v>11023.62</v>
      </c>
      <c r="AC776" s="891">
        <v>1188.42</v>
      </c>
      <c r="AD776" s="891">
        <v>23399.58</v>
      </c>
      <c r="AE776" s="891">
        <v>31923.420000000002</v>
      </c>
      <c r="AF776" s="891">
        <v>50282.460000000006</v>
      </c>
      <c r="AG776" s="891">
        <v>36185.340000000004</v>
      </c>
      <c r="AH776" s="891">
        <v>113665.23797999999</v>
      </c>
      <c r="AI776" s="891">
        <v>276478.77798000001</v>
      </c>
      <c r="AJ776" s="891">
        <v>37052.879999999997</v>
      </c>
      <c r="AK776" s="891">
        <v>239425.89798000007</v>
      </c>
      <c r="AL776" s="894">
        <v>272773.48798000009</v>
      </c>
      <c r="AM776" s="891">
        <v>10295.129999999999</v>
      </c>
      <c r="AN776" s="891">
        <v>10295.129999999999</v>
      </c>
      <c r="AO776" s="891">
        <v>10938.58</v>
      </c>
      <c r="AP776" s="891">
        <v>10938.58</v>
      </c>
      <c r="AQ776" s="891">
        <v>0</v>
      </c>
      <c r="AR776" s="891">
        <v>0</v>
      </c>
      <c r="AS776" s="891">
        <v>0</v>
      </c>
      <c r="AT776" s="891">
        <v>0</v>
      </c>
      <c r="AU776" s="891">
        <v>0</v>
      </c>
      <c r="AV776" s="891">
        <v>18659.93</v>
      </c>
      <c r="AW776" s="891">
        <v>7404.3</v>
      </c>
      <c r="AX776" s="891">
        <v>2849.79</v>
      </c>
      <c r="AY776" s="891">
        <v>71381.439999999988</v>
      </c>
      <c r="AZ776" s="891">
        <v>584802.31000000006</v>
      </c>
      <c r="BA776" s="891">
        <v>6600.9400000000005</v>
      </c>
      <c r="BB776" s="891">
        <v>0</v>
      </c>
      <c r="BC776" s="891">
        <v>2879.53</v>
      </c>
    </row>
    <row r="777" spans="1:55" ht="15.75" customHeight="1" x14ac:dyDescent="0.2">
      <c r="A777" s="890"/>
      <c r="B777" s="895" t="s">
        <v>2749</v>
      </c>
      <c r="C777" s="645">
        <v>33.31</v>
      </c>
      <c r="D777" s="891">
        <v>417489.37</v>
      </c>
      <c r="E777" s="891">
        <v>328600.36</v>
      </c>
      <c r="F777" s="892">
        <v>0.78708677061645904</v>
      </c>
      <c r="G777" s="893">
        <v>2</v>
      </c>
      <c r="H777" s="891">
        <v>2628.09</v>
      </c>
      <c r="I777" s="891">
        <v>286851.43</v>
      </c>
      <c r="J777" s="891">
        <v>289479.52</v>
      </c>
      <c r="K777" s="893">
        <v>0.9</v>
      </c>
      <c r="L777" s="891">
        <v>92781.26</v>
      </c>
      <c r="M777" s="891">
        <v>19400.12</v>
      </c>
      <c r="N777" s="891">
        <v>9900.27</v>
      </c>
      <c r="O777" s="891">
        <v>3678.75</v>
      </c>
      <c r="P777" s="891">
        <v>3348.23</v>
      </c>
      <c r="Q777" s="891">
        <v>8002.26</v>
      </c>
      <c r="R777" s="891">
        <v>2187.4299999999998</v>
      </c>
      <c r="S777" s="891">
        <v>3574.49</v>
      </c>
      <c r="T777" s="891">
        <v>4218.8</v>
      </c>
      <c r="U777" s="891">
        <v>2553.21</v>
      </c>
      <c r="V777" s="891">
        <v>6299.91</v>
      </c>
      <c r="W777" s="891">
        <v>5433.69</v>
      </c>
      <c r="X777" s="891">
        <v>4289.16</v>
      </c>
      <c r="Y777" s="891">
        <v>165667.57999999996</v>
      </c>
      <c r="Z777" s="891">
        <v>2997.9</v>
      </c>
      <c r="AA777" s="891">
        <v>4163.75</v>
      </c>
      <c r="AB777" s="891">
        <v>8960.3900000000012</v>
      </c>
      <c r="AC777" s="891">
        <v>965.99</v>
      </c>
      <c r="AD777" s="891">
        <v>19020.010000000002</v>
      </c>
      <c r="AE777" s="891">
        <v>8559.48</v>
      </c>
      <c r="AF777" s="891">
        <v>40871.370000000003</v>
      </c>
      <c r="AG777" s="891">
        <v>29412.73</v>
      </c>
      <c r="AH777" s="891">
        <v>82326.855809999994</v>
      </c>
      <c r="AI777" s="891">
        <v>197278.47581</v>
      </c>
      <c r="AJ777" s="891">
        <v>30117.9</v>
      </c>
      <c r="AK777" s="891">
        <v>167160.57581000001</v>
      </c>
      <c r="AL777" s="894">
        <v>194266.68581</v>
      </c>
      <c r="AM777" s="891">
        <v>8364.7900000000009</v>
      </c>
      <c r="AN777" s="891">
        <v>8364.7900000000009</v>
      </c>
      <c r="AO777" s="891">
        <v>9008.24</v>
      </c>
      <c r="AP777" s="891">
        <v>9008.24</v>
      </c>
      <c r="AQ777" s="891">
        <v>0</v>
      </c>
      <c r="AR777" s="891">
        <v>0</v>
      </c>
      <c r="AS777" s="891">
        <v>0</v>
      </c>
      <c r="AT777" s="891">
        <v>0</v>
      </c>
      <c r="AU777" s="891">
        <v>0</v>
      </c>
      <c r="AV777" s="891">
        <v>14799.25</v>
      </c>
      <c r="AW777" s="891">
        <v>5872.38</v>
      </c>
      <c r="AX777" s="891">
        <v>2137.34</v>
      </c>
      <c r="AY777" s="891">
        <v>57555.03</v>
      </c>
      <c r="AZ777" s="891">
        <v>417489.37</v>
      </c>
      <c r="BA777" s="891">
        <v>1730.43</v>
      </c>
      <c r="BB777" s="891">
        <v>0</v>
      </c>
      <c r="BC777" s="891">
        <v>799.61000000000013</v>
      </c>
    </row>
    <row r="778" spans="1:55" ht="15.75" customHeight="1" x14ac:dyDescent="0.2">
      <c r="A778" s="890" t="s">
        <v>2750</v>
      </c>
      <c r="B778" s="895" t="s">
        <v>2751</v>
      </c>
      <c r="C778" s="645">
        <v>444.87</v>
      </c>
      <c r="D778" s="891">
        <v>6415055.0099999998</v>
      </c>
      <c r="E778" s="891">
        <v>4232104.03</v>
      </c>
      <c r="F778" s="892">
        <v>0.65971437866126736</v>
      </c>
      <c r="G778" s="893">
        <v>1</v>
      </c>
      <c r="H778" s="891">
        <v>212723.44</v>
      </c>
      <c r="I778" s="891">
        <v>3442712.8599999994</v>
      </c>
      <c r="J778" s="891">
        <v>3655436.2999999993</v>
      </c>
      <c r="K778" s="893">
        <v>0.9</v>
      </c>
      <c r="L778" s="891">
        <v>1494185.62</v>
      </c>
      <c r="M778" s="891">
        <v>298837.12</v>
      </c>
      <c r="N778" s="891">
        <v>135500.62</v>
      </c>
      <c r="O778" s="891">
        <v>60086.25</v>
      </c>
      <c r="P778" s="891">
        <v>55543.64</v>
      </c>
      <c r="Q778" s="891">
        <v>81356.31</v>
      </c>
      <c r="R778" s="891">
        <v>32264.62</v>
      </c>
      <c r="S778" s="891">
        <v>50298.23</v>
      </c>
      <c r="T778" s="891">
        <v>68907.13</v>
      </c>
      <c r="U778" s="891">
        <v>37787.5</v>
      </c>
      <c r="V778" s="891">
        <v>102898.53</v>
      </c>
      <c r="W778" s="891">
        <v>88750.36</v>
      </c>
      <c r="X778" s="891">
        <v>60354.69</v>
      </c>
      <c r="Y778" s="891">
        <v>2566770.6199999996</v>
      </c>
      <c r="Z778" s="891">
        <v>39536.099999999991</v>
      </c>
      <c r="AA778" s="891">
        <v>55608.75</v>
      </c>
      <c r="AB778" s="891">
        <v>119670.03</v>
      </c>
      <c r="AC778" s="891">
        <v>12901.23</v>
      </c>
      <c r="AD778" s="891">
        <v>254020.77</v>
      </c>
      <c r="AE778" s="891">
        <v>64987.429999999993</v>
      </c>
      <c r="AF778" s="891">
        <v>545855.49</v>
      </c>
      <c r="AG778" s="891">
        <v>392820.21</v>
      </c>
      <c r="AH778" s="891">
        <v>1319087.3663700002</v>
      </c>
      <c r="AI778" s="891">
        <v>2804487.3763700002</v>
      </c>
      <c r="AJ778" s="891">
        <v>402238.1</v>
      </c>
      <c r="AK778" s="891">
        <v>2402249.2763700001</v>
      </c>
      <c r="AL778" s="894">
        <v>2764263.5663700001</v>
      </c>
      <c r="AM778" s="891">
        <v>184669</v>
      </c>
      <c r="AN778" s="891">
        <v>184669</v>
      </c>
      <c r="AO778" s="891">
        <v>192390.35</v>
      </c>
      <c r="AP778" s="891">
        <v>192390.35</v>
      </c>
      <c r="AQ778" s="891">
        <v>2573.7800000000002</v>
      </c>
      <c r="AR778" s="891">
        <v>2573.7800000000002</v>
      </c>
      <c r="AS778" s="891">
        <v>3217.23</v>
      </c>
      <c r="AT778" s="891">
        <v>3217.23</v>
      </c>
      <c r="AU778" s="891">
        <v>3860.67</v>
      </c>
      <c r="AV778" s="891">
        <v>202685.49</v>
      </c>
      <c r="AW778" s="891">
        <v>80426.11</v>
      </c>
      <c r="AX778" s="891">
        <v>31347.75</v>
      </c>
      <c r="AY778" s="891">
        <v>1084020.74</v>
      </c>
      <c r="AZ778" s="891">
        <v>6415055.0099999998</v>
      </c>
      <c r="BA778" s="891">
        <v>1171410.1599999999</v>
      </c>
      <c r="BB778" s="891">
        <v>680.71</v>
      </c>
      <c r="BC778" s="891">
        <v>149673.61000000002</v>
      </c>
    </row>
    <row r="779" spans="1:55" ht="15.75" customHeight="1" x14ac:dyDescent="0.2">
      <c r="A779" s="890" t="s">
        <v>2752</v>
      </c>
      <c r="B779" s="895" t="s">
        <v>2753</v>
      </c>
      <c r="C779" s="645">
        <v>409.21</v>
      </c>
      <c r="D779" s="891">
        <v>5308099.7300000004</v>
      </c>
      <c r="E779" s="891">
        <v>3275524.23</v>
      </c>
      <c r="F779" s="892">
        <v>0.61708038594067627</v>
      </c>
      <c r="G779" s="893">
        <v>1</v>
      </c>
      <c r="H779" s="891">
        <v>246696.83</v>
      </c>
      <c r="I779" s="891">
        <v>2066780.5100000002</v>
      </c>
      <c r="J779" s="891">
        <v>2313477.3400000003</v>
      </c>
      <c r="K779" s="893">
        <v>0.9</v>
      </c>
      <c r="L779" s="891">
        <v>1248935.6200000001</v>
      </c>
      <c r="M779" s="891">
        <v>249787.12</v>
      </c>
      <c r="N779" s="891">
        <v>124464.37</v>
      </c>
      <c r="O779" s="891">
        <v>55181.25</v>
      </c>
      <c r="P779" s="891">
        <v>44070.1</v>
      </c>
      <c r="Q779" s="891">
        <v>76021.47</v>
      </c>
      <c r="R779" s="891">
        <v>28983.47</v>
      </c>
      <c r="S779" s="891">
        <v>46213.1</v>
      </c>
      <c r="T779" s="891">
        <v>63282.06</v>
      </c>
      <c r="U779" s="891">
        <v>34468.33</v>
      </c>
      <c r="V779" s="891">
        <v>94498.65</v>
      </c>
      <c r="W779" s="891">
        <v>81505.440000000002</v>
      </c>
      <c r="X779" s="891">
        <v>55452.78</v>
      </c>
      <c r="Y779" s="891">
        <v>2202863.7600000002</v>
      </c>
      <c r="Z779" s="891">
        <v>36131.399999999994</v>
      </c>
      <c r="AA779" s="891">
        <v>51151.25</v>
      </c>
      <c r="AB779" s="891">
        <v>110077.49</v>
      </c>
      <c r="AC779" s="891">
        <v>11867.09</v>
      </c>
      <c r="AD779" s="891">
        <v>233658.91</v>
      </c>
      <c r="AE779" s="891">
        <v>60430.14</v>
      </c>
      <c r="AF779" s="891">
        <v>502100.66999999993</v>
      </c>
      <c r="AG779" s="891">
        <v>361332.43</v>
      </c>
      <c r="AH779" s="891">
        <v>1066818.91371</v>
      </c>
      <c r="AI779" s="891">
        <v>2433568.2937099999</v>
      </c>
      <c r="AJ779" s="891">
        <v>369995.4</v>
      </c>
      <c r="AK779" s="891">
        <v>2063572.89371</v>
      </c>
      <c r="AL779" s="894">
        <v>2396568.7537099998</v>
      </c>
      <c r="AM779" s="891">
        <v>102951.36</v>
      </c>
      <c r="AN779" s="891">
        <v>102951.36</v>
      </c>
      <c r="AO779" s="891">
        <v>106812.03</v>
      </c>
      <c r="AP779" s="891">
        <v>106812.03</v>
      </c>
      <c r="AQ779" s="891">
        <v>0</v>
      </c>
      <c r="AR779" s="891">
        <v>0</v>
      </c>
      <c r="AS779" s="891">
        <v>0</v>
      </c>
      <c r="AT779" s="891">
        <v>0</v>
      </c>
      <c r="AU779" s="891">
        <v>0</v>
      </c>
      <c r="AV779" s="891">
        <v>186599.34</v>
      </c>
      <c r="AW779" s="891">
        <v>74043.09</v>
      </c>
      <c r="AX779" s="891">
        <v>28497.96</v>
      </c>
      <c r="AY779" s="891">
        <v>708667.16999999993</v>
      </c>
      <c r="AZ779" s="891">
        <v>5308099.7300000004</v>
      </c>
      <c r="BA779" s="891">
        <v>369096.86</v>
      </c>
      <c r="BB779" s="891">
        <v>0</v>
      </c>
      <c r="BC779" s="891">
        <v>158156.86000000002</v>
      </c>
    </row>
    <row r="780" spans="1:55" ht="15.75" customHeight="1" x14ac:dyDescent="0.2">
      <c r="A780" s="890" t="s">
        <v>2754</v>
      </c>
      <c r="B780" s="895" t="s">
        <v>2755</v>
      </c>
      <c r="C780" s="645">
        <v>221.9</v>
      </c>
      <c r="D780" s="891">
        <v>2876020.38</v>
      </c>
      <c r="E780" s="891">
        <v>2144574.87</v>
      </c>
      <c r="F780" s="892">
        <v>0.74567443433763159</v>
      </c>
      <c r="G780" s="893">
        <v>2</v>
      </c>
      <c r="H780" s="891">
        <v>20422.57</v>
      </c>
      <c r="I780" s="891">
        <v>849092.06</v>
      </c>
      <c r="J780" s="891">
        <v>869514.63</v>
      </c>
      <c r="K780" s="893">
        <v>0.9</v>
      </c>
      <c r="L780" s="891">
        <v>678729.37</v>
      </c>
      <c r="M780" s="891">
        <v>135745.87</v>
      </c>
      <c r="N780" s="891">
        <v>67443.75</v>
      </c>
      <c r="O780" s="891">
        <v>29430</v>
      </c>
      <c r="P780" s="891">
        <v>23908.76</v>
      </c>
      <c r="Q780" s="891">
        <v>41345.01</v>
      </c>
      <c r="R780" s="891">
        <v>15858.88</v>
      </c>
      <c r="S780" s="891">
        <v>24766.13</v>
      </c>
      <c r="T780" s="891">
        <v>33750.43</v>
      </c>
      <c r="U780" s="891">
        <v>18638.43</v>
      </c>
      <c r="V780" s="891">
        <v>50399.28</v>
      </c>
      <c r="W780" s="891">
        <v>43469.56</v>
      </c>
      <c r="X780" s="891">
        <v>29717.79</v>
      </c>
      <c r="Y780" s="891">
        <v>1193203.26</v>
      </c>
      <c r="Z780" s="891">
        <v>19633.5</v>
      </c>
      <c r="AA780" s="891">
        <v>27737.5</v>
      </c>
      <c r="AB780" s="891">
        <v>59691.100000000006</v>
      </c>
      <c r="AC780" s="891">
        <v>6435.1</v>
      </c>
      <c r="AD780" s="891">
        <v>126704.9</v>
      </c>
      <c r="AE780" s="891">
        <v>33483.03</v>
      </c>
      <c r="AF780" s="891">
        <v>272271.3</v>
      </c>
      <c r="AG780" s="891">
        <v>195937.7</v>
      </c>
      <c r="AH780" s="891">
        <v>577713.2048999999</v>
      </c>
      <c r="AI780" s="891">
        <v>1319607.3348999997</v>
      </c>
      <c r="AJ780" s="891">
        <v>200635.32</v>
      </c>
      <c r="AK780" s="891">
        <v>1118972.0149000001</v>
      </c>
      <c r="AL780" s="894">
        <v>1299543.7949000001</v>
      </c>
      <c r="AM780" s="891">
        <v>55336.35</v>
      </c>
      <c r="AN780" s="891">
        <v>55336.35</v>
      </c>
      <c r="AO780" s="891">
        <v>57910.14</v>
      </c>
      <c r="AP780" s="891">
        <v>57910.14</v>
      </c>
      <c r="AQ780" s="891">
        <v>0</v>
      </c>
      <c r="AR780" s="891">
        <v>0</v>
      </c>
      <c r="AS780" s="891">
        <v>0</v>
      </c>
      <c r="AT780" s="891">
        <v>0</v>
      </c>
      <c r="AU780" s="891">
        <v>0</v>
      </c>
      <c r="AV780" s="891">
        <v>101021.02</v>
      </c>
      <c r="AW780" s="891">
        <v>40085.39</v>
      </c>
      <c r="AX780" s="891">
        <v>15673.87</v>
      </c>
      <c r="AY780" s="891">
        <v>383273.26</v>
      </c>
      <c r="AZ780" s="891">
        <v>2876020.38</v>
      </c>
      <c r="BA780" s="891">
        <v>261366.91</v>
      </c>
      <c r="BB780" s="891">
        <v>0</v>
      </c>
      <c r="BC780" s="891">
        <v>69711.310000000012</v>
      </c>
    </row>
    <row r="781" spans="1:55" ht="15.75" customHeight="1" x14ac:dyDescent="0.2">
      <c r="A781" s="890" t="s">
        <v>2756</v>
      </c>
      <c r="B781" s="895" t="s">
        <v>2757</v>
      </c>
      <c r="C781" s="645">
        <v>262.04000000000002</v>
      </c>
      <c r="D781" s="891">
        <v>3338692.69</v>
      </c>
      <c r="E781" s="891">
        <v>3077441.8600000003</v>
      </c>
      <c r="F781" s="892">
        <v>0.92175056099577712</v>
      </c>
      <c r="G781" s="893">
        <v>3</v>
      </c>
      <c r="H781" s="891">
        <v>5471.47</v>
      </c>
      <c r="I781" s="891">
        <v>1200802.54</v>
      </c>
      <c r="J781" s="891">
        <v>1206274.01</v>
      </c>
      <c r="K781" s="893">
        <v>0.9</v>
      </c>
      <c r="L781" s="891">
        <v>809938.12</v>
      </c>
      <c r="M781" s="891">
        <v>161987.62</v>
      </c>
      <c r="N781" s="891">
        <v>79706.25</v>
      </c>
      <c r="O781" s="891">
        <v>34948.120000000003</v>
      </c>
      <c r="P781" s="891">
        <v>28464.02</v>
      </c>
      <c r="Q781" s="891">
        <v>48013.56</v>
      </c>
      <c r="R781" s="891">
        <v>18593.169999999998</v>
      </c>
      <c r="S781" s="891">
        <v>29361.91</v>
      </c>
      <c r="T781" s="891">
        <v>40078.629999999997</v>
      </c>
      <c r="U781" s="891">
        <v>22212.92</v>
      </c>
      <c r="V781" s="891">
        <v>59849.14</v>
      </c>
      <c r="W781" s="891">
        <v>51620.11</v>
      </c>
      <c r="X781" s="891">
        <v>35232.43</v>
      </c>
      <c r="Y781" s="891">
        <v>1420005.9999999998</v>
      </c>
      <c r="Z781" s="891">
        <v>23321.699999999997</v>
      </c>
      <c r="AA781" s="891">
        <v>32755</v>
      </c>
      <c r="AB781" s="891">
        <v>70488.760000000009</v>
      </c>
      <c r="AC781" s="891">
        <v>7599.16</v>
      </c>
      <c r="AD781" s="891">
        <v>74812.42</v>
      </c>
      <c r="AE781" s="891">
        <v>38848.270000000004</v>
      </c>
      <c r="AF781" s="891">
        <v>321523.07999999996</v>
      </c>
      <c r="AG781" s="891">
        <v>231381.32</v>
      </c>
      <c r="AH781" s="891">
        <v>686606.91804000002</v>
      </c>
      <c r="AI781" s="891">
        <v>1487336.6280399999</v>
      </c>
      <c r="AJ781" s="891">
        <v>236928.7</v>
      </c>
      <c r="AK781" s="891">
        <v>1250407.9280399997</v>
      </c>
      <c r="AL781" s="894">
        <v>1463643.7580399998</v>
      </c>
      <c r="AM781" s="891">
        <v>66274.929999999993</v>
      </c>
      <c r="AN781" s="891">
        <v>66274.929999999993</v>
      </c>
      <c r="AO781" s="891">
        <v>68848.72</v>
      </c>
      <c r="AP781" s="891">
        <v>68848.72</v>
      </c>
      <c r="AQ781" s="891">
        <v>0</v>
      </c>
      <c r="AR781" s="891">
        <v>0</v>
      </c>
      <c r="AS781" s="891">
        <v>0</v>
      </c>
      <c r="AT781" s="891">
        <v>0</v>
      </c>
      <c r="AU781" s="891">
        <v>0</v>
      </c>
      <c r="AV781" s="891">
        <v>119037.51</v>
      </c>
      <c r="AW781" s="891">
        <v>47234.38</v>
      </c>
      <c r="AX781" s="891">
        <v>18523.669999999998</v>
      </c>
      <c r="AY781" s="891">
        <v>455042.86</v>
      </c>
      <c r="AZ781" s="891">
        <v>3338692.69</v>
      </c>
      <c r="BA781" s="891">
        <v>117381.18000000002</v>
      </c>
      <c r="BB781" s="891">
        <v>0</v>
      </c>
      <c r="BC781" s="891">
        <v>91824.9</v>
      </c>
    </row>
    <row r="782" spans="1:55" ht="15.75" customHeight="1" x14ac:dyDescent="0.2">
      <c r="A782" s="890" t="s">
        <v>2758</v>
      </c>
      <c r="B782" s="895" t="s">
        <v>2759</v>
      </c>
      <c r="C782" s="645">
        <v>196.73</v>
      </c>
      <c r="D782" s="891">
        <v>2722235.86</v>
      </c>
      <c r="E782" s="891">
        <v>1989545.8199999998</v>
      </c>
      <c r="F782" s="892">
        <v>0.73084990512174064</v>
      </c>
      <c r="G782" s="893">
        <v>1</v>
      </c>
      <c r="H782" s="891">
        <v>25648.43</v>
      </c>
      <c r="I782" s="891">
        <v>1608211.3900000001</v>
      </c>
      <c r="J782" s="891">
        <v>1633859.82</v>
      </c>
      <c r="K782" s="893">
        <v>0.9</v>
      </c>
      <c r="L782" s="891">
        <v>625387.5</v>
      </c>
      <c r="M782" s="891">
        <v>125077.5</v>
      </c>
      <c r="N782" s="891">
        <v>59473.120000000003</v>
      </c>
      <c r="O782" s="891">
        <v>25751.25</v>
      </c>
      <c r="P782" s="891">
        <v>23189.9</v>
      </c>
      <c r="Q782" s="891">
        <v>36677.019999999997</v>
      </c>
      <c r="R782" s="891">
        <v>13671.45</v>
      </c>
      <c r="S782" s="891">
        <v>21957.599999999999</v>
      </c>
      <c r="T782" s="891">
        <v>29531.62</v>
      </c>
      <c r="U782" s="891">
        <v>16340.54</v>
      </c>
      <c r="V782" s="891">
        <v>44099.37</v>
      </c>
      <c r="W782" s="891">
        <v>38035.870000000003</v>
      </c>
      <c r="X782" s="891">
        <v>26347.73</v>
      </c>
      <c r="Y782" s="891">
        <v>1085540.47</v>
      </c>
      <c r="Z782" s="891">
        <v>17518.5</v>
      </c>
      <c r="AA782" s="891">
        <v>24591.25</v>
      </c>
      <c r="AB782" s="891">
        <v>52920.369999999995</v>
      </c>
      <c r="AC782" s="891">
        <v>5705.17</v>
      </c>
      <c r="AD782" s="891">
        <v>112332.82999999999</v>
      </c>
      <c r="AE782" s="891">
        <v>30130.32</v>
      </c>
      <c r="AF782" s="891">
        <v>241387.70999999996</v>
      </c>
      <c r="AG782" s="891">
        <v>173712.59</v>
      </c>
      <c r="AH782" s="891">
        <v>554656.14722999989</v>
      </c>
      <c r="AI782" s="891">
        <v>1212954.88723</v>
      </c>
      <c r="AJ782" s="891">
        <v>177877.36</v>
      </c>
      <c r="AK782" s="891">
        <v>1035077.5272299995</v>
      </c>
      <c r="AL782" s="894">
        <v>1195167.1472299995</v>
      </c>
      <c r="AM782" s="891">
        <v>66918.38</v>
      </c>
      <c r="AN782" s="891">
        <v>66918.38</v>
      </c>
      <c r="AO782" s="891">
        <v>69492.160000000003</v>
      </c>
      <c r="AP782" s="891">
        <v>69492.160000000003</v>
      </c>
      <c r="AQ782" s="891">
        <v>5791.01</v>
      </c>
      <c r="AR782" s="891">
        <v>5791.01</v>
      </c>
      <c r="AS782" s="891">
        <v>5791.01</v>
      </c>
      <c r="AT782" s="891">
        <v>5791.01</v>
      </c>
      <c r="AU782" s="891">
        <v>7077.9</v>
      </c>
      <c r="AV782" s="891">
        <v>89438.99</v>
      </c>
      <c r="AW782" s="891">
        <v>35489.61</v>
      </c>
      <c r="AX782" s="891">
        <v>13536.53</v>
      </c>
      <c r="AY782" s="891">
        <v>441528.15000000008</v>
      </c>
      <c r="AZ782" s="891">
        <v>2722235.86</v>
      </c>
      <c r="BA782" s="891">
        <v>319834.42000000004</v>
      </c>
      <c r="BB782" s="891">
        <v>1242.8399999999999</v>
      </c>
      <c r="BC782" s="891">
        <v>82655.77</v>
      </c>
    </row>
    <row r="783" spans="1:55" ht="15.75" customHeight="1" x14ac:dyDescent="0.2">
      <c r="A783" s="890" t="s">
        <v>2760</v>
      </c>
      <c r="B783" s="895" t="s">
        <v>2761</v>
      </c>
      <c r="C783" s="645">
        <v>300.22000000000003</v>
      </c>
      <c r="D783" s="891">
        <v>3693938.49</v>
      </c>
      <c r="E783" s="891">
        <v>2402373.27</v>
      </c>
      <c r="F783" s="892">
        <v>0.65035551525927005</v>
      </c>
      <c r="G783" s="893">
        <v>1</v>
      </c>
      <c r="H783" s="891">
        <v>123739.25</v>
      </c>
      <c r="I783" s="891">
        <v>891208.70999999985</v>
      </c>
      <c r="J783" s="891">
        <v>1014947.9599999998</v>
      </c>
      <c r="K783" s="893">
        <v>0.9</v>
      </c>
      <c r="L783" s="891">
        <v>872476.87</v>
      </c>
      <c r="M783" s="891">
        <v>174495.37</v>
      </c>
      <c r="N783" s="891">
        <v>91355.62</v>
      </c>
      <c r="O783" s="891">
        <v>40466.25</v>
      </c>
      <c r="P783" s="891">
        <v>29882.959999999999</v>
      </c>
      <c r="Q783" s="891">
        <v>58683.24</v>
      </c>
      <c r="R783" s="891">
        <v>21327.46</v>
      </c>
      <c r="S783" s="891">
        <v>33702.370000000003</v>
      </c>
      <c r="T783" s="891">
        <v>46406.84</v>
      </c>
      <c r="U783" s="891">
        <v>25276.77</v>
      </c>
      <c r="V783" s="891">
        <v>69299.009999999995</v>
      </c>
      <c r="W783" s="891">
        <v>59770.65</v>
      </c>
      <c r="X783" s="891">
        <v>40440.699999999997</v>
      </c>
      <c r="Y783" s="891">
        <v>1563584.1099999999</v>
      </c>
      <c r="Z783" s="891">
        <v>26727.3</v>
      </c>
      <c r="AA783" s="891">
        <v>37527.5</v>
      </c>
      <c r="AB783" s="891">
        <v>80759.179999999993</v>
      </c>
      <c r="AC783" s="891">
        <v>8706.3799999999992</v>
      </c>
      <c r="AD783" s="891">
        <v>171425.62</v>
      </c>
      <c r="AE783" s="891">
        <v>47418.19</v>
      </c>
      <c r="AF783" s="891">
        <v>368369.94</v>
      </c>
      <c r="AG783" s="891">
        <v>265094.26</v>
      </c>
      <c r="AH783" s="891">
        <v>732369.2692199999</v>
      </c>
      <c r="AI783" s="891">
        <v>1738397.6392199998</v>
      </c>
      <c r="AJ783" s="891">
        <v>271449.90999999997</v>
      </c>
      <c r="AK783" s="891">
        <v>1466947.7292199999</v>
      </c>
      <c r="AL783" s="894">
        <v>1711252.6392199998</v>
      </c>
      <c r="AM783" s="891">
        <v>50832.23</v>
      </c>
      <c r="AN783" s="891">
        <v>50832.23</v>
      </c>
      <c r="AO783" s="891">
        <v>52762.57</v>
      </c>
      <c r="AP783" s="891">
        <v>52762.57</v>
      </c>
      <c r="AQ783" s="891">
        <v>0</v>
      </c>
      <c r="AR783" s="891">
        <v>0</v>
      </c>
      <c r="AS783" s="891">
        <v>0</v>
      </c>
      <c r="AT783" s="891">
        <v>0</v>
      </c>
      <c r="AU783" s="891">
        <v>0</v>
      </c>
      <c r="AV783" s="891">
        <v>136410.54999999999</v>
      </c>
      <c r="AW783" s="891">
        <v>54128.05</v>
      </c>
      <c r="AX783" s="891">
        <v>21373.47</v>
      </c>
      <c r="AY783" s="891">
        <v>419101.67000000004</v>
      </c>
      <c r="AZ783" s="891">
        <v>3693938.49</v>
      </c>
      <c r="BA783" s="891">
        <v>63181.959999999992</v>
      </c>
      <c r="BB783" s="891">
        <v>0</v>
      </c>
      <c r="BC783" s="891">
        <v>78215.579999999987</v>
      </c>
    </row>
    <row r="784" spans="1:55" ht="15.75" customHeight="1" x14ac:dyDescent="0.2">
      <c r="A784" s="890" t="s">
        <v>2762</v>
      </c>
      <c r="B784" s="895" t="s">
        <v>2763</v>
      </c>
      <c r="C784" s="645">
        <v>12257.2</v>
      </c>
      <c r="D784" s="891">
        <v>182420429.5</v>
      </c>
      <c r="E784" s="891">
        <v>127396878.7</v>
      </c>
      <c r="F784" s="892">
        <v>0.698369579817265</v>
      </c>
      <c r="G784" s="893">
        <v>1</v>
      </c>
      <c r="H784" s="891">
        <v>3467237.51</v>
      </c>
      <c r="I784" s="891">
        <v>67566475.960000008</v>
      </c>
      <c r="J784" s="891">
        <v>71033713.470000014</v>
      </c>
      <c r="K784" s="893">
        <v>0.9</v>
      </c>
      <c r="L784" s="891">
        <v>40745800.57</v>
      </c>
      <c r="M784" s="891">
        <v>9818154.9100000001</v>
      </c>
      <c r="N784" s="891">
        <v>3924716.37</v>
      </c>
      <c r="O784" s="891">
        <v>1598595.48</v>
      </c>
      <c r="P784" s="891">
        <v>1526065.16</v>
      </c>
      <c r="Q784" s="891">
        <v>2728758.15</v>
      </c>
      <c r="R784" s="891">
        <v>893019.11</v>
      </c>
      <c r="S784" s="891">
        <v>1443584.93</v>
      </c>
      <c r="T784" s="891">
        <v>1769085.14</v>
      </c>
      <c r="U784" s="891">
        <v>1042986.28</v>
      </c>
      <c r="V784" s="891">
        <v>2641762.2599999998</v>
      </c>
      <c r="W784" s="891">
        <v>2278529.85</v>
      </c>
      <c r="X784" s="891">
        <v>1732210.32</v>
      </c>
      <c r="Y784" s="891">
        <v>72143268.529999986</v>
      </c>
      <c r="Z784" s="891">
        <v>1094485.5</v>
      </c>
      <c r="AA784" s="891">
        <v>1532150</v>
      </c>
      <c r="AB784" s="891">
        <v>3297186.8</v>
      </c>
      <c r="AC784" s="891">
        <v>355458.8</v>
      </c>
      <c r="AD784" s="891">
        <v>6998861.2000000011</v>
      </c>
      <c r="AE784" s="891">
        <v>4171221.42</v>
      </c>
      <c r="AF784" s="891">
        <v>15039584.399999999</v>
      </c>
      <c r="AG784" s="891">
        <v>10823107.6</v>
      </c>
      <c r="AH784" s="891">
        <v>37166225.287199989</v>
      </c>
      <c r="AI784" s="891">
        <v>80478281.007199988</v>
      </c>
      <c r="AJ784" s="891">
        <v>11082592.52</v>
      </c>
      <c r="AK784" s="891">
        <v>69395688.487199992</v>
      </c>
      <c r="AL784" s="894">
        <v>79370021.747199997</v>
      </c>
      <c r="AM784" s="891">
        <v>4875390.34</v>
      </c>
      <c r="AN784" s="891">
        <v>4875390.34</v>
      </c>
      <c r="AO784" s="891">
        <v>5078075.83</v>
      </c>
      <c r="AP784" s="891">
        <v>5078075.83</v>
      </c>
      <c r="AQ784" s="891">
        <v>433682.6</v>
      </c>
      <c r="AR784" s="891">
        <v>433682.6</v>
      </c>
      <c r="AS784" s="891">
        <v>452342.53</v>
      </c>
      <c r="AT784" s="891">
        <v>452342.53</v>
      </c>
      <c r="AU784" s="891">
        <v>542424.97</v>
      </c>
      <c r="AV784" s="891">
        <v>5593476.0700000003</v>
      </c>
      <c r="AW784" s="891">
        <v>2219505.4500000002</v>
      </c>
      <c r="AX784" s="891">
        <v>872750.02</v>
      </c>
      <c r="AY784" s="891">
        <v>30907139.110000003</v>
      </c>
      <c r="AZ784" s="891">
        <v>182420429.5</v>
      </c>
      <c r="BA784" s="891">
        <v>31664269.02</v>
      </c>
      <c r="BB784" s="891">
        <v>518974.47999999992</v>
      </c>
      <c r="BC784" s="891">
        <v>6205557.9200000009</v>
      </c>
    </row>
    <row r="785" spans="1:55" ht="15.75" customHeight="1" x14ac:dyDescent="0.2">
      <c r="A785" s="890" t="s">
        <v>2764</v>
      </c>
      <c r="B785" s="895" t="s">
        <v>2765</v>
      </c>
      <c r="C785" s="645">
        <v>1187.3800000000001</v>
      </c>
      <c r="D785" s="891">
        <v>15061790.66</v>
      </c>
      <c r="E785" s="891">
        <v>11089560.41</v>
      </c>
      <c r="F785" s="892">
        <v>0.73627104906263519</v>
      </c>
      <c r="G785" s="893">
        <v>2</v>
      </c>
      <c r="H785" s="891">
        <v>86645.7</v>
      </c>
      <c r="I785" s="891">
        <v>4253105.78</v>
      </c>
      <c r="J785" s="891">
        <v>4339751.4800000004</v>
      </c>
      <c r="K785" s="893">
        <v>0.9</v>
      </c>
      <c r="L785" s="891">
        <v>3494456.15</v>
      </c>
      <c r="M785" s="891">
        <v>851351.08</v>
      </c>
      <c r="N785" s="891">
        <v>379942.45</v>
      </c>
      <c r="O785" s="891">
        <v>153360.42000000001</v>
      </c>
      <c r="P785" s="891">
        <v>117567.07</v>
      </c>
      <c r="Q785" s="891">
        <v>268177.90000000002</v>
      </c>
      <c r="R785" s="891">
        <v>85856.7</v>
      </c>
      <c r="S785" s="891">
        <v>139660.57999999999</v>
      </c>
      <c r="T785" s="891">
        <v>169455.29</v>
      </c>
      <c r="U785" s="891">
        <v>100596.47</v>
      </c>
      <c r="V785" s="891">
        <v>253046.38</v>
      </c>
      <c r="W785" s="891">
        <v>218253.45</v>
      </c>
      <c r="X785" s="891">
        <v>167583.84</v>
      </c>
      <c r="Y785" s="891">
        <v>6399307.7800000003</v>
      </c>
      <c r="Z785" s="891">
        <v>105709.49999999999</v>
      </c>
      <c r="AA785" s="891">
        <v>148422.49999999997</v>
      </c>
      <c r="AB785" s="891">
        <v>319405.21999999997</v>
      </c>
      <c r="AC785" s="891">
        <v>34434.019999999997</v>
      </c>
      <c r="AD785" s="891">
        <v>677993.98</v>
      </c>
      <c r="AE785" s="891">
        <v>417039.78999999992</v>
      </c>
      <c r="AF785" s="891">
        <v>1456915.2599999998</v>
      </c>
      <c r="AG785" s="891">
        <v>1048456.5399999998</v>
      </c>
      <c r="AH785" s="891">
        <v>2952360.0403799997</v>
      </c>
      <c r="AI785" s="891">
        <v>7160736.8503799997</v>
      </c>
      <c r="AJ785" s="891">
        <v>1073593.3700000001</v>
      </c>
      <c r="AK785" s="891">
        <v>6087143.4803799987</v>
      </c>
      <c r="AL785" s="894">
        <v>7053377.5103799989</v>
      </c>
      <c r="AM785" s="891">
        <v>187886.23</v>
      </c>
      <c r="AN785" s="891">
        <v>187886.23</v>
      </c>
      <c r="AO785" s="891">
        <v>196251.03</v>
      </c>
      <c r="AP785" s="891">
        <v>196251.03</v>
      </c>
      <c r="AQ785" s="891">
        <v>0</v>
      </c>
      <c r="AR785" s="891">
        <v>0</v>
      </c>
      <c r="AS785" s="891">
        <v>0</v>
      </c>
      <c r="AT785" s="891">
        <v>0</v>
      </c>
      <c r="AU785" s="891">
        <v>0</v>
      </c>
      <c r="AV785" s="891">
        <v>541781.53</v>
      </c>
      <c r="AW785" s="891">
        <v>214980.28</v>
      </c>
      <c r="AX785" s="891">
        <v>84068.98</v>
      </c>
      <c r="AY785" s="891">
        <v>1609105.31</v>
      </c>
      <c r="AZ785" s="891">
        <v>15061790.66</v>
      </c>
      <c r="BA785" s="891">
        <v>371008.66000000003</v>
      </c>
      <c r="BB785" s="891">
        <v>0</v>
      </c>
      <c r="BC785" s="891">
        <v>360074.66000000009</v>
      </c>
    </row>
    <row r="786" spans="1:55" ht="15.75" customHeight="1" x14ac:dyDescent="0.2">
      <c r="A786" s="890" t="s">
        <v>2766</v>
      </c>
      <c r="B786" s="895" t="s">
        <v>2767</v>
      </c>
      <c r="C786" s="645">
        <v>634.11</v>
      </c>
      <c r="D786" s="891">
        <v>7611610</v>
      </c>
      <c r="E786" s="891">
        <v>6668206.8200000003</v>
      </c>
      <c r="F786" s="892">
        <v>0.87605734135091007</v>
      </c>
      <c r="G786" s="893">
        <v>2</v>
      </c>
      <c r="H786" s="891">
        <v>18988.62</v>
      </c>
      <c r="I786" s="891">
        <v>1234556.28</v>
      </c>
      <c r="J786" s="891">
        <v>1253544.9000000001</v>
      </c>
      <c r="K786" s="893">
        <v>0.9</v>
      </c>
      <c r="L786" s="891">
        <v>1791651.63</v>
      </c>
      <c r="M786" s="891">
        <v>441217.48</v>
      </c>
      <c r="N786" s="891">
        <v>202703.94</v>
      </c>
      <c r="O786" s="891">
        <v>81026.64</v>
      </c>
      <c r="P786" s="891">
        <v>57721.06</v>
      </c>
      <c r="Q786" s="891">
        <v>144031.9</v>
      </c>
      <c r="R786" s="891">
        <v>45389.21</v>
      </c>
      <c r="S786" s="891">
        <v>74298.41</v>
      </c>
      <c r="T786" s="891">
        <v>89298.01</v>
      </c>
      <c r="U786" s="891">
        <v>53617.41</v>
      </c>
      <c r="V786" s="891">
        <v>133348.09</v>
      </c>
      <c r="W786" s="891">
        <v>115013.23</v>
      </c>
      <c r="X786" s="891">
        <v>89153.37</v>
      </c>
      <c r="Y786" s="891">
        <v>3318470.38</v>
      </c>
      <c r="Z786" s="891">
        <v>56740.5</v>
      </c>
      <c r="AA786" s="891">
        <v>79263.75</v>
      </c>
      <c r="AB786" s="891">
        <v>170575.59</v>
      </c>
      <c r="AC786" s="891">
        <v>18389.189999999999</v>
      </c>
      <c r="AD786" s="891">
        <v>362076.81</v>
      </c>
      <c r="AE786" s="891">
        <v>230982.9</v>
      </c>
      <c r="AF786" s="891">
        <v>778052.97</v>
      </c>
      <c r="AG786" s="891">
        <v>559919.13</v>
      </c>
      <c r="AH786" s="891">
        <v>1467807.8336099999</v>
      </c>
      <c r="AI786" s="891">
        <v>3723808.6736099999</v>
      </c>
      <c r="AJ786" s="891">
        <v>573343.23</v>
      </c>
      <c r="AK786" s="891">
        <v>3150465.4436099995</v>
      </c>
      <c r="AL786" s="894">
        <v>3666474.3436099994</v>
      </c>
      <c r="AM786" s="891">
        <v>43754.32</v>
      </c>
      <c r="AN786" s="891">
        <v>43754.32</v>
      </c>
      <c r="AO786" s="891">
        <v>45041.22</v>
      </c>
      <c r="AP786" s="891">
        <v>45041.22</v>
      </c>
      <c r="AQ786" s="891">
        <v>0</v>
      </c>
      <c r="AR786" s="891">
        <v>0</v>
      </c>
      <c r="AS786" s="891">
        <v>0</v>
      </c>
      <c r="AT786" s="891">
        <v>0</v>
      </c>
      <c r="AU786" s="891">
        <v>643.44000000000005</v>
      </c>
      <c r="AV786" s="891">
        <v>288907.25</v>
      </c>
      <c r="AW786" s="891">
        <v>114639.12</v>
      </c>
      <c r="AX786" s="891">
        <v>44884.28</v>
      </c>
      <c r="AY786" s="891">
        <v>626665.17000000004</v>
      </c>
      <c r="AZ786" s="891">
        <v>7611610</v>
      </c>
      <c r="BA786" s="891">
        <v>46591.089999999989</v>
      </c>
      <c r="BB786" s="891">
        <v>16.43</v>
      </c>
      <c r="BC786" s="891">
        <v>157412.98999999996</v>
      </c>
    </row>
    <row r="787" spans="1:55" ht="15.75" customHeight="1" x14ac:dyDescent="0.2">
      <c r="A787" s="890" t="s">
        <v>2768</v>
      </c>
      <c r="B787" s="895" t="s">
        <v>2769</v>
      </c>
      <c r="C787" s="645">
        <v>928.83</v>
      </c>
      <c r="D787" s="891">
        <v>13001585.609999999</v>
      </c>
      <c r="E787" s="891">
        <v>10518701.08</v>
      </c>
      <c r="F787" s="892">
        <v>0.80903217465334987</v>
      </c>
      <c r="G787" s="893">
        <v>2</v>
      </c>
      <c r="H787" s="891">
        <v>53915.25</v>
      </c>
      <c r="I787" s="891">
        <v>2898994.15</v>
      </c>
      <c r="J787" s="891">
        <v>2952909.4</v>
      </c>
      <c r="K787" s="893">
        <v>0.9</v>
      </c>
      <c r="L787" s="891">
        <v>2870591.72</v>
      </c>
      <c r="M787" s="891">
        <v>956768.22</v>
      </c>
      <c r="N787" s="891">
        <v>326379.45</v>
      </c>
      <c r="O787" s="891">
        <v>108324.21</v>
      </c>
      <c r="P787" s="891">
        <v>95657.81</v>
      </c>
      <c r="Q787" s="891">
        <v>282292.40999999997</v>
      </c>
      <c r="R787" s="891">
        <v>67263.53</v>
      </c>
      <c r="S787" s="891">
        <v>118468.94</v>
      </c>
      <c r="T787" s="891">
        <v>108282.63</v>
      </c>
      <c r="U787" s="891">
        <v>78894.179999999993</v>
      </c>
      <c r="V787" s="891">
        <v>161697.69</v>
      </c>
      <c r="W787" s="891">
        <v>139464.85999999999</v>
      </c>
      <c r="X787" s="891">
        <v>142155.21</v>
      </c>
      <c r="Y787" s="891">
        <v>5456240.8600000013</v>
      </c>
      <c r="Z787" s="891">
        <v>83594.7</v>
      </c>
      <c r="AA787" s="891">
        <v>116103.75</v>
      </c>
      <c r="AB787" s="891">
        <v>249855.27000000002</v>
      </c>
      <c r="AC787" s="891">
        <v>26936.07</v>
      </c>
      <c r="AD787" s="891">
        <v>530361.93000000005</v>
      </c>
      <c r="AE787" s="891">
        <v>723558.57000000007</v>
      </c>
      <c r="AF787" s="891">
        <v>1139674.4100000001</v>
      </c>
      <c r="AG787" s="891">
        <v>820156.89</v>
      </c>
      <c r="AH787" s="891">
        <v>2513876.60733</v>
      </c>
      <c r="AI787" s="891">
        <v>6204118.1973299999</v>
      </c>
      <c r="AJ787" s="891">
        <v>839820.22</v>
      </c>
      <c r="AK787" s="891">
        <v>5364297.9773300011</v>
      </c>
      <c r="AL787" s="894">
        <v>6120136.1673300005</v>
      </c>
      <c r="AM787" s="891">
        <v>187886.23</v>
      </c>
      <c r="AN787" s="891">
        <v>187886.23</v>
      </c>
      <c r="AO787" s="891">
        <v>196251.03</v>
      </c>
      <c r="AP787" s="891">
        <v>196251.03</v>
      </c>
      <c r="AQ787" s="891">
        <v>0</v>
      </c>
      <c r="AR787" s="891">
        <v>0</v>
      </c>
      <c r="AS787" s="891">
        <v>0</v>
      </c>
      <c r="AT787" s="891">
        <v>0</v>
      </c>
      <c r="AU787" s="891">
        <v>0</v>
      </c>
      <c r="AV787" s="891">
        <v>423387.46</v>
      </c>
      <c r="AW787" s="891">
        <v>168001.21</v>
      </c>
      <c r="AX787" s="891">
        <v>65545.3</v>
      </c>
      <c r="AY787" s="891">
        <v>1425208.49</v>
      </c>
      <c r="AZ787" s="891">
        <v>13001585.609999999</v>
      </c>
      <c r="BA787" s="891">
        <v>501470.86999999994</v>
      </c>
      <c r="BB787" s="891">
        <v>0</v>
      </c>
      <c r="BC787" s="891">
        <v>265897.36</v>
      </c>
    </row>
    <row r="788" spans="1:55" ht="15.75" customHeight="1" x14ac:dyDescent="0.2">
      <c r="A788" s="890" t="s">
        <v>2770</v>
      </c>
      <c r="B788" s="895" t="s">
        <v>2771</v>
      </c>
      <c r="C788" s="645">
        <v>195.14</v>
      </c>
      <c r="D788" s="891">
        <v>2305838.77</v>
      </c>
      <c r="E788" s="891">
        <v>1685644.3199999998</v>
      </c>
      <c r="F788" s="892">
        <v>0.73103303749203585</v>
      </c>
      <c r="G788" s="893">
        <v>1</v>
      </c>
      <c r="H788" s="891">
        <v>8893.39</v>
      </c>
      <c r="I788" s="891">
        <v>129149.35999999999</v>
      </c>
      <c r="J788" s="891">
        <v>138042.75</v>
      </c>
      <c r="K788" s="893">
        <v>0.9</v>
      </c>
      <c r="L788" s="891">
        <v>559783.12</v>
      </c>
      <c r="M788" s="891">
        <v>111956.62</v>
      </c>
      <c r="N788" s="891">
        <v>58860</v>
      </c>
      <c r="O788" s="891">
        <v>26364.37</v>
      </c>
      <c r="P788" s="891">
        <v>18439.97</v>
      </c>
      <c r="Q788" s="891">
        <v>36010.17</v>
      </c>
      <c r="R788" s="891">
        <v>13671.45</v>
      </c>
      <c r="S788" s="891">
        <v>21957.599999999999</v>
      </c>
      <c r="T788" s="891">
        <v>30234.76</v>
      </c>
      <c r="U788" s="891">
        <v>16340.54</v>
      </c>
      <c r="V788" s="891">
        <v>45149.35</v>
      </c>
      <c r="W788" s="891">
        <v>38941.480000000003</v>
      </c>
      <c r="X788" s="891">
        <v>26347.73</v>
      </c>
      <c r="Y788" s="891">
        <v>1004057.1599999999</v>
      </c>
      <c r="Z788" s="891">
        <v>17517.599999999999</v>
      </c>
      <c r="AA788" s="891">
        <v>24392.5</v>
      </c>
      <c r="AB788" s="891">
        <v>52492.66</v>
      </c>
      <c r="AC788" s="891">
        <v>5659.06</v>
      </c>
      <c r="AD788" s="891">
        <v>111424.94</v>
      </c>
      <c r="AE788" s="891">
        <v>29207.11</v>
      </c>
      <c r="AF788" s="891">
        <v>239436.78</v>
      </c>
      <c r="AG788" s="891">
        <v>172308.62</v>
      </c>
      <c r="AH788" s="891">
        <v>452849.81514000002</v>
      </c>
      <c r="AI788" s="891">
        <v>1105289.0851400001</v>
      </c>
      <c r="AJ788" s="891">
        <v>176439.73</v>
      </c>
      <c r="AK788" s="891">
        <v>928849.35514000012</v>
      </c>
      <c r="AL788" s="894">
        <v>1087645.1051400001</v>
      </c>
      <c r="AM788" s="891">
        <v>16729.59</v>
      </c>
      <c r="AN788" s="891">
        <v>16729.59</v>
      </c>
      <c r="AO788" s="891">
        <v>17373.04</v>
      </c>
      <c r="AP788" s="891">
        <v>17373.04</v>
      </c>
      <c r="AQ788" s="891">
        <v>1286.8900000000001</v>
      </c>
      <c r="AR788" s="891">
        <v>1286.8900000000001</v>
      </c>
      <c r="AS788" s="891">
        <v>1930.33</v>
      </c>
      <c r="AT788" s="891">
        <v>1930.33</v>
      </c>
      <c r="AU788" s="891">
        <v>1930.33</v>
      </c>
      <c r="AV788" s="891">
        <v>88795.54</v>
      </c>
      <c r="AW788" s="891">
        <v>35234.29</v>
      </c>
      <c r="AX788" s="891">
        <v>13536.53</v>
      </c>
      <c r="AY788" s="891">
        <v>214136.39</v>
      </c>
      <c r="AZ788" s="891">
        <v>2305838.77</v>
      </c>
      <c r="BA788" s="891">
        <v>11028.59</v>
      </c>
      <c r="BB788" s="891">
        <v>102.00999999999999</v>
      </c>
      <c r="BC788" s="891">
        <v>25179.220000000005</v>
      </c>
    </row>
    <row r="789" spans="1:55" ht="15.75" customHeight="1" x14ac:dyDescent="0.2">
      <c r="A789" s="890" t="s">
        <v>2772</v>
      </c>
      <c r="B789" s="895" t="s">
        <v>2773</v>
      </c>
      <c r="C789" s="645">
        <v>1939.63</v>
      </c>
      <c r="D789" s="891">
        <v>24762676.34</v>
      </c>
      <c r="E789" s="891">
        <v>17372645.440000001</v>
      </c>
      <c r="F789" s="892">
        <v>0.70156574360007173</v>
      </c>
      <c r="G789" s="893">
        <v>1</v>
      </c>
      <c r="H789" s="891">
        <v>387856.11</v>
      </c>
      <c r="I789" s="891">
        <v>4815967.07</v>
      </c>
      <c r="J789" s="891">
        <v>5203823.1800000006</v>
      </c>
      <c r="K789" s="893">
        <v>0.9</v>
      </c>
      <c r="L789" s="891">
        <v>5725312.8700000001</v>
      </c>
      <c r="M789" s="891">
        <v>1402912.89</v>
      </c>
      <c r="N789" s="891">
        <v>622213.72</v>
      </c>
      <c r="O789" s="891">
        <v>251753.94</v>
      </c>
      <c r="P789" s="891">
        <v>193472.01</v>
      </c>
      <c r="Q789" s="891">
        <v>439337.07</v>
      </c>
      <c r="R789" s="891">
        <v>140542.5</v>
      </c>
      <c r="S789" s="891">
        <v>228767.61</v>
      </c>
      <c r="T789" s="891">
        <v>277737.93</v>
      </c>
      <c r="U789" s="891">
        <v>164682.04</v>
      </c>
      <c r="V789" s="891">
        <v>414744.07</v>
      </c>
      <c r="W789" s="891">
        <v>357718.32</v>
      </c>
      <c r="X789" s="891">
        <v>274506.62</v>
      </c>
      <c r="Y789" s="891">
        <v>10493701.589999998</v>
      </c>
      <c r="Z789" s="891">
        <v>172242</v>
      </c>
      <c r="AA789" s="891">
        <v>242453.75</v>
      </c>
      <c r="AB789" s="891">
        <v>521760.47</v>
      </c>
      <c r="AC789" s="891">
        <v>56249.270000000004</v>
      </c>
      <c r="AD789" s="891">
        <v>1107528.73</v>
      </c>
      <c r="AE789" s="891">
        <v>690978.40999999992</v>
      </c>
      <c r="AF789" s="891">
        <v>2379926.0099999998</v>
      </c>
      <c r="AG789" s="891">
        <v>1712693.29</v>
      </c>
      <c r="AH789" s="891">
        <v>4859781.9141299995</v>
      </c>
      <c r="AI789" s="891">
        <v>11743613.844129998</v>
      </c>
      <c r="AJ789" s="891">
        <v>1753755.25</v>
      </c>
      <c r="AK789" s="891">
        <v>9989858.5941300001</v>
      </c>
      <c r="AL789" s="894">
        <v>11568238.314130001</v>
      </c>
      <c r="AM789" s="891">
        <v>319149.21000000002</v>
      </c>
      <c r="AN789" s="891">
        <v>319149.21000000002</v>
      </c>
      <c r="AO789" s="891">
        <v>332661.58</v>
      </c>
      <c r="AP789" s="891">
        <v>332661.58</v>
      </c>
      <c r="AQ789" s="891">
        <v>4504.12</v>
      </c>
      <c r="AR789" s="891">
        <v>4504.12</v>
      </c>
      <c r="AS789" s="891">
        <v>4504.12</v>
      </c>
      <c r="AT789" s="891">
        <v>4504.12</v>
      </c>
      <c r="AU789" s="891">
        <v>5791.01</v>
      </c>
      <c r="AV789" s="891">
        <v>884738.25</v>
      </c>
      <c r="AW789" s="891">
        <v>351066.37</v>
      </c>
      <c r="AX789" s="891">
        <v>137502.65</v>
      </c>
      <c r="AY789" s="891">
        <v>2700736.3400000003</v>
      </c>
      <c r="AZ789" s="891">
        <v>24762676.34</v>
      </c>
      <c r="BA789" s="891">
        <v>502315.97000000003</v>
      </c>
      <c r="BB789" s="891">
        <v>1148.68</v>
      </c>
      <c r="BC789" s="891">
        <v>664822.61</v>
      </c>
    </row>
    <row r="790" spans="1:55" ht="15.75" customHeight="1" x14ac:dyDescent="0.2">
      <c r="A790" s="890" t="s">
        <v>2774</v>
      </c>
      <c r="B790" s="895" t="s">
        <v>2775</v>
      </c>
      <c r="C790" s="645">
        <v>639.79999999999995</v>
      </c>
      <c r="D790" s="891">
        <v>7839380.04</v>
      </c>
      <c r="E790" s="891">
        <v>5886142.2400000002</v>
      </c>
      <c r="F790" s="892">
        <v>0.75084282302507177</v>
      </c>
      <c r="G790" s="893">
        <v>2</v>
      </c>
      <c r="H790" s="891">
        <v>39743.81</v>
      </c>
      <c r="I790" s="891">
        <v>1811559.5799999998</v>
      </c>
      <c r="J790" s="891">
        <v>1851303.39</v>
      </c>
      <c r="K790" s="893">
        <v>0.9</v>
      </c>
      <c r="L790" s="891">
        <v>1837158.06</v>
      </c>
      <c r="M790" s="891">
        <v>442817.66</v>
      </c>
      <c r="N790" s="891">
        <v>203550.25</v>
      </c>
      <c r="O790" s="891">
        <v>82504.89</v>
      </c>
      <c r="P790" s="891">
        <v>60405.47</v>
      </c>
      <c r="Q790" s="891">
        <v>143185.53</v>
      </c>
      <c r="R790" s="891">
        <v>45936.07</v>
      </c>
      <c r="S790" s="891">
        <v>74809.05</v>
      </c>
      <c r="T790" s="891">
        <v>91407.42</v>
      </c>
      <c r="U790" s="891">
        <v>54128.05</v>
      </c>
      <c r="V790" s="891">
        <v>136498.04999999999</v>
      </c>
      <c r="W790" s="891">
        <v>117730.08</v>
      </c>
      <c r="X790" s="891">
        <v>89766.11</v>
      </c>
      <c r="Y790" s="891">
        <v>3379896.6899999995</v>
      </c>
      <c r="Z790" s="891">
        <v>57147.3</v>
      </c>
      <c r="AA790" s="891">
        <v>79975</v>
      </c>
      <c r="AB790" s="891">
        <v>172106.19999999998</v>
      </c>
      <c r="AC790" s="891">
        <v>18554.199999999997</v>
      </c>
      <c r="AD790" s="891">
        <v>365325.8</v>
      </c>
      <c r="AE790" s="891">
        <v>217444.53000000003</v>
      </c>
      <c r="AF790" s="891">
        <v>785034.6</v>
      </c>
      <c r="AG790" s="891">
        <v>564943.4</v>
      </c>
      <c r="AH790" s="891">
        <v>1524232.8768</v>
      </c>
      <c r="AI790" s="891">
        <v>3784763.9068</v>
      </c>
      <c r="AJ790" s="891">
        <v>578487.96</v>
      </c>
      <c r="AK790" s="891">
        <v>3206275.9468</v>
      </c>
      <c r="AL790" s="894">
        <v>3726915.1068000002</v>
      </c>
      <c r="AM790" s="891">
        <v>68848.72</v>
      </c>
      <c r="AN790" s="891">
        <v>68848.72</v>
      </c>
      <c r="AO790" s="891">
        <v>71422.5</v>
      </c>
      <c r="AP790" s="891">
        <v>71422.5</v>
      </c>
      <c r="AQ790" s="891">
        <v>0</v>
      </c>
      <c r="AR790" s="891">
        <v>0</v>
      </c>
      <c r="AS790" s="891">
        <v>0</v>
      </c>
      <c r="AT790" s="891">
        <v>0</v>
      </c>
      <c r="AU790" s="891">
        <v>0</v>
      </c>
      <c r="AV790" s="891">
        <v>291481.03000000003</v>
      </c>
      <c r="AW790" s="891">
        <v>115660.41</v>
      </c>
      <c r="AX790" s="891">
        <v>44884.28</v>
      </c>
      <c r="AY790" s="891">
        <v>732568.16</v>
      </c>
      <c r="AZ790" s="891">
        <v>7839380.04</v>
      </c>
      <c r="BA790" s="891">
        <v>75451.839999999997</v>
      </c>
      <c r="BB790" s="891">
        <v>64.11</v>
      </c>
      <c r="BC790" s="891">
        <v>182869.56000000003</v>
      </c>
    </row>
    <row r="791" spans="1:55" ht="15.75" customHeight="1" x14ac:dyDescent="0.2">
      <c r="A791" s="890" t="s">
        <v>2776</v>
      </c>
      <c r="B791" s="895" t="s">
        <v>2777</v>
      </c>
      <c r="C791" s="645">
        <v>4616.25</v>
      </c>
      <c r="D791" s="891">
        <v>56287894.82</v>
      </c>
      <c r="E791" s="891">
        <v>43833531.629999995</v>
      </c>
      <c r="F791" s="892">
        <v>0.77873815977969796</v>
      </c>
      <c r="G791" s="893">
        <v>2</v>
      </c>
      <c r="H791" s="891">
        <v>138235.09</v>
      </c>
      <c r="I791" s="891">
        <v>3638373.1300000008</v>
      </c>
      <c r="J791" s="891">
        <v>3776608.2200000007</v>
      </c>
      <c r="K791" s="893">
        <v>0.9</v>
      </c>
      <c r="L791" s="891">
        <v>13068651.51</v>
      </c>
      <c r="M791" s="891">
        <v>3135150.53</v>
      </c>
      <c r="N791" s="891">
        <v>1475146.86</v>
      </c>
      <c r="O791" s="891">
        <v>603304.37</v>
      </c>
      <c r="P791" s="891">
        <v>433087.38</v>
      </c>
      <c r="Q791" s="891">
        <v>1020107.18</v>
      </c>
      <c r="R791" s="891">
        <v>335770.81</v>
      </c>
      <c r="S791" s="891">
        <v>542812.43999999994</v>
      </c>
      <c r="T791" s="891">
        <v>668680.43000000005</v>
      </c>
      <c r="U791" s="891">
        <v>392683.69</v>
      </c>
      <c r="V791" s="891">
        <v>998535.73</v>
      </c>
      <c r="W791" s="891">
        <v>861240.81</v>
      </c>
      <c r="X791" s="891">
        <v>651340.49</v>
      </c>
      <c r="Y791" s="891">
        <v>24186512.229999997</v>
      </c>
      <c r="Z791" s="891">
        <v>411817.5</v>
      </c>
      <c r="AA791" s="891">
        <v>577031.25</v>
      </c>
      <c r="AB791" s="891">
        <v>1241771.25</v>
      </c>
      <c r="AC791" s="891">
        <v>133871.25</v>
      </c>
      <c r="AD791" s="891">
        <v>2635878.75</v>
      </c>
      <c r="AE791" s="891">
        <v>1533519.75</v>
      </c>
      <c r="AF791" s="891">
        <v>5664138.75</v>
      </c>
      <c r="AG791" s="891">
        <v>4076148.75</v>
      </c>
      <c r="AH791" s="891">
        <v>10938626.238749998</v>
      </c>
      <c r="AI791" s="891">
        <v>27212803.488749996</v>
      </c>
      <c r="AJ791" s="891">
        <v>4173874.76</v>
      </c>
      <c r="AK791" s="891">
        <v>23038928.728749998</v>
      </c>
      <c r="AL791" s="894">
        <v>26795416.008749999</v>
      </c>
      <c r="AM791" s="891">
        <v>321079.55</v>
      </c>
      <c r="AN791" s="891">
        <v>321079.55</v>
      </c>
      <c r="AO791" s="891">
        <v>334591.92</v>
      </c>
      <c r="AP791" s="891">
        <v>334591.92</v>
      </c>
      <c r="AQ791" s="891">
        <v>135767.1</v>
      </c>
      <c r="AR791" s="891">
        <v>135767.1</v>
      </c>
      <c r="AS791" s="891">
        <v>141558.12</v>
      </c>
      <c r="AT791" s="891">
        <v>141558.12</v>
      </c>
      <c r="AU791" s="891">
        <v>169869.74</v>
      </c>
      <c r="AV791" s="891">
        <v>2105998.75</v>
      </c>
      <c r="AW791" s="891">
        <v>835665.63</v>
      </c>
      <c r="AX791" s="891">
        <v>328438.98</v>
      </c>
      <c r="AY791" s="891">
        <v>5305966.4800000004</v>
      </c>
      <c r="AZ791" s="891">
        <v>56287894.82</v>
      </c>
      <c r="BA791" s="891">
        <v>206028.72999999998</v>
      </c>
      <c r="BB791" s="891">
        <v>92350.18</v>
      </c>
      <c r="BC791" s="891">
        <v>1103096.9000000001</v>
      </c>
    </row>
    <row r="792" spans="1:55" ht="15.75" customHeight="1" x14ac:dyDescent="0.2">
      <c r="A792" s="890" t="s">
        <v>2778</v>
      </c>
      <c r="B792" s="895" t="s">
        <v>2779</v>
      </c>
      <c r="C792" s="645">
        <v>695.45</v>
      </c>
      <c r="D792" s="891">
        <v>9688921.6199999992</v>
      </c>
      <c r="E792" s="891">
        <v>7209518.6599999992</v>
      </c>
      <c r="F792" s="892">
        <v>0.74409918283558163</v>
      </c>
      <c r="G792" s="893">
        <v>2</v>
      </c>
      <c r="H792" s="891">
        <v>51968.29</v>
      </c>
      <c r="I792" s="891">
        <v>1377817.0999999996</v>
      </c>
      <c r="J792" s="891">
        <v>1429785.3899999997</v>
      </c>
      <c r="K792" s="893">
        <v>0.9</v>
      </c>
      <c r="L792" s="891">
        <v>2225394.6</v>
      </c>
      <c r="M792" s="891">
        <v>537154.92000000004</v>
      </c>
      <c r="N792" s="891">
        <v>221710.82</v>
      </c>
      <c r="O792" s="891">
        <v>89610.39</v>
      </c>
      <c r="P792" s="891">
        <v>79097.81</v>
      </c>
      <c r="Q792" s="891">
        <v>154034.73000000001</v>
      </c>
      <c r="R792" s="891">
        <v>49764.07</v>
      </c>
      <c r="S792" s="891">
        <v>81702.720000000001</v>
      </c>
      <c r="T792" s="891">
        <v>99141.89</v>
      </c>
      <c r="U792" s="891">
        <v>58979.15</v>
      </c>
      <c r="V792" s="891">
        <v>148047.88</v>
      </c>
      <c r="W792" s="891">
        <v>127691.85</v>
      </c>
      <c r="X792" s="891">
        <v>98038.080000000002</v>
      </c>
      <c r="Y792" s="891">
        <v>3970368.91</v>
      </c>
      <c r="Z792" s="891">
        <v>62133.3</v>
      </c>
      <c r="AA792" s="891">
        <v>86931.25</v>
      </c>
      <c r="AB792" s="891">
        <v>187076.05</v>
      </c>
      <c r="AC792" s="891">
        <v>20168.05</v>
      </c>
      <c r="AD792" s="891">
        <v>397101.94999999995</v>
      </c>
      <c r="AE792" s="891">
        <v>238047.44999999998</v>
      </c>
      <c r="AF792" s="891">
        <v>853317.14999999991</v>
      </c>
      <c r="AG792" s="891">
        <v>614082.35</v>
      </c>
      <c r="AH792" s="891">
        <v>1944942.8209499998</v>
      </c>
      <c r="AI792" s="891">
        <v>4403800.3709499994</v>
      </c>
      <c r="AJ792" s="891">
        <v>628805.02</v>
      </c>
      <c r="AK792" s="891">
        <v>3774995.3509499994</v>
      </c>
      <c r="AL792" s="894">
        <v>4340919.8609499997</v>
      </c>
      <c r="AM792" s="891">
        <v>216841.3</v>
      </c>
      <c r="AN792" s="891">
        <v>216841.3</v>
      </c>
      <c r="AO792" s="891">
        <v>225849.54</v>
      </c>
      <c r="AP792" s="891">
        <v>225849.54</v>
      </c>
      <c r="AQ792" s="891">
        <v>0</v>
      </c>
      <c r="AR792" s="891">
        <v>0</v>
      </c>
      <c r="AS792" s="891">
        <v>0</v>
      </c>
      <c r="AT792" s="891">
        <v>0</v>
      </c>
      <c r="AU792" s="891">
        <v>0</v>
      </c>
      <c r="AV792" s="891">
        <v>317218.87</v>
      </c>
      <c r="AW792" s="891">
        <v>125873.25</v>
      </c>
      <c r="AX792" s="891">
        <v>49158.98</v>
      </c>
      <c r="AY792" s="891">
        <v>1377632.78</v>
      </c>
      <c r="AZ792" s="891">
        <v>9688921.6199999992</v>
      </c>
      <c r="BA792" s="891">
        <v>476031.90999999992</v>
      </c>
      <c r="BB792" s="891">
        <v>0</v>
      </c>
      <c r="BC792" s="891">
        <v>142824.66</v>
      </c>
    </row>
    <row r="793" spans="1:55" ht="15.75" customHeight="1" x14ac:dyDescent="0.2">
      <c r="A793" s="890" t="s">
        <v>2780</v>
      </c>
      <c r="B793" s="895" t="s">
        <v>2781</v>
      </c>
      <c r="C793" s="645">
        <v>665.62</v>
      </c>
      <c r="D793" s="891">
        <v>8284277.0899999999</v>
      </c>
      <c r="E793" s="891">
        <v>6673980.5499999998</v>
      </c>
      <c r="F793" s="892">
        <v>0.80562014977217522</v>
      </c>
      <c r="G793" s="893">
        <v>2</v>
      </c>
      <c r="H793" s="891">
        <v>24386.080000000002</v>
      </c>
      <c r="I793" s="891">
        <v>1897967.43</v>
      </c>
      <c r="J793" s="891">
        <v>1922353.51</v>
      </c>
      <c r="K793" s="893">
        <v>0.9</v>
      </c>
      <c r="L793" s="891">
        <v>1930349.68</v>
      </c>
      <c r="M793" s="891">
        <v>473551.51</v>
      </c>
      <c r="N793" s="891">
        <v>212875.06</v>
      </c>
      <c r="O793" s="891">
        <v>85408.79</v>
      </c>
      <c r="P793" s="891">
        <v>64045.51</v>
      </c>
      <c r="Q793" s="891">
        <v>149648.85999999999</v>
      </c>
      <c r="R793" s="891">
        <v>47576.639999999999</v>
      </c>
      <c r="S793" s="891">
        <v>78383.539999999994</v>
      </c>
      <c r="T793" s="891">
        <v>94219.95</v>
      </c>
      <c r="U793" s="891">
        <v>56170.62</v>
      </c>
      <c r="V793" s="891">
        <v>140697.99</v>
      </c>
      <c r="W793" s="891">
        <v>121352.54</v>
      </c>
      <c r="X793" s="891">
        <v>94055.28</v>
      </c>
      <c r="Y793" s="891">
        <v>3548335.97</v>
      </c>
      <c r="Z793" s="891">
        <v>59396.399999999994</v>
      </c>
      <c r="AA793" s="891">
        <v>83202.499999999985</v>
      </c>
      <c r="AB793" s="891">
        <v>179051.77999999997</v>
      </c>
      <c r="AC793" s="891">
        <v>19302.979999999996</v>
      </c>
      <c r="AD793" s="891">
        <v>380069.02</v>
      </c>
      <c r="AE793" s="891">
        <v>238778.49</v>
      </c>
      <c r="AF793" s="891">
        <v>816715.74</v>
      </c>
      <c r="AG793" s="891">
        <v>587742.46</v>
      </c>
      <c r="AH793" s="891">
        <v>1614451.4626199999</v>
      </c>
      <c r="AI793" s="891">
        <v>3978710.83262</v>
      </c>
      <c r="AJ793" s="891">
        <v>601833.63</v>
      </c>
      <c r="AK793" s="891">
        <v>3376877.2026199996</v>
      </c>
      <c r="AL793" s="894">
        <v>3918527.4626199994</v>
      </c>
      <c r="AM793" s="891">
        <v>75283.179999999993</v>
      </c>
      <c r="AN793" s="891">
        <v>75283.179999999993</v>
      </c>
      <c r="AO793" s="891">
        <v>78500.41</v>
      </c>
      <c r="AP793" s="891">
        <v>78500.41</v>
      </c>
      <c r="AQ793" s="891">
        <v>7077.9</v>
      </c>
      <c r="AR793" s="891">
        <v>7077.9</v>
      </c>
      <c r="AS793" s="891">
        <v>7721.35</v>
      </c>
      <c r="AT793" s="891">
        <v>7721.35</v>
      </c>
      <c r="AU793" s="891">
        <v>9008.24</v>
      </c>
      <c r="AV793" s="891">
        <v>303706.51</v>
      </c>
      <c r="AW793" s="891">
        <v>120511.51</v>
      </c>
      <c r="AX793" s="891">
        <v>47021.63</v>
      </c>
      <c r="AY793" s="891">
        <v>817413.57</v>
      </c>
      <c r="AZ793" s="891">
        <v>8284277.0899999999</v>
      </c>
      <c r="BA793" s="891">
        <v>101724.31999999999</v>
      </c>
      <c r="BB793" s="891">
        <v>3658.2400000000002</v>
      </c>
      <c r="BC793" s="891">
        <v>145830.79</v>
      </c>
    </row>
    <row r="794" spans="1:55" ht="15.75" customHeight="1" x14ac:dyDescent="0.2">
      <c r="A794" s="890" t="s">
        <v>2782</v>
      </c>
      <c r="B794" s="895" t="s">
        <v>2783</v>
      </c>
      <c r="C794" s="645">
        <v>860.45</v>
      </c>
      <c r="D794" s="891">
        <v>10676526.73</v>
      </c>
      <c r="E794" s="891">
        <v>8523229.3300000001</v>
      </c>
      <c r="F794" s="892">
        <v>0.79831480270175836</v>
      </c>
      <c r="G794" s="893">
        <v>2</v>
      </c>
      <c r="H794" s="891">
        <v>35911.839999999997</v>
      </c>
      <c r="I794" s="891">
        <v>1245694.0900000001</v>
      </c>
      <c r="J794" s="891">
        <v>1281605.9300000002</v>
      </c>
      <c r="K794" s="893">
        <v>0.9</v>
      </c>
      <c r="L794" s="891">
        <v>2492946.9</v>
      </c>
      <c r="M794" s="891">
        <v>601729.5</v>
      </c>
      <c r="N794" s="891">
        <v>274063.49</v>
      </c>
      <c r="O794" s="891">
        <v>111791.99</v>
      </c>
      <c r="P794" s="891">
        <v>82688.679999999993</v>
      </c>
      <c r="Q794" s="891">
        <v>192404.49</v>
      </c>
      <c r="R794" s="891">
        <v>61794.95</v>
      </c>
      <c r="S794" s="891">
        <v>100851.79</v>
      </c>
      <c r="T794" s="891">
        <v>123751.58</v>
      </c>
      <c r="U794" s="891">
        <v>73021.8</v>
      </c>
      <c r="V794" s="891">
        <v>184797.36</v>
      </c>
      <c r="W794" s="891">
        <v>159388.41</v>
      </c>
      <c r="X794" s="891">
        <v>121015.75</v>
      </c>
      <c r="Y794" s="891">
        <v>4580246.6900000004</v>
      </c>
      <c r="Z794" s="891">
        <v>76571.100000000006</v>
      </c>
      <c r="AA794" s="891">
        <v>107556.25</v>
      </c>
      <c r="AB794" s="891">
        <v>231461.05</v>
      </c>
      <c r="AC794" s="891">
        <v>24953.049999999996</v>
      </c>
      <c r="AD794" s="891">
        <v>491316.94999999995</v>
      </c>
      <c r="AE794" s="891">
        <v>292857.53999999998</v>
      </c>
      <c r="AF794" s="891">
        <v>1055772.1499999999</v>
      </c>
      <c r="AG794" s="891">
        <v>759777.34999999986</v>
      </c>
      <c r="AH794" s="891">
        <v>2082891.4219500001</v>
      </c>
      <c r="AI794" s="891">
        <v>5123156.8619499998</v>
      </c>
      <c r="AJ794" s="891">
        <v>777993.07</v>
      </c>
      <c r="AK794" s="891">
        <v>4345163.7919499986</v>
      </c>
      <c r="AL794" s="894">
        <v>5045357.5519499984</v>
      </c>
      <c r="AM794" s="891">
        <v>108098.92</v>
      </c>
      <c r="AN794" s="891">
        <v>108098.92</v>
      </c>
      <c r="AO794" s="891">
        <v>112603.05</v>
      </c>
      <c r="AP794" s="891">
        <v>112603.05</v>
      </c>
      <c r="AQ794" s="891">
        <v>0</v>
      </c>
      <c r="AR794" s="891">
        <v>0</v>
      </c>
      <c r="AS794" s="891">
        <v>0</v>
      </c>
      <c r="AT794" s="891">
        <v>0</v>
      </c>
      <c r="AU794" s="891">
        <v>0</v>
      </c>
      <c r="AV794" s="891">
        <v>392502.06</v>
      </c>
      <c r="AW794" s="891">
        <v>155745.81</v>
      </c>
      <c r="AX794" s="891">
        <v>61270.61</v>
      </c>
      <c r="AY794" s="891">
        <v>1050922.4200000002</v>
      </c>
      <c r="AZ794" s="891">
        <v>10676526.73</v>
      </c>
      <c r="BA794" s="891">
        <v>112117.08</v>
      </c>
      <c r="BB794" s="891">
        <v>0</v>
      </c>
      <c r="BC794" s="891">
        <v>186729.93999999994</v>
      </c>
    </row>
    <row r="795" spans="1:55" ht="15.75" customHeight="1" x14ac:dyDescent="0.2">
      <c r="A795" s="890" t="s">
        <v>2784</v>
      </c>
      <c r="B795" s="895" t="s">
        <v>2785</v>
      </c>
      <c r="C795" s="645">
        <v>84.63</v>
      </c>
      <c r="D795" s="891">
        <v>941053.45</v>
      </c>
      <c r="E795" s="891">
        <v>2132184.2599999998</v>
      </c>
      <c r="F795" s="892">
        <v>2.2657419299615764</v>
      </c>
      <c r="G795" s="893">
        <v>4</v>
      </c>
      <c r="H795" s="891">
        <v>72.41</v>
      </c>
      <c r="I795" s="891">
        <v>45780.530000000006</v>
      </c>
      <c r="J795" s="891">
        <v>45852.94000000001</v>
      </c>
      <c r="K795" s="893">
        <v>0.9</v>
      </c>
      <c r="L795" s="891">
        <v>231148.12</v>
      </c>
      <c r="M795" s="891">
        <v>46229.62</v>
      </c>
      <c r="N795" s="891">
        <v>25138.12</v>
      </c>
      <c r="O795" s="891">
        <v>11036.25</v>
      </c>
      <c r="P795" s="891">
        <v>7575.65</v>
      </c>
      <c r="Q795" s="891">
        <v>16004.52</v>
      </c>
      <c r="R795" s="891">
        <v>5468.58</v>
      </c>
      <c r="S795" s="891">
        <v>9191.5499999999993</v>
      </c>
      <c r="T795" s="891">
        <v>12656.41</v>
      </c>
      <c r="U795" s="891">
        <v>7148.98</v>
      </c>
      <c r="V795" s="891">
        <v>18899.73</v>
      </c>
      <c r="W795" s="891">
        <v>16301.08</v>
      </c>
      <c r="X795" s="891">
        <v>11029.28</v>
      </c>
      <c r="Y795" s="891">
        <v>417827.89</v>
      </c>
      <c r="Z795" s="891">
        <v>7436.7000000000007</v>
      </c>
      <c r="AA795" s="891">
        <v>10578.75</v>
      </c>
      <c r="AB795" s="891">
        <v>22765.47</v>
      </c>
      <c r="AC795" s="891">
        <v>2454.27</v>
      </c>
      <c r="AD795" s="891">
        <v>24161.86</v>
      </c>
      <c r="AE795" s="891">
        <v>13102.35</v>
      </c>
      <c r="AF795" s="891">
        <v>103841.01000000001</v>
      </c>
      <c r="AG795" s="891">
        <v>74728.290000000008</v>
      </c>
      <c r="AH795" s="891">
        <v>187732.25312999997</v>
      </c>
      <c r="AI795" s="891">
        <v>446800.95312999998</v>
      </c>
      <c r="AJ795" s="891">
        <v>76519.899999999994</v>
      </c>
      <c r="AK795" s="891">
        <v>370281.05313000001</v>
      </c>
      <c r="AL795" s="894">
        <v>439148.96313000005</v>
      </c>
      <c r="AM795" s="891">
        <v>5791.01</v>
      </c>
      <c r="AN795" s="891">
        <v>5791.01</v>
      </c>
      <c r="AO795" s="891">
        <v>6434.46</v>
      </c>
      <c r="AP795" s="891">
        <v>6434.46</v>
      </c>
      <c r="AQ795" s="891">
        <v>0</v>
      </c>
      <c r="AR795" s="891">
        <v>0</v>
      </c>
      <c r="AS795" s="891">
        <v>0</v>
      </c>
      <c r="AT795" s="891">
        <v>0</v>
      </c>
      <c r="AU795" s="891">
        <v>0</v>
      </c>
      <c r="AV795" s="891">
        <v>38606.76</v>
      </c>
      <c r="AW795" s="891">
        <v>15319.26</v>
      </c>
      <c r="AX795" s="891">
        <v>5699.59</v>
      </c>
      <c r="AY795" s="891">
        <v>84076.549999999988</v>
      </c>
      <c r="AZ795" s="891">
        <v>941053.45</v>
      </c>
      <c r="BA795" s="891">
        <v>5875.7999999999993</v>
      </c>
      <c r="BB795" s="891">
        <v>0</v>
      </c>
      <c r="BC795" s="891">
        <v>20118.769999999997</v>
      </c>
    </row>
    <row r="796" spans="1:55" ht="15.75" customHeight="1" x14ac:dyDescent="0.2">
      <c r="A796" s="890"/>
      <c r="B796" s="895" t="s">
        <v>2786</v>
      </c>
      <c r="C796" s="645">
        <v>11.99</v>
      </c>
      <c r="D796" s="891">
        <v>145029.94</v>
      </c>
      <c r="E796" s="891">
        <v>113633.08</v>
      </c>
      <c r="F796" s="892">
        <v>0.78351463153056533</v>
      </c>
      <c r="G796" s="893">
        <v>2</v>
      </c>
      <c r="H796" s="891">
        <v>941.84</v>
      </c>
      <c r="I796" s="891">
        <v>99130.090000000011</v>
      </c>
      <c r="J796" s="891">
        <v>100071.93000000001</v>
      </c>
      <c r="K796" s="893">
        <v>0.9</v>
      </c>
      <c r="L796" s="891">
        <v>32495.62</v>
      </c>
      <c r="M796" s="891">
        <v>6499.12</v>
      </c>
      <c r="N796" s="891">
        <v>3065.62</v>
      </c>
      <c r="O796" s="891">
        <v>1226.25</v>
      </c>
      <c r="P796" s="891">
        <v>1161.48</v>
      </c>
      <c r="Q796" s="891">
        <v>2667.42</v>
      </c>
      <c r="R796" s="891">
        <v>546.85</v>
      </c>
      <c r="S796" s="891">
        <v>1276.5999999999999</v>
      </c>
      <c r="T796" s="891">
        <v>1406.26</v>
      </c>
      <c r="U796" s="891">
        <v>765.96</v>
      </c>
      <c r="V796" s="891">
        <v>2099.9699999999998</v>
      </c>
      <c r="W796" s="891">
        <v>1811.23</v>
      </c>
      <c r="X796" s="891">
        <v>1531.84</v>
      </c>
      <c r="Y796" s="891">
        <v>56554.22</v>
      </c>
      <c r="Z796" s="891">
        <v>1079.0999999999999</v>
      </c>
      <c r="AA796" s="891">
        <v>1498.75</v>
      </c>
      <c r="AB796" s="891">
        <v>3225.31</v>
      </c>
      <c r="AC796" s="891">
        <v>347.71</v>
      </c>
      <c r="AD796" s="891">
        <v>6846.29</v>
      </c>
      <c r="AE796" s="891">
        <v>2709.7400000000002</v>
      </c>
      <c r="AF796" s="891">
        <v>14711.73</v>
      </c>
      <c r="AG796" s="891">
        <v>10587.17</v>
      </c>
      <c r="AH796" s="891">
        <v>28425.914490000003</v>
      </c>
      <c r="AI796" s="891">
        <v>69431.714489999998</v>
      </c>
      <c r="AJ796" s="891">
        <v>10840.99</v>
      </c>
      <c r="AK796" s="891">
        <v>58590.724490000015</v>
      </c>
      <c r="AL796" s="894">
        <v>68347.614490000007</v>
      </c>
      <c r="AM796" s="891">
        <v>2573.7800000000002</v>
      </c>
      <c r="AN796" s="891">
        <v>2573.7800000000002</v>
      </c>
      <c r="AO796" s="891">
        <v>3217.23</v>
      </c>
      <c r="AP796" s="891">
        <v>3217.23</v>
      </c>
      <c r="AQ796" s="891">
        <v>0</v>
      </c>
      <c r="AR796" s="891">
        <v>0</v>
      </c>
      <c r="AS796" s="891">
        <v>0</v>
      </c>
      <c r="AT796" s="891">
        <v>0</v>
      </c>
      <c r="AU796" s="891">
        <v>643.44000000000005</v>
      </c>
      <c r="AV796" s="891">
        <v>5147.5600000000004</v>
      </c>
      <c r="AW796" s="891">
        <v>2042.56</v>
      </c>
      <c r="AX796" s="891">
        <v>712.44</v>
      </c>
      <c r="AY796" s="891">
        <v>20128.02</v>
      </c>
      <c r="AZ796" s="891">
        <v>145029.94</v>
      </c>
      <c r="BA796" s="891">
        <v>366.39</v>
      </c>
      <c r="BB796" s="891">
        <v>5.65</v>
      </c>
      <c r="BC796" s="891">
        <v>181.66000000000003</v>
      </c>
    </row>
    <row r="797" spans="1:55" ht="15.75" customHeight="1" x14ac:dyDescent="0.2">
      <c r="A797" s="890" t="s">
        <v>2787</v>
      </c>
      <c r="B797" s="895" t="s">
        <v>2788</v>
      </c>
      <c r="C797" s="645">
        <v>234.05</v>
      </c>
      <c r="D797" s="891">
        <v>2771895.24</v>
      </c>
      <c r="E797" s="891">
        <v>1944300.17</v>
      </c>
      <c r="F797" s="892">
        <v>0.70143349645493813</v>
      </c>
      <c r="G797" s="893">
        <v>1</v>
      </c>
      <c r="H797" s="891">
        <v>44113.93</v>
      </c>
      <c r="I797" s="891">
        <v>689659.93</v>
      </c>
      <c r="J797" s="891">
        <v>733773.8600000001</v>
      </c>
      <c r="K797" s="893">
        <v>0.9</v>
      </c>
      <c r="L797" s="891">
        <v>664627.5</v>
      </c>
      <c r="M797" s="891">
        <v>132925.5</v>
      </c>
      <c r="N797" s="891">
        <v>71122.5</v>
      </c>
      <c r="O797" s="891">
        <v>31269.37</v>
      </c>
      <c r="P797" s="891">
        <v>22117.95</v>
      </c>
      <c r="Q797" s="891">
        <v>44679.28</v>
      </c>
      <c r="R797" s="891">
        <v>16405.740000000002</v>
      </c>
      <c r="S797" s="891">
        <v>26298.06</v>
      </c>
      <c r="T797" s="891">
        <v>35859.83</v>
      </c>
      <c r="U797" s="891">
        <v>19659.71</v>
      </c>
      <c r="V797" s="891">
        <v>53549.23</v>
      </c>
      <c r="W797" s="891">
        <v>46186.41</v>
      </c>
      <c r="X797" s="891">
        <v>31556</v>
      </c>
      <c r="Y797" s="891">
        <v>1196257.0799999998</v>
      </c>
      <c r="Z797" s="891">
        <v>20952</v>
      </c>
      <c r="AA797" s="891">
        <v>29256.25</v>
      </c>
      <c r="AB797" s="891">
        <v>62959.45</v>
      </c>
      <c r="AC797" s="891">
        <v>6787.4499999999989</v>
      </c>
      <c r="AD797" s="891">
        <v>133642.54999999999</v>
      </c>
      <c r="AE797" s="891">
        <v>35929.479999999996</v>
      </c>
      <c r="AF797" s="891">
        <v>287179.34999999998</v>
      </c>
      <c r="AG797" s="891">
        <v>206666.15</v>
      </c>
      <c r="AH797" s="891">
        <v>544506.39855000004</v>
      </c>
      <c r="AI797" s="891">
        <v>1327879.0785500002</v>
      </c>
      <c r="AJ797" s="891">
        <v>211620.98</v>
      </c>
      <c r="AK797" s="891">
        <v>1116258.09855</v>
      </c>
      <c r="AL797" s="894">
        <v>1306716.9785500001</v>
      </c>
      <c r="AM797" s="891">
        <v>23164.05</v>
      </c>
      <c r="AN797" s="891">
        <v>23164.05</v>
      </c>
      <c r="AO797" s="891">
        <v>23807.5</v>
      </c>
      <c r="AP797" s="891">
        <v>23807.5</v>
      </c>
      <c r="AQ797" s="891">
        <v>1930.33</v>
      </c>
      <c r="AR797" s="891">
        <v>1930.33</v>
      </c>
      <c r="AS797" s="891">
        <v>1930.33</v>
      </c>
      <c r="AT797" s="891">
        <v>1930.33</v>
      </c>
      <c r="AU797" s="891">
        <v>2573.7800000000002</v>
      </c>
      <c r="AV797" s="891">
        <v>106168.59</v>
      </c>
      <c r="AW797" s="891">
        <v>42127.96</v>
      </c>
      <c r="AX797" s="891">
        <v>16386.32</v>
      </c>
      <c r="AY797" s="891">
        <v>268921.07</v>
      </c>
      <c r="AZ797" s="891">
        <v>2771895.24</v>
      </c>
      <c r="BA797" s="891">
        <v>44874.15</v>
      </c>
      <c r="BB797" s="891">
        <v>414.22</v>
      </c>
      <c r="BC797" s="891">
        <v>61301.149999999994</v>
      </c>
    </row>
    <row r="798" spans="1:55" ht="15.75" customHeight="1" x14ac:dyDescent="0.2">
      <c r="A798" s="890" t="s">
        <v>2789</v>
      </c>
      <c r="B798" s="895" t="s">
        <v>2790</v>
      </c>
      <c r="C798" s="645">
        <v>1739.5</v>
      </c>
      <c r="D798" s="891">
        <v>25431427.870000001</v>
      </c>
      <c r="E798" s="891">
        <v>17205920.93</v>
      </c>
      <c r="F798" s="892">
        <v>0.67656134047812699</v>
      </c>
      <c r="G798" s="893">
        <v>1</v>
      </c>
      <c r="H798" s="891">
        <v>675138.77</v>
      </c>
      <c r="I798" s="891">
        <v>7379606.6600000001</v>
      </c>
      <c r="J798" s="891">
        <v>8054745.4299999997</v>
      </c>
      <c r="K798" s="893">
        <v>0.9</v>
      </c>
      <c r="L798" s="891">
        <v>5499915.8700000001</v>
      </c>
      <c r="M798" s="891">
        <v>1833121.95</v>
      </c>
      <c r="N798" s="891">
        <v>611258.06999999995</v>
      </c>
      <c r="O798" s="891">
        <v>203283.75</v>
      </c>
      <c r="P798" s="891">
        <v>191149.07</v>
      </c>
      <c r="Q798" s="891">
        <v>528822.72</v>
      </c>
      <c r="R798" s="891">
        <v>126324.19</v>
      </c>
      <c r="S798" s="891">
        <v>221873.94</v>
      </c>
      <c r="T798" s="891">
        <v>203205.72</v>
      </c>
      <c r="U798" s="891">
        <v>147830.85</v>
      </c>
      <c r="V798" s="891">
        <v>303445.65999999997</v>
      </c>
      <c r="W798" s="891">
        <v>261723.02</v>
      </c>
      <c r="X798" s="891">
        <v>266234.65999999997</v>
      </c>
      <c r="Y798" s="891">
        <v>10398189.470000001</v>
      </c>
      <c r="Z798" s="891">
        <v>156555</v>
      </c>
      <c r="AA798" s="891">
        <v>217437.5</v>
      </c>
      <c r="AB798" s="891">
        <v>467925.5</v>
      </c>
      <c r="AC798" s="891">
        <v>50445.5</v>
      </c>
      <c r="AD798" s="891">
        <v>993254.5</v>
      </c>
      <c r="AE798" s="891">
        <v>1355070.5</v>
      </c>
      <c r="AF798" s="891">
        <v>2134366.5</v>
      </c>
      <c r="AG798" s="891">
        <v>1535978.5</v>
      </c>
      <c r="AH798" s="891">
        <v>4975512.2534999996</v>
      </c>
      <c r="AI798" s="891">
        <v>11886545.7535</v>
      </c>
      <c r="AJ798" s="891">
        <v>1572803.71</v>
      </c>
      <c r="AK798" s="891">
        <v>10313742.043499999</v>
      </c>
      <c r="AL798" s="894">
        <v>11729265.373499999</v>
      </c>
      <c r="AM798" s="891">
        <v>442690.84</v>
      </c>
      <c r="AN798" s="891">
        <v>442690.84</v>
      </c>
      <c r="AO798" s="891">
        <v>461350.78</v>
      </c>
      <c r="AP798" s="891">
        <v>461350.78</v>
      </c>
      <c r="AQ798" s="891">
        <v>49545.34</v>
      </c>
      <c r="AR798" s="891">
        <v>49545.34</v>
      </c>
      <c r="AS798" s="891">
        <v>51475.68</v>
      </c>
      <c r="AT798" s="891">
        <v>51475.68</v>
      </c>
      <c r="AU798" s="891">
        <v>62414.26</v>
      </c>
      <c r="AV798" s="891">
        <v>793368.91</v>
      </c>
      <c r="AW798" s="891">
        <v>314810.78999999998</v>
      </c>
      <c r="AX798" s="891">
        <v>123253.67</v>
      </c>
      <c r="AY798" s="891">
        <v>3303972.91</v>
      </c>
      <c r="AZ798" s="891">
        <v>25431427.870000001</v>
      </c>
      <c r="BA798" s="891">
        <v>1715044.9000000001</v>
      </c>
      <c r="BB798" s="891">
        <v>74547.459999999992</v>
      </c>
      <c r="BC798" s="891">
        <v>659232.52999999991</v>
      </c>
    </row>
    <row r="799" spans="1:55" ht="15.75" customHeight="1" x14ac:dyDescent="0.2">
      <c r="A799" s="890" t="s">
        <v>2791</v>
      </c>
      <c r="B799" s="895" t="s">
        <v>2792</v>
      </c>
      <c r="C799" s="645">
        <v>601.25</v>
      </c>
      <c r="D799" s="891">
        <v>8388567.2800000003</v>
      </c>
      <c r="E799" s="891">
        <v>5555250.4699999997</v>
      </c>
      <c r="F799" s="892">
        <v>0.66224067645553886</v>
      </c>
      <c r="G799" s="893">
        <v>1</v>
      </c>
      <c r="H799" s="891">
        <v>263677.26</v>
      </c>
      <c r="I799" s="891">
        <v>3081120.8499999996</v>
      </c>
      <c r="J799" s="891">
        <v>3344798.1099999994</v>
      </c>
      <c r="K799" s="893">
        <v>0.9</v>
      </c>
      <c r="L799" s="891">
        <v>1894556.25</v>
      </c>
      <c r="M799" s="891">
        <v>378911.25</v>
      </c>
      <c r="N799" s="891">
        <v>183937.5</v>
      </c>
      <c r="O799" s="891">
        <v>80932.5</v>
      </c>
      <c r="P799" s="891">
        <v>71500.91</v>
      </c>
      <c r="Q799" s="891">
        <v>113365.35</v>
      </c>
      <c r="R799" s="891">
        <v>43748.639999999999</v>
      </c>
      <c r="S799" s="891">
        <v>67915.38</v>
      </c>
      <c r="T799" s="891">
        <v>92813.68</v>
      </c>
      <c r="U799" s="891">
        <v>51064.2</v>
      </c>
      <c r="V799" s="891">
        <v>138598.01999999999</v>
      </c>
      <c r="W799" s="891">
        <v>119541.31</v>
      </c>
      <c r="X799" s="891">
        <v>81494.149999999994</v>
      </c>
      <c r="Y799" s="891">
        <v>3318379.1400000006</v>
      </c>
      <c r="Z799" s="891">
        <v>53640</v>
      </c>
      <c r="AA799" s="891">
        <v>75156.25</v>
      </c>
      <c r="AB799" s="891">
        <v>161736.25</v>
      </c>
      <c r="AC799" s="891">
        <v>17436.25</v>
      </c>
      <c r="AD799" s="891">
        <v>343313.75</v>
      </c>
      <c r="AE799" s="891">
        <v>91134.5</v>
      </c>
      <c r="AF799" s="891">
        <v>737733.75</v>
      </c>
      <c r="AG799" s="891">
        <v>530903.75</v>
      </c>
      <c r="AH799" s="891">
        <v>1712411.01975</v>
      </c>
      <c r="AI799" s="891">
        <v>3723465.51975</v>
      </c>
      <c r="AJ799" s="891">
        <v>543632.21</v>
      </c>
      <c r="AK799" s="891">
        <v>3179833.30975</v>
      </c>
      <c r="AL799" s="894">
        <v>3669102.28975</v>
      </c>
      <c r="AM799" s="891">
        <v>178234.54</v>
      </c>
      <c r="AN799" s="891">
        <v>178234.54</v>
      </c>
      <c r="AO799" s="891">
        <v>185955.89</v>
      </c>
      <c r="AP799" s="891">
        <v>185955.89</v>
      </c>
      <c r="AQ799" s="891">
        <v>46328.11</v>
      </c>
      <c r="AR799" s="891">
        <v>46328.11</v>
      </c>
      <c r="AS799" s="891">
        <v>48258.45</v>
      </c>
      <c r="AT799" s="891">
        <v>48258.45</v>
      </c>
      <c r="AU799" s="891">
        <v>57910.14</v>
      </c>
      <c r="AV799" s="891">
        <v>274107.99</v>
      </c>
      <c r="AW799" s="891">
        <v>108766.74</v>
      </c>
      <c r="AX799" s="891">
        <v>42746.94</v>
      </c>
      <c r="AY799" s="891">
        <v>1401085.7899999998</v>
      </c>
      <c r="AZ799" s="891">
        <v>8388567.2800000003</v>
      </c>
      <c r="BA799" s="891">
        <v>724760.96000000008</v>
      </c>
      <c r="BB799" s="891">
        <v>56815.55</v>
      </c>
      <c r="BC799" s="891">
        <v>219547.61</v>
      </c>
    </row>
    <row r="800" spans="1:55" ht="15.75" customHeight="1" x14ac:dyDescent="0.2">
      <c r="A800" s="890" t="s">
        <v>2793</v>
      </c>
      <c r="B800" s="895" t="s">
        <v>2794</v>
      </c>
      <c r="C800" s="645">
        <v>263</v>
      </c>
      <c r="D800" s="891">
        <v>3540608.32</v>
      </c>
      <c r="E800" s="891">
        <v>2750631.4400000004</v>
      </c>
      <c r="F800" s="892">
        <v>0.77688103043264622</v>
      </c>
      <c r="G800" s="893">
        <v>2</v>
      </c>
      <c r="H800" s="891">
        <v>22317.95</v>
      </c>
      <c r="I800" s="891">
        <v>2108912.38</v>
      </c>
      <c r="J800" s="891">
        <v>2131230.33</v>
      </c>
      <c r="K800" s="893">
        <v>0.9</v>
      </c>
      <c r="L800" s="891">
        <v>832623.75</v>
      </c>
      <c r="M800" s="891">
        <v>166524.75</v>
      </c>
      <c r="N800" s="891">
        <v>80319.37</v>
      </c>
      <c r="O800" s="891">
        <v>35561.25</v>
      </c>
      <c r="P800" s="891">
        <v>29891.119999999999</v>
      </c>
      <c r="Q800" s="891">
        <v>48013.56</v>
      </c>
      <c r="R800" s="891">
        <v>18593.169999999998</v>
      </c>
      <c r="S800" s="891">
        <v>29617.23</v>
      </c>
      <c r="T800" s="891">
        <v>40781.769999999997</v>
      </c>
      <c r="U800" s="891">
        <v>22212.92</v>
      </c>
      <c r="V800" s="891">
        <v>60899.13</v>
      </c>
      <c r="W800" s="891">
        <v>52525.72</v>
      </c>
      <c r="X800" s="891">
        <v>35538.800000000003</v>
      </c>
      <c r="Y800" s="891">
        <v>1453102.54</v>
      </c>
      <c r="Z800" s="891">
        <v>23580</v>
      </c>
      <c r="AA800" s="891">
        <v>32875</v>
      </c>
      <c r="AB800" s="891">
        <v>70747</v>
      </c>
      <c r="AC800" s="891">
        <v>7627</v>
      </c>
      <c r="AD800" s="891">
        <v>150173</v>
      </c>
      <c r="AE800" s="891">
        <v>38759</v>
      </c>
      <c r="AF800" s="891">
        <v>322701</v>
      </c>
      <c r="AG800" s="891">
        <v>232229</v>
      </c>
      <c r="AH800" s="891">
        <v>717455.72699999996</v>
      </c>
      <c r="AI800" s="891">
        <v>1596146.727</v>
      </c>
      <c r="AJ800" s="891">
        <v>237796.71</v>
      </c>
      <c r="AK800" s="891">
        <v>1358350.017</v>
      </c>
      <c r="AL800" s="894">
        <v>1572367.047</v>
      </c>
      <c r="AM800" s="891">
        <v>73996.289999999994</v>
      </c>
      <c r="AN800" s="891">
        <v>73996.289999999994</v>
      </c>
      <c r="AO800" s="891">
        <v>77213.52</v>
      </c>
      <c r="AP800" s="891">
        <v>77213.52</v>
      </c>
      <c r="AQ800" s="891">
        <v>5147.5600000000004</v>
      </c>
      <c r="AR800" s="891">
        <v>5147.5600000000004</v>
      </c>
      <c r="AS800" s="891">
        <v>5147.5600000000004</v>
      </c>
      <c r="AT800" s="891">
        <v>5147.5600000000004</v>
      </c>
      <c r="AU800" s="891">
        <v>6434.46</v>
      </c>
      <c r="AV800" s="891">
        <v>119680.95</v>
      </c>
      <c r="AW800" s="891">
        <v>47489.7</v>
      </c>
      <c r="AX800" s="891">
        <v>18523.669999999998</v>
      </c>
      <c r="AY800" s="891">
        <v>515138.64</v>
      </c>
      <c r="AZ800" s="891">
        <v>3540608.32</v>
      </c>
      <c r="BA800" s="891">
        <v>873699.52999999991</v>
      </c>
      <c r="BB800" s="891">
        <v>3233.8199999999997</v>
      </c>
      <c r="BC800" s="891">
        <v>123957.76999999997</v>
      </c>
    </row>
    <row r="801" spans="1:55" ht="15.75" customHeight="1" x14ac:dyDescent="0.2">
      <c r="A801" s="890" t="s">
        <v>2795</v>
      </c>
      <c r="B801" s="895" t="s">
        <v>2796</v>
      </c>
      <c r="C801" s="645">
        <v>2567.5500000000002</v>
      </c>
      <c r="D801" s="891">
        <v>37274776.770000003</v>
      </c>
      <c r="E801" s="891">
        <v>26554725.259999998</v>
      </c>
      <c r="F801" s="892">
        <v>0.71240467579063105</v>
      </c>
      <c r="G801" s="893">
        <v>1</v>
      </c>
      <c r="H801" s="891">
        <v>542941.81000000006</v>
      </c>
      <c r="I801" s="891">
        <v>14176817.630000001</v>
      </c>
      <c r="J801" s="891">
        <v>14719759.440000001</v>
      </c>
      <c r="K801" s="893">
        <v>0.9</v>
      </c>
      <c r="L801" s="891">
        <v>8153949.3700000001</v>
      </c>
      <c r="M801" s="891">
        <v>1630789.87</v>
      </c>
      <c r="N801" s="891">
        <v>786639.37</v>
      </c>
      <c r="O801" s="891">
        <v>349481.25</v>
      </c>
      <c r="P801" s="891">
        <v>321359.78999999998</v>
      </c>
      <c r="Q801" s="891">
        <v>484803.58</v>
      </c>
      <c r="R801" s="891">
        <v>187025.43</v>
      </c>
      <c r="S801" s="891">
        <v>291065.94</v>
      </c>
      <c r="T801" s="891">
        <v>400786.38</v>
      </c>
      <c r="U801" s="891">
        <v>218299.45</v>
      </c>
      <c r="V801" s="891">
        <v>598491.44999999995</v>
      </c>
      <c r="W801" s="891">
        <v>516201.12</v>
      </c>
      <c r="X801" s="891">
        <v>349260.66</v>
      </c>
      <c r="Y801" s="891">
        <v>14288153.659999996</v>
      </c>
      <c r="Z801" s="891">
        <v>228402.00000000003</v>
      </c>
      <c r="AA801" s="891">
        <v>320943.75</v>
      </c>
      <c r="AB801" s="891">
        <v>690670.95000000007</v>
      </c>
      <c r="AC801" s="891">
        <v>74458.950000000012</v>
      </c>
      <c r="AD801" s="891">
        <v>1466071.0499999998</v>
      </c>
      <c r="AE801" s="891">
        <v>387038.56000000006</v>
      </c>
      <c r="AF801" s="891">
        <v>3150383.85</v>
      </c>
      <c r="AG801" s="891">
        <v>2267146.6500000004</v>
      </c>
      <c r="AH801" s="891">
        <v>7672450.7260499997</v>
      </c>
      <c r="AI801" s="891">
        <v>16257566.486050002</v>
      </c>
      <c r="AJ801" s="891">
        <v>2321501.6800000002</v>
      </c>
      <c r="AK801" s="891">
        <v>13936064.806049999</v>
      </c>
      <c r="AL801" s="894">
        <v>16025416.316049999</v>
      </c>
      <c r="AM801" s="891">
        <v>832619.12</v>
      </c>
      <c r="AN801" s="891">
        <v>832619.12</v>
      </c>
      <c r="AO801" s="891">
        <v>867365.2</v>
      </c>
      <c r="AP801" s="891">
        <v>867365.2</v>
      </c>
      <c r="AQ801" s="891">
        <v>326870.56</v>
      </c>
      <c r="AR801" s="891">
        <v>326870.56</v>
      </c>
      <c r="AS801" s="891">
        <v>340382.93</v>
      </c>
      <c r="AT801" s="891">
        <v>340382.93</v>
      </c>
      <c r="AU801" s="891">
        <v>408588.21</v>
      </c>
      <c r="AV801" s="891">
        <v>1171071.72</v>
      </c>
      <c r="AW801" s="891">
        <v>464684.22</v>
      </c>
      <c r="AX801" s="891">
        <v>182386.94</v>
      </c>
      <c r="AY801" s="891">
        <v>6961206.709999999</v>
      </c>
      <c r="AZ801" s="891">
        <v>37274776.770000003</v>
      </c>
      <c r="BA801" s="891">
        <v>3614637.9299999997</v>
      </c>
      <c r="BB801" s="891">
        <v>537315.58000000007</v>
      </c>
      <c r="BC801" s="891">
        <v>1137636.2000000002</v>
      </c>
    </row>
    <row r="802" spans="1:55" ht="15.75" customHeight="1" x14ac:dyDescent="0.2">
      <c r="A802" s="890" t="s">
        <v>2797</v>
      </c>
      <c r="B802" s="895" t="s">
        <v>2798</v>
      </c>
      <c r="C802" s="645">
        <v>6898.87</v>
      </c>
      <c r="D802" s="891">
        <v>97516547.439999998</v>
      </c>
      <c r="E802" s="891">
        <v>66488452.780000001</v>
      </c>
      <c r="F802" s="892">
        <v>0.68181713284003442</v>
      </c>
      <c r="G802" s="893">
        <v>1</v>
      </c>
      <c r="H802" s="891">
        <v>2281524.48</v>
      </c>
      <c r="I802" s="891">
        <v>24293510.470000003</v>
      </c>
      <c r="J802" s="891">
        <v>26575034.950000003</v>
      </c>
      <c r="K802" s="893">
        <v>0.9</v>
      </c>
      <c r="L802" s="891">
        <v>21539421.27</v>
      </c>
      <c r="M802" s="891">
        <v>5199108.72</v>
      </c>
      <c r="N802" s="891">
        <v>2209118.7799999998</v>
      </c>
      <c r="O802" s="891">
        <v>898646.67</v>
      </c>
      <c r="P802" s="891">
        <v>798722.52</v>
      </c>
      <c r="Q802" s="891">
        <v>1543596.1</v>
      </c>
      <c r="R802" s="891">
        <v>502015.64</v>
      </c>
      <c r="S802" s="891">
        <v>812176.1</v>
      </c>
      <c r="T802" s="891">
        <v>994231.47</v>
      </c>
      <c r="U802" s="891">
        <v>586727.65</v>
      </c>
      <c r="V802" s="891">
        <v>1484678.79</v>
      </c>
      <c r="W802" s="891">
        <v>1280541.02</v>
      </c>
      <c r="X802" s="891">
        <v>974559.78</v>
      </c>
      <c r="Y802" s="891">
        <v>38823544.510000005</v>
      </c>
      <c r="Z802" s="891">
        <v>617486.39999999991</v>
      </c>
      <c r="AA802" s="891">
        <v>862358.75</v>
      </c>
      <c r="AB802" s="891">
        <v>1855796.0299999998</v>
      </c>
      <c r="AC802" s="891">
        <v>200067.22999999998</v>
      </c>
      <c r="AD802" s="891">
        <v>3939254.77</v>
      </c>
      <c r="AE802" s="891">
        <v>2363103.4499999997</v>
      </c>
      <c r="AF802" s="891">
        <v>8464913.4900000002</v>
      </c>
      <c r="AG802" s="891">
        <v>6091702.21</v>
      </c>
      <c r="AH802" s="891">
        <v>19640223.470369998</v>
      </c>
      <c r="AI802" s="891">
        <v>44034905.800369993</v>
      </c>
      <c r="AJ802" s="891">
        <v>6237751.2800000003</v>
      </c>
      <c r="AK802" s="891">
        <v>37797154.520369999</v>
      </c>
      <c r="AL802" s="894">
        <v>43411130.670369998</v>
      </c>
      <c r="AM802" s="891">
        <v>1806152.92</v>
      </c>
      <c r="AN802" s="891">
        <v>1806152.92</v>
      </c>
      <c r="AO802" s="891">
        <v>1881436.1</v>
      </c>
      <c r="AP802" s="891">
        <v>1881436.1</v>
      </c>
      <c r="AQ802" s="891">
        <v>566232.48</v>
      </c>
      <c r="AR802" s="891">
        <v>566232.48</v>
      </c>
      <c r="AS802" s="891">
        <v>589396.53</v>
      </c>
      <c r="AT802" s="891">
        <v>589396.53</v>
      </c>
      <c r="AU802" s="891">
        <v>707790.6</v>
      </c>
      <c r="AV802" s="891">
        <v>3147737.83</v>
      </c>
      <c r="AW802" s="891">
        <v>1249030.33</v>
      </c>
      <c r="AX802" s="891">
        <v>490877.36</v>
      </c>
      <c r="AY802" s="891">
        <v>15281872.179999998</v>
      </c>
      <c r="AZ802" s="891">
        <v>97516547.439999998</v>
      </c>
      <c r="BA802" s="891">
        <v>5813287.959999999</v>
      </c>
      <c r="BB802" s="891">
        <v>736478.14999999991</v>
      </c>
      <c r="BC802" s="891">
        <v>2564480.37</v>
      </c>
    </row>
    <row r="803" spans="1:55" ht="15.75" customHeight="1" x14ac:dyDescent="0.2">
      <c r="A803" s="890" t="s">
        <v>2799</v>
      </c>
      <c r="B803" s="895" t="s">
        <v>2800</v>
      </c>
      <c r="C803" s="645">
        <v>5906.69</v>
      </c>
      <c r="D803" s="891">
        <v>84724749.430000007</v>
      </c>
      <c r="E803" s="891">
        <v>59300413</v>
      </c>
      <c r="F803" s="892">
        <v>0.69991842288060446</v>
      </c>
      <c r="G803" s="893">
        <v>1</v>
      </c>
      <c r="H803" s="891">
        <v>1590477.91</v>
      </c>
      <c r="I803" s="891">
        <v>32369876.899999999</v>
      </c>
      <c r="J803" s="891">
        <v>33960354.809999995</v>
      </c>
      <c r="K803" s="893">
        <v>0.9</v>
      </c>
      <c r="L803" s="891">
        <v>18817683.170000002</v>
      </c>
      <c r="M803" s="891">
        <v>4502488.7699999996</v>
      </c>
      <c r="N803" s="891">
        <v>1886430.14</v>
      </c>
      <c r="O803" s="891">
        <v>770586.11</v>
      </c>
      <c r="P803" s="891">
        <v>699707.74</v>
      </c>
      <c r="Q803" s="891">
        <v>1309248.28</v>
      </c>
      <c r="R803" s="891">
        <v>429830.38</v>
      </c>
      <c r="S803" s="891">
        <v>693962.47</v>
      </c>
      <c r="T803" s="891">
        <v>854307.81</v>
      </c>
      <c r="U803" s="891">
        <v>502216.4</v>
      </c>
      <c r="V803" s="891">
        <v>1275731.77</v>
      </c>
      <c r="W803" s="891">
        <v>1100323.44</v>
      </c>
      <c r="X803" s="891">
        <v>832710.94</v>
      </c>
      <c r="Y803" s="891">
        <v>33675227.419999994</v>
      </c>
      <c r="Z803" s="891">
        <v>526847.39999999991</v>
      </c>
      <c r="AA803" s="891">
        <v>738336.25</v>
      </c>
      <c r="AB803" s="891">
        <v>1588899.6099999999</v>
      </c>
      <c r="AC803" s="891">
        <v>171294.01</v>
      </c>
      <c r="AD803" s="891">
        <v>3372719.9899999998</v>
      </c>
      <c r="AE803" s="891">
        <v>1960445.7400000002</v>
      </c>
      <c r="AF803" s="891">
        <v>7247508.6299999999</v>
      </c>
      <c r="AG803" s="891">
        <v>5215607.2699999996</v>
      </c>
      <c r="AH803" s="891">
        <v>17136008.672189999</v>
      </c>
      <c r="AI803" s="891">
        <v>37957667.572190002</v>
      </c>
      <c r="AJ803" s="891">
        <v>5340651.8899999997</v>
      </c>
      <c r="AK803" s="891">
        <v>32617015.682189994</v>
      </c>
      <c r="AL803" s="894">
        <v>37423602.382189997</v>
      </c>
      <c r="AM803" s="891">
        <v>1841542.45</v>
      </c>
      <c r="AN803" s="891">
        <v>1841542.45</v>
      </c>
      <c r="AO803" s="891">
        <v>1918112.52</v>
      </c>
      <c r="AP803" s="891">
        <v>1918112.52</v>
      </c>
      <c r="AQ803" s="891">
        <v>360329.76</v>
      </c>
      <c r="AR803" s="891">
        <v>360329.76</v>
      </c>
      <c r="AS803" s="891">
        <v>375129.01</v>
      </c>
      <c r="AT803" s="891">
        <v>375129.01</v>
      </c>
      <c r="AU803" s="891">
        <v>450412.2</v>
      </c>
      <c r="AV803" s="891">
        <v>2695395.29</v>
      </c>
      <c r="AW803" s="891">
        <v>1069539.6599999999</v>
      </c>
      <c r="AX803" s="891">
        <v>420344.91</v>
      </c>
      <c r="AY803" s="891">
        <v>13625919.539999999</v>
      </c>
      <c r="AZ803" s="891">
        <v>84724749.430000007</v>
      </c>
      <c r="BA803" s="891">
        <v>8135300.0799999991</v>
      </c>
      <c r="BB803" s="891">
        <v>550516.78</v>
      </c>
      <c r="BC803" s="891">
        <v>2561329.66</v>
      </c>
    </row>
    <row r="804" spans="1:55" ht="15.75" customHeight="1" x14ac:dyDescent="0.2">
      <c r="A804" s="890" t="s">
        <v>2801</v>
      </c>
      <c r="B804" s="895" t="s">
        <v>2802</v>
      </c>
      <c r="C804" s="645">
        <v>1061.0999999999999</v>
      </c>
      <c r="D804" s="891">
        <v>12859454.640000001</v>
      </c>
      <c r="E804" s="891">
        <v>9919072.4699999988</v>
      </c>
      <c r="F804" s="892">
        <v>0.77134472243840024</v>
      </c>
      <c r="G804" s="893">
        <v>2</v>
      </c>
      <c r="H804" s="891">
        <v>45175.24</v>
      </c>
      <c r="I804" s="891">
        <v>2221136.42</v>
      </c>
      <c r="J804" s="891">
        <v>2266311.66</v>
      </c>
      <c r="K804" s="893">
        <v>0.9</v>
      </c>
      <c r="L804" s="891">
        <v>3020212.66</v>
      </c>
      <c r="M804" s="891">
        <v>733905.32</v>
      </c>
      <c r="N804" s="891">
        <v>339329.43</v>
      </c>
      <c r="O804" s="891">
        <v>137400.34</v>
      </c>
      <c r="P804" s="891">
        <v>98302.91</v>
      </c>
      <c r="Q804" s="891">
        <v>237810.4</v>
      </c>
      <c r="R804" s="891">
        <v>76560.12</v>
      </c>
      <c r="S804" s="891">
        <v>124851.96</v>
      </c>
      <c r="T804" s="891">
        <v>151876.94</v>
      </c>
      <c r="U804" s="891">
        <v>89872.99</v>
      </c>
      <c r="V804" s="891">
        <v>226796.76</v>
      </c>
      <c r="W804" s="891">
        <v>195613.05</v>
      </c>
      <c r="X804" s="891">
        <v>149814.44</v>
      </c>
      <c r="Y804" s="891">
        <v>5582347.3200000012</v>
      </c>
      <c r="Z804" s="891">
        <v>94929.299999999988</v>
      </c>
      <c r="AA804" s="891">
        <v>132637.5</v>
      </c>
      <c r="AB804" s="891">
        <v>285435.89999999997</v>
      </c>
      <c r="AC804" s="891">
        <v>30771.899999999994</v>
      </c>
      <c r="AD804" s="891">
        <v>605888.1</v>
      </c>
      <c r="AE804" s="891">
        <v>369171.05</v>
      </c>
      <c r="AF804" s="891">
        <v>1301969.6999999997</v>
      </c>
      <c r="AG804" s="891">
        <v>936951.29999999993</v>
      </c>
      <c r="AH804" s="891">
        <v>2490702.9410999999</v>
      </c>
      <c r="AI804" s="891">
        <v>6248457.6910999995</v>
      </c>
      <c r="AJ804" s="891">
        <v>959414.78</v>
      </c>
      <c r="AK804" s="891">
        <v>5289042.9110999992</v>
      </c>
      <c r="AL804" s="894">
        <v>6152516.211099999</v>
      </c>
      <c r="AM804" s="891">
        <v>91369.33</v>
      </c>
      <c r="AN804" s="891">
        <v>91369.33</v>
      </c>
      <c r="AO804" s="891">
        <v>95230</v>
      </c>
      <c r="AP804" s="891">
        <v>95230</v>
      </c>
      <c r="AQ804" s="891">
        <v>0</v>
      </c>
      <c r="AR804" s="891">
        <v>0</v>
      </c>
      <c r="AS804" s="891">
        <v>0</v>
      </c>
      <c r="AT804" s="891">
        <v>0</v>
      </c>
      <c r="AU804" s="891">
        <v>0</v>
      </c>
      <c r="AV804" s="891">
        <v>483871.39</v>
      </c>
      <c r="AW804" s="891">
        <v>192001.39</v>
      </c>
      <c r="AX804" s="891">
        <v>75519.59</v>
      </c>
      <c r="AY804" s="891">
        <v>1124591.03</v>
      </c>
      <c r="AZ804" s="891">
        <v>12859454.640000001</v>
      </c>
      <c r="BA804" s="891">
        <v>128666.18999999999</v>
      </c>
      <c r="BB804" s="891">
        <v>12.71</v>
      </c>
      <c r="BC804" s="891">
        <v>322766.31999999995</v>
      </c>
    </row>
    <row r="805" spans="1:55" ht="15.75" customHeight="1" x14ac:dyDescent="0.2">
      <c r="A805" s="890" t="s">
        <v>2803</v>
      </c>
      <c r="B805" s="895" t="s">
        <v>2804</v>
      </c>
      <c r="C805" s="645">
        <v>1344.22</v>
      </c>
      <c r="D805" s="891">
        <v>16909546.469999999</v>
      </c>
      <c r="E805" s="891">
        <v>12739885.49</v>
      </c>
      <c r="F805" s="892">
        <v>0.75341378981408014</v>
      </c>
      <c r="G805" s="893">
        <v>2</v>
      </c>
      <c r="H805" s="891">
        <v>91174.62</v>
      </c>
      <c r="I805" s="891">
        <v>5588056.5000000009</v>
      </c>
      <c r="J805" s="891">
        <v>5679231.120000001</v>
      </c>
      <c r="K805" s="893">
        <v>0.9</v>
      </c>
      <c r="L805" s="891">
        <v>3935925.45</v>
      </c>
      <c r="M805" s="891">
        <v>955584.79</v>
      </c>
      <c r="N805" s="891">
        <v>430365.46</v>
      </c>
      <c r="O805" s="891">
        <v>174315.78</v>
      </c>
      <c r="P805" s="891">
        <v>131528.25</v>
      </c>
      <c r="Q805" s="891">
        <v>305880.81</v>
      </c>
      <c r="R805" s="891">
        <v>97887.58</v>
      </c>
      <c r="S805" s="891">
        <v>158043.69</v>
      </c>
      <c r="T805" s="891">
        <v>192658.71</v>
      </c>
      <c r="U805" s="891">
        <v>114128.48</v>
      </c>
      <c r="V805" s="891">
        <v>287695.89</v>
      </c>
      <c r="W805" s="891">
        <v>248138.78</v>
      </c>
      <c r="X805" s="891">
        <v>189642.41</v>
      </c>
      <c r="Y805" s="891">
        <v>7221796.080000001</v>
      </c>
      <c r="Z805" s="891">
        <v>120612.6</v>
      </c>
      <c r="AA805" s="891">
        <v>168027.5</v>
      </c>
      <c r="AB805" s="891">
        <v>361595.17999999993</v>
      </c>
      <c r="AC805" s="891">
        <v>38982.379999999997</v>
      </c>
      <c r="AD805" s="891">
        <v>767549.62</v>
      </c>
      <c r="AE805" s="891">
        <v>471321.32</v>
      </c>
      <c r="AF805" s="891">
        <v>1649357.94</v>
      </c>
      <c r="AG805" s="891">
        <v>1186946.26</v>
      </c>
      <c r="AH805" s="891">
        <v>3307257.2062199996</v>
      </c>
      <c r="AI805" s="891">
        <v>8071650.0062199999</v>
      </c>
      <c r="AJ805" s="891">
        <v>1215403.3899999999</v>
      </c>
      <c r="AK805" s="891">
        <v>6856246.6162200002</v>
      </c>
      <c r="AL805" s="894">
        <v>7950109.66622</v>
      </c>
      <c r="AM805" s="891">
        <v>186599.34</v>
      </c>
      <c r="AN805" s="891">
        <v>186599.34</v>
      </c>
      <c r="AO805" s="891">
        <v>194320.69</v>
      </c>
      <c r="AP805" s="891">
        <v>194320.69</v>
      </c>
      <c r="AQ805" s="891">
        <v>4504.12</v>
      </c>
      <c r="AR805" s="891">
        <v>4504.12</v>
      </c>
      <c r="AS805" s="891">
        <v>4504.12</v>
      </c>
      <c r="AT805" s="891">
        <v>4504.12</v>
      </c>
      <c r="AU805" s="891">
        <v>5791.01</v>
      </c>
      <c r="AV805" s="891">
        <v>613204.03</v>
      </c>
      <c r="AW805" s="891">
        <v>243320.91</v>
      </c>
      <c r="AX805" s="891">
        <v>95468.160000000003</v>
      </c>
      <c r="AY805" s="891">
        <v>1737640.65</v>
      </c>
      <c r="AZ805" s="891">
        <v>16909546.469999999</v>
      </c>
      <c r="BA805" s="891">
        <v>274514.88</v>
      </c>
      <c r="BB805" s="891">
        <v>392</v>
      </c>
      <c r="BC805" s="891">
        <v>397579.67000000004</v>
      </c>
    </row>
    <row r="806" spans="1:55" ht="15.75" customHeight="1" x14ac:dyDescent="0.2">
      <c r="A806" s="890" t="s">
        <v>2805</v>
      </c>
      <c r="B806" s="895" t="s">
        <v>2806</v>
      </c>
      <c r="C806" s="645">
        <v>1045.3800000000001</v>
      </c>
      <c r="D806" s="891">
        <v>12406676.07</v>
      </c>
      <c r="E806" s="891">
        <v>11732629.43</v>
      </c>
      <c r="F806" s="892">
        <v>0.94567065052743005</v>
      </c>
      <c r="G806" s="893">
        <v>3</v>
      </c>
      <c r="H806" s="891">
        <v>20332.150000000001</v>
      </c>
      <c r="I806" s="891">
        <v>1337331.4499999997</v>
      </c>
      <c r="J806" s="891">
        <v>1357663.5999999996</v>
      </c>
      <c r="K806" s="893">
        <v>0.9</v>
      </c>
      <c r="L806" s="891">
        <v>2987070.59</v>
      </c>
      <c r="M806" s="891">
        <v>744435.68</v>
      </c>
      <c r="N806" s="891">
        <v>335797.45</v>
      </c>
      <c r="O806" s="891">
        <v>133740.42000000001</v>
      </c>
      <c r="P806" s="891">
        <v>96565.42</v>
      </c>
      <c r="Q806" s="891">
        <v>240836.85</v>
      </c>
      <c r="R806" s="891">
        <v>75466.399999999994</v>
      </c>
      <c r="S806" s="891">
        <v>123575.36</v>
      </c>
      <c r="T806" s="891">
        <v>146955</v>
      </c>
      <c r="U806" s="891">
        <v>88341.06</v>
      </c>
      <c r="V806" s="891">
        <v>219446.86</v>
      </c>
      <c r="W806" s="891">
        <v>189273.74</v>
      </c>
      <c r="X806" s="891">
        <v>148282.59</v>
      </c>
      <c r="Y806" s="891">
        <v>5529787.4200000009</v>
      </c>
      <c r="Z806" s="891">
        <v>93926.7</v>
      </c>
      <c r="AA806" s="891">
        <v>130672.5</v>
      </c>
      <c r="AB806" s="891">
        <v>281207.21999999997</v>
      </c>
      <c r="AC806" s="891">
        <v>30316.019999999997</v>
      </c>
      <c r="AD806" s="891">
        <v>298455.98</v>
      </c>
      <c r="AE806" s="891">
        <v>396683.4</v>
      </c>
      <c r="AF806" s="891">
        <v>1282681.26</v>
      </c>
      <c r="AG806" s="891">
        <v>923070.5399999998</v>
      </c>
      <c r="AH806" s="891">
        <v>2454574.5643799999</v>
      </c>
      <c r="AI806" s="891">
        <v>5891588.1843800005</v>
      </c>
      <c r="AJ806" s="891">
        <v>945201.23</v>
      </c>
      <c r="AK806" s="891">
        <v>4946386.9543799981</v>
      </c>
      <c r="AL806" s="894">
        <v>5797068.0543799978</v>
      </c>
      <c r="AM806" s="891">
        <v>83004.53</v>
      </c>
      <c r="AN806" s="891">
        <v>83004.53</v>
      </c>
      <c r="AO806" s="891">
        <v>86865.21</v>
      </c>
      <c r="AP806" s="891">
        <v>86865.21</v>
      </c>
      <c r="AQ806" s="891">
        <v>0</v>
      </c>
      <c r="AR806" s="891">
        <v>0</v>
      </c>
      <c r="AS806" s="891">
        <v>0</v>
      </c>
      <c r="AT806" s="891">
        <v>0</v>
      </c>
      <c r="AU806" s="891">
        <v>0</v>
      </c>
      <c r="AV806" s="891">
        <v>476793.48</v>
      </c>
      <c r="AW806" s="891">
        <v>189192.86</v>
      </c>
      <c r="AX806" s="891">
        <v>74094.69</v>
      </c>
      <c r="AY806" s="891">
        <v>1079820.51</v>
      </c>
      <c r="AZ806" s="891">
        <v>12406676.07</v>
      </c>
      <c r="BA806" s="891">
        <v>81454.149999999994</v>
      </c>
      <c r="BB806" s="891">
        <v>63.92</v>
      </c>
      <c r="BC806" s="891">
        <v>343626.97000000003</v>
      </c>
    </row>
    <row r="807" spans="1:55" ht="15.75" customHeight="1" x14ac:dyDescent="0.2">
      <c r="A807" s="890"/>
      <c r="B807" s="895" t="s">
        <v>2807</v>
      </c>
      <c r="C807" s="645">
        <v>54.97</v>
      </c>
      <c r="D807" s="891">
        <v>746505.46</v>
      </c>
      <c r="E807" s="891">
        <v>440435.07999999996</v>
      </c>
      <c r="F807" s="892">
        <v>0.58999579185931206</v>
      </c>
      <c r="G807" s="893">
        <v>1</v>
      </c>
      <c r="H807" s="891">
        <v>42892.26</v>
      </c>
      <c r="I807" s="891">
        <v>365784.54000000004</v>
      </c>
      <c r="J807" s="891">
        <v>408676.80000000005</v>
      </c>
      <c r="K807" s="893">
        <v>0.93035000000000001</v>
      </c>
      <c r="L807" s="891">
        <v>168719.8</v>
      </c>
      <c r="M807" s="891">
        <v>47701.24</v>
      </c>
      <c r="N807" s="891">
        <v>17971.990000000002</v>
      </c>
      <c r="O807" s="891">
        <v>6170.82</v>
      </c>
      <c r="P807" s="891">
        <v>5795.77</v>
      </c>
      <c r="Q807" s="891">
        <v>14953.4</v>
      </c>
      <c r="R807" s="891">
        <v>3391.79</v>
      </c>
      <c r="S807" s="891">
        <v>6598.27</v>
      </c>
      <c r="T807" s="891">
        <v>6541.6</v>
      </c>
      <c r="U807" s="891">
        <v>4222.8900000000003</v>
      </c>
      <c r="V807" s="891">
        <v>9768.5300000000007</v>
      </c>
      <c r="W807" s="891">
        <v>8425.39</v>
      </c>
      <c r="X807" s="891">
        <v>7917.51</v>
      </c>
      <c r="Y807" s="891">
        <v>308179</v>
      </c>
      <c r="Z807" s="891">
        <v>4947.3</v>
      </c>
      <c r="AA807" s="891">
        <v>6871.25</v>
      </c>
      <c r="AB807" s="891">
        <v>14786.93</v>
      </c>
      <c r="AC807" s="891">
        <v>1594.13</v>
      </c>
      <c r="AD807" s="891">
        <v>31387.870000000003</v>
      </c>
      <c r="AE807" s="891">
        <v>30108.6</v>
      </c>
      <c r="AF807" s="891">
        <v>67448.19</v>
      </c>
      <c r="AG807" s="891">
        <v>48538.51</v>
      </c>
      <c r="AH807" s="891">
        <v>142576.29147000003</v>
      </c>
      <c r="AI807" s="891">
        <v>348259.07147000008</v>
      </c>
      <c r="AJ807" s="891">
        <v>49702.22</v>
      </c>
      <c r="AK807" s="891">
        <v>298556.85146999999</v>
      </c>
      <c r="AL807" s="894">
        <v>344797.31147000002</v>
      </c>
      <c r="AM807" s="891">
        <v>13302.88</v>
      </c>
      <c r="AN807" s="891">
        <v>13302.88</v>
      </c>
      <c r="AO807" s="891">
        <v>13968.03</v>
      </c>
      <c r="AP807" s="891">
        <v>13968.03</v>
      </c>
      <c r="AQ807" s="891">
        <v>0</v>
      </c>
      <c r="AR807" s="891">
        <v>0</v>
      </c>
      <c r="AS807" s="891">
        <v>0</v>
      </c>
      <c r="AT807" s="891">
        <v>0</v>
      </c>
      <c r="AU807" s="891">
        <v>0</v>
      </c>
      <c r="AV807" s="891">
        <v>25275.48</v>
      </c>
      <c r="AW807" s="891">
        <v>10029.370000000001</v>
      </c>
      <c r="AX807" s="891">
        <v>3682.37</v>
      </c>
      <c r="AY807" s="891">
        <v>93529.04</v>
      </c>
      <c r="AZ807" s="891">
        <v>746505.46</v>
      </c>
      <c r="BA807" s="891">
        <v>16982.419999999998</v>
      </c>
      <c r="BB807" s="891">
        <v>0</v>
      </c>
      <c r="BC807" s="891">
        <v>8550.75</v>
      </c>
    </row>
    <row r="808" spans="1:55" ht="15.75" customHeight="1" x14ac:dyDescent="0.2">
      <c r="A808" s="890" t="s">
        <v>2808</v>
      </c>
      <c r="B808" s="895" t="s">
        <v>2809</v>
      </c>
      <c r="C808" s="645">
        <v>528.29</v>
      </c>
      <c r="D808" s="891">
        <v>6979743.9000000004</v>
      </c>
      <c r="E808" s="891">
        <v>5775262.3499999996</v>
      </c>
      <c r="F808" s="892">
        <v>0.8274318417327603</v>
      </c>
      <c r="G808" s="893">
        <v>2</v>
      </c>
      <c r="H808" s="891">
        <v>15819.81</v>
      </c>
      <c r="I808" s="891">
        <v>1785473.1099999996</v>
      </c>
      <c r="J808" s="891">
        <v>1801292.9199999997</v>
      </c>
      <c r="K808" s="893">
        <v>0.93035000000000001</v>
      </c>
      <c r="L808" s="891">
        <v>1652258.63</v>
      </c>
      <c r="M808" s="891">
        <v>388316.34</v>
      </c>
      <c r="N808" s="891">
        <v>173035.63</v>
      </c>
      <c r="O808" s="891">
        <v>71137.41</v>
      </c>
      <c r="P808" s="891">
        <v>56371.55</v>
      </c>
      <c r="Q808" s="891">
        <v>118301.68</v>
      </c>
      <c r="R808" s="891">
        <v>39005.64</v>
      </c>
      <c r="S808" s="891">
        <v>63871.29</v>
      </c>
      <c r="T808" s="891">
        <v>79226.13</v>
      </c>
      <c r="U808" s="891">
        <v>46187.92</v>
      </c>
      <c r="V808" s="891">
        <v>118307.81</v>
      </c>
      <c r="W808" s="891">
        <v>102040.93</v>
      </c>
      <c r="X808" s="891">
        <v>76641.5</v>
      </c>
      <c r="Y808" s="891">
        <v>2984702.4600000004</v>
      </c>
      <c r="Z808" s="891">
        <v>47171.7</v>
      </c>
      <c r="AA808" s="891">
        <v>66036.25</v>
      </c>
      <c r="AB808" s="891">
        <v>142110.01</v>
      </c>
      <c r="AC808" s="891">
        <v>15320.41</v>
      </c>
      <c r="AD808" s="891">
        <v>301653.58999999997</v>
      </c>
      <c r="AE808" s="891">
        <v>164799.59999999998</v>
      </c>
      <c r="AF808" s="891">
        <v>648211.82999999996</v>
      </c>
      <c r="AG808" s="891">
        <v>466480.07</v>
      </c>
      <c r="AH808" s="891">
        <v>1353091.2807899998</v>
      </c>
      <c r="AI808" s="891">
        <v>3204874.7407899997</v>
      </c>
      <c r="AJ808" s="891">
        <v>477663.96</v>
      </c>
      <c r="AK808" s="891">
        <v>2727210.7807900002</v>
      </c>
      <c r="AL808" s="894">
        <v>3171605.4407900004</v>
      </c>
      <c r="AM808" s="891">
        <v>107088.25</v>
      </c>
      <c r="AN808" s="891">
        <v>107088.25</v>
      </c>
      <c r="AO808" s="891">
        <v>111744.26</v>
      </c>
      <c r="AP808" s="891">
        <v>111744.26</v>
      </c>
      <c r="AQ808" s="891">
        <v>0</v>
      </c>
      <c r="AR808" s="891">
        <v>0</v>
      </c>
      <c r="AS808" s="891">
        <v>0</v>
      </c>
      <c r="AT808" s="891">
        <v>0</v>
      </c>
      <c r="AU808" s="891">
        <v>0</v>
      </c>
      <c r="AV808" s="891">
        <v>248764.01</v>
      </c>
      <c r="AW808" s="891">
        <v>98710.19</v>
      </c>
      <c r="AX808" s="891">
        <v>38296.660000000003</v>
      </c>
      <c r="AY808" s="891">
        <v>823435.88</v>
      </c>
      <c r="AZ808" s="891">
        <v>6979743.9000000004</v>
      </c>
      <c r="BA808" s="891">
        <v>233045.68000000002</v>
      </c>
      <c r="BB808" s="891">
        <v>0</v>
      </c>
      <c r="BC808" s="891">
        <v>240218.94999999998</v>
      </c>
    </row>
    <row r="809" spans="1:55" ht="15.75" customHeight="1" x14ac:dyDescent="0.2">
      <c r="A809" s="890" t="s">
        <v>2810</v>
      </c>
      <c r="B809" s="895" t="s">
        <v>2811</v>
      </c>
      <c r="C809" s="645">
        <v>4059.11</v>
      </c>
      <c r="D809" s="891">
        <v>49382389.57</v>
      </c>
      <c r="E809" s="891">
        <v>30210237.010000002</v>
      </c>
      <c r="F809" s="892">
        <v>0.61176134393368531</v>
      </c>
      <c r="G809" s="893">
        <v>1</v>
      </c>
      <c r="H809" s="891">
        <v>2418284.17</v>
      </c>
      <c r="I809" s="891">
        <v>21441372.970000003</v>
      </c>
      <c r="J809" s="891">
        <v>23859657.140000001</v>
      </c>
      <c r="K809" s="893">
        <v>0.93035000000000001</v>
      </c>
      <c r="L809" s="891">
        <v>11807177.789999999</v>
      </c>
      <c r="M809" s="891">
        <v>2828908.09</v>
      </c>
      <c r="N809" s="891">
        <v>1340035.81</v>
      </c>
      <c r="O809" s="891">
        <v>548055.64</v>
      </c>
      <c r="P809" s="891">
        <v>381407.13</v>
      </c>
      <c r="Q809" s="891">
        <v>924504.66</v>
      </c>
      <c r="R809" s="891">
        <v>305261.59999999998</v>
      </c>
      <c r="S809" s="891">
        <v>493023.09</v>
      </c>
      <c r="T809" s="891">
        <v>607642.62</v>
      </c>
      <c r="U809" s="891">
        <v>356570.76</v>
      </c>
      <c r="V809" s="891">
        <v>907388.4</v>
      </c>
      <c r="W809" s="891">
        <v>782625.9</v>
      </c>
      <c r="X809" s="891">
        <v>591596.42000000004</v>
      </c>
      <c r="Y809" s="891">
        <v>21874197.910000004</v>
      </c>
      <c r="Z809" s="891">
        <v>362110.5</v>
      </c>
      <c r="AA809" s="891">
        <v>507388.75</v>
      </c>
      <c r="AB809" s="891">
        <v>1091900.5899999999</v>
      </c>
      <c r="AC809" s="891">
        <v>117714.18999999999</v>
      </c>
      <c r="AD809" s="891">
        <v>2317751.81</v>
      </c>
      <c r="AE809" s="891">
        <v>1341207.82</v>
      </c>
      <c r="AF809" s="891">
        <v>4980527.97</v>
      </c>
      <c r="AG809" s="891">
        <v>3584194.13</v>
      </c>
      <c r="AH809" s="891">
        <v>9355462.7966099996</v>
      </c>
      <c r="AI809" s="891">
        <v>23658258.556609996</v>
      </c>
      <c r="AJ809" s="891">
        <v>3670125.48</v>
      </c>
      <c r="AK809" s="891">
        <v>19988133.076609999</v>
      </c>
      <c r="AL809" s="894">
        <v>23402634.316610001</v>
      </c>
      <c r="AM809" s="891">
        <v>240117.13</v>
      </c>
      <c r="AN809" s="891">
        <v>240117.13</v>
      </c>
      <c r="AO809" s="891">
        <v>250094.3</v>
      </c>
      <c r="AP809" s="891">
        <v>250094.3</v>
      </c>
      <c r="AQ809" s="891">
        <v>28601.21</v>
      </c>
      <c r="AR809" s="891">
        <v>28601.21</v>
      </c>
      <c r="AS809" s="891">
        <v>29931.49</v>
      </c>
      <c r="AT809" s="891">
        <v>29931.49</v>
      </c>
      <c r="AU809" s="891">
        <v>35917.79</v>
      </c>
      <c r="AV809" s="891">
        <v>1914285.66</v>
      </c>
      <c r="AW809" s="891">
        <v>759593.39</v>
      </c>
      <c r="AX809" s="891">
        <v>298272.11</v>
      </c>
      <c r="AY809" s="891">
        <v>4105557.21</v>
      </c>
      <c r="AZ809" s="891">
        <v>49382389.57</v>
      </c>
      <c r="BA809" s="891">
        <v>502682.18</v>
      </c>
      <c r="BB809" s="891">
        <v>23607.3</v>
      </c>
      <c r="BC809" s="891">
        <v>1717086.3599999999</v>
      </c>
    </row>
    <row r="810" spans="1:55" ht="15.75" customHeight="1" x14ac:dyDescent="0.2">
      <c r="A810" s="890" t="s">
        <v>2812</v>
      </c>
      <c r="B810" s="895" t="s">
        <v>2813</v>
      </c>
      <c r="C810" s="645">
        <v>59.12</v>
      </c>
      <c r="D810" s="891">
        <v>686947.08</v>
      </c>
      <c r="E810" s="891">
        <v>734063.77</v>
      </c>
      <c r="F810" s="892">
        <v>1.068588529410446</v>
      </c>
      <c r="G810" s="893">
        <v>4</v>
      </c>
      <c r="H810" s="891">
        <v>52.85</v>
      </c>
      <c r="I810" s="891">
        <v>271066.09999999998</v>
      </c>
      <c r="J810" s="891">
        <v>271118.94999999995</v>
      </c>
      <c r="K810" s="893">
        <v>0.93035000000000001</v>
      </c>
      <c r="L810" s="891">
        <v>173027.65</v>
      </c>
      <c r="M810" s="891">
        <v>34605.53</v>
      </c>
      <c r="N810" s="891">
        <v>18380.22</v>
      </c>
      <c r="O810" s="891">
        <v>7605.61</v>
      </c>
      <c r="P810" s="891">
        <v>5699.27</v>
      </c>
      <c r="Q810" s="891">
        <v>11029.48</v>
      </c>
      <c r="R810" s="891">
        <v>3391.79</v>
      </c>
      <c r="S810" s="891">
        <v>6598.27</v>
      </c>
      <c r="T810" s="891">
        <v>8722.14</v>
      </c>
      <c r="U810" s="891">
        <v>5014.68</v>
      </c>
      <c r="V810" s="891">
        <v>13024.71</v>
      </c>
      <c r="W810" s="891">
        <v>11233.86</v>
      </c>
      <c r="X810" s="891">
        <v>7917.51</v>
      </c>
      <c r="Y810" s="891">
        <v>306250.71999999997</v>
      </c>
      <c r="Z810" s="891">
        <v>5261.4000000000005</v>
      </c>
      <c r="AA810" s="891">
        <v>7390</v>
      </c>
      <c r="AB810" s="891">
        <v>15903.279999999999</v>
      </c>
      <c r="AC810" s="891">
        <v>1714.48</v>
      </c>
      <c r="AD810" s="891">
        <v>16878.759999999998</v>
      </c>
      <c r="AE810" s="891">
        <v>9146.2200000000012</v>
      </c>
      <c r="AF810" s="891">
        <v>72540.239999999991</v>
      </c>
      <c r="AG810" s="891">
        <v>52202.96</v>
      </c>
      <c r="AH810" s="891">
        <v>135001.82712</v>
      </c>
      <c r="AI810" s="891">
        <v>316039.16712</v>
      </c>
      <c r="AJ810" s="891">
        <v>53454.53</v>
      </c>
      <c r="AK810" s="891">
        <v>262584.63711999997</v>
      </c>
      <c r="AL810" s="894">
        <v>312316.05711999995</v>
      </c>
      <c r="AM810" s="891">
        <v>6651.44</v>
      </c>
      <c r="AN810" s="891">
        <v>6651.44</v>
      </c>
      <c r="AO810" s="891">
        <v>6651.44</v>
      </c>
      <c r="AP810" s="891">
        <v>6651.44</v>
      </c>
      <c r="AQ810" s="891">
        <v>0</v>
      </c>
      <c r="AR810" s="891">
        <v>0</v>
      </c>
      <c r="AS810" s="891">
        <v>0</v>
      </c>
      <c r="AT810" s="891">
        <v>0</v>
      </c>
      <c r="AU810" s="891">
        <v>0</v>
      </c>
      <c r="AV810" s="891">
        <v>27270.92</v>
      </c>
      <c r="AW810" s="891">
        <v>10821.17</v>
      </c>
      <c r="AX810" s="891">
        <v>3682.37</v>
      </c>
      <c r="AY810" s="891">
        <v>68380.219999999987</v>
      </c>
      <c r="AZ810" s="891">
        <v>686947.08</v>
      </c>
      <c r="BA810" s="891">
        <v>8887.5300000000007</v>
      </c>
      <c r="BB810" s="891">
        <v>0</v>
      </c>
      <c r="BC810" s="891">
        <v>22237.83</v>
      </c>
    </row>
    <row r="811" spans="1:55" ht="15.75" customHeight="1" x14ac:dyDescent="0.2">
      <c r="A811" s="890" t="s">
        <v>2814</v>
      </c>
      <c r="B811" s="895" t="s">
        <v>2815</v>
      </c>
      <c r="C811" s="645">
        <v>491.37</v>
      </c>
      <c r="D811" s="891">
        <v>6675149.9000000004</v>
      </c>
      <c r="E811" s="891">
        <v>4846271.59</v>
      </c>
      <c r="F811" s="892">
        <v>0.7260168928940457</v>
      </c>
      <c r="G811" s="893">
        <v>1</v>
      </c>
      <c r="H811" s="891">
        <v>69553.990000000005</v>
      </c>
      <c r="I811" s="891">
        <v>3271108.0900000003</v>
      </c>
      <c r="J811" s="891">
        <v>3340662.0800000005</v>
      </c>
      <c r="K811" s="893">
        <v>0.93035000000000001</v>
      </c>
      <c r="L811" s="891">
        <v>1551402.93</v>
      </c>
      <c r="M811" s="891">
        <v>377934.7</v>
      </c>
      <c r="N811" s="891">
        <v>161926.65</v>
      </c>
      <c r="O811" s="891">
        <v>65172.7</v>
      </c>
      <c r="P811" s="891">
        <v>53970.63</v>
      </c>
      <c r="Q811" s="891">
        <v>114253.98</v>
      </c>
      <c r="R811" s="891">
        <v>36179.15</v>
      </c>
      <c r="S811" s="891">
        <v>59384.47</v>
      </c>
      <c r="T811" s="891">
        <v>71957.67</v>
      </c>
      <c r="U811" s="891">
        <v>43020.75</v>
      </c>
      <c r="V811" s="891">
        <v>107453.88</v>
      </c>
      <c r="W811" s="891">
        <v>92679.38</v>
      </c>
      <c r="X811" s="891">
        <v>71257.59</v>
      </c>
      <c r="Y811" s="891">
        <v>2806594.4799999995</v>
      </c>
      <c r="Z811" s="891">
        <v>43840.800000000003</v>
      </c>
      <c r="AA811" s="891">
        <v>61421.249999999993</v>
      </c>
      <c r="AB811" s="891">
        <v>132178.53</v>
      </c>
      <c r="AC811" s="891">
        <v>14249.73</v>
      </c>
      <c r="AD811" s="891">
        <v>280572.27</v>
      </c>
      <c r="AE811" s="891">
        <v>172774.36</v>
      </c>
      <c r="AF811" s="891">
        <v>602910.99</v>
      </c>
      <c r="AG811" s="891">
        <v>433879.70999999996</v>
      </c>
      <c r="AH811" s="891">
        <v>1298077.8578699999</v>
      </c>
      <c r="AI811" s="891">
        <v>3039905.4978700001</v>
      </c>
      <c r="AJ811" s="891">
        <v>444282.01</v>
      </c>
      <c r="AK811" s="891">
        <v>2595623.4878699994</v>
      </c>
      <c r="AL811" s="894">
        <v>3008961.2478699991</v>
      </c>
      <c r="AM811" s="891">
        <v>122386.57</v>
      </c>
      <c r="AN811" s="891">
        <v>122386.57</v>
      </c>
      <c r="AO811" s="891">
        <v>127707.73</v>
      </c>
      <c r="AP811" s="891">
        <v>127707.73</v>
      </c>
      <c r="AQ811" s="891">
        <v>0</v>
      </c>
      <c r="AR811" s="891">
        <v>0</v>
      </c>
      <c r="AS811" s="891">
        <v>0</v>
      </c>
      <c r="AT811" s="891">
        <v>0</v>
      </c>
      <c r="AU811" s="891">
        <v>0</v>
      </c>
      <c r="AV811" s="891">
        <v>231470.26</v>
      </c>
      <c r="AW811" s="891">
        <v>91847.98</v>
      </c>
      <c r="AX811" s="891">
        <v>36087.24</v>
      </c>
      <c r="AY811" s="891">
        <v>859594.08</v>
      </c>
      <c r="AZ811" s="891">
        <v>6675149.9000000004</v>
      </c>
      <c r="BA811" s="891">
        <v>526672.93999999994</v>
      </c>
      <c r="BB811" s="891">
        <v>0</v>
      </c>
      <c r="BC811" s="891">
        <v>225396.30999999997</v>
      </c>
    </row>
    <row r="812" spans="1:55" ht="15.75" customHeight="1" x14ac:dyDescent="0.2">
      <c r="A812" s="890" t="s">
        <v>2816</v>
      </c>
      <c r="B812" s="895" t="s">
        <v>2817</v>
      </c>
      <c r="C812" s="645">
        <v>467.55</v>
      </c>
      <c r="D812" s="891">
        <v>6122646.8799999999</v>
      </c>
      <c r="E812" s="891">
        <v>4316375.32</v>
      </c>
      <c r="F812" s="892">
        <v>0.70498518118033293</v>
      </c>
      <c r="G812" s="893">
        <v>1</v>
      </c>
      <c r="H812" s="891">
        <v>89739.06</v>
      </c>
      <c r="I812" s="891">
        <v>1295397</v>
      </c>
      <c r="J812" s="891">
        <v>1385136.06</v>
      </c>
      <c r="K812" s="893">
        <v>0.93035000000000001</v>
      </c>
      <c r="L812" s="891">
        <v>1431781.74</v>
      </c>
      <c r="M812" s="891">
        <v>353525.83</v>
      </c>
      <c r="N812" s="891">
        <v>154414.35999999999</v>
      </c>
      <c r="O812" s="891">
        <v>61369.89</v>
      </c>
      <c r="P812" s="891">
        <v>48524.93</v>
      </c>
      <c r="Q812" s="891">
        <v>110904.48</v>
      </c>
      <c r="R812" s="891">
        <v>35048.550000000003</v>
      </c>
      <c r="S812" s="891">
        <v>56745.16</v>
      </c>
      <c r="T812" s="891">
        <v>67596.600000000006</v>
      </c>
      <c r="U812" s="891">
        <v>40909.300000000003</v>
      </c>
      <c r="V812" s="891">
        <v>100941.53</v>
      </c>
      <c r="W812" s="891">
        <v>87062.45</v>
      </c>
      <c r="X812" s="891">
        <v>68090.59</v>
      </c>
      <c r="Y812" s="891">
        <v>2616915.4099999997</v>
      </c>
      <c r="Z812" s="891">
        <v>41682.6</v>
      </c>
      <c r="AA812" s="891">
        <v>58443.75</v>
      </c>
      <c r="AB812" s="891">
        <v>125770.95</v>
      </c>
      <c r="AC812" s="891">
        <v>13558.949999999999</v>
      </c>
      <c r="AD812" s="891">
        <v>266971.05</v>
      </c>
      <c r="AE812" s="891">
        <v>172139.9</v>
      </c>
      <c r="AF812" s="891">
        <v>573683.85</v>
      </c>
      <c r="AG812" s="891">
        <v>412846.65</v>
      </c>
      <c r="AH812" s="891">
        <v>1178144.9830499999</v>
      </c>
      <c r="AI812" s="891">
        <v>2843242.6830499996</v>
      </c>
      <c r="AJ812" s="891">
        <v>422744.68</v>
      </c>
      <c r="AK812" s="891">
        <v>2420498.0030499999</v>
      </c>
      <c r="AL812" s="894">
        <v>2813798.5130500002</v>
      </c>
      <c r="AM812" s="891">
        <v>85138.48</v>
      </c>
      <c r="AN812" s="891">
        <v>85138.48</v>
      </c>
      <c r="AO812" s="891">
        <v>88464.2</v>
      </c>
      <c r="AP812" s="891">
        <v>88464.2</v>
      </c>
      <c r="AQ812" s="891">
        <v>665.14</v>
      </c>
      <c r="AR812" s="891">
        <v>665.14</v>
      </c>
      <c r="AS812" s="891">
        <v>665.14</v>
      </c>
      <c r="AT812" s="891">
        <v>665.14</v>
      </c>
      <c r="AU812" s="891">
        <v>665.14</v>
      </c>
      <c r="AV812" s="891">
        <v>220162.8</v>
      </c>
      <c r="AW812" s="891">
        <v>87361.15</v>
      </c>
      <c r="AX812" s="891">
        <v>33877.82</v>
      </c>
      <c r="AY812" s="891">
        <v>691932.83000000007</v>
      </c>
      <c r="AZ812" s="891">
        <v>6122646.8799999999</v>
      </c>
      <c r="BA812" s="891">
        <v>161979.56000000006</v>
      </c>
      <c r="BB812" s="891">
        <v>69.12</v>
      </c>
      <c r="BC812" s="891">
        <v>149092.37000000002</v>
      </c>
    </row>
    <row r="813" spans="1:55" ht="15.75" customHeight="1" x14ac:dyDescent="0.2">
      <c r="A813" s="890" t="s">
        <v>2818</v>
      </c>
      <c r="B813" s="895" t="s">
        <v>2819</v>
      </c>
      <c r="C813" s="645">
        <v>761.38</v>
      </c>
      <c r="D813" s="891">
        <v>9260527.8100000005</v>
      </c>
      <c r="E813" s="891">
        <v>6734073.790000001</v>
      </c>
      <c r="F813" s="892">
        <v>0.7271803430824102</v>
      </c>
      <c r="G813" s="893">
        <v>1</v>
      </c>
      <c r="H813" s="891">
        <v>58776.79</v>
      </c>
      <c r="I813" s="891">
        <v>1438907.95</v>
      </c>
      <c r="J813" s="891">
        <v>1497684.74</v>
      </c>
      <c r="K813" s="893">
        <v>0.93035000000000001</v>
      </c>
      <c r="L813" s="891">
        <v>2242387.71</v>
      </c>
      <c r="M813" s="891">
        <v>448477.54</v>
      </c>
      <c r="N813" s="891">
        <v>240844.35</v>
      </c>
      <c r="O813" s="891">
        <v>106478.55</v>
      </c>
      <c r="P813" s="891">
        <v>75059.16</v>
      </c>
      <c r="Q813" s="891">
        <v>148208.70000000001</v>
      </c>
      <c r="R813" s="891">
        <v>56529.919999999998</v>
      </c>
      <c r="S813" s="891">
        <v>88944.74</v>
      </c>
      <c r="T813" s="891">
        <v>122110</v>
      </c>
      <c r="U813" s="891">
        <v>66774.539999999994</v>
      </c>
      <c r="V813" s="891">
        <v>182345.99</v>
      </c>
      <c r="W813" s="891">
        <v>157274.1</v>
      </c>
      <c r="X813" s="891">
        <v>106728.04</v>
      </c>
      <c r="Y813" s="891">
        <v>4042163.3400000003</v>
      </c>
      <c r="Z813" s="891">
        <v>67752</v>
      </c>
      <c r="AA813" s="891">
        <v>95172.5</v>
      </c>
      <c r="AB813" s="891">
        <v>204811.21999999997</v>
      </c>
      <c r="AC813" s="891">
        <v>22080.02</v>
      </c>
      <c r="AD813" s="891">
        <v>434747.98</v>
      </c>
      <c r="AE813" s="891">
        <v>114463.34999999999</v>
      </c>
      <c r="AF813" s="891">
        <v>934213.26</v>
      </c>
      <c r="AG813" s="891">
        <v>672298.54</v>
      </c>
      <c r="AH813" s="891">
        <v>1786893.1753799999</v>
      </c>
      <c r="AI813" s="891">
        <v>4332432.04538</v>
      </c>
      <c r="AJ813" s="891">
        <v>688416.95</v>
      </c>
      <c r="AK813" s="891">
        <v>3644015.0953799998</v>
      </c>
      <c r="AL813" s="894">
        <v>4284483.79538</v>
      </c>
      <c r="AM813" s="891">
        <v>90459.64</v>
      </c>
      <c r="AN813" s="891">
        <v>90459.64</v>
      </c>
      <c r="AO813" s="891">
        <v>94450.5</v>
      </c>
      <c r="AP813" s="891">
        <v>94450.5</v>
      </c>
      <c r="AQ813" s="891">
        <v>1330.28</v>
      </c>
      <c r="AR813" s="891">
        <v>1330.28</v>
      </c>
      <c r="AS813" s="891">
        <v>1330.28</v>
      </c>
      <c r="AT813" s="891">
        <v>1330.28</v>
      </c>
      <c r="AU813" s="891">
        <v>1995.43</v>
      </c>
      <c r="AV813" s="891">
        <v>358512.84</v>
      </c>
      <c r="AW813" s="891">
        <v>142258.79999999999</v>
      </c>
      <c r="AX813" s="891">
        <v>55972.05</v>
      </c>
      <c r="AY813" s="891">
        <v>933880.52000000025</v>
      </c>
      <c r="AZ813" s="891">
        <v>9260527.8100000005</v>
      </c>
      <c r="BA813" s="891">
        <v>114585.34999999999</v>
      </c>
      <c r="BB813" s="891">
        <v>317.47999999999996</v>
      </c>
      <c r="BC813" s="891">
        <v>223128.94999999998</v>
      </c>
    </row>
    <row r="814" spans="1:55" ht="15.75" customHeight="1" x14ac:dyDescent="0.2">
      <c r="A814" s="890" t="s">
        <v>2820</v>
      </c>
      <c r="B814" s="895" t="s">
        <v>2821</v>
      </c>
      <c r="C814" s="645">
        <v>705</v>
      </c>
      <c r="D814" s="891">
        <v>9404780.3599999994</v>
      </c>
      <c r="E814" s="891">
        <v>6124894.0600000005</v>
      </c>
      <c r="F814" s="892">
        <v>0.65125328030520868</v>
      </c>
      <c r="G814" s="893">
        <v>1</v>
      </c>
      <c r="H814" s="891">
        <v>311301.65999999997</v>
      </c>
      <c r="I814" s="891">
        <v>1405876.0099999998</v>
      </c>
      <c r="J814" s="891">
        <v>1717177.6699999997</v>
      </c>
      <c r="K814" s="893">
        <v>0.93035000000000001</v>
      </c>
      <c r="L814" s="891">
        <v>2137018.4500000002</v>
      </c>
      <c r="M814" s="891">
        <v>712268.24</v>
      </c>
      <c r="N814" s="891">
        <v>255947.76</v>
      </c>
      <c r="O814" s="891">
        <v>85073.54</v>
      </c>
      <c r="P814" s="891">
        <v>67676.95</v>
      </c>
      <c r="Q814" s="891">
        <v>221808.53</v>
      </c>
      <c r="R814" s="891">
        <v>53138.13</v>
      </c>
      <c r="S814" s="891">
        <v>92903.7</v>
      </c>
      <c r="T814" s="891">
        <v>85040.89</v>
      </c>
      <c r="U814" s="891">
        <v>62023.78</v>
      </c>
      <c r="V814" s="891">
        <v>126990.96</v>
      </c>
      <c r="W814" s="891">
        <v>109530.17</v>
      </c>
      <c r="X814" s="891">
        <v>111478.55</v>
      </c>
      <c r="Y814" s="891">
        <v>4120899.65</v>
      </c>
      <c r="Z814" s="891">
        <v>63450</v>
      </c>
      <c r="AA814" s="891">
        <v>88125</v>
      </c>
      <c r="AB814" s="891">
        <v>189645</v>
      </c>
      <c r="AC814" s="891">
        <v>20445</v>
      </c>
      <c r="AD814" s="891">
        <v>402555</v>
      </c>
      <c r="AE814" s="891">
        <v>549195</v>
      </c>
      <c r="AF814" s="891">
        <v>865035</v>
      </c>
      <c r="AG814" s="891">
        <v>622515</v>
      </c>
      <c r="AH814" s="891">
        <v>1749155.5079999999</v>
      </c>
      <c r="AI814" s="891">
        <v>4550120.5079999994</v>
      </c>
      <c r="AJ814" s="891">
        <v>637439.85</v>
      </c>
      <c r="AK814" s="891">
        <v>3912680.6579999994</v>
      </c>
      <c r="AL814" s="894">
        <v>4505722.817999999</v>
      </c>
      <c r="AM814" s="891">
        <v>63188.72</v>
      </c>
      <c r="AN814" s="891">
        <v>63188.72</v>
      </c>
      <c r="AO814" s="891">
        <v>65849.289999999994</v>
      </c>
      <c r="AP814" s="891">
        <v>65849.289999999994</v>
      </c>
      <c r="AQ814" s="891">
        <v>665.14</v>
      </c>
      <c r="AR814" s="891">
        <v>665.14</v>
      </c>
      <c r="AS814" s="891">
        <v>665.14</v>
      </c>
      <c r="AT814" s="891">
        <v>665.14</v>
      </c>
      <c r="AU814" s="891">
        <v>1330.28</v>
      </c>
      <c r="AV814" s="891">
        <v>332572.21000000002</v>
      </c>
      <c r="AW814" s="891">
        <v>131965.49</v>
      </c>
      <c r="AX814" s="891">
        <v>51553.2</v>
      </c>
      <c r="AY814" s="891">
        <v>778157.76</v>
      </c>
      <c r="AZ814" s="891">
        <v>9404780.3599999994</v>
      </c>
      <c r="BA814" s="891">
        <v>60508.070000000007</v>
      </c>
      <c r="BB814" s="891">
        <v>169.77</v>
      </c>
      <c r="BC814" s="891">
        <v>207003.53999999998</v>
      </c>
    </row>
    <row r="815" spans="1:55" ht="15.75" customHeight="1" x14ac:dyDescent="0.2">
      <c r="A815" s="890" t="s">
        <v>2822</v>
      </c>
      <c r="B815" s="895" t="s">
        <v>2823</v>
      </c>
      <c r="C815" s="645">
        <v>570.79</v>
      </c>
      <c r="D815" s="891">
        <v>6995602.9699999997</v>
      </c>
      <c r="E815" s="891">
        <v>4538516.71</v>
      </c>
      <c r="F815" s="892">
        <v>0.64876705116957201</v>
      </c>
      <c r="G815" s="893">
        <v>1</v>
      </c>
      <c r="H815" s="891">
        <v>240122.75</v>
      </c>
      <c r="I815" s="891">
        <v>2175315.4000000004</v>
      </c>
      <c r="J815" s="891">
        <v>2415438.1500000004</v>
      </c>
      <c r="K815" s="893">
        <v>0.93035000000000001</v>
      </c>
      <c r="L815" s="891">
        <v>1696685.1</v>
      </c>
      <c r="M815" s="891">
        <v>339337.02</v>
      </c>
      <c r="N815" s="891">
        <v>180633.26</v>
      </c>
      <c r="O815" s="891">
        <v>79858.91</v>
      </c>
      <c r="P815" s="891">
        <v>56938.73</v>
      </c>
      <c r="Q815" s="891">
        <v>110294.85</v>
      </c>
      <c r="R815" s="891">
        <v>42397.440000000002</v>
      </c>
      <c r="S815" s="891">
        <v>66774.539999999994</v>
      </c>
      <c r="T815" s="891">
        <v>91582.5</v>
      </c>
      <c r="U815" s="891">
        <v>49882.95</v>
      </c>
      <c r="V815" s="891">
        <v>136759.49</v>
      </c>
      <c r="W815" s="891">
        <v>117955.57</v>
      </c>
      <c r="X815" s="891">
        <v>80125.210000000006</v>
      </c>
      <c r="Y815" s="891">
        <v>3049225.57</v>
      </c>
      <c r="Z815" s="891">
        <v>50816.7</v>
      </c>
      <c r="AA815" s="891">
        <v>71348.75</v>
      </c>
      <c r="AB815" s="891">
        <v>153542.51</v>
      </c>
      <c r="AC815" s="891">
        <v>16552.91</v>
      </c>
      <c r="AD815" s="891">
        <v>325921.09000000003</v>
      </c>
      <c r="AE815" s="891">
        <v>85291.26999999999</v>
      </c>
      <c r="AF815" s="891">
        <v>700359.33000000007</v>
      </c>
      <c r="AG815" s="891">
        <v>504007.56999999995</v>
      </c>
      <c r="AH815" s="891">
        <v>1352521.3092899998</v>
      </c>
      <c r="AI815" s="891">
        <v>3260361.4392899997</v>
      </c>
      <c r="AJ815" s="891">
        <v>516091.19</v>
      </c>
      <c r="AK815" s="891">
        <v>2744270.2492900002</v>
      </c>
      <c r="AL815" s="894">
        <v>3224415.6792900003</v>
      </c>
      <c r="AM815" s="891">
        <v>74496.17</v>
      </c>
      <c r="AN815" s="891">
        <v>74496.17</v>
      </c>
      <c r="AO815" s="891">
        <v>77821.89</v>
      </c>
      <c r="AP815" s="891">
        <v>77821.89</v>
      </c>
      <c r="AQ815" s="891">
        <v>0</v>
      </c>
      <c r="AR815" s="891">
        <v>0</v>
      </c>
      <c r="AS815" s="891">
        <v>0</v>
      </c>
      <c r="AT815" s="891">
        <v>0</v>
      </c>
      <c r="AU815" s="891">
        <v>0</v>
      </c>
      <c r="AV815" s="891">
        <v>268718.34000000003</v>
      </c>
      <c r="AW815" s="891">
        <v>106628.12</v>
      </c>
      <c r="AX815" s="891">
        <v>41979.03</v>
      </c>
      <c r="AY815" s="891">
        <v>721961.61</v>
      </c>
      <c r="AZ815" s="891">
        <v>6995602.9699999997</v>
      </c>
      <c r="BA815" s="891">
        <v>122901.94</v>
      </c>
      <c r="BB815" s="891">
        <v>29.15</v>
      </c>
      <c r="BC815" s="891">
        <v>217011.88999999998</v>
      </c>
    </row>
    <row r="816" spans="1:55" ht="15.75" customHeight="1" x14ac:dyDescent="0.2">
      <c r="A816" s="890" t="s">
        <v>2824</v>
      </c>
      <c r="B816" s="895" t="s">
        <v>2825</v>
      </c>
      <c r="C816" s="645">
        <v>3770.5</v>
      </c>
      <c r="D816" s="891">
        <v>45336225.890000001</v>
      </c>
      <c r="E816" s="891">
        <v>29211546.110000003</v>
      </c>
      <c r="F816" s="892">
        <v>0.64433122820758038</v>
      </c>
      <c r="G816" s="893">
        <v>1</v>
      </c>
      <c r="H816" s="891">
        <v>1559650.62</v>
      </c>
      <c r="I816" s="891">
        <v>9741141.3399999999</v>
      </c>
      <c r="J816" s="891">
        <v>11300791.960000001</v>
      </c>
      <c r="K816" s="893">
        <v>0.93035000000000001</v>
      </c>
      <c r="L816" s="891">
        <v>11020530.699999999</v>
      </c>
      <c r="M816" s="891">
        <v>2204106.14</v>
      </c>
      <c r="N816" s="891">
        <v>1194080.96</v>
      </c>
      <c r="O816" s="891">
        <v>530491.38</v>
      </c>
      <c r="P816" s="891">
        <v>365333.05</v>
      </c>
      <c r="Q816" s="891">
        <v>741043.54</v>
      </c>
      <c r="R816" s="891">
        <v>283214.93</v>
      </c>
      <c r="S816" s="891">
        <v>442084.41</v>
      </c>
      <c r="T816" s="891">
        <v>608369.46</v>
      </c>
      <c r="U816" s="891">
        <v>331497.32</v>
      </c>
      <c r="V816" s="891">
        <v>908473.79</v>
      </c>
      <c r="W816" s="891">
        <v>783562.05</v>
      </c>
      <c r="X816" s="891">
        <v>530473.24</v>
      </c>
      <c r="Y816" s="891">
        <v>19943260.970000003</v>
      </c>
      <c r="Z816" s="891">
        <v>336195</v>
      </c>
      <c r="AA816" s="891">
        <v>471312.5</v>
      </c>
      <c r="AB816" s="891">
        <v>1014264.5</v>
      </c>
      <c r="AC816" s="891">
        <v>109344.5</v>
      </c>
      <c r="AD816" s="891">
        <v>2152955.5</v>
      </c>
      <c r="AE816" s="891">
        <v>573701</v>
      </c>
      <c r="AF816" s="891">
        <v>4626403.5</v>
      </c>
      <c r="AG816" s="891">
        <v>3329351.5</v>
      </c>
      <c r="AH816" s="891">
        <v>8721064.2074999996</v>
      </c>
      <c r="AI816" s="891">
        <v>21334592.2075</v>
      </c>
      <c r="AJ816" s="891">
        <v>3409172.98</v>
      </c>
      <c r="AK816" s="891">
        <v>17925419.227499999</v>
      </c>
      <c r="AL816" s="894">
        <v>21097143.307499997</v>
      </c>
      <c r="AM816" s="891">
        <v>361838.56</v>
      </c>
      <c r="AN816" s="891">
        <v>361838.56</v>
      </c>
      <c r="AO816" s="891">
        <v>377136.89</v>
      </c>
      <c r="AP816" s="891">
        <v>377136.89</v>
      </c>
      <c r="AQ816" s="891">
        <v>10642.31</v>
      </c>
      <c r="AR816" s="891">
        <v>10642.31</v>
      </c>
      <c r="AS816" s="891">
        <v>10642.31</v>
      </c>
      <c r="AT816" s="891">
        <v>10642.31</v>
      </c>
      <c r="AU816" s="891">
        <v>13302.88</v>
      </c>
      <c r="AV816" s="891">
        <v>1778596.2</v>
      </c>
      <c r="AW816" s="891">
        <v>705751.47</v>
      </c>
      <c r="AX816" s="891">
        <v>277650.83</v>
      </c>
      <c r="AY816" s="891">
        <v>4295821.5199999996</v>
      </c>
      <c r="AZ816" s="891">
        <v>45336225.890000001</v>
      </c>
      <c r="BA816" s="891">
        <v>550745.48</v>
      </c>
      <c r="BB816" s="891">
        <v>2705.06</v>
      </c>
      <c r="BC816" s="891">
        <v>1451560.9300000002</v>
      </c>
    </row>
    <row r="817" spans="1:55" ht="15.75" customHeight="1" x14ac:dyDescent="0.2">
      <c r="A817" s="890" t="s">
        <v>2826</v>
      </c>
      <c r="B817" s="895" t="s">
        <v>2827</v>
      </c>
      <c r="C817" s="645">
        <v>568.38</v>
      </c>
      <c r="D817" s="891">
        <v>7494554.8200000003</v>
      </c>
      <c r="E817" s="891">
        <v>6384785.8099999996</v>
      </c>
      <c r="F817" s="892">
        <v>0.8519232914223982</v>
      </c>
      <c r="G817" s="893">
        <v>2</v>
      </c>
      <c r="H817" s="891">
        <v>17020.32</v>
      </c>
      <c r="I817" s="891">
        <v>773455.95000000007</v>
      </c>
      <c r="J817" s="891">
        <v>790476.27</v>
      </c>
      <c r="K817" s="893">
        <v>0.93035000000000001</v>
      </c>
      <c r="L817" s="891">
        <v>1793656.65</v>
      </c>
      <c r="M817" s="891">
        <v>358731.33</v>
      </c>
      <c r="N817" s="891">
        <v>179365.66</v>
      </c>
      <c r="O817" s="891">
        <v>79858.91</v>
      </c>
      <c r="P817" s="891">
        <v>62951.03</v>
      </c>
      <c r="Q817" s="891">
        <v>108916.16</v>
      </c>
      <c r="R817" s="891">
        <v>42397.440000000002</v>
      </c>
      <c r="S817" s="891">
        <v>66510.600000000006</v>
      </c>
      <c r="T817" s="891">
        <v>91582.5</v>
      </c>
      <c r="U817" s="891">
        <v>49619.02</v>
      </c>
      <c r="V817" s="891">
        <v>136759.49</v>
      </c>
      <c r="W817" s="891">
        <v>117955.57</v>
      </c>
      <c r="X817" s="891">
        <v>79808.509999999995</v>
      </c>
      <c r="Y817" s="891">
        <v>3168112.8699999996</v>
      </c>
      <c r="Z817" s="891">
        <v>50411.7</v>
      </c>
      <c r="AA817" s="891">
        <v>71047.5</v>
      </c>
      <c r="AB817" s="891">
        <v>152894.22</v>
      </c>
      <c r="AC817" s="891">
        <v>16483.02</v>
      </c>
      <c r="AD817" s="891">
        <v>324544.98</v>
      </c>
      <c r="AE817" s="891">
        <v>84179.35</v>
      </c>
      <c r="AF817" s="891">
        <v>697402.26</v>
      </c>
      <c r="AG817" s="891">
        <v>501879.54</v>
      </c>
      <c r="AH817" s="891">
        <v>1474378.84338</v>
      </c>
      <c r="AI817" s="891">
        <v>3373221.4133799998</v>
      </c>
      <c r="AJ817" s="891">
        <v>513912.14</v>
      </c>
      <c r="AK817" s="891">
        <v>2859309.2733800006</v>
      </c>
      <c r="AL817" s="894">
        <v>3337427.4233800005</v>
      </c>
      <c r="AM817" s="891">
        <v>137684.89000000001</v>
      </c>
      <c r="AN817" s="891">
        <v>137684.89000000001</v>
      </c>
      <c r="AO817" s="891">
        <v>143671.19</v>
      </c>
      <c r="AP817" s="891">
        <v>143671.19</v>
      </c>
      <c r="AQ817" s="891">
        <v>1995.43</v>
      </c>
      <c r="AR817" s="891">
        <v>1995.43</v>
      </c>
      <c r="AS817" s="891">
        <v>1995.43</v>
      </c>
      <c r="AT817" s="891">
        <v>1995.43</v>
      </c>
      <c r="AU817" s="891">
        <v>2660.57</v>
      </c>
      <c r="AV817" s="891">
        <v>268053.2</v>
      </c>
      <c r="AW817" s="891">
        <v>106364.18</v>
      </c>
      <c r="AX817" s="891">
        <v>41242.559999999998</v>
      </c>
      <c r="AY817" s="891">
        <v>989014.39000000013</v>
      </c>
      <c r="AZ817" s="891">
        <v>7494554.8200000003</v>
      </c>
      <c r="BA817" s="891">
        <v>255500.5</v>
      </c>
      <c r="BB817" s="891">
        <v>440.74</v>
      </c>
      <c r="BC817" s="891">
        <v>213852.98000000004</v>
      </c>
    </row>
    <row r="818" spans="1:55" ht="15.75" customHeight="1" x14ac:dyDescent="0.2">
      <c r="A818" s="890" t="s">
        <v>2828</v>
      </c>
      <c r="B818" s="895" t="s">
        <v>2829</v>
      </c>
      <c r="C818" s="645">
        <v>647.21</v>
      </c>
      <c r="D818" s="891">
        <v>8337052.7699999996</v>
      </c>
      <c r="E818" s="891">
        <v>8600393.2799999993</v>
      </c>
      <c r="F818" s="892">
        <v>1.0315867630042601</v>
      </c>
      <c r="G818" s="893">
        <v>4</v>
      </c>
      <c r="H818" s="891">
        <v>641.52</v>
      </c>
      <c r="I818" s="891">
        <v>676826.1</v>
      </c>
      <c r="J818" s="891">
        <v>677467.62</v>
      </c>
      <c r="K818" s="893">
        <v>0.93035000000000001</v>
      </c>
      <c r="L818" s="891">
        <v>2026261.59</v>
      </c>
      <c r="M818" s="891">
        <v>405252.31</v>
      </c>
      <c r="N818" s="891">
        <v>204083.9</v>
      </c>
      <c r="O818" s="891">
        <v>90633.53</v>
      </c>
      <c r="P818" s="891">
        <v>71355.62</v>
      </c>
      <c r="Q818" s="891">
        <v>127528.42</v>
      </c>
      <c r="R818" s="891">
        <v>48050.43</v>
      </c>
      <c r="S818" s="891">
        <v>75748.19</v>
      </c>
      <c r="T818" s="891">
        <v>103938.86</v>
      </c>
      <c r="U818" s="891">
        <v>56745.16</v>
      </c>
      <c r="V818" s="891">
        <v>155211.17000000001</v>
      </c>
      <c r="W818" s="891">
        <v>133870.21</v>
      </c>
      <c r="X818" s="891">
        <v>90893.02</v>
      </c>
      <c r="Y818" s="891">
        <v>3589572.4099999997</v>
      </c>
      <c r="Z818" s="891">
        <v>57671.999999999993</v>
      </c>
      <c r="AA818" s="891">
        <v>80901.25</v>
      </c>
      <c r="AB818" s="891">
        <v>174099.49</v>
      </c>
      <c r="AC818" s="891">
        <v>18769.09</v>
      </c>
      <c r="AD818" s="891">
        <v>184778.45</v>
      </c>
      <c r="AE818" s="891">
        <v>99246.76999999999</v>
      </c>
      <c r="AF818" s="891">
        <v>794126.67</v>
      </c>
      <c r="AG818" s="891">
        <v>571486.42999999993</v>
      </c>
      <c r="AH818" s="891">
        <v>1675085.5127099999</v>
      </c>
      <c r="AI818" s="891">
        <v>3656165.6627099998</v>
      </c>
      <c r="AJ818" s="891">
        <v>585187.86</v>
      </c>
      <c r="AK818" s="891">
        <v>3070977.80271</v>
      </c>
      <c r="AL818" s="894">
        <v>3615407.32271</v>
      </c>
      <c r="AM818" s="891">
        <v>160299.79999999999</v>
      </c>
      <c r="AN818" s="891">
        <v>160299.79999999999</v>
      </c>
      <c r="AO818" s="891">
        <v>166951.25</v>
      </c>
      <c r="AP818" s="891">
        <v>166951.25</v>
      </c>
      <c r="AQ818" s="891">
        <v>665.14</v>
      </c>
      <c r="AR818" s="891">
        <v>665.14</v>
      </c>
      <c r="AS818" s="891">
        <v>665.14</v>
      </c>
      <c r="AT818" s="891">
        <v>665.14</v>
      </c>
      <c r="AU818" s="891">
        <v>1330.28</v>
      </c>
      <c r="AV818" s="891">
        <v>305301.28999999998</v>
      </c>
      <c r="AW818" s="891">
        <v>121144.32000000001</v>
      </c>
      <c r="AX818" s="891">
        <v>47134.35</v>
      </c>
      <c r="AY818" s="891">
        <v>1132072.9000000001</v>
      </c>
      <c r="AZ818" s="891">
        <v>8337052.7699999996</v>
      </c>
      <c r="BA818" s="891">
        <v>221780.30999999997</v>
      </c>
      <c r="BB818" s="891">
        <v>7.3100000000000005</v>
      </c>
      <c r="BC818" s="891">
        <v>200089.86</v>
      </c>
    </row>
    <row r="819" spans="1:55" ht="15.75" customHeight="1" x14ac:dyDescent="0.2">
      <c r="A819" s="890" t="s">
        <v>2830</v>
      </c>
      <c r="B819" s="895" t="s">
        <v>2831</v>
      </c>
      <c r="C819" s="645">
        <v>557.15</v>
      </c>
      <c r="D819" s="891">
        <v>7589704.0099999998</v>
      </c>
      <c r="E819" s="891">
        <v>5296272.12</v>
      </c>
      <c r="F819" s="892">
        <v>0.69782327651009413</v>
      </c>
      <c r="G819" s="893">
        <v>1</v>
      </c>
      <c r="H819" s="891">
        <v>132187.70000000001</v>
      </c>
      <c r="I819" s="891">
        <v>1914368.26</v>
      </c>
      <c r="J819" s="891">
        <v>2046555.96</v>
      </c>
      <c r="K819" s="893">
        <v>0.93035000000000001</v>
      </c>
      <c r="L819" s="891">
        <v>1797459.45</v>
      </c>
      <c r="M819" s="891">
        <v>359491.89</v>
      </c>
      <c r="N819" s="891">
        <v>175562.85</v>
      </c>
      <c r="O819" s="891">
        <v>77957.509999999995</v>
      </c>
      <c r="P819" s="891">
        <v>64431.56</v>
      </c>
      <c r="Q819" s="891">
        <v>110294.85</v>
      </c>
      <c r="R819" s="891">
        <v>41266.839999999997</v>
      </c>
      <c r="S819" s="891">
        <v>65190.95</v>
      </c>
      <c r="T819" s="891">
        <v>89401.96</v>
      </c>
      <c r="U819" s="891">
        <v>48827.23</v>
      </c>
      <c r="V819" s="891">
        <v>133503.31</v>
      </c>
      <c r="W819" s="891">
        <v>115147.11</v>
      </c>
      <c r="X819" s="891">
        <v>78225</v>
      </c>
      <c r="Y819" s="891">
        <v>3156760.51</v>
      </c>
      <c r="Z819" s="891">
        <v>49528.800000000003</v>
      </c>
      <c r="AA819" s="891">
        <v>69643.75</v>
      </c>
      <c r="AB819" s="891">
        <v>149873.35</v>
      </c>
      <c r="AC819" s="891">
        <v>16157.350000000002</v>
      </c>
      <c r="AD819" s="891">
        <v>318132.65000000002</v>
      </c>
      <c r="AE819" s="891">
        <v>85369.239999999991</v>
      </c>
      <c r="AF819" s="891">
        <v>683623.05</v>
      </c>
      <c r="AG819" s="891">
        <v>491963.44999999995</v>
      </c>
      <c r="AH819" s="891">
        <v>1503167.1766499998</v>
      </c>
      <c r="AI819" s="891">
        <v>3367458.8166499995</v>
      </c>
      <c r="AJ819" s="891">
        <v>503758.31</v>
      </c>
      <c r="AK819" s="891">
        <v>2863700.5066499999</v>
      </c>
      <c r="AL819" s="894">
        <v>3332372.0466499999</v>
      </c>
      <c r="AM819" s="891">
        <v>169611.82</v>
      </c>
      <c r="AN819" s="891">
        <v>169611.82</v>
      </c>
      <c r="AO819" s="891">
        <v>176928.41</v>
      </c>
      <c r="AP819" s="891">
        <v>176928.41</v>
      </c>
      <c r="AQ819" s="891">
        <v>0</v>
      </c>
      <c r="AR819" s="891">
        <v>0</v>
      </c>
      <c r="AS819" s="891">
        <v>0</v>
      </c>
      <c r="AT819" s="891">
        <v>0</v>
      </c>
      <c r="AU819" s="891">
        <v>0</v>
      </c>
      <c r="AV819" s="891">
        <v>262732.03999999998</v>
      </c>
      <c r="AW819" s="891">
        <v>104252.74</v>
      </c>
      <c r="AX819" s="891">
        <v>40506.080000000002</v>
      </c>
      <c r="AY819" s="891">
        <v>1100571.32</v>
      </c>
      <c r="AZ819" s="891">
        <v>7589704.0099999998</v>
      </c>
      <c r="BA819" s="891">
        <v>448376.48</v>
      </c>
      <c r="BB819" s="891">
        <v>5.42</v>
      </c>
      <c r="BC819" s="891">
        <v>298699.03000000003</v>
      </c>
    </row>
    <row r="820" spans="1:55" ht="15.75" customHeight="1" x14ac:dyDescent="0.2">
      <c r="A820" s="890" t="s">
        <v>2832</v>
      </c>
      <c r="B820" s="895" t="s">
        <v>2833</v>
      </c>
      <c r="C820" s="645">
        <v>712.75</v>
      </c>
      <c r="D820" s="891">
        <v>8564672.7899999991</v>
      </c>
      <c r="E820" s="891">
        <v>6992089.8800000008</v>
      </c>
      <c r="F820" s="892">
        <v>0.81638727496558583</v>
      </c>
      <c r="G820" s="893">
        <v>2</v>
      </c>
      <c r="H820" s="891">
        <v>21343.52</v>
      </c>
      <c r="I820" s="891">
        <v>1251899.7</v>
      </c>
      <c r="J820" s="891">
        <v>1273243.22</v>
      </c>
      <c r="K820" s="893">
        <v>0.93035000000000001</v>
      </c>
      <c r="L820" s="891">
        <v>2089641.69</v>
      </c>
      <c r="M820" s="891">
        <v>417928.33</v>
      </c>
      <c r="N820" s="891">
        <v>225633.13</v>
      </c>
      <c r="O820" s="891">
        <v>100140.54</v>
      </c>
      <c r="P820" s="891">
        <v>69110.009999999995</v>
      </c>
      <c r="Q820" s="891">
        <v>137179.22</v>
      </c>
      <c r="R820" s="891">
        <v>53138.13</v>
      </c>
      <c r="S820" s="891">
        <v>83402.19</v>
      </c>
      <c r="T820" s="891">
        <v>114841.54</v>
      </c>
      <c r="U820" s="891">
        <v>62551.64</v>
      </c>
      <c r="V820" s="891">
        <v>171492.06</v>
      </c>
      <c r="W820" s="891">
        <v>147912.54999999999</v>
      </c>
      <c r="X820" s="891">
        <v>100077.34</v>
      </c>
      <c r="Y820" s="891">
        <v>3773048.3699999996</v>
      </c>
      <c r="Z820" s="891">
        <v>63765</v>
      </c>
      <c r="AA820" s="891">
        <v>89093.75</v>
      </c>
      <c r="AB820" s="891">
        <v>191729.75</v>
      </c>
      <c r="AC820" s="891">
        <v>20669.75</v>
      </c>
      <c r="AD820" s="891">
        <v>406980.25</v>
      </c>
      <c r="AE820" s="891">
        <v>106559</v>
      </c>
      <c r="AF820" s="891">
        <v>874544.25</v>
      </c>
      <c r="AG820" s="891">
        <v>629358.25</v>
      </c>
      <c r="AH820" s="891">
        <v>1647655.5322499997</v>
      </c>
      <c r="AI820" s="891">
        <v>4030355.5322499997</v>
      </c>
      <c r="AJ820" s="891">
        <v>644447.16</v>
      </c>
      <c r="AK820" s="891">
        <v>3385908.3722499995</v>
      </c>
      <c r="AL820" s="894">
        <v>3985469.7822499997</v>
      </c>
      <c r="AM820" s="891">
        <v>67179.58</v>
      </c>
      <c r="AN820" s="891">
        <v>67179.58</v>
      </c>
      <c r="AO820" s="891">
        <v>69840.160000000003</v>
      </c>
      <c r="AP820" s="891">
        <v>69840.160000000003</v>
      </c>
      <c r="AQ820" s="891">
        <v>1995.43</v>
      </c>
      <c r="AR820" s="891">
        <v>1995.43</v>
      </c>
      <c r="AS820" s="891">
        <v>1995.43</v>
      </c>
      <c r="AT820" s="891">
        <v>1995.43</v>
      </c>
      <c r="AU820" s="891">
        <v>2660.57</v>
      </c>
      <c r="AV820" s="891">
        <v>335897.93</v>
      </c>
      <c r="AW820" s="891">
        <v>133285.15</v>
      </c>
      <c r="AX820" s="891">
        <v>52289.67</v>
      </c>
      <c r="AY820" s="891">
        <v>806154.52</v>
      </c>
      <c r="AZ820" s="891">
        <v>8564672.7899999991</v>
      </c>
      <c r="BA820" s="891">
        <v>48880.2</v>
      </c>
      <c r="BB820" s="891">
        <v>188.42000000000002</v>
      </c>
      <c r="BC820" s="891">
        <v>217818.51</v>
      </c>
    </row>
    <row r="821" spans="1:55" ht="15.75" customHeight="1" x14ac:dyDescent="0.2">
      <c r="A821" s="890" t="s">
        <v>2834</v>
      </c>
      <c r="B821" s="895" t="s">
        <v>2835</v>
      </c>
      <c r="C821" s="645">
        <v>1182.1500000000001</v>
      </c>
      <c r="D821" s="891">
        <v>15351381.890000001</v>
      </c>
      <c r="E821" s="891">
        <v>10275710.939999999</v>
      </c>
      <c r="F821" s="892">
        <v>0.66936716274993269</v>
      </c>
      <c r="G821" s="893">
        <v>1</v>
      </c>
      <c r="H821" s="891">
        <v>402344.18</v>
      </c>
      <c r="I821" s="891">
        <v>3670446.54</v>
      </c>
      <c r="J821" s="891">
        <v>4072790.72</v>
      </c>
      <c r="K821" s="893">
        <v>0.93035000000000001</v>
      </c>
      <c r="L821" s="891">
        <v>3663369.41</v>
      </c>
      <c r="M821" s="891">
        <v>732673.88</v>
      </c>
      <c r="N821" s="891">
        <v>373942.55</v>
      </c>
      <c r="O821" s="891">
        <v>165422.04</v>
      </c>
      <c r="P821" s="891">
        <v>127862.89</v>
      </c>
      <c r="Q821" s="891">
        <v>232997.87</v>
      </c>
      <c r="R821" s="891">
        <v>88751.98</v>
      </c>
      <c r="S821" s="891">
        <v>138299.82999999999</v>
      </c>
      <c r="T821" s="891">
        <v>189706.6</v>
      </c>
      <c r="U821" s="891">
        <v>103724.87</v>
      </c>
      <c r="V821" s="891">
        <v>283287.52</v>
      </c>
      <c r="W821" s="891">
        <v>244336.55</v>
      </c>
      <c r="X821" s="891">
        <v>165951.03</v>
      </c>
      <c r="Y821" s="891">
        <v>6510327.0199999996</v>
      </c>
      <c r="Z821" s="891">
        <v>104953.5</v>
      </c>
      <c r="AA821" s="891">
        <v>147768.75</v>
      </c>
      <c r="AB821" s="891">
        <v>317998.34999999998</v>
      </c>
      <c r="AC821" s="891">
        <v>34282.35</v>
      </c>
      <c r="AD821" s="891">
        <v>675007.64999999991</v>
      </c>
      <c r="AE821" s="891">
        <v>180552.52999999997</v>
      </c>
      <c r="AF821" s="891">
        <v>1450498.0499999998</v>
      </c>
      <c r="AG821" s="891">
        <v>1043838.45</v>
      </c>
      <c r="AH821" s="891">
        <v>3008286.4066499993</v>
      </c>
      <c r="AI821" s="891">
        <v>6963186.0366499992</v>
      </c>
      <c r="AJ821" s="891">
        <v>1068864.56</v>
      </c>
      <c r="AK821" s="891">
        <v>5894321.4766499978</v>
      </c>
      <c r="AL821" s="894">
        <v>6888739.6166499974</v>
      </c>
      <c r="AM821" s="891">
        <v>266057.77</v>
      </c>
      <c r="AN821" s="891">
        <v>266057.77</v>
      </c>
      <c r="AO821" s="891">
        <v>277365.21999999997</v>
      </c>
      <c r="AP821" s="891">
        <v>277365.21999999997</v>
      </c>
      <c r="AQ821" s="891">
        <v>0</v>
      </c>
      <c r="AR821" s="891">
        <v>0</v>
      </c>
      <c r="AS821" s="891">
        <v>0</v>
      </c>
      <c r="AT821" s="891">
        <v>0</v>
      </c>
      <c r="AU821" s="891">
        <v>0</v>
      </c>
      <c r="AV821" s="891">
        <v>557391.03</v>
      </c>
      <c r="AW821" s="891">
        <v>221174.17</v>
      </c>
      <c r="AX821" s="891">
        <v>86903.97</v>
      </c>
      <c r="AY821" s="891">
        <v>1952315.15</v>
      </c>
      <c r="AZ821" s="891">
        <v>15351381.890000001</v>
      </c>
      <c r="BA821" s="891">
        <v>594405.39</v>
      </c>
      <c r="BB821" s="891">
        <v>0</v>
      </c>
      <c r="BC821" s="891">
        <v>533460.04</v>
      </c>
    </row>
    <row r="822" spans="1:55" ht="15.75" customHeight="1" x14ac:dyDescent="0.2">
      <c r="A822" s="890" t="s">
        <v>2836</v>
      </c>
      <c r="B822" s="895" t="s">
        <v>2837</v>
      </c>
      <c r="C822" s="645">
        <v>337.54</v>
      </c>
      <c r="D822" s="891">
        <v>4615313.87</v>
      </c>
      <c r="E822" s="891">
        <v>3526015.21</v>
      </c>
      <c r="F822" s="892">
        <v>0.76398167260507466</v>
      </c>
      <c r="G822" s="893">
        <v>2</v>
      </c>
      <c r="H822" s="891">
        <v>29620.42</v>
      </c>
      <c r="I822" s="891">
        <v>2314570.6500000004</v>
      </c>
      <c r="J822" s="891">
        <v>2344191.0700000003</v>
      </c>
      <c r="K822" s="893">
        <v>0.93035000000000001</v>
      </c>
      <c r="L822" s="891">
        <v>1093306.6100000001</v>
      </c>
      <c r="M822" s="891">
        <v>218661.32</v>
      </c>
      <c r="N822" s="891">
        <v>106478.55</v>
      </c>
      <c r="O822" s="891">
        <v>46901.26</v>
      </c>
      <c r="P822" s="891">
        <v>39276.639999999999</v>
      </c>
      <c r="Q822" s="891">
        <v>66866.25</v>
      </c>
      <c r="R822" s="891">
        <v>24873.16</v>
      </c>
      <c r="S822" s="891">
        <v>39325.71</v>
      </c>
      <c r="T822" s="891">
        <v>53786.54</v>
      </c>
      <c r="U822" s="891">
        <v>29296.34</v>
      </c>
      <c r="V822" s="891">
        <v>80319.06</v>
      </c>
      <c r="W822" s="891">
        <v>69275.490000000005</v>
      </c>
      <c r="X822" s="891">
        <v>47188.36</v>
      </c>
      <c r="Y822" s="891">
        <v>1915555.2900000003</v>
      </c>
      <c r="Z822" s="891">
        <v>29996.1</v>
      </c>
      <c r="AA822" s="891">
        <v>42192.5</v>
      </c>
      <c r="AB822" s="891">
        <v>90798.26</v>
      </c>
      <c r="AC822" s="891">
        <v>9788.66</v>
      </c>
      <c r="AD822" s="891">
        <v>192735.34</v>
      </c>
      <c r="AE822" s="891">
        <v>51803.72</v>
      </c>
      <c r="AF822" s="891">
        <v>414161.57999999996</v>
      </c>
      <c r="AG822" s="891">
        <v>298047.82</v>
      </c>
      <c r="AH822" s="891">
        <v>914790.1325399999</v>
      </c>
      <c r="AI822" s="891">
        <v>2044314.1125399999</v>
      </c>
      <c r="AJ822" s="891">
        <v>305193.53999999998</v>
      </c>
      <c r="AK822" s="891">
        <v>1739120.5725400001</v>
      </c>
      <c r="AL822" s="894">
        <v>2023057.3725400001</v>
      </c>
      <c r="AM822" s="891">
        <v>104427.67</v>
      </c>
      <c r="AN822" s="891">
        <v>104427.67</v>
      </c>
      <c r="AO822" s="891">
        <v>109083.68</v>
      </c>
      <c r="AP822" s="891">
        <v>109083.68</v>
      </c>
      <c r="AQ822" s="891">
        <v>665.14</v>
      </c>
      <c r="AR822" s="891">
        <v>665.14</v>
      </c>
      <c r="AS822" s="891">
        <v>665.14</v>
      </c>
      <c r="AT822" s="891">
        <v>665.14</v>
      </c>
      <c r="AU822" s="891">
        <v>665.14</v>
      </c>
      <c r="AV822" s="891">
        <v>158969.51</v>
      </c>
      <c r="AW822" s="891">
        <v>63079.5</v>
      </c>
      <c r="AX822" s="891">
        <v>24303.65</v>
      </c>
      <c r="AY822" s="891">
        <v>676701.06000000017</v>
      </c>
      <c r="AZ822" s="891">
        <v>4615313.87</v>
      </c>
      <c r="BA822" s="891">
        <v>324037.98</v>
      </c>
      <c r="BB822" s="891">
        <v>152.35999999999999</v>
      </c>
      <c r="BC822" s="891">
        <v>174090.55</v>
      </c>
    </row>
    <row r="823" spans="1:55" ht="15.75" customHeight="1" x14ac:dyDescent="0.2">
      <c r="A823" s="890" t="s">
        <v>2838</v>
      </c>
      <c r="B823" s="895" t="s">
        <v>2839</v>
      </c>
      <c r="C823" s="645">
        <v>3418.55</v>
      </c>
      <c r="D823" s="891">
        <v>46988704.759999998</v>
      </c>
      <c r="E823" s="891">
        <v>32131532.48</v>
      </c>
      <c r="F823" s="892">
        <v>0.68381396431579367</v>
      </c>
      <c r="G823" s="893">
        <v>1</v>
      </c>
      <c r="H823" s="891">
        <v>1169051.2</v>
      </c>
      <c r="I823" s="891">
        <v>23540278.16</v>
      </c>
      <c r="J823" s="891">
        <v>24709329.359999999</v>
      </c>
      <c r="K823" s="893">
        <v>0.93035000000000001</v>
      </c>
      <c r="L823" s="891">
        <v>11069967.17</v>
      </c>
      <c r="M823" s="891">
        <v>2213993.4300000002</v>
      </c>
      <c r="N823" s="891">
        <v>1082532</v>
      </c>
      <c r="O823" s="891">
        <v>481054.91</v>
      </c>
      <c r="P823" s="891">
        <v>399914.09</v>
      </c>
      <c r="Q823" s="891">
        <v>675555.97</v>
      </c>
      <c r="R823" s="891">
        <v>257211.16</v>
      </c>
      <c r="S823" s="891">
        <v>400647.24</v>
      </c>
      <c r="T823" s="891">
        <v>551675.53</v>
      </c>
      <c r="U823" s="891">
        <v>300617.39</v>
      </c>
      <c r="V823" s="891">
        <v>823813.15</v>
      </c>
      <c r="W823" s="891">
        <v>710541.93</v>
      </c>
      <c r="X823" s="891">
        <v>480751.27</v>
      </c>
      <c r="Y823" s="891">
        <v>19448275.239999998</v>
      </c>
      <c r="Z823" s="891">
        <v>303229.80000000005</v>
      </c>
      <c r="AA823" s="891">
        <v>427318.75</v>
      </c>
      <c r="AB823" s="891">
        <v>919589.95</v>
      </c>
      <c r="AC823" s="891">
        <v>99137.95</v>
      </c>
      <c r="AD823" s="891">
        <v>1951992.05</v>
      </c>
      <c r="AE823" s="891">
        <v>521179.73</v>
      </c>
      <c r="AF823" s="891">
        <v>4194560.8499999996</v>
      </c>
      <c r="AG823" s="891">
        <v>3018579.65</v>
      </c>
      <c r="AH823" s="891">
        <v>9325188.5140499994</v>
      </c>
      <c r="AI823" s="891">
        <v>20760777.24405</v>
      </c>
      <c r="AJ823" s="891">
        <v>3090950.35</v>
      </c>
      <c r="AK823" s="891">
        <v>17669826.894049998</v>
      </c>
      <c r="AL823" s="894">
        <v>20545492.544049997</v>
      </c>
      <c r="AM823" s="891">
        <v>1098153.45</v>
      </c>
      <c r="AN823" s="891">
        <v>1098153.45</v>
      </c>
      <c r="AO823" s="891">
        <v>1144048.4099999999</v>
      </c>
      <c r="AP823" s="891">
        <v>1144048.4099999999</v>
      </c>
      <c r="AQ823" s="891">
        <v>1330.28</v>
      </c>
      <c r="AR823" s="891">
        <v>1330.28</v>
      </c>
      <c r="AS823" s="891">
        <v>1330.28</v>
      </c>
      <c r="AT823" s="891">
        <v>1330.28</v>
      </c>
      <c r="AU823" s="891">
        <v>1995.43</v>
      </c>
      <c r="AV823" s="891">
        <v>1612310.09</v>
      </c>
      <c r="AW823" s="891">
        <v>639768.72</v>
      </c>
      <c r="AX823" s="891">
        <v>251137.75</v>
      </c>
      <c r="AY823" s="891">
        <v>6994936.8300000001</v>
      </c>
      <c r="AZ823" s="891">
        <v>46988704.759999998</v>
      </c>
      <c r="BA823" s="891">
        <v>4783984.97</v>
      </c>
      <c r="BB823" s="891">
        <v>1666.9699999999998</v>
      </c>
      <c r="BC823" s="891">
        <v>1881467.4900000002</v>
      </c>
    </row>
    <row r="824" spans="1:55" ht="15.75" customHeight="1" x14ac:dyDescent="0.2">
      <c r="A824" s="890" t="s">
        <v>2840</v>
      </c>
      <c r="B824" s="895" t="s">
        <v>2841</v>
      </c>
      <c r="C824" s="645">
        <v>991.65</v>
      </c>
      <c r="D824" s="891">
        <v>13533379.27</v>
      </c>
      <c r="E824" s="891">
        <v>8573741.9900000002</v>
      </c>
      <c r="F824" s="892">
        <v>0.63352558285318794</v>
      </c>
      <c r="G824" s="893">
        <v>1</v>
      </c>
      <c r="H824" s="891">
        <v>568175.77</v>
      </c>
      <c r="I824" s="891">
        <v>6461239.0600000005</v>
      </c>
      <c r="J824" s="891">
        <v>7029414.8300000001</v>
      </c>
      <c r="K824" s="893">
        <v>0.93035000000000001</v>
      </c>
      <c r="L824" s="891">
        <v>3196258.12</v>
      </c>
      <c r="M824" s="891">
        <v>639251.62</v>
      </c>
      <c r="N824" s="891">
        <v>313731.46000000002</v>
      </c>
      <c r="O824" s="891">
        <v>139436.20000000001</v>
      </c>
      <c r="P824" s="891">
        <v>114968.91</v>
      </c>
      <c r="Q824" s="891">
        <v>193705.33</v>
      </c>
      <c r="R824" s="891">
        <v>74054.2</v>
      </c>
      <c r="S824" s="891">
        <v>116129.63</v>
      </c>
      <c r="T824" s="891">
        <v>159905.95000000001</v>
      </c>
      <c r="U824" s="891">
        <v>86833.29</v>
      </c>
      <c r="V824" s="891">
        <v>238786.42</v>
      </c>
      <c r="W824" s="891">
        <v>205954.18</v>
      </c>
      <c r="X824" s="891">
        <v>139348.19</v>
      </c>
      <c r="Y824" s="891">
        <v>5618363.5000000009</v>
      </c>
      <c r="Z824" s="891">
        <v>87898.5</v>
      </c>
      <c r="AA824" s="891">
        <v>123956.25</v>
      </c>
      <c r="AB824" s="891">
        <v>266753.84999999998</v>
      </c>
      <c r="AC824" s="891">
        <v>28757.850000000002</v>
      </c>
      <c r="AD824" s="891">
        <v>566232.14999999991</v>
      </c>
      <c r="AE824" s="891">
        <v>149609.74</v>
      </c>
      <c r="AF824" s="891">
        <v>1216754.55</v>
      </c>
      <c r="AG824" s="891">
        <v>875626.95000000007</v>
      </c>
      <c r="AH824" s="891">
        <v>2682027.2371499999</v>
      </c>
      <c r="AI824" s="891">
        <v>5997617.0771500003</v>
      </c>
      <c r="AJ824" s="891">
        <v>896620.18</v>
      </c>
      <c r="AK824" s="891">
        <v>5100996.8971500006</v>
      </c>
      <c r="AL824" s="894">
        <v>5935167.4771500006</v>
      </c>
      <c r="AM824" s="891">
        <v>298649.84000000003</v>
      </c>
      <c r="AN824" s="891">
        <v>298649.84000000003</v>
      </c>
      <c r="AO824" s="891">
        <v>310622.44</v>
      </c>
      <c r="AP824" s="891">
        <v>310622.44</v>
      </c>
      <c r="AQ824" s="891">
        <v>6651.44</v>
      </c>
      <c r="AR824" s="891">
        <v>6651.44</v>
      </c>
      <c r="AS824" s="891">
        <v>6651.44</v>
      </c>
      <c r="AT824" s="891">
        <v>6651.44</v>
      </c>
      <c r="AU824" s="891">
        <v>8646.8700000000008</v>
      </c>
      <c r="AV824" s="891">
        <v>467596.53</v>
      </c>
      <c r="AW824" s="891">
        <v>185543.48</v>
      </c>
      <c r="AX824" s="891">
        <v>72910.960000000006</v>
      </c>
      <c r="AY824" s="891">
        <v>1979848.16</v>
      </c>
      <c r="AZ824" s="891">
        <v>13533379.27</v>
      </c>
      <c r="BA824" s="891">
        <v>1079123.9900000002</v>
      </c>
      <c r="BB824" s="891">
        <v>7198.2699999999995</v>
      </c>
      <c r="BC824" s="891">
        <v>537161.85000000009</v>
      </c>
    </row>
    <row r="825" spans="1:55" ht="15.75" customHeight="1" x14ac:dyDescent="0.2">
      <c r="A825" s="890" t="s">
        <v>2842</v>
      </c>
      <c r="B825" s="895" t="s">
        <v>2843</v>
      </c>
      <c r="C825" s="645">
        <v>559.46</v>
      </c>
      <c r="D825" s="891">
        <v>6499589.46</v>
      </c>
      <c r="E825" s="891">
        <v>4392434.3100000005</v>
      </c>
      <c r="F825" s="892">
        <v>0.67580180825759428</v>
      </c>
      <c r="G825" s="893">
        <v>1</v>
      </c>
      <c r="H825" s="891">
        <v>154613.97</v>
      </c>
      <c r="I825" s="891">
        <v>1329179.3999999997</v>
      </c>
      <c r="J825" s="891">
        <v>1483793.3699999996</v>
      </c>
      <c r="K825" s="893">
        <v>0.93035000000000001</v>
      </c>
      <c r="L825" s="891">
        <v>1597178.36</v>
      </c>
      <c r="M825" s="891">
        <v>319435.67</v>
      </c>
      <c r="N825" s="891">
        <v>176830.46</v>
      </c>
      <c r="O825" s="891">
        <v>78591.31</v>
      </c>
      <c r="P825" s="891">
        <v>51586.559999999998</v>
      </c>
      <c r="Q825" s="891">
        <v>109605.51</v>
      </c>
      <c r="R825" s="891">
        <v>41832.14</v>
      </c>
      <c r="S825" s="891">
        <v>65454.879999999997</v>
      </c>
      <c r="T825" s="891">
        <v>90128.8</v>
      </c>
      <c r="U825" s="891">
        <v>49091.16</v>
      </c>
      <c r="V825" s="891">
        <v>134588.71</v>
      </c>
      <c r="W825" s="891">
        <v>116083.26</v>
      </c>
      <c r="X825" s="891">
        <v>78541.7</v>
      </c>
      <c r="Y825" s="891">
        <v>2908948.5199999996</v>
      </c>
      <c r="Z825" s="891">
        <v>50022</v>
      </c>
      <c r="AA825" s="891">
        <v>69932.5</v>
      </c>
      <c r="AB825" s="891">
        <v>150494.74</v>
      </c>
      <c r="AC825" s="891">
        <v>16224.34</v>
      </c>
      <c r="AD825" s="891">
        <v>319451.65999999997</v>
      </c>
      <c r="AE825" s="891">
        <v>85291.26999999999</v>
      </c>
      <c r="AF825" s="891">
        <v>686457.41999999993</v>
      </c>
      <c r="AG825" s="891">
        <v>494003.17999999993</v>
      </c>
      <c r="AH825" s="891">
        <v>1239152.93946</v>
      </c>
      <c r="AI825" s="891">
        <v>3111030.0494599999</v>
      </c>
      <c r="AJ825" s="891">
        <v>505846.94</v>
      </c>
      <c r="AK825" s="891">
        <v>2605183.1094599995</v>
      </c>
      <c r="AL825" s="894">
        <v>3075797.8094599997</v>
      </c>
      <c r="AM825" s="891">
        <v>25940.63</v>
      </c>
      <c r="AN825" s="891">
        <v>25940.63</v>
      </c>
      <c r="AO825" s="891">
        <v>27270.92</v>
      </c>
      <c r="AP825" s="891">
        <v>27270.92</v>
      </c>
      <c r="AQ825" s="891">
        <v>0</v>
      </c>
      <c r="AR825" s="891">
        <v>0</v>
      </c>
      <c r="AS825" s="891">
        <v>0</v>
      </c>
      <c r="AT825" s="891">
        <v>0</v>
      </c>
      <c r="AU825" s="891">
        <v>0</v>
      </c>
      <c r="AV825" s="891">
        <v>263397.19</v>
      </c>
      <c r="AW825" s="891">
        <v>104516.67</v>
      </c>
      <c r="AX825" s="891">
        <v>40506.080000000002</v>
      </c>
      <c r="AY825" s="891">
        <v>514843.04</v>
      </c>
      <c r="AZ825" s="891">
        <v>6499589.46</v>
      </c>
      <c r="BA825" s="891">
        <v>39312.03</v>
      </c>
      <c r="BB825" s="891">
        <v>0</v>
      </c>
      <c r="BC825" s="891">
        <v>149616.4</v>
      </c>
    </row>
    <row r="826" spans="1:55" ht="15.75" customHeight="1" x14ac:dyDescent="0.2">
      <c r="A826" s="890" t="s">
        <v>2844</v>
      </c>
      <c r="B826" s="895" t="s">
        <v>2845</v>
      </c>
      <c r="C826" s="645">
        <v>720.13</v>
      </c>
      <c r="D826" s="891">
        <v>8653182.8800000008</v>
      </c>
      <c r="E826" s="891">
        <v>7495783.3499999996</v>
      </c>
      <c r="F826" s="892">
        <v>0.86624580272363305</v>
      </c>
      <c r="G826" s="893">
        <v>2</v>
      </c>
      <c r="H826" s="891">
        <v>21564.52</v>
      </c>
      <c r="I826" s="891">
        <v>1085326.3499999999</v>
      </c>
      <c r="J826" s="891">
        <v>1106890.8699999999</v>
      </c>
      <c r="K826" s="893">
        <v>0.93035000000000001</v>
      </c>
      <c r="L826" s="891">
        <v>2094078.29</v>
      </c>
      <c r="M826" s="891">
        <v>418815.65</v>
      </c>
      <c r="N826" s="891">
        <v>227534.53</v>
      </c>
      <c r="O826" s="891">
        <v>100774.34</v>
      </c>
      <c r="P826" s="891">
        <v>69702.89</v>
      </c>
      <c r="Q826" s="891">
        <v>139936.59</v>
      </c>
      <c r="R826" s="891">
        <v>53703.43</v>
      </c>
      <c r="S826" s="891">
        <v>84193.98</v>
      </c>
      <c r="T826" s="891">
        <v>115568.39</v>
      </c>
      <c r="U826" s="891">
        <v>63079.5</v>
      </c>
      <c r="V826" s="891">
        <v>172577.45</v>
      </c>
      <c r="W826" s="891">
        <v>148848.70000000001</v>
      </c>
      <c r="X826" s="891">
        <v>101027.44</v>
      </c>
      <c r="Y826" s="891">
        <v>3789841.18</v>
      </c>
      <c r="Z826" s="891">
        <v>63731.7</v>
      </c>
      <c r="AA826" s="891">
        <v>90016.25</v>
      </c>
      <c r="AB826" s="891">
        <v>193714.97</v>
      </c>
      <c r="AC826" s="891">
        <v>20883.77</v>
      </c>
      <c r="AD826" s="891">
        <v>411194.23</v>
      </c>
      <c r="AE826" s="891">
        <v>108098.06</v>
      </c>
      <c r="AF826" s="891">
        <v>883599.51</v>
      </c>
      <c r="AG826" s="891">
        <v>635874.79</v>
      </c>
      <c r="AH826" s="891">
        <v>1664766.9336299999</v>
      </c>
      <c r="AI826" s="891">
        <v>4071880.2136300001</v>
      </c>
      <c r="AJ826" s="891">
        <v>651119.93999999994</v>
      </c>
      <c r="AK826" s="891">
        <v>3420760.2736300002</v>
      </c>
      <c r="AL826" s="894">
        <v>4026529.7036300004</v>
      </c>
      <c r="AM826" s="891">
        <v>75826.460000000006</v>
      </c>
      <c r="AN826" s="891">
        <v>75826.460000000006</v>
      </c>
      <c r="AO826" s="891">
        <v>79152.179999999993</v>
      </c>
      <c r="AP826" s="891">
        <v>79152.179999999993</v>
      </c>
      <c r="AQ826" s="891">
        <v>0</v>
      </c>
      <c r="AR826" s="891">
        <v>0</v>
      </c>
      <c r="AS826" s="891">
        <v>0</v>
      </c>
      <c r="AT826" s="891">
        <v>0</v>
      </c>
      <c r="AU826" s="891">
        <v>0</v>
      </c>
      <c r="AV826" s="891">
        <v>339223.65</v>
      </c>
      <c r="AW826" s="891">
        <v>134604.79999999999</v>
      </c>
      <c r="AX826" s="891">
        <v>53026.15</v>
      </c>
      <c r="AY826" s="891">
        <v>836811.88</v>
      </c>
      <c r="AZ826" s="891">
        <v>8653182.8800000008</v>
      </c>
      <c r="BA826" s="891">
        <v>92398.97</v>
      </c>
      <c r="BB826" s="891">
        <v>0</v>
      </c>
      <c r="BC826" s="891">
        <v>273986.88999999996</v>
      </c>
    </row>
    <row r="827" spans="1:55" ht="15.75" customHeight="1" x14ac:dyDescent="0.2">
      <c r="A827" s="890" t="s">
        <v>2846</v>
      </c>
      <c r="B827" s="895" t="s">
        <v>2847</v>
      </c>
      <c r="C827" s="645">
        <v>733.39</v>
      </c>
      <c r="D827" s="891">
        <v>10024342.58</v>
      </c>
      <c r="E827" s="891">
        <v>6746217.7799999993</v>
      </c>
      <c r="F827" s="892">
        <v>0.67298356237940937</v>
      </c>
      <c r="G827" s="893">
        <v>1</v>
      </c>
      <c r="H827" s="891">
        <v>261630.89</v>
      </c>
      <c r="I827" s="891">
        <v>2875656.9499999997</v>
      </c>
      <c r="J827" s="891">
        <v>3137287.84</v>
      </c>
      <c r="K827" s="893">
        <v>0.93035000000000001</v>
      </c>
      <c r="L827" s="891">
        <v>2369781.7000000002</v>
      </c>
      <c r="M827" s="891">
        <v>473956.34</v>
      </c>
      <c r="N827" s="891">
        <v>231971.14</v>
      </c>
      <c r="O827" s="891">
        <v>102675.75</v>
      </c>
      <c r="P827" s="891">
        <v>85233.56</v>
      </c>
      <c r="Q827" s="891">
        <v>143383.29999999999</v>
      </c>
      <c r="R827" s="891">
        <v>54834.02</v>
      </c>
      <c r="S827" s="891">
        <v>85513.64</v>
      </c>
      <c r="T827" s="891">
        <v>117748.92</v>
      </c>
      <c r="U827" s="891">
        <v>64399.16</v>
      </c>
      <c r="V827" s="891">
        <v>175833.63</v>
      </c>
      <c r="W827" s="891">
        <v>151657.17000000001</v>
      </c>
      <c r="X827" s="891">
        <v>102610.94</v>
      </c>
      <c r="Y827" s="891">
        <v>4159599.27</v>
      </c>
      <c r="Z827" s="891">
        <v>65397.599999999991</v>
      </c>
      <c r="AA827" s="891">
        <v>91673.749999999985</v>
      </c>
      <c r="AB827" s="891">
        <v>197281.90999999997</v>
      </c>
      <c r="AC827" s="891">
        <v>21268.309999999998</v>
      </c>
      <c r="AD827" s="891">
        <v>418765.69</v>
      </c>
      <c r="AE827" s="891">
        <v>111338.9</v>
      </c>
      <c r="AF827" s="891">
        <v>899869.52999999991</v>
      </c>
      <c r="AG827" s="891">
        <v>647583.36999999988</v>
      </c>
      <c r="AH827" s="891">
        <v>1987005.1278900001</v>
      </c>
      <c r="AI827" s="891">
        <v>4440184.1878899997</v>
      </c>
      <c r="AJ827" s="891">
        <v>663109.23</v>
      </c>
      <c r="AK827" s="891">
        <v>3777074.9578899997</v>
      </c>
      <c r="AL827" s="894">
        <v>4393998.6278900001</v>
      </c>
      <c r="AM827" s="891">
        <v>226149.1</v>
      </c>
      <c r="AN827" s="891">
        <v>226149.1</v>
      </c>
      <c r="AO827" s="891">
        <v>235461.12</v>
      </c>
      <c r="AP827" s="891">
        <v>235461.12</v>
      </c>
      <c r="AQ827" s="891">
        <v>1995.43</v>
      </c>
      <c r="AR827" s="891">
        <v>1995.43</v>
      </c>
      <c r="AS827" s="891">
        <v>1995.43</v>
      </c>
      <c r="AT827" s="891">
        <v>1995.43</v>
      </c>
      <c r="AU827" s="891">
        <v>2660.57</v>
      </c>
      <c r="AV827" s="891">
        <v>345875.1</v>
      </c>
      <c r="AW827" s="891">
        <v>137244.10999999999</v>
      </c>
      <c r="AX827" s="891">
        <v>53762.62</v>
      </c>
      <c r="AY827" s="891">
        <v>1470744.56</v>
      </c>
      <c r="AZ827" s="891">
        <v>10024342.58</v>
      </c>
      <c r="BA827" s="891">
        <v>661258.74</v>
      </c>
      <c r="BB827" s="891">
        <v>1475.32</v>
      </c>
      <c r="BC827" s="891">
        <v>333766.74</v>
      </c>
    </row>
    <row r="828" spans="1:55" ht="15.75" customHeight="1" x14ac:dyDescent="0.2">
      <c r="A828" s="890" t="s">
        <v>2848</v>
      </c>
      <c r="B828" s="895" t="s">
        <v>2849</v>
      </c>
      <c r="C828" s="645">
        <v>289.55</v>
      </c>
      <c r="D828" s="891">
        <v>3868821.42</v>
      </c>
      <c r="E828" s="891">
        <v>2807214.39</v>
      </c>
      <c r="F828" s="892">
        <v>0.72559937129380347</v>
      </c>
      <c r="G828" s="893">
        <v>1</v>
      </c>
      <c r="H828" s="891">
        <v>38546.79</v>
      </c>
      <c r="I828" s="891">
        <v>1687399.9300000002</v>
      </c>
      <c r="J828" s="891">
        <v>1725946.7200000002</v>
      </c>
      <c r="K828" s="893">
        <v>0.93035000000000001</v>
      </c>
      <c r="L828" s="891">
        <v>915842.35</v>
      </c>
      <c r="M828" s="891">
        <v>183168.47</v>
      </c>
      <c r="N828" s="891">
        <v>91267.33</v>
      </c>
      <c r="O828" s="891">
        <v>39929.449999999997</v>
      </c>
      <c r="P828" s="891">
        <v>32610.86</v>
      </c>
      <c r="Q828" s="891">
        <v>57215.45</v>
      </c>
      <c r="R828" s="891">
        <v>20916.07</v>
      </c>
      <c r="S828" s="891">
        <v>33783.160000000003</v>
      </c>
      <c r="T828" s="891">
        <v>45791.25</v>
      </c>
      <c r="U828" s="891">
        <v>25337.37</v>
      </c>
      <c r="V828" s="891">
        <v>68379.740000000005</v>
      </c>
      <c r="W828" s="891">
        <v>58977.78</v>
      </c>
      <c r="X828" s="891">
        <v>40537.65</v>
      </c>
      <c r="Y828" s="891">
        <v>1613756.9300000002</v>
      </c>
      <c r="Z828" s="891">
        <v>25766.999999999996</v>
      </c>
      <c r="AA828" s="891">
        <v>36193.75</v>
      </c>
      <c r="AB828" s="891">
        <v>77888.949999999983</v>
      </c>
      <c r="AC828" s="891">
        <v>8396.9499999999989</v>
      </c>
      <c r="AD828" s="891">
        <v>165333.04999999999</v>
      </c>
      <c r="AE828" s="891">
        <v>44931.06</v>
      </c>
      <c r="AF828" s="891">
        <v>355277.85</v>
      </c>
      <c r="AG828" s="891">
        <v>255672.64999999997</v>
      </c>
      <c r="AH828" s="891">
        <v>762844.32704999996</v>
      </c>
      <c r="AI828" s="891">
        <v>1732305.5870499997</v>
      </c>
      <c r="AJ828" s="891">
        <v>261802.42</v>
      </c>
      <c r="AK828" s="891">
        <v>1470503.16705</v>
      </c>
      <c r="AL828" s="894">
        <v>1714071.0470500002</v>
      </c>
      <c r="AM828" s="891">
        <v>79817.33</v>
      </c>
      <c r="AN828" s="891">
        <v>79817.33</v>
      </c>
      <c r="AO828" s="891">
        <v>83143.05</v>
      </c>
      <c r="AP828" s="891">
        <v>83143.05</v>
      </c>
      <c r="AQ828" s="891">
        <v>665.14</v>
      </c>
      <c r="AR828" s="891">
        <v>665.14</v>
      </c>
      <c r="AS828" s="891">
        <v>665.14</v>
      </c>
      <c r="AT828" s="891">
        <v>665.14</v>
      </c>
      <c r="AU828" s="891">
        <v>1330.28</v>
      </c>
      <c r="AV828" s="891">
        <v>136354.6</v>
      </c>
      <c r="AW828" s="891">
        <v>54105.85</v>
      </c>
      <c r="AX828" s="891">
        <v>20621.28</v>
      </c>
      <c r="AY828" s="891">
        <v>540993.33000000007</v>
      </c>
      <c r="AZ828" s="891">
        <v>3868821.42</v>
      </c>
      <c r="BA828" s="891">
        <v>232160.66</v>
      </c>
      <c r="BB828" s="891">
        <v>50.11</v>
      </c>
      <c r="BC828" s="891">
        <v>123109.73000000001</v>
      </c>
    </row>
    <row r="829" spans="1:55" ht="15.75" customHeight="1" x14ac:dyDescent="0.2">
      <c r="A829" s="890" t="s">
        <v>2850</v>
      </c>
      <c r="B829" s="895" t="s">
        <v>2851</v>
      </c>
      <c r="C829" s="645">
        <v>3092.45</v>
      </c>
      <c r="D829" s="891">
        <v>47914650.939999998</v>
      </c>
      <c r="E829" s="891">
        <v>37492255.890000001</v>
      </c>
      <c r="F829" s="892">
        <v>0.78247999629484521</v>
      </c>
      <c r="G829" s="893">
        <v>2</v>
      </c>
      <c r="H829" s="891">
        <v>325335.03000000003</v>
      </c>
      <c r="I829" s="891">
        <v>32436157.080000006</v>
      </c>
      <c r="J829" s="891">
        <v>32761492.110000007</v>
      </c>
      <c r="K829" s="893">
        <v>0.93035000000000001</v>
      </c>
      <c r="L829" s="891">
        <v>10958597.220000001</v>
      </c>
      <c r="M829" s="891">
        <v>2570408.0499999998</v>
      </c>
      <c r="N829" s="891">
        <v>1015544.71</v>
      </c>
      <c r="O829" s="891">
        <v>419218.89</v>
      </c>
      <c r="P829" s="891">
        <v>411396.69</v>
      </c>
      <c r="Q829" s="891">
        <v>699478.83</v>
      </c>
      <c r="R829" s="891">
        <v>232337.99</v>
      </c>
      <c r="S829" s="891">
        <v>373990.21</v>
      </c>
      <c r="T829" s="891">
        <v>466634.64</v>
      </c>
      <c r="U829" s="891">
        <v>271584.99</v>
      </c>
      <c r="V829" s="891">
        <v>696822.19</v>
      </c>
      <c r="W829" s="891">
        <v>601011.75</v>
      </c>
      <c r="X829" s="891">
        <v>448764.52</v>
      </c>
      <c r="Y829" s="891">
        <v>19165790.68</v>
      </c>
      <c r="Z829" s="891">
        <v>277046.10000000003</v>
      </c>
      <c r="AA829" s="891">
        <v>386556.25</v>
      </c>
      <c r="AB829" s="891">
        <v>831869.04999999993</v>
      </c>
      <c r="AC829" s="891">
        <v>89681.049999999988</v>
      </c>
      <c r="AD829" s="891">
        <v>1765788.9499999997</v>
      </c>
      <c r="AE829" s="891">
        <v>967475.33000000007</v>
      </c>
      <c r="AF829" s="891">
        <v>3794436.15</v>
      </c>
      <c r="AG829" s="891">
        <v>2730633.35</v>
      </c>
      <c r="AH829" s="891">
        <v>9620644.987949999</v>
      </c>
      <c r="AI829" s="891">
        <v>20464131.217949998</v>
      </c>
      <c r="AJ829" s="891">
        <v>2796100.51</v>
      </c>
      <c r="AK829" s="891">
        <v>17668030.707950003</v>
      </c>
      <c r="AL829" s="894">
        <v>20269382.807950005</v>
      </c>
      <c r="AM829" s="891">
        <v>1511873.28</v>
      </c>
      <c r="AN829" s="891">
        <v>1511873.28</v>
      </c>
      <c r="AO829" s="891">
        <v>1574396.86</v>
      </c>
      <c r="AP829" s="891">
        <v>1574396.86</v>
      </c>
      <c r="AQ829" s="891">
        <v>7981.73</v>
      </c>
      <c r="AR829" s="891">
        <v>7981.73</v>
      </c>
      <c r="AS829" s="891">
        <v>7981.73</v>
      </c>
      <c r="AT829" s="891">
        <v>7981.73</v>
      </c>
      <c r="AU829" s="891">
        <v>9977.16</v>
      </c>
      <c r="AV829" s="891">
        <v>1458661.73</v>
      </c>
      <c r="AW829" s="891">
        <v>578800.66</v>
      </c>
      <c r="AX829" s="891">
        <v>227570.57</v>
      </c>
      <c r="AY829" s="891">
        <v>8479477.3200000022</v>
      </c>
      <c r="AZ829" s="891">
        <v>47914650.939999998</v>
      </c>
      <c r="BA829" s="891">
        <v>10615425.620000001</v>
      </c>
      <c r="BB829" s="891">
        <v>2229.08</v>
      </c>
      <c r="BC829" s="891">
        <v>1642117.1599999997</v>
      </c>
    </row>
    <row r="830" spans="1:55" ht="15.75" customHeight="1" x14ac:dyDescent="0.2">
      <c r="A830" s="890" t="s">
        <v>2852</v>
      </c>
      <c r="B830" s="895" t="s">
        <v>2853</v>
      </c>
      <c r="C830" s="645">
        <v>148.78</v>
      </c>
      <c r="D830" s="891">
        <v>2048861.29</v>
      </c>
      <c r="E830" s="891">
        <v>1547306.5</v>
      </c>
      <c r="F830" s="892">
        <v>0.75520314994091176</v>
      </c>
      <c r="G830" s="893">
        <v>2</v>
      </c>
      <c r="H830" s="891">
        <v>16859.28</v>
      </c>
      <c r="I830" s="891">
        <v>1059816.3699999999</v>
      </c>
      <c r="J830" s="891">
        <v>1076675.6499999999</v>
      </c>
      <c r="K830" s="893">
        <v>0.93035000000000001</v>
      </c>
      <c r="L830" s="891">
        <v>495780.54</v>
      </c>
      <c r="M830" s="891">
        <v>113791.88</v>
      </c>
      <c r="N830" s="891">
        <v>47760.639999999999</v>
      </c>
      <c r="O830" s="891">
        <v>19480.64</v>
      </c>
      <c r="P830" s="891">
        <v>17096.09</v>
      </c>
      <c r="Q830" s="891">
        <v>30905.5</v>
      </c>
      <c r="R830" s="891">
        <v>10175.379999999999</v>
      </c>
      <c r="S830" s="891">
        <v>17419.439999999999</v>
      </c>
      <c r="T830" s="891">
        <v>21805.35</v>
      </c>
      <c r="U830" s="891">
        <v>12668.68</v>
      </c>
      <c r="V830" s="891">
        <v>32561.78</v>
      </c>
      <c r="W830" s="891">
        <v>28084.66</v>
      </c>
      <c r="X830" s="891">
        <v>20902.22</v>
      </c>
      <c r="Y830" s="891">
        <v>868432.79999999993</v>
      </c>
      <c r="Z830" s="891">
        <v>13390.199999999999</v>
      </c>
      <c r="AA830" s="891">
        <v>18597.5</v>
      </c>
      <c r="AB830" s="891">
        <v>40021.819999999992</v>
      </c>
      <c r="AC830" s="891">
        <v>4314.62</v>
      </c>
      <c r="AD830" s="891">
        <v>84953.38</v>
      </c>
      <c r="AE830" s="891">
        <v>42442.41</v>
      </c>
      <c r="AF830" s="891">
        <v>182553.06</v>
      </c>
      <c r="AG830" s="891">
        <v>131372.74</v>
      </c>
      <c r="AH830" s="891">
        <v>401993.38877999998</v>
      </c>
      <c r="AI830" s="891">
        <v>919639.1187799999</v>
      </c>
      <c r="AJ830" s="891">
        <v>134522.41</v>
      </c>
      <c r="AK830" s="891">
        <v>785116.70877999987</v>
      </c>
      <c r="AL830" s="894">
        <v>910269.62877999991</v>
      </c>
      <c r="AM830" s="891">
        <v>39908.660000000003</v>
      </c>
      <c r="AN830" s="891">
        <v>39908.660000000003</v>
      </c>
      <c r="AO830" s="891">
        <v>41238.949999999997</v>
      </c>
      <c r="AP830" s="891">
        <v>41238.949999999997</v>
      </c>
      <c r="AQ830" s="891">
        <v>0</v>
      </c>
      <c r="AR830" s="891">
        <v>0</v>
      </c>
      <c r="AS830" s="891">
        <v>0</v>
      </c>
      <c r="AT830" s="891">
        <v>0</v>
      </c>
      <c r="AU830" s="891">
        <v>0</v>
      </c>
      <c r="AV830" s="891">
        <v>69840.160000000003</v>
      </c>
      <c r="AW830" s="891">
        <v>27712.75</v>
      </c>
      <c r="AX830" s="891">
        <v>10310.64</v>
      </c>
      <c r="AY830" s="891">
        <v>270158.77</v>
      </c>
      <c r="AZ830" s="891">
        <v>2048861.29</v>
      </c>
      <c r="BA830" s="891">
        <v>453446.43000000005</v>
      </c>
      <c r="BB830" s="891">
        <v>0</v>
      </c>
      <c r="BC830" s="891">
        <v>36203.54</v>
      </c>
    </row>
    <row r="831" spans="1:55" ht="15.75" customHeight="1" x14ac:dyDescent="0.2">
      <c r="A831" s="890" t="s">
        <v>2854</v>
      </c>
      <c r="B831" s="895" t="s">
        <v>2855</v>
      </c>
      <c r="C831" s="645">
        <v>4680.12</v>
      </c>
      <c r="D831" s="891">
        <v>73332826.390000001</v>
      </c>
      <c r="E831" s="891">
        <v>70354852.409999996</v>
      </c>
      <c r="F831" s="892">
        <v>0.95939098318449523</v>
      </c>
      <c r="G831" s="893">
        <v>3</v>
      </c>
      <c r="H831" s="891">
        <v>120178.37</v>
      </c>
      <c r="I831" s="891">
        <v>60389822.800000012</v>
      </c>
      <c r="J831" s="891">
        <v>60510001.170000009</v>
      </c>
      <c r="K831" s="893">
        <v>0.93035000000000001</v>
      </c>
      <c r="L831" s="891">
        <v>16736624.380000001</v>
      </c>
      <c r="M831" s="891">
        <v>4048872.91</v>
      </c>
      <c r="N831" s="891">
        <v>1550959.77</v>
      </c>
      <c r="O831" s="891">
        <v>629318.40000000002</v>
      </c>
      <c r="P831" s="891">
        <v>628038.53</v>
      </c>
      <c r="Q831" s="891">
        <v>1080048.3600000001</v>
      </c>
      <c r="R831" s="891">
        <v>351616.14</v>
      </c>
      <c r="S831" s="891">
        <v>570090.93999999994</v>
      </c>
      <c r="T831" s="891">
        <v>695590.89</v>
      </c>
      <c r="U831" s="891">
        <v>411468.41</v>
      </c>
      <c r="V831" s="891">
        <v>1038720.93</v>
      </c>
      <c r="W831" s="891">
        <v>895900.7</v>
      </c>
      <c r="X831" s="891">
        <v>684072.95</v>
      </c>
      <c r="Y831" s="891">
        <v>29321323.309999999</v>
      </c>
      <c r="Z831" s="891">
        <v>419606.1</v>
      </c>
      <c r="AA831" s="891">
        <v>585015</v>
      </c>
      <c r="AB831" s="891">
        <v>1258952.28</v>
      </c>
      <c r="AC831" s="891">
        <v>135723.48000000001</v>
      </c>
      <c r="AD831" s="891">
        <v>2672348.5199999996</v>
      </c>
      <c r="AE831" s="891">
        <v>1621430.4700000002</v>
      </c>
      <c r="AF831" s="891">
        <v>5742507.2400000002</v>
      </c>
      <c r="AG831" s="891">
        <v>4132545.96</v>
      </c>
      <c r="AH831" s="891">
        <v>14719782.885120001</v>
      </c>
      <c r="AI831" s="891">
        <v>31287911.935120001</v>
      </c>
      <c r="AJ831" s="891">
        <v>4231624.0999999996</v>
      </c>
      <c r="AK831" s="891">
        <v>27056287.83512</v>
      </c>
      <c r="AL831" s="894">
        <v>30993179.31512</v>
      </c>
      <c r="AM831" s="891">
        <v>2306720.87</v>
      </c>
      <c r="AN831" s="891">
        <v>2306720.87</v>
      </c>
      <c r="AO831" s="891">
        <v>2403166.8199999998</v>
      </c>
      <c r="AP831" s="891">
        <v>2403166.8199999998</v>
      </c>
      <c r="AQ831" s="891">
        <v>31926.93</v>
      </c>
      <c r="AR831" s="891">
        <v>31926.93</v>
      </c>
      <c r="AS831" s="891">
        <v>33257.22</v>
      </c>
      <c r="AT831" s="891">
        <v>33257.22</v>
      </c>
      <c r="AU831" s="891">
        <v>39908.660000000003</v>
      </c>
      <c r="AV831" s="891">
        <v>2207614.35</v>
      </c>
      <c r="AW831" s="891">
        <v>875986.96</v>
      </c>
      <c r="AX831" s="891">
        <v>344670</v>
      </c>
      <c r="AY831" s="891">
        <v>13018323.650000002</v>
      </c>
      <c r="AZ831" s="891">
        <v>73332826.390000001</v>
      </c>
      <c r="BA831" s="891">
        <v>19426258.190000001</v>
      </c>
      <c r="BB831" s="891">
        <v>27803.649999999998</v>
      </c>
      <c r="BC831" s="891">
        <v>2356779.2100000004</v>
      </c>
    </row>
    <row r="832" spans="1:55" ht="15.75" customHeight="1" x14ac:dyDescent="0.2">
      <c r="A832" s="890" t="s">
        <v>2856</v>
      </c>
      <c r="B832" s="895" t="s">
        <v>2857</v>
      </c>
      <c r="C832" s="645">
        <v>918.71</v>
      </c>
      <c r="D832" s="891">
        <v>12769347.49</v>
      </c>
      <c r="E832" s="891">
        <v>9050930.129999999</v>
      </c>
      <c r="F832" s="892">
        <v>0.70880130226607208</v>
      </c>
      <c r="G832" s="893">
        <v>1</v>
      </c>
      <c r="H832" s="891">
        <v>206365.04</v>
      </c>
      <c r="I832" s="891">
        <v>6239534.5200000005</v>
      </c>
      <c r="J832" s="891">
        <v>6445899.5600000005</v>
      </c>
      <c r="K832" s="893">
        <v>0.93035000000000001</v>
      </c>
      <c r="L832" s="891">
        <v>2970632.43</v>
      </c>
      <c r="M832" s="891">
        <v>708014.14</v>
      </c>
      <c r="N832" s="891">
        <v>301685.74</v>
      </c>
      <c r="O832" s="891">
        <v>123801.28</v>
      </c>
      <c r="P832" s="891">
        <v>104829.42</v>
      </c>
      <c r="Q832" s="891">
        <v>209232.94</v>
      </c>
      <c r="R832" s="891">
        <v>68401.210000000006</v>
      </c>
      <c r="S832" s="891">
        <v>111378.87</v>
      </c>
      <c r="T832" s="891">
        <v>137373.75</v>
      </c>
      <c r="U832" s="891">
        <v>80498.95</v>
      </c>
      <c r="V832" s="891">
        <v>205139.24</v>
      </c>
      <c r="W832" s="891">
        <v>176933.36</v>
      </c>
      <c r="X832" s="891">
        <v>133647.57999999999</v>
      </c>
      <c r="Y832" s="891">
        <v>5331568.910000002</v>
      </c>
      <c r="Z832" s="891">
        <v>82062</v>
      </c>
      <c r="AA832" s="891">
        <v>114838.75</v>
      </c>
      <c r="AB832" s="891">
        <v>247132.99</v>
      </c>
      <c r="AC832" s="891">
        <v>26642.589999999997</v>
      </c>
      <c r="AD832" s="891">
        <v>524583.40999999992</v>
      </c>
      <c r="AE832" s="891">
        <v>301484.87</v>
      </c>
      <c r="AF832" s="891">
        <v>1127257.17</v>
      </c>
      <c r="AG832" s="891">
        <v>811220.92999999993</v>
      </c>
      <c r="AH832" s="891">
        <v>2501718.7082099998</v>
      </c>
      <c r="AI832" s="891">
        <v>5736941.4182099998</v>
      </c>
      <c r="AJ832" s="891">
        <v>830670.02</v>
      </c>
      <c r="AK832" s="891">
        <v>4906271.3982100002</v>
      </c>
      <c r="AL832" s="894">
        <v>5679085.2482099999</v>
      </c>
      <c r="AM832" s="891">
        <v>262066.9</v>
      </c>
      <c r="AN832" s="891">
        <v>262066.9</v>
      </c>
      <c r="AO832" s="891">
        <v>272709.21000000002</v>
      </c>
      <c r="AP832" s="891">
        <v>272709.21000000002</v>
      </c>
      <c r="AQ832" s="891">
        <v>3325.72</v>
      </c>
      <c r="AR832" s="891">
        <v>3325.72</v>
      </c>
      <c r="AS832" s="891">
        <v>3325.72</v>
      </c>
      <c r="AT832" s="891">
        <v>3325.72</v>
      </c>
      <c r="AU832" s="891">
        <v>3990.86</v>
      </c>
      <c r="AV832" s="891">
        <v>433009.02</v>
      </c>
      <c r="AW832" s="891">
        <v>171819.07</v>
      </c>
      <c r="AX832" s="891">
        <v>67019.16</v>
      </c>
      <c r="AY832" s="891">
        <v>1758693.21</v>
      </c>
      <c r="AZ832" s="891">
        <v>12769347.49</v>
      </c>
      <c r="BA832" s="891">
        <v>914156.95</v>
      </c>
      <c r="BB832" s="891">
        <v>864.07999999999993</v>
      </c>
      <c r="BC832" s="891">
        <v>421499.76999999996</v>
      </c>
    </row>
    <row r="833" spans="1:55" ht="15.75" customHeight="1" x14ac:dyDescent="0.2">
      <c r="A833" s="890" t="s">
        <v>2858</v>
      </c>
      <c r="B833" s="895" t="s">
        <v>2859</v>
      </c>
      <c r="C833" s="645">
        <v>4696.5</v>
      </c>
      <c r="D833" s="891">
        <v>67536166.670000002</v>
      </c>
      <c r="E833" s="891">
        <v>43832373.200000003</v>
      </c>
      <c r="F833" s="892">
        <v>0.64902074490216255</v>
      </c>
      <c r="G833" s="893">
        <v>1</v>
      </c>
      <c r="H833" s="891">
        <v>2383766.52</v>
      </c>
      <c r="I833" s="891">
        <v>22356819.25</v>
      </c>
      <c r="J833" s="891">
        <v>24740585.77</v>
      </c>
      <c r="K833" s="893">
        <v>0.93035000000000001</v>
      </c>
      <c r="L833" s="891">
        <v>15076923.310000001</v>
      </c>
      <c r="M833" s="891">
        <v>5025138.53</v>
      </c>
      <c r="N833" s="891">
        <v>1707287.96</v>
      </c>
      <c r="O833" s="891">
        <v>568611.23</v>
      </c>
      <c r="P833" s="891">
        <v>505289.45</v>
      </c>
      <c r="Q833" s="891">
        <v>1477150.48</v>
      </c>
      <c r="R833" s="891">
        <v>353877.34</v>
      </c>
      <c r="S833" s="891">
        <v>619709.96</v>
      </c>
      <c r="T833" s="891">
        <v>568392.97</v>
      </c>
      <c r="U833" s="891">
        <v>413052</v>
      </c>
      <c r="V833" s="891">
        <v>848777.19</v>
      </c>
      <c r="W833" s="891">
        <v>732073.51</v>
      </c>
      <c r="X833" s="891">
        <v>743612.64</v>
      </c>
      <c r="Y833" s="891">
        <v>28639896.570000004</v>
      </c>
      <c r="Z833" s="891">
        <v>422685</v>
      </c>
      <c r="AA833" s="891">
        <v>587062.5</v>
      </c>
      <c r="AB833" s="891">
        <v>1263358.5</v>
      </c>
      <c r="AC833" s="891">
        <v>136198.5</v>
      </c>
      <c r="AD833" s="891">
        <v>2681701.5</v>
      </c>
      <c r="AE833" s="891">
        <v>3658573.5</v>
      </c>
      <c r="AF833" s="891">
        <v>5762605.5</v>
      </c>
      <c r="AG833" s="891">
        <v>4147009.5</v>
      </c>
      <c r="AH833" s="891">
        <v>12830036.278499998</v>
      </c>
      <c r="AI833" s="891">
        <v>31489230.778499998</v>
      </c>
      <c r="AJ833" s="891">
        <v>4246434.4000000004</v>
      </c>
      <c r="AK833" s="891">
        <v>27242796.3785</v>
      </c>
      <c r="AL833" s="894">
        <v>31193466.618500002</v>
      </c>
      <c r="AM833" s="891">
        <v>1036960.16</v>
      </c>
      <c r="AN833" s="891">
        <v>1036960.16</v>
      </c>
      <c r="AO833" s="891">
        <v>1080194.55</v>
      </c>
      <c r="AP833" s="891">
        <v>1080194.55</v>
      </c>
      <c r="AQ833" s="891">
        <v>5321.15</v>
      </c>
      <c r="AR833" s="891">
        <v>5321.15</v>
      </c>
      <c r="AS833" s="891">
        <v>5986.29</v>
      </c>
      <c r="AT833" s="891">
        <v>5986.29</v>
      </c>
      <c r="AU833" s="891">
        <v>6651.44</v>
      </c>
      <c r="AV833" s="891">
        <v>2214930.94</v>
      </c>
      <c r="AW833" s="891">
        <v>878890.2</v>
      </c>
      <c r="AX833" s="891">
        <v>345406.47</v>
      </c>
      <c r="AY833" s="891">
        <v>7702803.3500000015</v>
      </c>
      <c r="AZ833" s="891">
        <v>67536166.670000002</v>
      </c>
      <c r="BA833" s="891">
        <v>2926527.58</v>
      </c>
      <c r="BB833" s="891">
        <v>9931.61</v>
      </c>
      <c r="BC833" s="891">
        <v>2238474.86</v>
      </c>
    </row>
    <row r="834" spans="1:55" ht="15.75" customHeight="1" x14ac:dyDescent="0.2">
      <c r="A834" s="890" t="s">
        <v>2860</v>
      </c>
      <c r="B834" s="895" t="s">
        <v>2861</v>
      </c>
      <c r="C834" s="645">
        <v>2488</v>
      </c>
      <c r="D834" s="891">
        <v>33376121.23</v>
      </c>
      <c r="E834" s="891">
        <v>21491267.52</v>
      </c>
      <c r="F834" s="892">
        <v>0.64391147706770235</v>
      </c>
      <c r="G834" s="893">
        <v>1</v>
      </c>
      <c r="H834" s="891">
        <v>1190367.4099999999</v>
      </c>
      <c r="I834" s="891">
        <v>8053385.7699999986</v>
      </c>
      <c r="J834" s="891">
        <v>9243753.1799999978</v>
      </c>
      <c r="K834" s="893">
        <v>0.93035000000000001</v>
      </c>
      <c r="L834" s="891">
        <v>7568637.3099999996</v>
      </c>
      <c r="M834" s="891">
        <v>2522626.81</v>
      </c>
      <c r="N834" s="891">
        <v>904542.68</v>
      </c>
      <c r="O834" s="891">
        <v>301029.46999999997</v>
      </c>
      <c r="P834" s="891">
        <v>240860.92</v>
      </c>
      <c r="Q834" s="891">
        <v>782622.32</v>
      </c>
      <c r="R834" s="891">
        <v>187114.05</v>
      </c>
      <c r="S834" s="891">
        <v>328330.15000000002</v>
      </c>
      <c r="T834" s="891">
        <v>300913.91999999998</v>
      </c>
      <c r="U834" s="891">
        <v>218798.79</v>
      </c>
      <c r="V834" s="891">
        <v>449352.63</v>
      </c>
      <c r="W834" s="891">
        <v>387568.32</v>
      </c>
      <c r="X834" s="891">
        <v>393975.35</v>
      </c>
      <c r="Y834" s="891">
        <v>14586372.720000001</v>
      </c>
      <c r="Z834" s="891">
        <v>223920</v>
      </c>
      <c r="AA834" s="891">
        <v>311000</v>
      </c>
      <c r="AB834" s="891">
        <v>669272</v>
      </c>
      <c r="AC834" s="891">
        <v>72152</v>
      </c>
      <c r="AD834" s="891">
        <v>1420648</v>
      </c>
      <c r="AE834" s="891">
        <v>1938152</v>
      </c>
      <c r="AF834" s="891">
        <v>3052776</v>
      </c>
      <c r="AG834" s="891">
        <v>2196904</v>
      </c>
      <c r="AH834" s="891">
        <v>6217745.6669999994</v>
      </c>
      <c r="AI834" s="891">
        <v>16102569.666999999</v>
      </c>
      <c r="AJ834" s="891">
        <v>2249574.96</v>
      </c>
      <c r="AK834" s="891">
        <v>13852994.706999999</v>
      </c>
      <c r="AL834" s="894">
        <v>15945886.766999999</v>
      </c>
      <c r="AM834" s="891">
        <v>242777.71</v>
      </c>
      <c r="AN834" s="891">
        <v>242777.71</v>
      </c>
      <c r="AO834" s="891">
        <v>252754.88</v>
      </c>
      <c r="AP834" s="891">
        <v>252754.88</v>
      </c>
      <c r="AQ834" s="891">
        <v>5986.29</v>
      </c>
      <c r="AR834" s="891">
        <v>5986.29</v>
      </c>
      <c r="AS834" s="891">
        <v>5986.29</v>
      </c>
      <c r="AT834" s="891">
        <v>5986.29</v>
      </c>
      <c r="AU834" s="891">
        <v>7316.58</v>
      </c>
      <c r="AV834" s="891">
        <v>1173314.77</v>
      </c>
      <c r="AW834" s="891">
        <v>465574.26</v>
      </c>
      <c r="AX834" s="891">
        <v>182645.64</v>
      </c>
      <c r="AY834" s="891">
        <v>2843861.5900000003</v>
      </c>
      <c r="AZ834" s="891">
        <v>33376121.23</v>
      </c>
      <c r="BA834" s="891">
        <v>371220.19</v>
      </c>
      <c r="BB834" s="891">
        <v>4271.0499999999993</v>
      </c>
      <c r="BC834" s="891">
        <v>897659.08000000007</v>
      </c>
    </row>
    <row r="835" spans="1:55" ht="15.75" customHeight="1" x14ac:dyDescent="0.2">
      <c r="A835" s="890"/>
      <c r="B835" s="895" t="s">
        <v>2862</v>
      </c>
      <c r="C835" s="645">
        <v>52</v>
      </c>
      <c r="D835" s="891">
        <v>744932.12</v>
      </c>
      <c r="E835" s="891">
        <v>486661.72000000003</v>
      </c>
      <c r="F835" s="892">
        <v>0.65329673259356846</v>
      </c>
      <c r="G835" s="893">
        <v>1</v>
      </c>
      <c r="H835" s="891">
        <v>26815.14</v>
      </c>
      <c r="I835" s="891">
        <v>412168.51</v>
      </c>
      <c r="J835" s="891">
        <v>438983.65</v>
      </c>
      <c r="K835" s="893">
        <v>0.93759999999999999</v>
      </c>
      <c r="L835" s="891">
        <v>168541.85</v>
      </c>
      <c r="M835" s="891">
        <v>56174.99</v>
      </c>
      <c r="N835" s="891">
        <v>19052.55</v>
      </c>
      <c r="O835" s="891">
        <v>5862.32</v>
      </c>
      <c r="P835" s="891">
        <v>5594.47</v>
      </c>
      <c r="Q835" s="891">
        <v>15853.69</v>
      </c>
      <c r="R835" s="891">
        <v>3418.22</v>
      </c>
      <c r="S835" s="891">
        <v>6915.68</v>
      </c>
      <c r="T835" s="891">
        <v>5860.07</v>
      </c>
      <c r="U835" s="891">
        <v>4521.79</v>
      </c>
      <c r="V835" s="891">
        <v>8750.7999999999993</v>
      </c>
      <c r="W835" s="891">
        <v>7547.6</v>
      </c>
      <c r="X835" s="891">
        <v>8298.3700000000008</v>
      </c>
      <c r="Y835" s="891">
        <v>316392.39999999991</v>
      </c>
      <c r="Z835" s="891">
        <v>4680</v>
      </c>
      <c r="AA835" s="891">
        <v>6500</v>
      </c>
      <c r="AB835" s="891">
        <v>13988</v>
      </c>
      <c r="AC835" s="891">
        <v>1508</v>
      </c>
      <c r="AD835" s="891">
        <v>29692</v>
      </c>
      <c r="AE835" s="891">
        <v>40508</v>
      </c>
      <c r="AF835" s="891">
        <v>63804</v>
      </c>
      <c r="AG835" s="891">
        <v>45916</v>
      </c>
      <c r="AH835" s="891">
        <v>140536.15799999997</v>
      </c>
      <c r="AI835" s="891">
        <v>347132.15799999994</v>
      </c>
      <c r="AJ835" s="891">
        <v>47016.84</v>
      </c>
      <c r="AK835" s="891">
        <v>300115.31799999997</v>
      </c>
      <c r="AL835" s="894">
        <v>344198.29799999995</v>
      </c>
      <c r="AM835" s="891">
        <v>11395.57</v>
      </c>
      <c r="AN835" s="891">
        <v>11395.57</v>
      </c>
      <c r="AO835" s="891">
        <v>12065.89</v>
      </c>
      <c r="AP835" s="891">
        <v>12065.89</v>
      </c>
      <c r="AQ835" s="891">
        <v>0</v>
      </c>
      <c r="AR835" s="891">
        <v>0</v>
      </c>
      <c r="AS835" s="891">
        <v>0</v>
      </c>
      <c r="AT835" s="891">
        <v>0</v>
      </c>
      <c r="AU835" s="891">
        <v>0</v>
      </c>
      <c r="AV835" s="891">
        <v>24131.79</v>
      </c>
      <c r="AW835" s="891">
        <v>9575.5499999999993</v>
      </c>
      <c r="AX835" s="891">
        <v>3711.06</v>
      </c>
      <c r="AY835" s="891">
        <v>84341.319999999992</v>
      </c>
      <c r="AZ835" s="891">
        <v>744932.12</v>
      </c>
      <c r="BA835" s="891">
        <v>16683.57</v>
      </c>
      <c r="BB835" s="891">
        <v>0</v>
      </c>
      <c r="BC835" s="891">
        <v>8725.619999999999</v>
      </c>
    </row>
    <row r="836" spans="1:55" ht="15.75" customHeight="1" x14ac:dyDescent="0.2">
      <c r="A836" s="890"/>
      <c r="B836" s="895" t="s">
        <v>2863</v>
      </c>
      <c r="C836" s="645">
        <v>42.98</v>
      </c>
      <c r="D836" s="891">
        <v>581942.14</v>
      </c>
      <c r="E836" s="891">
        <v>349476.89</v>
      </c>
      <c r="F836" s="892">
        <v>0.60053545873134395</v>
      </c>
      <c r="G836" s="893">
        <v>1</v>
      </c>
      <c r="H836" s="891">
        <v>31357.47</v>
      </c>
      <c r="I836" s="891">
        <v>291282.68000000005</v>
      </c>
      <c r="J836" s="891">
        <v>322640.15000000002</v>
      </c>
      <c r="K836" s="893">
        <v>0.93759999999999999</v>
      </c>
      <c r="L836" s="891">
        <v>133136.54</v>
      </c>
      <c r="M836" s="891">
        <v>39521.19</v>
      </c>
      <c r="N836" s="891">
        <v>14091.5</v>
      </c>
      <c r="O836" s="891">
        <v>4208.6400000000003</v>
      </c>
      <c r="P836" s="891">
        <v>4481.5</v>
      </c>
      <c r="Q836" s="891">
        <v>12193.1</v>
      </c>
      <c r="R836" s="891">
        <v>2278.81</v>
      </c>
      <c r="S836" s="891">
        <v>5053.76</v>
      </c>
      <c r="T836" s="891">
        <v>4395.05</v>
      </c>
      <c r="U836" s="891">
        <v>3457.84</v>
      </c>
      <c r="V836" s="891">
        <v>6563.1</v>
      </c>
      <c r="W836" s="891">
        <v>5660.7</v>
      </c>
      <c r="X836" s="891">
        <v>6064.19</v>
      </c>
      <c r="Y836" s="891">
        <v>241105.92000000004</v>
      </c>
      <c r="Z836" s="891">
        <v>3868.2000000000003</v>
      </c>
      <c r="AA836" s="891">
        <v>5372.5</v>
      </c>
      <c r="AB836" s="891">
        <v>11561.62</v>
      </c>
      <c r="AC836" s="891">
        <v>1246.42</v>
      </c>
      <c r="AD836" s="891">
        <v>24541.58</v>
      </c>
      <c r="AE836" s="891">
        <v>26297.950000000004</v>
      </c>
      <c r="AF836" s="891">
        <v>52736.460000000006</v>
      </c>
      <c r="AG836" s="891">
        <v>37951.340000000004</v>
      </c>
      <c r="AH836" s="891">
        <v>109747.68798</v>
      </c>
      <c r="AI836" s="891">
        <v>273323.75797999999</v>
      </c>
      <c r="AJ836" s="891">
        <v>38861.22</v>
      </c>
      <c r="AK836" s="891">
        <v>234462.53798000011</v>
      </c>
      <c r="AL836" s="894">
        <v>270898.8079800001</v>
      </c>
      <c r="AM836" s="891">
        <v>9384.58</v>
      </c>
      <c r="AN836" s="891">
        <v>9384.58</v>
      </c>
      <c r="AO836" s="891">
        <v>10054.91</v>
      </c>
      <c r="AP836" s="891">
        <v>10054.91</v>
      </c>
      <c r="AQ836" s="891">
        <v>0</v>
      </c>
      <c r="AR836" s="891">
        <v>0</v>
      </c>
      <c r="AS836" s="891">
        <v>0</v>
      </c>
      <c r="AT836" s="891">
        <v>0</v>
      </c>
      <c r="AU836" s="891">
        <v>0</v>
      </c>
      <c r="AV836" s="891">
        <v>20109.830000000002</v>
      </c>
      <c r="AW836" s="891">
        <v>7979.63</v>
      </c>
      <c r="AX836" s="891">
        <v>2968.85</v>
      </c>
      <c r="AY836" s="891">
        <v>69937.290000000008</v>
      </c>
      <c r="AZ836" s="891">
        <v>581942.14</v>
      </c>
      <c r="BA836" s="891">
        <v>15870.79</v>
      </c>
      <c r="BB836" s="891">
        <v>0</v>
      </c>
      <c r="BC836" s="891">
        <v>8407.07</v>
      </c>
    </row>
    <row r="837" spans="1:55" ht="15.75" customHeight="1" x14ac:dyDescent="0.2">
      <c r="A837" s="890"/>
      <c r="B837" s="895" t="s">
        <v>2864</v>
      </c>
      <c r="C837" s="645">
        <v>204</v>
      </c>
      <c r="D837" s="891">
        <v>2582781.66</v>
      </c>
      <c r="E837" s="891">
        <v>690276.27</v>
      </c>
      <c r="F837" s="892">
        <v>0.26726079121995933</v>
      </c>
      <c r="G837" s="893">
        <v>1</v>
      </c>
      <c r="H837" s="891">
        <v>430996.04</v>
      </c>
      <c r="I837" s="891">
        <v>431998.11</v>
      </c>
      <c r="J837" s="891">
        <v>862994.14999999991</v>
      </c>
      <c r="K837" s="893">
        <v>0.93759999999999999</v>
      </c>
      <c r="L837" s="891">
        <v>577420.96</v>
      </c>
      <c r="M837" s="891">
        <v>115484.19</v>
      </c>
      <c r="N837" s="891">
        <v>64512.74</v>
      </c>
      <c r="O837" s="891">
        <v>28743.3</v>
      </c>
      <c r="P837" s="891">
        <v>20846.3</v>
      </c>
      <c r="Q837" s="891">
        <v>47240.6</v>
      </c>
      <c r="R837" s="891">
        <v>14812.31</v>
      </c>
      <c r="S837" s="891">
        <v>23938.89</v>
      </c>
      <c r="T837" s="891">
        <v>32962.92</v>
      </c>
      <c r="U837" s="891">
        <v>17821.169999999998</v>
      </c>
      <c r="V837" s="891">
        <v>49223.29</v>
      </c>
      <c r="W837" s="891">
        <v>42455.27</v>
      </c>
      <c r="X837" s="891">
        <v>28725.15</v>
      </c>
      <c r="Y837" s="891">
        <v>1064187.0900000001</v>
      </c>
      <c r="Z837" s="891">
        <v>18360</v>
      </c>
      <c r="AA837" s="891">
        <v>25500</v>
      </c>
      <c r="AB837" s="891">
        <v>54876</v>
      </c>
      <c r="AC837" s="891">
        <v>5916</v>
      </c>
      <c r="AD837" s="891">
        <v>116484</v>
      </c>
      <c r="AE837" s="891">
        <v>37855</v>
      </c>
      <c r="AF837" s="891">
        <v>250308</v>
      </c>
      <c r="AG837" s="891">
        <v>180132</v>
      </c>
      <c r="AH837" s="891">
        <v>498615.47400000005</v>
      </c>
      <c r="AI837" s="891">
        <v>1188046.4739999999</v>
      </c>
      <c r="AJ837" s="891">
        <v>184450.68</v>
      </c>
      <c r="AK837" s="891">
        <v>1003595.794</v>
      </c>
      <c r="AL837" s="894">
        <v>1176536.7439999999</v>
      </c>
      <c r="AM837" s="891">
        <v>46922.94</v>
      </c>
      <c r="AN837" s="891">
        <v>46922.94</v>
      </c>
      <c r="AO837" s="891">
        <v>48933.919999999998</v>
      </c>
      <c r="AP837" s="891">
        <v>48933.919999999998</v>
      </c>
      <c r="AQ837" s="891">
        <v>0</v>
      </c>
      <c r="AR837" s="891">
        <v>0</v>
      </c>
      <c r="AS837" s="891">
        <v>0</v>
      </c>
      <c r="AT837" s="891">
        <v>0</v>
      </c>
      <c r="AU837" s="891">
        <v>670.32</v>
      </c>
      <c r="AV837" s="891">
        <v>96527.19</v>
      </c>
      <c r="AW837" s="891">
        <v>38302.230000000003</v>
      </c>
      <c r="AX837" s="891">
        <v>14844.27</v>
      </c>
      <c r="AY837" s="891">
        <v>342057.73</v>
      </c>
      <c r="AZ837" s="891">
        <v>2582781.66</v>
      </c>
      <c r="BA837" s="891">
        <v>76742.570000000007</v>
      </c>
      <c r="BB837" s="891">
        <v>129.29</v>
      </c>
      <c r="BC837" s="891">
        <v>44128.460000000006</v>
      </c>
    </row>
    <row r="838" spans="1:55" ht="15.75" customHeight="1" x14ac:dyDescent="0.2">
      <c r="A838" s="890" t="s">
        <v>2865</v>
      </c>
      <c r="B838" s="895" t="s">
        <v>2866</v>
      </c>
      <c r="C838" s="645">
        <v>192.47</v>
      </c>
      <c r="D838" s="891">
        <v>2449130.29</v>
      </c>
      <c r="E838" s="891">
        <v>2546307.27</v>
      </c>
      <c r="F838" s="892">
        <v>1.0396781585678727</v>
      </c>
      <c r="G838" s="893">
        <v>4</v>
      </c>
      <c r="H838" s="891">
        <v>188.45</v>
      </c>
      <c r="I838" s="891">
        <v>572679.80999999994</v>
      </c>
      <c r="J838" s="891">
        <v>572868.25999999989</v>
      </c>
      <c r="K838" s="893">
        <v>0.93759999999999999</v>
      </c>
      <c r="L838" s="891">
        <v>592857.32999999996</v>
      </c>
      <c r="M838" s="891">
        <v>144554.60999999999</v>
      </c>
      <c r="N838" s="891">
        <v>63501.81</v>
      </c>
      <c r="O838" s="891">
        <v>25212.62</v>
      </c>
      <c r="P838" s="891">
        <v>19922.68</v>
      </c>
      <c r="Q838" s="891">
        <v>44728.87</v>
      </c>
      <c r="R838" s="891">
        <v>13672.9</v>
      </c>
      <c r="S838" s="891">
        <v>23140.93</v>
      </c>
      <c r="T838" s="891">
        <v>27835.35</v>
      </c>
      <c r="U838" s="891">
        <v>16757.22</v>
      </c>
      <c r="V838" s="891">
        <v>41566.33</v>
      </c>
      <c r="W838" s="891">
        <v>35851.120000000003</v>
      </c>
      <c r="X838" s="891">
        <v>27767.65</v>
      </c>
      <c r="Y838" s="891">
        <v>1077369.42</v>
      </c>
      <c r="Z838" s="891">
        <v>17277.300000000003</v>
      </c>
      <c r="AA838" s="891">
        <v>24058.75</v>
      </c>
      <c r="AB838" s="891">
        <v>51774.43</v>
      </c>
      <c r="AC838" s="891">
        <v>5581.63</v>
      </c>
      <c r="AD838" s="891">
        <v>54950.18</v>
      </c>
      <c r="AE838" s="891">
        <v>68652.25</v>
      </c>
      <c r="AF838" s="891">
        <v>236160.69</v>
      </c>
      <c r="AG838" s="891">
        <v>169951.01</v>
      </c>
      <c r="AH838" s="891">
        <v>478707.24896999996</v>
      </c>
      <c r="AI838" s="891">
        <v>1107113.4889699998</v>
      </c>
      <c r="AJ838" s="891">
        <v>174025.59</v>
      </c>
      <c r="AK838" s="891">
        <v>933087.8989700001</v>
      </c>
      <c r="AL838" s="894">
        <v>1096254.2889700001</v>
      </c>
      <c r="AM838" s="891">
        <v>32846.050000000003</v>
      </c>
      <c r="AN838" s="891">
        <v>32846.050000000003</v>
      </c>
      <c r="AO838" s="891">
        <v>34186.71</v>
      </c>
      <c r="AP838" s="891">
        <v>34186.71</v>
      </c>
      <c r="AQ838" s="891">
        <v>0</v>
      </c>
      <c r="AR838" s="891">
        <v>0</v>
      </c>
      <c r="AS838" s="891">
        <v>0</v>
      </c>
      <c r="AT838" s="891">
        <v>0</v>
      </c>
      <c r="AU838" s="891">
        <v>0</v>
      </c>
      <c r="AV838" s="891">
        <v>91164.57</v>
      </c>
      <c r="AW838" s="891">
        <v>36174.33</v>
      </c>
      <c r="AX838" s="891">
        <v>14102.05</v>
      </c>
      <c r="AY838" s="891">
        <v>275506.46999999997</v>
      </c>
      <c r="AZ838" s="891">
        <v>2449130.29</v>
      </c>
      <c r="BA838" s="891">
        <v>99384.029999999984</v>
      </c>
      <c r="BB838" s="891">
        <v>0</v>
      </c>
      <c r="BC838" s="891">
        <v>35592.510000000009</v>
      </c>
    </row>
    <row r="839" spans="1:55" ht="15.75" customHeight="1" x14ac:dyDescent="0.2">
      <c r="A839" s="890" t="s">
        <v>2867</v>
      </c>
      <c r="B839" s="895" t="s">
        <v>2868</v>
      </c>
      <c r="C839" s="645">
        <v>986.69</v>
      </c>
      <c r="D839" s="891">
        <v>12989424.34</v>
      </c>
      <c r="E839" s="891">
        <v>9631925.0199999996</v>
      </c>
      <c r="F839" s="892">
        <v>0.74152054532079437</v>
      </c>
      <c r="G839" s="893">
        <v>2</v>
      </c>
      <c r="H839" s="891">
        <v>56209.94</v>
      </c>
      <c r="I839" s="891">
        <v>2051825.12</v>
      </c>
      <c r="J839" s="891">
        <v>2108035.06</v>
      </c>
      <c r="K839" s="893">
        <v>0.93759999999999999</v>
      </c>
      <c r="L839" s="891">
        <v>3075078.39</v>
      </c>
      <c r="M839" s="891">
        <v>735944.74</v>
      </c>
      <c r="N839" s="891">
        <v>327615.27</v>
      </c>
      <c r="O839" s="891">
        <v>133445.85999999999</v>
      </c>
      <c r="P839" s="891">
        <v>104289.66</v>
      </c>
      <c r="Q839" s="891">
        <v>225737.43</v>
      </c>
      <c r="R839" s="891">
        <v>73491.88</v>
      </c>
      <c r="S839" s="891">
        <v>120492.44</v>
      </c>
      <c r="T839" s="891">
        <v>147966.89000000001</v>
      </c>
      <c r="U839" s="891">
        <v>86977.99</v>
      </c>
      <c r="V839" s="891">
        <v>220957.91</v>
      </c>
      <c r="W839" s="891">
        <v>190577.02</v>
      </c>
      <c r="X839" s="891">
        <v>144583.29</v>
      </c>
      <c r="Y839" s="891">
        <v>5587158.7699999996</v>
      </c>
      <c r="Z839" s="891">
        <v>87744.6</v>
      </c>
      <c r="AA839" s="891">
        <v>123336.25</v>
      </c>
      <c r="AB839" s="891">
        <v>265419.61000000004</v>
      </c>
      <c r="AC839" s="891">
        <v>28614.010000000002</v>
      </c>
      <c r="AD839" s="891">
        <v>563399.99</v>
      </c>
      <c r="AE839" s="891">
        <v>325790.27</v>
      </c>
      <c r="AF839" s="891">
        <v>1210668.6300000001</v>
      </c>
      <c r="AG839" s="891">
        <v>871247.27</v>
      </c>
      <c r="AH839" s="891">
        <v>2497022.3541899999</v>
      </c>
      <c r="AI839" s="891">
        <v>5973242.9841900002</v>
      </c>
      <c r="AJ839" s="891">
        <v>892135.49</v>
      </c>
      <c r="AK839" s="891">
        <v>5081107.4941899991</v>
      </c>
      <c r="AL839" s="894">
        <v>5917573.7241899986</v>
      </c>
      <c r="AM839" s="891">
        <v>185680.78</v>
      </c>
      <c r="AN839" s="891">
        <v>185680.78</v>
      </c>
      <c r="AO839" s="891">
        <v>193054.39</v>
      </c>
      <c r="AP839" s="891">
        <v>193054.39</v>
      </c>
      <c r="AQ839" s="891">
        <v>0</v>
      </c>
      <c r="AR839" s="891">
        <v>0</v>
      </c>
      <c r="AS839" s="891">
        <v>0</v>
      </c>
      <c r="AT839" s="891">
        <v>0</v>
      </c>
      <c r="AU839" s="891">
        <v>0</v>
      </c>
      <c r="AV839" s="891">
        <v>468559.09</v>
      </c>
      <c r="AW839" s="891">
        <v>185925.43</v>
      </c>
      <c r="AX839" s="891">
        <v>72736.92</v>
      </c>
      <c r="AY839" s="891">
        <v>1484691.7799999998</v>
      </c>
      <c r="AZ839" s="891">
        <v>12989424.34</v>
      </c>
      <c r="BA839" s="891">
        <v>287529.01</v>
      </c>
      <c r="BB839" s="891">
        <v>0</v>
      </c>
      <c r="BC839" s="891">
        <v>196015.16000000003</v>
      </c>
    </row>
    <row r="840" spans="1:55" ht="15.75" customHeight="1" x14ac:dyDescent="0.2">
      <c r="A840" s="890" t="s">
        <v>2869</v>
      </c>
      <c r="B840" s="895" t="s">
        <v>2870</v>
      </c>
      <c r="C840" s="645">
        <v>1012.21</v>
      </c>
      <c r="D840" s="891">
        <v>13072839.84</v>
      </c>
      <c r="E840" s="891">
        <v>8945152.8000000007</v>
      </c>
      <c r="F840" s="892">
        <v>0.68425475332680286</v>
      </c>
      <c r="G840" s="893">
        <v>1</v>
      </c>
      <c r="H840" s="891">
        <v>285568.36</v>
      </c>
      <c r="I840" s="891">
        <v>3669422.36</v>
      </c>
      <c r="J840" s="891">
        <v>3954990.7199999997</v>
      </c>
      <c r="K840" s="893">
        <v>0.93759999999999999</v>
      </c>
      <c r="L840" s="891">
        <v>3097321.12</v>
      </c>
      <c r="M840" s="891">
        <v>755533.84</v>
      </c>
      <c r="N840" s="891">
        <v>337799.9</v>
      </c>
      <c r="O840" s="891">
        <v>136020.43</v>
      </c>
      <c r="P840" s="891">
        <v>103407.34</v>
      </c>
      <c r="Q840" s="891">
        <v>238518.36</v>
      </c>
      <c r="R840" s="891">
        <v>75770.7</v>
      </c>
      <c r="S840" s="891">
        <v>123950.28</v>
      </c>
      <c r="T840" s="891">
        <v>150164.42000000001</v>
      </c>
      <c r="U840" s="891">
        <v>89371.88</v>
      </c>
      <c r="V840" s="891">
        <v>224239.46</v>
      </c>
      <c r="W840" s="891">
        <v>193407.37</v>
      </c>
      <c r="X840" s="891">
        <v>148732.48000000001</v>
      </c>
      <c r="Y840" s="891">
        <v>5674237.580000001</v>
      </c>
      <c r="Z840" s="891">
        <v>90596.7</v>
      </c>
      <c r="AA840" s="891">
        <v>126526.25</v>
      </c>
      <c r="AB840" s="891">
        <v>272284.49</v>
      </c>
      <c r="AC840" s="891">
        <v>29354.089999999997</v>
      </c>
      <c r="AD840" s="891">
        <v>577971.91</v>
      </c>
      <c r="AE840" s="891">
        <v>358210.31</v>
      </c>
      <c r="AF840" s="891">
        <v>1241981.67</v>
      </c>
      <c r="AG840" s="891">
        <v>893781.42999999993</v>
      </c>
      <c r="AH840" s="891">
        <v>2495297.8907099999</v>
      </c>
      <c r="AI840" s="891">
        <v>6086004.7407099996</v>
      </c>
      <c r="AJ840" s="891">
        <v>915209.91</v>
      </c>
      <c r="AK840" s="891">
        <v>5170794.8307099994</v>
      </c>
      <c r="AL840" s="894">
        <v>6028895.6407099999</v>
      </c>
      <c r="AM840" s="891">
        <v>152834.72</v>
      </c>
      <c r="AN840" s="891">
        <v>152834.72</v>
      </c>
      <c r="AO840" s="891">
        <v>158867.67000000001</v>
      </c>
      <c r="AP840" s="891">
        <v>158867.67000000001</v>
      </c>
      <c r="AQ840" s="891">
        <v>0</v>
      </c>
      <c r="AR840" s="891">
        <v>0</v>
      </c>
      <c r="AS840" s="891">
        <v>0</v>
      </c>
      <c r="AT840" s="891">
        <v>0</v>
      </c>
      <c r="AU840" s="891">
        <v>0</v>
      </c>
      <c r="AV840" s="891">
        <v>480624.99</v>
      </c>
      <c r="AW840" s="891">
        <v>190713.21</v>
      </c>
      <c r="AX840" s="891">
        <v>74963.56</v>
      </c>
      <c r="AY840" s="891">
        <v>1369706.54</v>
      </c>
      <c r="AZ840" s="891">
        <v>13072839.84</v>
      </c>
      <c r="BA840" s="891">
        <v>232846.87</v>
      </c>
      <c r="BB840" s="891">
        <v>0</v>
      </c>
      <c r="BC840" s="891">
        <v>268293.75</v>
      </c>
    </row>
    <row r="841" spans="1:55" ht="15.75" customHeight="1" x14ac:dyDescent="0.2">
      <c r="A841" s="890" t="s">
        <v>2871</v>
      </c>
      <c r="B841" s="895" t="s">
        <v>2872</v>
      </c>
      <c r="C841" s="645">
        <v>544.25</v>
      </c>
      <c r="D841" s="891">
        <v>7063748.2400000002</v>
      </c>
      <c r="E841" s="891">
        <v>4860460.4800000004</v>
      </c>
      <c r="F841" s="892">
        <v>0.68808518011395037</v>
      </c>
      <c r="G841" s="893">
        <v>1</v>
      </c>
      <c r="H841" s="891">
        <v>136218.72</v>
      </c>
      <c r="I841" s="891">
        <v>1217232.8900000004</v>
      </c>
      <c r="J841" s="891">
        <v>1353451.6100000003</v>
      </c>
      <c r="K841" s="893">
        <v>0.93759999999999999</v>
      </c>
      <c r="L841" s="891">
        <v>1663629.98</v>
      </c>
      <c r="M841" s="891">
        <v>405400.65</v>
      </c>
      <c r="N841" s="891">
        <v>181186.89</v>
      </c>
      <c r="O841" s="891">
        <v>72894.81</v>
      </c>
      <c r="P841" s="891">
        <v>56043.360000000001</v>
      </c>
      <c r="Q841" s="891">
        <v>126945.56</v>
      </c>
      <c r="R841" s="891">
        <v>41018.720000000001</v>
      </c>
      <c r="S841" s="891">
        <v>66496.929999999993</v>
      </c>
      <c r="T841" s="891">
        <v>80576.03</v>
      </c>
      <c r="U841" s="891">
        <v>47877.79</v>
      </c>
      <c r="V841" s="891">
        <v>120323.61</v>
      </c>
      <c r="W841" s="891">
        <v>103779.56</v>
      </c>
      <c r="X841" s="891">
        <v>79792.100000000006</v>
      </c>
      <c r="Y841" s="891">
        <v>3045965.99</v>
      </c>
      <c r="Z841" s="891">
        <v>48285</v>
      </c>
      <c r="AA841" s="891">
        <v>68031.25</v>
      </c>
      <c r="AB841" s="891">
        <v>146403.25</v>
      </c>
      <c r="AC841" s="891">
        <v>15783.25</v>
      </c>
      <c r="AD841" s="891">
        <v>310766.75</v>
      </c>
      <c r="AE841" s="891">
        <v>189408.5</v>
      </c>
      <c r="AF841" s="891">
        <v>667794.75</v>
      </c>
      <c r="AG841" s="891">
        <v>480572.75</v>
      </c>
      <c r="AH841" s="891">
        <v>1350861.4837499999</v>
      </c>
      <c r="AI841" s="891">
        <v>3277906.9837499997</v>
      </c>
      <c r="AJ841" s="891">
        <v>492094.52</v>
      </c>
      <c r="AK841" s="891">
        <v>2785812.4637499996</v>
      </c>
      <c r="AL841" s="894">
        <v>3247200.2837499995</v>
      </c>
      <c r="AM841" s="891">
        <v>90494.24</v>
      </c>
      <c r="AN841" s="891">
        <v>90494.24</v>
      </c>
      <c r="AO841" s="891">
        <v>94516.21</v>
      </c>
      <c r="AP841" s="891">
        <v>94516.21</v>
      </c>
      <c r="AQ841" s="891">
        <v>0</v>
      </c>
      <c r="AR841" s="891">
        <v>0</v>
      </c>
      <c r="AS841" s="891">
        <v>0</v>
      </c>
      <c r="AT841" s="891">
        <v>0</v>
      </c>
      <c r="AU841" s="891">
        <v>0</v>
      </c>
      <c r="AV841" s="891">
        <v>258076.18</v>
      </c>
      <c r="AW841" s="891">
        <v>102405.28</v>
      </c>
      <c r="AX841" s="891">
        <v>40079.53</v>
      </c>
      <c r="AY841" s="891">
        <v>770581.89000000013</v>
      </c>
      <c r="AZ841" s="891">
        <v>7063748.2400000002</v>
      </c>
      <c r="BA841" s="891">
        <v>176771.31</v>
      </c>
      <c r="BB841" s="891">
        <v>0</v>
      </c>
      <c r="BC841" s="891">
        <v>188230.93</v>
      </c>
    </row>
    <row r="842" spans="1:55" ht="15.75" customHeight="1" x14ac:dyDescent="0.2">
      <c r="A842" s="890" t="s">
        <v>2873</v>
      </c>
      <c r="B842" s="895" t="s">
        <v>2874</v>
      </c>
      <c r="C842" s="645">
        <v>2127.7199999999998</v>
      </c>
      <c r="D842" s="891">
        <v>26281252</v>
      </c>
      <c r="E842" s="891">
        <v>18583953.030000001</v>
      </c>
      <c r="F842" s="892">
        <v>0.70711825410752882</v>
      </c>
      <c r="G842" s="893">
        <v>1</v>
      </c>
      <c r="H842" s="891">
        <v>369201.35</v>
      </c>
      <c r="I842" s="891">
        <v>7290119.1399999987</v>
      </c>
      <c r="J842" s="891">
        <v>7659320.4899999984</v>
      </c>
      <c r="K842" s="893">
        <v>0.93759999999999999</v>
      </c>
      <c r="L842" s="891">
        <v>6222967.5800000001</v>
      </c>
      <c r="M842" s="891">
        <v>1559419.35</v>
      </c>
      <c r="N842" s="891">
        <v>715021.63</v>
      </c>
      <c r="O842" s="891">
        <v>286246.03999999998</v>
      </c>
      <c r="P842" s="891">
        <v>201457.36</v>
      </c>
      <c r="Q842" s="891">
        <v>518256.31</v>
      </c>
      <c r="R842" s="891">
        <v>161226.37</v>
      </c>
      <c r="S842" s="891">
        <v>262795.89</v>
      </c>
      <c r="T842" s="891">
        <v>314246.52</v>
      </c>
      <c r="U842" s="891">
        <v>188319.32</v>
      </c>
      <c r="V842" s="891">
        <v>469262.09</v>
      </c>
      <c r="W842" s="891">
        <v>404740.31</v>
      </c>
      <c r="X842" s="891">
        <v>315338.39</v>
      </c>
      <c r="Y842" s="891">
        <v>11619297.16</v>
      </c>
      <c r="Z842" s="891">
        <v>189972.90000000002</v>
      </c>
      <c r="AA842" s="891">
        <v>265965</v>
      </c>
      <c r="AB842" s="891">
        <v>572356.68000000005</v>
      </c>
      <c r="AC842" s="891">
        <v>61703.880000000005</v>
      </c>
      <c r="AD842" s="891">
        <v>1214928.1200000001</v>
      </c>
      <c r="AE842" s="891">
        <v>816446.25</v>
      </c>
      <c r="AF842" s="891">
        <v>2610712.4400000004</v>
      </c>
      <c r="AG842" s="891">
        <v>1878776.76</v>
      </c>
      <c r="AH842" s="891">
        <v>4943298.28572</v>
      </c>
      <c r="AI842" s="891">
        <v>12554160.315719999</v>
      </c>
      <c r="AJ842" s="891">
        <v>1923820.59</v>
      </c>
      <c r="AK842" s="891">
        <v>10630339.725720003</v>
      </c>
      <c r="AL842" s="894">
        <v>12434113.905720003</v>
      </c>
      <c r="AM842" s="891">
        <v>146801.76999999999</v>
      </c>
      <c r="AN842" s="891">
        <v>146801.76999999999</v>
      </c>
      <c r="AO842" s="891">
        <v>152834.72</v>
      </c>
      <c r="AP842" s="891">
        <v>152834.72</v>
      </c>
      <c r="AQ842" s="891">
        <v>10725.24</v>
      </c>
      <c r="AR842" s="891">
        <v>10725.24</v>
      </c>
      <c r="AS842" s="891">
        <v>11395.57</v>
      </c>
      <c r="AT842" s="891">
        <v>11395.57</v>
      </c>
      <c r="AU842" s="891">
        <v>14076.88</v>
      </c>
      <c r="AV842" s="891">
        <v>1011524.56</v>
      </c>
      <c r="AW842" s="891">
        <v>401375.5</v>
      </c>
      <c r="AX842" s="891">
        <v>157349.26</v>
      </c>
      <c r="AY842" s="891">
        <v>2227840.7999999998</v>
      </c>
      <c r="AZ842" s="891">
        <v>26281252</v>
      </c>
      <c r="BA842" s="891">
        <v>133796.75</v>
      </c>
      <c r="BB842" s="891">
        <v>2491.5500000000002</v>
      </c>
      <c r="BC842" s="891">
        <v>634582.00000000012</v>
      </c>
    </row>
    <row r="843" spans="1:55" ht="15.75" customHeight="1" x14ac:dyDescent="0.2">
      <c r="A843" s="890" t="s">
        <v>2875</v>
      </c>
      <c r="B843" s="895" t="s">
        <v>2876</v>
      </c>
      <c r="C843" s="645">
        <v>4630.12</v>
      </c>
      <c r="D843" s="891">
        <v>58249173.200000003</v>
      </c>
      <c r="E843" s="891">
        <v>43025735.090000004</v>
      </c>
      <c r="F843" s="892">
        <v>0.73864971340056718</v>
      </c>
      <c r="G843" s="893">
        <v>2</v>
      </c>
      <c r="H843" s="891">
        <v>235905.28</v>
      </c>
      <c r="I843" s="891">
        <v>8030487.7600000007</v>
      </c>
      <c r="J843" s="891">
        <v>8266393.040000001</v>
      </c>
      <c r="K843" s="893">
        <v>0.93759999999999999</v>
      </c>
      <c r="L843" s="891">
        <v>13788702.449999999</v>
      </c>
      <c r="M843" s="891">
        <v>3344412.54</v>
      </c>
      <c r="N843" s="891">
        <v>1545028.04</v>
      </c>
      <c r="O843" s="891">
        <v>627364.88</v>
      </c>
      <c r="P843" s="891">
        <v>455588.4</v>
      </c>
      <c r="Q843" s="891">
        <v>1085205.1399999999</v>
      </c>
      <c r="R843" s="891">
        <v>350937.97</v>
      </c>
      <c r="S843" s="891">
        <v>568149.81999999995</v>
      </c>
      <c r="T843" s="891">
        <v>693686.37</v>
      </c>
      <c r="U843" s="891">
        <v>410153.1</v>
      </c>
      <c r="V843" s="891">
        <v>1035876.93</v>
      </c>
      <c r="W843" s="891">
        <v>893447.74</v>
      </c>
      <c r="X843" s="891">
        <v>681743.73</v>
      </c>
      <c r="Y843" s="891">
        <v>25480297.109999996</v>
      </c>
      <c r="Z843" s="891">
        <v>414491.4</v>
      </c>
      <c r="AA843" s="891">
        <v>578765</v>
      </c>
      <c r="AB843" s="891">
        <v>1245502.28</v>
      </c>
      <c r="AC843" s="891">
        <v>134273.47999999998</v>
      </c>
      <c r="AD843" s="891">
        <v>2643798.52</v>
      </c>
      <c r="AE843" s="891">
        <v>1604659.19</v>
      </c>
      <c r="AF843" s="891">
        <v>5681157.2400000002</v>
      </c>
      <c r="AG843" s="891">
        <v>4088395.96</v>
      </c>
      <c r="AH843" s="891">
        <v>11050975.434119998</v>
      </c>
      <c r="AI843" s="891">
        <v>27442018.50412</v>
      </c>
      <c r="AJ843" s="891">
        <v>4186415.6</v>
      </c>
      <c r="AK843" s="891">
        <v>23255602.904119994</v>
      </c>
      <c r="AL843" s="894">
        <v>27180786.164119996</v>
      </c>
      <c r="AM843" s="891">
        <v>426328.44</v>
      </c>
      <c r="AN843" s="891">
        <v>426328.44</v>
      </c>
      <c r="AO843" s="891">
        <v>444427.29</v>
      </c>
      <c r="AP843" s="891">
        <v>444427.29</v>
      </c>
      <c r="AQ843" s="891">
        <v>80439.320000000007</v>
      </c>
      <c r="AR843" s="891">
        <v>80439.320000000007</v>
      </c>
      <c r="AS843" s="891">
        <v>83790.960000000006</v>
      </c>
      <c r="AT843" s="891">
        <v>83790.960000000006</v>
      </c>
      <c r="AU843" s="891">
        <v>100549.16</v>
      </c>
      <c r="AV843" s="891">
        <v>2200685.98</v>
      </c>
      <c r="AW843" s="891">
        <v>873237.76</v>
      </c>
      <c r="AX843" s="891">
        <v>343644.86</v>
      </c>
      <c r="AY843" s="891">
        <v>5588089.7800000003</v>
      </c>
      <c r="AZ843" s="891">
        <v>58249173.200000003</v>
      </c>
      <c r="BA843" s="891">
        <v>354761.27</v>
      </c>
      <c r="BB843" s="891">
        <v>7827.63</v>
      </c>
      <c r="BC843" s="891">
        <v>1235926.5999999999</v>
      </c>
    </row>
    <row r="844" spans="1:55" ht="15.75" customHeight="1" x14ac:dyDescent="0.2">
      <c r="A844" s="890" t="s">
        <v>2877</v>
      </c>
      <c r="B844" s="895" t="s">
        <v>2878</v>
      </c>
      <c r="C844" s="645">
        <v>1238.79</v>
      </c>
      <c r="D844" s="891">
        <v>15312897.73</v>
      </c>
      <c r="E844" s="891">
        <v>12747459.959999999</v>
      </c>
      <c r="F844" s="892">
        <v>0.83246555843091874</v>
      </c>
      <c r="G844" s="893">
        <v>2</v>
      </c>
      <c r="H844" s="891">
        <v>37095.96</v>
      </c>
      <c r="I844" s="891">
        <v>1779513.44</v>
      </c>
      <c r="J844" s="891">
        <v>1816609.4</v>
      </c>
      <c r="K844" s="893">
        <v>0.93759999999999999</v>
      </c>
      <c r="L844" s="891">
        <v>3667896.99</v>
      </c>
      <c r="M844" s="891">
        <v>895046.07</v>
      </c>
      <c r="N844" s="891">
        <v>413457.4</v>
      </c>
      <c r="O844" s="891">
        <v>167169.82</v>
      </c>
      <c r="P844" s="891">
        <v>118622.19</v>
      </c>
      <c r="Q844" s="891">
        <v>291378.94</v>
      </c>
      <c r="R844" s="891">
        <v>93431.53</v>
      </c>
      <c r="S844" s="891">
        <v>152144.98000000001</v>
      </c>
      <c r="T844" s="891">
        <v>184592.36</v>
      </c>
      <c r="U844" s="891">
        <v>109320.96000000001</v>
      </c>
      <c r="V844" s="891">
        <v>275650.46000000002</v>
      </c>
      <c r="W844" s="891">
        <v>237749.55</v>
      </c>
      <c r="X844" s="891">
        <v>182564.33</v>
      </c>
      <c r="Y844" s="891">
        <v>6789025.5800000029</v>
      </c>
      <c r="Z844" s="891">
        <v>110906.09999999999</v>
      </c>
      <c r="AA844" s="891">
        <v>154848.75</v>
      </c>
      <c r="AB844" s="891">
        <v>333234.50999999995</v>
      </c>
      <c r="AC844" s="891">
        <v>35924.909999999996</v>
      </c>
      <c r="AD844" s="891">
        <v>707349.09</v>
      </c>
      <c r="AE844" s="891">
        <v>437895.95999999996</v>
      </c>
      <c r="AF844" s="891">
        <v>1519995.3299999998</v>
      </c>
      <c r="AG844" s="891">
        <v>1093851.5699999998</v>
      </c>
      <c r="AH844" s="891">
        <v>2889547.3662900003</v>
      </c>
      <c r="AI844" s="891">
        <v>7283553.5862899991</v>
      </c>
      <c r="AJ844" s="891">
        <v>1120076.75</v>
      </c>
      <c r="AK844" s="891">
        <v>6163476.8362899991</v>
      </c>
      <c r="AL844" s="894">
        <v>7213660.796289999</v>
      </c>
      <c r="AM844" s="891">
        <v>97197.52</v>
      </c>
      <c r="AN844" s="891">
        <v>97197.52</v>
      </c>
      <c r="AO844" s="891">
        <v>101219.48</v>
      </c>
      <c r="AP844" s="891">
        <v>101219.48</v>
      </c>
      <c r="AQ844" s="891">
        <v>0</v>
      </c>
      <c r="AR844" s="891">
        <v>0</v>
      </c>
      <c r="AS844" s="891">
        <v>0</v>
      </c>
      <c r="AT844" s="891">
        <v>0</v>
      </c>
      <c r="AU844" s="891">
        <v>0</v>
      </c>
      <c r="AV844" s="891">
        <v>588547.75</v>
      </c>
      <c r="AW844" s="891">
        <v>233537.23</v>
      </c>
      <c r="AX844" s="891">
        <v>91292.26</v>
      </c>
      <c r="AY844" s="891">
        <v>1310211.24</v>
      </c>
      <c r="AZ844" s="891">
        <v>15312897.73</v>
      </c>
      <c r="BA844" s="891">
        <v>72069.040000000008</v>
      </c>
      <c r="BB844" s="891">
        <v>0</v>
      </c>
      <c r="BC844" s="891">
        <v>230437.08999999997</v>
      </c>
    </row>
    <row r="845" spans="1:55" ht="15.75" customHeight="1" x14ac:dyDescent="0.2">
      <c r="A845" s="890" t="s">
        <v>2879</v>
      </c>
      <c r="B845" s="895" t="s">
        <v>2880</v>
      </c>
      <c r="C845" s="645">
        <v>1142.04</v>
      </c>
      <c r="D845" s="891">
        <v>15026390.67</v>
      </c>
      <c r="E845" s="891">
        <v>10655110.4</v>
      </c>
      <c r="F845" s="892">
        <v>0.70909313047961642</v>
      </c>
      <c r="G845" s="893">
        <v>1</v>
      </c>
      <c r="H845" s="891">
        <v>223310.68</v>
      </c>
      <c r="I845" s="891">
        <v>5838316.3700000001</v>
      </c>
      <c r="J845" s="891">
        <v>6061627.0499999998</v>
      </c>
      <c r="K845" s="893">
        <v>0.93759999999999999</v>
      </c>
      <c r="L845" s="891">
        <v>3541395.28</v>
      </c>
      <c r="M845" s="891">
        <v>875020.5</v>
      </c>
      <c r="N845" s="891">
        <v>381876.98</v>
      </c>
      <c r="O845" s="891">
        <v>153023.49</v>
      </c>
      <c r="P845" s="891">
        <v>119439.3</v>
      </c>
      <c r="Q845" s="891">
        <v>271730.99</v>
      </c>
      <c r="R845" s="891">
        <v>86025.38</v>
      </c>
      <c r="S845" s="891">
        <v>140175.54</v>
      </c>
      <c r="T845" s="891">
        <v>168477.15</v>
      </c>
      <c r="U845" s="891">
        <v>101075.34</v>
      </c>
      <c r="V845" s="891">
        <v>251585.73</v>
      </c>
      <c r="W845" s="891">
        <v>216993.64</v>
      </c>
      <c r="X845" s="891">
        <v>168201.75</v>
      </c>
      <c r="Y845" s="891">
        <v>6475021.0700000003</v>
      </c>
      <c r="Z845" s="891">
        <v>102266.1</v>
      </c>
      <c r="AA845" s="891">
        <v>142755</v>
      </c>
      <c r="AB845" s="891">
        <v>307208.75999999995</v>
      </c>
      <c r="AC845" s="891">
        <v>33119.159999999996</v>
      </c>
      <c r="AD845" s="891">
        <v>652104.84000000008</v>
      </c>
      <c r="AE845" s="891">
        <v>421024.48</v>
      </c>
      <c r="AF845" s="891">
        <v>1401283.0799999998</v>
      </c>
      <c r="AG845" s="891">
        <v>1008421.3199999998</v>
      </c>
      <c r="AH845" s="891">
        <v>2877674.5970399999</v>
      </c>
      <c r="AI845" s="891">
        <v>6945857.3370399997</v>
      </c>
      <c r="AJ845" s="891">
        <v>1032598.3</v>
      </c>
      <c r="AK845" s="891">
        <v>5913259.0370399999</v>
      </c>
      <c r="AL845" s="894">
        <v>6881423.19704</v>
      </c>
      <c r="AM845" s="891">
        <v>202438.97</v>
      </c>
      <c r="AN845" s="891">
        <v>202438.97</v>
      </c>
      <c r="AO845" s="891">
        <v>211153.23</v>
      </c>
      <c r="AP845" s="891">
        <v>211153.23</v>
      </c>
      <c r="AQ845" s="891">
        <v>0</v>
      </c>
      <c r="AR845" s="891">
        <v>0</v>
      </c>
      <c r="AS845" s="891">
        <v>0</v>
      </c>
      <c r="AT845" s="891">
        <v>0</v>
      </c>
      <c r="AU845" s="891">
        <v>670.32</v>
      </c>
      <c r="AV845" s="891">
        <v>542295.14</v>
      </c>
      <c r="AW845" s="891">
        <v>215184.08</v>
      </c>
      <c r="AX845" s="891">
        <v>84612.34</v>
      </c>
      <c r="AY845" s="891">
        <v>1669946.28</v>
      </c>
      <c r="AZ845" s="891">
        <v>15026390.67</v>
      </c>
      <c r="BA845" s="891">
        <v>479521.69</v>
      </c>
      <c r="BB845" s="891">
        <v>0</v>
      </c>
      <c r="BC845" s="891">
        <v>463168.32</v>
      </c>
    </row>
    <row r="846" spans="1:55" ht="15.75" customHeight="1" x14ac:dyDescent="0.2">
      <c r="A846" s="890" t="s">
        <v>2881</v>
      </c>
      <c r="B846" s="895" t="s">
        <v>2882</v>
      </c>
      <c r="C846" s="645">
        <v>545.12</v>
      </c>
      <c r="D846" s="891">
        <v>6975111.3600000003</v>
      </c>
      <c r="E846" s="891">
        <v>7477727.5399999991</v>
      </c>
      <c r="F846" s="892">
        <v>1.0720585169266743</v>
      </c>
      <c r="G846" s="893">
        <v>4</v>
      </c>
      <c r="H846" s="891">
        <v>536.72</v>
      </c>
      <c r="I846" s="891">
        <v>524635.27</v>
      </c>
      <c r="J846" s="891">
        <v>525171.99</v>
      </c>
      <c r="K846" s="893">
        <v>0.93759999999999999</v>
      </c>
      <c r="L846" s="891">
        <v>1663077.25</v>
      </c>
      <c r="M846" s="891">
        <v>398745.48</v>
      </c>
      <c r="N846" s="891">
        <v>180528.54</v>
      </c>
      <c r="O846" s="891">
        <v>72706.710000000006</v>
      </c>
      <c r="P846" s="891">
        <v>55326.09</v>
      </c>
      <c r="Q846" s="891">
        <v>124968.31</v>
      </c>
      <c r="R846" s="891">
        <v>41018.720000000001</v>
      </c>
      <c r="S846" s="891">
        <v>66230.94</v>
      </c>
      <c r="T846" s="891">
        <v>80576.03</v>
      </c>
      <c r="U846" s="891">
        <v>47877.79</v>
      </c>
      <c r="V846" s="891">
        <v>120323.61</v>
      </c>
      <c r="W846" s="891">
        <v>103779.56</v>
      </c>
      <c r="X846" s="891">
        <v>79472.929999999993</v>
      </c>
      <c r="Y846" s="891">
        <v>3034631.96</v>
      </c>
      <c r="Z846" s="891">
        <v>48745.8</v>
      </c>
      <c r="AA846" s="891">
        <v>68140</v>
      </c>
      <c r="AB846" s="891">
        <v>146637.28</v>
      </c>
      <c r="AC846" s="891">
        <v>15808.48</v>
      </c>
      <c r="AD846" s="891">
        <v>311263.52</v>
      </c>
      <c r="AE846" s="891">
        <v>181703.34</v>
      </c>
      <c r="AF846" s="891">
        <v>668862.24</v>
      </c>
      <c r="AG846" s="891">
        <v>481340.96</v>
      </c>
      <c r="AH846" s="891">
        <v>1330841.4991200001</v>
      </c>
      <c r="AI846" s="891">
        <v>3253343.1191199999</v>
      </c>
      <c r="AJ846" s="891">
        <v>492881.15</v>
      </c>
      <c r="AK846" s="891">
        <v>2760461.9691199996</v>
      </c>
      <c r="AL846" s="894">
        <v>3222587.3291199994</v>
      </c>
      <c r="AM846" s="891">
        <v>77758.009999999995</v>
      </c>
      <c r="AN846" s="891">
        <v>77758.009999999995</v>
      </c>
      <c r="AO846" s="891">
        <v>80439.320000000007</v>
      </c>
      <c r="AP846" s="891">
        <v>80439.320000000007</v>
      </c>
      <c r="AQ846" s="891">
        <v>0</v>
      </c>
      <c r="AR846" s="891">
        <v>0</v>
      </c>
      <c r="AS846" s="891">
        <v>0</v>
      </c>
      <c r="AT846" s="891">
        <v>0</v>
      </c>
      <c r="AU846" s="891">
        <v>0</v>
      </c>
      <c r="AV846" s="891">
        <v>258746.5</v>
      </c>
      <c r="AW846" s="891">
        <v>102671.26</v>
      </c>
      <c r="AX846" s="891">
        <v>40079.53</v>
      </c>
      <c r="AY846" s="891">
        <v>717891.95000000007</v>
      </c>
      <c r="AZ846" s="891">
        <v>6975111.3600000003</v>
      </c>
      <c r="BA846" s="891">
        <v>101323.37</v>
      </c>
      <c r="BB846" s="891">
        <v>0</v>
      </c>
      <c r="BC846" s="891">
        <v>116507.64000000001</v>
      </c>
    </row>
    <row r="847" spans="1:55" ht="15.75" customHeight="1" x14ac:dyDescent="0.2">
      <c r="A847" s="890" t="s">
        <v>2883</v>
      </c>
      <c r="B847" s="895" t="s">
        <v>2884</v>
      </c>
      <c r="C847" s="645">
        <v>1282.94</v>
      </c>
      <c r="D847" s="891">
        <v>17554546.68</v>
      </c>
      <c r="E847" s="891">
        <v>11791620.890000001</v>
      </c>
      <c r="F847" s="892">
        <v>0.67171320940085932</v>
      </c>
      <c r="G847" s="893">
        <v>1</v>
      </c>
      <c r="H847" s="891">
        <v>488143.9</v>
      </c>
      <c r="I847" s="891">
        <v>7390653.1900000013</v>
      </c>
      <c r="J847" s="891">
        <v>7878797.0900000017</v>
      </c>
      <c r="K847" s="893">
        <v>0.93759999999999999</v>
      </c>
      <c r="L847" s="891">
        <v>4083391.82</v>
      </c>
      <c r="M847" s="891">
        <v>989085.31</v>
      </c>
      <c r="N847" s="891">
        <v>427227.52</v>
      </c>
      <c r="O847" s="891">
        <v>172824.43</v>
      </c>
      <c r="P847" s="891">
        <v>142595.96</v>
      </c>
      <c r="Q847" s="891">
        <v>300909.01</v>
      </c>
      <c r="R847" s="891">
        <v>96849.76</v>
      </c>
      <c r="S847" s="891">
        <v>156932.76</v>
      </c>
      <c r="T847" s="891">
        <v>191184.94</v>
      </c>
      <c r="U847" s="891">
        <v>113310.77</v>
      </c>
      <c r="V847" s="891">
        <v>285495.12</v>
      </c>
      <c r="W847" s="891">
        <v>246240.61</v>
      </c>
      <c r="X847" s="891">
        <v>188309.36</v>
      </c>
      <c r="Y847" s="891">
        <v>7394357.3700000001</v>
      </c>
      <c r="Z847" s="891">
        <v>113965.19999999998</v>
      </c>
      <c r="AA847" s="891">
        <v>160367.5</v>
      </c>
      <c r="AB847" s="891">
        <v>345110.86</v>
      </c>
      <c r="AC847" s="891">
        <v>37205.26</v>
      </c>
      <c r="AD847" s="891">
        <v>732558.74</v>
      </c>
      <c r="AE847" s="891">
        <v>441625.98000000004</v>
      </c>
      <c r="AF847" s="891">
        <v>1574167.38</v>
      </c>
      <c r="AG847" s="891">
        <v>1132836.02</v>
      </c>
      <c r="AH847" s="891">
        <v>3401933.4929400003</v>
      </c>
      <c r="AI847" s="891">
        <v>7939770.4329399997</v>
      </c>
      <c r="AJ847" s="891">
        <v>1159995.8500000001</v>
      </c>
      <c r="AK847" s="891">
        <v>6779774.582940001</v>
      </c>
      <c r="AL847" s="894">
        <v>7867386.6829400007</v>
      </c>
      <c r="AM847" s="891">
        <v>329801.25</v>
      </c>
      <c r="AN847" s="891">
        <v>329801.25</v>
      </c>
      <c r="AO847" s="891">
        <v>343207.8</v>
      </c>
      <c r="AP847" s="891">
        <v>343207.8</v>
      </c>
      <c r="AQ847" s="891">
        <v>0</v>
      </c>
      <c r="AR847" s="891">
        <v>0</v>
      </c>
      <c r="AS847" s="891">
        <v>0</v>
      </c>
      <c r="AT847" s="891">
        <v>0</v>
      </c>
      <c r="AU847" s="891">
        <v>670.32</v>
      </c>
      <c r="AV847" s="891">
        <v>609327.91</v>
      </c>
      <c r="AW847" s="891">
        <v>241782.85</v>
      </c>
      <c r="AX847" s="891">
        <v>95003.33</v>
      </c>
      <c r="AY847" s="891">
        <v>2292802.5100000002</v>
      </c>
      <c r="AZ847" s="891">
        <v>17554546.68</v>
      </c>
      <c r="BA847" s="891">
        <v>945165.12999999989</v>
      </c>
      <c r="BB847" s="891">
        <v>729.7</v>
      </c>
      <c r="BC847" s="891">
        <v>620372.03</v>
      </c>
    </row>
    <row r="848" spans="1:55" ht="15.75" customHeight="1" x14ac:dyDescent="0.2">
      <c r="A848" s="890" t="s">
        <v>2885</v>
      </c>
      <c r="B848" s="895" t="s">
        <v>2886</v>
      </c>
      <c r="C848" s="645">
        <v>1477.21</v>
      </c>
      <c r="D848" s="891">
        <v>17881463.84</v>
      </c>
      <c r="E848" s="891">
        <v>12434448.1</v>
      </c>
      <c r="F848" s="892">
        <v>0.69538200067181966</v>
      </c>
      <c r="G848" s="893">
        <v>1</v>
      </c>
      <c r="H848" s="891">
        <v>317850.59000000003</v>
      </c>
      <c r="I848" s="891">
        <v>4620913.96</v>
      </c>
      <c r="J848" s="891">
        <v>4938764.55</v>
      </c>
      <c r="K848" s="893">
        <v>0.93759999999999999</v>
      </c>
      <c r="L848" s="891">
        <v>4289423.1900000004</v>
      </c>
      <c r="M848" s="891">
        <v>1045920.54</v>
      </c>
      <c r="N848" s="891">
        <v>492853.28</v>
      </c>
      <c r="O848" s="891">
        <v>199596.69</v>
      </c>
      <c r="P848" s="891">
        <v>137014.47</v>
      </c>
      <c r="Q848" s="891">
        <v>348407.81</v>
      </c>
      <c r="R848" s="891">
        <v>111092.37</v>
      </c>
      <c r="S848" s="891">
        <v>181137.65</v>
      </c>
      <c r="T848" s="891">
        <v>220485.32</v>
      </c>
      <c r="U848" s="891">
        <v>130333.99</v>
      </c>
      <c r="V848" s="891">
        <v>329249.15999999997</v>
      </c>
      <c r="W848" s="891">
        <v>283978.63</v>
      </c>
      <c r="X848" s="891">
        <v>217353.69</v>
      </c>
      <c r="Y848" s="891">
        <v>7986846.7900000019</v>
      </c>
      <c r="Z848" s="891">
        <v>132026.4</v>
      </c>
      <c r="AA848" s="891">
        <v>184651.25</v>
      </c>
      <c r="AB848" s="891">
        <v>397369.49</v>
      </c>
      <c r="AC848" s="891">
        <v>42839.090000000004</v>
      </c>
      <c r="AD848" s="891">
        <v>843486.91</v>
      </c>
      <c r="AE848" s="891">
        <v>520093.62</v>
      </c>
      <c r="AF848" s="891">
        <v>1812536.6700000002</v>
      </c>
      <c r="AG848" s="891">
        <v>1304376.43</v>
      </c>
      <c r="AH848" s="891">
        <v>3355539.3827099996</v>
      </c>
      <c r="AI848" s="891">
        <v>8592919.2427099999</v>
      </c>
      <c r="AJ848" s="891">
        <v>1335648.96</v>
      </c>
      <c r="AK848" s="891">
        <v>7257270.2827099999</v>
      </c>
      <c r="AL848" s="894">
        <v>8509574.7427099999</v>
      </c>
      <c r="AM848" s="891">
        <v>72395.39</v>
      </c>
      <c r="AN848" s="891">
        <v>72395.39</v>
      </c>
      <c r="AO848" s="891">
        <v>75076.7</v>
      </c>
      <c r="AP848" s="891">
        <v>75076.7</v>
      </c>
      <c r="AQ848" s="891">
        <v>0</v>
      </c>
      <c r="AR848" s="891">
        <v>0</v>
      </c>
      <c r="AS848" s="891">
        <v>0</v>
      </c>
      <c r="AT848" s="891">
        <v>0</v>
      </c>
      <c r="AU848" s="891">
        <v>670.32</v>
      </c>
      <c r="AV848" s="891">
        <v>701833.14</v>
      </c>
      <c r="AW848" s="891">
        <v>278489.15999999997</v>
      </c>
      <c r="AX848" s="891">
        <v>109105.38</v>
      </c>
      <c r="AY848" s="891">
        <v>1385042.1800000002</v>
      </c>
      <c r="AZ848" s="891">
        <v>17881463.84</v>
      </c>
      <c r="BA848" s="891">
        <v>86182.24</v>
      </c>
      <c r="BB848" s="891">
        <v>0</v>
      </c>
      <c r="BC848" s="891">
        <v>390157.66</v>
      </c>
    </row>
    <row r="849" spans="1:55" ht="15.75" customHeight="1" x14ac:dyDescent="0.2">
      <c r="A849" s="890" t="s">
        <v>2887</v>
      </c>
      <c r="B849" s="895" t="s">
        <v>2888</v>
      </c>
      <c r="C849" s="645">
        <v>841.55</v>
      </c>
      <c r="D849" s="891">
        <v>10793038.939999999</v>
      </c>
      <c r="E849" s="891">
        <v>9214759.7599999998</v>
      </c>
      <c r="F849" s="892">
        <v>0.85376878664351419</v>
      </c>
      <c r="G849" s="893">
        <v>2</v>
      </c>
      <c r="H849" s="891">
        <v>25200.48</v>
      </c>
      <c r="I849" s="891">
        <v>823824.33</v>
      </c>
      <c r="J849" s="891">
        <v>849024.80999999994</v>
      </c>
      <c r="K849" s="893">
        <v>0.93759999999999999</v>
      </c>
      <c r="L849" s="891">
        <v>2564548.6</v>
      </c>
      <c r="M849" s="891">
        <v>627684.88</v>
      </c>
      <c r="N849" s="891">
        <v>280516.99</v>
      </c>
      <c r="O849" s="891">
        <v>112179.33</v>
      </c>
      <c r="P849" s="891">
        <v>85127.71</v>
      </c>
      <c r="Q849" s="891">
        <v>196960.22</v>
      </c>
      <c r="R849" s="891">
        <v>62667.49</v>
      </c>
      <c r="S849" s="891">
        <v>102937.25</v>
      </c>
      <c r="T849" s="891">
        <v>123794.08</v>
      </c>
      <c r="U849" s="891">
        <v>74210.58</v>
      </c>
      <c r="V849" s="891">
        <v>184860.82</v>
      </c>
      <c r="W849" s="891">
        <v>159443.15</v>
      </c>
      <c r="X849" s="891">
        <v>123518.17</v>
      </c>
      <c r="Y849" s="891">
        <v>4698449.2700000005</v>
      </c>
      <c r="Z849" s="891">
        <v>75162.599999999991</v>
      </c>
      <c r="AA849" s="891">
        <v>105193.75</v>
      </c>
      <c r="AB849" s="891">
        <v>226376.95</v>
      </c>
      <c r="AC849" s="891">
        <v>24404.949999999997</v>
      </c>
      <c r="AD849" s="891">
        <v>480525.05</v>
      </c>
      <c r="AE849" s="891">
        <v>299711.75</v>
      </c>
      <c r="AF849" s="891">
        <v>1032581.85</v>
      </c>
      <c r="AG849" s="891">
        <v>743088.64999999991</v>
      </c>
      <c r="AH849" s="891">
        <v>2056020.5110499999</v>
      </c>
      <c r="AI849" s="891">
        <v>5043066.0610499997</v>
      </c>
      <c r="AJ849" s="891">
        <v>760904.26</v>
      </c>
      <c r="AK849" s="891">
        <v>4282161.8010499999</v>
      </c>
      <c r="AL849" s="894">
        <v>4995585.63105</v>
      </c>
      <c r="AM849" s="891">
        <v>117307.35</v>
      </c>
      <c r="AN849" s="891">
        <v>117307.35</v>
      </c>
      <c r="AO849" s="891">
        <v>121999.64</v>
      </c>
      <c r="AP849" s="891">
        <v>121999.64</v>
      </c>
      <c r="AQ849" s="891">
        <v>0</v>
      </c>
      <c r="AR849" s="891">
        <v>0</v>
      </c>
      <c r="AS849" s="891">
        <v>0</v>
      </c>
      <c r="AT849" s="891">
        <v>0</v>
      </c>
      <c r="AU849" s="891">
        <v>0</v>
      </c>
      <c r="AV849" s="891">
        <v>399515.33</v>
      </c>
      <c r="AW849" s="891">
        <v>158528.69</v>
      </c>
      <c r="AX849" s="891">
        <v>62345.93</v>
      </c>
      <c r="AY849" s="891">
        <v>1099003.93</v>
      </c>
      <c r="AZ849" s="891">
        <v>10793038.939999999</v>
      </c>
      <c r="BA849" s="891">
        <v>168827.22</v>
      </c>
      <c r="BB849" s="891">
        <v>0</v>
      </c>
      <c r="BC849" s="891">
        <v>210304.19</v>
      </c>
    </row>
    <row r="850" spans="1:55" ht="15.75" customHeight="1" x14ac:dyDescent="0.2">
      <c r="A850" s="890" t="s">
        <v>2889</v>
      </c>
      <c r="B850" s="895" t="s">
        <v>2890</v>
      </c>
      <c r="C850" s="645">
        <v>12627.03</v>
      </c>
      <c r="D850" s="891">
        <v>185317799.88999999</v>
      </c>
      <c r="E850" s="891">
        <v>144360998.34</v>
      </c>
      <c r="F850" s="892">
        <v>0.77899154007704108</v>
      </c>
      <c r="G850" s="893">
        <v>2</v>
      </c>
      <c r="H850" s="891">
        <v>787078.71</v>
      </c>
      <c r="I850" s="891">
        <v>49567796.709999986</v>
      </c>
      <c r="J850" s="891">
        <v>50354875.419999987</v>
      </c>
      <c r="K850" s="893">
        <v>0.93759999999999999</v>
      </c>
      <c r="L850" s="891">
        <v>42762301.5</v>
      </c>
      <c r="M850" s="891">
        <v>10267933.92</v>
      </c>
      <c r="N850" s="891">
        <v>4207695.6500000004</v>
      </c>
      <c r="O850" s="891">
        <v>1716762.59</v>
      </c>
      <c r="P850" s="891">
        <v>1553174.21</v>
      </c>
      <c r="Q850" s="891">
        <v>2920656.7</v>
      </c>
      <c r="R850" s="891">
        <v>958812.69</v>
      </c>
      <c r="S850" s="891">
        <v>1547782.68</v>
      </c>
      <c r="T850" s="891">
        <v>1901594.34</v>
      </c>
      <c r="U850" s="891">
        <v>1119276.42</v>
      </c>
      <c r="V850" s="891">
        <v>2839637.29</v>
      </c>
      <c r="W850" s="891">
        <v>2449197.81</v>
      </c>
      <c r="X850" s="891">
        <v>1857241.01</v>
      </c>
      <c r="Y850" s="891">
        <v>76102066.810000017</v>
      </c>
      <c r="Z850" s="891">
        <v>1124905.5</v>
      </c>
      <c r="AA850" s="891">
        <v>1578378.7499999998</v>
      </c>
      <c r="AB850" s="891">
        <v>3396671.0699999994</v>
      </c>
      <c r="AC850" s="891">
        <v>366183.87</v>
      </c>
      <c r="AD850" s="891">
        <v>7210034.129999999</v>
      </c>
      <c r="AE850" s="891">
        <v>4237298.91</v>
      </c>
      <c r="AF850" s="891">
        <v>15493365.809999999</v>
      </c>
      <c r="AG850" s="891">
        <v>11149667.489999998</v>
      </c>
      <c r="AH850" s="891">
        <v>36512225.728529997</v>
      </c>
      <c r="AI850" s="891">
        <v>81068731.258529991</v>
      </c>
      <c r="AJ850" s="891">
        <v>11416981.710000001</v>
      </c>
      <c r="AK850" s="891">
        <v>69651749.548529983</v>
      </c>
      <c r="AL850" s="894">
        <v>80356311.59852998</v>
      </c>
      <c r="AM850" s="891">
        <v>4641349.29</v>
      </c>
      <c r="AN850" s="891">
        <v>4641349.29</v>
      </c>
      <c r="AO850" s="891">
        <v>4834403.68</v>
      </c>
      <c r="AP850" s="891">
        <v>4834403.68</v>
      </c>
      <c r="AQ850" s="891">
        <v>109933.75</v>
      </c>
      <c r="AR850" s="891">
        <v>109933.75</v>
      </c>
      <c r="AS850" s="891">
        <v>114626.04</v>
      </c>
      <c r="AT850" s="891">
        <v>114626.04</v>
      </c>
      <c r="AU850" s="891">
        <v>137417.18</v>
      </c>
      <c r="AV850" s="891">
        <v>6002784.9400000004</v>
      </c>
      <c r="AW850" s="891">
        <v>2381920.2400000002</v>
      </c>
      <c r="AX850" s="891">
        <v>936673.48</v>
      </c>
      <c r="AY850" s="891">
        <v>28859421.359999996</v>
      </c>
      <c r="AZ850" s="891">
        <v>185317799.88999999</v>
      </c>
      <c r="BA850" s="891">
        <v>22847465.200000003</v>
      </c>
      <c r="BB850" s="891">
        <v>84656.37</v>
      </c>
      <c r="BC850" s="891">
        <v>6069131.4799999995</v>
      </c>
    </row>
    <row r="851" spans="1:55" ht="15.75" customHeight="1" x14ac:dyDescent="0.2">
      <c r="A851" s="890"/>
      <c r="B851" s="895" t="s">
        <v>2891</v>
      </c>
      <c r="C851" s="645">
        <v>10</v>
      </c>
      <c r="D851" s="891">
        <v>131189.06</v>
      </c>
      <c r="E851" s="891">
        <v>82706.14</v>
      </c>
      <c r="F851" s="892">
        <v>0.63043473289617291</v>
      </c>
      <c r="G851" s="893">
        <v>1</v>
      </c>
      <c r="H851" s="891">
        <v>5739.2</v>
      </c>
      <c r="I851" s="891">
        <v>69587.239999999991</v>
      </c>
      <c r="J851" s="891">
        <v>75326.439999999988</v>
      </c>
      <c r="K851" s="893">
        <v>0.9</v>
      </c>
      <c r="L851" s="891">
        <v>30246.37</v>
      </c>
      <c r="M851" s="891">
        <v>10081.1</v>
      </c>
      <c r="N851" s="891">
        <v>3517.02</v>
      </c>
      <c r="O851" s="891">
        <v>703.4</v>
      </c>
      <c r="P851" s="891">
        <v>953.55</v>
      </c>
      <c r="Q851" s="891">
        <v>3043.58</v>
      </c>
      <c r="R851" s="891">
        <v>546.85</v>
      </c>
      <c r="S851" s="891">
        <v>1276.5999999999999</v>
      </c>
      <c r="T851" s="891">
        <v>703.13</v>
      </c>
      <c r="U851" s="891">
        <v>765.96</v>
      </c>
      <c r="V851" s="891">
        <v>1049.98</v>
      </c>
      <c r="W851" s="891">
        <v>905.61</v>
      </c>
      <c r="X851" s="891">
        <v>1531.84</v>
      </c>
      <c r="Y851" s="891">
        <v>55324.99</v>
      </c>
      <c r="Z851" s="891">
        <v>900</v>
      </c>
      <c r="AA851" s="891">
        <v>1250</v>
      </c>
      <c r="AB851" s="891">
        <v>2690</v>
      </c>
      <c r="AC851" s="891">
        <v>290</v>
      </c>
      <c r="AD851" s="891">
        <v>5710</v>
      </c>
      <c r="AE851" s="891">
        <v>7790</v>
      </c>
      <c r="AF851" s="891">
        <v>12270</v>
      </c>
      <c r="AG851" s="891">
        <v>8830</v>
      </c>
      <c r="AH851" s="891">
        <v>24886.803000000004</v>
      </c>
      <c r="AI851" s="891">
        <v>64616.803</v>
      </c>
      <c r="AJ851" s="891">
        <v>9041.7000000000007</v>
      </c>
      <c r="AK851" s="891">
        <v>55575.103000000003</v>
      </c>
      <c r="AL851" s="894">
        <v>63712.633000000002</v>
      </c>
      <c r="AM851" s="891">
        <v>1286.8900000000001</v>
      </c>
      <c r="AN851" s="891">
        <v>1286.8900000000001</v>
      </c>
      <c r="AO851" s="891">
        <v>1286.8900000000001</v>
      </c>
      <c r="AP851" s="891">
        <v>1286.8900000000001</v>
      </c>
      <c r="AQ851" s="891">
        <v>0</v>
      </c>
      <c r="AR851" s="891">
        <v>0</v>
      </c>
      <c r="AS851" s="891">
        <v>0</v>
      </c>
      <c r="AT851" s="891">
        <v>0</v>
      </c>
      <c r="AU851" s="891">
        <v>0</v>
      </c>
      <c r="AV851" s="891">
        <v>4504.12</v>
      </c>
      <c r="AW851" s="891">
        <v>1787.24</v>
      </c>
      <c r="AX851" s="891">
        <v>712.44</v>
      </c>
      <c r="AY851" s="891">
        <v>12151.36</v>
      </c>
      <c r="AZ851" s="891">
        <v>131189.06</v>
      </c>
      <c r="BA851" s="891">
        <v>1835.7</v>
      </c>
      <c r="BB851" s="891">
        <v>0</v>
      </c>
      <c r="BC851" s="891">
        <v>1451.6</v>
      </c>
    </row>
    <row r="852" spans="1:55" ht="15.75" customHeight="1" x14ac:dyDescent="0.2">
      <c r="A852" s="890"/>
      <c r="B852" s="895" t="s">
        <v>2892</v>
      </c>
      <c r="C852" s="645">
        <v>14.65</v>
      </c>
      <c r="D852" s="891">
        <v>174210.26</v>
      </c>
      <c r="E852" s="891">
        <v>321242.19</v>
      </c>
      <c r="F852" s="892">
        <v>1.8439912207237392</v>
      </c>
      <c r="G852" s="893">
        <v>4</v>
      </c>
      <c r="H852" s="891">
        <v>13.4</v>
      </c>
      <c r="I852" s="891">
        <v>303821.17000000004</v>
      </c>
      <c r="J852" s="891">
        <v>303834.57000000007</v>
      </c>
      <c r="K852" s="893">
        <v>0.9</v>
      </c>
      <c r="L852" s="891">
        <v>42256.86</v>
      </c>
      <c r="M852" s="891">
        <v>12858.26</v>
      </c>
      <c r="N852" s="891">
        <v>4130.1400000000003</v>
      </c>
      <c r="O852" s="891">
        <v>703.4</v>
      </c>
      <c r="P852" s="891">
        <v>1326.34</v>
      </c>
      <c r="Q852" s="891">
        <v>3710.43</v>
      </c>
      <c r="R852" s="891">
        <v>546.85</v>
      </c>
      <c r="S852" s="891">
        <v>1531.92</v>
      </c>
      <c r="T852" s="891">
        <v>703.13</v>
      </c>
      <c r="U852" s="891">
        <v>1021.28</v>
      </c>
      <c r="V852" s="891">
        <v>1049.98</v>
      </c>
      <c r="W852" s="891">
        <v>905.61</v>
      </c>
      <c r="X852" s="891">
        <v>1838.21</v>
      </c>
      <c r="Y852" s="891">
        <v>72582.41</v>
      </c>
      <c r="Z852" s="891">
        <v>1318.5</v>
      </c>
      <c r="AA852" s="891">
        <v>1831.25</v>
      </c>
      <c r="AB852" s="891">
        <v>3940.85</v>
      </c>
      <c r="AC852" s="891">
        <v>424.84999999999997</v>
      </c>
      <c r="AD852" s="891">
        <v>4182.57</v>
      </c>
      <c r="AE852" s="891">
        <v>9388.3700000000008</v>
      </c>
      <c r="AF852" s="891">
        <v>17975.55</v>
      </c>
      <c r="AG852" s="891">
        <v>12935.95</v>
      </c>
      <c r="AH852" s="891">
        <v>33533.028149999998</v>
      </c>
      <c r="AI852" s="891">
        <v>85530.918149999998</v>
      </c>
      <c r="AJ852" s="891">
        <v>13246.09</v>
      </c>
      <c r="AK852" s="891">
        <v>72284.828150000016</v>
      </c>
      <c r="AL852" s="894">
        <v>84206.308150000012</v>
      </c>
      <c r="AM852" s="891">
        <v>1930.33</v>
      </c>
      <c r="AN852" s="891">
        <v>1930.33</v>
      </c>
      <c r="AO852" s="891">
        <v>1930.33</v>
      </c>
      <c r="AP852" s="891">
        <v>1930.33</v>
      </c>
      <c r="AQ852" s="891">
        <v>0</v>
      </c>
      <c r="AR852" s="891">
        <v>0</v>
      </c>
      <c r="AS852" s="891">
        <v>0</v>
      </c>
      <c r="AT852" s="891">
        <v>0</v>
      </c>
      <c r="AU852" s="891">
        <v>0</v>
      </c>
      <c r="AV852" s="891">
        <v>6434.46</v>
      </c>
      <c r="AW852" s="891">
        <v>2553.21</v>
      </c>
      <c r="AX852" s="891">
        <v>712.44</v>
      </c>
      <c r="AY852" s="891">
        <v>17421.429999999997</v>
      </c>
      <c r="AZ852" s="891">
        <v>174210.26</v>
      </c>
      <c r="BA852" s="891">
        <v>5.5699999999999994</v>
      </c>
      <c r="BB852" s="891">
        <v>0</v>
      </c>
      <c r="BC852" s="891">
        <v>4.18</v>
      </c>
    </row>
    <row r="853" spans="1:55" ht="15.75" customHeight="1" x14ac:dyDescent="0.2">
      <c r="A853" s="890" t="s">
        <v>2893</v>
      </c>
      <c r="B853" s="895" t="s">
        <v>2894</v>
      </c>
      <c r="C853" s="645">
        <v>831.53</v>
      </c>
      <c r="D853" s="891">
        <v>11058136.98</v>
      </c>
      <c r="E853" s="891">
        <v>9232536.75</v>
      </c>
      <c r="F853" s="892">
        <v>0.83490887901806399</v>
      </c>
      <c r="G853" s="893">
        <v>2</v>
      </c>
      <c r="H853" s="891">
        <v>31862.17</v>
      </c>
      <c r="I853" s="891">
        <v>3138921.2600000007</v>
      </c>
      <c r="J853" s="891">
        <v>3170783.4300000006</v>
      </c>
      <c r="K853" s="893">
        <v>0.9</v>
      </c>
      <c r="L853" s="891">
        <v>2537088.5099999998</v>
      </c>
      <c r="M853" s="891">
        <v>622653.35</v>
      </c>
      <c r="N853" s="891">
        <v>266201.96999999997</v>
      </c>
      <c r="O853" s="891">
        <v>107067.55</v>
      </c>
      <c r="P853" s="891">
        <v>88015.56</v>
      </c>
      <c r="Q853" s="891">
        <v>188394.79</v>
      </c>
      <c r="R853" s="891">
        <v>59607.519999999997</v>
      </c>
      <c r="S853" s="891">
        <v>97787.94</v>
      </c>
      <c r="T853" s="891">
        <v>118126.51</v>
      </c>
      <c r="U853" s="891">
        <v>70213.27</v>
      </c>
      <c r="V853" s="891">
        <v>176397.48</v>
      </c>
      <c r="W853" s="891">
        <v>152143.48000000001</v>
      </c>
      <c r="X853" s="891">
        <v>117339.32</v>
      </c>
      <c r="Y853" s="891">
        <v>4601037.2500000009</v>
      </c>
      <c r="Z853" s="891">
        <v>73780.2</v>
      </c>
      <c r="AA853" s="891">
        <v>103941.25</v>
      </c>
      <c r="AB853" s="891">
        <v>223681.56999999995</v>
      </c>
      <c r="AC853" s="891">
        <v>24114.369999999995</v>
      </c>
      <c r="AD853" s="891">
        <v>474803.63</v>
      </c>
      <c r="AE853" s="891">
        <v>298176.19999999995</v>
      </c>
      <c r="AF853" s="891">
        <v>1020287.3099999998</v>
      </c>
      <c r="AG853" s="891">
        <v>734240.98999999987</v>
      </c>
      <c r="AH853" s="891">
        <v>2192235.0960299997</v>
      </c>
      <c r="AI853" s="891">
        <v>5145260.6160299992</v>
      </c>
      <c r="AJ853" s="891">
        <v>751844.48</v>
      </c>
      <c r="AK853" s="891">
        <v>4393416.1360299997</v>
      </c>
      <c r="AL853" s="894">
        <v>5070076.16603</v>
      </c>
      <c r="AM853" s="891">
        <v>193677.24</v>
      </c>
      <c r="AN853" s="891">
        <v>193677.24</v>
      </c>
      <c r="AO853" s="891">
        <v>202042.04</v>
      </c>
      <c r="AP853" s="891">
        <v>202042.04</v>
      </c>
      <c r="AQ853" s="891">
        <v>1286.8900000000001</v>
      </c>
      <c r="AR853" s="891">
        <v>1286.8900000000001</v>
      </c>
      <c r="AS853" s="891">
        <v>1286.8900000000001</v>
      </c>
      <c r="AT853" s="891">
        <v>1286.8900000000001</v>
      </c>
      <c r="AU853" s="891">
        <v>1930.33</v>
      </c>
      <c r="AV853" s="891">
        <v>378989.69</v>
      </c>
      <c r="AW853" s="891">
        <v>150384.06</v>
      </c>
      <c r="AX853" s="891">
        <v>59133.26</v>
      </c>
      <c r="AY853" s="891">
        <v>1387023.4600000002</v>
      </c>
      <c r="AZ853" s="891">
        <v>11058136.98</v>
      </c>
      <c r="BA853" s="891">
        <v>577264.66</v>
      </c>
      <c r="BB853" s="891">
        <v>25.48</v>
      </c>
      <c r="BC853" s="891">
        <v>400862.48000000004</v>
      </c>
    </row>
    <row r="854" spans="1:55" ht="15.75" customHeight="1" x14ac:dyDescent="0.2">
      <c r="A854" s="890" t="s">
        <v>2895</v>
      </c>
      <c r="B854" s="895" t="s">
        <v>2896</v>
      </c>
      <c r="C854" s="645">
        <v>621.04</v>
      </c>
      <c r="D854" s="891">
        <v>8072539.1699999999</v>
      </c>
      <c r="E854" s="891">
        <v>7183955.4700000007</v>
      </c>
      <c r="F854" s="892">
        <v>0.8899251299637857</v>
      </c>
      <c r="G854" s="893">
        <v>2</v>
      </c>
      <c r="H854" s="891">
        <v>18597.240000000002</v>
      </c>
      <c r="I854" s="891">
        <v>2227556</v>
      </c>
      <c r="J854" s="891">
        <v>2246153.2400000002</v>
      </c>
      <c r="K854" s="893">
        <v>0.9</v>
      </c>
      <c r="L854" s="891">
        <v>1864406.4</v>
      </c>
      <c r="M854" s="891">
        <v>448548.62</v>
      </c>
      <c r="N854" s="891">
        <v>197057.88</v>
      </c>
      <c r="O854" s="891">
        <v>79962.12</v>
      </c>
      <c r="P854" s="891">
        <v>64001.31</v>
      </c>
      <c r="Q854" s="891">
        <v>136901.71</v>
      </c>
      <c r="R854" s="891">
        <v>44295.49</v>
      </c>
      <c r="S854" s="891">
        <v>72511.16</v>
      </c>
      <c r="T854" s="891">
        <v>88594.880000000005</v>
      </c>
      <c r="U854" s="891">
        <v>52340.800000000003</v>
      </c>
      <c r="V854" s="891">
        <v>132298.10999999999</v>
      </c>
      <c r="W854" s="891">
        <v>114107.61</v>
      </c>
      <c r="X854" s="891">
        <v>87008.79</v>
      </c>
      <c r="Y854" s="891">
        <v>3382034.88</v>
      </c>
      <c r="Z854" s="891">
        <v>55128.600000000006</v>
      </c>
      <c r="AA854" s="891">
        <v>77630</v>
      </c>
      <c r="AB854" s="891">
        <v>167059.76</v>
      </c>
      <c r="AC854" s="891">
        <v>18010.16</v>
      </c>
      <c r="AD854" s="891">
        <v>354613.83999999997</v>
      </c>
      <c r="AE854" s="891">
        <v>208257.01</v>
      </c>
      <c r="AF854" s="891">
        <v>762016.08000000007</v>
      </c>
      <c r="AG854" s="891">
        <v>548378.32000000007</v>
      </c>
      <c r="AH854" s="891">
        <v>1594742.4560399996</v>
      </c>
      <c r="AI854" s="891">
        <v>3785836.2260399996</v>
      </c>
      <c r="AJ854" s="891">
        <v>561525.73</v>
      </c>
      <c r="AK854" s="891">
        <v>3224310.4960399996</v>
      </c>
      <c r="AL854" s="894">
        <v>3729683.6460399996</v>
      </c>
      <c r="AM854" s="891">
        <v>127402.3</v>
      </c>
      <c r="AN854" s="891">
        <v>127402.3</v>
      </c>
      <c r="AO854" s="891">
        <v>133193.32</v>
      </c>
      <c r="AP854" s="891">
        <v>133193.32</v>
      </c>
      <c r="AQ854" s="891">
        <v>0</v>
      </c>
      <c r="AR854" s="891">
        <v>0</v>
      </c>
      <c r="AS854" s="891">
        <v>0</v>
      </c>
      <c r="AT854" s="891">
        <v>0</v>
      </c>
      <c r="AU854" s="891">
        <v>0</v>
      </c>
      <c r="AV854" s="891">
        <v>283116.24</v>
      </c>
      <c r="AW854" s="891">
        <v>112341.24</v>
      </c>
      <c r="AX854" s="891">
        <v>44171.83</v>
      </c>
      <c r="AY854" s="891">
        <v>960820.54999999993</v>
      </c>
      <c r="AZ854" s="891">
        <v>8072539.1699999999</v>
      </c>
      <c r="BA854" s="891">
        <v>340181.26</v>
      </c>
      <c r="BB854" s="891">
        <v>0</v>
      </c>
      <c r="BC854" s="891">
        <v>306401.5</v>
      </c>
    </row>
    <row r="855" spans="1:55" ht="15.75" customHeight="1" x14ac:dyDescent="0.2">
      <c r="A855" s="890" t="s">
        <v>2897</v>
      </c>
      <c r="B855" s="895" t="s">
        <v>2898</v>
      </c>
      <c r="C855" s="645">
        <v>845.61</v>
      </c>
      <c r="D855" s="891">
        <v>11280548.07</v>
      </c>
      <c r="E855" s="891">
        <v>8023738.9700000007</v>
      </c>
      <c r="F855" s="892">
        <v>0.71128981678990355</v>
      </c>
      <c r="G855" s="893">
        <v>1</v>
      </c>
      <c r="H855" s="891">
        <v>155751.60999999999</v>
      </c>
      <c r="I855" s="891">
        <v>4174056.47</v>
      </c>
      <c r="J855" s="891">
        <v>4329808.08</v>
      </c>
      <c r="K855" s="893">
        <v>0.9</v>
      </c>
      <c r="L855" s="891">
        <v>2603926.86</v>
      </c>
      <c r="M855" s="891">
        <v>642396.96</v>
      </c>
      <c r="N855" s="891">
        <v>271216.08</v>
      </c>
      <c r="O855" s="891">
        <v>108564.64</v>
      </c>
      <c r="P855" s="891">
        <v>89879.78</v>
      </c>
      <c r="Q855" s="891">
        <v>191626.46</v>
      </c>
      <c r="R855" s="891">
        <v>60701.23</v>
      </c>
      <c r="S855" s="891">
        <v>99575.19</v>
      </c>
      <c r="T855" s="891">
        <v>119532.78</v>
      </c>
      <c r="U855" s="891">
        <v>71745.2</v>
      </c>
      <c r="V855" s="891">
        <v>178497.45</v>
      </c>
      <c r="W855" s="891">
        <v>153954.72</v>
      </c>
      <c r="X855" s="891">
        <v>119483.91</v>
      </c>
      <c r="Y855" s="891">
        <v>4711101.26</v>
      </c>
      <c r="Z855" s="891">
        <v>75415.5</v>
      </c>
      <c r="AA855" s="891">
        <v>105701.25</v>
      </c>
      <c r="AB855" s="891">
        <v>227469.08999999997</v>
      </c>
      <c r="AC855" s="891">
        <v>24522.69</v>
      </c>
      <c r="AD855" s="891">
        <v>482843.30999999994</v>
      </c>
      <c r="AE855" s="891">
        <v>309347.82999999996</v>
      </c>
      <c r="AF855" s="891">
        <v>1037563.47</v>
      </c>
      <c r="AG855" s="891">
        <v>746673.62999999989</v>
      </c>
      <c r="AH855" s="891">
        <v>2236426.6781099997</v>
      </c>
      <c r="AI855" s="891">
        <v>5245963.4481099993</v>
      </c>
      <c r="AJ855" s="891">
        <v>764575.19</v>
      </c>
      <c r="AK855" s="891">
        <v>4481388.2581099998</v>
      </c>
      <c r="AL855" s="894">
        <v>5169505.9281099997</v>
      </c>
      <c r="AM855" s="891">
        <v>196251.03</v>
      </c>
      <c r="AN855" s="891">
        <v>196251.03</v>
      </c>
      <c r="AO855" s="891">
        <v>204615.82</v>
      </c>
      <c r="AP855" s="891">
        <v>204615.82</v>
      </c>
      <c r="AQ855" s="891">
        <v>0</v>
      </c>
      <c r="AR855" s="891">
        <v>0</v>
      </c>
      <c r="AS855" s="891">
        <v>0</v>
      </c>
      <c r="AT855" s="891">
        <v>0</v>
      </c>
      <c r="AU855" s="891">
        <v>0</v>
      </c>
      <c r="AV855" s="891">
        <v>385424.15</v>
      </c>
      <c r="AW855" s="891">
        <v>152937.26999999999</v>
      </c>
      <c r="AX855" s="891">
        <v>59845.71</v>
      </c>
      <c r="AY855" s="891">
        <v>1399940.83</v>
      </c>
      <c r="AZ855" s="891">
        <v>11280548.07</v>
      </c>
      <c r="BA855" s="891">
        <v>589184.78999999992</v>
      </c>
      <c r="BB855" s="891">
        <v>0</v>
      </c>
      <c r="BC855" s="891">
        <v>332260.46000000002</v>
      </c>
    </row>
    <row r="856" spans="1:55" ht="15.75" customHeight="1" x14ac:dyDescent="0.2">
      <c r="A856" s="890" t="s">
        <v>2899</v>
      </c>
      <c r="B856" s="895" t="s">
        <v>2900</v>
      </c>
      <c r="C856" s="645">
        <v>659.56</v>
      </c>
      <c r="D856" s="891">
        <v>8704090.0899999999</v>
      </c>
      <c r="E856" s="891">
        <v>6080470.4100000001</v>
      </c>
      <c r="F856" s="892">
        <v>0.69857622647837281</v>
      </c>
      <c r="G856" s="893">
        <v>1</v>
      </c>
      <c r="H856" s="891">
        <v>165468.44</v>
      </c>
      <c r="I856" s="891">
        <v>3893256.42</v>
      </c>
      <c r="J856" s="891">
        <v>4058724.86</v>
      </c>
      <c r="K856" s="893">
        <v>0.9</v>
      </c>
      <c r="L856" s="891">
        <v>2038640.62</v>
      </c>
      <c r="M856" s="891">
        <v>407728.12</v>
      </c>
      <c r="N856" s="891">
        <v>201718.12</v>
      </c>
      <c r="O856" s="891">
        <v>89516.25</v>
      </c>
      <c r="P856" s="891">
        <v>72687.42</v>
      </c>
      <c r="Q856" s="891">
        <v>124701.88</v>
      </c>
      <c r="R856" s="891">
        <v>47576.639999999999</v>
      </c>
      <c r="S856" s="891">
        <v>74553.73</v>
      </c>
      <c r="T856" s="891">
        <v>102657.56</v>
      </c>
      <c r="U856" s="891">
        <v>55659.97</v>
      </c>
      <c r="V856" s="891">
        <v>153297.81</v>
      </c>
      <c r="W856" s="891">
        <v>132219.93</v>
      </c>
      <c r="X856" s="891">
        <v>89459.74</v>
      </c>
      <c r="Y856" s="891">
        <v>3590417.790000001</v>
      </c>
      <c r="Z856" s="891">
        <v>58482.9</v>
      </c>
      <c r="AA856" s="891">
        <v>82445</v>
      </c>
      <c r="AB856" s="891">
        <v>177421.63999999998</v>
      </c>
      <c r="AC856" s="891">
        <v>19127.239999999998</v>
      </c>
      <c r="AD856" s="891">
        <v>376608.76</v>
      </c>
      <c r="AE856" s="891">
        <v>99493.109999999986</v>
      </c>
      <c r="AF856" s="891">
        <v>809280.11999999988</v>
      </c>
      <c r="AG856" s="891">
        <v>582391.48</v>
      </c>
      <c r="AH856" s="891">
        <v>1755626.6955599997</v>
      </c>
      <c r="AI856" s="891">
        <v>3960876.9455599999</v>
      </c>
      <c r="AJ856" s="891">
        <v>596354.36</v>
      </c>
      <c r="AK856" s="891">
        <v>3364522.58556</v>
      </c>
      <c r="AL856" s="894">
        <v>3901241.50556</v>
      </c>
      <c r="AM856" s="891">
        <v>180164.88</v>
      </c>
      <c r="AN856" s="891">
        <v>180164.88</v>
      </c>
      <c r="AO856" s="891">
        <v>187886.23</v>
      </c>
      <c r="AP856" s="891">
        <v>187886.23</v>
      </c>
      <c r="AQ856" s="891">
        <v>1930.33</v>
      </c>
      <c r="AR856" s="891">
        <v>1930.33</v>
      </c>
      <c r="AS856" s="891">
        <v>1930.33</v>
      </c>
      <c r="AT856" s="891">
        <v>1930.33</v>
      </c>
      <c r="AU856" s="891">
        <v>2573.7800000000002</v>
      </c>
      <c r="AV856" s="891">
        <v>300489.28000000003</v>
      </c>
      <c r="AW856" s="891">
        <v>119234.9</v>
      </c>
      <c r="AX856" s="891">
        <v>46309.18</v>
      </c>
      <c r="AY856" s="891">
        <v>1212430.6799999997</v>
      </c>
      <c r="AZ856" s="891">
        <v>8704090.0899999999</v>
      </c>
      <c r="BA856" s="891">
        <v>610727.31999999995</v>
      </c>
      <c r="BB856" s="891">
        <v>412.96</v>
      </c>
      <c r="BC856" s="891">
        <v>321533.98</v>
      </c>
    </row>
    <row r="857" spans="1:55" ht="15.75" customHeight="1" x14ac:dyDescent="0.2">
      <c r="A857" s="890" t="s">
        <v>2901</v>
      </c>
      <c r="B857" s="895" t="s">
        <v>2902</v>
      </c>
      <c r="C857" s="645">
        <v>1380.13</v>
      </c>
      <c r="D857" s="891">
        <v>15808861.220000001</v>
      </c>
      <c r="E857" s="891">
        <v>10512782.529999999</v>
      </c>
      <c r="F857" s="892">
        <v>0.66499303040880253</v>
      </c>
      <c r="G857" s="893">
        <v>1</v>
      </c>
      <c r="H857" s="891">
        <v>426240.2</v>
      </c>
      <c r="I857" s="891">
        <v>2796924.57</v>
      </c>
      <c r="J857" s="891">
        <v>3223164.77</v>
      </c>
      <c r="K857" s="893">
        <v>0.9</v>
      </c>
      <c r="L857" s="891">
        <v>3806280</v>
      </c>
      <c r="M857" s="891">
        <v>761256</v>
      </c>
      <c r="N857" s="891">
        <v>422443.12</v>
      </c>
      <c r="O857" s="891">
        <v>187003.12</v>
      </c>
      <c r="P857" s="891">
        <v>124104.72</v>
      </c>
      <c r="Q857" s="891">
        <v>259406.59</v>
      </c>
      <c r="R857" s="891">
        <v>100075.01</v>
      </c>
      <c r="S857" s="891">
        <v>156256.45000000001</v>
      </c>
      <c r="T857" s="891">
        <v>214455.87</v>
      </c>
      <c r="U857" s="891">
        <v>117192.33</v>
      </c>
      <c r="V857" s="891">
        <v>320245.42</v>
      </c>
      <c r="W857" s="891">
        <v>276212.88</v>
      </c>
      <c r="X857" s="891">
        <v>187497.82</v>
      </c>
      <c r="Y857" s="891">
        <v>6932429.3300000001</v>
      </c>
      <c r="Z857" s="891">
        <v>122442.3</v>
      </c>
      <c r="AA857" s="891">
        <v>172516.25</v>
      </c>
      <c r="AB857" s="891">
        <v>371254.97</v>
      </c>
      <c r="AC857" s="891">
        <v>40023.769999999997</v>
      </c>
      <c r="AD857" s="891">
        <v>788054.23</v>
      </c>
      <c r="AE857" s="891">
        <v>206992.27000000002</v>
      </c>
      <c r="AF857" s="891">
        <v>1693419.5099999998</v>
      </c>
      <c r="AG857" s="891">
        <v>1218654.79</v>
      </c>
      <c r="AH857" s="891">
        <v>3079817.6376300002</v>
      </c>
      <c r="AI857" s="891">
        <v>7693175.7276300006</v>
      </c>
      <c r="AJ857" s="891">
        <v>1247872.1399999999</v>
      </c>
      <c r="AK857" s="891">
        <v>6445303.587629999</v>
      </c>
      <c r="AL857" s="894">
        <v>7568388.507629999</v>
      </c>
      <c r="AM857" s="891">
        <v>72065.95</v>
      </c>
      <c r="AN857" s="891">
        <v>72065.95</v>
      </c>
      <c r="AO857" s="891">
        <v>74639.73</v>
      </c>
      <c r="AP857" s="891">
        <v>74639.73</v>
      </c>
      <c r="AQ857" s="891">
        <v>7077.9</v>
      </c>
      <c r="AR857" s="891">
        <v>7077.9</v>
      </c>
      <c r="AS857" s="891">
        <v>7077.9</v>
      </c>
      <c r="AT857" s="891">
        <v>7077.9</v>
      </c>
      <c r="AU857" s="891">
        <v>9008.24</v>
      </c>
      <c r="AV857" s="891">
        <v>629290.18000000005</v>
      </c>
      <c r="AW857" s="891">
        <v>249703.93</v>
      </c>
      <c r="AX857" s="891">
        <v>98317.96</v>
      </c>
      <c r="AY857" s="891">
        <v>1308043.27</v>
      </c>
      <c r="AZ857" s="891">
        <v>15808861.220000001</v>
      </c>
      <c r="BA857" s="891">
        <v>84924.430000000008</v>
      </c>
      <c r="BB857" s="891">
        <v>2325.9699999999998</v>
      </c>
      <c r="BC857" s="891">
        <v>377790.45999999996</v>
      </c>
    </row>
    <row r="858" spans="1:55" ht="15.75" customHeight="1" x14ac:dyDescent="0.2">
      <c r="A858" s="890" t="s">
        <v>2903</v>
      </c>
      <c r="B858" s="895" t="s">
        <v>2904</v>
      </c>
      <c r="C858" s="645">
        <v>892.87</v>
      </c>
      <c r="D858" s="891">
        <v>10686249.67</v>
      </c>
      <c r="E858" s="891">
        <v>7352329.1600000001</v>
      </c>
      <c r="F858" s="892">
        <v>0.68801772249814941</v>
      </c>
      <c r="G858" s="893">
        <v>1</v>
      </c>
      <c r="H858" s="891">
        <v>221247.26</v>
      </c>
      <c r="I858" s="891">
        <v>3095089.42</v>
      </c>
      <c r="J858" s="891">
        <v>3316336.6799999997</v>
      </c>
      <c r="K858" s="893">
        <v>0.9</v>
      </c>
      <c r="L858" s="891">
        <v>2554278.75</v>
      </c>
      <c r="M858" s="891">
        <v>510855.75</v>
      </c>
      <c r="N858" s="891">
        <v>272840.62</v>
      </c>
      <c r="O858" s="891">
        <v>121398.75</v>
      </c>
      <c r="P858" s="891">
        <v>85534.91</v>
      </c>
      <c r="Q858" s="891">
        <v>171381.73</v>
      </c>
      <c r="R858" s="891">
        <v>64529.24</v>
      </c>
      <c r="S858" s="891">
        <v>101107.11</v>
      </c>
      <c r="T858" s="891">
        <v>139220.53</v>
      </c>
      <c r="U858" s="891">
        <v>75830.33</v>
      </c>
      <c r="V858" s="891">
        <v>207897.03</v>
      </c>
      <c r="W858" s="891">
        <v>179311.96</v>
      </c>
      <c r="X858" s="891">
        <v>121322.12</v>
      </c>
      <c r="Y858" s="891">
        <v>4605508.83</v>
      </c>
      <c r="Z858" s="891">
        <v>79586.100000000006</v>
      </c>
      <c r="AA858" s="891">
        <v>111608.75</v>
      </c>
      <c r="AB858" s="891">
        <v>240182.02999999997</v>
      </c>
      <c r="AC858" s="891">
        <v>25893.23</v>
      </c>
      <c r="AD858" s="891">
        <v>509828.77</v>
      </c>
      <c r="AE858" s="891">
        <v>137646.43</v>
      </c>
      <c r="AF858" s="891">
        <v>1095551.49</v>
      </c>
      <c r="AG858" s="891">
        <v>788404.21</v>
      </c>
      <c r="AH858" s="891">
        <v>2104830.0053699999</v>
      </c>
      <c r="AI858" s="891">
        <v>5093531.0153700002</v>
      </c>
      <c r="AJ858" s="891">
        <v>807306.26</v>
      </c>
      <c r="AK858" s="891">
        <v>4286224.7553700004</v>
      </c>
      <c r="AL858" s="894">
        <v>5012800.3853700003</v>
      </c>
      <c r="AM858" s="891">
        <v>103594.8</v>
      </c>
      <c r="AN858" s="891">
        <v>103594.8</v>
      </c>
      <c r="AO858" s="891">
        <v>107455.48</v>
      </c>
      <c r="AP858" s="891">
        <v>107455.48</v>
      </c>
      <c r="AQ858" s="891">
        <v>2573.7800000000002</v>
      </c>
      <c r="AR858" s="891">
        <v>2573.7800000000002</v>
      </c>
      <c r="AS858" s="891">
        <v>2573.7800000000002</v>
      </c>
      <c r="AT858" s="891">
        <v>2573.7800000000002</v>
      </c>
      <c r="AU858" s="891">
        <v>3217.23</v>
      </c>
      <c r="AV858" s="891">
        <v>407301.31</v>
      </c>
      <c r="AW858" s="891">
        <v>161618.19</v>
      </c>
      <c r="AX858" s="891">
        <v>63407.96</v>
      </c>
      <c r="AY858" s="891">
        <v>1067940.3700000001</v>
      </c>
      <c r="AZ858" s="891">
        <v>10686249.67</v>
      </c>
      <c r="BA858" s="891">
        <v>131658.54999999999</v>
      </c>
      <c r="BB858" s="891">
        <v>740.93000000000006</v>
      </c>
      <c r="BC858" s="891">
        <v>293592.06</v>
      </c>
    </row>
    <row r="859" spans="1:55" ht="15.75" customHeight="1" x14ac:dyDescent="0.2">
      <c r="A859" s="890" t="s">
        <v>2905</v>
      </c>
      <c r="B859" s="895" t="s">
        <v>2906</v>
      </c>
      <c r="C859" s="645">
        <v>510.03</v>
      </c>
      <c r="D859" s="891">
        <v>7025874.1500000004</v>
      </c>
      <c r="E859" s="891">
        <v>5183754.46</v>
      </c>
      <c r="F859" s="892">
        <v>0.73780918207878798</v>
      </c>
      <c r="G859" s="893">
        <v>2</v>
      </c>
      <c r="H859" s="891">
        <v>56986.28</v>
      </c>
      <c r="I859" s="891">
        <v>3881847.6900000004</v>
      </c>
      <c r="J859" s="891">
        <v>3938833.97</v>
      </c>
      <c r="K859" s="893">
        <v>0.9</v>
      </c>
      <c r="L859" s="891">
        <v>1639496.25</v>
      </c>
      <c r="M859" s="891">
        <v>327899.25</v>
      </c>
      <c r="N859" s="891">
        <v>155733.75</v>
      </c>
      <c r="O859" s="891">
        <v>68670</v>
      </c>
      <c r="P859" s="891">
        <v>59730.080000000002</v>
      </c>
      <c r="Q859" s="891">
        <v>94693.41</v>
      </c>
      <c r="R859" s="891">
        <v>36639.480000000003</v>
      </c>
      <c r="S859" s="891">
        <v>57702.54</v>
      </c>
      <c r="T859" s="891">
        <v>78751</v>
      </c>
      <c r="U859" s="891">
        <v>43149.24</v>
      </c>
      <c r="V859" s="891">
        <v>117598.32</v>
      </c>
      <c r="W859" s="891">
        <v>101428.99</v>
      </c>
      <c r="X859" s="891">
        <v>69239.39</v>
      </c>
      <c r="Y859" s="891">
        <v>2850731.7000000007</v>
      </c>
      <c r="Z859" s="891">
        <v>45190.8</v>
      </c>
      <c r="AA859" s="891">
        <v>63753.75</v>
      </c>
      <c r="AB859" s="891">
        <v>137198.07</v>
      </c>
      <c r="AC859" s="891">
        <v>14790.869999999999</v>
      </c>
      <c r="AD859" s="891">
        <v>291227.13</v>
      </c>
      <c r="AE859" s="891">
        <v>75458.009999999995</v>
      </c>
      <c r="AF859" s="891">
        <v>625806.80999999994</v>
      </c>
      <c r="AG859" s="891">
        <v>450356.49</v>
      </c>
      <c r="AH859" s="891">
        <v>1430878.9905300001</v>
      </c>
      <c r="AI859" s="891">
        <v>3134660.9205299998</v>
      </c>
      <c r="AJ859" s="891">
        <v>461153.82</v>
      </c>
      <c r="AK859" s="891">
        <v>2673507.1005299995</v>
      </c>
      <c r="AL859" s="894">
        <v>3088545.5305299996</v>
      </c>
      <c r="AM859" s="891">
        <v>177591.09</v>
      </c>
      <c r="AN859" s="891">
        <v>177591.09</v>
      </c>
      <c r="AO859" s="891">
        <v>185312.44</v>
      </c>
      <c r="AP859" s="891">
        <v>185312.44</v>
      </c>
      <c r="AQ859" s="891">
        <v>0</v>
      </c>
      <c r="AR859" s="891">
        <v>0</v>
      </c>
      <c r="AS859" s="891">
        <v>0</v>
      </c>
      <c r="AT859" s="891">
        <v>0</v>
      </c>
      <c r="AU859" s="891">
        <v>0</v>
      </c>
      <c r="AV859" s="891">
        <v>232284</v>
      </c>
      <c r="AW859" s="891">
        <v>92170.880000000005</v>
      </c>
      <c r="AX859" s="891">
        <v>36334.89</v>
      </c>
      <c r="AY859" s="891">
        <v>1086596.8299999998</v>
      </c>
      <c r="AZ859" s="891">
        <v>7025874.1500000004</v>
      </c>
      <c r="BA859" s="891">
        <v>1090108.6400000004</v>
      </c>
      <c r="BB859" s="891">
        <v>0</v>
      </c>
      <c r="BC859" s="891">
        <v>262185.90999999997</v>
      </c>
    </row>
    <row r="860" spans="1:55" ht="15.75" customHeight="1" x14ac:dyDescent="0.2">
      <c r="A860" s="890" t="s">
        <v>2907</v>
      </c>
      <c r="B860" s="895" t="s">
        <v>2908</v>
      </c>
      <c r="C860" s="645">
        <v>165.79</v>
      </c>
      <c r="D860" s="891">
        <v>2054824.41</v>
      </c>
      <c r="E860" s="891">
        <v>1374748.48</v>
      </c>
      <c r="F860" s="892">
        <v>0.66903452835661026</v>
      </c>
      <c r="G860" s="893">
        <v>1</v>
      </c>
      <c r="H860" s="891">
        <v>56064.1</v>
      </c>
      <c r="I860" s="891">
        <v>341486.41000000003</v>
      </c>
      <c r="J860" s="891">
        <v>397550.51</v>
      </c>
      <c r="K860" s="893">
        <v>0.9</v>
      </c>
      <c r="L860" s="891">
        <v>488660.62</v>
      </c>
      <c r="M860" s="891">
        <v>97732.12</v>
      </c>
      <c r="N860" s="891">
        <v>50276.25</v>
      </c>
      <c r="O860" s="891">
        <v>22072.5</v>
      </c>
      <c r="P860" s="891">
        <v>16762.63</v>
      </c>
      <c r="Q860" s="891">
        <v>30675.33</v>
      </c>
      <c r="R860" s="891">
        <v>11484.01</v>
      </c>
      <c r="S860" s="891">
        <v>18638.43</v>
      </c>
      <c r="T860" s="891">
        <v>25312.82</v>
      </c>
      <c r="U860" s="891">
        <v>13787.33</v>
      </c>
      <c r="V860" s="891">
        <v>37799.46</v>
      </c>
      <c r="W860" s="891">
        <v>32602.17</v>
      </c>
      <c r="X860" s="891">
        <v>22364.93</v>
      </c>
      <c r="Y860" s="891">
        <v>868168.6</v>
      </c>
      <c r="Z860" s="891">
        <v>14711.399999999998</v>
      </c>
      <c r="AA860" s="891">
        <v>20723.749999999996</v>
      </c>
      <c r="AB860" s="891">
        <v>44597.509999999995</v>
      </c>
      <c r="AC860" s="891">
        <v>4807.9099999999989</v>
      </c>
      <c r="AD860" s="891">
        <v>94666.09</v>
      </c>
      <c r="AE860" s="891">
        <v>25136.85</v>
      </c>
      <c r="AF860" s="891">
        <v>203424.32999999996</v>
      </c>
      <c r="AG860" s="891">
        <v>146392.56999999998</v>
      </c>
      <c r="AH860" s="891">
        <v>408375.92828999995</v>
      </c>
      <c r="AI860" s="891">
        <v>962836.33828999987</v>
      </c>
      <c r="AJ860" s="891">
        <v>149902.34</v>
      </c>
      <c r="AK860" s="891">
        <v>812933.9982899999</v>
      </c>
      <c r="AL860" s="894">
        <v>947846.09828999988</v>
      </c>
      <c r="AM860" s="891">
        <v>28955.07</v>
      </c>
      <c r="AN860" s="891">
        <v>28955.07</v>
      </c>
      <c r="AO860" s="891">
        <v>30241.96</v>
      </c>
      <c r="AP860" s="891">
        <v>30241.96</v>
      </c>
      <c r="AQ860" s="891">
        <v>643.44000000000005</v>
      </c>
      <c r="AR860" s="891">
        <v>643.44000000000005</v>
      </c>
      <c r="AS860" s="891">
        <v>643.44000000000005</v>
      </c>
      <c r="AT860" s="891">
        <v>643.44000000000005</v>
      </c>
      <c r="AU860" s="891">
        <v>1286.8900000000001</v>
      </c>
      <c r="AV860" s="891">
        <v>75283.179999999993</v>
      </c>
      <c r="AW860" s="891">
        <v>29872.55</v>
      </c>
      <c r="AX860" s="891">
        <v>11399.18</v>
      </c>
      <c r="AY860" s="891">
        <v>238809.62</v>
      </c>
      <c r="AZ860" s="891">
        <v>2054824.41</v>
      </c>
      <c r="BA860" s="891">
        <v>42488.249999999993</v>
      </c>
      <c r="BB860" s="891">
        <v>175.69</v>
      </c>
      <c r="BC860" s="891">
        <v>65553.689999999988</v>
      </c>
    </row>
    <row r="861" spans="1:55" ht="15.75" customHeight="1" x14ac:dyDescent="0.2">
      <c r="A861" s="890" t="s">
        <v>2909</v>
      </c>
      <c r="B861" s="895" t="s">
        <v>2910</v>
      </c>
      <c r="C861" s="645">
        <v>1454.21</v>
      </c>
      <c r="D861" s="891">
        <v>18783669.379999999</v>
      </c>
      <c r="E861" s="891">
        <v>18410579.73</v>
      </c>
      <c r="F861" s="892">
        <v>0.9801375523359005</v>
      </c>
      <c r="G861" s="893">
        <v>3</v>
      </c>
      <c r="H861" s="891">
        <v>30782.81</v>
      </c>
      <c r="I861" s="891">
        <v>2478241.6100000003</v>
      </c>
      <c r="J861" s="891">
        <v>2509024.4200000004</v>
      </c>
      <c r="K861" s="893">
        <v>0.9</v>
      </c>
      <c r="L861" s="891">
        <v>4410821.25</v>
      </c>
      <c r="M861" s="891">
        <v>882164.25</v>
      </c>
      <c r="N861" s="891">
        <v>445128.75</v>
      </c>
      <c r="O861" s="891">
        <v>197426.25</v>
      </c>
      <c r="P861" s="891">
        <v>155373.09</v>
      </c>
      <c r="Q861" s="891">
        <v>278078.53000000003</v>
      </c>
      <c r="R861" s="891">
        <v>105543.59</v>
      </c>
      <c r="S861" s="891">
        <v>164682.04</v>
      </c>
      <c r="T861" s="891">
        <v>226409.14</v>
      </c>
      <c r="U861" s="891">
        <v>123320.04</v>
      </c>
      <c r="V861" s="891">
        <v>338095.17</v>
      </c>
      <c r="W861" s="891">
        <v>291608.34999999998</v>
      </c>
      <c r="X861" s="891">
        <v>197608</v>
      </c>
      <c r="Y861" s="891">
        <v>7816258.4499999993</v>
      </c>
      <c r="Z861" s="891">
        <v>128914.20000000001</v>
      </c>
      <c r="AA861" s="891">
        <v>181776.25</v>
      </c>
      <c r="AB861" s="891">
        <v>391182.49000000005</v>
      </c>
      <c r="AC861" s="891">
        <v>42172.090000000004</v>
      </c>
      <c r="AD861" s="891">
        <v>830353.90999999992</v>
      </c>
      <c r="AE861" s="891">
        <v>222463.10000000003</v>
      </c>
      <c r="AF861" s="891">
        <v>1784315.67</v>
      </c>
      <c r="AG861" s="891">
        <v>1284067.4300000002</v>
      </c>
      <c r="AH861" s="891">
        <v>3769476.0527100004</v>
      </c>
      <c r="AI861" s="891">
        <v>8634721.192710001</v>
      </c>
      <c r="AJ861" s="891">
        <v>1314853.05</v>
      </c>
      <c r="AK861" s="891">
        <v>7319868.1427099993</v>
      </c>
      <c r="AL861" s="894">
        <v>8503235.8827099986</v>
      </c>
      <c r="AM861" s="891">
        <v>343600.16</v>
      </c>
      <c r="AN861" s="891">
        <v>343600.16</v>
      </c>
      <c r="AO861" s="891">
        <v>358399.42</v>
      </c>
      <c r="AP861" s="891">
        <v>358399.42</v>
      </c>
      <c r="AQ861" s="891">
        <v>5791.01</v>
      </c>
      <c r="AR861" s="891">
        <v>5791.01</v>
      </c>
      <c r="AS861" s="891">
        <v>5791.01</v>
      </c>
      <c r="AT861" s="891">
        <v>5791.01</v>
      </c>
      <c r="AU861" s="891">
        <v>7077.9</v>
      </c>
      <c r="AV861" s="891">
        <v>663392.81999999995</v>
      </c>
      <c r="AW861" s="891">
        <v>263235.95</v>
      </c>
      <c r="AX861" s="891">
        <v>103305.1</v>
      </c>
      <c r="AY861" s="891">
        <v>2464174.9700000002</v>
      </c>
      <c r="AZ861" s="891">
        <v>18783669.379999999</v>
      </c>
      <c r="BA861" s="891">
        <v>1029523.3200000001</v>
      </c>
      <c r="BB861" s="891">
        <v>2209.3000000000002</v>
      </c>
      <c r="BC861" s="891">
        <v>613785.46</v>
      </c>
    </row>
    <row r="862" spans="1:55" ht="15.75" customHeight="1" x14ac:dyDescent="0.2">
      <c r="A862" s="890" t="s">
        <v>2911</v>
      </c>
      <c r="B862" s="895" t="s">
        <v>2912</v>
      </c>
      <c r="C862" s="645">
        <v>185.5</v>
      </c>
      <c r="D862" s="891">
        <v>2180136.65</v>
      </c>
      <c r="E862" s="891">
        <v>2739440.3000000003</v>
      </c>
      <c r="F862" s="892">
        <v>1.2565452261902943</v>
      </c>
      <c r="G862" s="893">
        <v>4</v>
      </c>
      <c r="H862" s="891">
        <v>167.75</v>
      </c>
      <c r="I862" s="891">
        <v>407569.80999999994</v>
      </c>
      <c r="J862" s="891">
        <v>407737.55999999994</v>
      </c>
      <c r="K862" s="893">
        <v>0.9</v>
      </c>
      <c r="L862" s="891">
        <v>531579.37</v>
      </c>
      <c r="M862" s="891">
        <v>106315.87</v>
      </c>
      <c r="N862" s="891">
        <v>56407.5</v>
      </c>
      <c r="O862" s="891">
        <v>25138.12</v>
      </c>
      <c r="P862" s="891">
        <v>17904.77</v>
      </c>
      <c r="Q862" s="891">
        <v>36010.17</v>
      </c>
      <c r="R862" s="891">
        <v>13124.59</v>
      </c>
      <c r="S862" s="891">
        <v>20936.32</v>
      </c>
      <c r="T862" s="891">
        <v>28828.49</v>
      </c>
      <c r="U862" s="891">
        <v>15574.58</v>
      </c>
      <c r="V862" s="891">
        <v>43049.38</v>
      </c>
      <c r="W862" s="891">
        <v>37130.25</v>
      </c>
      <c r="X862" s="891">
        <v>25122.25</v>
      </c>
      <c r="Y862" s="891">
        <v>957121.65999999992</v>
      </c>
      <c r="Z862" s="891">
        <v>16605</v>
      </c>
      <c r="AA862" s="891">
        <v>23187.5</v>
      </c>
      <c r="AB862" s="891">
        <v>49899.5</v>
      </c>
      <c r="AC862" s="891">
        <v>5379.5</v>
      </c>
      <c r="AD862" s="891">
        <v>52960.25</v>
      </c>
      <c r="AE862" s="891">
        <v>29041</v>
      </c>
      <c r="AF862" s="891">
        <v>227608.5</v>
      </c>
      <c r="AG862" s="891">
        <v>163796.5</v>
      </c>
      <c r="AH862" s="891">
        <v>440369.41649999993</v>
      </c>
      <c r="AI862" s="891">
        <v>1008847.1664999999</v>
      </c>
      <c r="AJ862" s="891">
        <v>167723.53</v>
      </c>
      <c r="AK862" s="891">
        <v>841123.63649999991</v>
      </c>
      <c r="AL862" s="894">
        <v>992074.80649999995</v>
      </c>
      <c r="AM862" s="891">
        <v>23807.5</v>
      </c>
      <c r="AN862" s="891">
        <v>23807.5</v>
      </c>
      <c r="AO862" s="891">
        <v>24450.94</v>
      </c>
      <c r="AP862" s="891">
        <v>24450.94</v>
      </c>
      <c r="AQ862" s="891">
        <v>643.44000000000005</v>
      </c>
      <c r="AR862" s="891">
        <v>643.44000000000005</v>
      </c>
      <c r="AS862" s="891">
        <v>643.44000000000005</v>
      </c>
      <c r="AT862" s="891">
        <v>643.44000000000005</v>
      </c>
      <c r="AU862" s="891">
        <v>1286.8900000000001</v>
      </c>
      <c r="AV862" s="891">
        <v>84291.42</v>
      </c>
      <c r="AW862" s="891">
        <v>33447.050000000003</v>
      </c>
      <c r="AX862" s="891">
        <v>12824.08</v>
      </c>
      <c r="AY862" s="891">
        <v>230940.08</v>
      </c>
      <c r="AZ862" s="891">
        <v>2180136.65</v>
      </c>
      <c r="BA862" s="891">
        <v>202594.2</v>
      </c>
      <c r="BB862" s="891">
        <v>0.38</v>
      </c>
      <c r="BC862" s="891">
        <v>66299.44</v>
      </c>
    </row>
    <row r="863" spans="1:55" ht="15.75" customHeight="1" x14ac:dyDescent="0.2">
      <c r="A863" s="890" t="s">
        <v>2913</v>
      </c>
      <c r="B863" s="895" t="s">
        <v>2914</v>
      </c>
      <c r="C863" s="645">
        <v>431.14</v>
      </c>
      <c r="D863" s="891">
        <v>5554892.1600000001</v>
      </c>
      <c r="E863" s="891">
        <v>4393667.33</v>
      </c>
      <c r="F863" s="892">
        <v>0.79095456823413834</v>
      </c>
      <c r="G863" s="893">
        <v>2</v>
      </c>
      <c r="H863" s="891">
        <v>26171.94</v>
      </c>
      <c r="I863" s="891">
        <v>2489739.0300000003</v>
      </c>
      <c r="J863" s="891">
        <v>2515910.9700000002</v>
      </c>
      <c r="K863" s="893">
        <v>0.9</v>
      </c>
      <c r="L863" s="891">
        <v>1308408.75</v>
      </c>
      <c r="M863" s="891">
        <v>261681.75</v>
      </c>
      <c r="N863" s="891">
        <v>131821.87</v>
      </c>
      <c r="O863" s="891">
        <v>58246.87</v>
      </c>
      <c r="P863" s="891">
        <v>45969.99</v>
      </c>
      <c r="Q863" s="891">
        <v>80689.45</v>
      </c>
      <c r="R863" s="891">
        <v>30624.04</v>
      </c>
      <c r="S863" s="891">
        <v>48766.31</v>
      </c>
      <c r="T863" s="891">
        <v>66797.73</v>
      </c>
      <c r="U863" s="891">
        <v>36510.9</v>
      </c>
      <c r="V863" s="891">
        <v>99748.57</v>
      </c>
      <c r="W863" s="891">
        <v>86033.52</v>
      </c>
      <c r="X863" s="891">
        <v>58516.47</v>
      </c>
      <c r="Y863" s="891">
        <v>2313816.2200000002</v>
      </c>
      <c r="Z863" s="891">
        <v>38293.199999999997</v>
      </c>
      <c r="AA863" s="891">
        <v>53892.5</v>
      </c>
      <c r="AB863" s="891">
        <v>115976.66</v>
      </c>
      <c r="AC863" s="891">
        <v>12503.06</v>
      </c>
      <c r="AD863" s="891">
        <v>246180.94</v>
      </c>
      <c r="AE863" s="891">
        <v>64895.899999999994</v>
      </c>
      <c r="AF863" s="891">
        <v>529008.78</v>
      </c>
      <c r="AG863" s="891">
        <v>380696.62</v>
      </c>
      <c r="AH863" s="891">
        <v>1114324.5911399999</v>
      </c>
      <c r="AI863" s="891">
        <v>2555772.2511400003</v>
      </c>
      <c r="AJ863" s="891">
        <v>389823.85</v>
      </c>
      <c r="AK863" s="891">
        <v>2165948.4011400002</v>
      </c>
      <c r="AL863" s="894">
        <v>2516789.8611400002</v>
      </c>
      <c r="AM863" s="891">
        <v>99090.68</v>
      </c>
      <c r="AN863" s="891">
        <v>99090.68</v>
      </c>
      <c r="AO863" s="891">
        <v>102951.36</v>
      </c>
      <c r="AP863" s="891">
        <v>102951.36</v>
      </c>
      <c r="AQ863" s="891">
        <v>2573.7800000000002</v>
      </c>
      <c r="AR863" s="891">
        <v>2573.7800000000002</v>
      </c>
      <c r="AS863" s="891">
        <v>3217.23</v>
      </c>
      <c r="AT863" s="891">
        <v>3217.23</v>
      </c>
      <c r="AU863" s="891">
        <v>3860.67</v>
      </c>
      <c r="AV863" s="891">
        <v>196251.03</v>
      </c>
      <c r="AW863" s="891">
        <v>77872.899999999994</v>
      </c>
      <c r="AX863" s="891">
        <v>30635.3</v>
      </c>
      <c r="AY863" s="891">
        <v>724286</v>
      </c>
      <c r="AZ863" s="891">
        <v>5554892.1600000001</v>
      </c>
      <c r="BA863" s="891">
        <v>314894.23000000004</v>
      </c>
      <c r="BB863" s="891">
        <v>455.11</v>
      </c>
      <c r="BC863" s="891">
        <v>187473.25999999998</v>
      </c>
    </row>
    <row r="864" spans="1:55" ht="15.75" customHeight="1" x14ac:dyDescent="0.2">
      <c r="A864" s="890" t="s">
        <v>2915</v>
      </c>
      <c r="B864" s="895" t="s">
        <v>2916</v>
      </c>
      <c r="C864" s="645">
        <v>3230.47</v>
      </c>
      <c r="D864" s="891">
        <v>42749101.950000003</v>
      </c>
      <c r="E864" s="891">
        <v>31523606.969999999</v>
      </c>
      <c r="F864" s="892">
        <v>0.73740980586844806</v>
      </c>
      <c r="G864" s="893">
        <v>2</v>
      </c>
      <c r="H864" s="891">
        <v>313832.57</v>
      </c>
      <c r="I864" s="891">
        <v>13118949.289999997</v>
      </c>
      <c r="J864" s="891">
        <v>13432781.859999998</v>
      </c>
      <c r="K864" s="893">
        <v>0.9</v>
      </c>
      <c r="L864" s="891">
        <v>9998229.3699999992</v>
      </c>
      <c r="M864" s="891">
        <v>1999645.87</v>
      </c>
      <c r="N864" s="891">
        <v>989583.75</v>
      </c>
      <c r="O864" s="891">
        <v>439610.62</v>
      </c>
      <c r="P864" s="891">
        <v>357216.33</v>
      </c>
      <c r="Q864" s="891">
        <v>610839.18000000005</v>
      </c>
      <c r="R864" s="891">
        <v>235148.94</v>
      </c>
      <c r="S864" s="891">
        <v>366385.63</v>
      </c>
      <c r="T864" s="891">
        <v>504147.07</v>
      </c>
      <c r="U864" s="891">
        <v>274470.07</v>
      </c>
      <c r="V864" s="891">
        <v>752839.24</v>
      </c>
      <c r="W864" s="891">
        <v>649326.67000000004</v>
      </c>
      <c r="X864" s="891">
        <v>439639.51</v>
      </c>
      <c r="Y864" s="891">
        <v>17617082.25</v>
      </c>
      <c r="Z864" s="891">
        <v>285634.8</v>
      </c>
      <c r="AA864" s="891">
        <v>403808.74999999994</v>
      </c>
      <c r="AB864" s="891">
        <v>868996.42999999993</v>
      </c>
      <c r="AC864" s="891">
        <v>93683.62999999999</v>
      </c>
      <c r="AD864" s="891">
        <v>1844598.37</v>
      </c>
      <c r="AE864" s="891">
        <v>485037.81</v>
      </c>
      <c r="AF864" s="891">
        <v>3963786.6899999995</v>
      </c>
      <c r="AG864" s="891">
        <v>2852505.01</v>
      </c>
      <c r="AH864" s="891">
        <v>8628682.0469699986</v>
      </c>
      <c r="AI864" s="891">
        <v>19426733.536969997</v>
      </c>
      <c r="AJ864" s="891">
        <v>2920894.05</v>
      </c>
      <c r="AK864" s="891">
        <v>16505839.486969996</v>
      </c>
      <c r="AL864" s="894">
        <v>19134644.126969997</v>
      </c>
      <c r="AM864" s="891">
        <v>892459.6</v>
      </c>
      <c r="AN864" s="891">
        <v>892459.6</v>
      </c>
      <c r="AO864" s="891">
        <v>929779.47</v>
      </c>
      <c r="AP864" s="891">
        <v>929779.47</v>
      </c>
      <c r="AQ864" s="891">
        <v>12225.47</v>
      </c>
      <c r="AR864" s="891">
        <v>12225.47</v>
      </c>
      <c r="AS864" s="891">
        <v>12225.47</v>
      </c>
      <c r="AT864" s="891">
        <v>12225.47</v>
      </c>
      <c r="AU864" s="891">
        <v>14799.25</v>
      </c>
      <c r="AV864" s="891">
        <v>1474134.78</v>
      </c>
      <c r="AW864" s="891">
        <v>584940.41</v>
      </c>
      <c r="AX864" s="891">
        <v>230121.02</v>
      </c>
      <c r="AY864" s="891">
        <v>5997375.4800000004</v>
      </c>
      <c r="AZ864" s="891">
        <v>42749101.950000003</v>
      </c>
      <c r="BA864" s="891">
        <v>3199685.71</v>
      </c>
      <c r="BB864" s="891">
        <v>5436.6399999999994</v>
      </c>
      <c r="BC864" s="891">
        <v>1519474.12</v>
      </c>
    </row>
    <row r="865" spans="1:55" ht="15.75" customHeight="1" x14ac:dyDescent="0.2">
      <c r="A865" s="890" t="s">
        <v>2917</v>
      </c>
      <c r="B865" s="895" t="s">
        <v>2918</v>
      </c>
      <c r="C865" s="645">
        <v>181.64</v>
      </c>
      <c r="D865" s="891">
        <v>2323887.58</v>
      </c>
      <c r="E865" s="891">
        <v>1888294.81</v>
      </c>
      <c r="F865" s="892">
        <v>0.81255858770930733</v>
      </c>
      <c r="G865" s="893">
        <v>2</v>
      </c>
      <c r="H865" s="891">
        <v>10787.52</v>
      </c>
      <c r="I865" s="891">
        <v>1536910.5700000003</v>
      </c>
      <c r="J865" s="891">
        <v>1547698.0900000003</v>
      </c>
      <c r="K865" s="893">
        <v>0.9</v>
      </c>
      <c r="L865" s="891">
        <v>545068.12</v>
      </c>
      <c r="M865" s="891">
        <v>109013.62</v>
      </c>
      <c r="N865" s="891">
        <v>55181.25</v>
      </c>
      <c r="O865" s="891">
        <v>24525</v>
      </c>
      <c r="P865" s="891">
        <v>19145.560000000001</v>
      </c>
      <c r="Q865" s="891">
        <v>34009.599999999999</v>
      </c>
      <c r="R865" s="891">
        <v>12577.73</v>
      </c>
      <c r="S865" s="891">
        <v>20425.68</v>
      </c>
      <c r="T865" s="891">
        <v>28125.360000000001</v>
      </c>
      <c r="U865" s="891">
        <v>15319.26</v>
      </c>
      <c r="V865" s="891">
        <v>41999.4</v>
      </c>
      <c r="W865" s="891">
        <v>36224.639999999999</v>
      </c>
      <c r="X865" s="891">
        <v>24509.52</v>
      </c>
      <c r="Y865" s="891">
        <v>966124.74000000011</v>
      </c>
      <c r="Z865" s="891">
        <v>15973.199999999999</v>
      </c>
      <c r="AA865" s="891">
        <v>22705</v>
      </c>
      <c r="AB865" s="891">
        <v>48861.159999999996</v>
      </c>
      <c r="AC865" s="891">
        <v>5267.5599999999995</v>
      </c>
      <c r="AD865" s="891">
        <v>103716.44</v>
      </c>
      <c r="AE865" s="891">
        <v>27343.739999999998</v>
      </c>
      <c r="AF865" s="891">
        <v>222872.27999999997</v>
      </c>
      <c r="AG865" s="891">
        <v>160388.12</v>
      </c>
      <c r="AH865" s="891">
        <v>465461.99063999992</v>
      </c>
      <c r="AI865" s="891">
        <v>1072589.49064</v>
      </c>
      <c r="AJ865" s="891">
        <v>164233.43</v>
      </c>
      <c r="AK865" s="891">
        <v>908356.06063999981</v>
      </c>
      <c r="AL865" s="894">
        <v>1056166.1406399999</v>
      </c>
      <c r="AM865" s="891">
        <v>42467.43</v>
      </c>
      <c r="AN865" s="891">
        <v>42467.43</v>
      </c>
      <c r="AO865" s="891">
        <v>44397.77</v>
      </c>
      <c r="AP865" s="891">
        <v>44397.77</v>
      </c>
      <c r="AQ865" s="891">
        <v>0</v>
      </c>
      <c r="AR865" s="891">
        <v>0</v>
      </c>
      <c r="AS865" s="891">
        <v>0</v>
      </c>
      <c r="AT865" s="891">
        <v>0</v>
      </c>
      <c r="AU865" s="891">
        <v>0</v>
      </c>
      <c r="AV865" s="891">
        <v>82361.08</v>
      </c>
      <c r="AW865" s="891">
        <v>32681.08</v>
      </c>
      <c r="AX865" s="891">
        <v>12824.08</v>
      </c>
      <c r="AY865" s="891">
        <v>301596.64</v>
      </c>
      <c r="AZ865" s="891">
        <v>2323887.58</v>
      </c>
      <c r="BA865" s="891">
        <v>203926</v>
      </c>
      <c r="BB865" s="891">
        <v>0</v>
      </c>
      <c r="BC865" s="891">
        <v>119461.66</v>
      </c>
    </row>
    <row r="866" spans="1:55" ht="15.75" customHeight="1" x14ac:dyDescent="0.2">
      <c r="A866" s="890" t="s">
        <v>2919</v>
      </c>
      <c r="B866" s="895" t="s">
        <v>2920</v>
      </c>
      <c r="C866" s="645">
        <v>1786.15</v>
      </c>
      <c r="D866" s="891">
        <v>25614122.260000002</v>
      </c>
      <c r="E866" s="891">
        <v>19473765.309999999</v>
      </c>
      <c r="F866" s="892">
        <v>0.76027455137164623</v>
      </c>
      <c r="G866" s="893">
        <v>2</v>
      </c>
      <c r="H866" s="891">
        <v>161818.09</v>
      </c>
      <c r="I866" s="891">
        <v>5328364.1199999992</v>
      </c>
      <c r="J866" s="891">
        <v>5490182.209999999</v>
      </c>
      <c r="K866" s="893">
        <v>0.9</v>
      </c>
      <c r="L866" s="891">
        <v>5620197.96</v>
      </c>
      <c r="M866" s="891">
        <v>1873211.97</v>
      </c>
      <c r="N866" s="891">
        <v>628139.77</v>
      </c>
      <c r="O866" s="891">
        <v>208910.98</v>
      </c>
      <c r="P866" s="891">
        <v>190684.05</v>
      </c>
      <c r="Q866" s="891">
        <v>543279.74</v>
      </c>
      <c r="R866" s="891">
        <v>130152.2</v>
      </c>
      <c r="S866" s="891">
        <v>228001.65</v>
      </c>
      <c r="T866" s="891">
        <v>208830.79</v>
      </c>
      <c r="U866" s="891">
        <v>151915.99</v>
      </c>
      <c r="V866" s="891">
        <v>311845.53999999998</v>
      </c>
      <c r="W866" s="891">
        <v>268967.95</v>
      </c>
      <c r="X866" s="891">
        <v>273587.51</v>
      </c>
      <c r="Y866" s="891">
        <v>10637726.099999998</v>
      </c>
      <c r="Z866" s="891">
        <v>160753.5</v>
      </c>
      <c r="AA866" s="891">
        <v>223268.75</v>
      </c>
      <c r="AB866" s="891">
        <v>480474.35000000003</v>
      </c>
      <c r="AC866" s="891">
        <v>51798.350000000006</v>
      </c>
      <c r="AD866" s="891">
        <v>1019891.65</v>
      </c>
      <c r="AE866" s="891">
        <v>1391410.85</v>
      </c>
      <c r="AF866" s="891">
        <v>2191606.0500000003</v>
      </c>
      <c r="AG866" s="891">
        <v>1577170.4500000002</v>
      </c>
      <c r="AH866" s="891">
        <v>4985511.8776500002</v>
      </c>
      <c r="AI866" s="891">
        <v>12081885.827649999</v>
      </c>
      <c r="AJ866" s="891">
        <v>1614983.24</v>
      </c>
      <c r="AK866" s="891">
        <v>10466902.587649999</v>
      </c>
      <c r="AL866" s="894">
        <v>11920387.497649999</v>
      </c>
      <c r="AM866" s="891">
        <v>434969.49</v>
      </c>
      <c r="AN866" s="891">
        <v>434969.49</v>
      </c>
      <c r="AO866" s="891">
        <v>452985.98</v>
      </c>
      <c r="AP866" s="891">
        <v>452985.98</v>
      </c>
      <c r="AQ866" s="891">
        <v>2573.7800000000002</v>
      </c>
      <c r="AR866" s="891">
        <v>2573.7800000000002</v>
      </c>
      <c r="AS866" s="891">
        <v>3217.23</v>
      </c>
      <c r="AT866" s="891">
        <v>3217.23</v>
      </c>
      <c r="AU866" s="891">
        <v>3860.67</v>
      </c>
      <c r="AV866" s="891">
        <v>814602.63</v>
      </c>
      <c r="AW866" s="891">
        <v>323236.38</v>
      </c>
      <c r="AX866" s="891">
        <v>126815.92</v>
      </c>
      <c r="AY866" s="891">
        <v>3056008.5599999996</v>
      </c>
      <c r="AZ866" s="891">
        <v>25614122.260000002</v>
      </c>
      <c r="BA866" s="891">
        <v>1208649.47</v>
      </c>
      <c r="BB866" s="891">
        <v>441.23</v>
      </c>
      <c r="BC866" s="891">
        <v>762877.70000000007</v>
      </c>
    </row>
    <row r="867" spans="1:55" ht="15.75" customHeight="1" x14ac:dyDescent="0.2">
      <c r="A867" s="890" t="s">
        <v>2921</v>
      </c>
      <c r="B867" s="895" t="s">
        <v>2922</v>
      </c>
      <c r="C867" s="645">
        <v>1468.5</v>
      </c>
      <c r="D867" s="891">
        <v>19305002.129999999</v>
      </c>
      <c r="E867" s="891">
        <v>11477838.780000001</v>
      </c>
      <c r="F867" s="892">
        <v>0.59455257775721371</v>
      </c>
      <c r="G867" s="893">
        <v>1</v>
      </c>
      <c r="H867" s="891">
        <v>1021116.25</v>
      </c>
      <c r="I867" s="891">
        <v>3653177.8600000003</v>
      </c>
      <c r="J867" s="891">
        <v>4674294.1100000003</v>
      </c>
      <c r="K867" s="893">
        <v>0.9</v>
      </c>
      <c r="L867" s="891">
        <v>4323120.9800000004</v>
      </c>
      <c r="M867" s="891">
        <v>1440896.22</v>
      </c>
      <c r="N867" s="891">
        <v>516298.53</v>
      </c>
      <c r="O867" s="891">
        <v>171630.57</v>
      </c>
      <c r="P867" s="891">
        <v>137336.23000000001</v>
      </c>
      <c r="Q867" s="891">
        <v>446645.95</v>
      </c>
      <c r="R867" s="891">
        <v>106637.31</v>
      </c>
      <c r="S867" s="891">
        <v>187405.61</v>
      </c>
      <c r="T867" s="891">
        <v>171564.69</v>
      </c>
      <c r="U867" s="891">
        <v>124851.96</v>
      </c>
      <c r="V867" s="891">
        <v>256196.34</v>
      </c>
      <c r="W867" s="891">
        <v>220970.3</v>
      </c>
      <c r="X867" s="891">
        <v>224874.84</v>
      </c>
      <c r="Y867" s="891">
        <v>8328429.5300000012</v>
      </c>
      <c r="Z867" s="891">
        <v>132165</v>
      </c>
      <c r="AA867" s="891">
        <v>183562.5</v>
      </c>
      <c r="AB867" s="891">
        <v>395026.5</v>
      </c>
      <c r="AC867" s="891">
        <v>42586.5</v>
      </c>
      <c r="AD867" s="891">
        <v>838513.5</v>
      </c>
      <c r="AE867" s="891">
        <v>1143961.5</v>
      </c>
      <c r="AF867" s="891">
        <v>1801849.5</v>
      </c>
      <c r="AG867" s="891">
        <v>1296685.5</v>
      </c>
      <c r="AH867" s="891">
        <v>3665272.2615</v>
      </c>
      <c r="AI867" s="891">
        <v>9499622.761500001</v>
      </c>
      <c r="AJ867" s="891">
        <v>1327773.6399999999</v>
      </c>
      <c r="AK867" s="891">
        <v>8171849.1215000013</v>
      </c>
      <c r="AL867" s="894">
        <v>9366845.3915000018</v>
      </c>
      <c r="AM867" s="891">
        <v>139627.78</v>
      </c>
      <c r="AN867" s="891">
        <v>139627.78</v>
      </c>
      <c r="AO867" s="891">
        <v>145418.79</v>
      </c>
      <c r="AP867" s="891">
        <v>145418.79</v>
      </c>
      <c r="AQ867" s="891">
        <v>0</v>
      </c>
      <c r="AR867" s="891">
        <v>0</v>
      </c>
      <c r="AS867" s="891">
        <v>0</v>
      </c>
      <c r="AT867" s="891">
        <v>0</v>
      </c>
      <c r="AU867" s="891">
        <v>0</v>
      </c>
      <c r="AV867" s="891">
        <v>669827.28</v>
      </c>
      <c r="AW867" s="891">
        <v>265789.15999999997</v>
      </c>
      <c r="AX867" s="891">
        <v>104017.55</v>
      </c>
      <c r="AY867" s="891">
        <v>1609727.13</v>
      </c>
      <c r="AZ867" s="891">
        <v>19305002.129999999</v>
      </c>
      <c r="BA867" s="891">
        <v>214120.34</v>
      </c>
      <c r="BB867" s="891">
        <v>18.96</v>
      </c>
      <c r="BC867" s="891">
        <v>482418.45000000007</v>
      </c>
    </row>
    <row r="868" spans="1:55" ht="15.75" customHeight="1" x14ac:dyDescent="0.2">
      <c r="A868" s="890" t="s">
        <v>2923</v>
      </c>
      <c r="B868" s="895" t="s">
        <v>2924</v>
      </c>
      <c r="C868" s="645">
        <v>978.48</v>
      </c>
      <c r="D868" s="891">
        <v>14120046.289999999</v>
      </c>
      <c r="E868" s="891">
        <v>11165800.51</v>
      </c>
      <c r="F868" s="892">
        <v>0.79077648052101401</v>
      </c>
      <c r="G868" s="893">
        <v>2</v>
      </c>
      <c r="H868" s="891">
        <v>58667.839999999997</v>
      </c>
      <c r="I868" s="891">
        <v>1504331.48</v>
      </c>
      <c r="J868" s="891">
        <v>1562999.32</v>
      </c>
      <c r="K868" s="893">
        <v>0.9</v>
      </c>
      <c r="L868" s="891">
        <v>3094977.6</v>
      </c>
      <c r="M868" s="891">
        <v>1031556.03</v>
      </c>
      <c r="N868" s="891">
        <v>343964.55</v>
      </c>
      <c r="O868" s="891">
        <v>114654.85</v>
      </c>
      <c r="P868" s="891">
        <v>105421.75</v>
      </c>
      <c r="Q868" s="891">
        <v>297510.33</v>
      </c>
      <c r="R868" s="891">
        <v>71091.539999999994</v>
      </c>
      <c r="S868" s="891">
        <v>124851.96</v>
      </c>
      <c r="T868" s="891">
        <v>114610.84</v>
      </c>
      <c r="U868" s="891">
        <v>83234.64</v>
      </c>
      <c r="V868" s="891">
        <v>171147.55</v>
      </c>
      <c r="W868" s="891">
        <v>147615.4</v>
      </c>
      <c r="X868" s="891">
        <v>149814.44</v>
      </c>
      <c r="Y868" s="891">
        <v>5850451.4799999995</v>
      </c>
      <c r="Z868" s="891">
        <v>88063.2</v>
      </c>
      <c r="AA868" s="891">
        <v>122309.99999999999</v>
      </c>
      <c r="AB868" s="891">
        <v>263211.12</v>
      </c>
      <c r="AC868" s="891">
        <v>28375.919999999998</v>
      </c>
      <c r="AD868" s="891">
        <v>558712.07999999996</v>
      </c>
      <c r="AE868" s="891">
        <v>762235.91999999993</v>
      </c>
      <c r="AF868" s="891">
        <v>1200594.96</v>
      </c>
      <c r="AG868" s="891">
        <v>863997.84</v>
      </c>
      <c r="AH868" s="891">
        <v>2752958.9404799994</v>
      </c>
      <c r="AI868" s="891">
        <v>6640459.9804799985</v>
      </c>
      <c r="AJ868" s="891">
        <v>884712.26</v>
      </c>
      <c r="AK868" s="891">
        <v>5755747.7204799997</v>
      </c>
      <c r="AL868" s="894">
        <v>6551988.7504799999</v>
      </c>
      <c r="AM868" s="891">
        <v>250300.49</v>
      </c>
      <c r="AN868" s="891">
        <v>250300.49</v>
      </c>
      <c r="AO868" s="891">
        <v>260595.63</v>
      </c>
      <c r="AP868" s="891">
        <v>260595.63</v>
      </c>
      <c r="AQ868" s="891">
        <v>643.44000000000005</v>
      </c>
      <c r="AR868" s="891">
        <v>643.44000000000005</v>
      </c>
      <c r="AS868" s="891">
        <v>643.44000000000005</v>
      </c>
      <c r="AT868" s="891">
        <v>643.44000000000005</v>
      </c>
      <c r="AU868" s="891">
        <v>1286.8900000000001</v>
      </c>
      <c r="AV868" s="891">
        <v>445908.07</v>
      </c>
      <c r="AW868" s="891">
        <v>176937.45</v>
      </c>
      <c r="AX868" s="891">
        <v>69107.55</v>
      </c>
      <c r="AY868" s="891">
        <v>1717605.9599999997</v>
      </c>
      <c r="AZ868" s="891">
        <v>14120046.289999999</v>
      </c>
      <c r="BA868" s="891">
        <v>573282.01</v>
      </c>
      <c r="BB868" s="891">
        <v>78.27000000000001</v>
      </c>
      <c r="BC868" s="891">
        <v>347639.31</v>
      </c>
    </row>
    <row r="869" spans="1:55" ht="15.75" customHeight="1" x14ac:dyDescent="0.2">
      <c r="A869" s="890" t="s">
        <v>2925</v>
      </c>
      <c r="B869" s="895" t="s">
        <v>2926</v>
      </c>
      <c r="C869" s="645">
        <v>62</v>
      </c>
      <c r="D869" s="891">
        <v>696651.27</v>
      </c>
      <c r="E869" s="891">
        <v>704719.74</v>
      </c>
      <c r="F869" s="892">
        <v>1.0115817918483088</v>
      </c>
      <c r="G869" s="893">
        <v>4</v>
      </c>
      <c r="H869" s="891">
        <v>53.6</v>
      </c>
      <c r="I869" s="891">
        <v>252143.66999999995</v>
      </c>
      <c r="J869" s="891">
        <v>252197.26999999996</v>
      </c>
      <c r="K869" s="893">
        <v>0.9</v>
      </c>
      <c r="L869" s="891">
        <v>170448.75</v>
      </c>
      <c r="M869" s="891">
        <v>34089.75</v>
      </c>
      <c r="N869" s="891">
        <v>19006.87</v>
      </c>
      <c r="O869" s="891">
        <v>7970.62</v>
      </c>
      <c r="P869" s="891">
        <v>5606.51</v>
      </c>
      <c r="Q869" s="891">
        <v>12670.24</v>
      </c>
      <c r="R869" s="891">
        <v>4374.8599999999997</v>
      </c>
      <c r="S869" s="891">
        <v>6893.66</v>
      </c>
      <c r="T869" s="891">
        <v>9140.74</v>
      </c>
      <c r="U869" s="891">
        <v>5106.42</v>
      </c>
      <c r="V869" s="891">
        <v>13649.8</v>
      </c>
      <c r="W869" s="891">
        <v>11773</v>
      </c>
      <c r="X869" s="891">
        <v>8271.9599999999991</v>
      </c>
      <c r="Y869" s="891">
        <v>309003.18</v>
      </c>
      <c r="Z869" s="891">
        <v>5535</v>
      </c>
      <c r="AA869" s="891">
        <v>7750</v>
      </c>
      <c r="AB869" s="891">
        <v>16678</v>
      </c>
      <c r="AC869" s="891">
        <v>1798</v>
      </c>
      <c r="AD869" s="891">
        <v>17701</v>
      </c>
      <c r="AE869" s="891">
        <v>10339.5</v>
      </c>
      <c r="AF869" s="891">
        <v>76074</v>
      </c>
      <c r="AG869" s="891">
        <v>54746</v>
      </c>
      <c r="AH869" s="891">
        <v>139120.44899999999</v>
      </c>
      <c r="AI869" s="891">
        <v>329741.94900000002</v>
      </c>
      <c r="AJ869" s="891">
        <v>56058.54</v>
      </c>
      <c r="AK869" s="891">
        <v>273683.40900000004</v>
      </c>
      <c r="AL869" s="894">
        <v>324136.08900000004</v>
      </c>
      <c r="AM869" s="891">
        <v>5147.5600000000004</v>
      </c>
      <c r="AN869" s="891">
        <v>5147.5600000000004</v>
      </c>
      <c r="AO869" s="891">
        <v>5147.5600000000004</v>
      </c>
      <c r="AP869" s="891">
        <v>5147.5600000000004</v>
      </c>
      <c r="AQ869" s="891">
        <v>0</v>
      </c>
      <c r="AR869" s="891">
        <v>0</v>
      </c>
      <c r="AS869" s="891">
        <v>0</v>
      </c>
      <c r="AT869" s="891">
        <v>0</v>
      </c>
      <c r="AU869" s="891">
        <v>0</v>
      </c>
      <c r="AV869" s="891">
        <v>27668.17</v>
      </c>
      <c r="AW869" s="891">
        <v>10978.8</v>
      </c>
      <c r="AX869" s="891">
        <v>4274.6899999999996</v>
      </c>
      <c r="AY869" s="891">
        <v>63511.900000000009</v>
      </c>
      <c r="AZ869" s="891">
        <v>696651.27</v>
      </c>
      <c r="BA869" s="891">
        <v>11512.01</v>
      </c>
      <c r="BB869" s="891">
        <v>0</v>
      </c>
      <c r="BC869" s="891">
        <v>16989.96</v>
      </c>
    </row>
    <row r="870" spans="1:55" ht="15.75" customHeight="1" x14ac:dyDescent="0.2">
      <c r="A870" s="890" t="s">
        <v>2927</v>
      </c>
      <c r="B870" s="895" t="s">
        <v>2928</v>
      </c>
      <c r="C870" s="645">
        <v>993.45</v>
      </c>
      <c r="D870" s="891">
        <v>12322891.01</v>
      </c>
      <c r="E870" s="891">
        <v>8773721.9600000009</v>
      </c>
      <c r="F870" s="892">
        <v>0.71198568200271706</v>
      </c>
      <c r="G870" s="893">
        <v>1</v>
      </c>
      <c r="H870" s="891">
        <v>158660.96</v>
      </c>
      <c r="I870" s="891">
        <v>3674564.5800000005</v>
      </c>
      <c r="J870" s="891">
        <v>3833225.5400000005</v>
      </c>
      <c r="K870" s="893">
        <v>0.9</v>
      </c>
      <c r="L870" s="891">
        <v>2890150.99</v>
      </c>
      <c r="M870" s="891">
        <v>702079.64</v>
      </c>
      <c r="N870" s="891">
        <v>317580.39</v>
      </c>
      <c r="O870" s="891">
        <v>129158.88</v>
      </c>
      <c r="P870" s="891">
        <v>95314.21</v>
      </c>
      <c r="Q870" s="891">
        <v>222481.3</v>
      </c>
      <c r="R870" s="891">
        <v>71638.39</v>
      </c>
      <c r="S870" s="891">
        <v>116937.01</v>
      </c>
      <c r="T870" s="891">
        <v>142736.20000000001</v>
      </c>
      <c r="U870" s="891">
        <v>84255.93</v>
      </c>
      <c r="V870" s="891">
        <v>213146.95</v>
      </c>
      <c r="W870" s="891">
        <v>183840.04</v>
      </c>
      <c r="X870" s="891">
        <v>140317</v>
      </c>
      <c r="Y870" s="891">
        <v>5309636.93</v>
      </c>
      <c r="Z870" s="891">
        <v>88840.8</v>
      </c>
      <c r="AA870" s="891">
        <v>124181.25</v>
      </c>
      <c r="AB870" s="891">
        <v>267238.05</v>
      </c>
      <c r="AC870" s="891">
        <v>28810.05</v>
      </c>
      <c r="AD870" s="891">
        <v>567259.94999999995</v>
      </c>
      <c r="AE870" s="891">
        <v>345287.12</v>
      </c>
      <c r="AF870" s="891">
        <v>1218963.1500000001</v>
      </c>
      <c r="AG870" s="891">
        <v>877216.35</v>
      </c>
      <c r="AH870" s="891">
        <v>2402006.9419499999</v>
      </c>
      <c r="AI870" s="891">
        <v>5919803.6619499996</v>
      </c>
      <c r="AJ870" s="891">
        <v>898247.68000000005</v>
      </c>
      <c r="AK870" s="891">
        <v>5021555.9819499999</v>
      </c>
      <c r="AL870" s="894">
        <v>5829978.8919500001</v>
      </c>
      <c r="AM870" s="891">
        <v>117750.61</v>
      </c>
      <c r="AN870" s="891">
        <v>117750.61</v>
      </c>
      <c r="AO870" s="891">
        <v>122254.74</v>
      </c>
      <c r="AP870" s="891">
        <v>122254.74</v>
      </c>
      <c r="AQ870" s="891">
        <v>0</v>
      </c>
      <c r="AR870" s="891">
        <v>0</v>
      </c>
      <c r="AS870" s="891">
        <v>0</v>
      </c>
      <c r="AT870" s="891">
        <v>0</v>
      </c>
      <c r="AU870" s="891">
        <v>0</v>
      </c>
      <c r="AV870" s="891">
        <v>452985.98</v>
      </c>
      <c r="AW870" s="891">
        <v>179745.98</v>
      </c>
      <c r="AX870" s="891">
        <v>70532.45</v>
      </c>
      <c r="AY870" s="891">
        <v>1183275.1099999999</v>
      </c>
      <c r="AZ870" s="891">
        <v>12322891.01</v>
      </c>
      <c r="BA870" s="891">
        <v>118489.54</v>
      </c>
      <c r="BB870" s="891">
        <v>0</v>
      </c>
      <c r="BC870" s="891">
        <v>405993.38000000006</v>
      </c>
    </row>
    <row r="871" spans="1:55" ht="15.75" customHeight="1" x14ac:dyDescent="0.2">
      <c r="A871" s="890" t="s">
        <v>2929</v>
      </c>
      <c r="B871" s="895" t="s">
        <v>2930</v>
      </c>
      <c r="C871" s="645">
        <v>973.7</v>
      </c>
      <c r="D871" s="891">
        <v>11729046.199999999</v>
      </c>
      <c r="E871" s="891">
        <v>7925178.1500000004</v>
      </c>
      <c r="F871" s="892">
        <v>0.67568820301858823</v>
      </c>
      <c r="G871" s="893">
        <v>1</v>
      </c>
      <c r="H871" s="891">
        <v>287177.89</v>
      </c>
      <c r="I871" s="891">
        <v>2706009.2299999995</v>
      </c>
      <c r="J871" s="891">
        <v>2993187.1199999996</v>
      </c>
      <c r="K871" s="893">
        <v>0.9</v>
      </c>
      <c r="L871" s="891">
        <v>2752337.38</v>
      </c>
      <c r="M871" s="891">
        <v>685487.27</v>
      </c>
      <c r="N871" s="891">
        <v>312983.89</v>
      </c>
      <c r="O871" s="891">
        <v>124705.27</v>
      </c>
      <c r="P871" s="891">
        <v>88757.55</v>
      </c>
      <c r="Q871" s="891">
        <v>223131.02</v>
      </c>
      <c r="R871" s="891">
        <v>70544.679999999993</v>
      </c>
      <c r="S871" s="891">
        <v>114894.45</v>
      </c>
      <c r="T871" s="891">
        <v>137111.13</v>
      </c>
      <c r="U871" s="891">
        <v>82468.679999999993</v>
      </c>
      <c r="V871" s="891">
        <v>204747.07</v>
      </c>
      <c r="W871" s="891">
        <v>176595.12</v>
      </c>
      <c r="X871" s="891">
        <v>137866.04999999999</v>
      </c>
      <c r="Y871" s="891">
        <v>5111629.5599999996</v>
      </c>
      <c r="Z871" s="891">
        <v>86905.8</v>
      </c>
      <c r="AA871" s="891">
        <v>121712.5</v>
      </c>
      <c r="AB871" s="891">
        <v>261925.30000000005</v>
      </c>
      <c r="AC871" s="891">
        <v>28237.300000000003</v>
      </c>
      <c r="AD871" s="891">
        <v>555982.69999999995</v>
      </c>
      <c r="AE871" s="891">
        <v>364711.61000000004</v>
      </c>
      <c r="AF871" s="891">
        <v>1194729.9000000001</v>
      </c>
      <c r="AG871" s="891">
        <v>859777.10000000009</v>
      </c>
      <c r="AH871" s="891">
        <v>2261674.1936999997</v>
      </c>
      <c r="AI871" s="891">
        <v>5735656.4036999997</v>
      </c>
      <c r="AJ871" s="891">
        <v>880390.32</v>
      </c>
      <c r="AK871" s="891">
        <v>4855266.0836999994</v>
      </c>
      <c r="AL871" s="894">
        <v>5647617.3636999996</v>
      </c>
      <c r="AM871" s="891">
        <v>68848.72</v>
      </c>
      <c r="AN871" s="891">
        <v>68848.72</v>
      </c>
      <c r="AO871" s="891">
        <v>71422.5</v>
      </c>
      <c r="AP871" s="891">
        <v>71422.5</v>
      </c>
      <c r="AQ871" s="891">
        <v>0</v>
      </c>
      <c r="AR871" s="891">
        <v>0</v>
      </c>
      <c r="AS871" s="891">
        <v>0</v>
      </c>
      <c r="AT871" s="891">
        <v>0</v>
      </c>
      <c r="AU871" s="891">
        <v>0</v>
      </c>
      <c r="AV871" s="891">
        <v>443977.74</v>
      </c>
      <c r="AW871" s="891">
        <v>176171.49</v>
      </c>
      <c r="AX871" s="891">
        <v>69107.55</v>
      </c>
      <c r="AY871" s="891">
        <v>969799.22</v>
      </c>
      <c r="AZ871" s="891">
        <v>11729046.199999999</v>
      </c>
      <c r="BA871" s="891">
        <v>77718.320000000007</v>
      </c>
      <c r="BB871" s="891">
        <v>0</v>
      </c>
      <c r="BC871" s="891">
        <v>342217.14</v>
      </c>
    </row>
    <row r="872" spans="1:55" ht="15.75" customHeight="1" x14ac:dyDescent="0.2">
      <c r="A872" s="890" t="s">
        <v>2931</v>
      </c>
      <c r="B872" s="895" t="s">
        <v>2932</v>
      </c>
      <c r="C872" s="645">
        <v>441.69</v>
      </c>
      <c r="D872" s="891">
        <v>5566804.9400000004</v>
      </c>
      <c r="E872" s="891">
        <v>4425733.6399999997</v>
      </c>
      <c r="F872" s="892">
        <v>0.79502222328630745</v>
      </c>
      <c r="G872" s="893">
        <v>2</v>
      </c>
      <c r="H872" s="891">
        <v>20185.28</v>
      </c>
      <c r="I872" s="891">
        <v>1183958.8800000001</v>
      </c>
      <c r="J872" s="891">
        <v>1204144.1600000001</v>
      </c>
      <c r="K872" s="893">
        <v>0.9</v>
      </c>
      <c r="L872" s="891">
        <v>1295312.95</v>
      </c>
      <c r="M872" s="891">
        <v>315508.36</v>
      </c>
      <c r="N872" s="891">
        <v>141207.03</v>
      </c>
      <c r="O872" s="891">
        <v>56644.54</v>
      </c>
      <c r="P872" s="891">
        <v>43378.37</v>
      </c>
      <c r="Q872" s="891">
        <v>98625.99</v>
      </c>
      <c r="R872" s="891">
        <v>31170.9</v>
      </c>
      <c r="S872" s="891">
        <v>51830.16</v>
      </c>
      <c r="T872" s="891">
        <v>62578.92</v>
      </c>
      <c r="U872" s="891">
        <v>37021.54</v>
      </c>
      <c r="V872" s="891">
        <v>93448.66</v>
      </c>
      <c r="W872" s="891">
        <v>80599.820000000007</v>
      </c>
      <c r="X872" s="891">
        <v>62192.9</v>
      </c>
      <c r="Y872" s="891">
        <v>2369520.1399999997</v>
      </c>
      <c r="Z872" s="891">
        <v>39310.199999999997</v>
      </c>
      <c r="AA872" s="891">
        <v>55211.25</v>
      </c>
      <c r="AB872" s="891">
        <v>118814.60999999999</v>
      </c>
      <c r="AC872" s="891">
        <v>12809.009999999998</v>
      </c>
      <c r="AD872" s="891">
        <v>252204.99</v>
      </c>
      <c r="AE872" s="891">
        <v>154503.40999999997</v>
      </c>
      <c r="AF872" s="891">
        <v>541953.62999999989</v>
      </c>
      <c r="AG872" s="891">
        <v>390012.27</v>
      </c>
      <c r="AH872" s="891">
        <v>1089492.5121900002</v>
      </c>
      <c r="AI872" s="891">
        <v>2654311.8821900003</v>
      </c>
      <c r="AJ872" s="891">
        <v>399362.84</v>
      </c>
      <c r="AK872" s="891">
        <v>2254949.0421899999</v>
      </c>
      <c r="AL872" s="894">
        <v>2614375.5921899998</v>
      </c>
      <c r="AM872" s="891">
        <v>66274.929999999993</v>
      </c>
      <c r="AN872" s="891">
        <v>66274.929999999993</v>
      </c>
      <c r="AO872" s="891">
        <v>68848.72</v>
      </c>
      <c r="AP872" s="891">
        <v>68848.72</v>
      </c>
      <c r="AQ872" s="891">
        <v>0</v>
      </c>
      <c r="AR872" s="891">
        <v>0</v>
      </c>
      <c r="AS872" s="891">
        <v>0</v>
      </c>
      <c r="AT872" s="891">
        <v>0</v>
      </c>
      <c r="AU872" s="891">
        <v>0</v>
      </c>
      <c r="AV872" s="891">
        <v>201398.59</v>
      </c>
      <c r="AW872" s="891">
        <v>79915.47</v>
      </c>
      <c r="AX872" s="891">
        <v>31347.75</v>
      </c>
      <c r="AY872" s="891">
        <v>582909.11</v>
      </c>
      <c r="AZ872" s="891">
        <v>5566804.9400000004</v>
      </c>
      <c r="BA872" s="891">
        <v>126902.13</v>
      </c>
      <c r="BB872" s="891">
        <v>5.1100000000000003</v>
      </c>
      <c r="BC872" s="891">
        <v>220860.16</v>
      </c>
    </row>
    <row r="873" spans="1:55" ht="15.75" customHeight="1" x14ac:dyDescent="0.2">
      <c r="A873" s="890" t="s">
        <v>2933</v>
      </c>
      <c r="B873" s="895" t="s">
        <v>2934</v>
      </c>
      <c r="C873" s="645">
        <v>3132.75</v>
      </c>
      <c r="D873" s="891">
        <v>37022266</v>
      </c>
      <c r="E873" s="891">
        <v>33288876.359999999</v>
      </c>
      <c r="F873" s="892">
        <v>0.89915826221982198</v>
      </c>
      <c r="G873" s="893">
        <v>2</v>
      </c>
      <c r="H873" s="891">
        <v>93811.199999999997</v>
      </c>
      <c r="I873" s="891">
        <v>2488448.58</v>
      </c>
      <c r="J873" s="891">
        <v>2582259.7800000003</v>
      </c>
      <c r="K873" s="893">
        <v>0.9</v>
      </c>
      <c r="L873" s="891">
        <v>8889779.8399999999</v>
      </c>
      <c r="M873" s="891">
        <v>2186859.69</v>
      </c>
      <c r="N873" s="891">
        <v>1007027.37</v>
      </c>
      <c r="O873" s="891">
        <v>406359.45</v>
      </c>
      <c r="P873" s="891">
        <v>288491.55</v>
      </c>
      <c r="Q873" s="891">
        <v>711781.1</v>
      </c>
      <c r="R873" s="891">
        <v>228039.78</v>
      </c>
      <c r="S873" s="891">
        <v>370215.45</v>
      </c>
      <c r="T873" s="891">
        <v>447896.35</v>
      </c>
      <c r="U873" s="891">
        <v>266044.48</v>
      </c>
      <c r="V873" s="891">
        <v>668840.43999999994</v>
      </c>
      <c r="W873" s="891">
        <v>576877.39</v>
      </c>
      <c r="X873" s="891">
        <v>444235.05</v>
      </c>
      <c r="Y873" s="891">
        <v>16492447.939999998</v>
      </c>
      <c r="Z873" s="891">
        <v>279810</v>
      </c>
      <c r="AA873" s="891">
        <v>391593.75</v>
      </c>
      <c r="AB873" s="891">
        <v>842709.75</v>
      </c>
      <c r="AC873" s="891">
        <v>90849.75</v>
      </c>
      <c r="AD873" s="891">
        <v>894400.12</v>
      </c>
      <c r="AE873" s="891">
        <v>1132116.5</v>
      </c>
      <c r="AF873" s="891">
        <v>3843884.25</v>
      </c>
      <c r="AG873" s="891">
        <v>2766218.25</v>
      </c>
      <c r="AH873" s="891">
        <v>7331182.6612500008</v>
      </c>
      <c r="AI873" s="891">
        <v>17572765.03125</v>
      </c>
      <c r="AJ873" s="891">
        <v>2832538.56</v>
      </c>
      <c r="AK873" s="891">
        <v>14740226.471249999</v>
      </c>
      <c r="AL873" s="894">
        <v>17289511.171250001</v>
      </c>
      <c r="AM873" s="891">
        <v>229710.22</v>
      </c>
      <c r="AN873" s="891">
        <v>229710.22</v>
      </c>
      <c r="AO873" s="891">
        <v>239361.91</v>
      </c>
      <c r="AP873" s="891">
        <v>239361.91</v>
      </c>
      <c r="AQ873" s="891">
        <v>15442.7</v>
      </c>
      <c r="AR873" s="891">
        <v>15442.7</v>
      </c>
      <c r="AS873" s="891">
        <v>16086.15</v>
      </c>
      <c r="AT873" s="891">
        <v>16086.15</v>
      </c>
      <c r="AU873" s="891">
        <v>19946.82</v>
      </c>
      <c r="AV873" s="891">
        <v>1429093.56</v>
      </c>
      <c r="AW873" s="891">
        <v>567067.93999999994</v>
      </c>
      <c r="AX873" s="891">
        <v>222996.53</v>
      </c>
      <c r="AY873" s="891">
        <v>3240306.8099999996</v>
      </c>
      <c r="AZ873" s="891">
        <v>37022266</v>
      </c>
      <c r="BA873" s="891">
        <v>204645.44</v>
      </c>
      <c r="BB873" s="891">
        <v>1060.17</v>
      </c>
      <c r="BC873" s="891">
        <v>922361.39000000013</v>
      </c>
    </row>
    <row r="874" spans="1:55" ht="15.75" customHeight="1" x14ac:dyDescent="0.2">
      <c r="A874" s="890" t="s">
        <v>2935</v>
      </c>
      <c r="B874" s="895" t="s">
        <v>2936</v>
      </c>
      <c r="C874" s="645">
        <v>849.63</v>
      </c>
      <c r="D874" s="891">
        <v>9955580.6300000008</v>
      </c>
      <c r="E874" s="891">
        <v>7087648.1399999997</v>
      </c>
      <c r="F874" s="892">
        <v>0.71192714954687675</v>
      </c>
      <c r="G874" s="893">
        <v>1</v>
      </c>
      <c r="H874" s="891">
        <v>113401.19</v>
      </c>
      <c r="I874" s="891">
        <v>1839299.5499999996</v>
      </c>
      <c r="J874" s="891">
        <v>1952700.7399999995</v>
      </c>
      <c r="K874" s="893">
        <v>0.9</v>
      </c>
      <c r="L874" s="891">
        <v>2406515.62</v>
      </c>
      <c r="M874" s="891">
        <v>481303.12</v>
      </c>
      <c r="N874" s="891">
        <v>259351.87</v>
      </c>
      <c r="O874" s="891">
        <v>115267.5</v>
      </c>
      <c r="P874" s="891">
        <v>79124.72</v>
      </c>
      <c r="Q874" s="891">
        <v>158711.49</v>
      </c>
      <c r="R874" s="891">
        <v>61248.09</v>
      </c>
      <c r="S874" s="891">
        <v>96256.01</v>
      </c>
      <c r="T874" s="891">
        <v>132189.19</v>
      </c>
      <c r="U874" s="891">
        <v>72000.52</v>
      </c>
      <c r="V874" s="891">
        <v>197397.18</v>
      </c>
      <c r="W874" s="891">
        <v>170255.8</v>
      </c>
      <c r="X874" s="891">
        <v>115501.11</v>
      </c>
      <c r="Y874" s="891">
        <v>4345122.2200000007</v>
      </c>
      <c r="Z874" s="891">
        <v>75971.7</v>
      </c>
      <c r="AA874" s="891">
        <v>106203.75</v>
      </c>
      <c r="AB874" s="891">
        <v>228550.46999999997</v>
      </c>
      <c r="AC874" s="891">
        <v>24639.269999999997</v>
      </c>
      <c r="AD874" s="891">
        <v>485138.73</v>
      </c>
      <c r="AE874" s="891">
        <v>127458.34999999999</v>
      </c>
      <c r="AF874" s="891">
        <v>1042496.0099999999</v>
      </c>
      <c r="AG874" s="891">
        <v>750223.28999999992</v>
      </c>
      <c r="AH874" s="891">
        <v>1950996.0741299996</v>
      </c>
      <c r="AI874" s="891">
        <v>4791677.644129999</v>
      </c>
      <c r="AJ874" s="891">
        <v>768209.95</v>
      </c>
      <c r="AK874" s="891">
        <v>4023467.6941299988</v>
      </c>
      <c r="AL874" s="894">
        <v>4714856.644129999</v>
      </c>
      <c r="AM874" s="891">
        <v>72065.95</v>
      </c>
      <c r="AN874" s="891">
        <v>72065.95</v>
      </c>
      <c r="AO874" s="891">
        <v>75283.179999999993</v>
      </c>
      <c r="AP874" s="891">
        <v>75283.179999999993</v>
      </c>
      <c r="AQ874" s="891">
        <v>0</v>
      </c>
      <c r="AR874" s="891">
        <v>0</v>
      </c>
      <c r="AS874" s="891">
        <v>0</v>
      </c>
      <c r="AT874" s="891">
        <v>0</v>
      </c>
      <c r="AU874" s="891">
        <v>0</v>
      </c>
      <c r="AV874" s="891">
        <v>387354.49</v>
      </c>
      <c r="AW874" s="891">
        <v>153703.24</v>
      </c>
      <c r="AX874" s="891">
        <v>59845.71</v>
      </c>
      <c r="AY874" s="891">
        <v>895601.7</v>
      </c>
      <c r="AZ874" s="891">
        <v>9955580.6300000008</v>
      </c>
      <c r="BA874" s="891">
        <v>88643.130000000019</v>
      </c>
      <c r="BB874" s="891">
        <v>0</v>
      </c>
      <c r="BC874" s="891">
        <v>199042.05</v>
      </c>
    </row>
    <row r="875" spans="1:55" ht="15.75" customHeight="1" x14ac:dyDescent="0.2">
      <c r="A875" s="890" t="s">
        <v>2937</v>
      </c>
      <c r="B875" s="895" t="s">
        <v>2938</v>
      </c>
      <c r="C875" s="645">
        <v>210.75</v>
      </c>
      <c r="D875" s="891">
        <v>2693475.63</v>
      </c>
      <c r="E875" s="891">
        <v>1827186.0099999998</v>
      </c>
      <c r="F875" s="892">
        <v>0.678374806754795</v>
      </c>
      <c r="G875" s="893">
        <v>1</v>
      </c>
      <c r="H875" s="891">
        <v>61113.74</v>
      </c>
      <c r="I875" s="891">
        <v>508658.19999999995</v>
      </c>
      <c r="J875" s="891">
        <v>569771.93999999994</v>
      </c>
      <c r="K875" s="893">
        <v>0.9</v>
      </c>
      <c r="L875" s="891">
        <v>640715.62</v>
      </c>
      <c r="M875" s="891">
        <v>128143.12</v>
      </c>
      <c r="N875" s="891">
        <v>64378.12</v>
      </c>
      <c r="O875" s="891">
        <v>28203.75</v>
      </c>
      <c r="P875" s="891">
        <v>22269.16</v>
      </c>
      <c r="Q875" s="891">
        <v>39344.44</v>
      </c>
      <c r="R875" s="891">
        <v>14765.16</v>
      </c>
      <c r="S875" s="891">
        <v>23744.85</v>
      </c>
      <c r="T875" s="891">
        <v>32344.16</v>
      </c>
      <c r="U875" s="891">
        <v>17617.14</v>
      </c>
      <c r="V875" s="891">
        <v>48299.31</v>
      </c>
      <c r="W875" s="891">
        <v>41658.33</v>
      </c>
      <c r="X875" s="891">
        <v>28492.31</v>
      </c>
      <c r="Y875" s="891">
        <v>1129975.4700000002</v>
      </c>
      <c r="Z875" s="891">
        <v>18810</v>
      </c>
      <c r="AA875" s="891">
        <v>26343.75</v>
      </c>
      <c r="AB875" s="891">
        <v>56691.75</v>
      </c>
      <c r="AC875" s="891">
        <v>6111.75</v>
      </c>
      <c r="AD875" s="891">
        <v>120338.25</v>
      </c>
      <c r="AE875" s="891">
        <v>31583.5</v>
      </c>
      <c r="AF875" s="891">
        <v>258590.25</v>
      </c>
      <c r="AG875" s="891">
        <v>186092.25</v>
      </c>
      <c r="AH875" s="891">
        <v>539299.69724999997</v>
      </c>
      <c r="AI875" s="891">
        <v>1243861.19725</v>
      </c>
      <c r="AJ875" s="891">
        <v>190553.82</v>
      </c>
      <c r="AK875" s="891">
        <v>1053307.3772499999</v>
      </c>
      <c r="AL875" s="894">
        <v>1224805.8072499998</v>
      </c>
      <c r="AM875" s="891">
        <v>45684.66</v>
      </c>
      <c r="AN875" s="891">
        <v>45684.66</v>
      </c>
      <c r="AO875" s="891">
        <v>47615</v>
      </c>
      <c r="AP875" s="891">
        <v>47615</v>
      </c>
      <c r="AQ875" s="891">
        <v>643.44000000000005</v>
      </c>
      <c r="AR875" s="891">
        <v>643.44000000000005</v>
      </c>
      <c r="AS875" s="891">
        <v>643.44000000000005</v>
      </c>
      <c r="AT875" s="891">
        <v>643.44000000000005</v>
      </c>
      <c r="AU875" s="891">
        <v>643.44000000000005</v>
      </c>
      <c r="AV875" s="891">
        <v>95873.45</v>
      </c>
      <c r="AW875" s="891">
        <v>38042.82</v>
      </c>
      <c r="AX875" s="891">
        <v>14961.42</v>
      </c>
      <c r="AY875" s="891">
        <v>338694.21</v>
      </c>
      <c r="AZ875" s="891">
        <v>2693475.63</v>
      </c>
      <c r="BA875" s="891">
        <v>88503.35</v>
      </c>
      <c r="BB875" s="891">
        <v>142.63</v>
      </c>
      <c r="BC875" s="891">
        <v>69545.259999999995</v>
      </c>
    </row>
    <row r="876" spans="1:55" ht="15.75" customHeight="1" x14ac:dyDescent="0.2">
      <c r="A876" s="890" t="s">
        <v>2939</v>
      </c>
      <c r="B876" s="895" t="s">
        <v>2940</v>
      </c>
      <c r="C876" s="645">
        <v>889.79</v>
      </c>
      <c r="D876" s="891">
        <v>11385139</v>
      </c>
      <c r="E876" s="891">
        <v>11465678.560000001</v>
      </c>
      <c r="F876" s="892">
        <v>1.0070740954502182</v>
      </c>
      <c r="G876" s="893">
        <v>4</v>
      </c>
      <c r="H876" s="891">
        <v>876.07</v>
      </c>
      <c r="I876" s="891">
        <v>2658167.7599999998</v>
      </c>
      <c r="J876" s="891">
        <v>2659043.8299999996</v>
      </c>
      <c r="K876" s="893">
        <v>0.9</v>
      </c>
      <c r="L876" s="891">
        <v>2681545.59</v>
      </c>
      <c r="M876" s="891">
        <v>661483.72</v>
      </c>
      <c r="N876" s="891">
        <v>285336.78000000003</v>
      </c>
      <c r="O876" s="891">
        <v>114263.32</v>
      </c>
      <c r="P876" s="891">
        <v>91860.3</v>
      </c>
      <c r="Q876" s="891">
        <v>203527.24</v>
      </c>
      <c r="R876" s="891">
        <v>63982.38</v>
      </c>
      <c r="S876" s="891">
        <v>104936.93</v>
      </c>
      <c r="T876" s="891">
        <v>125860.98</v>
      </c>
      <c r="U876" s="891">
        <v>75319.69</v>
      </c>
      <c r="V876" s="891">
        <v>187947.31</v>
      </c>
      <c r="W876" s="891">
        <v>162105.26</v>
      </c>
      <c r="X876" s="891">
        <v>125917.65</v>
      </c>
      <c r="Y876" s="891">
        <v>4884087.1499999994</v>
      </c>
      <c r="Z876" s="891">
        <v>79691.399999999994</v>
      </c>
      <c r="AA876" s="891">
        <v>111223.75</v>
      </c>
      <c r="AB876" s="891">
        <v>239353.50999999995</v>
      </c>
      <c r="AC876" s="891">
        <v>25803.91</v>
      </c>
      <c r="AD876" s="891">
        <v>254035.03</v>
      </c>
      <c r="AE876" s="891">
        <v>327084.32999999996</v>
      </c>
      <c r="AF876" s="891">
        <v>1091772.33</v>
      </c>
      <c r="AG876" s="891">
        <v>785684.57</v>
      </c>
      <c r="AH876" s="891">
        <v>2295787.82229</v>
      </c>
      <c r="AI876" s="891">
        <v>5210436.6522899996</v>
      </c>
      <c r="AJ876" s="891">
        <v>804521.42</v>
      </c>
      <c r="AK876" s="891">
        <v>4405915.2322900007</v>
      </c>
      <c r="AL876" s="894">
        <v>5129984.5022900011</v>
      </c>
      <c r="AM876" s="891">
        <v>167939.4</v>
      </c>
      <c r="AN876" s="891">
        <v>167939.4</v>
      </c>
      <c r="AO876" s="891">
        <v>175017.31</v>
      </c>
      <c r="AP876" s="891">
        <v>175017.31</v>
      </c>
      <c r="AQ876" s="891">
        <v>10295.129999999999</v>
      </c>
      <c r="AR876" s="891">
        <v>10295.129999999999</v>
      </c>
      <c r="AS876" s="891">
        <v>10938.58</v>
      </c>
      <c r="AT876" s="891">
        <v>10938.58</v>
      </c>
      <c r="AU876" s="891">
        <v>12868.92</v>
      </c>
      <c r="AV876" s="891">
        <v>406014.42</v>
      </c>
      <c r="AW876" s="891">
        <v>161107.54999999999</v>
      </c>
      <c r="AX876" s="891">
        <v>62695.51</v>
      </c>
      <c r="AY876" s="891">
        <v>1371067.24</v>
      </c>
      <c r="AZ876" s="891">
        <v>11385139</v>
      </c>
      <c r="BA876" s="891">
        <v>436550.99000000005</v>
      </c>
      <c r="BB876" s="891">
        <v>114.67</v>
      </c>
      <c r="BC876" s="891">
        <v>315150.58</v>
      </c>
    </row>
    <row r="877" spans="1:55" ht="15.75" customHeight="1" x14ac:dyDescent="0.2">
      <c r="A877" s="890" t="s">
        <v>2941</v>
      </c>
      <c r="B877" s="895" t="s">
        <v>2942</v>
      </c>
      <c r="C877" s="645">
        <v>1169.75</v>
      </c>
      <c r="D877" s="891">
        <v>14802284.560000001</v>
      </c>
      <c r="E877" s="891">
        <v>11280400.330000002</v>
      </c>
      <c r="F877" s="892">
        <v>0.76207157647022028</v>
      </c>
      <c r="G877" s="893">
        <v>2</v>
      </c>
      <c r="H877" s="891">
        <v>62527.3</v>
      </c>
      <c r="I877" s="891">
        <v>2670778.4200000004</v>
      </c>
      <c r="J877" s="891">
        <v>2733305.72</v>
      </c>
      <c r="K877" s="893">
        <v>0.9</v>
      </c>
      <c r="L877" s="891">
        <v>3443141.93</v>
      </c>
      <c r="M877" s="891">
        <v>847651.7</v>
      </c>
      <c r="N877" s="891">
        <v>375849.96</v>
      </c>
      <c r="O877" s="891">
        <v>150565.63</v>
      </c>
      <c r="P877" s="891">
        <v>115150.75</v>
      </c>
      <c r="Q877" s="891">
        <v>264929.09999999998</v>
      </c>
      <c r="R877" s="891">
        <v>84216.13</v>
      </c>
      <c r="S877" s="891">
        <v>137873.34</v>
      </c>
      <c r="T877" s="891">
        <v>165939.62</v>
      </c>
      <c r="U877" s="891">
        <v>99064.54</v>
      </c>
      <c r="V877" s="891">
        <v>247796.46</v>
      </c>
      <c r="W877" s="891">
        <v>213725.37</v>
      </c>
      <c r="X877" s="891">
        <v>165439.26</v>
      </c>
      <c r="Y877" s="891">
        <v>6311343.7899999991</v>
      </c>
      <c r="Z877" s="891">
        <v>104580</v>
      </c>
      <c r="AA877" s="891">
        <v>146218.75</v>
      </c>
      <c r="AB877" s="891">
        <v>314662.75</v>
      </c>
      <c r="AC877" s="891">
        <v>33922.75</v>
      </c>
      <c r="AD877" s="891">
        <v>667927.25</v>
      </c>
      <c r="AE877" s="891">
        <v>424315</v>
      </c>
      <c r="AF877" s="891">
        <v>1435283.25</v>
      </c>
      <c r="AG877" s="891">
        <v>1032889.25</v>
      </c>
      <c r="AH877" s="891">
        <v>2896246.9162499998</v>
      </c>
      <c r="AI877" s="891">
        <v>7056045.9162499998</v>
      </c>
      <c r="AJ877" s="891">
        <v>1057652.8500000001</v>
      </c>
      <c r="AK877" s="891">
        <v>5998393.0662500001</v>
      </c>
      <c r="AL877" s="894">
        <v>6950280.6262500007</v>
      </c>
      <c r="AM877" s="891">
        <v>173730.42</v>
      </c>
      <c r="AN877" s="891">
        <v>173730.42</v>
      </c>
      <c r="AO877" s="891">
        <v>180808.32000000001</v>
      </c>
      <c r="AP877" s="891">
        <v>180808.32000000001</v>
      </c>
      <c r="AQ877" s="891">
        <v>643.44000000000005</v>
      </c>
      <c r="AR877" s="891">
        <v>643.44000000000005</v>
      </c>
      <c r="AS877" s="891">
        <v>643.44000000000005</v>
      </c>
      <c r="AT877" s="891">
        <v>643.44000000000005</v>
      </c>
      <c r="AU877" s="891">
        <v>1286.8900000000001</v>
      </c>
      <c r="AV877" s="891">
        <v>533416.73</v>
      </c>
      <c r="AW877" s="891">
        <v>211661.1</v>
      </c>
      <c r="AX877" s="891">
        <v>82644.08</v>
      </c>
      <c r="AY877" s="891">
        <v>1540660.04</v>
      </c>
      <c r="AZ877" s="891">
        <v>14802284.560000001</v>
      </c>
      <c r="BA877" s="891">
        <v>211535.61999999997</v>
      </c>
      <c r="BB877" s="891">
        <v>63.59</v>
      </c>
      <c r="BC877" s="891">
        <v>389777.16999999993</v>
      </c>
    </row>
    <row r="878" spans="1:55" ht="15.75" customHeight="1" x14ac:dyDescent="0.2">
      <c r="A878" s="890" t="s">
        <v>2943</v>
      </c>
      <c r="B878" s="895" t="s">
        <v>2944</v>
      </c>
      <c r="C878" s="645">
        <v>319.04000000000002</v>
      </c>
      <c r="D878" s="891">
        <v>4206817.21</v>
      </c>
      <c r="E878" s="891">
        <v>3610965.2900000005</v>
      </c>
      <c r="F878" s="892">
        <v>0.85836039688541654</v>
      </c>
      <c r="G878" s="893">
        <v>2</v>
      </c>
      <c r="H878" s="891">
        <v>9553.75</v>
      </c>
      <c r="I878" s="891">
        <v>988312.76</v>
      </c>
      <c r="J878" s="891">
        <v>997866.51</v>
      </c>
      <c r="K878" s="893">
        <v>0.9</v>
      </c>
      <c r="L878" s="891">
        <v>983626.76</v>
      </c>
      <c r="M878" s="891">
        <v>236387.42</v>
      </c>
      <c r="N878" s="891">
        <v>100503.73</v>
      </c>
      <c r="O878" s="891">
        <v>39981.06</v>
      </c>
      <c r="P878" s="891">
        <v>33750.28</v>
      </c>
      <c r="Q878" s="891">
        <v>68258.490000000005</v>
      </c>
      <c r="R878" s="891">
        <v>22421.17</v>
      </c>
      <c r="S878" s="891">
        <v>37021.54</v>
      </c>
      <c r="T878" s="891">
        <v>44297.440000000002</v>
      </c>
      <c r="U878" s="891">
        <v>26553.38</v>
      </c>
      <c r="V878" s="891">
        <v>66149.05</v>
      </c>
      <c r="W878" s="891">
        <v>57053.8</v>
      </c>
      <c r="X878" s="891">
        <v>44423.5</v>
      </c>
      <c r="Y878" s="891">
        <v>1760427.6199999999</v>
      </c>
      <c r="Z878" s="891">
        <v>28511.099999999995</v>
      </c>
      <c r="AA878" s="891">
        <v>39880</v>
      </c>
      <c r="AB878" s="891">
        <v>85821.759999999995</v>
      </c>
      <c r="AC878" s="891">
        <v>9252.16</v>
      </c>
      <c r="AD878" s="891">
        <v>182171.84</v>
      </c>
      <c r="AE878" s="891">
        <v>106266.04999999999</v>
      </c>
      <c r="AF878" s="891">
        <v>391462.07999999996</v>
      </c>
      <c r="AG878" s="891">
        <v>281712.31999999995</v>
      </c>
      <c r="AH878" s="891">
        <v>834114.00203999993</v>
      </c>
      <c r="AI878" s="891">
        <v>1959191.31204</v>
      </c>
      <c r="AJ878" s="891">
        <v>288466.39</v>
      </c>
      <c r="AK878" s="891">
        <v>1670724.9220400001</v>
      </c>
      <c r="AL878" s="894">
        <v>1930344.6720400001</v>
      </c>
      <c r="AM878" s="891">
        <v>71422.5</v>
      </c>
      <c r="AN878" s="891">
        <v>71422.5</v>
      </c>
      <c r="AO878" s="891">
        <v>73996.289999999994</v>
      </c>
      <c r="AP878" s="891">
        <v>73996.289999999994</v>
      </c>
      <c r="AQ878" s="891">
        <v>0</v>
      </c>
      <c r="AR878" s="891">
        <v>0</v>
      </c>
      <c r="AS878" s="891">
        <v>0</v>
      </c>
      <c r="AT878" s="891">
        <v>0</v>
      </c>
      <c r="AU878" s="891">
        <v>0</v>
      </c>
      <c r="AV878" s="891">
        <v>145418.79</v>
      </c>
      <c r="AW878" s="891">
        <v>57702.54</v>
      </c>
      <c r="AX878" s="891">
        <v>22085.91</v>
      </c>
      <c r="AY878" s="891">
        <v>516044.81999999995</v>
      </c>
      <c r="AZ878" s="891">
        <v>4206817.21</v>
      </c>
      <c r="BA878" s="891">
        <v>191191.91999999998</v>
      </c>
      <c r="BB878" s="891">
        <v>0</v>
      </c>
      <c r="BC878" s="891">
        <v>94961.999999999985</v>
      </c>
    </row>
    <row r="879" spans="1:55" ht="15.75" customHeight="1" x14ac:dyDescent="0.2">
      <c r="A879" s="890" t="s">
        <v>2945</v>
      </c>
      <c r="B879" s="895" t="s">
        <v>2946</v>
      </c>
      <c r="C879" s="645">
        <v>479.71</v>
      </c>
      <c r="D879" s="891">
        <v>5774097.5</v>
      </c>
      <c r="E879" s="891">
        <v>5613677.3399999999</v>
      </c>
      <c r="F879" s="892">
        <v>0.97221727551361925</v>
      </c>
      <c r="G879" s="893">
        <v>3</v>
      </c>
      <c r="H879" s="891">
        <v>9462.6299999999992</v>
      </c>
      <c r="I879" s="891">
        <v>940725.05999999994</v>
      </c>
      <c r="J879" s="891">
        <v>950187.69</v>
      </c>
      <c r="K879" s="893">
        <v>0.9</v>
      </c>
      <c r="L879" s="891">
        <v>1393687.65</v>
      </c>
      <c r="M879" s="891">
        <v>338652.56</v>
      </c>
      <c r="N879" s="891">
        <v>152694.67000000001</v>
      </c>
      <c r="O879" s="891">
        <v>61116.97</v>
      </c>
      <c r="P879" s="891">
        <v>45693.74</v>
      </c>
      <c r="Q879" s="891">
        <v>106337.56</v>
      </c>
      <c r="R879" s="891">
        <v>34452.050000000003</v>
      </c>
      <c r="S879" s="891">
        <v>55915.29</v>
      </c>
      <c r="T879" s="891">
        <v>67500.86</v>
      </c>
      <c r="U879" s="891">
        <v>40340.71</v>
      </c>
      <c r="V879" s="891">
        <v>100798.56</v>
      </c>
      <c r="W879" s="891">
        <v>86939.13</v>
      </c>
      <c r="X879" s="891">
        <v>67094.81</v>
      </c>
      <c r="Y879" s="891">
        <v>2551224.5599999996</v>
      </c>
      <c r="Z879" s="891">
        <v>43031.7</v>
      </c>
      <c r="AA879" s="891">
        <v>59963.75</v>
      </c>
      <c r="AB879" s="891">
        <v>129041.98999999999</v>
      </c>
      <c r="AC879" s="891">
        <v>13911.59</v>
      </c>
      <c r="AD879" s="891">
        <v>136957.20000000001</v>
      </c>
      <c r="AE879" s="891">
        <v>167217.91</v>
      </c>
      <c r="AF879" s="891">
        <v>588604.16999999993</v>
      </c>
      <c r="AG879" s="891">
        <v>423583.92999999993</v>
      </c>
      <c r="AH879" s="891">
        <v>1149957.7262099998</v>
      </c>
      <c r="AI879" s="891">
        <v>2712269.9662099998</v>
      </c>
      <c r="AJ879" s="891">
        <v>433739.39</v>
      </c>
      <c r="AK879" s="891">
        <v>2278530.5762100001</v>
      </c>
      <c r="AL879" s="894">
        <v>2668896.0262100003</v>
      </c>
      <c r="AM879" s="891">
        <v>52762.57</v>
      </c>
      <c r="AN879" s="891">
        <v>52762.57</v>
      </c>
      <c r="AO879" s="891">
        <v>54692.91</v>
      </c>
      <c r="AP879" s="891">
        <v>54692.91</v>
      </c>
      <c r="AQ879" s="891">
        <v>0</v>
      </c>
      <c r="AR879" s="891">
        <v>0</v>
      </c>
      <c r="AS879" s="891">
        <v>0</v>
      </c>
      <c r="AT879" s="891">
        <v>0</v>
      </c>
      <c r="AU879" s="891">
        <v>0</v>
      </c>
      <c r="AV879" s="891">
        <v>218771.64</v>
      </c>
      <c r="AW879" s="891">
        <v>86809.14</v>
      </c>
      <c r="AX879" s="891">
        <v>33485.1</v>
      </c>
      <c r="AY879" s="891">
        <v>553976.84</v>
      </c>
      <c r="AZ879" s="891">
        <v>5774097.5</v>
      </c>
      <c r="BA879" s="891">
        <v>86998.53</v>
      </c>
      <c r="BB879" s="891">
        <v>0</v>
      </c>
      <c r="BC879" s="891">
        <v>156269.5</v>
      </c>
    </row>
    <row r="880" spans="1:55" ht="15.75" customHeight="1" x14ac:dyDescent="0.2">
      <c r="A880" s="890" t="s">
        <v>2947</v>
      </c>
      <c r="B880" s="895" t="s">
        <v>2948</v>
      </c>
      <c r="C880" s="645">
        <v>824.46</v>
      </c>
      <c r="D880" s="891">
        <v>9562381.6500000004</v>
      </c>
      <c r="E880" s="891">
        <v>6636359.79</v>
      </c>
      <c r="F880" s="892">
        <v>0.69400699876897298</v>
      </c>
      <c r="G880" s="893">
        <v>1</v>
      </c>
      <c r="H880" s="891">
        <v>168998.98</v>
      </c>
      <c r="I880" s="891">
        <v>2082283.0199999998</v>
      </c>
      <c r="J880" s="891">
        <v>2251282</v>
      </c>
      <c r="K880" s="893">
        <v>0.9</v>
      </c>
      <c r="L880" s="891">
        <v>2309641.87</v>
      </c>
      <c r="M880" s="891">
        <v>461928.37</v>
      </c>
      <c r="N880" s="891">
        <v>251994.37</v>
      </c>
      <c r="O880" s="891">
        <v>111588.75</v>
      </c>
      <c r="P880" s="891">
        <v>75597</v>
      </c>
      <c r="Q880" s="891">
        <v>154710.35999999999</v>
      </c>
      <c r="R880" s="891">
        <v>59607.519999999997</v>
      </c>
      <c r="S880" s="891">
        <v>93192.16</v>
      </c>
      <c r="T880" s="891">
        <v>127970.38</v>
      </c>
      <c r="U880" s="891">
        <v>69957.95</v>
      </c>
      <c r="V880" s="891">
        <v>191097.27</v>
      </c>
      <c r="W880" s="891">
        <v>164822.10999999999</v>
      </c>
      <c r="X880" s="891">
        <v>111824.68</v>
      </c>
      <c r="Y880" s="891">
        <v>4183932.7900000005</v>
      </c>
      <c r="Z880" s="891">
        <v>73586.7</v>
      </c>
      <c r="AA880" s="891">
        <v>103057.49999999999</v>
      </c>
      <c r="AB880" s="891">
        <v>221779.73999999996</v>
      </c>
      <c r="AC880" s="891">
        <v>23909.339999999997</v>
      </c>
      <c r="AD880" s="891">
        <v>470766.66000000003</v>
      </c>
      <c r="AE880" s="891">
        <v>124313.56</v>
      </c>
      <c r="AF880" s="891">
        <v>1011612.4199999999</v>
      </c>
      <c r="AG880" s="891">
        <v>727998.17999999993</v>
      </c>
      <c r="AH880" s="891">
        <v>1868803.13646</v>
      </c>
      <c r="AI880" s="891">
        <v>4625827.2364599993</v>
      </c>
      <c r="AJ880" s="891">
        <v>745451.99</v>
      </c>
      <c r="AK880" s="891">
        <v>3880375.2464600001</v>
      </c>
      <c r="AL880" s="894">
        <v>4551282.0364600001</v>
      </c>
      <c r="AM880" s="891">
        <v>57910.14</v>
      </c>
      <c r="AN880" s="891">
        <v>57910.14</v>
      </c>
      <c r="AO880" s="891">
        <v>60483.92</v>
      </c>
      <c r="AP880" s="891">
        <v>60483.92</v>
      </c>
      <c r="AQ880" s="891">
        <v>1286.8900000000001</v>
      </c>
      <c r="AR880" s="891">
        <v>1286.8900000000001</v>
      </c>
      <c r="AS880" s="891">
        <v>1286.8900000000001</v>
      </c>
      <c r="AT880" s="891">
        <v>1286.8900000000001</v>
      </c>
      <c r="AU880" s="891">
        <v>1930.33</v>
      </c>
      <c r="AV880" s="891">
        <v>375772.46</v>
      </c>
      <c r="AW880" s="891">
        <v>149107.46</v>
      </c>
      <c r="AX880" s="891">
        <v>58420.81</v>
      </c>
      <c r="AY880" s="891">
        <v>827166.74</v>
      </c>
      <c r="AZ880" s="891">
        <v>9562381.6500000004</v>
      </c>
      <c r="BA880" s="891">
        <v>57915.310000000012</v>
      </c>
      <c r="BB880" s="891">
        <v>239.53</v>
      </c>
      <c r="BC880" s="891">
        <v>257144.61000000002</v>
      </c>
    </row>
    <row r="881" spans="1:55" ht="15.75" customHeight="1" x14ac:dyDescent="0.2">
      <c r="A881" s="890" t="s">
        <v>2949</v>
      </c>
      <c r="B881" s="895" t="s">
        <v>2950</v>
      </c>
      <c r="C881" s="645">
        <v>951.99</v>
      </c>
      <c r="D881" s="891">
        <v>12357380.26</v>
      </c>
      <c r="E881" s="891">
        <v>8743024.9600000009</v>
      </c>
      <c r="F881" s="892">
        <v>0.70751443882491649</v>
      </c>
      <c r="G881" s="893">
        <v>1</v>
      </c>
      <c r="H881" s="891">
        <v>180582.84</v>
      </c>
      <c r="I881" s="891">
        <v>2323083.4299999997</v>
      </c>
      <c r="J881" s="891">
        <v>2503666.2699999996</v>
      </c>
      <c r="K881" s="893">
        <v>0.9</v>
      </c>
      <c r="L881" s="891">
        <v>2774928.78</v>
      </c>
      <c r="M881" s="891">
        <v>924883.75</v>
      </c>
      <c r="N881" s="891">
        <v>334116.90000000002</v>
      </c>
      <c r="O881" s="891">
        <v>111137.83</v>
      </c>
      <c r="P881" s="891">
        <v>87287.94</v>
      </c>
      <c r="Q881" s="891">
        <v>289140.47999999998</v>
      </c>
      <c r="R881" s="891">
        <v>68904.100000000006</v>
      </c>
      <c r="S881" s="891">
        <v>121277.47</v>
      </c>
      <c r="T881" s="891">
        <v>111095.17</v>
      </c>
      <c r="U881" s="891">
        <v>80936.75</v>
      </c>
      <c r="V881" s="891">
        <v>165897.63</v>
      </c>
      <c r="W881" s="891">
        <v>143087.32</v>
      </c>
      <c r="X881" s="891">
        <v>145525.26999999999</v>
      </c>
      <c r="Y881" s="891">
        <v>5358219.3899999987</v>
      </c>
      <c r="Z881" s="891">
        <v>85679.1</v>
      </c>
      <c r="AA881" s="891">
        <v>118998.75</v>
      </c>
      <c r="AB881" s="891">
        <v>256085.31</v>
      </c>
      <c r="AC881" s="891">
        <v>27607.71</v>
      </c>
      <c r="AD881" s="891">
        <v>543586.29</v>
      </c>
      <c r="AE881" s="891">
        <v>741600.21</v>
      </c>
      <c r="AF881" s="891">
        <v>1168091.73</v>
      </c>
      <c r="AG881" s="891">
        <v>840607.17</v>
      </c>
      <c r="AH881" s="891">
        <v>2337149.21049</v>
      </c>
      <c r="AI881" s="891">
        <v>6119405.48049</v>
      </c>
      <c r="AJ881" s="891">
        <v>860760.79</v>
      </c>
      <c r="AK881" s="891">
        <v>5258644.690489999</v>
      </c>
      <c r="AL881" s="894">
        <v>6033329.400489999</v>
      </c>
      <c r="AM881" s="891">
        <v>70779.06</v>
      </c>
      <c r="AN881" s="891">
        <v>70779.06</v>
      </c>
      <c r="AO881" s="891">
        <v>73352.84</v>
      </c>
      <c r="AP881" s="891">
        <v>73352.84</v>
      </c>
      <c r="AQ881" s="891">
        <v>643.44000000000005</v>
      </c>
      <c r="AR881" s="891">
        <v>643.44000000000005</v>
      </c>
      <c r="AS881" s="891">
        <v>643.44000000000005</v>
      </c>
      <c r="AT881" s="891">
        <v>643.44000000000005</v>
      </c>
      <c r="AU881" s="891">
        <v>643.44000000000005</v>
      </c>
      <c r="AV881" s="891">
        <v>434326.05</v>
      </c>
      <c r="AW881" s="891">
        <v>172341.67</v>
      </c>
      <c r="AX881" s="891">
        <v>67682.649999999994</v>
      </c>
      <c r="AY881" s="891">
        <v>965831.37000000011</v>
      </c>
      <c r="AZ881" s="891">
        <v>12357380.26</v>
      </c>
      <c r="BA881" s="891">
        <v>64955.090000000004</v>
      </c>
      <c r="BB881" s="891">
        <v>84.37</v>
      </c>
      <c r="BC881" s="891">
        <v>208617.15</v>
      </c>
    </row>
    <row r="882" spans="1:55" ht="15.75" customHeight="1" x14ac:dyDescent="0.2">
      <c r="A882" s="890" t="s">
        <v>2951</v>
      </c>
      <c r="B882" s="895" t="s">
        <v>2952</v>
      </c>
      <c r="C882" s="645">
        <v>1534.88</v>
      </c>
      <c r="D882" s="891">
        <v>18784229.039999999</v>
      </c>
      <c r="E882" s="891">
        <v>14456300.32</v>
      </c>
      <c r="F882" s="892">
        <v>0.76959774549256676</v>
      </c>
      <c r="G882" s="893">
        <v>2</v>
      </c>
      <c r="H882" s="891">
        <v>75867.75</v>
      </c>
      <c r="I882" s="891">
        <v>3887608.41</v>
      </c>
      <c r="J882" s="891">
        <v>3963476.16</v>
      </c>
      <c r="K882" s="893">
        <v>0.9</v>
      </c>
      <c r="L882" s="891">
        <v>4412357.8499999996</v>
      </c>
      <c r="M882" s="891">
        <v>1064279.48</v>
      </c>
      <c r="N882" s="891">
        <v>489804.79</v>
      </c>
      <c r="O882" s="891">
        <v>199382.45</v>
      </c>
      <c r="P882" s="891">
        <v>144623.14000000001</v>
      </c>
      <c r="Q882" s="891">
        <v>342061.92</v>
      </c>
      <c r="R882" s="891">
        <v>111012.17</v>
      </c>
      <c r="S882" s="891">
        <v>180256.62</v>
      </c>
      <c r="T882" s="891">
        <v>220784.07</v>
      </c>
      <c r="U882" s="891">
        <v>130213.71</v>
      </c>
      <c r="V882" s="891">
        <v>329695.28999999998</v>
      </c>
      <c r="W882" s="891">
        <v>284363.42</v>
      </c>
      <c r="X882" s="891">
        <v>216296.51</v>
      </c>
      <c r="Y882" s="891">
        <v>8125131.4199999999</v>
      </c>
      <c r="Z882" s="891">
        <v>137457</v>
      </c>
      <c r="AA882" s="891">
        <v>191860</v>
      </c>
      <c r="AB882" s="891">
        <v>412882.72</v>
      </c>
      <c r="AC882" s="891">
        <v>44511.519999999997</v>
      </c>
      <c r="AD882" s="891">
        <v>876416.48</v>
      </c>
      <c r="AE882" s="891">
        <v>522003.4</v>
      </c>
      <c r="AF882" s="891">
        <v>1883297.7599999998</v>
      </c>
      <c r="AG882" s="891">
        <v>1355299.0399999998</v>
      </c>
      <c r="AH882" s="891">
        <v>3650917.6078799991</v>
      </c>
      <c r="AI882" s="891">
        <v>9074645.5278799981</v>
      </c>
      <c r="AJ882" s="891">
        <v>1387792.44</v>
      </c>
      <c r="AK882" s="891">
        <v>7686853.0878800005</v>
      </c>
      <c r="AL882" s="894">
        <v>8935866.27788</v>
      </c>
      <c r="AM882" s="891">
        <v>155070.48000000001</v>
      </c>
      <c r="AN882" s="891">
        <v>155070.48000000001</v>
      </c>
      <c r="AO882" s="891">
        <v>161504.94</v>
      </c>
      <c r="AP882" s="891">
        <v>161504.94</v>
      </c>
      <c r="AQ882" s="891">
        <v>643.44000000000005</v>
      </c>
      <c r="AR882" s="891">
        <v>643.44000000000005</v>
      </c>
      <c r="AS882" s="891">
        <v>643.44000000000005</v>
      </c>
      <c r="AT882" s="891">
        <v>643.44000000000005</v>
      </c>
      <c r="AU882" s="891">
        <v>643.44000000000005</v>
      </c>
      <c r="AV882" s="891">
        <v>700069.24</v>
      </c>
      <c r="AW882" s="891">
        <v>277789.24</v>
      </c>
      <c r="AX882" s="891">
        <v>109004.69</v>
      </c>
      <c r="AY882" s="891">
        <v>1723231.2099999997</v>
      </c>
      <c r="AZ882" s="891">
        <v>18784229.039999999</v>
      </c>
      <c r="BA882" s="891">
        <v>200693.7</v>
      </c>
      <c r="BB882" s="891">
        <v>95.52000000000001</v>
      </c>
      <c r="BC882" s="891">
        <v>429084.87999999995</v>
      </c>
    </row>
    <row r="883" spans="1:55" ht="15.75" customHeight="1" x14ac:dyDescent="0.2">
      <c r="A883" s="890"/>
      <c r="B883" s="896" t="s">
        <v>2953</v>
      </c>
      <c r="C883" s="645">
        <v>5</v>
      </c>
      <c r="D883" s="891">
        <v>63545.77</v>
      </c>
      <c r="E883" s="891">
        <v>28900.47</v>
      </c>
      <c r="F883" s="892">
        <v>0.45479769935906045</v>
      </c>
      <c r="G883" s="893">
        <v>1</v>
      </c>
      <c r="H883" s="891">
        <v>6563.83</v>
      </c>
      <c r="I883" s="891">
        <v>22545.9</v>
      </c>
      <c r="J883" s="891">
        <v>29109.730000000003</v>
      </c>
      <c r="K883" s="893">
        <v>0.9</v>
      </c>
      <c r="L883" s="891">
        <v>15474.88</v>
      </c>
      <c r="M883" s="891">
        <v>5157.7700000000004</v>
      </c>
      <c r="N883" s="891">
        <v>1406.8</v>
      </c>
      <c r="O883" s="891">
        <v>0</v>
      </c>
      <c r="P883" s="891">
        <v>492.32</v>
      </c>
      <c r="Q883" s="891">
        <v>1521.79</v>
      </c>
      <c r="R883" s="891">
        <v>0</v>
      </c>
      <c r="S883" s="891">
        <v>510.64</v>
      </c>
      <c r="T883" s="891">
        <v>0</v>
      </c>
      <c r="U883" s="891">
        <v>255.32</v>
      </c>
      <c r="V883" s="891">
        <v>0</v>
      </c>
      <c r="W883" s="891">
        <v>0</v>
      </c>
      <c r="X883" s="891">
        <v>612.73</v>
      </c>
      <c r="Y883" s="891">
        <v>25432.25</v>
      </c>
      <c r="Z883" s="891">
        <v>450</v>
      </c>
      <c r="AA883" s="891">
        <v>625</v>
      </c>
      <c r="AB883" s="891">
        <v>1345</v>
      </c>
      <c r="AC883" s="891">
        <v>145</v>
      </c>
      <c r="AD883" s="891">
        <v>1427.5</v>
      </c>
      <c r="AE883" s="891">
        <v>3895</v>
      </c>
      <c r="AF883" s="891">
        <v>6135</v>
      </c>
      <c r="AG883" s="891">
        <v>4415</v>
      </c>
      <c r="AH883" s="891">
        <v>12284.198999999999</v>
      </c>
      <c r="AI883" s="891">
        <v>30721.699000000001</v>
      </c>
      <c r="AJ883" s="891">
        <v>4520.8500000000004</v>
      </c>
      <c r="AK883" s="891">
        <v>26200.849000000002</v>
      </c>
      <c r="AL883" s="894">
        <v>30269.609000000004</v>
      </c>
      <c r="AM883" s="891">
        <v>1286.8900000000001</v>
      </c>
      <c r="AN883" s="891">
        <v>1286.8900000000001</v>
      </c>
      <c r="AO883" s="891">
        <v>1286.8900000000001</v>
      </c>
      <c r="AP883" s="891">
        <v>1286.8900000000001</v>
      </c>
      <c r="AQ883" s="891">
        <v>0</v>
      </c>
      <c r="AR883" s="891">
        <v>0</v>
      </c>
      <c r="AS883" s="891">
        <v>0</v>
      </c>
      <c r="AT883" s="891">
        <v>0</v>
      </c>
      <c r="AU883" s="891">
        <v>0</v>
      </c>
      <c r="AV883" s="891">
        <v>1930.33</v>
      </c>
      <c r="AW883" s="891">
        <v>765.96</v>
      </c>
      <c r="AX883" s="891">
        <v>0</v>
      </c>
      <c r="AY883" s="891">
        <v>7843.85</v>
      </c>
      <c r="AZ883" s="891">
        <v>63545.77</v>
      </c>
      <c r="BA883" s="891">
        <v>979.32</v>
      </c>
      <c r="BB883" s="891">
        <v>0</v>
      </c>
      <c r="BC883" s="891">
        <v>376.76</v>
      </c>
    </row>
    <row r="884" spans="1:55" ht="15.75" customHeight="1" x14ac:dyDescent="0.2">
      <c r="A884" s="890"/>
      <c r="B884" s="895" t="s">
        <v>2954</v>
      </c>
      <c r="C884" s="645">
        <v>35.299999999999997</v>
      </c>
      <c r="D884" s="891">
        <v>495716.86</v>
      </c>
      <c r="E884" s="891">
        <v>249896.94</v>
      </c>
      <c r="F884" s="892">
        <v>0.50411224665628684</v>
      </c>
      <c r="G884" s="893">
        <v>1</v>
      </c>
      <c r="H884" s="891">
        <v>42916.24</v>
      </c>
      <c r="I884" s="891">
        <v>200325.25999999998</v>
      </c>
      <c r="J884" s="891">
        <v>243241.49999999997</v>
      </c>
      <c r="K884" s="893">
        <v>0.9</v>
      </c>
      <c r="L884" s="891">
        <v>108914.65</v>
      </c>
      <c r="M884" s="891">
        <v>32378.22</v>
      </c>
      <c r="N884" s="891">
        <v>11506.47</v>
      </c>
      <c r="O884" s="891">
        <v>4039.86</v>
      </c>
      <c r="P884" s="891">
        <v>3823.87</v>
      </c>
      <c r="Q884" s="891">
        <v>9515.48</v>
      </c>
      <c r="R884" s="891">
        <v>2187.4299999999998</v>
      </c>
      <c r="S884" s="891">
        <v>4085.13</v>
      </c>
      <c r="T884" s="891">
        <v>4218.8</v>
      </c>
      <c r="U884" s="891">
        <v>2808.53</v>
      </c>
      <c r="V884" s="891">
        <v>6299.91</v>
      </c>
      <c r="W884" s="891">
        <v>5433.69</v>
      </c>
      <c r="X884" s="891">
        <v>4901.8999999999996</v>
      </c>
      <c r="Y884" s="891">
        <v>200113.93999999997</v>
      </c>
      <c r="Z884" s="891">
        <v>3177</v>
      </c>
      <c r="AA884" s="891">
        <v>4412.5</v>
      </c>
      <c r="AB884" s="891">
        <v>9495.7000000000007</v>
      </c>
      <c r="AC884" s="891">
        <v>1023.7</v>
      </c>
      <c r="AD884" s="891">
        <v>20156.3</v>
      </c>
      <c r="AE884" s="891">
        <v>21609.250000000004</v>
      </c>
      <c r="AF884" s="891">
        <v>43313.100000000006</v>
      </c>
      <c r="AG884" s="891">
        <v>31169.9</v>
      </c>
      <c r="AH884" s="891">
        <v>97363.185299999983</v>
      </c>
      <c r="AI884" s="891">
        <v>231720.63529999999</v>
      </c>
      <c r="AJ884" s="891">
        <v>31917.200000000001</v>
      </c>
      <c r="AK884" s="891">
        <v>199803.43529999998</v>
      </c>
      <c r="AL884" s="894">
        <v>228528.91529999999</v>
      </c>
      <c r="AM884" s="891">
        <v>10295.129999999999</v>
      </c>
      <c r="AN884" s="891">
        <v>10295.129999999999</v>
      </c>
      <c r="AO884" s="891">
        <v>10938.58</v>
      </c>
      <c r="AP884" s="891">
        <v>10938.58</v>
      </c>
      <c r="AQ884" s="891">
        <v>0</v>
      </c>
      <c r="AR884" s="891">
        <v>0</v>
      </c>
      <c r="AS884" s="891">
        <v>0</v>
      </c>
      <c r="AT884" s="891">
        <v>0</v>
      </c>
      <c r="AU884" s="891">
        <v>0</v>
      </c>
      <c r="AV884" s="891">
        <v>16086.15</v>
      </c>
      <c r="AW884" s="891">
        <v>6383.02</v>
      </c>
      <c r="AX884" s="891">
        <v>2137.34</v>
      </c>
      <c r="AY884" s="891">
        <v>67073.929999999993</v>
      </c>
      <c r="AZ884" s="891">
        <v>495716.86</v>
      </c>
      <c r="BA884" s="891">
        <v>23836.94</v>
      </c>
      <c r="BB884" s="891">
        <v>0</v>
      </c>
      <c r="BC884" s="891">
        <v>9549.86</v>
      </c>
    </row>
    <row r="885" spans="1:55" ht="15.75" customHeight="1" x14ac:dyDescent="0.2">
      <c r="A885" s="890" t="s">
        <v>2955</v>
      </c>
      <c r="B885" s="895" t="s">
        <v>2956</v>
      </c>
      <c r="C885" s="645">
        <v>805.25</v>
      </c>
      <c r="D885" s="891">
        <v>10400391.449999999</v>
      </c>
      <c r="E885" s="891">
        <v>6766775.4700000007</v>
      </c>
      <c r="F885" s="892">
        <v>0.65062699827514681</v>
      </c>
      <c r="G885" s="893">
        <v>1</v>
      </c>
      <c r="H885" s="891">
        <v>355003.24</v>
      </c>
      <c r="I885" s="891">
        <v>3336580.12</v>
      </c>
      <c r="J885" s="891">
        <v>3691583.3600000003</v>
      </c>
      <c r="K885" s="893">
        <v>0.9</v>
      </c>
      <c r="L885" s="891">
        <v>2406424.8199999998</v>
      </c>
      <c r="M885" s="891">
        <v>584987.67000000004</v>
      </c>
      <c r="N885" s="891">
        <v>257328.55</v>
      </c>
      <c r="O885" s="891">
        <v>103731.09</v>
      </c>
      <c r="P885" s="891">
        <v>81918.03</v>
      </c>
      <c r="Q885" s="891">
        <v>181546.73</v>
      </c>
      <c r="R885" s="891">
        <v>57420.09</v>
      </c>
      <c r="S885" s="891">
        <v>94724.09</v>
      </c>
      <c r="T885" s="891">
        <v>114610.84</v>
      </c>
      <c r="U885" s="891">
        <v>68170.7</v>
      </c>
      <c r="V885" s="891">
        <v>171147.55</v>
      </c>
      <c r="W885" s="891">
        <v>147615.4</v>
      </c>
      <c r="X885" s="891">
        <v>113662.89</v>
      </c>
      <c r="Y885" s="891">
        <v>4383288.4499999983</v>
      </c>
      <c r="Z885" s="891">
        <v>72000</v>
      </c>
      <c r="AA885" s="891">
        <v>100656.25</v>
      </c>
      <c r="AB885" s="891">
        <v>216612.25</v>
      </c>
      <c r="AC885" s="891">
        <v>23352.25</v>
      </c>
      <c r="AD885" s="891">
        <v>459797.75</v>
      </c>
      <c r="AE885" s="891">
        <v>282333.5</v>
      </c>
      <c r="AF885" s="891">
        <v>988041.75</v>
      </c>
      <c r="AG885" s="891">
        <v>711035.75</v>
      </c>
      <c r="AH885" s="891">
        <v>2048181.7027499999</v>
      </c>
      <c r="AI885" s="891">
        <v>4902011.2027500002</v>
      </c>
      <c r="AJ885" s="891">
        <v>728082.89</v>
      </c>
      <c r="AK885" s="891">
        <v>4173928.31275</v>
      </c>
      <c r="AL885" s="894">
        <v>4829202.9127500001</v>
      </c>
      <c r="AM885" s="891">
        <v>147349.13</v>
      </c>
      <c r="AN885" s="891">
        <v>147349.13</v>
      </c>
      <c r="AO885" s="891">
        <v>153140.14000000001</v>
      </c>
      <c r="AP885" s="891">
        <v>153140.14000000001</v>
      </c>
      <c r="AQ885" s="891">
        <v>3217.23</v>
      </c>
      <c r="AR885" s="891">
        <v>3217.23</v>
      </c>
      <c r="AS885" s="891">
        <v>3217.23</v>
      </c>
      <c r="AT885" s="891">
        <v>3217.23</v>
      </c>
      <c r="AU885" s="891">
        <v>3860.67</v>
      </c>
      <c r="AV885" s="891">
        <v>367407.66</v>
      </c>
      <c r="AW885" s="891">
        <v>145788.29</v>
      </c>
      <c r="AX885" s="891">
        <v>56995.92</v>
      </c>
      <c r="AY885" s="891">
        <v>1187900</v>
      </c>
      <c r="AZ885" s="891">
        <v>10400391.449999999</v>
      </c>
      <c r="BA885" s="891">
        <v>275051.42</v>
      </c>
      <c r="BB885" s="891">
        <v>1270.23</v>
      </c>
      <c r="BC885" s="891">
        <v>293555.3</v>
      </c>
    </row>
    <row r="886" spans="1:55" ht="15.75" customHeight="1" x14ac:dyDescent="0.2">
      <c r="A886" s="890" t="s">
        <v>2957</v>
      </c>
      <c r="B886" s="895" t="s">
        <v>2958</v>
      </c>
      <c r="C886" s="645">
        <v>1210.04</v>
      </c>
      <c r="D886" s="891">
        <v>16178548.359999999</v>
      </c>
      <c r="E886" s="891">
        <v>10953725.310000001</v>
      </c>
      <c r="F886" s="892">
        <v>0.67705241942979866</v>
      </c>
      <c r="G886" s="893">
        <v>1</v>
      </c>
      <c r="H886" s="891">
        <v>450110.54</v>
      </c>
      <c r="I886" s="891">
        <v>8969360.6300000008</v>
      </c>
      <c r="J886" s="891">
        <v>9419471.1699999999</v>
      </c>
      <c r="K886" s="893">
        <v>0.9</v>
      </c>
      <c r="L886" s="891">
        <v>3722286.64</v>
      </c>
      <c r="M886" s="891">
        <v>897292.24</v>
      </c>
      <c r="N886" s="891">
        <v>386054.87</v>
      </c>
      <c r="O886" s="891">
        <v>156858.60999999999</v>
      </c>
      <c r="P886" s="891">
        <v>129703.13</v>
      </c>
      <c r="Q886" s="891">
        <v>269708.26</v>
      </c>
      <c r="R886" s="891">
        <v>86950.42</v>
      </c>
      <c r="S886" s="891">
        <v>141958.47</v>
      </c>
      <c r="T886" s="891">
        <v>173674.09</v>
      </c>
      <c r="U886" s="891">
        <v>102639.03999999999</v>
      </c>
      <c r="V886" s="891">
        <v>259346.29</v>
      </c>
      <c r="W886" s="891">
        <v>223687.15</v>
      </c>
      <c r="X886" s="891">
        <v>170341.16</v>
      </c>
      <c r="Y886" s="891">
        <v>6720500.3700000001</v>
      </c>
      <c r="Z886" s="891">
        <v>107846.09999999999</v>
      </c>
      <c r="AA886" s="891">
        <v>151255</v>
      </c>
      <c r="AB886" s="891">
        <v>325500.76</v>
      </c>
      <c r="AC886" s="891">
        <v>35091.159999999996</v>
      </c>
      <c r="AD886" s="891">
        <v>690932.84</v>
      </c>
      <c r="AE886" s="891">
        <v>410442.03</v>
      </c>
      <c r="AF886" s="891">
        <v>1484719.0799999998</v>
      </c>
      <c r="AG886" s="891">
        <v>1068465.32</v>
      </c>
      <c r="AH886" s="891">
        <v>3217168.7030399996</v>
      </c>
      <c r="AI886" s="891">
        <v>7491420.9930399992</v>
      </c>
      <c r="AJ886" s="891">
        <v>1094081.8600000001</v>
      </c>
      <c r="AK886" s="891">
        <v>6397339.1330399988</v>
      </c>
      <c r="AL886" s="894">
        <v>7382012.8030399987</v>
      </c>
      <c r="AM886" s="891">
        <v>298558.94</v>
      </c>
      <c r="AN886" s="891">
        <v>298558.94</v>
      </c>
      <c r="AO886" s="891">
        <v>310784.40999999997</v>
      </c>
      <c r="AP886" s="891">
        <v>310784.40999999997</v>
      </c>
      <c r="AQ886" s="891">
        <v>0</v>
      </c>
      <c r="AR886" s="891">
        <v>0</v>
      </c>
      <c r="AS886" s="891">
        <v>0</v>
      </c>
      <c r="AT886" s="891">
        <v>0</v>
      </c>
      <c r="AU886" s="891">
        <v>0</v>
      </c>
      <c r="AV886" s="891">
        <v>552076.66</v>
      </c>
      <c r="AW886" s="891">
        <v>219065.41</v>
      </c>
      <c r="AX886" s="891">
        <v>86206.32</v>
      </c>
      <c r="AY886" s="891">
        <v>2076035.0899999999</v>
      </c>
      <c r="AZ886" s="891">
        <v>16178548.359999999</v>
      </c>
      <c r="BA886" s="891">
        <v>992827.34000000008</v>
      </c>
      <c r="BB886" s="891">
        <v>0</v>
      </c>
      <c r="BC886" s="891">
        <v>626841.45000000007</v>
      </c>
    </row>
    <row r="887" spans="1:55" ht="15.75" customHeight="1" x14ac:dyDescent="0.2">
      <c r="A887" s="890" t="s">
        <v>2959</v>
      </c>
      <c r="B887" s="895" t="s">
        <v>2960</v>
      </c>
      <c r="C887" s="645">
        <v>885.03</v>
      </c>
      <c r="D887" s="891">
        <v>12207120.91</v>
      </c>
      <c r="E887" s="891">
        <v>8752254.2300000004</v>
      </c>
      <c r="F887" s="892">
        <v>0.71697940034576102</v>
      </c>
      <c r="G887" s="893">
        <v>1</v>
      </c>
      <c r="H887" s="891">
        <v>162766.54</v>
      </c>
      <c r="I887" s="891">
        <v>6201540.96</v>
      </c>
      <c r="J887" s="891">
        <v>6364307.5</v>
      </c>
      <c r="K887" s="893">
        <v>0.9</v>
      </c>
      <c r="L887" s="891">
        <v>2798260.93</v>
      </c>
      <c r="M887" s="891">
        <v>674231.49</v>
      </c>
      <c r="N887" s="891">
        <v>282395.23</v>
      </c>
      <c r="O887" s="891">
        <v>114334.77</v>
      </c>
      <c r="P887" s="891">
        <v>99239.99</v>
      </c>
      <c r="Q887" s="891">
        <v>196687.74</v>
      </c>
      <c r="R887" s="891">
        <v>63982.38</v>
      </c>
      <c r="S887" s="891">
        <v>103660.32</v>
      </c>
      <c r="T887" s="891">
        <v>126564.12</v>
      </c>
      <c r="U887" s="891">
        <v>74809.05</v>
      </c>
      <c r="V887" s="891">
        <v>188997.3</v>
      </c>
      <c r="W887" s="891">
        <v>163010.88</v>
      </c>
      <c r="X887" s="891">
        <v>124385.81</v>
      </c>
      <c r="Y887" s="891">
        <v>5010560.01</v>
      </c>
      <c r="Z887" s="891">
        <v>78850.799999999988</v>
      </c>
      <c r="AA887" s="891">
        <v>110628.75</v>
      </c>
      <c r="AB887" s="891">
        <v>238073.07</v>
      </c>
      <c r="AC887" s="891">
        <v>25665.869999999995</v>
      </c>
      <c r="AD887" s="891">
        <v>505352.13</v>
      </c>
      <c r="AE887" s="891">
        <v>300576.18</v>
      </c>
      <c r="AF887" s="891">
        <v>1085931.81</v>
      </c>
      <c r="AG887" s="891">
        <v>781481.49</v>
      </c>
      <c r="AH887" s="891">
        <v>2445384.5985299991</v>
      </c>
      <c r="AI887" s="891">
        <v>5571944.6985299997</v>
      </c>
      <c r="AJ887" s="891">
        <v>800217.57</v>
      </c>
      <c r="AK887" s="891">
        <v>4771727.1285299985</v>
      </c>
      <c r="AL887" s="894">
        <v>5491922.9385299981</v>
      </c>
      <c r="AM887" s="891">
        <v>262525.96000000002</v>
      </c>
      <c r="AN887" s="891">
        <v>262525.96000000002</v>
      </c>
      <c r="AO887" s="891">
        <v>273464.55</v>
      </c>
      <c r="AP887" s="891">
        <v>273464.55</v>
      </c>
      <c r="AQ887" s="891">
        <v>1286.8900000000001</v>
      </c>
      <c r="AR887" s="891">
        <v>1286.8900000000001</v>
      </c>
      <c r="AS887" s="891">
        <v>1286.8900000000001</v>
      </c>
      <c r="AT887" s="891">
        <v>1286.8900000000001</v>
      </c>
      <c r="AU887" s="891">
        <v>1286.8900000000001</v>
      </c>
      <c r="AV887" s="891">
        <v>403440.64000000001</v>
      </c>
      <c r="AW887" s="891">
        <v>160086.26</v>
      </c>
      <c r="AX887" s="891">
        <v>62695.51</v>
      </c>
      <c r="AY887" s="891">
        <v>1704637.8799999994</v>
      </c>
      <c r="AZ887" s="891">
        <v>12207120.91</v>
      </c>
      <c r="BA887" s="891">
        <v>1038626.01</v>
      </c>
      <c r="BB887" s="891">
        <v>1246.81</v>
      </c>
      <c r="BC887" s="891">
        <v>417934.42999999993</v>
      </c>
    </row>
    <row r="888" spans="1:55" ht="15.75" customHeight="1" x14ac:dyDescent="0.2">
      <c r="A888" s="890" t="s">
        <v>2961</v>
      </c>
      <c r="B888" s="895" t="s">
        <v>2962</v>
      </c>
      <c r="C888" s="645">
        <v>358.79</v>
      </c>
      <c r="D888" s="891">
        <v>4793538.87</v>
      </c>
      <c r="E888" s="891">
        <v>3751530.63</v>
      </c>
      <c r="F888" s="892">
        <v>0.78262234473129444</v>
      </c>
      <c r="G888" s="893">
        <v>2</v>
      </c>
      <c r="H888" s="891">
        <v>23250.98</v>
      </c>
      <c r="I888" s="891">
        <v>1895099.1700000002</v>
      </c>
      <c r="J888" s="891">
        <v>1918350.1500000001</v>
      </c>
      <c r="K888" s="893">
        <v>0.9</v>
      </c>
      <c r="L888" s="891">
        <v>1107519.53</v>
      </c>
      <c r="M888" s="891">
        <v>265666.62</v>
      </c>
      <c r="N888" s="891">
        <v>113217.63</v>
      </c>
      <c r="O888" s="891">
        <v>45679.74</v>
      </c>
      <c r="P888" s="891">
        <v>38556.54</v>
      </c>
      <c r="Q888" s="891">
        <v>78543.44</v>
      </c>
      <c r="R888" s="891">
        <v>25155.46</v>
      </c>
      <c r="S888" s="891">
        <v>41872.639999999999</v>
      </c>
      <c r="T888" s="891">
        <v>50625.64</v>
      </c>
      <c r="U888" s="891">
        <v>30127.87</v>
      </c>
      <c r="V888" s="891">
        <v>75598.92</v>
      </c>
      <c r="W888" s="891">
        <v>65204.35</v>
      </c>
      <c r="X888" s="891">
        <v>50244.51</v>
      </c>
      <c r="Y888" s="891">
        <v>1988012.8899999997</v>
      </c>
      <c r="Z888" s="891">
        <v>32081.399999999994</v>
      </c>
      <c r="AA888" s="891">
        <v>44848.75</v>
      </c>
      <c r="AB888" s="891">
        <v>96514.50999999998</v>
      </c>
      <c r="AC888" s="891">
        <v>10404.91</v>
      </c>
      <c r="AD888" s="891">
        <v>204869.09</v>
      </c>
      <c r="AE888" s="891">
        <v>120126.97999999998</v>
      </c>
      <c r="AF888" s="891">
        <v>440235.32999999996</v>
      </c>
      <c r="AG888" s="891">
        <v>316811.56999999995</v>
      </c>
      <c r="AH888" s="891">
        <v>953374.23429000005</v>
      </c>
      <c r="AI888" s="891">
        <v>2219266.7742900001</v>
      </c>
      <c r="AJ888" s="891">
        <v>324407.15000000002</v>
      </c>
      <c r="AK888" s="891">
        <v>1894859.6242899997</v>
      </c>
      <c r="AL888" s="894">
        <v>2186826.0542899999</v>
      </c>
      <c r="AM888" s="891">
        <v>89438.99</v>
      </c>
      <c r="AN888" s="891">
        <v>89438.99</v>
      </c>
      <c r="AO888" s="891">
        <v>93299.67</v>
      </c>
      <c r="AP888" s="891">
        <v>93299.67</v>
      </c>
      <c r="AQ888" s="891">
        <v>0</v>
      </c>
      <c r="AR888" s="891">
        <v>0</v>
      </c>
      <c r="AS888" s="891">
        <v>0</v>
      </c>
      <c r="AT888" s="891">
        <v>0</v>
      </c>
      <c r="AU888" s="891">
        <v>0</v>
      </c>
      <c r="AV888" s="891">
        <v>163435.28</v>
      </c>
      <c r="AW888" s="891">
        <v>64851.53</v>
      </c>
      <c r="AX888" s="891">
        <v>24935.71</v>
      </c>
      <c r="AY888" s="891">
        <v>618699.84</v>
      </c>
      <c r="AZ888" s="891">
        <v>4793538.87</v>
      </c>
      <c r="BA888" s="891">
        <v>183165.17</v>
      </c>
      <c r="BB888" s="891">
        <v>0</v>
      </c>
      <c r="BC888" s="891">
        <v>116812.96</v>
      </c>
    </row>
    <row r="889" spans="1:55" ht="15.75" customHeight="1" x14ac:dyDescent="0.2">
      <c r="A889" s="890" t="s">
        <v>2963</v>
      </c>
      <c r="B889" s="895" t="s">
        <v>2964</v>
      </c>
      <c r="C889" s="645">
        <v>201.8</v>
      </c>
      <c r="D889" s="891">
        <v>2581101.34</v>
      </c>
      <c r="E889" s="891">
        <v>2117554.04</v>
      </c>
      <c r="F889" s="892">
        <v>0.82040716774026401</v>
      </c>
      <c r="G889" s="893">
        <v>2</v>
      </c>
      <c r="H889" s="891">
        <v>8390.17</v>
      </c>
      <c r="I889" s="891">
        <v>1023244.88</v>
      </c>
      <c r="J889" s="891">
        <v>1031635.05</v>
      </c>
      <c r="K889" s="893">
        <v>0.9</v>
      </c>
      <c r="L889" s="891">
        <v>595683.75</v>
      </c>
      <c r="M889" s="891">
        <v>146234.47</v>
      </c>
      <c r="N889" s="891">
        <v>63678.58</v>
      </c>
      <c r="O889" s="891">
        <v>25518.06</v>
      </c>
      <c r="P889" s="891">
        <v>20220.72</v>
      </c>
      <c r="Q889" s="891">
        <v>44456.93</v>
      </c>
      <c r="R889" s="891">
        <v>13671.45</v>
      </c>
      <c r="S889" s="891">
        <v>23489.53</v>
      </c>
      <c r="T889" s="891">
        <v>28125.360000000001</v>
      </c>
      <c r="U889" s="891">
        <v>16851.18</v>
      </c>
      <c r="V889" s="891">
        <v>41999.4</v>
      </c>
      <c r="W889" s="891">
        <v>36224.639999999999</v>
      </c>
      <c r="X889" s="891">
        <v>28185.94</v>
      </c>
      <c r="Y889" s="891">
        <v>1084340.01</v>
      </c>
      <c r="Z889" s="891">
        <v>17877.599999999999</v>
      </c>
      <c r="AA889" s="891">
        <v>25225</v>
      </c>
      <c r="AB889" s="891">
        <v>54284.2</v>
      </c>
      <c r="AC889" s="891">
        <v>5852.2</v>
      </c>
      <c r="AD889" s="891">
        <v>115227.8</v>
      </c>
      <c r="AE889" s="891">
        <v>71894.899999999994</v>
      </c>
      <c r="AF889" s="891">
        <v>247608.59999999998</v>
      </c>
      <c r="AG889" s="891">
        <v>178189.4</v>
      </c>
      <c r="AH889" s="891">
        <v>506795.60579999996</v>
      </c>
      <c r="AI889" s="891">
        <v>1222955.3058</v>
      </c>
      <c r="AJ889" s="891">
        <v>182461.5</v>
      </c>
      <c r="AK889" s="891">
        <v>1040493.8058</v>
      </c>
      <c r="AL889" s="894">
        <v>1204709.1558000001</v>
      </c>
      <c r="AM889" s="891">
        <v>36676.42</v>
      </c>
      <c r="AN889" s="891">
        <v>36676.42</v>
      </c>
      <c r="AO889" s="891">
        <v>37963.31</v>
      </c>
      <c r="AP889" s="891">
        <v>37963.31</v>
      </c>
      <c r="AQ889" s="891">
        <v>0</v>
      </c>
      <c r="AR889" s="891">
        <v>0</v>
      </c>
      <c r="AS889" s="891">
        <v>0</v>
      </c>
      <c r="AT889" s="891">
        <v>0</v>
      </c>
      <c r="AU889" s="891">
        <v>0</v>
      </c>
      <c r="AV889" s="891">
        <v>92012.77</v>
      </c>
      <c r="AW889" s="891">
        <v>36510.9</v>
      </c>
      <c r="AX889" s="891">
        <v>14248.98</v>
      </c>
      <c r="AY889" s="891">
        <v>292052.11</v>
      </c>
      <c r="AZ889" s="891">
        <v>2581101.34</v>
      </c>
      <c r="BA889" s="891">
        <v>71094.319999999992</v>
      </c>
      <c r="BB889" s="891">
        <v>0</v>
      </c>
      <c r="BC889" s="891">
        <v>46837.789999999994</v>
      </c>
    </row>
    <row r="890" spans="1:55" ht="15.75" customHeight="1" x14ac:dyDescent="0.2">
      <c r="A890" s="890" t="s">
        <v>2965</v>
      </c>
      <c r="B890" s="895" t="s">
        <v>2966</v>
      </c>
      <c r="C890" s="645">
        <v>1093.8800000000001</v>
      </c>
      <c r="D890" s="891">
        <v>15227933.4</v>
      </c>
      <c r="E890" s="891">
        <v>11223600.130000001</v>
      </c>
      <c r="F890" s="892">
        <v>0.73704026903611231</v>
      </c>
      <c r="G890" s="893">
        <v>2</v>
      </c>
      <c r="H890" s="891">
        <v>125973.43</v>
      </c>
      <c r="I890" s="891">
        <v>7520094.6600000001</v>
      </c>
      <c r="J890" s="891">
        <v>7646068.0899999999</v>
      </c>
      <c r="K890" s="893">
        <v>0.9</v>
      </c>
      <c r="L890" s="891">
        <v>3486067.45</v>
      </c>
      <c r="M890" s="891">
        <v>832045.76</v>
      </c>
      <c r="N890" s="891">
        <v>348236.64</v>
      </c>
      <c r="O890" s="891">
        <v>142647.63</v>
      </c>
      <c r="P890" s="891">
        <v>124504.53</v>
      </c>
      <c r="Q890" s="891">
        <v>241726.05</v>
      </c>
      <c r="R890" s="891">
        <v>78747.55</v>
      </c>
      <c r="S890" s="891">
        <v>128171.14</v>
      </c>
      <c r="T890" s="891">
        <v>158205.15</v>
      </c>
      <c r="U890" s="891">
        <v>92681.52</v>
      </c>
      <c r="V890" s="891">
        <v>236246.62</v>
      </c>
      <c r="W890" s="891">
        <v>203763.6</v>
      </c>
      <c r="X890" s="891">
        <v>153797.23000000001</v>
      </c>
      <c r="Y890" s="891">
        <v>6226840.8699999992</v>
      </c>
      <c r="Z890" s="891">
        <v>97692.3</v>
      </c>
      <c r="AA890" s="891">
        <v>136735</v>
      </c>
      <c r="AB890" s="891">
        <v>294253.71999999997</v>
      </c>
      <c r="AC890" s="891">
        <v>31722.519999999997</v>
      </c>
      <c r="AD890" s="891">
        <v>624605.4800000001</v>
      </c>
      <c r="AE890" s="891">
        <v>361511.32</v>
      </c>
      <c r="AF890" s="891">
        <v>1342190.76</v>
      </c>
      <c r="AG890" s="891">
        <v>965896.04</v>
      </c>
      <c r="AH890" s="891">
        <v>3059468.8018800002</v>
      </c>
      <c r="AI890" s="891">
        <v>6914075.9418800008</v>
      </c>
      <c r="AJ890" s="891">
        <v>989053.47</v>
      </c>
      <c r="AK890" s="891">
        <v>5925022.4718800001</v>
      </c>
      <c r="AL890" s="894">
        <v>6815170.5918800002</v>
      </c>
      <c r="AM890" s="891">
        <v>336522.25</v>
      </c>
      <c r="AN890" s="891">
        <v>336522.25</v>
      </c>
      <c r="AO890" s="891">
        <v>350678.07</v>
      </c>
      <c r="AP890" s="891">
        <v>350678.07</v>
      </c>
      <c r="AQ890" s="891">
        <v>7077.9</v>
      </c>
      <c r="AR890" s="891">
        <v>7077.9</v>
      </c>
      <c r="AS890" s="891">
        <v>7077.9</v>
      </c>
      <c r="AT890" s="891">
        <v>7077.9</v>
      </c>
      <c r="AU890" s="891">
        <v>9008.24</v>
      </c>
      <c r="AV890" s="891">
        <v>498670.65</v>
      </c>
      <c r="AW890" s="891">
        <v>197873.77</v>
      </c>
      <c r="AX890" s="891">
        <v>77656.94</v>
      </c>
      <c r="AY890" s="891">
        <v>2185921.84</v>
      </c>
      <c r="AZ890" s="891">
        <v>15227933.4</v>
      </c>
      <c r="BA890" s="891">
        <v>1479342.5600000003</v>
      </c>
      <c r="BB890" s="891">
        <v>586.06999999999994</v>
      </c>
      <c r="BC890" s="891">
        <v>519074.71</v>
      </c>
    </row>
    <row r="891" spans="1:55" ht="15.75" customHeight="1" x14ac:dyDescent="0.2">
      <c r="A891" s="890" t="s">
        <v>2967</v>
      </c>
      <c r="B891" s="895" t="s">
        <v>2968</v>
      </c>
      <c r="C891" s="645">
        <v>83.5</v>
      </c>
      <c r="D891" s="891">
        <v>1000576.42</v>
      </c>
      <c r="E891" s="891">
        <v>1117575.32</v>
      </c>
      <c r="F891" s="892">
        <v>1.1169314983457235</v>
      </c>
      <c r="G891" s="893">
        <v>4</v>
      </c>
      <c r="H891" s="891">
        <v>76.989999999999995</v>
      </c>
      <c r="I891" s="891">
        <v>90241.31</v>
      </c>
      <c r="J891" s="891">
        <v>90318.3</v>
      </c>
      <c r="K891" s="893">
        <v>0.9</v>
      </c>
      <c r="L891" s="891">
        <v>246476.25</v>
      </c>
      <c r="M891" s="891">
        <v>49295.25</v>
      </c>
      <c r="N891" s="891">
        <v>25138.12</v>
      </c>
      <c r="O891" s="891">
        <v>11036.25</v>
      </c>
      <c r="P891" s="891">
        <v>8359.7800000000007</v>
      </c>
      <c r="Q891" s="891">
        <v>14670.81</v>
      </c>
      <c r="R891" s="891">
        <v>6015.43</v>
      </c>
      <c r="S891" s="891">
        <v>9191.5499999999993</v>
      </c>
      <c r="T891" s="891">
        <v>12656.41</v>
      </c>
      <c r="U891" s="891">
        <v>6893.66</v>
      </c>
      <c r="V891" s="891">
        <v>18899.73</v>
      </c>
      <c r="W891" s="891">
        <v>16301.08</v>
      </c>
      <c r="X891" s="891">
        <v>11029.28</v>
      </c>
      <c r="Y891" s="891">
        <v>435963.6</v>
      </c>
      <c r="Z891" s="891">
        <v>7515</v>
      </c>
      <c r="AA891" s="891">
        <v>10437.5</v>
      </c>
      <c r="AB891" s="891">
        <v>22461.5</v>
      </c>
      <c r="AC891" s="891">
        <v>2421.5</v>
      </c>
      <c r="AD891" s="891">
        <v>23839.25</v>
      </c>
      <c r="AE891" s="891">
        <v>12034.5</v>
      </c>
      <c r="AF891" s="891">
        <v>102454.5</v>
      </c>
      <c r="AG891" s="891">
        <v>73730.5</v>
      </c>
      <c r="AH891" s="891">
        <v>203205.14550000001</v>
      </c>
      <c r="AI891" s="891">
        <v>458099.39549999998</v>
      </c>
      <c r="AJ891" s="891">
        <v>75498.19</v>
      </c>
      <c r="AK891" s="891">
        <v>382601.20549999998</v>
      </c>
      <c r="AL891" s="894">
        <v>450549.57549999998</v>
      </c>
      <c r="AM891" s="891">
        <v>13512.36</v>
      </c>
      <c r="AN891" s="891">
        <v>13512.36</v>
      </c>
      <c r="AO891" s="891">
        <v>14155.81</v>
      </c>
      <c r="AP891" s="891">
        <v>14155.81</v>
      </c>
      <c r="AQ891" s="891">
        <v>0</v>
      </c>
      <c r="AR891" s="891">
        <v>0</v>
      </c>
      <c r="AS891" s="891">
        <v>0</v>
      </c>
      <c r="AT891" s="891">
        <v>0</v>
      </c>
      <c r="AU891" s="891">
        <v>0</v>
      </c>
      <c r="AV891" s="891">
        <v>37963.31</v>
      </c>
      <c r="AW891" s="891">
        <v>15063.93</v>
      </c>
      <c r="AX891" s="891">
        <v>5699.59</v>
      </c>
      <c r="AY891" s="891">
        <v>114063.16999999998</v>
      </c>
      <c r="AZ891" s="891">
        <v>1000576.42</v>
      </c>
      <c r="BA891" s="891">
        <v>37774.80999999999</v>
      </c>
      <c r="BB891" s="891">
        <v>0</v>
      </c>
      <c r="BC891" s="891">
        <v>27178.929999999997</v>
      </c>
    </row>
    <row r="892" spans="1:55" ht="15.75" customHeight="1" x14ac:dyDescent="0.2">
      <c r="A892" s="890" t="s">
        <v>2969</v>
      </c>
      <c r="B892" s="895" t="s">
        <v>2970</v>
      </c>
      <c r="C892" s="645">
        <v>910.29</v>
      </c>
      <c r="D892" s="891">
        <v>11792307.949999999</v>
      </c>
      <c r="E892" s="891">
        <v>8396461.5099999998</v>
      </c>
      <c r="F892" s="892">
        <v>0.71202868391848606</v>
      </c>
      <c r="G892" s="893">
        <v>1</v>
      </c>
      <c r="H892" s="891">
        <v>168112.61</v>
      </c>
      <c r="I892" s="891">
        <v>4510470.3900000006</v>
      </c>
      <c r="J892" s="891">
        <v>4678583.0000000009</v>
      </c>
      <c r="K892" s="893">
        <v>0.9</v>
      </c>
      <c r="L892" s="891">
        <v>2731156.09</v>
      </c>
      <c r="M892" s="891">
        <v>672624.75</v>
      </c>
      <c r="N892" s="891">
        <v>292261.71000000002</v>
      </c>
      <c r="O892" s="891">
        <v>116806.1</v>
      </c>
      <c r="P892" s="891">
        <v>92655.81</v>
      </c>
      <c r="Q892" s="891">
        <v>208956.12</v>
      </c>
      <c r="R892" s="891">
        <v>65622.960000000006</v>
      </c>
      <c r="S892" s="891">
        <v>107234.82</v>
      </c>
      <c r="T892" s="891">
        <v>128673.52</v>
      </c>
      <c r="U892" s="891">
        <v>77362.259999999995</v>
      </c>
      <c r="V892" s="891">
        <v>192147.25</v>
      </c>
      <c r="W892" s="891">
        <v>165727.72</v>
      </c>
      <c r="X892" s="891">
        <v>128674.98</v>
      </c>
      <c r="Y892" s="891">
        <v>4979904.09</v>
      </c>
      <c r="Z892" s="891">
        <v>81596.7</v>
      </c>
      <c r="AA892" s="891">
        <v>113786.25</v>
      </c>
      <c r="AB892" s="891">
        <v>244868.01</v>
      </c>
      <c r="AC892" s="891">
        <v>26398.41</v>
      </c>
      <c r="AD892" s="891">
        <v>519775.58999999997</v>
      </c>
      <c r="AE892" s="891">
        <v>334206.40999999997</v>
      </c>
      <c r="AF892" s="891">
        <v>1116925.83</v>
      </c>
      <c r="AG892" s="891">
        <v>803786.07000000007</v>
      </c>
      <c r="AH892" s="891">
        <v>2320341.4437900004</v>
      </c>
      <c r="AI892" s="891">
        <v>5561684.7137900013</v>
      </c>
      <c r="AJ892" s="891">
        <v>823056.9</v>
      </c>
      <c r="AK892" s="891">
        <v>4738627.81379</v>
      </c>
      <c r="AL892" s="894">
        <v>5479379.02379</v>
      </c>
      <c r="AM892" s="891">
        <v>168582.85</v>
      </c>
      <c r="AN892" s="891">
        <v>168582.85</v>
      </c>
      <c r="AO892" s="891">
        <v>175660.75</v>
      </c>
      <c r="AP892" s="891">
        <v>175660.75</v>
      </c>
      <c r="AQ892" s="891">
        <v>0</v>
      </c>
      <c r="AR892" s="891">
        <v>0</v>
      </c>
      <c r="AS892" s="891">
        <v>0</v>
      </c>
      <c r="AT892" s="891">
        <v>0</v>
      </c>
      <c r="AU892" s="891">
        <v>0</v>
      </c>
      <c r="AV892" s="891">
        <v>415022.67</v>
      </c>
      <c r="AW892" s="891">
        <v>164682.04</v>
      </c>
      <c r="AX892" s="891">
        <v>64832.85</v>
      </c>
      <c r="AY892" s="891">
        <v>1333024.76</v>
      </c>
      <c r="AZ892" s="891">
        <v>11792307.949999999</v>
      </c>
      <c r="BA892" s="891">
        <v>397504.90000000008</v>
      </c>
      <c r="BB892" s="891">
        <v>66.37</v>
      </c>
      <c r="BC892" s="891">
        <v>354985.96000000008</v>
      </c>
    </row>
    <row r="893" spans="1:55" ht="15.75" customHeight="1" x14ac:dyDescent="0.2">
      <c r="A893" s="890" t="s">
        <v>2971</v>
      </c>
      <c r="B893" s="895" t="s">
        <v>2972</v>
      </c>
      <c r="C893" s="645">
        <v>4857.88</v>
      </c>
      <c r="D893" s="891">
        <v>71406824.040000007</v>
      </c>
      <c r="E893" s="891">
        <v>53845167.070000008</v>
      </c>
      <c r="F893" s="892">
        <v>0.75406192326713095</v>
      </c>
      <c r="G893" s="893">
        <v>2</v>
      </c>
      <c r="H893" s="891">
        <v>548830.4</v>
      </c>
      <c r="I893" s="891">
        <v>38729571.969999999</v>
      </c>
      <c r="J893" s="891">
        <v>39278402.369999997</v>
      </c>
      <c r="K893" s="893">
        <v>0.9</v>
      </c>
      <c r="L893" s="891">
        <v>16162599</v>
      </c>
      <c r="M893" s="891">
        <v>3822200.03</v>
      </c>
      <c r="N893" s="891">
        <v>1548161.36</v>
      </c>
      <c r="O893" s="891">
        <v>635961.72</v>
      </c>
      <c r="P893" s="891">
        <v>597904.79</v>
      </c>
      <c r="Q893" s="891">
        <v>1058511.22</v>
      </c>
      <c r="R893" s="891">
        <v>353270.26</v>
      </c>
      <c r="S893" s="891">
        <v>569621.15</v>
      </c>
      <c r="T893" s="891">
        <v>706649.67</v>
      </c>
      <c r="U893" s="891">
        <v>413109.37</v>
      </c>
      <c r="V893" s="891">
        <v>1055234.92</v>
      </c>
      <c r="W893" s="891">
        <v>910144.08</v>
      </c>
      <c r="X893" s="891">
        <v>683509.23</v>
      </c>
      <c r="Y893" s="891">
        <v>28516876.800000001</v>
      </c>
      <c r="Z893" s="891">
        <v>433496.70000000007</v>
      </c>
      <c r="AA893" s="891">
        <v>607235.00000000012</v>
      </c>
      <c r="AB893" s="891">
        <v>1306769.7200000002</v>
      </c>
      <c r="AC893" s="891">
        <v>140878.52000000002</v>
      </c>
      <c r="AD893" s="891">
        <v>2773849.48</v>
      </c>
      <c r="AE893" s="891">
        <v>1549341.35</v>
      </c>
      <c r="AF893" s="891">
        <v>5960618.7600000007</v>
      </c>
      <c r="AG893" s="891">
        <v>4289508.040000001</v>
      </c>
      <c r="AH893" s="891">
        <v>14534892.758879997</v>
      </c>
      <c r="AI893" s="891">
        <v>31596590.328879997</v>
      </c>
      <c r="AJ893" s="891">
        <v>4392349.3499999996</v>
      </c>
      <c r="AK893" s="891">
        <v>27204240.978879996</v>
      </c>
      <c r="AL893" s="894">
        <v>31157355.388879996</v>
      </c>
      <c r="AM893" s="891">
        <v>1914251.85</v>
      </c>
      <c r="AN893" s="891">
        <v>1914251.85</v>
      </c>
      <c r="AO893" s="891">
        <v>1994039.15</v>
      </c>
      <c r="AP893" s="891">
        <v>1994039.15</v>
      </c>
      <c r="AQ893" s="891">
        <v>88795.54</v>
      </c>
      <c r="AR893" s="891">
        <v>88795.54</v>
      </c>
      <c r="AS893" s="891">
        <v>92656.22</v>
      </c>
      <c r="AT893" s="891">
        <v>92656.22</v>
      </c>
      <c r="AU893" s="891">
        <v>111316.15</v>
      </c>
      <c r="AV893" s="891">
        <v>2216671.4700000002</v>
      </c>
      <c r="AW893" s="891">
        <v>879580.84</v>
      </c>
      <c r="AX893" s="891">
        <v>345537.76</v>
      </c>
      <c r="AY893" s="891">
        <v>11732591.74</v>
      </c>
      <c r="AZ893" s="891">
        <v>71406824.040000007</v>
      </c>
      <c r="BA893" s="891">
        <v>12113593.909999998</v>
      </c>
      <c r="BB893" s="891">
        <v>100792.31</v>
      </c>
      <c r="BC893" s="891">
        <v>2269696.8800000004</v>
      </c>
    </row>
    <row r="894" spans="1:55" ht="15.75" customHeight="1" x14ac:dyDescent="0.2">
      <c r="A894" s="890" t="s">
        <v>2973</v>
      </c>
      <c r="B894" s="895" t="s">
        <v>2974</v>
      </c>
      <c r="C894" s="645">
        <v>70.150000000000006</v>
      </c>
      <c r="D894" s="891">
        <v>923017.88</v>
      </c>
      <c r="E894" s="891">
        <v>1622711.82</v>
      </c>
      <c r="F894" s="892">
        <v>1.7580502557545257</v>
      </c>
      <c r="G894" s="893">
        <v>4</v>
      </c>
      <c r="H894" s="891">
        <v>71.02</v>
      </c>
      <c r="I894" s="891">
        <v>49673.789999999994</v>
      </c>
      <c r="J894" s="891">
        <v>49744.80999999999</v>
      </c>
      <c r="K894" s="893">
        <v>0.9</v>
      </c>
      <c r="L894" s="891">
        <v>211021.2</v>
      </c>
      <c r="M894" s="891">
        <v>70333.36</v>
      </c>
      <c r="N894" s="891">
        <v>24619.14</v>
      </c>
      <c r="O894" s="891">
        <v>7737.44</v>
      </c>
      <c r="P894" s="891">
        <v>6806.32</v>
      </c>
      <c r="Q894" s="891">
        <v>21305.08</v>
      </c>
      <c r="R894" s="891">
        <v>4921.72</v>
      </c>
      <c r="S894" s="891">
        <v>8936.23</v>
      </c>
      <c r="T894" s="891">
        <v>7734.47</v>
      </c>
      <c r="U894" s="891">
        <v>5872.38</v>
      </c>
      <c r="V894" s="891">
        <v>11549.83</v>
      </c>
      <c r="W894" s="891">
        <v>9961.77</v>
      </c>
      <c r="X894" s="891">
        <v>10722.91</v>
      </c>
      <c r="Y894" s="891">
        <v>401521.85</v>
      </c>
      <c r="Z894" s="891">
        <v>6313.4999999999991</v>
      </c>
      <c r="AA894" s="891">
        <v>8768.7499999999982</v>
      </c>
      <c r="AB894" s="891">
        <v>18870.349999999999</v>
      </c>
      <c r="AC894" s="891">
        <v>2034.3499999999997</v>
      </c>
      <c r="AD894" s="891">
        <v>20027.82</v>
      </c>
      <c r="AE894" s="891">
        <v>54646.849999999991</v>
      </c>
      <c r="AF894" s="891">
        <v>86074.049999999988</v>
      </c>
      <c r="AG894" s="891">
        <v>61942.44999999999</v>
      </c>
      <c r="AH894" s="891">
        <v>180240.24164999998</v>
      </c>
      <c r="AI894" s="891">
        <v>438918.36164999998</v>
      </c>
      <c r="AJ894" s="891">
        <v>63427.519999999997</v>
      </c>
      <c r="AK894" s="891">
        <v>375490.8416499999</v>
      </c>
      <c r="AL894" s="894">
        <v>432575.60164999991</v>
      </c>
      <c r="AM894" s="891">
        <v>9651.69</v>
      </c>
      <c r="AN894" s="891">
        <v>9651.69</v>
      </c>
      <c r="AO894" s="891">
        <v>10295.129999999999</v>
      </c>
      <c r="AP894" s="891">
        <v>10295.129999999999</v>
      </c>
      <c r="AQ894" s="891">
        <v>0</v>
      </c>
      <c r="AR894" s="891">
        <v>0</v>
      </c>
      <c r="AS894" s="891">
        <v>0</v>
      </c>
      <c r="AT894" s="891">
        <v>0</v>
      </c>
      <c r="AU894" s="891">
        <v>0</v>
      </c>
      <c r="AV894" s="891">
        <v>31528.85</v>
      </c>
      <c r="AW894" s="891">
        <v>12510.72</v>
      </c>
      <c r="AX894" s="891">
        <v>4987.1400000000003</v>
      </c>
      <c r="AY894" s="891">
        <v>88920.349999999991</v>
      </c>
      <c r="AZ894" s="891">
        <v>923017.88</v>
      </c>
      <c r="BA894" s="891">
        <v>7261.3899999999994</v>
      </c>
      <c r="BB894" s="891">
        <v>0</v>
      </c>
      <c r="BC894" s="891">
        <v>26829.85</v>
      </c>
    </row>
    <row r="895" spans="1:55" ht="15.75" customHeight="1" x14ac:dyDescent="0.2">
      <c r="A895" s="890" t="s">
        <v>2975</v>
      </c>
      <c r="B895" s="895" t="s">
        <v>2976</v>
      </c>
      <c r="C895" s="645">
        <v>837.43</v>
      </c>
      <c r="D895" s="891">
        <v>10598217.789999999</v>
      </c>
      <c r="E895" s="891">
        <v>7969125.6100000003</v>
      </c>
      <c r="F895" s="892">
        <v>0.75193072721333476</v>
      </c>
      <c r="G895" s="893">
        <v>2</v>
      </c>
      <c r="H895" s="891">
        <v>54806.43</v>
      </c>
      <c r="I895" s="891">
        <v>2732910.54</v>
      </c>
      <c r="J895" s="891">
        <v>2787716.97</v>
      </c>
      <c r="K895" s="893">
        <v>0.9</v>
      </c>
      <c r="L895" s="891">
        <v>2480481.15</v>
      </c>
      <c r="M895" s="891">
        <v>595204.51</v>
      </c>
      <c r="N895" s="891">
        <v>266687.15999999997</v>
      </c>
      <c r="O895" s="891">
        <v>107842.41</v>
      </c>
      <c r="P895" s="891">
        <v>83193.73</v>
      </c>
      <c r="Q895" s="891">
        <v>183265.17</v>
      </c>
      <c r="R895" s="891">
        <v>59607.519999999997</v>
      </c>
      <c r="S895" s="891">
        <v>98043.26</v>
      </c>
      <c r="T895" s="891">
        <v>119532.78</v>
      </c>
      <c r="U895" s="891">
        <v>70723.91</v>
      </c>
      <c r="V895" s="891">
        <v>178497.45</v>
      </c>
      <c r="W895" s="891">
        <v>153954.72</v>
      </c>
      <c r="X895" s="891">
        <v>117645.69</v>
      </c>
      <c r="Y895" s="891">
        <v>4514679.46</v>
      </c>
      <c r="Z895" s="891">
        <v>74679.299999999988</v>
      </c>
      <c r="AA895" s="891">
        <v>104678.75</v>
      </c>
      <c r="AB895" s="891">
        <v>225268.67</v>
      </c>
      <c r="AC895" s="891">
        <v>24285.47</v>
      </c>
      <c r="AD895" s="891">
        <v>478172.52999999997</v>
      </c>
      <c r="AE895" s="891">
        <v>278470.90999999997</v>
      </c>
      <c r="AF895" s="891">
        <v>1027526.6100000001</v>
      </c>
      <c r="AG895" s="891">
        <v>739450.69</v>
      </c>
      <c r="AH895" s="891">
        <v>2079917.5539299999</v>
      </c>
      <c r="AI895" s="891">
        <v>5032450.4839300001</v>
      </c>
      <c r="AJ895" s="891">
        <v>757179.08</v>
      </c>
      <c r="AK895" s="891">
        <v>4275271.40393</v>
      </c>
      <c r="AL895" s="894">
        <v>4956732.57393</v>
      </c>
      <c r="AM895" s="891">
        <v>130619.53</v>
      </c>
      <c r="AN895" s="891">
        <v>130619.53</v>
      </c>
      <c r="AO895" s="891">
        <v>136410.54999999999</v>
      </c>
      <c r="AP895" s="891">
        <v>136410.54999999999</v>
      </c>
      <c r="AQ895" s="891">
        <v>0</v>
      </c>
      <c r="AR895" s="891">
        <v>0</v>
      </c>
      <c r="AS895" s="891">
        <v>0</v>
      </c>
      <c r="AT895" s="891">
        <v>0</v>
      </c>
      <c r="AU895" s="891">
        <v>643.44000000000005</v>
      </c>
      <c r="AV895" s="891">
        <v>381563.47</v>
      </c>
      <c r="AW895" s="891">
        <v>151405.35</v>
      </c>
      <c r="AX895" s="891">
        <v>59133.26</v>
      </c>
      <c r="AY895" s="891">
        <v>1126805.68</v>
      </c>
      <c r="AZ895" s="891">
        <v>10598217.789999999</v>
      </c>
      <c r="BA895" s="891">
        <v>233116.96000000002</v>
      </c>
      <c r="BB895" s="891">
        <v>0</v>
      </c>
      <c r="BC895" s="891">
        <v>255997.40000000002</v>
      </c>
    </row>
    <row r="896" spans="1:55" ht="15.75" customHeight="1" x14ac:dyDescent="0.2">
      <c r="A896" s="890"/>
      <c r="B896" s="895" t="s">
        <v>2977</v>
      </c>
      <c r="C896" s="645">
        <v>64.31</v>
      </c>
      <c r="D896" s="891">
        <v>966528.89</v>
      </c>
      <c r="E896" s="891">
        <v>545838.13</v>
      </c>
      <c r="F896" s="892">
        <v>0.5647406256009585</v>
      </c>
      <c r="G896" s="893">
        <v>1</v>
      </c>
      <c r="H896" s="891">
        <v>63809.79</v>
      </c>
      <c r="I896" s="891">
        <v>449185.25</v>
      </c>
      <c r="J896" s="891">
        <v>512995.04</v>
      </c>
      <c r="K896" s="893">
        <v>1.05731</v>
      </c>
      <c r="L896" s="891">
        <v>228134.75</v>
      </c>
      <c r="M896" s="891">
        <v>74597.070000000007</v>
      </c>
      <c r="N896" s="891">
        <v>25510.82</v>
      </c>
      <c r="O896" s="891">
        <v>8263.51</v>
      </c>
      <c r="P896" s="891">
        <v>7566.49</v>
      </c>
      <c r="Q896" s="891">
        <v>22236.82</v>
      </c>
      <c r="R896" s="891">
        <v>5139.54</v>
      </c>
      <c r="S896" s="891">
        <v>9298.39</v>
      </c>
      <c r="T896" s="891">
        <v>8260.34</v>
      </c>
      <c r="U896" s="891">
        <v>6298.91</v>
      </c>
      <c r="V896" s="891">
        <v>12335.1</v>
      </c>
      <c r="W896" s="891">
        <v>10639.07</v>
      </c>
      <c r="X896" s="891">
        <v>11157.48</v>
      </c>
      <c r="Y896" s="891">
        <v>429438.29</v>
      </c>
      <c r="Z896" s="891">
        <v>5787.8999999999987</v>
      </c>
      <c r="AA896" s="891">
        <v>8038.7499999999991</v>
      </c>
      <c r="AB896" s="891">
        <v>17299.39</v>
      </c>
      <c r="AC896" s="891">
        <v>1864.9899999999998</v>
      </c>
      <c r="AD896" s="891">
        <v>36721.01</v>
      </c>
      <c r="AE896" s="891">
        <v>48073.509999999995</v>
      </c>
      <c r="AF896" s="891">
        <v>78908.37</v>
      </c>
      <c r="AG896" s="891">
        <v>56785.729999999989</v>
      </c>
      <c r="AH896" s="891">
        <v>168781.61781000003</v>
      </c>
      <c r="AI896" s="891">
        <v>422261.26780999999</v>
      </c>
      <c r="AJ896" s="891">
        <v>58147.17</v>
      </c>
      <c r="AK896" s="891">
        <v>364114.09781000006</v>
      </c>
      <c r="AL896" s="894">
        <v>425593.67781000008</v>
      </c>
      <c r="AM896" s="891">
        <v>13606.43</v>
      </c>
      <c r="AN896" s="891">
        <v>13606.43</v>
      </c>
      <c r="AO896" s="891">
        <v>13606.43</v>
      </c>
      <c r="AP896" s="891">
        <v>13606.43</v>
      </c>
      <c r="AQ896" s="891">
        <v>755.91</v>
      </c>
      <c r="AR896" s="891">
        <v>755.91</v>
      </c>
      <c r="AS896" s="891">
        <v>755.91</v>
      </c>
      <c r="AT896" s="891">
        <v>755.91</v>
      </c>
      <c r="AU896" s="891">
        <v>1511.82</v>
      </c>
      <c r="AV896" s="891">
        <v>34016.089999999997</v>
      </c>
      <c r="AW896" s="891">
        <v>13497.67</v>
      </c>
      <c r="AX896" s="891">
        <v>5021.8599999999997</v>
      </c>
      <c r="AY896" s="891">
        <v>111496.80000000002</v>
      </c>
      <c r="AZ896" s="891">
        <v>966528.89</v>
      </c>
      <c r="BA896" s="891">
        <v>14207.16</v>
      </c>
      <c r="BB896" s="891">
        <v>1141.68</v>
      </c>
      <c r="BC896" s="891">
        <v>9558.34</v>
      </c>
    </row>
    <row r="897" spans="1:55" ht="15.75" customHeight="1" x14ac:dyDescent="0.2">
      <c r="A897" s="890"/>
      <c r="B897" s="895" t="s">
        <v>2978</v>
      </c>
      <c r="C897" s="645">
        <v>37.979999999999997</v>
      </c>
      <c r="D897" s="891">
        <v>538335.97</v>
      </c>
      <c r="E897" s="891">
        <v>596806.12</v>
      </c>
      <c r="F897" s="892">
        <v>1.108612749766656</v>
      </c>
      <c r="G897" s="893">
        <v>4</v>
      </c>
      <c r="H897" s="891">
        <v>41.42</v>
      </c>
      <c r="I897" s="891">
        <v>542972.53</v>
      </c>
      <c r="J897" s="891">
        <v>543013.95000000007</v>
      </c>
      <c r="K897" s="893">
        <v>1.05731</v>
      </c>
      <c r="L897" s="891">
        <v>130536.83</v>
      </c>
      <c r="M897" s="891">
        <v>38995.22</v>
      </c>
      <c r="N897" s="891">
        <v>14344.02</v>
      </c>
      <c r="O897" s="891">
        <v>4745.9799999999996</v>
      </c>
      <c r="P897" s="891">
        <v>4385.47</v>
      </c>
      <c r="Q897" s="891">
        <v>12072.57</v>
      </c>
      <c r="R897" s="891">
        <v>2569.77</v>
      </c>
      <c r="S897" s="891">
        <v>5099.12</v>
      </c>
      <c r="T897" s="891">
        <v>4956.2</v>
      </c>
      <c r="U897" s="891">
        <v>3299.43</v>
      </c>
      <c r="V897" s="891">
        <v>7401.06</v>
      </c>
      <c r="W897" s="891">
        <v>6383.44</v>
      </c>
      <c r="X897" s="891">
        <v>6118.62</v>
      </c>
      <c r="Y897" s="891">
        <v>240907.72999999998</v>
      </c>
      <c r="Z897" s="891">
        <v>3418.2000000000003</v>
      </c>
      <c r="AA897" s="891">
        <v>4747.5</v>
      </c>
      <c r="AB897" s="891">
        <v>10216.620000000001</v>
      </c>
      <c r="AC897" s="891">
        <v>1101.42</v>
      </c>
      <c r="AD897" s="891">
        <v>10843.28</v>
      </c>
      <c r="AE897" s="891">
        <v>23508.950000000004</v>
      </c>
      <c r="AF897" s="891">
        <v>46601.460000000006</v>
      </c>
      <c r="AG897" s="891">
        <v>33536.340000000004</v>
      </c>
      <c r="AH897" s="891">
        <v>95995.114980000013</v>
      </c>
      <c r="AI897" s="891">
        <v>229968.88498000003</v>
      </c>
      <c r="AJ897" s="891">
        <v>34340.370000000003</v>
      </c>
      <c r="AK897" s="891">
        <v>195628.51498000004</v>
      </c>
      <c r="AL897" s="894">
        <v>231936.92498000004</v>
      </c>
      <c r="AM897" s="891">
        <v>7559.13</v>
      </c>
      <c r="AN897" s="891">
        <v>7559.13</v>
      </c>
      <c r="AO897" s="891">
        <v>8315.0400000000009</v>
      </c>
      <c r="AP897" s="891">
        <v>8315.0400000000009</v>
      </c>
      <c r="AQ897" s="891">
        <v>755.91</v>
      </c>
      <c r="AR897" s="891">
        <v>755.91</v>
      </c>
      <c r="AS897" s="891">
        <v>755.91</v>
      </c>
      <c r="AT897" s="891">
        <v>755.91</v>
      </c>
      <c r="AU897" s="891">
        <v>755.91</v>
      </c>
      <c r="AV897" s="891">
        <v>19653.740000000002</v>
      </c>
      <c r="AW897" s="891">
        <v>7798.65</v>
      </c>
      <c r="AX897" s="891">
        <v>2510.9299999999998</v>
      </c>
      <c r="AY897" s="891">
        <v>65491.210000000021</v>
      </c>
      <c r="AZ897" s="891">
        <v>538335.97</v>
      </c>
      <c r="BA897" s="891">
        <v>173.1</v>
      </c>
      <c r="BB897" s="891">
        <v>0.82000000000000006</v>
      </c>
      <c r="BC897" s="891">
        <v>114.60999999999999</v>
      </c>
    </row>
    <row r="898" spans="1:55" ht="15.75" customHeight="1" x14ac:dyDescent="0.2">
      <c r="A898" s="890"/>
      <c r="B898" s="895" t="s">
        <v>2979</v>
      </c>
      <c r="C898" s="645">
        <v>10.33</v>
      </c>
      <c r="D898" s="891">
        <v>149220.54999999999</v>
      </c>
      <c r="E898" s="891">
        <v>123178.14</v>
      </c>
      <c r="F898" s="892">
        <v>0.82547705393124482</v>
      </c>
      <c r="G898" s="893">
        <v>2</v>
      </c>
      <c r="H898" s="891">
        <v>619.96</v>
      </c>
      <c r="I898" s="891">
        <v>108256.09000000001</v>
      </c>
      <c r="J898" s="891">
        <v>108876.05000000002</v>
      </c>
      <c r="K898" s="893">
        <v>1.05731</v>
      </c>
      <c r="L898" s="891">
        <v>36359.449999999997</v>
      </c>
      <c r="M898" s="891">
        <v>12118.6</v>
      </c>
      <c r="N898" s="891">
        <v>4131.75</v>
      </c>
      <c r="O898" s="891">
        <v>826.35</v>
      </c>
      <c r="P898" s="891">
        <v>1162.3399999999999</v>
      </c>
      <c r="Q898" s="891">
        <v>3575.56</v>
      </c>
      <c r="R898" s="891">
        <v>642.44000000000005</v>
      </c>
      <c r="S898" s="891">
        <v>1499.74</v>
      </c>
      <c r="T898" s="891">
        <v>826.03</v>
      </c>
      <c r="U898" s="891">
        <v>899.84</v>
      </c>
      <c r="V898" s="891">
        <v>1233.51</v>
      </c>
      <c r="W898" s="891">
        <v>1063.9000000000001</v>
      </c>
      <c r="X898" s="891">
        <v>1799.59</v>
      </c>
      <c r="Y898" s="891">
        <v>66139.099999999991</v>
      </c>
      <c r="Z898" s="891">
        <v>929.7</v>
      </c>
      <c r="AA898" s="891">
        <v>1291.25</v>
      </c>
      <c r="AB898" s="891">
        <v>2778.77</v>
      </c>
      <c r="AC898" s="891">
        <v>299.57</v>
      </c>
      <c r="AD898" s="891">
        <v>5898.43</v>
      </c>
      <c r="AE898" s="891">
        <v>8047.07</v>
      </c>
      <c r="AF898" s="891">
        <v>12674.91</v>
      </c>
      <c r="AG898" s="891">
        <v>9121.39</v>
      </c>
      <c r="AH898" s="891">
        <v>25717.897830000002</v>
      </c>
      <c r="AI898" s="891">
        <v>66758.987829999998</v>
      </c>
      <c r="AJ898" s="891">
        <v>9340.07</v>
      </c>
      <c r="AK898" s="891">
        <v>57418.917829999999</v>
      </c>
      <c r="AL898" s="894">
        <v>67294.257830000002</v>
      </c>
      <c r="AM898" s="891">
        <v>1511.82</v>
      </c>
      <c r="AN898" s="891">
        <v>1511.82</v>
      </c>
      <c r="AO898" s="891">
        <v>2267.73</v>
      </c>
      <c r="AP898" s="891">
        <v>2267.73</v>
      </c>
      <c r="AQ898" s="891">
        <v>0</v>
      </c>
      <c r="AR898" s="891">
        <v>0</v>
      </c>
      <c r="AS898" s="891">
        <v>0</v>
      </c>
      <c r="AT898" s="891">
        <v>0</v>
      </c>
      <c r="AU898" s="891">
        <v>0</v>
      </c>
      <c r="AV898" s="891">
        <v>5291.39</v>
      </c>
      <c r="AW898" s="891">
        <v>2099.63</v>
      </c>
      <c r="AX898" s="891">
        <v>836.97</v>
      </c>
      <c r="AY898" s="891">
        <v>15787.090000000002</v>
      </c>
      <c r="AZ898" s="891">
        <v>149220.54999999999</v>
      </c>
      <c r="BA898" s="891">
        <v>342.76</v>
      </c>
      <c r="BB898" s="891">
        <v>0</v>
      </c>
      <c r="BC898" s="891">
        <v>263.77</v>
      </c>
    </row>
    <row r="899" spans="1:55" ht="15.75" customHeight="1" x14ac:dyDescent="0.2">
      <c r="A899" s="890" t="s">
        <v>2980</v>
      </c>
      <c r="B899" s="895" t="s">
        <v>2981</v>
      </c>
      <c r="C899" s="645">
        <v>1213.3800000000001</v>
      </c>
      <c r="D899" s="891">
        <v>15345072.57</v>
      </c>
      <c r="E899" s="891">
        <v>19827791.279999997</v>
      </c>
      <c r="F899" s="892">
        <v>1.292127566653795</v>
      </c>
      <c r="G899" s="893">
        <v>4</v>
      </c>
      <c r="H899" s="891">
        <v>1180.78</v>
      </c>
      <c r="I899" s="891">
        <v>559488.32999999996</v>
      </c>
      <c r="J899" s="891">
        <v>560669.11</v>
      </c>
      <c r="K899" s="893">
        <v>1.05731</v>
      </c>
      <c r="L899" s="891">
        <v>3981056.3</v>
      </c>
      <c r="M899" s="891">
        <v>796211.26</v>
      </c>
      <c r="N899" s="891">
        <v>436497.21</v>
      </c>
      <c r="O899" s="891">
        <v>193758.66</v>
      </c>
      <c r="P899" s="891">
        <v>132206.89000000001</v>
      </c>
      <c r="Q899" s="891">
        <v>274194.84000000003</v>
      </c>
      <c r="R899" s="891">
        <v>103433.27</v>
      </c>
      <c r="S899" s="891">
        <v>161672.10999999999</v>
      </c>
      <c r="T899" s="891">
        <v>222203.14</v>
      </c>
      <c r="U899" s="891">
        <v>120879.15</v>
      </c>
      <c r="V899" s="891">
        <v>331814.38</v>
      </c>
      <c r="W899" s="891">
        <v>286191.14</v>
      </c>
      <c r="X899" s="891">
        <v>193996.28</v>
      </c>
      <c r="Y899" s="891">
        <v>7234114.629999999</v>
      </c>
      <c r="Z899" s="891">
        <v>107847</v>
      </c>
      <c r="AA899" s="891">
        <v>151672.50000000003</v>
      </c>
      <c r="AB899" s="891">
        <v>326399.22000000003</v>
      </c>
      <c r="AC899" s="891">
        <v>35188.020000000004</v>
      </c>
      <c r="AD899" s="891">
        <v>346419.99</v>
      </c>
      <c r="AE899" s="891">
        <v>186576.56</v>
      </c>
      <c r="AF899" s="891">
        <v>1488817.2600000002</v>
      </c>
      <c r="AG899" s="891">
        <v>1071414.54</v>
      </c>
      <c r="AH899" s="891">
        <v>2783954.8183800005</v>
      </c>
      <c r="AI899" s="891">
        <v>6498289.9083800009</v>
      </c>
      <c r="AJ899" s="891">
        <v>1097101.79</v>
      </c>
      <c r="AK899" s="891">
        <v>5401188.1183799999</v>
      </c>
      <c r="AL899" s="894">
        <v>6561164.8083800003</v>
      </c>
      <c r="AM899" s="891">
        <v>114142.89</v>
      </c>
      <c r="AN899" s="891">
        <v>114142.89</v>
      </c>
      <c r="AO899" s="891">
        <v>119434.28</v>
      </c>
      <c r="AP899" s="891">
        <v>119434.28</v>
      </c>
      <c r="AQ899" s="891">
        <v>13606.43</v>
      </c>
      <c r="AR899" s="891">
        <v>13606.43</v>
      </c>
      <c r="AS899" s="891">
        <v>14362.35</v>
      </c>
      <c r="AT899" s="891">
        <v>14362.35</v>
      </c>
      <c r="AU899" s="891">
        <v>17386</v>
      </c>
      <c r="AV899" s="891">
        <v>650085.36</v>
      </c>
      <c r="AW899" s="891">
        <v>257955.51</v>
      </c>
      <c r="AX899" s="891">
        <v>101274.23</v>
      </c>
      <c r="AY899" s="891">
        <v>1549792.9999999998</v>
      </c>
      <c r="AZ899" s="891">
        <v>15345072.57</v>
      </c>
      <c r="BA899" s="891">
        <v>78511.090000000011</v>
      </c>
      <c r="BB899" s="891">
        <v>34.619999999999997</v>
      </c>
      <c r="BC899" s="891">
        <v>200344.56</v>
      </c>
    </row>
    <row r="900" spans="1:55" ht="15.75" customHeight="1" x14ac:dyDescent="0.2">
      <c r="A900" s="890" t="s">
        <v>2982</v>
      </c>
      <c r="B900" s="895" t="s">
        <v>2983</v>
      </c>
      <c r="C900" s="645">
        <v>3974.47</v>
      </c>
      <c r="D900" s="891">
        <v>55954785.369999997</v>
      </c>
      <c r="E900" s="891">
        <v>44282649.760000005</v>
      </c>
      <c r="F900" s="892">
        <v>0.79140058293820259</v>
      </c>
      <c r="G900" s="893">
        <v>2</v>
      </c>
      <c r="H900" s="891">
        <v>138598.07999999999</v>
      </c>
      <c r="I900" s="891">
        <v>5113090.8499999987</v>
      </c>
      <c r="J900" s="891">
        <v>5251688.9299999988</v>
      </c>
      <c r="K900" s="893">
        <v>1.05731</v>
      </c>
      <c r="L900" s="891">
        <v>13634415.539999999</v>
      </c>
      <c r="M900" s="891">
        <v>2726883.1</v>
      </c>
      <c r="N900" s="891">
        <v>1431221.07</v>
      </c>
      <c r="O900" s="891">
        <v>635297.92000000004</v>
      </c>
      <c r="P900" s="891">
        <v>487280.61</v>
      </c>
      <c r="Q900" s="891">
        <v>897008.85</v>
      </c>
      <c r="R900" s="891">
        <v>339852.18</v>
      </c>
      <c r="S900" s="891">
        <v>529408.69999999995</v>
      </c>
      <c r="T900" s="891">
        <v>728561.99</v>
      </c>
      <c r="U900" s="891">
        <v>397131.51</v>
      </c>
      <c r="V900" s="891">
        <v>1087956.44</v>
      </c>
      <c r="W900" s="891">
        <v>938366.51</v>
      </c>
      <c r="X900" s="891">
        <v>635256.85</v>
      </c>
      <c r="Y900" s="891">
        <v>24468641.270000003</v>
      </c>
      <c r="Z900" s="891">
        <v>353637.9</v>
      </c>
      <c r="AA900" s="891">
        <v>496808.75000000006</v>
      </c>
      <c r="AB900" s="891">
        <v>1069132.43</v>
      </c>
      <c r="AC900" s="891">
        <v>115259.63</v>
      </c>
      <c r="AD900" s="891">
        <v>2269422.37</v>
      </c>
      <c r="AE900" s="891">
        <v>611515.31999999995</v>
      </c>
      <c r="AF900" s="891">
        <v>4876674.6900000004</v>
      </c>
      <c r="AG900" s="891">
        <v>3509457.01</v>
      </c>
      <c r="AH900" s="891">
        <v>10113944.46297</v>
      </c>
      <c r="AI900" s="891">
        <v>23415852.562969998</v>
      </c>
      <c r="AJ900" s="891">
        <v>3593596.53</v>
      </c>
      <c r="AK900" s="891">
        <v>19822256.032969996</v>
      </c>
      <c r="AL900" s="894">
        <v>23621801.572969995</v>
      </c>
      <c r="AM900" s="891">
        <v>786149.73</v>
      </c>
      <c r="AN900" s="891">
        <v>786149.73</v>
      </c>
      <c r="AO900" s="891">
        <v>818654</v>
      </c>
      <c r="AP900" s="891">
        <v>818654</v>
      </c>
      <c r="AQ900" s="891">
        <v>252475.01</v>
      </c>
      <c r="AR900" s="891">
        <v>252475.01</v>
      </c>
      <c r="AS900" s="891">
        <v>263057.78999999998</v>
      </c>
      <c r="AT900" s="891">
        <v>263057.78999999998</v>
      </c>
      <c r="AU900" s="891">
        <v>315971.71999999997</v>
      </c>
      <c r="AV900" s="891">
        <v>2130163.42</v>
      </c>
      <c r="AW900" s="891">
        <v>845254.23</v>
      </c>
      <c r="AX900" s="891">
        <v>332279.93</v>
      </c>
      <c r="AY900" s="891">
        <v>7864342.3599999994</v>
      </c>
      <c r="AZ900" s="891">
        <v>55954785.369999997</v>
      </c>
      <c r="BA900" s="891">
        <v>915919.68</v>
      </c>
      <c r="BB900" s="891">
        <v>142942.44000000003</v>
      </c>
      <c r="BC900" s="891">
        <v>1313649.3499999999</v>
      </c>
    </row>
    <row r="901" spans="1:55" ht="15.75" customHeight="1" x14ac:dyDescent="0.2">
      <c r="A901" s="890" t="s">
        <v>2984</v>
      </c>
      <c r="B901" s="895" t="s">
        <v>2985</v>
      </c>
      <c r="C901" s="645">
        <v>3711.12</v>
      </c>
      <c r="D901" s="891">
        <v>47906692.359999999</v>
      </c>
      <c r="E901" s="891">
        <v>46363029.420000002</v>
      </c>
      <c r="F901" s="892">
        <v>0.96777771822775871</v>
      </c>
      <c r="G901" s="893">
        <v>3</v>
      </c>
      <c r="H901" s="891">
        <v>78509.83</v>
      </c>
      <c r="I901" s="891">
        <v>3653690.34</v>
      </c>
      <c r="J901" s="891">
        <v>3732200.17</v>
      </c>
      <c r="K901" s="893">
        <v>1.05731</v>
      </c>
      <c r="L901" s="891">
        <v>12283867.220000001</v>
      </c>
      <c r="M901" s="891">
        <v>2456773.44</v>
      </c>
      <c r="N901" s="891">
        <v>1336142.47</v>
      </c>
      <c r="O901" s="891">
        <v>592800.67000000004</v>
      </c>
      <c r="P901" s="891">
        <v>416245.97</v>
      </c>
      <c r="Q901" s="891">
        <v>827285.01</v>
      </c>
      <c r="R901" s="891">
        <v>317366.69</v>
      </c>
      <c r="S901" s="891">
        <v>494314.75</v>
      </c>
      <c r="T901" s="891">
        <v>679825.99</v>
      </c>
      <c r="U901" s="891">
        <v>370736.06</v>
      </c>
      <c r="V901" s="891">
        <v>1015179.31</v>
      </c>
      <c r="W901" s="891">
        <v>875595.96</v>
      </c>
      <c r="X901" s="891">
        <v>593146.34</v>
      </c>
      <c r="Y901" s="891">
        <v>22259279.879999999</v>
      </c>
      <c r="Z901" s="891">
        <v>330033.60000000003</v>
      </c>
      <c r="AA901" s="891">
        <v>463890</v>
      </c>
      <c r="AB901" s="891">
        <v>998291.28</v>
      </c>
      <c r="AC901" s="891">
        <v>107622.48000000001</v>
      </c>
      <c r="AD901" s="891">
        <v>1059524.76</v>
      </c>
      <c r="AE901" s="891">
        <v>562215.68000000017</v>
      </c>
      <c r="AF901" s="891">
        <v>4553544.24</v>
      </c>
      <c r="AG901" s="891">
        <v>3276918.9600000004</v>
      </c>
      <c r="AH901" s="891">
        <v>8729152.977119999</v>
      </c>
      <c r="AI901" s="891">
        <v>20081193.977120001</v>
      </c>
      <c r="AJ901" s="891">
        <v>3355483.37</v>
      </c>
      <c r="AK901" s="891">
        <v>16725710.607120004</v>
      </c>
      <c r="AL901" s="894">
        <v>20273496.727120005</v>
      </c>
      <c r="AM901" s="891">
        <v>399878.08</v>
      </c>
      <c r="AN901" s="891">
        <v>399878.08</v>
      </c>
      <c r="AO901" s="891">
        <v>416508.17</v>
      </c>
      <c r="AP901" s="891">
        <v>416508.17</v>
      </c>
      <c r="AQ901" s="891">
        <v>122457.94</v>
      </c>
      <c r="AR901" s="891">
        <v>122457.94</v>
      </c>
      <c r="AS901" s="891">
        <v>126993.41</v>
      </c>
      <c r="AT901" s="891">
        <v>126993.41</v>
      </c>
      <c r="AU901" s="891">
        <v>152694.46</v>
      </c>
      <c r="AV901" s="891">
        <v>1989563.57</v>
      </c>
      <c r="AW901" s="891">
        <v>789463.85</v>
      </c>
      <c r="AX901" s="891">
        <v>310518.52</v>
      </c>
      <c r="AY901" s="891">
        <v>5373915.5999999996</v>
      </c>
      <c r="AZ901" s="891">
        <v>47906692.359999999</v>
      </c>
      <c r="BA901" s="891">
        <v>308894.01999999996</v>
      </c>
      <c r="BB901" s="891">
        <v>52452.020000000004</v>
      </c>
      <c r="BC901" s="891">
        <v>1530335.6500000001</v>
      </c>
    </row>
    <row r="902" spans="1:55" ht="15.75" customHeight="1" x14ac:dyDescent="0.2">
      <c r="A902" s="890" t="s">
        <v>2986</v>
      </c>
      <c r="B902" s="895" t="s">
        <v>2987</v>
      </c>
      <c r="C902" s="645">
        <v>412.13</v>
      </c>
      <c r="D902" s="891">
        <v>6561991.8600000003</v>
      </c>
      <c r="E902" s="891">
        <v>12761987.500000002</v>
      </c>
      <c r="F902" s="892">
        <v>1.9448343997183808</v>
      </c>
      <c r="G902" s="893">
        <v>4</v>
      </c>
      <c r="H902" s="891">
        <v>504.93</v>
      </c>
      <c r="I902" s="891">
        <v>1003963.58</v>
      </c>
      <c r="J902" s="891">
        <v>1004468.51</v>
      </c>
      <c r="K902" s="893">
        <v>1.05731</v>
      </c>
      <c r="L902" s="891">
        <v>1563754.88</v>
      </c>
      <c r="M902" s="891">
        <v>312750.96999999997</v>
      </c>
      <c r="N902" s="891">
        <v>147659.94</v>
      </c>
      <c r="O902" s="891">
        <v>65546.61</v>
      </c>
      <c r="P902" s="891">
        <v>61248.37</v>
      </c>
      <c r="Q902" s="891">
        <v>88525.759999999995</v>
      </c>
      <c r="R902" s="891">
        <v>34049.46</v>
      </c>
      <c r="S902" s="891">
        <v>54590.58</v>
      </c>
      <c r="T902" s="891">
        <v>75169.09</v>
      </c>
      <c r="U902" s="891">
        <v>40792.959999999999</v>
      </c>
      <c r="V902" s="891">
        <v>112249.47</v>
      </c>
      <c r="W902" s="891">
        <v>96815.59</v>
      </c>
      <c r="X902" s="891">
        <v>65505.23</v>
      </c>
      <c r="Y902" s="891">
        <v>2718658.9099999997</v>
      </c>
      <c r="Z902" s="891">
        <v>36236.699999999997</v>
      </c>
      <c r="AA902" s="891">
        <v>51516.25</v>
      </c>
      <c r="AB902" s="891">
        <v>110862.97</v>
      </c>
      <c r="AC902" s="891">
        <v>11951.77</v>
      </c>
      <c r="AD902" s="891">
        <v>117663.11</v>
      </c>
      <c r="AE902" s="891">
        <v>59903.56</v>
      </c>
      <c r="AF902" s="891">
        <v>505683.50999999995</v>
      </c>
      <c r="AG902" s="891">
        <v>363910.79</v>
      </c>
      <c r="AH902" s="891">
        <v>1241201.4396299999</v>
      </c>
      <c r="AI902" s="891">
        <v>2498930.0996300001</v>
      </c>
      <c r="AJ902" s="891">
        <v>372635.58</v>
      </c>
      <c r="AK902" s="891">
        <v>2126294.51963</v>
      </c>
      <c r="AL902" s="894">
        <v>2520285.8396299998</v>
      </c>
      <c r="AM902" s="891">
        <v>171592.29</v>
      </c>
      <c r="AN902" s="891">
        <v>171592.29</v>
      </c>
      <c r="AO902" s="891">
        <v>178395.51</v>
      </c>
      <c r="AP902" s="891">
        <v>178395.51</v>
      </c>
      <c r="AQ902" s="891">
        <v>52913.919999999998</v>
      </c>
      <c r="AR902" s="891">
        <v>52913.919999999998</v>
      </c>
      <c r="AS902" s="891">
        <v>54425.75</v>
      </c>
      <c r="AT902" s="891">
        <v>54425.75</v>
      </c>
      <c r="AU902" s="891">
        <v>65764.44</v>
      </c>
      <c r="AV902" s="891">
        <v>220726.65</v>
      </c>
      <c r="AW902" s="891">
        <v>87584.89</v>
      </c>
      <c r="AX902" s="891">
        <v>34316.06</v>
      </c>
      <c r="AY902" s="891">
        <v>1323046.98</v>
      </c>
      <c r="AZ902" s="891">
        <v>6561991.8600000003</v>
      </c>
      <c r="BA902" s="891">
        <v>791986.69</v>
      </c>
      <c r="BB902" s="891">
        <v>22841.98</v>
      </c>
      <c r="BC902" s="891">
        <v>106817.07999999999</v>
      </c>
    </row>
    <row r="903" spans="1:55" ht="15.75" customHeight="1" x14ac:dyDescent="0.2">
      <c r="A903" s="890" t="s">
        <v>2988</v>
      </c>
      <c r="B903" s="895" t="s">
        <v>2989</v>
      </c>
      <c r="C903" s="645">
        <v>115.5</v>
      </c>
      <c r="D903" s="891">
        <v>1656705.42</v>
      </c>
      <c r="E903" s="891">
        <v>3309715</v>
      </c>
      <c r="F903" s="892">
        <v>1.9977691628485166</v>
      </c>
      <c r="G903" s="893">
        <v>4</v>
      </c>
      <c r="H903" s="891">
        <v>127.48</v>
      </c>
      <c r="I903" s="891">
        <v>130702.23999999999</v>
      </c>
      <c r="J903" s="891">
        <v>130829.71999999999</v>
      </c>
      <c r="K903" s="893">
        <v>1.05731</v>
      </c>
      <c r="L903" s="891">
        <v>427853.7</v>
      </c>
      <c r="M903" s="891">
        <v>85570.74</v>
      </c>
      <c r="N903" s="891">
        <v>41056.660000000003</v>
      </c>
      <c r="O903" s="891">
        <v>18007.310000000001</v>
      </c>
      <c r="P903" s="891">
        <v>15082.85</v>
      </c>
      <c r="Q903" s="891">
        <v>24285.82</v>
      </c>
      <c r="R903" s="891">
        <v>9636.64</v>
      </c>
      <c r="S903" s="891">
        <v>15297.36</v>
      </c>
      <c r="T903" s="891">
        <v>20650.849999999999</v>
      </c>
      <c r="U903" s="891">
        <v>11398.03</v>
      </c>
      <c r="V903" s="891">
        <v>30837.759999999998</v>
      </c>
      <c r="W903" s="891">
        <v>26597.69</v>
      </c>
      <c r="X903" s="891">
        <v>18355.86</v>
      </c>
      <c r="Y903" s="891">
        <v>744631.2699999999</v>
      </c>
      <c r="Z903" s="891">
        <v>10260</v>
      </c>
      <c r="AA903" s="891">
        <v>14437.5</v>
      </c>
      <c r="AB903" s="891">
        <v>31069.5</v>
      </c>
      <c r="AC903" s="891">
        <v>3349.5</v>
      </c>
      <c r="AD903" s="891">
        <v>32975.25</v>
      </c>
      <c r="AE903" s="891">
        <v>16272</v>
      </c>
      <c r="AF903" s="891">
        <v>141718.5</v>
      </c>
      <c r="AG903" s="891">
        <v>101986.5</v>
      </c>
      <c r="AH903" s="891">
        <v>308106.20850000001</v>
      </c>
      <c r="AI903" s="891">
        <v>660174.95849999995</v>
      </c>
      <c r="AJ903" s="891">
        <v>104431.63</v>
      </c>
      <c r="AK903" s="891">
        <v>555743.32849999995</v>
      </c>
      <c r="AL903" s="894">
        <v>666159.92849999992</v>
      </c>
      <c r="AM903" s="891">
        <v>34016.089999999997</v>
      </c>
      <c r="AN903" s="891">
        <v>34016.089999999997</v>
      </c>
      <c r="AO903" s="891">
        <v>35527.919999999998</v>
      </c>
      <c r="AP903" s="891">
        <v>35527.919999999998</v>
      </c>
      <c r="AQ903" s="891">
        <v>2267.73</v>
      </c>
      <c r="AR903" s="891">
        <v>2267.73</v>
      </c>
      <c r="AS903" s="891">
        <v>2267.73</v>
      </c>
      <c r="AT903" s="891">
        <v>2267.73</v>
      </c>
      <c r="AU903" s="891">
        <v>3023.65</v>
      </c>
      <c r="AV903" s="891">
        <v>61228.97</v>
      </c>
      <c r="AW903" s="891">
        <v>24295.81</v>
      </c>
      <c r="AX903" s="891">
        <v>9206.74</v>
      </c>
      <c r="AY903" s="891">
        <v>245914.11000000002</v>
      </c>
      <c r="AZ903" s="891">
        <v>1656705.42</v>
      </c>
      <c r="BA903" s="891">
        <v>67584.760000000009</v>
      </c>
      <c r="BB903" s="891">
        <v>8.09</v>
      </c>
      <c r="BC903" s="891">
        <v>32812.049999999996</v>
      </c>
    </row>
    <row r="904" spans="1:55" ht="15.75" customHeight="1" x14ac:dyDescent="0.2">
      <c r="A904" s="890" t="s">
        <v>2990</v>
      </c>
      <c r="B904" s="895" t="s">
        <v>2991</v>
      </c>
      <c r="C904" s="645">
        <v>249.8</v>
      </c>
      <c r="D904" s="891">
        <v>3933726.35</v>
      </c>
      <c r="E904" s="891">
        <v>5281800.22</v>
      </c>
      <c r="F904" s="892">
        <v>1.3426964028649322</v>
      </c>
      <c r="G904" s="893">
        <v>4</v>
      </c>
      <c r="H904" s="891">
        <v>302.69</v>
      </c>
      <c r="I904" s="891">
        <v>672159.33</v>
      </c>
      <c r="J904" s="891">
        <v>672462.0199999999</v>
      </c>
      <c r="K904" s="893">
        <v>1.05731</v>
      </c>
      <c r="L904" s="891">
        <v>957268.64</v>
      </c>
      <c r="M904" s="891">
        <v>191453.72</v>
      </c>
      <c r="N904" s="891">
        <v>89316.26</v>
      </c>
      <c r="O904" s="891">
        <v>39616.080000000002</v>
      </c>
      <c r="P904" s="891">
        <v>36638.29</v>
      </c>
      <c r="Q904" s="891">
        <v>54055.55</v>
      </c>
      <c r="R904" s="891">
        <v>20558.16</v>
      </c>
      <c r="S904" s="891">
        <v>32994.31</v>
      </c>
      <c r="T904" s="891">
        <v>45431.87</v>
      </c>
      <c r="U904" s="891">
        <v>24895.7</v>
      </c>
      <c r="V904" s="891">
        <v>67843.08</v>
      </c>
      <c r="W904" s="891">
        <v>58514.91</v>
      </c>
      <c r="X904" s="891">
        <v>39591.07</v>
      </c>
      <c r="Y904" s="891">
        <v>1658177.6400000004</v>
      </c>
      <c r="Z904" s="891">
        <v>22302</v>
      </c>
      <c r="AA904" s="891">
        <v>31225</v>
      </c>
      <c r="AB904" s="891">
        <v>67196.2</v>
      </c>
      <c r="AC904" s="891">
        <v>7244.2</v>
      </c>
      <c r="AD904" s="891">
        <v>71317.89</v>
      </c>
      <c r="AE904" s="891">
        <v>37209.769999999997</v>
      </c>
      <c r="AF904" s="891">
        <v>306504.59999999998</v>
      </c>
      <c r="AG904" s="891">
        <v>220573.40000000002</v>
      </c>
      <c r="AH904" s="891">
        <v>742507.60679999995</v>
      </c>
      <c r="AI904" s="891">
        <v>1506080.6667999998</v>
      </c>
      <c r="AJ904" s="891">
        <v>225861.66</v>
      </c>
      <c r="AK904" s="891">
        <v>1280219.0067999999</v>
      </c>
      <c r="AL904" s="894">
        <v>1519024.7967999999</v>
      </c>
      <c r="AM904" s="891">
        <v>108851.5</v>
      </c>
      <c r="AN904" s="891">
        <v>108851.5</v>
      </c>
      <c r="AO904" s="891">
        <v>113386.98</v>
      </c>
      <c r="AP904" s="891">
        <v>113386.98</v>
      </c>
      <c r="AQ904" s="891">
        <v>19653.740000000002</v>
      </c>
      <c r="AR904" s="891">
        <v>19653.740000000002</v>
      </c>
      <c r="AS904" s="891">
        <v>20409.650000000001</v>
      </c>
      <c r="AT904" s="891">
        <v>20409.650000000001</v>
      </c>
      <c r="AU904" s="891">
        <v>24945.13</v>
      </c>
      <c r="AV904" s="891">
        <v>133796.63</v>
      </c>
      <c r="AW904" s="891">
        <v>53090.84</v>
      </c>
      <c r="AX904" s="891">
        <v>20087.45</v>
      </c>
      <c r="AY904" s="891">
        <v>756523.78999999992</v>
      </c>
      <c r="AZ904" s="891">
        <v>3933726.35</v>
      </c>
      <c r="BA904" s="891">
        <v>402822.23000000004</v>
      </c>
      <c r="BB904" s="891">
        <v>7871.31</v>
      </c>
      <c r="BC904" s="891">
        <v>84078.43</v>
      </c>
    </row>
    <row r="905" spans="1:55" ht="15.75" customHeight="1" x14ac:dyDescent="0.2">
      <c r="A905" s="890" t="s">
        <v>2992</v>
      </c>
      <c r="B905" s="895" t="s">
        <v>2993</v>
      </c>
      <c r="C905" s="645">
        <v>10120.209999999999</v>
      </c>
      <c r="D905" s="891">
        <v>168329873.08000001</v>
      </c>
      <c r="E905" s="891">
        <v>116275917.31999999</v>
      </c>
      <c r="F905" s="892">
        <v>0.69076222296406653</v>
      </c>
      <c r="G905" s="893">
        <v>1</v>
      </c>
      <c r="H905" s="891">
        <v>3876686.73</v>
      </c>
      <c r="I905" s="891">
        <v>98168432.75999999</v>
      </c>
      <c r="J905" s="891">
        <v>102045119.48999999</v>
      </c>
      <c r="K905" s="893">
        <v>1.05731</v>
      </c>
      <c r="L905" s="891">
        <v>39352457.030000001</v>
      </c>
      <c r="M905" s="891">
        <v>7870491.4000000004</v>
      </c>
      <c r="N905" s="891">
        <v>3643959.44</v>
      </c>
      <c r="O905" s="891">
        <v>1619217.39</v>
      </c>
      <c r="P905" s="891">
        <v>1553903.78</v>
      </c>
      <c r="Q905" s="891">
        <v>2251531.38</v>
      </c>
      <c r="R905" s="891">
        <v>866012.76</v>
      </c>
      <c r="S905" s="891">
        <v>1348867.38</v>
      </c>
      <c r="T905" s="891">
        <v>1856924.45</v>
      </c>
      <c r="U905" s="891">
        <v>1011425.57</v>
      </c>
      <c r="V905" s="891">
        <v>2772932.07</v>
      </c>
      <c r="W905" s="891">
        <v>2391664.31</v>
      </c>
      <c r="X905" s="891">
        <v>1618555.28</v>
      </c>
      <c r="Y905" s="891">
        <v>68157942.24000001</v>
      </c>
      <c r="Z905" s="891">
        <v>902531.7</v>
      </c>
      <c r="AA905" s="891">
        <v>1265026.25</v>
      </c>
      <c r="AB905" s="891">
        <v>2722336.4899999998</v>
      </c>
      <c r="AC905" s="891">
        <v>293486.09000000003</v>
      </c>
      <c r="AD905" s="891">
        <v>5778639.9100000001</v>
      </c>
      <c r="AE905" s="891">
        <v>1531352.27</v>
      </c>
      <c r="AF905" s="891">
        <v>12417497.67</v>
      </c>
      <c r="AG905" s="891">
        <v>8936145.4299999997</v>
      </c>
      <c r="AH905" s="891">
        <v>31403145.286710002</v>
      </c>
      <c r="AI905" s="891">
        <v>65250161.096710004</v>
      </c>
      <c r="AJ905" s="891">
        <v>9150390.2699999996</v>
      </c>
      <c r="AK905" s="891">
        <v>56099770.826710016</v>
      </c>
      <c r="AL905" s="894">
        <v>65774569.956710018</v>
      </c>
      <c r="AM905" s="891">
        <v>4818190.8</v>
      </c>
      <c r="AN905" s="891">
        <v>4818190.8</v>
      </c>
      <c r="AO905" s="891">
        <v>5019263.72</v>
      </c>
      <c r="AP905" s="891">
        <v>5019263.72</v>
      </c>
      <c r="AQ905" s="891">
        <v>1180736.43</v>
      </c>
      <c r="AR905" s="891">
        <v>1180736.43</v>
      </c>
      <c r="AS905" s="891">
        <v>1229870.79</v>
      </c>
      <c r="AT905" s="891">
        <v>1229870.79</v>
      </c>
      <c r="AU905" s="891">
        <v>1476298.5</v>
      </c>
      <c r="AV905" s="891">
        <v>5425189.1100000003</v>
      </c>
      <c r="AW905" s="891">
        <v>2152728.7599999998</v>
      </c>
      <c r="AX905" s="891">
        <v>847020.89</v>
      </c>
      <c r="AY905" s="891">
        <v>34397360.739999995</v>
      </c>
      <c r="AZ905" s="891">
        <v>168329873.08000001</v>
      </c>
      <c r="BA905" s="891">
        <v>30479329.689999998</v>
      </c>
      <c r="BB905" s="891">
        <v>1781187.6900000002</v>
      </c>
      <c r="BC905" s="891">
        <v>6186838.2699999996</v>
      </c>
    </row>
    <row r="906" spans="1:55" ht="15.75" customHeight="1" x14ac:dyDescent="0.2">
      <c r="A906" s="890" t="s">
        <v>2994</v>
      </c>
      <c r="B906" s="895" t="s">
        <v>2995</v>
      </c>
      <c r="C906" s="645">
        <v>476</v>
      </c>
      <c r="D906" s="891">
        <v>7772747.7800000003</v>
      </c>
      <c r="E906" s="891">
        <v>4622684.25</v>
      </c>
      <c r="F906" s="892">
        <v>0.59472973790486228</v>
      </c>
      <c r="G906" s="893">
        <v>1</v>
      </c>
      <c r="H906" s="891">
        <v>423418.46</v>
      </c>
      <c r="I906" s="891">
        <v>3189272.6499999994</v>
      </c>
      <c r="J906" s="891">
        <v>3612691.1099999994</v>
      </c>
      <c r="K906" s="893">
        <v>1.05731</v>
      </c>
      <c r="L906" s="891">
        <v>1784884.66</v>
      </c>
      <c r="M906" s="891">
        <v>356976.93</v>
      </c>
      <c r="N906" s="891">
        <v>170709.3</v>
      </c>
      <c r="O906" s="891">
        <v>75630.7</v>
      </c>
      <c r="P906" s="891">
        <v>71173.899999999994</v>
      </c>
      <c r="Q906" s="891">
        <v>107327.69</v>
      </c>
      <c r="R906" s="891">
        <v>40473.89</v>
      </c>
      <c r="S906" s="891">
        <v>63289.08</v>
      </c>
      <c r="T906" s="891">
        <v>86733.57</v>
      </c>
      <c r="U906" s="891">
        <v>47391.82</v>
      </c>
      <c r="V906" s="891">
        <v>129518.62</v>
      </c>
      <c r="W906" s="891">
        <v>111710.29</v>
      </c>
      <c r="X906" s="891">
        <v>75942.880000000005</v>
      </c>
      <c r="Y906" s="891">
        <v>3121763.3299999996</v>
      </c>
      <c r="Z906" s="891">
        <v>42165</v>
      </c>
      <c r="AA906" s="891">
        <v>59500</v>
      </c>
      <c r="AB906" s="891">
        <v>128044</v>
      </c>
      <c r="AC906" s="891">
        <v>13804</v>
      </c>
      <c r="AD906" s="891">
        <v>271796</v>
      </c>
      <c r="AE906" s="891">
        <v>73393.5</v>
      </c>
      <c r="AF906" s="891">
        <v>584052</v>
      </c>
      <c r="AG906" s="891">
        <v>420308</v>
      </c>
      <c r="AH906" s="891">
        <v>1445262.24</v>
      </c>
      <c r="AI906" s="891">
        <v>3038324.74</v>
      </c>
      <c r="AJ906" s="891">
        <v>430384.92</v>
      </c>
      <c r="AK906" s="891">
        <v>2607939.8200000003</v>
      </c>
      <c r="AL906" s="894">
        <v>3062990.0900000003</v>
      </c>
      <c r="AM906" s="891">
        <v>201072.91</v>
      </c>
      <c r="AN906" s="891">
        <v>201072.91</v>
      </c>
      <c r="AO906" s="891">
        <v>209387.95</v>
      </c>
      <c r="AP906" s="891">
        <v>209387.95</v>
      </c>
      <c r="AQ906" s="891">
        <v>69544.009999999995</v>
      </c>
      <c r="AR906" s="891">
        <v>69544.009999999995</v>
      </c>
      <c r="AS906" s="891">
        <v>72567.66</v>
      </c>
      <c r="AT906" s="891">
        <v>72567.66</v>
      </c>
      <c r="AU906" s="891">
        <v>87685.93</v>
      </c>
      <c r="AV906" s="891">
        <v>254742.75</v>
      </c>
      <c r="AW906" s="891">
        <v>101082.56</v>
      </c>
      <c r="AX906" s="891">
        <v>39337.919999999998</v>
      </c>
      <c r="AY906" s="891">
        <v>1587994.22</v>
      </c>
      <c r="AZ906" s="891">
        <v>7772747.7800000003</v>
      </c>
      <c r="BA906" s="891">
        <v>913361.7300000001</v>
      </c>
      <c r="BB906" s="891">
        <v>60077.96</v>
      </c>
      <c r="BC906" s="891">
        <v>250157.49999999994</v>
      </c>
    </row>
    <row r="907" spans="1:55" ht="15.75" customHeight="1" x14ac:dyDescent="0.2">
      <c r="A907" s="890" t="s">
        <v>2996</v>
      </c>
      <c r="B907" s="895" t="s">
        <v>2997</v>
      </c>
      <c r="C907" s="645">
        <v>832.48</v>
      </c>
      <c r="D907" s="891">
        <v>12153561.51</v>
      </c>
      <c r="E907" s="891">
        <v>10614880.039999999</v>
      </c>
      <c r="F907" s="892">
        <v>0.87339666082785961</v>
      </c>
      <c r="G907" s="893">
        <v>2</v>
      </c>
      <c r="H907" s="891">
        <v>24928.880000000001</v>
      </c>
      <c r="I907" s="891">
        <v>1131310.8600000001</v>
      </c>
      <c r="J907" s="891">
        <v>1156239.74</v>
      </c>
      <c r="K907" s="893">
        <v>1.05731</v>
      </c>
      <c r="L907" s="891">
        <v>2908540.86</v>
      </c>
      <c r="M907" s="891">
        <v>581708.17000000004</v>
      </c>
      <c r="N907" s="891">
        <v>298921.36</v>
      </c>
      <c r="O907" s="891">
        <v>132533.79999999999</v>
      </c>
      <c r="P907" s="891">
        <v>107182.51</v>
      </c>
      <c r="Q907" s="891">
        <v>188802.73</v>
      </c>
      <c r="R907" s="891">
        <v>70668.69</v>
      </c>
      <c r="S907" s="891">
        <v>110680.91</v>
      </c>
      <c r="T907" s="891">
        <v>151990.25</v>
      </c>
      <c r="U907" s="891">
        <v>83085.67</v>
      </c>
      <c r="V907" s="891">
        <v>226965.97</v>
      </c>
      <c r="W907" s="891">
        <v>195759</v>
      </c>
      <c r="X907" s="891">
        <v>132810.07</v>
      </c>
      <c r="Y907" s="891">
        <v>5189649.99</v>
      </c>
      <c r="Z907" s="891">
        <v>74038.5</v>
      </c>
      <c r="AA907" s="891">
        <v>104059.99999999999</v>
      </c>
      <c r="AB907" s="891">
        <v>223937.12</v>
      </c>
      <c r="AC907" s="891">
        <v>24141.919999999998</v>
      </c>
      <c r="AD907" s="891">
        <v>475346.07999999996</v>
      </c>
      <c r="AE907" s="891">
        <v>129024.53</v>
      </c>
      <c r="AF907" s="891">
        <v>1021452.9599999998</v>
      </c>
      <c r="AG907" s="891">
        <v>735079.83999999985</v>
      </c>
      <c r="AH907" s="891">
        <v>2212906.7404800002</v>
      </c>
      <c r="AI907" s="891">
        <v>4999987.6904799994</v>
      </c>
      <c r="AJ907" s="891">
        <v>752703.44</v>
      </c>
      <c r="AK907" s="891">
        <v>4247284.2504799999</v>
      </c>
      <c r="AL907" s="894">
        <v>5043125.12048</v>
      </c>
      <c r="AM907" s="891">
        <v>210143.87</v>
      </c>
      <c r="AN907" s="891">
        <v>210143.87</v>
      </c>
      <c r="AO907" s="891">
        <v>219214.83</v>
      </c>
      <c r="AP907" s="891">
        <v>219214.83</v>
      </c>
      <c r="AQ907" s="891">
        <v>69544.009999999995</v>
      </c>
      <c r="AR907" s="891">
        <v>69544.009999999995</v>
      </c>
      <c r="AS907" s="891">
        <v>71811.75</v>
      </c>
      <c r="AT907" s="891">
        <v>71811.75</v>
      </c>
      <c r="AU907" s="891">
        <v>86930.01</v>
      </c>
      <c r="AV907" s="891">
        <v>445988.79</v>
      </c>
      <c r="AW907" s="891">
        <v>176969.48</v>
      </c>
      <c r="AX907" s="891">
        <v>69469.100000000006</v>
      </c>
      <c r="AY907" s="891">
        <v>1920786.3</v>
      </c>
      <c r="AZ907" s="891">
        <v>12153561.51</v>
      </c>
      <c r="BA907" s="891">
        <v>329877.28999999998</v>
      </c>
      <c r="BB907" s="891">
        <v>50442.5</v>
      </c>
      <c r="BC907" s="891">
        <v>274570.56999999995</v>
      </c>
    </row>
    <row r="908" spans="1:55" ht="15.75" customHeight="1" x14ac:dyDescent="0.2">
      <c r="A908" s="890" t="s">
        <v>2998</v>
      </c>
      <c r="B908" s="895" t="s">
        <v>2999</v>
      </c>
      <c r="C908" s="645">
        <v>291.64999999999998</v>
      </c>
      <c r="D908" s="891">
        <v>5005210.03</v>
      </c>
      <c r="E908" s="891">
        <v>3752824.9400000004</v>
      </c>
      <c r="F908" s="892">
        <v>0.74978370887664836</v>
      </c>
      <c r="G908" s="893">
        <v>2</v>
      </c>
      <c r="H908" s="891">
        <v>30389.85</v>
      </c>
      <c r="I908" s="891">
        <v>1710809.23</v>
      </c>
      <c r="J908" s="891">
        <v>1741199.08</v>
      </c>
      <c r="K908" s="893">
        <v>1.05731</v>
      </c>
      <c r="L908" s="891">
        <v>1135901.17</v>
      </c>
      <c r="M908" s="891">
        <v>227180.23</v>
      </c>
      <c r="N908" s="891">
        <v>103722.11</v>
      </c>
      <c r="O908" s="891">
        <v>46098.71</v>
      </c>
      <c r="P908" s="891">
        <v>46572.959999999999</v>
      </c>
      <c r="Q908" s="891">
        <v>65023.34</v>
      </c>
      <c r="R908" s="891">
        <v>24412.82</v>
      </c>
      <c r="S908" s="891">
        <v>38393.370000000003</v>
      </c>
      <c r="T908" s="891">
        <v>52866.17</v>
      </c>
      <c r="U908" s="891">
        <v>28795.03</v>
      </c>
      <c r="V908" s="891">
        <v>78944.679999999993</v>
      </c>
      <c r="W908" s="891">
        <v>68090.080000000002</v>
      </c>
      <c r="X908" s="891">
        <v>46069.61</v>
      </c>
      <c r="Y908" s="891">
        <v>1962070.2800000003</v>
      </c>
      <c r="Z908" s="891">
        <v>25933.5</v>
      </c>
      <c r="AA908" s="891">
        <v>36456.25</v>
      </c>
      <c r="AB908" s="891">
        <v>78453.850000000006</v>
      </c>
      <c r="AC908" s="891">
        <v>8457.8499999999985</v>
      </c>
      <c r="AD908" s="891">
        <v>166532.15</v>
      </c>
      <c r="AE908" s="891">
        <v>44952.53</v>
      </c>
      <c r="AF908" s="891">
        <v>357854.55</v>
      </c>
      <c r="AG908" s="891">
        <v>257526.94999999998</v>
      </c>
      <c r="AH908" s="891">
        <v>938511.60615000001</v>
      </c>
      <c r="AI908" s="891">
        <v>1914679.2361499998</v>
      </c>
      <c r="AJ908" s="891">
        <v>263701.18</v>
      </c>
      <c r="AK908" s="891">
        <v>1650978.0561500003</v>
      </c>
      <c r="AL908" s="894">
        <v>1929791.9461500002</v>
      </c>
      <c r="AM908" s="891">
        <v>148158.98000000001</v>
      </c>
      <c r="AN908" s="891">
        <v>148158.98000000001</v>
      </c>
      <c r="AO908" s="891">
        <v>154206.29</v>
      </c>
      <c r="AP908" s="891">
        <v>154206.29</v>
      </c>
      <c r="AQ908" s="891">
        <v>49890.27</v>
      </c>
      <c r="AR908" s="891">
        <v>49890.27</v>
      </c>
      <c r="AS908" s="891">
        <v>52158.01</v>
      </c>
      <c r="AT908" s="891">
        <v>52158.01</v>
      </c>
      <c r="AU908" s="891">
        <v>62740.79</v>
      </c>
      <c r="AV908" s="891">
        <v>155718.12</v>
      </c>
      <c r="AW908" s="891">
        <v>61789.34</v>
      </c>
      <c r="AX908" s="891">
        <v>24272.33</v>
      </c>
      <c r="AY908" s="891">
        <v>1113347.6800000002</v>
      </c>
      <c r="AZ908" s="891">
        <v>5005210.03</v>
      </c>
      <c r="BA908" s="891">
        <v>1043756.75</v>
      </c>
      <c r="BB908" s="891">
        <v>32782.79</v>
      </c>
      <c r="BC908" s="891">
        <v>121476.57</v>
      </c>
    </row>
    <row r="909" spans="1:55" ht="15.75" customHeight="1" x14ac:dyDescent="0.2">
      <c r="A909" s="890" t="s">
        <v>3000</v>
      </c>
      <c r="B909" s="895" t="s">
        <v>3001</v>
      </c>
      <c r="C909" s="645">
        <v>279.05</v>
      </c>
      <c r="D909" s="891">
        <v>3972682.6</v>
      </c>
      <c r="E909" s="891">
        <v>2828569.02</v>
      </c>
      <c r="F909" s="892">
        <v>0.71200478487760388</v>
      </c>
      <c r="G909" s="893">
        <v>1</v>
      </c>
      <c r="H909" s="891">
        <v>50264.52</v>
      </c>
      <c r="I909" s="891">
        <v>1128828.3099999998</v>
      </c>
      <c r="J909" s="891">
        <v>1179092.8299999998</v>
      </c>
      <c r="K909" s="893">
        <v>1.05731</v>
      </c>
      <c r="L909" s="891">
        <v>974555.66</v>
      </c>
      <c r="M909" s="891">
        <v>194911.13</v>
      </c>
      <c r="N909" s="891">
        <v>100120.64</v>
      </c>
      <c r="O909" s="891">
        <v>43937.83</v>
      </c>
      <c r="P909" s="891">
        <v>34854.080000000002</v>
      </c>
      <c r="Q909" s="891">
        <v>61889.69</v>
      </c>
      <c r="R909" s="891">
        <v>23127.93</v>
      </c>
      <c r="S909" s="891">
        <v>36893.629999999997</v>
      </c>
      <c r="T909" s="891">
        <v>50388.07</v>
      </c>
      <c r="U909" s="891">
        <v>27595.24</v>
      </c>
      <c r="V909" s="891">
        <v>75244.149999999994</v>
      </c>
      <c r="W909" s="891">
        <v>64898.36</v>
      </c>
      <c r="X909" s="891">
        <v>44270.02</v>
      </c>
      <c r="Y909" s="891">
        <v>1732686.43</v>
      </c>
      <c r="Z909" s="891">
        <v>24776.999999999996</v>
      </c>
      <c r="AA909" s="891">
        <v>34881.25</v>
      </c>
      <c r="AB909" s="891">
        <v>75064.449999999983</v>
      </c>
      <c r="AC909" s="891">
        <v>8092.4499999999989</v>
      </c>
      <c r="AD909" s="891">
        <v>159337.54999999999</v>
      </c>
      <c r="AE909" s="891">
        <v>42501.56</v>
      </c>
      <c r="AF909" s="891">
        <v>342394.35</v>
      </c>
      <c r="AG909" s="891">
        <v>246401.14999999997</v>
      </c>
      <c r="AH909" s="891">
        <v>719810.66954999988</v>
      </c>
      <c r="AI909" s="891">
        <v>1653260.4295499995</v>
      </c>
      <c r="AJ909" s="891">
        <v>252308.63</v>
      </c>
      <c r="AK909" s="891">
        <v>1400951.7995499996</v>
      </c>
      <c r="AL909" s="894">
        <v>1667720.2295499996</v>
      </c>
      <c r="AM909" s="891">
        <v>63496.7</v>
      </c>
      <c r="AN909" s="891">
        <v>63496.7</v>
      </c>
      <c r="AO909" s="891">
        <v>66520.36</v>
      </c>
      <c r="AP909" s="891">
        <v>66520.36</v>
      </c>
      <c r="AQ909" s="891">
        <v>15118.26</v>
      </c>
      <c r="AR909" s="891">
        <v>15118.26</v>
      </c>
      <c r="AS909" s="891">
        <v>15874.17</v>
      </c>
      <c r="AT909" s="891">
        <v>15874.17</v>
      </c>
      <c r="AU909" s="891">
        <v>19653.740000000002</v>
      </c>
      <c r="AV909" s="891">
        <v>148914.9</v>
      </c>
      <c r="AW909" s="891">
        <v>59089.8</v>
      </c>
      <c r="AX909" s="891">
        <v>22598.38</v>
      </c>
      <c r="AY909" s="891">
        <v>572275.80000000005</v>
      </c>
      <c r="AZ909" s="891">
        <v>3972682.6</v>
      </c>
      <c r="BA909" s="891">
        <v>147386.14000000001</v>
      </c>
      <c r="BB909" s="891">
        <v>4178.83</v>
      </c>
      <c r="BC909" s="891">
        <v>119092.83000000002</v>
      </c>
    </row>
    <row r="910" spans="1:55" ht="15.75" customHeight="1" x14ac:dyDescent="0.2">
      <c r="A910" s="890" t="s">
        <v>3002</v>
      </c>
      <c r="B910" s="895" t="s">
        <v>3003</v>
      </c>
      <c r="C910" s="645">
        <v>555.63</v>
      </c>
      <c r="D910" s="891">
        <v>7551016.5599999996</v>
      </c>
      <c r="E910" s="891">
        <v>5997699.54</v>
      </c>
      <c r="F910" s="892">
        <v>0.79429034386861419</v>
      </c>
      <c r="G910" s="893">
        <v>2</v>
      </c>
      <c r="H910" s="891">
        <v>22211.02</v>
      </c>
      <c r="I910" s="891">
        <v>1017688.1100000001</v>
      </c>
      <c r="J910" s="891">
        <v>1039899.1300000001</v>
      </c>
      <c r="K910" s="893">
        <v>1.05731</v>
      </c>
      <c r="L910" s="891">
        <v>1880683.55</v>
      </c>
      <c r="M910" s="891">
        <v>376136.71</v>
      </c>
      <c r="N910" s="891">
        <v>198800.71</v>
      </c>
      <c r="O910" s="891">
        <v>87875.67</v>
      </c>
      <c r="P910" s="891">
        <v>64933.97</v>
      </c>
      <c r="Q910" s="891">
        <v>125346.21</v>
      </c>
      <c r="R910" s="891">
        <v>46898.31</v>
      </c>
      <c r="S910" s="891">
        <v>73487.320000000007</v>
      </c>
      <c r="T910" s="891">
        <v>100776.14</v>
      </c>
      <c r="U910" s="891">
        <v>55190.48</v>
      </c>
      <c r="V910" s="891">
        <v>150488.29999999999</v>
      </c>
      <c r="W910" s="891">
        <v>129796.72</v>
      </c>
      <c r="X910" s="891">
        <v>88180.12</v>
      </c>
      <c r="Y910" s="891">
        <v>3378594.2100000004</v>
      </c>
      <c r="Z910" s="891">
        <v>49227.299999999988</v>
      </c>
      <c r="AA910" s="891">
        <v>69453.75</v>
      </c>
      <c r="AB910" s="891">
        <v>149464.47</v>
      </c>
      <c r="AC910" s="891">
        <v>16113.27</v>
      </c>
      <c r="AD910" s="891">
        <v>317264.73</v>
      </c>
      <c r="AE910" s="891">
        <v>85951.189999999988</v>
      </c>
      <c r="AF910" s="891">
        <v>681758.01</v>
      </c>
      <c r="AG910" s="891">
        <v>490621.29</v>
      </c>
      <c r="AH910" s="891">
        <v>1354579.10613</v>
      </c>
      <c r="AI910" s="891">
        <v>3214433.11613</v>
      </c>
      <c r="AJ910" s="891">
        <v>502383.97</v>
      </c>
      <c r="AK910" s="891">
        <v>2712049.1461300002</v>
      </c>
      <c r="AL910" s="894">
        <v>3243224.7361300001</v>
      </c>
      <c r="AM910" s="891">
        <v>103560.1</v>
      </c>
      <c r="AN910" s="891">
        <v>103560.1</v>
      </c>
      <c r="AO910" s="891">
        <v>107339.67</v>
      </c>
      <c r="AP910" s="891">
        <v>107339.67</v>
      </c>
      <c r="AQ910" s="891">
        <v>8315.0400000000009</v>
      </c>
      <c r="AR910" s="891">
        <v>8315.0400000000009</v>
      </c>
      <c r="AS910" s="891">
        <v>9070.9500000000007</v>
      </c>
      <c r="AT910" s="891">
        <v>9070.9500000000007</v>
      </c>
      <c r="AU910" s="891">
        <v>10582.78</v>
      </c>
      <c r="AV910" s="891">
        <v>297829.8</v>
      </c>
      <c r="AW910" s="891">
        <v>118179.61</v>
      </c>
      <c r="AX910" s="891">
        <v>46033.74</v>
      </c>
      <c r="AY910" s="891">
        <v>929197.45</v>
      </c>
      <c r="AZ910" s="891">
        <v>7551016.5599999996</v>
      </c>
      <c r="BA910" s="891">
        <v>166693.93</v>
      </c>
      <c r="BB910" s="891">
        <v>4055.65</v>
      </c>
      <c r="BC910" s="891">
        <v>198058.26999999996</v>
      </c>
    </row>
    <row r="911" spans="1:55" ht="15.75" customHeight="1" x14ac:dyDescent="0.2">
      <c r="A911" s="890" t="s">
        <v>3004</v>
      </c>
      <c r="B911" s="895" t="s">
        <v>3005</v>
      </c>
      <c r="C911" s="645">
        <v>1424.39</v>
      </c>
      <c r="D911" s="891">
        <v>18823376.82</v>
      </c>
      <c r="E911" s="891">
        <v>24273514.739999998</v>
      </c>
      <c r="F911" s="892">
        <v>1.2895409241454052</v>
      </c>
      <c r="G911" s="893">
        <v>4</v>
      </c>
      <c r="H911" s="891">
        <v>1448.43</v>
      </c>
      <c r="I911" s="891">
        <v>1443614.7199999997</v>
      </c>
      <c r="J911" s="891">
        <v>1445063.1499999997</v>
      </c>
      <c r="K911" s="893">
        <v>1.05731</v>
      </c>
      <c r="L911" s="891">
        <v>4799308.51</v>
      </c>
      <c r="M911" s="891">
        <v>959861.7</v>
      </c>
      <c r="N911" s="891">
        <v>512127.92</v>
      </c>
      <c r="O911" s="891">
        <v>226892.11</v>
      </c>
      <c r="P911" s="891">
        <v>164987.72</v>
      </c>
      <c r="Q911" s="891">
        <v>319632.84000000003</v>
      </c>
      <c r="R911" s="891">
        <v>121421.67</v>
      </c>
      <c r="S911" s="891">
        <v>189567.3</v>
      </c>
      <c r="T911" s="891">
        <v>260200.71</v>
      </c>
      <c r="U911" s="891">
        <v>142175.48000000001</v>
      </c>
      <c r="V911" s="891">
        <v>388555.87</v>
      </c>
      <c r="W911" s="891">
        <v>335130.89</v>
      </c>
      <c r="X911" s="891">
        <v>227468.74</v>
      </c>
      <c r="Y911" s="891">
        <v>8647331.4600000009</v>
      </c>
      <c r="Z911" s="891">
        <v>126207.9</v>
      </c>
      <c r="AA911" s="891">
        <v>178048.75</v>
      </c>
      <c r="AB911" s="891">
        <v>383160.91000000003</v>
      </c>
      <c r="AC911" s="891">
        <v>41307.31</v>
      </c>
      <c r="AD911" s="891">
        <v>406663.34</v>
      </c>
      <c r="AE911" s="891">
        <v>217276.4</v>
      </c>
      <c r="AF911" s="891">
        <v>1747726.53</v>
      </c>
      <c r="AG911" s="891">
        <v>1257736.3699999999</v>
      </c>
      <c r="AH911" s="891">
        <v>3445377.7608900005</v>
      </c>
      <c r="AI911" s="891">
        <v>7803505.2708900003</v>
      </c>
      <c r="AJ911" s="891">
        <v>1287890.7</v>
      </c>
      <c r="AK911" s="891">
        <v>6515614.570890001</v>
      </c>
      <c r="AL911" s="894">
        <v>7877314.280890001</v>
      </c>
      <c r="AM911" s="891">
        <v>218458.91</v>
      </c>
      <c r="AN911" s="891">
        <v>218458.91</v>
      </c>
      <c r="AO911" s="891">
        <v>227529.87</v>
      </c>
      <c r="AP911" s="891">
        <v>227529.87</v>
      </c>
      <c r="AQ911" s="891">
        <v>41575.22</v>
      </c>
      <c r="AR911" s="891">
        <v>41575.22</v>
      </c>
      <c r="AS911" s="891">
        <v>43087.05</v>
      </c>
      <c r="AT911" s="891">
        <v>43087.05</v>
      </c>
      <c r="AU911" s="891">
        <v>52158.01</v>
      </c>
      <c r="AV911" s="891">
        <v>763472.34</v>
      </c>
      <c r="AW911" s="891">
        <v>302947.75</v>
      </c>
      <c r="AX911" s="891">
        <v>118850.75</v>
      </c>
      <c r="AY911" s="891">
        <v>2298730.9499999997</v>
      </c>
      <c r="AZ911" s="891">
        <v>18823376.82</v>
      </c>
      <c r="BA911" s="891">
        <v>226838.02</v>
      </c>
      <c r="BB911" s="891">
        <v>10881.25</v>
      </c>
      <c r="BC911" s="891">
        <v>697793.42999999993</v>
      </c>
    </row>
    <row r="912" spans="1:55" ht="15.75" customHeight="1" x14ac:dyDescent="0.2">
      <c r="A912" s="890" t="s">
        <v>3006</v>
      </c>
      <c r="B912" s="895" t="s">
        <v>3007</v>
      </c>
      <c r="C912" s="645">
        <v>1725.25</v>
      </c>
      <c r="D912" s="891">
        <v>21794107.690000001</v>
      </c>
      <c r="E912" s="891">
        <v>13493707.959999999</v>
      </c>
      <c r="F912" s="892">
        <v>0.61914477765893783</v>
      </c>
      <c r="G912" s="893">
        <v>1</v>
      </c>
      <c r="H912" s="891">
        <v>950105.89</v>
      </c>
      <c r="I912" s="891">
        <v>4192973.4799999995</v>
      </c>
      <c r="J912" s="891">
        <v>5143079.3699999992</v>
      </c>
      <c r="K912" s="893">
        <v>1.05731</v>
      </c>
      <c r="L912" s="891">
        <v>5601714.2800000003</v>
      </c>
      <c r="M912" s="891">
        <v>1120342.8500000001</v>
      </c>
      <c r="N912" s="891">
        <v>620892.07999999996</v>
      </c>
      <c r="O912" s="891">
        <v>275151.71000000002</v>
      </c>
      <c r="P912" s="891">
        <v>182308.53</v>
      </c>
      <c r="Q912" s="891">
        <v>375255.23</v>
      </c>
      <c r="R912" s="891">
        <v>147119.37</v>
      </c>
      <c r="S912" s="891">
        <v>229760.37</v>
      </c>
      <c r="T912" s="891">
        <v>315544.99</v>
      </c>
      <c r="U912" s="891">
        <v>172170.3</v>
      </c>
      <c r="V912" s="891">
        <v>471201.09</v>
      </c>
      <c r="W912" s="891">
        <v>406412.7</v>
      </c>
      <c r="X912" s="891">
        <v>275697.87</v>
      </c>
      <c r="Y912" s="891">
        <v>10193571.370000001</v>
      </c>
      <c r="Z912" s="891">
        <v>153090</v>
      </c>
      <c r="AA912" s="891">
        <v>215656.25</v>
      </c>
      <c r="AB912" s="891">
        <v>464092.25</v>
      </c>
      <c r="AC912" s="891">
        <v>50032.25</v>
      </c>
      <c r="AD912" s="891">
        <v>985117.75</v>
      </c>
      <c r="AE912" s="891">
        <v>254024</v>
      </c>
      <c r="AF912" s="891">
        <v>2116881.75</v>
      </c>
      <c r="AG912" s="891">
        <v>1523395.75</v>
      </c>
      <c r="AH912" s="891">
        <v>3847926.0697499998</v>
      </c>
      <c r="AI912" s="891">
        <v>9610216.0697499998</v>
      </c>
      <c r="AJ912" s="891">
        <v>1559919.29</v>
      </c>
      <c r="AK912" s="891">
        <v>8050296.7797499998</v>
      </c>
      <c r="AL912" s="894">
        <v>9699615.0397500005</v>
      </c>
      <c r="AM912" s="891">
        <v>98268.71</v>
      </c>
      <c r="AN912" s="891">
        <v>98268.71</v>
      </c>
      <c r="AO912" s="891">
        <v>102048.28</v>
      </c>
      <c r="AP912" s="891">
        <v>102048.28</v>
      </c>
      <c r="AQ912" s="891">
        <v>12094.61</v>
      </c>
      <c r="AR912" s="891">
        <v>12094.61</v>
      </c>
      <c r="AS912" s="891">
        <v>12850.52</v>
      </c>
      <c r="AT912" s="891">
        <v>12850.52</v>
      </c>
      <c r="AU912" s="891">
        <v>15118.26</v>
      </c>
      <c r="AV912" s="891">
        <v>924481.85</v>
      </c>
      <c r="AW912" s="891">
        <v>366836.73</v>
      </c>
      <c r="AX912" s="891">
        <v>143960.07</v>
      </c>
      <c r="AY912" s="891">
        <v>1900921.1500000001</v>
      </c>
      <c r="AZ912" s="891">
        <v>21794107.690000001</v>
      </c>
      <c r="BA912" s="891">
        <v>143121.42000000001</v>
      </c>
      <c r="BB912" s="891">
        <v>7040.09</v>
      </c>
      <c r="BC912" s="891">
        <v>634713.83000000007</v>
      </c>
    </row>
    <row r="913" spans="1:55" ht="15.75" customHeight="1" x14ac:dyDescent="0.2">
      <c r="A913" s="890" t="s">
        <v>3008</v>
      </c>
      <c r="B913" s="895" t="s">
        <v>3009</v>
      </c>
      <c r="C913" s="645">
        <v>4896.5600000000004</v>
      </c>
      <c r="D913" s="891">
        <v>62006791.469999999</v>
      </c>
      <c r="E913" s="891">
        <v>50103213.25</v>
      </c>
      <c r="F913" s="892">
        <v>0.80802783150359969</v>
      </c>
      <c r="G913" s="893">
        <v>2</v>
      </c>
      <c r="H913" s="891">
        <v>146629.06</v>
      </c>
      <c r="I913" s="891">
        <v>5222336.2300000004</v>
      </c>
      <c r="J913" s="891">
        <v>5368965.29</v>
      </c>
      <c r="K913" s="893">
        <v>1.05731</v>
      </c>
      <c r="L913" s="891">
        <v>15800334.9</v>
      </c>
      <c r="M913" s="891">
        <v>3160066.98</v>
      </c>
      <c r="N913" s="891">
        <v>1762555.59</v>
      </c>
      <c r="O913" s="891">
        <v>783678.17</v>
      </c>
      <c r="P913" s="891">
        <v>517337.18</v>
      </c>
      <c r="Q913" s="891">
        <v>1103046.69</v>
      </c>
      <c r="R913" s="891">
        <v>418872.64</v>
      </c>
      <c r="S913" s="891">
        <v>652687.43999999994</v>
      </c>
      <c r="T913" s="891">
        <v>898725</v>
      </c>
      <c r="U913" s="891">
        <v>489215.63</v>
      </c>
      <c r="V913" s="891">
        <v>1342059.6499999999</v>
      </c>
      <c r="W913" s="891">
        <v>1157531.48</v>
      </c>
      <c r="X913" s="891">
        <v>783183.52</v>
      </c>
      <c r="Y913" s="891">
        <v>28869294.870000001</v>
      </c>
      <c r="Z913" s="891">
        <v>435125.69999999995</v>
      </c>
      <c r="AA913" s="891">
        <v>612070</v>
      </c>
      <c r="AB913" s="891">
        <v>1317174.6400000001</v>
      </c>
      <c r="AC913" s="891">
        <v>142000.24</v>
      </c>
      <c r="AD913" s="891">
        <v>2795935.76</v>
      </c>
      <c r="AE913" s="891">
        <v>750251.07000000007</v>
      </c>
      <c r="AF913" s="891">
        <v>6008079.120000001</v>
      </c>
      <c r="AG913" s="891">
        <v>4323662.4800000004</v>
      </c>
      <c r="AH913" s="891">
        <v>10947936.27156</v>
      </c>
      <c r="AI913" s="891">
        <v>27332235.281560004</v>
      </c>
      <c r="AJ913" s="891">
        <v>4427322.6500000004</v>
      </c>
      <c r="AK913" s="891">
        <v>22904912.631559998</v>
      </c>
      <c r="AL913" s="894">
        <v>27585965.141559996</v>
      </c>
      <c r="AM913" s="891">
        <v>334113.63</v>
      </c>
      <c r="AN913" s="891">
        <v>334113.63</v>
      </c>
      <c r="AO913" s="891">
        <v>347720.07</v>
      </c>
      <c r="AP913" s="891">
        <v>347720.07</v>
      </c>
      <c r="AQ913" s="891">
        <v>21165.56</v>
      </c>
      <c r="AR913" s="891">
        <v>21165.56</v>
      </c>
      <c r="AS913" s="891">
        <v>21921.48</v>
      </c>
      <c r="AT913" s="891">
        <v>21921.48</v>
      </c>
      <c r="AU913" s="891">
        <v>26456.959999999999</v>
      </c>
      <c r="AV913" s="891">
        <v>2624530.66</v>
      </c>
      <c r="AW913" s="891">
        <v>1041420.4</v>
      </c>
      <c r="AX913" s="891">
        <v>409281.83</v>
      </c>
      <c r="AY913" s="891">
        <v>5551531.330000001</v>
      </c>
      <c r="AZ913" s="891">
        <v>62006791.469999999</v>
      </c>
      <c r="BA913" s="891">
        <v>292463.62000000005</v>
      </c>
      <c r="BB913" s="891">
        <v>1257.79</v>
      </c>
      <c r="BC913" s="891">
        <v>1746596.5200000003</v>
      </c>
    </row>
    <row r="914" spans="1:55" ht="15.75" customHeight="1" x14ac:dyDescent="0.2">
      <c r="A914" s="890" t="s">
        <v>3010</v>
      </c>
      <c r="B914" s="895" t="s">
        <v>3011</v>
      </c>
      <c r="C914" s="645">
        <v>2585</v>
      </c>
      <c r="D914" s="891">
        <v>31690346.57</v>
      </c>
      <c r="E914" s="891">
        <v>31981095.559999999</v>
      </c>
      <c r="F914" s="892">
        <v>1.0091746863467641</v>
      </c>
      <c r="G914" s="893">
        <v>4</v>
      </c>
      <c r="H914" s="891">
        <v>2438.5300000000002</v>
      </c>
      <c r="I914" s="891">
        <v>1856892.69</v>
      </c>
      <c r="J914" s="891">
        <v>1859331.22</v>
      </c>
      <c r="K914" s="893">
        <v>1.05731</v>
      </c>
      <c r="L914" s="891">
        <v>8323699.4000000004</v>
      </c>
      <c r="M914" s="891">
        <v>1664739.88</v>
      </c>
      <c r="N914" s="891">
        <v>929897.53</v>
      </c>
      <c r="O914" s="891">
        <v>412727.56</v>
      </c>
      <c r="P914" s="891">
        <v>269986.12</v>
      </c>
      <c r="Q914" s="891">
        <v>575809.17000000004</v>
      </c>
      <c r="R914" s="891">
        <v>221000.28</v>
      </c>
      <c r="S914" s="891">
        <v>344340.61</v>
      </c>
      <c r="T914" s="891">
        <v>473317.48</v>
      </c>
      <c r="U914" s="891">
        <v>258255.46</v>
      </c>
      <c r="V914" s="891">
        <v>706801.63</v>
      </c>
      <c r="W914" s="891">
        <v>609619.06000000006</v>
      </c>
      <c r="X914" s="891">
        <v>413186.89</v>
      </c>
      <c r="Y914" s="891">
        <v>15203381.070000002</v>
      </c>
      <c r="Z914" s="891">
        <v>231075</v>
      </c>
      <c r="AA914" s="891">
        <v>323125</v>
      </c>
      <c r="AB914" s="891">
        <v>695365</v>
      </c>
      <c r="AC914" s="891">
        <v>74965</v>
      </c>
      <c r="AD914" s="891">
        <v>738017.5</v>
      </c>
      <c r="AE914" s="891">
        <v>392675</v>
      </c>
      <c r="AF914" s="891">
        <v>3171795</v>
      </c>
      <c r="AG914" s="891">
        <v>2282555</v>
      </c>
      <c r="AH914" s="891">
        <v>5713079.7089999989</v>
      </c>
      <c r="AI914" s="891">
        <v>13622652.208999999</v>
      </c>
      <c r="AJ914" s="891">
        <v>2337279.4500000002</v>
      </c>
      <c r="AK914" s="891">
        <v>11285372.759</v>
      </c>
      <c r="AL914" s="894">
        <v>13756601.688999999</v>
      </c>
      <c r="AM914" s="891">
        <v>98268.71</v>
      </c>
      <c r="AN914" s="891">
        <v>98268.71</v>
      </c>
      <c r="AO914" s="891">
        <v>102048.28</v>
      </c>
      <c r="AP914" s="891">
        <v>102048.28</v>
      </c>
      <c r="AQ914" s="891">
        <v>33260.18</v>
      </c>
      <c r="AR914" s="891">
        <v>33260.18</v>
      </c>
      <c r="AS914" s="891">
        <v>34772</v>
      </c>
      <c r="AT914" s="891">
        <v>34772</v>
      </c>
      <c r="AU914" s="891">
        <v>42331.13</v>
      </c>
      <c r="AV914" s="891">
        <v>1385588.91</v>
      </c>
      <c r="AW914" s="891">
        <v>549805.18000000005</v>
      </c>
      <c r="AX914" s="891">
        <v>215940.1</v>
      </c>
      <c r="AY914" s="891">
        <v>2730363.66</v>
      </c>
      <c r="AZ914" s="891">
        <v>31690346.57</v>
      </c>
      <c r="BA914" s="891">
        <v>71228.210000000006</v>
      </c>
      <c r="BB914" s="891">
        <v>6146.64</v>
      </c>
      <c r="BC914" s="891">
        <v>848927.32999999984</v>
      </c>
    </row>
    <row r="915" spans="1:55" ht="15.75" customHeight="1" x14ac:dyDescent="0.2">
      <c r="A915" s="890" t="s">
        <v>3012</v>
      </c>
      <c r="B915" s="895" t="s">
        <v>3013</v>
      </c>
      <c r="C915" s="645">
        <v>1514.75</v>
      </c>
      <c r="D915" s="891">
        <v>19258139.370000001</v>
      </c>
      <c r="E915" s="891">
        <v>18995996.139999997</v>
      </c>
      <c r="F915" s="892">
        <v>0.98638792538762254</v>
      </c>
      <c r="G915" s="893">
        <v>3</v>
      </c>
      <c r="H915" s="891">
        <v>31560.38</v>
      </c>
      <c r="I915" s="891">
        <v>1453703.5299999998</v>
      </c>
      <c r="J915" s="891">
        <v>1485263.9099999997</v>
      </c>
      <c r="K915" s="893">
        <v>1.05731</v>
      </c>
      <c r="L915" s="891">
        <v>4986584.54</v>
      </c>
      <c r="M915" s="891">
        <v>997316.9</v>
      </c>
      <c r="N915" s="891">
        <v>545261.37</v>
      </c>
      <c r="O915" s="891">
        <v>241297.96</v>
      </c>
      <c r="P915" s="891">
        <v>166509.78</v>
      </c>
      <c r="Q915" s="891">
        <v>336867.95</v>
      </c>
      <c r="R915" s="891">
        <v>129130.98</v>
      </c>
      <c r="S915" s="891">
        <v>201565.24</v>
      </c>
      <c r="T915" s="891">
        <v>276721.39</v>
      </c>
      <c r="U915" s="891">
        <v>151173.93</v>
      </c>
      <c r="V915" s="891">
        <v>413226.08</v>
      </c>
      <c r="W915" s="891">
        <v>356409.05</v>
      </c>
      <c r="X915" s="891">
        <v>241865.49</v>
      </c>
      <c r="Y915" s="891">
        <v>9043930.660000002</v>
      </c>
      <c r="Z915" s="891">
        <v>134730</v>
      </c>
      <c r="AA915" s="891">
        <v>189343.75</v>
      </c>
      <c r="AB915" s="891">
        <v>407467.75</v>
      </c>
      <c r="AC915" s="891">
        <v>43927.75</v>
      </c>
      <c r="AD915" s="891">
        <v>432461.12</v>
      </c>
      <c r="AE915" s="891">
        <v>229051</v>
      </c>
      <c r="AF915" s="891">
        <v>1858598.25</v>
      </c>
      <c r="AG915" s="891">
        <v>1337524.25</v>
      </c>
      <c r="AH915" s="891">
        <v>3498416.1082499996</v>
      </c>
      <c r="AI915" s="891">
        <v>8131519.9782499997</v>
      </c>
      <c r="AJ915" s="891">
        <v>1369591.5</v>
      </c>
      <c r="AK915" s="891">
        <v>6761928.4782499997</v>
      </c>
      <c r="AL915" s="894">
        <v>8210011.25825</v>
      </c>
      <c r="AM915" s="891">
        <v>133796.63</v>
      </c>
      <c r="AN915" s="891">
        <v>133796.63</v>
      </c>
      <c r="AO915" s="891">
        <v>139088.03</v>
      </c>
      <c r="AP915" s="891">
        <v>139088.03</v>
      </c>
      <c r="AQ915" s="891">
        <v>37039.74</v>
      </c>
      <c r="AR915" s="891">
        <v>37039.74</v>
      </c>
      <c r="AS915" s="891">
        <v>38551.57</v>
      </c>
      <c r="AT915" s="891">
        <v>38551.57</v>
      </c>
      <c r="AU915" s="891">
        <v>46866.61</v>
      </c>
      <c r="AV915" s="891">
        <v>811850.78</v>
      </c>
      <c r="AW915" s="891">
        <v>322144.44</v>
      </c>
      <c r="AX915" s="891">
        <v>126383.55</v>
      </c>
      <c r="AY915" s="891">
        <v>2004197.32</v>
      </c>
      <c r="AZ915" s="891">
        <v>19258139.370000001</v>
      </c>
      <c r="BA915" s="891">
        <v>137803.83000000005</v>
      </c>
      <c r="BB915" s="891">
        <v>10673.07</v>
      </c>
      <c r="BC915" s="891">
        <v>591688.43000000017</v>
      </c>
    </row>
    <row r="916" spans="1:55" ht="15.75" customHeight="1" x14ac:dyDescent="0.2">
      <c r="A916" s="890" t="s">
        <v>3014</v>
      </c>
      <c r="B916" s="895" t="s">
        <v>3015</v>
      </c>
      <c r="C916" s="645">
        <v>2665.05</v>
      </c>
      <c r="D916" s="891">
        <v>33945336.899999999</v>
      </c>
      <c r="E916" s="891">
        <v>33669243.140000001</v>
      </c>
      <c r="F916" s="892">
        <v>0.9918665187853829</v>
      </c>
      <c r="G916" s="893">
        <v>3</v>
      </c>
      <c r="H916" s="891">
        <v>55629.86</v>
      </c>
      <c r="I916" s="891">
        <v>2984033.7800000003</v>
      </c>
      <c r="J916" s="891">
        <v>3039663.64</v>
      </c>
      <c r="K916" s="893">
        <v>1.05731</v>
      </c>
      <c r="L916" s="891">
        <v>8653593.3399999999</v>
      </c>
      <c r="M916" s="891">
        <v>1730718.66</v>
      </c>
      <c r="N916" s="891">
        <v>958709.23</v>
      </c>
      <c r="O916" s="891">
        <v>425692.83</v>
      </c>
      <c r="P916" s="891">
        <v>292644.19</v>
      </c>
      <c r="Q916" s="891">
        <v>607929.14</v>
      </c>
      <c r="R916" s="891">
        <v>227424.71</v>
      </c>
      <c r="S916" s="891">
        <v>355138.75</v>
      </c>
      <c r="T916" s="891">
        <v>488186.1</v>
      </c>
      <c r="U916" s="891">
        <v>266054.11</v>
      </c>
      <c r="V916" s="891">
        <v>729004.83</v>
      </c>
      <c r="W916" s="891">
        <v>628769.4</v>
      </c>
      <c r="X916" s="891">
        <v>426143.97</v>
      </c>
      <c r="Y916" s="891">
        <v>15790009.260000002</v>
      </c>
      <c r="Z916" s="891">
        <v>237327.30000000002</v>
      </c>
      <c r="AA916" s="891">
        <v>333131.25</v>
      </c>
      <c r="AB916" s="891">
        <v>716898.45000000007</v>
      </c>
      <c r="AC916" s="891">
        <v>77286.450000000012</v>
      </c>
      <c r="AD916" s="891">
        <v>760871.77</v>
      </c>
      <c r="AE916" s="891">
        <v>415270.48</v>
      </c>
      <c r="AF916" s="891">
        <v>3270016.35</v>
      </c>
      <c r="AG916" s="891">
        <v>2353239.1500000004</v>
      </c>
      <c r="AH916" s="891">
        <v>6166235.3695499999</v>
      </c>
      <c r="AI916" s="891">
        <v>14330276.56955</v>
      </c>
      <c r="AJ916" s="891">
        <v>2409658.25</v>
      </c>
      <c r="AK916" s="891">
        <v>11920618.319549998</v>
      </c>
      <c r="AL916" s="894">
        <v>14468374.079549998</v>
      </c>
      <c r="AM916" s="891">
        <v>224506.22</v>
      </c>
      <c r="AN916" s="891">
        <v>224506.22</v>
      </c>
      <c r="AO916" s="891">
        <v>234333.09</v>
      </c>
      <c r="AP916" s="891">
        <v>234333.09</v>
      </c>
      <c r="AQ916" s="891">
        <v>103560.1</v>
      </c>
      <c r="AR916" s="891">
        <v>103560.1</v>
      </c>
      <c r="AS916" s="891">
        <v>107339.67</v>
      </c>
      <c r="AT916" s="891">
        <v>107339.67</v>
      </c>
      <c r="AU916" s="891">
        <v>129261.15</v>
      </c>
      <c r="AV916" s="891">
        <v>1428675.96</v>
      </c>
      <c r="AW916" s="891">
        <v>566902.23</v>
      </c>
      <c r="AX916" s="891">
        <v>222635.92</v>
      </c>
      <c r="AY916" s="891">
        <v>3686953.4199999995</v>
      </c>
      <c r="AZ916" s="891">
        <v>33945336.899999999</v>
      </c>
      <c r="BA916" s="891">
        <v>209489.2</v>
      </c>
      <c r="BB916" s="891">
        <v>31877.4</v>
      </c>
      <c r="BC916" s="891">
        <v>1130179.2000000002</v>
      </c>
    </row>
    <row r="917" spans="1:55" ht="15.75" customHeight="1" x14ac:dyDescent="0.2">
      <c r="A917" s="890" t="s">
        <v>3016</v>
      </c>
      <c r="B917" s="895" t="s">
        <v>3017</v>
      </c>
      <c r="C917" s="645">
        <v>1076.6199999999999</v>
      </c>
      <c r="D917" s="891">
        <v>15034154.710000001</v>
      </c>
      <c r="E917" s="891">
        <v>9632444.9800000004</v>
      </c>
      <c r="F917" s="892">
        <v>0.64070412775471564</v>
      </c>
      <c r="G917" s="893">
        <v>1</v>
      </c>
      <c r="H917" s="891">
        <v>538267.43999999994</v>
      </c>
      <c r="I917" s="891">
        <v>2386826.3600000003</v>
      </c>
      <c r="J917" s="891">
        <v>2925093.8000000003</v>
      </c>
      <c r="K917" s="893">
        <v>1.05731</v>
      </c>
      <c r="L917" s="891">
        <v>3674694.31</v>
      </c>
      <c r="M917" s="891">
        <v>906005.87</v>
      </c>
      <c r="N917" s="891">
        <v>405485.5</v>
      </c>
      <c r="O917" s="891">
        <v>162773.04</v>
      </c>
      <c r="P917" s="891">
        <v>124294.49</v>
      </c>
      <c r="Q917" s="891">
        <v>288868.33</v>
      </c>
      <c r="R917" s="891">
        <v>91869.3</v>
      </c>
      <c r="S917" s="891">
        <v>149074.29</v>
      </c>
      <c r="T917" s="891">
        <v>179249.38</v>
      </c>
      <c r="U917" s="891">
        <v>107081.53</v>
      </c>
      <c r="V917" s="891">
        <v>267671.82</v>
      </c>
      <c r="W917" s="891">
        <v>230867.95</v>
      </c>
      <c r="X917" s="891">
        <v>178879.69</v>
      </c>
      <c r="Y917" s="891">
        <v>6766815.5000000009</v>
      </c>
      <c r="Z917" s="891">
        <v>96506.1</v>
      </c>
      <c r="AA917" s="891">
        <v>134577.5</v>
      </c>
      <c r="AB917" s="891">
        <v>289610.77999999997</v>
      </c>
      <c r="AC917" s="891">
        <v>31221.979999999996</v>
      </c>
      <c r="AD917" s="891">
        <v>614750.02</v>
      </c>
      <c r="AE917" s="891">
        <v>394385.54</v>
      </c>
      <c r="AF917" s="891">
        <v>1321012.74</v>
      </c>
      <c r="AG917" s="891">
        <v>950655.45999999985</v>
      </c>
      <c r="AH917" s="891">
        <v>2663486.0716199996</v>
      </c>
      <c r="AI917" s="891">
        <v>6496206.1916199997</v>
      </c>
      <c r="AJ917" s="891">
        <v>973447.5</v>
      </c>
      <c r="AK917" s="891">
        <v>5522758.6916200006</v>
      </c>
      <c r="AL917" s="894">
        <v>6551994.4616200011</v>
      </c>
      <c r="AM917" s="891">
        <v>146647.16</v>
      </c>
      <c r="AN917" s="891">
        <v>146647.16</v>
      </c>
      <c r="AO917" s="891">
        <v>152694.46</v>
      </c>
      <c r="AP917" s="891">
        <v>152694.46</v>
      </c>
      <c r="AQ917" s="891">
        <v>41575.22</v>
      </c>
      <c r="AR917" s="891">
        <v>41575.22</v>
      </c>
      <c r="AS917" s="891">
        <v>43087.05</v>
      </c>
      <c r="AT917" s="891">
        <v>43087.05</v>
      </c>
      <c r="AU917" s="891">
        <v>52158.01</v>
      </c>
      <c r="AV917" s="891">
        <v>576761.78</v>
      </c>
      <c r="AW917" s="891">
        <v>228860.53</v>
      </c>
      <c r="AX917" s="891">
        <v>89556.55</v>
      </c>
      <c r="AY917" s="891">
        <v>1715344.6500000001</v>
      </c>
      <c r="AZ917" s="891">
        <v>15034154.710000001</v>
      </c>
      <c r="BA917" s="891">
        <v>211671.2</v>
      </c>
      <c r="BB917" s="891">
        <v>18003.37</v>
      </c>
      <c r="BC917" s="891">
        <v>371804.66000000003</v>
      </c>
    </row>
    <row r="918" spans="1:55" ht="15.75" customHeight="1" x14ac:dyDescent="0.2">
      <c r="A918" s="890" t="s">
        <v>3018</v>
      </c>
      <c r="B918" s="895" t="s">
        <v>3019</v>
      </c>
      <c r="C918" s="645">
        <v>4367.2</v>
      </c>
      <c r="D918" s="891">
        <v>66214305.700000003</v>
      </c>
      <c r="E918" s="891">
        <v>47594787.900000006</v>
      </c>
      <c r="F918" s="892">
        <v>0.71879916880258099</v>
      </c>
      <c r="G918" s="893">
        <v>1</v>
      </c>
      <c r="H918" s="891">
        <v>733895.44</v>
      </c>
      <c r="I918" s="891">
        <v>17946757.23</v>
      </c>
      <c r="J918" s="891">
        <v>18680652.670000002</v>
      </c>
      <c r="K918" s="893">
        <v>1.05731</v>
      </c>
      <c r="L918" s="891">
        <v>15898450.359999999</v>
      </c>
      <c r="M918" s="891">
        <v>3920466.41</v>
      </c>
      <c r="N918" s="891">
        <v>1650479.76</v>
      </c>
      <c r="O918" s="891">
        <v>664375.61</v>
      </c>
      <c r="P918" s="891">
        <v>565573.5</v>
      </c>
      <c r="Q918" s="891">
        <v>1176504.95</v>
      </c>
      <c r="R918" s="891">
        <v>372616.76</v>
      </c>
      <c r="S918" s="891">
        <v>606495.4</v>
      </c>
      <c r="T918" s="891">
        <v>731866.13</v>
      </c>
      <c r="U918" s="891">
        <v>436124.79</v>
      </c>
      <c r="V918" s="891">
        <v>1092890.49</v>
      </c>
      <c r="W918" s="891">
        <v>942622.14</v>
      </c>
      <c r="X918" s="891">
        <v>727756</v>
      </c>
      <c r="Y918" s="891">
        <v>28786222.299999997</v>
      </c>
      <c r="Z918" s="891">
        <v>388975.5</v>
      </c>
      <c r="AA918" s="891">
        <v>545900</v>
      </c>
      <c r="AB918" s="891">
        <v>1174776.7999999998</v>
      </c>
      <c r="AC918" s="891">
        <v>126648.8</v>
      </c>
      <c r="AD918" s="891">
        <v>2493671.2000000002</v>
      </c>
      <c r="AE918" s="891">
        <v>1596843.4</v>
      </c>
      <c r="AF918" s="891">
        <v>5358554.4000000004</v>
      </c>
      <c r="AG918" s="891">
        <v>3856237.6000000006</v>
      </c>
      <c r="AH918" s="891">
        <v>11947708.864199998</v>
      </c>
      <c r="AI918" s="891">
        <v>27489316.564199999</v>
      </c>
      <c r="AJ918" s="891">
        <v>3948691.22</v>
      </c>
      <c r="AK918" s="891">
        <v>23540625.344199996</v>
      </c>
      <c r="AL918" s="894">
        <v>27715616.054199997</v>
      </c>
      <c r="AM918" s="891">
        <v>1362155.6</v>
      </c>
      <c r="AN918" s="891">
        <v>1362155.6</v>
      </c>
      <c r="AO918" s="891">
        <v>1418849.09</v>
      </c>
      <c r="AP918" s="891">
        <v>1418849.09</v>
      </c>
      <c r="AQ918" s="891">
        <v>96756.89</v>
      </c>
      <c r="AR918" s="891">
        <v>96756.89</v>
      </c>
      <c r="AS918" s="891">
        <v>100536.45</v>
      </c>
      <c r="AT918" s="891">
        <v>100536.45</v>
      </c>
      <c r="AU918" s="891">
        <v>120946.11</v>
      </c>
      <c r="AV918" s="891">
        <v>2341063.21</v>
      </c>
      <c r="AW918" s="891">
        <v>928939.8</v>
      </c>
      <c r="AX918" s="891">
        <v>364922.04</v>
      </c>
      <c r="AY918" s="891">
        <v>9712467.2199999988</v>
      </c>
      <c r="AZ918" s="891">
        <v>66214305.700000003</v>
      </c>
      <c r="BA918" s="891">
        <v>3535080.46</v>
      </c>
      <c r="BB918" s="891">
        <v>52714.259999999995</v>
      </c>
      <c r="BC918" s="891">
        <v>2260681.69</v>
      </c>
    </row>
    <row r="919" spans="1:55" ht="15.75" customHeight="1" x14ac:dyDescent="0.2">
      <c r="A919" s="890" t="s">
        <v>3020</v>
      </c>
      <c r="B919" s="895" t="s">
        <v>3021</v>
      </c>
      <c r="C919" s="645">
        <v>25174.03</v>
      </c>
      <c r="D919" s="891">
        <v>356961887.81</v>
      </c>
      <c r="E919" s="891">
        <v>241071933.58000004</v>
      </c>
      <c r="F919" s="892">
        <v>0.67534362018030147</v>
      </c>
      <c r="G919" s="893">
        <v>1</v>
      </c>
      <c r="H919" s="891">
        <v>9034959.9399999995</v>
      </c>
      <c r="I919" s="891">
        <v>102408489.08000001</v>
      </c>
      <c r="J919" s="891">
        <v>111443449.02000001</v>
      </c>
      <c r="K919" s="893">
        <v>1.05731</v>
      </c>
      <c r="L919" s="891">
        <v>85590908.170000002</v>
      </c>
      <c r="M919" s="891">
        <v>21314996.27</v>
      </c>
      <c r="N919" s="891">
        <v>9541932.6500000004</v>
      </c>
      <c r="O919" s="891">
        <v>3827431.47</v>
      </c>
      <c r="P919" s="891">
        <v>2956176.13</v>
      </c>
      <c r="Q919" s="891">
        <v>6880250.5599999996</v>
      </c>
      <c r="R919" s="891">
        <v>2155395.2599999998</v>
      </c>
      <c r="S919" s="891">
        <v>3505495.47</v>
      </c>
      <c r="T919" s="891">
        <v>4206991.21</v>
      </c>
      <c r="U919" s="891">
        <v>2516266.06</v>
      </c>
      <c r="V919" s="891">
        <v>6282270.0499999998</v>
      </c>
      <c r="W919" s="891">
        <v>5418481.4800000004</v>
      </c>
      <c r="X919" s="891">
        <v>4206372.1500000004</v>
      </c>
      <c r="Y919" s="891">
        <v>158402966.93000004</v>
      </c>
      <c r="Z919" s="891">
        <v>2249815.4999999995</v>
      </c>
      <c r="AA919" s="891">
        <v>3146753.75</v>
      </c>
      <c r="AB919" s="891">
        <v>6771814.0699999994</v>
      </c>
      <c r="AC919" s="891">
        <v>730046.87</v>
      </c>
      <c r="AD919" s="891">
        <v>14374371.129999999</v>
      </c>
      <c r="AE919" s="891">
        <v>9505026.129999999</v>
      </c>
      <c r="AF919" s="891">
        <v>30888534.809999995</v>
      </c>
      <c r="AG919" s="891">
        <v>22228668.489999998</v>
      </c>
      <c r="AH919" s="891">
        <v>63406064.26653</v>
      </c>
      <c r="AI919" s="891">
        <v>153301095.01652998</v>
      </c>
      <c r="AJ919" s="891">
        <v>22761602.699999999</v>
      </c>
      <c r="AK919" s="891">
        <v>130539492.31652997</v>
      </c>
      <c r="AL919" s="894">
        <v>154605562.46652997</v>
      </c>
      <c r="AM919" s="891">
        <v>3549768.44</v>
      </c>
      <c r="AN919" s="891">
        <v>3549768.44</v>
      </c>
      <c r="AO919" s="891">
        <v>3697171.51</v>
      </c>
      <c r="AP919" s="891">
        <v>3697171.51</v>
      </c>
      <c r="AQ919" s="891">
        <v>1594220.96</v>
      </c>
      <c r="AR919" s="891">
        <v>1594220.96</v>
      </c>
      <c r="AS919" s="891">
        <v>1660741.32</v>
      </c>
      <c r="AT919" s="891">
        <v>1660741.32</v>
      </c>
      <c r="AU919" s="891">
        <v>1992587.22</v>
      </c>
      <c r="AV919" s="891">
        <v>13495318.560000001</v>
      </c>
      <c r="AW919" s="891">
        <v>5354976.53</v>
      </c>
      <c r="AX919" s="891">
        <v>2106671.5299999998</v>
      </c>
      <c r="AY919" s="891">
        <v>43953358.300000004</v>
      </c>
      <c r="AZ919" s="891">
        <v>356961887.81</v>
      </c>
      <c r="BA919" s="891">
        <v>5058002.37</v>
      </c>
      <c r="BB919" s="891">
        <v>1112253.82</v>
      </c>
      <c r="BC919" s="891">
        <v>10767530.43</v>
      </c>
    </row>
    <row r="920" spans="1:55" ht="15.75" customHeight="1" x14ac:dyDescent="0.2">
      <c r="A920" s="890" t="s">
        <v>3022</v>
      </c>
      <c r="B920" s="895" t="s">
        <v>3023</v>
      </c>
      <c r="C920" s="645">
        <v>289.63</v>
      </c>
      <c r="D920" s="891">
        <v>4054162.03</v>
      </c>
      <c r="E920" s="891">
        <v>4119913.29</v>
      </c>
      <c r="F920" s="892">
        <v>1.016218212176389</v>
      </c>
      <c r="G920" s="893">
        <v>4</v>
      </c>
      <c r="H920" s="891">
        <v>311.95999999999998</v>
      </c>
      <c r="I920" s="891">
        <v>318605.55</v>
      </c>
      <c r="J920" s="891">
        <v>318917.51</v>
      </c>
      <c r="K920" s="893">
        <v>1.05731</v>
      </c>
      <c r="L920" s="891">
        <v>1004807.95</v>
      </c>
      <c r="M920" s="891">
        <v>200961.59</v>
      </c>
      <c r="N920" s="891">
        <v>103001.81</v>
      </c>
      <c r="O920" s="891">
        <v>45378.42</v>
      </c>
      <c r="P920" s="891">
        <v>35347.99</v>
      </c>
      <c r="Q920" s="891">
        <v>65023.34</v>
      </c>
      <c r="R920" s="891">
        <v>24412.82</v>
      </c>
      <c r="S920" s="891">
        <v>38093.43</v>
      </c>
      <c r="T920" s="891">
        <v>52040.14</v>
      </c>
      <c r="U920" s="891">
        <v>28495.08</v>
      </c>
      <c r="V920" s="891">
        <v>77711.17</v>
      </c>
      <c r="W920" s="891">
        <v>67026.17</v>
      </c>
      <c r="X920" s="891">
        <v>45709.69</v>
      </c>
      <c r="Y920" s="891">
        <v>1788009.5999999999</v>
      </c>
      <c r="Z920" s="891">
        <v>25827.299999999996</v>
      </c>
      <c r="AA920" s="891">
        <v>36203.75</v>
      </c>
      <c r="AB920" s="891">
        <v>77910.47</v>
      </c>
      <c r="AC920" s="891">
        <v>8399.27</v>
      </c>
      <c r="AD920" s="891">
        <v>165378.73000000001</v>
      </c>
      <c r="AE920" s="891">
        <v>44630.479999999996</v>
      </c>
      <c r="AF920" s="891">
        <v>355376.00999999995</v>
      </c>
      <c r="AG920" s="891">
        <v>255743.28999999998</v>
      </c>
      <c r="AH920" s="891">
        <v>731863.64913000015</v>
      </c>
      <c r="AI920" s="891">
        <v>1701332.9491300001</v>
      </c>
      <c r="AJ920" s="891">
        <v>261874.75</v>
      </c>
      <c r="AK920" s="891">
        <v>1439458.1991300001</v>
      </c>
      <c r="AL920" s="894">
        <v>1716340.9891300001</v>
      </c>
      <c r="AM920" s="891">
        <v>65008.53</v>
      </c>
      <c r="AN920" s="891">
        <v>65008.53</v>
      </c>
      <c r="AO920" s="891">
        <v>68032.179999999993</v>
      </c>
      <c r="AP920" s="891">
        <v>68032.179999999993</v>
      </c>
      <c r="AQ920" s="891">
        <v>8315.0400000000009</v>
      </c>
      <c r="AR920" s="891">
        <v>8315.0400000000009</v>
      </c>
      <c r="AS920" s="891">
        <v>8315.0400000000009</v>
      </c>
      <c r="AT920" s="891">
        <v>8315.0400000000009</v>
      </c>
      <c r="AU920" s="891">
        <v>10582.78</v>
      </c>
      <c r="AV920" s="891">
        <v>154962.20000000001</v>
      </c>
      <c r="AW920" s="891">
        <v>61489.39</v>
      </c>
      <c r="AX920" s="891">
        <v>23435.360000000001</v>
      </c>
      <c r="AY920" s="891">
        <v>549811.30999999994</v>
      </c>
      <c r="AZ920" s="891">
        <v>4054162.03</v>
      </c>
      <c r="BA920" s="891">
        <v>64086.049999999996</v>
      </c>
      <c r="BB920" s="891">
        <v>134.94</v>
      </c>
      <c r="BC920" s="891">
        <v>56932.079999999987</v>
      </c>
    </row>
    <row r="921" spans="1:55" ht="15.75" customHeight="1" x14ac:dyDescent="0.2">
      <c r="A921" s="890" t="s">
        <v>3024</v>
      </c>
      <c r="B921" s="895" t="s">
        <v>3025</v>
      </c>
      <c r="C921" s="645">
        <v>6800.5</v>
      </c>
      <c r="D921" s="891">
        <v>112584990.28</v>
      </c>
      <c r="E921" s="891">
        <v>78986495.019999996</v>
      </c>
      <c r="F921" s="892">
        <v>0.70157216182689885</v>
      </c>
      <c r="G921" s="893">
        <v>1</v>
      </c>
      <c r="H921" s="891">
        <v>1943303.7</v>
      </c>
      <c r="I921" s="891">
        <v>22749597.32</v>
      </c>
      <c r="J921" s="891">
        <v>24692901.02</v>
      </c>
      <c r="K921" s="893">
        <v>1.05731</v>
      </c>
      <c r="L921" s="891">
        <v>25811906.190000001</v>
      </c>
      <c r="M921" s="891">
        <v>8603108.3200000003</v>
      </c>
      <c r="N921" s="891">
        <v>2809594.09</v>
      </c>
      <c r="O921" s="891">
        <v>936255.91</v>
      </c>
      <c r="P921" s="891">
        <v>910185.28</v>
      </c>
      <c r="Q921" s="891">
        <v>2431386.69</v>
      </c>
      <c r="R921" s="891">
        <v>582053.07999999996</v>
      </c>
      <c r="S921" s="891">
        <v>1019824.13</v>
      </c>
      <c r="T921" s="891">
        <v>935896.53</v>
      </c>
      <c r="U921" s="891">
        <v>679682.78</v>
      </c>
      <c r="V921" s="891">
        <v>1397567.63</v>
      </c>
      <c r="W921" s="891">
        <v>1205407.32</v>
      </c>
      <c r="X921" s="891">
        <v>1223724.25</v>
      </c>
      <c r="Y921" s="891">
        <v>48546592.20000001</v>
      </c>
      <c r="Z921" s="891">
        <v>612045</v>
      </c>
      <c r="AA921" s="891">
        <v>850062.5</v>
      </c>
      <c r="AB921" s="891">
        <v>1829334.5</v>
      </c>
      <c r="AC921" s="891">
        <v>197214.5</v>
      </c>
      <c r="AD921" s="891">
        <v>3883085.5</v>
      </c>
      <c r="AE921" s="891">
        <v>5297589.5</v>
      </c>
      <c r="AF921" s="891">
        <v>8344213.5</v>
      </c>
      <c r="AG921" s="891">
        <v>6004841.5</v>
      </c>
      <c r="AH921" s="891">
        <v>20070262.486499999</v>
      </c>
      <c r="AI921" s="891">
        <v>47088648.986499995</v>
      </c>
      <c r="AJ921" s="891">
        <v>6148808.0800000001</v>
      </c>
      <c r="AK921" s="891">
        <v>40939840.906499997</v>
      </c>
      <c r="AL921" s="894">
        <v>47441037.176499993</v>
      </c>
      <c r="AM921" s="891">
        <v>2439331.9300000002</v>
      </c>
      <c r="AN921" s="891">
        <v>2439331.9300000002</v>
      </c>
      <c r="AO921" s="891">
        <v>2540624.2999999998</v>
      </c>
      <c r="AP921" s="891">
        <v>2540624.2999999998</v>
      </c>
      <c r="AQ921" s="891">
        <v>182930.99</v>
      </c>
      <c r="AR921" s="891">
        <v>182930.99</v>
      </c>
      <c r="AS921" s="891">
        <v>190490.12</v>
      </c>
      <c r="AT921" s="891">
        <v>190490.12</v>
      </c>
      <c r="AU921" s="891">
        <v>229041.7</v>
      </c>
      <c r="AV921" s="891">
        <v>3645769.41</v>
      </c>
      <c r="AW921" s="891">
        <v>1446650.52</v>
      </c>
      <c r="AX921" s="891">
        <v>569144.47</v>
      </c>
      <c r="AY921" s="891">
        <v>16597360.779999999</v>
      </c>
      <c r="AZ921" s="891">
        <v>112584990.28</v>
      </c>
      <c r="BA921" s="891">
        <v>8269459.9800000004</v>
      </c>
      <c r="BB921" s="891">
        <v>168573.36</v>
      </c>
      <c r="BC921" s="891">
        <v>3039785.7399999998</v>
      </c>
    </row>
    <row r="922" spans="1:55" ht="15.75" customHeight="1" x14ac:dyDescent="0.2">
      <c r="A922" s="890" t="s">
        <v>3026</v>
      </c>
      <c r="B922" s="895" t="s">
        <v>3027</v>
      </c>
      <c r="C922" s="645">
        <v>3835.49</v>
      </c>
      <c r="D922" s="891">
        <v>56844658.210000001</v>
      </c>
      <c r="E922" s="891">
        <v>47721421.369999997</v>
      </c>
      <c r="F922" s="892">
        <v>0.83950581941585034</v>
      </c>
      <c r="G922" s="893">
        <v>2</v>
      </c>
      <c r="H922" s="891">
        <v>114854.98</v>
      </c>
      <c r="I922" s="891">
        <v>3511946.7599999993</v>
      </c>
      <c r="J922" s="891">
        <v>3626801.7399999993</v>
      </c>
      <c r="K922" s="893">
        <v>1.05731</v>
      </c>
      <c r="L922" s="891">
        <v>13471177.32</v>
      </c>
      <c r="M922" s="891">
        <v>4489943.4000000004</v>
      </c>
      <c r="N922" s="891">
        <v>1584115.25</v>
      </c>
      <c r="O922" s="891">
        <v>528038.41</v>
      </c>
      <c r="P922" s="891">
        <v>436745.83</v>
      </c>
      <c r="Q922" s="891">
        <v>1371230.58</v>
      </c>
      <c r="R922" s="891">
        <v>328288.21999999997</v>
      </c>
      <c r="S922" s="891">
        <v>575000.84</v>
      </c>
      <c r="T922" s="891">
        <v>527835.73</v>
      </c>
      <c r="U922" s="891">
        <v>383333.89</v>
      </c>
      <c r="V922" s="891">
        <v>788213.34</v>
      </c>
      <c r="W922" s="891">
        <v>679836.96</v>
      </c>
      <c r="X922" s="891">
        <v>689964.52</v>
      </c>
      <c r="Y922" s="891">
        <v>25853724.289999999</v>
      </c>
      <c r="Z922" s="891">
        <v>345194.1</v>
      </c>
      <c r="AA922" s="891">
        <v>479436.25</v>
      </c>
      <c r="AB922" s="891">
        <v>1031746.8099999999</v>
      </c>
      <c r="AC922" s="891">
        <v>111229.20999999999</v>
      </c>
      <c r="AD922" s="891">
        <v>2190064.79</v>
      </c>
      <c r="AE922" s="891">
        <v>2987846.71</v>
      </c>
      <c r="AF922" s="891">
        <v>4706146.2299999995</v>
      </c>
      <c r="AG922" s="891">
        <v>3386737.67</v>
      </c>
      <c r="AH922" s="891">
        <v>9866009.7399900015</v>
      </c>
      <c r="AI922" s="891">
        <v>25104411.509989999</v>
      </c>
      <c r="AJ922" s="891">
        <v>3467934.99</v>
      </c>
      <c r="AK922" s="891">
        <v>21636476.519990005</v>
      </c>
      <c r="AL922" s="894">
        <v>25303158.859990004</v>
      </c>
      <c r="AM922" s="891">
        <v>580541.34</v>
      </c>
      <c r="AN922" s="891">
        <v>580541.34</v>
      </c>
      <c r="AO922" s="891">
        <v>604730.56000000006</v>
      </c>
      <c r="AP922" s="891">
        <v>604730.56000000006</v>
      </c>
      <c r="AQ922" s="891">
        <v>23433.3</v>
      </c>
      <c r="AR922" s="891">
        <v>23433.3</v>
      </c>
      <c r="AS922" s="891">
        <v>24189.22</v>
      </c>
      <c r="AT922" s="891">
        <v>24189.22</v>
      </c>
      <c r="AU922" s="891">
        <v>29480.61</v>
      </c>
      <c r="AV922" s="891">
        <v>2056083.93</v>
      </c>
      <c r="AW922" s="891">
        <v>815859.3</v>
      </c>
      <c r="AX922" s="891">
        <v>320562.25</v>
      </c>
      <c r="AY922" s="891">
        <v>5687774.9299999997</v>
      </c>
      <c r="AZ922" s="891">
        <v>56844658.210000001</v>
      </c>
      <c r="BA922" s="891">
        <v>541480.22000000009</v>
      </c>
      <c r="BB922" s="891">
        <v>29373.660000000003</v>
      </c>
      <c r="BC922" s="891">
        <v>1142561.51</v>
      </c>
    </row>
    <row r="923" spans="1:55" ht="15.75" customHeight="1" x14ac:dyDescent="0.2">
      <c r="A923" s="890" t="s">
        <v>3028</v>
      </c>
      <c r="B923" s="895" t="s">
        <v>3029</v>
      </c>
      <c r="C923" s="645">
        <v>1348.62</v>
      </c>
      <c r="D923" s="891">
        <v>18193940.52</v>
      </c>
      <c r="E923" s="891">
        <v>18849610.939999998</v>
      </c>
      <c r="F923" s="892">
        <v>1.0360378456376309</v>
      </c>
      <c r="G923" s="893">
        <v>4</v>
      </c>
      <c r="H923" s="891">
        <v>1400</v>
      </c>
      <c r="I923" s="891">
        <v>1565001.54</v>
      </c>
      <c r="J923" s="891">
        <v>1566401.54</v>
      </c>
      <c r="K923" s="893">
        <v>1.05731</v>
      </c>
      <c r="L923" s="891">
        <v>4524676.2300000004</v>
      </c>
      <c r="M923" s="891">
        <v>1123918.6299999999</v>
      </c>
      <c r="N923" s="891">
        <v>508960.32</v>
      </c>
      <c r="O923" s="891">
        <v>204192.12</v>
      </c>
      <c r="P923" s="891">
        <v>152091.35999999999</v>
      </c>
      <c r="Q923" s="891">
        <v>367038.84</v>
      </c>
      <c r="R923" s="891">
        <v>114354.8</v>
      </c>
      <c r="S923" s="891">
        <v>186867.77</v>
      </c>
      <c r="T923" s="891">
        <v>224681.25</v>
      </c>
      <c r="U923" s="891">
        <v>134676.76999999999</v>
      </c>
      <c r="V923" s="891">
        <v>335514.90999999997</v>
      </c>
      <c r="W923" s="891">
        <v>289382.87</v>
      </c>
      <c r="X923" s="891">
        <v>224229.47</v>
      </c>
      <c r="Y923" s="891">
        <v>8390585.3399999999</v>
      </c>
      <c r="Z923" s="891">
        <v>119845.79999999999</v>
      </c>
      <c r="AA923" s="891">
        <v>168577.5</v>
      </c>
      <c r="AB923" s="891">
        <v>362778.77999999997</v>
      </c>
      <c r="AC923" s="891">
        <v>39109.979999999996</v>
      </c>
      <c r="AD923" s="891">
        <v>385031.01</v>
      </c>
      <c r="AE923" s="891">
        <v>502941.77999999991</v>
      </c>
      <c r="AF923" s="891">
        <v>1654756.7399999998</v>
      </c>
      <c r="AG923" s="891">
        <v>1190831.46</v>
      </c>
      <c r="AH923" s="891">
        <v>3279433.1116199996</v>
      </c>
      <c r="AI923" s="891">
        <v>7703306.1616199985</v>
      </c>
      <c r="AJ923" s="891">
        <v>1219381.74</v>
      </c>
      <c r="AK923" s="891">
        <v>6483924.4216199992</v>
      </c>
      <c r="AL923" s="894">
        <v>7773188.9216199992</v>
      </c>
      <c r="AM923" s="891">
        <v>173104.12</v>
      </c>
      <c r="AN923" s="891">
        <v>173104.12</v>
      </c>
      <c r="AO923" s="891">
        <v>180663.25</v>
      </c>
      <c r="AP923" s="891">
        <v>180663.25</v>
      </c>
      <c r="AQ923" s="891">
        <v>37795.660000000003</v>
      </c>
      <c r="AR923" s="891">
        <v>37795.660000000003</v>
      </c>
      <c r="AS923" s="891">
        <v>39307.480000000003</v>
      </c>
      <c r="AT923" s="891">
        <v>39307.480000000003</v>
      </c>
      <c r="AU923" s="891">
        <v>46866.61</v>
      </c>
      <c r="AV923" s="891">
        <v>722653.03</v>
      </c>
      <c r="AW923" s="891">
        <v>286750.53999999998</v>
      </c>
      <c r="AX923" s="891">
        <v>112154.94</v>
      </c>
      <c r="AY923" s="891">
        <v>2030166.1400000001</v>
      </c>
      <c r="AZ923" s="891">
        <v>18193940.52</v>
      </c>
      <c r="BA923" s="891">
        <v>200157.36000000002</v>
      </c>
      <c r="BB923" s="891">
        <v>632.25</v>
      </c>
      <c r="BC923" s="891">
        <v>587423.97</v>
      </c>
    </row>
    <row r="924" spans="1:55" ht="15.75" customHeight="1" x14ac:dyDescent="0.2">
      <c r="A924" s="890" t="s">
        <v>3030</v>
      </c>
      <c r="B924" s="895" t="s">
        <v>3031</v>
      </c>
      <c r="C924" s="645">
        <v>1249.71</v>
      </c>
      <c r="D924" s="891">
        <v>17632625.59</v>
      </c>
      <c r="E924" s="891">
        <v>13006642.119999999</v>
      </c>
      <c r="F924" s="892">
        <v>0.73764636205832346</v>
      </c>
      <c r="G924" s="893">
        <v>2</v>
      </c>
      <c r="H924" s="891">
        <v>79551.25</v>
      </c>
      <c r="I924" s="891">
        <v>2611664.5199999996</v>
      </c>
      <c r="J924" s="891">
        <v>2691215.7699999996</v>
      </c>
      <c r="K924" s="893">
        <v>1.05731</v>
      </c>
      <c r="L924" s="891">
        <v>4318482.03</v>
      </c>
      <c r="M924" s="891">
        <v>1065275.68</v>
      </c>
      <c r="N924" s="891">
        <v>470400.29</v>
      </c>
      <c r="O924" s="891">
        <v>188937.8</v>
      </c>
      <c r="P924" s="891">
        <v>146323.34</v>
      </c>
      <c r="Q924" s="891">
        <v>336736.85</v>
      </c>
      <c r="R924" s="891">
        <v>106003.04</v>
      </c>
      <c r="S924" s="891">
        <v>173070.15</v>
      </c>
      <c r="T924" s="891">
        <v>208160.57</v>
      </c>
      <c r="U924" s="891">
        <v>124478.53</v>
      </c>
      <c r="V924" s="891">
        <v>310844.69</v>
      </c>
      <c r="W924" s="891">
        <v>268104.71000000002</v>
      </c>
      <c r="X924" s="891">
        <v>207673.2</v>
      </c>
      <c r="Y924" s="891">
        <v>7924490.8800000008</v>
      </c>
      <c r="Z924" s="891">
        <v>111056.4</v>
      </c>
      <c r="AA924" s="891">
        <v>156213.75</v>
      </c>
      <c r="AB924" s="891">
        <v>336171.99</v>
      </c>
      <c r="AC924" s="891">
        <v>36241.589999999997</v>
      </c>
      <c r="AD924" s="891">
        <v>713584.41</v>
      </c>
      <c r="AE924" s="891">
        <v>456278.47</v>
      </c>
      <c r="AF924" s="891">
        <v>1533394.17</v>
      </c>
      <c r="AG924" s="891">
        <v>1103493.9299999997</v>
      </c>
      <c r="AH924" s="891">
        <v>3131889.8042100002</v>
      </c>
      <c r="AI924" s="891">
        <v>7578324.5142100006</v>
      </c>
      <c r="AJ924" s="891">
        <v>1129950.29</v>
      </c>
      <c r="AK924" s="891">
        <v>6448374.2242099997</v>
      </c>
      <c r="AL924" s="894">
        <v>7643081.9642099999</v>
      </c>
      <c r="AM924" s="891">
        <v>238112.66</v>
      </c>
      <c r="AN924" s="891">
        <v>238112.66</v>
      </c>
      <c r="AO924" s="891">
        <v>247939.53</v>
      </c>
      <c r="AP924" s="891">
        <v>247939.53</v>
      </c>
      <c r="AQ924" s="891">
        <v>9826.8700000000008</v>
      </c>
      <c r="AR924" s="891">
        <v>9826.8700000000008</v>
      </c>
      <c r="AS924" s="891">
        <v>10582.78</v>
      </c>
      <c r="AT924" s="891">
        <v>10582.78</v>
      </c>
      <c r="AU924" s="891">
        <v>12850.52</v>
      </c>
      <c r="AV924" s="891">
        <v>669739.1</v>
      </c>
      <c r="AW924" s="891">
        <v>265754.17</v>
      </c>
      <c r="AX924" s="891">
        <v>103785.16</v>
      </c>
      <c r="AY924" s="891">
        <v>2065052.63</v>
      </c>
      <c r="AZ924" s="891">
        <v>17632625.59</v>
      </c>
      <c r="BA924" s="891">
        <v>432637.82000000007</v>
      </c>
      <c r="BB924" s="891">
        <v>997.49</v>
      </c>
      <c r="BC924" s="891">
        <v>242337.23000000004</v>
      </c>
    </row>
    <row r="925" spans="1:55" ht="15.75" customHeight="1" x14ac:dyDescent="0.2">
      <c r="A925" s="890" t="s">
        <v>3032</v>
      </c>
      <c r="B925" s="895" t="s">
        <v>3033</v>
      </c>
      <c r="C925" s="645">
        <v>6726.83</v>
      </c>
      <c r="D925" s="891">
        <v>94803969.519999996</v>
      </c>
      <c r="E925" s="891">
        <v>68715651.930000007</v>
      </c>
      <c r="F925" s="892">
        <v>0.72481829904288597</v>
      </c>
      <c r="G925" s="893">
        <v>1</v>
      </c>
      <c r="H925" s="891">
        <v>639077.98</v>
      </c>
      <c r="I925" s="891">
        <v>8889141.7799999993</v>
      </c>
      <c r="J925" s="891">
        <v>9528219.7599999998</v>
      </c>
      <c r="K925" s="893">
        <v>1.05731</v>
      </c>
      <c r="L925" s="891">
        <v>22763496.600000001</v>
      </c>
      <c r="M925" s="891">
        <v>7587073.4100000001</v>
      </c>
      <c r="N925" s="891">
        <v>2779019.09</v>
      </c>
      <c r="O925" s="891">
        <v>926339.69</v>
      </c>
      <c r="P925" s="891">
        <v>709668.18</v>
      </c>
      <c r="Q925" s="891">
        <v>2404569.92</v>
      </c>
      <c r="R925" s="891">
        <v>575628.66</v>
      </c>
      <c r="S925" s="891">
        <v>1008726.04</v>
      </c>
      <c r="T925" s="891">
        <v>925984.12</v>
      </c>
      <c r="U925" s="891">
        <v>672484.03</v>
      </c>
      <c r="V925" s="891">
        <v>1382765.5</v>
      </c>
      <c r="W925" s="891">
        <v>1192640.43</v>
      </c>
      <c r="X925" s="891">
        <v>1210407.25</v>
      </c>
      <c r="Y925" s="891">
        <v>44138802.919999994</v>
      </c>
      <c r="Z925" s="891">
        <v>605414.69999999995</v>
      </c>
      <c r="AA925" s="891">
        <v>840853.75</v>
      </c>
      <c r="AB925" s="891">
        <v>1809517.27</v>
      </c>
      <c r="AC925" s="891">
        <v>195078.07</v>
      </c>
      <c r="AD925" s="891">
        <v>3841019.93</v>
      </c>
      <c r="AE925" s="891">
        <v>5240200.57</v>
      </c>
      <c r="AF925" s="891">
        <v>8253820.4100000001</v>
      </c>
      <c r="AG925" s="891">
        <v>5939790.8899999997</v>
      </c>
      <c r="AH925" s="891">
        <v>16234494.027330002</v>
      </c>
      <c r="AI925" s="891">
        <v>42960189.61733</v>
      </c>
      <c r="AJ925" s="891">
        <v>6082197.8799999999</v>
      </c>
      <c r="AK925" s="891">
        <v>36877991.737330005</v>
      </c>
      <c r="AL925" s="894">
        <v>43308760.377330005</v>
      </c>
      <c r="AM925" s="891">
        <v>387027.56</v>
      </c>
      <c r="AN925" s="891">
        <v>387027.56</v>
      </c>
      <c r="AO925" s="891">
        <v>402901.74</v>
      </c>
      <c r="AP925" s="891">
        <v>402901.74</v>
      </c>
      <c r="AQ925" s="891">
        <v>33260.18</v>
      </c>
      <c r="AR925" s="891">
        <v>33260.18</v>
      </c>
      <c r="AS925" s="891">
        <v>34772</v>
      </c>
      <c r="AT925" s="891">
        <v>34772</v>
      </c>
      <c r="AU925" s="891">
        <v>41575.22</v>
      </c>
      <c r="AV925" s="891">
        <v>3605706.01</v>
      </c>
      <c r="AW925" s="891">
        <v>1430753.26</v>
      </c>
      <c r="AX925" s="891">
        <v>562448.65</v>
      </c>
      <c r="AY925" s="891">
        <v>7356406.0999999996</v>
      </c>
      <c r="AZ925" s="891">
        <v>94803969.519999996</v>
      </c>
      <c r="BA925" s="891">
        <v>371094.92000000004</v>
      </c>
      <c r="BB925" s="891">
        <v>16649.78</v>
      </c>
      <c r="BC925" s="891">
        <v>1950011.0599999998</v>
      </c>
    </row>
    <row r="926" spans="1:55" ht="15.75" customHeight="1" x14ac:dyDescent="0.2">
      <c r="A926" s="890" t="s">
        <v>3034</v>
      </c>
      <c r="B926" s="895" t="s">
        <v>3035</v>
      </c>
      <c r="C926" s="645">
        <v>1354.01</v>
      </c>
      <c r="D926" s="891">
        <v>18800516.18</v>
      </c>
      <c r="E926" s="891">
        <v>26482644.399999999</v>
      </c>
      <c r="F926" s="892">
        <v>1.4086126224647093</v>
      </c>
      <c r="G926" s="893">
        <v>4</v>
      </c>
      <c r="H926" s="891">
        <v>1446.67</v>
      </c>
      <c r="I926" s="891">
        <v>1172586.8499999999</v>
      </c>
      <c r="J926" s="891">
        <v>1174033.5199999998</v>
      </c>
      <c r="K926" s="893">
        <v>1.05731</v>
      </c>
      <c r="L926" s="891">
        <v>4712341.33</v>
      </c>
      <c r="M926" s="891">
        <v>1167840.51</v>
      </c>
      <c r="N926" s="891">
        <v>511227.26</v>
      </c>
      <c r="O926" s="891">
        <v>204912.41</v>
      </c>
      <c r="P926" s="891">
        <v>159415.38</v>
      </c>
      <c r="Q926" s="891">
        <v>364015.66</v>
      </c>
      <c r="R926" s="891">
        <v>114997.24</v>
      </c>
      <c r="S926" s="891">
        <v>187767.61</v>
      </c>
      <c r="T926" s="891">
        <v>225507.28</v>
      </c>
      <c r="U926" s="891">
        <v>134976.72</v>
      </c>
      <c r="V926" s="891">
        <v>336748.42</v>
      </c>
      <c r="W926" s="891">
        <v>290446.77</v>
      </c>
      <c r="X926" s="891">
        <v>225309.22</v>
      </c>
      <c r="Y926" s="891">
        <v>8635505.8100000005</v>
      </c>
      <c r="Z926" s="891">
        <v>120398.39999999999</v>
      </c>
      <c r="AA926" s="891">
        <v>169251.25</v>
      </c>
      <c r="AB926" s="891">
        <v>364228.69</v>
      </c>
      <c r="AC926" s="891">
        <v>39266.289999999994</v>
      </c>
      <c r="AD926" s="891">
        <v>386569.85</v>
      </c>
      <c r="AE926" s="891">
        <v>501489.01</v>
      </c>
      <c r="AF926" s="891">
        <v>1661370.27</v>
      </c>
      <c r="AG926" s="891">
        <v>1195590.83</v>
      </c>
      <c r="AH926" s="891">
        <v>3409801.3205099995</v>
      </c>
      <c r="AI926" s="891">
        <v>7847965.9105099998</v>
      </c>
      <c r="AJ926" s="891">
        <v>1224255.22</v>
      </c>
      <c r="AK926" s="891">
        <v>6623710.6905100001</v>
      </c>
      <c r="AL926" s="894">
        <v>7918127.9705100004</v>
      </c>
      <c r="AM926" s="891">
        <v>257010.49</v>
      </c>
      <c r="AN926" s="891">
        <v>257010.49</v>
      </c>
      <c r="AO926" s="891">
        <v>267593.27</v>
      </c>
      <c r="AP926" s="891">
        <v>267593.27</v>
      </c>
      <c r="AQ926" s="891">
        <v>13606.43</v>
      </c>
      <c r="AR926" s="891">
        <v>13606.43</v>
      </c>
      <c r="AS926" s="891">
        <v>13606.43</v>
      </c>
      <c r="AT926" s="891">
        <v>13606.43</v>
      </c>
      <c r="AU926" s="891">
        <v>16630.09</v>
      </c>
      <c r="AV926" s="891">
        <v>725676.68</v>
      </c>
      <c r="AW926" s="891">
        <v>287950.34000000003</v>
      </c>
      <c r="AX926" s="891">
        <v>112991.91</v>
      </c>
      <c r="AY926" s="891">
        <v>2246882.2599999998</v>
      </c>
      <c r="AZ926" s="891">
        <v>18800516.18</v>
      </c>
      <c r="BA926" s="891">
        <v>387259.85</v>
      </c>
      <c r="BB926" s="891">
        <v>39.57</v>
      </c>
      <c r="BC926" s="891">
        <v>386515.45</v>
      </c>
    </row>
    <row r="927" spans="1:55" ht="15.75" customHeight="1" x14ac:dyDescent="0.2">
      <c r="A927" s="890" t="s">
        <v>3036</v>
      </c>
      <c r="B927" s="895" t="s">
        <v>3037</v>
      </c>
      <c r="C927" s="645">
        <v>15388.87</v>
      </c>
      <c r="D927" s="891">
        <v>241342034.40000001</v>
      </c>
      <c r="E927" s="891">
        <v>182326396.59999999</v>
      </c>
      <c r="F927" s="892">
        <v>0.75546888072474117</v>
      </c>
      <c r="G927" s="893">
        <v>2</v>
      </c>
      <c r="H927" s="891">
        <v>1290179.49</v>
      </c>
      <c r="I927" s="891">
        <v>49832777.280000001</v>
      </c>
      <c r="J927" s="891">
        <v>51122956.770000003</v>
      </c>
      <c r="K927" s="893">
        <v>1.05731</v>
      </c>
      <c r="L927" s="891">
        <v>55750089.189999998</v>
      </c>
      <c r="M927" s="891">
        <v>13778259.23</v>
      </c>
      <c r="N927" s="891">
        <v>5822689.6799999997</v>
      </c>
      <c r="O927" s="891">
        <v>2343229.23</v>
      </c>
      <c r="P927" s="891">
        <v>2084007.1</v>
      </c>
      <c r="Q927" s="891">
        <v>4177467.35</v>
      </c>
      <c r="R927" s="891">
        <v>1317007.53</v>
      </c>
      <c r="S927" s="891">
        <v>2139231.08</v>
      </c>
      <c r="T927" s="891">
        <v>2579704.21</v>
      </c>
      <c r="U927" s="891">
        <v>1538134.74</v>
      </c>
      <c r="V927" s="891">
        <v>3852253.95</v>
      </c>
      <c r="W927" s="891">
        <v>3322583.47</v>
      </c>
      <c r="X927" s="891">
        <v>2566941.5699999998</v>
      </c>
      <c r="Y927" s="891">
        <v>101271598.32999997</v>
      </c>
      <c r="Z927" s="891">
        <v>1374123.5999999999</v>
      </c>
      <c r="AA927" s="891">
        <v>1923608.75</v>
      </c>
      <c r="AB927" s="891">
        <v>4139606.0299999993</v>
      </c>
      <c r="AC927" s="891">
        <v>446277.23</v>
      </c>
      <c r="AD927" s="891">
        <v>8787044.7699999996</v>
      </c>
      <c r="AE927" s="891">
        <v>5687845.209999999</v>
      </c>
      <c r="AF927" s="891">
        <v>18882143.489999998</v>
      </c>
      <c r="AG927" s="891">
        <v>13588372.209999999</v>
      </c>
      <c r="AH927" s="891">
        <v>43838878.50237</v>
      </c>
      <c r="AI927" s="891">
        <v>98667899.792369992</v>
      </c>
      <c r="AJ927" s="891">
        <v>13914154.58</v>
      </c>
      <c r="AK927" s="891">
        <v>84753745.212369993</v>
      </c>
      <c r="AL927" s="894">
        <v>99465319.982369989</v>
      </c>
      <c r="AM927" s="891">
        <v>4559668.49</v>
      </c>
      <c r="AN927" s="891">
        <v>4559668.49</v>
      </c>
      <c r="AO927" s="891">
        <v>4749402.7</v>
      </c>
      <c r="AP927" s="891">
        <v>4749402.7</v>
      </c>
      <c r="AQ927" s="891">
        <v>1720458.46</v>
      </c>
      <c r="AR927" s="891">
        <v>1720458.46</v>
      </c>
      <c r="AS927" s="891">
        <v>1792270.22</v>
      </c>
      <c r="AT927" s="891">
        <v>1792270.22</v>
      </c>
      <c r="AU927" s="891">
        <v>2150573.08</v>
      </c>
      <c r="AV927" s="891">
        <v>8250036.7800000003</v>
      </c>
      <c r="AW927" s="891">
        <v>3273635.46</v>
      </c>
      <c r="AX927" s="891">
        <v>1287270.8799999999</v>
      </c>
      <c r="AY927" s="891">
        <v>40605115.940000005</v>
      </c>
      <c r="AZ927" s="891">
        <v>241342034.40000001</v>
      </c>
      <c r="BA927" s="891">
        <v>10532417.360000001</v>
      </c>
      <c r="BB927" s="891">
        <v>1347691.32</v>
      </c>
      <c r="BC927" s="891">
        <v>7412188.3100000015</v>
      </c>
    </row>
    <row r="928" spans="1:55" ht="15.75" customHeight="1" x14ac:dyDescent="0.2">
      <c r="A928" s="890"/>
      <c r="B928" s="895" t="s">
        <v>3038</v>
      </c>
      <c r="C928" s="645">
        <v>998.5</v>
      </c>
      <c r="D928" s="891">
        <v>11856945.869999999</v>
      </c>
      <c r="E928" s="891">
        <v>7702616.9699999997</v>
      </c>
      <c r="F928" s="892">
        <v>0.64962909120542356</v>
      </c>
      <c r="G928" s="893">
        <v>1</v>
      </c>
      <c r="H928" s="891">
        <v>441554.83</v>
      </c>
      <c r="I928" s="891">
        <v>6516922.3899999997</v>
      </c>
      <c r="J928" s="891">
        <v>6958477.2199999997</v>
      </c>
      <c r="K928" s="893">
        <v>0.90107000000000004</v>
      </c>
      <c r="L928" s="891">
        <v>2770906.13</v>
      </c>
      <c r="M928" s="891">
        <v>782391.89</v>
      </c>
      <c r="N928" s="891">
        <v>333086.31</v>
      </c>
      <c r="O928" s="891">
        <v>123919.7</v>
      </c>
      <c r="P928" s="891">
        <v>85202.93</v>
      </c>
      <c r="Q928" s="891">
        <v>259226.45</v>
      </c>
      <c r="R928" s="891">
        <v>72271.070000000007</v>
      </c>
      <c r="S928" s="891">
        <v>121677.28</v>
      </c>
      <c r="T928" s="891">
        <v>131642.38</v>
      </c>
      <c r="U928" s="891">
        <v>84867.35</v>
      </c>
      <c r="V928" s="891">
        <v>196580.62</v>
      </c>
      <c r="W928" s="891">
        <v>169551.53</v>
      </c>
      <c r="X928" s="891">
        <v>146005.01999999999</v>
      </c>
      <c r="Y928" s="891">
        <v>5277328.66</v>
      </c>
      <c r="Z928" s="891">
        <v>89865</v>
      </c>
      <c r="AA928" s="891">
        <v>124812.5</v>
      </c>
      <c r="AB928" s="891">
        <v>268596.5</v>
      </c>
      <c r="AC928" s="891">
        <v>28956.5</v>
      </c>
      <c r="AD928" s="891">
        <v>570143.5</v>
      </c>
      <c r="AE928" s="891">
        <v>533471.5</v>
      </c>
      <c r="AF928" s="891">
        <v>1225159.5</v>
      </c>
      <c r="AG928" s="891">
        <v>881675.5</v>
      </c>
      <c r="AH928" s="891">
        <v>2235975.3014999996</v>
      </c>
      <c r="AI928" s="891">
        <v>5958655.8015000001</v>
      </c>
      <c r="AJ928" s="891">
        <v>902813.74</v>
      </c>
      <c r="AK928" s="891">
        <v>5055842.0614999998</v>
      </c>
      <c r="AL928" s="894">
        <v>5869340.4314999999</v>
      </c>
      <c r="AM928" s="891">
        <v>644.21</v>
      </c>
      <c r="AN928" s="891">
        <v>644.21</v>
      </c>
      <c r="AO928" s="891">
        <v>644.21</v>
      </c>
      <c r="AP928" s="891">
        <v>644.21</v>
      </c>
      <c r="AQ928" s="891">
        <v>0</v>
      </c>
      <c r="AR928" s="891">
        <v>0</v>
      </c>
      <c r="AS928" s="891">
        <v>0</v>
      </c>
      <c r="AT928" s="891">
        <v>0</v>
      </c>
      <c r="AU928" s="891">
        <v>0</v>
      </c>
      <c r="AV928" s="891">
        <v>456101.37</v>
      </c>
      <c r="AW928" s="891">
        <v>180982.18</v>
      </c>
      <c r="AX928" s="891">
        <v>70616.3</v>
      </c>
      <c r="AY928" s="891">
        <v>710276.69000000006</v>
      </c>
      <c r="AZ928" s="891">
        <v>11856945.869999999</v>
      </c>
      <c r="BA928" s="891">
        <v>824.35</v>
      </c>
      <c r="BB928" s="891">
        <v>0</v>
      </c>
      <c r="BC928" s="891">
        <v>90379.459999999992</v>
      </c>
    </row>
    <row r="929" spans="1:55" ht="15.75" customHeight="1" x14ac:dyDescent="0.2">
      <c r="A929" s="890"/>
      <c r="B929" s="895" t="s">
        <v>3039</v>
      </c>
      <c r="C929" s="645">
        <v>313</v>
      </c>
      <c r="D929" s="891">
        <v>3777155.48</v>
      </c>
      <c r="E929" s="891">
        <v>2476266.79</v>
      </c>
      <c r="F929" s="892">
        <v>0.65559037829176148</v>
      </c>
      <c r="G929" s="893">
        <v>1</v>
      </c>
      <c r="H929" s="891">
        <v>133028.22</v>
      </c>
      <c r="I929" s="891">
        <v>2098551.25</v>
      </c>
      <c r="J929" s="891">
        <v>2231579.4700000002</v>
      </c>
      <c r="K929" s="893">
        <v>0.9</v>
      </c>
      <c r="L929" s="891">
        <v>858633.73</v>
      </c>
      <c r="M929" s="891">
        <v>266240.59999999998</v>
      </c>
      <c r="N929" s="891">
        <v>107022.65</v>
      </c>
      <c r="O929" s="891">
        <v>37513.589999999997</v>
      </c>
      <c r="P929" s="891">
        <v>26256.19</v>
      </c>
      <c r="Q929" s="891">
        <v>92094.12</v>
      </c>
      <c r="R929" s="891">
        <v>22421.17</v>
      </c>
      <c r="S929" s="891">
        <v>39064.11</v>
      </c>
      <c r="T929" s="891">
        <v>38672.370000000003</v>
      </c>
      <c r="U929" s="891">
        <v>26553.38</v>
      </c>
      <c r="V929" s="891">
        <v>57749.17</v>
      </c>
      <c r="W929" s="891">
        <v>49808.88</v>
      </c>
      <c r="X929" s="891">
        <v>46874.45</v>
      </c>
      <c r="Y929" s="891">
        <v>1668904.4099999997</v>
      </c>
      <c r="Z929" s="891">
        <v>28170</v>
      </c>
      <c r="AA929" s="891">
        <v>39125</v>
      </c>
      <c r="AB929" s="891">
        <v>84197</v>
      </c>
      <c r="AC929" s="891">
        <v>9077</v>
      </c>
      <c r="AD929" s="891">
        <v>178723</v>
      </c>
      <c r="AE929" s="891">
        <v>210094</v>
      </c>
      <c r="AF929" s="891">
        <v>384051</v>
      </c>
      <c r="AG929" s="891">
        <v>276379</v>
      </c>
      <c r="AH929" s="891">
        <v>706022.12399999995</v>
      </c>
      <c r="AI929" s="891">
        <v>1915838.1239999998</v>
      </c>
      <c r="AJ929" s="891">
        <v>283005.21000000002</v>
      </c>
      <c r="AK929" s="891">
        <v>1632832.9139999999</v>
      </c>
      <c r="AL929" s="894">
        <v>1887537.5939999998</v>
      </c>
      <c r="AM929" s="891">
        <v>0</v>
      </c>
      <c r="AN929" s="891">
        <v>0</v>
      </c>
      <c r="AO929" s="891">
        <v>0</v>
      </c>
      <c r="AP929" s="891">
        <v>0</v>
      </c>
      <c r="AQ929" s="891">
        <v>0</v>
      </c>
      <c r="AR929" s="891">
        <v>0</v>
      </c>
      <c r="AS929" s="891">
        <v>0</v>
      </c>
      <c r="AT929" s="891">
        <v>0</v>
      </c>
      <c r="AU929" s="891">
        <v>0</v>
      </c>
      <c r="AV929" s="891">
        <v>142201.56</v>
      </c>
      <c r="AW929" s="891">
        <v>56425.94</v>
      </c>
      <c r="AX929" s="891">
        <v>22085.91</v>
      </c>
      <c r="AY929" s="891">
        <v>220713.41</v>
      </c>
      <c r="AZ929" s="891">
        <v>3777155.48</v>
      </c>
      <c r="BA929" s="891">
        <v>168.57999999999998</v>
      </c>
      <c r="BB929" s="891">
        <v>0</v>
      </c>
      <c r="BC929" s="891">
        <v>27643.5</v>
      </c>
    </row>
    <row r="930" spans="1:55" ht="15.75" customHeight="1" x14ac:dyDescent="0.2">
      <c r="A930" s="645"/>
      <c r="B930" s="645"/>
      <c r="C930" s="887">
        <v>1855677.9399999965</v>
      </c>
      <c r="D930" s="897">
        <v>27519893430.289997</v>
      </c>
      <c r="E930" s="897">
        <v>22544761039.980003</v>
      </c>
      <c r="F930" s="887"/>
      <c r="G930" s="887"/>
      <c r="H930" s="897">
        <v>299999995.2899999</v>
      </c>
      <c r="I930" s="897">
        <v>7492965994.6299934</v>
      </c>
      <c r="J930" s="897">
        <v>7792965989.9200058</v>
      </c>
      <c r="K930" s="645"/>
      <c r="L930" s="645"/>
      <c r="M930" s="645"/>
      <c r="N930" s="645"/>
      <c r="O930" s="645"/>
      <c r="P930" s="645"/>
      <c r="Q930" s="645"/>
      <c r="R930" s="645"/>
      <c r="S930" s="645"/>
      <c r="T930" s="645"/>
      <c r="U930" s="645"/>
      <c r="V930" s="645"/>
      <c r="W930" s="645"/>
      <c r="X930" s="645"/>
      <c r="Y930" s="897"/>
      <c r="Z930" s="645"/>
      <c r="AA930" s="645"/>
      <c r="AB930" s="645"/>
      <c r="AC930" s="645"/>
      <c r="AD930" s="645"/>
      <c r="AE930" s="645"/>
      <c r="AF930" s="645"/>
      <c r="AG930" s="645"/>
      <c r="AH930" s="645"/>
      <c r="AI930" s="645"/>
      <c r="AJ930" s="645"/>
      <c r="AK930" s="645"/>
      <c r="AL930" s="894"/>
      <c r="AM930" s="645"/>
      <c r="AN930" s="645"/>
      <c r="AO930" s="645"/>
      <c r="AP930" s="645"/>
      <c r="AQ930" s="645"/>
      <c r="AR930" s="645"/>
      <c r="AS930" s="645"/>
      <c r="AT930" s="645"/>
      <c r="AU930" s="645"/>
      <c r="AV930" s="645"/>
      <c r="AW930" s="645"/>
      <c r="AX930" s="645"/>
      <c r="AY930" s="897"/>
      <c r="AZ930" s="897">
        <v>27519893430.289997</v>
      </c>
      <c r="BA930" s="897">
        <v>2009970215.8900013</v>
      </c>
      <c r="BB930" s="897">
        <v>150528659.0800004</v>
      </c>
      <c r="BC930" s="897">
        <v>996973341.96000016</v>
      </c>
    </row>
    <row r="931" spans="1:55" ht="15.75" customHeight="1" x14ac:dyDescent="0.2">
      <c r="A931" s="645"/>
      <c r="B931" s="645"/>
      <c r="C931" s="645"/>
      <c r="D931" s="645"/>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5"/>
      <c r="AP931" s="645"/>
      <c r="AQ931" s="645"/>
      <c r="AR931" s="645"/>
      <c r="AS931" s="645"/>
      <c r="AT931" s="645"/>
      <c r="AU931" s="645"/>
      <c r="AV931" s="645"/>
      <c r="AW931" s="645"/>
      <c r="AX931" s="645"/>
      <c r="AY931" s="645"/>
      <c r="AZ931" s="645"/>
      <c r="BA931" s="1218" t="s">
        <v>3040</v>
      </c>
      <c r="BB931" s="1024"/>
      <c r="BC931" s="1025"/>
    </row>
    <row r="932" spans="1:55" ht="15.75" customHeight="1" x14ac:dyDescent="0.2">
      <c r="A932" s="645"/>
      <c r="B932" s="898" t="s">
        <v>3041</v>
      </c>
      <c r="C932" s="899">
        <v>6</v>
      </c>
      <c r="D932" s="899">
        <v>14</v>
      </c>
      <c r="E932" s="899">
        <v>19</v>
      </c>
      <c r="F932" s="899"/>
      <c r="G932" s="899"/>
      <c r="H932" s="899">
        <v>40</v>
      </c>
      <c r="I932" s="899">
        <v>42</v>
      </c>
      <c r="J932" s="899">
        <v>43</v>
      </c>
      <c r="K932" s="899"/>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5"/>
      <c r="AP932" s="645"/>
      <c r="AQ932" s="645"/>
      <c r="AR932" s="645"/>
      <c r="AS932" s="645"/>
      <c r="AT932" s="645"/>
      <c r="AU932" s="645"/>
      <c r="AV932" s="645"/>
      <c r="AW932" s="645"/>
      <c r="AX932" s="645"/>
      <c r="AY932" s="894"/>
      <c r="AZ932" s="899">
        <v>14</v>
      </c>
      <c r="BA932" s="900" t="s">
        <v>3042</v>
      </c>
      <c r="BB932" s="900" t="s">
        <v>1195</v>
      </c>
      <c r="BC932" s="900" t="s">
        <v>3043</v>
      </c>
    </row>
    <row r="933" spans="1:55" ht="15.75" customHeight="1" x14ac:dyDescent="0.2">
      <c r="A933" s="645"/>
      <c r="B933" s="645"/>
      <c r="C933" s="893">
        <v>1855677.9399999965</v>
      </c>
      <c r="D933" s="891">
        <v>27519893430.289997</v>
      </c>
      <c r="E933" s="891">
        <v>22544761039.980003</v>
      </c>
      <c r="F933" s="645"/>
      <c r="G933" s="645"/>
      <c r="H933" s="891">
        <v>299999995.2899999</v>
      </c>
      <c r="I933" s="891">
        <v>7492965994.6299934</v>
      </c>
      <c r="J933" s="891">
        <v>7792965989.9200058</v>
      </c>
      <c r="K933" s="645"/>
      <c r="L933" s="645"/>
      <c r="M933" s="645"/>
      <c r="N933" s="645"/>
      <c r="O933" s="645"/>
      <c r="P933" s="645"/>
      <c r="Q933" s="645"/>
      <c r="R933" s="645"/>
      <c r="S933" s="645"/>
      <c r="T933" s="645"/>
      <c r="U933" s="645"/>
      <c r="V933" s="645"/>
      <c r="W933" s="645"/>
      <c r="X933" s="645"/>
      <c r="Y933" s="891"/>
      <c r="Z933" s="645"/>
      <c r="AA933" s="645"/>
      <c r="AB933" s="645"/>
      <c r="AC933" s="645"/>
      <c r="AD933" s="645"/>
      <c r="AE933" s="645"/>
      <c r="AF933" s="645"/>
      <c r="AG933" s="645"/>
      <c r="AH933" s="645"/>
      <c r="AI933" s="645"/>
      <c r="AJ933" s="645"/>
      <c r="AK933" s="645"/>
      <c r="AL933" s="645"/>
      <c r="AM933" s="645"/>
      <c r="AN933" s="645"/>
      <c r="AO933" s="645"/>
      <c r="AP933" s="645"/>
      <c r="AQ933" s="645"/>
      <c r="AR933" s="645"/>
      <c r="AS933" s="645"/>
      <c r="AT933" s="645"/>
      <c r="AU933" s="645"/>
      <c r="AV933" s="645"/>
      <c r="AW933" s="645"/>
      <c r="AX933" s="645"/>
      <c r="AY933" s="645"/>
      <c r="AZ933" s="891">
        <v>27519893430.289997</v>
      </c>
      <c r="BA933" s="891">
        <v>2009970215.8900013</v>
      </c>
      <c r="BB933" s="891">
        <v>150528659.0800004</v>
      </c>
      <c r="BC933" s="891">
        <v>996973341.96000016</v>
      </c>
    </row>
    <row r="934" spans="1:55" ht="15.75" customHeight="1" x14ac:dyDescent="0.2">
      <c r="A934" s="645"/>
      <c r="B934" s="887" t="s">
        <v>837</v>
      </c>
      <c r="C934" s="893">
        <v>0</v>
      </c>
      <c r="D934" s="891">
        <v>0</v>
      </c>
      <c r="E934" s="891">
        <v>0</v>
      </c>
      <c r="F934" s="891"/>
      <c r="G934" s="891"/>
      <c r="H934" s="891">
        <v>0</v>
      </c>
      <c r="I934" s="891">
        <v>0</v>
      </c>
      <c r="J934" s="891">
        <v>0</v>
      </c>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5"/>
      <c r="AP934" s="645"/>
      <c r="AQ934" s="645"/>
      <c r="AR934" s="645"/>
      <c r="AS934" s="645"/>
      <c r="AT934" s="645"/>
      <c r="AU934" s="645"/>
      <c r="AV934" s="645"/>
      <c r="AW934" s="645"/>
      <c r="AX934" s="645"/>
      <c r="AY934" s="645"/>
      <c r="AZ934" s="894">
        <v>0</v>
      </c>
      <c r="BA934" s="894">
        <v>0</v>
      </c>
      <c r="BB934" s="894">
        <v>0</v>
      </c>
      <c r="BC934" s="894">
        <v>0</v>
      </c>
    </row>
    <row r="935" spans="1:55" ht="15.75" customHeight="1" x14ac:dyDescent="0.2">
      <c r="A935" s="645"/>
      <c r="B935" s="645"/>
      <c r="C935" s="645"/>
      <c r="D935" s="645"/>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894"/>
      <c r="AJ935" s="645"/>
      <c r="AK935" s="645"/>
      <c r="AL935" s="645"/>
      <c r="AM935" s="645"/>
      <c r="AN935" s="645"/>
      <c r="AO935" s="645"/>
      <c r="AP935" s="645"/>
      <c r="AQ935" s="645"/>
      <c r="AR935" s="645"/>
      <c r="AS935" s="645"/>
      <c r="AT935" s="645"/>
      <c r="AU935" s="645"/>
      <c r="AV935" s="645"/>
      <c r="AW935" s="645"/>
      <c r="AX935" s="645"/>
      <c r="AY935" s="645"/>
      <c r="AZ935" s="645"/>
      <c r="BA935" s="645"/>
      <c r="BB935" s="645"/>
      <c r="BC935" s="645"/>
    </row>
  </sheetData>
  <autoFilter ref="A2:BC934" xr:uid="{00000000-0009-0000-0000-00000E000000}"/>
  <mergeCells count="1">
    <mergeCell ref="BA931:BC931"/>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baseColWidth="10" defaultColWidth="12.6640625" defaultRowHeight="15" customHeight="1" x14ac:dyDescent="0.15"/>
  <cols>
    <col min="1" max="1" width="46.33203125" customWidth="1"/>
    <col min="2" max="2" width="73.33203125" customWidth="1"/>
    <col min="3" max="3" width="16.6640625" customWidth="1"/>
    <col min="4" max="26" width="9.1640625" customWidth="1"/>
  </cols>
  <sheetData>
    <row r="1" spans="1:26" ht="21" x14ac:dyDescent="0.25">
      <c r="A1" s="1219" t="s">
        <v>3044</v>
      </c>
      <c r="B1" s="1025"/>
      <c r="C1" s="645"/>
      <c r="D1" s="645"/>
      <c r="E1" s="645"/>
      <c r="F1" s="645"/>
      <c r="G1" s="645"/>
      <c r="H1" s="645"/>
      <c r="I1" s="645"/>
      <c r="J1" s="645"/>
      <c r="K1" s="645"/>
      <c r="L1" s="645"/>
      <c r="M1" s="645"/>
      <c r="N1" s="645"/>
      <c r="O1" s="645"/>
      <c r="P1" s="645"/>
      <c r="Q1" s="645"/>
      <c r="R1" s="645"/>
      <c r="S1" s="645"/>
      <c r="T1" s="645"/>
      <c r="U1" s="645"/>
      <c r="V1" s="645"/>
      <c r="W1" s="645"/>
      <c r="X1" s="645"/>
      <c r="Y1" s="645"/>
      <c r="Z1" s="645"/>
    </row>
    <row r="2" spans="1:26" x14ac:dyDescent="0.2">
      <c r="A2" s="645"/>
      <c r="B2" s="645"/>
      <c r="C2" s="645"/>
      <c r="D2" s="645"/>
      <c r="E2" s="645"/>
      <c r="F2" s="645"/>
      <c r="G2" s="645"/>
      <c r="H2" s="645"/>
      <c r="I2" s="645"/>
      <c r="J2" s="645"/>
      <c r="K2" s="645"/>
      <c r="L2" s="645"/>
      <c r="M2" s="645"/>
      <c r="N2" s="645"/>
      <c r="O2" s="645"/>
      <c r="P2" s="645"/>
      <c r="Q2" s="645"/>
      <c r="R2" s="645"/>
      <c r="S2" s="645"/>
      <c r="T2" s="645"/>
      <c r="U2" s="645"/>
      <c r="V2" s="645"/>
      <c r="W2" s="645"/>
      <c r="X2" s="645"/>
      <c r="Y2" s="645"/>
      <c r="Z2" s="645"/>
    </row>
    <row r="3" spans="1:26" x14ac:dyDescent="0.2">
      <c r="A3" s="901" t="s">
        <v>3045</v>
      </c>
      <c r="B3" s="901" t="s">
        <v>3046</v>
      </c>
      <c r="C3" s="901" t="s">
        <v>3047</v>
      </c>
      <c r="D3" s="645"/>
      <c r="E3" s="645"/>
      <c r="F3" s="645"/>
      <c r="G3" s="645"/>
      <c r="H3" s="645"/>
      <c r="I3" s="645"/>
      <c r="J3" s="645"/>
      <c r="K3" s="645"/>
      <c r="L3" s="645"/>
      <c r="M3" s="645"/>
      <c r="N3" s="645"/>
      <c r="O3" s="645"/>
      <c r="P3" s="645"/>
      <c r="Q3" s="645"/>
      <c r="R3" s="645"/>
      <c r="S3" s="645"/>
      <c r="T3" s="645"/>
      <c r="U3" s="645"/>
      <c r="V3" s="645"/>
      <c r="W3" s="645"/>
      <c r="X3" s="645"/>
      <c r="Y3" s="645"/>
      <c r="Z3" s="645"/>
    </row>
    <row r="4" spans="1:26" x14ac:dyDescent="0.2">
      <c r="A4" s="645" t="s">
        <v>3048</v>
      </c>
      <c r="B4" s="645" t="str">
        <f>'EBF Spending Plan 30-34'!A2</f>
        <v>GOWER SCHOOL DIST 62</v>
      </c>
      <c r="C4" s="645" t="s">
        <v>3049</v>
      </c>
      <c r="D4" s="645"/>
      <c r="E4" s="645"/>
      <c r="F4" s="645"/>
      <c r="G4" s="645"/>
      <c r="H4" s="645"/>
      <c r="I4" s="645"/>
      <c r="J4" s="645"/>
      <c r="K4" s="645"/>
      <c r="L4" s="645"/>
      <c r="M4" s="645"/>
      <c r="N4" s="645"/>
      <c r="O4" s="645"/>
      <c r="P4" s="645"/>
      <c r="Q4" s="645"/>
      <c r="R4" s="645"/>
      <c r="S4" s="645"/>
      <c r="T4" s="645"/>
      <c r="U4" s="645"/>
      <c r="V4" s="645"/>
      <c r="W4" s="645"/>
      <c r="X4" s="645"/>
      <c r="Y4" s="645"/>
      <c r="Z4" s="645"/>
    </row>
    <row r="5" spans="1:26" x14ac:dyDescent="0.2">
      <c r="A5" s="645" t="s">
        <v>3050</v>
      </c>
      <c r="B5" s="645" t="str">
        <f>IF('EBF Spending Plan 30-34'!O1="","",'EBF Spending Plan 30-34'!O1&amp;"00")</f>
        <v>1902206200200</v>
      </c>
      <c r="C5" s="645" t="s">
        <v>3049</v>
      </c>
      <c r="D5" s="645"/>
      <c r="E5" s="645"/>
      <c r="F5" s="645"/>
      <c r="G5" s="645"/>
      <c r="H5" s="645"/>
      <c r="I5" s="645"/>
      <c r="J5" s="645"/>
      <c r="K5" s="645"/>
      <c r="L5" s="645"/>
      <c r="M5" s="645"/>
      <c r="N5" s="645"/>
      <c r="O5" s="645"/>
      <c r="P5" s="645"/>
      <c r="Q5" s="645"/>
      <c r="R5" s="645"/>
      <c r="S5" s="645"/>
      <c r="T5" s="645"/>
      <c r="U5" s="645"/>
      <c r="V5" s="645"/>
      <c r="W5" s="645"/>
      <c r="X5" s="645"/>
      <c r="Y5" s="645"/>
      <c r="Z5" s="645"/>
    </row>
    <row r="6" spans="1:26" x14ac:dyDescent="0.2">
      <c r="A6" s="902" t="s">
        <v>3051</v>
      </c>
      <c r="B6" s="645" t="str">
        <f>'EBF Spending Plan 30-34'!B7</f>
        <v>Gower has a District goal to have at least 80% of students be at or above the 50th percentile in Reading and Math for the EOY MAP assessment.  Gower will use the NWEA MAP assessment during the Fall, Winter, and Spring to measure progress toward this goal.</v>
      </c>
      <c r="C6" s="645" t="s">
        <v>3049</v>
      </c>
      <c r="D6" s="645"/>
      <c r="E6" s="645"/>
      <c r="F6" s="645"/>
      <c r="G6" s="645"/>
      <c r="H6" s="645"/>
      <c r="I6" s="645"/>
      <c r="J6" s="645"/>
      <c r="K6" s="645"/>
      <c r="L6" s="645"/>
      <c r="M6" s="645"/>
      <c r="N6" s="645"/>
      <c r="O6" s="645"/>
      <c r="P6" s="645"/>
      <c r="Q6" s="645"/>
      <c r="R6" s="645"/>
      <c r="S6" s="645"/>
      <c r="T6" s="645"/>
      <c r="U6" s="645"/>
      <c r="V6" s="645"/>
      <c r="W6" s="645"/>
      <c r="X6" s="645"/>
      <c r="Y6" s="645"/>
      <c r="Z6" s="645"/>
    </row>
    <row r="7" spans="1:26" x14ac:dyDescent="0.2">
      <c r="A7" s="645" t="s">
        <v>3052</v>
      </c>
      <c r="B7" s="645" t="str">
        <f>'EBF Spending Plan 30-34'!G11</f>
        <v>Increase number and/or quality of professional development opportunities</v>
      </c>
      <c r="C7" s="645" t="s">
        <v>3049</v>
      </c>
      <c r="D7" s="645"/>
      <c r="E7" s="645"/>
      <c r="F7" s="645"/>
      <c r="G7" s="645"/>
      <c r="H7" s="645"/>
      <c r="I7" s="645"/>
      <c r="J7" s="645"/>
      <c r="K7" s="645"/>
      <c r="L7" s="645"/>
      <c r="M7" s="645"/>
      <c r="N7" s="645"/>
      <c r="O7" s="645"/>
      <c r="P7" s="645"/>
      <c r="Q7" s="645"/>
      <c r="R7" s="645"/>
      <c r="S7" s="645"/>
      <c r="T7" s="645"/>
      <c r="U7" s="645"/>
      <c r="V7" s="645"/>
      <c r="W7" s="645"/>
      <c r="X7" s="645"/>
      <c r="Y7" s="645"/>
      <c r="Z7" s="645"/>
    </row>
    <row r="8" spans="1:26" x14ac:dyDescent="0.2">
      <c r="A8" s="645" t="s">
        <v>3053</v>
      </c>
      <c r="B8" s="645" t="str">
        <f>'EBF Spending Plan 30-34'!I11</f>
        <v>Maintain or expand pupil support services</v>
      </c>
      <c r="C8" s="645" t="s">
        <v>3049</v>
      </c>
      <c r="D8" s="645"/>
      <c r="E8" s="645"/>
      <c r="F8" s="645"/>
      <c r="G8" s="645"/>
      <c r="H8" s="645"/>
      <c r="I8" s="645"/>
      <c r="J8" s="645"/>
      <c r="K8" s="645"/>
      <c r="L8" s="645"/>
      <c r="M8" s="645"/>
      <c r="N8" s="645"/>
      <c r="O8" s="645"/>
      <c r="P8" s="645"/>
      <c r="Q8" s="645"/>
      <c r="R8" s="645"/>
      <c r="S8" s="645"/>
      <c r="T8" s="645"/>
      <c r="U8" s="645"/>
      <c r="V8" s="645"/>
      <c r="W8" s="645"/>
      <c r="X8" s="645"/>
      <c r="Y8" s="645"/>
      <c r="Z8" s="645"/>
    </row>
    <row r="9" spans="1:26" x14ac:dyDescent="0.2">
      <c r="A9" s="645" t="s">
        <v>3054</v>
      </c>
      <c r="B9" s="645" t="str">
        <f>'EBF Spending Plan 30-34'!L11</f>
        <v>Improve programs, curriculum, and/or learning tools</v>
      </c>
      <c r="C9" s="645" t="s">
        <v>3049</v>
      </c>
      <c r="D9" s="645"/>
      <c r="E9" s="645"/>
      <c r="F9" s="645"/>
      <c r="G9" s="645"/>
      <c r="H9" s="645"/>
      <c r="I9" s="645"/>
      <c r="J9" s="645"/>
      <c r="K9" s="645"/>
      <c r="L9" s="645"/>
      <c r="M9" s="645"/>
      <c r="N9" s="645"/>
      <c r="O9" s="645"/>
      <c r="P9" s="645"/>
      <c r="Q9" s="645"/>
      <c r="R9" s="645"/>
      <c r="S9" s="645"/>
      <c r="T9" s="645"/>
      <c r="U9" s="645"/>
      <c r="V9" s="645"/>
      <c r="W9" s="645"/>
      <c r="X9" s="645"/>
      <c r="Y9" s="645"/>
      <c r="Z9" s="645"/>
    </row>
    <row r="10" spans="1:26" x14ac:dyDescent="0.2">
      <c r="A10" s="645" t="s">
        <v>3055</v>
      </c>
      <c r="B10" s="645" t="str">
        <f>IF('EBF Spending Plan 30-34'!G12="","",'EBF Spending Plan 30-34'!G12)</f>
        <v>NA</v>
      </c>
      <c r="C10" s="645" t="s">
        <v>3049</v>
      </c>
      <c r="D10" s="645"/>
      <c r="E10" s="645"/>
      <c r="F10" s="645"/>
      <c r="G10" s="645"/>
      <c r="H10" s="645"/>
      <c r="I10" s="645"/>
      <c r="J10" s="645"/>
      <c r="K10" s="645"/>
      <c r="L10" s="645"/>
      <c r="M10" s="645"/>
      <c r="N10" s="645"/>
      <c r="O10" s="645"/>
      <c r="P10" s="645"/>
      <c r="Q10" s="645"/>
      <c r="R10" s="645"/>
      <c r="S10" s="645"/>
      <c r="T10" s="645"/>
      <c r="U10" s="645"/>
      <c r="V10" s="645"/>
      <c r="W10" s="645"/>
      <c r="X10" s="645"/>
      <c r="Y10" s="645"/>
      <c r="Z10" s="645"/>
    </row>
    <row r="11" spans="1:26" x14ac:dyDescent="0.2">
      <c r="A11" s="645" t="s">
        <v>3056</v>
      </c>
      <c r="B11" s="903">
        <f>'EBF Spending Plan 30-34'!G18</f>
        <v>881</v>
      </c>
      <c r="C11" s="645" t="s">
        <v>3057</v>
      </c>
      <c r="D11" s="645"/>
      <c r="E11" s="645"/>
      <c r="F11" s="645"/>
      <c r="G11" s="645"/>
      <c r="H11" s="645"/>
      <c r="I11" s="645"/>
      <c r="J11" s="645"/>
      <c r="K11" s="645"/>
      <c r="L11" s="645"/>
      <c r="M11" s="645"/>
      <c r="N11" s="645"/>
      <c r="O11" s="645"/>
      <c r="P11" s="645"/>
      <c r="Q11" s="645"/>
      <c r="R11" s="645"/>
      <c r="S11" s="645"/>
      <c r="T11" s="645"/>
      <c r="U11" s="645"/>
      <c r="V11" s="645"/>
      <c r="W11" s="645"/>
      <c r="X11" s="645"/>
      <c r="Y11" s="645"/>
      <c r="Z11" s="645"/>
    </row>
    <row r="12" spans="1:26" x14ac:dyDescent="0.2">
      <c r="A12" s="645" t="s">
        <v>3058</v>
      </c>
      <c r="B12" s="904">
        <f>'EBF Spending Plan 30-34'!J18</f>
        <v>11762023.359999999</v>
      </c>
      <c r="C12" s="645" t="s">
        <v>3057</v>
      </c>
      <c r="D12" s="645"/>
      <c r="E12" s="645"/>
      <c r="F12" s="645"/>
      <c r="G12" s="645"/>
      <c r="H12" s="645"/>
      <c r="I12" s="645"/>
      <c r="J12" s="645"/>
      <c r="K12" s="645"/>
      <c r="L12" s="645"/>
      <c r="M12" s="645"/>
      <c r="N12" s="645"/>
      <c r="O12" s="645"/>
      <c r="P12" s="645"/>
      <c r="Q12" s="645"/>
      <c r="R12" s="645"/>
      <c r="S12" s="645"/>
      <c r="T12" s="645"/>
      <c r="U12" s="645"/>
      <c r="V12" s="645"/>
      <c r="W12" s="645"/>
      <c r="X12" s="645"/>
      <c r="Y12" s="645"/>
      <c r="Z12" s="645"/>
    </row>
    <row r="13" spans="1:26" x14ac:dyDescent="0.2">
      <c r="A13" s="645" t="s">
        <v>3059</v>
      </c>
      <c r="B13" s="904">
        <f>'EBF Spending Plan 30-34'!G20</f>
        <v>13312600.979999999</v>
      </c>
      <c r="C13" s="645" t="s">
        <v>3057</v>
      </c>
      <c r="D13" s="645"/>
      <c r="E13" s="645"/>
      <c r="F13" s="645"/>
      <c r="G13" s="645"/>
      <c r="H13" s="645"/>
      <c r="I13" s="645"/>
      <c r="J13" s="645"/>
      <c r="K13" s="645"/>
      <c r="L13" s="645"/>
      <c r="M13" s="645"/>
      <c r="N13" s="645"/>
      <c r="O13" s="645"/>
      <c r="P13" s="645"/>
      <c r="Q13" s="645"/>
      <c r="R13" s="645"/>
      <c r="S13" s="645"/>
      <c r="T13" s="645"/>
      <c r="U13" s="645"/>
      <c r="V13" s="645"/>
      <c r="W13" s="645"/>
      <c r="X13" s="645"/>
      <c r="Y13" s="645"/>
      <c r="Z13" s="645"/>
    </row>
    <row r="14" spans="1:26" x14ac:dyDescent="0.2">
      <c r="A14" s="645" t="s">
        <v>3060</v>
      </c>
      <c r="B14" s="905">
        <f>'EBF Spending Plan 30-34'!J20</f>
        <v>1.131829156646055</v>
      </c>
      <c r="C14" s="645" t="s">
        <v>3057</v>
      </c>
      <c r="D14" s="645"/>
      <c r="E14" s="645"/>
      <c r="F14" s="645"/>
      <c r="G14" s="645"/>
      <c r="H14" s="645"/>
      <c r="I14" s="645"/>
      <c r="J14" s="645"/>
      <c r="K14" s="645"/>
      <c r="L14" s="645"/>
      <c r="M14" s="645"/>
      <c r="N14" s="645"/>
      <c r="O14" s="645"/>
      <c r="P14" s="645"/>
      <c r="Q14" s="645"/>
      <c r="R14" s="645"/>
      <c r="S14" s="645"/>
      <c r="T14" s="645"/>
      <c r="U14" s="645"/>
      <c r="V14" s="645"/>
      <c r="W14" s="645"/>
      <c r="X14" s="645"/>
      <c r="Y14" s="645"/>
      <c r="Z14" s="645"/>
    </row>
    <row r="15" spans="1:26" x14ac:dyDescent="0.2">
      <c r="A15" s="645" t="s">
        <v>3061</v>
      </c>
      <c r="B15" s="645">
        <f>'EBF Spending Plan 30-34'!G22</f>
        <v>4</v>
      </c>
      <c r="C15" s="645" t="s">
        <v>3057</v>
      </c>
      <c r="D15" s="645"/>
      <c r="E15" s="645"/>
      <c r="F15" s="645"/>
      <c r="G15" s="645"/>
      <c r="H15" s="645"/>
      <c r="I15" s="645"/>
      <c r="J15" s="645"/>
      <c r="K15" s="645"/>
      <c r="L15" s="645"/>
      <c r="M15" s="645"/>
      <c r="N15" s="645"/>
      <c r="O15" s="645"/>
      <c r="P15" s="645"/>
      <c r="Q15" s="645"/>
      <c r="R15" s="645"/>
      <c r="S15" s="645"/>
      <c r="T15" s="645"/>
      <c r="U15" s="645"/>
      <c r="V15" s="645"/>
      <c r="W15" s="645"/>
      <c r="X15" s="645"/>
      <c r="Y15" s="645"/>
      <c r="Z15" s="645"/>
    </row>
    <row r="16" spans="1:26" x14ac:dyDescent="0.2">
      <c r="A16" s="645" t="s">
        <v>3062</v>
      </c>
      <c r="B16" s="904">
        <f>'EBF Spending Plan 30-34'!G24</f>
        <v>599290.35000000009</v>
      </c>
      <c r="C16" s="645" t="s">
        <v>3057</v>
      </c>
      <c r="D16" s="645"/>
      <c r="E16" s="645"/>
      <c r="F16" s="645"/>
      <c r="G16" s="645"/>
      <c r="H16" s="645"/>
      <c r="I16" s="645"/>
      <c r="J16" s="645"/>
      <c r="K16" s="645"/>
      <c r="L16" s="645"/>
      <c r="M16" s="645"/>
      <c r="N16" s="645"/>
      <c r="O16" s="645"/>
      <c r="P16" s="645"/>
      <c r="Q16" s="645"/>
      <c r="R16" s="645"/>
      <c r="S16" s="645"/>
      <c r="T16" s="645"/>
      <c r="U16" s="645"/>
      <c r="V16" s="645"/>
      <c r="W16" s="645"/>
      <c r="X16" s="645"/>
      <c r="Y16" s="645"/>
      <c r="Z16" s="645"/>
    </row>
    <row r="17" spans="1:26" x14ac:dyDescent="0.2">
      <c r="A17" s="645" t="s">
        <v>3063</v>
      </c>
      <c r="B17" s="904">
        <f>'EBF Spending Plan 30-34'!J22</f>
        <v>600195.42000000004</v>
      </c>
      <c r="C17" s="645" t="s">
        <v>3057</v>
      </c>
      <c r="D17" s="645"/>
      <c r="E17" s="645"/>
      <c r="F17" s="645"/>
      <c r="G17" s="645"/>
      <c r="H17" s="645"/>
      <c r="I17" s="645"/>
      <c r="J17" s="645"/>
      <c r="K17" s="645"/>
      <c r="L17" s="645"/>
      <c r="M17" s="645"/>
      <c r="N17" s="645"/>
      <c r="O17" s="645"/>
      <c r="P17" s="645"/>
      <c r="Q17" s="645"/>
      <c r="R17" s="645"/>
      <c r="S17" s="645"/>
      <c r="T17" s="645"/>
      <c r="U17" s="645"/>
      <c r="V17" s="645"/>
      <c r="W17" s="645"/>
      <c r="X17" s="645"/>
      <c r="Y17" s="645"/>
      <c r="Z17" s="645"/>
    </row>
    <row r="18" spans="1:26" x14ac:dyDescent="0.2">
      <c r="A18" s="645" t="s">
        <v>3064</v>
      </c>
      <c r="B18" s="904">
        <f>'EBF Spending Plan 30-34'!J24</f>
        <v>905.07</v>
      </c>
      <c r="C18" s="645" t="s">
        <v>3057</v>
      </c>
      <c r="D18" s="645"/>
      <c r="E18" s="645"/>
      <c r="F18" s="645"/>
      <c r="G18" s="645"/>
      <c r="H18" s="645"/>
      <c r="I18" s="645"/>
      <c r="J18" s="645"/>
      <c r="K18" s="645"/>
      <c r="L18" s="645"/>
      <c r="M18" s="645"/>
      <c r="N18" s="645"/>
      <c r="O18" s="645"/>
      <c r="P18" s="645"/>
      <c r="Q18" s="645"/>
      <c r="R18" s="645"/>
      <c r="S18" s="645"/>
      <c r="T18" s="645"/>
      <c r="U18" s="645"/>
      <c r="V18" s="645"/>
      <c r="W18" s="645"/>
      <c r="X18" s="645"/>
      <c r="Y18" s="645"/>
      <c r="Z18" s="645"/>
    </row>
    <row r="19" spans="1:26" x14ac:dyDescent="0.2">
      <c r="A19" s="645" t="s">
        <v>3065</v>
      </c>
      <c r="B19" s="904">
        <f>'EBF Spending Plan 30-34'!G26</f>
        <v>107829.09000000003</v>
      </c>
      <c r="C19" s="645" t="s">
        <v>3057</v>
      </c>
      <c r="D19" s="645"/>
      <c r="E19" s="645"/>
      <c r="F19" s="645"/>
      <c r="G19" s="645"/>
      <c r="H19" s="645"/>
      <c r="I19" s="645"/>
      <c r="J19" s="645"/>
      <c r="K19" s="645"/>
      <c r="L19" s="645"/>
      <c r="M19" s="645"/>
      <c r="N19" s="645"/>
      <c r="O19" s="645"/>
      <c r="P19" s="645"/>
      <c r="Q19" s="645"/>
      <c r="R19" s="645"/>
      <c r="S19" s="645"/>
      <c r="T19" s="645"/>
      <c r="U19" s="645"/>
      <c r="V19" s="645"/>
      <c r="W19" s="645"/>
      <c r="X19" s="645"/>
      <c r="Y19" s="645"/>
      <c r="Z19" s="645"/>
    </row>
    <row r="20" spans="1:26" x14ac:dyDescent="0.2">
      <c r="A20" s="645" t="s">
        <v>3066</v>
      </c>
      <c r="B20" s="904">
        <f>'EBF Spending Plan 30-34'!G27</f>
        <v>10244.82</v>
      </c>
      <c r="C20" s="645" t="s">
        <v>3057</v>
      </c>
      <c r="D20" s="645"/>
      <c r="E20" s="645"/>
      <c r="F20" s="645"/>
      <c r="G20" s="645"/>
      <c r="H20" s="645"/>
      <c r="I20" s="645"/>
      <c r="J20" s="645"/>
      <c r="K20" s="645"/>
      <c r="L20" s="645"/>
      <c r="M20" s="645"/>
      <c r="N20" s="645"/>
      <c r="O20" s="645"/>
      <c r="P20" s="645"/>
      <c r="Q20" s="645"/>
      <c r="R20" s="645"/>
      <c r="S20" s="645"/>
      <c r="T20" s="645"/>
      <c r="U20" s="645"/>
      <c r="V20" s="645"/>
      <c r="W20" s="645"/>
      <c r="X20" s="645"/>
      <c r="Y20" s="645"/>
      <c r="Z20" s="645"/>
    </row>
    <row r="21" spans="1:26" ht="15.75" customHeight="1" x14ac:dyDescent="0.2">
      <c r="A21" s="645" t="s">
        <v>3067</v>
      </c>
      <c r="B21" s="904">
        <f>'EBF Spending Plan 30-34'!G28</f>
        <v>300943.92</v>
      </c>
      <c r="C21" s="645" t="s">
        <v>3057</v>
      </c>
      <c r="D21" s="645"/>
      <c r="E21" s="645"/>
      <c r="F21" s="645"/>
      <c r="G21" s="645"/>
      <c r="H21" s="645"/>
      <c r="I21" s="645"/>
      <c r="J21" s="645"/>
      <c r="K21" s="645"/>
      <c r="L21" s="645"/>
      <c r="M21" s="645"/>
      <c r="N21" s="645"/>
      <c r="O21" s="645"/>
      <c r="P21" s="645"/>
      <c r="Q21" s="645"/>
      <c r="R21" s="645"/>
      <c r="S21" s="645"/>
      <c r="T21" s="645"/>
      <c r="U21" s="645"/>
      <c r="V21" s="645"/>
      <c r="W21" s="645"/>
      <c r="X21" s="645"/>
      <c r="Y21" s="645"/>
      <c r="Z21" s="645"/>
    </row>
    <row r="22" spans="1:26" ht="15.75" customHeight="1" x14ac:dyDescent="0.2">
      <c r="A22" s="902" t="s">
        <v>3068</v>
      </c>
      <c r="B22" s="904">
        <f>'EBF Spending Plan 30-34'!G31</f>
        <v>781.33</v>
      </c>
      <c r="C22" s="902" t="s">
        <v>3069</v>
      </c>
      <c r="D22" s="645"/>
      <c r="E22" s="645"/>
      <c r="F22" s="645"/>
      <c r="G22" s="645"/>
      <c r="H22" s="645"/>
      <c r="I22" s="645"/>
      <c r="J22" s="645"/>
      <c r="K22" s="645"/>
      <c r="L22" s="645"/>
      <c r="M22" s="645"/>
      <c r="N22" s="645"/>
      <c r="O22" s="645"/>
      <c r="P22" s="645"/>
      <c r="Q22" s="645"/>
      <c r="R22" s="645"/>
      <c r="S22" s="645"/>
      <c r="T22" s="645"/>
      <c r="U22" s="645"/>
      <c r="V22" s="645"/>
      <c r="W22" s="645"/>
      <c r="X22" s="645"/>
      <c r="Y22" s="645"/>
      <c r="Z22" s="645"/>
    </row>
    <row r="23" spans="1:26" ht="15.75" customHeight="1" x14ac:dyDescent="0.2">
      <c r="A23" s="902" t="s">
        <v>3070</v>
      </c>
      <c r="B23" s="645" t="str">
        <f>'EBF Spending Plan 30-34'!H31</f>
        <v>Actual</v>
      </c>
      <c r="C23" s="902" t="s">
        <v>3069</v>
      </c>
      <c r="D23" s="645"/>
      <c r="E23" s="645"/>
      <c r="F23" s="645"/>
      <c r="G23" s="645"/>
      <c r="H23" s="645"/>
      <c r="I23" s="645"/>
      <c r="J23" s="645"/>
      <c r="K23" s="645"/>
      <c r="L23" s="645"/>
      <c r="M23" s="645"/>
      <c r="N23" s="645"/>
      <c r="O23" s="645"/>
      <c r="P23" s="645"/>
      <c r="Q23" s="645"/>
      <c r="R23" s="645"/>
      <c r="S23" s="645"/>
      <c r="T23" s="645"/>
      <c r="U23" s="645"/>
      <c r="V23" s="645"/>
      <c r="W23" s="645"/>
      <c r="X23" s="645"/>
      <c r="Y23" s="645"/>
      <c r="Z23" s="645"/>
    </row>
    <row r="24" spans="1:26" ht="15.75" customHeight="1" x14ac:dyDescent="0.2">
      <c r="A24" s="645" t="s">
        <v>3071</v>
      </c>
      <c r="B24" s="645" t="str">
        <f>'EBF Spending Plan 30-34'!G35</f>
        <v>Student growth and achievement data, disaggregated by student groups</v>
      </c>
      <c r="C24" s="902" t="s">
        <v>3069</v>
      </c>
      <c r="D24" s="645"/>
      <c r="E24" s="645"/>
      <c r="F24" s="645"/>
      <c r="G24" s="645"/>
      <c r="H24" s="645"/>
      <c r="I24" s="645"/>
      <c r="J24" s="645"/>
      <c r="K24" s="645"/>
      <c r="L24" s="645"/>
      <c r="M24" s="645"/>
      <c r="N24" s="645"/>
      <c r="O24" s="645"/>
      <c r="P24" s="645"/>
      <c r="Q24" s="645"/>
      <c r="R24" s="645"/>
      <c r="S24" s="645"/>
      <c r="T24" s="645"/>
      <c r="U24" s="645"/>
      <c r="V24" s="645"/>
      <c r="W24" s="645"/>
      <c r="X24" s="645"/>
      <c r="Y24" s="645"/>
      <c r="Z24" s="645"/>
    </row>
    <row r="25" spans="1:26" ht="15.75" customHeight="1" x14ac:dyDescent="0.2">
      <c r="A25" s="645" t="s">
        <v>3072</v>
      </c>
      <c r="B25" s="645" t="str">
        <f>'EBF Spending Plan 30-34'!I35</f>
        <v>Climate and culture survey data (e.g., Five Essentials Survey)</v>
      </c>
      <c r="C25" s="902" t="s">
        <v>3069</v>
      </c>
      <c r="D25" s="645"/>
      <c r="E25" s="645"/>
      <c r="F25" s="645"/>
      <c r="G25" s="645"/>
      <c r="H25" s="645"/>
      <c r="I25" s="645"/>
      <c r="J25" s="645"/>
      <c r="K25" s="645"/>
      <c r="L25" s="645"/>
      <c r="M25" s="645"/>
      <c r="N25" s="645"/>
      <c r="O25" s="645"/>
      <c r="P25" s="645"/>
      <c r="Q25" s="645"/>
      <c r="R25" s="645"/>
      <c r="S25" s="645"/>
      <c r="T25" s="645"/>
      <c r="U25" s="645"/>
      <c r="V25" s="645"/>
      <c r="W25" s="645"/>
      <c r="X25" s="645"/>
      <c r="Y25" s="645"/>
      <c r="Z25" s="645"/>
    </row>
    <row r="26" spans="1:26" ht="15.75" customHeight="1" x14ac:dyDescent="0.2">
      <c r="A26" s="645" t="s">
        <v>3073</v>
      </c>
      <c r="B26" s="645" t="str">
        <f>'EBF Spending Plan 30-34'!L35</f>
        <v>State Performance Plan Indicators for Special Education</v>
      </c>
      <c r="C26" s="902" t="s">
        <v>3069</v>
      </c>
      <c r="D26" s="645"/>
      <c r="E26" s="645"/>
      <c r="F26" s="645"/>
      <c r="G26" s="645"/>
      <c r="H26" s="645"/>
      <c r="I26" s="645"/>
      <c r="J26" s="645"/>
      <c r="K26" s="645"/>
      <c r="L26" s="645"/>
      <c r="M26" s="645"/>
      <c r="N26" s="645"/>
      <c r="O26" s="645"/>
      <c r="P26" s="645"/>
      <c r="Q26" s="645"/>
      <c r="R26" s="645"/>
      <c r="S26" s="645"/>
      <c r="T26" s="645"/>
      <c r="U26" s="645"/>
      <c r="V26" s="645"/>
      <c r="W26" s="645"/>
      <c r="X26" s="645"/>
      <c r="Y26" s="645"/>
      <c r="Z26" s="645"/>
    </row>
    <row r="27" spans="1:26" ht="15.75" customHeight="1" x14ac:dyDescent="0.2">
      <c r="A27" s="645" t="s">
        <v>3074</v>
      </c>
      <c r="B27" s="645" t="str">
        <f>IF('EBF Spending Plan 30-34'!H37="","",'EBF Spending Plan 30-34'!H37)</f>
        <v>Yes</v>
      </c>
      <c r="C27" s="902" t="s">
        <v>3069</v>
      </c>
      <c r="D27" s="645"/>
      <c r="E27" s="645"/>
      <c r="F27" s="645"/>
      <c r="G27" s="645"/>
      <c r="H27" s="645"/>
      <c r="I27" s="645"/>
      <c r="J27" s="645"/>
      <c r="K27" s="645"/>
      <c r="L27" s="645"/>
      <c r="M27" s="645"/>
      <c r="N27" s="645"/>
      <c r="O27" s="645"/>
      <c r="P27" s="645"/>
      <c r="Q27" s="645"/>
      <c r="R27" s="645"/>
      <c r="S27" s="645"/>
      <c r="T27" s="645"/>
      <c r="U27" s="645"/>
      <c r="V27" s="645"/>
      <c r="W27" s="645"/>
      <c r="X27" s="645"/>
      <c r="Y27" s="645"/>
      <c r="Z27" s="645"/>
    </row>
    <row r="28" spans="1:26" ht="15.75" customHeight="1" x14ac:dyDescent="0.2">
      <c r="A28" s="645" t="s">
        <v>3075</v>
      </c>
      <c r="B28" s="645" t="str">
        <f>IF('EBF Spending Plan 30-34'!H38="","",'EBF Spending Plan 30-34'!H38)</f>
        <v>Yes</v>
      </c>
      <c r="C28" s="902" t="s">
        <v>3069</v>
      </c>
      <c r="D28" s="645"/>
      <c r="E28" s="645"/>
      <c r="F28" s="645"/>
      <c r="G28" s="645"/>
      <c r="H28" s="645"/>
      <c r="I28" s="645"/>
      <c r="J28" s="645"/>
      <c r="K28" s="645"/>
      <c r="L28" s="645"/>
      <c r="M28" s="645"/>
      <c r="N28" s="645"/>
      <c r="O28" s="645"/>
      <c r="P28" s="645"/>
      <c r="Q28" s="645"/>
      <c r="R28" s="645"/>
      <c r="S28" s="645"/>
      <c r="T28" s="645"/>
      <c r="U28" s="645"/>
      <c r="V28" s="645"/>
      <c r="W28" s="645"/>
      <c r="X28" s="645"/>
      <c r="Y28" s="645"/>
      <c r="Z28" s="645"/>
    </row>
    <row r="29" spans="1:26" ht="15.75" customHeight="1" x14ac:dyDescent="0.2">
      <c r="A29" s="645" t="s">
        <v>3076</v>
      </c>
      <c r="B29" s="645" t="str">
        <f>IF('EBF Spending Plan 30-34'!H39="","",'EBF Spending Plan 30-34'!H39)</f>
        <v/>
      </c>
      <c r="C29" s="902" t="s">
        <v>3069</v>
      </c>
      <c r="D29" s="645"/>
      <c r="E29" s="645"/>
      <c r="F29" s="645"/>
      <c r="G29" s="645"/>
      <c r="H29" s="645"/>
      <c r="I29" s="645"/>
      <c r="J29" s="645"/>
      <c r="K29" s="645"/>
      <c r="L29" s="645"/>
      <c r="M29" s="645"/>
      <c r="N29" s="645"/>
      <c r="O29" s="645"/>
      <c r="P29" s="645"/>
      <c r="Q29" s="645"/>
      <c r="R29" s="645"/>
      <c r="S29" s="645"/>
      <c r="T29" s="645"/>
      <c r="U29" s="645"/>
      <c r="V29" s="645"/>
      <c r="W29" s="645"/>
      <c r="X29" s="645"/>
      <c r="Y29" s="645"/>
      <c r="Z29" s="645"/>
    </row>
    <row r="30" spans="1:26" ht="15.75" customHeight="1" x14ac:dyDescent="0.2">
      <c r="A30" s="645" t="s">
        <v>3077</v>
      </c>
      <c r="B30" s="645" t="str">
        <f>IF('EBF Spending Plan 30-34'!H40="","",'EBF Spending Plan 30-34'!H40)</f>
        <v>Yes</v>
      </c>
      <c r="C30" s="902" t="s">
        <v>3069</v>
      </c>
      <c r="D30" s="645"/>
      <c r="E30" s="645"/>
      <c r="F30" s="645"/>
      <c r="G30" s="645"/>
      <c r="H30" s="645"/>
      <c r="I30" s="645"/>
      <c r="J30" s="645"/>
      <c r="K30" s="645"/>
      <c r="L30" s="645"/>
      <c r="M30" s="645"/>
      <c r="N30" s="645"/>
      <c r="O30" s="645"/>
      <c r="P30" s="645"/>
      <c r="Q30" s="645"/>
      <c r="R30" s="645"/>
      <c r="S30" s="645"/>
      <c r="T30" s="645"/>
      <c r="U30" s="645"/>
      <c r="V30" s="645"/>
      <c r="W30" s="645"/>
      <c r="X30" s="645"/>
      <c r="Y30" s="645"/>
      <c r="Z30" s="645"/>
    </row>
    <row r="31" spans="1:26" ht="15.75" customHeight="1" x14ac:dyDescent="0.2">
      <c r="A31" s="645" t="s">
        <v>3078</v>
      </c>
      <c r="B31" s="645" t="str">
        <f>IF('EBF Spending Plan 30-34'!K37="","",'EBF Spending Plan 30-34'!K37)</f>
        <v>Yes</v>
      </c>
      <c r="C31" s="902" t="s">
        <v>3069</v>
      </c>
      <c r="D31" s="645"/>
      <c r="E31" s="645"/>
      <c r="F31" s="645"/>
      <c r="G31" s="645"/>
      <c r="H31" s="645"/>
      <c r="I31" s="645"/>
      <c r="J31" s="645"/>
      <c r="K31" s="645"/>
      <c r="L31" s="645"/>
      <c r="M31" s="645"/>
      <c r="N31" s="645"/>
      <c r="O31" s="645"/>
      <c r="P31" s="645"/>
      <c r="Q31" s="645"/>
      <c r="R31" s="645"/>
      <c r="S31" s="645"/>
      <c r="T31" s="645"/>
      <c r="U31" s="645"/>
      <c r="V31" s="645"/>
      <c r="W31" s="645"/>
      <c r="X31" s="645"/>
      <c r="Y31" s="645"/>
      <c r="Z31" s="645"/>
    </row>
    <row r="32" spans="1:26" ht="15.75" customHeight="1" x14ac:dyDescent="0.2">
      <c r="A32" s="645" t="s">
        <v>3079</v>
      </c>
      <c r="B32" s="645" t="str">
        <f>IF('EBF Spending Plan 30-34'!K38="","",'EBF Spending Plan 30-34'!K38)</f>
        <v>Yes</v>
      </c>
      <c r="C32" s="902" t="s">
        <v>3069</v>
      </c>
      <c r="D32" s="645"/>
      <c r="E32" s="645"/>
      <c r="F32" s="645"/>
      <c r="G32" s="645"/>
      <c r="H32" s="645"/>
      <c r="I32" s="645"/>
      <c r="J32" s="645"/>
      <c r="K32" s="645"/>
      <c r="L32" s="645"/>
      <c r="M32" s="645"/>
      <c r="N32" s="645"/>
      <c r="O32" s="645"/>
      <c r="P32" s="645"/>
      <c r="Q32" s="645"/>
      <c r="R32" s="645"/>
      <c r="S32" s="645"/>
      <c r="T32" s="645"/>
      <c r="U32" s="645"/>
      <c r="V32" s="645"/>
      <c r="W32" s="645"/>
      <c r="X32" s="645"/>
      <c r="Y32" s="645"/>
      <c r="Z32" s="645"/>
    </row>
    <row r="33" spans="1:26" ht="15.75" customHeight="1" x14ac:dyDescent="0.2">
      <c r="A33" s="645" t="s">
        <v>3080</v>
      </c>
      <c r="B33" s="645" t="str">
        <f>IF('EBF Spending Plan 30-34'!K39="","",'EBF Spending Plan 30-34'!K39)</f>
        <v>Yes</v>
      </c>
      <c r="C33" s="902" t="s">
        <v>3069</v>
      </c>
      <c r="D33" s="645"/>
      <c r="E33" s="645"/>
      <c r="F33" s="645"/>
      <c r="G33" s="645"/>
      <c r="H33" s="645"/>
      <c r="I33" s="645"/>
      <c r="J33" s="645"/>
      <c r="K33" s="645"/>
      <c r="L33" s="645"/>
      <c r="M33" s="645"/>
      <c r="N33" s="645"/>
      <c r="O33" s="645"/>
      <c r="P33" s="645"/>
      <c r="Q33" s="645"/>
      <c r="R33" s="645"/>
      <c r="S33" s="645"/>
      <c r="T33" s="645"/>
      <c r="U33" s="645"/>
      <c r="V33" s="645"/>
      <c r="W33" s="645"/>
      <c r="X33" s="645"/>
      <c r="Y33" s="645"/>
      <c r="Z33" s="645"/>
    </row>
    <row r="34" spans="1:26" ht="15.75" customHeight="1" x14ac:dyDescent="0.2">
      <c r="A34" s="645" t="s">
        <v>3081</v>
      </c>
      <c r="B34" s="645" t="str">
        <f>IF('EBF Spending Plan 30-34'!K40="","",'EBF Spending Plan 30-34'!K40)</f>
        <v>Yes</v>
      </c>
      <c r="C34" s="902" t="s">
        <v>3069</v>
      </c>
      <c r="D34" s="645"/>
      <c r="E34" s="645"/>
      <c r="F34" s="645"/>
      <c r="G34" s="645"/>
      <c r="H34" s="645"/>
      <c r="I34" s="645"/>
      <c r="J34" s="645"/>
      <c r="K34" s="645"/>
      <c r="L34" s="645"/>
      <c r="M34" s="645"/>
      <c r="N34" s="645"/>
      <c r="O34" s="645"/>
      <c r="P34" s="645"/>
      <c r="Q34" s="645"/>
      <c r="R34" s="645"/>
      <c r="S34" s="645"/>
      <c r="T34" s="645"/>
      <c r="U34" s="645"/>
      <c r="V34" s="645"/>
      <c r="W34" s="645"/>
      <c r="X34" s="645"/>
      <c r="Y34" s="645"/>
      <c r="Z34" s="645"/>
    </row>
    <row r="35" spans="1:26" ht="15.75" customHeight="1" x14ac:dyDescent="0.2">
      <c r="A35" s="645" t="s">
        <v>3082</v>
      </c>
      <c r="B35" s="645" t="str">
        <f>IF('EBF Spending Plan 30-34'!M37="","",'EBF Spending Plan 30-34'!M37)</f>
        <v/>
      </c>
      <c r="C35" s="902" t="s">
        <v>3069</v>
      </c>
      <c r="D35" s="645"/>
      <c r="E35" s="645"/>
      <c r="F35" s="645"/>
      <c r="G35" s="645"/>
      <c r="H35" s="645"/>
      <c r="I35" s="645"/>
      <c r="J35" s="645"/>
      <c r="K35" s="645"/>
      <c r="L35" s="645"/>
      <c r="M35" s="645"/>
      <c r="N35" s="645"/>
      <c r="O35" s="645"/>
      <c r="P35" s="645"/>
      <c r="Q35" s="645"/>
      <c r="R35" s="645"/>
      <c r="S35" s="645"/>
      <c r="T35" s="645"/>
      <c r="U35" s="645"/>
      <c r="V35" s="645"/>
      <c r="W35" s="645"/>
      <c r="X35" s="645"/>
      <c r="Y35" s="645"/>
      <c r="Z35" s="645"/>
    </row>
    <row r="36" spans="1:26" ht="15.75" customHeight="1" x14ac:dyDescent="0.2">
      <c r="A36" s="645" t="s">
        <v>3083</v>
      </c>
      <c r="B36" s="645" t="str">
        <f>IF('EBF Spending Plan 30-34'!M38="","",'EBF Spending Plan 30-34'!M38)</f>
        <v>Yes</v>
      </c>
      <c r="C36" s="902" t="s">
        <v>3069</v>
      </c>
      <c r="D36" s="645"/>
      <c r="E36" s="645"/>
      <c r="F36" s="645"/>
      <c r="G36" s="645"/>
      <c r="H36" s="645"/>
      <c r="I36" s="645"/>
      <c r="J36" s="645"/>
      <c r="K36" s="645"/>
      <c r="L36" s="645"/>
      <c r="M36" s="645"/>
      <c r="N36" s="645"/>
      <c r="O36" s="645"/>
      <c r="P36" s="645"/>
      <c r="Q36" s="645"/>
      <c r="R36" s="645"/>
      <c r="S36" s="645"/>
      <c r="T36" s="645"/>
      <c r="U36" s="645"/>
      <c r="V36" s="645"/>
      <c r="W36" s="645"/>
      <c r="X36" s="645"/>
      <c r="Y36" s="645"/>
      <c r="Z36" s="645"/>
    </row>
    <row r="37" spans="1:26" ht="15.75" customHeight="1" x14ac:dyDescent="0.2">
      <c r="A37" s="645" t="s">
        <v>3084</v>
      </c>
      <c r="B37" s="645" t="str">
        <f>IF('EBF Spending Plan 30-34'!M39="","",'EBF Spending Plan 30-34'!M39)</f>
        <v/>
      </c>
      <c r="C37" s="902" t="s">
        <v>3069</v>
      </c>
      <c r="D37" s="645"/>
      <c r="E37" s="645"/>
      <c r="F37" s="645"/>
      <c r="G37" s="645"/>
      <c r="H37" s="645"/>
      <c r="I37" s="645"/>
      <c r="J37" s="645"/>
      <c r="K37" s="645"/>
      <c r="L37" s="645"/>
      <c r="M37" s="645"/>
      <c r="N37" s="645"/>
      <c r="O37" s="645"/>
      <c r="P37" s="645"/>
      <c r="Q37" s="645"/>
      <c r="R37" s="645"/>
      <c r="S37" s="645"/>
      <c r="T37" s="645"/>
      <c r="U37" s="645"/>
      <c r="V37" s="645"/>
      <c r="W37" s="645"/>
      <c r="X37" s="645"/>
      <c r="Y37" s="645"/>
      <c r="Z37" s="645"/>
    </row>
    <row r="38" spans="1:26" ht="15.75" customHeight="1" x14ac:dyDescent="0.2">
      <c r="A38" s="645" t="s">
        <v>3085</v>
      </c>
      <c r="B38" s="645" t="str">
        <f>IF('EBF Spending Plan 30-34'!M40="","",'EBF Spending Plan 30-34'!M40)</f>
        <v/>
      </c>
      <c r="C38" s="902" t="s">
        <v>3069</v>
      </c>
      <c r="D38" s="645"/>
      <c r="E38" s="645"/>
      <c r="F38" s="645"/>
      <c r="G38" s="645"/>
      <c r="H38" s="645"/>
      <c r="I38" s="645"/>
      <c r="J38" s="645"/>
      <c r="K38" s="645"/>
      <c r="L38" s="645"/>
      <c r="M38" s="645"/>
      <c r="N38" s="645"/>
      <c r="O38" s="645"/>
      <c r="P38" s="645"/>
      <c r="Q38" s="645"/>
      <c r="R38" s="645"/>
      <c r="S38" s="645"/>
      <c r="T38" s="645"/>
      <c r="U38" s="645"/>
      <c r="V38" s="645"/>
      <c r="W38" s="645"/>
      <c r="X38" s="645"/>
      <c r="Y38" s="645"/>
      <c r="Z38" s="645"/>
    </row>
    <row r="39" spans="1:26" ht="15.75" customHeight="1" x14ac:dyDescent="0.2">
      <c r="A39" s="645" t="s">
        <v>3086</v>
      </c>
      <c r="B39" s="645" t="str">
        <f>IF('EBF Spending Plan 30-34'!G41="","",'EBF Spending Plan 30-34'!G41)</f>
        <v>Gower uses 5Essentials survey data, a principal survey, student data, input from School Leadership Teams, input from the Board of Education, the Gower Foundation, the Gower staff, and the Gower PTO to determine needs and the allocation of resources.</v>
      </c>
      <c r="C39" s="902" t="s">
        <v>3069</v>
      </c>
      <c r="D39" s="645"/>
      <c r="E39" s="645"/>
      <c r="F39" s="645"/>
      <c r="G39" s="645"/>
      <c r="H39" s="645"/>
      <c r="I39" s="645"/>
      <c r="J39" s="645"/>
      <c r="K39" s="645"/>
      <c r="L39" s="645"/>
      <c r="M39" s="645"/>
      <c r="N39" s="645"/>
      <c r="O39" s="645"/>
      <c r="P39" s="645"/>
      <c r="Q39" s="645"/>
      <c r="R39" s="645"/>
      <c r="S39" s="645"/>
      <c r="T39" s="645"/>
      <c r="U39" s="645"/>
      <c r="V39" s="645"/>
      <c r="W39" s="645"/>
      <c r="X39" s="645"/>
      <c r="Y39" s="645"/>
      <c r="Z39" s="645"/>
    </row>
    <row r="40" spans="1:26" ht="15.75" customHeight="1" x14ac:dyDescent="0.2">
      <c r="A40" s="645" t="s">
        <v>3087</v>
      </c>
      <c r="B40" s="645" t="str">
        <f>'EBF Spending Plan 30-34'!G43</f>
        <v>EL Intervention Teacher</v>
      </c>
      <c r="C40" s="902" t="s">
        <v>3069</v>
      </c>
      <c r="D40" s="645"/>
      <c r="E40" s="645"/>
      <c r="F40" s="645"/>
      <c r="G40" s="645"/>
      <c r="H40" s="645"/>
      <c r="I40" s="645"/>
      <c r="J40" s="645"/>
      <c r="K40" s="645"/>
      <c r="L40" s="645"/>
      <c r="M40" s="645"/>
      <c r="N40" s="645"/>
      <c r="O40" s="645"/>
      <c r="P40" s="645"/>
      <c r="Q40" s="645"/>
      <c r="R40" s="645"/>
      <c r="S40" s="645"/>
      <c r="T40" s="645"/>
      <c r="U40" s="645"/>
      <c r="V40" s="645"/>
      <c r="W40" s="645"/>
      <c r="X40" s="645"/>
      <c r="Y40" s="645"/>
      <c r="Z40" s="645"/>
    </row>
    <row r="41" spans="1:26" ht="15.75" customHeight="1" x14ac:dyDescent="0.2">
      <c r="A41" s="645" t="s">
        <v>3088</v>
      </c>
      <c r="B41" s="645" t="str">
        <f>'EBF Spending Plan 30-34'!I43</f>
        <v>Sp Ed Teacher</v>
      </c>
      <c r="C41" s="902" t="s">
        <v>3069</v>
      </c>
      <c r="D41" s="645"/>
      <c r="E41" s="645"/>
      <c r="F41" s="645"/>
      <c r="G41" s="645"/>
      <c r="H41" s="645"/>
      <c r="I41" s="645"/>
      <c r="J41" s="645"/>
      <c r="K41" s="645"/>
      <c r="L41" s="645"/>
      <c r="M41" s="645"/>
      <c r="N41" s="645"/>
      <c r="O41" s="645"/>
      <c r="P41" s="645"/>
      <c r="Q41" s="645"/>
      <c r="R41" s="645"/>
      <c r="S41" s="645"/>
      <c r="T41" s="645"/>
      <c r="U41" s="645"/>
      <c r="V41" s="645"/>
      <c r="W41" s="645"/>
      <c r="X41" s="645"/>
      <c r="Y41" s="645"/>
      <c r="Z41" s="645"/>
    </row>
    <row r="42" spans="1:26" ht="15.75" customHeight="1" x14ac:dyDescent="0.2">
      <c r="A42" s="645" t="s">
        <v>3089</v>
      </c>
      <c r="B42" s="645" t="str">
        <f>'EBF Spending Plan 30-34'!L43</f>
        <v>Professional Development</v>
      </c>
      <c r="C42" s="902" t="s">
        <v>3069</v>
      </c>
      <c r="D42" s="645"/>
      <c r="E42" s="645"/>
      <c r="F42" s="645"/>
      <c r="G42" s="645"/>
      <c r="H42" s="645"/>
      <c r="I42" s="645"/>
      <c r="J42" s="645"/>
      <c r="K42" s="645"/>
      <c r="L42" s="645"/>
      <c r="M42" s="645"/>
      <c r="N42" s="645"/>
      <c r="O42" s="645"/>
      <c r="P42" s="645"/>
      <c r="Q42" s="645"/>
      <c r="R42" s="645"/>
      <c r="S42" s="645"/>
      <c r="T42" s="645"/>
      <c r="U42" s="645"/>
      <c r="V42" s="645"/>
      <c r="W42" s="645"/>
      <c r="X42" s="645"/>
      <c r="Y42" s="645"/>
      <c r="Z42" s="645"/>
    </row>
    <row r="43" spans="1:26" ht="15.75" customHeight="1" x14ac:dyDescent="0.2">
      <c r="A43" s="645" t="s">
        <v>3090</v>
      </c>
      <c r="B43" s="645" t="str">
        <f>IF('EBF Spending Plan 30-34'!G44="","",'EBF Spending Plan 30-34'!G44)</f>
        <v>NA</v>
      </c>
      <c r="C43" s="902" t="s">
        <v>3069</v>
      </c>
      <c r="D43" s="645"/>
      <c r="E43" s="645"/>
      <c r="F43" s="645"/>
      <c r="G43" s="645"/>
      <c r="H43" s="645"/>
      <c r="I43" s="645"/>
      <c r="J43" s="645"/>
      <c r="K43" s="645"/>
      <c r="L43" s="645"/>
      <c r="M43" s="645"/>
      <c r="N43" s="645"/>
      <c r="O43" s="645"/>
      <c r="P43" s="645"/>
      <c r="Q43" s="645"/>
      <c r="R43" s="645"/>
      <c r="S43" s="645"/>
      <c r="T43" s="645"/>
      <c r="U43" s="645"/>
      <c r="V43" s="645"/>
      <c r="W43" s="645"/>
      <c r="X43" s="645"/>
      <c r="Y43" s="645"/>
      <c r="Z43" s="645"/>
    </row>
    <row r="44" spans="1:26" ht="15.75" customHeight="1" x14ac:dyDescent="0.2">
      <c r="A44" s="645" t="s">
        <v>3091</v>
      </c>
      <c r="B44" s="904">
        <f>'EBF Spending Plan 30-34'!F52</f>
        <v>2992815.07</v>
      </c>
      <c r="C44" s="645" t="s">
        <v>3092</v>
      </c>
      <c r="D44" s="645"/>
      <c r="E44" s="645"/>
      <c r="F44" s="645"/>
      <c r="G44" s="645"/>
      <c r="H44" s="645"/>
      <c r="I44" s="645"/>
      <c r="J44" s="645"/>
      <c r="K44" s="645"/>
      <c r="L44" s="645"/>
      <c r="M44" s="645"/>
      <c r="N44" s="645"/>
      <c r="O44" s="645"/>
      <c r="P44" s="645"/>
      <c r="Q44" s="645"/>
      <c r="R44" s="645"/>
      <c r="S44" s="645"/>
      <c r="T44" s="645"/>
      <c r="U44" s="645"/>
      <c r="V44" s="645"/>
      <c r="W44" s="645"/>
      <c r="X44" s="645"/>
      <c r="Y44" s="645"/>
      <c r="Z44" s="645"/>
    </row>
    <row r="45" spans="1:26" ht="15.75" customHeight="1" x14ac:dyDescent="0.2">
      <c r="A45" s="645" t="s">
        <v>3093</v>
      </c>
      <c r="B45" s="904">
        <f>'EBF Spending Plan 30-34'!F53</f>
        <v>598563.01</v>
      </c>
      <c r="C45" s="645" t="s">
        <v>3092</v>
      </c>
      <c r="D45" s="645"/>
      <c r="E45" s="645"/>
      <c r="F45" s="645"/>
      <c r="G45" s="645"/>
      <c r="H45" s="645"/>
      <c r="I45" s="645"/>
      <c r="J45" s="645"/>
      <c r="K45" s="645"/>
      <c r="L45" s="645"/>
      <c r="M45" s="645"/>
      <c r="N45" s="645"/>
      <c r="O45" s="645"/>
      <c r="P45" s="645"/>
      <c r="Q45" s="645"/>
      <c r="R45" s="645"/>
      <c r="S45" s="645"/>
      <c r="T45" s="645"/>
      <c r="U45" s="645"/>
      <c r="V45" s="645"/>
      <c r="W45" s="645"/>
      <c r="X45" s="645"/>
      <c r="Y45" s="645"/>
      <c r="Z45" s="645"/>
    </row>
    <row r="46" spans="1:26" ht="15.75" customHeight="1" x14ac:dyDescent="0.2">
      <c r="A46" s="645" t="s">
        <v>3094</v>
      </c>
      <c r="B46" s="904">
        <f>'EBF Spending Plan 30-34'!F54</f>
        <v>316928.67</v>
      </c>
      <c r="C46" s="645" t="s">
        <v>3092</v>
      </c>
      <c r="D46" s="645"/>
      <c r="E46" s="645"/>
      <c r="F46" s="645"/>
      <c r="G46" s="645"/>
      <c r="H46" s="645"/>
      <c r="I46" s="645"/>
      <c r="J46" s="645"/>
      <c r="K46" s="645"/>
      <c r="L46" s="645"/>
      <c r="M46" s="645"/>
      <c r="N46" s="645"/>
      <c r="O46" s="645"/>
      <c r="P46" s="645"/>
      <c r="Q46" s="645"/>
      <c r="R46" s="645"/>
      <c r="S46" s="645"/>
      <c r="T46" s="645"/>
      <c r="U46" s="645"/>
      <c r="V46" s="645"/>
      <c r="W46" s="645"/>
      <c r="X46" s="645"/>
      <c r="Y46" s="645"/>
      <c r="Z46" s="645"/>
    </row>
    <row r="47" spans="1:26" ht="15.75" customHeight="1" x14ac:dyDescent="0.2">
      <c r="A47" s="645" t="s">
        <v>3095</v>
      </c>
      <c r="B47" s="904">
        <f>'EBF Spending Plan 30-34'!F55</f>
        <v>140457.01999999999</v>
      </c>
      <c r="C47" s="645" t="s">
        <v>3092</v>
      </c>
      <c r="D47" s="645"/>
      <c r="E47" s="645"/>
      <c r="F47" s="645"/>
      <c r="G47" s="645"/>
      <c r="H47" s="645"/>
      <c r="I47" s="645"/>
      <c r="J47" s="645"/>
      <c r="K47" s="645"/>
      <c r="L47" s="645"/>
      <c r="M47" s="645"/>
      <c r="N47" s="645"/>
      <c r="O47" s="645"/>
      <c r="P47" s="645"/>
      <c r="Q47" s="645"/>
      <c r="R47" s="645"/>
      <c r="S47" s="645"/>
      <c r="T47" s="645"/>
      <c r="U47" s="645"/>
      <c r="V47" s="645"/>
      <c r="W47" s="645"/>
      <c r="X47" s="645"/>
      <c r="Y47" s="645"/>
      <c r="Z47" s="645"/>
    </row>
    <row r="48" spans="1:26" ht="15.75" customHeight="1" x14ac:dyDescent="0.2">
      <c r="A48" s="645" t="s">
        <v>3096</v>
      </c>
      <c r="B48" s="904">
        <f>'EBF Spending Plan 30-34'!F56</f>
        <v>103763.21</v>
      </c>
      <c r="C48" s="645" t="s">
        <v>3092</v>
      </c>
      <c r="D48" s="645"/>
      <c r="E48" s="645"/>
      <c r="F48" s="645"/>
      <c r="G48" s="645"/>
      <c r="H48" s="645"/>
      <c r="I48" s="645"/>
      <c r="J48" s="645"/>
      <c r="K48" s="645"/>
      <c r="L48" s="645"/>
      <c r="M48" s="645"/>
      <c r="N48" s="645"/>
      <c r="O48" s="645"/>
      <c r="P48" s="645"/>
      <c r="Q48" s="645"/>
      <c r="R48" s="645"/>
      <c r="S48" s="645"/>
      <c r="T48" s="645"/>
      <c r="U48" s="645"/>
      <c r="V48" s="645"/>
      <c r="W48" s="645"/>
      <c r="X48" s="645"/>
      <c r="Y48" s="645"/>
      <c r="Z48" s="645"/>
    </row>
    <row r="49" spans="1:26" ht="15.75" customHeight="1" x14ac:dyDescent="0.2">
      <c r="A49" s="645" t="s">
        <v>3097</v>
      </c>
      <c r="B49" s="904">
        <f>'EBF Spending Plan 30-34'!F57</f>
        <v>191936.39</v>
      </c>
      <c r="C49" s="645" t="s">
        <v>3092</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row>
    <row r="50" spans="1:26" ht="15.75" customHeight="1" x14ac:dyDescent="0.2">
      <c r="A50" s="645" t="s">
        <v>3098</v>
      </c>
      <c r="B50" s="904">
        <f>'EBF Spending Plan 30-34'!F58</f>
        <v>74523.350000000006</v>
      </c>
      <c r="C50" s="645" t="s">
        <v>3092</v>
      </c>
      <c r="D50" s="645"/>
      <c r="E50" s="645"/>
      <c r="F50" s="645"/>
      <c r="G50" s="645"/>
      <c r="H50" s="645"/>
      <c r="I50" s="645"/>
      <c r="J50" s="645"/>
      <c r="K50" s="645"/>
      <c r="L50" s="645"/>
      <c r="M50" s="645"/>
      <c r="N50" s="645"/>
      <c r="O50" s="645"/>
      <c r="P50" s="645"/>
      <c r="Q50" s="645"/>
      <c r="R50" s="645"/>
      <c r="S50" s="645"/>
      <c r="T50" s="645"/>
      <c r="U50" s="645"/>
      <c r="V50" s="645"/>
      <c r="W50" s="645"/>
      <c r="X50" s="645"/>
      <c r="Y50" s="645"/>
      <c r="Z50" s="645"/>
    </row>
    <row r="51" spans="1:26" ht="15.75" customHeight="1" x14ac:dyDescent="0.2">
      <c r="A51" s="645" t="s">
        <v>3099</v>
      </c>
      <c r="B51" s="904">
        <f>'EBF Spending Plan 30-34'!F59</f>
        <v>117279.77</v>
      </c>
      <c r="C51" s="645" t="s">
        <v>3092</v>
      </c>
      <c r="D51" s="645"/>
      <c r="E51" s="645"/>
      <c r="F51" s="645"/>
      <c r="G51" s="645"/>
      <c r="H51" s="645"/>
      <c r="I51" s="645"/>
      <c r="J51" s="645"/>
      <c r="K51" s="645"/>
      <c r="L51" s="645"/>
      <c r="M51" s="645"/>
      <c r="N51" s="645"/>
      <c r="O51" s="645"/>
      <c r="P51" s="645"/>
      <c r="Q51" s="645"/>
      <c r="R51" s="645"/>
      <c r="S51" s="645"/>
      <c r="T51" s="645"/>
      <c r="U51" s="645"/>
      <c r="V51" s="645"/>
      <c r="W51" s="645"/>
      <c r="X51" s="645"/>
      <c r="Y51" s="645"/>
      <c r="Z51" s="645"/>
    </row>
    <row r="52" spans="1:26" ht="15.75" customHeight="1" x14ac:dyDescent="0.2">
      <c r="A52" s="645" t="s">
        <v>3100</v>
      </c>
      <c r="B52" s="904">
        <f>'EBF Spending Plan 30-34'!F60</f>
        <v>161076.63</v>
      </c>
      <c r="C52" s="645" t="s">
        <v>3092</v>
      </c>
      <c r="D52" s="645"/>
      <c r="E52" s="645"/>
      <c r="F52" s="645"/>
      <c r="G52" s="645"/>
      <c r="H52" s="645"/>
      <c r="I52" s="645"/>
      <c r="J52" s="645"/>
      <c r="K52" s="645"/>
      <c r="L52" s="645"/>
      <c r="M52" s="645"/>
      <c r="N52" s="645"/>
      <c r="O52" s="645"/>
      <c r="P52" s="645"/>
      <c r="Q52" s="645"/>
      <c r="R52" s="645"/>
      <c r="S52" s="645"/>
      <c r="T52" s="645"/>
      <c r="U52" s="645"/>
      <c r="V52" s="645"/>
      <c r="W52" s="645"/>
      <c r="X52" s="645"/>
      <c r="Y52" s="645"/>
      <c r="Z52" s="645"/>
    </row>
    <row r="53" spans="1:26" ht="15.75" customHeight="1" x14ac:dyDescent="0.2">
      <c r="A53" s="645" t="s">
        <v>3101</v>
      </c>
      <c r="B53" s="904">
        <f>'EBF Spending Plan 30-34'!F61</f>
        <v>87884.84</v>
      </c>
      <c r="C53" s="645" t="s">
        <v>3092</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row>
    <row r="54" spans="1:26" ht="15.75" customHeight="1" x14ac:dyDescent="0.2">
      <c r="A54" s="645" t="s">
        <v>3102</v>
      </c>
      <c r="B54" s="904">
        <f>'EBF Spending Plan 30-34'!F62</f>
        <v>240534.58</v>
      </c>
      <c r="C54" s="645" t="s">
        <v>3092</v>
      </c>
      <c r="D54" s="645"/>
      <c r="E54" s="645"/>
      <c r="F54" s="645"/>
      <c r="G54" s="645"/>
      <c r="H54" s="645"/>
      <c r="I54" s="645"/>
      <c r="J54" s="645"/>
      <c r="K54" s="645"/>
      <c r="L54" s="645"/>
      <c r="M54" s="645"/>
      <c r="N54" s="645"/>
      <c r="O54" s="645"/>
      <c r="P54" s="645"/>
      <c r="Q54" s="645"/>
      <c r="R54" s="645"/>
      <c r="S54" s="645"/>
      <c r="T54" s="645"/>
      <c r="U54" s="645"/>
      <c r="V54" s="645"/>
      <c r="W54" s="645"/>
      <c r="X54" s="645"/>
      <c r="Y54" s="645"/>
      <c r="Z54" s="645"/>
    </row>
    <row r="55" spans="1:26" ht="15.75" customHeight="1" x14ac:dyDescent="0.2">
      <c r="A55" s="645" t="s">
        <v>3103</v>
      </c>
      <c r="B55" s="904">
        <f>'EBF Spending Plan 30-34'!F63</f>
        <v>207461.98</v>
      </c>
      <c r="C55" s="645" t="s">
        <v>3092</v>
      </c>
      <c r="D55" s="645"/>
      <c r="E55" s="645"/>
      <c r="F55" s="645"/>
      <c r="G55" s="645"/>
      <c r="H55" s="645"/>
      <c r="I55" s="645"/>
      <c r="J55" s="645"/>
      <c r="K55" s="645"/>
      <c r="L55" s="645"/>
      <c r="M55" s="645"/>
      <c r="N55" s="645"/>
      <c r="O55" s="645"/>
      <c r="P55" s="645"/>
      <c r="Q55" s="645"/>
      <c r="R55" s="645"/>
      <c r="S55" s="645"/>
      <c r="T55" s="645"/>
      <c r="U55" s="645"/>
      <c r="V55" s="645"/>
      <c r="W55" s="645"/>
      <c r="X55" s="645"/>
      <c r="Y55" s="645"/>
      <c r="Z55" s="645"/>
    </row>
    <row r="56" spans="1:26" ht="15.75" customHeight="1" x14ac:dyDescent="0.2">
      <c r="A56" s="645" t="s">
        <v>3104</v>
      </c>
      <c r="B56" s="904">
        <f>'EBF Spending Plan 30-34'!F64</f>
        <v>140728.28</v>
      </c>
      <c r="C56" s="645" t="s">
        <v>3092</v>
      </c>
      <c r="D56" s="645"/>
      <c r="E56" s="645"/>
      <c r="F56" s="645"/>
      <c r="G56" s="645"/>
      <c r="H56" s="645"/>
      <c r="I56" s="645"/>
      <c r="J56" s="645"/>
      <c r="K56" s="645"/>
      <c r="L56" s="645"/>
      <c r="M56" s="645"/>
      <c r="N56" s="645"/>
      <c r="O56" s="645"/>
      <c r="P56" s="645"/>
      <c r="Q56" s="645"/>
      <c r="R56" s="645"/>
      <c r="S56" s="645"/>
      <c r="T56" s="645"/>
      <c r="U56" s="645"/>
      <c r="V56" s="645"/>
      <c r="W56" s="645"/>
      <c r="X56" s="645"/>
      <c r="Y56" s="645"/>
      <c r="Z56" s="645"/>
    </row>
    <row r="57" spans="1:26" ht="15.75" customHeight="1" x14ac:dyDescent="0.2">
      <c r="A57" s="645" t="s">
        <v>3105</v>
      </c>
      <c r="B57" s="904">
        <f>'EBF Spending Plan 30-34'!F65</f>
        <v>5373952.7999999998</v>
      </c>
      <c r="C57" s="645" t="s">
        <v>3092</v>
      </c>
      <c r="D57" s="645"/>
      <c r="E57" s="645"/>
      <c r="F57" s="645"/>
      <c r="G57" s="645"/>
      <c r="H57" s="645"/>
      <c r="I57" s="645"/>
      <c r="J57" s="645"/>
      <c r="K57" s="645"/>
      <c r="L57" s="645"/>
      <c r="M57" s="645"/>
      <c r="N57" s="645"/>
      <c r="O57" s="645"/>
      <c r="P57" s="645"/>
      <c r="Q57" s="645"/>
      <c r="R57" s="645"/>
      <c r="S57" s="645"/>
      <c r="T57" s="645"/>
      <c r="U57" s="645"/>
      <c r="V57" s="645"/>
      <c r="W57" s="645"/>
      <c r="X57" s="645"/>
      <c r="Y57" s="645"/>
      <c r="Z57" s="645"/>
    </row>
    <row r="58" spans="1:26" ht="15.75" customHeight="1" x14ac:dyDescent="0.2">
      <c r="A58" s="645" t="s">
        <v>3106</v>
      </c>
      <c r="B58" s="904">
        <f>'EBF Spending Plan 30-34'!F66</f>
        <v>78705</v>
      </c>
      <c r="C58" s="645" t="s">
        <v>3092</v>
      </c>
      <c r="D58" s="645"/>
      <c r="E58" s="645"/>
      <c r="F58" s="645"/>
      <c r="G58" s="645"/>
      <c r="H58" s="645"/>
      <c r="I58" s="645"/>
      <c r="J58" s="645"/>
      <c r="K58" s="645"/>
      <c r="L58" s="645"/>
      <c r="M58" s="645"/>
      <c r="N58" s="645"/>
      <c r="O58" s="645"/>
      <c r="P58" s="645"/>
      <c r="Q58" s="645"/>
      <c r="R58" s="645"/>
      <c r="S58" s="645"/>
      <c r="T58" s="645"/>
      <c r="U58" s="645"/>
      <c r="V58" s="645"/>
      <c r="W58" s="645"/>
      <c r="X58" s="645"/>
      <c r="Y58" s="645"/>
      <c r="Z58" s="645"/>
    </row>
    <row r="59" spans="1:26" ht="15.75" customHeight="1" x14ac:dyDescent="0.2">
      <c r="A59" s="645" t="s">
        <v>3107</v>
      </c>
      <c r="B59" s="904">
        <f>'EBF Spending Plan 30-34'!F67</f>
        <v>110125</v>
      </c>
      <c r="C59" s="645" t="s">
        <v>3092</v>
      </c>
      <c r="D59" s="645"/>
      <c r="E59" s="645"/>
      <c r="F59" s="645"/>
      <c r="G59" s="645"/>
      <c r="H59" s="645"/>
      <c r="I59" s="645"/>
      <c r="J59" s="645"/>
      <c r="K59" s="645"/>
      <c r="L59" s="645"/>
      <c r="M59" s="645"/>
      <c r="N59" s="645"/>
      <c r="O59" s="645"/>
      <c r="P59" s="645"/>
      <c r="Q59" s="645"/>
      <c r="R59" s="645"/>
      <c r="S59" s="645"/>
      <c r="T59" s="645"/>
      <c r="U59" s="645"/>
      <c r="V59" s="645"/>
      <c r="W59" s="645"/>
      <c r="X59" s="645"/>
      <c r="Y59" s="645"/>
      <c r="Z59" s="645"/>
    </row>
    <row r="60" spans="1:26" ht="15.75" customHeight="1" x14ac:dyDescent="0.2">
      <c r="A60" s="645" t="s">
        <v>3108</v>
      </c>
      <c r="B60" s="904">
        <f>'EBF Spending Plan 30-34'!F68</f>
        <v>236989</v>
      </c>
      <c r="C60" s="645" t="s">
        <v>3092</v>
      </c>
      <c r="D60" s="645"/>
      <c r="E60" s="645"/>
      <c r="F60" s="645"/>
      <c r="G60" s="645"/>
      <c r="H60" s="645"/>
      <c r="I60" s="645"/>
      <c r="J60" s="645"/>
      <c r="K60" s="645"/>
      <c r="L60" s="645"/>
      <c r="M60" s="645"/>
      <c r="N60" s="645"/>
      <c r="O60" s="645"/>
      <c r="P60" s="645"/>
      <c r="Q60" s="645"/>
      <c r="R60" s="645"/>
      <c r="S60" s="645"/>
      <c r="T60" s="645"/>
      <c r="U60" s="645"/>
      <c r="V60" s="645"/>
      <c r="W60" s="645"/>
      <c r="X60" s="645"/>
      <c r="Y60" s="645"/>
      <c r="Z60" s="645"/>
    </row>
    <row r="61" spans="1:26" ht="15.75" customHeight="1" x14ac:dyDescent="0.2">
      <c r="A61" s="645" t="s">
        <v>3109</v>
      </c>
      <c r="B61" s="904">
        <f>'EBF Spending Plan 30-34'!F69</f>
        <v>25549</v>
      </c>
      <c r="C61" s="645" t="s">
        <v>3092</v>
      </c>
      <c r="D61" s="645"/>
      <c r="E61" s="645"/>
      <c r="F61" s="645"/>
      <c r="G61" s="645"/>
      <c r="H61" s="645"/>
      <c r="I61" s="645"/>
      <c r="J61" s="645"/>
      <c r="K61" s="645"/>
      <c r="L61" s="645"/>
      <c r="M61" s="645"/>
      <c r="N61" s="645"/>
      <c r="O61" s="645"/>
      <c r="P61" s="645"/>
      <c r="Q61" s="645"/>
      <c r="R61" s="645"/>
      <c r="S61" s="645"/>
      <c r="T61" s="645"/>
      <c r="U61" s="645"/>
      <c r="V61" s="645"/>
      <c r="W61" s="645"/>
      <c r="X61" s="645"/>
      <c r="Y61" s="645"/>
      <c r="Z61" s="645"/>
    </row>
    <row r="62" spans="1:26" ht="15.75" customHeight="1" x14ac:dyDescent="0.2">
      <c r="A62" s="645" t="s">
        <v>3110</v>
      </c>
      <c r="B62" s="904">
        <f>'EBF Spending Plan 30-34'!F70</f>
        <v>251525.5</v>
      </c>
      <c r="C62" s="645" t="s">
        <v>3092</v>
      </c>
      <c r="D62" s="645"/>
      <c r="E62" s="645"/>
      <c r="F62" s="645"/>
      <c r="G62" s="645"/>
      <c r="H62" s="645"/>
      <c r="I62" s="645"/>
      <c r="J62" s="645"/>
      <c r="K62" s="645"/>
      <c r="L62" s="645"/>
      <c r="M62" s="645"/>
      <c r="N62" s="645"/>
      <c r="O62" s="645"/>
      <c r="P62" s="645"/>
      <c r="Q62" s="645"/>
      <c r="R62" s="645"/>
      <c r="S62" s="645"/>
      <c r="T62" s="645"/>
      <c r="U62" s="645"/>
      <c r="V62" s="645"/>
      <c r="W62" s="645"/>
      <c r="X62" s="645"/>
      <c r="Y62" s="645"/>
      <c r="Z62" s="645"/>
    </row>
    <row r="63" spans="1:26" ht="15.75" customHeight="1" x14ac:dyDescent="0.2">
      <c r="A63" s="645" t="s">
        <v>3111</v>
      </c>
      <c r="B63" s="904">
        <f>'EBF Spending Plan 30-34'!F71</f>
        <v>130684.5</v>
      </c>
      <c r="C63" s="645" t="s">
        <v>3092</v>
      </c>
      <c r="D63" s="645"/>
      <c r="E63" s="645"/>
      <c r="F63" s="645"/>
      <c r="G63" s="645"/>
      <c r="H63" s="645"/>
      <c r="I63" s="645"/>
      <c r="J63" s="645"/>
      <c r="K63" s="645"/>
      <c r="L63" s="645"/>
      <c r="M63" s="645"/>
      <c r="N63" s="645"/>
      <c r="O63" s="645"/>
      <c r="P63" s="645"/>
      <c r="Q63" s="645"/>
      <c r="R63" s="645"/>
      <c r="S63" s="645"/>
      <c r="T63" s="645"/>
      <c r="U63" s="645"/>
      <c r="V63" s="645"/>
      <c r="W63" s="645"/>
      <c r="X63" s="645"/>
      <c r="Y63" s="645"/>
      <c r="Z63" s="645"/>
    </row>
    <row r="64" spans="1:26" ht="15.75" customHeight="1" x14ac:dyDescent="0.2">
      <c r="A64" s="645" t="s">
        <v>3112</v>
      </c>
      <c r="B64" s="904">
        <f>'EBF Spending Plan 30-34'!F72</f>
        <v>1080987</v>
      </c>
      <c r="C64" s="645" t="s">
        <v>3092</v>
      </c>
      <c r="D64" s="645"/>
      <c r="E64" s="645"/>
      <c r="F64" s="645"/>
      <c r="G64" s="645"/>
      <c r="H64" s="645"/>
      <c r="I64" s="645"/>
      <c r="J64" s="645"/>
      <c r="K64" s="645"/>
      <c r="L64" s="645"/>
      <c r="M64" s="645"/>
      <c r="N64" s="645"/>
      <c r="O64" s="645"/>
      <c r="P64" s="645"/>
      <c r="Q64" s="645"/>
      <c r="R64" s="645"/>
      <c r="S64" s="645"/>
      <c r="T64" s="645"/>
      <c r="U64" s="645"/>
      <c r="V64" s="645"/>
      <c r="W64" s="645"/>
      <c r="X64" s="645"/>
      <c r="Y64" s="645"/>
      <c r="Z64" s="645"/>
    </row>
    <row r="65" spans="1:26" ht="15.75" customHeight="1" x14ac:dyDescent="0.2">
      <c r="A65" s="645" t="s">
        <v>3113</v>
      </c>
      <c r="B65" s="904">
        <f>'EBF Spending Plan 30-34'!F73</f>
        <v>777923</v>
      </c>
      <c r="C65" s="645" t="s">
        <v>3092</v>
      </c>
      <c r="D65" s="645"/>
      <c r="E65" s="645"/>
      <c r="F65" s="645"/>
      <c r="G65" s="645"/>
      <c r="H65" s="645"/>
      <c r="I65" s="645"/>
      <c r="J65" s="645"/>
      <c r="K65" s="645"/>
      <c r="L65" s="645"/>
      <c r="M65" s="645"/>
      <c r="N65" s="645"/>
      <c r="O65" s="645"/>
      <c r="P65" s="645"/>
      <c r="Q65" s="645"/>
      <c r="R65" s="645"/>
      <c r="S65" s="645"/>
      <c r="T65" s="645"/>
      <c r="U65" s="645"/>
      <c r="V65" s="645"/>
      <c r="W65" s="645"/>
      <c r="X65" s="645"/>
      <c r="Y65" s="645"/>
      <c r="Z65" s="645"/>
    </row>
    <row r="66" spans="1:26" ht="15.75" customHeight="1" x14ac:dyDescent="0.2">
      <c r="A66" s="645" t="s">
        <v>3114</v>
      </c>
      <c r="B66" s="904">
        <f>'EBF Spending Plan 30-34'!F74</f>
        <v>2157726.5129999998</v>
      </c>
      <c r="C66" s="645" t="s">
        <v>3092</v>
      </c>
      <c r="D66" s="645"/>
      <c r="E66" s="645"/>
      <c r="F66" s="645"/>
      <c r="G66" s="645"/>
      <c r="H66" s="645"/>
      <c r="I66" s="645"/>
      <c r="J66" s="645"/>
      <c r="K66" s="645"/>
      <c r="L66" s="645"/>
      <c r="M66" s="645"/>
      <c r="N66" s="645"/>
      <c r="O66" s="645"/>
      <c r="P66" s="645"/>
      <c r="Q66" s="645"/>
      <c r="R66" s="645"/>
      <c r="S66" s="645"/>
      <c r="T66" s="645"/>
      <c r="U66" s="645"/>
      <c r="V66" s="645"/>
      <c r="W66" s="645"/>
      <c r="X66" s="645"/>
      <c r="Y66" s="645"/>
      <c r="Z66" s="645"/>
    </row>
    <row r="67" spans="1:26" ht="15.75" customHeight="1" x14ac:dyDescent="0.2">
      <c r="A67" s="645" t="s">
        <v>3115</v>
      </c>
      <c r="B67" s="904">
        <f>'EBF Spending Plan 30-34'!F75</f>
        <v>4895866.1529999999</v>
      </c>
      <c r="C67" s="645" t="s">
        <v>3092</v>
      </c>
      <c r="D67" s="645"/>
      <c r="E67" s="645"/>
      <c r="F67" s="645"/>
      <c r="G67" s="645"/>
      <c r="H67" s="645"/>
      <c r="I67" s="645"/>
      <c r="J67" s="645"/>
      <c r="K67" s="645"/>
      <c r="L67" s="645"/>
      <c r="M67" s="645"/>
      <c r="N67" s="645"/>
      <c r="O67" s="645"/>
      <c r="P67" s="645"/>
      <c r="Q67" s="645"/>
      <c r="R67" s="645"/>
      <c r="S67" s="645"/>
      <c r="T67" s="645"/>
      <c r="U67" s="645"/>
      <c r="V67" s="645"/>
      <c r="W67" s="645"/>
      <c r="X67" s="645"/>
      <c r="Y67" s="645"/>
      <c r="Z67" s="645"/>
    </row>
    <row r="68" spans="1:26" ht="15.75" customHeight="1" x14ac:dyDescent="0.2">
      <c r="A68" s="645" t="s">
        <v>3116</v>
      </c>
      <c r="B68" s="904">
        <f>'EBF Spending Plan 30-34'!F76</f>
        <v>115654.72</v>
      </c>
      <c r="C68" s="645" t="s">
        <v>3092</v>
      </c>
      <c r="D68" s="645"/>
      <c r="E68" s="645"/>
      <c r="F68" s="645"/>
      <c r="G68" s="645"/>
      <c r="H68" s="645"/>
      <c r="I68" s="645"/>
      <c r="J68" s="645"/>
      <c r="K68" s="645"/>
      <c r="L68" s="645"/>
      <c r="M68" s="645"/>
      <c r="N68" s="645"/>
      <c r="O68" s="645"/>
      <c r="P68" s="645"/>
      <c r="Q68" s="645"/>
      <c r="R68" s="645"/>
      <c r="S68" s="645"/>
      <c r="T68" s="645"/>
      <c r="U68" s="645"/>
      <c r="V68" s="645"/>
      <c r="W68" s="645"/>
      <c r="X68" s="645"/>
      <c r="Y68" s="645"/>
      <c r="Z68" s="645"/>
    </row>
    <row r="69" spans="1:26" ht="15.75" customHeight="1" x14ac:dyDescent="0.2">
      <c r="A69" s="645" t="s">
        <v>3117</v>
      </c>
      <c r="B69" s="904">
        <f>'EBF Spending Plan 30-34'!F77</f>
        <v>115654.72</v>
      </c>
      <c r="C69" s="645" t="s">
        <v>3092</v>
      </c>
      <c r="D69" s="645"/>
      <c r="E69" s="645"/>
      <c r="F69" s="645"/>
      <c r="G69" s="645"/>
      <c r="H69" s="645"/>
      <c r="I69" s="645"/>
      <c r="J69" s="645"/>
      <c r="K69" s="645"/>
      <c r="L69" s="645"/>
      <c r="M69" s="645"/>
      <c r="N69" s="645"/>
      <c r="O69" s="645"/>
      <c r="P69" s="645"/>
      <c r="Q69" s="645"/>
      <c r="R69" s="645"/>
      <c r="S69" s="645"/>
      <c r="T69" s="645"/>
      <c r="U69" s="645"/>
      <c r="V69" s="645"/>
      <c r="W69" s="645"/>
      <c r="X69" s="645"/>
      <c r="Y69" s="645"/>
      <c r="Z69" s="645"/>
    </row>
    <row r="70" spans="1:26" ht="15.75" customHeight="1" x14ac:dyDescent="0.2">
      <c r="A70" s="645" t="s">
        <v>3118</v>
      </c>
      <c r="B70" s="904">
        <f>'EBF Spending Plan 30-34'!F78</f>
        <v>120946.11</v>
      </c>
      <c r="C70" s="645" t="s">
        <v>3092</v>
      </c>
      <c r="D70" s="645"/>
      <c r="E70" s="645"/>
      <c r="F70" s="645"/>
      <c r="G70" s="645"/>
      <c r="H70" s="645"/>
      <c r="I70" s="645"/>
      <c r="J70" s="645"/>
      <c r="K70" s="645"/>
      <c r="L70" s="645"/>
      <c r="M70" s="645"/>
      <c r="N70" s="645"/>
      <c r="O70" s="645"/>
      <c r="P70" s="645"/>
      <c r="Q70" s="645"/>
      <c r="R70" s="645"/>
      <c r="S70" s="645"/>
      <c r="T70" s="645"/>
      <c r="U70" s="645"/>
      <c r="V70" s="645"/>
      <c r="W70" s="645"/>
      <c r="X70" s="645"/>
      <c r="Y70" s="645"/>
      <c r="Z70" s="645"/>
    </row>
    <row r="71" spans="1:26" ht="15.75" customHeight="1" x14ac:dyDescent="0.2">
      <c r="A71" s="645" t="s">
        <v>3119</v>
      </c>
      <c r="B71" s="904">
        <f>'EBF Spending Plan 30-34'!F79</f>
        <v>120946.11</v>
      </c>
      <c r="C71" s="645" t="s">
        <v>3092</v>
      </c>
      <c r="D71" s="645"/>
      <c r="E71" s="645"/>
      <c r="F71" s="645"/>
      <c r="G71" s="645"/>
      <c r="H71" s="645"/>
      <c r="I71" s="645"/>
      <c r="J71" s="645"/>
      <c r="K71" s="645"/>
      <c r="L71" s="645"/>
      <c r="M71" s="645"/>
      <c r="N71" s="645"/>
      <c r="O71" s="645"/>
      <c r="P71" s="645"/>
      <c r="Q71" s="645"/>
      <c r="R71" s="645"/>
      <c r="S71" s="645"/>
      <c r="T71" s="645"/>
      <c r="U71" s="645"/>
      <c r="V71" s="645"/>
      <c r="W71" s="645"/>
      <c r="X71" s="645"/>
      <c r="Y71" s="645"/>
      <c r="Z71" s="645"/>
    </row>
    <row r="72" spans="1:26" ht="15.75" customHeight="1" x14ac:dyDescent="0.2">
      <c r="A72" s="645" t="s">
        <v>3120</v>
      </c>
      <c r="B72" s="904">
        <f>'EBF Spending Plan 30-34'!F80</f>
        <v>53669.83</v>
      </c>
      <c r="C72" s="645" t="s">
        <v>3092</v>
      </c>
      <c r="D72" s="645"/>
      <c r="E72" s="645"/>
      <c r="F72" s="645"/>
      <c r="G72" s="645"/>
      <c r="H72" s="645"/>
      <c r="I72" s="645"/>
      <c r="J72" s="645"/>
      <c r="K72" s="645"/>
      <c r="L72" s="645"/>
      <c r="M72" s="645"/>
      <c r="N72" s="645"/>
      <c r="O72" s="645"/>
      <c r="P72" s="645"/>
      <c r="Q72" s="645"/>
      <c r="R72" s="645"/>
      <c r="S72" s="645"/>
      <c r="T72" s="645"/>
      <c r="U72" s="645"/>
      <c r="V72" s="645"/>
      <c r="W72" s="645"/>
      <c r="X72" s="645"/>
      <c r="Y72" s="645"/>
      <c r="Z72" s="645"/>
    </row>
    <row r="73" spans="1:26" ht="15.75" customHeight="1" x14ac:dyDescent="0.2">
      <c r="A73" s="645" t="s">
        <v>3121</v>
      </c>
      <c r="B73" s="904">
        <f>'EBF Spending Plan 30-34'!F81</f>
        <v>53669.83</v>
      </c>
      <c r="C73" s="645" t="s">
        <v>3092</v>
      </c>
      <c r="D73" s="645"/>
      <c r="E73" s="645"/>
      <c r="F73" s="645"/>
      <c r="G73" s="645"/>
      <c r="H73" s="645"/>
      <c r="I73" s="645"/>
      <c r="J73" s="645"/>
      <c r="K73" s="645"/>
      <c r="L73" s="645"/>
      <c r="M73" s="645"/>
      <c r="N73" s="645"/>
      <c r="O73" s="645"/>
      <c r="P73" s="645"/>
      <c r="Q73" s="645"/>
      <c r="R73" s="645"/>
      <c r="S73" s="645"/>
      <c r="T73" s="645"/>
      <c r="U73" s="645"/>
      <c r="V73" s="645"/>
      <c r="W73" s="645"/>
      <c r="X73" s="645"/>
      <c r="Y73" s="645"/>
      <c r="Z73" s="645"/>
    </row>
    <row r="74" spans="1:26" ht="15.75" customHeight="1" x14ac:dyDescent="0.2">
      <c r="A74" s="645" t="s">
        <v>3122</v>
      </c>
      <c r="B74" s="904">
        <f>'EBF Spending Plan 30-34'!F82</f>
        <v>55937.57</v>
      </c>
      <c r="C74" s="645" t="s">
        <v>3092</v>
      </c>
      <c r="D74" s="645"/>
      <c r="E74" s="645"/>
      <c r="F74" s="645"/>
      <c r="G74" s="645"/>
      <c r="H74" s="645"/>
      <c r="I74" s="645"/>
      <c r="J74" s="645"/>
      <c r="K74" s="645"/>
      <c r="L74" s="645"/>
      <c r="M74" s="645"/>
      <c r="N74" s="645"/>
      <c r="O74" s="645"/>
      <c r="P74" s="645"/>
      <c r="Q74" s="645"/>
      <c r="R74" s="645"/>
      <c r="S74" s="645"/>
      <c r="T74" s="645"/>
      <c r="U74" s="645"/>
      <c r="V74" s="645"/>
      <c r="W74" s="645"/>
      <c r="X74" s="645"/>
      <c r="Y74" s="645"/>
      <c r="Z74" s="645"/>
    </row>
    <row r="75" spans="1:26" ht="15.75" customHeight="1" x14ac:dyDescent="0.2">
      <c r="A75" s="645" t="s">
        <v>3123</v>
      </c>
      <c r="B75" s="904">
        <f>'EBF Spending Plan 30-34'!F83</f>
        <v>55937.57</v>
      </c>
      <c r="C75" s="645" t="s">
        <v>3092</v>
      </c>
      <c r="D75" s="645"/>
      <c r="E75" s="645"/>
      <c r="F75" s="645"/>
      <c r="G75" s="645"/>
      <c r="H75" s="645"/>
      <c r="I75" s="645"/>
      <c r="J75" s="645"/>
      <c r="K75" s="645"/>
      <c r="L75" s="645"/>
      <c r="M75" s="645"/>
      <c r="N75" s="645"/>
      <c r="O75" s="645"/>
      <c r="P75" s="645"/>
      <c r="Q75" s="645"/>
      <c r="R75" s="645"/>
      <c r="S75" s="645"/>
      <c r="T75" s="645"/>
      <c r="U75" s="645"/>
      <c r="V75" s="645"/>
      <c r="W75" s="645"/>
      <c r="X75" s="645"/>
      <c r="Y75" s="645"/>
      <c r="Z75" s="645"/>
    </row>
    <row r="76" spans="1:26" ht="15.75" customHeight="1" x14ac:dyDescent="0.2">
      <c r="A76" s="645" t="s">
        <v>3124</v>
      </c>
      <c r="B76" s="904">
        <f>'EBF Spending Plan 30-34'!F84</f>
        <v>67276.27</v>
      </c>
      <c r="C76" s="645" t="s">
        <v>3092</v>
      </c>
      <c r="D76" s="645"/>
      <c r="E76" s="645"/>
      <c r="F76" s="645"/>
      <c r="G76" s="645"/>
      <c r="H76" s="645"/>
      <c r="I76" s="645"/>
      <c r="J76" s="645"/>
      <c r="K76" s="645"/>
      <c r="L76" s="645"/>
      <c r="M76" s="645"/>
      <c r="N76" s="645"/>
      <c r="O76" s="645"/>
      <c r="P76" s="645"/>
      <c r="Q76" s="645"/>
      <c r="R76" s="645"/>
      <c r="S76" s="645"/>
      <c r="T76" s="645"/>
      <c r="U76" s="645"/>
      <c r="V76" s="645"/>
      <c r="W76" s="645"/>
      <c r="X76" s="645"/>
      <c r="Y76" s="645"/>
      <c r="Z76" s="645"/>
    </row>
    <row r="77" spans="1:26" ht="15.75" customHeight="1" x14ac:dyDescent="0.2">
      <c r="A77" s="645" t="s">
        <v>3125</v>
      </c>
      <c r="B77" s="904">
        <f>'EBF Spending Plan 30-34'!F85</f>
        <v>471689.84</v>
      </c>
      <c r="C77" s="645" t="s">
        <v>3092</v>
      </c>
      <c r="D77" s="645"/>
      <c r="E77" s="645"/>
      <c r="F77" s="645"/>
      <c r="G77" s="645"/>
      <c r="H77" s="645"/>
      <c r="I77" s="645"/>
      <c r="J77" s="645"/>
      <c r="K77" s="645"/>
      <c r="L77" s="645"/>
      <c r="M77" s="645"/>
      <c r="N77" s="645"/>
      <c r="O77" s="645"/>
      <c r="P77" s="645"/>
      <c r="Q77" s="645"/>
      <c r="R77" s="645"/>
      <c r="S77" s="645"/>
      <c r="T77" s="645"/>
      <c r="U77" s="645"/>
      <c r="V77" s="645"/>
      <c r="W77" s="645"/>
      <c r="X77" s="645"/>
      <c r="Y77" s="645"/>
      <c r="Z77" s="645"/>
    </row>
    <row r="78" spans="1:26" ht="15.75" customHeight="1" x14ac:dyDescent="0.2">
      <c r="A78" s="645" t="s">
        <v>3126</v>
      </c>
      <c r="B78" s="904">
        <f>'EBF Spending Plan 30-34'!F86</f>
        <v>187167.72</v>
      </c>
      <c r="C78" s="645" t="s">
        <v>3092</v>
      </c>
      <c r="D78" s="645"/>
      <c r="E78" s="645"/>
      <c r="F78" s="645"/>
      <c r="G78" s="645"/>
      <c r="H78" s="645"/>
      <c r="I78" s="645"/>
      <c r="J78" s="645"/>
      <c r="K78" s="645"/>
      <c r="L78" s="645"/>
      <c r="M78" s="645"/>
      <c r="N78" s="645"/>
      <c r="O78" s="645"/>
      <c r="P78" s="645"/>
      <c r="Q78" s="645"/>
      <c r="R78" s="645"/>
      <c r="S78" s="645"/>
      <c r="T78" s="645"/>
      <c r="U78" s="645"/>
      <c r="V78" s="645"/>
      <c r="W78" s="645"/>
      <c r="X78" s="645"/>
      <c r="Y78" s="645"/>
      <c r="Z78" s="645"/>
    </row>
    <row r="79" spans="1:26" ht="15.75" customHeight="1" x14ac:dyDescent="0.2">
      <c r="A79" s="645" t="s">
        <v>3127</v>
      </c>
      <c r="B79" s="904">
        <f>'EBF Spending Plan 30-34'!F87</f>
        <v>73653.990000000005</v>
      </c>
      <c r="C79" s="645" t="s">
        <v>3092</v>
      </c>
      <c r="D79" s="645"/>
      <c r="E79" s="645"/>
      <c r="F79" s="645"/>
      <c r="G79" s="645"/>
      <c r="H79" s="645"/>
      <c r="I79" s="645"/>
      <c r="J79" s="645"/>
      <c r="K79" s="645"/>
      <c r="L79" s="645"/>
      <c r="M79" s="645"/>
      <c r="N79" s="645"/>
      <c r="O79" s="645"/>
      <c r="P79" s="645"/>
      <c r="Q79" s="645"/>
      <c r="R79" s="645"/>
      <c r="S79" s="645"/>
      <c r="T79" s="645"/>
      <c r="U79" s="645"/>
      <c r="V79" s="645"/>
      <c r="W79" s="645"/>
      <c r="X79" s="645"/>
      <c r="Y79" s="645"/>
      <c r="Z79" s="645"/>
    </row>
    <row r="80" spans="1:26" ht="15.75" customHeight="1" x14ac:dyDescent="0.2">
      <c r="A80" s="645" t="s">
        <v>3128</v>
      </c>
      <c r="B80" s="904">
        <f>'EBF Spending Plan 30-34'!F88</f>
        <v>1492204.2799999998</v>
      </c>
      <c r="C80" s="645" t="s">
        <v>3092</v>
      </c>
      <c r="D80" s="645"/>
      <c r="E80" s="645"/>
      <c r="F80" s="645"/>
      <c r="G80" s="645"/>
      <c r="H80" s="645"/>
      <c r="I80" s="645"/>
      <c r="J80" s="645"/>
      <c r="K80" s="645"/>
      <c r="L80" s="645"/>
      <c r="M80" s="645"/>
      <c r="N80" s="645"/>
      <c r="O80" s="645"/>
      <c r="P80" s="645"/>
      <c r="Q80" s="645"/>
      <c r="R80" s="645"/>
      <c r="S80" s="645"/>
      <c r="T80" s="645"/>
      <c r="U80" s="645"/>
      <c r="V80" s="645"/>
      <c r="W80" s="645"/>
      <c r="X80" s="645"/>
      <c r="Y80" s="645"/>
      <c r="Z80" s="645"/>
    </row>
    <row r="81" spans="1:26" ht="15.75" customHeight="1" x14ac:dyDescent="0.2">
      <c r="A81" s="645" t="s">
        <v>3129</v>
      </c>
      <c r="B81" s="904">
        <f>'EBF Spending Plan 30-34'!F90</f>
        <v>11762023.359999999</v>
      </c>
      <c r="C81" s="645" t="s">
        <v>3092</v>
      </c>
      <c r="D81" s="645"/>
      <c r="E81" s="645"/>
      <c r="F81" s="645"/>
      <c r="G81" s="645"/>
      <c r="H81" s="645"/>
      <c r="I81" s="645"/>
      <c r="J81" s="645"/>
      <c r="K81" s="645"/>
      <c r="L81" s="645"/>
      <c r="M81" s="645"/>
      <c r="N81" s="645"/>
      <c r="O81" s="645"/>
      <c r="P81" s="645"/>
      <c r="Q81" s="645"/>
      <c r="R81" s="645"/>
      <c r="S81" s="645"/>
      <c r="T81" s="645"/>
      <c r="U81" s="645"/>
      <c r="V81" s="645"/>
      <c r="W81" s="645"/>
      <c r="X81" s="645"/>
      <c r="Y81" s="645"/>
      <c r="Z81" s="645"/>
    </row>
    <row r="82" spans="1:26" ht="15.75" customHeight="1" x14ac:dyDescent="0.2">
      <c r="A82" s="645" t="s">
        <v>3130</v>
      </c>
      <c r="B82" s="645" t="str">
        <f>IF('EBF Spending Plan 30-34'!G52="","",'EBF Spending Plan 30-34'!G52)</f>
        <v/>
      </c>
      <c r="C82" s="645" t="s">
        <v>3131</v>
      </c>
      <c r="D82" s="645"/>
      <c r="E82" s="645"/>
      <c r="F82" s="645"/>
      <c r="G82" s="645"/>
      <c r="H82" s="645"/>
      <c r="I82" s="645"/>
      <c r="J82" s="645"/>
      <c r="K82" s="645"/>
      <c r="L82" s="645"/>
      <c r="M82" s="645"/>
      <c r="N82" s="645"/>
      <c r="O82" s="645"/>
      <c r="P82" s="645"/>
      <c r="Q82" s="645"/>
      <c r="R82" s="645"/>
      <c r="S82" s="645"/>
      <c r="T82" s="645"/>
      <c r="U82" s="645"/>
      <c r="V82" s="645"/>
      <c r="W82" s="645"/>
      <c r="X82" s="645"/>
      <c r="Y82" s="645"/>
      <c r="Z82" s="645"/>
    </row>
    <row r="83" spans="1:26" ht="15.75" customHeight="1" x14ac:dyDescent="0.2">
      <c r="A83" s="645" t="s">
        <v>3132</v>
      </c>
      <c r="B83" s="645" t="str">
        <f>IF('EBF Spending Plan 30-34'!G53="","",'EBF Spending Plan 30-34'!G53)</f>
        <v/>
      </c>
      <c r="C83" s="645" t="s">
        <v>3131</v>
      </c>
      <c r="D83" s="645"/>
      <c r="E83" s="645"/>
      <c r="F83" s="645"/>
      <c r="G83" s="645"/>
      <c r="H83" s="645"/>
      <c r="I83" s="645"/>
      <c r="J83" s="645"/>
      <c r="K83" s="645"/>
      <c r="L83" s="645"/>
      <c r="M83" s="645"/>
      <c r="N83" s="645"/>
      <c r="O83" s="645"/>
      <c r="P83" s="645"/>
      <c r="Q83" s="645"/>
      <c r="R83" s="645"/>
      <c r="S83" s="645"/>
      <c r="T83" s="645"/>
      <c r="U83" s="645"/>
      <c r="V83" s="645"/>
      <c r="W83" s="645"/>
      <c r="X83" s="645"/>
      <c r="Y83" s="645"/>
      <c r="Z83" s="645"/>
    </row>
    <row r="84" spans="1:26" ht="15.75" customHeight="1" x14ac:dyDescent="0.2">
      <c r="A84" s="645" t="s">
        <v>3133</v>
      </c>
      <c r="B84" s="645" t="str">
        <f>IF('EBF Spending Plan 30-34'!G54="","",'EBF Spending Plan 30-34'!G54)</f>
        <v/>
      </c>
      <c r="C84" s="645" t="s">
        <v>3131</v>
      </c>
      <c r="D84" s="645"/>
      <c r="E84" s="645"/>
      <c r="F84" s="645"/>
      <c r="G84" s="645"/>
      <c r="H84" s="645"/>
      <c r="I84" s="645"/>
      <c r="J84" s="645"/>
      <c r="K84" s="645"/>
      <c r="L84" s="645"/>
      <c r="M84" s="645"/>
      <c r="N84" s="645"/>
      <c r="O84" s="645"/>
      <c r="P84" s="645"/>
      <c r="Q84" s="645"/>
      <c r="R84" s="645"/>
      <c r="S84" s="645"/>
      <c r="T84" s="645"/>
      <c r="U84" s="645"/>
      <c r="V84" s="645"/>
      <c r="W84" s="645"/>
      <c r="X84" s="645"/>
      <c r="Y84" s="645"/>
      <c r="Z84" s="645"/>
    </row>
    <row r="85" spans="1:26" ht="15.75" customHeight="1" x14ac:dyDescent="0.2">
      <c r="A85" s="645" t="s">
        <v>3134</v>
      </c>
      <c r="B85" s="645" t="str">
        <f>IF('EBF Spending Plan 30-34'!G55="","",'EBF Spending Plan 30-34'!G55)</f>
        <v/>
      </c>
      <c r="C85" s="645" t="s">
        <v>3131</v>
      </c>
      <c r="D85" s="645"/>
      <c r="E85" s="645"/>
      <c r="F85" s="645"/>
      <c r="G85" s="645"/>
      <c r="H85" s="645"/>
      <c r="I85" s="645"/>
      <c r="J85" s="645"/>
      <c r="K85" s="645"/>
      <c r="L85" s="645"/>
      <c r="M85" s="645"/>
      <c r="N85" s="645"/>
      <c r="O85" s="645"/>
      <c r="P85" s="645"/>
      <c r="Q85" s="645"/>
      <c r="R85" s="645"/>
      <c r="S85" s="645"/>
      <c r="T85" s="645"/>
      <c r="U85" s="645"/>
      <c r="V85" s="645"/>
      <c r="W85" s="645"/>
      <c r="X85" s="645"/>
      <c r="Y85" s="645"/>
      <c r="Z85" s="645"/>
    </row>
    <row r="86" spans="1:26" ht="15.75" customHeight="1" x14ac:dyDescent="0.2">
      <c r="A86" s="645" t="s">
        <v>3135</v>
      </c>
      <c r="B86" s="645" t="str">
        <f>IF('EBF Spending Plan 30-34'!G56="","",'EBF Spending Plan 30-34'!G56)</f>
        <v/>
      </c>
      <c r="C86" s="645" t="s">
        <v>3131</v>
      </c>
      <c r="D86" s="645"/>
      <c r="E86" s="645"/>
      <c r="F86" s="645"/>
      <c r="G86" s="645"/>
      <c r="H86" s="645"/>
      <c r="I86" s="645"/>
      <c r="J86" s="645"/>
      <c r="K86" s="645"/>
      <c r="L86" s="645"/>
      <c r="M86" s="645"/>
      <c r="N86" s="645"/>
      <c r="O86" s="645"/>
      <c r="P86" s="645"/>
      <c r="Q86" s="645"/>
      <c r="R86" s="645"/>
      <c r="S86" s="645"/>
      <c r="T86" s="645"/>
      <c r="U86" s="645"/>
      <c r="V86" s="645"/>
      <c r="W86" s="645"/>
      <c r="X86" s="645"/>
      <c r="Y86" s="645"/>
      <c r="Z86" s="645"/>
    </row>
    <row r="87" spans="1:26" ht="15.75" customHeight="1" x14ac:dyDescent="0.2">
      <c r="A87" s="645" t="s">
        <v>3136</v>
      </c>
      <c r="B87" s="645" t="str">
        <f>IF('EBF Spending Plan 30-34'!G57="","",'EBF Spending Plan 30-34'!G57)</f>
        <v/>
      </c>
      <c r="C87" s="645" t="s">
        <v>3131</v>
      </c>
      <c r="D87" s="645"/>
      <c r="E87" s="645"/>
      <c r="F87" s="645"/>
      <c r="G87" s="645"/>
      <c r="H87" s="645"/>
      <c r="I87" s="645"/>
      <c r="J87" s="645"/>
      <c r="K87" s="645"/>
      <c r="L87" s="645"/>
      <c r="M87" s="645"/>
      <c r="N87" s="645"/>
      <c r="O87" s="645"/>
      <c r="P87" s="645"/>
      <c r="Q87" s="645"/>
      <c r="R87" s="645"/>
      <c r="S87" s="645"/>
      <c r="T87" s="645"/>
      <c r="U87" s="645"/>
      <c r="V87" s="645"/>
      <c r="W87" s="645"/>
      <c r="X87" s="645"/>
      <c r="Y87" s="645"/>
      <c r="Z87" s="645"/>
    </row>
    <row r="88" spans="1:26" ht="15.75" customHeight="1" x14ac:dyDescent="0.2">
      <c r="A88" s="645" t="s">
        <v>3137</v>
      </c>
      <c r="B88" s="645" t="str">
        <f>IF('EBF Spending Plan 30-34'!G58="","",'EBF Spending Plan 30-34'!G58)</f>
        <v/>
      </c>
      <c r="C88" s="645" t="s">
        <v>3131</v>
      </c>
      <c r="D88" s="645"/>
      <c r="E88" s="645"/>
      <c r="F88" s="645"/>
      <c r="G88" s="645"/>
      <c r="H88" s="645"/>
      <c r="I88" s="645"/>
      <c r="J88" s="645"/>
      <c r="K88" s="645"/>
      <c r="L88" s="645"/>
      <c r="M88" s="645"/>
      <c r="N88" s="645"/>
      <c r="O88" s="645"/>
      <c r="P88" s="645"/>
      <c r="Q88" s="645"/>
      <c r="R88" s="645"/>
      <c r="S88" s="645"/>
      <c r="T88" s="645"/>
      <c r="U88" s="645"/>
      <c r="V88" s="645"/>
      <c r="W88" s="645"/>
      <c r="X88" s="645"/>
      <c r="Y88" s="645"/>
      <c r="Z88" s="645"/>
    </row>
    <row r="89" spans="1:26" ht="15.75" customHeight="1" x14ac:dyDescent="0.2">
      <c r="A89" s="645" t="s">
        <v>3138</v>
      </c>
      <c r="B89" s="645" t="str">
        <f>IF('EBF Spending Plan 30-34'!G59="","",'EBF Spending Plan 30-34'!G59)</f>
        <v/>
      </c>
      <c r="C89" s="645" t="s">
        <v>3131</v>
      </c>
      <c r="D89" s="645"/>
      <c r="E89" s="645"/>
      <c r="F89" s="645"/>
      <c r="G89" s="645"/>
      <c r="H89" s="645"/>
      <c r="I89" s="645"/>
      <c r="J89" s="645"/>
      <c r="K89" s="645"/>
      <c r="L89" s="645"/>
      <c r="M89" s="645"/>
      <c r="N89" s="645"/>
      <c r="O89" s="645"/>
      <c r="P89" s="645"/>
      <c r="Q89" s="645"/>
      <c r="R89" s="645"/>
      <c r="S89" s="645"/>
      <c r="T89" s="645"/>
      <c r="U89" s="645"/>
      <c r="V89" s="645"/>
      <c r="W89" s="645"/>
      <c r="X89" s="645"/>
      <c r="Y89" s="645"/>
      <c r="Z89" s="645"/>
    </row>
    <row r="90" spans="1:26" ht="15.75" customHeight="1" x14ac:dyDescent="0.2">
      <c r="A90" s="645" t="s">
        <v>3139</v>
      </c>
      <c r="B90" s="645" t="str">
        <f>IF('EBF Spending Plan 30-34'!G60="","",'EBF Spending Plan 30-34'!G60)</f>
        <v/>
      </c>
      <c r="C90" s="645" t="s">
        <v>3131</v>
      </c>
      <c r="D90" s="645"/>
      <c r="E90" s="645"/>
      <c r="F90" s="645"/>
      <c r="G90" s="645"/>
      <c r="H90" s="645"/>
      <c r="I90" s="645"/>
      <c r="J90" s="645"/>
      <c r="K90" s="645"/>
      <c r="L90" s="645"/>
      <c r="M90" s="645"/>
      <c r="N90" s="645"/>
      <c r="O90" s="645"/>
      <c r="P90" s="645"/>
      <c r="Q90" s="645"/>
      <c r="R90" s="645"/>
      <c r="S90" s="645"/>
      <c r="T90" s="645"/>
      <c r="U90" s="645"/>
      <c r="V90" s="645"/>
      <c r="W90" s="645"/>
      <c r="X90" s="645"/>
      <c r="Y90" s="645"/>
      <c r="Z90" s="645"/>
    </row>
    <row r="91" spans="1:26" ht="15.75" customHeight="1" x14ac:dyDescent="0.2">
      <c r="A91" s="645" t="s">
        <v>3140</v>
      </c>
      <c r="B91" s="645" t="str">
        <f>IF('EBF Spending Plan 30-34'!G61="","",'EBF Spending Plan 30-34'!G61)</f>
        <v/>
      </c>
      <c r="C91" s="645" t="s">
        <v>3131</v>
      </c>
      <c r="D91" s="645"/>
      <c r="E91" s="645"/>
      <c r="F91" s="645"/>
      <c r="G91" s="645"/>
      <c r="H91" s="645"/>
      <c r="I91" s="645"/>
      <c r="J91" s="645"/>
      <c r="K91" s="645"/>
      <c r="L91" s="645"/>
      <c r="M91" s="645"/>
      <c r="N91" s="645"/>
      <c r="O91" s="645"/>
      <c r="P91" s="645"/>
      <c r="Q91" s="645"/>
      <c r="R91" s="645"/>
      <c r="S91" s="645"/>
      <c r="T91" s="645"/>
      <c r="U91" s="645"/>
      <c r="V91" s="645"/>
      <c r="W91" s="645"/>
      <c r="X91" s="645"/>
      <c r="Y91" s="645"/>
      <c r="Z91" s="645"/>
    </row>
    <row r="92" spans="1:26" ht="15.75" customHeight="1" x14ac:dyDescent="0.2">
      <c r="A92" s="645" t="s">
        <v>3141</v>
      </c>
      <c r="B92" s="645" t="str">
        <f>IF('EBF Spending Plan 30-34'!G62="","",'EBF Spending Plan 30-34'!G62)</f>
        <v/>
      </c>
      <c r="C92" s="645" t="s">
        <v>3131</v>
      </c>
      <c r="D92" s="645"/>
      <c r="E92" s="645"/>
      <c r="F92" s="645"/>
      <c r="G92" s="645"/>
      <c r="H92" s="645"/>
      <c r="I92" s="645"/>
      <c r="J92" s="645"/>
      <c r="K92" s="645"/>
      <c r="L92" s="645"/>
      <c r="M92" s="645"/>
      <c r="N92" s="645"/>
      <c r="O92" s="645"/>
      <c r="P92" s="645"/>
      <c r="Q92" s="645"/>
      <c r="R92" s="645"/>
      <c r="S92" s="645"/>
      <c r="T92" s="645"/>
      <c r="U92" s="645"/>
      <c r="V92" s="645"/>
      <c r="W92" s="645"/>
      <c r="X92" s="645"/>
      <c r="Y92" s="645"/>
      <c r="Z92" s="645"/>
    </row>
    <row r="93" spans="1:26" ht="15.75" customHeight="1" x14ac:dyDescent="0.2">
      <c r="A93" s="645" t="s">
        <v>3142</v>
      </c>
      <c r="B93" s="645" t="str">
        <f>IF('EBF Spending Plan 30-34'!G63="","",'EBF Spending Plan 30-34'!G63)</f>
        <v/>
      </c>
      <c r="C93" s="645" t="s">
        <v>3131</v>
      </c>
      <c r="D93" s="645"/>
      <c r="E93" s="645"/>
      <c r="F93" s="645"/>
      <c r="G93" s="645"/>
      <c r="H93" s="645"/>
      <c r="I93" s="645"/>
      <c r="J93" s="645"/>
      <c r="K93" s="645"/>
      <c r="L93" s="645"/>
      <c r="M93" s="645"/>
      <c r="N93" s="645"/>
      <c r="O93" s="645"/>
      <c r="P93" s="645"/>
      <c r="Q93" s="645"/>
      <c r="R93" s="645"/>
      <c r="S93" s="645"/>
      <c r="T93" s="645"/>
      <c r="U93" s="645"/>
      <c r="V93" s="645"/>
      <c r="W93" s="645"/>
      <c r="X93" s="645"/>
      <c r="Y93" s="645"/>
      <c r="Z93" s="645"/>
    </row>
    <row r="94" spans="1:26" ht="15.75" customHeight="1" x14ac:dyDescent="0.2">
      <c r="A94" s="645" t="s">
        <v>3143</v>
      </c>
      <c r="B94" s="645" t="str">
        <f>IF('EBF Spending Plan 30-34'!G64="","",'EBF Spending Plan 30-34'!G64)</f>
        <v/>
      </c>
      <c r="C94" s="645" t="s">
        <v>3131</v>
      </c>
      <c r="D94" s="645"/>
      <c r="E94" s="645"/>
      <c r="F94" s="645"/>
      <c r="G94" s="645"/>
      <c r="H94" s="645"/>
      <c r="I94" s="645"/>
      <c r="J94" s="645"/>
      <c r="K94" s="645"/>
      <c r="L94" s="645"/>
      <c r="M94" s="645"/>
      <c r="N94" s="645"/>
      <c r="O94" s="645"/>
      <c r="P94" s="645"/>
      <c r="Q94" s="645"/>
      <c r="R94" s="645"/>
      <c r="S94" s="645"/>
      <c r="T94" s="645"/>
      <c r="U94" s="645"/>
      <c r="V94" s="645"/>
      <c r="W94" s="645"/>
      <c r="X94" s="645"/>
      <c r="Y94" s="645"/>
      <c r="Z94" s="645"/>
    </row>
    <row r="95" spans="1:26" ht="15.75" customHeight="1" x14ac:dyDescent="0.2">
      <c r="A95" s="645" t="s">
        <v>3144</v>
      </c>
      <c r="B95" s="904" t="str">
        <f>'EBF Spending Plan 30-34'!G65</f>
        <v/>
      </c>
      <c r="C95" s="645" t="s">
        <v>3131</v>
      </c>
      <c r="D95" s="645"/>
      <c r="E95" s="645"/>
      <c r="F95" s="645"/>
      <c r="G95" s="645"/>
      <c r="H95" s="645"/>
      <c r="I95" s="645"/>
      <c r="J95" s="645"/>
      <c r="K95" s="645"/>
      <c r="L95" s="645"/>
      <c r="M95" s="645"/>
      <c r="N95" s="645"/>
      <c r="O95" s="645"/>
      <c r="P95" s="645"/>
      <c r="Q95" s="645"/>
      <c r="R95" s="645"/>
      <c r="S95" s="645"/>
      <c r="T95" s="645"/>
      <c r="U95" s="645"/>
      <c r="V95" s="645"/>
      <c r="W95" s="645"/>
      <c r="X95" s="645"/>
      <c r="Y95" s="645"/>
      <c r="Z95" s="645"/>
    </row>
    <row r="96" spans="1:26" ht="15.75" customHeight="1" x14ac:dyDescent="0.2">
      <c r="A96" s="645" t="s">
        <v>3145</v>
      </c>
      <c r="B96" s="645" t="str">
        <f>IF('EBF Spending Plan 30-34'!G66="","",'EBF Spending Plan 30-34'!G66)</f>
        <v/>
      </c>
      <c r="C96" s="645" t="s">
        <v>3131</v>
      </c>
      <c r="D96" s="645"/>
      <c r="E96" s="645"/>
      <c r="F96" s="645"/>
      <c r="G96" s="645"/>
      <c r="H96" s="645"/>
      <c r="I96" s="645"/>
      <c r="J96" s="645"/>
      <c r="K96" s="645"/>
      <c r="L96" s="645"/>
      <c r="M96" s="645"/>
      <c r="N96" s="645"/>
      <c r="O96" s="645"/>
      <c r="P96" s="645"/>
      <c r="Q96" s="645"/>
      <c r="R96" s="645"/>
      <c r="S96" s="645"/>
      <c r="T96" s="645"/>
      <c r="U96" s="645"/>
      <c r="V96" s="645"/>
      <c r="W96" s="645"/>
      <c r="X96" s="645"/>
      <c r="Y96" s="645"/>
      <c r="Z96" s="645"/>
    </row>
    <row r="97" spans="1:26" ht="15.75" customHeight="1" x14ac:dyDescent="0.2">
      <c r="A97" s="645" t="s">
        <v>3146</v>
      </c>
      <c r="B97" s="645" t="str">
        <f>IF('EBF Spending Plan 30-34'!G67="","",'EBF Spending Plan 30-34'!G67)</f>
        <v/>
      </c>
      <c r="C97" s="645" t="s">
        <v>3131</v>
      </c>
      <c r="D97" s="645"/>
      <c r="E97" s="645"/>
      <c r="F97" s="645"/>
      <c r="G97" s="645"/>
      <c r="H97" s="645"/>
      <c r="I97" s="645"/>
      <c r="J97" s="645"/>
      <c r="K97" s="645"/>
      <c r="L97" s="645"/>
      <c r="M97" s="645"/>
      <c r="N97" s="645"/>
      <c r="O97" s="645"/>
      <c r="P97" s="645"/>
      <c r="Q97" s="645"/>
      <c r="R97" s="645"/>
      <c r="S97" s="645"/>
      <c r="T97" s="645"/>
      <c r="U97" s="645"/>
      <c r="V97" s="645"/>
      <c r="W97" s="645"/>
      <c r="X97" s="645"/>
      <c r="Y97" s="645"/>
      <c r="Z97" s="645"/>
    </row>
    <row r="98" spans="1:26" ht="15.75" customHeight="1" x14ac:dyDescent="0.2">
      <c r="A98" s="645" t="s">
        <v>3147</v>
      </c>
      <c r="B98" s="645" t="str">
        <f>IF('EBF Spending Plan 30-34'!G68="","",'EBF Spending Plan 30-34'!G68)</f>
        <v/>
      </c>
      <c r="C98" s="645" t="s">
        <v>3131</v>
      </c>
      <c r="D98" s="645"/>
      <c r="E98" s="645"/>
      <c r="F98" s="645"/>
      <c r="G98" s="645"/>
      <c r="H98" s="645"/>
      <c r="I98" s="645"/>
      <c r="J98" s="645"/>
      <c r="K98" s="645"/>
      <c r="L98" s="645"/>
      <c r="M98" s="645"/>
      <c r="N98" s="645"/>
      <c r="O98" s="645"/>
      <c r="P98" s="645"/>
      <c r="Q98" s="645"/>
      <c r="R98" s="645"/>
      <c r="S98" s="645"/>
      <c r="T98" s="645"/>
      <c r="U98" s="645"/>
      <c r="V98" s="645"/>
      <c r="W98" s="645"/>
      <c r="X98" s="645"/>
      <c r="Y98" s="645"/>
      <c r="Z98" s="645"/>
    </row>
    <row r="99" spans="1:26" ht="15.75" customHeight="1" x14ac:dyDescent="0.2">
      <c r="A99" s="645" t="s">
        <v>3148</v>
      </c>
      <c r="B99" s="645" t="str">
        <f>IF('EBF Spending Plan 30-34'!G69="","",'EBF Spending Plan 30-34'!G69)</f>
        <v/>
      </c>
      <c r="C99" s="645" t="s">
        <v>3131</v>
      </c>
      <c r="D99" s="645"/>
      <c r="E99" s="645"/>
      <c r="F99" s="645"/>
      <c r="G99" s="645"/>
      <c r="H99" s="645"/>
      <c r="I99" s="645"/>
      <c r="J99" s="645"/>
      <c r="K99" s="645"/>
      <c r="L99" s="645"/>
      <c r="M99" s="645"/>
      <c r="N99" s="645"/>
      <c r="O99" s="645"/>
      <c r="P99" s="645"/>
      <c r="Q99" s="645"/>
      <c r="R99" s="645"/>
      <c r="S99" s="645"/>
      <c r="T99" s="645"/>
      <c r="U99" s="645"/>
      <c r="V99" s="645"/>
      <c r="W99" s="645"/>
      <c r="X99" s="645"/>
      <c r="Y99" s="645"/>
      <c r="Z99" s="645"/>
    </row>
    <row r="100" spans="1:26" ht="15.75" customHeight="1" x14ac:dyDescent="0.2">
      <c r="A100" s="645" t="s">
        <v>3149</v>
      </c>
      <c r="B100" s="645" t="str">
        <f>IF('EBF Spending Plan 30-34'!G70="","",'EBF Spending Plan 30-34'!G70)</f>
        <v/>
      </c>
      <c r="C100" s="645" t="s">
        <v>3131</v>
      </c>
      <c r="D100" s="645"/>
      <c r="E100" s="645"/>
      <c r="F100" s="645"/>
      <c r="G100" s="645"/>
      <c r="H100" s="645"/>
      <c r="I100" s="645"/>
      <c r="J100" s="645"/>
      <c r="K100" s="645"/>
      <c r="L100" s="645"/>
      <c r="M100" s="645"/>
      <c r="N100" s="645"/>
      <c r="O100" s="645"/>
      <c r="P100" s="645"/>
      <c r="Q100" s="645"/>
      <c r="R100" s="645"/>
      <c r="S100" s="645"/>
      <c r="T100" s="645"/>
      <c r="U100" s="645"/>
      <c r="V100" s="645"/>
      <c r="W100" s="645"/>
      <c r="X100" s="645"/>
      <c r="Y100" s="645"/>
      <c r="Z100" s="645"/>
    </row>
    <row r="101" spans="1:26" ht="15.75" customHeight="1" x14ac:dyDescent="0.2">
      <c r="A101" s="645" t="s">
        <v>3150</v>
      </c>
      <c r="B101" s="645" t="str">
        <f>IF('EBF Spending Plan 30-34'!G71="","",'EBF Spending Plan 30-34'!G71)</f>
        <v/>
      </c>
      <c r="C101" s="645" t="s">
        <v>3131</v>
      </c>
      <c r="D101" s="645"/>
      <c r="E101" s="645"/>
      <c r="F101" s="645"/>
      <c r="G101" s="645"/>
      <c r="H101" s="645"/>
      <c r="I101" s="645"/>
      <c r="J101" s="645"/>
      <c r="K101" s="645"/>
      <c r="L101" s="645"/>
      <c r="M101" s="645"/>
      <c r="N101" s="645"/>
      <c r="O101" s="645"/>
      <c r="P101" s="645"/>
      <c r="Q101" s="645"/>
      <c r="R101" s="645"/>
      <c r="S101" s="645"/>
      <c r="T101" s="645"/>
      <c r="U101" s="645"/>
      <c r="V101" s="645"/>
      <c r="W101" s="645"/>
      <c r="X101" s="645"/>
      <c r="Y101" s="645"/>
      <c r="Z101" s="645"/>
    </row>
    <row r="102" spans="1:26" ht="15.75" customHeight="1" x14ac:dyDescent="0.2">
      <c r="A102" s="645" t="s">
        <v>3151</v>
      </c>
      <c r="B102" s="645" t="str">
        <f>IF('EBF Spending Plan 30-34'!G72="","",'EBF Spending Plan 30-34'!G72)</f>
        <v/>
      </c>
      <c r="C102" s="645" t="s">
        <v>3131</v>
      </c>
      <c r="D102" s="645"/>
      <c r="E102" s="645"/>
      <c r="F102" s="645"/>
      <c r="G102" s="645"/>
      <c r="H102" s="645"/>
      <c r="I102" s="645"/>
      <c r="J102" s="645"/>
      <c r="K102" s="645"/>
      <c r="L102" s="645"/>
      <c r="M102" s="645"/>
      <c r="N102" s="645"/>
      <c r="O102" s="645"/>
      <c r="P102" s="645"/>
      <c r="Q102" s="645"/>
      <c r="R102" s="645"/>
      <c r="S102" s="645"/>
      <c r="T102" s="645"/>
      <c r="U102" s="645"/>
      <c r="V102" s="645"/>
      <c r="W102" s="645"/>
      <c r="X102" s="645"/>
      <c r="Y102" s="645"/>
      <c r="Z102" s="645"/>
    </row>
    <row r="103" spans="1:26" ht="15.75" customHeight="1" x14ac:dyDescent="0.2">
      <c r="A103" s="645" t="s">
        <v>3152</v>
      </c>
      <c r="B103" s="645" t="str">
        <f>IF('EBF Spending Plan 30-34'!G73="","",'EBF Spending Plan 30-34'!G73)</f>
        <v/>
      </c>
      <c r="C103" s="645" t="s">
        <v>3131</v>
      </c>
      <c r="D103" s="645"/>
      <c r="E103" s="645"/>
      <c r="F103" s="645"/>
      <c r="G103" s="645"/>
      <c r="H103" s="645"/>
      <c r="I103" s="645"/>
      <c r="J103" s="645"/>
      <c r="K103" s="645"/>
      <c r="L103" s="645"/>
      <c r="M103" s="645"/>
      <c r="N103" s="645"/>
      <c r="O103" s="645"/>
      <c r="P103" s="645"/>
      <c r="Q103" s="645"/>
      <c r="R103" s="645"/>
      <c r="S103" s="645"/>
      <c r="T103" s="645"/>
      <c r="U103" s="645"/>
      <c r="V103" s="645"/>
      <c r="W103" s="645"/>
      <c r="X103" s="645"/>
      <c r="Y103" s="645"/>
      <c r="Z103" s="645"/>
    </row>
    <row r="104" spans="1:26" ht="15.75" customHeight="1" x14ac:dyDescent="0.2">
      <c r="A104" s="645" t="s">
        <v>3153</v>
      </c>
      <c r="B104" s="645" t="str">
        <f>IF('EBF Spending Plan 30-34'!G74="","",'EBF Spending Plan 30-34'!G74)</f>
        <v/>
      </c>
      <c r="C104" s="645" t="s">
        <v>3131</v>
      </c>
      <c r="D104" s="645"/>
      <c r="E104" s="645"/>
      <c r="F104" s="645"/>
      <c r="G104" s="645"/>
      <c r="H104" s="645"/>
      <c r="I104" s="645"/>
      <c r="J104" s="645"/>
      <c r="K104" s="645"/>
      <c r="L104" s="645"/>
      <c r="M104" s="645"/>
      <c r="N104" s="645"/>
      <c r="O104" s="645"/>
      <c r="P104" s="645"/>
      <c r="Q104" s="645"/>
      <c r="R104" s="645"/>
      <c r="S104" s="645"/>
      <c r="T104" s="645"/>
      <c r="U104" s="645"/>
      <c r="V104" s="645"/>
      <c r="W104" s="645"/>
      <c r="X104" s="645"/>
      <c r="Y104" s="645"/>
      <c r="Z104" s="645"/>
    </row>
    <row r="105" spans="1:26" ht="15.75" customHeight="1" x14ac:dyDescent="0.2">
      <c r="A105" s="645" t="s">
        <v>3154</v>
      </c>
      <c r="B105" s="904" t="str">
        <f>'EBF Spending Plan 30-34'!G75</f>
        <v/>
      </c>
      <c r="C105" s="645" t="s">
        <v>3131</v>
      </c>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row>
    <row r="106" spans="1:26" ht="15.75" customHeight="1" x14ac:dyDescent="0.2">
      <c r="A106" s="645" t="s">
        <v>3155</v>
      </c>
      <c r="B106" s="645" t="str">
        <f>IF('EBF Spending Plan 30-34'!G76="","",'EBF Spending Plan 30-34'!G76)</f>
        <v/>
      </c>
      <c r="C106" s="645" t="s">
        <v>3131</v>
      </c>
      <c r="D106" s="645"/>
      <c r="E106" s="645"/>
      <c r="F106" s="645"/>
      <c r="G106" s="645"/>
      <c r="H106" s="645"/>
      <c r="I106" s="645"/>
      <c r="J106" s="645"/>
      <c r="K106" s="645"/>
      <c r="L106" s="645"/>
      <c r="M106" s="645"/>
      <c r="N106" s="645"/>
      <c r="O106" s="645"/>
      <c r="P106" s="645"/>
      <c r="Q106" s="645"/>
      <c r="R106" s="645"/>
      <c r="S106" s="645"/>
      <c r="T106" s="645"/>
      <c r="U106" s="645"/>
      <c r="V106" s="645"/>
      <c r="W106" s="645"/>
      <c r="X106" s="645"/>
      <c r="Y106" s="645"/>
      <c r="Z106" s="645"/>
    </row>
    <row r="107" spans="1:26" ht="15.75" customHeight="1" x14ac:dyDescent="0.2">
      <c r="A107" s="645" t="s">
        <v>3156</v>
      </c>
      <c r="B107" s="645" t="str">
        <f>IF('EBF Spending Plan 30-34'!G77="","",'EBF Spending Plan 30-34'!G77)</f>
        <v/>
      </c>
      <c r="C107" s="645" t="s">
        <v>3131</v>
      </c>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row>
    <row r="108" spans="1:26" ht="15.75" customHeight="1" x14ac:dyDescent="0.2">
      <c r="A108" s="645" t="s">
        <v>3157</v>
      </c>
      <c r="B108" s="645" t="str">
        <f>IF('EBF Spending Plan 30-34'!G78="","",'EBF Spending Plan 30-34'!G78)</f>
        <v/>
      </c>
      <c r="C108" s="645" t="s">
        <v>3131</v>
      </c>
      <c r="D108" s="645"/>
      <c r="E108" s="645"/>
      <c r="F108" s="645"/>
      <c r="G108" s="645"/>
      <c r="H108" s="645"/>
      <c r="I108" s="645"/>
      <c r="J108" s="645"/>
      <c r="K108" s="645"/>
      <c r="L108" s="645"/>
      <c r="M108" s="645"/>
      <c r="N108" s="645"/>
      <c r="O108" s="645"/>
      <c r="P108" s="645"/>
      <c r="Q108" s="645"/>
      <c r="R108" s="645"/>
      <c r="S108" s="645"/>
      <c r="T108" s="645"/>
      <c r="U108" s="645"/>
      <c r="V108" s="645"/>
      <c r="W108" s="645"/>
      <c r="X108" s="645"/>
      <c r="Y108" s="645"/>
      <c r="Z108" s="645"/>
    </row>
    <row r="109" spans="1:26" ht="15.75" customHeight="1" x14ac:dyDescent="0.2">
      <c r="A109" s="645" t="s">
        <v>3158</v>
      </c>
      <c r="B109" s="645" t="str">
        <f>IF('EBF Spending Plan 30-34'!G79="","",'EBF Spending Plan 30-34'!G79)</f>
        <v/>
      </c>
      <c r="C109" s="645" t="s">
        <v>3131</v>
      </c>
      <c r="D109" s="645"/>
      <c r="E109" s="645"/>
      <c r="F109" s="645"/>
      <c r="G109" s="645"/>
      <c r="H109" s="645"/>
      <c r="I109" s="645"/>
      <c r="J109" s="645"/>
      <c r="K109" s="645"/>
      <c r="L109" s="645"/>
      <c r="M109" s="645"/>
      <c r="N109" s="645"/>
      <c r="O109" s="645"/>
      <c r="P109" s="645"/>
      <c r="Q109" s="645"/>
      <c r="R109" s="645"/>
      <c r="S109" s="645"/>
      <c r="T109" s="645"/>
      <c r="U109" s="645"/>
      <c r="V109" s="645"/>
      <c r="W109" s="645"/>
      <c r="X109" s="645"/>
      <c r="Y109" s="645"/>
      <c r="Z109" s="645"/>
    </row>
    <row r="110" spans="1:26" ht="15.75" customHeight="1" x14ac:dyDescent="0.2">
      <c r="A110" s="645" t="s">
        <v>3159</v>
      </c>
      <c r="B110" s="645" t="str">
        <f>IF('EBF Spending Plan 30-34'!G80="","",'EBF Spending Plan 30-34'!G80)</f>
        <v/>
      </c>
      <c r="C110" s="645" t="s">
        <v>3131</v>
      </c>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row>
    <row r="111" spans="1:26" ht="15.75" customHeight="1" x14ac:dyDescent="0.2">
      <c r="A111" s="645" t="s">
        <v>3160</v>
      </c>
      <c r="B111" s="645" t="str">
        <f>IF('EBF Spending Plan 30-34'!G81="","",'EBF Spending Plan 30-34'!G81)</f>
        <v/>
      </c>
      <c r="C111" s="645" t="s">
        <v>3131</v>
      </c>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row>
    <row r="112" spans="1:26" ht="15.75" customHeight="1" x14ac:dyDescent="0.2">
      <c r="A112" s="645" t="s">
        <v>3161</v>
      </c>
      <c r="B112" s="645" t="str">
        <f>IF('EBF Spending Plan 30-34'!G82="","",'EBF Spending Plan 30-34'!G82)</f>
        <v/>
      </c>
      <c r="C112" s="645" t="s">
        <v>3131</v>
      </c>
      <c r="D112" s="645"/>
      <c r="E112" s="645"/>
      <c r="F112" s="645"/>
      <c r="G112" s="645"/>
      <c r="H112" s="645"/>
      <c r="I112" s="645"/>
      <c r="J112" s="645"/>
      <c r="K112" s="645"/>
      <c r="L112" s="645"/>
      <c r="M112" s="645"/>
      <c r="N112" s="645"/>
      <c r="O112" s="645"/>
      <c r="P112" s="645"/>
      <c r="Q112" s="645"/>
      <c r="R112" s="645"/>
      <c r="S112" s="645"/>
      <c r="T112" s="645"/>
      <c r="U112" s="645"/>
      <c r="V112" s="645"/>
      <c r="W112" s="645"/>
      <c r="X112" s="645"/>
      <c r="Y112" s="645"/>
      <c r="Z112" s="645"/>
    </row>
    <row r="113" spans="1:26" ht="15.75" customHeight="1" x14ac:dyDescent="0.2">
      <c r="A113" s="645" t="s">
        <v>3162</v>
      </c>
      <c r="B113" s="645" t="str">
        <f>IF('EBF Spending Plan 30-34'!G83="","",'EBF Spending Plan 30-34'!G83)</f>
        <v/>
      </c>
      <c r="C113" s="645" t="s">
        <v>3131</v>
      </c>
      <c r="D113" s="645"/>
      <c r="E113" s="645"/>
      <c r="F113" s="645"/>
      <c r="G113" s="645"/>
      <c r="H113" s="645"/>
      <c r="I113" s="645"/>
      <c r="J113" s="645"/>
      <c r="K113" s="645"/>
      <c r="L113" s="645"/>
      <c r="M113" s="645"/>
      <c r="N113" s="645"/>
      <c r="O113" s="645"/>
      <c r="P113" s="645"/>
      <c r="Q113" s="645"/>
      <c r="R113" s="645"/>
      <c r="S113" s="645"/>
      <c r="T113" s="645"/>
      <c r="U113" s="645"/>
      <c r="V113" s="645"/>
      <c r="W113" s="645"/>
      <c r="X113" s="645"/>
      <c r="Y113" s="645"/>
      <c r="Z113" s="645"/>
    </row>
    <row r="114" spans="1:26" ht="15.75" customHeight="1" x14ac:dyDescent="0.2">
      <c r="A114" s="645" t="s">
        <v>3163</v>
      </c>
      <c r="B114" s="645" t="str">
        <f>IF('EBF Spending Plan 30-34'!G84="","",'EBF Spending Plan 30-34'!G84)</f>
        <v/>
      </c>
      <c r="C114" s="645" t="s">
        <v>3131</v>
      </c>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row>
    <row r="115" spans="1:26" ht="15.75" customHeight="1" x14ac:dyDescent="0.2">
      <c r="A115" s="645" t="s">
        <v>3164</v>
      </c>
      <c r="B115" s="645" t="str">
        <f>IF('EBF Spending Plan 30-34'!G85="","",'EBF Spending Plan 30-34'!G85)</f>
        <v/>
      </c>
      <c r="C115" s="645" t="s">
        <v>3131</v>
      </c>
      <c r="D115" s="645"/>
      <c r="E115" s="645"/>
      <c r="F115" s="645"/>
      <c r="G115" s="645"/>
      <c r="H115" s="645"/>
      <c r="I115" s="645"/>
      <c r="J115" s="645"/>
      <c r="K115" s="645"/>
      <c r="L115" s="645"/>
      <c r="M115" s="645"/>
      <c r="N115" s="645"/>
      <c r="O115" s="645"/>
      <c r="P115" s="645"/>
      <c r="Q115" s="645"/>
      <c r="R115" s="645"/>
      <c r="S115" s="645"/>
      <c r="T115" s="645"/>
      <c r="U115" s="645"/>
      <c r="V115" s="645"/>
      <c r="W115" s="645"/>
      <c r="X115" s="645"/>
      <c r="Y115" s="645"/>
      <c r="Z115" s="645"/>
    </row>
    <row r="116" spans="1:26" ht="15.75" customHeight="1" x14ac:dyDescent="0.2">
      <c r="A116" s="645" t="s">
        <v>3165</v>
      </c>
      <c r="B116" s="645" t="str">
        <f>IF('EBF Spending Plan 30-34'!G86="","",'EBF Spending Plan 30-34'!G86)</f>
        <v/>
      </c>
      <c r="C116" s="645" t="s">
        <v>3131</v>
      </c>
      <c r="D116" s="645"/>
      <c r="E116" s="645"/>
      <c r="F116" s="645"/>
      <c r="G116" s="645"/>
      <c r="H116" s="645"/>
      <c r="I116" s="645"/>
      <c r="J116" s="645"/>
      <c r="K116" s="645"/>
      <c r="L116" s="645"/>
      <c r="M116" s="645"/>
      <c r="N116" s="645"/>
      <c r="O116" s="645"/>
      <c r="P116" s="645"/>
      <c r="Q116" s="645"/>
      <c r="R116" s="645"/>
      <c r="S116" s="645"/>
      <c r="T116" s="645"/>
      <c r="U116" s="645"/>
      <c r="V116" s="645"/>
      <c r="W116" s="645"/>
      <c r="X116" s="645"/>
      <c r="Y116" s="645"/>
      <c r="Z116" s="645"/>
    </row>
    <row r="117" spans="1:26" ht="15.75" customHeight="1" x14ac:dyDescent="0.2">
      <c r="A117" s="645" t="s">
        <v>3166</v>
      </c>
      <c r="B117" s="645" t="str">
        <f>IF('EBF Spending Plan 30-34'!G87="","",'EBF Spending Plan 30-34'!G87)</f>
        <v/>
      </c>
      <c r="C117" s="645" t="s">
        <v>3131</v>
      </c>
      <c r="D117" s="645"/>
      <c r="E117" s="645"/>
      <c r="F117" s="645"/>
      <c r="G117" s="645"/>
      <c r="H117" s="645"/>
      <c r="I117" s="645"/>
      <c r="J117" s="645"/>
      <c r="K117" s="645"/>
      <c r="L117" s="645"/>
      <c r="M117" s="645"/>
      <c r="N117" s="645"/>
      <c r="O117" s="645"/>
      <c r="P117" s="645"/>
      <c r="Q117" s="645"/>
      <c r="R117" s="645"/>
      <c r="S117" s="645"/>
      <c r="T117" s="645"/>
      <c r="U117" s="645"/>
      <c r="V117" s="645"/>
      <c r="W117" s="645"/>
      <c r="X117" s="645"/>
      <c r="Y117" s="645"/>
      <c r="Z117" s="645"/>
    </row>
    <row r="118" spans="1:26" ht="15.75" customHeight="1" x14ac:dyDescent="0.2">
      <c r="A118" s="645" t="s">
        <v>3167</v>
      </c>
      <c r="B118" s="904" t="str">
        <f>'EBF Spending Plan 30-34'!G88</f>
        <v/>
      </c>
      <c r="C118" s="645" t="s">
        <v>3131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row>
    <row r="119" spans="1:26" ht="15.75" customHeight="1" x14ac:dyDescent="0.2">
      <c r="A119" s="645" t="s">
        <v>3168</v>
      </c>
      <c r="B119" s="645" t="str">
        <f>IF('EBF Spending Plan 30-34'!G89="","",'EBF Spending Plan 30-34'!G89)</f>
        <v/>
      </c>
      <c r="C119" s="645" t="s">
        <v>3131</v>
      </c>
      <c r="D119" s="645"/>
      <c r="E119" s="645"/>
      <c r="F119" s="645"/>
      <c r="G119" s="645"/>
      <c r="H119" s="645"/>
      <c r="I119" s="645"/>
      <c r="J119" s="645"/>
      <c r="K119" s="645"/>
      <c r="L119" s="645"/>
      <c r="M119" s="645"/>
      <c r="N119" s="645"/>
      <c r="O119" s="645"/>
      <c r="P119" s="645"/>
      <c r="Q119" s="645"/>
      <c r="R119" s="645"/>
      <c r="S119" s="645"/>
      <c r="T119" s="645"/>
      <c r="U119" s="645"/>
      <c r="V119" s="645"/>
      <c r="W119" s="645"/>
      <c r="X119" s="645"/>
      <c r="Y119" s="645"/>
      <c r="Z119" s="645"/>
    </row>
    <row r="120" spans="1:26" ht="15.75" customHeight="1" x14ac:dyDescent="0.2">
      <c r="A120" s="645" t="s">
        <v>3169</v>
      </c>
      <c r="B120" s="904" t="str">
        <f>'EBF Spending Plan 30-34'!G90</f>
        <v/>
      </c>
      <c r="C120" s="645" t="s">
        <v>3131</v>
      </c>
      <c r="D120" s="645"/>
      <c r="E120" s="645"/>
      <c r="F120" s="645"/>
      <c r="G120" s="645"/>
      <c r="H120" s="645"/>
      <c r="I120" s="645"/>
      <c r="J120" s="645"/>
      <c r="K120" s="645"/>
      <c r="L120" s="645"/>
      <c r="M120" s="645"/>
      <c r="N120" s="645"/>
      <c r="O120" s="645"/>
      <c r="P120" s="645"/>
      <c r="Q120" s="645"/>
      <c r="R120" s="645"/>
      <c r="S120" s="645"/>
      <c r="T120" s="645"/>
      <c r="U120" s="645"/>
      <c r="V120" s="645"/>
      <c r="W120" s="645"/>
      <c r="X120" s="645"/>
      <c r="Y120" s="645"/>
      <c r="Z120" s="645"/>
    </row>
    <row r="121" spans="1:26" ht="15.75" customHeight="1" x14ac:dyDescent="0.2">
      <c r="A121" s="645" t="s">
        <v>3170</v>
      </c>
      <c r="B121" s="645" t="str">
        <f>IF('EBF Spending Plan 30-34'!H52="","",'EBF Spending Plan 30-34'!H52)</f>
        <v/>
      </c>
      <c r="C121" s="645" t="s">
        <v>3171</v>
      </c>
      <c r="D121" s="645"/>
      <c r="E121" s="645"/>
      <c r="F121" s="645"/>
      <c r="G121" s="645"/>
      <c r="H121" s="645"/>
      <c r="I121" s="645"/>
      <c r="J121" s="645"/>
      <c r="K121" s="645"/>
      <c r="L121" s="645"/>
      <c r="M121" s="645"/>
      <c r="N121" s="645"/>
      <c r="O121" s="645"/>
      <c r="P121" s="645"/>
      <c r="Q121" s="645"/>
      <c r="R121" s="645"/>
      <c r="S121" s="645"/>
      <c r="T121" s="645"/>
      <c r="U121" s="645"/>
      <c r="V121" s="645"/>
      <c r="W121" s="645"/>
      <c r="X121" s="645"/>
      <c r="Y121" s="645"/>
      <c r="Z121" s="645"/>
    </row>
    <row r="122" spans="1:26" ht="15.75" customHeight="1" x14ac:dyDescent="0.2">
      <c r="A122" s="645" t="s">
        <v>3172</v>
      </c>
      <c r="B122" s="645" t="str">
        <f>IF('EBF Spending Plan 30-34'!H53="","",'EBF Spending Plan 30-34'!H53)</f>
        <v/>
      </c>
      <c r="C122" s="645" t="s">
        <v>3171</v>
      </c>
      <c r="D122" s="645"/>
      <c r="E122" s="645"/>
      <c r="F122" s="645"/>
      <c r="G122" s="645"/>
      <c r="H122" s="645"/>
      <c r="I122" s="645"/>
      <c r="J122" s="645"/>
      <c r="K122" s="645"/>
      <c r="L122" s="645"/>
      <c r="M122" s="645"/>
      <c r="N122" s="645"/>
      <c r="O122" s="645"/>
      <c r="P122" s="645"/>
      <c r="Q122" s="645"/>
      <c r="R122" s="645"/>
      <c r="S122" s="645"/>
      <c r="T122" s="645"/>
      <c r="U122" s="645"/>
      <c r="V122" s="645"/>
      <c r="W122" s="645"/>
      <c r="X122" s="645"/>
      <c r="Y122" s="645"/>
      <c r="Z122" s="645"/>
    </row>
    <row r="123" spans="1:26" ht="15.75" customHeight="1" x14ac:dyDescent="0.2">
      <c r="A123" s="645" t="s">
        <v>3173</v>
      </c>
      <c r="B123" s="645" t="str">
        <f>IF('EBF Spending Plan 30-34'!H54="","",'EBF Spending Plan 30-34'!H54)</f>
        <v/>
      </c>
      <c r="C123" s="645" t="s">
        <v>3171</v>
      </c>
      <c r="D123" s="645"/>
      <c r="E123" s="645"/>
      <c r="F123" s="645"/>
      <c r="G123" s="645"/>
      <c r="H123" s="645"/>
      <c r="I123" s="645"/>
      <c r="J123" s="645"/>
      <c r="K123" s="645"/>
      <c r="L123" s="645"/>
      <c r="M123" s="645"/>
      <c r="N123" s="645"/>
      <c r="O123" s="645"/>
      <c r="P123" s="645"/>
      <c r="Q123" s="645"/>
      <c r="R123" s="645"/>
      <c r="S123" s="645"/>
      <c r="T123" s="645"/>
      <c r="U123" s="645"/>
      <c r="V123" s="645"/>
      <c r="W123" s="645"/>
      <c r="X123" s="645"/>
      <c r="Y123" s="645"/>
      <c r="Z123" s="645"/>
    </row>
    <row r="124" spans="1:26" ht="15.75" customHeight="1" x14ac:dyDescent="0.2">
      <c r="A124" s="645" t="s">
        <v>3174</v>
      </c>
      <c r="B124" s="645" t="str">
        <f>IF('EBF Spending Plan 30-34'!H55="","",'EBF Spending Plan 30-34'!H55)</f>
        <v/>
      </c>
      <c r="C124" s="645" t="s">
        <v>3171</v>
      </c>
      <c r="D124" s="645"/>
      <c r="E124" s="645"/>
      <c r="F124" s="645"/>
      <c r="G124" s="645"/>
      <c r="H124" s="645"/>
      <c r="I124" s="645"/>
      <c r="J124" s="645"/>
      <c r="K124" s="645"/>
      <c r="L124" s="645"/>
      <c r="M124" s="645"/>
      <c r="N124" s="645"/>
      <c r="O124" s="645"/>
      <c r="P124" s="645"/>
      <c r="Q124" s="645"/>
      <c r="R124" s="645"/>
      <c r="S124" s="645"/>
      <c r="T124" s="645"/>
      <c r="U124" s="645"/>
      <c r="V124" s="645"/>
      <c r="W124" s="645"/>
      <c r="X124" s="645"/>
      <c r="Y124" s="645"/>
      <c r="Z124" s="645"/>
    </row>
    <row r="125" spans="1:26" ht="15.75" customHeight="1" x14ac:dyDescent="0.2">
      <c r="A125" s="645" t="s">
        <v>3175</v>
      </c>
      <c r="B125" s="645" t="str">
        <f>IF('EBF Spending Plan 30-34'!H56="","",'EBF Spending Plan 30-34'!H56)</f>
        <v/>
      </c>
      <c r="C125" s="645" t="s">
        <v>3171</v>
      </c>
      <c r="D125" s="645"/>
      <c r="E125" s="645"/>
      <c r="F125" s="645"/>
      <c r="G125" s="645"/>
      <c r="H125" s="645"/>
      <c r="I125" s="645"/>
      <c r="J125" s="645"/>
      <c r="K125" s="645"/>
      <c r="L125" s="645"/>
      <c r="M125" s="645"/>
      <c r="N125" s="645"/>
      <c r="O125" s="645"/>
      <c r="P125" s="645"/>
      <c r="Q125" s="645"/>
      <c r="R125" s="645"/>
      <c r="S125" s="645"/>
      <c r="T125" s="645"/>
      <c r="U125" s="645"/>
      <c r="V125" s="645"/>
      <c r="W125" s="645"/>
      <c r="X125" s="645"/>
      <c r="Y125" s="645"/>
      <c r="Z125" s="645"/>
    </row>
    <row r="126" spans="1:26" ht="15.75" customHeight="1" x14ac:dyDescent="0.2">
      <c r="A126" s="645" t="s">
        <v>3176</v>
      </c>
      <c r="B126" s="645" t="str">
        <f>IF('EBF Spending Plan 30-34'!H57="","",'EBF Spending Plan 30-34'!H57)</f>
        <v/>
      </c>
      <c r="C126" s="645" t="s">
        <v>3171</v>
      </c>
      <c r="D126" s="645"/>
      <c r="E126" s="645"/>
      <c r="F126" s="645"/>
      <c r="G126" s="645"/>
      <c r="H126" s="645"/>
      <c r="I126" s="645"/>
      <c r="J126" s="645"/>
      <c r="K126" s="645"/>
      <c r="L126" s="645"/>
      <c r="M126" s="645"/>
      <c r="N126" s="645"/>
      <c r="O126" s="645"/>
      <c r="P126" s="645"/>
      <c r="Q126" s="645"/>
      <c r="R126" s="645"/>
      <c r="S126" s="645"/>
      <c r="T126" s="645"/>
      <c r="U126" s="645"/>
      <c r="V126" s="645"/>
      <c r="W126" s="645"/>
      <c r="X126" s="645"/>
      <c r="Y126" s="645"/>
      <c r="Z126" s="645"/>
    </row>
    <row r="127" spans="1:26" ht="15.75" customHeight="1" x14ac:dyDescent="0.2">
      <c r="A127" s="645" t="s">
        <v>3177</v>
      </c>
      <c r="B127" s="645" t="str">
        <f>IF('EBF Spending Plan 30-34'!H58="","",'EBF Spending Plan 30-34'!H58)</f>
        <v/>
      </c>
      <c r="C127" s="645" t="s">
        <v>3171</v>
      </c>
      <c r="D127" s="645"/>
      <c r="E127" s="645"/>
      <c r="F127" s="645"/>
      <c r="G127" s="645"/>
      <c r="H127" s="645"/>
      <c r="I127" s="645"/>
      <c r="J127" s="645"/>
      <c r="K127" s="645"/>
      <c r="L127" s="645"/>
      <c r="M127" s="645"/>
      <c r="N127" s="645"/>
      <c r="O127" s="645"/>
      <c r="P127" s="645"/>
      <c r="Q127" s="645"/>
      <c r="R127" s="645"/>
      <c r="S127" s="645"/>
      <c r="T127" s="645"/>
      <c r="U127" s="645"/>
      <c r="V127" s="645"/>
      <c r="W127" s="645"/>
      <c r="X127" s="645"/>
      <c r="Y127" s="645"/>
      <c r="Z127" s="645"/>
    </row>
    <row r="128" spans="1:26" ht="15.75" customHeight="1" x14ac:dyDescent="0.2">
      <c r="A128" s="645" t="s">
        <v>3178</v>
      </c>
      <c r="B128" s="645" t="str">
        <f>IF('EBF Spending Plan 30-34'!H59="","",'EBF Spending Plan 30-34'!H59)</f>
        <v/>
      </c>
      <c r="C128" s="645" t="s">
        <v>3171</v>
      </c>
      <c r="D128" s="645"/>
      <c r="E128" s="645"/>
      <c r="F128" s="645"/>
      <c r="G128" s="645"/>
      <c r="H128" s="645"/>
      <c r="I128" s="645"/>
      <c r="J128" s="645"/>
      <c r="K128" s="645"/>
      <c r="L128" s="645"/>
      <c r="M128" s="645"/>
      <c r="N128" s="645"/>
      <c r="O128" s="645"/>
      <c r="P128" s="645"/>
      <c r="Q128" s="645"/>
      <c r="R128" s="645"/>
      <c r="S128" s="645"/>
      <c r="T128" s="645"/>
      <c r="U128" s="645"/>
      <c r="V128" s="645"/>
      <c r="W128" s="645"/>
      <c r="X128" s="645"/>
      <c r="Y128" s="645"/>
      <c r="Z128" s="645"/>
    </row>
    <row r="129" spans="1:26" ht="15.75" customHeight="1" x14ac:dyDescent="0.2">
      <c r="A129" s="645" t="s">
        <v>3179</v>
      </c>
      <c r="B129" s="645" t="str">
        <f>IF('EBF Spending Plan 30-34'!H60="","",'EBF Spending Plan 30-34'!H60)</f>
        <v/>
      </c>
      <c r="C129" s="645" t="s">
        <v>3171</v>
      </c>
      <c r="D129" s="645"/>
      <c r="E129" s="645"/>
      <c r="F129" s="645"/>
      <c r="G129" s="645"/>
      <c r="H129" s="645"/>
      <c r="I129" s="645"/>
      <c r="J129" s="645"/>
      <c r="K129" s="645"/>
      <c r="L129" s="645"/>
      <c r="M129" s="645"/>
      <c r="N129" s="645"/>
      <c r="O129" s="645"/>
      <c r="P129" s="645"/>
      <c r="Q129" s="645"/>
      <c r="R129" s="645"/>
      <c r="S129" s="645"/>
      <c r="T129" s="645"/>
      <c r="U129" s="645"/>
      <c r="V129" s="645"/>
      <c r="W129" s="645"/>
      <c r="X129" s="645"/>
      <c r="Y129" s="645"/>
      <c r="Z129" s="645"/>
    </row>
    <row r="130" spans="1:26" ht="15.75" customHeight="1" x14ac:dyDescent="0.2">
      <c r="A130" s="645" t="s">
        <v>3180</v>
      </c>
      <c r="B130" s="645" t="str">
        <f>IF('EBF Spending Plan 30-34'!H61="","",'EBF Spending Plan 30-34'!H61)</f>
        <v/>
      </c>
      <c r="C130" s="645" t="s">
        <v>3171</v>
      </c>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row>
    <row r="131" spans="1:26" ht="15.75" customHeight="1" x14ac:dyDescent="0.2">
      <c r="A131" s="645" t="s">
        <v>3181</v>
      </c>
      <c r="B131" s="645" t="str">
        <f>IF('EBF Spending Plan 30-34'!H62="","",'EBF Spending Plan 30-34'!H62)</f>
        <v/>
      </c>
      <c r="C131" s="645" t="s">
        <v>3171</v>
      </c>
      <c r="D131" s="645"/>
      <c r="E131" s="645"/>
      <c r="F131" s="645"/>
      <c r="G131" s="645"/>
      <c r="H131" s="645"/>
      <c r="I131" s="645"/>
      <c r="J131" s="645"/>
      <c r="K131" s="645"/>
      <c r="L131" s="645"/>
      <c r="M131" s="645"/>
      <c r="N131" s="645"/>
      <c r="O131" s="645"/>
      <c r="P131" s="645"/>
      <c r="Q131" s="645"/>
      <c r="R131" s="645"/>
      <c r="S131" s="645"/>
      <c r="T131" s="645"/>
      <c r="U131" s="645"/>
      <c r="V131" s="645"/>
      <c r="W131" s="645"/>
      <c r="X131" s="645"/>
      <c r="Y131" s="645"/>
      <c r="Z131" s="645"/>
    </row>
    <row r="132" spans="1:26" ht="15.75" customHeight="1" x14ac:dyDescent="0.2">
      <c r="A132" s="645" t="s">
        <v>3182</v>
      </c>
      <c r="B132" s="645" t="str">
        <f>IF('EBF Spending Plan 30-34'!H63="","",'EBF Spending Plan 30-34'!H63)</f>
        <v/>
      </c>
      <c r="C132" s="645" t="s">
        <v>3171</v>
      </c>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row>
    <row r="133" spans="1:26" ht="15.75" customHeight="1" x14ac:dyDescent="0.2">
      <c r="A133" s="645" t="s">
        <v>3183</v>
      </c>
      <c r="B133" s="645" t="str">
        <f>IF('EBF Spending Plan 30-34'!H64="","",'EBF Spending Plan 30-34'!H64)</f>
        <v/>
      </c>
      <c r="C133" s="645" t="s">
        <v>3171</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row>
    <row r="134" spans="1:26" ht="15.75" customHeight="1" x14ac:dyDescent="0.2">
      <c r="A134" s="645" t="s">
        <v>3184</v>
      </c>
      <c r="B134" s="904" t="str">
        <f>'EBF Spending Plan 30-34'!H65</f>
        <v/>
      </c>
      <c r="C134" s="645" t="s">
        <v>3171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row>
    <row r="135" spans="1:26" ht="15.75" customHeight="1" x14ac:dyDescent="0.2">
      <c r="A135" s="645" t="s">
        <v>3185</v>
      </c>
      <c r="B135" s="645" t="str">
        <f>IF('EBF Spending Plan 30-34'!H66="","",'EBF Spending Plan 30-34'!H66)</f>
        <v/>
      </c>
      <c r="C135" s="645" t="s">
        <v>3171</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row>
    <row r="136" spans="1:26" ht="15.75" customHeight="1" x14ac:dyDescent="0.2">
      <c r="A136" s="645" t="s">
        <v>3186</v>
      </c>
      <c r="B136" s="645" t="str">
        <f>IF('EBF Spending Plan 30-34'!H67="","",'EBF Spending Plan 30-34'!H67)</f>
        <v/>
      </c>
      <c r="C136" s="645" t="s">
        <v>3171</v>
      </c>
      <c r="D136" s="645"/>
      <c r="E136" s="645"/>
      <c r="F136" s="645"/>
      <c r="G136" s="645"/>
      <c r="H136" s="645"/>
      <c r="I136" s="645"/>
      <c r="J136" s="645"/>
      <c r="K136" s="645"/>
      <c r="L136" s="645"/>
      <c r="M136" s="645"/>
      <c r="N136" s="645"/>
      <c r="O136" s="645"/>
      <c r="P136" s="645"/>
      <c r="Q136" s="645"/>
      <c r="R136" s="645"/>
      <c r="S136" s="645"/>
      <c r="T136" s="645"/>
      <c r="U136" s="645"/>
      <c r="V136" s="645"/>
      <c r="W136" s="645"/>
      <c r="X136" s="645"/>
      <c r="Y136" s="645"/>
      <c r="Z136" s="645"/>
    </row>
    <row r="137" spans="1:26" ht="15.75" customHeight="1" x14ac:dyDescent="0.2">
      <c r="A137" s="645" t="s">
        <v>3187</v>
      </c>
      <c r="B137" s="645" t="str">
        <f>IF('EBF Spending Plan 30-34'!H68="","",'EBF Spending Plan 30-34'!H68)</f>
        <v/>
      </c>
      <c r="C137" s="645" t="s">
        <v>3171</v>
      </c>
      <c r="D137" s="645"/>
      <c r="E137" s="645"/>
      <c r="F137" s="645"/>
      <c r="G137" s="645"/>
      <c r="H137" s="645"/>
      <c r="I137" s="645"/>
      <c r="J137" s="645"/>
      <c r="K137" s="645"/>
      <c r="L137" s="645"/>
      <c r="M137" s="645"/>
      <c r="N137" s="645"/>
      <c r="O137" s="645"/>
      <c r="P137" s="645"/>
      <c r="Q137" s="645"/>
      <c r="R137" s="645"/>
      <c r="S137" s="645"/>
      <c r="T137" s="645"/>
      <c r="U137" s="645"/>
      <c r="V137" s="645"/>
      <c r="W137" s="645"/>
      <c r="X137" s="645"/>
      <c r="Y137" s="645"/>
      <c r="Z137" s="645"/>
    </row>
    <row r="138" spans="1:26" ht="15.75" customHeight="1" x14ac:dyDescent="0.2">
      <c r="A138" s="645" t="s">
        <v>3188</v>
      </c>
      <c r="B138" s="645" t="str">
        <f>IF('EBF Spending Plan 30-34'!H69="","",'EBF Spending Plan 30-34'!H69)</f>
        <v/>
      </c>
      <c r="C138" s="645" t="s">
        <v>3171</v>
      </c>
      <c r="D138" s="645"/>
      <c r="E138" s="645"/>
      <c r="F138" s="645"/>
      <c r="G138" s="645"/>
      <c r="H138" s="645"/>
      <c r="I138" s="645"/>
      <c r="J138" s="645"/>
      <c r="K138" s="645"/>
      <c r="L138" s="645"/>
      <c r="M138" s="645"/>
      <c r="N138" s="645"/>
      <c r="O138" s="645"/>
      <c r="P138" s="645"/>
      <c r="Q138" s="645"/>
      <c r="R138" s="645"/>
      <c r="S138" s="645"/>
      <c r="T138" s="645"/>
      <c r="U138" s="645"/>
      <c r="V138" s="645"/>
      <c r="W138" s="645"/>
      <c r="X138" s="645"/>
      <c r="Y138" s="645"/>
      <c r="Z138" s="645"/>
    </row>
    <row r="139" spans="1:26" ht="15.75" customHeight="1" x14ac:dyDescent="0.2">
      <c r="A139" s="645" t="s">
        <v>3189</v>
      </c>
      <c r="B139" s="645" t="str">
        <f>IF('EBF Spending Plan 30-34'!H70="","",'EBF Spending Plan 30-34'!H70)</f>
        <v/>
      </c>
      <c r="C139" s="645" t="s">
        <v>3171</v>
      </c>
      <c r="D139" s="645"/>
      <c r="E139" s="645"/>
      <c r="F139" s="645"/>
      <c r="G139" s="645"/>
      <c r="H139" s="645"/>
      <c r="I139" s="645"/>
      <c r="J139" s="645"/>
      <c r="K139" s="645"/>
      <c r="L139" s="645"/>
      <c r="M139" s="645"/>
      <c r="N139" s="645"/>
      <c r="O139" s="645"/>
      <c r="P139" s="645"/>
      <c r="Q139" s="645"/>
      <c r="R139" s="645"/>
      <c r="S139" s="645"/>
      <c r="T139" s="645"/>
      <c r="U139" s="645"/>
      <c r="V139" s="645"/>
      <c r="W139" s="645"/>
      <c r="X139" s="645"/>
      <c r="Y139" s="645"/>
      <c r="Z139" s="645"/>
    </row>
    <row r="140" spans="1:26" ht="15.75" customHeight="1" x14ac:dyDescent="0.2">
      <c r="A140" s="645" t="s">
        <v>3190</v>
      </c>
      <c r="B140" s="645" t="str">
        <f>IF('EBF Spending Plan 30-34'!H71="","",'EBF Spending Plan 30-34'!H71)</f>
        <v/>
      </c>
      <c r="C140" s="645" t="s">
        <v>3171</v>
      </c>
      <c r="D140" s="645"/>
      <c r="E140" s="645"/>
      <c r="F140" s="645"/>
      <c r="G140" s="645"/>
      <c r="H140" s="645"/>
      <c r="I140" s="645"/>
      <c r="J140" s="645"/>
      <c r="K140" s="645"/>
      <c r="L140" s="645"/>
      <c r="M140" s="645"/>
      <c r="N140" s="645"/>
      <c r="O140" s="645"/>
      <c r="P140" s="645"/>
      <c r="Q140" s="645"/>
      <c r="R140" s="645"/>
      <c r="S140" s="645"/>
      <c r="T140" s="645"/>
      <c r="U140" s="645"/>
      <c r="V140" s="645"/>
      <c r="W140" s="645"/>
      <c r="X140" s="645"/>
      <c r="Y140" s="645"/>
      <c r="Z140" s="645"/>
    </row>
    <row r="141" spans="1:26" ht="15.75" customHeight="1" x14ac:dyDescent="0.2">
      <c r="A141" s="645" t="s">
        <v>3191</v>
      </c>
      <c r="B141" s="645" t="str">
        <f>IF('EBF Spending Plan 30-34'!H72="","",'EBF Spending Plan 30-34'!H72)</f>
        <v/>
      </c>
      <c r="C141" s="645" t="s">
        <v>3171</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row>
    <row r="142" spans="1:26" ht="15.75" customHeight="1" x14ac:dyDescent="0.2">
      <c r="A142" s="645" t="s">
        <v>3192</v>
      </c>
      <c r="B142" s="645" t="str">
        <f>IF('EBF Spending Plan 30-34'!H73="","",'EBF Spending Plan 30-34'!H73)</f>
        <v/>
      </c>
      <c r="C142" s="645" t="s">
        <v>3171</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row>
    <row r="143" spans="1:26" ht="15.75" customHeight="1" x14ac:dyDescent="0.2">
      <c r="A143" s="645" t="s">
        <v>3193</v>
      </c>
      <c r="B143" s="645" t="str">
        <f>IF('EBF Spending Plan 30-34'!H74="","",'EBF Spending Plan 30-34'!H74)</f>
        <v/>
      </c>
      <c r="C143" s="645" t="s">
        <v>3171</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row>
    <row r="144" spans="1:26" ht="15.75" customHeight="1" x14ac:dyDescent="0.2">
      <c r="A144" s="645" t="s">
        <v>3194</v>
      </c>
      <c r="B144" s="904" t="str">
        <f>'EBF Spending Plan 30-34'!H75</f>
        <v/>
      </c>
      <c r="C144" s="645" t="s">
        <v>3171</v>
      </c>
      <c r="D144" s="645"/>
      <c r="E144" s="645"/>
      <c r="F144" s="645"/>
      <c r="G144" s="645"/>
      <c r="H144" s="645"/>
      <c r="I144" s="645"/>
      <c r="J144" s="645"/>
      <c r="K144" s="645"/>
      <c r="L144" s="645"/>
      <c r="M144" s="645"/>
      <c r="N144" s="645"/>
      <c r="O144" s="645"/>
      <c r="P144" s="645"/>
      <c r="Q144" s="645"/>
      <c r="R144" s="645"/>
      <c r="S144" s="645"/>
      <c r="T144" s="645"/>
      <c r="U144" s="645"/>
      <c r="V144" s="645"/>
      <c r="W144" s="645"/>
      <c r="X144" s="645"/>
      <c r="Y144" s="645"/>
      <c r="Z144" s="645"/>
    </row>
    <row r="145" spans="1:26" ht="15.75" customHeight="1" x14ac:dyDescent="0.2">
      <c r="A145" s="645" t="s">
        <v>3195</v>
      </c>
      <c r="B145" s="645" t="str">
        <f>IF('EBF Spending Plan 30-34'!H76="","",'EBF Spending Plan 30-34'!H76)</f>
        <v/>
      </c>
      <c r="C145" s="645" t="s">
        <v>3171</v>
      </c>
      <c r="D145" s="645"/>
      <c r="E145" s="645"/>
      <c r="F145" s="645"/>
      <c r="G145" s="645"/>
      <c r="H145" s="645"/>
      <c r="I145" s="645"/>
      <c r="J145" s="645"/>
      <c r="K145" s="645"/>
      <c r="L145" s="645"/>
      <c r="M145" s="645"/>
      <c r="N145" s="645"/>
      <c r="O145" s="645"/>
      <c r="P145" s="645"/>
      <c r="Q145" s="645"/>
      <c r="R145" s="645"/>
      <c r="S145" s="645"/>
      <c r="T145" s="645"/>
      <c r="U145" s="645"/>
      <c r="V145" s="645"/>
      <c r="W145" s="645"/>
      <c r="X145" s="645"/>
      <c r="Y145" s="645"/>
      <c r="Z145" s="645"/>
    </row>
    <row r="146" spans="1:26" ht="15.75" customHeight="1" x14ac:dyDescent="0.2">
      <c r="A146" s="645" t="s">
        <v>3196</v>
      </c>
      <c r="B146" s="645" t="str">
        <f>IF('EBF Spending Plan 30-34'!H77="","",'EBF Spending Plan 30-34'!H77)</f>
        <v/>
      </c>
      <c r="C146" s="645" t="s">
        <v>3171</v>
      </c>
      <c r="D146" s="645"/>
      <c r="E146" s="645"/>
      <c r="F146" s="645"/>
      <c r="G146" s="645"/>
      <c r="H146" s="645"/>
      <c r="I146" s="645"/>
      <c r="J146" s="645"/>
      <c r="K146" s="645"/>
      <c r="L146" s="645"/>
      <c r="M146" s="645"/>
      <c r="N146" s="645"/>
      <c r="O146" s="645"/>
      <c r="P146" s="645"/>
      <c r="Q146" s="645"/>
      <c r="R146" s="645"/>
      <c r="S146" s="645"/>
      <c r="T146" s="645"/>
      <c r="U146" s="645"/>
      <c r="V146" s="645"/>
      <c r="W146" s="645"/>
      <c r="X146" s="645"/>
      <c r="Y146" s="645"/>
      <c r="Z146" s="645"/>
    </row>
    <row r="147" spans="1:26" ht="15.75" customHeight="1" x14ac:dyDescent="0.2">
      <c r="A147" s="645" t="s">
        <v>3197</v>
      </c>
      <c r="B147" s="645" t="str">
        <f>IF('EBF Spending Plan 30-34'!H78="","",'EBF Spending Plan 30-34'!H78)</f>
        <v/>
      </c>
      <c r="C147" s="645" t="s">
        <v>3171</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row>
    <row r="148" spans="1:26" ht="15.75" customHeight="1" x14ac:dyDescent="0.2">
      <c r="A148" s="645" t="s">
        <v>3198</v>
      </c>
      <c r="B148" s="645" t="str">
        <f>IF('EBF Spending Plan 30-34'!H79="","",'EBF Spending Plan 30-34'!H79)</f>
        <v/>
      </c>
      <c r="C148" s="645" t="s">
        <v>3171</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row>
    <row r="149" spans="1:26" ht="15.75" customHeight="1" x14ac:dyDescent="0.2">
      <c r="A149" s="645" t="s">
        <v>3199</v>
      </c>
      <c r="B149" s="645" t="str">
        <f>IF('EBF Spending Plan 30-34'!H80="","",'EBF Spending Plan 30-34'!H80)</f>
        <v/>
      </c>
      <c r="C149" s="645" t="s">
        <v>3171</v>
      </c>
      <c r="D149" s="645"/>
      <c r="E149" s="645"/>
      <c r="F149" s="645"/>
      <c r="G149" s="645"/>
      <c r="H149" s="645"/>
      <c r="I149" s="645"/>
      <c r="J149" s="645"/>
      <c r="K149" s="645"/>
      <c r="L149" s="645"/>
      <c r="M149" s="645"/>
      <c r="N149" s="645"/>
      <c r="O149" s="645"/>
      <c r="P149" s="645"/>
      <c r="Q149" s="645"/>
      <c r="R149" s="645"/>
      <c r="S149" s="645"/>
      <c r="T149" s="645"/>
      <c r="U149" s="645"/>
      <c r="V149" s="645"/>
      <c r="W149" s="645"/>
      <c r="X149" s="645"/>
      <c r="Y149" s="645"/>
      <c r="Z149" s="645"/>
    </row>
    <row r="150" spans="1:26" ht="15.75" customHeight="1" x14ac:dyDescent="0.2">
      <c r="A150" s="645" t="s">
        <v>3200</v>
      </c>
      <c r="B150" s="645" t="str">
        <f>IF('EBF Spending Plan 30-34'!H81="","",'EBF Spending Plan 30-34'!H81)</f>
        <v/>
      </c>
      <c r="C150" s="645" t="s">
        <v>3171</v>
      </c>
      <c r="D150" s="645"/>
      <c r="E150" s="645"/>
      <c r="F150" s="645"/>
      <c r="G150" s="645"/>
      <c r="H150" s="645"/>
      <c r="I150" s="645"/>
      <c r="J150" s="645"/>
      <c r="K150" s="645"/>
      <c r="L150" s="645"/>
      <c r="M150" s="645"/>
      <c r="N150" s="645"/>
      <c r="O150" s="645"/>
      <c r="P150" s="645"/>
      <c r="Q150" s="645"/>
      <c r="R150" s="645"/>
      <c r="S150" s="645"/>
      <c r="T150" s="645"/>
      <c r="U150" s="645"/>
      <c r="V150" s="645"/>
      <c r="W150" s="645"/>
      <c r="X150" s="645"/>
      <c r="Y150" s="645"/>
      <c r="Z150" s="645"/>
    </row>
    <row r="151" spans="1:26" ht="15.75" customHeight="1" x14ac:dyDescent="0.2">
      <c r="A151" s="645" t="s">
        <v>3201</v>
      </c>
      <c r="B151" s="645" t="str">
        <f>IF('EBF Spending Plan 30-34'!H82="","",'EBF Spending Plan 30-34'!H82)</f>
        <v/>
      </c>
      <c r="C151" s="645" t="s">
        <v>3171</v>
      </c>
      <c r="D151" s="645"/>
      <c r="E151" s="645"/>
      <c r="F151" s="645"/>
      <c r="G151" s="645"/>
      <c r="H151" s="645"/>
      <c r="I151" s="645"/>
      <c r="J151" s="645"/>
      <c r="K151" s="645"/>
      <c r="L151" s="645"/>
      <c r="M151" s="645"/>
      <c r="N151" s="645"/>
      <c r="O151" s="645"/>
      <c r="P151" s="645"/>
      <c r="Q151" s="645"/>
      <c r="R151" s="645"/>
      <c r="S151" s="645"/>
      <c r="T151" s="645"/>
      <c r="U151" s="645"/>
      <c r="V151" s="645"/>
      <c r="W151" s="645"/>
      <c r="X151" s="645"/>
      <c r="Y151" s="645"/>
      <c r="Z151" s="645"/>
    </row>
    <row r="152" spans="1:26" ht="15.75" customHeight="1" x14ac:dyDescent="0.2">
      <c r="A152" s="645" t="s">
        <v>3202</v>
      </c>
      <c r="B152" s="645" t="str">
        <f>IF('EBF Spending Plan 30-34'!H83="","",'EBF Spending Plan 30-34'!H83)</f>
        <v/>
      </c>
      <c r="C152" s="645" t="s">
        <v>3171</v>
      </c>
      <c r="D152" s="645"/>
      <c r="E152" s="645"/>
      <c r="F152" s="645"/>
      <c r="G152" s="645"/>
      <c r="H152" s="645"/>
      <c r="I152" s="645"/>
      <c r="J152" s="645"/>
      <c r="K152" s="645"/>
      <c r="L152" s="645"/>
      <c r="M152" s="645"/>
      <c r="N152" s="645"/>
      <c r="O152" s="645"/>
      <c r="P152" s="645"/>
      <c r="Q152" s="645"/>
      <c r="R152" s="645"/>
      <c r="S152" s="645"/>
      <c r="T152" s="645"/>
      <c r="U152" s="645"/>
      <c r="V152" s="645"/>
      <c r="W152" s="645"/>
      <c r="X152" s="645"/>
      <c r="Y152" s="645"/>
      <c r="Z152" s="645"/>
    </row>
    <row r="153" spans="1:26" ht="15.75" customHeight="1" x14ac:dyDescent="0.2">
      <c r="A153" s="645" t="s">
        <v>3203</v>
      </c>
      <c r="B153" s="645" t="str">
        <f>IF('EBF Spending Plan 30-34'!H84="","",'EBF Spending Plan 30-34'!H84)</f>
        <v/>
      </c>
      <c r="C153" s="645" t="s">
        <v>3171</v>
      </c>
      <c r="D153" s="645"/>
      <c r="E153" s="645"/>
      <c r="F153" s="645"/>
      <c r="G153" s="645"/>
      <c r="H153" s="645"/>
      <c r="I153" s="645"/>
      <c r="J153" s="645"/>
      <c r="K153" s="645"/>
      <c r="L153" s="645"/>
      <c r="M153" s="645"/>
      <c r="N153" s="645"/>
      <c r="O153" s="645"/>
      <c r="P153" s="645"/>
      <c r="Q153" s="645"/>
      <c r="R153" s="645"/>
      <c r="S153" s="645"/>
      <c r="T153" s="645"/>
      <c r="U153" s="645"/>
      <c r="V153" s="645"/>
      <c r="W153" s="645"/>
      <c r="X153" s="645"/>
      <c r="Y153" s="645"/>
      <c r="Z153" s="645"/>
    </row>
    <row r="154" spans="1:26" ht="15.75" customHeight="1" x14ac:dyDescent="0.2">
      <c r="A154" s="645" t="s">
        <v>3204</v>
      </c>
      <c r="B154" s="645" t="str">
        <f>IF('EBF Spending Plan 30-34'!H85="","",'EBF Spending Plan 30-34'!H85)</f>
        <v/>
      </c>
      <c r="C154" s="645" t="s">
        <v>3171</v>
      </c>
      <c r="D154" s="645"/>
      <c r="E154" s="645"/>
      <c r="F154" s="645"/>
      <c r="G154" s="645"/>
      <c r="H154" s="645"/>
      <c r="I154" s="645"/>
      <c r="J154" s="645"/>
      <c r="K154" s="645"/>
      <c r="L154" s="645"/>
      <c r="M154" s="645"/>
      <c r="N154" s="645"/>
      <c r="O154" s="645"/>
      <c r="P154" s="645"/>
      <c r="Q154" s="645"/>
      <c r="R154" s="645"/>
      <c r="S154" s="645"/>
      <c r="T154" s="645"/>
      <c r="U154" s="645"/>
      <c r="V154" s="645"/>
      <c r="W154" s="645"/>
      <c r="X154" s="645"/>
      <c r="Y154" s="645"/>
      <c r="Z154" s="645"/>
    </row>
    <row r="155" spans="1:26" ht="15.75" customHeight="1" x14ac:dyDescent="0.2">
      <c r="A155" s="645" t="s">
        <v>3205</v>
      </c>
      <c r="B155" s="645" t="str">
        <f>IF('EBF Spending Plan 30-34'!H86="","",'EBF Spending Plan 30-34'!H86)</f>
        <v/>
      </c>
      <c r="C155" s="645" t="s">
        <v>3171</v>
      </c>
      <c r="D155" s="645"/>
      <c r="E155" s="645"/>
      <c r="F155" s="645"/>
      <c r="G155" s="645"/>
      <c r="H155" s="645"/>
      <c r="I155" s="645"/>
      <c r="J155" s="645"/>
      <c r="K155" s="645"/>
      <c r="L155" s="645"/>
      <c r="M155" s="645"/>
      <c r="N155" s="645"/>
      <c r="O155" s="645"/>
      <c r="P155" s="645"/>
      <c r="Q155" s="645"/>
      <c r="R155" s="645"/>
      <c r="S155" s="645"/>
      <c r="T155" s="645"/>
      <c r="U155" s="645"/>
      <c r="V155" s="645"/>
      <c r="W155" s="645"/>
      <c r="X155" s="645"/>
      <c r="Y155" s="645"/>
      <c r="Z155" s="645"/>
    </row>
    <row r="156" spans="1:26" ht="15.75" customHeight="1" x14ac:dyDescent="0.2">
      <c r="A156" s="645" t="s">
        <v>3206</v>
      </c>
      <c r="B156" s="645" t="str">
        <f>IF('EBF Spending Plan 30-34'!H87="","",'EBF Spending Plan 30-34'!H87)</f>
        <v/>
      </c>
      <c r="C156" s="645" t="s">
        <v>3171</v>
      </c>
      <c r="D156" s="645"/>
      <c r="E156" s="645"/>
      <c r="F156" s="645"/>
      <c r="G156" s="645"/>
      <c r="H156" s="645"/>
      <c r="I156" s="645"/>
      <c r="J156" s="645"/>
      <c r="K156" s="645"/>
      <c r="L156" s="645"/>
      <c r="M156" s="645"/>
      <c r="N156" s="645"/>
      <c r="O156" s="645"/>
      <c r="P156" s="645"/>
      <c r="Q156" s="645"/>
      <c r="R156" s="645"/>
      <c r="S156" s="645"/>
      <c r="T156" s="645"/>
      <c r="U156" s="645"/>
      <c r="V156" s="645"/>
      <c r="W156" s="645"/>
      <c r="X156" s="645"/>
      <c r="Y156" s="645"/>
      <c r="Z156" s="645"/>
    </row>
    <row r="157" spans="1:26" ht="15.75" customHeight="1" x14ac:dyDescent="0.2">
      <c r="A157" s="645" t="s">
        <v>3207</v>
      </c>
      <c r="B157" s="904" t="str">
        <f>'EBF Spending Plan 30-34'!H88</f>
        <v/>
      </c>
      <c r="C157" s="645" t="s">
        <v>3171</v>
      </c>
      <c r="D157" s="645"/>
      <c r="E157" s="645"/>
      <c r="F157" s="645"/>
      <c r="G157" s="645"/>
      <c r="H157" s="645"/>
      <c r="I157" s="645"/>
      <c r="J157" s="645"/>
      <c r="K157" s="645"/>
      <c r="L157" s="645"/>
      <c r="M157" s="645"/>
      <c r="N157" s="645"/>
      <c r="O157" s="645"/>
      <c r="P157" s="645"/>
      <c r="Q157" s="645"/>
      <c r="R157" s="645"/>
      <c r="S157" s="645"/>
      <c r="T157" s="645"/>
      <c r="U157" s="645"/>
      <c r="V157" s="645"/>
      <c r="W157" s="645"/>
      <c r="X157" s="645"/>
      <c r="Y157" s="645"/>
      <c r="Z157" s="645"/>
    </row>
    <row r="158" spans="1:26" ht="15.75" customHeight="1" x14ac:dyDescent="0.2">
      <c r="A158" s="645" t="s">
        <v>3208</v>
      </c>
      <c r="B158" s="645" t="str">
        <f>IF('EBF Spending Plan 30-34'!H89="","",'EBF Spending Plan 30-34'!H89)</f>
        <v/>
      </c>
      <c r="C158" s="645" t="s">
        <v>3171</v>
      </c>
      <c r="D158" s="645"/>
      <c r="E158" s="645"/>
      <c r="F158" s="645"/>
      <c r="G158" s="645"/>
      <c r="H158" s="645"/>
      <c r="I158" s="645"/>
      <c r="J158" s="645"/>
      <c r="K158" s="645"/>
      <c r="L158" s="645"/>
      <c r="M158" s="645"/>
      <c r="N158" s="645"/>
      <c r="O158" s="645"/>
      <c r="P158" s="645"/>
      <c r="Q158" s="645"/>
      <c r="R158" s="645"/>
      <c r="S158" s="645"/>
      <c r="T158" s="645"/>
      <c r="U158" s="645"/>
      <c r="V158" s="645"/>
      <c r="W158" s="645"/>
      <c r="X158" s="645"/>
      <c r="Y158" s="645"/>
      <c r="Z158" s="645"/>
    </row>
    <row r="159" spans="1:26" ht="15.75" customHeight="1" x14ac:dyDescent="0.2">
      <c r="A159" s="645" t="s">
        <v>3209</v>
      </c>
      <c r="B159" s="904" t="str">
        <f>'EBF Spending Plan 30-34'!H90</f>
        <v/>
      </c>
      <c r="C159" s="645" t="s">
        <v>3171</v>
      </c>
      <c r="D159" s="645"/>
      <c r="E159" s="645"/>
      <c r="F159" s="645"/>
      <c r="G159" s="645"/>
      <c r="H159" s="645"/>
      <c r="I159" s="645"/>
      <c r="J159" s="645"/>
      <c r="K159" s="645"/>
      <c r="L159" s="645"/>
      <c r="M159" s="645"/>
      <c r="N159" s="645"/>
      <c r="O159" s="645"/>
      <c r="P159" s="645"/>
      <c r="Q159" s="645"/>
      <c r="R159" s="645"/>
      <c r="S159" s="645"/>
      <c r="T159" s="645"/>
      <c r="U159" s="645"/>
      <c r="V159" s="645"/>
      <c r="W159" s="645"/>
      <c r="X159" s="645"/>
      <c r="Y159" s="645"/>
      <c r="Z159" s="645"/>
    </row>
    <row r="160" spans="1:26" ht="15.75" customHeight="1" x14ac:dyDescent="0.2">
      <c r="A160" s="645" t="s">
        <v>3210</v>
      </c>
      <c r="B160" s="645" t="str">
        <f>IF('EBF Spending Plan 30-34'!G93="","",'EBF Spending Plan 30-34'!G93)</f>
        <v/>
      </c>
      <c r="C160" s="645" t="s">
        <v>3131</v>
      </c>
      <c r="D160" s="645"/>
      <c r="E160" s="645"/>
      <c r="F160" s="645"/>
      <c r="G160" s="645"/>
      <c r="H160" s="645"/>
      <c r="I160" s="645"/>
      <c r="J160" s="645"/>
      <c r="K160" s="645"/>
      <c r="L160" s="645"/>
      <c r="M160" s="645"/>
      <c r="N160" s="645"/>
      <c r="O160" s="645"/>
      <c r="P160" s="645"/>
      <c r="Q160" s="645"/>
      <c r="R160" s="645"/>
      <c r="S160" s="645"/>
      <c r="T160" s="645"/>
      <c r="U160" s="645"/>
      <c r="V160" s="645"/>
      <c r="W160" s="645"/>
      <c r="X160" s="645"/>
      <c r="Y160" s="645"/>
      <c r="Z160" s="645"/>
    </row>
    <row r="161" spans="1:26" ht="15.75" customHeight="1" x14ac:dyDescent="0.2">
      <c r="A161" s="645" t="s">
        <v>3211</v>
      </c>
      <c r="B161" s="904">
        <f>'EBF Spending Plan 30-34'!G100</f>
        <v>107883.86</v>
      </c>
      <c r="C161" s="645" t="s">
        <v>3212</v>
      </c>
      <c r="D161" s="645"/>
      <c r="E161" s="645"/>
      <c r="F161" s="645"/>
      <c r="G161" s="645"/>
      <c r="H161" s="645"/>
      <c r="I161" s="645"/>
      <c r="J161" s="645"/>
      <c r="K161" s="645"/>
      <c r="L161" s="645"/>
      <c r="M161" s="645"/>
      <c r="N161" s="645"/>
      <c r="O161" s="645"/>
      <c r="P161" s="645"/>
      <c r="Q161" s="645"/>
      <c r="R161" s="645"/>
      <c r="S161" s="645"/>
      <c r="T161" s="645"/>
      <c r="U161" s="645"/>
      <c r="V161" s="645"/>
      <c r="W161" s="645"/>
      <c r="X161" s="645"/>
      <c r="Y161" s="645"/>
      <c r="Z161" s="645"/>
    </row>
    <row r="162" spans="1:26" ht="15.75" customHeight="1" x14ac:dyDescent="0.2">
      <c r="A162" s="645" t="s">
        <v>3213</v>
      </c>
      <c r="B162" s="645" t="str">
        <f>'EBF Spending Plan 30-34'!H100</f>
        <v>Actual</v>
      </c>
      <c r="C162" s="645"/>
      <c r="D162" s="645"/>
      <c r="E162" s="645"/>
      <c r="F162" s="645"/>
      <c r="G162" s="645"/>
      <c r="H162" s="645"/>
      <c r="I162" s="645"/>
      <c r="J162" s="645"/>
      <c r="K162" s="645"/>
      <c r="L162" s="645"/>
      <c r="M162" s="645"/>
      <c r="N162" s="645"/>
      <c r="O162" s="645"/>
      <c r="P162" s="645"/>
      <c r="Q162" s="645"/>
      <c r="R162" s="645"/>
      <c r="S162" s="645"/>
      <c r="T162" s="645"/>
      <c r="U162" s="645"/>
      <c r="V162" s="645"/>
      <c r="W162" s="645"/>
      <c r="X162" s="645"/>
      <c r="Y162" s="645"/>
      <c r="Z162" s="645"/>
    </row>
    <row r="163" spans="1:26" ht="15.75" customHeight="1" x14ac:dyDescent="0.2">
      <c r="A163" s="645" t="s">
        <v>3214</v>
      </c>
      <c r="B163" s="904">
        <f>'EBF Spending Plan 30-34'!G101</f>
        <v>10272.4</v>
      </c>
      <c r="C163" s="645" t="s">
        <v>3212</v>
      </c>
      <c r="D163" s="645"/>
      <c r="E163" s="645"/>
      <c r="F163" s="645"/>
      <c r="G163" s="645"/>
      <c r="H163" s="645"/>
      <c r="I163" s="645"/>
      <c r="J163" s="645"/>
      <c r="K163" s="645"/>
      <c r="L163" s="645"/>
      <c r="M163" s="645"/>
      <c r="N163" s="645"/>
      <c r="O163" s="645"/>
      <c r="P163" s="645"/>
      <c r="Q163" s="645"/>
      <c r="R163" s="645"/>
      <c r="S163" s="645"/>
      <c r="T163" s="645"/>
      <c r="U163" s="645"/>
      <c r="V163" s="645"/>
      <c r="W163" s="645"/>
      <c r="X163" s="645"/>
      <c r="Y163" s="645"/>
      <c r="Z163" s="645"/>
    </row>
    <row r="164" spans="1:26" ht="15.75" customHeight="1" x14ac:dyDescent="0.2">
      <c r="A164" s="645" t="s">
        <v>3215</v>
      </c>
      <c r="B164" s="645" t="str">
        <f>'EBF Spending Plan 30-34'!H101</f>
        <v>Actual</v>
      </c>
      <c r="C164" s="645"/>
      <c r="D164" s="645"/>
      <c r="E164" s="645"/>
      <c r="F164" s="645"/>
      <c r="G164" s="645"/>
      <c r="H164" s="645"/>
      <c r="I164" s="645"/>
      <c r="J164" s="645"/>
      <c r="K164" s="645"/>
      <c r="L164" s="645"/>
      <c r="M164" s="645"/>
      <c r="N164" s="645"/>
      <c r="O164" s="645"/>
      <c r="P164" s="645"/>
      <c r="Q164" s="645"/>
      <c r="R164" s="645"/>
      <c r="S164" s="645"/>
      <c r="T164" s="645"/>
      <c r="U164" s="645"/>
      <c r="V164" s="645"/>
      <c r="W164" s="645"/>
      <c r="X164" s="645"/>
      <c r="Y164" s="645"/>
      <c r="Z164" s="645"/>
    </row>
    <row r="165" spans="1:26" ht="15.75" customHeight="1" x14ac:dyDescent="0.2">
      <c r="A165" s="645" t="s">
        <v>3216</v>
      </c>
      <c r="B165" s="904">
        <f>'EBF Spending Plan 30-34'!G102</f>
        <v>301006.65999999997</v>
      </c>
      <c r="C165" s="645" t="s">
        <v>3212</v>
      </c>
      <c r="D165" s="645"/>
      <c r="E165" s="645"/>
      <c r="F165" s="645"/>
      <c r="G165" s="645"/>
      <c r="H165" s="645"/>
      <c r="I165" s="645"/>
      <c r="J165" s="645"/>
      <c r="K165" s="645"/>
      <c r="L165" s="645"/>
      <c r="M165" s="645"/>
      <c r="N165" s="645"/>
      <c r="O165" s="645"/>
      <c r="P165" s="645"/>
      <c r="Q165" s="645"/>
      <c r="R165" s="645"/>
      <c r="S165" s="645"/>
      <c r="T165" s="645"/>
      <c r="U165" s="645"/>
      <c r="V165" s="645"/>
      <c r="W165" s="645"/>
      <c r="X165" s="645"/>
      <c r="Y165" s="645"/>
      <c r="Z165" s="645"/>
    </row>
    <row r="166" spans="1:26" ht="15.75" customHeight="1" x14ac:dyDescent="0.2">
      <c r="A166" s="645" t="s">
        <v>3217</v>
      </c>
      <c r="B166" s="645" t="str">
        <f>'EBF Spending Plan 30-34'!H102</f>
        <v>Actual</v>
      </c>
      <c r="C166" s="645"/>
      <c r="D166" s="645"/>
      <c r="E166" s="645"/>
      <c r="F166" s="645"/>
      <c r="G166" s="645"/>
      <c r="H166" s="645"/>
      <c r="I166" s="645"/>
      <c r="J166" s="645"/>
      <c r="K166" s="645"/>
      <c r="L166" s="645"/>
      <c r="M166" s="645"/>
      <c r="N166" s="645"/>
      <c r="O166" s="645"/>
      <c r="P166" s="645"/>
      <c r="Q166" s="645"/>
      <c r="R166" s="645"/>
      <c r="S166" s="645"/>
      <c r="T166" s="645"/>
      <c r="U166" s="645"/>
      <c r="V166" s="645"/>
      <c r="W166" s="645"/>
      <c r="X166" s="645"/>
      <c r="Y166" s="645"/>
      <c r="Z166" s="645"/>
    </row>
    <row r="167" spans="1:26" ht="15.75" customHeight="1" x14ac:dyDescent="0.2">
      <c r="A167" s="645" t="s">
        <v>3218</v>
      </c>
      <c r="B167" s="645" t="str">
        <f>IF('EBF Spending Plan 30-34'!H104="","",'EBF Spending Plan 30-34'!H104)</f>
        <v/>
      </c>
      <c r="C167" s="645" t="s">
        <v>3212</v>
      </c>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row>
    <row r="168" spans="1:26" ht="15.75" customHeight="1" x14ac:dyDescent="0.2">
      <c r="A168" s="645" t="s">
        <v>3219</v>
      </c>
      <c r="B168" s="645" t="str">
        <f>IF('EBF Spending Plan 30-34'!G105="[Optional - Enter $]","",'EBF Spending Plan 30-34'!G105)</f>
        <v/>
      </c>
      <c r="C168" s="645" t="s">
        <v>3212</v>
      </c>
      <c r="D168" s="645"/>
      <c r="E168" s="645"/>
      <c r="F168" s="645"/>
      <c r="G168" s="645"/>
      <c r="H168" s="645"/>
      <c r="I168" s="645"/>
      <c r="J168" s="645"/>
      <c r="K168" s="645"/>
      <c r="L168" s="645"/>
      <c r="M168" s="645"/>
      <c r="N168" s="645"/>
      <c r="O168" s="645"/>
      <c r="P168" s="645"/>
      <c r="Q168" s="645"/>
      <c r="R168" s="645"/>
      <c r="S168" s="645"/>
      <c r="T168" s="645"/>
      <c r="U168" s="645"/>
      <c r="V168" s="645"/>
      <c r="W168" s="645"/>
      <c r="X168" s="645"/>
      <c r="Y168" s="645"/>
      <c r="Z168" s="645"/>
    </row>
    <row r="169" spans="1:26" ht="15.75" customHeight="1" x14ac:dyDescent="0.2">
      <c r="A169" s="645" t="s">
        <v>3220</v>
      </c>
      <c r="B169" s="645" t="str">
        <f>IF('EBF Spending Plan 30-34'!H106="","",'EBF Spending Plan 30-34'!H106)</f>
        <v/>
      </c>
      <c r="C169" s="645" t="s">
        <v>3212</v>
      </c>
      <c r="D169" s="645"/>
      <c r="E169" s="645"/>
      <c r="F169" s="645"/>
      <c r="G169" s="645"/>
      <c r="H169" s="645"/>
      <c r="I169" s="645"/>
      <c r="J169" s="645"/>
      <c r="K169" s="645"/>
      <c r="L169" s="645"/>
      <c r="M169" s="645"/>
      <c r="N169" s="645"/>
      <c r="O169" s="645"/>
      <c r="P169" s="645"/>
      <c r="Q169" s="645"/>
      <c r="R169" s="645"/>
      <c r="S169" s="645"/>
      <c r="T169" s="645"/>
      <c r="U169" s="645"/>
      <c r="V169" s="645"/>
      <c r="W169" s="645"/>
      <c r="X169" s="645"/>
      <c r="Y169" s="645"/>
      <c r="Z169" s="645"/>
    </row>
    <row r="170" spans="1:26" ht="15.75" customHeight="1" x14ac:dyDescent="0.2">
      <c r="A170" s="645" t="s">
        <v>3221</v>
      </c>
      <c r="B170" s="645" t="str">
        <f>IF('EBF Spending Plan 30-34'!G107="[Optional - Enter $]","",'EBF Spending Plan 30-34'!G107)</f>
        <v/>
      </c>
      <c r="C170" s="645" t="s">
        <v>3212</v>
      </c>
      <c r="D170" s="645"/>
      <c r="E170" s="645"/>
      <c r="F170" s="645"/>
      <c r="G170" s="645"/>
      <c r="H170" s="645"/>
      <c r="I170" s="645"/>
      <c r="J170" s="645"/>
      <c r="K170" s="645"/>
      <c r="L170" s="645"/>
      <c r="M170" s="645"/>
      <c r="N170" s="645"/>
      <c r="O170" s="645"/>
      <c r="P170" s="645"/>
      <c r="Q170" s="645"/>
      <c r="R170" s="645"/>
      <c r="S170" s="645"/>
      <c r="T170" s="645"/>
      <c r="U170" s="645"/>
      <c r="V170" s="645"/>
      <c r="W170" s="645"/>
      <c r="X170" s="645"/>
      <c r="Y170" s="645"/>
      <c r="Z170" s="645"/>
    </row>
    <row r="171" spans="1:26" ht="15.75" customHeight="1" x14ac:dyDescent="0.2">
      <c r="A171" s="645" t="s">
        <v>3222</v>
      </c>
      <c r="B171" s="645" t="str">
        <f>IF('EBF Spending Plan 30-34'!K104="","",'EBF Spending Plan 30-34'!K104)</f>
        <v/>
      </c>
      <c r="C171" s="645" t="s">
        <v>3212</v>
      </c>
      <c r="D171" s="645"/>
      <c r="E171" s="645"/>
      <c r="F171" s="645"/>
      <c r="G171" s="645"/>
      <c r="H171" s="645"/>
      <c r="I171" s="645"/>
      <c r="J171" s="645"/>
      <c r="K171" s="645"/>
      <c r="L171" s="645"/>
      <c r="M171" s="645"/>
      <c r="N171" s="645"/>
      <c r="O171" s="645"/>
      <c r="P171" s="645"/>
      <c r="Q171" s="645"/>
      <c r="R171" s="645"/>
      <c r="S171" s="645"/>
      <c r="T171" s="645"/>
      <c r="U171" s="645"/>
      <c r="V171" s="645"/>
      <c r="W171" s="645"/>
      <c r="X171" s="645"/>
      <c r="Y171" s="645"/>
      <c r="Z171" s="645"/>
    </row>
    <row r="172" spans="1:26" ht="15.75" customHeight="1" x14ac:dyDescent="0.2">
      <c r="A172" s="645" t="s">
        <v>3223</v>
      </c>
      <c r="B172" s="645" t="str">
        <f>IF('EBF Spending Plan 30-34'!I105="[Optional - Enter $]","",'EBF Spending Plan 30-34'!I105)</f>
        <v/>
      </c>
      <c r="C172" s="645" t="s">
        <v>3212</v>
      </c>
      <c r="D172" s="645"/>
      <c r="E172" s="645"/>
      <c r="F172" s="645"/>
      <c r="G172" s="645"/>
      <c r="H172" s="645"/>
      <c r="I172" s="645"/>
      <c r="J172" s="645"/>
      <c r="K172" s="645"/>
      <c r="L172" s="645"/>
      <c r="M172" s="645"/>
      <c r="N172" s="645"/>
      <c r="O172" s="645"/>
      <c r="P172" s="645"/>
      <c r="Q172" s="645"/>
      <c r="R172" s="645"/>
      <c r="S172" s="645"/>
      <c r="T172" s="645"/>
      <c r="U172" s="645"/>
      <c r="V172" s="645"/>
      <c r="W172" s="645"/>
      <c r="X172" s="645"/>
      <c r="Y172" s="645"/>
      <c r="Z172" s="645"/>
    </row>
    <row r="173" spans="1:26" ht="15.75" customHeight="1" x14ac:dyDescent="0.2">
      <c r="A173" s="645" t="s">
        <v>3224</v>
      </c>
      <c r="B173" s="645" t="str">
        <f>IF('EBF Spending Plan 30-34'!K106="","",'EBF Spending Plan 30-34'!K106)</f>
        <v>Yes</v>
      </c>
      <c r="C173" s="645" t="s">
        <v>3212</v>
      </c>
      <c r="D173" s="645"/>
      <c r="E173" s="645"/>
      <c r="F173" s="645"/>
      <c r="G173" s="645"/>
      <c r="H173" s="645"/>
      <c r="I173" s="645"/>
      <c r="J173" s="645"/>
      <c r="K173" s="645"/>
      <c r="L173" s="645"/>
      <c r="M173" s="645"/>
      <c r="N173" s="645"/>
      <c r="O173" s="645"/>
      <c r="P173" s="645"/>
      <c r="Q173" s="645"/>
      <c r="R173" s="645"/>
      <c r="S173" s="645"/>
      <c r="T173" s="645"/>
      <c r="U173" s="645"/>
      <c r="V173" s="645"/>
      <c r="W173" s="645"/>
      <c r="X173" s="645"/>
      <c r="Y173" s="645"/>
      <c r="Z173" s="645"/>
    </row>
    <row r="174" spans="1:26" ht="15.75" customHeight="1" x14ac:dyDescent="0.2">
      <c r="A174" s="645" t="s">
        <v>3225</v>
      </c>
      <c r="B174" s="645" t="str">
        <f>IF('EBF Spending Plan 30-34'!I107="[Optional - Enter $]","",'EBF Spending Plan 30-34'!I107)</f>
        <v/>
      </c>
      <c r="C174" s="645" t="s">
        <v>3212</v>
      </c>
      <c r="D174" s="645"/>
      <c r="E174" s="645"/>
      <c r="F174" s="645"/>
      <c r="G174" s="645"/>
      <c r="H174" s="645"/>
      <c r="I174" s="645"/>
      <c r="J174" s="645"/>
      <c r="K174" s="645"/>
      <c r="L174" s="645"/>
      <c r="M174" s="645"/>
      <c r="N174" s="645"/>
      <c r="O174" s="645"/>
      <c r="P174" s="645"/>
      <c r="Q174" s="645"/>
      <c r="R174" s="645"/>
      <c r="S174" s="645"/>
      <c r="T174" s="645"/>
      <c r="U174" s="645"/>
      <c r="V174" s="645"/>
      <c r="W174" s="645"/>
      <c r="X174" s="645"/>
      <c r="Y174" s="645"/>
      <c r="Z174" s="645"/>
    </row>
    <row r="175" spans="1:26" ht="15.75" customHeight="1" x14ac:dyDescent="0.2">
      <c r="A175" s="645" t="s">
        <v>3226</v>
      </c>
      <c r="B175" s="645" t="str">
        <f>IF('EBF Spending Plan 30-34'!M104="","",'EBF Spending Plan 30-34'!M104)</f>
        <v/>
      </c>
      <c r="C175" s="645" t="s">
        <v>3212</v>
      </c>
      <c r="D175" s="645"/>
      <c r="E175" s="645"/>
      <c r="F175" s="645"/>
      <c r="G175" s="645"/>
      <c r="H175" s="645"/>
      <c r="I175" s="645"/>
      <c r="J175" s="645"/>
      <c r="K175" s="645"/>
      <c r="L175" s="645"/>
      <c r="M175" s="645"/>
      <c r="N175" s="645"/>
      <c r="O175" s="645"/>
      <c r="P175" s="645"/>
      <c r="Q175" s="645"/>
      <c r="R175" s="645"/>
      <c r="S175" s="645"/>
      <c r="T175" s="645"/>
      <c r="U175" s="645"/>
      <c r="V175" s="645"/>
      <c r="W175" s="645"/>
      <c r="X175" s="645"/>
      <c r="Y175" s="645"/>
      <c r="Z175" s="645"/>
    </row>
    <row r="176" spans="1:26" ht="15.75" customHeight="1" x14ac:dyDescent="0.2">
      <c r="A176" s="645" t="s">
        <v>3227</v>
      </c>
      <c r="B176" s="645" t="str">
        <f>IF('EBF Spending Plan 30-34'!L105="[Optional - Enter $]","",'EBF Spending Plan 30-34'!L105)</f>
        <v/>
      </c>
      <c r="C176" s="645" t="s">
        <v>3212</v>
      </c>
      <c r="D176" s="645"/>
      <c r="E176" s="645"/>
      <c r="F176" s="645"/>
      <c r="G176" s="645"/>
      <c r="H176" s="645"/>
      <c r="I176" s="645"/>
      <c r="J176" s="645"/>
      <c r="K176" s="645"/>
      <c r="L176" s="645"/>
      <c r="M176" s="645"/>
      <c r="N176" s="645"/>
      <c r="O176" s="645"/>
      <c r="P176" s="645"/>
      <c r="Q176" s="645"/>
      <c r="R176" s="645"/>
      <c r="S176" s="645"/>
      <c r="T176" s="645"/>
      <c r="U176" s="645"/>
      <c r="V176" s="645"/>
      <c r="W176" s="645"/>
      <c r="X176" s="645"/>
      <c r="Y176" s="645"/>
      <c r="Z176" s="645"/>
    </row>
    <row r="177" spans="1:26" ht="15.75" customHeight="1" x14ac:dyDescent="0.2">
      <c r="A177" s="645" t="s">
        <v>3228</v>
      </c>
      <c r="B177" s="645" t="str">
        <f>IF('EBF Spending Plan 30-34'!G108="","",'EBF Spending Plan 30-34'!G108)</f>
        <v>Gower provides Title I services in Math and Reading as well as a Summer School Program for targeted students.</v>
      </c>
      <c r="C177" s="645" t="s">
        <v>3212</v>
      </c>
      <c r="D177" s="645"/>
      <c r="E177" s="645"/>
      <c r="F177" s="645"/>
      <c r="G177" s="645"/>
      <c r="H177" s="645"/>
      <c r="I177" s="645"/>
      <c r="J177" s="645"/>
      <c r="K177" s="645"/>
      <c r="L177" s="645"/>
      <c r="M177" s="645"/>
      <c r="N177" s="645"/>
      <c r="O177" s="645"/>
      <c r="P177" s="645"/>
      <c r="Q177" s="645"/>
      <c r="R177" s="645"/>
      <c r="S177" s="645"/>
      <c r="T177" s="645"/>
      <c r="U177" s="645"/>
      <c r="V177" s="645"/>
      <c r="W177" s="645"/>
      <c r="X177" s="645"/>
      <c r="Y177" s="645"/>
      <c r="Z177" s="645"/>
    </row>
    <row r="178" spans="1:26" ht="15.75" customHeight="1" x14ac:dyDescent="0.2">
      <c r="A178" s="645" t="s">
        <v>3229</v>
      </c>
      <c r="B178" s="645" t="str">
        <f>IF('EBF Spending Plan 30-34'!H111="","",'EBF Spending Plan 30-34'!H111)</f>
        <v>Yes</v>
      </c>
      <c r="C178" s="645" t="s">
        <v>3212</v>
      </c>
      <c r="D178" s="645"/>
      <c r="E178" s="645"/>
      <c r="F178" s="645"/>
      <c r="G178" s="645"/>
      <c r="H178" s="645"/>
      <c r="I178" s="645"/>
      <c r="J178" s="645"/>
      <c r="K178" s="645"/>
      <c r="L178" s="645"/>
      <c r="M178" s="645"/>
      <c r="N178" s="645"/>
      <c r="O178" s="645"/>
      <c r="P178" s="645"/>
      <c r="Q178" s="645"/>
      <c r="R178" s="645"/>
      <c r="S178" s="645"/>
      <c r="T178" s="645"/>
      <c r="U178" s="645"/>
      <c r="V178" s="645"/>
      <c r="W178" s="645"/>
      <c r="X178" s="645"/>
      <c r="Y178" s="645"/>
      <c r="Z178" s="645"/>
    </row>
    <row r="179" spans="1:26" ht="15.75" customHeight="1" x14ac:dyDescent="0.2">
      <c r="A179" s="645" t="s">
        <v>3230</v>
      </c>
      <c r="B179" s="645" t="str">
        <f>IF('EBF Spending Plan 30-34'!G112="[Optional - Enter $]","",'EBF Spending Plan 30-34'!G112)</f>
        <v/>
      </c>
      <c r="C179" s="645" t="s">
        <v>3212</v>
      </c>
      <c r="D179" s="645"/>
      <c r="E179" s="645"/>
      <c r="F179" s="645"/>
      <c r="G179" s="645"/>
      <c r="H179" s="645"/>
      <c r="I179" s="645"/>
      <c r="J179" s="645"/>
      <c r="K179" s="645"/>
      <c r="L179" s="645"/>
      <c r="M179" s="645"/>
      <c r="N179" s="645"/>
      <c r="O179" s="645"/>
      <c r="P179" s="645"/>
      <c r="Q179" s="645"/>
      <c r="R179" s="645"/>
      <c r="S179" s="645"/>
      <c r="T179" s="645"/>
      <c r="U179" s="645"/>
      <c r="V179" s="645"/>
      <c r="W179" s="645"/>
      <c r="X179" s="645"/>
      <c r="Y179" s="645"/>
      <c r="Z179" s="645"/>
    </row>
    <row r="180" spans="1:26" ht="15.75" customHeight="1" x14ac:dyDescent="0.2">
      <c r="A180" s="645" t="s">
        <v>3231</v>
      </c>
      <c r="B180" s="645" t="str">
        <f>IF('EBF Spending Plan 30-34'!H113="","",'EBF Spending Plan 30-34'!H113)</f>
        <v/>
      </c>
      <c r="C180" s="645" t="s">
        <v>3212</v>
      </c>
      <c r="D180" s="645"/>
      <c r="E180" s="645"/>
      <c r="F180" s="645"/>
      <c r="G180" s="645"/>
      <c r="H180" s="645"/>
      <c r="I180" s="645"/>
      <c r="J180" s="645"/>
      <c r="K180" s="645"/>
      <c r="L180" s="645"/>
      <c r="M180" s="645"/>
      <c r="N180" s="645"/>
      <c r="O180" s="645"/>
      <c r="P180" s="645"/>
      <c r="Q180" s="645"/>
      <c r="R180" s="645"/>
      <c r="S180" s="645"/>
      <c r="T180" s="645"/>
      <c r="U180" s="645"/>
      <c r="V180" s="645"/>
      <c r="W180" s="645"/>
      <c r="X180" s="645"/>
      <c r="Y180" s="645"/>
      <c r="Z180" s="645"/>
    </row>
    <row r="181" spans="1:26" ht="15.75" customHeight="1" x14ac:dyDescent="0.2">
      <c r="A181" s="645" t="s">
        <v>3232</v>
      </c>
      <c r="B181" s="645" t="str">
        <f>IF('EBF Spending Plan 30-34'!G114="[Optional - Enter $]","",'EBF Spending Plan 30-34'!G114)</f>
        <v/>
      </c>
      <c r="C181" s="645" t="s">
        <v>3212</v>
      </c>
      <c r="D181" s="645"/>
      <c r="E181" s="645"/>
      <c r="F181" s="645"/>
      <c r="G181" s="645"/>
      <c r="H181" s="645"/>
      <c r="I181" s="645"/>
      <c r="J181" s="645"/>
      <c r="K181" s="645"/>
      <c r="L181" s="645"/>
      <c r="M181" s="645"/>
      <c r="N181" s="645"/>
      <c r="O181" s="645"/>
      <c r="P181" s="645"/>
      <c r="Q181" s="645"/>
      <c r="R181" s="645"/>
      <c r="S181" s="645"/>
      <c r="T181" s="645"/>
      <c r="U181" s="645"/>
      <c r="V181" s="645"/>
      <c r="W181" s="645"/>
      <c r="X181" s="645"/>
      <c r="Y181" s="645"/>
      <c r="Z181" s="645"/>
    </row>
    <row r="182" spans="1:26" ht="15.75" customHeight="1" x14ac:dyDescent="0.2">
      <c r="A182" s="645" t="s">
        <v>3233</v>
      </c>
      <c r="B182" s="645" t="str">
        <f>IF('EBF Spending Plan 30-34'!K111="","",'EBF Spending Plan 30-34'!K111)</f>
        <v/>
      </c>
      <c r="C182" s="645" t="s">
        <v>3212</v>
      </c>
      <c r="D182" s="645"/>
      <c r="E182" s="645"/>
      <c r="F182" s="645"/>
      <c r="G182" s="645"/>
      <c r="H182" s="645"/>
      <c r="I182" s="645"/>
      <c r="J182" s="645"/>
      <c r="K182" s="645"/>
      <c r="L182" s="645"/>
      <c r="M182" s="645"/>
      <c r="N182" s="645"/>
      <c r="O182" s="645"/>
      <c r="P182" s="645"/>
      <c r="Q182" s="645"/>
      <c r="R182" s="645"/>
      <c r="S182" s="645"/>
      <c r="T182" s="645"/>
      <c r="U182" s="645"/>
      <c r="V182" s="645"/>
      <c r="W182" s="645"/>
      <c r="X182" s="645"/>
      <c r="Y182" s="645"/>
      <c r="Z182" s="645"/>
    </row>
    <row r="183" spans="1:26" ht="15.75" customHeight="1" x14ac:dyDescent="0.2">
      <c r="A183" s="645" t="s">
        <v>3234</v>
      </c>
      <c r="B183" s="645" t="str">
        <f>IF('EBF Spending Plan 30-34'!I112="[Optional - Enter $]","",'EBF Spending Plan 30-34'!I112)</f>
        <v/>
      </c>
      <c r="C183" s="645" t="s">
        <v>3212</v>
      </c>
      <c r="D183" s="645"/>
      <c r="E183" s="645"/>
      <c r="F183" s="645"/>
      <c r="G183" s="645"/>
      <c r="H183" s="645"/>
      <c r="I183" s="645"/>
      <c r="J183" s="645"/>
      <c r="K183" s="645"/>
      <c r="L183" s="645"/>
      <c r="M183" s="645"/>
      <c r="N183" s="645"/>
      <c r="O183" s="645"/>
      <c r="P183" s="645"/>
      <c r="Q183" s="645"/>
      <c r="R183" s="645"/>
      <c r="S183" s="645"/>
      <c r="T183" s="645"/>
      <c r="U183" s="645"/>
      <c r="V183" s="645"/>
      <c r="W183" s="645"/>
      <c r="X183" s="645"/>
      <c r="Y183" s="645"/>
      <c r="Z183" s="645"/>
    </row>
    <row r="184" spans="1:26" ht="15.75" customHeight="1" x14ac:dyDescent="0.2">
      <c r="A184" s="645" t="s">
        <v>3235</v>
      </c>
      <c r="B184" s="645" t="str">
        <f>IF('EBF Spending Plan 30-34'!K113="","",'EBF Spending Plan 30-34'!K113)</f>
        <v/>
      </c>
      <c r="C184" s="645" t="s">
        <v>3212</v>
      </c>
      <c r="D184" s="645"/>
      <c r="E184" s="645"/>
      <c r="F184" s="645"/>
      <c r="G184" s="645"/>
      <c r="H184" s="645"/>
      <c r="I184" s="645"/>
      <c r="J184" s="645"/>
      <c r="K184" s="645"/>
      <c r="L184" s="645"/>
      <c r="M184" s="645"/>
      <c r="N184" s="645"/>
      <c r="O184" s="645"/>
      <c r="P184" s="645"/>
      <c r="Q184" s="645"/>
      <c r="R184" s="645"/>
      <c r="S184" s="645"/>
      <c r="T184" s="645"/>
      <c r="U184" s="645"/>
      <c r="V184" s="645"/>
      <c r="W184" s="645"/>
      <c r="X184" s="645"/>
      <c r="Y184" s="645"/>
      <c r="Z184" s="645"/>
    </row>
    <row r="185" spans="1:26" ht="15.75" customHeight="1" x14ac:dyDescent="0.2">
      <c r="A185" s="645" t="s">
        <v>3236</v>
      </c>
      <c r="B185" s="645" t="str">
        <f>IF('EBF Spending Plan 30-34'!I114="[Optional - Enter $]","",'EBF Spending Plan 30-34'!I114)</f>
        <v/>
      </c>
      <c r="C185" s="645" t="s">
        <v>3212</v>
      </c>
      <c r="D185" s="645"/>
      <c r="E185" s="645"/>
      <c r="F185" s="645"/>
      <c r="G185" s="645"/>
      <c r="H185" s="645"/>
      <c r="I185" s="645"/>
      <c r="J185" s="645"/>
      <c r="K185" s="645"/>
      <c r="L185" s="645"/>
      <c r="M185" s="645"/>
      <c r="N185" s="645"/>
      <c r="O185" s="645"/>
      <c r="P185" s="645"/>
      <c r="Q185" s="645"/>
      <c r="R185" s="645"/>
      <c r="S185" s="645"/>
      <c r="T185" s="645"/>
      <c r="U185" s="645"/>
      <c r="V185" s="645"/>
      <c r="W185" s="645"/>
      <c r="X185" s="645"/>
      <c r="Y185" s="645"/>
      <c r="Z185" s="645"/>
    </row>
    <row r="186" spans="1:26" ht="15.75" customHeight="1" x14ac:dyDescent="0.2">
      <c r="A186" s="645" t="s">
        <v>3237</v>
      </c>
      <c r="B186" s="645" t="str">
        <f>IF('EBF Spending Plan 30-34'!M111="","",'EBF Spending Plan 30-34'!M111)</f>
        <v/>
      </c>
      <c r="C186" s="645" t="s">
        <v>3212</v>
      </c>
      <c r="D186" s="645"/>
      <c r="E186" s="645"/>
      <c r="F186" s="645"/>
      <c r="G186" s="645"/>
      <c r="H186" s="645"/>
      <c r="I186" s="645"/>
      <c r="J186" s="645"/>
      <c r="K186" s="645"/>
      <c r="L186" s="645"/>
      <c r="M186" s="645"/>
      <c r="N186" s="645"/>
      <c r="O186" s="645"/>
      <c r="P186" s="645"/>
      <c r="Q186" s="645"/>
      <c r="R186" s="645"/>
      <c r="S186" s="645"/>
      <c r="T186" s="645"/>
      <c r="U186" s="645"/>
      <c r="V186" s="645"/>
      <c r="W186" s="645"/>
      <c r="X186" s="645"/>
      <c r="Y186" s="645"/>
      <c r="Z186" s="645"/>
    </row>
    <row r="187" spans="1:26" ht="15.75" customHeight="1" x14ac:dyDescent="0.2">
      <c r="A187" s="645" t="s">
        <v>3238</v>
      </c>
      <c r="B187" s="645" t="str">
        <f>IF('EBF Spending Plan 30-34'!L112="[Optional - Enter $]","",'EBF Spending Plan 30-34'!L112)</f>
        <v/>
      </c>
      <c r="C187" s="645" t="s">
        <v>3212</v>
      </c>
      <c r="D187" s="645"/>
      <c r="E187" s="645"/>
      <c r="F187" s="645"/>
      <c r="G187" s="645"/>
      <c r="H187" s="645"/>
      <c r="I187" s="645"/>
      <c r="J187" s="645"/>
      <c r="K187" s="645"/>
      <c r="L187" s="645"/>
      <c r="M187" s="645"/>
      <c r="N187" s="645"/>
      <c r="O187" s="645"/>
      <c r="P187" s="645"/>
      <c r="Q187" s="645"/>
      <c r="R187" s="645"/>
      <c r="S187" s="645"/>
      <c r="T187" s="645"/>
      <c r="U187" s="645"/>
      <c r="V187" s="645"/>
      <c r="W187" s="645"/>
      <c r="X187" s="645"/>
      <c r="Y187" s="645"/>
      <c r="Z187" s="645"/>
    </row>
    <row r="188" spans="1:26" ht="15.75" customHeight="1" x14ac:dyDescent="0.2">
      <c r="A188" s="645" t="s">
        <v>3239</v>
      </c>
      <c r="B188" s="645" t="str">
        <f>IF('EBF Spending Plan 30-34'!M113="","",'EBF Spending Plan 30-34'!M113)</f>
        <v/>
      </c>
      <c r="C188" s="645" t="s">
        <v>3212</v>
      </c>
      <c r="D188" s="645"/>
      <c r="E188" s="645"/>
      <c r="F188" s="645"/>
      <c r="G188" s="645"/>
      <c r="H188" s="645"/>
      <c r="I188" s="645"/>
      <c r="J188" s="645"/>
      <c r="K188" s="645"/>
      <c r="L188" s="645"/>
      <c r="M188" s="645"/>
      <c r="N188" s="645"/>
      <c r="O188" s="645"/>
      <c r="P188" s="645"/>
      <c r="Q188" s="645"/>
      <c r="R188" s="645"/>
      <c r="S188" s="645"/>
      <c r="T188" s="645"/>
      <c r="U188" s="645"/>
      <c r="V188" s="645"/>
      <c r="W188" s="645"/>
      <c r="X188" s="645"/>
      <c r="Y188" s="645"/>
      <c r="Z188" s="645"/>
    </row>
    <row r="189" spans="1:26" ht="15.75" customHeight="1" x14ac:dyDescent="0.2">
      <c r="A189" s="645" t="s">
        <v>3240</v>
      </c>
      <c r="B189" s="645" t="str">
        <f>IF('EBF Spending Plan 30-34'!L114="[Optional - Enter $]","",'EBF Spending Plan 30-34'!L114)</f>
        <v/>
      </c>
      <c r="C189" s="645" t="s">
        <v>3212</v>
      </c>
      <c r="D189" s="645"/>
      <c r="E189" s="645"/>
      <c r="F189" s="645"/>
      <c r="G189" s="645"/>
      <c r="H189" s="645"/>
      <c r="I189" s="645"/>
      <c r="J189" s="645"/>
      <c r="K189" s="645"/>
      <c r="L189" s="645"/>
      <c r="M189" s="645"/>
      <c r="N189" s="645"/>
      <c r="O189" s="645"/>
      <c r="P189" s="645"/>
      <c r="Q189" s="645"/>
      <c r="R189" s="645"/>
      <c r="S189" s="645"/>
      <c r="T189" s="645"/>
      <c r="U189" s="645"/>
      <c r="V189" s="645"/>
      <c r="W189" s="645"/>
      <c r="X189" s="645"/>
      <c r="Y189" s="645"/>
      <c r="Z189" s="645"/>
    </row>
    <row r="190" spans="1:26" ht="15.75" customHeight="1" x14ac:dyDescent="0.2">
      <c r="A190" s="645" t="s">
        <v>3241</v>
      </c>
      <c r="B190" s="645" t="str">
        <f>IF('EBF Spending Plan 30-34'!G115="","",'EBF Spending Plan 30-34'!G115)</f>
        <v>Gower hired an additional ESL/Special Education teacher to work with students that are identified as both English Learners and have an IEP.</v>
      </c>
      <c r="C190" s="645" t="s">
        <v>3212</v>
      </c>
      <c r="D190" s="645"/>
      <c r="E190" s="645"/>
      <c r="F190" s="645"/>
      <c r="G190" s="645"/>
      <c r="H190" s="645"/>
      <c r="I190" s="645"/>
      <c r="J190" s="645"/>
      <c r="K190" s="645"/>
      <c r="L190" s="645"/>
      <c r="M190" s="645"/>
      <c r="N190" s="645"/>
      <c r="O190" s="645"/>
      <c r="P190" s="645"/>
      <c r="Q190" s="645"/>
      <c r="R190" s="645"/>
      <c r="S190" s="645"/>
      <c r="T190" s="645"/>
      <c r="U190" s="645"/>
      <c r="V190" s="645"/>
      <c r="W190" s="645"/>
      <c r="X190" s="645"/>
      <c r="Y190" s="645"/>
      <c r="Z190" s="645"/>
    </row>
    <row r="191" spans="1:26" ht="15.75" customHeight="1" x14ac:dyDescent="0.2">
      <c r="A191" s="645" t="s">
        <v>3242</v>
      </c>
      <c r="B191" s="645" t="str">
        <f>IF('EBF Spending Plan 30-34'!H118="","",'EBF Spending Plan 30-34'!H118)</f>
        <v>Yes</v>
      </c>
      <c r="C191" s="645" t="s">
        <v>3212</v>
      </c>
      <c r="D191" s="645"/>
      <c r="E191" s="645"/>
      <c r="F191" s="645"/>
      <c r="G191" s="645"/>
      <c r="H191" s="645"/>
      <c r="I191" s="645"/>
      <c r="J191" s="645"/>
      <c r="K191" s="645"/>
      <c r="L191" s="645"/>
      <c r="M191" s="645"/>
      <c r="N191" s="645"/>
      <c r="O191" s="645"/>
      <c r="P191" s="645"/>
      <c r="Q191" s="645"/>
      <c r="R191" s="645"/>
      <c r="S191" s="645"/>
      <c r="T191" s="645"/>
      <c r="U191" s="645"/>
      <c r="V191" s="645"/>
      <c r="W191" s="645"/>
      <c r="X191" s="645"/>
      <c r="Y191" s="645"/>
      <c r="Z191" s="645"/>
    </row>
    <row r="192" spans="1:26" ht="15.75" customHeight="1" x14ac:dyDescent="0.2">
      <c r="A192" s="645" t="s">
        <v>3243</v>
      </c>
      <c r="B192" s="645" t="str">
        <f>IF('EBF Spending Plan 30-34'!G119="[Optional - Enter $]","",'EBF Spending Plan 30-34'!G119)</f>
        <v/>
      </c>
      <c r="C192" s="645" t="s">
        <v>3212</v>
      </c>
      <c r="D192" s="645"/>
      <c r="E192" s="645"/>
      <c r="F192" s="645"/>
      <c r="G192" s="645"/>
      <c r="H192" s="645"/>
      <c r="I192" s="645"/>
      <c r="J192" s="645"/>
      <c r="K192" s="645"/>
      <c r="L192" s="645"/>
      <c r="M192" s="645"/>
      <c r="N192" s="645"/>
      <c r="O192" s="645"/>
      <c r="P192" s="645"/>
      <c r="Q192" s="645"/>
      <c r="R192" s="645"/>
      <c r="S192" s="645"/>
      <c r="T192" s="645"/>
      <c r="U192" s="645"/>
      <c r="V192" s="645"/>
      <c r="W192" s="645"/>
      <c r="X192" s="645"/>
      <c r="Y192" s="645"/>
      <c r="Z192" s="645"/>
    </row>
    <row r="193" spans="1:26" ht="15.75" customHeight="1" x14ac:dyDescent="0.2">
      <c r="A193" s="645" t="s">
        <v>3244</v>
      </c>
      <c r="B193" s="645" t="str">
        <f>IF('EBF Spending Plan 30-34'!H120="","",'EBF Spending Plan 30-34'!H120)</f>
        <v/>
      </c>
      <c r="C193" s="645" t="s">
        <v>3212</v>
      </c>
      <c r="D193" s="645"/>
      <c r="E193" s="645"/>
      <c r="F193" s="645"/>
      <c r="G193" s="645"/>
      <c r="H193" s="645"/>
      <c r="I193" s="645"/>
      <c r="J193" s="645"/>
      <c r="K193" s="645"/>
      <c r="L193" s="645"/>
      <c r="M193" s="645"/>
      <c r="N193" s="645"/>
      <c r="O193" s="645"/>
      <c r="P193" s="645"/>
      <c r="Q193" s="645"/>
      <c r="R193" s="645"/>
      <c r="S193" s="645"/>
      <c r="T193" s="645"/>
      <c r="U193" s="645"/>
      <c r="V193" s="645"/>
      <c r="W193" s="645"/>
      <c r="X193" s="645"/>
      <c r="Y193" s="645"/>
      <c r="Z193" s="645"/>
    </row>
    <row r="194" spans="1:26" ht="15.75" customHeight="1" x14ac:dyDescent="0.2">
      <c r="A194" s="645" t="s">
        <v>3245</v>
      </c>
      <c r="B194" s="645" t="str">
        <f>IF('EBF Spending Plan 30-34'!G121="[Optional - Enter $]","",'EBF Spending Plan 30-34'!G121)</f>
        <v/>
      </c>
      <c r="C194" s="645" t="s">
        <v>3212</v>
      </c>
      <c r="D194" s="645"/>
      <c r="E194" s="645"/>
      <c r="F194" s="645"/>
      <c r="G194" s="645"/>
      <c r="H194" s="645"/>
      <c r="I194" s="645"/>
      <c r="J194" s="645"/>
      <c r="K194" s="645"/>
      <c r="L194" s="645"/>
      <c r="M194" s="645"/>
      <c r="N194" s="645"/>
      <c r="O194" s="645"/>
      <c r="P194" s="645"/>
      <c r="Q194" s="645"/>
      <c r="R194" s="645"/>
      <c r="S194" s="645"/>
      <c r="T194" s="645"/>
      <c r="U194" s="645"/>
      <c r="V194" s="645"/>
      <c r="W194" s="645"/>
      <c r="X194" s="645"/>
      <c r="Y194" s="645"/>
      <c r="Z194" s="645"/>
    </row>
    <row r="195" spans="1:26" ht="15.75" customHeight="1" x14ac:dyDescent="0.2">
      <c r="A195" s="645" t="s">
        <v>3246</v>
      </c>
      <c r="B195" s="645" t="str">
        <f>IF('EBF Spending Plan 30-34'!K118="","",'EBF Spending Plan 30-34'!K118)</f>
        <v/>
      </c>
      <c r="C195" s="645" t="s">
        <v>3212</v>
      </c>
      <c r="D195" s="645"/>
      <c r="E195" s="645"/>
      <c r="F195" s="645"/>
      <c r="G195" s="645"/>
      <c r="H195" s="645"/>
      <c r="I195" s="645"/>
      <c r="J195" s="645"/>
      <c r="K195" s="645"/>
      <c r="L195" s="645"/>
      <c r="M195" s="645"/>
      <c r="N195" s="645"/>
      <c r="O195" s="645"/>
      <c r="P195" s="645"/>
      <c r="Q195" s="645"/>
      <c r="R195" s="645"/>
      <c r="S195" s="645"/>
      <c r="T195" s="645"/>
      <c r="U195" s="645"/>
      <c r="V195" s="645"/>
      <c r="W195" s="645"/>
      <c r="X195" s="645"/>
      <c r="Y195" s="645"/>
      <c r="Z195" s="645"/>
    </row>
    <row r="196" spans="1:26" ht="15.75" customHeight="1" x14ac:dyDescent="0.2">
      <c r="A196" s="645" t="s">
        <v>3247</v>
      </c>
      <c r="B196" s="645" t="str">
        <f>IF('EBF Spending Plan 30-34'!I119="[Optional - Enter $]","",'EBF Spending Plan 30-34'!I119)</f>
        <v/>
      </c>
      <c r="C196" s="645" t="s">
        <v>3212</v>
      </c>
      <c r="D196" s="645"/>
      <c r="E196" s="645"/>
      <c r="F196" s="645"/>
      <c r="G196" s="645"/>
      <c r="H196" s="645"/>
      <c r="I196" s="645"/>
      <c r="J196" s="645"/>
      <c r="K196" s="645"/>
      <c r="L196" s="645"/>
      <c r="M196" s="645"/>
      <c r="N196" s="645"/>
      <c r="O196" s="645"/>
      <c r="P196" s="645"/>
      <c r="Q196" s="645"/>
      <c r="R196" s="645"/>
      <c r="S196" s="645"/>
      <c r="T196" s="645"/>
      <c r="U196" s="645"/>
      <c r="V196" s="645"/>
      <c r="W196" s="645"/>
      <c r="X196" s="645"/>
      <c r="Y196" s="645"/>
      <c r="Z196" s="645"/>
    </row>
    <row r="197" spans="1:26" ht="15.75" customHeight="1" x14ac:dyDescent="0.2">
      <c r="A197" s="645" t="s">
        <v>3248</v>
      </c>
      <c r="B197" s="645" t="str">
        <f>IF('EBF Spending Plan 30-34'!K120="","",'EBF Spending Plan 30-34'!K120)</f>
        <v/>
      </c>
      <c r="C197" s="645" t="s">
        <v>3212</v>
      </c>
      <c r="D197" s="645"/>
      <c r="E197" s="645"/>
      <c r="F197" s="645"/>
      <c r="G197" s="645"/>
      <c r="H197" s="645"/>
      <c r="I197" s="645"/>
      <c r="J197" s="645"/>
      <c r="K197" s="645"/>
      <c r="L197" s="645"/>
      <c r="M197" s="645"/>
      <c r="N197" s="645"/>
      <c r="O197" s="645"/>
      <c r="P197" s="645"/>
      <c r="Q197" s="645"/>
      <c r="R197" s="645"/>
      <c r="S197" s="645"/>
      <c r="T197" s="645"/>
      <c r="U197" s="645"/>
      <c r="V197" s="645"/>
      <c r="W197" s="645"/>
      <c r="X197" s="645"/>
      <c r="Y197" s="645"/>
      <c r="Z197" s="645"/>
    </row>
    <row r="198" spans="1:26" ht="15.75" customHeight="1" x14ac:dyDescent="0.2">
      <c r="A198" s="645" t="s">
        <v>3249</v>
      </c>
      <c r="B198" s="645" t="str">
        <f>IF('EBF Spending Plan 30-34'!I121="[Optional - Enter $]","",'EBF Spending Plan 30-34'!I121)</f>
        <v/>
      </c>
      <c r="C198" s="645" t="s">
        <v>3212</v>
      </c>
      <c r="D198" s="645"/>
      <c r="E198" s="645"/>
      <c r="F198" s="645"/>
      <c r="G198" s="645"/>
      <c r="H198" s="645"/>
      <c r="I198" s="645"/>
      <c r="J198" s="645"/>
      <c r="K198" s="645"/>
      <c r="L198" s="645"/>
      <c r="M198" s="645"/>
      <c r="N198" s="645"/>
      <c r="O198" s="645"/>
      <c r="P198" s="645"/>
      <c r="Q198" s="645"/>
      <c r="R198" s="645"/>
      <c r="S198" s="645"/>
      <c r="T198" s="645"/>
      <c r="U198" s="645"/>
      <c r="V198" s="645"/>
      <c r="W198" s="645"/>
      <c r="X198" s="645"/>
      <c r="Y198" s="645"/>
      <c r="Z198" s="645"/>
    </row>
    <row r="199" spans="1:26" ht="15.75" customHeight="1" x14ac:dyDescent="0.2">
      <c r="A199" s="645" t="s">
        <v>3250</v>
      </c>
      <c r="B199" s="645" t="str">
        <f>IF('EBF Spending Plan 30-34'!G122="","",'EBF Spending Plan 30-34'!G122)</f>
        <v>Funds will be used to support the needs of a special education student in the area of transcribing services through Intellitext.</v>
      </c>
      <c r="C199" s="645" t="s">
        <v>3212</v>
      </c>
      <c r="D199" s="645"/>
      <c r="E199" s="645"/>
      <c r="F199" s="645"/>
      <c r="G199" s="645"/>
      <c r="H199" s="645"/>
      <c r="I199" s="645"/>
      <c r="J199" s="645"/>
      <c r="K199" s="645"/>
      <c r="L199" s="645"/>
      <c r="M199" s="645"/>
      <c r="N199" s="645"/>
      <c r="O199" s="645"/>
      <c r="P199" s="645"/>
      <c r="Q199" s="645"/>
      <c r="R199" s="645"/>
      <c r="S199" s="645"/>
      <c r="T199" s="645"/>
      <c r="U199" s="645"/>
      <c r="V199" s="645"/>
      <c r="W199" s="645"/>
      <c r="X199" s="645"/>
      <c r="Y199" s="645"/>
      <c r="Z199" s="645"/>
    </row>
    <row r="200" spans="1:26" ht="15.75" customHeight="1" x14ac:dyDescent="0.2">
      <c r="A200" s="645" t="s">
        <v>3251</v>
      </c>
      <c r="B200" s="645" t="str">
        <f>IF('EBF Spending Plan 30-34'!E130="","",'EBF Spending Plan 30-34'!E130)</f>
        <v>Yes</v>
      </c>
      <c r="C200" s="645" t="s">
        <v>890</v>
      </c>
      <c r="D200" s="645"/>
      <c r="E200" s="645"/>
      <c r="F200" s="645"/>
      <c r="G200" s="645"/>
      <c r="H200" s="645"/>
      <c r="I200" s="645"/>
      <c r="J200" s="645"/>
      <c r="K200" s="645"/>
      <c r="L200" s="645"/>
      <c r="M200" s="645"/>
      <c r="N200" s="645"/>
      <c r="O200" s="645"/>
      <c r="P200" s="645"/>
      <c r="Q200" s="645"/>
      <c r="R200" s="645"/>
      <c r="S200" s="645"/>
      <c r="T200" s="645"/>
      <c r="U200" s="645"/>
      <c r="V200" s="645"/>
      <c r="W200" s="645"/>
      <c r="X200" s="645"/>
      <c r="Y200" s="645"/>
      <c r="Z200" s="645"/>
    </row>
    <row r="201" spans="1:26" ht="15.75" customHeight="1" x14ac:dyDescent="0.2">
      <c r="A201" s="645" t="s">
        <v>3252</v>
      </c>
      <c r="B201" s="645" t="str">
        <f>IF('EBF Spending Plan 30-34'!E133="","",'EBF Spending Plan 30-34'!E133)</f>
        <v>No</v>
      </c>
      <c r="C201" s="645" t="s">
        <v>890</v>
      </c>
      <c r="D201" s="645"/>
      <c r="E201" s="645"/>
      <c r="F201" s="645"/>
      <c r="G201" s="645"/>
      <c r="H201" s="645"/>
      <c r="I201" s="645"/>
      <c r="J201" s="645"/>
      <c r="K201" s="645"/>
      <c r="L201" s="645"/>
      <c r="M201" s="645"/>
      <c r="N201" s="645"/>
      <c r="O201" s="645"/>
      <c r="P201" s="645"/>
      <c r="Q201" s="645"/>
      <c r="R201" s="645"/>
      <c r="S201" s="645"/>
      <c r="T201" s="645"/>
      <c r="U201" s="645"/>
      <c r="V201" s="645"/>
      <c r="W201" s="645"/>
      <c r="X201" s="645"/>
      <c r="Y201" s="645"/>
      <c r="Z201" s="645"/>
    </row>
    <row r="202" spans="1:26" ht="15.75" customHeight="1" x14ac:dyDescent="0.2">
      <c r="A202" s="645" t="s">
        <v>3253</v>
      </c>
      <c r="B202" s="645" t="str">
        <f>IF('EBF Spending Plan 30-34'!E135="","",'EBF Spending Plan 30-34'!E135)</f>
        <v>No</v>
      </c>
      <c r="C202" s="645" t="s">
        <v>890</v>
      </c>
      <c r="D202" s="645"/>
      <c r="E202" s="645"/>
      <c r="F202" s="645"/>
      <c r="G202" s="645"/>
      <c r="H202" s="645"/>
      <c r="I202" s="645"/>
      <c r="J202" s="645"/>
      <c r="K202" s="645"/>
      <c r="L202" s="645"/>
      <c r="M202" s="645"/>
      <c r="N202" s="645"/>
      <c r="O202" s="645"/>
      <c r="P202" s="645"/>
      <c r="Q202" s="645"/>
      <c r="R202" s="645"/>
      <c r="S202" s="645"/>
      <c r="T202" s="645"/>
      <c r="U202" s="645"/>
      <c r="V202" s="645"/>
      <c r="W202" s="645"/>
      <c r="X202" s="645"/>
      <c r="Y202" s="645"/>
      <c r="Z202" s="645"/>
    </row>
    <row r="203" spans="1:26" ht="15.75" customHeight="1" x14ac:dyDescent="0.2">
      <c r="A203" s="645" t="s">
        <v>3254</v>
      </c>
      <c r="B203" s="906" t="str">
        <f>IF('EBF Spending Plan 30-34'!F137="","",'EBF Spending Plan 30-34'!F137)</f>
        <v/>
      </c>
      <c r="C203" s="645" t="s">
        <v>890</v>
      </c>
      <c r="D203" s="645"/>
      <c r="E203" s="645"/>
      <c r="F203" s="645"/>
      <c r="G203" s="645"/>
      <c r="H203" s="645"/>
      <c r="I203" s="645"/>
      <c r="J203" s="645"/>
      <c r="K203" s="645"/>
      <c r="L203" s="645"/>
      <c r="M203" s="645"/>
      <c r="N203" s="645"/>
      <c r="O203" s="645"/>
      <c r="P203" s="645"/>
      <c r="Q203" s="645"/>
      <c r="R203" s="645"/>
      <c r="S203" s="645"/>
      <c r="T203" s="645"/>
      <c r="U203" s="645"/>
      <c r="V203" s="645"/>
      <c r="W203" s="645"/>
      <c r="X203" s="645"/>
      <c r="Y203" s="645"/>
      <c r="Z203" s="645"/>
    </row>
    <row r="204" spans="1:26" ht="15.75" customHeight="1" x14ac:dyDescent="0.2">
      <c r="A204" s="645" t="s">
        <v>3255</v>
      </c>
      <c r="B204" s="645" t="str">
        <f>IF('EBF Spending Plan 30-34'!F138="","",'EBF Spending Plan 30-34'!F138)</f>
        <v/>
      </c>
      <c r="C204" s="645" t="s">
        <v>890</v>
      </c>
      <c r="D204" s="645"/>
      <c r="E204" s="645"/>
      <c r="F204" s="645"/>
      <c r="G204" s="645"/>
      <c r="H204" s="645"/>
      <c r="I204" s="645"/>
      <c r="J204" s="645"/>
      <c r="K204" s="645"/>
      <c r="L204" s="645"/>
      <c r="M204" s="645"/>
      <c r="N204" s="645"/>
      <c r="O204" s="645"/>
      <c r="P204" s="645"/>
      <c r="Q204" s="645"/>
      <c r="R204" s="645"/>
      <c r="S204" s="645"/>
      <c r="T204" s="645"/>
      <c r="U204" s="645"/>
      <c r="V204" s="645"/>
      <c r="W204" s="645"/>
      <c r="X204" s="645"/>
      <c r="Y204" s="645"/>
      <c r="Z204" s="645"/>
    </row>
    <row r="205" spans="1:26" ht="15.75" customHeight="1" x14ac:dyDescent="0.2">
      <c r="A205" s="645"/>
      <c r="B205" s="645"/>
      <c r="C205" s="645"/>
      <c r="D205" s="645"/>
      <c r="E205" s="645"/>
      <c r="F205" s="645"/>
      <c r="G205" s="645"/>
      <c r="H205" s="645"/>
      <c r="I205" s="645"/>
      <c r="J205" s="645"/>
      <c r="K205" s="645"/>
      <c r="L205" s="645"/>
      <c r="M205" s="645"/>
      <c r="N205" s="645"/>
      <c r="O205" s="645"/>
      <c r="P205" s="645"/>
      <c r="Q205" s="645"/>
      <c r="R205" s="645"/>
      <c r="S205" s="645"/>
      <c r="T205" s="645"/>
      <c r="U205" s="645"/>
      <c r="V205" s="645"/>
      <c r="W205" s="645"/>
      <c r="X205" s="645"/>
      <c r="Y205" s="645"/>
      <c r="Z205" s="645"/>
    </row>
    <row r="206" spans="1:26" ht="15.75" customHeight="1" x14ac:dyDescent="0.2">
      <c r="A206" s="645"/>
      <c r="B206" s="645"/>
      <c r="C206" s="645"/>
      <c r="D206" s="645"/>
      <c r="E206" s="645"/>
      <c r="F206" s="645"/>
      <c r="G206" s="645"/>
      <c r="H206" s="645"/>
      <c r="I206" s="645"/>
      <c r="J206" s="645"/>
      <c r="K206" s="645"/>
      <c r="L206" s="645"/>
      <c r="M206" s="645"/>
      <c r="N206" s="645"/>
      <c r="O206" s="645"/>
      <c r="P206" s="645"/>
      <c r="Q206" s="645"/>
      <c r="R206" s="645"/>
      <c r="S206" s="645"/>
      <c r="T206" s="645"/>
      <c r="U206" s="645"/>
      <c r="V206" s="645"/>
      <c r="W206" s="645"/>
      <c r="X206" s="645"/>
      <c r="Y206" s="645"/>
      <c r="Z206" s="645"/>
    </row>
    <row r="207" spans="1:26" ht="15.75" customHeight="1" x14ac:dyDescent="0.2">
      <c r="A207" s="645"/>
      <c r="B207" s="645"/>
      <c r="C207" s="645"/>
      <c r="D207" s="645"/>
      <c r="E207" s="645"/>
      <c r="F207" s="645"/>
      <c r="G207" s="645"/>
      <c r="H207" s="645"/>
      <c r="I207" s="645"/>
      <c r="J207" s="645"/>
      <c r="K207" s="645"/>
      <c r="L207" s="645"/>
      <c r="M207" s="645"/>
      <c r="N207" s="645"/>
      <c r="O207" s="645"/>
      <c r="P207" s="645"/>
      <c r="Q207" s="645"/>
      <c r="R207" s="645"/>
      <c r="S207" s="645"/>
      <c r="T207" s="645"/>
      <c r="U207" s="645"/>
      <c r="V207" s="645"/>
      <c r="W207" s="645"/>
      <c r="X207" s="645"/>
      <c r="Y207" s="645"/>
      <c r="Z207" s="645"/>
    </row>
    <row r="208" spans="1:26" ht="15.75" customHeight="1" x14ac:dyDescent="0.2">
      <c r="A208" s="645"/>
      <c r="B208" s="645"/>
      <c r="C208" s="645"/>
      <c r="D208" s="645"/>
      <c r="E208" s="645"/>
      <c r="F208" s="645"/>
      <c r="G208" s="645"/>
      <c r="H208" s="645"/>
      <c r="I208" s="645"/>
      <c r="J208" s="645"/>
      <c r="K208" s="645"/>
      <c r="L208" s="645"/>
      <c r="M208" s="645"/>
      <c r="N208" s="645"/>
      <c r="O208" s="645"/>
      <c r="P208" s="645"/>
      <c r="Q208" s="645"/>
      <c r="R208" s="645"/>
      <c r="S208" s="645"/>
      <c r="T208" s="645"/>
      <c r="U208" s="645"/>
      <c r="V208" s="645"/>
      <c r="W208" s="645"/>
      <c r="X208" s="645"/>
      <c r="Y208" s="645"/>
      <c r="Z208" s="645"/>
    </row>
    <row r="209" spans="1:26" ht="15.75" customHeight="1" x14ac:dyDescent="0.2">
      <c r="A209" s="645"/>
      <c r="B209" s="645"/>
      <c r="C209" s="645"/>
      <c r="D209" s="645"/>
      <c r="E209" s="645"/>
      <c r="F209" s="645"/>
      <c r="G209" s="645"/>
      <c r="H209" s="645"/>
      <c r="I209" s="645"/>
      <c r="J209" s="645"/>
      <c r="K209" s="645"/>
      <c r="L209" s="645"/>
      <c r="M209" s="645"/>
      <c r="N209" s="645"/>
      <c r="O209" s="645"/>
      <c r="P209" s="645"/>
      <c r="Q209" s="645"/>
      <c r="R209" s="645"/>
      <c r="S209" s="645"/>
      <c r="T209" s="645"/>
      <c r="U209" s="645"/>
      <c r="V209" s="645"/>
      <c r="W209" s="645"/>
      <c r="X209" s="645"/>
      <c r="Y209" s="645"/>
      <c r="Z209" s="645"/>
    </row>
    <row r="210" spans="1:26" ht="15.75" customHeight="1" x14ac:dyDescent="0.2">
      <c r="A210" s="645"/>
      <c r="B210" s="645"/>
      <c r="C210" s="645"/>
      <c r="D210" s="645"/>
      <c r="E210" s="645"/>
      <c r="F210" s="645"/>
      <c r="G210" s="645"/>
      <c r="H210" s="645"/>
      <c r="I210" s="645"/>
      <c r="J210" s="645"/>
      <c r="K210" s="645"/>
      <c r="L210" s="645"/>
      <c r="M210" s="645"/>
      <c r="N210" s="645"/>
      <c r="O210" s="645"/>
      <c r="P210" s="645"/>
      <c r="Q210" s="645"/>
      <c r="R210" s="645"/>
      <c r="S210" s="645"/>
      <c r="T210" s="645"/>
      <c r="U210" s="645"/>
      <c r="V210" s="645"/>
      <c r="W210" s="645"/>
      <c r="X210" s="645"/>
      <c r="Y210" s="645"/>
      <c r="Z210" s="645"/>
    </row>
    <row r="211" spans="1:26" ht="15.75" customHeight="1" x14ac:dyDescent="0.2">
      <c r="A211" s="645"/>
      <c r="B211" s="645"/>
      <c r="C211" s="645"/>
      <c r="D211" s="645"/>
      <c r="E211" s="645"/>
      <c r="F211" s="645"/>
      <c r="G211" s="645"/>
      <c r="H211" s="645"/>
      <c r="I211" s="645"/>
      <c r="J211" s="645"/>
      <c r="K211" s="645"/>
      <c r="L211" s="645"/>
      <c r="M211" s="645"/>
      <c r="N211" s="645"/>
      <c r="O211" s="645"/>
      <c r="P211" s="645"/>
      <c r="Q211" s="645"/>
      <c r="R211" s="645"/>
      <c r="S211" s="645"/>
      <c r="T211" s="645"/>
      <c r="U211" s="645"/>
      <c r="V211" s="645"/>
      <c r="W211" s="645"/>
      <c r="X211" s="645"/>
      <c r="Y211" s="645"/>
      <c r="Z211" s="645"/>
    </row>
    <row r="212" spans="1:26" ht="15.75" customHeight="1" x14ac:dyDescent="0.2">
      <c r="A212" s="645"/>
      <c r="B212" s="645"/>
      <c r="C212" s="645"/>
      <c r="D212" s="645"/>
      <c r="E212" s="645"/>
      <c r="F212" s="645"/>
      <c r="G212" s="645"/>
      <c r="H212" s="645"/>
      <c r="I212" s="645"/>
      <c r="J212" s="645"/>
      <c r="K212" s="645"/>
      <c r="L212" s="645"/>
      <c r="M212" s="645"/>
      <c r="N212" s="645"/>
      <c r="O212" s="645"/>
      <c r="P212" s="645"/>
      <c r="Q212" s="645"/>
      <c r="R212" s="645"/>
      <c r="S212" s="645"/>
      <c r="T212" s="645"/>
      <c r="U212" s="645"/>
      <c r="V212" s="645"/>
      <c r="W212" s="645"/>
      <c r="X212" s="645"/>
      <c r="Y212" s="645"/>
      <c r="Z212" s="645"/>
    </row>
    <row r="213" spans="1:26" ht="15.75" customHeight="1" x14ac:dyDescent="0.2">
      <c r="A213" s="645"/>
      <c r="B213" s="645"/>
      <c r="C213" s="645"/>
      <c r="D213" s="645"/>
      <c r="E213" s="645"/>
      <c r="F213" s="645"/>
      <c r="G213" s="645"/>
      <c r="H213" s="645"/>
      <c r="I213" s="645"/>
      <c r="J213" s="645"/>
      <c r="K213" s="645"/>
      <c r="L213" s="645"/>
      <c r="M213" s="645"/>
      <c r="N213" s="645"/>
      <c r="O213" s="645"/>
      <c r="P213" s="645"/>
      <c r="Q213" s="645"/>
      <c r="R213" s="645"/>
      <c r="S213" s="645"/>
      <c r="T213" s="645"/>
      <c r="U213" s="645"/>
      <c r="V213" s="645"/>
      <c r="W213" s="645"/>
      <c r="X213" s="645"/>
      <c r="Y213" s="645"/>
      <c r="Z213" s="645"/>
    </row>
    <row r="214" spans="1:26" ht="15.75" customHeight="1" x14ac:dyDescent="0.2">
      <c r="A214" s="645"/>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row>
    <row r="215" spans="1:26" ht="15.75" customHeight="1" x14ac:dyDescent="0.2">
      <c r="A215" s="645"/>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row>
    <row r="216" spans="1:26" ht="15.75" customHeight="1" x14ac:dyDescent="0.2">
      <c r="A216" s="645"/>
      <c r="B216" s="645"/>
      <c r="C216" s="645"/>
      <c r="D216" s="645"/>
      <c r="E216" s="645"/>
      <c r="F216" s="645"/>
      <c r="G216" s="645"/>
      <c r="H216" s="645"/>
      <c r="I216" s="645"/>
      <c r="J216" s="645"/>
      <c r="K216" s="645"/>
      <c r="L216" s="645"/>
      <c r="M216" s="645"/>
      <c r="N216" s="645"/>
      <c r="O216" s="645"/>
      <c r="P216" s="645"/>
      <c r="Q216" s="645"/>
      <c r="R216" s="645"/>
      <c r="S216" s="645"/>
      <c r="T216" s="645"/>
      <c r="U216" s="645"/>
      <c r="V216" s="645"/>
      <c r="W216" s="645"/>
      <c r="X216" s="645"/>
      <c r="Y216" s="645"/>
      <c r="Z216" s="645"/>
    </row>
    <row r="217" spans="1:26" ht="15.75" customHeight="1" x14ac:dyDescent="0.2">
      <c r="A217" s="645"/>
      <c r="B217" s="645"/>
      <c r="C217" s="645"/>
      <c r="D217" s="645"/>
      <c r="E217" s="645"/>
      <c r="F217" s="645"/>
      <c r="G217" s="645"/>
      <c r="H217" s="645"/>
      <c r="I217" s="645"/>
      <c r="J217" s="645"/>
      <c r="K217" s="645"/>
      <c r="L217" s="645"/>
      <c r="M217" s="645"/>
      <c r="N217" s="645"/>
      <c r="O217" s="645"/>
      <c r="P217" s="645"/>
      <c r="Q217" s="645"/>
      <c r="R217" s="645"/>
      <c r="S217" s="645"/>
      <c r="T217" s="645"/>
      <c r="U217" s="645"/>
      <c r="V217" s="645"/>
      <c r="W217" s="645"/>
      <c r="X217" s="645"/>
      <c r="Y217" s="645"/>
      <c r="Z217" s="645"/>
    </row>
    <row r="218" spans="1:26" ht="15.75" customHeight="1" x14ac:dyDescent="0.2">
      <c r="A218" s="645"/>
      <c r="B218" s="645"/>
      <c r="C218" s="645"/>
      <c r="D218" s="645"/>
      <c r="E218" s="645"/>
      <c r="F218" s="645"/>
      <c r="G218" s="645"/>
      <c r="H218" s="645"/>
      <c r="I218" s="645"/>
      <c r="J218" s="645"/>
      <c r="K218" s="645"/>
      <c r="L218" s="645"/>
      <c r="M218" s="645"/>
      <c r="N218" s="645"/>
      <c r="O218" s="645"/>
      <c r="P218" s="645"/>
      <c r="Q218" s="645"/>
      <c r="R218" s="645"/>
      <c r="S218" s="645"/>
      <c r="T218" s="645"/>
      <c r="U218" s="645"/>
      <c r="V218" s="645"/>
      <c r="W218" s="645"/>
      <c r="X218" s="645"/>
      <c r="Y218" s="645"/>
      <c r="Z218" s="645"/>
    </row>
    <row r="219" spans="1:26" ht="15.75" customHeight="1" x14ac:dyDescent="0.2">
      <c r="A219" s="645"/>
      <c r="B219" s="645"/>
      <c r="C219" s="645"/>
      <c r="D219" s="645"/>
      <c r="E219" s="645"/>
      <c r="F219" s="645"/>
      <c r="G219" s="645"/>
      <c r="H219" s="645"/>
      <c r="I219" s="645"/>
      <c r="J219" s="645"/>
      <c r="K219" s="645"/>
      <c r="L219" s="645"/>
      <c r="M219" s="645"/>
      <c r="N219" s="645"/>
      <c r="O219" s="645"/>
      <c r="P219" s="645"/>
      <c r="Q219" s="645"/>
      <c r="R219" s="645"/>
      <c r="S219" s="645"/>
      <c r="T219" s="645"/>
      <c r="U219" s="645"/>
      <c r="V219" s="645"/>
      <c r="W219" s="645"/>
      <c r="X219" s="645"/>
      <c r="Y219" s="645"/>
      <c r="Z219" s="645"/>
    </row>
    <row r="220" spans="1:26" ht="15.75" customHeight="1" x14ac:dyDescent="0.2">
      <c r="A220" s="645"/>
      <c r="B220" s="645"/>
      <c r="C220" s="645"/>
      <c r="D220" s="645"/>
      <c r="E220" s="645"/>
      <c r="F220" s="645"/>
      <c r="G220" s="645"/>
      <c r="H220" s="645"/>
      <c r="I220" s="645"/>
      <c r="J220" s="645"/>
      <c r="K220" s="645"/>
      <c r="L220" s="645"/>
      <c r="M220" s="645"/>
      <c r="N220" s="645"/>
      <c r="O220" s="645"/>
      <c r="P220" s="645"/>
      <c r="Q220" s="645"/>
      <c r="R220" s="645"/>
      <c r="S220" s="645"/>
      <c r="T220" s="645"/>
      <c r="U220" s="645"/>
      <c r="V220" s="645"/>
      <c r="W220" s="645"/>
      <c r="X220" s="645"/>
      <c r="Y220" s="645"/>
      <c r="Z220" s="645"/>
    </row>
    <row r="221" spans="1:26" ht="15.75" customHeight="1" x14ac:dyDescent="0.2">
      <c r="A221" s="645"/>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row>
    <row r="222" spans="1:26" ht="15.75" customHeight="1" x14ac:dyDescent="0.2">
      <c r="A222" s="645"/>
      <c r="B222" s="645"/>
      <c r="C222" s="645"/>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row>
    <row r="223" spans="1:26" ht="15.75" customHeight="1" x14ac:dyDescent="0.2">
      <c r="A223" s="645"/>
      <c r="B223" s="645"/>
      <c r="C223" s="645"/>
      <c r="D223" s="645"/>
      <c r="E223" s="645"/>
      <c r="F223" s="645"/>
      <c r="G223" s="645"/>
      <c r="H223" s="645"/>
      <c r="I223" s="645"/>
      <c r="J223" s="645"/>
      <c r="K223" s="645"/>
      <c r="L223" s="645"/>
      <c r="M223" s="645"/>
      <c r="N223" s="645"/>
      <c r="O223" s="645"/>
      <c r="P223" s="645"/>
      <c r="Q223" s="645"/>
      <c r="R223" s="645"/>
      <c r="S223" s="645"/>
      <c r="T223" s="645"/>
      <c r="U223" s="645"/>
      <c r="V223" s="645"/>
      <c r="W223" s="645"/>
      <c r="X223" s="645"/>
      <c r="Y223" s="645"/>
      <c r="Z223" s="645"/>
    </row>
    <row r="224" spans="1:26" ht="15.75" customHeight="1" x14ac:dyDescent="0.2">
      <c r="A224" s="645"/>
      <c r="B224" s="645"/>
      <c r="C224" s="645"/>
      <c r="D224" s="645"/>
      <c r="E224" s="645"/>
      <c r="F224" s="645"/>
      <c r="G224" s="645"/>
      <c r="H224" s="645"/>
      <c r="I224" s="645"/>
      <c r="J224" s="645"/>
      <c r="K224" s="645"/>
      <c r="L224" s="645"/>
      <c r="M224" s="645"/>
      <c r="N224" s="645"/>
      <c r="O224" s="645"/>
      <c r="P224" s="645"/>
      <c r="Q224" s="645"/>
      <c r="R224" s="645"/>
      <c r="S224" s="645"/>
      <c r="T224" s="645"/>
      <c r="U224" s="645"/>
      <c r="V224" s="645"/>
      <c r="W224" s="645"/>
      <c r="X224" s="645"/>
      <c r="Y224" s="645"/>
      <c r="Z224" s="645"/>
    </row>
    <row r="225" spans="1:26" ht="15.75" customHeight="1" x14ac:dyDescent="0.2">
      <c r="A225" s="645"/>
      <c r="B225" s="645"/>
      <c r="C225" s="645"/>
      <c r="D225" s="645"/>
      <c r="E225" s="645"/>
      <c r="F225" s="645"/>
      <c r="G225" s="645"/>
      <c r="H225" s="645"/>
      <c r="I225" s="645"/>
      <c r="J225" s="645"/>
      <c r="K225" s="645"/>
      <c r="L225" s="645"/>
      <c r="M225" s="645"/>
      <c r="N225" s="645"/>
      <c r="O225" s="645"/>
      <c r="P225" s="645"/>
      <c r="Q225" s="645"/>
      <c r="R225" s="645"/>
      <c r="S225" s="645"/>
      <c r="T225" s="645"/>
      <c r="U225" s="645"/>
      <c r="V225" s="645"/>
      <c r="W225" s="645"/>
      <c r="X225" s="645"/>
      <c r="Y225" s="645"/>
      <c r="Z225" s="645"/>
    </row>
    <row r="226" spans="1:26" ht="15.75" customHeight="1" x14ac:dyDescent="0.2">
      <c r="A226" s="645"/>
      <c r="B226" s="645"/>
      <c r="C226" s="645"/>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row>
    <row r="227" spans="1:26" ht="15.75" customHeight="1" x14ac:dyDescent="0.2">
      <c r="A227" s="645"/>
      <c r="B227" s="645"/>
      <c r="C227" s="645"/>
      <c r="D227" s="645"/>
      <c r="E227" s="645"/>
      <c r="F227" s="645"/>
      <c r="G227" s="645"/>
      <c r="H227" s="645"/>
      <c r="I227" s="645"/>
      <c r="J227" s="645"/>
      <c r="K227" s="645"/>
      <c r="L227" s="645"/>
      <c r="M227" s="645"/>
      <c r="N227" s="645"/>
      <c r="O227" s="645"/>
      <c r="P227" s="645"/>
      <c r="Q227" s="645"/>
      <c r="R227" s="645"/>
      <c r="S227" s="645"/>
      <c r="T227" s="645"/>
      <c r="U227" s="645"/>
      <c r="V227" s="645"/>
      <c r="W227" s="645"/>
      <c r="X227" s="645"/>
      <c r="Y227" s="645"/>
      <c r="Z227" s="645"/>
    </row>
    <row r="228" spans="1:26" ht="15.75" customHeight="1" x14ac:dyDescent="0.2">
      <c r="A228" s="645"/>
      <c r="B228" s="645"/>
      <c r="C228" s="645"/>
      <c r="D228" s="645"/>
      <c r="E228" s="645"/>
      <c r="F228" s="645"/>
      <c r="G228" s="645"/>
      <c r="H228" s="645"/>
      <c r="I228" s="645"/>
      <c r="J228" s="645"/>
      <c r="K228" s="645"/>
      <c r="L228" s="645"/>
      <c r="M228" s="645"/>
      <c r="N228" s="645"/>
      <c r="O228" s="645"/>
      <c r="P228" s="645"/>
      <c r="Q228" s="645"/>
      <c r="R228" s="645"/>
      <c r="S228" s="645"/>
      <c r="T228" s="645"/>
      <c r="U228" s="645"/>
      <c r="V228" s="645"/>
      <c r="W228" s="645"/>
      <c r="X228" s="645"/>
      <c r="Y228" s="645"/>
      <c r="Z228" s="645"/>
    </row>
    <row r="229" spans="1:26" ht="15.75" customHeight="1" x14ac:dyDescent="0.2">
      <c r="A229" s="645"/>
      <c r="B229" s="645"/>
      <c r="C229" s="645"/>
      <c r="D229" s="645"/>
      <c r="E229" s="645"/>
      <c r="F229" s="645"/>
      <c r="G229" s="645"/>
      <c r="H229" s="645"/>
      <c r="I229" s="645"/>
      <c r="J229" s="645"/>
      <c r="K229" s="645"/>
      <c r="L229" s="645"/>
      <c r="M229" s="645"/>
      <c r="N229" s="645"/>
      <c r="O229" s="645"/>
      <c r="P229" s="645"/>
      <c r="Q229" s="645"/>
      <c r="R229" s="645"/>
      <c r="S229" s="645"/>
      <c r="T229" s="645"/>
      <c r="U229" s="645"/>
      <c r="V229" s="645"/>
      <c r="W229" s="645"/>
      <c r="X229" s="645"/>
      <c r="Y229" s="645"/>
      <c r="Z229" s="645"/>
    </row>
    <row r="230" spans="1:26" ht="15.75" customHeight="1" x14ac:dyDescent="0.2">
      <c r="A230" s="645"/>
      <c r="B230" s="645"/>
      <c r="C230" s="645"/>
      <c r="D230" s="645"/>
      <c r="E230" s="645"/>
      <c r="F230" s="645"/>
      <c r="G230" s="645"/>
      <c r="H230" s="645"/>
      <c r="I230" s="645"/>
      <c r="J230" s="645"/>
      <c r="K230" s="645"/>
      <c r="L230" s="645"/>
      <c r="M230" s="645"/>
      <c r="N230" s="645"/>
      <c r="O230" s="645"/>
      <c r="P230" s="645"/>
      <c r="Q230" s="645"/>
      <c r="R230" s="645"/>
      <c r="S230" s="645"/>
      <c r="T230" s="645"/>
      <c r="U230" s="645"/>
      <c r="V230" s="645"/>
      <c r="W230" s="645"/>
      <c r="X230" s="645"/>
      <c r="Y230" s="645"/>
      <c r="Z230" s="645"/>
    </row>
    <row r="231" spans="1:26" ht="15.75" customHeight="1" x14ac:dyDescent="0.2">
      <c r="A231" s="645"/>
      <c r="B231" s="645"/>
      <c r="C231" s="645"/>
      <c r="D231" s="645"/>
      <c r="E231" s="645"/>
      <c r="F231" s="645"/>
      <c r="G231" s="645"/>
      <c r="H231" s="645"/>
      <c r="I231" s="645"/>
      <c r="J231" s="645"/>
      <c r="K231" s="645"/>
      <c r="L231" s="645"/>
      <c r="M231" s="645"/>
      <c r="N231" s="645"/>
      <c r="O231" s="645"/>
      <c r="P231" s="645"/>
      <c r="Q231" s="645"/>
      <c r="R231" s="645"/>
      <c r="S231" s="645"/>
      <c r="T231" s="645"/>
      <c r="U231" s="645"/>
      <c r="V231" s="645"/>
      <c r="W231" s="645"/>
      <c r="X231" s="645"/>
      <c r="Y231" s="645"/>
      <c r="Z231" s="645"/>
    </row>
    <row r="232" spans="1:26" ht="15.75" customHeight="1" x14ac:dyDescent="0.2">
      <c r="A232" s="645"/>
      <c r="B232" s="645"/>
      <c r="C232" s="645"/>
      <c r="D232" s="645"/>
      <c r="E232" s="645"/>
      <c r="F232" s="645"/>
      <c r="G232" s="645"/>
      <c r="H232" s="645"/>
      <c r="I232" s="645"/>
      <c r="J232" s="645"/>
      <c r="K232" s="645"/>
      <c r="L232" s="645"/>
      <c r="M232" s="645"/>
      <c r="N232" s="645"/>
      <c r="O232" s="645"/>
      <c r="P232" s="645"/>
      <c r="Q232" s="645"/>
      <c r="R232" s="645"/>
      <c r="S232" s="645"/>
      <c r="T232" s="645"/>
      <c r="U232" s="645"/>
      <c r="V232" s="645"/>
      <c r="W232" s="645"/>
      <c r="X232" s="645"/>
      <c r="Y232" s="645"/>
      <c r="Z232" s="645"/>
    </row>
    <row r="233" spans="1:26" ht="15.75" customHeight="1" x14ac:dyDescent="0.2">
      <c r="A233" s="645"/>
      <c r="B233" s="645"/>
      <c r="C233" s="645"/>
      <c r="D233" s="645"/>
      <c r="E233" s="645"/>
      <c r="F233" s="645"/>
      <c r="G233" s="645"/>
      <c r="H233" s="645"/>
      <c r="I233" s="645"/>
      <c r="J233" s="645"/>
      <c r="K233" s="645"/>
      <c r="L233" s="645"/>
      <c r="M233" s="645"/>
      <c r="N233" s="645"/>
      <c r="O233" s="645"/>
      <c r="P233" s="645"/>
      <c r="Q233" s="645"/>
      <c r="R233" s="645"/>
      <c r="S233" s="645"/>
      <c r="T233" s="645"/>
      <c r="U233" s="645"/>
      <c r="V233" s="645"/>
      <c r="W233" s="645"/>
      <c r="X233" s="645"/>
      <c r="Y233" s="645"/>
      <c r="Z233" s="645"/>
    </row>
    <row r="234" spans="1:26" ht="15.75" customHeight="1" x14ac:dyDescent="0.2">
      <c r="A234" s="645"/>
      <c r="B234" s="645"/>
      <c r="C234" s="645"/>
      <c r="D234" s="645"/>
      <c r="E234" s="645"/>
      <c r="F234" s="645"/>
      <c r="G234" s="645"/>
      <c r="H234" s="645"/>
      <c r="I234" s="645"/>
      <c r="J234" s="645"/>
      <c r="K234" s="645"/>
      <c r="L234" s="645"/>
      <c r="M234" s="645"/>
      <c r="N234" s="645"/>
      <c r="O234" s="645"/>
      <c r="P234" s="645"/>
      <c r="Q234" s="645"/>
      <c r="R234" s="645"/>
      <c r="S234" s="645"/>
      <c r="T234" s="645"/>
      <c r="U234" s="645"/>
      <c r="V234" s="645"/>
      <c r="W234" s="645"/>
      <c r="X234" s="645"/>
      <c r="Y234" s="645"/>
      <c r="Z234" s="645"/>
    </row>
    <row r="235" spans="1:26" ht="15.75" customHeight="1" x14ac:dyDescent="0.2">
      <c r="A235" s="645"/>
      <c r="B235" s="645"/>
      <c r="C235" s="645"/>
      <c r="D235" s="645"/>
      <c r="E235" s="645"/>
      <c r="F235" s="645"/>
      <c r="G235" s="645"/>
      <c r="H235" s="645"/>
      <c r="I235" s="645"/>
      <c r="J235" s="645"/>
      <c r="K235" s="645"/>
      <c r="L235" s="645"/>
      <c r="M235" s="645"/>
      <c r="N235" s="645"/>
      <c r="O235" s="645"/>
      <c r="P235" s="645"/>
      <c r="Q235" s="645"/>
      <c r="R235" s="645"/>
      <c r="S235" s="645"/>
      <c r="T235" s="645"/>
      <c r="U235" s="645"/>
      <c r="V235" s="645"/>
      <c r="W235" s="645"/>
      <c r="X235" s="645"/>
      <c r="Y235" s="645"/>
      <c r="Z235" s="645"/>
    </row>
    <row r="236" spans="1:26" ht="15.75" customHeight="1" x14ac:dyDescent="0.2">
      <c r="A236" s="645"/>
      <c r="B236" s="645"/>
      <c r="C236" s="645"/>
      <c r="D236" s="645"/>
      <c r="E236" s="645"/>
      <c r="F236" s="645"/>
      <c r="G236" s="645"/>
      <c r="H236" s="645"/>
      <c r="I236" s="645"/>
      <c r="J236" s="645"/>
      <c r="K236" s="645"/>
      <c r="L236" s="645"/>
      <c r="M236" s="645"/>
      <c r="N236" s="645"/>
      <c r="O236" s="645"/>
      <c r="P236" s="645"/>
      <c r="Q236" s="645"/>
      <c r="R236" s="645"/>
      <c r="S236" s="645"/>
      <c r="T236" s="645"/>
      <c r="U236" s="645"/>
      <c r="V236" s="645"/>
      <c r="W236" s="645"/>
      <c r="X236" s="645"/>
      <c r="Y236" s="645"/>
      <c r="Z236" s="645"/>
    </row>
    <row r="237" spans="1:26" ht="15.75" customHeight="1" x14ac:dyDescent="0.2">
      <c r="A237" s="645"/>
      <c r="B237" s="645"/>
      <c r="C237" s="645"/>
      <c r="D237" s="645"/>
      <c r="E237" s="645"/>
      <c r="F237" s="645"/>
      <c r="G237" s="645"/>
      <c r="H237" s="645"/>
      <c r="I237" s="645"/>
      <c r="J237" s="645"/>
      <c r="K237" s="645"/>
      <c r="L237" s="645"/>
      <c r="M237" s="645"/>
      <c r="N237" s="645"/>
      <c r="O237" s="645"/>
      <c r="P237" s="645"/>
      <c r="Q237" s="645"/>
      <c r="R237" s="645"/>
      <c r="S237" s="645"/>
      <c r="T237" s="645"/>
      <c r="U237" s="645"/>
      <c r="V237" s="645"/>
      <c r="W237" s="645"/>
      <c r="X237" s="645"/>
      <c r="Y237" s="645"/>
      <c r="Z237" s="645"/>
    </row>
    <row r="238" spans="1:26" ht="15.75" customHeight="1" x14ac:dyDescent="0.2">
      <c r="A238" s="645"/>
      <c r="B238" s="645"/>
      <c r="C238" s="645"/>
      <c r="D238" s="645"/>
      <c r="E238" s="645"/>
      <c r="F238" s="645"/>
      <c r="G238" s="645"/>
      <c r="H238" s="645"/>
      <c r="I238" s="645"/>
      <c r="J238" s="645"/>
      <c r="K238" s="645"/>
      <c r="L238" s="645"/>
      <c r="M238" s="645"/>
      <c r="N238" s="645"/>
      <c r="O238" s="645"/>
      <c r="P238" s="645"/>
      <c r="Q238" s="645"/>
      <c r="R238" s="645"/>
      <c r="S238" s="645"/>
      <c r="T238" s="645"/>
      <c r="U238" s="645"/>
      <c r="V238" s="645"/>
      <c r="W238" s="645"/>
      <c r="X238" s="645"/>
      <c r="Y238" s="645"/>
      <c r="Z238" s="645"/>
    </row>
    <row r="239" spans="1:26" ht="15.75" customHeight="1" x14ac:dyDescent="0.2">
      <c r="A239" s="645"/>
      <c r="B239" s="645"/>
      <c r="C239" s="645"/>
      <c r="D239" s="645"/>
      <c r="E239" s="645"/>
      <c r="F239" s="645"/>
      <c r="G239" s="645"/>
      <c r="H239" s="645"/>
      <c r="I239" s="645"/>
      <c r="J239" s="645"/>
      <c r="K239" s="645"/>
      <c r="L239" s="645"/>
      <c r="M239" s="645"/>
      <c r="N239" s="645"/>
      <c r="O239" s="645"/>
      <c r="P239" s="645"/>
      <c r="Q239" s="645"/>
      <c r="R239" s="645"/>
      <c r="S239" s="645"/>
      <c r="T239" s="645"/>
      <c r="U239" s="645"/>
      <c r="V239" s="645"/>
      <c r="W239" s="645"/>
      <c r="X239" s="645"/>
      <c r="Y239" s="645"/>
      <c r="Z239" s="645"/>
    </row>
    <row r="240" spans="1:26" ht="15.75" customHeight="1" x14ac:dyDescent="0.2">
      <c r="A240" s="645"/>
      <c r="B240" s="645"/>
      <c r="C240" s="645"/>
      <c r="D240" s="645"/>
      <c r="E240" s="645"/>
      <c r="F240" s="645"/>
      <c r="G240" s="645"/>
      <c r="H240" s="645"/>
      <c r="I240" s="645"/>
      <c r="J240" s="645"/>
      <c r="K240" s="645"/>
      <c r="L240" s="645"/>
      <c r="M240" s="645"/>
      <c r="N240" s="645"/>
      <c r="O240" s="645"/>
      <c r="P240" s="645"/>
      <c r="Q240" s="645"/>
      <c r="R240" s="645"/>
      <c r="S240" s="645"/>
      <c r="T240" s="645"/>
      <c r="U240" s="645"/>
      <c r="V240" s="645"/>
      <c r="W240" s="645"/>
      <c r="X240" s="645"/>
      <c r="Y240" s="645"/>
      <c r="Z240" s="645"/>
    </row>
    <row r="241" spans="1:26" ht="15.75" customHeight="1" x14ac:dyDescent="0.2">
      <c r="A241" s="645"/>
      <c r="B241" s="645"/>
      <c r="C241" s="645"/>
      <c r="D241" s="645"/>
      <c r="E241" s="645"/>
      <c r="F241" s="645"/>
      <c r="G241" s="645"/>
      <c r="H241" s="645"/>
      <c r="I241" s="645"/>
      <c r="J241" s="645"/>
      <c r="K241" s="645"/>
      <c r="L241" s="645"/>
      <c r="M241" s="645"/>
      <c r="N241" s="645"/>
      <c r="O241" s="645"/>
      <c r="P241" s="645"/>
      <c r="Q241" s="645"/>
      <c r="R241" s="645"/>
      <c r="S241" s="645"/>
      <c r="T241" s="645"/>
      <c r="U241" s="645"/>
      <c r="V241" s="645"/>
      <c r="W241" s="645"/>
      <c r="X241" s="645"/>
      <c r="Y241" s="645"/>
      <c r="Z241" s="645"/>
    </row>
    <row r="242" spans="1:26" ht="15.75" customHeight="1" x14ac:dyDescent="0.2">
      <c r="A242" s="645"/>
      <c r="B242" s="645"/>
      <c r="C242" s="645"/>
      <c r="D242" s="645"/>
      <c r="E242" s="645"/>
      <c r="F242" s="645"/>
      <c r="G242" s="645"/>
      <c r="H242" s="645"/>
      <c r="I242" s="645"/>
      <c r="J242" s="645"/>
      <c r="K242" s="645"/>
      <c r="L242" s="645"/>
      <c r="M242" s="645"/>
      <c r="N242" s="645"/>
      <c r="O242" s="645"/>
      <c r="P242" s="645"/>
      <c r="Q242" s="645"/>
      <c r="R242" s="645"/>
      <c r="S242" s="645"/>
      <c r="T242" s="645"/>
      <c r="U242" s="645"/>
      <c r="V242" s="645"/>
      <c r="W242" s="645"/>
      <c r="X242" s="645"/>
      <c r="Y242" s="645"/>
      <c r="Z242" s="645"/>
    </row>
    <row r="243" spans="1:26" ht="15.75" customHeight="1" x14ac:dyDescent="0.2">
      <c r="A243" s="645"/>
      <c r="B243" s="645"/>
      <c r="C243" s="645"/>
      <c r="D243" s="645"/>
      <c r="E243" s="645"/>
      <c r="F243" s="645"/>
      <c r="G243" s="645"/>
      <c r="H243" s="645"/>
      <c r="I243" s="645"/>
      <c r="J243" s="645"/>
      <c r="K243" s="645"/>
      <c r="L243" s="645"/>
      <c r="M243" s="645"/>
      <c r="N243" s="645"/>
      <c r="O243" s="645"/>
      <c r="P243" s="645"/>
      <c r="Q243" s="645"/>
      <c r="R243" s="645"/>
      <c r="S243" s="645"/>
      <c r="T243" s="645"/>
      <c r="U243" s="645"/>
      <c r="V243" s="645"/>
      <c r="W243" s="645"/>
      <c r="X243" s="645"/>
      <c r="Y243" s="645"/>
      <c r="Z243" s="645"/>
    </row>
    <row r="244" spans="1:26" ht="15.75" customHeight="1" x14ac:dyDescent="0.2">
      <c r="A244" s="645"/>
      <c r="B244" s="645"/>
      <c r="C244" s="645"/>
      <c r="D244" s="645"/>
      <c r="E244" s="645"/>
      <c r="F244" s="645"/>
      <c r="G244" s="645"/>
      <c r="H244" s="645"/>
      <c r="I244" s="645"/>
      <c r="J244" s="645"/>
      <c r="K244" s="645"/>
      <c r="L244" s="645"/>
      <c r="M244" s="645"/>
      <c r="N244" s="645"/>
      <c r="O244" s="645"/>
      <c r="P244" s="645"/>
      <c r="Q244" s="645"/>
      <c r="R244" s="645"/>
      <c r="S244" s="645"/>
      <c r="T244" s="645"/>
      <c r="U244" s="645"/>
      <c r="V244" s="645"/>
      <c r="W244" s="645"/>
      <c r="X244" s="645"/>
      <c r="Y244" s="645"/>
      <c r="Z244" s="645"/>
    </row>
    <row r="245" spans="1:26" ht="15.75" customHeight="1" x14ac:dyDescent="0.2">
      <c r="A245" s="645"/>
      <c r="B245" s="645"/>
      <c r="C245" s="645"/>
      <c r="D245" s="645"/>
      <c r="E245" s="645"/>
      <c r="F245" s="645"/>
      <c r="G245" s="645"/>
      <c r="H245" s="645"/>
      <c r="I245" s="645"/>
      <c r="J245" s="645"/>
      <c r="K245" s="645"/>
      <c r="L245" s="645"/>
      <c r="M245" s="645"/>
      <c r="N245" s="645"/>
      <c r="O245" s="645"/>
      <c r="P245" s="645"/>
      <c r="Q245" s="645"/>
      <c r="R245" s="645"/>
      <c r="S245" s="645"/>
      <c r="T245" s="645"/>
      <c r="U245" s="645"/>
      <c r="V245" s="645"/>
      <c r="W245" s="645"/>
      <c r="X245" s="645"/>
      <c r="Y245" s="645"/>
      <c r="Z245" s="645"/>
    </row>
    <row r="246" spans="1:26" ht="15.75" customHeight="1" x14ac:dyDescent="0.2">
      <c r="A246" s="645"/>
      <c r="B246" s="645"/>
      <c r="C246" s="645"/>
      <c r="D246" s="645"/>
      <c r="E246" s="645"/>
      <c r="F246" s="645"/>
      <c r="G246" s="645"/>
      <c r="H246" s="645"/>
      <c r="I246" s="645"/>
      <c r="J246" s="645"/>
      <c r="K246" s="645"/>
      <c r="L246" s="645"/>
      <c r="M246" s="645"/>
      <c r="N246" s="645"/>
      <c r="O246" s="645"/>
      <c r="P246" s="645"/>
      <c r="Q246" s="645"/>
      <c r="R246" s="645"/>
      <c r="S246" s="645"/>
      <c r="T246" s="645"/>
      <c r="U246" s="645"/>
      <c r="V246" s="645"/>
      <c r="W246" s="645"/>
      <c r="X246" s="645"/>
      <c r="Y246" s="645"/>
      <c r="Z246" s="645"/>
    </row>
    <row r="247" spans="1:26" ht="15.75" customHeight="1" x14ac:dyDescent="0.2">
      <c r="A247" s="645"/>
      <c r="B247" s="645"/>
      <c r="C247" s="645"/>
      <c r="D247" s="645"/>
      <c r="E247" s="645"/>
      <c r="F247" s="645"/>
      <c r="G247" s="645"/>
      <c r="H247" s="645"/>
      <c r="I247" s="645"/>
      <c r="J247" s="645"/>
      <c r="K247" s="645"/>
      <c r="L247" s="645"/>
      <c r="M247" s="645"/>
      <c r="N247" s="645"/>
      <c r="O247" s="645"/>
      <c r="P247" s="645"/>
      <c r="Q247" s="645"/>
      <c r="R247" s="645"/>
      <c r="S247" s="645"/>
      <c r="T247" s="645"/>
      <c r="U247" s="645"/>
      <c r="V247" s="645"/>
      <c r="W247" s="645"/>
      <c r="X247" s="645"/>
      <c r="Y247" s="645"/>
      <c r="Z247" s="645"/>
    </row>
    <row r="248" spans="1:26" ht="15.75" customHeight="1" x14ac:dyDescent="0.2">
      <c r="A248" s="645"/>
      <c r="B248" s="645"/>
      <c r="C248" s="645"/>
      <c r="D248" s="645"/>
      <c r="E248" s="645"/>
      <c r="F248" s="645"/>
      <c r="G248" s="645"/>
      <c r="H248" s="645"/>
      <c r="I248" s="645"/>
      <c r="J248" s="645"/>
      <c r="K248" s="645"/>
      <c r="L248" s="645"/>
      <c r="M248" s="645"/>
      <c r="N248" s="645"/>
      <c r="O248" s="645"/>
      <c r="P248" s="645"/>
      <c r="Q248" s="645"/>
      <c r="R248" s="645"/>
      <c r="S248" s="645"/>
      <c r="T248" s="645"/>
      <c r="U248" s="645"/>
      <c r="V248" s="645"/>
      <c r="W248" s="645"/>
      <c r="X248" s="645"/>
      <c r="Y248" s="645"/>
      <c r="Z248" s="645"/>
    </row>
    <row r="249" spans="1:26" ht="15.75" customHeight="1" x14ac:dyDescent="0.2">
      <c r="A249" s="645"/>
      <c r="B249" s="645"/>
      <c r="C249" s="645"/>
      <c r="D249" s="645"/>
      <c r="E249" s="645"/>
      <c r="F249" s="645"/>
      <c r="G249" s="645"/>
      <c r="H249" s="645"/>
      <c r="I249" s="645"/>
      <c r="J249" s="645"/>
      <c r="K249" s="645"/>
      <c r="L249" s="645"/>
      <c r="M249" s="645"/>
      <c r="N249" s="645"/>
      <c r="O249" s="645"/>
      <c r="P249" s="645"/>
      <c r="Q249" s="645"/>
      <c r="R249" s="645"/>
      <c r="S249" s="645"/>
      <c r="T249" s="645"/>
      <c r="U249" s="645"/>
      <c r="V249" s="645"/>
      <c r="W249" s="645"/>
      <c r="X249" s="645"/>
      <c r="Y249" s="645"/>
      <c r="Z249" s="645"/>
    </row>
    <row r="250" spans="1:26" ht="15.75" customHeight="1" x14ac:dyDescent="0.2">
      <c r="A250" s="645"/>
      <c r="B250" s="645"/>
      <c r="C250" s="645"/>
      <c r="D250" s="645"/>
      <c r="E250" s="645"/>
      <c r="F250" s="645"/>
      <c r="G250" s="645"/>
      <c r="H250" s="645"/>
      <c r="I250" s="645"/>
      <c r="J250" s="645"/>
      <c r="K250" s="645"/>
      <c r="L250" s="645"/>
      <c r="M250" s="645"/>
      <c r="N250" s="645"/>
      <c r="O250" s="645"/>
      <c r="P250" s="645"/>
      <c r="Q250" s="645"/>
      <c r="R250" s="645"/>
      <c r="S250" s="645"/>
      <c r="T250" s="645"/>
      <c r="U250" s="645"/>
      <c r="V250" s="645"/>
      <c r="W250" s="645"/>
      <c r="X250" s="645"/>
      <c r="Y250" s="645"/>
      <c r="Z250" s="645"/>
    </row>
    <row r="251" spans="1:26" ht="15.75" customHeight="1" x14ac:dyDescent="0.2">
      <c r="A251" s="645"/>
      <c r="B251" s="645"/>
      <c r="C251" s="645"/>
      <c r="D251" s="645"/>
      <c r="E251" s="645"/>
      <c r="F251" s="645"/>
      <c r="G251" s="645"/>
      <c r="H251" s="645"/>
      <c r="I251" s="645"/>
      <c r="J251" s="645"/>
      <c r="K251" s="645"/>
      <c r="L251" s="645"/>
      <c r="M251" s="645"/>
      <c r="N251" s="645"/>
      <c r="O251" s="645"/>
      <c r="P251" s="645"/>
      <c r="Q251" s="645"/>
      <c r="R251" s="645"/>
      <c r="S251" s="645"/>
      <c r="T251" s="645"/>
      <c r="U251" s="645"/>
      <c r="V251" s="645"/>
      <c r="W251" s="645"/>
      <c r="X251" s="645"/>
      <c r="Y251" s="645"/>
      <c r="Z251" s="645"/>
    </row>
    <row r="252" spans="1:26" ht="15.75" customHeight="1" x14ac:dyDescent="0.2">
      <c r="A252" s="645"/>
      <c r="B252" s="645"/>
      <c r="C252" s="645"/>
      <c r="D252" s="645"/>
      <c r="E252" s="645"/>
      <c r="F252" s="645"/>
      <c r="G252" s="645"/>
      <c r="H252" s="645"/>
      <c r="I252" s="645"/>
      <c r="J252" s="645"/>
      <c r="K252" s="645"/>
      <c r="L252" s="645"/>
      <c r="M252" s="645"/>
      <c r="N252" s="645"/>
      <c r="O252" s="645"/>
      <c r="P252" s="645"/>
      <c r="Q252" s="645"/>
      <c r="R252" s="645"/>
      <c r="S252" s="645"/>
      <c r="T252" s="645"/>
      <c r="U252" s="645"/>
      <c r="V252" s="645"/>
      <c r="W252" s="645"/>
      <c r="X252" s="645"/>
      <c r="Y252" s="645"/>
      <c r="Z252" s="645"/>
    </row>
    <row r="253" spans="1:26" ht="15.75" customHeight="1" x14ac:dyDescent="0.2">
      <c r="A253" s="645"/>
      <c r="B253" s="645"/>
      <c r="C253" s="645"/>
      <c r="D253" s="645"/>
      <c r="E253" s="645"/>
      <c r="F253" s="645"/>
      <c r="G253" s="645"/>
      <c r="H253" s="645"/>
      <c r="I253" s="645"/>
      <c r="J253" s="645"/>
      <c r="K253" s="645"/>
      <c r="L253" s="645"/>
      <c r="M253" s="645"/>
      <c r="N253" s="645"/>
      <c r="O253" s="645"/>
      <c r="P253" s="645"/>
      <c r="Q253" s="645"/>
      <c r="R253" s="645"/>
      <c r="S253" s="645"/>
      <c r="T253" s="645"/>
      <c r="U253" s="645"/>
      <c r="V253" s="645"/>
      <c r="W253" s="645"/>
      <c r="X253" s="645"/>
      <c r="Y253" s="645"/>
      <c r="Z253" s="645"/>
    </row>
    <row r="254" spans="1:26" ht="15.75" customHeight="1" x14ac:dyDescent="0.2">
      <c r="A254" s="645"/>
      <c r="B254" s="645"/>
      <c r="C254" s="645"/>
      <c r="D254" s="645"/>
      <c r="E254" s="645"/>
      <c r="F254" s="645"/>
      <c r="G254" s="645"/>
      <c r="H254" s="645"/>
      <c r="I254" s="645"/>
      <c r="J254" s="645"/>
      <c r="K254" s="645"/>
      <c r="L254" s="645"/>
      <c r="M254" s="645"/>
      <c r="N254" s="645"/>
      <c r="O254" s="645"/>
      <c r="P254" s="645"/>
      <c r="Q254" s="645"/>
      <c r="R254" s="645"/>
      <c r="S254" s="645"/>
      <c r="T254" s="645"/>
      <c r="U254" s="645"/>
      <c r="V254" s="645"/>
      <c r="W254" s="645"/>
      <c r="X254" s="645"/>
      <c r="Y254" s="645"/>
      <c r="Z254" s="645"/>
    </row>
    <row r="255" spans="1:26" ht="15.75" customHeight="1" x14ac:dyDescent="0.2">
      <c r="A255" s="645"/>
      <c r="B255" s="645"/>
      <c r="C255" s="645"/>
      <c r="D255" s="645"/>
      <c r="E255" s="645"/>
      <c r="F255" s="645"/>
      <c r="G255" s="645"/>
      <c r="H255" s="645"/>
      <c r="I255" s="645"/>
      <c r="J255" s="645"/>
      <c r="K255" s="645"/>
      <c r="L255" s="645"/>
      <c r="M255" s="645"/>
      <c r="N255" s="645"/>
      <c r="O255" s="645"/>
      <c r="P255" s="645"/>
      <c r="Q255" s="645"/>
      <c r="R255" s="645"/>
      <c r="S255" s="645"/>
      <c r="T255" s="645"/>
      <c r="U255" s="645"/>
      <c r="V255" s="645"/>
      <c r="W255" s="645"/>
      <c r="X255" s="645"/>
      <c r="Y255" s="645"/>
      <c r="Z255" s="645"/>
    </row>
    <row r="256" spans="1:26" ht="15.75" customHeight="1" x14ac:dyDescent="0.2">
      <c r="A256" s="645"/>
      <c r="B256" s="645"/>
      <c r="C256" s="645"/>
      <c r="D256" s="645"/>
      <c r="E256" s="645"/>
      <c r="F256" s="645"/>
      <c r="G256" s="645"/>
      <c r="H256" s="645"/>
      <c r="I256" s="645"/>
      <c r="J256" s="645"/>
      <c r="K256" s="645"/>
      <c r="L256" s="645"/>
      <c r="M256" s="645"/>
      <c r="N256" s="645"/>
      <c r="O256" s="645"/>
      <c r="P256" s="645"/>
      <c r="Q256" s="645"/>
      <c r="R256" s="645"/>
      <c r="S256" s="645"/>
      <c r="T256" s="645"/>
      <c r="U256" s="645"/>
      <c r="V256" s="645"/>
      <c r="W256" s="645"/>
      <c r="X256" s="645"/>
      <c r="Y256" s="645"/>
      <c r="Z256" s="645"/>
    </row>
    <row r="257" spans="1:26" ht="15.75" customHeight="1" x14ac:dyDescent="0.2">
      <c r="A257" s="645"/>
      <c r="B257" s="645"/>
      <c r="C257" s="645"/>
      <c r="D257" s="645"/>
      <c r="E257" s="645"/>
      <c r="F257" s="645"/>
      <c r="G257" s="645"/>
      <c r="H257" s="645"/>
      <c r="I257" s="645"/>
      <c r="J257" s="645"/>
      <c r="K257" s="645"/>
      <c r="L257" s="645"/>
      <c r="M257" s="645"/>
      <c r="N257" s="645"/>
      <c r="O257" s="645"/>
      <c r="P257" s="645"/>
      <c r="Q257" s="645"/>
      <c r="R257" s="645"/>
      <c r="S257" s="645"/>
      <c r="T257" s="645"/>
      <c r="U257" s="645"/>
      <c r="V257" s="645"/>
      <c r="W257" s="645"/>
      <c r="X257" s="645"/>
      <c r="Y257" s="645"/>
      <c r="Z257" s="645"/>
    </row>
    <row r="258" spans="1:26" ht="15.75" customHeight="1" x14ac:dyDescent="0.2">
      <c r="A258" s="645"/>
      <c r="B258" s="645"/>
      <c r="C258" s="645"/>
      <c r="D258" s="645"/>
      <c r="E258" s="645"/>
      <c r="F258" s="645"/>
      <c r="G258" s="645"/>
      <c r="H258" s="645"/>
      <c r="I258" s="645"/>
      <c r="J258" s="645"/>
      <c r="K258" s="645"/>
      <c r="L258" s="645"/>
      <c r="M258" s="645"/>
      <c r="N258" s="645"/>
      <c r="O258" s="645"/>
      <c r="P258" s="645"/>
      <c r="Q258" s="645"/>
      <c r="R258" s="645"/>
      <c r="S258" s="645"/>
      <c r="T258" s="645"/>
      <c r="U258" s="645"/>
      <c r="V258" s="645"/>
      <c r="W258" s="645"/>
      <c r="X258" s="645"/>
      <c r="Y258" s="645"/>
      <c r="Z258" s="645"/>
    </row>
    <row r="259" spans="1:26" ht="15.75" customHeight="1" x14ac:dyDescent="0.2">
      <c r="A259" s="645"/>
      <c r="B259" s="645"/>
      <c r="C259" s="645"/>
      <c r="D259" s="645"/>
      <c r="E259" s="645"/>
      <c r="F259" s="645"/>
      <c r="G259" s="645"/>
      <c r="H259" s="645"/>
      <c r="I259" s="645"/>
      <c r="J259" s="645"/>
      <c r="K259" s="645"/>
      <c r="L259" s="645"/>
      <c r="M259" s="645"/>
      <c r="N259" s="645"/>
      <c r="O259" s="645"/>
      <c r="P259" s="645"/>
      <c r="Q259" s="645"/>
      <c r="R259" s="645"/>
      <c r="S259" s="645"/>
      <c r="T259" s="645"/>
      <c r="U259" s="645"/>
      <c r="V259" s="645"/>
      <c r="W259" s="645"/>
      <c r="X259" s="645"/>
      <c r="Y259" s="645"/>
      <c r="Z259" s="645"/>
    </row>
    <row r="260" spans="1:26" ht="15.75" customHeight="1" x14ac:dyDescent="0.2">
      <c r="A260" s="645"/>
      <c r="B260" s="645"/>
      <c r="C260" s="645"/>
      <c r="D260" s="645"/>
      <c r="E260" s="645"/>
      <c r="F260" s="645"/>
      <c r="G260" s="645"/>
      <c r="H260" s="645"/>
      <c r="I260" s="645"/>
      <c r="J260" s="645"/>
      <c r="K260" s="645"/>
      <c r="L260" s="645"/>
      <c r="M260" s="645"/>
      <c r="N260" s="645"/>
      <c r="O260" s="645"/>
      <c r="P260" s="645"/>
      <c r="Q260" s="645"/>
      <c r="R260" s="645"/>
      <c r="S260" s="645"/>
      <c r="T260" s="645"/>
      <c r="U260" s="645"/>
      <c r="V260" s="645"/>
      <c r="W260" s="645"/>
      <c r="X260" s="645"/>
      <c r="Y260" s="645"/>
      <c r="Z260" s="645"/>
    </row>
    <row r="261" spans="1:26" ht="15.75" customHeight="1" x14ac:dyDescent="0.2">
      <c r="A261" s="645"/>
      <c r="B261" s="645"/>
      <c r="C261" s="645"/>
      <c r="D261" s="645"/>
      <c r="E261" s="645"/>
      <c r="F261" s="645"/>
      <c r="G261" s="645"/>
      <c r="H261" s="645"/>
      <c r="I261" s="645"/>
      <c r="J261" s="645"/>
      <c r="K261" s="645"/>
      <c r="L261" s="645"/>
      <c r="M261" s="645"/>
      <c r="N261" s="645"/>
      <c r="O261" s="645"/>
      <c r="P261" s="645"/>
      <c r="Q261" s="645"/>
      <c r="R261" s="645"/>
      <c r="S261" s="645"/>
      <c r="T261" s="645"/>
      <c r="U261" s="645"/>
      <c r="V261" s="645"/>
      <c r="W261" s="645"/>
      <c r="X261" s="645"/>
      <c r="Y261" s="645"/>
      <c r="Z261" s="645"/>
    </row>
    <row r="262" spans="1:26" ht="15.75" customHeight="1" x14ac:dyDescent="0.2">
      <c r="A262" s="645"/>
      <c r="B262" s="645"/>
      <c r="C262" s="645"/>
      <c r="D262" s="645"/>
      <c r="E262" s="645"/>
      <c r="F262" s="645"/>
      <c r="G262" s="645"/>
      <c r="H262" s="645"/>
      <c r="I262" s="645"/>
      <c r="J262" s="645"/>
      <c r="K262" s="645"/>
      <c r="L262" s="645"/>
      <c r="M262" s="645"/>
      <c r="N262" s="645"/>
      <c r="O262" s="645"/>
      <c r="P262" s="645"/>
      <c r="Q262" s="645"/>
      <c r="R262" s="645"/>
      <c r="S262" s="645"/>
      <c r="T262" s="645"/>
      <c r="U262" s="645"/>
      <c r="V262" s="645"/>
      <c r="W262" s="645"/>
      <c r="X262" s="645"/>
      <c r="Y262" s="645"/>
      <c r="Z262" s="645"/>
    </row>
    <row r="263" spans="1:26" ht="15.75" customHeight="1" x14ac:dyDescent="0.2">
      <c r="A263" s="645"/>
      <c r="B263" s="645"/>
      <c r="C263" s="645"/>
      <c r="D263" s="645"/>
      <c r="E263" s="645"/>
      <c r="F263" s="645"/>
      <c r="G263" s="645"/>
      <c r="H263" s="645"/>
      <c r="I263" s="645"/>
      <c r="J263" s="645"/>
      <c r="K263" s="645"/>
      <c r="L263" s="645"/>
      <c r="M263" s="645"/>
      <c r="N263" s="645"/>
      <c r="O263" s="645"/>
      <c r="P263" s="645"/>
      <c r="Q263" s="645"/>
      <c r="R263" s="645"/>
      <c r="S263" s="645"/>
      <c r="T263" s="645"/>
      <c r="U263" s="645"/>
      <c r="V263" s="645"/>
      <c r="W263" s="645"/>
      <c r="X263" s="645"/>
      <c r="Y263" s="645"/>
      <c r="Z263" s="645"/>
    </row>
    <row r="264" spans="1:26" ht="15.75" customHeight="1" x14ac:dyDescent="0.2">
      <c r="A264" s="645"/>
      <c r="B264" s="645"/>
      <c r="C264" s="645"/>
      <c r="D264" s="645"/>
      <c r="E264" s="645"/>
      <c r="F264" s="645"/>
      <c r="G264" s="645"/>
      <c r="H264" s="645"/>
      <c r="I264" s="645"/>
      <c r="J264" s="645"/>
      <c r="K264" s="645"/>
      <c r="L264" s="645"/>
      <c r="M264" s="645"/>
      <c r="N264" s="645"/>
      <c r="O264" s="645"/>
      <c r="P264" s="645"/>
      <c r="Q264" s="645"/>
      <c r="R264" s="645"/>
      <c r="S264" s="645"/>
      <c r="T264" s="645"/>
      <c r="U264" s="645"/>
      <c r="V264" s="645"/>
      <c r="W264" s="645"/>
      <c r="X264" s="645"/>
      <c r="Y264" s="645"/>
      <c r="Z264" s="645"/>
    </row>
    <row r="265" spans="1:26" ht="15.75" customHeight="1" x14ac:dyDescent="0.2">
      <c r="A265" s="645"/>
      <c r="B265" s="645"/>
      <c r="C265" s="645"/>
      <c r="D265" s="645"/>
      <c r="E265" s="645"/>
      <c r="F265" s="645"/>
      <c r="G265" s="645"/>
      <c r="H265" s="645"/>
      <c r="I265" s="645"/>
      <c r="J265" s="645"/>
      <c r="K265" s="645"/>
      <c r="L265" s="645"/>
      <c r="M265" s="645"/>
      <c r="N265" s="645"/>
      <c r="O265" s="645"/>
      <c r="P265" s="645"/>
      <c r="Q265" s="645"/>
      <c r="R265" s="645"/>
      <c r="S265" s="645"/>
      <c r="T265" s="645"/>
      <c r="U265" s="645"/>
      <c r="V265" s="645"/>
      <c r="W265" s="645"/>
      <c r="X265" s="645"/>
      <c r="Y265" s="645"/>
      <c r="Z265" s="645"/>
    </row>
    <row r="266" spans="1:26" ht="15.75" customHeight="1" x14ac:dyDescent="0.2">
      <c r="A266" s="645"/>
      <c r="B266" s="645"/>
      <c r="C266" s="645"/>
      <c r="D266" s="645"/>
      <c r="E266" s="645"/>
      <c r="F266" s="645"/>
      <c r="G266" s="645"/>
      <c r="H266" s="645"/>
      <c r="I266" s="645"/>
      <c r="J266" s="645"/>
      <c r="K266" s="645"/>
      <c r="L266" s="645"/>
      <c r="M266" s="645"/>
      <c r="N266" s="645"/>
      <c r="O266" s="645"/>
      <c r="P266" s="645"/>
      <c r="Q266" s="645"/>
      <c r="R266" s="645"/>
      <c r="S266" s="645"/>
      <c r="T266" s="645"/>
      <c r="U266" s="645"/>
      <c r="V266" s="645"/>
      <c r="W266" s="645"/>
      <c r="X266" s="645"/>
      <c r="Y266" s="645"/>
      <c r="Z266" s="645"/>
    </row>
    <row r="267" spans="1:26" ht="15.75" customHeight="1" x14ac:dyDescent="0.2">
      <c r="A267" s="645"/>
      <c r="B267" s="645"/>
      <c r="C267" s="645"/>
      <c r="D267" s="645"/>
      <c r="E267" s="645"/>
      <c r="F267" s="645"/>
      <c r="G267" s="645"/>
      <c r="H267" s="645"/>
      <c r="I267" s="645"/>
      <c r="J267" s="645"/>
      <c r="K267" s="645"/>
      <c r="L267" s="645"/>
      <c r="M267" s="645"/>
      <c r="N267" s="645"/>
      <c r="O267" s="645"/>
      <c r="P267" s="645"/>
      <c r="Q267" s="645"/>
      <c r="R267" s="645"/>
      <c r="S267" s="645"/>
      <c r="T267" s="645"/>
      <c r="U267" s="645"/>
      <c r="V267" s="645"/>
      <c r="W267" s="645"/>
      <c r="X267" s="645"/>
      <c r="Y267" s="645"/>
      <c r="Z267" s="645"/>
    </row>
    <row r="268" spans="1:26" ht="15.75" customHeight="1" x14ac:dyDescent="0.2">
      <c r="A268" s="645"/>
      <c r="B268" s="645"/>
      <c r="C268" s="645"/>
      <c r="D268" s="645"/>
      <c r="E268" s="645"/>
      <c r="F268" s="645"/>
      <c r="G268" s="645"/>
      <c r="H268" s="645"/>
      <c r="I268" s="645"/>
      <c r="J268" s="645"/>
      <c r="K268" s="645"/>
      <c r="L268" s="645"/>
      <c r="M268" s="645"/>
      <c r="N268" s="645"/>
      <c r="O268" s="645"/>
      <c r="P268" s="645"/>
      <c r="Q268" s="645"/>
      <c r="R268" s="645"/>
      <c r="S268" s="645"/>
      <c r="T268" s="645"/>
      <c r="U268" s="645"/>
      <c r="V268" s="645"/>
      <c r="W268" s="645"/>
      <c r="X268" s="645"/>
      <c r="Y268" s="645"/>
      <c r="Z268" s="645"/>
    </row>
    <row r="269" spans="1:26" ht="15.75" customHeight="1" x14ac:dyDescent="0.2">
      <c r="A269" s="645"/>
      <c r="B269" s="645"/>
      <c r="C269" s="645"/>
      <c r="D269" s="645"/>
      <c r="E269" s="645"/>
      <c r="F269" s="645"/>
      <c r="G269" s="645"/>
      <c r="H269" s="645"/>
      <c r="I269" s="645"/>
      <c r="J269" s="645"/>
      <c r="K269" s="645"/>
      <c r="L269" s="645"/>
      <c r="M269" s="645"/>
      <c r="N269" s="645"/>
      <c r="O269" s="645"/>
      <c r="P269" s="645"/>
      <c r="Q269" s="645"/>
      <c r="R269" s="645"/>
      <c r="S269" s="645"/>
      <c r="T269" s="645"/>
      <c r="U269" s="645"/>
      <c r="V269" s="645"/>
      <c r="W269" s="645"/>
      <c r="X269" s="645"/>
      <c r="Y269" s="645"/>
      <c r="Z269" s="645"/>
    </row>
    <row r="270" spans="1:26" ht="15.75" customHeight="1" x14ac:dyDescent="0.2">
      <c r="A270" s="645"/>
      <c r="B270" s="645"/>
      <c r="C270" s="645"/>
      <c r="D270" s="645"/>
      <c r="E270" s="645"/>
      <c r="F270" s="645"/>
      <c r="G270" s="645"/>
      <c r="H270" s="645"/>
      <c r="I270" s="645"/>
      <c r="J270" s="645"/>
      <c r="K270" s="645"/>
      <c r="L270" s="645"/>
      <c r="M270" s="645"/>
      <c r="N270" s="645"/>
      <c r="O270" s="645"/>
      <c r="P270" s="645"/>
      <c r="Q270" s="645"/>
      <c r="R270" s="645"/>
      <c r="S270" s="645"/>
      <c r="T270" s="645"/>
      <c r="U270" s="645"/>
      <c r="V270" s="645"/>
      <c r="W270" s="645"/>
      <c r="X270" s="645"/>
      <c r="Y270" s="645"/>
      <c r="Z270" s="645"/>
    </row>
    <row r="271" spans="1:26" ht="15.75" customHeight="1" x14ac:dyDescent="0.2">
      <c r="A271" s="645"/>
      <c r="B271" s="645"/>
      <c r="C271" s="645"/>
      <c r="D271" s="645"/>
      <c r="E271" s="645"/>
      <c r="F271" s="645"/>
      <c r="G271" s="645"/>
      <c r="H271" s="645"/>
      <c r="I271" s="645"/>
      <c r="J271" s="645"/>
      <c r="K271" s="645"/>
      <c r="L271" s="645"/>
      <c r="M271" s="645"/>
      <c r="N271" s="645"/>
      <c r="O271" s="645"/>
      <c r="P271" s="645"/>
      <c r="Q271" s="645"/>
      <c r="R271" s="645"/>
      <c r="S271" s="645"/>
      <c r="T271" s="645"/>
      <c r="U271" s="645"/>
      <c r="V271" s="645"/>
      <c r="W271" s="645"/>
      <c r="X271" s="645"/>
      <c r="Y271" s="645"/>
      <c r="Z271" s="645"/>
    </row>
    <row r="272" spans="1:26" ht="15.75" customHeight="1" x14ac:dyDescent="0.2">
      <c r="A272" s="645"/>
      <c r="B272" s="645"/>
      <c r="C272" s="645"/>
      <c r="D272" s="645"/>
      <c r="E272" s="645"/>
      <c r="F272" s="645"/>
      <c r="G272" s="645"/>
      <c r="H272" s="645"/>
      <c r="I272" s="645"/>
      <c r="J272" s="645"/>
      <c r="K272" s="645"/>
      <c r="L272" s="645"/>
      <c r="M272" s="645"/>
      <c r="N272" s="645"/>
      <c r="O272" s="645"/>
      <c r="P272" s="645"/>
      <c r="Q272" s="645"/>
      <c r="R272" s="645"/>
      <c r="S272" s="645"/>
      <c r="T272" s="645"/>
      <c r="U272" s="645"/>
      <c r="V272" s="645"/>
      <c r="W272" s="645"/>
      <c r="X272" s="645"/>
      <c r="Y272" s="645"/>
      <c r="Z272" s="645"/>
    </row>
    <row r="273" spans="1:26" ht="15.75" customHeight="1" x14ac:dyDescent="0.2">
      <c r="A273" s="645"/>
      <c r="B273" s="645"/>
      <c r="C273" s="645"/>
      <c r="D273" s="645"/>
      <c r="E273" s="645"/>
      <c r="F273" s="645"/>
      <c r="G273" s="645"/>
      <c r="H273" s="645"/>
      <c r="I273" s="645"/>
      <c r="J273" s="645"/>
      <c r="K273" s="645"/>
      <c r="L273" s="645"/>
      <c r="M273" s="645"/>
      <c r="N273" s="645"/>
      <c r="O273" s="645"/>
      <c r="P273" s="645"/>
      <c r="Q273" s="645"/>
      <c r="R273" s="645"/>
      <c r="S273" s="645"/>
      <c r="T273" s="645"/>
      <c r="U273" s="645"/>
      <c r="V273" s="645"/>
      <c r="W273" s="645"/>
      <c r="X273" s="645"/>
      <c r="Y273" s="645"/>
      <c r="Z273" s="645"/>
    </row>
    <row r="274" spans="1:26" ht="15.75" customHeight="1" x14ac:dyDescent="0.2">
      <c r="A274" s="645"/>
      <c r="B274" s="645"/>
      <c r="C274" s="645"/>
      <c r="D274" s="645"/>
      <c r="E274" s="645"/>
      <c r="F274" s="645"/>
      <c r="G274" s="645"/>
      <c r="H274" s="645"/>
      <c r="I274" s="645"/>
      <c r="J274" s="645"/>
      <c r="K274" s="645"/>
      <c r="L274" s="645"/>
      <c r="M274" s="645"/>
      <c r="N274" s="645"/>
      <c r="O274" s="645"/>
      <c r="P274" s="645"/>
      <c r="Q274" s="645"/>
      <c r="R274" s="645"/>
      <c r="S274" s="645"/>
      <c r="T274" s="645"/>
      <c r="U274" s="645"/>
      <c r="V274" s="645"/>
      <c r="W274" s="645"/>
      <c r="X274" s="645"/>
      <c r="Y274" s="645"/>
      <c r="Z274" s="645"/>
    </row>
    <row r="275" spans="1:26" ht="15.75" customHeight="1" x14ac:dyDescent="0.2">
      <c r="A275" s="645"/>
      <c r="B275" s="645"/>
      <c r="C275" s="645"/>
      <c r="D275" s="645"/>
      <c r="E275" s="645"/>
      <c r="F275" s="645"/>
      <c r="G275" s="645"/>
      <c r="H275" s="645"/>
      <c r="I275" s="645"/>
      <c r="J275" s="645"/>
      <c r="K275" s="645"/>
      <c r="L275" s="645"/>
      <c r="M275" s="645"/>
      <c r="N275" s="645"/>
      <c r="O275" s="645"/>
      <c r="P275" s="645"/>
      <c r="Q275" s="645"/>
      <c r="R275" s="645"/>
      <c r="S275" s="645"/>
      <c r="T275" s="645"/>
      <c r="U275" s="645"/>
      <c r="V275" s="645"/>
      <c r="W275" s="645"/>
      <c r="X275" s="645"/>
      <c r="Y275" s="645"/>
      <c r="Z275" s="645"/>
    </row>
    <row r="276" spans="1:26" ht="15.75" customHeight="1" x14ac:dyDescent="0.2">
      <c r="A276" s="645"/>
      <c r="B276" s="645"/>
      <c r="C276" s="645"/>
      <c r="D276" s="645"/>
      <c r="E276" s="645"/>
      <c r="F276" s="645"/>
      <c r="G276" s="645"/>
      <c r="H276" s="645"/>
      <c r="I276" s="645"/>
      <c r="J276" s="645"/>
      <c r="K276" s="645"/>
      <c r="L276" s="645"/>
      <c r="M276" s="645"/>
      <c r="N276" s="645"/>
      <c r="O276" s="645"/>
      <c r="P276" s="645"/>
      <c r="Q276" s="645"/>
      <c r="R276" s="645"/>
      <c r="S276" s="645"/>
      <c r="T276" s="645"/>
      <c r="U276" s="645"/>
      <c r="V276" s="645"/>
      <c r="W276" s="645"/>
      <c r="X276" s="645"/>
      <c r="Y276" s="645"/>
      <c r="Z276" s="645"/>
    </row>
    <row r="277" spans="1:26" ht="15.75" customHeight="1" x14ac:dyDescent="0.2">
      <c r="A277" s="645"/>
      <c r="B277" s="645"/>
      <c r="C277" s="645"/>
      <c r="D277" s="645"/>
      <c r="E277" s="645"/>
      <c r="F277" s="645"/>
      <c r="G277" s="645"/>
      <c r="H277" s="645"/>
      <c r="I277" s="645"/>
      <c r="J277" s="645"/>
      <c r="K277" s="645"/>
      <c r="L277" s="645"/>
      <c r="M277" s="645"/>
      <c r="N277" s="645"/>
      <c r="O277" s="645"/>
      <c r="P277" s="645"/>
      <c r="Q277" s="645"/>
      <c r="R277" s="645"/>
      <c r="S277" s="645"/>
      <c r="T277" s="645"/>
      <c r="U277" s="645"/>
      <c r="V277" s="645"/>
      <c r="W277" s="645"/>
      <c r="X277" s="645"/>
      <c r="Y277" s="645"/>
      <c r="Z277" s="645"/>
    </row>
    <row r="278" spans="1:26" ht="15.75" customHeight="1" x14ac:dyDescent="0.2">
      <c r="A278" s="645"/>
      <c r="B278" s="645"/>
      <c r="C278" s="645"/>
      <c r="D278" s="645"/>
      <c r="E278" s="645"/>
      <c r="F278" s="645"/>
      <c r="G278" s="645"/>
      <c r="H278" s="645"/>
      <c r="I278" s="645"/>
      <c r="J278" s="645"/>
      <c r="K278" s="645"/>
      <c r="L278" s="645"/>
      <c r="M278" s="645"/>
      <c r="N278" s="645"/>
      <c r="O278" s="645"/>
      <c r="P278" s="645"/>
      <c r="Q278" s="645"/>
      <c r="R278" s="645"/>
      <c r="S278" s="645"/>
      <c r="T278" s="645"/>
      <c r="U278" s="645"/>
      <c r="V278" s="645"/>
      <c r="W278" s="645"/>
      <c r="X278" s="645"/>
      <c r="Y278" s="645"/>
      <c r="Z278" s="645"/>
    </row>
    <row r="279" spans="1:26" ht="15.75" customHeight="1" x14ac:dyDescent="0.2">
      <c r="A279" s="645"/>
      <c r="B279" s="645"/>
      <c r="C279" s="645"/>
      <c r="D279" s="645"/>
      <c r="E279" s="645"/>
      <c r="F279" s="645"/>
      <c r="G279" s="645"/>
      <c r="H279" s="645"/>
      <c r="I279" s="645"/>
      <c r="J279" s="645"/>
      <c r="K279" s="645"/>
      <c r="L279" s="645"/>
      <c r="M279" s="645"/>
      <c r="N279" s="645"/>
      <c r="O279" s="645"/>
      <c r="P279" s="645"/>
      <c r="Q279" s="645"/>
      <c r="R279" s="645"/>
      <c r="S279" s="645"/>
      <c r="T279" s="645"/>
      <c r="U279" s="645"/>
      <c r="V279" s="645"/>
      <c r="W279" s="645"/>
      <c r="X279" s="645"/>
      <c r="Y279" s="645"/>
      <c r="Z279" s="645"/>
    </row>
    <row r="280" spans="1:26" ht="15.75" customHeight="1" x14ac:dyDescent="0.2">
      <c r="A280" s="645"/>
      <c r="B280" s="645"/>
      <c r="C280" s="645"/>
      <c r="D280" s="645"/>
      <c r="E280" s="645"/>
      <c r="F280" s="645"/>
      <c r="G280" s="645"/>
      <c r="H280" s="645"/>
      <c r="I280" s="645"/>
      <c r="J280" s="645"/>
      <c r="K280" s="645"/>
      <c r="L280" s="645"/>
      <c r="M280" s="645"/>
      <c r="N280" s="645"/>
      <c r="O280" s="645"/>
      <c r="P280" s="645"/>
      <c r="Q280" s="645"/>
      <c r="R280" s="645"/>
      <c r="S280" s="645"/>
      <c r="T280" s="645"/>
      <c r="U280" s="645"/>
      <c r="V280" s="645"/>
      <c r="W280" s="645"/>
      <c r="X280" s="645"/>
      <c r="Y280" s="645"/>
      <c r="Z280" s="645"/>
    </row>
    <row r="281" spans="1:26" ht="15.75" customHeight="1" x14ac:dyDescent="0.2">
      <c r="A281" s="645"/>
      <c r="B281" s="645"/>
      <c r="C281" s="645"/>
      <c r="D281" s="645"/>
      <c r="E281" s="645"/>
      <c r="F281" s="645"/>
      <c r="G281" s="645"/>
      <c r="H281" s="645"/>
      <c r="I281" s="645"/>
      <c r="J281" s="645"/>
      <c r="K281" s="645"/>
      <c r="L281" s="645"/>
      <c r="M281" s="645"/>
      <c r="N281" s="645"/>
      <c r="O281" s="645"/>
      <c r="P281" s="645"/>
      <c r="Q281" s="645"/>
      <c r="R281" s="645"/>
      <c r="S281" s="645"/>
      <c r="T281" s="645"/>
      <c r="U281" s="645"/>
      <c r="V281" s="645"/>
      <c r="W281" s="645"/>
      <c r="X281" s="645"/>
      <c r="Y281" s="645"/>
      <c r="Z281" s="645"/>
    </row>
    <row r="282" spans="1:26" ht="15.75" customHeight="1" x14ac:dyDescent="0.2">
      <c r="A282" s="645"/>
      <c r="B282" s="645"/>
      <c r="C282" s="645"/>
      <c r="D282" s="645"/>
      <c r="E282" s="645"/>
      <c r="F282" s="645"/>
      <c r="G282" s="645"/>
      <c r="H282" s="645"/>
      <c r="I282" s="645"/>
      <c r="J282" s="645"/>
      <c r="K282" s="645"/>
      <c r="L282" s="645"/>
      <c r="M282" s="645"/>
      <c r="N282" s="645"/>
      <c r="O282" s="645"/>
      <c r="P282" s="645"/>
      <c r="Q282" s="645"/>
      <c r="R282" s="645"/>
      <c r="S282" s="645"/>
      <c r="T282" s="645"/>
      <c r="U282" s="645"/>
      <c r="V282" s="645"/>
      <c r="W282" s="645"/>
      <c r="X282" s="645"/>
      <c r="Y282" s="645"/>
      <c r="Z282" s="645"/>
    </row>
    <row r="283" spans="1:26" ht="15.75" customHeight="1" x14ac:dyDescent="0.2">
      <c r="A283" s="645"/>
      <c r="B283" s="645"/>
      <c r="C283" s="645"/>
      <c r="D283" s="645"/>
      <c r="E283" s="645"/>
      <c r="F283" s="645"/>
      <c r="G283" s="645"/>
      <c r="H283" s="645"/>
      <c r="I283" s="645"/>
      <c r="J283" s="645"/>
      <c r="K283" s="645"/>
      <c r="L283" s="645"/>
      <c r="M283" s="645"/>
      <c r="N283" s="645"/>
      <c r="O283" s="645"/>
      <c r="P283" s="645"/>
      <c r="Q283" s="645"/>
      <c r="R283" s="645"/>
      <c r="S283" s="645"/>
      <c r="T283" s="645"/>
      <c r="U283" s="645"/>
      <c r="V283" s="645"/>
      <c r="W283" s="645"/>
      <c r="X283" s="645"/>
      <c r="Y283" s="645"/>
      <c r="Z283" s="645"/>
    </row>
    <row r="284" spans="1:26" ht="15.75" customHeight="1" x14ac:dyDescent="0.2">
      <c r="A284" s="645"/>
      <c r="B284" s="645"/>
      <c r="C284" s="645"/>
      <c r="D284" s="645"/>
      <c r="E284" s="645"/>
      <c r="F284" s="645"/>
      <c r="G284" s="645"/>
      <c r="H284" s="645"/>
      <c r="I284" s="645"/>
      <c r="J284" s="645"/>
      <c r="K284" s="645"/>
      <c r="L284" s="645"/>
      <c r="M284" s="645"/>
      <c r="N284" s="645"/>
      <c r="O284" s="645"/>
      <c r="P284" s="645"/>
      <c r="Q284" s="645"/>
      <c r="R284" s="645"/>
      <c r="S284" s="645"/>
      <c r="T284" s="645"/>
      <c r="U284" s="645"/>
      <c r="V284" s="645"/>
      <c r="W284" s="645"/>
      <c r="X284" s="645"/>
      <c r="Y284" s="645"/>
      <c r="Z284" s="645"/>
    </row>
    <row r="285" spans="1:26" ht="15.75" customHeight="1" x14ac:dyDescent="0.2">
      <c r="A285" s="645"/>
      <c r="B285" s="645"/>
      <c r="C285" s="645"/>
      <c r="D285" s="645"/>
      <c r="E285" s="645"/>
      <c r="F285" s="645"/>
      <c r="G285" s="645"/>
      <c r="H285" s="645"/>
      <c r="I285" s="645"/>
      <c r="J285" s="645"/>
      <c r="K285" s="645"/>
      <c r="L285" s="645"/>
      <c r="M285" s="645"/>
      <c r="N285" s="645"/>
      <c r="O285" s="645"/>
      <c r="P285" s="645"/>
      <c r="Q285" s="645"/>
      <c r="R285" s="645"/>
      <c r="S285" s="645"/>
      <c r="T285" s="645"/>
      <c r="U285" s="645"/>
      <c r="V285" s="645"/>
      <c r="W285" s="645"/>
      <c r="X285" s="645"/>
      <c r="Y285" s="645"/>
      <c r="Z285" s="645"/>
    </row>
    <row r="286" spans="1:26" ht="15.75" customHeight="1" x14ac:dyDescent="0.2">
      <c r="A286" s="645"/>
      <c r="B286" s="645"/>
      <c r="C286" s="645"/>
      <c r="D286" s="645"/>
      <c r="E286" s="645"/>
      <c r="F286" s="645"/>
      <c r="G286" s="645"/>
      <c r="H286" s="645"/>
      <c r="I286" s="645"/>
      <c r="J286" s="645"/>
      <c r="K286" s="645"/>
      <c r="L286" s="645"/>
      <c r="M286" s="645"/>
      <c r="N286" s="645"/>
      <c r="O286" s="645"/>
      <c r="P286" s="645"/>
      <c r="Q286" s="645"/>
      <c r="R286" s="645"/>
      <c r="S286" s="645"/>
      <c r="T286" s="645"/>
      <c r="U286" s="645"/>
      <c r="V286" s="645"/>
      <c r="W286" s="645"/>
      <c r="X286" s="645"/>
      <c r="Y286" s="645"/>
      <c r="Z286" s="645"/>
    </row>
    <row r="287" spans="1:26" ht="15.75" customHeight="1" x14ac:dyDescent="0.2">
      <c r="A287" s="645"/>
      <c r="B287" s="645"/>
      <c r="C287" s="645"/>
      <c r="D287" s="645"/>
      <c r="E287" s="645"/>
      <c r="F287" s="645"/>
      <c r="G287" s="645"/>
      <c r="H287" s="645"/>
      <c r="I287" s="645"/>
      <c r="J287" s="645"/>
      <c r="K287" s="645"/>
      <c r="L287" s="645"/>
      <c r="M287" s="645"/>
      <c r="N287" s="645"/>
      <c r="O287" s="645"/>
      <c r="P287" s="645"/>
      <c r="Q287" s="645"/>
      <c r="R287" s="645"/>
      <c r="S287" s="645"/>
      <c r="T287" s="645"/>
      <c r="U287" s="645"/>
      <c r="V287" s="645"/>
      <c r="W287" s="645"/>
      <c r="X287" s="645"/>
      <c r="Y287" s="645"/>
      <c r="Z287" s="645"/>
    </row>
    <row r="288" spans="1:26" ht="15.75" customHeight="1" x14ac:dyDescent="0.2">
      <c r="A288" s="645"/>
      <c r="B288" s="645"/>
      <c r="C288" s="645"/>
      <c r="D288" s="645"/>
      <c r="E288" s="645"/>
      <c r="F288" s="645"/>
      <c r="G288" s="645"/>
      <c r="H288" s="645"/>
      <c r="I288" s="645"/>
      <c r="J288" s="645"/>
      <c r="K288" s="645"/>
      <c r="L288" s="645"/>
      <c r="M288" s="645"/>
      <c r="N288" s="645"/>
      <c r="O288" s="645"/>
      <c r="P288" s="645"/>
      <c r="Q288" s="645"/>
      <c r="R288" s="645"/>
      <c r="S288" s="645"/>
      <c r="T288" s="645"/>
      <c r="U288" s="645"/>
      <c r="V288" s="645"/>
      <c r="W288" s="645"/>
      <c r="X288" s="645"/>
      <c r="Y288" s="645"/>
      <c r="Z288" s="645"/>
    </row>
    <row r="289" spans="1:26" ht="15.75" customHeight="1" x14ac:dyDescent="0.2">
      <c r="A289" s="645"/>
      <c r="B289" s="645"/>
      <c r="C289" s="645"/>
      <c r="D289" s="645"/>
      <c r="E289" s="645"/>
      <c r="F289" s="645"/>
      <c r="G289" s="645"/>
      <c r="H289" s="645"/>
      <c r="I289" s="645"/>
      <c r="J289" s="645"/>
      <c r="K289" s="645"/>
      <c r="L289" s="645"/>
      <c r="M289" s="645"/>
      <c r="N289" s="645"/>
      <c r="O289" s="645"/>
      <c r="P289" s="645"/>
      <c r="Q289" s="645"/>
      <c r="R289" s="645"/>
      <c r="S289" s="645"/>
      <c r="T289" s="645"/>
      <c r="U289" s="645"/>
      <c r="V289" s="645"/>
      <c r="W289" s="645"/>
      <c r="X289" s="645"/>
      <c r="Y289" s="645"/>
      <c r="Z289" s="645"/>
    </row>
    <row r="290" spans="1:26" ht="15.75" customHeight="1" x14ac:dyDescent="0.2">
      <c r="A290" s="645"/>
      <c r="B290" s="645"/>
      <c r="C290" s="645"/>
      <c r="D290" s="645"/>
      <c r="E290" s="645"/>
      <c r="F290" s="645"/>
      <c r="G290" s="645"/>
      <c r="H290" s="645"/>
      <c r="I290" s="645"/>
      <c r="J290" s="645"/>
      <c r="K290" s="645"/>
      <c r="L290" s="645"/>
      <c r="M290" s="645"/>
      <c r="N290" s="645"/>
      <c r="O290" s="645"/>
      <c r="P290" s="645"/>
      <c r="Q290" s="645"/>
      <c r="R290" s="645"/>
      <c r="S290" s="645"/>
      <c r="T290" s="645"/>
      <c r="U290" s="645"/>
      <c r="V290" s="645"/>
      <c r="W290" s="645"/>
      <c r="X290" s="645"/>
      <c r="Y290" s="645"/>
      <c r="Z290" s="645"/>
    </row>
    <row r="291" spans="1:26" ht="15.75" customHeight="1" x14ac:dyDescent="0.2">
      <c r="A291" s="645"/>
      <c r="B291" s="645"/>
      <c r="C291" s="645"/>
      <c r="D291" s="645"/>
      <c r="E291" s="645"/>
      <c r="F291" s="645"/>
      <c r="G291" s="645"/>
      <c r="H291" s="645"/>
      <c r="I291" s="645"/>
      <c r="J291" s="645"/>
      <c r="K291" s="645"/>
      <c r="L291" s="645"/>
      <c r="M291" s="645"/>
      <c r="N291" s="645"/>
      <c r="O291" s="645"/>
      <c r="P291" s="645"/>
      <c r="Q291" s="645"/>
      <c r="R291" s="645"/>
      <c r="S291" s="645"/>
      <c r="T291" s="645"/>
      <c r="U291" s="645"/>
      <c r="V291" s="645"/>
      <c r="W291" s="645"/>
      <c r="X291" s="645"/>
      <c r="Y291" s="645"/>
      <c r="Z291" s="645"/>
    </row>
    <row r="292" spans="1:26" ht="15.75" customHeight="1" x14ac:dyDescent="0.2">
      <c r="A292" s="645"/>
      <c r="B292" s="645"/>
      <c r="C292" s="645"/>
      <c r="D292" s="645"/>
      <c r="E292" s="645"/>
      <c r="F292" s="645"/>
      <c r="G292" s="645"/>
      <c r="H292" s="645"/>
      <c r="I292" s="645"/>
      <c r="J292" s="645"/>
      <c r="K292" s="645"/>
      <c r="L292" s="645"/>
      <c r="M292" s="645"/>
      <c r="N292" s="645"/>
      <c r="O292" s="645"/>
      <c r="P292" s="645"/>
      <c r="Q292" s="645"/>
      <c r="R292" s="645"/>
      <c r="S292" s="645"/>
      <c r="T292" s="645"/>
      <c r="U292" s="645"/>
      <c r="V292" s="645"/>
      <c r="W292" s="645"/>
      <c r="X292" s="645"/>
      <c r="Y292" s="645"/>
      <c r="Z292" s="645"/>
    </row>
    <row r="293" spans="1:26" ht="15.75" customHeight="1" x14ac:dyDescent="0.2">
      <c r="A293" s="645"/>
      <c r="B293" s="645"/>
      <c r="C293" s="645"/>
      <c r="D293" s="645"/>
      <c r="E293" s="645"/>
      <c r="F293" s="645"/>
      <c r="G293" s="645"/>
      <c r="H293" s="645"/>
      <c r="I293" s="645"/>
      <c r="J293" s="645"/>
      <c r="K293" s="645"/>
      <c r="L293" s="645"/>
      <c r="M293" s="645"/>
      <c r="N293" s="645"/>
      <c r="O293" s="645"/>
      <c r="P293" s="645"/>
      <c r="Q293" s="645"/>
      <c r="R293" s="645"/>
      <c r="S293" s="645"/>
      <c r="T293" s="645"/>
      <c r="U293" s="645"/>
      <c r="V293" s="645"/>
      <c r="W293" s="645"/>
      <c r="X293" s="645"/>
      <c r="Y293" s="645"/>
      <c r="Z293" s="645"/>
    </row>
    <row r="294" spans="1:26" ht="15.75" customHeight="1" x14ac:dyDescent="0.2">
      <c r="A294" s="645"/>
      <c r="B294" s="645"/>
      <c r="C294" s="645"/>
      <c r="D294" s="645"/>
      <c r="E294" s="645"/>
      <c r="F294" s="645"/>
      <c r="G294" s="645"/>
      <c r="H294" s="645"/>
      <c r="I294" s="645"/>
      <c r="J294" s="645"/>
      <c r="K294" s="645"/>
      <c r="L294" s="645"/>
      <c r="M294" s="645"/>
      <c r="N294" s="645"/>
      <c r="O294" s="645"/>
      <c r="P294" s="645"/>
      <c r="Q294" s="645"/>
      <c r="R294" s="645"/>
      <c r="S294" s="645"/>
      <c r="T294" s="645"/>
      <c r="U294" s="645"/>
      <c r="V294" s="645"/>
      <c r="W294" s="645"/>
      <c r="X294" s="645"/>
      <c r="Y294" s="645"/>
      <c r="Z294" s="645"/>
    </row>
    <row r="295" spans="1:26" ht="15.75" customHeight="1" x14ac:dyDescent="0.2">
      <c r="A295" s="645"/>
      <c r="B295" s="645"/>
      <c r="C295" s="645"/>
      <c r="D295" s="645"/>
      <c r="E295" s="645"/>
      <c r="F295" s="645"/>
      <c r="G295" s="645"/>
      <c r="H295" s="645"/>
      <c r="I295" s="645"/>
      <c r="J295" s="645"/>
      <c r="K295" s="645"/>
      <c r="L295" s="645"/>
      <c r="M295" s="645"/>
      <c r="N295" s="645"/>
      <c r="O295" s="645"/>
      <c r="P295" s="645"/>
      <c r="Q295" s="645"/>
      <c r="R295" s="645"/>
      <c r="S295" s="645"/>
      <c r="T295" s="645"/>
      <c r="U295" s="645"/>
      <c r="V295" s="645"/>
      <c r="W295" s="645"/>
      <c r="X295" s="645"/>
      <c r="Y295" s="645"/>
      <c r="Z295" s="645"/>
    </row>
    <row r="296" spans="1:26" ht="15.75" customHeight="1" x14ac:dyDescent="0.2">
      <c r="A296" s="645"/>
      <c r="B296" s="645"/>
      <c r="C296" s="645"/>
      <c r="D296" s="645"/>
      <c r="E296" s="645"/>
      <c r="F296" s="645"/>
      <c r="G296" s="645"/>
      <c r="H296" s="645"/>
      <c r="I296" s="645"/>
      <c r="J296" s="645"/>
      <c r="K296" s="645"/>
      <c r="L296" s="645"/>
      <c r="M296" s="645"/>
      <c r="N296" s="645"/>
      <c r="O296" s="645"/>
      <c r="P296" s="645"/>
      <c r="Q296" s="645"/>
      <c r="R296" s="645"/>
      <c r="S296" s="645"/>
      <c r="T296" s="645"/>
      <c r="U296" s="645"/>
      <c r="V296" s="645"/>
      <c r="W296" s="645"/>
      <c r="X296" s="645"/>
      <c r="Y296" s="645"/>
      <c r="Z296" s="645"/>
    </row>
    <row r="297" spans="1:26" ht="15.75" customHeight="1" x14ac:dyDescent="0.2">
      <c r="A297" s="645"/>
      <c r="B297" s="645"/>
      <c r="C297" s="645"/>
      <c r="D297" s="645"/>
      <c r="E297" s="645"/>
      <c r="F297" s="645"/>
      <c r="G297" s="645"/>
      <c r="H297" s="645"/>
      <c r="I297" s="645"/>
      <c r="J297" s="645"/>
      <c r="K297" s="645"/>
      <c r="L297" s="645"/>
      <c r="M297" s="645"/>
      <c r="N297" s="645"/>
      <c r="O297" s="645"/>
      <c r="P297" s="645"/>
      <c r="Q297" s="645"/>
      <c r="R297" s="645"/>
      <c r="S297" s="645"/>
      <c r="T297" s="645"/>
      <c r="U297" s="645"/>
      <c r="V297" s="645"/>
      <c r="W297" s="645"/>
      <c r="X297" s="645"/>
      <c r="Y297" s="645"/>
      <c r="Z297" s="645"/>
    </row>
    <row r="298" spans="1:26" ht="15.75" customHeight="1" x14ac:dyDescent="0.2">
      <c r="A298" s="645"/>
      <c r="B298" s="645"/>
      <c r="C298" s="645"/>
      <c r="D298" s="645"/>
      <c r="E298" s="645"/>
      <c r="F298" s="645"/>
      <c r="G298" s="645"/>
      <c r="H298" s="645"/>
      <c r="I298" s="645"/>
      <c r="J298" s="645"/>
      <c r="K298" s="645"/>
      <c r="L298" s="645"/>
      <c r="M298" s="645"/>
      <c r="N298" s="645"/>
      <c r="O298" s="645"/>
      <c r="P298" s="645"/>
      <c r="Q298" s="645"/>
      <c r="R298" s="645"/>
      <c r="S298" s="645"/>
      <c r="T298" s="645"/>
      <c r="U298" s="645"/>
      <c r="V298" s="645"/>
      <c r="W298" s="645"/>
      <c r="X298" s="645"/>
      <c r="Y298" s="645"/>
      <c r="Z298" s="645"/>
    </row>
    <row r="299" spans="1:26" ht="15.75" customHeight="1" x14ac:dyDescent="0.2">
      <c r="A299" s="645"/>
      <c r="B299" s="645"/>
      <c r="C299" s="645"/>
      <c r="D299" s="645"/>
      <c r="E299" s="645"/>
      <c r="F299" s="645"/>
      <c r="G299" s="645"/>
      <c r="H299" s="645"/>
      <c r="I299" s="645"/>
      <c r="J299" s="645"/>
      <c r="K299" s="645"/>
      <c r="L299" s="645"/>
      <c r="M299" s="645"/>
      <c r="N299" s="645"/>
      <c r="O299" s="645"/>
      <c r="P299" s="645"/>
      <c r="Q299" s="645"/>
      <c r="R299" s="645"/>
      <c r="S299" s="645"/>
      <c r="T299" s="645"/>
      <c r="U299" s="645"/>
      <c r="V299" s="645"/>
      <c r="W299" s="645"/>
      <c r="X299" s="645"/>
      <c r="Y299" s="645"/>
      <c r="Z299" s="645"/>
    </row>
    <row r="300" spans="1:26" ht="15.75" customHeight="1" x14ac:dyDescent="0.2">
      <c r="A300" s="645"/>
      <c r="B300" s="645"/>
      <c r="C300" s="645"/>
      <c r="D300" s="645"/>
      <c r="E300" s="645"/>
      <c r="F300" s="645"/>
      <c r="G300" s="645"/>
      <c r="H300" s="645"/>
      <c r="I300" s="645"/>
      <c r="J300" s="645"/>
      <c r="K300" s="645"/>
      <c r="L300" s="645"/>
      <c r="M300" s="645"/>
      <c r="N300" s="645"/>
      <c r="O300" s="645"/>
      <c r="P300" s="645"/>
      <c r="Q300" s="645"/>
      <c r="R300" s="645"/>
      <c r="S300" s="645"/>
      <c r="T300" s="645"/>
      <c r="U300" s="645"/>
      <c r="V300" s="645"/>
      <c r="W300" s="645"/>
      <c r="X300" s="645"/>
      <c r="Y300" s="645"/>
      <c r="Z300" s="645"/>
    </row>
    <row r="301" spans="1:26" ht="15.75" customHeight="1" x14ac:dyDescent="0.2">
      <c r="A301" s="645"/>
      <c r="B301" s="645"/>
      <c r="C301" s="645"/>
      <c r="D301" s="645"/>
      <c r="E301" s="645"/>
      <c r="F301" s="645"/>
      <c r="G301" s="645"/>
      <c r="H301" s="645"/>
      <c r="I301" s="645"/>
      <c r="J301" s="645"/>
      <c r="K301" s="645"/>
      <c r="L301" s="645"/>
      <c r="M301" s="645"/>
      <c r="N301" s="645"/>
      <c r="O301" s="645"/>
      <c r="P301" s="645"/>
      <c r="Q301" s="645"/>
      <c r="R301" s="645"/>
      <c r="S301" s="645"/>
      <c r="T301" s="645"/>
      <c r="U301" s="645"/>
      <c r="V301" s="645"/>
      <c r="W301" s="645"/>
      <c r="X301" s="645"/>
      <c r="Y301" s="645"/>
      <c r="Z301" s="645"/>
    </row>
    <row r="302" spans="1:26" ht="15.75" customHeight="1" x14ac:dyDescent="0.2">
      <c r="A302" s="645"/>
      <c r="B302" s="645"/>
      <c r="C302" s="645"/>
      <c r="D302" s="645"/>
      <c r="E302" s="645"/>
      <c r="F302" s="645"/>
      <c r="G302" s="645"/>
      <c r="H302" s="645"/>
      <c r="I302" s="645"/>
      <c r="J302" s="645"/>
      <c r="K302" s="645"/>
      <c r="L302" s="645"/>
      <c r="M302" s="645"/>
      <c r="N302" s="645"/>
      <c r="O302" s="645"/>
      <c r="P302" s="645"/>
      <c r="Q302" s="645"/>
      <c r="R302" s="645"/>
      <c r="S302" s="645"/>
      <c r="T302" s="645"/>
      <c r="U302" s="645"/>
      <c r="V302" s="645"/>
      <c r="W302" s="645"/>
      <c r="X302" s="645"/>
      <c r="Y302" s="645"/>
      <c r="Z302" s="645"/>
    </row>
    <row r="303" spans="1:26" ht="15.75" customHeight="1" x14ac:dyDescent="0.2">
      <c r="A303" s="645"/>
      <c r="B303" s="645"/>
      <c r="C303" s="645"/>
      <c r="D303" s="645"/>
      <c r="E303" s="645"/>
      <c r="F303" s="645"/>
      <c r="G303" s="645"/>
      <c r="H303" s="645"/>
      <c r="I303" s="645"/>
      <c r="J303" s="645"/>
      <c r="K303" s="645"/>
      <c r="L303" s="645"/>
      <c r="M303" s="645"/>
      <c r="N303" s="645"/>
      <c r="O303" s="645"/>
      <c r="P303" s="645"/>
      <c r="Q303" s="645"/>
      <c r="R303" s="645"/>
      <c r="S303" s="645"/>
      <c r="T303" s="645"/>
      <c r="U303" s="645"/>
      <c r="V303" s="645"/>
      <c r="W303" s="645"/>
      <c r="X303" s="645"/>
      <c r="Y303" s="645"/>
      <c r="Z303" s="645"/>
    </row>
    <row r="304" spans="1:26" ht="15.75" customHeight="1" x14ac:dyDescent="0.2">
      <c r="A304" s="645"/>
      <c r="B304" s="645"/>
      <c r="C304" s="645"/>
      <c r="D304" s="645"/>
      <c r="E304" s="645"/>
      <c r="F304" s="645"/>
      <c r="G304" s="645"/>
      <c r="H304" s="645"/>
      <c r="I304" s="645"/>
      <c r="J304" s="645"/>
      <c r="K304" s="645"/>
      <c r="L304" s="645"/>
      <c r="M304" s="645"/>
      <c r="N304" s="645"/>
      <c r="O304" s="645"/>
      <c r="P304" s="645"/>
      <c r="Q304" s="645"/>
      <c r="R304" s="645"/>
      <c r="S304" s="645"/>
      <c r="T304" s="645"/>
      <c r="U304" s="645"/>
      <c r="V304" s="645"/>
      <c r="W304" s="645"/>
      <c r="X304" s="645"/>
      <c r="Y304" s="645"/>
      <c r="Z304" s="645"/>
    </row>
    <row r="305" spans="1:26" ht="15.75" customHeight="1" x14ac:dyDescent="0.2">
      <c r="A305" s="645"/>
      <c r="B305" s="645"/>
      <c r="C305" s="645"/>
      <c r="D305" s="645"/>
      <c r="E305" s="645"/>
      <c r="F305" s="645"/>
      <c r="G305" s="645"/>
      <c r="H305" s="645"/>
      <c r="I305" s="645"/>
      <c r="J305" s="645"/>
      <c r="K305" s="645"/>
      <c r="L305" s="645"/>
      <c r="M305" s="645"/>
      <c r="N305" s="645"/>
      <c r="O305" s="645"/>
      <c r="P305" s="645"/>
      <c r="Q305" s="645"/>
      <c r="R305" s="645"/>
      <c r="S305" s="645"/>
      <c r="T305" s="645"/>
      <c r="U305" s="645"/>
      <c r="V305" s="645"/>
      <c r="W305" s="645"/>
      <c r="X305" s="645"/>
      <c r="Y305" s="645"/>
      <c r="Z305" s="645"/>
    </row>
    <row r="306" spans="1:26" ht="15.75" customHeight="1" x14ac:dyDescent="0.2">
      <c r="A306" s="645"/>
      <c r="B306" s="645"/>
      <c r="C306" s="645"/>
      <c r="D306" s="645"/>
      <c r="E306" s="645"/>
      <c r="F306" s="645"/>
      <c r="G306" s="645"/>
      <c r="H306" s="645"/>
      <c r="I306" s="645"/>
      <c r="J306" s="645"/>
      <c r="K306" s="645"/>
      <c r="L306" s="645"/>
      <c r="M306" s="645"/>
      <c r="N306" s="645"/>
      <c r="O306" s="645"/>
      <c r="P306" s="645"/>
      <c r="Q306" s="645"/>
      <c r="R306" s="645"/>
      <c r="S306" s="645"/>
      <c r="T306" s="645"/>
      <c r="U306" s="645"/>
      <c r="V306" s="645"/>
      <c r="W306" s="645"/>
      <c r="X306" s="645"/>
      <c r="Y306" s="645"/>
      <c r="Z306" s="645"/>
    </row>
    <row r="307" spans="1:26" ht="15.75" customHeight="1" x14ac:dyDescent="0.2">
      <c r="A307" s="645"/>
      <c r="B307" s="645"/>
      <c r="C307" s="645"/>
      <c r="D307" s="645"/>
      <c r="E307" s="645"/>
      <c r="F307" s="645"/>
      <c r="G307" s="645"/>
      <c r="H307" s="645"/>
      <c r="I307" s="645"/>
      <c r="J307" s="645"/>
      <c r="K307" s="645"/>
      <c r="L307" s="645"/>
      <c r="M307" s="645"/>
      <c r="N307" s="645"/>
      <c r="O307" s="645"/>
      <c r="P307" s="645"/>
      <c r="Q307" s="645"/>
      <c r="R307" s="645"/>
      <c r="S307" s="645"/>
      <c r="T307" s="645"/>
      <c r="U307" s="645"/>
      <c r="V307" s="645"/>
      <c r="W307" s="645"/>
      <c r="X307" s="645"/>
      <c r="Y307" s="645"/>
      <c r="Z307" s="645"/>
    </row>
    <row r="308" spans="1:26" ht="15.75" customHeight="1" x14ac:dyDescent="0.2">
      <c r="A308" s="645"/>
      <c r="B308" s="645"/>
      <c r="C308" s="645"/>
      <c r="D308" s="645"/>
      <c r="E308" s="645"/>
      <c r="F308" s="645"/>
      <c r="G308" s="645"/>
      <c r="H308" s="645"/>
      <c r="I308" s="645"/>
      <c r="J308" s="645"/>
      <c r="K308" s="645"/>
      <c r="L308" s="645"/>
      <c r="M308" s="645"/>
      <c r="N308" s="645"/>
      <c r="O308" s="645"/>
      <c r="P308" s="645"/>
      <c r="Q308" s="645"/>
      <c r="R308" s="645"/>
      <c r="S308" s="645"/>
      <c r="T308" s="645"/>
      <c r="U308" s="645"/>
      <c r="V308" s="645"/>
      <c r="W308" s="645"/>
      <c r="X308" s="645"/>
      <c r="Y308" s="645"/>
      <c r="Z308" s="645"/>
    </row>
    <row r="309" spans="1:26" ht="15.75" customHeight="1" x14ac:dyDescent="0.2">
      <c r="A309" s="645"/>
      <c r="B309" s="645"/>
      <c r="C309" s="645"/>
      <c r="D309" s="645"/>
      <c r="E309" s="645"/>
      <c r="F309" s="645"/>
      <c r="G309" s="645"/>
      <c r="H309" s="645"/>
      <c r="I309" s="645"/>
      <c r="J309" s="645"/>
      <c r="K309" s="645"/>
      <c r="L309" s="645"/>
      <c r="M309" s="645"/>
      <c r="N309" s="645"/>
      <c r="O309" s="645"/>
      <c r="P309" s="645"/>
      <c r="Q309" s="645"/>
      <c r="R309" s="645"/>
      <c r="S309" s="645"/>
      <c r="T309" s="645"/>
      <c r="U309" s="645"/>
      <c r="V309" s="645"/>
      <c r="W309" s="645"/>
      <c r="X309" s="645"/>
      <c r="Y309" s="645"/>
      <c r="Z309" s="645"/>
    </row>
    <row r="310" spans="1:26" ht="15.75" customHeight="1" x14ac:dyDescent="0.2">
      <c r="A310" s="645"/>
      <c r="B310" s="645"/>
      <c r="C310" s="645"/>
      <c r="D310" s="645"/>
      <c r="E310" s="645"/>
      <c r="F310" s="645"/>
      <c r="G310" s="645"/>
      <c r="H310" s="645"/>
      <c r="I310" s="645"/>
      <c r="J310" s="645"/>
      <c r="K310" s="645"/>
      <c r="L310" s="645"/>
      <c r="M310" s="645"/>
      <c r="N310" s="645"/>
      <c r="O310" s="645"/>
      <c r="P310" s="645"/>
      <c r="Q310" s="645"/>
      <c r="R310" s="645"/>
      <c r="S310" s="645"/>
      <c r="T310" s="645"/>
      <c r="U310" s="645"/>
      <c r="V310" s="645"/>
      <c r="W310" s="645"/>
      <c r="X310" s="645"/>
      <c r="Y310" s="645"/>
      <c r="Z310" s="645"/>
    </row>
    <row r="311" spans="1:26" ht="15.75" customHeight="1" x14ac:dyDescent="0.2">
      <c r="A311" s="645"/>
      <c r="B311" s="645"/>
      <c r="C311" s="645"/>
      <c r="D311" s="645"/>
      <c r="E311" s="645"/>
      <c r="F311" s="645"/>
      <c r="G311" s="645"/>
      <c r="H311" s="645"/>
      <c r="I311" s="645"/>
      <c r="J311" s="645"/>
      <c r="K311" s="645"/>
      <c r="L311" s="645"/>
      <c r="M311" s="645"/>
      <c r="N311" s="645"/>
      <c r="O311" s="645"/>
      <c r="P311" s="645"/>
      <c r="Q311" s="645"/>
      <c r="R311" s="645"/>
      <c r="S311" s="645"/>
      <c r="T311" s="645"/>
      <c r="U311" s="645"/>
      <c r="V311" s="645"/>
      <c r="W311" s="645"/>
      <c r="X311" s="645"/>
      <c r="Y311" s="645"/>
      <c r="Z311" s="645"/>
    </row>
    <row r="312" spans="1:26" ht="15.75" customHeight="1" x14ac:dyDescent="0.2">
      <c r="A312" s="645"/>
      <c r="B312" s="645"/>
      <c r="C312" s="645"/>
      <c r="D312" s="645"/>
      <c r="E312" s="645"/>
      <c r="F312" s="645"/>
      <c r="G312" s="645"/>
      <c r="H312" s="645"/>
      <c r="I312" s="645"/>
      <c r="J312" s="645"/>
      <c r="K312" s="645"/>
      <c r="L312" s="645"/>
      <c r="M312" s="645"/>
      <c r="N312" s="645"/>
      <c r="O312" s="645"/>
      <c r="P312" s="645"/>
      <c r="Q312" s="645"/>
      <c r="R312" s="645"/>
      <c r="S312" s="645"/>
      <c r="T312" s="645"/>
      <c r="U312" s="645"/>
      <c r="V312" s="645"/>
      <c r="W312" s="645"/>
      <c r="X312" s="645"/>
      <c r="Y312" s="645"/>
      <c r="Z312" s="645"/>
    </row>
    <row r="313" spans="1:26" ht="15.75" customHeight="1" x14ac:dyDescent="0.2">
      <c r="A313" s="645"/>
      <c r="B313" s="645"/>
      <c r="C313" s="645"/>
      <c r="D313" s="645"/>
      <c r="E313" s="645"/>
      <c r="F313" s="645"/>
      <c r="G313" s="645"/>
      <c r="H313" s="645"/>
      <c r="I313" s="645"/>
      <c r="J313" s="645"/>
      <c r="K313" s="645"/>
      <c r="L313" s="645"/>
      <c r="M313" s="645"/>
      <c r="N313" s="645"/>
      <c r="O313" s="645"/>
      <c r="P313" s="645"/>
      <c r="Q313" s="645"/>
      <c r="R313" s="645"/>
      <c r="S313" s="645"/>
      <c r="T313" s="645"/>
      <c r="U313" s="645"/>
      <c r="V313" s="645"/>
      <c r="W313" s="645"/>
      <c r="X313" s="645"/>
      <c r="Y313" s="645"/>
      <c r="Z313" s="645"/>
    </row>
    <row r="314" spans="1:26" ht="15.75" customHeight="1" x14ac:dyDescent="0.2">
      <c r="A314" s="645"/>
      <c r="B314" s="645"/>
      <c r="C314" s="645"/>
      <c r="D314" s="645"/>
      <c r="E314" s="645"/>
      <c r="F314" s="645"/>
      <c r="G314" s="645"/>
      <c r="H314" s="645"/>
      <c r="I314" s="645"/>
      <c r="J314" s="645"/>
      <c r="K314" s="645"/>
      <c r="L314" s="645"/>
      <c r="M314" s="645"/>
      <c r="N314" s="645"/>
      <c r="O314" s="645"/>
      <c r="P314" s="645"/>
      <c r="Q314" s="645"/>
      <c r="R314" s="645"/>
      <c r="S314" s="645"/>
      <c r="T314" s="645"/>
      <c r="U314" s="645"/>
      <c r="V314" s="645"/>
      <c r="W314" s="645"/>
      <c r="X314" s="645"/>
      <c r="Y314" s="645"/>
      <c r="Z314" s="645"/>
    </row>
    <row r="315" spans="1:26" ht="15.75" customHeight="1" x14ac:dyDescent="0.2">
      <c r="A315" s="645"/>
      <c r="B315" s="645"/>
      <c r="C315" s="645"/>
      <c r="D315" s="645"/>
      <c r="E315" s="645"/>
      <c r="F315" s="645"/>
      <c r="G315" s="645"/>
      <c r="H315" s="645"/>
      <c r="I315" s="645"/>
      <c r="J315" s="645"/>
      <c r="K315" s="645"/>
      <c r="L315" s="645"/>
      <c r="M315" s="645"/>
      <c r="N315" s="645"/>
      <c r="O315" s="645"/>
      <c r="P315" s="645"/>
      <c r="Q315" s="645"/>
      <c r="R315" s="645"/>
      <c r="S315" s="645"/>
      <c r="T315" s="645"/>
      <c r="U315" s="645"/>
      <c r="V315" s="645"/>
      <c r="W315" s="645"/>
      <c r="X315" s="645"/>
      <c r="Y315" s="645"/>
      <c r="Z315" s="645"/>
    </row>
    <row r="316" spans="1:26" ht="15.75" customHeight="1" x14ac:dyDescent="0.2">
      <c r="A316" s="645"/>
      <c r="B316" s="645"/>
      <c r="C316" s="645"/>
      <c r="D316" s="645"/>
      <c r="E316" s="645"/>
      <c r="F316" s="645"/>
      <c r="G316" s="645"/>
      <c r="H316" s="645"/>
      <c r="I316" s="645"/>
      <c r="J316" s="645"/>
      <c r="K316" s="645"/>
      <c r="L316" s="645"/>
      <c r="M316" s="645"/>
      <c r="N316" s="645"/>
      <c r="O316" s="645"/>
      <c r="P316" s="645"/>
      <c r="Q316" s="645"/>
      <c r="R316" s="645"/>
      <c r="S316" s="645"/>
      <c r="T316" s="645"/>
      <c r="U316" s="645"/>
      <c r="V316" s="645"/>
      <c r="W316" s="645"/>
      <c r="X316" s="645"/>
      <c r="Y316" s="645"/>
      <c r="Z316" s="645"/>
    </row>
    <row r="317" spans="1:26" ht="15.75" customHeight="1" x14ac:dyDescent="0.2">
      <c r="A317" s="645"/>
      <c r="B317" s="645"/>
      <c r="C317" s="645"/>
      <c r="D317" s="645"/>
      <c r="E317" s="645"/>
      <c r="F317" s="645"/>
      <c r="G317" s="645"/>
      <c r="H317" s="645"/>
      <c r="I317" s="645"/>
      <c r="J317" s="645"/>
      <c r="K317" s="645"/>
      <c r="L317" s="645"/>
      <c r="M317" s="645"/>
      <c r="N317" s="645"/>
      <c r="O317" s="645"/>
      <c r="P317" s="645"/>
      <c r="Q317" s="645"/>
      <c r="R317" s="645"/>
      <c r="S317" s="645"/>
      <c r="T317" s="645"/>
      <c r="U317" s="645"/>
      <c r="V317" s="645"/>
      <c r="W317" s="645"/>
      <c r="X317" s="645"/>
      <c r="Y317" s="645"/>
      <c r="Z317" s="645"/>
    </row>
    <row r="318" spans="1:26" ht="15.75" customHeight="1" x14ac:dyDescent="0.2">
      <c r="A318" s="645"/>
      <c r="B318" s="645"/>
      <c r="C318" s="645"/>
      <c r="D318" s="645"/>
      <c r="E318" s="645"/>
      <c r="F318" s="645"/>
      <c r="G318" s="645"/>
      <c r="H318" s="645"/>
      <c r="I318" s="645"/>
      <c r="J318" s="645"/>
      <c r="K318" s="645"/>
      <c r="L318" s="645"/>
      <c r="M318" s="645"/>
      <c r="N318" s="645"/>
      <c r="O318" s="645"/>
      <c r="P318" s="645"/>
      <c r="Q318" s="645"/>
      <c r="R318" s="645"/>
      <c r="S318" s="645"/>
      <c r="T318" s="645"/>
      <c r="U318" s="645"/>
      <c r="V318" s="645"/>
      <c r="W318" s="645"/>
      <c r="X318" s="645"/>
      <c r="Y318" s="645"/>
      <c r="Z318" s="645"/>
    </row>
    <row r="319" spans="1:26" ht="15.75" customHeight="1" x14ac:dyDescent="0.2">
      <c r="A319" s="645"/>
      <c r="B319" s="645"/>
      <c r="C319" s="645"/>
      <c r="D319" s="645"/>
      <c r="E319" s="645"/>
      <c r="F319" s="645"/>
      <c r="G319" s="645"/>
      <c r="H319" s="645"/>
      <c r="I319" s="645"/>
      <c r="J319" s="645"/>
      <c r="K319" s="645"/>
      <c r="L319" s="645"/>
      <c r="M319" s="645"/>
      <c r="N319" s="645"/>
      <c r="O319" s="645"/>
      <c r="P319" s="645"/>
      <c r="Q319" s="645"/>
      <c r="R319" s="645"/>
      <c r="S319" s="645"/>
      <c r="T319" s="645"/>
      <c r="U319" s="645"/>
      <c r="V319" s="645"/>
      <c r="W319" s="645"/>
      <c r="X319" s="645"/>
      <c r="Y319" s="645"/>
      <c r="Z319" s="645"/>
    </row>
    <row r="320" spans="1:26" ht="15.75" customHeight="1" x14ac:dyDescent="0.2">
      <c r="A320" s="645"/>
      <c r="B320" s="645"/>
      <c r="C320" s="645"/>
      <c r="D320" s="645"/>
      <c r="E320" s="645"/>
      <c r="F320" s="645"/>
      <c r="G320" s="645"/>
      <c r="H320" s="645"/>
      <c r="I320" s="645"/>
      <c r="J320" s="645"/>
      <c r="K320" s="645"/>
      <c r="L320" s="645"/>
      <c r="M320" s="645"/>
      <c r="N320" s="645"/>
      <c r="O320" s="645"/>
      <c r="P320" s="645"/>
      <c r="Q320" s="645"/>
      <c r="R320" s="645"/>
      <c r="S320" s="645"/>
      <c r="T320" s="645"/>
      <c r="U320" s="645"/>
      <c r="V320" s="645"/>
      <c r="W320" s="645"/>
      <c r="X320" s="645"/>
      <c r="Y320" s="645"/>
      <c r="Z320" s="645"/>
    </row>
    <row r="321" spans="1:26" ht="15.75" customHeight="1" x14ac:dyDescent="0.2">
      <c r="A321" s="645"/>
      <c r="B321" s="645"/>
      <c r="C321" s="645"/>
      <c r="D321" s="645"/>
      <c r="E321" s="645"/>
      <c r="F321" s="645"/>
      <c r="G321" s="645"/>
      <c r="H321" s="645"/>
      <c r="I321" s="645"/>
      <c r="J321" s="645"/>
      <c r="K321" s="645"/>
      <c r="L321" s="645"/>
      <c r="M321" s="645"/>
      <c r="N321" s="645"/>
      <c r="O321" s="645"/>
      <c r="P321" s="645"/>
      <c r="Q321" s="645"/>
      <c r="R321" s="645"/>
      <c r="S321" s="645"/>
      <c r="T321" s="645"/>
      <c r="U321" s="645"/>
      <c r="V321" s="645"/>
      <c r="W321" s="645"/>
      <c r="X321" s="645"/>
      <c r="Y321" s="645"/>
      <c r="Z321" s="645"/>
    </row>
    <row r="322" spans="1:26" ht="15.75" customHeight="1" x14ac:dyDescent="0.2">
      <c r="A322" s="645"/>
      <c r="B322" s="645"/>
      <c r="C322" s="645"/>
      <c r="D322" s="645"/>
      <c r="E322" s="645"/>
      <c r="F322" s="645"/>
      <c r="G322" s="645"/>
      <c r="H322" s="645"/>
      <c r="I322" s="645"/>
      <c r="J322" s="645"/>
      <c r="K322" s="645"/>
      <c r="L322" s="645"/>
      <c r="M322" s="645"/>
      <c r="N322" s="645"/>
      <c r="O322" s="645"/>
      <c r="P322" s="645"/>
      <c r="Q322" s="645"/>
      <c r="R322" s="645"/>
      <c r="S322" s="645"/>
      <c r="T322" s="645"/>
      <c r="U322" s="645"/>
      <c r="V322" s="645"/>
      <c r="W322" s="645"/>
      <c r="X322" s="645"/>
      <c r="Y322" s="645"/>
      <c r="Z322" s="645"/>
    </row>
    <row r="323" spans="1:26" ht="15.75" customHeight="1" x14ac:dyDescent="0.2">
      <c r="A323" s="645"/>
      <c r="B323" s="645"/>
      <c r="C323" s="645"/>
      <c r="D323" s="645"/>
      <c r="E323" s="645"/>
      <c r="F323" s="645"/>
      <c r="G323" s="645"/>
      <c r="H323" s="645"/>
      <c r="I323" s="645"/>
      <c r="J323" s="645"/>
      <c r="K323" s="645"/>
      <c r="L323" s="645"/>
      <c r="M323" s="645"/>
      <c r="N323" s="645"/>
      <c r="O323" s="645"/>
      <c r="P323" s="645"/>
      <c r="Q323" s="645"/>
      <c r="R323" s="645"/>
      <c r="S323" s="645"/>
      <c r="T323" s="645"/>
      <c r="U323" s="645"/>
      <c r="V323" s="645"/>
      <c r="W323" s="645"/>
      <c r="X323" s="645"/>
      <c r="Y323" s="645"/>
      <c r="Z323" s="645"/>
    </row>
    <row r="324" spans="1:26" ht="15.75" customHeight="1" x14ac:dyDescent="0.2">
      <c r="A324" s="645"/>
      <c r="B324" s="645"/>
      <c r="C324" s="645"/>
      <c r="D324" s="645"/>
      <c r="E324" s="645"/>
      <c r="F324" s="645"/>
      <c r="G324" s="645"/>
      <c r="H324" s="645"/>
      <c r="I324" s="645"/>
      <c r="J324" s="645"/>
      <c r="K324" s="645"/>
      <c r="L324" s="645"/>
      <c r="M324" s="645"/>
      <c r="N324" s="645"/>
      <c r="O324" s="645"/>
      <c r="P324" s="645"/>
      <c r="Q324" s="645"/>
      <c r="R324" s="645"/>
      <c r="S324" s="645"/>
      <c r="T324" s="645"/>
      <c r="U324" s="645"/>
      <c r="V324" s="645"/>
      <c r="W324" s="645"/>
      <c r="X324" s="645"/>
      <c r="Y324" s="645"/>
      <c r="Z324" s="645"/>
    </row>
    <row r="325" spans="1:26" ht="15.75" customHeight="1" x14ac:dyDescent="0.2">
      <c r="A325" s="645"/>
      <c r="B325" s="645"/>
      <c r="C325" s="645"/>
      <c r="D325" s="645"/>
      <c r="E325" s="645"/>
      <c r="F325" s="645"/>
      <c r="G325" s="645"/>
      <c r="H325" s="645"/>
      <c r="I325" s="645"/>
      <c r="J325" s="645"/>
      <c r="K325" s="645"/>
      <c r="L325" s="645"/>
      <c r="M325" s="645"/>
      <c r="N325" s="645"/>
      <c r="O325" s="645"/>
      <c r="P325" s="645"/>
      <c r="Q325" s="645"/>
      <c r="R325" s="645"/>
      <c r="S325" s="645"/>
      <c r="T325" s="645"/>
      <c r="U325" s="645"/>
      <c r="V325" s="645"/>
      <c r="W325" s="645"/>
      <c r="X325" s="645"/>
      <c r="Y325" s="645"/>
      <c r="Z325" s="645"/>
    </row>
    <row r="326" spans="1:26" ht="15.75" customHeight="1" x14ac:dyDescent="0.2">
      <c r="A326" s="645"/>
      <c r="B326" s="645"/>
      <c r="C326" s="645"/>
      <c r="D326" s="645"/>
      <c r="E326" s="645"/>
      <c r="F326" s="645"/>
      <c r="G326" s="645"/>
      <c r="H326" s="645"/>
      <c r="I326" s="645"/>
      <c r="J326" s="645"/>
      <c r="K326" s="645"/>
      <c r="L326" s="645"/>
      <c r="M326" s="645"/>
      <c r="N326" s="645"/>
      <c r="O326" s="645"/>
      <c r="P326" s="645"/>
      <c r="Q326" s="645"/>
      <c r="R326" s="645"/>
      <c r="S326" s="645"/>
      <c r="T326" s="645"/>
      <c r="U326" s="645"/>
      <c r="V326" s="645"/>
      <c r="W326" s="645"/>
      <c r="X326" s="645"/>
      <c r="Y326" s="645"/>
      <c r="Z326" s="645"/>
    </row>
    <row r="327" spans="1:26" ht="15.75" customHeight="1" x14ac:dyDescent="0.2">
      <c r="A327" s="645"/>
      <c r="B327" s="645"/>
      <c r="C327" s="645"/>
      <c r="D327" s="645"/>
      <c r="E327" s="645"/>
      <c r="F327" s="645"/>
      <c r="G327" s="645"/>
      <c r="H327" s="645"/>
      <c r="I327" s="645"/>
      <c r="J327" s="645"/>
      <c r="K327" s="645"/>
      <c r="L327" s="645"/>
      <c r="M327" s="645"/>
      <c r="N327" s="645"/>
      <c r="O327" s="645"/>
      <c r="P327" s="645"/>
      <c r="Q327" s="645"/>
      <c r="R327" s="645"/>
      <c r="S327" s="645"/>
      <c r="T327" s="645"/>
      <c r="U327" s="645"/>
      <c r="V327" s="645"/>
      <c r="W327" s="645"/>
      <c r="X327" s="645"/>
      <c r="Y327" s="645"/>
      <c r="Z327" s="645"/>
    </row>
    <row r="328" spans="1:26" ht="15.75" customHeight="1" x14ac:dyDescent="0.2">
      <c r="A328" s="645"/>
      <c r="B328" s="645"/>
      <c r="C328" s="645"/>
      <c r="D328" s="645"/>
      <c r="E328" s="645"/>
      <c r="F328" s="645"/>
      <c r="G328" s="645"/>
      <c r="H328" s="645"/>
      <c r="I328" s="645"/>
      <c r="J328" s="645"/>
      <c r="K328" s="645"/>
      <c r="L328" s="645"/>
      <c r="M328" s="645"/>
      <c r="N328" s="645"/>
      <c r="O328" s="645"/>
      <c r="P328" s="645"/>
      <c r="Q328" s="645"/>
      <c r="R328" s="645"/>
      <c r="S328" s="645"/>
      <c r="T328" s="645"/>
      <c r="U328" s="645"/>
      <c r="V328" s="645"/>
      <c r="W328" s="645"/>
      <c r="X328" s="645"/>
      <c r="Y328" s="645"/>
      <c r="Z328" s="645"/>
    </row>
    <row r="329" spans="1:26" ht="15.75" customHeight="1" x14ac:dyDescent="0.2">
      <c r="A329" s="645"/>
      <c r="B329" s="645"/>
      <c r="C329" s="645"/>
      <c r="D329" s="645"/>
      <c r="E329" s="645"/>
      <c r="F329" s="645"/>
      <c r="G329" s="645"/>
      <c r="H329" s="645"/>
      <c r="I329" s="645"/>
      <c r="J329" s="645"/>
      <c r="K329" s="645"/>
      <c r="L329" s="645"/>
      <c r="M329" s="645"/>
      <c r="N329" s="645"/>
      <c r="O329" s="645"/>
      <c r="P329" s="645"/>
      <c r="Q329" s="645"/>
      <c r="R329" s="645"/>
      <c r="S329" s="645"/>
      <c r="T329" s="645"/>
      <c r="U329" s="645"/>
      <c r="V329" s="645"/>
      <c r="W329" s="645"/>
      <c r="X329" s="645"/>
      <c r="Y329" s="645"/>
      <c r="Z329" s="645"/>
    </row>
    <row r="330" spans="1:26" ht="15.75" customHeight="1" x14ac:dyDescent="0.2">
      <c r="A330" s="645"/>
      <c r="B330" s="645"/>
      <c r="C330" s="645"/>
      <c r="D330" s="645"/>
      <c r="E330" s="645"/>
      <c r="F330" s="645"/>
      <c r="G330" s="645"/>
      <c r="H330" s="645"/>
      <c r="I330" s="645"/>
      <c r="J330" s="645"/>
      <c r="K330" s="645"/>
      <c r="L330" s="645"/>
      <c r="M330" s="645"/>
      <c r="N330" s="645"/>
      <c r="O330" s="645"/>
      <c r="P330" s="645"/>
      <c r="Q330" s="645"/>
      <c r="R330" s="645"/>
      <c r="S330" s="645"/>
      <c r="T330" s="645"/>
      <c r="U330" s="645"/>
      <c r="V330" s="645"/>
      <c r="W330" s="645"/>
      <c r="X330" s="645"/>
      <c r="Y330" s="645"/>
      <c r="Z330" s="645"/>
    </row>
    <row r="331" spans="1:26" ht="15.75" customHeight="1" x14ac:dyDescent="0.2">
      <c r="A331" s="645"/>
      <c r="B331" s="645"/>
      <c r="C331" s="645"/>
      <c r="D331" s="645"/>
      <c r="E331" s="645"/>
      <c r="F331" s="645"/>
      <c r="G331" s="645"/>
      <c r="H331" s="645"/>
      <c r="I331" s="645"/>
      <c r="J331" s="645"/>
      <c r="K331" s="645"/>
      <c r="L331" s="645"/>
      <c r="M331" s="645"/>
      <c r="N331" s="645"/>
      <c r="O331" s="645"/>
      <c r="P331" s="645"/>
      <c r="Q331" s="645"/>
      <c r="R331" s="645"/>
      <c r="S331" s="645"/>
      <c r="T331" s="645"/>
      <c r="U331" s="645"/>
      <c r="V331" s="645"/>
      <c r="W331" s="645"/>
      <c r="X331" s="645"/>
      <c r="Y331" s="645"/>
      <c r="Z331" s="645"/>
    </row>
    <row r="332" spans="1:26" ht="15.75" customHeight="1" x14ac:dyDescent="0.2">
      <c r="A332" s="645"/>
      <c r="B332" s="645"/>
      <c r="C332" s="645"/>
      <c r="D332" s="645"/>
      <c r="E332" s="645"/>
      <c r="F332" s="645"/>
      <c r="G332" s="645"/>
      <c r="H332" s="645"/>
      <c r="I332" s="645"/>
      <c r="J332" s="645"/>
      <c r="K332" s="645"/>
      <c r="L332" s="645"/>
      <c r="M332" s="645"/>
      <c r="N332" s="645"/>
      <c r="O332" s="645"/>
      <c r="P332" s="645"/>
      <c r="Q332" s="645"/>
      <c r="R332" s="645"/>
      <c r="S332" s="645"/>
      <c r="T332" s="645"/>
      <c r="U332" s="645"/>
      <c r="V332" s="645"/>
      <c r="W332" s="645"/>
      <c r="X332" s="645"/>
      <c r="Y332" s="645"/>
      <c r="Z332" s="645"/>
    </row>
    <row r="333" spans="1:26" ht="15.75" customHeight="1" x14ac:dyDescent="0.2">
      <c r="A333" s="645"/>
      <c r="B333" s="645"/>
      <c r="C333" s="645"/>
      <c r="D333" s="645"/>
      <c r="E333" s="645"/>
      <c r="F333" s="645"/>
      <c r="G333" s="645"/>
      <c r="H333" s="645"/>
      <c r="I333" s="645"/>
      <c r="J333" s="645"/>
      <c r="K333" s="645"/>
      <c r="L333" s="645"/>
      <c r="M333" s="645"/>
      <c r="N333" s="645"/>
      <c r="O333" s="645"/>
      <c r="P333" s="645"/>
      <c r="Q333" s="645"/>
      <c r="R333" s="645"/>
      <c r="S333" s="645"/>
      <c r="T333" s="645"/>
      <c r="U333" s="645"/>
      <c r="V333" s="645"/>
      <c r="W333" s="645"/>
      <c r="X333" s="645"/>
      <c r="Y333" s="645"/>
      <c r="Z333" s="645"/>
    </row>
    <row r="334" spans="1:26" ht="15.75" customHeight="1" x14ac:dyDescent="0.2">
      <c r="A334" s="645"/>
      <c r="B334" s="645"/>
      <c r="C334" s="645"/>
      <c r="D334" s="645"/>
      <c r="E334" s="645"/>
      <c r="F334" s="645"/>
      <c r="G334" s="645"/>
      <c r="H334" s="645"/>
      <c r="I334" s="645"/>
      <c r="J334" s="645"/>
      <c r="K334" s="645"/>
      <c r="L334" s="645"/>
      <c r="M334" s="645"/>
      <c r="N334" s="645"/>
      <c r="O334" s="645"/>
      <c r="P334" s="645"/>
      <c r="Q334" s="645"/>
      <c r="R334" s="645"/>
      <c r="S334" s="645"/>
      <c r="T334" s="645"/>
      <c r="U334" s="645"/>
      <c r="V334" s="645"/>
      <c r="W334" s="645"/>
      <c r="X334" s="645"/>
      <c r="Y334" s="645"/>
      <c r="Z334" s="645"/>
    </row>
    <row r="335" spans="1:26" ht="15.75" customHeight="1" x14ac:dyDescent="0.2">
      <c r="A335" s="645"/>
      <c r="B335" s="645"/>
      <c r="C335" s="645"/>
      <c r="D335" s="645"/>
      <c r="E335" s="645"/>
      <c r="F335" s="645"/>
      <c r="G335" s="645"/>
      <c r="H335" s="645"/>
      <c r="I335" s="645"/>
      <c r="J335" s="645"/>
      <c r="K335" s="645"/>
      <c r="L335" s="645"/>
      <c r="M335" s="645"/>
      <c r="N335" s="645"/>
      <c r="O335" s="645"/>
      <c r="P335" s="645"/>
      <c r="Q335" s="645"/>
      <c r="R335" s="645"/>
      <c r="S335" s="645"/>
      <c r="T335" s="645"/>
      <c r="U335" s="645"/>
      <c r="V335" s="645"/>
      <c r="W335" s="645"/>
      <c r="X335" s="645"/>
      <c r="Y335" s="645"/>
      <c r="Z335" s="645"/>
    </row>
    <row r="336" spans="1:26" ht="15.75" customHeight="1" x14ac:dyDescent="0.2">
      <c r="A336" s="645"/>
      <c r="B336" s="645"/>
      <c r="C336" s="645"/>
      <c r="D336" s="645"/>
      <c r="E336" s="645"/>
      <c r="F336" s="645"/>
      <c r="G336" s="645"/>
      <c r="H336" s="645"/>
      <c r="I336" s="645"/>
      <c r="J336" s="645"/>
      <c r="K336" s="645"/>
      <c r="L336" s="645"/>
      <c r="M336" s="645"/>
      <c r="N336" s="645"/>
      <c r="O336" s="645"/>
      <c r="P336" s="645"/>
      <c r="Q336" s="645"/>
      <c r="R336" s="645"/>
      <c r="S336" s="645"/>
      <c r="T336" s="645"/>
      <c r="U336" s="645"/>
      <c r="V336" s="645"/>
      <c r="W336" s="645"/>
      <c r="X336" s="645"/>
      <c r="Y336" s="645"/>
      <c r="Z336" s="645"/>
    </row>
    <row r="337" spans="1:26" ht="15.75" customHeight="1" x14ac:dyDescent="0.2">
      <c r="A337" s="645"/>
      <c r="B337" s="645"/>
      <c r="C337" s="645"/>
      <c r="D337" s="645"/>
      <c r="E337" s="645"/>
      <c r="F337" s="645"/>
      <c r="G337" s="645"/>
      <c r="H337" s="645"/>
      <c r="I337" s="645"/>
      <c r="J337" s="645"/>
      <c r="K337" s="645"/>
      <c r="L337" s="645"/>
      <c r="M337" s="645"/>
      <c r="N337" s="645"/>
      <c r="O337" s="645"/>
      <c r="P337" s="645"/>
      <c r="Q337" s="645"/>
      <c r="R337" s="645"/>
      <c r="S337" s="645"/>
      <c r="T337" s="645"/>
      <c r="U337" s="645"/>
      <c r="V337" s="645"/>
      <c r="W337" s="645"/>
      <c r="X337" s="645"/>
      <c r="Y337" s="645"/>
      <c r="Z337" s="645"/>
    </row>
    <row r="338" spans="1:26" ht="15.75" customHeight="1" x14ac:dyDescent="0.2">
      <c r="A338" s="645"/>
      <c r="B338" s="645"/>
      <c r="C338" s="645"/>
      <c r="D338" s="645"/>
      <c r="E338" s="645"/>
      <c r="F338" s="645"/>
      <c r="G338" s="645"/>
      <c r="H338" s="645"/>
      <c r="I338" s="645"/>
      <c r="J338" s="645"/>
      <c r="K338" s="645"/>
      <c r="L338" s="645"/>
      <c r="M338" s="645"/>
      <c r="N338" s="645"/>
      <c r="O338" s="645"/>
      <c r="P338" s="645"/>
      <c r="Q338" s="645"/>
      <c r="R338" s="645"/>
      <c r="S338" s="645"/>
      <c r="T338" s="645"/>
      <c r="U338" s="645"/>
      <c r="V338" s="645"/>
      <c r="W338" s="645"/>
      <c r="X338" s="645"/>
      <c r="Y338" s="645"/>
      <c r="Z338" s="645"/>
    </row>
    <row r="339" spans="1:26" ht="15.75" customHeight="1" x14ac:dyDescent="0.2">
      <c r="A339" s="645"/>
      <c r="B339" s="645"/>
      <c r="C339" s="645"/>
      <c r="D339" s="645"/>
      <c r="E339" s="645"/>
      <c r="F339" s="645"/>
      <c r="G339" s="645"/>
      <c r="H339" s="645"/>
      <c r="I339" s="645"/>
      <c r="J339" s="645"/>
      <c r="K339" s="645"/>
      <c r="L339" s="645"/>
      <c r="M339" s="645"/>
      <c r="N339" s="645"/>
      <c r="O339" s="645"/>
      <c r="P339" s="645"/>
      <c r="Q339" s="645"/>
      <c r="R339" s="645"/>
      <c r="S339" s="645"/>
      <c r="T339" s="645"/>
      <c r="U339" s="645"/>
      <c r="V339" s="645"/>
      <c r="W339" s="645"/>
      <c r="X339" s="645"/>
      <c r="Y339" s="645"/>
      <c r="Z339" s="645"/>
    </row>
    <row r="340" spans="1:26" ht="15.75" customHeight="1" x14ac:dyDescent="0.2">
      <c r="A340" s="645"/>
      <c r="B340" s="645"/>
      <c r="C340" s="645"/>
      <c r="D340" s="645"/>
      <c r="E340" s="645"/>
      <c r="F340" s="645"/>
      <c r="G340" s="645"/>
      <c r="H340" s="645"/>
      <c r="I340" s="645"/>
      <c r="J340" s="645"/>
      <c r="K340" s="645"/>
      <c r="L340" s="645"/>
      <c r="M340" s="645"/>
      <c r="N340" s="645"/>
      <c r="O340" s="645"/>
      <c r="P340" s="645"/>
      <c r="Q340" s="645"/>
      <c r="R340" s="645"/>
      <c r="S340" s="645"/>
      <c r="T340" s="645"/>
      <c r="U340" s="645"/>
      <c r="V340" s="645"/>
      <c r="W340" s="645"/>
      <c r="X340" s="645"/>
      <c r="Y340" s="645"/>
      <c r="Z340" s="645"/>
    </row>
    <row r="341" spans="1:26" ht="15.75" customHeight="1" x14ac:dyDescent="0.2">
      <c r="A341" s="645"/>
      <c r="B341" s="645"/>
      <c r="C341" s="645"/>
      <c r="D341" s="645"/>
      <c r="E341" s="645"/>
      <c r="F341" s="645"/>
      <c r="G341" s="645"/>
      <c r="H341" s="645"/>
      <c r="I341" s="645"/>
      <c r="J341" s="645"/>
      <c r="K341" s="645"/>
      <c r="L341" s="645"/>
      <c r="M341" s="645"/>
      <c r="N341" s="645"/>
      <c r="O341" s="645"/>
      <c r="P341" s="645"/>
      <c r="Q341" s="645"/>
      <c r="R341" s="645"/>
      <c r="S341" s="645"/>
      <c r="T341" s="645"/>
      <c r="U341" s="645"/>
      <c r="V341" s="645"/>
      <c r="W341" s="645"/>
      <c r="X341" s="645"/>
      <c r="Y341" s="645"/>
      <c r="Z341" s="645"/>
    </row>
    <row r="342" spans="1:26" ht="15.75" customHeight="1" x14ac:dyDescent="0.2">
      <c r="A342" s="645"/>
      <c r="B342" s="645"/>
      <c r="C342" s="645"/>
      <c r="D342" s="645"/>
      <c r="E342" s="645"/>
      <c r="F342" s="645"/>
      <c r="G342" s="645"/>
      <c r="H342" s="645"/>
      <c r="I342" s="645"/>
      <c r="J342" s="645"/>
      <c r="K342" s="645"/>
      <c r="L342" s="645"/>
      <c r="M342" s="645"/>
      <c r="N342" s="645"/>
      <c r="O342" s="645"/>
      <c r="P342" s="645"/>
      <c r="Q342" s="645"/>
      <c r="R342" s="645"/>
      <c r="S342" s="645"/>
      <c r="T342" s="645"/>
      <c r="U342" s="645"/>
      <c r="V342" s="645"/>
      <c r="W342" s="645"/>
      <c r="X342" s="645"/>
      <c r="Y342" s="645"/>
      <c r="Z342" s="645"/>
    </row>
    <row r="343" spans="1:26" ht="15.75" customHeight="1" x14ac:dyDescent="0.2">
      <c r="A343" s="645"/>
      <c r="B343" s="645"/>
      <c r="C343" s="645"/>
      <c r="D343" s="645"/>
      <c r="E343" s="645"/>
      <c r="F343" s="645"/>
      <c r="G343" s="645"/>
      <c r="H343" s="645"/>
      <c r="I343" s="645"/>
      <c r="J343" s="645"/>
      <c r="K343" s="645"/>
      <c r="L343" s="645"/>
      <c r="M343" s="645"/>
      <c r="N343" s="645"/>
      <c r="O343" s="645"/>
      <c r="P343" s="645"/>
      <c r="Q343" s="645"/>
      <c r="R343" s="645"/>
      <c r="S343" s="645"/>
      <c r="T343" s="645"/>
      <c r="U343" s="645"/>
      <c r="V343" s="645"/>
      <c r="W343" s="645"/>
      <c r="X343" s="645"/>
      <c r="Y343" s="645"/>
      <c r="Z343" s="645"/>
    </row>
    <row r="344" spans="1:26" ht="15.75" customHeight="1" x14ac:dyDescent="0.2">
      <c r="A344" s="645"/>
      <c r="B344" s="645"/>
      <c r="C344" s="645"/>
      <c r="D344" s="645"/>
      <c r="E344" s="645"/>
      <c r="F344" s="645"/>
      <c r="G344" s="645"/>
      <c r="H344" s="645"/>
      <c r="I344" s="645"/>
      <c r="J344" s="645"/>
      <c r="K344" s="645"/>
      <c r="L344" s="645"/>
      <c r="M344" s="645"/>
      <c r="N344" s="645"/>
      <c r="O344" s="645"/>
      <c r="P344" s="645"/>
      <c r="Q344" s="645"/>
      <c r="R344" s="645"/>
      <c r="S344" s="645"/>
      <c r="T344" s="645"/>
      <c r="U344" s="645"/>
      <c r="V344" s="645"/>
      <c r="W344" s="645"/>
      <c r="X344" s="645"/>
      <c r="Y344" s="645"/>
      <c r="Z344" s="645"/>
    </row>
    <row r="345" spans="1:26" ht="15.75" customHeight="1" x14ac:dyDescent="0.2">
      <c r="A345" s="645"/>
      <c r="B345" s="645"/>
      <c r="C345" s="645"/>
      <c r="D345" s="645"/>
      <c r="E345" s="645"/>
      <c r="F345" s="645"/>
      <c r="G345" s="645"/>
      <c r="H345" s="645"/>
      <c r="I345" s="645"/>
      <c r="J345" s="645"/>
      <c r="K345" s="645"/>
      <c r="L345" s="645"/>
      <c r="M345" s="645"/>
      <c r="N345" s="645"/>
      <c r="O345" s="645"/>
      <c r="P345" s="645"/>
      <c r="Q345" s="645"/>
      <c r="R345" s="645"/>
      <c r="S345" s="645"/>
      <c r="T345" s="645"/>
      <c r="U345" s="645"/>
      <c r="V345" s="645"/>
      <c r="W345" s="645"/>
      <c r="X345" s="645"/>
      <c r="Y345" s="645"/>
      <c r="Z345" s="645"/>
    </row>
    <row r="346" spans="1:26" ht="15.75" customHeight="1" x14ac:dyDescent="0.2">
      <c r="A346" s="645"/>
      <c r="B346" s="645"/>
      <c r="C346" s="645"/>
      <c r="D346" s="645"/>
      <c r="E346" s="645"/>
      <c r="F346" s="645"/>
      <c r="G346" s="645"/>
      <c r="H346" s="645"/>
      <c r="I346" s="645"/>
      <c r="J346" s="645"/>
      <c r="K346" s="645"/>
      <c r="L346" s="645"/>
      <c r="M346" s="645"/>
      <c r="N346" s="645"/>
      <c r="O346" s="645"/>
      <c r="P346" s="645"/>
      <c r="Q346" s="645"/>
      <c r="R346" s="645"/>
      <c r="S346" s="645"/>
      <c r="T346" s="645"/>
      <c r="U346" s="645"/>
      <c r="V346" s="645"/>
      <c r="W346" s="645"/>
      <c r="X346" s="645"/>
      <c r="Y346" s="645"/>
      <c r="Z346" s="645"/>
    </row>
    <row r="347" spans="1:26" ht="15.75" customHeight="1" x14ac:dyDescent="0.2">
      <c r="A347" s="645"/>
      <c r="B347" s="645"/>
      <c r="C347" s="645"/>
      <c r="D347" s="645"/>
      <c r="E347" s="645"/>
      <c r="F347" s="645"/>
      <c r="G347" s="645"/>
      <c r="H347" s="645"/>
      <c r="I347" s="645"/>
      <c r="J347" s="645"/>
      <c r="K347" s="645"/>
      <c r="L347" s="645"/>
      <c r="M347" s="645"/>
      <c r="N347" s="645"/>
      <c r="O347" s="645"/>
      <c r="P347" s="645"/>
      <c r="Q347" s="645"/>
      <c r="R347" s="645"/>
      <c r="S347" s="645"/>
      <c r="T347" s="645"/>
      <c r="U347" s="645"/>
      <c r="V347" s="645"/>
      <c r="W347" s="645"/>
      <c r="X347" s="645"/>
      <c r="Y347" s="645"/>
      <c r="Z347" s="645"/>
    </row>
    <row r="348" spans="1:26" ht="15.75" customHeight="1" x14ac:dyDescent="0.2">
      <c r="A348" s="645"/>
      <c r="B348" s="645"/>
      <c r="C348" s="645"/>
      <c r="D348" s="645"/>
      <c r="E348" s="645"/>
      <c r="F348" s="645"/>
      <c r="G348" s="645"/>
      <c r="H348" s="645"/>
      <c r="I348" s="645"/>
      <c r="J348" s="645"/>
      <c r="K348" s="645"/>
      <c r="L348" s="645"/>
      <c r="M348" s="645"/>
      <c r="N348" s="645"/>
      <c r="O348" s="645"/>
      <c r="P348" s="645"/>
      <c r="Q348" s="645"/>
      <c r="R348" s="645"/>
      <c r="S348" s="645"/>
      <c r="T348" s="645"/>
      <c r="U348" s="645"/>
      <c r="V348" s="645"/>
      <c r="W348" s="645"/>
      <c r="X348" s="645"/>
      <c r="Y348" s="645"/>
      <c r="Z348" s="645"/>
    </row>
    <row r="349" spans="1:26" ht="15.75" customHeight="1" x14ac:dyDescent="0.2">
      <c r="A349" s="645"/>
      <c r="B349" s="645"/>
      <c r="C349" s="645"/>
      <c r="D349" s="645"/>
      <c r="E349" s="645"/>
      <c r="F349" s="645"/>
      <c r="G349" s="645"/>
      <c r="H349" s="645"/>
      <c r="I349" s="645"/>
      <c r="J349" s="645"/>
      <c r="K349" s="645"/>
      <c r="L349" s="645"/>
      <c r="M349" s="645"/>
      <c r="N349" s="645"/>
      <c r="O349" s="645"/>
      <c r="P349" s="645"/>
      <c r="Q349" s="645"/>
      <c r="R349" s="645"/>
      <c r="S349" s="645"/>
      <c r="T349" s="645"/>
      <c r="U349" s="645"/>
      <c r="V349" s="645"/>
      <c r="W349" s="645"/>
      <c r="X349" s="645"/>
      <c r="Y349" s="645"/>
      <c r="Z349" s="645"/>
    </row>
    <row r="350" spans="1:26" ht="15.75" customHeight="1" x14ac:dyDescent="0.2">
      <c r="A350" s="645"/>
      <c r="B350" s="645"/>
      <c r="C350" s="645"/>
      <c r="D350" s="645"/>
      <c r="E350" s="645"/>
      <c r="F350" s="645"/>
      <c r="G350" s="645"/>
      <c r="H350" s="645"/>
      <c r="I350" s="645"/>
      <c r="J350" s="645"/>
      <c r="K350" s="645"/>
      <c r="L350" s="645"/>
      <c r="M350" s="645"/>
      <c r="N350" s="645"/>
      <c r="O350" s="645"/>
      <c r="P350" s="645"/>
      <c r="Q350" s="645"/>
      <c r="R350" s="645"/>
      <c r="S350" s="645"/>
      <c r="T350" s="645"/>
      <c r="U350" s="645"/>
      <c r="V350" s="645"/>
      <c r="W350" s="645"/>
      <c r="X350" s="645"/>
      <c r="Y350" s="645"/>
      <c r="Z350" s="645"/>
    </row>
    <row r="351" spans="1:26" ht="15.75" customHeight="1" x14ac:dyDescent="0.2">
      <c r="A351" s="645"/>
      <c r="B351" s="645"/>
      <c r="C351" s="645"/>
      <c r="D351" s="645"/>
      <c r="E351" s="645"/>
      <c r="F351" s="645"/>
      <c r="G351" s="645"/>
      <c r="H351" s="645"/>
      <c r="I351" s="645"/>
      <c r="J351" s="645"/>
      <c r="K351" s="645"/>
      <c r="L351" s="645"/>
      <c r="M351" s="645"/>
      <c r="N351" s="645"/>
      <c r="O351" s="645"/>
      <c r="P351" s="645"/>
      <c r="Q351" s="645"/>
      <c r="R351" s="645"/>
      <c r="S351" s="645"/>
      <c r="T351" s="645"/>
      <c r="U351" s="645"/>
      <c r="V351" s="645"/>
      <c r="W351" s="645"/>
      <c r="X351" s="645"/>
      <c r="Y351" s="645"/>
      <c r="Z351" s="645"/>
    </row>
    <row r="352" spans="1:26" ht="15.75" customHeight="1" x14ac:dyDescent="0.2">
      <c r="A352" s="645"/>
      <c r="B352" s="645"/>
      <c r="C352" s="645"/>
      <c r="D352" s="645"/>
      <c r="E352" s="645"/>
      <c r="F352" s="645"/>
      <c r="G352" s="645"/>
      <c r="H352" s="645"/>
      <c r="I352" s="645"/>
      <c r="J352" s="645"/>
      <c r="K352" s="645"/>
      <c r="L352" s="645"/>
      <c r="M352" s="645"/>
      <c r="N352" s="645"/>
      <c r="O352" s="645"/>
      <c r="P352" s="645"/>
      <c r="Q352" s="645"/>
      <c r="R352" s="645"/>
      <c r="S352" s="645"/>
      <c r="T352" s="645"/>
      <c r="U352" s="645"/>
      <c r="V352" s="645"/>
      <c r="W352" s="645"/>
      <c r="X352" s="645"/>
      <c r="Y352" s="645"/>
      <c r="Z352" s="645"/>
    </row>
    <row r="353" spans="1:26" ht="15.75" customHeight="1" x14ac:dyDescent="0.2">
      <c r="A353" s="645"/>
      <c r="B353" s="645"/>
      <c r="C353" s="645"/>
      <c r="D353" s="645"/>
      <c r="E353" s="645"/>
      <c r="F353" s="645"/>
      <c r="G353" s="645"/>
      <c r="H353" s="645"/>
      <c r="I353" s="645"/>
      <c r="J353" s="645"/>
      <c r="K353" s="645"/>
      <c r="L353" s="645"/>
      <c r="M353" s="645"/>
      <c r="N353" s="645"/>
      <c r="O353" s="645"/>
      <c r="P353" s="645"/>
      <c r="Q353" s="645"/>
      <c r="R353" s="645"/>
      <c r="S353" s="645"/>
      <c r="T353" s="645"/>
      <c r="U353" s="645"/>
      <c r="V353" s="645"/>
      <c r="W353" s="645"/>
      <c r="X353" s="645"/>
      <c r="Y353" s="645"/>
      <c r="Z353" s="645"/>
    </row>
    <row r="354" spans="1:26" ht="15.75" customHeight="1" x14ac:dyDescent="0.2">
      <c r="A354" s="645"/>
      <c r="B354" s="645"/>
      <c r="C354" s="645"/>
      <c r="D354" s="645"/>
      <c r="E354" s="645"/>
      <c r="F354" s="645"/>
      <c r="G354" s="645"/>
      <c r="H354" s="645"/>
      <c r="I354" s="645"/>
      <c r="J354" s="645"/>
      <c r="K354" s="645"/>
      <c r="L354" s="645"/>
      <c r="M354" s="645"/>
      <c r="N354" s="645"/>
      <c r="O354" s="645"/>
      <c r="P354" s="645"/>
      <c r="Q354" s="645"/>
      <c r="R354" s="645"/>
      <c r="S354" s="645"/>
      <c r="T354" s="645"/>
      <c r="U354" s="645"/>
      <c r="V354" s="645"/>
      <c r="W354" s="645"/>
      <c r="X354" s="645"/>
      <c r="Y354" s="645"/>
      <c r="Z354" s="645"/>
    </row>
    <row r="355" spans="1:26" ht="15.75" customHeight="1" x14ac:dyDescent="0.2">
      <c r="A355" s="645"/>
      <c r="B355" s="645"/>
      <c r="C355" s="645"/>
      <c r="D355" s="645"/>
      <c r="E355" s="645"/>
      <c r="F355" s="645"/>
      <c r="G355" s="645"/>
      <c r="H355" s="645"/>
      <c r="I355" s="645"/>
      <c r="J355" s="645"/>
      <c r="K355" s="645"/>
      <c r="L355" s="645"/>
      <c r="M355" s="645"/>
      <c r="N355" s="645"/>
      <c r="O355" s="645"/>
      <c r="P355" s="645"/>
      <c r="Q355" s="645"/>
      <c r="R355" s="645"/>
      <c r="S355" s="645"/>
      <c r="T355" s="645"/>
      <c r="U355" s="645"/>
      <c r="V355" s="645"/>
      <c r="W355" s="645"/>
      <c r="X355" s="645"/>
      <c r="Y355" s="645"/>
      <c r="Z355" s="645"/>
    </row>
    <row r="356" spans="1:26" ht="15.75" customHeight="1" x14ac:dyDescent="0.2">
      <c r="A356" s="645"/>
      <c r="B356" s="645"/>
      <c r="C356" s="645"/>
      <c r="D356" s="645"/>
      <c r="E356" s="645"/>
      <c r="F356" s="645"/>
      <c r="G356" s="645"/>
      <c r="H356" s="645"/>
      <c r="I356" s="645"/>
      <c r="J356" s="645"/>
      <c r="K356" s="645"/>
      <c r="L356" s="645"/>
      <c r="M356" s="645"/>
      <c r="N356" s="645"/>
      <c r="O356" s="645"/>
      <c r="P356" s="645"/>
      <c r="Q356" s="645"/>
      <c r="R356" s="645"/>
      <c r="S356" s="645"/>
      <c r="T356" s="645"/>
      <c r="U356" s="645"/>
      <c r="V356" s="645"/>
      <c r="W356" s="645"/>
      <c r="X356" s="645"/>
      <c r="Y356" s="645"/>
      <c r="Z356" s="645"/>
    </row>
    <row r="357" spans="1:26" ht="15.75" customHeight="1" x14ac:dyDescent="0.2">
      <c r="A357" s="645"/>
      <c r="B357" s="645"/>
      <c r="C357" s="645"/>
      <c r="D357" s="645"/>
      <c r="E357" s="645"/>
      <c r="F357" s="645"/>
      <c r="G357" s="645"/>
      <c r="H357" s="645"/>
      <c r="I357" s="645"/>
      <c r="J357" s="645"/>
      <c r="K357" s="645"/>
      <c r="L357" s="645"/>
      <c r="M357" s="645"/>
      <c r="N357" s="645"/>
      <c r="O357" s="645"/>
      <c r="P357" s="645"/>
      <c r="Q357" s="645"/>
      <c r="R357" s="645"/>
      <c r="S357" s="645"/>
      <c r="T357" s="645"/>
      <c r="U357" s="645"/>
      <c r="V357" s="645"/>
      <c r="W357" s="645"/>
      <c r="X357" s="645"/>
      <c r="Y357" s="645"/>
      <c r="Z357" s="645"/>
    </row>
    <row r="358" spans="1:26" ht="15.75" customHeight="1" x14ac:dyDescent="0.2">
      <c r="A358" s="645"/>
      <c r="B358" s="645"/>
      <c r="C358" s="645"/>
      <c r="D358" s="645"/>
      <c r="E358" s="645"/>
      <c r="F358" s="645"/>
      <c r="G358" s="645"/>
      <c r="H358" s="645"/>
      <c r="I358" s="645"/>
      <c r="J358" s="645"/>
      <c r="K358" s="645"/>
      <c r="L358" s="645"/>
      <c r="M358" s="645"/>
      <c r="N358" s="645"/>
      <c r="O358" s="645"/>
      <c r="P358" s="645"/>
      <c r="Q358" s="645"/>
      <c r="R358" s="645"/>
      <c r="S358" s="645"/>
      <c r="T358" s="645"/>
      <c r="U358" s="645"/>
      <c r="V358" s="645"/>
      <c r="W358" s="645"/>
      <c r="X358" s="645"/>
      <c r="Y358" s="645"/>
      <c r="Z358" s="645"/>
    </row>
    <row r="359" spans="1:26" ht="15.75" customHeight="1" x14ac:dyDescent="0.2">
      <c r="A359" s="645"/>
      <c r="B359" s="645"/>
      <c r="C359" s="645"/>
      <c r="D359" s="645"/>
      <c r="E359" s="645"/>
      <c r="F359" s="645"/>
      <c r="G359" s="645"/>
      <c r="H359" s="645"/>
      <c r="I359" s="645"/>
      <c r="J359" s="645"/>
      <c r="K359" s="645"/>
      <c r="L359" s="645"/>
      <c r="M359" s="645"/>
      <c r="N359" s="645"/>
      <c r="O359" s="645"/>
      <c r="P359" s="645"/>
      <c r="Q359" s="645"/>
      <c r="R359" s="645"/>
      <c r="S359" s="645"/>
      <c r="T359" s="645"/>
      <c r="U359" s="645"/>
      <c r="V359" s="645"/>
      <c r="W359" s="645"/>
      <c r="X359" s="645"/>
      <c r="Y359" s="645"/>
      <c r="Z359" s="645"/>
    </row>
    <row r="360" spans="1:26" ht="15.75" customHeight="1" x14ac:dyDescent="0.2">
      <c r="A360" s="645"/>
      <c r="B360" s="645"/>
      <c r="C360" s="645"/>
      <c r="D360" s="645"/>
      <c r="E360" s="645"/>
      <c r="F360" s="645"/>
      <c r="G360" s="645"/>
      <c r="H360" s="645"/>
      <c r="I360" s="645"/>
      <c r="J360" s="645"/>
      <c r="K360" s="645"/>
      <c r="L360" s="645"/>
      <c r="M360" s="645"/>
      <c r="N360" s="645"/>
      <c r="O360" s="645"/>
      <c r="P360" s="645"/>
      <c r="Q360" s="645"/>
      <c r="R360" s="645"/>
      <c r="S360" s="645"/>
      <c r="T360" s="645"/>
      <c r="U360" s="645"/>
      <c r="V360" s="645"/>
      <c r="W360" s="645"/>
      <c r="X360" s="645"/>
      <c r="Y360" s="645"/>
      <c r="Z360" s="645"/>
    </row>
    <row r="361" spans="1:26" ht="15.75" customHeight="1" x14ac:dyDescent="0.2">
      <c r="A361" s="645"/>
      <c r="B361" s="645"/>
      <c r="C361" s="645"/>
      <c r="D361" s="645"/>
      <c r="E361" s="645"/>
      <c r="F361" s="645"/>
      <c r="G361" s="645"/>
      <c r="H361" s="645"/>
      <c r="I361" s="645"/>
      <c r="J361" s="645"/>
      <c r="K361" s="645"/>
      <c r="L361" s="645"/>
      <c r="M361" s="645"/>
      <c r="N361" s="645"/>
      <c r="O361" s="645"/>
      <c r="P361" s="645"/>
      <c r="Q361" s="645"/>
      <c r="R361" s="645"/>
      <c r="S361" s="645"/>
      <c r="T361" s="645"/>
      <c r="U361" s="645"/>
      <c r="V361" s="645"/>
      <c r="W361" s="645"/>
      <c r="X361" s="645"/>
      <c r="Y361" s="645"/>
      <c r="Z361" s="645"/>
    </row>
    <row r="362" spans="1:26" ht="15.75" customHeight="1" x14ac:dyDescent="0.2">
      <c r="A362" s="645"/>
      <c r="B362" s="645"/>
      <c r="C362" s="645"/>
      <c r="D362" s="645"/>
      <c r="E362" s="645"/>
      <c r="F362" s="645"/>
      <c r="G362" s="645"/>
      <c r="H362" s="645"/>
      <c r="I362" s="645"/>
      <c r="J362" s="645"/>
      <c r="K362" s="645"/>
      <c r="L362" s="645"/>
      <c r="M362" s="645"/>
      <c r="N362" s="645"/>
      <c r="O362" s="645"/>
      <c r="P362" s="645"/>
      <c r="Q362" s="645"/>
      <c r="R362" s="645"/>
      <c r="S362" s="645"/>
      <c r="T362" s="645"/>
      <c r="U362" s="645"/>
      <c r="V362" s="645"/>
      <c r="W362" s="645"/>
      <c r="X362" s="645"/>
      <c r="Y362" s="645"/>
      <c r="Z362" s="645"/>
    </row>
    <row r="363" spans="1:26" ht="15.75" customHeight="1" x14ac:dyDescent="0.2">
      <c r="A363" s="645"/>
      <c r="B363" s="645"/>
      <c r="C363" s="645"/>
      <c r="D363" s="645"/>
      <c r="E363" s="645"/>
      <c r="F363" s="645"/>
      <c r="G363" s="645"/>
      <c r="H363" s="645"/>
      <c r="I363" s="645"/>
      <c r="J363" s="645"/>
      <c r="K363" s="645"/>
      <c r="L363" s="645"/>
      <c r="M363" s="645"/>
      <c r="N363" s="645"/>
      <c r="O363" s="645"/>
      <c r="P363" s="645"/>
      <c r="Q363" s="645"/>
      <c r="R363" s="645"/>
      <c r="S363" s="645"/>
      <c r="T363" s="645"/>
      <c r="U363" s="645"/>
      <c r="V363" s="645"/>
      <c r="W363" s="645"/>
      <c r="X363" s="645"/>
      <c r="Y363" s="645"/>
      <c r="Z363" s="645"/>
    </row>
    <row r="364" spans="1:26" ht="15.75" customHeight="1" x14ac:dyDescent="0.2">
      <c r="A364" s="645"/>
      <c r="B364" s="645"/>
      <c r="C364" s="645"/>
      <c r="D364" s="645"/>
      <c r="E364" s="645"/>
      <c r="F364" s="645"/>
      <c r="G364" s="645"/>
      <c r="H364" s="645"/>
      <c r="I364" s="645"/>
      <c r="J364" s="645"/>
      <c r="K364" s="645"/>
      <c r="L364" s="645"/>
      <c r="M364" s="645"/>
      <c r="N364" s="645"/>
      <c r="O364" s="645"/>
      <c r="P364" s="645"/>
      <c r="Q364" s="645"/>
      <c r="R364" s="645"/>
      <c r="S364" s="645"/>
      <c r="T364" s="645"/>
      <c r="U364" s="645"/>
      <c r="V364" s="645"/>
      <c r="W364" s="645"/>
      <c r="X364" s="645"/>
      <c r="Y364" s="645"/>
      <c r="Z364" s="645"/>
    </row>
    <row r="365" spans="1:26" ht="15.75" customHeight="1" x14ac:dyDescent="0.2">
      <c r="A365" s="645"/>
      <c r="B365" s="645"/>
      <c r="C365" s="645"/>
      <c r="D365" s="645"/>
      <c r="E365" s="645"/>
      <c r="F365" s="645"/>
      <c r="G365" s="645"/>
      <c r="H365" s="645"/>
      <c r="I365" s="645"/>
      <c r="J365" s="645"/>
      <c r="K365" s="645"/>
      <c r="L365" s="645"/>
      <c r="M365" s="645"/>
      <c r="N365" s="645"/>
      <c r="O365" s="645"/>
      <c r="P365" s="645"/>
      <c r="Q365" s="645"/>
      <c r="R365" s="645"/>
      <c r="S365" s="645"/>
      <c r="T365" s="645"/>
      <c r="U365" s="645"/>
      <c r="V365" s="645"/>
      <c r="W365" s="645"/>
      <c r="X365" s="645"/>
      <c r="Y365" s="645"/>
      <c r="Z365" s="645"/>
    </row>
    <row r="366" spans="1:26" ht="15.75" customHeight="1" x14ac:dyDescent="0.2">
      <c r="A366" s="645"/>
      <c r="B366" s="645"/>
      <c r="C366" s="645"/>
      <c r="D366" s="645"/>
      <c r="E366" s="645"/>
      <c r="F366" s="645"/>
      <c r="G366" s="645"/>
      <c r="H366" s="645"/>
      <c r="I366" s="645"/>
      <c r="J366" s="645"/>
      <c r="K366" s="645"/>
      <c r="L366" s="645"/>
      <c r="M366" s="645"/>
      <c r="N366" s="645"/>
      <c r="O366" s="645"/>
      <c r="P366" s="645"/>
      <c r="Q366" s="645"/>
      <c r="R366" s="645"/>
      <c r="S366" s="645"/>
      <c r="T366" s="645"/>
      <c r="U366" s="645"/>
      <c r="V366" s="645"/>
      <c r="W366" s="645"/>
      <c r="X366" s="645"/>
      <c r="Y366" s="645"/>
      <c r="Z366" s="645"/>
    </row>
    <row r="367" spans="1:26" ht="15.75" customHeight="1" x14ac:dyDescent="0.2">
      <c r="A367" s="645"/>
      <c r="B367" s="645"/>
      <c r="C367" s="645"/>
      <c r="D367" s="645"/>
      <c r="E367" s="645"/>
      <c r="F367" s="645"/>
      <c r="G367" s="645"/>
      <c r="H367" s="645"/>
      <c r="I367" s="645"/>
      <c r="J367" s="645"/>
      <c r="K367" s="645"/>
      <c r="L367" s="645"/>
      <c r="M367" s="645"/>
      <c r="N367" s="645"/>
      <c r="O367" s="645"/>
      <c r="P367" s="645"/>
      <c r="Q367" s="645"/>
      <c r="R367" s="645"/>
      <c r="S367" s="645"/>
      <c r="T367" s="645"/>
      <c r="U367" s="645"/>
      <c r="V367" s="645"/>
      <c r="W367" s="645"/>
      <c r="X367" s="645"/>
      <c r="Y367" s="645"/>
      <c r="Z367" s="645"/>
    </row>
    <row r="368" spans="1:26" ht="15.75" customHeight="1" x14ac:dyDescent="0.2">
      <c r="A368" s="645"/>
      <c r="B368" s="645"/>
      <c r="C368" s="645"/>
      <c r="D368" s="645"/>
      <c r="E368" s="645"/>
      <c r="F368" s="645"/>
      <c r="G368" s="645"/>
      <c r="H368" s="645"/>
      <c r="I368" s="645"/>
      <c r="J368" s="645"/>
      <c r="K368" s="645"/>
      <c r="L368" s="645"/>
      <c r="M368" s="645"/>
      <c r="N368" s="645"/>
      <c r="O368" s="645"/>
      <c r="P368" s="645"/>
      <c r="Q368" s="645"/>
      <c r="R368" s="645"/>
      <c r="S368" s="645"/>
      <c r="T368" s="645"/>
      <c r="U368" s="645"/>
      <c r="V368" s="645"/>
      <c r="W368" s="645"/>
      <c r="X368" s="645"/>
      <c r="Y368" s="645"/>
      <c r="Z368" s="645"/>
    </row>
    <row r="369" spans="1:26" ht="15.75" customHeight="1" x14ac:dyDescent="0.2">
      <c r="A369" s="645"/>
      <c r="B369" s="645"/>
      <c r="C369" s="645"/>
      <c r="D369" s="645"/>
      <c r="E369" s="645"/>
      <c r="F369" s="645"/>
      <c r="G369" s="645"/>
      <c r="H369" s="645"/>
      <c r="I369" s="645"/>
      <c r="J369" s="645"/>
      <c r="K369" s="645"/>
      <c r="L369" s="645"/>
      <c r="M369" s="645"/>
      <c r="N369" s="645"/>
      <c r="O369" s="645"/>
      <c r="P369" s="645"/>
      <c r="Q369" s="645"/>
      <c r="R369" s="645"/>
      <c r="S369" s="645"/>
      <c r="T369" s="645"/>
      <c r="U369" s="645"/>
      <c r="V369" s="645"/>
      <c r="W369" s="645"/>
      <c r="X369" s="645"/>
      <c r="Y369" s="645"/>
      <c r="Z369" s="645"/>
    </row>
    <row r="370" spans="1:26" ht="15.75" customHeight="1" x14ac:dyDescent="0.2">
      <c r="A370" s="645"/>
      <c r="B370" s="645"/>
      <c r="C370" s="645"/>
      <c r="D370" s="645"/>
      <c r="E370" s="645"/>
      <c r="F370" s="645"/>
      <c r="G370" s="645"/>
      <c r="H370" s="645"/>
      <c r="I370" s="645"/>
      <c r="J370" s="645"/>
      <c r="K370" s="645"/>
      <c r="L370" s="645"/>
      <c r="M370" s="645"/>
      <c r="N370" s="645"/>
      <c r="O370" s="645"/>
      <c r="P370" s="645"/>
      <c r="Q370" s="645"/>
      <c r="R370" s="645"/>
      <c r="S370" s="645"/>
      <c r="T370" s="645"/>
      <c r="U370" s="645"/>
      <c r="V370" s="645"/>
      <c r="W370" s="645"/>
      <c r="X370" s="645"/>
      <c r="Y370" s="645"/>
      <c r="Z370" s="645"/>
    </row>
    <row r="371" spans="1:26" ht="15.75" customHeight="1" x14ac:dyDescent="0.2">
      <c r="A371" s="645"/>
      <c r="B371" s="645"/>
      <c r="C371" s="645"/>
      <c r="D371" s="645"/>
      <c r="E371" s="645"/>
      <c r="F371" s="645"/>
      <c r="G371" s="645"/>
      <c r="H371" s="645"/>
      <c r="I371" s="645"/>
      <c r="J371" s="645"/>
      <c r="K371" s="645"/>
      <c r="L371" s="645"/>
      <c r="M371" s="645"/>
      <c r="N371" s="645"/>
      <c r="O371" s="645"/>
      <c r="P371" s="645"/>
      <c r="Q371" s="645"/>
      <c r="R371" s="645"/>
      <c r="S371" s="645"/>
      <c r="T371" s="645"/>
      <c r="U371" s="645"/>
      <c r="V371" s="645"/>
      <c r="W371" s="645"/>
      <c r="X371" s="645"/>
      <c r="Y371" s="645"/>
      <c r="Z371" s="645"/>
    </row>
    <row r="372" spans="1:26" ht="15.75" customHeight="1" x14ac:dyDescent="0.2">
      <c r="A372" s="645"/>
      <c r="B372" s="645"/>
      <c r="C372" s="645"/>
      <c r="D372" s="645"/>
      <c r="E372" s="645"/>
      <c r="F372" s="645"/>
      <c r="G372" s="645"/>
      <c r="H372" s="645"/>
      <c r="I372" s="645"/>
      <c r="J372" s="645"/>
      <c r="K372" s="645"/>
      <c r="L372" s="645"/>
      <c r="M372" s="645"/>
      <c r="N372" s="645"/>
      <c r="O372" s="645"/>
      <c r="P372" s="645"/>
      <c r="Q372" s="645"/>
      <c r="R372" s="645"/>
      <c r="S372" s="645"/>
      <c r="T372" s="645"/>
      <c r="U372" s="645"/>
      <c r="V372" s="645"/>
      <c r="W372" s="645"/>
      <c r="X372" s="645"/>
      <c r="Y372" s="645"/>
      <c r="Z372" s="645"/>
    </row>
    <row r="373" spans="1:26" ht="15.75" customHeight="1" x14ac:dyDescent="0.2">
      <c r="A373" s="645"/>
      <c r="B373" s="645"/>
      <c r="C373" s="645"/>
      <c r="D373" s="645"/>
      <c r="E373" s="645"/>
      <c r="F373" s="645"/>
      <c r="G373" s="645"/>
      <c r="H373" s="645"/>
      <c r="I373" s="645"/>
      <c r="J373" s="645"/>
      <c r="K373" s="645"/>
      <c r="L373" s="645"/>
      <c r="M373" s="645"/>
      <c r="N373" s="645"/>
      <c r="O373" s="645"/>
      <c r="P373" s="645"/>
      <c r="Q373" s="645"/>
      <c r="R373" s="645"/>
      <c r="S373" s="645"/>
      <c r="T373" s="645"/>
      <c r="U373" s="645"/>
      <c r="V373" s="645"/>
      <c r="W373" s="645"/>
      <c r="X373" s="645"/>
      <c r="Y373" s="645"/>
      <c r="Z373" s="645"/>
    </row>
    <row r="374" spans="1:26" ht="15.75" customHeight="1" x14ac:dyDescent="0.2">
      <c r="A374" s="645"/>
      <c r="B374" s="645"/>
      <c r="C374" s="645"/>
      <c r="D374" s="645"/>
      <c r="E374" s="645"/>
      <c r="F374" s="645"/>
      <c r="G374" s="645"/>
      <c r="H374" s="645"/>
      <c r="I374" s="645"/>
      <c r="J374" s="645"/>
      <c r="K374" s="645"/>
      <c r="L374" s="645"/>
      <c r="M374" s="645"/>
      <c r="N374" s="645"/>
      <c r="O374" s="645"/>
      <c r="P374" s="645"/>
      <c r="Q374" s="645"/>
      <c r="R374" s="645"/>
      <c r="S374" s="645"/>
      <c r="T374" s="645"/>
      <c r="U374" s="645"/>
      <c r="V374" s="645"/>
      <c r="W374" s="645"/>
      <c r="X374" s="645"/>
      <c r="Y374" s="645"/>
      <c r="Z374" s="645"/>
    </row>
    <row r="375" spans="1:26" ht="15.75" customHeight="1" x14ac:dyDescent="0.2">
      <c r="A375" s="645"/>
      <c r="B375" s="645"/>
      <c r="C375" s="645"/>
      <c r="D375" s="645"/>
      <c r="E375" s="645"/>
      <c r="F375" s="645"/>
      <c r="G375" s="645"/>
      <c r="H375" s="645"/>
      <c r="I375" s="645"/>
      <c r="J375" s="645"/>
      <c r="K375" s="645"/>
      <c r="L375" s="645"/>
      <c r="M375" s="645"/>
      <c r="N375" s="645"/>
      <c r="O375" s="645"/>
      <c r="P375" s="645"/>
      <c r="Q375" s="645"/>
      <c r="R375" s="645"/>
      <c r="S375" s="645"/>
      <c r="T375" s="645"/>
      <c r="U375" s="645"/>
      <c r="V375" s="645"/>
      <c r="W375" s="645"/>
      <c r="X375" s="645"/>
      <c r="Y375" s="645"/>
      <c r="Z375" s="645"/>
    </row>
    <row r="376" spans="1:26" ht="15.75" customHeight="1" x14ac:dyDescent="0.2">
      <c r="A376" s="645"/>
      <c r="B376" s="645"/>
      <c r="C376" s="645"/>
      <c r="D376" s="645"/>
      <c r="E376" s="645"/>
      <c r="F376" s="645"/>
      <c r="G376" s="645"/>
      <c r="H376" s="645"/>
      <c r="I376" s="645"/>
      <c r="J376" s="645"/>
      <c r="K376" s="645"/>
      <c r="L376" s="645"/>
      <c r="M376" s="645"/>
      <c r="N376" s="645"/>
      <c r="O376" s="645"/>
      <c r="P376" s="645"/>
      <c r="Q376" s="645"/>
      <c r="R376" s="645"/>
      <c r="S376" s="645"/>
      <c r="T376" s="645"/>
      <c r="U376" s="645"/>
      <c r="V376" s="645"/>
      <c r="W376" s="645"/>
      <c r="X376" s="645"/>
      <c r="Y376" s="645"/>
      <c r="Z376" s="645"/>
    </row>
    <row r="377" spans="1:26" ht="15.75" customHeight="1" x14ac:dyDescent="0.2">
      <c r="A377" s="645"/>
      <c r="B377" s="645"/>
      <c r="C377" s="645"/>
      <c r="D377" s="645"/>
      <c r="E377" s="645"/>
      <c r="F377" s="645"/>
      <c r="G377" s="645"/>
      <c r="H377" s="645"/>
      <c r="I377" s="645"/>
      <c r="J377" s="645"/>
      <c r="K377" s="645"/>
      <c r="L377" s="645"/>
      <c r="M377" s="645"/>
      <c r="N377" s="645"/>
      <c r="O377" s="645"/>
      <c r="P377" s="645"/>
      <c r="Q377" s="645"/>
      <c r="R377" s="645"/>
      <c r="S377" s="645"/>
      <c r="T377" s="645"/>
      <c r="U377" s="645"/>
      <c r="V377" s="645"/>
      <c r="W377" s="645"/>
      <c r="X377" s="645"/>
      <c r="Y377" s="645"/>
      <c r="Z377" s="645"/>
    </row>
    <row r="378" spans="1:26" ht="15.75" customHeight="1" x14ac:dyDescent="0.2">
      <c r="A378" s="645"/>
      <c r="B378" s="645"/>
      <c r="C378" s="645"/>
      <c r="D378" s="645"/>
      <c r="E378" s="645"/>
      <c r="F378" s="645"/>
      <c r="G378" s="645"/>
      <c r="H378" s="645"/>
      <c r="I378" s="645"/>
      <c r="J378" s="645"/>
      <c r="K378" s="645"/>
      <c r="L378" s="645"/>
      <c r="M378" s="645"/>
      <c r="N378" s="645"/>
      <c r="O378" s="645"/>
      <c r="P378" s="645"/>
      <c r="Q378" s="645"/>
      <c r="R378" s="645"/>
      <c r="S378" s="645"/>
      <c r="T378" s="645"/>
      <c r="U378" s="645"/>
      <c r="V378" s="645"/>
      <c r="W378" s="645"/>
      <c r="X378" s="645"/>
      <c r="Y378" s="645"/>
      <c r="Z378" s="645"/>
    </row>
    <row r="379" spans="1:26" ht="15.75" customHeight="1" x14ac:dyDescent="0.2">
      <c r="A379" s="645"/>
      <c r="B379" s="645"/>
      <c r="C379" s="645"/>
      <c r="D379" s="645"/>
      <c r="E379" s="645"/>
      <c r="F379" s="645"/>
      <c r="G379" s="645"/>
      <c r="H379" s="645"/>
      <c r="I379" s="645"/>
      <c r="J379" s="645"/>
      <c r="K379" s="645"/>
      <c r="L379" s="645"/>
      <c r="M379" s="645"/>
      <c r="N379" s="645"/>
      <c r="O379" s="645"/>
      <c r="P379" s="645"/>
      <c r="Q379" s="645"/>
      <c r="R379" s="645"/>
      <c r="S379" s="645"/>
      <c r="T379" s="645"/>
      <c r="U379" s="645"/>
      <c r="V379" s="645"/>
      <c r="W379" s="645"/>
      <c r="X379" s="645"/>
      <c r="Y379" s="645"/>
      <c r="Z379" s="645"/>
    </row>
    <row r="380" spans="1:26" ht="15.75" customHeight="1" x14ac:dyDescent="0.2">
      <c r="A380" s="645"/>
      <c r="B380" s="645"/>
      <c r="C380" s="645"/>
      <c r="D380" s="645"/>
      <c r="E380" s="645"/>
      <c r="F380" s="645"/>
      <c r="G380" s="645"/>
      <c r="H380" s="645"/>
      <c r="I380" s="645"/>
      <c r="J380" s="645"/>
      <c r="K380" s="645"/>
      <c r="L380" s="645"/>
      <c r="M380" s="645"/>
      <c r="N380" s="645"/>
      <c r="O380" s="645"/>
      <c r="P380" s="645"/>
      <c r="Q380" s="645"/>
      <c r="R380" s="645"/>
      <c r="S380" s="645"/>
      <c r="T380" s="645"/>
      <c r="U380" s="645"/>
      <c r="V380" s="645"/>
      <c r="W380" s="645"/>
      <c r="X380" s="645"/>
      <c r="Y380" s="645"/>
      <c r="Z380" s="645"/>
    </row>
    <row r="381" spans="1:26" ht="15.75" customHeight="1" x14ac:dyDescent="0.2">
      <c r="A381" s="645"/>
      <c r="B381" s="645"/>
      <c r="C381" s="645"/>
      <c r="D381" s="645"/>
      <c r="E381" s="645"/>
      <c r="F381" s="645"/>
      <c r="G381" s="645"/>
      <c r="H381" s="645"/>
      <c r="I381" s="645"/>
      <c r="J381" s="645"/>
      <c r="K381" s="645"/>
      <c r="L381" s="645"/>
      <c r="M381" s="645"/>
      <c r="N381" s="645"/>
      <c r="O381" s="645"/>
      <c r="P381" s="645"/>
      <c r="Q381" s="645"/>
      <c r="R381" s="645"/>
      <c r="S381" s="645"/>
      <c r="T381" s="645"/>
      <c r="U381" s="645"/>
      <c r="V381" s="645"/>
      <c r="W381" s="645"/>
      <c r="X381" s="645"/>
      <c r="Y381" s="645"/>
      <c r="Z381" s="645"/>
    </row>
    <row r="382" spans="1:26" ht="15.75" customHeight="1" x14ac:dyDescent="0.2">
      <c r="A382" s="645"/>
      <c r="B382" s="645"/>
      <c r="C382" s="645"/>
      <c r="D382" s="645"/>
      <c r="E382" s="645"/>
      <c r="F382" s="645"/>
      <c r="G382" s="645"/>
      <c r="H382" s="645"/>
      <c r="I382" s="645"/>
      <c r="J382" s="645"/>
      <c r="K382" s="645"/>
      <c r="L382" s="645"/>
      <c r="M382" s="645"/>
      <c r="N382" s="645"/>
      <c r="O382" s="645"/>
      <c r="P382" s="645"/>
      <c r="Q382" s="645"/>
      <c r="R382" s="645"/>
      <c r="S382" s="645"/>
      <c r="T382" s="645"/>
      <c r="U382" s="645"/>
      <c r="V382" s="645"/>
      <c r="W382" s="645"/>
      <c r="X382" s="645"/>
      <c r="Y382" s="645"/>
      <c r="Z382" s="645"/>
    </row>
    <row r="383" spans="1:26" ht="15.75" customHeight="1" x14ac:dyDescent="0.2">
      <c r="A383" s="645"/>
      <c r="B383" s="645"/>
      <c r="C383" s="645"/>
      <c r="D383" s="645"/>
      <c r="E383" s="645"/>
      <c r="F383" s="645"/>
      <c r="G383" s="645"/>
      <c r="H383" s="645"/>
      <c r="I383" s="645"/>
      <c r="J383" s="645"/>
      <c r="K383" s="645"/>
      <c r="L383" s="645"/>
      <c r="M383" s="645"/>
      <c r="N383" s="645"/>
      <c r="O383" s="645"/>
      <c r="P383" s="645"/>
      <c r="Q383" s="645"/>
      <c r="R383" s="645"/>
      <c r="S383" s="645"/>
      <c r="T383" s="645"/>
      <c r="U383" s="645"/>
      <c r="V383" s="645"/>
      <c r="W383" s="645"/>
      <c r="X383" s="645"/>
      <c r="Y383" s="645"/>
      <c r="Z383" s="645"/>
    </row>
    <row r="384" spans="1:26" ht="15.75" customHeight="1" x14ac:dyDescent="0.2">
      <c r="A384" s="645"/>
      <c r="B384" s="645"/>
      <c r="C384" s="645"/>
      <c r="D384" s="645"/>
      <c r="E384" s="645"/>
      <c r="F384" s="645"/>
      <c r="G384" s="645"/>
      <c r="H384" s="645"/>
      <c r="I384" s="645"/>
      <c r="J384" s="645"/>
      <c r="K384" s="645"/>
      <c r="L384" s="645"/>
      <c r="M384" s="645"/>
      <c r="N384" s="645"/>
      <c r="O384" s="645"/>
      <c r="P384" s="645"/>
      <c r="Q384" s="645"/>
      <c r="R384" s="645"/>
      <c r="S384" s="645"/>
      <c r="T384" s="645"/>
      <c r="U384" s="645"/>
      <c r="V384" s="645"/>
      <c r="W384" s="645"/>
      <c r="X384" s="645"/>
      <c r="Y384" s="645"/>
      <c r="Z384" s="645"/>
    </row>
    <row r="385" spans="1:26" ht="15.75" customHeight="1" x14ac:dyDescent="0.2">
      <c r="A385" s="645"/>
      <c r="B385" s="645"/>
      <c r="C385" s="645"/>
      <c r="D385" s="645"/>
      <c r="E385" s="645"/>
      <c r="F385" s="645"/>
      <c r="G385" s="645"/>
      <c r="H385" s="645"/>
      <c r="I385" s="645"/>
      <c r="J385" s="645"/>
      <c r="K385" s="645"/>
      <c r="L385" s="645"/>
      <c r="M385" s="645"/>
      <c r="N385" s="645"/>
      <c r="O385" s="645"/>
      <c r="P385" s="645"/>
      <c r="Q385" s="645"/>
      <c r="R385" s="645"/>
      <c r="S385" s="645"/>
      <c r="T385" s="645"/>
      <c r="U385" s="645"/>
      <c r="V385" s="645"/>
      <c r="W385" s="645"/>
      <c r="X385" s="645"/>
      <c r="Y385" s="645"/>
      <c r="Z385" s="645"/>
    </row>
    <row r="386" spans="1:26" ht="15.75" customHeight="1" x14ac:dyDescent="0.2">
      <c r="A386" s="645"/>
      <c r="B386" s="645"/>
      <c r="C386" s="645"/>
      <c r="D386" s="645"/>
      <c r="E386" s="645"/>
      <c r="F386" s="645"/>
      <c r="G386" s="645"/>
      <c r="H386" s="645"/>
      <c r="I386" s="645"/>
      <c r="J386" s="645"/>
      <c r="K386" s="645"/>
      <c r="L386" s="645"/>
      <c r="M386" s="645"/>
      <c r="N386" s="645"/>
      <c r="O386" s="645"/>
      <c r="P386" s="645"/>
      <c r="Q386" s="645"/>
      <c r="R386" s="645"/>
      <c r="S386" s="645"/>
      <c r="T386" s="645"/>
      <c r="U386" s="645"/>
      <c r="V386" s="645"/>
      <c r="W386" s="645"/>
      <c r="X386" s="645"/>
      <c r="Y386" s="645"/>
      <c r="Z386" s="645"/>
    </row>
    <row r="387" spans="1:26" ht="15.75" customHeight="1" x14ac:dyDescent="0.2">
      <c r="A387" s="645"/>
      <c r="B387" s="645"/>
      <c r="C387" s="645"/>
      <c r="D387" s="645"/>
      <c r="E387" s="645"/>
      <c r="F387" s="645"/>
      <c r="G387" s="645"/>
      <c r="H387" s="645"/>
      <c r="I387" s="645"/>
      <c r="J387" s="645"/>
      <c r="K387" s="645"/>
      <c r="L387" s="645"/>
      <c r="M387" s="645"/>
      <c r="N387" s="645"/>
      <c r="O387" s="645"/>
      <c r="P387" s="645"/>
      <c r="Q387" s="645"/>
      <c r="R387" s="645"/>
      <c r="S387" s="645"/>
      <c r="T387" s="645"/>
      <c r="U387" s="645"/>
      <c r="V387" s="645"/>
      <c r="W387" s="645"/>
      <c r="X387" s="645"/>
      <c r="Y387" s="645"/>
      <c r="Z387" s="645"/>
    </row>
    <row r="388" spans="1:26" ht="15.75" customHeight="1" x14ac:dyDescent="0.2">
      <c r="A388" s="645"/>
      <c r="B388" s="645"/>
      <c r="C388" s="645"/>
      <c r="D388" s="645"/>
      <c r="E388" s="645"/>
      <c r="F388" s="645"/>
      <c r="G388" s="645"/>
      <c r="H388" s="645"/>
      <c r="I388" s="645"/>
      <c r="J388" s="645"/>
      <c r="K388" s="645"/>
      <c r="L388" s="645"/>
      <c r="M388" s="645"/>
      <c r="N388" s="645"/>
      <c r="O388" s="645"/>
      <c r="P388" s="645"/>
      <c r="Q388" s="645"/>
      <c r="R388" s="645"/>
      <c r="S388" s="645"/>
      <c r="T388" s="645"/>
      <c r="U388" s="645"/>
      <c r="V388" s="645"/>
      <c r="W388" s="645"/>
      <c r="X388" s="645"/>
      <c r="Y388" s="645"/>
      <c r="Z388" s="645"/>
    </row>
    <row r="389" spans="1:26" ht="15.75" customHeight="1" x14ac:dyDescent="0.2">
      <c r="A389" s="645"/>
      <c r="B389" s="645"/>
      <c r="C389" s="645"/>
      <c r="D389" s="645"/>
      <c r="E389" s="645"/>
      <c r="F389" s="645"/>
      <c r="G389" s="645"/>
      <c r="H389" s="645"/>
      <c r="I389" s="645"/>
      <c r="J389" s="645"/>
      <c r="K389" s="645"/>
      <c r="L389" s="645"/>
      <c r="M389" s="645"/>
      <c r="N389" s="645"/>
      <c r="O389" s="645"/>
      <c r="P389" s="645"/>
      <c r="Q389" s="645"/>
      <c r="R389" s="645"/>
      <c r="S389" s="645"/>
      <c r="T389" s="645"/>
      <c r="U389" s="645"/>
      <c r="V389" s="645"/>
      <c r="W389" s="645"/>
      <c r="X389" s="645"/>
      <c r="Y389" s="645"/>
      <c r="Z389" s="645"/>
    </row>
    <row r="390" spans="1:26" ht="15.75" customHeight="1" x14ac:dyDescent="0.2">
      <c r="A390" s="645"/>
      <c r="B390" s="645"/>
      <c r="C390" s="645"/>
      <c r="D390" s="645"/>
      <c r="E390" s="645"/>
      <c r="F390" s="645"/>
      <c r="G390" s="645"/>
      <c r="H390" s="645"/>
      <c r="I390" s="645"/>
      <c r="J390" s="645"/>
      <c r="K390" s="645"/>
      <c r="L390" s="645"/>
      <c r="M390" s="645"/>
      <c r="N390" s="645"/>
      <c r="O390" s="645"/>
      <c r="P390" s="645"/>
      <c r="Q390" s="645"/>
      <c r="R390" s="645"/>
      <c r="S390" s="645"/>
      <c r="T390" s="645"/>
      <c r="U390" s="645"/>
      <c r="V390" s="645"/>
      <c r="W390" s="645"/>
      <c r="X390" s="645"/>
      <c r="Y390" s="645"/>
      <c r="Z390" s="645"/>
    </row>
    <row r="391" spans="1:26" ht="15.75" customHeight="1" x14ac:dyDescent="0.2">
      <c r="A391" s="645"/>
      <c r="B391" s="645"/>
      <c r="C391" s="645"/>
      <c r="D391" s="645"/>
      <c r="E391" s="645"/>
      <c r="F391" s="645"/>
      <c r="G391" s="645"/>
      <c r="H391" s="645"/>
      <c r="I391" s="645"/>
      <c r="J391" s="645"/>
      <c r="K391" s="645"/>
      <c r="L391" s="645"/>
      <c r="M391" s="645"/>
      <c r="N391" s="645"/>
      <c r="O391" s="645"/>
      <c r="P391" s="645"/>
      <c r="Q391" s="645"/>
      <c r="R391" s="645"/>
      <c r="S391" s="645"/>
      <c r="T391" s="645"/>
      <c r="U391" s="645"/>
      <c r="V391" s="645"/>
      <c r="W391" s="645"/>
      <c r="X391" s="645"/>
      <c r="Y391" s="645"/>
      <c r="Z391" s="645"/>
    </row>
    <row r="392" spans="1:26" ht="15.75" customHeight="1" x14ac:dyDescent="0.2">
      <c r="A392" s="645"/>
      <c r="B392" s="645"/>
      <c r="C392" s="645"/>
      <c r="D392" s="645"/>
      <c r="E392" s="645"/>
      <c r="F392" s="645"/>
      <c r="G392" s="645"/>
      <c r="H392" s="645"/>
      <c r="I392" s="645"/>
      <c r="J392" s="645"/>
      <c r="K392" s="645"/>
      <c r="L392" s="645"/>
      <c r="M392" s="645"/>
      <c r="N392" s="645"/>
      <c r="O392" s="645"/>
      <c r="P392" s="645"/>
      <c r="Q392" s="645"/>
      <c r="R392" s="645"/>
      <c r="S392" s="645"/>
      <c r="T392" s="645"/>
      <c r="U392" s="645"/>
      <c r="V392" s="645"/>
      <c r="W392" s="645"/>
      <c r="X392" s="645"/>
      <c r="Y392" s="645"/>
      <c r="Z392" s="645"/>
    </row>
    <row r="393" spans="1:26" ht="15.75" customHeight="1" x14ac:dyDescent="0.2">
      <c r="A393" s="645"/>
      <c r="B393" s="645"/>
      <c r="C393" s="645"/>
      <c r="D393" s="645"/>
      <c r="E393" s="645"/>
      <c r="F393" s="645"/>
      <c r="G393" s="645"/>
      <c r="H393" s="645"/>
      <c r="I393" s="645"/>
      <c r="J393" s="645"/>
      <c r="K393" s="645"/>
      <c r="L393" s="645"/>
      <c r="M393" s="645"/>
      <c r="N393" s="645"/>
      <c r="O393" s="645"/>
      <c r="P393" s="645"/>
      <c r="Q393" s="645"/>
      <c r="R393" s="645"/>
      <c r="S393" s="645"/>
      <c r="T393" s="645"/>
      <c r="U393" s="645"/>
      <c r="V393" s="645"/>
      <c r="W393" s="645"/>
      <c r="X393" s="645"/>
      <c r="Y393" s="645"/>
      <c r="Z393" s="645"/>
    </row>
    <row r="394" spans="1:26" ht="15.75" customHeight="1" x14ac:dyDescent="0.2">
      <c r="A394" s="645"/>
      <c r="B394" s="645"/>
      <c r="C394" s="645"/>
      <c r="D394" s="645"/>
      <c r="E394" s="645"/>
      <c r="F394" s="645"/>
      <c r="G394" s="645"/>
      <c r="H394" s="645"/>
      <c r="I394" s="645"/>
      <c r="J394" s="645"/>
      <c r="K394" s="645"/>
      <c r="L394" s="645"/>
      <c r="M394" s="645"/>
      <c r="N394" s="645"/>
      <c r="O394" s="645"/>
      <c r="P394" s="645"/>
      <c r="Q394" s="645"/>
      <c r="R394" s="645"/>
      <c r="S394" s="645"/>
      <c r="T394" s="645"/>
      <c r="U394" s="645"/>
      <c r="V394" s="645"/>
      <c r="W394" s="645"/>
      <c r="X394" s="645"/>
      <c r="Y394" s="645"/>
      <c r="Z394" s="645"/>
    </row>
    <row r="395" spans="1:26" ht="15.75" customHeight="1" x14ac:dyDescent="0.2">
      <c r="A395" s="645"/>
      <c r="B395" s="645"/>
      <c r="C395" s="645"/>
      <c r="D395" s="645"/>
      <c r="E395" s="645"/>
      <c r="F395" s="645"/>
      <c r="G395" s="645"/>
      <c r="H395" s="645"/>
      <c r="I395" s="645"/>
      <c r="J395" s="645"/>
      <c r="K395" s="645"/>
      <c r="L395" s="645"/>
      <c r="M395" s="645"/>
      <c r="N395" s="645"/>
      <c r="O395" s="645"/>
      <c r="P395" s="645"/>
      <c r="Q395" s="645"/>
      <c r="R395" s="645"/>
      <c r="S395" s="645"/>
      <c r="T395" s="645"/>
      <c r="U395" s="645"/>
      <c r="V395" s="645"/>
      <c r="W395" s="645"/>
      <c r="X395" s="645"/>
      <c r="Y395" s="645"/>
      <c r="Z395" s="645"/>
    </row>
    <row r="396" spans="1:26" ht="15.75" customHeight="1" x14ac:dyDescent="0.2">
      <c r="A396" s="645"/>
      <c r="B396" s="645"/>
      <c r="C396" s="645"/>
      <c r="D396" s="645"/>
      <c r="E396" s="645"/>
      <c r="F396" s="645"/>
      <c r="G396" s="645"/>
      <c r="H396" s="645"/>
      <c r="I396" s="645"/>
      <c r="J396" s="645"/>
      <c r="K396" s="645"/>
      <c r="L396" s="645"/>
      <c r="M396" s="645"/>
      <c r="N396" s="645"/>
      <c r="O396" s="645"/>
      <c r="P396" s="645"/>
      <c r="Q396" s="645"/>
      <c r="R396" s="645"/>
      <c r="S396" s="645"/>
      <c r="T396" s="645"/>
      <c r="U396" s="645"/>
      <c r="V396" s="645"/>
      <c r="W396" s="645"/>
      <c r="X396" s="645"/>
      <c r="Y396" s="645"/>
      <c r="Z396" s="645"/>
    </row>
    <row r="397" spans="1:26" ht="15.75" customHeight="1" x14ac:dyDescent="0.2">
      <c r="A397" s="645"/>
      <c r="B397" s="645"/>
      <c r="C397" s="645"/>
      <c r="D397" s="645"/>
      <c r="E397" s="645"/>
      <c r="F397" s="645"/>
      <c r="G397" s="645"/>
      <c r="H397" s="645"/>
      <c r="I397" s="645"/>
      <c r="J397" s="645"/>
      <c r="K397" s="645"/>
      <c r="L397" s="645"/>
      <c r="M397" s="645"/>
      <c r="N397" s="645"/>
      <c r="O397" s="645"/>
      <c r="P397" s="645"/>
      <c r="Q397" s="645"/>
      <c r="R397" s="645"/>
      <c r="S397" s="645"/>
      <c r="T397" s="645"/>
      <c r="U397" s="645"/>
      <c r="V397" s="645"/>
      <c r="W397" s="645"/>
      <c r="X397" s="645"/>
      <c r="Y397" s="645"/>
      <c r="Z397" s="645"/>
    </row>
    <row r="398" spans="1:26" ht="15.75" customHeight="1" x14ac:dyDescent="0.2">
      <c r="A398" s="645"/>
      <c r="B398" s="645"/>
      <c r="C398" s="645"/>
      <c r="D398" s="645"/>
      <c r="E398" s="645"/>
      <c r="F398" s="645"/>
      <c r="G398" s="645"/>
      <c r="H398" s="645"/>
      <c r="I398" s="645"/>
      <c r="J398" s="645"/>
      <c r="K398" s="645"/>
      <c r="L398" s="645"/>
      <c r="M398" s="645"/>
      <c r="N398" s="645"/>
      <c r="O398" s="645"/>
      <c r="P398" s="645"/>
      <c r="Q398" s="645"/>
      <c r="R398" s="645"/>
      <c r="S398" s="645"/>
      <c r="T398" s="645"/>
      <c r="U398" s="645"/>
      <c r="V398" s="645"/>
      <c r="W398" s="645"/>
      <c r="X398" s="645"/>
      <c r="Y398" s="645"/>
      <c r="Z398" s="645"/>
    </row>
    <row r="399" spans="1:26" ht="15.75" customHeight="1" x14ac:dyDescent="0.2">
      <c r="A399" s="645"/>
      <c r="B399" s="645"/>
      <c r="C399" s="645"/>
      <c r="D399" s="645"/>
      <c r="E399" s="645"/>
      <c r="F399" s="645"/>
      <c r="G399" s="645"/>
      <c r="H399" s="645"/>
      <c r="I399" s="645"/>
      <c r="J399" s="645"/>
      <c r="K399" s="645"/>
      <c r="L399" s="645"/>
      <c r="M399" s="645"/>
      <c r="N399" s="645"/>
      <c r="O399" s="645"/>
      <c r="P399" s="645"/>
      <c r="Q399" s="645"/>
      <c r="R399" s="645"/>
      <c r="S399" s="645"/>
      <c r="T399" s="645"/>
      <c r="U399" s="645"/>
      <c r="V399" s="645"/>
      <c r="W399" s="645"/>
      <c r="X399" s="645"/>
      <c r="Y399" s="645"/>
      <c r="Z399" s="645"/>
    </row>
    <row r="400" spans="1:26" ht="15.75" customHeight="1" x14ac:dyDescent="0.2">
      <c r="A400" s="645"/>
      <c r="B400" s="645"/>
      <c r="C400" s="645"/>
      <c r="D400" s="645"/>
      <c r="E400" s="645"/>
      <c r="F400" s="645"/>
      <c r="G400" s="645"/>
      <c r="H400" s="645"/>
      <c r="I400" s="645"/>
      <c r="J400" s="645"/>
      <c r="K400" s="645"/>
      <c r="L400" s="645"/>
      <c r="M400" s="645"/>
      <c r="N400" s="645"/>
      <c r="O400" s="645"/>
      <c r="P400" s="645"/>
      <c r="Q400" s="645"/>
      <c r="R400" s="645"/>
      <c r="S400" s="645"/>
      <c r="T400" s="645"/>
      <c r="U400" s="645"/>
      <c r="V400" s="645"/>
      <c r="W400" s="645"/>
      <c r="X400" s="645"/>
      <c r="Y400" s="645"/>
      <c r="Z400" s="645"/>
    </row>
    <row r="401" spans="1:26" ht="15.75" customHeight="1" x14ac:dyDescent="0.2">
      <c r="A401" s="645"/>
      <c r="B401" s="645"/>
      <c r="C401" s="645"/>
      <c r="D401" s="645"/>
      <c r="E401" s="645"/>
      <c r="F401" s="645"/>
      <c r="G401" s="645"/>
      <c r="H401" s="645"/>
      <c r="I401" s="645"/>
      <c r="J401" s="645"/>
      <c r="K401" s="645"/>
      <c r="L401" s="645"/>
      <c r="M401" s="645"/>
      <c r="N401" s="645"/>
      <c r="O401" s="645"/>
      <c r="P401" s="645"/>
      <c r="Q401" s="645"/>
      <c r="R401" s="645"/>
      <c r="S401" s="645"/>
      <c r="T401" s="645"/>
      <c r="U401" s="645"/>
      <c r="V401" s="645"/>
      <c r="W401" s="645"/>
      <c r="X401" s="645"/>
      <c r="Y401" s="645"/>
      <c r="Z401" s="645"/>
    </row>
    <row r="402" spans="1:26" ht="15.75" customHeight="1" x14ac:dyDescent="0.2">
      <c r="A402" s="645"/>
      <c r="B402" s="645"/>
      <c r="C402" s="645"/>
      <c r="D402" s="645"/>
      <c r="E402" s="645"/>
      <c r="F402" s="645"/>
      <c r="G402" s="645"/>
      <c r="H402" s="645"/>
      <c r="I402" s="645"/>
      <c r="J402" s="645"/>
      <c r="K402" s="645"/>
      <c r="L402" s="645"/>
      <c r="M402" s="645"/>
      <c r="N402" s="645"/>
      <c r="O402" s="645"/>
      <c r="P402" s="645"/>
      <c r="Q402" s="645"/>
      <c r="R402" s="645"/>
      <c r="S402" s="645"/>
      <c r="T402" s="645"/>
      <c r="U402" s="645"/>
      <c r="V402" s="645"/>
      <c r="W402" s="645"/>
      <c r="X402" s="645"/>
      <c r="Y402" s="645"/>
      <c r="Z402" s="645"/>
    </row>
    <row r="403" spans="1:26" ht="15.75" customHeight="1" x14ac:dyDescent="0.2">
      <c r="A403" s="645"/>
      <c r="B403" s="645"/>
      <c r="C403" s="645"/>
      <c r="D403" s="645"/>
      <c r="E403" s="645"/>
      <c r="F403" s="645"/>
      <c r="G403" s="645"/>
      <c r="H403" s="645"/>
      <c r="I403" s="645"/>
      <c r="J403" s="645"/>
      <c r="K403" s="645"/>
      <c r="L403" s="645"/>
      <c r="M403" s="645"/>
      <c r="N403" s="645"/>
      <c r="O403" s="645"/>
      <c r="P403" s="645"/>
      <c r="Q403" s="645"/>
      <c r="R403" s="645"/>
      <c r="S403" s="645"/>
      <c r="T403" s="645"/>
      <c r="U403" s="645"/>
      <c r="V403" s="645"/>
      <c r="W403" s="645"/>
      <c r="X403" s="645"/>
      <c r="Y403" s="645"/>
      <c r="Z403" s="645"/>
    </row>
    <row r="404" spans="1:26" ht="15.75" customHeight="1" x14ac:dyDescent="0.2">
      <c r="A404" s="645"/>
      <c r="B404" s="645"/>
      <c r="C404" s="645"/>
      <c r="D404" s="645"/>
      <c r="E404" s="645"/>
      <c r="F404" s="645"/>
      <c r="G404" s="645"/>
      <c r="H404" s="645"/>
      <c r="I404" s="645"/>
      <c r="J404" s="645"/>
      <c r="K404" s="645"/>
      <c r="L404" s="645"/>
      <c r="M404" s="645"/>
      <c r="N404" s="645"/>
      <c r="O404" s="645"/>
      <c r="P404" s="645"/>
      <c r="Q404" s="645"/>
      <c r="R404" s="645"/>
      <c r="S404" s="645"/>
      <c r="T404" s="645"/>
      <c r="U404" s="645"/>
      <c r="V404" s="645"/>
      <c r="W404" s="645"/>
      <c r="X404" s="645"/>
      <c r="Y404" s="645"/>
      <c r="Z404" s="645"/>
    </row>
    <row r="405" spans="1:26" ht="15.75" customHeight="1" x14ac:dyDescent="0.2">
      <c r="A405" s="645"/>
      <c r="B405" s="645"/>
      <c r="C405" s="645"/>
      <c r="D405" s="645"/>
      <c r="E405" s="645"/>
      <c r="F405" s="645"/>
      <c r="G405" s="645"/>
      <c r="H405" s="645"/>
      <c r="I405" s="645"/>
      <c r="J405" s="645"/>
      <c r="K405" s="645"/>
      <c r="L405" s="645"/>
      <c r="M405" s="645"/>
      <c r="N405" s="645"/>
      <c r="O405" s="645"/>
      <c r="P405" s="645"/>
      <c r="Q405" s="645"/>
      <c r="R405" s="645"/>
      <c r="S405" s="645"/>
      <c r="T405" s="645"/>
      <c r="U405" s="645"/>
      <c r="V405" s="645"/>
      <c r="W405" s="645"/>
      <c r="X405" s="645"/>
      <c r="Y405" s="645"/>
      <c r="Z405" s="645"/>
    </row>
    <row r="406" spans="1:26" ht="15.75" customHeight="1" x14ac:dyDescent="0.2">
      <c r="A406" s="645"/>
      <c r="B406" s="645"/>
      <c r="C406" s="645"/>
      <c r="D406" s="645"/>
      <c r="E406" s="645"/>
      <c r="F406" s="645"/>
      <c r="G406" s="645"/>
      <c r="H406" s="645"/>
      <c r="I406" s="645"/>
      <c r="J406" s="645"/>
      <c r="K406" s="645"/>
      <c r="L406" s="645"/>
      <c r="M406" s="645"/>
      <c r="N406" s="645"/>
      <c r="O406" s="645"/>
      <c r="P406" s="645"/>
      <c r="Q406" s="645"/>
      <c r="R406" s="645"/>
      <c r="S406" s="645"/>
      <c r="T406" s="645"/>
      <c r="U406" s="645"/>
      <c r="V406" s="645"/>
      <c r="W406" s="645"/>
      <c r="X406" s="645"/>
      <c r="Y406" s="645"/>
      <c r="Z406" s="645"/>
    </row>
    <row r="407" spans="1:26" ht="15.75" customHeight="1" x14ac:dyDescent="0.2">
      <c r="A407" s="645"/>
      <c r="B407" s="645"/>
      <c r="C407" s="645"/>
      <c r="D407" s="645"/>
      <c r="E407" s="645"/>
      <c r="F407" s="645"/>
      <c r="G407" s="645"/>
      <c r="H407" s="645"/>
      <c r="I407" s="645"/>
      <c r="J407" s="645"/>
      <c r="K407" s="645"/>
      <c r="L407" s="645"/>
      <c r="M407" s="645"/>
      <c r="N407" s="645"/>
      <c r="O407" s="645"/>
      <c r="P407" s="645"/>
      <c r="Q407" s="645"/>
      <c r="R407" s="645"/>
      <c r="S407" s="645"/>
      <c r="T407" s="645"/>
      <c r="U407" s="645"/>
      <c r="V407" s="645"/>
      <c r="W407" s="645"/>
      <c r="X407" s="645"/>
      <c r="Y407" s="645"/>
      <c r="Z407" s="645"/>
    </row>
    <row r="408" spans="1:26" ht="15.75" customHeight="1" x14ac:dyDescent="0.2">
      <c r="A408" s="645"/>
      <c r="B408" s="645"/>
      <c r="C408" s="645"/>
      <c r="D408" s="645"/>
      <c r="E408" s="645"/>
      <c r="F408" s="645"/>
      <c r="G408" s="645"/>
      <c r="H408" s="645"/>
      <c r="I408" s="645"/>
      <c r="J408" s="645"/>
      <c r="K408" s="645"/>
      <c r="L408" s="645"/>
      <c r="M408" s="645"/>
      <c r="N408" s="645"/>
      <c r="O408" s="645"/>
      <c r="P408" s="645"/>
      <c r="Q408" s="645"/>
      <c r="R408" s="645"/>
      <c r="S408" s="645"/>
      <c r="T408" s="645"/>
      <c r="U408" s="645"/>
      <c r="V408" s="645"/>
      <c r="W408" s="645"/>
      <c r="X408" s="645"/>
      <c r="Y408" s="645"/>
      <c r="Z408" s="645"/>
    </row>
    <row r="409" spans="1:26" ht="15.75" customHeight="1" x14ac:dyDescent="0.2">
      <c r="A409" s="645"/>
      <c r="B409" s="645"/>
      <c r="C409" s="645"/>
      <c r="D409" s="645"/>
      <c r="E409" s="645"/>
      <c r="F409" s="645"/>
      <c r="G409" s="645"/>
      <c r="H409" s="645"/>
      <c r="I409" s="645"/>
      <c r="J409" s="645"/>
      <c r="K409" s="645"/>
      <c r="L409" s="645"/>
      <c r="M409" s="645"/>
      <c r="N409" s="645"/>
      <c r="O409" s="645"/>
      <c r="P409" s="645"/>
      <c r="Q409" s="645"/>
      <c r="R409" s="645"/>
      <c r="S409" s="645"/>
      <c r="T409" s="645"/>
      <c r="U409" s="645"/>
      <c r="V409" s="645"/>
      <c r="W409" s="645"/>
      <c r="X409" s="645"/>
      <c r="Y409" s="645"/>
      <c r="Z409" s="645"/>
    </row>
    <row r="410" spans="1:26" ht="15.75" customHeight="1" x14ac:dyDescent="0.2">
      <c r="A410" s="645"/>
      <c r="B410" s="645"/>
      <c r="C410" s="645"/>
      <c r="D410" s="645"/>
      <c r="E410" s="645"/>
      <c r="F410" s="645"/>
      <c r="G410" s="645"/>
      <c r="H410" s="645"/>
      <c r="I410" s="645"/>
      <c r="J410" s="645"/>
      <c r="K410" s="645"/>
      <c r="L410" s="645"/>
      <c r="M410" s="645"/>
      <c r="N410" s="645"/>
      <c r="O410" s="645"/>
      <c r="P410" s="645"/>
      <c r="Q410" s="645"/>
      <c r="R410" s="645"/>
      <c r="S410" s="645"/>
      <c r="T410" s="645"/>
      <c r="U410" s="645"/>
      <c r="V410" s="645"/>
      <c r="W410" s="645"/>
      <c r="X410" s="645"/>
      <c r="Y410" s="645"/>
      <c r="Z410" s="645"/>
    </row>
    <row r="411" spans="1:26" ht="15.75" customHeight="1" x14ac:dyDescent="0.2">
      <c r="A411" s="645"/>
      <c r="B411" s="645"/>
      <c r="C411" s="645"/>
      <c r="D411" s="645"/>
      <c r="E411" s="645"/>
      <c r="F411" s="645"/>
      <c r="G411" s="645"/>
      <c r="H411" s="645"/>
      <c r="I411" s="645"/>
      <c r="J411" s="645"/>
      <c r="K411" s="645"/>
      <c r="L411" s="645"/>
      <c r="M411" s="645"/>
      <c r="N411" s="645"/>
      <c r="O411" s="645"/>
      <c r="P411" s="645"/>
      <c r="Q411" s="645"/>
      <c r="R411" s="645"/>
      <c r="S411" s="645"/>
      <c r="T411" s="645"/>
      <c r="U411" s="645"/>
      <c r="V411" s="645"/>
      <c r="W411" s="645"/>
      <c r="X411" s="645"/>
      <c r="Y411" s="645"/>
      <c r="Z411" s="645"/>
    </row>
    <row r="412" spans="1:26" ht="15.75" customHeight="1" x14ac:dyDescent="0.2">
      <c r="A412" s="645"/>
      <c r="B412" s="645"/>
      <c r="C412" s="645"/>
      <c r="D412" s="645"/>
      <c r="E412" s="645"/>
      <c r="F412" s="645"/>
      <c r="G412" s="645"/>
      <c r="H412" s="645"/>
      <c r="I412" s="645"/>
      <c r="J412" s="645"/>
      <c r="K412" s="645"/>
      <c r="L412" s="645"/>
      <c r="M412" s="645"/>
      <c r="N412" s="645"/>
      <c r="O412" s="645"/>
      <c r="P412" s="645"/>
      <c r="Q412" s="645"/>
      <c r="R412" s="645"/>
      <c r="S412" s="645"/>
      <c r="T412" s="645"/>
      <c r="U412" s="645"/>
      <c r="V412" s="645"/>
      <c r="W412" s="645"/>
      <c r="X412" s="645"/>
      <c r="Y412" s="645"/>
      <c r="Z412" s="645"/>
    </row>
    <row r="413" spans="1:26" ht="15.75" customHeight="1" x14ac:dyDescent="0.2">
      <c r="A413" s="645"/>
      <c r="B413" s="645"/>
      <c r="C413" s="645"/>
      <c r="D413" s="645"/>
      <c r="E413" s="645"/>
      <c r="F413" s="645"/>
      <c r="G413" s="645"/>
      <c r="H413" s="645"/>
      <c r="I413" s="645"/>
      <c r="J413" s="645"/>
      <c r="K413" s="645"/>
      <c r="L413" s="645"/>
      <c r="M413" s="645"/>
      <c r="N413" s="645"/>
      <c r="O413" s="645"/>
      <c r="P413" s="645"/>
      <c r="Q413" s="645"/>
      <c r="R413" s="645"/>
      <c r="S413" s="645"/>
      <c r="T413" s="645"/>
      <c r="U413" s="645"/>
      <c r="V413" s="645"/>
      <c r="W413" s="645"/>
      <c r="X413" s="645"/>
      <c r="Y413" s="645"/>
      <c r="Z413" s="645"/>
    </row>
    <row r="414" spans="1:26" ht="15.75" customHeight="1" x14ac:dyDescent="0.2">
      <c r="A414" s="645"/>
      <c r="B414" s="645"/>
      <c r="C414" s="645"/>
      <c r="D414" s="645"/>
      <c r="E414" s="645"/>
      <c r="F414" s="645"/>
      <c r="G414" s="645"/>
      <c r="H414" s="645"/>
      <c r="I414" s="645"/>
      <c r="J414" s="645"/>
      <c r="K414" s="645"/>
      <c r="L414" s="645"/>
      <c r="M414" s="645"/>
      <c r="N414" s="645"/>
      <c r="O414" s="645"/>
      <c r="P414" s="645"/>
      <c r="Q414" s="645"/>
      <c r="R414" s="645"/>
      <c r="S414" s="645"/>
      <c r="T414" s="645"/>
      <c r="U414" s="645"/>
      <c r="V414" s="645"/>
      <c r="W414" s="645"/>
      <c r="X414" s="645"/>
      <c r="Y414" s="645"/>
      <c r="Z414" s="645"/>
    </row>
    <row r="415" spans="1:26" ht="15.75" customHeight="1" x14ac:dyDescent="0.2">
      <c r="A415" s="645"/>
      <c r="B415" s="645"/>
      <c r="C415" s="645"/>
      <c r="D415" s="645"/>
      <c r="E415" s="645"/>
      <c r="F415" s="645"/>
      <c r="G415" s="645"/>
      <c r="H415" s="645"/>
      <c r="I415" s="645"/>
      <c r="J415" s="645"/>
      <c r="K415" s="645"/>
      <c r="L415" s="645"/>
      <c r="M415" s="645"/>
      <c r="N415" s="645"/>
      <c r="O415" s="645"/>
      <c r="P415" s="645"/>
      <c r="Q415" s="645"/>
      <c r="R415" s="645"/>
      <c r="S415" s="645"/>
      <c r="T415" s="645"/>
      <c r="U415" s="645"/>
      <c r="V415" s="645"/>
      <c r="W415" s="645"/>
      <c r="X415" s="645"/>
      <c r="Y415" s="645"/>
      <c r="Z415" s="645"/>
    </row>
    <row r="416" spans="1:26" ht="15.75" customHeight="1" x14ac:dyDescent="0.2">
      <c r="A416" s="645"/>
      <c r="B416" s="645"/>
      <c r="C416" s="645"/>
      <c r="D416" s="645"/>
      <c r="E416" s="645"/>
      <c r="F416" s="645"/>
      <c r="G416" s="645"/>
      <c r="H416" s="645"/>
      <c r="I416" s="645"/>
      <c r="J416" s="645"/>
      <c r="K416" s="645"/>
      <c r="L416" s="645"/>
      <c r="M416" s="645"/>
      <c r="N416" s="645"/>
      <c r="O416" s="645"/>
      <c r="P416" s="645"/>
      <c r="Q416" s="645"/>
      <c r="R416" s="645"/>
      <c r="S416" s="645"/>
      <c r="T416" s="645"/>
      <c r="U416" s="645"/>
      <c r="V416" s="645"/>
      <c r="W416" s="645"/>
      <c r="X416" s="645"/>
      <c r="Y416" s="645"/>
      <c r="Z416" s="645"/>
    </row>
    <row r="417" spans="1:26" ht="15.75" customHeight="1" x14ac:dyDescent="0.2">
      <c r="A417" s="645"/>
      <c r="B417" s="645"/>
      <c r="C417" s="645"/>
      <c r="D417" s="645"/>
      <c r="E417" s="645"/>
      <c r="F417" s="645"/>
      <c r="G417" s="645"/>
      <c r="H417" s="645"/>
      <c r="I417" s="645"/>
      <c r="J417" s="645"/>
      <c r="K417" s="645"/>
      <c r="L417" s="645"/>
      <c r="M417" s="645"/>
      <c r="N417" s="645"/>
      <c r="O417" s="645"/>
      <c r="P417" s="645"/>
      <c r="Q417" s="645"/>
      <c r="R417" s="645"/>
      <c r="S417" s="645"/>
      <c r="T417" s="645"/>
      <c r="U417" s="645"/>
      <c r="V417" s="645"/>
      <c r="W417" s="645"/>
      <c r="X417" s="645"/>
      <c r="Y417" s="645"/>
      <c r="Z417" s="645"/>
    </row>
    <row r="418" spans="1:26" ht="15.75" customHeight="1" x14ac:dyDescent="0.2">
      <c r="A418" s="645"/>
      <c r="B418" s="645"/>
      <c r="C418" s="645"/>
      <c r="D418" s="645"/>
      <c r="E418" s="645"/>
      <c r="F418" s="645"/>
      <c r="G418" s="645"/>
      <c r="H418" s="645"/>
      <c r="I418" s="645"/>
      <c r="J418" s="645"/>
      <c r="K418" s="645"/>
      <c r="L418" s="645"/>
      <c r="M418" s="645"/>
      <c r="N418" s="645"/>
      <c r="O418" s="645"/>
      <c r="P418" s="645"/>
      <c r="Q418" s="645"/>
      <c r="R418" s="645"/>
      <c r="S418" s="645"/>
      <c r="T418" s="645"/>
      <c r="U418" s="645"/>
      <c r="V418" s="645"/>
      <c r="W418" s="645"/>
      <c r="X418" s="645"/>
      <c r="Y418" s="645"/>
      <c r="Z418" s="645"/>
    </row>
    <row r="419" spans="1:26" ht="15.75" customHeight="1" x14ac:dyDescent="0.2">
      <c r="A419" s="645"/>
      <c r="B419" s="645"/>
      <c r="C419" s="645"/>
      <c r="D419" s="645"/>
      <c r="E419" s="645"/>
      <c r="F419" s="645"/>
      <c r="G419" s="645"/>
      <c r="H419" s="645"/>
      <c r="I419" s="645"/>
      <c r="J419" s="645"/>
      <c r="K419" s="645"/>
      <c r="L419" s="645"/>
      <c r="M419" s="645"/>
      <c r="N419" s="645"/>
      <c r="O419" s="645"/>
      <c r="P419" s="645"/>
      <c r="Q419" s="645"/>
      <c r="R419" s="645"/>
      <c r="S419" s="645"/>
      <c r="T419" s="645"/>
      <c r="U419" s="645"/>
      <c r="V419" s="645"/>
      <c r="W419" s="645"/>
      <c r="X419" s="645"/>
      <c r="Y419" s="645"/>
      <c r="Z419" s="645"/>
    </row>
    <row r="420" spans="1:26" ht="15.75" customHeight="1" x14ac:dyDescent="0.2">
      <c r="A420" s="645"/>
      <c r="B420" s="645"/>
      <c r="C420" s="645"/>
      <c r="D420" s="645"/>
      <c r="E420" s="645"/>
      <c r="F420" s="645"/>
      <c r="G420" s="645"/>
      <c r="H420" s="645"/>
      <c r="I420" s="645"/>
      <c r="J420" s="645"/>
      <c r="K420" s="645"/>
      <c r="L420" s="645"/>
      <c r="M420" s="645"/>
      <c r="N420" s="645"/>
      <c r="O420" s="645"/>
      <c r="P420" s="645"/>
      <c r="Q420" s="645"/>
      <c r="R420" s="645"/>
      <c r="S420" s="645"/>
      <c r="T420" s="645"/>
      <c r="U420" s="645"/>
      <c r="V420" s="645"/>
      <c r="W420" s="645"/>
      <c r="X420" s="645"/>
      <c r="Y420" s="645"/>
      <c r="Z420" s="645"/>
    </row>
    <row r="421" spans="1:26" ht="15.75" customHeight="1" x14ac:dyDescent="0.2">
      <c r="A421" s="645"/>
      <c r="B421" s="645"/>
      <c r="C421" s="645"/>
      <c r="D421" s="645"/>
      <c r="E421" s="645"/>
      <c r="F421" s="645"/>
      <c r="G421" s="645"/>
      <c r="H421" s="645"/>
      <c r="I421" s="645"/>
      <c r="J421" s="645"/>
      <c r="K421" s="645"/>
      <c r="L421" s="645"/>
      <c r="M421" s="645"/>
      <c r="N421" s="645"/>
      <c r="O421" s="645"/>
      <c r="P421" s="645"/>
      <c r="Q421" s="645"/>
      <c r="R421" s="645"/>
      <c r="S421" s="645"/>
      <c r="T421" s="645"/>
      <c r="U421" s="645"/>
      <c r="V421" s="645"/>
      <c r="W421" s="645"/>
      <c r="X421" s="645"/>
      <c r="Y421" s="645"/>
      <c r="Z421" s="645"/>
    </row>
    <row r="422" spans="1:26" ht="15.75" customHeight="1" x14ac:dyDescent="0.2">
      <c r="A422" s="645"/>
      <c r="B422" s="645"/>
      <c r="C422" s="645"/>
      <c r="D422" s="645"/>
      <c r="E422" s="645"/>
      <c r="F422" s="645"/>
      <c r="G422" s="645"/>
      <c r="H422" s="645"/>
      <c r="I422" s="645"/>
      <c r="J422" s="645"/>
      <c r="K422" s="645"/>
      <c r="L422" s="645"/>
      <c r="M422" s="645"/>
      <c r="N422" s="645"/>
      <c r="O422" s="645"/>
      <c r="P422" s="645"/>
      <c r="Q422" s="645"/>
      <c r="R422" s="645"/>
      <c r="S422" s="645"/>
      <c r="T422" s="645"/>
      <c r="U422" s="645"/>
      <c r="V422" s="645"/>
      <c r="W422" s="645"/>
      <c r="X422" s="645"/>
      <c r="Y422" s="645"/>
      <c r="Z422" s="645"/>
    </row>
    <row r="423" spans="1:26" ht="15.75" customHeight="1" x14ac:dyDescent="0.2">
      <c r="A423" s="645"/>
      <c r="B423" s="645"/>
      <c r="C423" s="645"/>
      <c r="D423" s="645"/>
      <c r="E423" s="645"/>
      <c r="F423" s="645"/>
      <c r="G423" s="645"/>
      <c r="H423" s="645"/>
      <c r="I423" s="645"/>
      <c r="J423" s="645"/>
      <c r="K423" s="645"/>
      <c r="L423" s="645"/>
      <c r="M423" s="645"/>
      <c r="N423" s="645"/>
      <c r="O423" s="645"/>
      <c r="P423" s="645"/>
      <c r="Q423" s="645"/>
      <c r="R423" s="645"/>
      <c r="S423" s="645"/>
      <c r="T423" s="645"/>
      <c r="U423" s="645"/>
      <c r="V423" s="645"/>
      <c r="W423" s="645"/>
      <c r="X423" s="645"/>
      <c r="Y423" s="645"/>
      <c r="Z423" s="645"/>
    </row>
    <row r="424" spans="1:26" ht="15.75" customHeight="1" x14ac:dyDescent="0.2">
      <c r="A424" s="645"/>
      <c r="B424" s="645"/>
      <c r="C424" s="645"/>
      <c r="D424" s="645"/>
      <c r="E424" s="645"/>
      <c r="F424" s="645"/>
      <c r="G424" s="645"/>
      <c r="H424" s="645"/>
      <c r="I424" s="645"/>
      <c r="J424" s="645"/>
      <c r="K424" s="645"/>
      <c r="L424" s="645"/>
      <c r="M424" s="645"/>
      <c r="N424" s="645"/>
      <c r="O424" s="645"/>
      <c r="P424" s="645"/>
      <c r="Q424" s="645"/>
      <c r="R424" s="645"/>
      <c r="S424" s="645"/>
      <c r="T424" s="645"/>
      <c r="U424" s="645"/>
      <c r="V424" s="645"/>
      <c r="W424" s="645"/>
      <c r="X424" s="645"/>
      <c r="Y424" s="645"/>
      <c r="Z424" s="645"/>
    </row>
    <row r="425" spans="1:26" ht="15.75" customHeight="1" x14ac:dyDescent="0.2">
      <c r="A425" s="645"/>
      <c r="B425" s="645"/>
      <c r="C425" s="645"/>
      <c r="D425" s="645"/>
      <c r="E425" s="645"/>
      <c r="F425" s="645"/>
      <c r="G425" s="645"/>
      <c r="H425" s="645"/>
      <c r="I425" s="645"/>
      <c r="J425" s="645"/>
      <c r="K425" s="645"/>
      <c r="L425" s="645"/>
      <c r="M425" s="645"/>
      <c r="N425" s="645"/>
      <c r="O425" s="645"/>
      <c r="P425" s="645"/>
      <c r="Q425" s="645"/>
      <c r="R425" s="645"/>
      <c r="S425" s="645"/>
      <c r="T425" s="645"/>
      <c r="U425" s="645"/>
      <c r="V425" s="645"/>
      <c r="W425" s="645"/>
      <c r="X425" s="645"/>
      <c r="Y425" s="645"/>
      <c r="Z425" s="645"/>
    </row>
    <row r="426" spans="1:26" ht="15.75" customHeight="1" x14ac:dyDescent="0.2">
      <c r="A426" s="645"/>
      <c r="B426" s="645"/>
      <c r="C426" s="645"/>
      <c r="D426" s="645"/>
      <c r="E426" s="645"/>
      <c r="F426" s="645"/>
      <c r="G426" s="645"/>
      <c r="H426" s="645"/>
      <c r="I426" s="645"/>
      <c r="J426" s="645"/>
      <c r="K426" s="645"/>
      <c r="L426" s="645"/>
      <c r="M426" s="645"/>
      <c r="N426" s="645"/>
      <c r="O426" s="645"/>
      <c r="P426" s="645"/>
      <c r="Q426" s="645"/>
      <c r="R426" s="645"/>
      <c r="S426" s="645"/>
      <c r="T426" s="645"/>
      <c r="U426" s="645"/>
      <c r="V426" s="645"/>
      <c r="W426" s="645"/>
      <c r="X426" s="645"/>
      <c r="Y426" s="645"/>
      <c r="Z426" s="645"/>
    </row>
    <row r="427" spans="1:26" ht="15.75" customHeight="1" x14ac:dyDescent="0.2">
      <c r="A427" s="645"/>
      <c r="B427" s="645"/>
      <c r="C427" s="645"/>
      <c r="D427" s="645"/>
      <c r="E427" s="645"/>
      <c r="F427" s="645"/>
      <c r="G427" s="645"/>
      <c r="H427" s="645"/>
      <c r="I427" s="645"/>
      <c r="J427" s="645"/>
      <c r="K427" s="645"/>
      <c r="L427" s="645"/>
      <c r="M427" s="645"/>
      <c r="N427" s="645"/>
      <c r="O427" s="645"/>
      <c r="P427" s="645"/>
      <c r="Q427" s="645"/>
      <c r="R427" s="645"/>
      <c r="S427" s="645"/>
      <c r="T427" s="645"/>
      <c r="U427" s="645"/>
      <c r="V427" s="645"/>
      <c r="W427" s="645"/>
      <c r="X427" s="645"/>
      <c r="Y427" s="645"/>
      <c r="Z427" s="645"/>
    </row>
    <row r="428" spans="1:26" ht="15.75" customHeight="1" x14ac:dyDescent="0.2">
      <c r="A428" s="645"/>
      <c r="B428" s="645"/>
      <c r="C428" s="645"/>
      <c r="D428" s="645"/>
      <c r="E428" s="645"/>
      <c r="F428" s="645"/>
      <c r="G428" s="645"/>
      <c r="H428" s="645"/>
      <c r="I428" s="645"/>
      <c r="J428" s="645"/>
      <c r="K428" s="645"/>
      <c r="L428" s="645"/>
      <c r="M428" s="645"/>
      <c r="N428" s="645"/>
      <c r="O428" s="645"/>
      <c r="P428" s="645"/>
      <c r="Q428" s="645"/>
      <c r="R428" s="645"/>
      <c r="S428" s="645"/>
      <c r="T428" s="645"/>
      <c r="U428" s="645"/>
      <c r="V428" s="645"/>
      <c r="W428" s="645"/>
      <c r="X428" s="645"/>
      <c r="Y428" s="645"/>
      <c r="Z428" s="645"/>
    </row>
    <row r="429" spans="1:26" ht="15.75" customHeight="1" x14ac:dyDescent="0.2">
      <c r="A429" s="645"/>
      <c r="B429" s="645"/>
      <c r="C429" s="645"/>
      <c r="D429" s="645"/>
      <c r="E429" s="645"/>
      <c r="F429" s="645"/>
      <c r="G429" s="645"/>
      <c r="H429" s="645"/>
      <c r="I429" s="645"/>
      <c r="J429" s="645"/>
      <c r="K429" s="645"/>
      <c r="L429" s="645"/>
      <c r="M429" s="645"/>
      <c r="N429" s="645"/>
      <c r="O429" s="645"/>
      <c r="P429" s="645"/>
      <c r="Q429" s="645"/>
      <c r="R429" s="645"/>
      <c r="S429" s="645"/>
      <c r="T429" s="645"/>
      <c r="U429" s="645"/>
      <c r="V429" s="645"/>
      <c r="W429" s="645"/>
      <c r="X429" s="645"/>
      <c r="Y429" s="645"/>
      <c r="Z429" s="645"/>
    </row>
    <row r="430" spans="1:26" ht="15.75" customHeight="1" x14ac:dyDescent="0.2">
      <c r="A430" s="645"/>
      <c r="B430" s="645"/>
      <c r="C430" s="645"/>
      <c r="D430" s="645"/>
      <c r="E430" s="645"/>
      <c r="F430" s="645"/>
      <c r="G430" s="645"/>
      <c r="H430" s="645"/>
      <c r="I430" s="645"/>
      <c r="J430" s="645"/>
      <c r="K430" s="645"/>
      <c r="L430" s="645"/>
      <c r="M430" s="645"/>
      <c r="N430" s="645"/>
      <c r="O430" s="645"/>
      <c r="P430" s="645"/>
      <c r="Q430" s="645"/>
      <c r="R430" s="645"/>
      <c r="S430" s="645"/>
      <c r="T430" s="645"/>
      <c r="U430" s="645"/>
      <c r="V430" s="645"/>
      <c r="W430" s="645"/>
      <c r="X430" s="645"/>
      <c r="Y430" s="645"/>
      <c r="Z430" s="645"/>
    </row>
    <row r="431" spans="1:26" ht="15.75" customHeight="1" x14ac:dyDescent="0.2">
      <c r="A431" s="645"/>
      <c r="B431" s="645"/>
      <c r="C431" s="645"/>
      <c r="D431" s="645"/>
      <c r="E431" s="645"/>
      <c r="F431" s="645"/>
      <c r="G431" s="645"/>
      <c r="H431" s="645"/>
      <c r="I431" s="645"/>
      <c r="J431" s="645"/>
      <c r="K431" s="645"/>
      <c r="L431" s="645"/>
      <c r="M431" s="645"/>
      <c r="N431" s="645"/>
      <c r="O431" s="645"/>
      <c r="P431" s="645"/>
      <c r="Q431" s="645"/>
      <c r="R431" s="645"/>
      <c r="S431" s="645"/>
      <c r="T431" s="645"/>
      <c r="U431" s="645"/>
      <c r="V431" s="645"/>
      <c r="W431" s="645"/>
      <c r="X431" s="645"/>
      <c r="Y431" s="645"/>
      <c r="Z431" s="645"/>
    </row>
    <row r="432" spans="1:26" ht="15.75" customHeight="1" x14ac:dyDescent="0.2">
      <c r="A432" s="645"/>
      <c r="B432" s="645"/>
      <c r="C432" s="645"/>
      <c r="D432" s="645"/>
      <c r="E432" s="645"/>
      <c r="F432" s="645"/>
      <c r="G432" s="645"/>
      <c r="H432" s="645"/>
      <c r="I432" s="645"/>
      <c r="J432" s="645"/>
      <c r="K432" s="645"/>
      <c r="L432" s="645"/>
      <c r="M432" s="645"/>
      <c r="N432" s="645"/>
      <c r="O432" s="645"/>
      <c r="P432" s="645"/>
      <c r="Q432" s="645"/>
      <c r="R432" s="645"/>
      <c r="S432" s="645"/>
      <c r="T432" s="645"/>
      <c r="U432" s="645"/>
      <c r="V432" s="645"/>
      <c r="W432" s="645"/>
      <c r="X432" s="645"/>
      <c r="Y432" s="645"/>
      <c r="Z432" s="645"/>
    </row>
    <row r="433" spans="1:26" ht="15.75" customHeight="1" x14ac:dyDescent="0.2">
      <c r="A433" s="645"/>
      <c r="B433" s="645"/>
      <c r="C433" s="645"/>
      <c r="D433" s="645"/>
      <c r="E433" s="645"/>
      <c r="F433" s="645"/>
      <c r="G433" s="645"/>
      <c r="H433" s="645"/>
      <c r="I433" s="645"/>
      <c r="J433" s="645"/>
      <c r="K433" s="645"/>
      <c r="L433" s="645"/>
      <c r="M433" s="645"/>
      <c r="N433" s="645"/>
      <c r="O433" s="645"/>
      <c r="P433" s="645"/>
      <c r="Q433" s="645"/>
      <c r="R433" s="645"/>
      <c r="S433" s="645"/>
      <c r="T433" s="645"/>
      <c r="U433" s="645"/>
      <c r="V433" s="645"/>
      <c r="W433" s="645"/>
      <c r="X433" s="645"/>
      <c r="Y433" s="645"/>
      <c r="Z433" s="645"/>
    </row>
    <row r="434" spans="1:26" ht="15.75" customHeight="1" x14ac:dyDescent="0.2">
      <c r="A434" s="645"/>
      <c r="B434" s="645"/>
      <c r="C434" s="645"/>
      <c r="D434" s="645"/>
      <c r="E434" s="645"/>
      <c r="F434" s="645"/>
      <c r="G434" s="645"/>
      <c r="H434" s="645"/>
      <c r="I434" s="645"/>
      <c r="J434" s="645"/>
      <c r="K434" s="645"/>
      <c r="L434" s="645"/>
      <c r="M434" s="645"/>
      <c r="N434" s="645"/>
      <c r="O434" s="645"/>
      <c r="P434" s="645"/>
      <c r="Q434" s="645"/>
      <c r="R434" s="645"/>
      <c r="S434" s="645"/>
      <c r="T434" s="645"/>
      <c r="U434" s="645"/>
      <c r="V434" s="645"/>
      <c r="W434" s="645"/>
      <c r="X434" s="645"/>
      <c r="Y434" s="645"/>
      <c r="Z434" s="645"/>
    </row>
    <row r="435" spans="1:26" ht="15.75" customHeight="1" x14ac:dyDescent="0.2">
      <c r="A435" s="645"/>
      <c r="B435" s="645"/>
      <c r="C435" s="645"/>
      <c r="D435" s="645"/>
      <c r="E435" s="645"/>
      <c r="F435" s="645"/>
      <c r="G435" s="645"/>
      <c r="H435" s="645"/>
      <c r="I435" s="645"/>
      <c r="J435" s="645"/>
      <c r="K435" s="645"/>
      <c r="L435" s="645"/>
      <c r="M435" s="645"/>
      <c r="N435" s="645"/>
      <c r="O435" s="645"/>
      <c r="P435" s="645"/>
      <c r="Q435" s="645"/>
      <c r="R435" s="645"/>
      <c r="S435" s="645"/>
      <c r="T435" s="645"/>
      <c r="U435" s="645"/>
      <c r="V435" s="645"/>
      <c r="W435" s="645"/>
      <c r="X435" s="645"/>
      <c r="Y435" s="645"/>
      <c r="Z435" s="645"/>
    </row>
    <row r="436" spans="1:26" ht="15.75" customHeight="1" x14ac:dyDescent="0.2">
      <c r="A436" s="645"/>
      <c r="B436" s="645"/>
      <c r="C436" s="645"/>
      <c r="D436" s="645"/>
      <c r="E436" s="645"/>
      <c r="F436" s="645"/>
      <c r="G436" s="645"/>
      <c r="H436" s="645"/>
      <c r="I436" s="645"/>
      <c r="J436" s="645"/>
      <c r="K436" s="645"/>
      <c r="L436" s="645"/>
      <c r="M436" s="645"/>
      <c r="N436" s="645"/>
      <c r="O436" s="645"/>
      <c r="P436" s="645"/>
      <c r="Q436" s="645"/>
      <c r="R436" s="645"/>
      <c r="S436" s="645"/>
      <c r="T436" s="645"/>
      <c r="U436" s="645"/>
      <c r="V436" s="645"/>
      <c r="W436" s="645"/>
      <c r="X436" s="645"/>
      <c r="Y436" s="645"/>
      <c r="Z436" s="645"/>
    </row>
    <row r="437" spans="1:26" ht="15.75" customHeight="1" x14ac:dyDescent="0.2">
      <c r="A437" s="645"/>
      <c r="B437" s="645"/>
      <c r="C437" s="645"/>
      <c r="D437" s="645"/>
      <c r="E437" s="645"/>
      <c r="F437" s="645"/>
      <c r="G437" s="645"/>
      <c r="H437" s="645"/>
      <c r="I437" s="645"/>
      <c r="J437" s="645"/>
      <c r="K437" s="645"/>
      <c r="L437" s="645"/>
      <c r="M437" s="645"/>
      <c r="N437" s="645"/>
      <c r="O437" s="645"/>
      <c r="P437" s="645"/>
      <c r="Q437" s="645"/>
      <c r="R437" s="645"/>
      <c r="S437" s="645"/>
      <c r="T437" s="645"/>
      <c r="U437" s="645"/>
      <c r="V437" s="645"/>
      <c r="W437" s="645"/>
      <c r="X437" s="645"/>
      <c r="Y437" s="645"/>
      <c r="Z437" s="645"/>
    </row>
    <row r="438" spans="1:26" ht="15.75" customHeight="1" x14ac:dyDescent="0.2">
      <c r="A438" s="645"/>
      <c r="B438" s="645"/>
      <c r="C438" s="645"/>
      <c r="D438" s="645"/>
      <c r="E438" s="645"/>
      <c r="F438" s="645"/>
      <c r="G438" s="645"/>
      <c r="H438" s="645"/>
      <c r="I438" s="645"/>
      <c r="J438" s="645"/>
      <c r="K438" s="645"/>
      <c r="L438" s="645"/>
      <c r="M438" s="645"/>
      <c r="N438" s="645"/>
      <c r="O438" s="645"/>
      <c r="P438" s="645"/>
      <c r="Q438" s="645"/>
      <c r="R438" s="645"/>
      <c r="S438" s="645"/>
      <c r="T438" s="645"/>
      <c r="U438" s="645"/>
      <c r="V438" s="645"/>
      <c r="W438" s="645"/>
      <c r="X438" s="645"/>
      <c r="Y438" s="645"/>
      <c r="Z438" s="645"/>
    </row>
    <row r="439" spans="1:26" ht="15.75" customHeight="1" x14ac:dyDescent="0.2">
      <c r="A439" s="645"/>
      <c r="B439" s="645"/>
      <c r="C439" s="645"/>
      <c r="D439" s="645"/>
      <c r="E439" s="645"/>
      <c r="F439" s="645"/>
      <c r="G439" s="645"/>
      <c r="H439" s="645"/>
      <c r="I439" s="645"/>
      <c r="J439" s="645"/>
      <c r="K439" s="645"/>
      <c r="L439" s="645"/>
      <c r="M439" s="645"/>
      <c r="N439" s="645"/>
      <c r="O439" s="645"/>
      <c r="P439" s="645"/>
      <c r="Q439" s="645"/>
      <c r="R439" s="645"/>
      <c r="S439" s="645"/>
      <c r="T439" s="645"/>
      <c r="U439" s="645"/>
      <c r="V439" s="645"/>
      <c r="W439" s="645"/>
      <c r="X439" s="645"/>
      <c r="Y439" s="645"/>
      <c r="Z439" s="645"/>
    </row>
    <row r="440" spans="1:26" ht="15.75" customHeight="1" x14ac:dyDescent="0.2">
      <c r="A440" s="645"/>
      <c r="B440" s="645"/>
      <c r="C440" s="645"/>
      <c r="D440" s="645"/>
      <c r="E440" s="645"/>
      <c r="F440" s="645"/>
      <c r="G440" s="645"/>
      <c r="H440" s="645"/>
      <c r="I440" s="645"/>
      <c r="J440" s="645"/>
      <c r="K440" s="645"/>
      <c r="L440" s="645"/>
      <c r="M440" s="645"/>
      <c r="N440" s="645"/>
      <c r="O440" s="645"/>
      <c r="P440" s="645"/>
      <c r="Q440" s="645"/>
      <c r="R440" s="645"/>
      <c r="S440" s="645"/>
      <c r="T440" s="645"/>
      <c r="U440" s="645"/>
      <c r="V440" s="645"/>
      <c r="W440" s="645"/>
      <c r="X440" s="645"/>
      <c r="Y440" s="645"/>
      <c r="Z440" s="645"/>
    </row>
    <row r="441" spans="1:26" ht="15.75" customHeight="1" x14ac:dyDescent="0.2">
      <c r="A441" s="645"/>
      <c r="B441" s="645"/>
      <c r="C441" s="645"/>
      <c r="D441" s="645"/>
      <c r="E441" s="645"/>
      <c r="F441" s="645"/>
      <c r="G441" s="645"/>
      <c r="H441" s="645"/>
      <c r="I441" s="645"/>
      <c r="J441" s="645"/>
      <c r="K441" s="645"/>
      <c r="L441" s="645"/>
      <c r="M441" s="645"/>
      <c r="N441" s="645"/>
      <c r="O441" s="645"/>
      <c r="P441" s="645"/>
      <c r="Q441" s="645"/>
      <c r="R441" s="645"/>
      <c r="S441" s="645"/>
      <c r="T441" s="645"/>
      <c r="U441" s="645"/>
      <c r="V441" s="645"/>
      <c r="W441" s="645"/>
      <c r="X441" s="645"/>
      <c r="Y441" s="645"/>
      <c r="Z441" s="645"/>
    </row>
    <row r="442" spans="1:26" ht="15.75" customHeight="1" x14ac:dyDescent="0.2">
      <c r="A442" s="645"/>
      <c r="B442" s="645"/>
      <c r="C442" s="645"/>
      <c r="D442" s="645"/>
      <c r="E442" s="645"/>
      <c r="F442" s="645"/>
      <c r="G442" s="645"/>
      <c r="H442" s="645"/>
      <c r="I442" s="645"/>
      <c r="J442" s="645"/>
      <c r="K442" s="645"/>
      <c r="L442" s="645"/>
      <c r="M442" s="645"/>
      <c r="N442" s="645"/>
      <c r="O442" s="645"/>
      <c r="P442" s="645"/>
      <c r="Q442" s="645"/>
      <c r="R442" s="645"/>
      <c r="S442" s="645"/>
      <c r="T442" s="645"/>
      <c r="U442" s="645"/>
      <c r="V442" s="645"/>
      <c r="W442" s="645"/>
      <c r="X442" s="645"/>
      <c r="Y442" s="645"/>
      <c r="Z442" s="645"/>
    </row>
    <row r="443" spans="1:26" ht="15.75" customHeight="1" x14ac:dyDescent="0.2">
      <c r="A443" s="645"/>
      <c r="B443" s="645"/>
      <c r="C443" s="645"/>
      <c r="D443" s="645"/>
      <c r="E443" s="645"/>
      <c r="F443" s="645"/>
      <c r="G443" s="645"/>
      <c r="H443" s="645"/>
      <c r="I443" s="645"/>
      <c r="J443" s="645"/>
      <c r="K443" s="645"/>
      <c r="L443" s="645"/>
      <c r="M443" s="645"/>
      <c r="N443" s="645"/>
      <c r="O443" s="645"/>
      <c r="P443" s="645"/>
      <c r="Q443" s="645"/>
      <c r="R443" s="645"/>
      <c r="S443" s="645"/>
      <c r="T443" s="645"/>
      <c r="U443" s="645"/>
      <c r="V443" s="645"/>
      <c r="W443" s="645"/>
      <c r="X443" s="645"/>
      <c r="Y443" s="645"/>
      <c r="Z443" s="645"/>
    </row>
    <row r="444" spans="1:26" ht="15.75" customHeight="1" x14ac:dyDescent="0.2">
      <c r="A444" s="645"/>
      <c r="B444" s="645"/>
      <c r="C444" s="645"/>
      <c r="D444" s="645"/>
      <c r="E444" s="645"/>
      <c r="F444" s="645"/>
      <c r="G444" s="645"/>
      <c r="H444" s="645"/>
      <c r="I444" s="645"/>
      <c r="J444" s="645"/>
      <c r="K444" s="645"/>
      <c r="L444" s="645"/>
      <c r="M444" s="645"/>
      <c r="N444" s="645"/>
      <c r="O444" s="645"/>
      <c r="P444" s="645"/>
      <c r="Q444" s="645"/>
      <c r="R444" s="645"/>
      <c r="S444" s="645"/>
      <c r="T444" s="645"/>
      <c r="U444" s="645"/>
      <c r="V444" s="645"/>
      <c r="W444" s="645"/>
      <c r="X444" s="645"/>
      <c r="Y444" s="645"/>
      <c r="Z444" s="645"/>
    </row>
    <row r="445" spans="1:26" ht="15.75" customHeight="1" x14ac:dyDescent="0.2">
      <c r="A445" s="645"/>
      <c r="B445" s="645"/>
      <c r="C445" s="645"/>
      <c r="D445" s="645"/>
      <c r="E445" s="645"/>
      <c r="F445" s="645"/>
      <c r="G445" s="645"/>
      <c r="H445" s="645"/>
      <c r="I445" s="645"/>
      <c r="J445" s="645"/>
      <c r="K445" s="645"/>
      <c r="L445" s="645"/>
      <c r="M445" s="645"/>
      <c r="N445" s="645"/>
      <c r="O445" s="645"/>
      <c r="P445" s="645"/>
      <c r="Q445" s="645"/>
      <c r="R445" s="645"/>
      <c r="S445" s="645"/>
      <c r="T445" s="645"/>
      <c r="U445" s="645"/>
      <c r="V445" s="645"/>
      <c r="W445" s="645"/>
      <c r="X445" s="645"/>
      <c r="Y445" s="645"/>
      <c r="Z445" s="645"/>
    </row>
    <row r="446" spans="1:26" ht="15.75" customHeight="1" x14ac:dyDescent="0.2">
      <c r="A446" s="645"/>
      <c r="B446" s="645"/>
      <c r="C446" s="645"/>
      <c r="D446" s="645"/>
      <c r="E446" s="645"/>
      <c r="F446" s="645"/>
      <c r="G446" s="645"/>
      <c r="H446" s="645"/>
      <c r="I446" s="645"/>
      <c r="J446" s="645"/>
      <c r="K446" s="645"/>
      <c r="L446" s="645"/>
      <c r="M446" s="645"/>
      <c r="N446" s="645"/>
      <c r="O446" s="645"/>
      <c r="P446" s="645"/>
      <c r="Q446" s="645"/>
      <c r="R446" s="645"/>
      <c r="S446" s="645"/>
      <c r="T446" s="645"/>
      <c r="U446" s="645"/>
      <c r="V446" s="645"/>
      <c r="W446" s="645"/>
      <c r="X446" s="645"/>
      <c r="Y446" s="645"/>
      <c r="Z446" s="645"/>
    </row>
    <row r="447" spans="1:26" ht="15.75" customHeight="1" x14ac:dyDescent="0.2">
      <c r="A447" s="645"/>
      <c r="B447" s="645"/>
      <c r="C447" s="645"/>
      <c r="D447" s="645"/>
      <c r="E447" s="645"/>
      <c r="F447" s="645"/>
      <c r="G447" s="645"/>
      <c r="H447" s="645"/>
      <c r="I447" s="645"/>
      <c r="J447" s="645"/>
      <c r="K447" s="645"/>
      <c r="L447" s="645"/>
      <c r="M447" s="645"/>
      <c r="N447" s="645"/>
      <c r="O447" s="645"/>
      <c r="P447" s="645"/>
      <c r="Q447" s="645"/>
      <c r="R447" s="645"/>
      <c r="S447" s="645"/>
      <c r="T447" s="645"/>
      <c r="U447" s="645"/>
      <c r="V447" s="645"/>
      <c r="W447" s="645"/>
      <c r="X447" s="645"/>
      <c r="Y447" s="645"/>
      <c r="Z447" s="645"/>
    </row>
    <row r="448" spans="1:26" ht="15.75" customHeight="1" x14ac:dyDescent="0.2">
      <c r="A448" s="645"/>
      <c r="B448" s="645"/>
      <c r="C448" s="645"/>
      <c r="D448" s="645"/>
      <c r="E448" s="645"/>
      <c r="F448" s="645"/>
      <c r="G448" s="645"/>
      <c r="H448" s="645"/>
      <c r="I448" s="645"/>
      <c r="J448" s="645"/>
      <c r="K448" s="645"/>
      <c r="L448" s="645"/>
      <c r="M448" s="645"/>
      <c r="N448" s="645"/>
      <c r="O448" s="645"/>
      <c r="P448" s="645"/>
      <c r="Q448" s="645"/>
      <c r="R448" s="645"/>
      <c r="S448" s="645"/>
      <c r="T448" s="645"/>
      <c r="U448" s="645"/>
      <c r="V448" s="645"/>
      <c r="W448" s="645"/>
      <c r="X448" s="645"/>
      <c r="Y448" s="645"/>
      <c r="Z448" s="645"/>
    </row>
    <row r="449" spans="1:26" ht="15.75" customHeight="1" x14ac:dyDescent="0.2">
      <c r="A449" s="645"/>
      <c r="B449" s="645"/>
      <c r="C449" s="645"/>
      <c r="D449" s="645"/>
      <c r="E449" s="645"/>
      <c r="F449" s="645"/>
      <c r="G449" s="645"/>
      <c r="H449" s="645"/>
      <c r="I449" s="645"/>
      <c r="J449" s="645"/>
      <c r="K449" s="645"/>
      <c r="L449" s="645"/>
      <c r="M449" s="645"/>
      <c r="N449" s="645"/>
      <c r="O449" s="645"/>
      <c r="P449" s="645"/>
      <c r="Q449" s="645"/>
      <c r="R449" s="645"/>
      <c r="S449" s="645"/>
      <c r="T449" s="645"/>
      <c r="U449" s="645"/>
      <c r="V449" s="645"/>
      <c r="W449" s="645"/>
      <c r="X449" s="645"/>
      <c r="Y449" s="645"/>
      <c r="Z449" s="645"/>
    </row>
    <row r="450" spans="1:26" ht="15.75" customHeight="1" x14ac:dyDescent="0.2">
      <c r="A450" s="645"/>
      <c r="B450" s="645"/>
      <c r="C450" s="645"/>
      <c r="D450" s="645"/>
      <c r="E450" s="645"/>
      <c r="F450" s="645"/>
      <c r="G450" s="645"/>
      <c r="H450" s="645"/>
      <c r="I450" s="645"/>
      <c r="J450" s="645"/>
      <c r="K450" s="645"/>
      <c r="L450" s="645"/>
      <c r="M450" s="645"/>
      <c r="N450" s="645"/>
      <c r="O450" s="645"/>
      <c r="P450" s="645"/>
      <c r="Q450" s="645"/>
      <c r="R450" s="645"/>
      <c r="S450" s="645"/>
      <c r="T450" s="645"/>
      <c r="U450" s="645"/>
      <c r="V450" s="645"/>
      <c r="W450" s="645"/>
      <c r="X450" s="645"/>
      <c r="Y450" s="645"/>
      <c r="Z450" s="645"/>
    </row>
    <row r="451" spans="1:26" ht="15.75" customHeight="1" x14ac:dyDescent="0.2">
      <c r="A451" s="645"/>
      <c r="B451" s="645"/>
      <c r="C451" s="645"/>
      <c r="D451" s="645"/>
      <c r="E451" s="645"/>
      <c r="F451" s="645"/>
      <c r="G451" s="645"/>
      <c r="H451" s="645"/>
      <c r="I451" s="645"/>
      <c r="J451" s="645"/>
      <c r="K451" s="645"/>
      <c r="L451" s="645"/>
      <c r="M451" s="645"/>
      <c r="N451" s="645"/>
      <c r="O451" s="645"/>
      <c r="P451" s="645"/>
      <c r="Q451" s="645"/>
      <c r="R451" s="645"/>
      <c r="S451" s="645"/>
      <c r="T451" s="645"/>
      <c r="U451" s="645"/>
      <c r="V451" s="645"/>
      <c r="W451" s="645"/>
      <c r="X451" s="645"/>
      <c r="Y451" s="645"/>
      <c r="Z451" s="645"/>
    </row>
    <row r="452" spans="1:26" ht="15.75" customHeight="1" x14ac:dyDescent="0.2">
      <c r="A452" s="645"/>
      <c r="B452" s="645"/>
      <c r="C452" s="645"/>
      <c r="D452" s="645"/>
      <c r="E452" s="645"/>
      <c r="F452" s="645"/>
      <c r="G452" s="645"/>
      <c r="H452" s="645"/>
      <c r="I452" s="645"/>
      <c r="J452" s="645"/>
      <c r="K452" s="645"/>
      <c r="L452" s="645"/>
      <c r="M452" s="645"/>
      <c r="N452" s="645"/>
      <c r="O452" s="645"/>
      <c r="P452" s="645"/>
      <c r="Q452" s="645"/>
      <c r="R452" s="645"/>
      <c r="S452" s="645"/>
      <c r="T452" s="645"/>
      <c r="U452" s="645"/>
      <c r="V452" s="645"/>
      <c r="W452" s="645"/>
      <c r="X452" s="645"/>
      <c r="Y452" s="645"/>
      <c r="Z452" s="645"/>
    </row>
    <row r="453" spans="1:26" ht="15.75" customHeight="1" x14ac:dyDescent="0.2">
      <c r="A453" s="645"/>
      <c r="B453" s="645"/>
      <c r="C453" s="645"/>
      <c r="D453" s="645"/>
      <c r="E453" s="645"/>
      <c r="F453" s="645"/>
      <c r="G453" s="645"/>
      <c r="H453" s="645"/>
      <c r="I453" s="645"/>
      <c r="J453" s="645"/>
      <c r="K453" s="645"/>
      <c r="L453" s="645"/>
      <c r="M453" s="645"/>
      <c r="N453" s="645"/>
      <c r="O453" s="645"/>
      <c r="P453" s="645"/>
      <c r="Q453" s="645"/>
      <c r="R453" s="645"/>
      <c r="S453" s="645"/>
      <c r="T453" s="645"/>
      <c r="U453" s="645"/>
      <c r="V453" s="645"/>
      <c r="W453" s="645"/>
      <c r="X453" s="645"/>
      <c r="Y453" s="645"/>
      <c r="Z453" s="645"/>
    </row>
    <row r="454" spans="1:26" ht="15.75" customHeight="1" x14ac:dyDescent="0.2">
      <c r="A454" s="645"/>
      <c r="B454" s="645"/>
      <c r="C454" s="645"/>
      <c r="D454" s="645"/>
      <c r="E454" s="645"/>
      <c r="F454" s="645"/>
      <c r="G454" s="645"/>
      <c r="H454" s="645"/>
      <c r="I454" s="645"/>
      <c r="J454" s="645"/>
      <c r="K454" s="645"/>
      <c r="L454" s="645"/>
      <c r="M454" s="645"/>
      <c r="N454" s="645"/>
      <c r="O454" s="645"/>
      <c r="P454" s="645"/>
      <c r="Q454" s="645"/>
      <c r="R454" s="645"/>
      <c r="S454" s="645"/>
      <c r="T454" s="645"/>
      <c r="U454" s="645"/>
      <c r="V454" s="645"/>
      <c r="W454" s="645"/>
      <c r="X454" s="645"/>
      <c r="Y454" s="645"/>
      <c r="Z454" s="645"/>
    </row>
    <row r="455" spans="1:26" ht="15.75" customHeight="1" x14ac:dyDescent="0.2">
      <c r="A455" s="645"/>
      <c r="B455" s="645"/>
      <c r="C455" s="645"/>
      <c r="D455" s="645"/>
      <c r="E455" s="645"/>
      <c r="F455" s="645"/>
      <c r="G455" s="645"/>
      <c r="H455" s="645"/>
      <c r="I455" s="645"/>
      <c r="J455" s="645"/>
      <c r="K455" s="645"/>
      <c r="L455" s="645"/>
      <c r="M455" s="645"/>
      <c r="N455" s="645"/>
      <c r="O455" s="645"/>
      <c r="P455" s="645"/>
      <c r="Q455" s="645"/>
      <c r="R455" s="645"/>
      <c r="S455" s="645"/>
      <c r="T455" s="645"/>
      <c r="U455" s="645"/>
      <c r="V455" s="645"/>
      <c r="W455" s="645"/>
      <c r="X455" s="645"/>
      <c r="Y455" s="645"/>
      <c r="Z455" s="645"/>
    </row>
    <row r="456" spans="1:26" ht="15.75" customHeight="1" x14ac:dyDescent="0.2">
      <c r="A456" s="645"/>
      <c r="B456" s="645"/>
      <c r="C456" s="645"/>
      <c r="D456" s="645"/>
      <c r="E456" s="645"/>
      <c r="F456" s="645"/>
      <c r="G456" s="645"/>
      <c r="H456" s="645"/>
      <c r="I456" s="645"/>
      <c r="J456" s="645"/>
      <c r="K456" s="645"/>
      <c r="L456" s="645"/>
      <c r="M456" s="645"/>
      <c r="N456" s="645"/>
      <c r="O456" s="645"/>
      <c r="P456" s="645"/>
      <c r="Q456" s="645"/>
      <c r="R456" s="645"/>
      <c r="S456" s="645"/>
      <c r="T456" s="645"/>
      <c r="U456" s="645"/>
      <c r="V456" s="645"/>
      <c r="W456" s="645"/>
      <c r="X456" s="645"/>
      <c r="Y456" s="645"/>
      <c r="Z456" s="645"/>
    </row>
    <row r="457" spans="1:26" ht="15.75" customHeight="1" x14ac:dyDescent="0.2">
      <c r="A457" s="645"/>
      <c r="B457" s="645"/>
      <c r="C457" s="645"/>
      <c r="D457" s="645"/>
      <c r="E457" s="645"/>
      <c r="F457" s="645"/>
      <c r="G457" s="645"/>
      <c r="H457" s="645"/>
      <c r="I457" s="645"/>
      <c r="J457" s="645"/>
      <c r="K457" s="645"/>
      <c r="L457" s="645"/>
      <c r="M457" s="645"/>
      <c r="N457" s="645"/>
      <c r="O457" s="645"/>
      <c r="P457" s="645"/>
      <c r="Q457" s="645"/>
      <c r="R457" s="645"/>
      <c r="S457" s="645"/>
      <c r="T457" s="645"/>
      <c r="U457" s="645"/>
      <c r="V457" s="645"/>
      <c r="W457" s="645"/>
      <c r="X457" s="645"/>
      <c r="Y457" s="645"/>
      <c r="Z457" s="645"/>
    </row>
    <row r="458" spans="1:26" ht="15.75" customHeight="1" x14ac:dyDescent="0.2">
      <c r="A458" s="645"/>
      <c r="B458" s="645"/>
      <c r="C458" s="645"/>
      <c r="D458" s="645"/>
      <c r="E458" s="645"/>
      <c r="F458" s="645"/>
      <c r="G458" s="645"/>
      <c r="H458" s="645"/>
      <c r="I458" s="645"/>
      <c r="J458" s="645"/>
      <c r="K458" s="645"/>
      <c r="L458" s="645"/>
      <c r="M458" s="645"/>
      <c r="N458" s="645"/>
      <c r="O458" s="645"/>
      <c r="P458" s="645"/>
      <c r="Q458" s="645"/>
      <c r="R458" s="645"/>
      <c r="S458" s="645"/>
      <c r="T458" s="645"/>
      <c r="U458" s="645"/>
      <c r="V458" s="645"/>
      <c r="W458" s="645"/>
      <c r="X458" s="645"/>
      <c r="Y458" s="645"/>
      <c r="Z458" s="645"/>
    </row>
    <row r="459" spans="1:26" ht="15.75" customHeight="1" x14ac:dyDescent="0.2">
      <c r="A459" s="645"/>
      <c r="B459" s="645"/>
      <c r="C459" s="645"/>
      <c r="D459" s="645"/>
      <c r="E459" s="645"/>
      <c r="F459" s="645"/>
      <c r="G459" s="645"/>
      <c r="H459" s="645"/>
      <c r="I459" s="645"/>
      <c r="J459" s="645"/>
      <c r="K459" s="645"/>
      <c r="L459" s="645"/>
      <c r="M459" s="645"/>
      <c r="N459" s="645"/>
      <c r="O459" s="645"/>
      <c r="P459" s="645"/>
      <c r="Q459" s="645"/>
      <c r="R459" s="645"/>
      <c r="S459" s="645"/>
      <c r="T459" s="645"/>
      <c r="U459" s="645"/>
      <c r="V459" s="645"/>
      <c r="W459" s="645"/>
      <c r="X459" s="645"/>
      <c r="Y459" s="645"/>
      <c r="Z459" s="645"/>
    </row>
    <row r="460" spans="1:26" ht="15.75" customHeight="1" x14ac:dyDescent="0.2">
      <c r="A460" s="645"/>
      <c r="B460" s="645"/>
      <c r="C460" s="645"/>
      <c r="D460" s="645"/>
      <c r="E460" s="645"/>
      <c r="F460" s="645"/>
      <c r="G460" s="645"/>
      <c r="H460" s="645"/>
      <c r="I460" s="645"/>
      <c r="J460" s="645"/>
      <c r="K460" s="645"/>
      <c r="L460" s="645"/>
      <c r="M460" s="645"/>
      <c r="N460" s="645"/>
      <c r="O460" s="645"/>
      <c r="P460" s="645"/>
      <c r="Q460" s="645"/>
      <c r="R460" s="645"/>
      <c r="S460" s="645"/>
      <c r="T460" s="645"/>
      <c r="U460" s="645"/>
      <c r="V460" s="645"/>
      <c r="W460" s="645"/>
      <c r="X460" s="645"/>
      <c r="Y460" s="645"/>
      <c r="Z460" s="645"/>
    </row>
    <row r="461" spans="1:26" ht="15.75" customHeight="1" x14ac:dyDescent="0.2">
      <c r="A461" s="645"/>
      <c r="B461" s="645"/>
      <c r="C461" s="645"/>
      <c r="D461" s="645"/>
      <c r="E461" s="645"/>
      <c r="F461" s="645"/>
      <c r="G461" s="645"/>
      <c r="H461" s="645"/>
      <c r="I461" s="645"/>
      <c r="J461" s="645"/>
      <c r="K461" s="645"/>
      <c r="L461" s="645"/>
      <c r="M461" s="645"/>
      <c r="N461" s="645"/>
      <c r="O461" s="645"/>
      <c r="P461" s="645"/>
      <c r="Q461" s="645"/>
      <c r="R461" s="645"/>
      <c r="S461" s="645"/>
      <c r="T461" s="645"/>
      <c r="U461" s="645"/>
      <c r="V461" s="645"/>
      <c r="W461" s="645"/>
      <c r="X461" s="645"/>
      <c r="Y461" s="645"/>
      <c r="Z461" s="645"/>
    </row>
    <row r="462" spans="1:26" ht="15.75" customHeight="1" x14ac:dyDescent="0.2">
      <c r="A462" s="645"/>
      <c r="B462" s="645"/>
      <c r="C462" s="645"/>
      <c r="D462" s="645"/>
      <c r="E462" s="645"/>
      <c r="F462" s="645"/>
      <c r="G462" s="645"/>
      <c r="H462" s="645"/>
      <c r="I462" s="645"/>
      <c r="J462" s="645"/>
      <c r="K462" s="645"/>
      <c r="L462" s="645"/>
      <c r="M462" s="645"/>
      <c r="N462" s="645"/>
      <c r="O462" s="645"/>
      <c r="P462" s="645"/>
      <c r="Q462" s="645"/>
      <c r="R462" s="645"/>
      <c r="S462" s="645"/>
      <c r="T462" s="645"/>
      <c r="U462" s="645"/>
      <c r="V462" s="645"/>
      <c r="W462" s="645"/>
      <c r="X462" s="645"/>
      <c r="Y462" s="645"/>
      <c r="Z462" s="645"/>
    </row>
    <row r="463" spans="1:26" ht="15.75" customHeight="1" x14ac:dyDescent="0.2">
      <c r="A463" s="645"/>
      <c r="B463" s="645"/>
      <c r="C463" s="645"/>
      <c r="D463" s="645"/>
      <c r="E463" s="645"/>
      <c r="F463" s="645"/>
      <c r="G463" s="645"/>
      <c r="H463" s="645"/>
      <c r="I463" s="645"/>
      <c r="J463" s="645"/>
      <c r="K463" s="645"/>
      <c r="L463" s="645"/>
      <c r="M463" s="645"/>
      <c r="N463" s="645"/>
      <c r="O463" s="645"/>
      <c r="P463" s="645"/>
      <c r="Q463" s="645"/>
      <c r="R463" s="645"/>
      <c r="S463" s="645"/>
      <c r="T463" s="645"/>
      <c r="U463" s="645"/>
      <c r="V463" s="645"/>
      <c r="W463" s="645"/>
      <c r="X463" s="645"/>
      <c r="Y463" s="645"/>
      <c r="Z463" s="645"/>
    </row>
    <row r="464" spans="1:26" ht="15.75" customHeight="1" x14ac:dyDescent="0.2">
      <c r="A464" s="645"/>
      <c r="B464" s="645"/>
      <c r="C464" s="645"/>
      <c r="D464" s="645"/>
      <c r="E464" s="645"/>
      <c r="F464" s="645"/>
      <c r="G464" s="645"/>
      <c r="H464" s="645"/>
      <c r="I464" s="645"/>
      <c r="J464" s="645"/>
      <c r="K464" s="645"/>
      <c r="L464" s="645"/>
      <c r="M464" s="645"/>
      <c r="N464" s="645"/>
      <c r="O464" s="645"/>
      <c r="P464" s="645"/>
      <c r="Q464" s="645"/>
      <c r="R464" s="645"/>
      <c r="S464" s="645"/>
      <c r="T464" s="645"/>
      <c r="U464" s="645"/>
      <c r="V464" s="645"/>
      <c r="W464" s="645"/>
      <c r="X464" s="645"/>
      <c r="Y464" s="645"/>
      <c r="Z464" s="645"/>
    </row>
    <row r="465" spans="1:26" ht="15.75" customHeight="1" x14ac:dyDescent="0.2">
      <c r="A465" s="645"/>
      <c r="B465" s="645"/>
      <c r="C465" s="645"/>
      <c r="D465" s="645"/>
      <c r="E465" s="645"/>
      <c r="F465" s="645"/>
      <c r="G465" s="645"/>
      <c r="H465" s="645"/>
      <c r="I465" s="645"/>
      <c r="J465" s="645"/>
      <c r="K465" s="645"/>
      <c r="L465" s="645"/>
      <c r="M465" s="645"/>
      <c r="N465" s="645"/>
      <c r="O465" s="645"/>
      <c r="P465" s="645"/>
      <c r="Q465" s="645"/>
      <c r="R465" s="645"/>
      <c r="S465" s="645"/>
      <c r="T465" s="645"/>
      <c r="U465" s="645"/>
      <c r="V465" s="645"/>
      <c r="W465" s="645"/>
      <c r="X465" s="645"/>
      <c r="Y465" s="645"/>
      <c r="Z465" s="645"/>
    </row>
    <row r="466" spans="1:26" ht="15.75" customHeight="1" x14ac:dyDescent="0.2">
      <c r="A466" s="645"/>
      <c r="B466" s="645"/>
      <c r="C466" s="645"/>
      <c r="D466" s="645"/>
      <c r="E466" s="645"/>
      <c r="F466" s="645"/>
      <c r="G466" s="645"/>
      <c r="H466" s="645"/>
      <c r="I466" s="645"/>
      <c r="J466" s="645"/>
      <c r="K466" s="645"/>
      <c r="L466" s="645"/>
      <c r="M466" s="645"/>
      <c r="N466" s="645"/>
      <c r="O466" s="645"/>
      <c r="P466" s="645"/>
      <c r="Q466" s="645"/>
      <c r="R466" s="645"/>
      <c r="S466" s="645"/>
      <c r="T466" s="645"/>
      <c r="U466" s="645"/>
      <c r="V466" s="645"/>
      <c r="W466" s="645"/>
      <c r="X466" s="645"/>
      <c r="Y466" s="645"/>
      <c r="Z466" s="645"/>
    </row>
    <row r="467" spans="1:26" ht="15.75" customHeight="1" x14ac:dyDescent="0.2">
      <c r="A467" s="645"/>
      <c r="B467" s="645"/>
      <c r="C467" s="645"/>
      <c r="D467" s="645"/>
      <c r="E467" s="645"/>
      <c r="F467" s="645"/>
      <c r="G467" s="645"/>
      <c r="H467" s="645"/>
      <c r="I467" s="645"/>
      <c r="J467" s="645"/>
      <c r="K467" s="645"/>
      <c r="L467" s="645"/>
      <c r="M467" s="645"/>
      <c r="N467" s="645"/>
      <c r="O467" s="645"/>
      <c r="P467" s="645"/>
      <c r="Q467" s="645"/>
      <c r="R467" s="645"/>
      <c r="S467" s="645"/>
      <c r="T467" s="645"/>
      <c r="U467" s="645"/>
      <c r="V467" s="645"/>
      <c r="W467" s="645"/>
      <c r="X467" s="645"/>
      <c r="Y467" s="645"/>
      <c r="Z467" s="645"/>
    </row>
    <row r="468" spans="1:26" ht="15.75" customHeight="1" x14ac:dyDescent="0.2">
      <c r="A468" s="645"/>
      <c r="B468" s="645"/>
      <c r="C468" s="645"/>
      <c r="D468" s="645"/>
      <c r="E468" s="645"/>
      <c r="F468" s="645"/>
      <c r="G468" s="645"/>
      <c r="H468" s="645"/>
      <c r="I468" s="645"/>
      <c r="J468" s="645"/>
      <c r="K468" s="645"/>
      <c r="L468" s="645"/>
      <c r="M468" s="645"/>
      <c r="N468" s="645"/>
      <c r="O468" s="645"/>
      <c r="P468" s="645"/>
      <c r="Q468" s="645"/>
      <c r="R468" s="645"/>
      <c r="S468" s="645"/>
      <c r="T468" s="645"/>
      <c r="U468" s="645"/>
      <c r="V468" s="645"/>
      <c r="W468" s="645"/>
      <c r="X468" s="645"/>
      <c r="Y468" s="645"/>
      <c r="Z468" s="645"/>
    </row>
    <row r="469" spans="1:26" ht="15.75" customHeight="1" x14ac:dyDescent="0.2">
      <c r="A469" s="645"/>
      <c r="B469" s="645"/>
      <c r="C469" s="645"/>
      <c r="D469" s="645"/>
      <c r="E469" s="645"/>
      <c r="F469" s="645"/>
      <c r="G469" s="645"/>
      <c r="H469" s="645"/>
      <c r="I469" s="645"/>
      <c r="J469" s="645"/>
      <c r="K469" s="645"/>
      <c r="L469" s="645"/>
      <c r="M469" s="645"/>
      <c r="N469" s="645"/>
      <c r="O469" s="645"/>
      <c r="P469" s="645"/>
      <c r="Q469" s="645"/>
      <c r="R469" s="645"/>
      <c r="S469" s="645"/>
      <c r="T469" s="645"/>
      <c r="U469" s="645"/>
      <c r="V469" s="645"/>
      <c r="W469" s="645"/>
      <c r="X469" s="645"/>
      <c r="Y469" s="645"/>
      <c r="Z469" s="645"/>
    </row>
    <row r="470" spans="1:26" ht="15.75" customHeight="1" x14ac:dyDescent="0.2">
      <c r="A470" s="645"/>
      <c r="B470" s="645"/>
      <c r="C470" s="645"/>
      <c r="D470" s="645"/>
      <c r="E470" s="645"/>
      <c r="F470" s="645"/>
      <c r="G470" s="645"/>
      <c r="H470" s="645"/>
      <c r="I470" s="645"/>
      <c r="J470" s="645"/>
      <c r="K470" s="645"/>
      <c r="L470" s="645"/>
      <c r="M470" s="645"/>
      <c r="N470" s="645"/>
      <c r="O470" s="645"/>
      <c r="P470" s="645"/>
      <c r="Q470" s="645"/>
      <c r="R470" s="645"/>
      <c r="S470" s="645"/>
      <c r="T470" s="645"/>
      <c r="U470" s="645"/>
      <c r="V470" s="645"/>
      <c r="W470" s="645"/>
      <c r="X470" s="645"/>
      <c r="Y470" s="645"/>
      <c r="Z470" s="645"/>
    </row>
    <row r="471" spans="1:26" ht="15.75" customHeight="1" x14ac:dyDescent="0.2">
      <c r="A471" s="645"/>
      <c r="B471" s="645"/>
      <c r="C471" s="645"/>
      <c r="D471" s="645"/>
      <c r="E471" s="645"/>
      <c r="F471" s="645"/>
      <c r="G471" s="645"/>
      <c r="H471" s="645"/>
      <c r="I471" s="645"/>
      <c r="J471" s="645"/>
      <c r="K471" s="645"/>
      <c r="L471" s="645"/>
      <c r="M471" s="645"/>
      <c r="N471" s="645"/>
      <c r="O471" s="645"/>
      <c r="P471" s="645"/>
      <c r="Q471" s="645"/>
      <c r="R471" s="645"/>
      <c r="S471" s="645"/>
      <c r="T471" s="645"/>
      <c r="U471" s="645"/>
      <c r="V471" s="645"/>
      <c r="W471" s="645"/>
      <c r="X471" s="645"/>
      <c r="Y471" s="645"/>
      <c r="Z471" s="645"/>
    </row>
    <row r="472" spans="1:26" ht="15.75" customHeight="1" x14ac:dyDescent="0.2">
      <c r="A472" s="645"/>
      <c r="B472" s="645"/>
      <c r="C472" s="645"/>
      <c r="D472" s="645"/>
      <c r="E472" s="645"/>
      <c r="F472" s="645"/>
      <c r="G472" s="645"/>
      <c r="H472" s="645"/>
      <c r="I472" s="645"/>
      <c r="J472" s="645"/>
      <c r="K472" s="645"/>
      <c r="L472" s="645"/>
      <c r="M472" s="645"/>
      <c r="N472" s="645"/>
      <c r="O472" s="645"/>
      <c r="P472" s="645"/>
      <c r="Q472" s="645"/>
      <c r="R472" s="645"/>
      <c r="S472" s="645"/>
      <c r="T472" s="645"/>
      <c r="U472" s="645"/>
      <c r="V472" s="645"/>
      <c r="W472" s="645"/>
      <c r="X472" s="645"/>
      <c r="Y472" s="645"/>
      <c r="Z472" s="645"/>
    </row>
    <row r="473" spans="1:26" ht="15.75" customHeight="1" x14ac:dyDescent="0.2">
      <c r="A473" s="645"/>
      <c r="B473" s="645"/>
      <c r="C473" s="645"/>
      <c r="D473" s="645"/>
      <c r="E473" s="645"/>
      <c r="F473" s="645"/>
      <c r="G473" s="645"/>
      <c r="H473" s="645"/>
      <c r="I473" s="645"/>
      <c r="J473" s="645"/>
      <c r="K473" s="645"/>
      <c r="L473" s="645"/>
      <c r="M473" s="645"/>
      <c r="N473" s="645"/>
      <c r="O473" s="645"/>
      <c r="P473" s="645"/>
      <c r="Q473" s="645"/>
      <c r="R473" s="645"/>
      <c r="S473" s="645"/>
      <c r="T473" s="645"/>
      <c r="U473" s="645"/>
      <c r="V473" s="645"/>
      <c r="W473" s="645"/>
      <c r="X473" s="645"/>
      <c r="Y473" s="645"/>
      <c r="Z473" s="645"/>
    </row>
    <row r="474" spans="1:26" ht="15.75" customHeight="1" x14ac:dyDescent="0.2">
      <c r="A474" s="645"/>
      <c r="B474" s="645"/>
      <c r="C474" s="645"/>
      <c r="D474" s="645"/>
      <c r="E474" s="645"/>
      <c r="F474" s="645"/>
      <c r="G474" s="645"/>
      <c r="H474" s="645"/>
      <c r="I474" s="645"/>
      <c r="J474" s="645"/>
      <c r="K474" s="645"/>
      <c r="L474" s="645"/>
      <c r="M474" s="645"/>
      <c r="N474" s="645"/>
      <c r="O474" s="645"/>
      <c r="P474" s="645"/>
      <c r="Q474" s="645"/>
      <c r="R474" s="645"/>
      <c r="S474" s="645"/>
      <c r="T474" s="645"/>
      <c r="U474" s="645"/>
      <c r="V474" s="645"/>
      <c r="W474" s="645"/>
      <c r="X474" s="645"/>
      <c r="Y474" s="645"/>
      <c r="Z474" s="645"/>
    </row>
    <row r="475" spans="1:26" ht="15.75" customHeight="1" x14ac:dyDescent="0.2">
      <c r="A475" s="645"/>
      <c r="B475" s="645"/>
      <c r="C475" s="645"/>
      <c r="D475" s="645"/>
      <c r="E475" s="645"/>
      <c r="F475" s="645"/>
      <c r="G475" s="645"/>
      <c r="H475" s="645"/>
      <c r="I475" s="645"/>
      <c r="J475" s="645"/>
      <c r="K475" s="645"/>
      <c r="L475" s="645"/>
      <c r="M475" s="645"/>
      <c r="N475" s="645"/>
      <c r="O475" s="645"/>
      <c r="P475" s="645"/>
      <c r="Q475" s="645"/>
      <c r="R475" s="645"/>
      <c r="S475" s="645"/>
      <c r="T475" s="645"/>
      <c r="U475" s="645"/>
      <c r="V475" s="645"/>
      <c r="W475" s="645"/>
      <c r="X475" s="645"/>
      <c r="Y475" s="645"/>
      <c r="Z475" s="645"/>
    </row>
    <row r="476" spans="1:26" ht="15.75" customHeight="1" x14ac:dyDescent="0.2">
      <c r="A476" s="645"/>
      <c r="B476" s="645"/>
      <c r="C476" s="645"/>
      <c r="D476" s="645"/>
      <c r="E476" s="645"/>
      <c r="F476" s="645"/>
      <c r="G476" s="645"/>
      <c r="H476" s="645"/>
      <c r="I476" s="645"/>
      <c r="J476" s="645"/>
      <c r="K476" s="645"/>
      <c r="L476" s="645"/>
      <c r="M476" s="645"/>
      <c r="N476" s="645"/>
      <c r="O476" s="645"/>
      <c r="P476" s="645"/>
      <c r="Q476" s="645"/>
      <c r="R476" s="645"/>
      <c r="S476" s="645"/>
      <c r="T476" s="645"/>
      <c r="U476" s="645"/>
      <c r="V476" s="645"/>
      <c r="W476" s="645"/>
      <c r="X476" s="645"/>
      <c r="Y476" s="645"/>
      <c r="Z476" s="645"/>
    </row>
    <row r="477" spans="1:26" ht="15.75" customHeight="1" x14ac:dyDescent="0.2">
      <c r="A477" s="645"/>
      <c r="B477" s="645"/>
      <c r="C477" s="645"/>
      <c r="D477" s="645"/>
      <c r="E477" s="645"/>
      <c r="F477" s="645"/>
      <c r="G477" s="645"/>
      <c r="H477" s="645"/>
      <c r="I477" s="645"/>
      <c r="J477" s="645"/>
      <c r="K477" s="645"/>
      <c r="L477" s="645"/>
      <c r="M477" s="645"/>
      <c r="N477" s="645"/>
      <c r="O477" s="645"/>
      <c r="P477" s="645"/>
      <c r="Q477" s="645"/>
      <c r="R477" s="645"/>
      <c r="S477" s="645"/>
      <c r="T477" s="645"/>
      <c r="U477" s="645"/>
      <c r="V477" s="645"/>
      <c r="W477" s="645"/>
      <c r="X477" s="645"/>
      <c r="Y477" s="645"/>
      <c r="Z477" s="645"/>
    </row>
    <row r="478" spans="1:26" ht="15.75" customHeight="1" x14ac:dyDescent="0.2">
      <c r="A478" s="645"/>
      <c r="B478" s="645"/>
      <c r="C478" s="645"/>
      <c r="D478" s="645"/>
      <c r="E478" s="645"/>
      <c r="F478" s="645"/>
      <c r="G478" s="645"/>
      <c r="H478" s="645"/>
      <c r="I478" s="645"/>
      <c r="J478" s="645"/>
      <c r="K478" s="645"/>
      <c r="L478" s="645"/>
      <c r="M478" s="645"/>
      <c r="N478" s="645"/>
      <c r="O478" s="645"/>
      <c r="P478" s="645"/>
      <c r="Q478" s="645"/>
      <c r="R478" s="645"/>
      <c r="S478" s="645"/>
      <c r="T478" s="645"/>
      <c r="U478" s="645"/>
      <c r="V478" s="645"/>
      <c r="W478" s="645"/>
      <c r="X478" s="645"/>
      <c r="Y478" s="645"/>
      <c r="Z478" s="645"/>
    </row>
    <row r="479" spans="1:26" ht="15.75" customHeight="1" x14ac:dyDescent="0.2">
      <c r="A479" s="645"/>
      <c r="B479" s="645"/>
      <c r="C479" s="645"/>
      <c r="D479" s="645"/>
      <c r="E479" s="645"/>
      <c r="F479" s="645"/>
      <c r="G479" s="645"/>
      <c r="H479" s="645"/>
      <c r="I479" s="645"/>
      <c r="J479" s="645"/>
      <c r="K479" s="645"/>
      <c r="L479" s="645"/>
      <c r="M479" s="645"/>
      <c r="N479" s="645"/>
      <c r="O479" s="645"/>
      <c r="P479" s="645"/>
      <c r="Q479" s="645"/>
      <c r="R479" s="645"/>
      <c r="S479" s="645"/>
      <c r="T479" s="645"/>
      <c r="U479" s="645"/>
      <c r="V479" s="645"/>
      <c r="W479" s="645"/>
      <c r="X479" s="645"/>
      <c r="Y479" s="645"/>
      <c r="Z479" s="645"/>
    </row>
    <row r="480" spans="1:26" ht="15.75" customHeight="1" x14ac:dyDescent="0.2">
      <c r="A480" s="645"/>
      <c r="B480" s="645"/>
      <c r="C480" s="645"/>
      <c r="D480" s="645"/>
      <c r="E480" s="645"/>
      <c r="F480" s="645"/>
      <c r="G480" s="645"/>
      <c r="H480" s="645"/>
      <c r="I480" s="645"/>
      <c r="J480" s="645"/>
      <c r="K480" s="645"/>
      <c r="L480" s="645"/>
      <c r="M480" s="645"/>
      <c r="N480" s="645"/>
      <c r="O480" s="645"/>
      <c r="P480" s="645"/>
      <c r="Q480" s="645"/>
      <c r="R480" s="645"/>
      <c r="S480" s="645"/>
      <c r="T480" s="645"/>
      <c r="U480" s="645"/>
      <c r="V480" s="645"/>
      <c r="W480" s="645"/>
      <c r="X480" s="645"/>
      <c r="Y480" s="645"/>
      <c r="Z480" s="645"/>
    </row>
    <row r="481" spans="1:26" ht="15.75" customHeight="1" x14ac:dyDescent="0.2">
      <c r="A481" s="645"/>
      <c r="B481" s="645"/>
      <c r="C481" s="645"/>
      <c r="D481" s="645"/>
      <c r="E481" s="645"/>
      <c r="F481" s="645"/>
      <c r="G481" s="645"/>
      <c r="H481" s="645"/>
      <c r="I481" s="645"/>
      <c r="J481" s="645"/>
      <c r="K481" s="645"/>
      <c r="L481" s="645"/>
      <c r="M481" s="645"/>
      <c r="N481" s="645"/>
      <c r="O481" s="645"/>
      <c r="P481" s="645"/>
      <c r="Q481" s="645"/>
      <c r="R481" s="645"/>
      <c r="S481" s="645"/>
      <c r="T481" s="645"/>
      <c r="U481" s="645"/>
      <c r="V481" s="645"/>
      <c r="W481" s="645"/>
      <c r="X481" s="645"/>
      <c r="Y481" s="645"/>
      <c r="Z481" s="645"/>
    </row>
    <row r="482" spans="1:26" ht="15.75" customHeight="1" x14ac:dyDescent="0.2">
      <c r="A482" s="645"/>
      <c r="B482" s="645"/>
      <c r="C482" s="645"/>
      <c r="D482" s="645"/>
      <c r="E482" s="645"/>
      <c r="F482" s="645"/>
      <c r="G482" s="645"/>
      <c r="H482" s="645"/>
      <c r="I482" s="645"/>
      <c r="J482" s="645"/>
      <c r="K482" s="645"/>
      <c r="L482" s="645"/>
      <c r="M482" s="645"/>
      <c r="N482" s="645"/>
      <c r="O482" s="645"/>
      <c r="P482" s="645"/>
      <c r="Q482" s="645"/>
      <c r="R482" s="645"/>
      <c r="S482" s="645"/>
      <c r="T482" s="645"/>
      <c r="U482" s="645"/>
      <c r="V482" s="645"/>
      <c r="W482" s="645"/>
      <c r="X482" s="645"/>
      <c r="Y482" s="645"/>
      <c r="Z482" s="645"/>
    </row>
    <row r="483" spans="1:26" ht="15.75" customHeight="1" x14ac:dyDescent="0.2">
      <c r="A483" s="645"/>
      <c r="B483" s="645"/>
      <c r="C483" s="645"/>
      <c r="D483" s="645"/>
      <c r="E483" s="645"/>
      <c r="F483" s="645"/>
      <c r="G483" s="645"/>
      <c r="H483" s="645"/>
      <c r="I483" s="645"/>
      <c r="J483" s="645"/>
      <c r="K483" s="645"/>
      <c r="L483" s="645"/>
      <c r="M483" s="645"/>
      <c r="N483" s="645"/>
      <c r="O483" s="645"/>
      <c r="P483" s="645"/>
      <c r="Q483" s="645"/>
      <c r="R483" s="645"/>
      <c r="S483" s="645"/>
      <c r="T483" s="645"/>
      <c r="U483" s="645"/>
      <c r="V483" s="645"/>
      <c r="W483" s="645"/>
      <c r="X483" s="645"/>
      <c r="Y483" s="645"/>
      <c r="Z483" s="645"/>
    </row>
    <row r="484" spans="1:26" ht="15.75" customHeight="1" x14ac:dyDescent="0.2">
      <c r="A484" s="645"/>
      <c r="B484" s="645"/>
      <c r="C484" s="645"/>
      <c r="D484" s="645"/>
      <c r="E484" s="645"/>
      <c r="F484" s="645"/>
      <c r="G484" s="645"/>
      <c r="H484" s="645"/>
      <c r="I484" s="645"/>
      <c r="J484" s="645"/>
      <c r="K484" s="645"/>
      <c r="L484" s="645"/>
      <c r="M484" s="645"/>
      <c r="N484" s="645"/>
      <c r="O484" s="645"/>
      <c r="P484" s="645"/>
      <c r="Q484" s="645"/>
      <c r="R484" s="645"/>
      <c r="S484" s="645"/>
      <c r="T484" s="645"/>
      <c r="U484" s="645"/>
      <c r="V484" s="645"/>
      <c r="W484" s="645"/>
      <c r="X484" s="645"/>
      <c r="Y484" s="645"/>
      <c r="Z484" s="645"/>
    </row>
    <row r="485" spans="1:26" ht="15.75" customHeight="1" x14ac:dyDescent="0.2">
      <c r="A485" s="645"/>
      <c r="B485" s="645"/>
      <c r="C485" s="645"/>
      <c r="D485" s="645"/>
      <c r="E485" s="645"/>
      <c r="F485" s="645"/>
      <c r="G485" s="645"/>
      <c r="H485" s="645"/>
      <c r="I485" s="645"/>
      <c r="J485" s="645"/>
      <c r="K485" s="645"/>
      <c r="L485" s="645"/>
      <c r="M485" s="645"/>
      <c r="N485" s="645"/>
      <c r="O485" s="645"/>
      <c r="P485" s="645"/>
      <c r="Q485" s="645"/>
      <c r="R485" s="645"/>
      <c r="S485" s="645"/>
      <c r="T485" s="645"/>
      <c r="U485" s="645"/>
      <c r="V485" s="645"/>
      <c r="W485" s="645"/>
      <c r="X485" s="645"/>
      <c r="Y485" s="645"/>
      <c r="Z485" s="645"/>
    </row>
    <row r="486" spans="1:26" ht="15.75" customHeight="1" x14ac:dyDescent="0.2">
      <c r="A486" s="645"/>
      <c r="B486" s="645"/>
      <c r="C486" s="645"/>
      <c r="D486" s="645"/>
      <c r="E486" s="645"/>
      <c r="F486" s="645"/>
      <c r="G486" s="645"/>
      <c r="H486" s="645"/>
      <c r="I486" s="645"/>
      <c r="J486" s="645"/>
      <c r="K486" s="645"/>
      <c r="L486" s="645"/>
      <c r="M486" s="645"/>
      <c r="N486" s="645"/>
      <c r="O486" s="645"/>
      <c r="P486" s="645"/>
      <c r="Q486" s="645"/>
      <c r="R486" s="645"/>
      <c r="S486" s="645"/>
      <c r="T486" s="645"/>
      <c r="U486" s="645"/>
      <c r="V486" s="645"/>
      <c r="W486" s="645"/>
      <c r="X486" s="645"/>
      <c r="Y486" s="645"/>
      <c r="Z486" s="645"/>
    </row>
    <row r="487" spans="1:26" ht="15.75" customHeight="1" x14ac:dyDescent="0.2">
      <c r="A487" s="645"/>
      <c r="B487" s="645"/>
      <c r="C487" s="645"/>
      <c r="D487" s="645"/>
      <c r="E487" s="645"/>
      <c r="F487" s="645"/>
      <c r="G487" s="645"/>
      <c r="H487" s="645"/>
      <c r="I487" s="645"/>
      <c r="J487" s="645"/>
      <c r="K487" s="645"/>
      <c r="L487" s="645"/>
      <c r="M487" s="645"/>
      <c r="N487" s="645"/>
      <c r="O487" s="645"/>
      <c r="P487" s="645"/>
      <c r="Q487" s="645"/>
      <c r="R487" s="645"/>
      <c r="S487" s="645"/>
      <c r="T487" s="645"/>
      <c r="U487" s="645"/>
      <c r="V487" s="645"/>
      <c r="W487" s="645"/>
      <c r="X487" s="645"/>
      <c r="Y487" s="645"/>
      <c r="Z487" s="645"/>
    </row>
    <row r="488" spans="1:26" ht="15.75" customHeight="1" x14ac:dyDescent="0.2">
      <c r="A488" s="645"/>
      <c r="B488" s="645"/>
      <c r="C488" s="645"/>
      <c r="D488" s="645"/>
      <c r="E488" s="645"/>
      <c r="F488" s="645"/>
      <c r="G488" s="645"/>
      <c r="H488" s="645"/>
      <c r="I488" s="645"/>
      <c r="J488" s="645"/>
      <c r="K488" s="645"/>
      <c r="L488" s="645"/>
      <c r="M488" s="645"/>
      <c r="N488" s="645"/>
      <c r="O488" s="645"/>
      <c r="P488" s="645"/>
      <c r="Q488" s="645"/>
      <c r="R488" s="645"/>
      <c r="S488" s="645"/>
      <c r="T488" s="645"/>
      <c r="U488" s="645"/>
      <c r="V488" s="645"/>
      <c r="W488" s="645"/>
      <c r="X488" s="645"/>
      <c r="Y488" s="645"/>
      <c r="Z488" s="645"/>
    </row>
    <row r="489" spans="1:26" ht="15.75" customHeight="1" x14ac:dyDescent="0.2">
      <c r="A489" s="645"/>
      <c r="B489" s="645"/>
      <c r="C489" s="645"/>
      <c r="D489" s="645"/>
      <c r="E489" s="645"/>
      <c r="F489" s="645"/>
      <c r="G489" s="645"/>
      <c r="H489" s="645"/>
      <c r="I489" s="645"/>
      <c r="J489" s="645"/>
      <c r="K489" s="645"/>
      <c r="L489" s="645"/>
      <c r="M489" s="645"/>
      <c r="N489" s="645"/>
      <c r="O489" s="645"/>
      <c r="P489" s="645"/>
      <c r="Q489" s="645"/>
      <c r="R489" s="645"/>
      <c r="S489" s="645"/>
      <c r="T489" s="645"/>
      <c r="U489" s="645"/>
      <c r="V489" s="645"/>
      <c r="W489" s="645"/>
      <c r="X489" s="645"/>
      <c r="Y489" s="645"/>
      <c r="Z489" s="645"/>
    </row>
    <row r="490" spans="1:26" ht="15.75" customHeight="1" x14ac:dyDescent="0.2">
      <c r="A490" s="645"/>
      <c r="B490" s="645"/>
      <c r="C490" s="645"/>
      <c r="D490" s="645"/>
      <c r="E490" s="645"/>
      <c r="F490" s="645"/>
      <c r="G490" s="645"/>
      <c r="H490" s="645"/>
      <c r="I490" s="645"/>
      <c r="J490" s="645"/>
      <c r="K490" s="645"/>
      <c r="L490" s="645"/>
      <c r="M490" s="645"/>
      <c r="N490" s="645"/>
      <c r="O490" s="645"/>
      <c r="P490" s="645"/>
      <c r="Q490" s="645"/>
      <c r="R490" s="645"/>
      <c r="S490" s="645"/>
      <c r="T490" s="645"/>
      <c r="U490" s="645"/>
      <c r="V490" s="645"/>
      <c r="W490" s="645"/>
      <c r="X490" s="645"/>
      <c r="Y490" s="645"/>
      <c r="Z490" s="645"/>
    </row>
    <row r="491" spans="1:26" ht="15.75" customHeight="1" x14ac:dyDescent="0.2">
      <c r="A491" s="645"/>
      <c r="B491" s="645"/>
      <c r="C491" s="645"/>
      <c r="D491" s="645"/>
      <c r="E491" s="645"/>
      <c r="F491" s="645"/>
      <c r="G491" s="645"/>
      <c r="H491" s="645"/>
      <c r="I491" s="645"/>
      <c r="J491" s="645"/>
      <c r="K491" s="645"/>
      <c r="L491" s="645"/>
      <c r="M491" s="645"/>
      <c r="N491" s="645"/>
      <c r="O491" s="645"/>
      <c r="P491" s="645"/>
      <c r="Q491" s="645"/>
      <c r="R491" s="645"/>
      <c r="S491" s="645"/>
      <c r="T491" s="645"/>
      <c r="U491" s="645"/>
      <c r="V491" s="645"/>
      <c r="W491" s="645"/>
      <c r="X491" s="645"/>
      <c r="Y491" s="645"/>
      <c r="Z491" s="645"/>
    </row>
    <row r="492" spans="1:26" ht="15.75" customHeight="1" x14ac:dyDescent="0.2">
      <c r="A492" s="645"/>
      <c r="B492" s="645"/>
      <c r="C492" s="645"/>
      <c r="D492" s="645"/>
      <c r="E492" s="645"/>
      <c r="F492" s="645"/>
      <c r="G492" s="645"/>
      <c r="H492" s="645"/>
      <c r="I492" s="645"/>
      <c r="J492" s="645"/>
      <c r="K492" s="645"/>
      <c r="L492" s="645"/>
      <c r="M492" s="645"/>
      <c r="N492" s="645"/>
      <c r="O492" s="645"/>
      <c r="P492" s="645"/>
      <c r="Q492" s="645"/>
      <c r="R492" s="645"/>
      <c r="S492" s="645"/>
      <c r="T492" s="645"/>
      <c r="U492" s="645"/>
      <c r="V492" s="645"/>
      <c r="W492" s="645"/>
      <c r="X492" s="645"/>
      <c r="Y492" s="645"/>
      <c r="Z492" s="645"/>
    </row>
    <row r="493" spans="1:26" ht="15.75" customHeight="1" x14ac:dyDescent="0.2">
      <c r="A493" s="645"/>
      <c r="B493" s="645"/>
      <c r="C493" s="645"/>
      <c r="D493" s="645"/>
      <c r="E493" s="645"/>
      <c r="F493" s="645"/>
      <c r="G493" s="645"/>
      <c r="H493" s="645"/>
      <c r="I493" s="645"/>
      <c r="J493" s="645"/>
      <c r="K493" s="645"/>
      <c r="L493" s="645"/>
      <c r="M493" s="645"/>
      <c r="N493" s="645"/>
      <c r="O493" s="645"/>
      <c r="P493" s="645"/>
      <c r="Q493" s="645"/>
      <c r="R493" s="645"/>
      <c r="S493" s="645"/>
      <c r="T493" s="645"/>
      <c r="U493" s="645"/>
      <c r="V493" s="645"/>
      <c r="W493" s="645"/>
      <c r="X493" s="645"/>
      <c r="Y493" s="645"/>
      <c r="Z493" s="645"/>
    </row>
    <row r="494" spans="1:26" ht="15.75" customHeight="1" x14ac:dyDescent="0.2">
      <c r="A494" s="645"/>
      <c r="B494" s="645"/>
      <c r="C494" s="645"/>
      <c r="D494" s="645"/>
      <c r="E494" s="645"/>
      <c r="F494" s="645"/>
      <c r="G494" s="645"/>
      <c r="H494" s="645"/>
      <c r="I494" s="645"/>
      <c r="J494" s="645"/>
      <c r="K494" s="645"/>
      <c r="L494" s="645"/>
      <c r="M494" s="645"/>
      <c r="N494" s="645"/>
      <c r="O494" s="645"/>
      <c r="P494" s="645"/>
      <c r="Q494" s="645"/>
      <c r="R494" s="645"/>
      <c r="S494" s="645"/>
      <c r="T494" s="645"/>
      <c r="U494" s="645"/>
      <c r="V494" s="645"/>
      <c r="W494" s="645"/>
      <c r="X494" s="645"/>
      <c r="Y494" s="645"/>
      <c r="Z494" s="645"/>
    </row>
    <row r="495" spans="1:26" ht="15.75" customHeight="1" x14ac:dyDescent="0.2">
      <c r="A495" s="645"/>
      <c r="B495" s="645"/>
      <c r="C495" s="645"/>
      <c r="D495" s="645"/>
      <c r="E495" s="645"/>
      <c r="F495" s="645"/>
      <c r="G495" s="645"/>
      <c r="H495" s="645"/>
      <c r="I495" s="645"/>
      <c r="J495" s="645"/>
      <c r="K495" s="645"/>
      <c r="L495" s="645"/>
      <c r="M495" s="645"/>
      <c r="N495" s="645"/>
      <c r="O495" s="645"/>
      <c r="P495" s="645"/>
      <c r="Q495" s="645"/>
      <c r="R495" s="645"/>
      <c r="S495" s="645"/>
      <c r="T495" s="645"/>
      <c r="U495" s="645"/>
      <c r="V495" s="645"/>
      <c r="W495" s="645"/>
      <c r="X495" s="645"/>
      <c r="Y495" s="645"/>
      <c r="Z495" s="645"/>
    </row>
    <row r="496" spans="1:26" ht="15.75" customHeight="1" x14ac:dyDescent="0.2">
      <c r="A496" s="645"/>
      <c r="B496" s="645"/>
      <c r="C496" s="645"/>
      <c r="D496" s="645"/>
      <c r="E496" s="645"/>
      <c r="F496" s="645"/>
      <c r="G496" s="645"/>
      <c r="H496" s="645"/>
      <c r="I496" s="645"/>
      <c r="J496" s="645"/>
      <c r="K496" s="645"/>
      <c r="L496" s="645"/>
      <c r="M496" s="645"/>
      <c r="N496" s="645"/>
      <c r="O496" s="645"/>
      <c r="P496" s="645"/>
      <c r="Q496" s="645"/>
      <c r="R496" s="645"/>
      <c r="S496" s="645"/>
      <c r="T496" s="645"/>
      <c r="U496" s="645"/>
      <c r="V496" s="645"/>
      <c r="W496" s="645"/>
      <c r="X496" s="645"/>
      <c r="Y496" s="645"/>
      <c r="Z496" s="645"/>
    </row>
    <row r="497" spans="1:26" ht="15.75" customHeight="1" x14ac:dyDescent="0.2">
      <c r="A497" s="645"/>
      <c r="B497" s="645"/>
      <c r="C497" s="645"/>
      <c r="D497" s="645"/>
      <c r="E497" s="645"/>
      <c r="F497" s="645"/>
      <c r="G497" s="645"/>
      <c r="H497" s="645"/>
      <c r="I497" s="645"/>
      <c r="J497" s="645"/>
      <c r="K497" s="645"/>
      <c r="L497" s="645"/>
      <c r="M497" s="645"/>
      <c r="N497" s="645"/>
      <c r="O497" s="645"/>
      <c r="P497" s="645"/>
      <c r="Q497" s="645"/>
      <c r="R497" s="645"/>
      <c r="S497" s="645"/>
      <c r="T497" s="645"/>
      <c r="U497" s="645"/>
      <c r="V497" s="645"/>
      <c r="W497" s="645"/>
      <c r="X497" s="645"/>
      <c r="Y497" s="645"/>
      <c r="Z497" s="645"/>
    </row>
    <row r="498" spans="1:26" ht="15.75" customHeight="1" x14ac:dyDescent="0.2">
      <c r="A498" s="645"/>
      <c r="B498" s="645"/>
      <c r="C498" s="645"/>
      <c r="D498" s="645"/>
      <c r="E498" s="645"/>
      <c r="F498" s="645"/>
      <c r="G498" s="645"/>
      <c r="H498" s="645"/>
      <c r="I498" s="645"/>
      <c r="J498" s="645"/>
      <c r="K498" s="645"/>
      <c r="L498" s="645"/>
      <c r="M498" s="645"/>
      <c r="N498" s="645"/>
      <c r="O498" s="645"/>
      <c r="P498" s="645"/>
      <c r="Q498" s="645"/>
      <c r="R498" s="645"/>
      <c r="S498" s="645"/>
      <c r="T498" s="645"/>
      <c r="U498" s="645"/>
      <c r="V498" s="645"/>
      <c r="W498" s="645"/>
      <c r="X498" s="645"/>
      <c r="Y498" s="645"/>
      <c r="Z498" s="645"/>
    </row>
    <row r="499" spans="1:26" ht="15.75" customHeight="1" x14ac:dyDescent="0.2">
      <c r="A499" s="645"/>
      <c r="B499" s="645"/>
      <c r="C499" s="645"/>
      <c r="D499" s="645"/>
      <c r="E499" s="645"/>
      <c r="F499" s="645"/>
      <c r="G499" s="645"/>
      <c r="H499" s="645"/>
      <c r="I499" s="645"/>
      <c r="J499" s="645"/>
      <c r="K499" s="645"/>
      <c r="L499" s="645"/>
      <c r="M499" s="645"/>
      <c r="N499" s="645"/>
      <c r="O499" s="645"/>
      <c r="P499" s="645"/>
      <c r="Q499" s="645"/>
      <c r="R499" s="645"/>
      <c r="S499" s="645"/>
      <c r="T499" s="645"/>
      <c r="U499" s="645"/>
      <c r="V499" s="645"/>
      <c r="W499" s="645"/>
      <c r="X499" s="645"/>
      <c r="Y499" s="645"/>
      <c r="Z499" s="645"/>
    </row>
    <row r="500" spans="1:26" ht="15.75" customHeight="1" x14ac:dyDescent="0.2">
      <c r="A500" s="645"/>
      <c r="B500" s="645"/>
      <c r="C500" s="645"/>
      <c r="D500" s="645"/>
      <c r="E500" s="645"/>
      <c r="F500" s="645"/>
      <c r="G500" s="645"/>
      <c r="H500" s="645"/>
      <c r="I500" s="645"/>
      <c r="J500" s="645"/>
      <c r="K500" s="645"/>
      <c r="L500" s="645"/>
      <c r="M500" s="645"/>
      <c r="N500" s="645"/>
      <c r="O500" s="645"/>
      <c r="P500" s="645"/>
      <c r="Q500" s="645"/>
      <c r="R500" s="645"/>
      <c r="S500" s="645"/>
      <c r="T500" s="645"/>
      <c r="U500" s="645"/>
      <c r="V500" s="645"/>
      <c r="W500" s="645"/>
      <c r="X500" s="645"/>
      <c r="Y500" s="645"/>
      <c r="Z500" s="645"/>
    </row>
    <row r="501" spans="1:26" ht="15.75" customHeight="1" x14ac:dyDescent="0.2">
      <c r="A501" s="645"/>
      <c r="B501" s="645"/>
      <c r="C501" s="645"/>
      <c r="D501" s="645"/>
      <c r="E501" s="645"/>
      <c r="F501" s="645"/>
      <c r="G501" s="645"/>
      <c r="H501" s="645"/>
      <c r="I501" s="645"/>
      <c r="J501" s="645"/>
      <c r="K501" s="645"/>
      <c r="L501" s="645"/>
      <c r="M501" s="645"/>
      <c r="N501" s="645"/>
      <c r="O501" s="645"/>
      <c r="P501" s="645"/>
      <c r="Q501" s="645"/>
      <c r="R501" s="645"/>
      <c r="S501" s="645"/>
      <c r="T501" s="645"/>
      <c r="U501" s="645"/>
      <c r="V501" s="645"/>
      <c r="W501" s="645"/>
      <c r="X501" s="645"/>
      <c r="Y501" s="645"/>
      <c r="Z501" s="645"/>
    </row>
    <row r="502" spans="1:26" ht="15.75" customHeight="1" x14ac:dyDescent="0.2">
      <c r="A502" s="645"/>
      <c r="B502" s="645"/>
      <c r="C502" s="645"/>
      <c r="D502" s="645"/>
      <c r="E502" s="645"/>
      <c r="F502" s="645"/>
      <c r="G502" s="645"/>
      <c r="H502" s="645"/>
      <c r="I502" s="645"/>
      <c r="J502" s="645"/>
      <c r="K502" s="645"/>
      <c r="L502" s="645"/>
      <c r="M502" s="645"/>
      <c r="N502" s="645"/>
      <c r="O502" s="645"/>
      <c r="P502" s="645"/>
      <c r="Q502" s="645"/>
      <c r="R502" s="645"/>
      <c r="S502" s="645"/>
      <c r="T502" s="645"/>
      <c r="U502" s="645"/>
      <c r="V502" s="645"/>
      <c r="W502" s="645"/>
      <c r="X502" s="645"/>
      <c r="Y502" s="645"/>
      <c r="Z502" s="645"/>
    </row>
    <row r="503" spans="1:26" ht="15.75" customHeight="1" x14ac:dyDescent="0.2">
      <c r="A503" s="645"/>
      <c r="B503" s="645"/>
      <c r="C503" s="645"/>
      <c r="D503" s="645"/>
      <c r="E503" s="645"/>
      <c r="F503" s="645"/>
      <c r="G503" s="645"/>
      <c r="H503" s="645"/>
      <c r="I503" s="645"/>
      <c r="J503" s="645"/>
      <c r="K503" s="645"/>
      <c r="L503" s="645"/>
      <c r="M503" s="645"/>
      <c r="N503" s="645"/>
      <c r="O503" s="645"/>
      <c r="P503" s="645"/>
      <c r="Q503" s="645"/>
      <c r="R503" s="645"/>
      <c r="S503" s="645"/>
      <c r="T503" s="645"/>
      <c r="U503" s="645"/>
      <c r="V503" s="645"/>
      <c r="W503" s="645"/>
      <c r="X503" s="645"/>
      <c r="Y503" s="645"/>
      <c r="Z503" s="645"/>
    </row>
    <row r="504" spans="1:26" ht="15.75" customHeight="1" x14ac:dyDescent="0.2">
      <c r="A504" s="645"/>
      <c r="B504" s="645"/>
      <c r="C504" s="645"/>
      <c r="D504" s="645"/>
      <c r="E504" s="645"/>
      <c r="F504" s="645"/>
      <c r="G504" s="645"/>
      <c r="H504" s="645"/>
      <c r="I504" s="645"/>
      <c r="J504" s="645"/>
      <c r="K504" s="645"/>
      <c r="L504" s="645"/>
      <c r="M504" s="645"/>
      <c r="N504" s="645"/>
      <c r="O504" s="645"/>
      <c r="P504" s="645"/>
      <c r="Q504" s="645"/>
      <c r="R504" s="645"/>
      <c r="S504" s="645"/>
      <c r="T504" s="645"/>
      <c r="U504" s="645"/>
      <c r="V504" s="645"/>
      <c r="W504" s="645"/>
      <c r="X504" s="645"/>
      <c r="Y504" s="645"/>
      <c r="Z504" s="645"/>
    </row>
    <row r="505" spans="1:26" ht="15.75" customHeight="1" x14ac:dyDescent="0.2">
      <c r="A505" s="645"/>
      <c r="B505" s="645"/>
      <c r="C505" s="645"/>
      <c r="D505" s="645"/>
      <c r="E505" s="645"/>
      <c r="F505" s="645"/>
      <c r="G505" s="645"/>
      <c r="H505" s="645"/>
      <c r="I505" s="645"/>
      <c r="J505" s="645"/>
      <c r="K505" s="645"/>
      <c r="L505" s="645"/>
      <c r="M505" s="645"/>
      <c r="N505" s="645"/>
      <c r="O505" s="645"/>
      <c r="P505" s="645"/>
      <c r="Q505" s="645"/>
      <c r="R505" s="645"/>
      <c r="S505" s="645"/>
      <c r="T505" s="645"/>
      <c r="U505" s="645"/>
      <c r="V505" s="645"/>
      <c r="W505" s="645"/>
      <c r="X505" s="645"/>
      <c r="Y505" s="645"/>
      <c r="Z505" s="645"/>
    </row>
    <row r="506" spans="1:26" ht="15.75" customHeight="1" x14ac:dyDescent="0.2">
      <c r="A506" s="645"/>
      <c r="B506" s="645"/>
      <c r="C506" s="645"/>
      <c r="D506" s="645"/>
      <c r="E506" s="645"/>
      <c r="F506" s="645"/>
      <c r="G506" s="645"/>
      <c r="H506" s="645"/>
      <c r="I506" s="645"/>
      <c r="J506" s="645"/>
      <c r="K506" s="645"/>
      <c r="L506" s="645"/>
      <c r="M506" s="645"/>
      <c r="N506" s="645"/>
      <c r="O506" s="645"/>
      <c r="P506" s="645"/>
      <c r="Q506" s="645"/>
      <c r="R506" s="645"/>
      <c r="S506" s="645"/>
      <c r="T506" s="645"/>
      <c r="U506" s="645"/>
      <c r="V506" s="645"/>
      <c r="W506" s="645"/>
      <c r="X506" s="645"/>
      <c r="Y506" s="645"/>
      <c r="Z506" s="645"/>
    </row>
    <row r="507" spans="1:26" ht="15.75" customHeight="1" x14ac:dyDescent="0.2">
      <c r="A507" s="645"/>
      <c r="B507" s="645"/>
      <c r="C507" s="645"/>
      <c r="D507" s="645"/>
      <c r="E507" s="645"/>
      <c r="F507" s="645"/>
      <c r="G507" s="645"/>
      <c r="H507" s="645"/>
      <c r="I507" s="645"/>
      <c r="J507" s="645"/>
      <c r="K507" s="645"/>
      <c r="L507" s="645"/>
      <c r="M507" s="645"/>
      <c r="N507" s="645"/>
      <c r="O507" s="645"/>
      <c r="P507" s="645"/>
      <c r="Q507" s="645"/>
      <c r="R507" s="645"/>
      <c r="S507" s="645"/>
      <c r="T507" s="645"/>
      <c r="U507" s="645"/>
      <c r="V507" s="645"/>
      <c r="W507" s="645"/>
      <c r="X507" s="645"/>
      <c r="Y507" s="645"/>
      <c r="Z507" s="645"/>
    </row>
    <row r="508" spans="1:26" ht="15.75" customHeight="1" x14ac:dyDescent="0.2">
      <c r="A508" s="645"/>
      <c r="B508" s="645"/>
      <c r="C508" s="645"/>
      <c r="D508" s="645"/>
      <c r="E508" s="645"/>
      <c r="F508" s="645"/>
      <c r="G508" s="645"/>
      <c r="H508" s="645"/>
      <c r="I508" s="645"/>
      <c r="J508" s="645"/>
      <c r="K508" s="645"/>
      <c r="L508" s="645"/>
      <c r="M508" s="645"/>
      <c r="N508" s="645"/>
      <c r="O508" s="645"/>
      <c r="P508" s="645"/>
      <c r="Q508" s="645"/>
      <c r="R508" s="645"/>
      <c r="S508" s="645"/>
      <c r="T508" s="645"/>
      <c r="U508" s="645"/>
      <c r="V508" s="645"/>
      <c r="W508" s="645"/>
      <c r="X508" s="645"/>
      <c r="Y508" s="645"/>
      <c r="Z508" s="645"/>
    </row>
    <row r="509" spans="1:26" ht="15.75" customHeight="1" x14ac:dyDescent="0.2">
      <c r="A509" s="645"/>
      <c r="B509" s="645"/>
      <c r="C509" s="645"/>
      <c r="D509" s="645"/>
      <c r="E509" s="645"/>
      <c r="F509" s="645"/>
      <c r="G509" s="645"/>
      <c r="H509" s="645"/>
      <c r="I509" s="645"/>
      <c r="J509" s="645"/>
      <c r="K509" s="645"/>
      <c r="L509" s="645"/>
      <c r="M509" s="645"/>
      <c r="N509" s="645"/>
      <c r="O509" s="645"/>
      <c r="P509" s="645"/>
      <c r="Q509" s="645"/>
      <c r="R509" s="645"/>
      <c r="S509" s="645"/>
      <c r="T509" s="645"/>
      <c r="U509" s="645"/>
      <c r="V509" s="645"/>
      <c r="W509" s="645"/>
      <c r="X509" s="645"/>
      <c r="Y509" s="645"/>
      <c r="Z509" s="645"/>
    </row>
    <row r="510" spans="1:26" ht="15.75" customHeight="1" x14ac:dyDescent="0.2">
      <c r="A510" s="645"/>
      <c r="B510" s="645"/>
      <c r="C510" s="645"/>
      <c r="D510" s="645"/>
      <c r="E510" s="645"/>
      <c r="F510" s="645"/>
      <c r="G510" s="645"/>
      <c r="H510" s="645"/>
      <c r="I510" s="645"/>
      <c r="J510" s="645"/>
      <c r="K510" s="645"/>
      <c r="L510" s="645"/>
      <c r="M510" s="645"/>
      <c r="N510" s="645"/>
      <c r="O510" s="645"/>
      <c r="P510" s="645"/>
      <c r="Q510" s="645"/>
      <c r="R510" s="645"/>
      <c r="S510" s="645"/>
      <c r="T510" s="645"/>
      <c r="U510" s="645"/>
      <c r="V510" s="645"/>
      <c r="W510" s="645"/>
      <c r="X510" s="645"/>
      <c r="Y510" s="645"/>
      <c r="Z510" s="645"/>
    </row>
    <row r="511" spans="1:26" ht="15.75" customHeight="1" x14ac:dyDescent="0.2">
      <c r="A511" s="645"/>
      <c r="B511" s="645"/>
      <c r="C511" s="645"/>
      <c r="D511" s="645"/>
      <c r="E511" s="645"/>
      <c r="F511" s="645"/>
      <c r="G511" s="645"/>
      <c r="H511" s="645"/>
      <c r="I511" s="645"/>
      <c r="J511" s="645"/>
      <c r="K511" s="645"/>
      <c r="L511" s="645"/>
      <c r="M511" s="645"/>
      <c r="N511" s="645"/>
      <c r="O511" s="645"/>
      <c r="P511" s="645"/>
      <c r="Q511" s="645"/>
      <c r="R511" s="645"/>
      <c r="S511" s="645"/>
      <c r="T511" s="645"/>
      <c r="U511" s="645"/>
      <c r="V511" s="645"/>
      <c r="W511" s="645"/>
      <c r="X511" s="645"/>
      <c r="Y511" s="645"/>
      <c r="Z511" s="645"/>
    </row>
    <row r="512" spans="1:26" ht="15.75" customHeight="1" x14ac:dyDescent="0.2">
      <c r="A512" s="645"/>
      <c r="B512" s="645"/>
      <c r="C512" s="645"/>
      <c r="D512" s="645"/>
      <c r="E512" s="645"/>
      <c r="F512" s="645"/>
      <c r="G512" s="645"/>
      <c r="H512" s="645"/>
      <c r="I512" s="645"/>
      <c r="J512" s="645"/>
      <c r="K512" s="645"/>
      <c r="L512" s="645"/>
      <c r="M512" s="645"/>
      <c r="N512" s="645"/>
      <c r="O512" s="645"/>
      <c r="P512" s="645"/>
      <c r="Q512" s="645"/>
      <c r="R512" s="645"/>
      <c r="S512" s="645"/>
      <c r="T512" s="645"/>
      <c r="U512" s="645"/>
      <c r="V512" s="645"/>
      <c r="W512" s="645"/>
      <c r="X512" s="645"/>
      <c r="Y512" s="645"/>
      <c r="Z512" s="645"/>
    </row>
    <row r="513" spans="1:26" ht="15.75" customHeight="1" x14ac:dyDescent="0.2">
      <c r="A513" s="645"/>
      <c r="B513" s="645"/>
      <c r="C513" s="645"/>
      <c r="D513" s="645"/>
      <c r="E513" s="645"/>
      <c r="F513" s="645"/>
      <c r="G513" s="645"/>
      <c r="H513" s="645"/>
      <c r="I513" s="645"/>
      <c r="J513" s="645"/>
      <c r="K513" s="645"/>
      <c r="L513" s="645"/>
      <c r="M513" s="645"/>
      <c r="N513" s="645"/>
      <c r="O513" s="645"/>
      <c r="P513" s="645"/>
      <c r="Q513" s="645"/>
      <c r="R513" s="645"/>
      <c r="S513" s="645"/>
      <c r="T513" s="645"/>
      <c r="U513" s="645"/>
      <c r="V513" s="645"/>
      <c r="W513" s="645"/>
      <c r="X513" s="645"/>
      <c r="Y513" s="645"/>
      <c r="Z513" s="645"/>
    </row>
    <row r="514" spans="1:26" ht="15.75" customHeight="1" x14ac:dyDescent="0.2">
      <c r="A514" s="645"/>
      <c r="B514" s="645"/>
      <c r="C514" s="645"/>
      <c r="D514" s="645"/>
      <c r="E514" s="645"/>
      <c r="F514" s="645"/>
      <c r="G514" s="645"/>
      <c r="H514" s="645"/>
      <c r="I514" s="645"/>
      <c r="J514" s="645"/>
      <c r="K514" s="645"/>
      <c r="L514" s="645"/>
      <c r="M514" s="645"/>
      <c r="N514" s="645"/>
      <c r="O514" s="645"/>
      <c r="P514" s="645"/>
      <c r="Q514" s="645"/>
      <c r="R514" s="645"/>
      <c r="S514" s="645"/>
      <c r="T514" s="645"/>
      <c r="U514" s="645"/>
      <c r="V514" s="645"/>
      <c r="W514" s="645"/>
      <c r="X514" s="645"/>
      <c r="Y514" s="645"/>
      <c r="Z514" s="645"/>
    </row>
    <row r="515" spans="1:26" ht="15.75" customHeight="1" x14ac:dyDescent="0.2">
      <c r="A515" s="645"/>
      <c r="B515" s="645"/>
      <c r="C515" s="645"/>
      <c r="D515" s="645"/>
      <c r="E515" s="645"/>
      <c r="F515" s="645"/>
      <c r="G515" s="645"/>
      <c r="H515" s="645"/>
      <c r="I515" s="645"/>
      <c r="J515" s="645"/>
      <c r="K515" s="645"/>
      <c r="L515" s="645"/>
      <c r="M515" s="645"/>
      <c r="N515" s="645"/>
      <c r="O515" s="645"/>
      <c r="P515" s="645"/>
      <c r="Q515" s="645"/>
      <c r="R515" s="645"/>
      <c r="S515" s="645"/>
      <c r="T515" s="645"/>
      <c r="U515" s="645"/>
      <c r="V515" s="645"/>
      <c r="W515" s="645"/>
      <c r="X515" s="645"/>
      <c r="Y515" s="645"/>
      <c r="Z515" s="645"/>
    </row>
    <row r="516" spans="1:26" ht="15.75" customHeight="1" x14ac:dyDescent="0.2">
      <c r="A516" s="645"/>
      <c r="B516" s="645"/>
      <c r="C516" s="645"/>
      <c r="D516" s="645"/>
      <c r="E516" s="645"/>
      <c r="F516" s="645"/>
      <c r="G516" s="645"/>
      <c r="H516" s="645"/>
      <c r="I516" s="645"/>
      <c r="J516" s="645"/>
      <c r="K516" s="645"/>
      <c r="L516" s="645"/>
      <c r="M516" s="645"/>
      <c r="N516" s="645"/>
      <c r="O516" s="645"/>
      <c r="P516" s="645"/>
      <c r="Q516" s="645"/>
      <c r="R516" s="645"/>
      <c r="S516" s="645"/>
      <c r="T516" s="645"/>
      <c r="U516" s="645"/>
      <c r="V516" s="645"/>
      <c r="W516" s="645"/>
      <c r="X516" s="645"/>
      <c r="Y516" s="645"/>
      <c r="Z516" s="645"/>
    </row>
    <row r="517" spans="1:26" ht="15.75" customHeight="1" x14ac:dyDescent="0.2">
      <c r="A517" s="645"/>
      <c r="B517" s="645"/>
      <c r="C517" s="645"/>
      <c r="D517" s="645"/>
      <c r="E517" s="645"/>
      <c r="F517" s="645"/>
      <c r="G517" s="645"/>
      <c r="H517" s="645"/>
      <c r="I517" s="645"/>
      <c r="J517" s="645"/>
      <c r="K517" s="645"/>
      <c r="L517" s="645"/>
      <c r="M517" s="645"/>
      <c r="N517" s="645"/>
      <c r="O517" s="645"/>
      <c r="P517" s="645"/>
      <c r="Q517" s="645"/>
      <c r="R517" s="645"/>
      <c r="S517" s="645"/>
      <c r="T517" s="645"/>
      <c r="U517" s="645"/>
      <c r="V517" s="645"/>
      <c r="W517" s="645"/>
      <c r="X517" s="645"/>
      <c r="Y517" s="645"/>
      <c r="Z517" s="645"/>
    </row>
    <row r="518" spans="1:26" ht="15.75" customHeight="1" x14ac:dyDescent="0.2">
      <c r="A518" s="645"/>
      <c r="B518" s="645"/>
      <c r="C518" s="645"/>
      <c r="D518" s="645"/>
      <c r="E518" s="645"/>
      <c r="F518" s="645"/>
      <c r="G518" s="645"/>
      <c r="H518" s="645"/>
      <c r="I518" s="645"/>
      <c r="J518" s="645"/>
      <c r="K518" s="645"/>
      <c r="L518" s="645"/>
      <c r="M518" s="645"/>
      <c r="N518" s="645"/>
      <c r="O518" s="645"/>
      <c r="P518" s="645"/>
      <c r="Q518" s="645"/>
      <c r="R518" s="645"/>
      <c r="S518" s="645"/>
      <c r="T518" s="645"/>
      <c r="U518" s="645"/>
      <c r="V518" s="645"/>
      <c r="W518" s="645"/>
      <c r="X518" s="645"/>
      <c r="Y518" s="645"/>
      <c r="Z518" s="645"/>
    </row>
    <row r="519" spans="1:26" ht="15.75" customHeight="1" x14ac:dyDescent="0.2">
      <c r="A519" s="645"/>
      <c r="B519" s="645"/>
      <c r="C519" s="645"/>
      <c r="D519" s="645"/>
      <c r="E519" s="645"/>
      <c r="F519" s="645"/>
      <c r="G519" s="645"/>
      <c r="H519" s="645"/>
      <c r="I519" s="645"/>
      <c r="J519" s="645"/>
      <c r="K519" s="645"/>
      <c r="L519" s="645"/>
      <c r="M519" s="645"/>
      <c r="N519" s="645"/>
      <c r="O519" s="645"/>
      <c r="P519" s="645"/>
      <c r="Q519" s="645"/>
      <c r="R519" s="645"/>
      <c r="S519" s="645"/>
      <c r="T519" s="645"/>
      <c r="U519" s="645"/>
      <c r="V519" s="645"/>
      <c r="W519" s="645"/>
      <c r="X519" s="645"/>
      <c r="Y519" s="645"/>
      <c r="Z519" s="645"/>
    </row>
    <row r="520" spans="1:26" ht="15.75" customHeight="1" x14ac:dyDescent="0.2">
      <c r="A520" s="645"/>
      <c r="B520" s="645"/>
      <c r="C520" s="645"/>
      <c r="D520" s="645"/>
      <c r="E520" s="645"/>
      <c r="F520" s="645"/>
      <c r="G520" s="645"/>
      <c r="H520" s="645"/>
      <c r="I520" s="645"/>
      <c r="J520" s="645"/>
      <c r="K520" s="645"/>
      <c r="L520" s="645"/>
      <c r="M520" s="645"/>
      <c r="N520" s="645"/>
      <c r="O520" s="645"/>
      <c r="P520" s="645"/>
      <c r="Q520" s="645"/>
      <c r="R520" s="645"/>
      <c r="S520" s="645"/>
      <c r="T520" s="645"/>
      <c r="U520" s="645"/>
      <c r="V520" s="645"/>
      <c r="W520" s="645"/>
      <c r="X520" s="645"/>
      <c r="Y520" s="645"/>
      <c r="Z520" s="645"/>
    </row>
    <row r="521" spans="1:26" ht="15.75" customHeight="1" x14ac:dyDescent="0.2">
      <c r="A521" s="645"/>
      <c r="B521" s="645"/>
      <c r="C521" s="645"/>
      <c r="D521" s="645"/>
      <c r="E521" s="645"/>
      <c r="F521" s="645"/>
      <c r="G521" s="645"/>
      <c r="H521" s="645"/>
      <c r="I521" s="645"/>
      <c r="J521" s="645"/>
      <c r="K521" s="645"/>
      <c r="L521" s="645"/>
      <c r="M521" s="645"/>
      <c r="N521" s="645"/>
      <c r="O521" s="645"/>
      <c r="P521" s="645"/>
      <c r="Q521" s="645"/>
      <c r="R521" s="645"/>
      <c r="S521" s="645"/>
      <c r="T521" s="645"/>
      <c r="U521" s="645"/>
      <c r="V521" s="645"/>
      <c r="W521" s="645"/>
      <c r="X521" s="645"/>
      <c r="Y521" s="645"/>
      <c r="Z521" s="645"/>
    </row>
    <row r="522" spans="1:26" ht="15.75" customHeight="1" x14ac:dyDescent="0.2">
      <c r="A522" s="645"/>
      <c r="B522" s="645"/>
      <c r="C522" s="645"/>
      <c r="D522" s="645"/>
      <c r="E522" s="645"/>
      <c r="F522" s="645"/>
      <c r="G522" s="645"/>
      <c r="H522" s="645"/>
      <c r="I522" s="645"/>
      <c r="J522" s="645"/>
      <c r="K522" s="645"/>
      <c r="L522" s="645"/>
      <c r="M522" s="645"/>
      <c r="N522" s="645"/>
      <c r="O522" s="645"/>
      <c r="P522" s="645"/>
      <c r="Q522" s="645"/>
      <c r="R522" s="645"/>
      <c r="S522" s="645"/>
      <c r="T522" s="645"/>
      <c r="U522" s="645"/>
      <c r="V522" s="645"/>
      <c r="W522" s="645"/>
      <c r="X522" s="645"/>
      <c r="Y522" s="645"/>
      <c r="Z522" s="645"/>
    </row>
    <row r="523" spans="1:26" ht="15.75" customHeight="1" x14ac:dyDescent="0.2">
      <c r="A523" s="645"/>
      <c r="B523" s="645"/>
      <c r="C523" s="645"/>
      <c r="D523" s="645"/>
      <c r="E523" s="645"/>
      <c r="F523" s="645"/>
      <c r="G523" s="645"/>
      <c r="H523" s="645"/>
      <c r="I523" s="645"/>
      <c r="J523" s="645"/>
      <c r="K523" s="645"/>
      <c r="L523" s="645"/>
      <c r="M523" s="645"/>
      <c r="N523" s="645"/>
      <c r="O523" s="645"/>
      <c r="P523" s="645"/>
      <c r="Q523" s="645"/>
      <c r="R523" s="645"/>
      <c r="S523" s="645"/>
      <c r="T523" s="645"/>
      <c r="U523" s="645"/>
      <c r="V523" s="645"/>
      <c r="W523" s="645"/>
      <c r="X523" s="645"/>
      <c r="Y523" s="645"/>
      <c r="Z523" s="645"/>
    </row>
    <row r="524" spans="1:26" ht="15.75" customHeight="1" x14ac:dyDescent="0.2">
      <c r="A524" s="645"/>
      <c r="B524" s="645"/>
      <c r="C524" s="645"/>
      <c r="D524" s="645"/>
      <c r="E524" s="645"/>
      <c r="F524" s="645"/>
      <c r="G524" s="645"/>
      <c r="H524" s="645"/>
      <c r="I524" s="645"/>
      <c r="J524" s="645"/>
      <c r="K524" s="645"/>
      <c r="L524" s="645"/>
      <c r="M524" s="645"/>
      <c r="N524" s="645"/>
      <c r="O524" s="645"/>
      <c r="P524" s="645"/>
      <c r="Q524" s="645"/>
      <c r="R524" s="645"/>
      <c r="S524" s="645"/>
      <c r="T524" s="645"/>
      <c r="U524" s="645"/>
      <c r="V524" s="645"/>
      <c r="W524" s="645"/>
      <c r="X524" s="645"/>
      <c r="Y524" s="645"/>
      <c r="Z524" s="645"/>
    </row>
    <row r="525" spans="1:26" ht="15.75" customHeight="1" x14ac:dyDescent="0.2">
      <c r="A525" s="645"/>
      <c r="B525" s="645"/>
      <c r="C525" s="645"/>
      <c r="D525" s="645"/>
      <c r="E525" s="645"/>
      <c r="F525" s="645"/>
      <c r="G525" s="645"/>
      <c r="H525" s="645"/>
      <c r="I525" s="645"/>
      <c r="J525" s="645"/>
      <c r="K525" s="645"/>
      <c r="L525" s="645"/>
      <c r="M525" s="645"/>
      <c r="N525" s="645"/>
      <c r="O525" s="645"/>
      <c r="P525" s="645"/>
      <c r="Q525" s="645"/>
      <c r="R525" s="645"/>
      <c r="S525" s="645"/>
      <c r="T525" s="645"/>
      <c r="U525" s="645"/>
      <c r="V525" s="645"/>
      <c r="W525" s="645"/>
      <c r="X525" s="645"/>
      <c r="Y525" s="645"/>
      <c r="Z525" s="645"/>
    </row>
    <row r="526" spans="1:26" ht="15.75" customHeight="1" x14ac:dyDescent="0.2">
      <c r="A526" s="645"/>
      <c r="B526" s="645"/>
      <c r="C526" s="645"/>
      <c r="D526" s="645"/>
      <c r="E526" s="645"/>
      <c r="F526" s="645"/>
      <c r="G526" s="645"/>
      <c r="H526" s="645"/>
      <c r="I526" s="645"/>
      <c r="J526" s="645"/>
      <c r="K526" s="645"/>
      <c r="L526" s="645"/>
      <c r="M526" s="645"/>
      <c r="N526" s="645"/>
      <c r="O526" s="645"/>
      <c r="P526" s="645"/>
      <c r="Q526" s="645"/>
      <c r="R526" s="645"/>
      <c r="S526" s="645"/>
      <c r="T526" s="645"/>
      <c r="U526" s="645"/>
      <c r="V526" s="645"/>
      <c r="W526" s="645"/>
      <c r="X526" s="645"/>
      <c r="Y526" s="645"/>
      <c r="Z526" s="645"/>
    </row>
    <row r="527" spans="1:26" ht="15.75" customHeight="1" x14ac:dyDescent="0.2">
      <c r="A527" s="645"/>
      <c r="B527" s="645"/>
      <c r="C527" s="645"/>
      <c r="D527" s="645"/>
      <c r="E527" s="645"/>
      <c r="F527" s="645"/>
      <c r="G527" s="645"/>
      <c r="H527" s="645"/>
      <c r="I527" s="645"/>
      <c r="J527" s="645"/>
      <c r="K527" s="645"/>
      <c r="L527" s="645"/>
      <c r="M527" s="645"/>
      <c r="N527" s="645"/>
      <c r="O527" s="645"/>
      <c r="P527" s="645"/>
      <c r="Q527" s="645"/>
      <c r="R527" s="645"/>
      <c r="S527" s="645"/>
      <c r="T527" s="645"/>
      <c r="U527" s="645"/>
      <c r="V527" s="645"/>
      <c r="W527" s="645"/>
      <c r="X527" s="645"/>
      <c r="Y527" s="645"/>
      <c r="Z527" s="645"/>
    </row>
    <row r="528" spans="1:26" ht="15.75" customHeight="1" x14ac:dyDescent="0.2">
      <c r="A528" s="645"/>
      <c r="B528" s="645"/>
      <c r="C528" s="645"/>
      <c r="D528" s="645"/>
      <c r="E528" s="645"/>
      <c r="F528" s="645"/>
      <c r="G528" s="645"/>
      <c r="H528" s="645"/>
      <c r="I528" s="645"/>
      <c r="J528" s="645"/>
      <c r="K528" s="645"/>
      <c r="L528" s="645"/>
      <c r="M528" s="645"/>
      <c r="N528" s="645"/>
      <c r="O528" s="645"/>
      <c r="P528" s="645"/>
      <c r="Q528" s="645"/>
      <c r="R528" s="645"/>
      <c r="S528" s="645"/>
      <c r="T528" s="645"/>
      <c r="U528" s="645"/>
      <c r="V528" s="645"/>
      <c r="W528" s="645"/>
      <c r="X528" s="645"/>
      <c r="Y528" s="645"/>
      <c r="Z528" s="645"/>
    </row>
    <row r="529" spans="1:26" ht="15.75" customHeight="1" x14ac:dyDescent="0.2">
      <c r="A529" s="645"/>
      <c r="B529" s="645"/>
      <c r="C529" s="645"/>
      <c r="D529" s="645"/>
      <c r="E529" s="645"/>
      <c r="F529" s="645"/>
      <c r="G529" s="645"/>
      <c r="H529" s="645"/>
      <c r="I529" s="645"/>
      <c r="J529" s="645"/>
      <c r="K529" s="645"/>
      <c r="L529" s="645"/>
      <c r="M529" s="645"/>
      <c r="N529" s="645"/>
      <c r="O529" s="645"/>
      <c r="P529" s="645"/>
      <c r="Q529" s="645"/>
      <c r="R529" s="645"/>
      <c r="S529" s="645"/>
      <c r="T529" s="645"/>
      <c r="U529" s="645"/>
      <c r="V529" s="645"/>
      <c r="W529" s="645"/>
      <c r="X529" s="645"/>
      <c r="Y529" s="645"/>
      <c r="Z529" s="645"/>
    </row>
    <row r="530" spans="1:26" ht="15.75" customHeight="1" x14ac:dyDescent="0.2">
      <c r="A530" s="645"/>
      <c r="B530" s="645"/>
      <c r="C530" s="645"/>
      <c r="D530" s="645"/>
      <c r="E530" s="645"/>
      <c r="F530" s="645"/>
      <c r="G530" s="645"/>
      <c r="H530" s="645"/>
      <c r="I530" s="645"/>
      <c r="J530" s="645"/>
      <c r="K530" s="645"/>
      <c r="L530" s="645"/>
      <c r="M530" s="645"/>
      <c r="N530" s="645"/>
      <c r="O530" s="645"/>
      <c r="P530" s="645"/>
      <c r="Q530" s="645"/>
      <c r="R530" s="645"/>
      <c r="S530" s="645"/>
      <c r="T530" s="645"/>
      <c r="U530" s="645"/>
      <c r="V530" s="645"/>
      <c r="W530" s="645"/>
      <c r="X530" s="645"/>
      <c r="Y530" s="645"/>
      <c r="Z530" s="645"/>
    </row>
    <row r="531" spans="1:26" ht="15.75" customHeight="1" x14ac:dyDescent="0.2">
      <c r="A531" s="645"/>
      <c r="B531" s="645"/>
      <c r="C531" s="645"/>
      <c r="D531" s="645"/>
      <c r="E531" s="645"/>
      <c r="F531" s="645"/>
      <c r="G531" s="645"/>
      <c r="H531" s="645"/>
      <c r="I531" s="645"/>
      <c r="J531" s="645"/>
      <c r="K531" s="645"/>
      <c r="L531" s="645"/>
      <c r="M531" s="645"/>
      <c r="N531" s="645"/>
      <c r="O531" s="645"/>
      <c r="P531" s="645"/>
      <c r="Q531" s="645"/>
      <c r="R531" s="645"/>
      <c r="S531" s="645"/>
      <c r="T531" s="645"/>
      <c r="U531" s="645"/>
      <c r="V531" s="645"/>
      <c r="W531" s="645"/>
      <c r="X531" s="645"/>
      <c r="Y531" s="645"/>
      <c r="Z531" s="645"/>
    </row>
    <row r="532" spans="1:26" ht="15.75" customHeight="1" x14ac:dyDescent="0.2">
      <c r="A532" s="645"/>
      <c r="B532" s="645"/>
      <c r="C532" s="645"/>
      <c r="D532" s="645"/>
      <c r="E532" s="645"/>
      <c r="F532" s="645"/>
      <c r="G532" s="645"/>
      <c r="H532" s="645"/>
      <c r="I532" s="645"/>
      <c r="J532" s="645"/>
      <c r="K532" s="645"/>
      <c r="L532" s="645"/>
      <c r="M532" s="645"/>
      <c r="N532" s="645"/>
      <c r="O532" s="645"/>
      <c r="P532" s="645"/>
      <c r="Q532" s="645"/>
      <c r="R532" s="645"/>
      <c r="S532" s="645"/>
      <c r="T532" s="645"/>
      <c r="U532" s="645"/>
      <c r="V532" s="645"/>
      <c r="W532" s="645"/>
      <c r="X532" s="645"/>
      <c r="Y532" s="645"/>
      <c r="Z532" s="645"/>
    </row>
    <row r="533" spans="1:26" ht="15.75" customHeight="1" x14ac:dyDescent="0.2">
      <c r="A533" s="645"/>
      <c r="B533" s="645"/>
      <c r="C533" s="645"/>
      <c r="D533" s="645"/>
      <c r="E533" s="645"/>
      <c r="F533" s="645"/>
      <c r="G533" s="645"/>
      <c r="H533" s="645"/>
      <c r="I533" s="645"/>
      <c r="J533" s="645"/>
      <c r="K533" s="645"/>
      <c r="L533" s="645"/>
      <c r="M533" s="645"/>
      <c r="N533" s="645"/>
      <c r="O533" s="645"/>
      <c r="P533" s="645"/>
      <c r="Q533" s="645"/>
      <c r="R533" s="645"/>
      <c r="S533" s="645"/>
      <c r="T533" s="645"/>
      <c r="U533" s="645"/>
      <c r="V533" s="645"/>
      <c r="W533" s="645"/>
      <c r="X533" s="645"/>
      <c r="Y533" s="645"/>
      <c r="Z533" s="645"/>
    </row>
    <row r="534" spans="1:26" ht="15.75" customHeight="1" x14ac:dyDescent="0.2">
      <c r="A534" s="645"/>
      <c r="B534" s="645"/>
      <c r="C534" s="645"/>
      <c r="D534" s="645"/>
      <c r="E534" s="645"/>
      <c r="F534" s="645"/>
      <c r="G534" s="645"/>
      <c r="H534" s="645"/>
      <c r="I534" s="645"/>
      <c r="J534" s="645"/>
      <c r="K534" s="645"/>
      <c r="L534" s="645"/>
      <c r="M534" s="645"/>
      <c r="N534" s="645"/>
      <c r="O534" s="645"/>
      <c r="P534" s="645"/>
      <c r="Q534" s="645"/>
      <c r="R534" s="645"/>
      <c r="S534" s="645"/>
      <c r="T534" s="645"/>
      <c r="U534" s="645"/>
      <c r="V534" s="645"/>
      <c r="W534" s="645"/>
      <c r="X534" s="645"/>
      <c r="Y534" s="645"/>
      <c r="Z534" s="645"/>
    </row>
    <row r="535" spans="1:26" ht="15.75" customHeight="1" x14ac:dyDescent="0.2">
      <c r="A535" s="645"/>
      <c r="B535" s="645"/>
      <c r="C535" s="645"/>
      <c r="D535" s="645"/>
      <c r="E535" s="645"/>
      <c r="F535" s="645"/>
      <c r="G535" s="645"/>
      <c r="H535" s="645"/>
      <c r="I535" s="645"/>
      <c r="J535" s="645"/>
      <c r="K535" s="645"/>
      <c r="L535" s="645"/>
      <c r="M535" s="645"/>
      <c r="N535" s="645"/>
      <c r="O535" s="645"/>
      <c r="P535" s="645"/>
      <c r="Q535" s="645"/>
      <c r="R535" s="645"/>
      <c r="S535" s="645"/>
      <c r="T535" s="645"/>
      <c r="U535" s="645"/>
      <c r="V535" s="645"/>
      <c r="W535" s="645"/>
      <c r="X535" s="645"/>
      <c r="Y535" s="645"/>
      <c r="Z535" s="645"/>
    </row>
    <row r="536" spans="1:26" ht="15.75" customHeight="1" x14ac:dyDescent="0.2">
      <c r="A536" s="645"/>
      <c r="B536" s="645"/>
      <c r="C536" s="645"/>
      <c r="D536" s="645"/>
      <c r="E536" s="645"/>
      <c r="F536" s="645"/>
      <c r="G536" s="645"/>
      <c r="H536" s="645"/>
      <c r="I536" s="645"/>
      <c r="J536" s="645"/>
      <c r="K536" s="645"/>
      <c r="L536" s="645"/>
      <c r="M536" s="645"/>
      <c r="N536" s="645"/>
      <c r="O536" s="645"/>
      <c r="P536" s="645"/>
      <c r="Q536" s="645"/>
      <c r="R536" s="645"/>
      <c r="S536" s="645"/>
      <c r="T536" s="645"/>
      <c r="U536" s="645"/>
      <c r="V536" s="645"/>
      <c r="W536" s="645"/>
      <c r="X536" s="645"/>
      <c r="Y536" s="645"/>
      <c r="Z536" s="645"/>
    </row>
    <row r="537" spans="1:26" ht="15.75" customHeight="1" x14ac:dyDescent="0.2">
      <c r="A537" s="645"/>
      <c r="B537" s="645"/>
      <c r="C537" s="645"/>
      <c r="D537" s="645"/>
      <c r="E537" s="645"/>
      <c r="F537" s="645"/>
      <c r="G537" s="645"/>
      <c r="H537" s="645"/>
      <c r="I537" s="645"/>
      <c r="J537" s="645"/>
      <c r="K537" s="645"/>
      <c r="L537" s="645"/>
      <c r="M537" s="645"/>
      <c r="N537" s="645"/>
      <c r="O537" s="645"/>
      <c r="P537" s="645"/>
      <c r="Q537" s="645"/>
      <c r="R537" s="645"/>
      <c r="S537" s="645"/>
      <c r="T537" s="645"/>
      <c r="U537" s="645"/>
      <c r="V537" s="645"/>
      <c r="W537" s="645"/>
      <c r="X537" s="645"/>
      <c r="Y537" s="645"/>
      <c r="Z537" s="645"/>
    </row>
    <row r="538" spans="1:26" ht="15.75" customHeight="1" x14ac:dyDescent="0.2">
      <c r="A538" s="645"/>
      <c r="B538" s="645"/>
      <c r="C538" s="645"/>
      <c r="D538" s="645"/>
      <c r="E538" s="645"/>
      <c r="F538" s="645"/>
      <c r="G538" s="645"/>
      <c r="H538" s="645"/>
      <c r="I538" s="645"/>
      <c r="J538" s="645"/>
      <c r="K538" s="645"/>
      <c r="L538" s="645"/>
      <c r="M538" s="645"/>
      <c r="N538" s="645"/>
      <c r="O538" s="645"/>
      <c r="P538" s="645"/>
      <c r="Q538" s="645"/>
      <c r="R538" s="645"/>
      <c r="S538" s="645"/>
      <c r="T538" s="645"/>
      <c r="U538" s="645"/>
      <c r="V538" s="645"/>
      <c r="W538" s="645"/>
      <c r="X538" s="645"/>
      <c r="Y538" s="645"/>
      <c r="Z538" s="645"/>
    </row>
    <row r="539" spans="1:26" ht="15.75" customHeight="1" x14ac:dyDescent="0.2">
      <c r="A539" s="645"/>
      <c r="B539" s="645"/>
      <c r="C539" s="645"/>
      <c r="D539" s="645"/>
      <c r="E539" s="645"/>
      <c r="F539" s="645"/>
      <c r="G539" s="645"/>
      <c r="H539" s="645"/>
      <c r="I539" s="645"/>
      <c r="J539" s="645"/>
      <c r="K539" s="645"/>
      <c r="L539" s="645"/>
      <c r="M539" s="645"/>
      <c r="N539" s="645"/>
      <c r="O539" s="645"/>
      <c r="P539" s="645"/>
      <c r="Q539" s="645"/>
      <c r="R539" s="645"/>
      <c r="S539" s="645"/>
      <c r="T539" s="645"/>
      <c r="U539" s="645"/>
      <c r="V539" s="645"/>
      <c r="W539" s="645"/>
      <c r="X539" s="645"/>
      <c r="Y539" s="645"/>
      <c r="Z539" s="645"/>
    </row>
    <row r="540" spans="1:26" ht="15.75" customHeight="1" x14ac:dyDescent="0.2">
      <c r="A540" s="645"/>
      <c r="B540" s="645"/>
      <c r="C540" s="645"/>
      <c r="D540" s="645"/>
      <c r="E540" s="645"/>
      <c r="F540" s="645"/>
      <c r="G540" s="645"/>
      <c r="H540" s="645"/>
      <c r="I540" s="645"/>
      <c r="J540" s="645"/>
      <c r="K540" s="645"/>
      <c r="L540" s="645"/>
      <c r="M540" s="645"/>
      <c r="N540" s="645"/>
      <c r="O540" s="645"/>
      <c r="P540" s="645"/>
      <c r="Q540" s="645"/>
      <c r="R540" s="645"/>
      <c r="S540" s="645"/>
      <c r="T540" s="645"/>
      <c r="U540" s="645"/>
      <c r="V540" s="645"/>
      <c r="W540" s="645"/>
      <c r="X540" s="645"/>
      <c r="Y540" s="645"/>
      <c r="Z540" s="645"/>
    </row>
    <row r="541" spans="1:26" ht="15.75" customHeight="1" x14ac:dyDescent="0.2">
      <c r="A541" s="645"/>
      <c r="B541" s="645"/>
      <c r="C541" s="645"/>
      <c r="D541" s="645"/>
      <c r="E541" s="645"/>
      <c r="F541" s="645"/>
      <c r="G541" s="645"/>
      <c r="H541" s="645"/>
      <c r="I541" s="645"/>
      <c r="J541" s="645"/>
      <c r="K541" s="645"/>
      <c r="L541" s="645"/>
      <c r="M541" s="645"/>
      <c r="N541" s="645"/>
      <c r="O541" s="645"/>
      <c r="P541" s="645"/>
      <c r="Q541" s="645"/>
      <c r="R541" s="645"/>
      <c r="S541" s="645"/>
      <c r="T541" s="645"/>
      <c r="U541" s="645"/>
      <c r="V541" s="645"/>
      <c r="W541" s="645"/>
      <c r="X541" s="645"/>
      <c r="Y541" s="645"/>
      <c r="Z541" s="645"/>
    </row>
    <row r="542" spans="1:26" ht="15.75" customHeight="1" x14ac:dyDescent="0.2">
      <c r="A542" s="645"/>
      <c r="B542" s="645"/>
      <c r="C542" s="645"/>
      <c r="D542" s="645"/>
      <c r="E542" s="645"/>
      <c r="F542" s="645"/>
      <c r="G542" s="645"/>
      <c r="H542" s="645"/>
      <c r="I542" s="645"/>
      <c r="J542" s="645"/>
      <c r="K542" s="645"/>
      <c r="L542" s="645"/>
      <c r="M542" s="645"/>
      <c r="N542" s="645"/>
      <c r="O542" s="645"/>
      <c r="P542" s="645"/>
      <c r="Q542" s="645"/>
      <c r="R542" s="645"/>
      <c r="S542" s="645"/>
      <c r="T542" s="645"/>
      <c r="U542" s="645"/>
      <c r="V542" s="645"/>
      <c r="W542" s="645"/>
      <c r="X542" s="645"/>
      <c r="Y542" s="645"/>
      <c r="Z542" s="645"/>
    </row>
    <row r="543" spans="1:26" ht="15.75" customHeight="1" x14ac:dyDescent="0.2">
      <c r="A543" s="645"/>
      <c r="B543" s="645"/>
      <c r="C543" s="645"/>
      <c r="D543" s="645"/>
      <c r="E543" s="645"/>
      <c r="F543" s="645"/>
      <c r="G543" s="645"/>
      <c r="H543" s="645"/>
      <c r="I543" s="645"/>
      <c r="J543" s="645"/>
      <c r="K543" s="645"/>
      <c r="L543" s="645"/>
      <c r="M543" s="645"/>
      <c r="N543" s="645"/>
      <c r="O543" s="645"/>
      <c r="P543" s="645"/>
      <c r="Q543" s="645"/>
      <c r="R543" s="645"/>
      <c r="S543" s="645"/>
      <c r="T543" s="645"/>
      <c r="U543" s="645"/>
      <c r="V543" s="645"/>
      <c r="W543" s="645"/>
      <c r="X543" s="645"/>
      <c r="Y543" s="645"/>
      <c r="Z543" s="645"/>
    </row>
    <row r="544" spans="1:26" ht="15.75" customHeight="1" x14ac:dyDescent="0.2">
      <c r="A544" s="645"/>
      <c r="B544" s="645"/>
      <c r="C544" s="645"/>
      <c r="D544" s="645"/>
      <c r="E544" s="645"/>
      <c r="F544" s="645"/>
      <c r="G544" s="645"/>
      <c r="H544" s="645"/>
      <c r="I544" s="645"/>
      <c r="J544" s="645"/>
      <c r="K544" s="645"/>
      <c r="L544" s="645"/>
      <c r="M544" s="645"/>
      <c r="N544" s="645"/>
      <c r="O544" s="645"/>
      <c r="P544" s="645"/>
      <c r="Q544" s="645"/>
      <c r="R544" s="645"/>
      <c r="S544" s="645"/>
      <c r="T544" s="645"/>
      <c r="U544" s="645"/>
      <c r="V544" s="645"/>
      <c r="W544" s="645"/>
      <c r="X544" s="645"/>
      <c r="Y544" s="645"/>
      <c r="Z544" s="645"/>
    </row>
    <row r="545" spans="1:26" ht="15.75" customHeight="1" x14ac:dyDescent="0.2">
      <c r="A545" s="645"/>
      <c r="B545" s="645"/>
      <c r="C545" s="645"/>
      <c r="D545" s="645"/>
      <c r="E545" s="645"/>
      <c r="F545" s="645"/>
      <c r="G545" s="645"/>
      <c r="H545" s="645"/>
      <c r="I545" s="645"/>
      <c r="J545" s="645"/>
      <c r="K545" s="645"/>
      <c r="L545" s="645"/>
      <c r="M545" s="645"/>
      <c r="N545" s="645"/>
      <c r="O545" s="645"/>
      <c r="P545" s="645"/>
      <c r="Q545" s="645"/>
      <c r="R545" s="645"/>
      <c r="S545" s="645"/>
      <c r="T545" s="645"/>
      <c r="U545" s="645"/>
      <c r="V545" s="645"/>
      <c r="W545" s="645"/>
      <c r="X545" s="645"/>
      <c r="Y545" s="645"/>
      <c r="Z545" s="645"/>
    </row>
    <row r="546" spans="1:26" ht="15.75" customHeight="1" x14ac:dyDescent="0.2">
      <c r="A546" s="645"/>
      <c r="B546" s="645"/>
      <c r="C546" s="645"/>
      <c r="D546" s="645"/>
      <c r="E546" s="645"/>
      <c r="F546" s="645"/>
      <c r="G546" s="645"/>
      <c r="H546" s="645"/>
      <c r="I546" s="645"/>
      <c r="J546" s="645"/>
      <c r="K546" s="645"/>
      <c r="L546" s="645"/>
      <c r="M546" s="645"/>
      <c r="N546" s="645"/>
      <c r="O546" s="645"/>
      <c r="P546" s="645"/>
      <c r="Q546" s="645"/>
      <c r="R546" s="645"/>
      <c r="S546" s="645"/>
      <c r="T546" s="645"/>
      <c r="U546" s="645"/>
      <c r="V546" s="645"/>
      <c r="W546" s="645"/>
      <c r="X546" s="645"/>
      <c r="Y546" s="645"/>
      <c r="Z546" s="645"/>
    </row>
    <row r="547" spans="1:26" ht="15.75" customHeight="1" x14ac:dyDescent="0.2">
      <c r="A547" s="645"/>
      <c r="B547" s="645"/>
      <c r="C547" s="645"/>
      <c r="D547" s="645"/>
      <c r="E547" s="645"/>
      <c r="F547" s="645"/>
      <c r="G547" s="645"/>
      <c r="H547" s="645"/>
      <c r="I547" s="645"/>
      <c r="J547" s="645"/>
      <c r="K547" s="645"/>
      <c r="L547" s="645"/>
      <c r="M547" s="645"/>
      <c r="N547" s="645"/>
      <c r="O547" s="645"/>
      <c r="P547" s="645"/>
      <c r="Q547" s="645"/>
      <c r="R547" s="645"/>
      <c r="S547" s="645"/>
      <c r="T547" s="645"/>
      <c r="U547" s="645"/>
      <c r="V547" s="645"/>
      <c r="W547" s="645"/>
      <c r="X547" s="645"/>
      <c r="Y547" s="645"/>
      <c r="Z547" s="645"/>
    </row>
    <row r="548" spans="1:26" ht="15.75" customHeight="1" x14ac:dyDescent="0.2">
      <c r="A548" s="645"/>
      <c r="B548" s="645"/>
      <c r="C548" s="645"/>
      <c r="D548" s="645"/>
      <c r="E548" s="645"/>
      <c r="F548" s="645"/>
      <c r="G548" s="645"/>
      <c r="H548" s="645"/>
      <c r="I548" s="645"/>
      <c r="J548" s="645"/>
      <c r="K548" s="645"/>
      <c r="L548" s="645"/>
      <c r="M548" s="645"/>
      <c r="N548" s="645"/>
      <c r="O548" s="645"/>
      <c r="P548" s="645"/>
      <c r="Q548" s="645"/>
      <c r="R548" s="645"/>
      <c r="S548" s="645"/>
      <c r="T548" s="645"/>
      <c r="U548" s="645"/>
      <c r="V548" s="645"/>
      <c r="W548" s="645"/>
      <c r="X548" s="645"/>
      <c r="Y548" s="645"/>
      <c r="Z548" s="645"/>
    </row>
    <row r="549" spans="1:26" ht="15.75" customHeight="1" x14ac:dyDescent="0.2">
      <c r="A549" s="645"/>
      <c r="B549" s="645"/>
      <c r="C549" s="645"/>
      <c r="D549" s="645"/>
      <c r="E549" s="645"/>
      <c r="F549" s="645"/>
      <c r="G549" s="645"/>
      <c r="H549" s="645"/>
      <c r="I549" s="645"/>
      <c r="J549" s="645"/>
      <c r="K549" s="645"/>
      <c r="L549" s="645"/>
      <c r="M549" s="645"/>
      <c r="N549" s="645"/>
      <c r="O549" s="645"/>
      <c r="P549" s="645"/>
      <c r="Q549" s="645"/>
      <c r="R549" s="645"/>
      <c r="S549" s="645"/>
      <c r="T549" s="645"/>
      <c r="U549" s="645"/>
      <c r="V549" s="645"/>
      <c r="W549" s="645"/>
      <c r="X549" s="645"/>
      <c r="Y549" s="645"/>
      <c r="Z549" s="645"/>
    </row>
    <row r="550" spans="1:26" ht="15.75" customHeight="1" x14ac:dyDescent="0.2">
      <c r="A550" s="645"/>
      <c r="B550" s="645"/>
      <c r="C550" s="645"/>
      <c r="D550" s="645"/>
      <c r="E550" s="645"/>
      <c r="F550" s="645"/>
      <c r="G550" s="645"/>
      <c r="H550" s="645"/>
      <c r="I550" s="645"/>
      <c r="J550" s="645"/>
      <c r="K550" s="645"/>
      <c r="L550" s="645"/>
      <c r="M550" s="645"/>
      <c r="N550" s="645"/>
      <c r="O550" s="645"/>
      <c r="P550" s="645"/>
      <c r="Q550" s="645"/>
      <c r="R550" s="645"/>
      <c r="S550" s="645"/>
      <c r="T550" s="645"/>
      <c r="U550" s="645"/>
      <c r="V550" s="645"/>
      <c r="W550" s="645"/>
      <c r="X550" s="645"/>
      <c r="Y550" s="645"/>
      <c r="Z550" s="645"/>
    </row>
    <row r="551" spans="1:26" ht="15.75" customHeight="1" x14ac:dyDescent="0.2">
      <c r="A551" s="645"/>
      <c r="B551" s="645"/>
      <c r="C551" s="645"/>
      <c r="D551" s="645"/>
      <c r="E551" s="645"/>
      <c r="F551" s="645"/>
      <c r="G551" s="645"/>
      <c r="H551" s="645"/>
      <c r="I551" s="645"/>
      <c r="J551" s="645"/>
      <c r="K551" s="645"/>
      <c r="L551" s="645"/>
      <c r="M551" s="645"/>
      <c r="N551" s="645"/>
      <c r="O551" s="645"/>
      <c r="P551" s="645"/>
      <c r="Q551" s="645"/>
      <c r="R551" s="645"/>
      <c r="S551" s="645"/>
      <c r="T551" s="645"/>
      <c r="U551" s="645"/>
      <c r="V551" s="645"/>
      <c r="W551" s="645"/>
      <c r="X551" s="645"/>
      <c r="Y551" s="645"/>
      <c r="Z551" s="645"/>
    </row>
    <row r="552" spans="1:26" ht="15.75" customHeight="1" x14ac:dyDescent="0.2">
      <c r="A552" s="645"/>
      <c r="B552" s="645"/>
      <c r="C552" s="645"/>
      <c r="D552" s="645"/>
      <c r="E552" s="645"/>
      <c r="F552" s="645"/>
      <c r="G552" s="645"/>
      <c r="H552" s="645"/>
      <c r="I552" s="645"/>
      <c r="J552" s="645"/>
      <c r="K552" s="645"/>
      <c r="L552" s="645"/>
      <c r="M552" s="645"/>
      <c r="N552" s="645"/>
      <c r="O552" s="645"/>
      <c r="P552" s="645"/>
      <c r="Q552" s="645"/>
      <c r="R552" s="645"/>
      <c r="S552" s="645"/>
      <c r="T552" s="645"/>
      <c r="U552" s="645"/>
      <c r="V552" s="645"/>
      <c r="W552" s="645"/>
      <c r="X552" s="645"/>
      <c r="Y552" s="645"/>
      <c r="Z552" s="645"/>
    </row>
    <row r="553" spans="1:26" ht="15.75" customHeight="1" x14ac:dyDescent="0.2">
      <c r="A553" s="645"/>
      <c r="B553" s="645"/>
      <c r="C553" s="645"/>
      <c r="D553" s="645"/>
      <c r="E553" s="645"/>
      <c r="F553" s="645"/>
      <c r="G553" s="645"/>
      <c r="H553" s="645"/>
      <c r="I553" s="645"/>
      <c r="J553" s="645"/>
      <c r="K553" s="645"/>
      <c r="L553" s="645"/>
      <c r="M553" s="645"/>
      <c r="N553" s="645"/>
      <c r="O553" s="645"/>
      <c r="P553" s="645"/>
      <c r="Q553" s="645"/>
      <c r="R553" s="645"/>
      <c r="S553" s="645"/>
      <c r="T553" s="645"/>
      <c r="U553" s="645"/>
      <c r="V553" s="645"/>
      <c r="W553" s="645"/>
      <c r="X553" s="645"/>
      <c r="Y553" s="645"/>
      <c r="Z553" s="645"/>
    </row>
    <row r="554" spans="1:26" ht="15.75" customHeight="1" x14ac:dyDescent="0.2">
      <c r="A554" s="645"/>
      <c r="B554" s="645"/>
      <c r="C554" s="645"/>
      <c r="D554" s="645"/>
      <c r="E554" s="645"/>
      <c r="F554" s="645"/>
      <c r="G554" s="645"/>
      <c r="H554" s="645"/>
      <c r="I554" s="645"/>
      <c r="J554" s="645"/>
      <c r="K554" s="645"/>
      <c r="L554" s="645"/>
      <c r="M554" s="645"/>
      <c r="N554" s="645"/>
      <c r="O554" s="645"/>
      <c r="P554" s="645"/>
      <c r="Q554" s="645"/>
      <c r="R554" s="645"/>
      <c r="S554" s="645"/>
      <c r="T554" s="645"/>
      <c r="U554" s="645"/>
      <c r="V554" s="645"/>
      <c r="W554" s="645"/>
      <c r="X554" s="645"/>
      <c r="Y554" s="645"/>
      <c r="Z554" s="645"/>
    </row>
    <row r="555" spans="1:26" ht="15.75" customHeight="1" x14ac:dyDescent="0.2">
      <c r="A555" s="645"/>
      <c r="B555" s="645"/>
      <c r="C555" s="645"/>
      <c r="D555" s="645"/>
      <c r="E555" s="645"/>
      <c r="F555" s="645"/>
      <c r="G555" s="645"/>
      <c r="H555" s="645"/>
      <c r="I555" s="645"/>
      <c r="J555" s="645"/>
      <c r="K555" s="645"/>
      <c r="L555" s="645"/>
      <c r="M555" s="645"/>
      <c r="N555" s="645"/>
      <c r="O555" s="645"/>
      <c r="P555" s="645"/>
      <c r="Q555" s="645"/>
      <c r="R555" s="645"/>
      <c r="S555" s="645"/>
      <c r="T555" s="645"/>
      <c r="U555" s="645"/>
      <c r="V555" s="645"/>
      <c r="W555" s="645"/>
      <c r="X555" s="645"/>
      <c r="Y555" s="645"/>
      <c r="Z555" s="645"/>
    </row>
    <row r="556" spans="1:26" ht="15.75" customHeight="1" x14ac:dyDescent="0.2">
      <c r="A556" s="645"/>
      <c r="B556" s="645"/>
      <c r="C556" s="645"/>
      <c r="D556" s="645"/>
      <c r="E556" s="645"/>
      <c r="F556" s="645"/>
      <c r="G556" s="645"/>
      <c r="H556" s="645"/>
      <c r="I556" s="645"/>
      <c r="J556" s="645"/>
      <c r="K556" s="645"/>
      <c r="L556" s="645"/>
      <c r="M556" s="645"/>
      <c r="N556" s="645"/>
      <c r="O556" s="645"/>
      <c r="P556" s="645"/>
      <c r="Q556" s="645"/>
      <c r="R556" s="645"/>
      <c r="S556" s="645"/>
      <c r="T556" s="645"/>
      <c r="U556" s="645"/>
      <c r="V556" s="645"/>
      <c r="W556" s="645"/>
      <c r="X556" s="645"/>
      <c r="Y556" s="645"/>
      <c r="Z556" s="645"/>
    </row>
    <row r="557" spans="1:26" ht="15.75" customHeight="1" x14ac:dyDescent="0.2">
      <c r="A557" s="645"/>
      <c r="B557" s="645"/>
      <c r="C557" s="645"/>
      <c r="D557" s="645"/>
      <c r="E557" s="645"/>
      <c r="F557" s="645"/>
      <c r="G557" s="645"/>
      <c r="H557" s="645"/>
      <c r="I557" s="645"/>
      <c r="J557" s="645"/>
      <c r="K557" s="645"/>
      <c r="L557" s="645"/>
      <c r="M557" s="645"/>
      <c r="N557" s="645"/>
      <c r="O557" s="645"/>
      <c r="P557" s="645"/>
      <c r="Q557" s="645"/>
      <c r="R557" s="645"/>
      <c r="S557" s="645"/>
      <c r="T557" s="645"/>
      <c r="U557" s="645"/>
      <c r="V557" s="645"/>
      <c r="W557" s="645"/>
      <c r="X557" s="645"/>
      <c r="Y557" s="645"/>
      <c r="Z557" s="645"/>
    </row>
    <row r="558" spans="1:26" ht="15.75" customHeight="1" x14ac:dyDescent="0.2">
      <c r="A558" s="645"/>
      <c r="B558" s="645"/>
      <c r="C558" s="645"/>
      <c r="D558" s="645"/>
      <c r="E558" s="645"/>
      <c r="F558" s="645"/>
      <c r="G558" s="645"/>
      <c r="H558" s="645"/>
      <c r="I558" s="645"/>
      <c r="J558" s="645"/>
      <c r="K558" s="645"/>
      <c r="L558" s="645"/>
      <c r="M558" s="645"/>
      <c r="N558" s="645"/>
      <c r="O558" s="645"/>
      <c r="P558" s="645"/>
      <c r="Q558" s="645"/>
      <c r="R558" s="645"/>
      <c r="S558" s="645"/>
      <c r="T558" s="645"/>
      <c r="U558" s="645"/>
      <c r="V558" s="645"/>
      <c r="W558" s="645"/>
      <c r="X558" s="645"/>
      <c r="Y558" s="645"/>
      <c r="Z558" s="645"/>
    </row>
    <row r="559" spans="1:26" ht="15.75" customHeight="1" x14ac:dyDescent="0.2">
      <c r="A559" s="645"/>
      <c r="B559" s="645"/>
      <c r="C559" s="645"/>
      <c r="D559" s="645"/>
      <c r="E559" s="645"/>
      <c r="F559" s="645"/>
      <c r="G559" s="645"/>
      <c r="H559" s="645"/>
      <c r="I559" s="645"/>
      <c r="J559" s="645"/>
      <c r="K559" s="645"/>
      <c r="L559" s="645"/>
      <c r="M559" s="645"/>
      <c r="N559" s="645"/>
      <c r="O559" s="645"/>
      <c r="P559" s="645"/>
      <c r="Q559" s="645"/>
      <c r="R559" s="645"/>
      <c r="S559" s="645"/>
      <c r="T559" s="645"/>
      <c r="U559" s="645"/>
      <c r="V559" s="645"/>
      <c r="W559" s="645"/>
      <c r="X559" s="645"/>
      <c r="Y559" s="645"/>
      <c r="Z559" s="645"/>
    </row>
    <row r="560" spans="1:26" ht="15.75" customHeight="1" x14ac:dyDescent="0.2">
      <c r="A560" s="645"/>
      <c r="B560" s="645"/>
      <c r="C560" s="645"/>
      <c r="D560" s="645"/>
      <c r="E560" s="645"/>
      <c r="F560" s="645"/>
      <c r="G560" s="645"/>
      <c r="H560" s="645"/>
      <c r="I560" s="645"/>
      <c r="J560" s="645"/>
      <c r="K560" s="645"/>
      <c r="L560" s="645"/>
      <c r="M560" s="645"/>
      <c r="N560" s="645"/>
      <c r="O560" s="645"/>
      <c r="P560" s="645"/>
      <c r="Q560" s="645"/>
      <c r="R560" s="645"/>
      <c r="S560" s="645"/>
      <c r="T560" s="645"/>
      <c r="U560" s="645"/>
      <c r="V560" s="645"/>
      <c r="W560" s="645"/>
      <c r="X560" s="645"/>
      <c r="Y560" s="645"/>
      <c r="Z560" s="645"/>
    </row>
    <row r="561" spans="1:26" ht="15.75" customHeight="1" x14ac:dyDescent="0.2">
      <c r="A561" s="645"/>
      <c r="B561" s="645"/>
      <c r="C561" s="645"/>
      <c r="D561" s="645"/>
      <c r="E561" s="645"/>
      <c r="F561" s="645"/>
      <c r="G561" s="645"/>
      <c r="H561" s="645"/>
      <c r="I561" s="645"/>
      <c r="J561" s="645"/>
      <c r="K561" s="645"/>
      <c r="L561" s="645"/>
      <c r="M561" s="645"/>
      <c r="N561" s="645"/>
      <c r="O561" s="645"/>
      <c r="P561" s="645"/>
      <c r="Q561" s="645"/>
      <c r="R561" s="645"/>
      <c r="S561" s="645"/>
      <c r="T561" s="645"/>
      <c r="U561" s="645"/>
      <c r="V561" s="645"/>
      <c r="W561" s="645"/>
      <c r="X561" s="645"/>
      <c r="Y561" s="645"/>
      <c r="Z561" s="645"/>
    </row>
    <row r="562" spans="1:26" ht="15.75" customHeight="1" x14ac:dyDescent="0.2">
      <c r="A562" s="645"/>
      <c r="B562" s="645"/>
      <c r="C562" s="645"/>
      <c r="D562" s="645"/>
      <c r="E562" s="645"/>
      <c r="F562" s="645"/>
      <c r="G562" s="645"/>
      <c r="H562" s="645"/>
      <c r="I562" s="645"/>
      <c r="J562" s="645"/>
      <c r="K562" s="645"/>
      <c r="L562" s="645"/>
      <c r="M562" s="645"/>
      <c r="N562" s="645"/>
      <c r="O562" s="645"/>
      <c r="P562" s="645"/>
      <c r="Q562" s="645"/>
      <c r="R562" s="645"/>
      <c r="S562" s="645"/>
      <c r="T562" s="645"/>
      <c r="U562" s="645"/>
      <c r="V562" s="645"/>
      <c r="W562" s="645"/>
      <c r="X562" s="645"/>
      <c r="Y562" s="645"/>
      <c r="Z562" s="645"/>
    </row>
    <row r="563" spans="1:26" ht="15.75" customHeight="1" x14ac:dyDescent="0.2">
      <c r="A563" s="645"/>
      <c r="B563" s="645"/>
      <c r="C563" s="645"/>
      <c r="D563" s="645"/>
      <c r="E563" s="645"/>
      <c r="F563" s="645"/>
      <c r="G563" s="645"/>
      <c r="H563" s="645"/>
      <c r="I563" s="645"/>
      <c r="J563" s="645"/>
      <c r="K563" s="645"/>
      <c r="L563" s="645"/>
      <c r="M563" s="645"/>
      <c r="N563" s="645"/>
      <c r="O563" s="645"/>
      <c r="P563" s="645"/>
      <c r="Q563" s="645"/>
      <c r="R563" s="645"/>
      <c r="S563" s="645"/>
      <c r="T563" s="645"/>
      <c r="U563" s="645"/>
      <c r="V563" s="645"/>
      <c r="W563" s="645"/>
      <c r="X563" s="645"/>
      <c r="Y563" s="645"/>
      <c r="Z563" s="645"/>
    </row>
    <row r="564" spans="1:26" ht="15.75" customHeight="1" x14ac:dyDescent="0.2">
      <c r="A564" s="645"/>
      <c r="B564" s="645"/>
      <c r="C564" s="645"/>
      <c r="D564" s="645"/>
      <c r="E564" s="645"/>
      <c r="F564" s="645"/>
      <c r="G564" s="645"/>
      <c r="H564" s="645"/>
      <c r="I564" s="645"/>
      <c r="J564" s="645"/>
      <c r="K564" s="645"/>
      <c r="L564" s="645"/>
      <c r="M564" s="645"/>
      <c r="N564" s="645"/>
      <c r="O564" s="645"/>
      <c r="P564" s="645"/>
      <c r="Q564" s="645"/>
      <c r="R564" s="645"/>
      <c r="S564" s="645"/>
      <c r="T564" s="645"/>
      <c r="U564" s="645"/>
      <c r="V564" s="645"/>
      <c r="W564" s="645"/>
      <c r="X564" s="645"/>
      <c r="Y564" s="645"/>
      <c r="Z564" s="645"/>
    </row>
    <row r="565" spans="1:26" ht="15.75" customHeight="1" x14ac:dyDescent="0.2">
      <c r="A565" s="645"/>
      <c r="B565" s="645"/>
      <c r="C565" s="645"/>
      <c r="D565" s="645"/>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row>
    <row r="566" spans="1:26" ht="15.75" customHeight="1" x14ac:dyDescent="0.2">
      <c r="A566" s="645"/>
      <c r="B566" s="645"/>
      <c r="C566" s="645"/>
      <c r="D566" s="645"/>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row>
    <row r="567" spans="1:26" ht="15.75" customHeight="1" x14ac:dyDescent="0.2">
      <c r="A567" s="645"/>
      <c r="B567" s="645"/>
      <c r="C567" s="645"/>
      <c r="D567" s="645"/>
      <c r="E567" s="645"/>
      <c r="F567" s="645"/>
      <c r="G567" s="645"/>
      <c r="H567" s="645"/>
      <c r="I567" s="645"/>
      <c r="J567" s="645"/>
      <c r="K567" s="645"/>
      <c r="L567" s="645"/>
      <c r="M567" s="645"/>
      <c r="N567" s="645"/>
      <c r="O567" s="645"/>
      <c r="P567" s="645"/>
      <c r="Q567" s="645"/>
      <c r="R567" s="645"/>
      <c r="S567" s="645"/>
      <c r="T567" s="645"/>
      <c r="U567" s="645"/>
      <c r="V567" s="645"/>
      <c r="W567" s="645"/>
      <c r="X567" s="645"/>
      <c r="Y567" s="645"/>
      <c r="Z567" s="645"/>
    </row>
    <row r="568" spans="1:26" ht="15.75" customHeight="1" x14ac:dyDescent="0.2">
      <c r="A568" s="645"/>
      <c r="B568" s="645"/>
      <c r="C568" s="645"/>
      <c r="D568" s="645"/>
      <c r="E568" s="645"/>
      <c r="F568" s="645"/>
      <c r="G568" s="645"/>
      <c r="H568" s="645"/>
      <c r="I568" s="645"/>
      <c r="J568" s="645"/>
      <c r="K568" s="645"/>
      <c r="L568" s="645"/>
      <c r="M568" s="645"/>
      <c r="N568" s="645"/>
      <c r="O568" s="645"/>
      <c r="P568" s="645"/>
      <c r="Q568" s="645"/>
      <c r="R568" s="645"/>
      <c r="S568" s="645"/>
      <c r="T568" s="645"/>
      <c r="U568" s="645"/>
      <c r="V568" s="645"/>
      <c r="W568" s="645"/>
      <c r="X568" s="645"/>
      <c r="Y568" s="645"/>
      <c r="Z568" s="645"/>
    </row>
    <row r="569" spans="1:26" ht="15.75" customHeight="1" x14ac:dyDescent="0.2">
      <c r="A569" s="645"/>
      <c r="B569" s="645"/>
      <c r="C569" s="645"/>
      <c r="D569" s="645"/>
      <c r="E569" s="645"/>
      <c r="F569" s="645"/>
      <c r="G569" s="645"/>
      <c r="H569" s="645"/>
      <c r="I569" s="645"/>
      <c r="J569" s="645"/>
      <c r="K569" s="645"/>
      <c r="L569" s="645"/>
      <c r="M569" s="645"/>
      <c r="N569" s="645"/>
      <c r="O569" s="645"/>
      <c r="P569" s="645"/>
      <c r="Q569" s="645"/>
      <c r="R569" s="645"/>
      <c r="S569" s="645"/>
      <c r="T569" s="645"/>
      <c r="U569" s="645"/>
      <c r="V569" s="645"/>
      <c r="W569" s="645"/>
      <c r="X569" s="645"/>
      <c r="Y569" s="645"/>
      <c r="Z569" s="645"/>
    </row>
    <row r="570" spans="1:26" ht="15.75" customHeight="1" x14ac:dyDescent="0.2">
      <c r="A570" s="645"/>
      <c r="B570" s="645"/>
      <c r="C570" s="645"/>
      <c r="D570" s="645"/>
      <c r="E570" s="645"/>
      <c r="F570" s="645"/>
      <c r="G570" s="645"/>
      <c r="H570" s="645"/>
      <c r="I570" s="645"/>
      <c r="J570" s="645"/>
      <c r="K570" s="645"/>
      <c r="L570" s="645"/>
      <c r="M570" s="645"/>
      <c r="N570" s="645"/>
      <c r="O570" s="645"/>
      <c r="P570" s="645"/>
      <c r="Q570" s="645"/>
      <c r="R570" s="645"/>
      <c r="S570" s="645"/>
      <c r="T570" s="645"/>
      <c r="U570" s="645"/>
      <c r="V570" s="645"/>
      <c r="W570" s="645"/>
      <c r="X570" s="645"/>
      <c r="Y570" s="645"/>
      <c r="Z570" s="645"/>
    </row>
    <row r="571" spans="1:26" ht="15.75" customHeight="1" x14ac:dyDescent="0.2">
      <c r="A571" s="645"/>
      <c r="B571" s="645"/>
      <c r="C571" s="645"/>
      <c r="D571" s="645"/>
      <c r="E571" s="645"/>
      <c r="F571" s="645"/>
      <c r="G571" s="645"/>
      <c r="H571" s="645"/>
      <c r="I571" s="645"/>
      <c r="J571" s="645"/>
      <c r="K571" s="645"/>
      <c r="L571" s="645"/>
      <c r="M571" s="645"/>
      <c r="N571" s="645"/>
      <c r="O571" s="645"/>
      <c r="P571" s="645"/>
      <c r="Q571" s="645"/>
      <c r="R571" s="645"/>
      <c r="S571" s="645"/>
      <c r="T571" s="645"/>
      <c r="U571" s="645"/>
      <c r="V571" s="645"/>
      <c r="W571" s="645"/>
      <c r="X571" s="645"/>
      <c r="Y571" s="645"/>
      <c r="Z571" s="645"/>
    </row>
    <row r="572" spans="1:26" ht="15.75" customHeight="1" x14ac:dyDescent="0.2">
      <c r="A572" s="645"/>
      <c r="B572" s="645"/>
      <c r="C572" s="645"/>
      <c r="D572" s="645"/>
      <c r="E572" s="645"/>
      <c r="F572" s="645"/>
      <c r="G572" s="645"/>
      <c r="H572" s="645"/>
      <c r="I572" s="645"/>
      <c r="J572" s="645"/>
      <c r="K572" s="645"/>
      <c r="L572" s="645"/>
      <c r="M572" s="645"/>
      <c r="N572" s="645"/>
      <c r="O572" s="645"/>
      <c r="P572" s="645"/>
      <c r="Q572" s="645"/>
      <c r="R572" s="645"/>
      <c r="S572" s="645"/>
      <c r="T572" s="645"/>
      <c r="U572" s="645"/>
      <c r="V572" s="645"/>
      <c r="W572" s="645"/>
      <c r="X572" s="645"/>
      <c r="Y572" s="645"/>
      <c r="Z572" s="645"/>
    </row>
    <row r="573" spans="1:26" ht="15.75" customHeight="1" x14ac:dyDescent="0.2">
      <c r="A573" s="645"/>
      <c r="B573" s="645"/>
      <c r="C573" s="645"/>
      <c r="D573" s="645"/>
      <c r="E573" s="645"/>
      <c r="F573" s="645"/>
      <c r="G573" s="645"/>
      <c r="H573" s="645"/>
      <c r="I573" s="645"/>
      <c r="J573" s="645"/>
      <c r="K573" s="645"/>
      <c r="L573" s="645"/>
      <c r="M573" s="645"/>
      <c r="N573" s="645"/>
      <c r="O573" s="645"/>
      <c r="P573" s="645"/>
      <c r="Q573" s="645"/>
      <c r="R573" s="645"/>
      <c r="S573" s="645"/>
      <c r="T573" s="645"/>
      <c r="U573" s="645"/>
      <c r="V573" s="645"/>
      <c r="W573" s="645"/>
      <c r="X573" s="645"/>
      <c r="Y573" s="645"/>
      <c r="Z573" s="645"/>
    </row>
    <row r="574" spans="1:26" ht="15.75" customHeight="1" x14ac:dyDescent="0.2">
      <c r="A574" s="645"/>
      <c r="B574" s="645"/>
      <c r="C574" s="645"/>
      <c r="D574" s="645"/>
      <c r="E574" s="645"/>
      <c r="F574" s="645"/>
      <c r="G574" s="645"/>
      <c r="H574" s="645"/>
      <c r="I574" s="645"/>
      <c r="J574" s="645"/>
      <c r="K574" s="645"/>
      <c r="L574" s="645"/>
      <c r="M574" s="645"/>
      <c r="N574" s="645"/>
      <c r="O574" s="645"/>
      <c r="P574" s="645"/>
      <c r="Q574" s="645"/>
      <c r="R574" s="645"/>
      <c r="S574" s="645"/>
      <c r="T574" s="645"/>
      <c r="U574" s="645"/>
      <c r="V574" s="645"/>
      <c r="W574" s="645"/>
      <c r="X574" s="645"/>
      <c r="Y574" s="645"/>
      <c r="Z574" s="645"/>
    </row>
    <row r="575" spans="1:26" ht="15.75" customHeight="1" x14ac:dyDescent="0.2">
      <c r="A575" s="645"/>
      <c r="B575" s="645"/>
      <c r="C575" s="645"/>
      <c r="D575" s="645"/>
      <c r="E575" s="645"/>
      <c r="F575" s="645"/>
      <c r="G575" s="645"/>
      <c r="H575" s="645"/>
      <c r="I575" s="645"/>
      <c r="J575" s="645"/>
      <c r="K575" s="645"/>
      <c r="L575" s="645"/>
      <c r="M575" s="645"/>
      <c r="N575" s="645"/>
      <c r="O575" s="645"/>
      <c r="P575" s="645"/>
      <c r="Q575" s="645"/>
      <c r="R575" s="645"/>
      <c r="S575" s="645"/>
      <c r="T575" s="645"/>
      <c r="U575" s="645"/>
      <c r="V575" s="645"/>
      <c r="W575" s="645"/>
      <c r="X575" s="645"/>
      <c r="Y575" s="645"/>
      <c r="Z575" s="645"/>
    </row>
    <row r="576" spans="1:26" ht="15.75" customHeight="1" x14ac:dyDescent="0.2">
      <c r="A576" s="645"/>
      <c r="B576" s="645"/>
      <c r="C576" s="645"/>
      <c r="D576" s="645"/>
      <c r="E576" s="645"/>
      <c r="F576" s="645"/>
      <c r="G576" s="645"/>
      <c r="H576" s="645"/>
      <c r="I576" s="645"/>
      <c r="J576" s="645"/>
      <c r="K576" s="645"/>
      <c r="L576" s="645"/>
      <c r="M576" s="645"/>
      <c r="N576" s="645"/>
      <c r="O576" s="645"/>
      <c r="P576" s="645"/>
      <c r="Q576" s="645"/>
      <c r="R576" s="645"/>
      <c r="S576" s="645"/>
      <c r="T576" s="645"/>
      <c r="U576" s="645"/>
      <c r="V576" s="645"/>
      <c r="W576" s="645"/>
      <c r="X576" s="645"/>
      <c r="Y576" s="645"/>
      <c r="Z576" s="645"/>
    </row>
    <row r="577" spans="1:26" ht="15.75" customHeight="1" x14ac:dyDescent="0.2">
      <c r="A577" s="645"/>
      <c r="B577" s="645"/>
      <c r="C577" s="645"/>
      <c r="D577" s="645"/>
      <c r="E577" s="645"/>
      <c r="F577" s="645"/>
      <c r="G577" s="645"/>
      <c r="H577" s="645"/>
      <c r="I577" s="645"/>
      <c r="J577" s="645"/>
      <c r="K577" s="645"/>
      <c r="L577" s="645"/>
      <c r="M577" s="645"/>
      <c r="N577" s="645"/>
      <c r="O577" s="645"/>
      <c r="P577" s="645"/>
      <c r="Q577" s="645"/>
      <c r="R577" s="645"/>
      <c r="S577" s="645"/>
      <c r="T577" s="645"/>
      <c r="U577" s="645"/>
      <c r="V577" s="645"/>
      <c r="W577" s="645"/>
      <c r="X577" s="645"/>
      <c r="Y577" s="645"/>
      <c r="Z577" s="645"/>
    </row>
    <row r="578" spans="1:26" ht="15.75" customHeight="1" x14ac:dyDescent="0.2">
      <c r="A578" s="645"/>
      <c r="B578" s="645"/>
      <c r="C578" s="645"/>
      <c r="D578" s="645"/>
      <c r="E578" s="645"/>
      <c r="F578" s="645"/>
      <c r="G578" s="645"/>
      <c r="H578" s="645"/>
      <c r="I578" s="645"/>
      <c r="J578" s="645"/>
      <c r="K578" s="645"/>
      <c r="L578" s="645"/>
      <c r="M578" s="645"/>
      <c r="N578" s="645"/>
      <c r="O578" s="645"/>
      <c r="P578" s="645"/>
      <c r="Q578" s="645"/>
      <c r="R578" s="645"/>
      <c r="S578" s="645"/>
      <c r="T578" s="645"/>
      <c r="U578" s="645"/>
      <c r="V578" s="645"/>
      <c r="W578" s="645"/>
      <c r="X578" s="645"/>
      <c r="Y578" s="645"/>
      <c r="Z578" s="645"/>
    </row>
    <row r="579" spans="1:26" ht="15.75" customHeight="1" x14ac:dyDescent="0.2">
      <c r="A579" s="645"/>
      <c r="B579" s="645"/>
      <c r="C579" s="645"/>
      <c r="D579" s="645"/>
      <c r="E579" s="645"/>
      <c r="F579" s="645"/>
      <c r="G579" s="645"/>
      <c r="H579" s="645"/>
      <c r="I579" s="645"/>
      <c r="J579" s="645"/>
      <c r="K579" s="645"/>
      <c r="L579" s="645"/>
      <c r="M579" s="645"/>
      <c r="N579" s="645"/>
      <c r="O579" s="645"/>
      <c r="P579" s="645"/>
      <c r="Q579" s="645"/>
      <c r="R579" s="645"/>
      <c r="S579" s="645"/>
      <c r="T579" s="645"/>
      <c r="U579" s="645"/>
      <c r="V579" s="645"/>
      <c r="W579" s="645"/>
      <c r="X579" s="645"/>
      <c r="Y579" s="645"/>
      <c r="Z579" s="645"/>
    </row>
    <row r="580" spans="1:26" ht="15.75" customHeight="1" x14ac:dyDescent="0.2">
      <c r="A580" s="645"/>
      <c r="B580" s="645"/>
      <c r="C580" s="645"/>
      <c r="D580" s="645"/>
      <c r="E580" s="645"/>
      <c r="F580" s="645"/>
      <c r="G580" s="645"/>
      <c r="H580" s="645"/>
      <c r="I580" s="645"/>
      <c r="J580" s="645"/>
      <c r="K580" s="645"/>
      <c r="L580" s="645"/>
      <c r="M580" s="645"/>
      <c r="N580" s="645"/>
      <c r="O580" s="645"/>
      <c r="P580" s="645"/>
      <c r="Q580" s="645"/>
      <c r="R580" s="645"/>
      <c r="S580" s="645"/>
      <c r="T580" s="645"/>
      <c r="U580" s="645"/>
      <c r="V580" s="645"/>
      <c r="W580" s="645"/>
      <c r="X580" s="645"/>
      <c r="Y580" s="645"/>
      <c r="Z580" s="645"/>
    </row>
    <row r="581" spans="1:26" ht="15.75" customHeight="1" x14ac:dyDescent="0.2">
      <c r="A581" s="645"/>
      <c r="B581" s="645"/>
      <c r="C581" s="645"/>
      <c r="D581" s="645"/>
      <c r="E581" s="645"/>
      <c r="F581" s="645"/>
      <c r="G581" s="645"/>
      <c r="H581" s="645"/>
      <c r="I581" s="645"/>
      <c r="J581" s="645"/>
      <c r="K581" s="645"/>
      <c r="L581" s="645"/>
      <c r="M581" s="645"/>
      <c r="N581" s="645"/>
      <c r="O581" s="645"/>
      <c r="P581" s="645"/>
      <c r="Q581" s="645"/>
      <c r="R581" s="645"/>
      <c r="S581" s="645"/>
      <c r="T581" s="645"/>
      <c r="U581" s="645"/>
      <c r="V581" s="645"/>
      <c r="W581" s="645"/>
      <c r="X581" s="645"/>
      <c r="Y581" s="645"/>
      <c r="Z581" s="645"/>
    </row>
    <row r="582" spans="1:26" ht="15.75" customHeight="1" x14ac:dyDescent="0.2">
      <c r="A582" s="645"/>
      <c r="B582" s="645"/>
      <c r="C582" s="645"/>
      <c r="D582" s="645"/>
      <c r="E582" s="645"/>
      <c r="F582" s="645"/>
      <c r="G582" s="645"/>
      <c r="H582" s="645"/>
      <c r="I582" s="645"/>
      <c r="J582" s="645"/>
      <c r="K582" s="645"/>
      <c r="L582" s="645"/>
      <c r="M582" s="645"/>
      <c r="N582" s="645"/>
      <c r="O582" s="645"/>
      <c r="P582" s="645"/>
      <c r="Q582" s="645"/>
      <c r="R582" s="645"/>
      <c r="S582" s="645"/>
      <c r="T582" s="645"/>
      <c r="U582" s="645"/>
      <c r="V582" s="645"/>
      <c r="W582" s="645"/>
      <c r="X582" s="645"/>
      <c r="Y582" s="645"/>
      <c r="Z582" s="645"/>
    </row>
    <row r="583" spans="1:26" ht="15.75" customHeight="1" x14ac:dyDescent="0.2">
      <c r="A583" s="645"/>
      <c r="B583" s="645"/>
      <c r="C583" s="645"/>
      <c r="D583" s="645"/>
      <c r="E583" s="645"/>
      <c r="F583" s="645"/>
      <c r="G583" s="645"/>
      <c r="H583" s="645"/>
      <c r="I583" s="645"/>
      <c r="J583" s="645"/>
      <c r="K583" s="645"/>
      <c r="L583" s="645"/>
      <c r="M583" s="645"/>
      <c r="N583" s="645"/>
      <c r="O583" s="645"/>
      <c r="P583" s="645"/>
      <c r="Q583" s="645"/>
      <c r="R583" s="645"/>
      <c r="S583" s="645"/>
      <c r="T583" s="645"/>
      <c r="U583" s="645"/>
      <c r="V583" s="645"/>
      <c r="W583" s="645"/>
      <c r="X583" s="645"/>
      <c r="Y583" s="645"/>
      <c r="Z583" s="645"/>
    </row>
    <row r="584" spans="1:26" ht="15.75" customHeight="1" x14ac:dyDescent="0.2">
      <c r="A584" s="645"/>
      <c r="B584" s="645"/>
      <c r="C584" s="645"/>
      <c r="D584" s="645"/>
      <c r="E584" s="645"/>
      <c r="F584" s="645"/>
      <c r="G584" s="645"/>
      <c r="H584" s="645"/>
      <c r="I584" s="645"/>
      <c r="J584" s="645"/>
      <c r="K584" s="645"/>
      <c r="L584" s="645"/>
      <c r="M584" s="645"/>
      <c r="N584" s="645"/>
      <c r="O584" s="645"/>
      <c r="P584" s="645"/>
      <c r="Q584" s="645"/>
      <c r="R584" s="645"/>
      <c r="S584" s="645"/>
      <c r="T584" s="645"/>
      <c r="U584" s="645"/>
      <c r="V584" s="645"/>
      <c r="W584" s="645"/>
      <c r="X584" s="645"/>
      <c r="Y584" s="645"/>
      <c r="Z584" s="645"/>
    </row>
    <row r="585" spans="1:26" ht="15.75" customHeight="1" x14ac:dyDescent="0.2">
      <c r="A585" s="645"/>
      <c r="B585" s="645"/>
      <c r="C585" s="645"/>
      <c r="D585" s="645"/>
      <c r="E585" s="645"/>
      <c r="F585" s="645"/>
      <c r="G585" s="645"/>
      <c r="H585" s="645"/>
      <c r="I585" s="645"/>
      <c r="J585" s="645"/>
      <c r="K585" s="645"/>
      <c r="L585" s="645"/>
      <c r="M585" s="645"/>
      <c r="N585" s="645"/>
      <c r="O585" s="645"/>
      <c r="P585" s="645"/>
      <c r="Q585" s="645"/>
      <c r="R585" s="645"/>
      <c r="S585" s="645"/>
      <c r="T585" s="645"/>
      <c r="U585" s="645"/>
      <c r="V585" s="645"/>
      <c r="W585" s="645"/>
      <c r="X585" s="645"/>
      <c r="Y585" s="645"/>
      <c r="Z585" s="645"/>
    </row>
    <row r="586" spans="1:26" ht="15.75" customHeight="1" x14ac:dyDescent="0.2">
      <c r="A586" s="645"/>
      <c r="B586" s="645"/>
      <c r="C586" s="645"/>
      <c r="D586" s="645"/>
      <c r="E586" s="645"/>
      <c r="F586" s="645"/>
      <c r="G586" s="645"/>
      <c r="H586" s="645"/>
      <c r="I586" s="645"/>
      <c r="J586" s="645"/>
      <c r="K586" s="645"/>
      <c r="L586" s="645"/>
      <c r="M586" s="645"/>
      <c r="N586" s="645"/>
      <c r="O586" s="645"/>
      <c r="P586" s="645"/>
      <c r="Q586" s="645"/>
      <c r="R586" s="645"/>
      <c r="S586" s="645"/>
      <c r="T586" s="645"/>
      <c r="U586" s="645"/>
      <c r="V586" s="645"/>
      <c r="W586" s="645"/>
      <c r="X586" s="645"/>
      <c r="Y586" s="645"/>
      <c r="Z586" s="645"/>
    </row>
    <row r="587" spans="1:26" ht="15.75" customHeight="1" x14ac:dyDescent="0.2">
      <c r="A587" s="645"/>
      <c r="B587" s="645"/>
      <c r="C587" s="645"/>
      <c r="D587" s="645"/>
      <c r="E587" s="645"/>
      <c r="F587" s="645"/>
      <c r="G587" s="645"/>
      <c r="H587" s="645"/>
      <c r="I587" s="645"/>
      <c r="J587" s="645"/>
      <c r="K587" s="645"/>
      <c r="L587" s="645"/>
      <c r="M587" s="645"/>
      <c r="N587" s="645"/>
      <c r="O587" s="645"/>
      <c r="P587" s="645"/>
      <c r="Q587" s="645"/>
      <c r="R587" s="645"/>
      <c r="S587" s="645"/>
      <c r="T587" s="645"/>
      <c r="U587" s="645"/>
      <c r="V587" s="645"/>
      <c r="W587" s="645"/>
      <c r="X587" s="645"/>
      <c r="Y587" s="645"/>
      <c r="Z587" s="645"/>
    </row>
    <row r="588" spans="1:26" ht="15.75" customHeight="1" x14ac:dyDescent="0.2">
      <c r="A588" s="645"/>
      <c r="B588" s="645"/>
      <c r="C588" s="645"/>
      <c r="D588" s="645"/>
      <c r="E588" s="645"/>
      <c r="F588" s="645"/>
      <c r="G588" s="645"/>
      <c r="H588" s="645"/>
      <c r="I588" s="645"/>
      <c r="J588" s="645"/>
      <c r="K588" s="645"/>
      <c r="L588" s="645"/>
      <c r="M588" s="645"/>
      <c r="N588" s="645"/>
      <c r="O588" s="645"/>
      <c r="P588" s="645"/>
      <c r="Q588" s="645"/>
      <c r="R588" s="645"/>
      <c r="S588" s="645"/>
      <c r="T588" s="645"/>
      <c r="U588" s="645"/>
      <c r="V588" s="645"/>
      <c r="W588" s="645"/>
      <c r="X588" s="645"/>
      <c r="Y588" s="645"/>
      <c r="Z588" s="645"/>
    </row>
    <row r="589" spans="1:26" ht="15.75" customHeight="1" x14ac:dyDescent="0.2">
      <c r="A589" s="645"/>
      <c r="B589" s="645"/>
      <c r="C589" s="645"/>
      <c r="D589" s="645"/>
      <c r="E589" s="645"/>
      <c r="F589" s="645"/>
      <c r="G589" s="645"/>
      <c r="H589" s="645"/>
      <c r="I589" s="645"/>
      <c r="J589" s="645"/>
      <c r="K589" s="645"/>
      <c r="L589" s="645"/>
      <c r="M589" s="645"/>
      <c r="N589" s="645"/>
      <c r="O589" s="645"/>
      <c r="P589" s="645"/>
      <c r="Q589" s="645"/>
      <c r="R589" s="645"/>
      <c r="S589" s="645"/>
      <c r="T589" s="645"/>
      <c r="U589" s="645"/>
      <c r="V589" s="645"/>
      <c r="W589" s="645"/>
      <c r="X589" s="645"/>
      <c r="Y589" s="645"/>
      <c r="Z589" s="645"/>
    </row>
    <row r="590" spans="1:26" ht="15.75" customHeight="1" x14ac:dyDescent="0.2">
      <c r="A590" s="645"/>
      <c r="B590" s="645"/>
      <c r="C590" s="645"/>
      <c r="D590" s="645"/>
      <c r="E590" s="645"/>
      <c r="F590" s="645"/>
      <c r="G590" s="645"/>
      <c r="H590" s="645"/>
      <c r="I590" s="645"/>
      <c r="J590" s="645"/>
      <c r="K590" s="645"/>
      <c r="L590" s="645"/>
      <c r="M590" s="645"/>
      <c r="N590" s="645"/>
      <c r="O590" s="645"/>
      <c r="P590" s="645"/>
      <c r="Q590" s="645"/>
      <c r="R590" s="645"/>
      <c r="S590" s="645"/>
      <c r="T590" s="645"/>
      <c r="U590" s="645"/>
      <c r="V590" s="645"/>
      <c r="W590" s="645"/>
      <c r="X590" s="645"/>
      <c r="Y590" s="645"/>
      <c r="Z590" s="645"/>
    </row>
    <row r="591" spans="1:26" ht="15.75" customHeight="1" x14ac:dyDescent="0.2">
      <c r="A591" s="645"/>
      <c r="B591" s="645"/>
      <c r="C591" s="645"/>
      <c r="D591" s="645"/>
      <c r="E591" s="645"/>
      <c r="F591" s="645"/>
      <c r="G591" s="645"/>
      <c r="H591" s="645"/>
      <c r="I591" s="645"/>
      <c r="J591" s="645"/>
      <c r="K591" s="645"/>
      <c r="L591" s="645"/>
      <c r="M591" s="645"/>
      <c r="N591" s="645"/>
      <c r="O591" s="645"/>
      <c r="P591" s="645"/>
      <c r="Q591" s="645"/>
      <c r="R591" s="645"/>
      <c r="S591" s="645"/>
      <c r="T591" s="645"/>
      <c r="U591" s="645"/>
      <c r="V591" s="645"/>
      <c r="W591" s="645"/>
      <c r="X591" s="645"/>
      <c r="Y591" s="645"/>
      <c r="Z591" s="645"/>
    </row>
    <row r="592" spans="1:26" ht="15.75" customHeight="1" x14ac:dyDescent="0.2">
      <c r="A592" s="645"/>
      <c r="B592" s="645"/>
      <c r="C592" s="645"/>
      <c r="D592" s="645"/>
      <c r="E592" s="645"/>
      <c r="F592" s="645"/>
      <c r="G592" s="645"/>
      <c r="H592" s="645"/>
      <c r="I592" s="645"/>
      <c r="J592" s="645"/>
      <c r="K592" s="645"/>
      <c r="L592" s="645"/>
      <c r="M592" s="645"/>
      <c r="N592" s="645"/>
      <c r="O592" s="645"/>
      <c r="P592" s="645"/>
      <c r="Q592" s="645"/>
      <c r="R592" s="645"/>
      <c r="S592" s="645"/>
      <c r="T592" s="645"/>
      <c r="U592" s="645"/>
      <c r="V592" s="645"/>
      <c r="W592" s="645"/>
      <c r="X592" s="645"/>
      <c r="Y592" s="645"/>
      <c r="Z592" s="645"/>
    </row>
    <row r="593" spans="1:26" ht="15.75" customHeight="1" x14ac:dyDescent="0.2">
      <c r="A593" s="645"/>
      <c r="B593" s="645"/>
      <c r="C593" s="645"/>
      <c r="D593" s="645"/>
      <c r="E593" s="645"/>
      <c r="F593" s="645"/>
      <c r="G593" s="645"/>
      <c r="H593" s="645"/>
      <c r="I593" s="645"/>
      <c r="J593" s="645"/>
      <c r="K593" s="645"/>
      <c r="L593" s="645"/>
      <c r="M593" s="645"/>
      <c r="N593" s="645"/>
      <c r="O593" s="645"/>
      <c r="P593" s="645"/>
      <c r="Q593" s="645"/>
      <c r="R593" s="645"/>
      <c r="S593" s="645"/>
      <c r="T593" s="645"/>
      <c r="U593" s="645"/>
      <c r="V593" s="645"/>
      <c r="W593" s="645"/>
      <c r="X593" s="645"/>
      <c r="Y593" s="645"/>
      <c r="Z593" s="645"/>
    </row>
    <row r="594" spans="1:26" ht="15.75" customHeight="1" x14ac:dyDescent="0.2">
      <c r="A594" s="645"/>
      <c r="B594" s="645"/>
      <c r="C594" s="645"/>
      <c r="D594" s="645"/>
      <c r="E594" s="645"/>
      <c r="F594" s="645"/>
      <c r="G594" s="645"/>
      <c r="H594" s="645"/>
      <c r="I594" s="645"/>
      <c r="J594" s="645"/>
      <c r="K594" s="645"/>
      <c r="L594" s="645"/>
      <c r="M594" s="645"/>
      <c r="N594" s="645"/>
      <c r="O594" s="645"/>
      <c r="P594" s="645"/>
      <c r="Q594" s="645"/>
      <c r="R594" s="645"/>
      <c r="S594" s="645"/>
      <c r="T594" s="645"/>
      <c r="U594" s="645"/>
      <c r="V594" s="645"/>
      <c r="W594" s="645"/>
      <c r="X594" s="645"/>
      <c r="Y594" s="645"/>
      <c r="Z594" s="645"/>
    </row>
    <row r="595" spans="1:26" ht="15.75" customHeight="1" x14ac:dyDescent="0.2">
      <c r="A595" s="645"/>
      <c r="B595" s="645"/>
      <c r="C595" s="645"/>
      <c r="D595" s="645"/>
      <c r="E595" s="645"/>
      <c r="F595" s="645"/>
      <c r="G595" s="645"/>
      <c r="H595" s="645"/>
      <c r="I595" s="645"/>
      <c r="J595" s="645"/>
      <c r="K595" s="645"/>
      <c r="L595" s="645"/>
      <c r="M595" s="645"/>
      <c r="N595" s="645"/>
      <c r="O595" s="645"/>
      <c r="P595" s="645"/>
      <c r="Q595" s="645"/>
      <c r="R595" s="645"/>
      <c r="S595" s="645"/>
      <c r="T595" s="645"/>
      <c r="U595" s="645"/>
      <c r="V595" s="645"/>
      <c r="W595" s="645"/>
      <c r="X595" s="645"/>
      <c r="Y595" s="645"/>
      <c r="Z595" s="645"/>
    </row>
    <row r="596" spans="1:26" ht="15.75" customHeight="1" x14ac:dyDescent="0.2">
      <c r="A596" s="645"/>
      <c r="B596" s="645"/>
      <c r="C596" s="645"/>
      <c r="D596" s="645"/>
      <c r="E596" s="645"/>
      <c r="F596" s="645"/>
      <c r="G596" s="645"/>
      <c r="H596" s="645"/>
      <c r="I596" s="645"/>
      <c r="J596" s="645"/>
      <c r="K596" s="645"/>
      <c r="L596" s="645"/>
      <c r="M596" s="645"/>
      <c r="N596" s="645"/>
      <c r="O596" s="645"/>
      <c r="P596" s="645"/>
      <c r="Q596" s="645"/>
      <c r="R596" s="645"/>
      <c r="S596" s="645"/>
      <c r="T596" s="645"/>
      <c r="U596" s="645"/>
      <c r="V596" s="645"/>
      <c r="W596" s="645"/>
      <c r="X596" s="645"/>
      <c r="Y596" s="645"/>
      <c r="Z596" s="645"/>
    </row>
    <row r="597" spans="1:26" ht="15.75" customHeight="1" x14ac:dyDescent="0.2">
      <c r="A597" s="645"/>
      <c r="B597" s="645"/>
      <c r="C597" s="645"/>
      <c r="D597" s="645"/>
      <c r="E597" s="645"/>
      <c r="F597" s="645"/>
      <c r="G597" s="645"/>
      <c r="H597" s="645"/>
      <c r="I597" s="645"/>
      <c r="J597" s="645"/>
      <c r="K597" s="645"/>
      <c r="L597" s="645"/>
      <c r="M597" s="645"/>
      <c r="N597" s="645"/>
      <c r="O597" s="645"/>
      <c r="P597" s="645"/>
      <c r="Q597" s="645"/>
      <c r="R597" s="645"/>
      <c r="S597" s="645"/>
      <c r="T597" s="645"/>
      <c r="U597" s="645"/>
      <c r="V597" s="645"/>
      <c r="W597" s="645"/>
      <c r="X597" s="645"/>
      <c r="Y597" s="645"/>
      <c r="Z597" s="645"/>
    </row>
    <row r="598" spans="1:26" ht="15.75" customHeight="1" x14ac:dyDescent="0.2">
      <c r="A598" s="645"/>
      <c r="B598" s="645"/>
      <c r="C598" s="645"/>
      <c r="D598" s="645"/>
      <c r="E598" s="645"/>
      <c r="F598" s="645"/>
      <c r="G598" s="645"/>
      <c r="H598" s="645"/>
      <c r="I598" s="645"/>
      <c r="J598" s="645"/>
      <c r="K598" s="645"/>
      <c r="L598" s="645"/>
      <c r="M598" s="645"/>
      <c r="N598" s="645"/>
      <c r="O598" s="645"/>
      <c r="P598" s="645"/>
      <c r="Q598" s="645"/>
      <c r="R598" s="645"/>
      <c r="S598" s="645"/>
      <c r="T598" s="645"/>
      <c r="U598" s="645"/>
      <c r="V598" s="645"/>
      <c r="W598" s="645"/>
      <c r="X598" s="645"/>
      <c r="Y598" s="645"/>
      <c r="Z598" s="645"/>
    </row>
    <row r="599" spans="1:26" ht="15.75" customHeight="1" x14ac:dyDescent="0.2">
      <c r="A599" s="645"/>
      <c r="B599" s="645"/>
      <c r="C599" s="645"/>
      <c r="D599" s="645"/>
      <c r="E599" s="645"/>
      <c r="F599" s="645"/>
      <c r="G599" s="645"/>
      <c r="H599" s="645"/>
      <c r="I599" s="645"/>
      <c r="J599" s="645"/>
      <c r="K599" s="645"/>
      <c r="L599" s="645"/>
      <c r="M599" s="645"/>
      <c r="N599" s="645"/>
      <c r="O599" s="645"/>
      <c r="P599" s="645"/>
      <c r="Q599" s="645"/>
      <c r="R599" s="645"/>
      <c r="S599" s="645"/>
      <c r="T599" s="645"/>
      <c r="U599" s="645"/>
      <c r="V599" s="645"/>
      <c r="W599" s="645"/>
      <c r="X599" s="645"/>
      <c r="Y599" s="645"/>
      <c r="Z599" s="645"/>
    </row>
    <row r="600" spans="1:26" ht="15.75" customHeight="1" x14ac:dyDescent="0.2">
      <c r="A600" s="645"/>
      <c r="B600" s="645"/>
      <c r="C600" s="645"/>
      <c r="D600" s="645"/>
      <c r="E600" s="645"/>
      <c r="F600" s="645"/>
      <c r="G600" s="645"/>
      <c r="H600" s="645"/>
      <c r="I600" s="645"/>
      <c r="J600" s="645"/>
      <c r="K600" s="645"/>
      <c r="L600" s="645"/>
      <c r="M600" s="645"/>
      <c r="N600" s="645"/>
      <c r="O600" s="645"/>
      <c r="P600" s="645"/>
      <c r="Q600" s="645"/>
      <c r="R600" s="645"/>
      <c r="S600" s="645"/>
      <c r="T600" s="645"/>
      <c r="U600" s="645"/>
      <c r="V600" s="645"/>
      <c r="W600" s="645"/>
      <c r="X600" s="645"/>
      <c r="Y600" s="645"/>
      <c r="Z600" s="645"/>
    </row>
    <row r="601" spans="1:26" ht="15.75" customHeight="1" x14ac:dyDescent="0.2">
      <c r="A601" s="645"/>
      <c r="B601" s="645"/>
      <c r="C601" s="645"/>
      <c r="D601" s="645"/>
      <c r="E601" s="645"/>
      <c r="F601" s="645"/>
      <c r="G601" s="645"/>
      <c r="H601" s="645"/>
      <c r="I601" s="645"/>
      <c r="J601" s="645"/>
      <c r="K601" s="645"/>
      <c r="L601" s="645"/>
      <c r="M601" s="645"/>
      <c r="N601" s="645"/>
      <c r="O601" s="645"/>
      <c r="P601" s="645"/>
      <c r="Q601" s="645"/>
      <c r="R601" s="645"/>
      <c r="S601" s="645"/>
      <c r="T601" s="645"/>
      <c r="U601" s="645"/>
      <c r="V601" s="645"/>
      <c r="W601" s="645"/>
      <c r="X601" s="645"/>
      <c r="Y601" s="645"/>
      <c r="Z601" s="645"/>
    </row>
    <row r="602" spans="1:26" ht="15.75" customHeight="1" x14ac:dyDescent="0.2">
      <c r="A602" s="645"/>
      <c r="B602" s="645"/>
      <c r="C602" s="645"/>
      <c r="D602" s="645"/>
      <c r="E602" s="645"/>
      <c r="F602" s="645"/>
      <c r="G602" s="645"/>
      <c r="H602" s="645"/>
      <c r="I602" s="645"/>
      <c r="J602" s="645"/>
      <c r="K602" s="645"/>
      <c r="L602" s="645"/>
      <c r="M602" s="645"/>
      <c r="N602" s="645"/>
      <c r="O602" s="645"/>
      <c r="P602" s="645"/>
      <c r="Q602" s="645"/>
      <c r="R602" s="645"/>
      <c r="S602" s="645"/>
      <c r="T602" s="645"/>
      <c r="U602" s="645"/>
      <c r="V602" s="645"/>
      <c r="W602" s="645"/>
      <c r="X602" s="645"/>
      <c r="Y602" s="645"/>
      <c r="Z602" s="645"/>
    </row>
    <row r="603" spans="1:26" ht="15.75" customHeight="1" x14ac:dyDescent="0.2">
      <c r="A603" s="645"/>
      <c r="B603" s="645"/>
      <c r="C603" s="645"/>
      <c r="D603" s="645"/>
      <c r="E603" s="645"/>
      <c r="F603" s="645"/>
      <c r="G603" s="645"/>
      <c r="H603" s="645"/>
      <c r="I603" s="645"/>
      <c r="J603" s="645"/>
      <c r="K603" s="645"/>
      <c r="L603" s="645"/>
      <c r="M603" s="645"/>
      <c r="N603" s="645"/>
      <c r="O603" s="645"/>
      <c r="P603" s="645"/>
      <c r="Q603" s="645"/>
      <c r="R603" s="645"/>
      <c r="S603" s="645"/>
      <c r="T603" s="645"/>
      <c r="U603" s="645"/>
      <c r="V603" s="645"/>
      <c r="W603" s="645"/>
      <c r="X603" s="645"/>
      <c r="Y603" s="645"/>
      <c r="Z603" s="645"/>
    </row>
    <row r="604" spans="1:26" ht="15.75" customHeight="1" x14ac:dyDescent="0.2">
      <c r="A604" s="645"/>
      <c r="B604" s="645"/>
      <c r="C604" s="645"/>
      <c r="D604" s="645"/>
      <c r="E604" s="645"/>
      <c r="F604" s="645"/>
      <c r="G604" s="645"/>
      <c r="H604" s="645"/>
      <c r="I604" s="645"/>
      <c r="J604" s="645"/>
      <c r="K604" s="645"/>
      <c r="L604" s="645"/>
      <c r="M604" s="645"/>
      <c r="N604" s="645"/>
      <c r="O604" s="645"/>
      <c r="P604" s="645"/>
      <c r="Q604" s="645"/>
      <c r="R604" s="645"/>
      <c r="S604" s="645"/>
      <c r="T604" s="645"/>
      <c r="U604" s="645"/>
      <c r="V604" s="645"/>
      <c r="W604" s="645"/>
      <c r="X604" s="645"/>
      <c r="Y604" s="645"/>
      <c r="Z604" s="645"/>
    </row>
    <row r="605" spans="1:26" ht="15.75" customHeight="1" x14ac:dyDescent="0.2">
      <c r="A605" s="645"/>
      <c r="B605" s="645"/>
      <c r="C605" s="645"/>
      <c r="D605" s="645"/>
      <c r="E605" s="645"/>
      <c r="F605" s="645"/>
      <c r="G605" s="645"/>
      <c r="H605" s="645"/>
      <c r="I605" s="645"/>
      <c r="J605" s="645"/>
      <c r="K605" s="645"/>
      <c r="L605" s="645"/>
      <c r="M605" s="645"/>
      <c r="N605" s="645"/>
      <c r="O605" s="645"/>
      <c r="P605" s="645"/>
      <c r="Q605" s="645"/>
      <c r="R605" s="645"/>
      <c r="S605" s="645"/>
      <c r="T605" s="645"/>
      <c r="U605" s="645"/>
      <c r="V605" s="645"/>
      <c r="W605" s="645"/>
      <c r="X605" s="645"/>
      <c r="Y605" s="645"/>
      <c r="Z605" s="645"/>
    </row>
    <row r="606" spans="1:26" ht="15.75" customHeight="1" x14ac:dyDescent="0.2">
      <c r="A606" s="645"/>
      <c r="B606" s="645"/>
      <c r="C606" s="645"/>
      <c r="D606" s="645"/>
      <c r="E606" s="645"/>
      <c r="F606" s="645"/>
      <c r="G606" s="645"/>
      <c r="H606" s="645"/>
      <c r="I606" s="645"/>
      <c r="J606" s="645"/>
      <c r="K606" s="645"/>
      <c r="L606" s="645"/>
      <c r="M606" s="645"/>
      <c r="N606" s="645"/>
      <c r="O606" s="645"/>
      <c r="P606" s="645"/>
      <c r="Q606" s="645"/>
      <c r="R606" s="645"/>
      <c r="S606" s="645"/>
      <c r="T606" s="645"/>
      <c r="U606" s="645"/>
      <c r="V606" s="645"/>
      <c r="W606" s="645"/>
      <c r="X606" s="645"/>
      <c r="Y606" s="645"/>
      <c r="Z606" s="645"/>
    </row>
    <row r="607" spans="1:26" ht="15.75" customHeight="1" x14ac:dyDescent="0.2">
      <c r="A607" s="645"/>
      <c r="B607" s="645"/>
      <c r="C607" s="645"/>
      <c r="D607" s="645"/>
      <c r="E607" s="645"/>
      <c r="F607" s="645"/>
      <c r="G607" s="645"/>
      <c r="H607" s="645"/>
      <c r="I607" s="645"/>
      <c r="J607" s="645"/>
      <c r="K607" s="645"/>
      <c r="L607" s="645"/>
      <c r="M607" s="645"/>
      <c r="N607" s="645"/>
      <c r="O607" s="645"/>
      <c r="P607" s="645"/>
      <c r="Q607" s="645"/>
      <c r="R607" s="645"/>
      <c r="S607" s="645"/>
      <c r="T607" s="645"/>
      <c r="U607" s="645"/>
      <c r="V607" s="645"/>
      <c r="W607" s="645"/>
      <c r="X607" s="645"/>
      <c r="Y607" s="645"/>
      <c r="Z607" s="645"/>
    </row>
    <row r="608" spans="1:26" ht="15.75" customHeight="1" x14ac:dyDescent="0.2">
      <c r="A608" s="645"/>
      <c r="B608" s="645"/>
      <c r="C608" s="645"/>
      <c r="D608" s="645"/>
      <c r="E608" s="645"/>
      <c r="F608" s="645"/>
      <c r="G608" s="645"/>
      <c r="H608" s="645"/>
      <c r="I608" s="645"/>
      <c r="J608" s="645"/>
      <c r="K608" s="645"/>
      <c r="L608" s="645"/>
      <c r="M608" s="645"/>
      <c r="N608" s="645"/>
      <c r="O608" s="645"/>
      <c r="P608" s="645"/>
      <c r="Q608" s="645"/>
      <c r="R608" s="645"/>
      <c r="S608" s="645"/>
      <c r="T608" s="645"/>
      <c r="U608" s="645"/>
      <c r="V608" s="645"/>
      <c r="W608" s="645"/>
      <c r="X608" s="645"/>
      <c r="Y608" s="645"/>
      <c r="Z608" s="645"/>
    </row>
    <row r="609" spans="1:26" ht="15.75" customHeight="1" x14ac:dyDescent="0.2">
      <c r="A609" s="645"/>
      <c r="B609" s="645"/>
      <c r="C609" s="645"/>
      <c r="D609" s="645"/>
      <c r="E609" s="645"/>
      <c r="F609" s="645"/>
      <c r="G609" s="645"/>
      <c r="H609" s="645"/>
      <c r="I609" s="645"/>
      <c r="J609" s="645"/>
      <c r="K609" s="645"/>
      <c r="L609" s="645"/>
      <c r="M609" s="645"/>
      <c r="N609" s="645"/>
      <c r="O609" s="645"/>
      <c r="P609" s="645"/>
      <c r="Q609" s="645"/>
      <c r="R609" s="645"/>
      <c r="S609" s="645"/>
      <c r="T609" s="645"/>
      <c r="U609" s="645"/>
      <c r="V609" s="645"/>
      <c r="W609" s="645"/>
      <c r="X609" s="645"/>
      <c r="Y609" s="645"/>
      <c r="Z609" s="645"/>
    </row>
    <row r="610" spans="1:26" ht="15.75" customHeight="1" x14ac:dyDescent="0.2">
      <c r="A610" s="645"/>
      <c r="B610" s="645"/>
      <c r="C610" s="645"/>
      <c r="D610" s="645"/>
      <c r="E610" s="645"/>
      <c r="F610" s="645"/>
      <c r="G610" s="645"/>
      <c r="H610" s="645"/>
      <c r="I610" s="645"/>
      <c r="J610" s="645"/>
      <c r="K610" s="645"/>
      <c r="L610" s="645"/>
      <c r="M610" s="645"/>
      <c r="N610" s="645"/>
      <c r="O610" s="645"/>
      <c r="P610" s="645"/>
      <c r="Q610" s="645"/>
      <c r="R610" s="645"/>
      <c r="S610" s="645"/>
      <c r="T610" s="645"/>
      <c r="U610" s="645"/>
      <c r="V610" s="645"/>
      <c r="W610" s="645"/>
      <c r="X610" s="645"/>
      <c r="Y610" s="645"/>
      <c r="Z610" s="645"/>
    </row>
    <row r="611" spans="1:26" ht="15.75" customHeight="1" x14ac:dyDescent="0.2">
      <c r="A611" s="645"/>
      <c r="B611" s="645"/>
      <c r="C611" s="645"/>
      <c r="D611" s="645"/>
      <c r="E611" s="645"/>
      <c r="F611" s="645"/>
      <c r="G611" s="645"/>
      <c r="H611" s="645"/>
      <c r="I611" s="645"/>
      <c r="J611" s="645"/>
      <c r="K611" s="645"/>
      <c r="L611" s="645"/>
      <c r="M611" s="645"/>
      <c r="N611" s="645"/>
      <c r="O611" s="645"/>
      <c r="P611" s="645"/>
      <c r="Q611" s="645"/>
      <c r="R611" s="645"/>
      <c r="S611" s="645"/>
      <c r="T611" s="645"/>
      <c r="U611" s="645"/>
      <c r="V611" s="645"/>
      <c r="W611" s="645"/>
      <c r="X611" s="645"/>
      <c r="Y611" s="645"/>
      <c r="Z611" s="645"/>
    </row>
    <row r="612" spans="1:26" ht="15.75" customHeight="1" x14ac:dyDescent="0.2">
      <c r="A612" s="645"/>
      <c r="B612" s="645"/>
      <c r="C612" s="645"/>
      <c r="D612" s="645"/>
      <c r="E612" s="645"/>
      <c r="F612" s="645"/>
      <c r="G612" s="645"/>
      <c r="H612" s="645"/>
      <c r="I612" s="645"/>
      <c r="J612" s="645"/>
      <c r="K612" s="645"/>
      <c r="L612" s="645"/>
      <c r="M612" s="645"/>
      <c r="N612" s="645"/>
      <c r="O612" s="645"/>
      <c r="P612" s="645"/>
      <c r="Q612" s="645"/>
      <c r="R612" s="645"/>
      <c r="S612" s="645"/>
      <c r="T612" s="645"/>
      <c r="U612" s="645"/>
      <c r="V612" s="645"/>
      <c r="W612" s="645"/>
      <c r="X612" s="645"/>
      <c r="Y612" s="645"/>
      <c r="Z612" s="645"/>
    </row>
    <row r="613" spans="1:26" ht="15.75" customHeight="1" x14ac:dyDescent="0.2">
      <c r="A613" s="645"/>
      <c r="B613" s="645"/>
      <c r="C613" s="645"/>
      <c r="D613" s="645"/>
      <c r="E613" s="645"/>
      <c r="F613" s="645"/>
      <c r="G613" s="645"/>
      <c r="H613" s="645"/>
      <c r="I613" s="645"/>
      <c r="J613" s="645"/>
      <c r="K613" s="645"/>
      <c r="L613" s="645"/>
      <c r="M613" s="645"/>
      <c r="N613" s="645"/>
      <c r="O613" s="645"/>
      <c r="P613" s="645"/>
      <c r="Q613" s="645"/>
      <c r="R613" s="645"/>
      <c r="S613" s="645"/>
      <c r="T613" s="645"/>
      <c r="U613" s="645"/>
      <c r="V613" s="645"/>
      <c r="W613" s="645"/>
      <c r="X613" s="645"/>
      <c r="Y613" s="645"/>
      <c r="Z613" s="645"/>
    </row>
    <row r="614" spans="1:26" ht="15.75" customHeight="1" x14ac:dyDescent="0.2">
      <c r="A614" s="645"/>
      <c r="B614" s="645"/>
      <c r="C614" s="645"/>
      <c r="D614" s="645"/>
      <c r="E614" s="645"/>
      <c r="F614" s="645"/>
      <c r="G614" s="645"/>
      <c r="H614" s="645"/>
      <c r="I614" s="645"/>
      <c r="J614" s="645"/>
      <c r="K614" s="645"/>
      <c r="L614" s="645"/>
      <c r="M614" s="645"/>
      <c r="N614" s="645"/>
      <c r="O614" s="645"/>
      <c r="P614" s="645"/>
      <c r="Q614" s="645"/>
      <c r="R614" s="645"/>
      <c r="S614" s="645"/>
      <c r="T614" s="645"/>
      <c r="U614" s="645"/>
      <c r="V614" s="645"/>
      <c r="W614" s="645"/>
      <c r="X614" s="645"/>
      <c r="Y614" s="645"/>
      <c r="Z614" s="645"/>
    </row>
    <row r="615" spans="1:26" ht="15.75" customHeight="1" x14ac:dyDescent="0.2">
      <c r="A615" s="645"/>
      <c r="B615" s="645"/>
      <c r="C615" s="645"/>
      <c r="D615" s="645"/>
      <c r="E615" s="645"/>
      <c r="F615" s="645"/>
      <c r="G615" s="645"/>
      <c r="H615" s="645"/>
      <c r="I615" s="645"/>
      <c r="J615" s="645"/>
      <c r="K615" s="645"/>
      <c r="L615" s="645"/>
      <c r="M615" s="645"/>
      <c r="N615" s="645"/>
      <c r="O615" s="645"/>
      <c r="P615" s="645"/>
      <c r="Q615" s="645"/>
      <c r="R615" s="645"/>
      <c r="S615" s="645"/>
      <c r="T615" s="645"/>
      <c r="U615" s="645"/>
      <c r="V615" s="645"/>
      <c r="W615" s="645"/>
      <c r="X615" s="645"/>
      <c r="Y615" s="645"/>
      <c r="Z615" s="645"/>
    </row>
    <row r="616" spans="1:26" ht="15.75" customHeight="1" x14ac:dyDescent="0.2">
      <c r="A616" s="645"/>
      <c r="B616" s="645"/>
      <c r="C616" s="645"/>
      <c r="D616" s="645"/>
      <c r="E616" s="645"/>
      <c r="F616" s="645"/>
      <c r="G616" s="645"/>
      <c r="H616" s="645"/>
      <c r="I616" s="645"/>
      <c r="J616" s="645"/>
      <c r="K616" s="645"/>
      <c r="L616" s="645"/>
      <c r="M616" s="645"/>
      <c r="N616" s="645"/>
      <c r="O616" s="645"/>
      <c r="P616" s="645"/>
      <c r="Q616" s="645"/>
      <c r="R616" s="645"/>
      <c r="S616" s="645"/>
      <c r="T616" s="645"/>
      <c r="U616" s="645"/>
      <c r="V616" s="645"/>
      <c r="W616" s="645"/>
      <c r="X616" s="645"/>
      <c r="Y616" s="645"/>
      <c r="Z616" s="645"/>
    </row>
    <row r="617" spans="1:26" ht="15.75" customHeight="1" x14ac:dyDescent="0.2">
      <c r="A617" s="645"/>
      <c r="B617" s="645"/>
      <c r="C617" s="645"/>
      <c r="D617" s="645"/>
      <c r="E617" s="645"/>
      <c r="F617" s="645"/>
      <c r="G617" s="645"/>
      <c r="H617" s="645"/>
      <c r="I617" s="645"/>
      <c r="J617" s="645"/>
      <c r="K617" s="645"/>
      <c r="L617" s="645"/>
      <c r="M617" s="645"/>
      <c r="N617" s="645"/>
      <c r="O617" s="645"/>
      <c r="P617" s="645"/>
      <c r="Q617" s="645"/>
      <c r="R617" s="645"/>
      <c r="S617" s="645"/>
      <c r="T617" s="645"/>
      <c r="U617" s="645"/>
      <c r="V617" s="645"/>
      <c r="W617" s="645"/>
      <c r="X617" s="645"/>
      <c r="Y617" s="645"/>
      <c r="Z617" s="645"/>
    </row>
    <row r="618" spans="1:26" ht="15.75" customHeight="1" x14ac:dyDescent="0.2">
      <c r="A618" s="645"/>
      <c r="B618" s="645"/>
      <c r="C618" s="645"/>
      <c r="D618" s="645"/>
      <c r="E618" s="645"/>
      <c r="F618" s="645"/>
      <c r="G618" s="645"/>
      <c r="H618" s="645"/>
      <c r="I618" s="645"/>
      <c r="J618" s="645"/>
      <c r="K618" s="645"/>
      <c r="L618" s="645"/>
      <c r="M618" s="645"/>
      <c r="N618" s="645"/>
      <c r="O618" s="645"/>
      <c r="P618" s="645"/>
      <c r="Q618" s="645"/>
      <c r="R618" s="645"/>
      <c r="S618" s="645"/>
      <c r="T618" s="645"/>
      <c r="U618" s="645"/>
      <c r="V618" s="645"/>
      <c r="W618" s="645"/>
      <c r="X618" s="645"/>
      <c r="Y618" s="645"/>
      <c r="Z618" s="645"/>
    </row>
    <row r="619" spans="1:26" ht="15.75" customHeight="1" x14ac:dyDescent="0.2">
      <c r="A619" s="645"/>
      <c r="B619" s="645"/>
      <c r="C619" s="645"/>
      <c r="D619" s="645"/>
      <c r="E619" s="645"/>
      <c r="F619" s="645"/>
      <c r="G619" s="645"/>
      <c r="H619" s="645"/>
      <c r="I619" s="645"/>
      <c r="J619" s="645"/>
      <c r="K619" s="645"/>
      <c r="L619" s="645"/>
      <c r="M619" s="645"/>
      <c r="N619" s="645"/>
      <c r="O619" s="645"/>
      <c r="P619" s="645"/>
      <c r="Q619" s="645"/>
      <c r="R619" s="645"/>
      <c r="S619" s="645"/>
      <c r="T619" s="645"/>
      <c r="U619" s="645"/>
      <c r="V619" s="645"/>
      <c r="W619" s="645"/>
      <c r="X619" s="645"/>
      <c r="Y619" s="645"/>
      <c r="Z619" s="645"/>
    </row>
    <row r="620" spans="1:26" ht="15.75" customHeight="1" x14ac:dyDescent="0.2">
      <c r="A620" s="645"/>
      <c r="B620" s="645"/>
      <c r="C620" s="645"/>
      <c r="D620" s="645"/>
      <c r="E620" s="645"/>
      <c r="F620" s="645"/>
      <c r="G620" s="645"/>
      <c r="H620" s="645"/>
      <c r="I620" s="645"/>
      <c r="J620" s="645"/>
      <c r="K620" s="645"/>
      <c r="L620" s="645"/>
      <c r="M620" s="645"/>
      <c r="N620" s="645"/>
      <c r="O620" s="645"/>
      <c r="P620" s="645"/>
      <c r="Q620" s="645"/>
      <c r="R620" s="645"/>
      <c r="S620" s="645"/>
      <c r="T620" s="645"/>
      <c r="U620" s="645"/>
      <c r="V620" s="645"/>
      <c r="W620" s="645"/>
      <c r="X620" s="645"/>
      <c r="Y620" s="645"/>
      <c r="Z620" s="645"/>
    </row>
    <row r="621" spans="1:26" ht="15.75" customHeight="1" x14ac:dyDescent="0.2">
      <c r="A621" s="645"/>
      <c r="B621" s="645"/>
      <c r="C621" s="645"/>
      <c r="D621" s="645"/>
      <c r="E621" s="645"/>
      <c r="F621" s="645"/>
      <c r="G621" s="645"/>
      <c r="H621" s="645"/>
      <c r="I621" s="645"/>
      <c r="J621" s="645"/>
      <c r="K621" s="645"/>
      <c r="L621" s="645"/>
      <c r="M621" s="645"/>
      <c r="N621" s="645"/>
      <c r="O621" s="645"/>
      <c r="P621" s="645"/>
      <c r="Q621" s="645"/>
      <c r="R621" s="645"/>
      <c r="S621" s="645"/>
      <c r="T621" s="645"/>
      <c r="U621" s="645"/>
      <c r="V621" s="645"/>
      <c r="W621" s="645"/>
      <c r="X621" s="645"/>
      <c r="Y621" s="645"/>
      <c r="Z621" s="645"/>
    </row>
    <row r="622" spans="1:26" ht="15.75" customHeight="1" x14ac:dyDescent="0.2">
      <c r="A622" s="645"/>
      <c r="B622" s="645"/>
      <c r="C622" s="645"/>
      <c r="D622" s="645"/>
      <c r="E622" s="645"/>
      <c r="F622" s="645"/>
      <c r="G622" s="645"/>
      <c r="H622" s="645"/>
      <c r="I622" s="645"/>
      <c r="J622" s="645"/>
      <c r="K622" s="645"/>
      <c r="L622" s="645"/>
      <c r="M622" s="645"/>
      <c r="N622" s="645"/>
      <c r="O622" s="645"/>
      <c r="P622" s="645"/>
      <c r="Q622" s="645"/>
      <c r="R622" s="645"/>
      <c r="S622" s="645"/>
      <c r="T622" s="645"/>
      <c r="U622" s="645"/>
      <c r="V622" s="645"/>
      <c r="W622" s="645"/>
      <c r="X622" s="645"/>
      <c r="Y622" s="645"/>
      <c r="Z622" s="645"/>
    </row>
    <row r="623" spans="1:26" ht="15.75" customHeight="1" x14ac:dyDescent="0.2">
      <c r="A623" s="645"/>
      <c r="B623" s="645"/>
      <c r="C623" s="645"/>
      <c r="D623" s="645"/>
      <c r="E623" s="645"/>
      <c r="F623" s="645"/>
      <c r="G623" s="645"/>
      <c r="H623" s="645"/>
      <c r="I623" s="645"/>
      <c r="J623" s="645"/>
      <c r="K623" s="645"/>
      <c r="L623" s="645"/>
      <c r="M623" s="645"/>
      <c r="N623" s="645"/>
      <c r="O623" s="645"/>
      <c r="P623" s="645"/>
      <c r="Q623" s="645"/>
      <c r="R623" s="645"/>
      <c r="S623" s="645"/>
      <c r="T623" s="645"/>
      <c r="U623" s="645"/>
      <c r="V623" s="645"/>
      <c r="W623" s="645"/>
      <c r="X623" s="645"/>
      <c r="Y623" s="645"/>
      <c r="Z623" s="645"/>
    </row>
    <row r="624" spans="1:26" ht="15.75" customHeight="1" x14ac:dyDescent="0.2">
      <c r="A624" s="645"/>
      <c r="B624" s="645"/>
      <c r="C624" s="645"/>
      <c r="D624" s="645"/>
      <c r="E624" s="645"/>
      <c r="F624" s="645"/>
      <c r="G624" s="645"/>
      <c r="H624" s="645"/>
      <c r="I624" s="645"/>
      <c r="J624" s="645"/>
      <c r="K624" s="645"/>
      <c r="L624" s="645"/>
      <c r="M624" s="645"/>
      <c r="N624" s="645"/>
      <c r="O624" s="645"/>
      <c r="P624" s="645"/>
      <c r="Q624" s="645"/>
      <c r="R624" s="645"/>
      <c r="S624" s="645"/>
      <c r="T624" s="645"/>
      <c r="U624" s="645"/>
      <c r="V624" s="645"/>
      <c r="W624" s="645"/>
      <c r="X624" s="645"/>
      <c r="Y624" s="645"/>
      <c r="Z624" s="645"/>
    </row>
    <row r="625" spans="1:26" ht="15.75" customHeight="1" x14ac:dyDescent="0.2">
      <c r="A625" s="645"/>
      <c r="B625" s="645"/>
      <c r="C625" s="645"/>
      <c r="D625" s="645"/>
      <c r="E625" s="645"/>
      <c r="F625" s="645"/>
      <c r="G625" s="645"/>
      <c r="H625" s="645"/>
      <c r="I625" s="645"/>
      <c r="J625" s="645"/>
      <c r="K625" s="645"/>
      <c r="L625" s="645"/>
      <c r="M625" s="645"/>
      <c r="N625" s="645"/>
      <c r="O625" s="645"/>
      <c r="P625" s="645"/>
      <c r="Q625" s="645"/>
      <c r="R625" s="645"/>
      <c r="S625" s="645"/>
      <c r="T625" s="645"/>
      <c r="U625" s="645"/>
      <c r="V625" s="645"/>
      <c r="W625" s="645"/>
      <c r="X625" s="645"/>
      <c r="Y625" s="645"/>
      <c r="Z625" s="645"/>
    </row>
    <row r="626" spans="1:26" ht="15.75" customHeight="1" x14ac:dyDescent="0.2">
      <c r="A626" s="645"/>
      <c r="B626" s="645"/>
      <c r="C626" s="645"/>
      <c r="D626" s="645"/>
      <c r="E626" s="645"/>
      <c r="F626" s="645"/>
      <c r="G626" s="645"/>
      <c r="H626" s="645"/>
      <c r="I626" s="645"/>
      <c r="J626" s="645"/>
      <c r="K626" s="645"/>
      <c r="L626" s="645"/>
      <c r="M626" s="645"/>
      <c r="N626" s="645"/>
      <c r="O626" s="645"/>
      <c r="P626" s="645"/>
      <c r="Q626" s="645"/>
      <c r="R626" s="645"/>
      <c r="S626" s="645"/>
      <c r="T626" s="645"/>
      <c r="U626" s="645"/>
      <c r="V626" s="645"/>
      <c r="W626" s="645"/>
      <c r="X626" s="645"/>
      <c r="Y626" s="645"/>
      <c r="Z626" s="645"/>
    </row>
    <row r="627" spans="1:26" ht="15.75" customHeight="1" x14ac:dyDescent="0.2">
      <c r="A627" s="645"/>
      <c r="B627" s="645"/>
      <c r="C627" s="645"/>
      <c r="D627" s="645"/>
      <c r="E627" s="645"/>
      <c r="F627" s="645"/>
      <c r="G627" s="645"/>
      <c r="H627" s="645"/>
      <c r="I627" s="645"/>
      <c r="J627" s="645"/>
      <c r="K627" s="645"/>
      <c r="L627" s="645"/>
      <c r="M627" s="645"/>
      <c r="N627" s="645"/>
      <c r="O627" s="645"/>
      <c r="P627" s="645"/>
      <c r="Q627" s="645"/>
      <c r="R627" s="645"/>
      <c r="S627" s="645"/>
      <c r="T627" s="645"/>
      <c r="U627" s="645"/>
      <c r="V627" s="645"/>
      <c r="W627" s="645"/>
      <c r="X627" s="645"/>
      <c r="Y627" s="645"/>
      <c r="Z627" s="645"/>
    </row>
    <row r="628" spans="1:26" ht="15.75" customHeight="1" x14ac:dyDescent="0.2">
      <c r="A628" s="645"/>
      <c r="B628" s="645"/>
      <c r="C628" s="645"/>
      <c r="D628" s="645"/>
      <c r="E628" s="645"/>
      <c r="F628" s="645"/>
      <c r="G628" s="645"/>
      <c r="H628" s="645"/>
      <c r="I628" s="645"/>
      <c r="J628" s="645"/>
      <c r="K628" s="645"/>
      <c r="L628" s="645"/>
      <c r="M628" s="645"/>
      <c r="N628" s="645"/>
      <c r="O628" s="645"/>
      <c r="P628" s="645"/>
      <c r="Q628" s="645"/>
      <c r="R628" s="645"/>
      <c r="S628" s="645"/>
      <c r="T628" s="645"/>
      <c r="U628" s="645"/>
      <c r="V628" s="645"/>
      <c r="W628" s="645"/>
      <c r="X628" s="645"/>
      <c r="Y628" s="645"/>
      <c r="Z628" s="645"/>
    </row>
    <row r="629" spans="1:26" ht="15.75" customHeight="1" x14ac:dyDescent="0.2">
      <c r="A629" s="645"/>
      <c r="B629" s="645"/>
      <c r="C629" s="645"/>
      <c r="D629" s="645"/>
      <c r="E629" s="645"/>
      <c r="F629" s="645"/>
      <c r="G629" s="645"/>
      <c r="H629" s="645"/>
      <c r="I629" s="645"/>
      <c r="J629" s="645"/>
      <c r="K629" s="645"/>
      <c r="L629" s="645"/>
      <c r="M629" s="645"/>
      <c r="N629" s="645"/>
      <c r="O629" s="645"/>
      <c r="P629" s="645"/>
      <c r="Q629" s="645"/>
      <c r="R629" s="645"/>
      <c r="S629" s="645"/>
      <c r="T629" s="645"/>
      <c r="U629" s="645"/>
      <c r="V629" s="645"/>
      <c r="W629" s="645"/>
      <c r="X629" s="645"/>
      <c r="Y629" s="645"/>
      <c r="Z629" s="645"/>
    </row>
    <row r="630" spans="1:26" ht="15.75" customHeight="1" x14ac:dyDescent="0.2">
      <c r="A630" s="645"/>
      <c r="B630" s="645"/>
      <c r="C630" s="645"/>
      <c r="D630" s="645"/>
      <c r="E630" s="645"/>
      <c r="F630" s="645"/>
      <c r="G630" s="645"/>
      <c r="H630" s="645"/>
      <c r="I630" s="645"/>
      <c r="J630" s="645"/>
      <c r="K630" s="645"/>
      <c r="L630" s="645"/>
      <c r="M630" s="645"/>
      <c r="N630" s="645"/>
      <c r="O630" s="645"/>
      <c r="P630" s="645"/>
      <c r="Q630" s="645"/>
      <c r="R630" s="645"/>
      <c r="S630" s="645"/>
      <c r="T630" s="645"/>
      <c r="U630" s="645"/>
      <c r="V630" s="645"/>
      <c r="W630" s="645"/>
      <c r="X630" s="645"/>
      <c r="Y630" s="645"/>
      <c r="Z630" s="645"/>
    </row>
    <row r="631" spans="1:26" ht="15.75" customHeight="1" x14ac:dyDescent="0.2">
      <c r="A631" s="645"/>
      <c r="B631" s="645"/>
      <c r="C631" s="645"/>
      <c r="D631" s="645"/>
      <c r="E631" s="645"/>
      <c r="F631" s="645"/>
      <c r="G631" s="645"/>
      <c r="H631" s="645"/>
      <c r="I631" s="645"/>
      <c r="J631" s="645"/>
      <c r="K631" s="645"/>
      <c r="L631" s="645"/>
      <c r="M631" s="645"/>
      <c r="N631" s="645"/>
      <c r="O631" s="645"/>
      <c r="P631" s="645"/>
      <c r="Q631" s="645"/>
      <c r="R631" s="645"/>
      <c r="S631" s="645"/>
      <c r="T631" s="645"/>
      <c r="U631" s="645"/>
      <c r="V631" s="645"/>
      <c r="W631" s="645"/>
      <c r="X631" s="645"/>
      <c r="Y631" s="645"/>
      <c r="Z631" s="645"/>
    </row>
    <row r="632" spans="1:26" ht="15.75" customHeight="1" x14ac:dyDescent="0.2">
      <c r="A632" s="645"/>
      <c r="B632" s="645"/>
      <c r="C632" s="645"/>
      <c r="D632" s="645"/>
      <c r="E632" s="645"/>
      <c r="F632" s="645"/>
      <c r="G632" s="645"/>
      <c r="H632" s="645"/>
      <c r="I632" s="645"/>
      <c r="J632" s="645"/>
      <c r="K632" s="645"/>
      <c r="L632" s="645"/>
      <c r="M632" s="645"/>
      <c r="N632" s="645"/>
      <c r="O632" s="645"/>
      <c r="P632" s="645"/>
      <c r="Q632" s="645"/>
      <c r="R632" s="645"/>
      <c r="S632" s="645"/>
      <c r="T632" s="645"/>
      <c r="U632" s="645"/>
      <c r="V632" s="645"/>
      <c r="W632" s="645"/>
      <c r="X632" s="645"/>
      <c r="Y632" s="645"/>
      <c r="Z632" s="645"/>
    </row>
    <row r="633" spans="1:26" ht="15.75" customHeight="1" x14ac:dyDescent="0.2">
      <c r="A633" s="645"/>
      <c r="B633" s="645"/>
      <c r="C633" s="645"/>
      <c r="D633" s="645"/>
      <c r="E633" s="645"/>
      <c r="F633" s="645"/>
      <c r="G633" s="645"/>
      <c r="H633" s="645"/>
      <c r="I633" s="645"/>
      <c r="J633" s="645"/>
      <c r="K633" s="645"/>
      <c r="L633" s="645"/>
      <c r="M633" s="645"/>
      <c r="N633" s="645"/>
      <c r="O633" s="645"/>
      <c r="P633" s="645"/>
      <c r="Q633" s="645"/>
      <c r="R633" s="645"/>
      <c r="S633" s="645"/>
      <c r="T633" s="645"/>
      <c r="U633" s="645"/>
      <c r="V633" s="645"/>
      <c r="W633" s="645"/>
      <c r="X633" s="645"/>
      <c r="Y633" s="645"/>
      <c r="Z633" s="645"/>
    </row>
    <row r="634" spans="1:26" ht="15.75" customHeight="1" x14ac:dyDescent="0.2">
      <c r="A634" s="645"/>
      <c r="B634" s="645"/>
      <c r="C634" s="645"/>
      <c r="D634" s="645"/>
      <c r="E634" s="645"/>
      <c r="F634" s="645"/>
      <c r="G634" s="645"/>
      <c r="H634" s="645"/>
      <c r="I634" s="645"/>
      <c r="J634" s="645"/>
      <c r="K634" s="645"/>
      <c r="L634" s="645"/>
      <c r="M634" s="645"/>
      <c r="N634" s="645"/>
      <c r="O634" s="645"/>
      <c r="P634" s="645"/>
      <c r="Q634" s="645"/>
      <c r="R634" s="645"/>
      <c r="S634" s="645"/>
      <c r="T634" s="645"/>
      <c r="U634" s="645"/>
      <c r="V634" s="645"/>
      <c r="W634" s="645"/>
      <c r="X634" s="645"/>
      <c r="Y634" s="645"/>
      <c r="Z634" s="645"/>
    </row>
    <row r="635" spans="1:26" ht="15.75" customHeight="1" x14ac:dyDescent="0.2">
      <c r="A635" s="645"/>
      <c r="B635" s="645"/>
      <c r="C635" s="645"/>
      <c r="D635" s="645"/>
      <c r="E635" s="645"/>
      <c r="F635" s="645"/>
      <c r="G635" s="645"/>
      <c r="H635" s="645"/>
      <c r="I635" s="645"/>
      <c r="J635" s="645"/>
      <c r="K635" s="645"/>
      <c r="L635" s="645"/>
      <c r="M635" s="645"/>
      <c r="N635" s="645"/>
      <c r="O635" s="645"/>
      <c r="P635" s="645"/>
      <c r="Q635" s="645"/>
      <c r="R635" s="645"/>
      <c r="S635" s="645"/>
      <c r="T635" s="645"/>
      <c r="U635" s="645"/>
      <c r="V635" s="645"/>
      <c r="W635" s="645"/>
      <c r="X635" s="645"/>
      <c r="Y635" s="645"/>
      <c r="Z635" s="645"/>
    </row>
    <row r="636" spans="1:26" ht="15.75" customHeight="1" x14ac:dyDescent="0.2">
      <c r="A636" s="645"/>
      <c r="B636" s="645"/>
      <c r="C636" s="645"/>
      <c r="D636" s="645"/>
      <c r="E636" s="645"/>
      <c r="F636" s="645"/>
      <c r="G636" s="645"/>
      <c r="H636" s="645"/>
      <c r="I636" s="645"/>
      <c r="J636" s="645"/>
      <c r="K636" s="645"/>
      <c r="L636" s="645"/>
      <c r="M636" s="645"/>
      <c r="N636" s="645"/>
      <c r="O636" s="645"/>
      <c r="P636" s="645"/>
      <c r="Q636" s="645"/>
      <c r="R636" s="645"/>
      <c r="S636" s="645"/>
      <c r="T636" s="645"/>
      <c r="U636" s="645"/>
      <c r="V636" s="645"/>
      <c r="W636" s="645"/>
      <c r="X636" s="645"/>
      <c r="Y636" s="645"/>
      <c r="Z636" s="645"/>
    </row>
    <row r="637" spans="1:26" ht="15.75" customHeight="1" x14ac:dyDescent="0.2">
      <c r="A637" s="645"/>
      <c r="B637" s="645"/>
      <c r="C637" s="645"/>
      <c r="D637" s="645"/>
      <c r="E637" s="645"/>
      <c r="F637" s="645"/>
      <c r="G637" s="645"/>
      <c r="H637" s="645"/>
      <c r="I637" s="645"/>
      <c r="J637" s="645"/>
      <c r="K637" s="645"/>
      <c r="L637" s="645"/>
      <c r="M637" s="645"/>
      <c r="N637" s="645"/>
      <c r="O637" s="645"/>
      <c r="P637" s="645"/>
      <c r="Q637" s="645"/>
      <c r="R637" s="645"/>
      <c r="S637" s="645"/>
      <c r="T637" s="645"/>
      <c r="U637" s="645"/>
      <c r="V637" s="645"/>
      <c r="W637" s="645"/>
      <c r="X637" s="645"/>
      <c r="Y637" s="645"/>
      <c r="Z637" s="645"/>
    </row>
    <row r="638" spans="1:26" ht="15.75" customHeight="1" x14ac:dyDescent="0.2">
      <c r="A638" s="645"/>
      <c r="B638" s="645"/>
      <c r="C638" s="645"/>
      <c r="D638" s="645"/>
      <c r="E638" s="645"/>
      <c r="F638" s="645"/>
      <c r="G638" s="645"/>
      <c r="H638" s="645"/>
      <c r="I638" s="645"/>
      <c r="J638" s="645"/>
      <c r="K638" s="645"/>
      <c r="L638" s="645"/>
      <c r="M638" s="645"/>
      <c r="N638" s="645"/>
      <c r="O638" s="645"/>
      <c r="P638" s="645"/>
      <c r="Q638" s="645"/>
      <c r="R638" s="645"/>
      <c r="S638" s="645"/>
      <c r="T638" s="645"/>
      <c r="U638" s="645"/>
      <c r="V638" s="645"/>
      <c r="W638" s="645"/>
      <c r="X638" s="645"/>
      <c r="Y638" s="645"/>
      <c r="Z638" s="645"/>
    </row>
    <row r="639" spans="1:26" ht="15.75" customHeight="1" x14ac:dyDescent="0.2">
      <c r="A639" s="645"/>
      <c r="B639" s="645"/>
      <c r="C639" s="645"/>
      <c r="D639" s="645"/>
      <c r="E639" s="645"/>
      <c r="F639" s="645"/>
      <c r="G639" s="645"/>
      <c r="H639" s="645"/>
      <c r="I639" s="645"/>
      <c r="J639" s="645"/>
      <c r="K639" s="645"/>
      <c r="L639" s="645"/>
      <c r="M639" s="645"/>
      <c r="N639" s="645"/>
      <c r="O639" s="645"/>
      <c r="P639" s="645"/>
      <c r="Q639" s="645"/>
      <c r="R639" s="645"/>
      <c r="S639" s="645"/>
      <c r="T639" s="645"/>
      <c r="U639" s="645"/>
      <c r="V639" s="645"/>
      <c r="W639" s="645"/>
      <c r="X639" s="645"/>
      <c r="Y639" s="645"/>
      <c r="Z639" s="645"/>
    </row>
    <row r="640" spans="1:26" ht="15.75" customHeight="1" x14ac:dyDescent="0.2">
      <c r="A640" s="645"/>
      <c r="B640" s="645"/>
      <c r="C640" s="645"/>
      <c r="D640" s="645"/>
      <c r="E640" s="645"/>
      <c r="F640" s="645"/>
      <c r="G640" s="645"/>
      <c r="H640" s="645"/>
      <c r="I640" s="645"/>
      <c r="J640" s="645"/>
      <c r="K640" s="645"/>
      <c r="L640" s="645"/>
      <c r="M640" s="645"/>
      <c r="N640" s="645"/>
      <c r="O640" s="645"/>
      <c r="P640" s="645"/>
      <c r="Q640" s="645"/>
      <c r="R640" s="645"/>
      <c r="S640" s="645"/>
      <c r="T640" s="645"/>
      <c r="U640" s="645"/>
      <c r="V640" s="645"/>
      <c r="W640" s="645"/>
      <c r="X640" s="645"/>
      <c r="Y640" s="645"/>
      <c r="Z640" s="645"/>
    </row>
    <row r="641" spans="1:26" ht="15.75" customHeight="1" x14ac:dyDescent="0.2">
      <c r="A641" s="645"/>
      <c r="B641" s="645"/>
      <c r="C641" s="645"/>
      <c r="D641" s="645"/>
      <c r="E641" s="645"/>
      <c r="F641" s="645"/>
      <c r="G641" s="645"/>
      <c r="H641" s="645"/>
      <c r="I641" s="645"/>
      <c r="J641" s="645"/>
      <c r="K641" s="645"/>
      <c r="L641" s="645"/>
      <c r="M641" s="645"/>
      <c r="N641" s="645"/>
      <c r="O641" s="645"/>
      <c r="P641" s="645"/>
      <c r="Q641" s="645"/>
      <c r="R641" s="645"/>
      <c r="S641" s="645"/>
      <c r="T641" s="645"/>
      <c r="U641" s="645"/>
      <c r="V641" s="645"/>
      <c r="W641" s="645"/>
      <c r="X641" s="645"/>
      <c r="Y641" s="645"/>
      <c r="Z641" s="645"/>
    </row>
    <row r="642" spans="1:26" ht="15.75" customHeight="1" x14ac:dyDescent="0.2">
      <c r="A642" s="645"/>
      <c r="B642" s="645"/>
      <c r="C642" s="645"/>
      <c r="D642" s="645"/>
      <c r="E642" s="645"/>
      <c r="F642" s="645"/>
      <c r="G642" s="645"/>
      <c r="H642" s="645"/>
      <c r="I642" s="645"/>
      <c r="J642" s="645"/>
      <c r="K642" s="645"/>
      <c r="L642" s="645"/>
      <c r="M642" s="645"/>
      <c r="N642" s="645"/>
      <c r="O642" s="645"/>
      <c r="P642" s="645"/>
      <c r="Q642" s="645"/>
      <c r="R642" s="645"/>
      <c r="S642" s="645"/>
      <c r="T642" s="645"/>
      <c r="U642" s="645"/>
      <c r="V642" s="645"/>
      <c r="W642" s="645"/>
      <c r="X642" s="645"/>
      <c r="Y642" s="645"/>
      <c r="Z642" s="645"/>
    </row>
    <row r="643" spans="1:26" ht="15.75" customHeight="1" x14ac:dyDescent="0.2">
      <c r="A643" s="645"/>
      <c r="B643" s="645"/>
      <c r="C643" s="645"/>
      <c r="D643" s="645"/>
      <c r="E643" s="645"/>
      <c r="F643" s="645"/>
      <c r="G643" s="645"/>
      <c r="H643" s="645"/>
      <c r="I643" s="645"/>
      <c r="J643" s="645"/>
      <c r="K643" s="645"/>
      <c r="L643" s="645"/>
      <c r="M643" s="645"/>
      <c r="N643" s="645"/>
      <c r="O643" s="645"/>
      <c r="P643" s="645"/>
      <c r="Q643" s="645"/>
      <c r="R643" s="645"/>
      <c r="S643" s="645"/>
      <c r="T643" s="645"/>
      <c r="U643" s="645"/>
      <c r="V643" s="645"/>
      <c r="W643" s="645"/>
      <c r="X643" s="645"/>
      <c r="Y643" s="645"/>
      <c r="Z643" s="645"/>
    </row>
    <row r="644" spans="1:26" ht="15.75" customHeight="1" x14ac:dyDescent="0.2">
      <c r="A644" s="645"/>
      <c r="B644" s="645"/>
      <c r="C644" s="645"/>
      <c r="D644" s="645"/>
      <c r="E644" s="645"/>
      <c r="F644" s="645"/>
      <c r="G644" s="645"/>
      <c r="H644" s="645"/>
      <c r="I644" s="645"/>
      <c r="J644" s="645"/>
      <c r="K644" s="645"/>
      <c r="L644" s="645"/>
      <c r="M644" s="645"/>
      <c r="N644" s="645"/>
      <c r="O644" s="645"/>
      <c r="P644" s="645"/>
      <c r="Q644" s="645"/>
      <c r="R644" s="645"/>
      <c r="S644" s="645"/>
      <c r="T644" s="645"/>
      <c r="U644" s="645"/>
      <c r="V644" s="645"/>
      <c r="W644" s="645"/>
      <c r="X644" s="645"/>
      <c r="Y644" s="645"/>
      <c r="Z644" s="645"/>
    </row>
    <row r="645" spans="1:26" ht="15.75" customHeight="1" x14ac:dyDescent="0.2">
      <c r="A645" s="645"/>
      <c r="B645" s="645"/>
      <c r="C645" s="645"/>
      <c r="D645" s="645"/>
      <c r="E645" s="645"/>
      <c r="F645" s="645"/>
      <c r="G645" s="645"/>
      <c r="H645" s="645"/>
      <c r="I645" s="645"/>
      <c r="J645" s="645"/>
      <c r="K645" s="645"/>
      <c r="L645" s="645"/>
      <c r="M645" s="645"/>
      <c r="N645" s="645"/>
      <c r="O645" s="645"/>
      <c r="P645" s="645"/>
      <c r="Q645" s="645"/>
      <c r="R645" s="645"/>
      <c r="S645" s="645"/>
      <c r="T645" s="645"/>
      <c r="U645" s="645"/>
      <c r="V645" s="645"/>
      <c r="W645" s="645"/>
      <c r="X645" s="645"/>
      <c r="Y645" s="645"/>
      <c r="Z645" s="645"/>
    </row>
    <row r="646" spans="1:26" ht="15.75" customHeight="1" x14ac:dyDescent="0.2">
      <c r="A646" s="645"/>
      <c r="B646" s="645"/>
      <c r="C646" s="645"/>
      <c r="D646" s="645"/>
      <c r="E646" s="645"/>
      <c r="F646" s="645"/>
      <c r="G646" s="645"/>
      <c r="H646" s="645"/>
      <c r="I646" s="645"/>
      <c r="J646" s="645"/>
      <c r="K646" s="645"/>
      <c r="L646" s="645"/>
      <c r="M646" s="645"/>
      <c r="N646" s="645"/>
      <c r="O646" s="645"/>
      <c r="P646" s="645"/>
      <c r="Q646" s="645"/>
      <c r="R646" s="645"/>
      <c r="S646" s="645"/>
      <c r="T646" s="645"/>
      <c r="U646" s="645"/>
      <c r="V646" s="645"/>
      <c r="W646" s="645"/>
      <c r="X646" s="645"/>
      <c r="Y646" s="645"/>
      <c r="Z646" s="645"/>
    </row>
    <row r="647" spans="1:26" ht="15.75" customHeight="1" x14ac:dyDescent="0.2">
      <c r="A647" s="645"/>
      <c r="B647" s="645"/>
      <c r="C647" s="645"/>
      <c r="D647" s="645"/>
      <c r="E647" s="645"/>
      <c r="F647" s="645"/>
      <c r="G647" s="645"/>
      <c r="H647" s="645"/>
      <c r="I647" s="645"/>
      <c r="J647" s="645"/>
      <c r="K647" s="645"/>
      <c r="L647" s="645"/>
      <c r="M647" s="645"/>
      <c r="N647" s="645"/>
      <c r="O647" s="645"/>
      <c r="P647" s="645"/>
      <c r="Q647" s="645"/>
      <c r="R647" s="645"/>
      <c r="S647" s="645"/>
      <c r="T647" s="645"/>
      <c r="U647" s="645"/>
      <c r="V647" s="645"/>
      <c r="W647" s="645"/>
      <c r="X647" s="645"/>
      <c r="Y647" s="645"/>
      <c r="Z647" s="645"/>
    </row>
    <row r="648" spans="1:26" ht="15.75" customHeight="1" x14ac:dyDescent="0.2">
      <c r="A648" s="645"/>
      <c r="B648" s="645"/>
      <c r="C648" s="645"/>
      <c r="D648" s="645"/>
      <c r="E648" s="645"/>
      <c r="F648" s="645"/>
      <c r="G648" s="645"/>
      <c r="H648" s="645"/>
      <c r="I648" s="645"/>
      <c r="J648" s="645"/>
      <c r="K648" s="645"/>
      <c r="L648" s="645"/>
      <c r="M648" s="645"/>
      <c r="N648" s="645"/>
      <c r="O648" s="645"/>
      <c r="P648" s="645"/>
      <c r="Q648" s="645"/>
      <c r="R648" s="645"/>
      <c r="S648" s="645"/>
      <c r="T648" s="645"/>
      <c r="U648" s="645"/>
      <c r="V648" s="645"/>
      <c r="W648" s="645"/>
      <c r="X648" s="645"/>
      <c r="Y648" s="645"/>
      <c r="Z648" s="645"/>
    </row>
    <row r="649" spans="1:26" ht="15.75" customHeight="1" x14ac:dyDescent="0.2">
      <c r="A649" s="645"/>
      <c r="B649" s="645"/>
      <c r="C649" s="645"/>
      <c r="D649" s="645"/>
      <c r="E649" s="645"/>
      <c r="F649" s="645"/>
      <c r="G649" s="645"/>
      <c r="H649" s="645"/>
      <c r="I649" s="645"/>
      <c r="J649" s="645"/>
      <c r="K649" s="645"/>
      <c r="L649" s="645"/>
      <c r="M649" s="645"/>
      <c r="N649" s="645"/>
      <c r="O649" s="645"/>
      <c r="P649" s="645"/>
      <c r="Q649" s="645"/>
      <c r="R649" s="645"/>
      <c r="S649" s="645"/>
      <c r="T649" s="645"/>
      <c r="U649" s="645"/>
      <c r="V649" s="645"/>
      <c r="W649" s="645"/>
      <c r="X649" s="645"/>
      <c r="Y649" s="645"/>
      <c r="Z649" s="645"/>
    </row>
    <row r="650" spans="1:26" ht="15.75" customHeight="1" x14ac:dyDescent="0.2">
      <c r="A650" s="645"/>
      <c r="B650" s="645"/>
      <c r="C650" s="645"/>
      <c r="D650" s="645"/>
      <c r="E650" s="645"/>
      <c r="F650" s="645"/>
      <c r="G650" s="645"/>
      <c r="H650" s="645"/>
      <c r="I650" s="645"/>
      <c r="J650" s="645"/>
      <c r="K650" s="645"/>
      <c r="L650" s="645"/>
      <c r="M650" s="645"/>
      <c r="N650" s="645"/>
      <c r="O650" s="645"/>
      <c r="P650" s="645"/>
      <c r="Q650" s="645"/>
      <c r="R650" s="645"/>
      <c r="S650" s="645"/>
      <c r="T650" s="645"/>
      <c r="U650" s="645"/>
      <c r="V650" s="645"/>
      <c r="W650" s="645"/>
      <c r="X650" s="645"/>
      <c r="Y650" s="645"/>
      <c r="Z650" s="645"/>
    </row>
    <row r="651" spans="1:26" ht="15.75" customHeight="1" x14ac:dyDescent="0.2">
      <c r="A651" s="645"/>
      <c r="B651" s="645"/>
      <c r="C651" s="645"/>
      <c r="D651" s="645"/>
      <c r="E651" s="645"/>
      <c r="F651" s="645"/>
      <c r="G651" s="645"/>
      <c r="H651" s="645"/>
      <c r="I651" s="645"/>
      <c r="J651" s="645"/>
      <c r="K651" s="645"/>
      <c r="L651" s="645"/>
      <c r="M651" s="645"/>
      <c r="N651" s="645"/>
      <c r="O651" s="645"/>
      <c r="P651" s="645"/>
      <c r="Q651" s="645"/>
      <c r="R651" s="645"/>
      <c r="S651" s="645"/>
      <c r="T651" s="645"/>
      <c r="U651" s="645"/>
      <c r="V651" s="645"/>
      <c r="W651" s="645"/>
      <c r="X651" s="645"/>
      <c r="Y651" s="645"/>
      <c r="Z651" s="645"/>
    </row>
    <row r="652" spans="1:26" ht="15.75" customHeight="1" x14ac:dyDescent="0.2">
      <c r="A652" s="645"/>
      <c r="B652" s="645"/>
      <c r="C652" s="645"/>
      <c r="D652" s="645"/>
      <c r="E652" s="645"/>
      <c r="F652" s="645"/>
      <c r="G652" s="645"/>
      <c r="H652" s="645"/>
      <c r="I652" s="645"/>
      <c r="J652" s="645"/>
      <c r="K652" s="645"/>
      <c r="L652" s="645"/>
      <c r="M652" s="645"/>
      <c r="N652" s="645"/>
      <c r="O652" s="645"/>
      <c r="P652" s="645"/>
      <c r="Q652" s="645"/>
      <c r="R652" s="645"/>
      <c r="S652" s="645"/>
      <c r="T652" s="645"/>
      <c r="U652" s="645"/>
      <c r="V652" s="645"/>
      <c r="W652" s="645"/>
      <c r="X652" s="645"/>
      <c r="Y652" s="645"/>
      <c r="Z652" s="645"/>
    </row>
    <row r="653" spans="1:26" ht="15.75" customHeight="1" x14ac:dyDescent="0.2">
      <c r="A653" s="645"/>
      <c r="B653" s="645"/>
      <c r="C653" s="645"/>
      <c r="D653" s="645"/>
      <c r="E653" s="645"/>
      <c r="F653" s="645"/>
      <c r="G653" s="645"/>
      <c r="H653" s="645"/>
      <c r="I653" s="645"/>
      <c r="J653" s="645"/>
      <c r="K653" s="645"/>
      <c r="L653" s="645"/>
      <c r="M653" s="645"/>
      <c r="N653" s="645"/>
      <c r="O653" s="645"/>
      <c r="P653" s="645"/>
      <c r="Q653" s="645"/>
      <c r="R653" s="645"/>
      <c r="S653" s="645"/>
      <c r="T653" s="645"/>
      <c r="U653" s="645"/>
      <c r="V653" s="645"/>
      <c r="W653" s="645"/>
      <c r="X653" s="645"/>
      <c r="Y653" s="645"/>
      <c r="Z653" s="645"/>
    </row>
    <row r="654" spans="1:26" ht="15.75" customHeight="1" x14ac:dyDescent="0.2">
      <c r="A654" s="645"/>
      <c r="B654" s="645"/>
      <c r="C654" s="645"/>
      <c r="D654" s="645"/>
      <c r="E654" s="645"/>
      <c r="F654" s="645"/>
      <c r="G654" s="645"/>
      <c r="H654" s="645"/>
      <c r="I654" s="645"/>
      <c r="J654" s="645"/>
      <c r="K654" s="645"/>
      <c r="L654" s="645"/>
      <c r="M654" s="645"/>
      <c r="N654" s="645"/>
      <c r="O654" s="645"/>
      <c r="P654" s="645"/>
      <c r="Q654" s="645"/>
      <c r="R654" s="645"/>
      <c r="S654" s="645"/>
      <c r="T654" s="645"/>
      <c r="U654" s="645"/>
      <c r="V654" s="645"/>
      <c r="W654" s="645"/>
      <c r="X654" s="645"/>
      <c r="Y654" s="645"/>
      <c r="Z654" s="645"/>
    </row>
    <row r="655" spans="1:26" ht="15.75" customHeight="1" x14ac:dyDescent="0.2">
      <c r="A655" s="645"/>
      <c r="B655" s="645"/>
      <c r="C655" s="645"/>
      <c r="D655" s="645"/>
      <c r="E655" s="645"/>
      <c r="F655" s="645"/>
      <c r="G655" s="645"/>
      <c r="H655" s="645"/>
      <c r="I655" s="645"/>
      <c r="J655" s="645"/>
      <c r="K655" s="645"/>
      <c r="L655" s="645"/>
      <c r="M655" s="645"/>
      <c r="N655" s="645"/>
      <c r="O655" s="645"/>
      <c r="P655" s="645"/>
      <c r="Q655" s="645"/>
      <c r="R655" s="645"/>
      <c r="S655" s="645"/>
      <c r="T655" s="645"/>
      <c r="U655" s="645"/>
      <c r="V655" s="645"/>
      <c r="W655" s="645"/>
      <c r="X655" s="645"/>
      <c r="Y655" s="645"/>
      <c r="Z655" s="645"/>
    </row>
    <row r="656" spans="1:26" ht="15.75" customHeight="1" x14ac:dyDescent="0.2">
      <c r="A656" s="645"/>
      <c r="B656" s="645"/>
      <c r="C656" s="645"/>
      <c r="D656" s="645"/>
      <c r="E656" s="645"/>
      <c r="F656" s="645"/>
      <c r="G656" s="645"/>
      <c r="H656" s="645"/>
      <c r="I656" s="645"/>
      <c r="J656" s="645"/>
      <c r="K656" s="645"/>
      <c r="L656" s="645"/>
      <c r="M656" s="645"/>
      <c r="N656" s="645"/>
      <c r="O656" s="645"/>
      <c r="P656" s="645"/>
      <c r="Q656" s="645"/>
      <c r="R656" s="645"/>
      <c r="S656" s="645"/>
      <c r="T656" s="645"/>
      <c r="U656" s="645"/>
      <c r="V656" s="645"/>
      <c r="W656" s="645"/>
      <c r="X656" s="645"/>
      <c r="Y656" s="645"/>
      <c r="Z656" s="645"/>
    </row>
    <row r="657" spans="1:26" ht="15.75" customHeight="1" x14ac:dyDescent="0.2">
      <c r="A657" s="645"/>
      <c r="B657" s="645"/>
      <c r="C657" s="645"/>
      <c r="D657" s="645"/>
      <c r="E657" s="645"/>
      <c r="F657" s="645"/>
      <c r="G657" s="645"/>
      <c r="H657" s="645"/>
      <c r="I657" s="645"/>
      <c r="J657" s="645"/>
      <c r="K657" s="645"/>
      <c r="L657" s="645"/>
      <c r="M657" s="645"/>
      <c r="N657" s="645"/>
      <c r="O657" s="645"/>
      <c r="P657" s="645"/>
      <c r="Q657" s="645"/>
      <c r="R657" s="645"/>
      <c r="S657" s="645"/>
      <c r="T657" s="645"/>
      <c r="U657" s="645"/>
      <c r="V657" s="645"/>
      <c r="W657" s="645"/>
      <c r="X657" s="645"/>
      <c r="Y657" s="645"/>
      <c r="Z657" s="645"/>
    </row>
    <row r="658" spans="1:26" ht="15.75" customHeight="1" x14ac:dyDescent="0.2">
      <c r="A658" s="645"/>
      <c r="B658" s="645"/>
      <c r="C658" s="645"/>
      <c r="D658" s="645"/>
      <c r="E658" s="645"/>
      <c r="F658" s="645"/>
      <c r="G658" s="645"/>
      <c r="H658" s="645"/>
      <c r="I658" s="645"/>
      <c r="J658" s="645"/>
      <c r="K658" s="645"/>
      <c r="L658" s="645"/>
      <c r="M658" s="645"/>
      <c r="N658" s="645"/>
      <c r="O658" s="645"/>
      <c r="P658" s="645"/>
      <c r="Q658" s="645"/>
      <c r="R658" s="645"/>
      <c r="S658" s="645"/>
      <c r="T658" s="645"/>
      <c r="U658" s="645"/>
      <c r="V658" s="645"/>
      <c r="W658" s="645"/>
      <c r="X658" s="645"/>
      <c r="Y658" s="645"/>
      <c r="Z658" s="645"/>
    </row>
    <row r="659" spans="1:26" ht="15.75" customHeight="1" x14ac:dyDescent="0.2">
      <c r="A659" s="645"/>
      <c r="B659" s="645"/>
      <c r="C659" s="645"/>
      <c r="D659" s="645"/>
      <c r="E659" s="645"/>
      <c r="F659" s="645"/>
      <c r="G659" s="645"/>
      <c r="H659" s="645"/>
      <c r="I659" s="645"/>
      <c r="J659" s="645"/>
      <c r="K659" s="645"/>
      <c r="L659" s="645"/>
      <c r="M659" s="645"/>
      <c r="N659" s="645"/>
      <c r="O659" s="645"/>
      <c r="P659" s="645"/>
      <c r="Q659" s="645"/>
      <c r="R659" s="645"/>
      <c r="S659" s="645"/>
      <c r="T659" s="645"/>
      <c r="U659" s="645"/>
      <c r="V659" s="645"/>
      <c r="W659" s="645"/>
      <c r="X659" s="645"/>
      <c r="Y659" s="645"/>
      <c r="Z659" s="645"/>
    </row>
    <row r="660" spans="1:26" ht="15.75" customHeight="1" x14ac:dyDescent="0.2">
      <c r="A660" s="645"/>
      <c r="B660" s="645"/>
      <c r="C660" s="645"/>
      <c r="D660" s="645"/>
      <c r="E660" s="645"/>
      <c r="F660" s="645"/>
      <c r="G660" s="645"/>
      <c r="H660" s="645"/>
      <c r="I660" s="645"/>
      <c r="J660" s="645"/>
      <c r="K660" s="645"/>
      <c r="L660" s="645"/>
      <c r="M660" s="645"/>
      <c r="N660" s="645"/>
      <c r="O660" s="645"/>
      <c r="P660" s="645"/>
      <c r="Q660" s="645"/>
      <c r="R660" s="645"/>
      <c r="S660" s="645"/>
      <c r="T660" s="645"/>
      <c r="U660" s="645"/>
      <c r="V660" s="645"/>
      <c r="W660" s="645"/>
      <c r="X660" s="645"/>
      <c r="Y660" s="645"/>
      <c r="Z660" s="645"/>
    </row>
    <row r="661" spans="1:26" ht="15.75" customHeight="1" x14ac:dyDescent="0.2">
      <c r="A661" s="645"/>
      <c r="B661" s="645"/>
      <c r="C661" s="645"/>
      <c r="D661" s="645"/>
      <c r="E661" s="645"/>
      <c r="F661" s="645"/>
      <c r="G661" s="645"/>
      <c r="H661" s="645"/>
      <c r="I661" s="645"/>
      <c r="J661" s="645"/>
      <c r="K661" s="645"/>
      <c r="L661" s="645"/>
      <c r="M661" s="645"/>
      <c r="N661" s="645"/>
      <c r="O661" s="645"/>
      <c r="P661" s="645"/>
      <c r="Q661" s="645"/>
      <c r="R661" s="645"/>
      <c r="S661" s="645"/>
      <c r="T661" s="645"/>
      <c r="U661" s="645"/>
      <c r="V661" s="645"/>
      <c r="W661" s="645"/>
      <c r="X661" s="645"/>
      <c r="Y661" s="645"/>
      <c r="Z661" s="645"/>
    </row>
    <row r="662" spans="1:26" ht="15.75" customHeight="1" x14ac:dyDescent="0.2">
      <c r="A662" s="645"/>
      <c r="B662" s="645"/>
      <c r="C662" s="645"/>
      <c r="D662" s="645"/>
      <c r="E662" s="645"/>
      <c r="F662" s="645"/>
      <c r="G662" s="645"/>
      <c r="H662" s="645"/>
      <c r="I662" s="645"/>
      <c r="J662" s="645"/>
      <c r="K662" s="645"/>
      <c r="L662" s="645"/>
      <c r="M662" s="645"/>
      <c r="N662" s="645"/>
      <c r="O662" s="645"/>
      <c r="P662" s="645"/>
      <c r="Q662" s="645"/>
      <c r="R662" s="645"/>
      <c r="S662" s="645"/>
      <c r="T662" s="645"/>
      <c r="U662" s="645"/>
      <c r="V662" s="645"/>
      <c r="W662" s="645"/>
      <c r="X662" s="645"/>
      <c r="Y662" s="645"/>
      <c r="Z662" s="645"/>
    </row>
    <row r="663" spans="1:26" ht="15.75" customHeight="1" x14ac:dyDescent="0.2">
      <c r="A663" s="645"/>
      <c r="B663" s="645"/>
      <c r="C663" s="645"/>
      <c r="D663" s="645"/>
      <c r="E663" s="645"/>
      <c r="F663" s="645"/>
      <c r="G663" s="645"/>
      <c r="H663" s="645"/>
      <c r="I663" s="645"/>
      <c r="J663" s="645"/>
      <c r="K663" s="645"/>
      <c r="L663" s="645"/>
      <c r="M663" s="645"/>
      <c r="N663" s="645"/>
      <c r="O663" s="645"/>
      <c r="P663" s="645"/>
      <c r="Q663" s="645"/>
      <c r="R663" s="645"/>
      <c r="S663" s="645"/>
      <c r="T663" s="645"/>
      <c r="U663" s="645"/>
      <c r="V663" s="645"/>
      <c r="W663" s="645"/>
      <c r="X663" s="645"/>
      <c r="Y663" s="645"/>
      <c r="Z663" s="645"/>
    </row>
    <row r="664" spans="1:26" ht="15.75" customHeight="1" x14ac:dyDescent="0.2">
      <c r="A664" s="645"/>
      <c r="B664" s="645"/>
      <c r="C664" s="645"/>
      <c r="D664" s="645"/>
      <c r="E664" s="645"/>
      <c r="F664" s="645"/>
      <c r="G664" s="645"/>
      <c r="H664" s="645"/>
      <c r="I664" s="645"/>
      <c r="J664" s="645"/>
      <c r="K664" s="645"/>
      <c r="L664" s="645"/>
      <c r="M664" s="645"/>
      <c r="N664" s="645"/>
      <c r="O664" s="645"/>
      <c r="P664" s="645"/>
      <c r="Q664" s="645"/>
      <c r="R664" s="645"/>
      <c r="S664" s="645"/>
      <c r="T664" s="645"/>
      <c r="U664" s="645"/>
      <c r="V664" s="645"/>
      <c r="W664" s="645"/>
      <c r="X664" s="645"/>
      <c r="Y664" s="645"/>
      <c r="Z664" s="645"/>
    </row>
    <row r="665" spans="1:26" ht="15.75" customHeight="1" x14ac:dyDescent="0.2">
      <c r="A665" s="645"/>
      <c r="B665" s="645"/>
      <c r="C665" s="645"/>
      <c r="D665" s="645"/>
      <c r="E665" s="645"/>
      <c r="F665" s="645"/>
      <c r="G665" s="645"/>
      <c r="H665" s="645"/>
      <c r="I665" s="645"/>
      <c r="J665" s="645"/>
      <c r="K665" s="645"/>
      <c r="L665" s="645"/>
      <c r="M665" s="645"/>
      <c r="N665" s="645"/>
      <c r="O665" s="645"/>
      <c r="P665" s="645"/>
      <c r="Q665" s="645"/>
      <c r="R665" s="645"/>
      <c r="S665" s="645"/>
      <c r="T665" s="645"/>
      <c r="U665" s="645"/>
      <c r="V665" s="645"/>
      <c r="W665" s="645"/>
      <c r="X665" s="645"/>
      <c r="Y665" s="645"/>
      <c r="Z665" s="645"/>
    </row>
    <row r="666" spans="1:26" ht="15.75" customHeight="1" x14ac:dyDescent="0.2">
      <c r="A666" s="645"/>
      <c r="B666" s="645"/>
      <c r="C666" s="645"/>
      <c r="D666" s="645"/>
      <c r="E666" s="645"/>
      <c r="F666" s="645"/>
      <c r="G666" s="645"/>
      <c r="H666" s="645"/>
      <c r="I666" s="645"/>
      <c r="J666" s="645"/>
      <c r="K666" s="645"/>
      <c r="L666" s="645"/>
      <c r="M666" s="645"/>
      <c r="N666" s="645"/>
      <c r="O666" s="645"/>
      <c r="P666" s="645"/>
      <c r="Q666" s="645"/>
      <c r="R666" s="645"/>
      <c r="S666" s="645"/>
      <c r="T666" s="645"/>
      <c r="U666" s="645"/>
      <c r="V666" s="645"/>
      <c r="W666" s="645"/>
      <c r="X666" s="645"/>
      <c r="Y666" s="645"/>
      <c r="Z666" s="645"/>
    </row>
    <row r="667" spans="1:26" ht="15.75" customHeight="1" x14ac:dyDescent="0.2">
      <c r="A667" s="645"/>
      <c r="B667" s="645"/>
      <c r="C667" s="645"/>
      <c r="D667" s="645"/>
      <c r="E667" s="645"/>
      <c r="F667" s="645"/>
      <c r="G667" s="645"/>
      <c r="H667" s="645"/>
      <c r="I667" s="645"/>
      <c r="J667" s="645"/>
      <c r="K667" s="645"/>
      <c r="L667" s="645"/>
      <c r="M667" s="645"/>
      <c r="N667" s="645"/>
      <c r="O667" s="645"/>
      <c r="P667" s="645"/>
      <c r="Q667" s="645"/>
      <c r="R667" s="645"/>
      <c r="S667" s="645"/>
      <c r="T667" s="645"/>
      <c r="U667" s="645"/>
      <c r="V667" s="645"/>
      <c r="W667" s="645"/>
      <c r="X667" s="645"/>
      <c r="Y667" s="645"/>
      <c r="Z667" s="645"/>
    </row>
    <row r="668" spans="1:26" ht="15.75" customHeight="1" x14ac:dyDescent="0.2">
      <c r="A668" s="645"/>
      <c r="B668" s="645"/>
      <c r="C668" s="645"/>
      <c r="D668" s="645"/>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row>
    <row r="669" spans="1:26" ht="15.75" customHeight="1" x14ac:dyDescent="0.2">
      <c r="A669" s="645"/>
      <c r="B669" s="645"/>
      <c r="C669" s="645"/>
      <c r="D669" s="645"/>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row>
    <row r="670" spans="1:26" ht="15.75" customHeight="1" x14ac:dyDescent="0.2">
      <c r="A670" s="645"/>
      <c r="B670" s="645"/>
      <c r="C670" s="645"/>
      <c r="D670" s="645"/>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row>
    <row r="671" spans="1:26" ht="15.75" customHeight="1" x14ac:dyDescent="0.2">
      <c r="A671" s="645"/>
      <c r="B671" s="645"/>
      <c r="C671" s="645"/>
      <c r="D671" s="645"/>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row>
    <row r="672" spans="1:26" ht="15.75" customHeight="1" x14ac:dyDescent="0.2">
      <c r="A672" s="645"/>
      <c r="B672" s="645"/>
      <c r="C672" s="645"/>
      <c r="D672" s="645"/>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row>
    <row r="673" spans="1:26" ht="15.75" customHeight="1" x14ac:dyDescent="0.2">
      <c r="A673" s="645"/>
      <c r="B673" s="645"/>
      <c r="C673" s="645"/>
      <c r="D673" s="645"/>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row>
    <row r="674" spans="1:26" ht="15.75" customHeight="1" x14ac:dyDescent="0.2">
      <c r="A674" s="645"/>
      <c r="B674" s="645"/>
      <c r="C674" s="645"/>
      <c r="D674" s="645"/>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row>
    <row r="675" spans="1:26" ht="15.75" customHeight="1" x14ac:dyDescent="0.2">
      <c r="A675" s="645"/>
      <c r="B675" s="645"/>
      <c r="C675" s="645"/>
      <c r="D675" s="645"/>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row>
    <row r="676" spans="1:26" ht="15.75" customHeight="1" x14ac:dyDescent="0.2">
      <c r="A676" s="645"/>
      <c r="B676" s="645"/>
      <c r="C676" s="645"/>
      <c r="D676" s="645"/>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row>
    <row r="677" spans="1:26" ht="15.75" customHeight="1" x14ac:dyDescent="0.2">
      <c r="A677" s="645"/>
      <c r="B677" s="645"/>
      <c r="C677" s="645"/>
      <c r="D677" s="645"/>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row>
    <row r="678" spans="1:26" ht="15.75" customHeight="1" x14ac:dyDescent="0.2">
      <c r="A678" s="645"/>
      <c r="B678" s="645"/>
      <c r="C678" s="645"/>
      <c r="D678" s="645"/>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row>
    <row r="679" spans="1:26" ht="15.75" customHeight="1" x14ac:dyDescent="0.2">
      <c r="A679" s="645"/>
      <c r="B679" s="645"/>
      <c r="C679" s="645"/>
      <c r="D679" s="645"/>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row>
    <row r="680" spans="1:26" ht="15.75" customHeight="1" x14ac:dyDescent="0.2">
      <c r="A680" s="645"/>
      <c r="B680" s="645"/>
      <c r="C680" s="645"/>
      <c r="D680" s="645"/>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row>
    <row r="681" spans="1:26" ht="15.75" customHeight="1" x14ac:dyDescent="0.2">
      <c r="A681" s="645"/>
      <c r="B681" s="645"/>
      <c r="C681" s="645"/>
      <c r="D681" s="645"/>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row>
    <row r="682" spans="1:26" ht="15.75" customHeight="1" x14ac:dyDescent="0.2">
      <c r="A682" s="645"/>
      <c r="B682" s="645"/>
      <c r="C682" s="645"/>
      <c r="D682" s="645"/>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row>
    <row r="683" spans="1:26" ht="15.75" customHeight="1" x14ac:dyDescent="0.2">
      <c r="A683" s="645"/>
      <c r="B683" s="645"/>
      <c r="C683" s="645"/>
      <c r="D683" s="645"/>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row>
    <row r="684" spans="1:26" ht="15.75" customHeight="1" x14ac:dyDescent="0.2">
      <c r="A684" s="645"/>
      <c r="B684" s="645"/>
      <c r="C684" s="645"/>
      <c r="D684" s="645"/>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row>
    <row r="685" spans="1:26" ht="15.75" customHeight="1" x14ac:dyDescent="0.2">
      <c r="A685" s="645"/>
      <c r="B685" s="645"/>
      <c r="C685" s="645"/>
      <c r="D685" s="645"/>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row>
    <row r="686" spans="1:26" ht="15.75" customHeight="1" x14ac:dyDescent="0.2">
      <c r="A686" s="645"/>
      <c r="B686" s="645"/>
      <c r="C686" s="645"/>
      <c r="D686" s="645"/>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row>
    <row r="687" spans="1:26" ht="15.75" customHeight="1" x14ac:dyDescent="0.2">
      <c r="A687" s="645"/>
      <c r="B687" s="645"/>
      <c r="C687" s="645"/>
      <c r="D687" s="645"/>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row>
    <row r="688" spans="1:26" ht="15.75" customHeight="1" x14ac:dyDescent="0.2">
      <c r="A688" s="645"/>
      <c r="B688" s="645"/>
      <c r="C688" s="645"/>
      <c r="D688" s="645"/>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row>
    <row r="689" spans="1:26" ht="15.75" customHeight="1" x14ac:dyDescent="0.2">
      <c r="A689" s="645"/>
      <c r="B689" s="645"/>
      <c r="C689" s="645"/>
      <c r="D689" s="645"/>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row>
    <row r="690" spans="1:26" ht="15.75" customHeight="1" x14ac:dyDescent="0.2">
      <c r="A690" s="645"/>
      <c r="B690" s="645"/>
      <c r="C690" s="645"/>
      <c r="D690" s="645"/>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row>
    <row r="691" spans="1:26" ht="15.75" customHeight="1" x14ac:dyDescent="0.2">
      <c r="A691" s="645"/>
      <c r="B691" s="645"/>
      <c r="C691" s="645"/>
      <c r="D691" s="645"/>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row>
    <row r="692" spans="1:26" ht="15.75" customHeight="1" x14ac:dyDescent="0.2">
      <c r="A692" s="645"/>
      <c r="B692" s="645"/>
      <c r="C692" s="645"/>
      <c r="D692" s="645"/>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row>
    <row r="693" spans="1:26" ht="15.75" customHeight="1" x14ac:dyDescent="0.2">
      <c r="A693" s="645"/>
      <c r="B693" s="645"/>
      <c r="C693" s="645"/>
      <c r="D693" s="645"/>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row>
    <row r="694" spans="1:26" ht="15.75" customHeight="1" x14ac:dyDescent="0.2">
      <c r="A694" s="645"/>
      <c r="B694" s="645"/>
      <c r="C694" s="645"/>
      <c r="D694" s="645"/>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row>
    <row r="695" spans="1:26" ht="15.75" customHeight="1" x14ac:dyDescent="0.2">
      <c r="A695" s="645"/>
      <c r="B695" s="645"/>
      <c r="C695" s="645"/>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row>
    <row r="696" spans="1:26" ht="15.75" customHeight="1" x14ac:dyDescent="0.2">
      <c r="A696" s="645"/>
      <c r="B696" s="645"/>
      <c r="C696" s="645"/>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row>
    <row r="697" spans="1:26" ht="15.75" customHeight="1" x14ac:dyDescent="0.2">
      <c r="A697" s="645"/>
      <c r="B697" s="645"/>
      <c r="C697" s="645"/>
      <c r="D697" s="645"/>
      <c r="E697" s="645"/>
      <c r="F697" s="645"/>
      <c r="G697" s="645"/>
      <c r="H697" s="645"/>
      <c r="I697" s="645"/>
      <c r="J697" s="645"/>
      <c r="K697" s="645"/>
      <c r="L697" s="645"/>
      <c r="M697" s="645"/>
      <c r="N697" s="645"/>
      <c r="O697" s="645"/>
      <c r="P697" s="645"/>
      <c r="Q697" s="645"/>
      <c r="R697" s="645"/>
      <c r="S697" s="645"/>
      <c r="T697" s="645"/>
      <c r="U697" s="645"/>
      <c r="V697" s="645"/>
      <c r="W697" s="645"/>
      <c r="X697" s="645"/>
      <c r="Y697" s="645"/>
      <c r="Z697" s="645"/>
    </row>
    <row r="698" spans="1:26" ht="15.75" customHeight="1" x14ac:dyDescent="0.2">
      <c r="A698" s="645"/>
      <c r="B698" s="645"/>
      <c r="C698" s="645"/>
      <c r="D698" s="645"/>
      <c r="E698" s="645"/>
      <c r="F698" s="645"/>
      <c r="G698" s="645"/>
      <c r="H698" s="645"/>
      <c r="I698" s="645"/>
      <c r="J698" s="645"/>
      <c r="K698" s="645"/>
      <c r="L698" s="645"/>
      <c r="M698" s="645"/>
      <c r="N698" s="645"/>
      <c r="O698" s="645"/>
      <c r="P698" s="645"/>
      <c r="Q698" s="645"/>
      <c r="R698" s="645"/>
      <c r="S698" s="645"/>
      <c r="T698" s="645"/>
      <c r="U698" s="645"/>
      <c r="V698" s="645"/>
      <c r="W698" s="645"/>
      <c r="X698" s="645"/>
      <c r="Y698" s="645"/>
      <c r="Z698" s="645"/>
    </row>
    <row r="699" spans="1:26" ht="15.75" customHeight="1" x14ac:dyDescent="0.2">
      <c r="A699" s="645"/>
      <c r="B699" s="645"/>
      <c r="C699" s="645"/>
      <c r="D699" s="645"/>
      <c r="E699" s="645"/>
      <c r="F699" s="645"/>
      <c r="G699" s="645"/>
      <c r="H699" s="645"/>
      <c r="I699" s="645"/>
      <c r="J699" s="645"/>
      <c r="K699" s="645"/>
      <c r="L699" s="645"/>
      <c r="M699" s="645"/>
      <c r="N699" s="645"/>
      <c r="O699" s="645"/>
      <c r="P699" s="645"/>
      <c r="Q699" s="645"/>
      <c r="R699" s="645"/>
      <c r="S699" s="645"/>
      <c r="T699" s="645"/>
      <c r="U699" s="645"/>
      <c r="V699" s="645"/>
      <c r="W699" s="645"/>
      <c r="X699" s="645"/>
      <c r="Y699" s="645"/>
      <c r="Z699" s="645"/>
    </row>
    <row r="700" spans="1:26" ht="15.75" customHeight="1" x14ac:dyDescent="0.2">
      <c r="A700" s="645"/>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row>
    <row r="701" spans="1:26" ht="15.75" customHeight="1" x14ac:dyDescent="0.2">
      <c r="A701" s="645"/>
      <c r="B701" s="645"/>
      <c r="C701" s="645"/>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row>
    <row r="702" spans="1:26" ht="15.75" customHeight="1" x14ac:dyDescent="0.2">
      <c r="A702" s="645"/>
      <c r="B702" s="645"/>
      <c r="C702" s="645"/>
      <c r="D702" s="645"/>
      <c r="E702" s="645"/>
      <c r="F702" s="645"/>
      <c r="G702" s="645"/>
      <c r="H702" s="645"/>
      <c r="I702" s="645"/>
      <c r="J702" s="645"/>
      <c r="K702" s="645"/>
      <c r="L702" s="645"/>
      <c r="M702" s="645"/>
      <c r="N702" s="645"/>
      <c r="O702" s="645"/>
      <c r="P702" s="645"/>
      <c r="Q702" s="645"/>
      <c r="R702" s="645"/>
      <c r="S702" s="645"/>
      <c r="T702" s="645"/>
      <c r="U702" s="645"/>
      <c r="V702" s="645"/>
      <c r="W702" s="645"/>
      <c r="X702" s="645"/>
      <c r="Y702" s="645"/>
      <c r="Z702" s="645"/>
    </row>
    <row r="703" spans="1:26" ht="15.75" customHeight="1" x14ac:dyDescent="0.2">
      <c r="A703" s="645"/>
      <c r="B703" s="645"/>
      <c r="C703" s="645"/>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row>
    <row r="704" spans="1:26" ht="15.75" customHeight="1" x14ac:dyDescent="0.2">
      <c r="A704" s="645"/>
      <c r="B704" s="645"/>
      <c r="C704" s="645"/>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row>
    <row r="705" spans="1:26" ht="15.75" customHeight="1" x14ac:dyDescent="0.2">
      <c r="A705" s="645"/>
      <c r="B705" s="645"/>
      <c r="C705" s="645"/>
      <c r="D705" s="645"/>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row>
    <row r="706" spans="1:26" ht="15.75" customHeight="1" x14ac:dyDescent="0.2">
      <c r="A706" s="645"/>
      <c r="B706" s="645"/>
      <c r="C706" s="645"/>
      <c r="D706" s="645"/>
      <c r="E706" s="645"/>
      <c r="F706" s="645"/>
      <c r="G706" s="645"/>
      <c r="H706" s="645"/>
      <c r="I706" s="645"/>
      <c r="J706" s="645"/>
      <c r="K706" s="645"/>
      <c r="L706" s="645"/>
      <c r="M706" s="645"/>
      <c r="N706" s="645"/>
      <c r="O706" s="645"/>
      <c r="P706" s="645"/>
      <c r="Q706" s="645"/>
      <c r="R706" s="645"/>
      <c r="S706" s="645"/>
      <c r="T706" s="645"/>
      <c r="U706" s="645"/>
      <c r="V706" s="645"/>
      <c r="W706" s="645"/>
      <c r="X706" s="645"/>
      <c r="Y706" s="645"/>
      <c r="Z706" s="645"/>
    </row>
    <row r="707" spans="1:26" ht="15.75" customHeight="1" x14ac:dyDescent="0.2">
      <c r="A707" s="645"/>
      <c r="B707" s="645"/>
      <c r="C707" s="645"/>
      <c r="D707" s="645"/>
      <c r="E707" s="645"/>
      <c r="F707" s="645"/>
      <c r="G707" s="645"/>
      <c r="H707" s="645"/>
      <c r="I707" s="645"/>
      <c r="J707" s="645"/>
      <c r="K707" s="645"/>
      <c r="L707" s="645"/>
      <c r="M707" s="645"/>
      <c r="N707" s="645"/>
      <c r="O707" s="645"/>
      <c r="P707" s="645"/>
      <c r="Q707" s="645"/>
      <c r="R707" s="645"/>
      <c r="S707" s="645"/>
      <c r="T707" s="645"/>
      <c r="U707" s="645"/>
      <c r="V707" s="645"/>
      <c r="W707" s="645"/>
      <c r="X707" s="645"/>
      <c r="Y707" s="645"/>
      <c r="Z707" s="645"/>
    </row>
    <row r="708" spans="1:26" ht="15.75" customHeight="1" x14ac:dyDescent="0.2">
      <c r="A708" s="645"/>
      <c r="B708" s="645"/>
      <c r="C708" s="645"/>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row>
    <row r="709" spans="1:26" ht="15.75" customHeight="1" x14ac:dyDescent="0.2">
      <c r="A709" s="645"/>
      <c r="B709" s="645"/>
      <c r="C709" s="645"/>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row>
    <row r="710" spans="1:26" ht="15.75" customHeight="1" x14ac:dyDescent="0.2">
      <c r="A710" s="645"/>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row>
    <row r="711" spans="1:26" ht="15.75" customHeight="1" x14ac:dyDescent="0.2">
      <c r="A711" s="645"/>
      <c r="B711" s="645"/>
      <c r="C711" s="645"/>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row>
    <row r="712" spans="1:26" ht="15.75" customHeight="1" x14ac:dyDescent="0.2">
      <c r="A712" s="645"/>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row>
    <row r="713" spans="1:26" ht="15.75" customHeight="1" x14ac:dyDescent="0.2">
      <c r="A713" s="645"/>
      <c r="B713" s="645"/>
      <c r="C713" s="645"/>
      <c r="D713" s="645"/>
      <c r="E713" s="645"/>
      <c r="F713" s="645"/>
      <c r="G713" s="645"/>
      <c r="H713" s="645"/>
      <c r="I713" s="645"/>
      <c r="J713" s="645"/>
      <c r="K713" s="645"/>
      <c r="L713" s="645"/>
      <c r="M713" s="645"/>
      <c r="N713" s="645"/>
      <c r="O713" s="645"/>
      <c r="P713" s="645"/>
      <c r="Q713" s="645"/>
      <c r="R713" s="645"/>
      <c r="S713" s="645"/>
      <c r="T713" s="645"/>
      <c r="U713" s="645"/>
      <c r="V713" s="645"/>
      <c r="W713" s="645"/>
      <c r="X713" s="645"/>
      <c r="Y713" s="645"/>
      <c r="Z713" s="645"/>
    </row>
    <row r="714" spans="1:26" ht="15.75" customHeight="1" x14ac:dyDescent="0.2">
      <c r="A714" s="645"/>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row>
    <row r="715" spans="1:26" ht="15.75" customHeight="1" x14ac:dyDescent="0.2">
      <c r="A715" s="645"/>
      <c r="B715" s="645"/>
      <c r="C715" s="645"/>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row>
    <row r="716" spans="1:26" ht="15.75" customHeight="1" x14ac:dyDescent="0.2">
      <c r="A716" s="645"/>
      <c r="B716" s="645"/>
      <c r="C716" s="645"/>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row>
    <row r="717" spans="1:26" ht="15.75" customHeight="1" x14ac:dyDescent="0.2">
      <c r="A717" s="645"/>
      <c r="B717" s="645"/>
      <c r="C717" s="645"/>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row>
    <row r="718" spans="1:26" ht="15.75" customHeight="1" x14ac:dyDescent="0.2">
      <c r="A718" s="645"/>
      <c r="B718" s="645"/>
      <c r="C718" s="645"/>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row>
    <row r="719" spans="1:26" ht="15.75" customHeight="1" x14ac:dyDescent="0.2">
      <c r="A719" s="645"/>
      <c r="B719" s="645"/>
      <c r="C719" s="645"/>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row>
    <row r="720" spans="1:26" ht="15.75" customHeight="1" x14ac:dyDescent="0.2">
      <c r="A720" s="645"/>
      <c r="B720" s="645"/>
      <c r="C720" s="645"/>
      <c r="D720" s="645"/>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row>
    <row r="721" spans="1:26" ht="15.75" customHeight="1" x14ac:dyDescent="0.2">
      <c r="A721" s="645"/>
      <c r="B721" s="645"/>
      <c r="C721" s="645"/>
      <c r="D721" s="645"/>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row>
    <row r="722" spans="1:26" ht="15.75" customHeight="1" x14ac:dyDescent="0.2">
      <c r="A722" s="645"/>
      <c r="B722" s="645"/>
      <c r="C722" s="645"/>
      <c r="D722" s="645"/>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row>
    <row r="723" spans="1:26" ht="15.75" customHeight="1" x14ac:dyDescent="0.2">
      <c r="A723" s="645"/>
      <c r="B723" s="645"/>
      <c r="C723" s="645"/>
      <c r="D723" s="645"/>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row>
    <row r="724" spans="1:26" ht="15.75" customHeight="1" x14ac:dyDescent="0.2">
      <c r="A724" s="645"/>
      <c r="B724" s="645"/>
      <c r="C724" s="645"/>
      <c r="D724" s="645"/>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row>
    <row r="725" spans="1:26" ht="15.75" customHeight="1" x14ac:dyDescent="0.2">
      <c r="A725" s="645"/>
      <c r="B725" s="645"/>
      <c r="C725" s="645"/>
      <c r="D725" s="645"/>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row>
    <row r="726" spans="1:26" ht="15.75" customHeight="1" x14ac:dyDescent="0.2">
      <c r="A726" s="645"/>
      <c r="B726" s="645"/>
      <c r="C726" s="645"/>
      <c r="D726" s="645"/>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row>
    <row r="727" spans="1:26" ht="15.75" customHeight="1" x14ac:dyDescent="0.2">
      <c r="A727" s="645"/>
      <c r="B727" s="645"/>
      <c r="C727" s="645"/>
      <c r="D727" s="645"/>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row>
    <row r="728" spans="1:26" ht="15.75" customHeight="1" x14ac:dyDescent="0.2">
      <c r="A728" s="645"/>
      <c r="B728" s="645"/>
      <c r="C728" s="645"/>
      <c r="D728" s="645"/>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row>
    <row r="729" spans="1:26" ht="15.75" customHeight="1" x14ac:dyDescent="0.2">
      <c r="A729" s="645"/>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row>
    <row r="730" spans="1:26" ht="15.75" customHeight="1" x14ac:dyDescent="0.2">
      <c r="A730" s="645"/>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row>
    <row r="731" spans="1:26" ht="15.75" customHeight="1" x14ac:dyDescent="0.2">
      <c r="A731" s="645"/>
      <c r="B731" s="645"/>
      <c r="C731" s="645"/>
      <c r="D731" s="645"/>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row>
    <row r="732" spans="1:26" ht="15.75" customHeight="1" x14ac:dyDescent="0.2">
      <c r="A732" s="645"/>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row>
    <row r="733" spans="1:26" ht="15.75" customHeight="1" x14ac:dyDescent="0.2">
      <c r="A733" s="645"/>
      <c r="B733" s="645"/>
      <c r="C733" s="645"/>
      <c r="D733" s="645"/>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row>
    <row r="734" spans="1:26" ht="15.75" customHeight="1" x14ac:dyDescent="0.2">
      <c r="A734" s="645"/>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row>
    <row r="735" spans="1:26" ht="15.75" customHeight="1" x14ac:dyDescent="0.2">
      <c r="A735" s="645"/>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row>
    <row r="736" spans="1:26" ht="15.75" customHeight="1" x14ac:dyDescent="0.2">
      <c r="A736" s="645"/>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row>
    <row r="737" spans="1:26" ht="15.75" customHeight="1" x14ac:dyDescent="0.2">
      <c r="A737" s="645"/>
      <c r="B737" s="645"/>
      <c r="C737" s="645"/>
      <c r="D737" s="645"/>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row>
    <row r="738" spans="1:26" ht="15.75" customHeight="1" x14ac:dyDescent="0.2">
      <c r="A738" s="645"/>
      <c r="B738" s="645"/>
      <c r="C738" s="645"/>
      <c r="D738" s="645"/>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row>
    <row r="739" spans="1:26" ht="15.75" customHeight="1" x14ac:dyDescent="0.2">
      <c r="A739" s="645"/>
      <c r="B739" s="645"/>
      <c r="C739" s="645"/>
      <c r="D739" s="645"/>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row>
    <row r="740" spans="1:26" ht="15.75" customHeight="1" x14ac:dyDescent="0.2">
      <c r="A740" s="645"/>
      <c r="B740" s="645"/>
      <c r="C740" s="645"/>
      <c r="D740" s="645"/>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row>
    <row r="741" spans="1:26" ht="15.75" customHeight="1" x14ac:dyDescent="0.2">
      <c r="A741" s="645"/>
      <c r="B741" s="645"/>
      <c r="C741" s="645"/>
      <c r="D741" s="645"/>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row>
    <row r="742" spans="1:26" ht="15.75" customHeight="1" x14ac:dyDescent="0.2">
      <c r="A742" s="645"/>
      <c r="B742" s="645"/>
      <c r="C742" s="645"/>
      <c r="D742" s="645"/>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row>
    <row r="743" spans="1:26" ht="15.75" customHeight="1" x14ac:dyDescent="0.2">
      <c r="A743" s="645"/>
      <c r="B743" s="645"/>
      <c r="C743" s="645"/>
      <c r="D743" s="645"/>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row>
    <row r="744" spans="1:26" ht="15.75" customHeight="1" x14ac:dyDescent="0.2">
      <c r="A744" s="645"/>
      <c r="B744" s="645"/>
      <c r="C744" s="645"/>
      <c r="D744" s="645"/>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row>
    <row r="745" spans="1:26" ht="15.75" customHeight="1" x14ac:dyDescent="0.2">
      <c r="A745" s="645"/>
      <c r="B745" s="645"/>
      <c r="C745" s="645"/>
      <c r="D745" s="645"/>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row>
    <row r="746" spans="1:26" ht="15.75" customHeight="1" x14ac:dyDescent="0.2">
      <c r="A746" s="645"/>
      <c r="B746" s="645"/>
      <c r="C746" s="645"/>
      <c r="D746" s="645"/>
      <c r="E746" s="645"/>
      <c r="F746" s="645"/>
      <c r="G746" s="645"/>
      <c r="H746" s="645"/>
      <c r="I746" s="645"/>
      <c r="J746" s="645"/>
      <c r="K746" s="645"/>
      <c r="L746" s="645"/>
      <c r="M746" s="645"/>
      <c r="N746" s="645"/>
      <c r="O746" s="645"/>
      <c r="P746" s="645"/>
      <c r="Q746" s="645"/>
      <c r="R746" s="645"/>
      <c r="S746" s="645"/>
      <c r="T746" s="645"/>
      <c r="U746" s="645"/>
      <c r="V746" s="645"/>
      <c r="W746" s="645"/>
      <c r="X746" s="645"/>
      <c r="Y746" s="645"/>
      <c r="Z746" s="645"/>
    </row>
    <row r="747" spans="1:26" ht="15.75" customHeight="1" x14ac:dyDescent="0.2">
      <c r="A747" s="645"/>
      <c r="B747" s="645"/>
      <c r="C747" s="645"/>
      <c r="D747" s="645"/>
      <c r="E747" s="645"/>
      <c r="F747" s="645"/>
      <c r="G747" s="645"/>
      <c r="H747" s="645"/>
      <c r="I747" s="645"/>
      <c r="J747" s="645"/>
      <c r="K747" s="645"/>
      <c r="L747" s="645"/>
      <c r="M747" s="645"/>
      <c r="N747" s="645"/>
      <c r="O747" s="645"/>
      <c r="P747" s="645"/>
      <c r="Q747" s="645"/>
      <c r="R747" s="645"/>
      <c r="S747" s="645"/>
      <c r="T747" s="645"/>
      <c r="U747" s="645"/>
      <c r="V747" s="645"/>
      <c r="W747" s="645"/>
      <c r="X747" s="645"/>
      <c r="Y747" s="645"/>
      <c r="Z747" s="645"/>
    </row>
    <row r="748" spans="1:26" ht="15.75" customHeight="1" x14ac:dyDescent="0.2">
      <c r="A748" s="645"/>
      <c r="B748" s="645"/>
      <c r="C748" s="645"/>
      <c r="D748" s="645"/>
      <c r="E748" s="645"/>
      <c r="F748" s="645"/>
      <c r="G748" s="645"/>
      <c r="H748" s="645"/>
      <c r="I748" s="645"/>
      <c r="J748" s="645"/>
      <c r="K748" s="645"/>
      <c r="L748" s="645"/>
      <c r="M748" s="645"/>
      <c r="N748" s="645"/>
      <c r="O748" s="645"/>
      <c r="P748" s="645"/>
      <c r="Q748" s="645"/>
      <c r="R748" s="645"/>
      <c r="S748" s="645"/>
      <c r="T748" s="645"/>
      <c r="U748" s="645"/>
      <c r="V748" s="645"/>
      <c r="W748" s="645"/>
      <c r="X748" s="645"/>
      <c r="Y748" s="645"/>
      <c r="Z748" s="645"/>
    </row>
    <row r="749" spans="1:26" ht="15.75" customHeight="1" x14ac:dyDescent="0.2">
      <c r="A749" s="645"/>
      <c r="B749" s="645"/>
      <c r="C749" s="645"/>
      <c r="D749" s="645"/>
      <c r="E749" s="645"/>
      <c r="F749" s="645"/>
      <c r="G749" s="645"/>
      <c r="H749" s="645"/>
      <c r="I749" s="645"/>
      <c r="J749" s="645"/>
      <c r="K749" s="645"/>
      <c r="L749" s="645"/>
      <c r="M749" s="645"/>
      <c r="N749" s="645"/>
      <c r="O749" s="645"/>
      <c r="P749" s="645"/>
      <c r="Q749" s="645"/>
      <c r="R749" s="645"/>
      <c r="S749" s="645"/>
      <c r="T749" s="645"/>
      <c r="U749" s="645"/>
      <c r="V749" s="645"/>
      <c r="W749" s="645"/>
      <c r="X749" s="645"/>
      <c r="Y749" s="645"/>
      <c r="Z749" s="645"/>
    </row>
    <row r="750" spans="1:26" ht="15.75" customHeight="1" x14ac:dyDescent="0.2">
      <c r="A750" s="645"/>
      <c r="B750" s="645"/>
      <c r="C750" s="645"/>
      <c r="D750" s="645"/>
      <c r="E750" s="645"/>
      <c r="F750" s="645"/>
      <c r="G750" s="645"/>
      <c r="H750" s="645"/>
      <c r="I750" s="645"/>
      <c r="J750" s="645"/>
      <c r="K750" s="645"/>
      <c r="L750" s="645"/>
      <c r="M750" s="645"/>
      <c r="N750" s="645"/>
      <c r="O750" s="645"/>
      <c r="P750" s="645"/>
      <c r="Q750" s="645"/>
      <c r="R750" s="645"/>
      <c r="S750" s="645"/>
      <c r="T750" s="645"/>
      <c r="U750" s="645"/>
      <c r="V750" s="645"/>
      <c r="W750" s="645"/>
      <c r="X750" s="645"/>
      <c r="Y750" s="645"/>
      <c r="Z750" s="645"/>
    </row>
    <row r="751" spans="1:26" ht="15.75" customHeight="1" x14ac:dyDescent="0.2">
      <c r="A751" s="645"/>
      <c r="B751" s="645"/>
      <c r="C751" s="645"/>
      <c r="D751" s="645"/>
      <c r="E751" s="645"/>
      <c r="F751" s="645"/>
      <c r="G751" s="645"/>
      <c r="H751" s="645"/>
      <c r="I751" s="645"/>
      <c r="J751" s="645"/>
      <c r="K751" s="645"/>
      <c r="L751" s="645"/>
      <c r="M751" s="645"/>
      <c r="N751" s="645"/>
      <c r="O751" s="645"/>
      <c r="P751" s="645"/>
      <c r="Q751" s="645"/>
      <c r="R751" s="645"/>
      <c r="S751" s="645"/>
      <c r="T751" s="645"/>
      <c r="U751" s="645"/>
      <c r="V751" s="645"/>
      <c r="W751" s="645"/>
      <c r="X751" s="645"/>
      <c r="Y751" s="645"/>
      <c r="Z751" s="645"/>
    </row>
    <row r="752" spans="1:26" ht="15.75" customHeight="1" x14ac:dyDescent="0.2">
      <c r="A752" s="645"/>
      <c r="B752" s="645"/>
      <c r="C752" s="645"/>
      <c r="D752" s="645"/>
      <c r="E752" s="645"/>
      <c r="F752" s="645"/>
      <c r="G752" s="645"/>
      <c r="H752" s="645"/>
      <c r="I752" s="645"/>
      <c r="J752" s="645"/>
      <c r="K752" s="645"/>
      <c r="L752" s="645"/>
      <c r="M752" s="645"/>
      <c r="N752" s="645"/>
      <c r="O752" s="645"/>
      <c r="P752" s="645"/>
      <c r="Q752" s="645"/>
      <c r="R752" s="645"/>
      <c r="S752" s="645"/>
      <c r="T752" s="645"/>
      <c r="U752" s="645"/>
      <c r="V752" s="645"/>
      <c r="W752" s="645"/>
      <c r="X752" s="645"/>
      <c r="Y752" s="645"/>
      <c r="Z752" s="645"/>
    </row>
    <row r="753" spans="1:26" ht="15.75" customHeight="1" x14ac:dyDescent="0.2">
      <c r="A753" s="645"/>
      <c r="B753" s="645"/>
      <c r="C753" s="645"/>
      <c r="D753" s="645"/>
      <c r="E753" s="645"/>
      <c r="F753" s="645"/>
      <c r="G753" s="645"/>
      <c r="H753" s="645"/>
      <c r="I753" s="645"/>
      <c r="J753" s="645"/>
      <c r="K753" s="645"/>
      <c r="L753" s="645"/>
      <c r="M753" s="645"/>
      <c r="N753" s="645"/>
      <c r="O753" s="645"/>
      <c r="P753" s="645"/>
      <c r="Q753" s="645"/>
      <c r="R753" s="645"/>
      <c r="S753" s="645"/>
      <c r="T753" s="645"/>
      <c r="U753" s="645"/>
      <c r="V753" s="645"/>
      <c r="W753" s="645"/>
      <c r="X753" s="645"/>
      <c r="Y753" s="645"/>
      <c r="Z753" s="645"/>
    </row>
    <row r="754" spans="1:26" ht="15.75" customHeight="1" x14ac:dyDescent="0.2">
      <c r="A754" s="645"/>
      <c r="B754" s="645"/>
      <c r="C754" s="645"/>
      <c r="D754" s="645"/>
      <c r="E754" s="645"/>
      <c r="F754" s="645"/>
      <c r="G754" s="645"/>
      <c r="H754" s="645"/>
      <c r="I754" s="645"/>
      <c r="J754" s="645"/>
      <c r="K754" s="645"/>
      <c r="L754" s="645"/>
      <c r="M754" s="645"/>
      <c r="N754" s="645"/>
      <c r="O754" s="645"/>
      <c r="P754" s="645"/>
      <c r="Q754" s="645"/>
      <c r="R754" s="645"/>
      <c r="S754" s="645"/>
      <c r="T754" s="645"/>
      <c r="U754" s="645"/>
      <c r="V754" s="645"/>
      <c r="W754" s="645"/>
      <c r="X754" s="645"/>
      <c r="Y754" s="645"/>
      <c r="Z754" s="645"/>
    </row>
    <row r="755" spans="1:26" ht="15.75" customHeight="1" x14ac:dyDescent="0.2">
      <c r="A755" s="645"/>
      <c r="B755" s="645"/>
      <c r="C755" s="645"/>
      <c r="D755" s="645"/>
      <c r="E755" s="645"/>
      <c r="F755" s="645"/>
      <c r="G755" s="645"/>
      <c r="H755" s="645"/>
      <c r="I755" s="645"/>
      <c r="J755" s="645"/>
      <c r="K755" s="645"/>
      <c r="L755" s="645"/>
      <c r="M755" s="645"/>
      <c r="N755" s="645"/>
      <c r="O755" s="645"/>
      <c r="P755" s="645"/>
      <c r="Q755" s="645"/>
      <c r="R755" s="645"/>
      <c r="S755" s="645"/>
      <c r="T755" s="645"/>
      <c r="U755" s="645"/>
      <c r="V755" s="645"/>
      <c r="W755" s="645"/>
      <c r="X755" s="645"/>
      <c r="Y755" s="645"/>
      <c r="Z755" s="645"/>
    </row>
    <row r="756" spans="1:26" ht="15.75" customHeight="1" x14ac:dyDescent="0.2">
      <c r="A756" s="645"/>
      <c r="B756" s="645"/>
      <c r="C756" s="645"/>
      <c r="D756" s="645"/>
      <c r="E756" s="645"/>
      <c r="F756" s="645"/>
      <c r="G756" s="645"/>
      <c r="H756" s="645"/>
      <c r="I756" s="645"/>
      <c r="J756" s="645"/>
      <c r="K756" s="645"/>
      <c r="L756" s="645"/>
      <c r="M756" s="645"/>
      <c r="N756" s="645"/>
      <c r="O756" s="645"/>
      <c r="P756" s="645"/>
      <c r="Q756" s="645"/>
      <c r="R756" s="645"/>
      <c r="S756" s="645"/>
      <c r="T756" s="645"/>
      <c r="U756" s="645"/>
      <c r="V756" s="645"/>
      <c r="W756" s="645"/>
      <c r="X756" s="645"/>
      <c r="Y756" s="645"/>
      <c r="Z756" s="645"/>
    </row>
    <row r="757" spans="1:26" ht="15.75" customHeight="1" x14ac:dyDescent="0.2">
      <c r="A757" s="645"/>
      <c r="B757" s="645"/>
      <c r="C757" s="645"/>
      <c r="D757" s="645"/>
      <c r="E757" s="645"/>
      <c r="F757" s="645"/>
      <c r="G757" s="645"/>
      <c r="H757" s="645"/>
      <c r="I757" s="645"/>
      <c r="J757" s="645"/>
      <c r="K757" s="645"/>
      <c r="L757" s="645"/>
      <c r="M757" s="645"/>
      <c r="N757" s="645"/>
      <c r="O757" s="645"/>
      <c r="P757" s="645"/>
      <c r="Q757" s="645"/>
      <c r="R757" s="645"/>
      <c r="S757" s="645"/>
      <c r="T757" s="645"/>
      <c r="U757" s="645"/>
      <c r="V757" s="645"/>
      <c r="W757" s="645"/>
      <c r="X757" s="645"/>
      <c r="Y757" s="645"/>
      <c r="Z757" s="645"/>
    </row>
    <row r="758" spans="1:26" ht="15.75" customHeight="1" x14ac:dyDescent="0.2">
      <c r="A758" s="645"/>
      <c r="B758" s="645"/>
      <c r="C758" s="645"/>
      <c r="D758" s="645"/>
      <c r="E758" s="645"/>
      <c r="F758" s="645"/>
      <c r="G758" s="645"/>
      <c r="H758" s="645"/>
      <c r="I758" s="645"/>
      <c r="J758" s="645"/>
      <c r="K758" s="645"/>
      <c r="L758" s="645"/>
      <c r="M758" s="645"/>
      <c r="N758" s="645"/>
      <c r="O758" s="645"/>
      <c r="P758" s="645"/>
      <c r="Q758" s="645"/>
      <c r="R758" s="645"/>
      <c r="S758" s="645"/>
      <c r="T758" s="645"/>
      <c r="U758" s="645"/>
      <c r="V758" s="645"/>
      <c r="W758" s="645"/>
      <c r="X758" s="645"/>
      <c r="Y758" s="645"/>
      <c r="Z758" s="645"/>
    </row>
    <row r="759" spans="1:26" ht="15.75" customHeight="1" x14ac:dyDescent="0.2">
      <c r="A759" s="645"/>
      <c r="B759" s="645"/>
      <c r="C759" s="645"/>
      <c r="D759" s="645"/>
      <c r="E759" s="645"/>
      <c r="F759" s="645"/>
      <c r="G759" s="645"/>
      <c r="H759" s="645"/>
      <c r="I759" s="645"/>
      <c r="J759" s="645"/>
      <c r="K759" s="645"/>
      <c r="L759" s="645"/>
      <c r="M759" s="645"/>
      <c r="N759" s="645"/>
      <c r="O759" s="645"/>
      <c r="P759" s="645"/>
      <c r="Q759" s="645"/>
      <c r="R759" s="645"/>
      <c r="S759" s="645"/>
      <c r="T759" s="645"/>
      <c r="U759" s="645"/>
      <c r="V759" s="645"/>
      <c r="W759" s="645"/>
      <c r="X759" s="645"/>
      <c r="Y759" s="645"/>
      <c r="Z759" s="645"/>
    </row>
    <row r="760" spans="1:26" ht="15.75" customHeight="1" x14ac:dyDescent="0.2">
      <c r="A760" s="645"/>
      <c r="B760" s="645"/>
      <c r="C760" s="645"/>
      <c r="D760" s="645"/>
      <c r="E760" s="645"/>
      <c r="F760" s="645"/>
      <c r="G760" s="645"/>
      <c r="H760" s="645"/>
      <c r="I760" s="645"/>
      <c r="J760" s="645"/>
      <c r="K760" s="645"/>
      <c r="L760" s="645"/>
      <c r="M760" s="645"/>
      <c r="N760" s="645"/>
      <c r="O760" s="645"/>
      <c r="P760" s="645"/>
      <c r="Q760" s="645"/>
      <c r="R760" s="645"/>
      <c r="S760" s="645"/>
      <c r="T760" s="645"/>
      <c r="U760" s="645"/>
      <c r="V760" s="645"/>
      <c r="W760" s="645"/>
      <c r="X760" s="645"/>
      <c r="Y760" s="645"/>
      <c r="Z760" s="645"/>
    </row>
    <row r="761" spans="1:26" ht="15.75" customHeight="1" x14ac:dyDescent="0.2">
      <c r="A761" s="645"/>
      <c r="B761" s="645"/>
      <c r="C761" s="645"/>
      <c r="D761" s="645"/>
      <c r="E761" s="645"/>
      <c r="F761" s="645"/>
      <c r="G761" s="645"/>
      <c r="H761" s="645"/>
      <c r="I761" s="645"/>
      <c r="J761" s="645"/>
      <c r="K761" s="645"/>
      <c r="L761" s="645"/>
      <c r="M761" s="645"/>
      <c r="N761" s="645"/>
      <c r="O761" s="645"/>
      <c r="P761" s="645"/>
      <c r="Q761" s="645"/>
      <c r="R761" s="645"/>
      <c r="S761" s="645"/>
      <c r="T761" s="645"/>
      <c r="U761" s="645"/>
      <c r="V761" s="645"/>
      <c r="W761" s="645"/>
      <c r="X761" s="645"/>
      <c r="Y761" s="645"/>
      <c r="Z761" s="645"/>
    </row>
    <row r="762" spans="1:26" ht="15.75" customHeight="1" x14ac:dyDescent="0.2">
      <c r="A762" s="645"/>
      <c r="B762" s="645"/>
      <c r="C762" s="645"/>
      <c r="D762" s="645"/>
      <c r="E762" s="645"/>
      <c r="F762" s="645"/>
      <c r="G762" s="645"/>
      <c r="H762" s="645"/>
      <c r="I762" s="645"/>
      <c r="J762" s="645"/>
      <c r="K762" s="645"/>
      <c r="L762" s="645"/>
      <c r="M762" s="645"/>
      <c r="N762" s="645"/>
      <c r="O762" s="645"/>
      <c r="P762" s="645"/>
      <c r="Q762" s="645"/>
      <c r="R762" s="645"/>
      <c r="S762" s="645"/>
      <c r="T762" s="645"/>
      <c r="U762" s="645"/>
      <c r="V762" s="645"/>
      <c r="W762" s="645"/>
      <c r="X762" s="645"/>
      <c r="Y762" s="645"/>
      <c r="Z762" s="645"/>
    </row>
    <row r="763" spans="1:26" ht="15.75" customHeight="1" x14ac:dyDescent="0.2">
      <c r="A763" s="645"/>
      <c r="B763" s="645"/>
      <c r="C763" s="645"/>
      <c r="D763" s="645"/>
      <c r="E763" s="645"/>
      <c r="F763" s="645"/>
      <c r="G763" s="645"/>
      <c r="H763" s="645"/>
      <c r="I763" s="645"/>
      <c r="J763" s="645"/>
      <c r="K763" s="645"/>
      <c r="L763" s="645"/>
      <c r="M763" s="645"/>
      <c r="N763" s="645"/>
      <c r="O763" s="645"/>
      <c r="P763" s="645"/>
      <c r="Q763" s="645"/>
      <c r="R763" s="645"/>
      <c r="S763" s="645"/>
      <c r="T763" s="645"/>
      <c r="U763" s="645"/>
      <c r="V763" s="645"/>
      <c r="W763" s="645"/>
      <c r="X763" s="645"/>
      <c r="Y763" s="645"/>
      <c r="Z763" s="645"/>
    </row>
    <row r="764" spans="1:26" ht="15.75" customHeight="1" x14ac:dyDescent="0.2">
      <c r="A764" s="645"/>
      <c r="B764" s="645"/>
      <c r="C764" s="645"/>
      <c r="D764" s="645"/>
      <c r="E764" s="645"/>
      <c r="F764" s="645"/>
      <c r="G764" s="645"/>
      <c r="H764" s="645"/>
      <c r="I764" s="645"/>
      <c r="J764" s="645"/>
      <c r="K764" s="645"/>
      <c r="L764" s="645"/>
      <c r="M764" s="645"/>
      <c r="N764" s="645"/>
      <c r="O764" s="645"/>
      <c r="P764" s="645"/>
      <c r="Q764" s="645"/>
      <c r="R764" s="645"/>
      <c r="S764" s="645"/>
      <c r="T764" s="645"/>
      <c r="U764" s="645"/>
      <c r="V764" s="645"/>
      <c r="W764" s="645"/>
      <c r="X764" s="645"/>
      <c r="Y764" s="645"/>
      <c r="Z764" s="645"/>
    </row>
    <row r="765" spans="1:26" ht="15.75" customHeight="1" x14ac:dyDescent="0.2">
      <c r="A765" s="645"/>
      <c r="B765" s="645"/>
      <c r="C765" s="645"/>
      <c r="D765" s="645"/>
      <c r="E765" s="645"/>
      <c r="F765" s="645"/>
      <c r="G765" s="645"/>
      <c r="H765" s="645"/>
      <c r="I765" s="645"/>
      <c r="J765" s="645"/>
      <c r="K765" s="645"/>
      <c r="L765" s="645"/>
      <c r="M765" s="645"/>
      <c r="N765" s="645"/>
      <c r="O765" s="645"/>
      <c r="P765" s="645"/>
      <c r="Q765" s="645"/>
      <c r="R765" s="645"/>
      <c r="S765" s="645"/>
      <c r="T765" s="645"/>
      <c r="U765" s="645"/>
      <c r="V765" s="645"/>
      <c r="W765" s="645"/>
      <c r="X765" s="645"/>
      <c r="Y765" s="645"/>
      <c r="Z765" s="645"/>
    </row>
    <row r="766" spans="1:26" ht="15.75" customHeight="1" x14ac:dyDescent="0.2">
      <c r="A766" s="645"/>
      <c r="B766" s="645"/>
      <c r="C766" s="645"/>
      <c r="D766" s="645"/>
      <c r="E766" s="645"/>
      <c r="F766" s="645"/>
      <c r="G766" s="645"/>
      <c r="H766" s="645"/>
      <c r="I766" s="645"/>
      <c r="J766" s="645"/>
      <c r="K766" s="645"/>
      <c r="L766" s="645"/>
      <c r="M766" s="645"/>
      <c r="N766" s="645"/>
      <c r="O766" s="645"/>
      <c r="P766" s="645"/>
      <c r="Q766" s="645"/>
      <c r="R766" s="645"/>
      <c r="S766" s="645"/>
      <c r="T766" s="645"/>
      <c r="U766" s="645"/>
      <c r="V766" s="645"/>
      <c r="W766" s="645"/>
      <c r="X766" s="645"/>
      <c r="Y766" s="645"/>
      <c r="Z766" s="645"/>
    </row>
    <row r="767" spans="1:26" ht="15.75" customHeight="1" x14ac:dyDescent="0.2">
      <c r="A767" s="645"/>
      <c r="B767" s="645"/>
      <c r="C767" s="645"/>
      <c r="D767" s="645"/>
      <c r="E767" s="645"/>
      <c r="F767" s="645"/>
      <c r="G767" s="645"/>
      <c r="H767" s="645"/>
      <c r="I767" s="645"/>
      <c r="J767" s="645"/>
      <c r="K767" s="645"/>
      <c r="L767" s="645"/>
      <c r="M767" s="645"/>
      <c r="N767" s="645"/>
      <c r="O767" s="645"/>
      <c r="P767" s="645"/>
      <c r="Q767" s="645"/>
      <c r="R767" s="645"/>
      <c r="S767" s="645"/>
      <c r="T767" s="645"/>
      <c r="U767" s="645"/>
      <c r="V767" s="645"/>
      <c r="W767" s="645"/>
      <c r="X767" s="645"/>
      <c r="Y767" s="645"/>
      <c r="Z767" s="645"/>
    </row>
    <row r="768" spans="1:26" ht="15.75" customHeight="1" x14ac:dyDescent="0.2">
      <c r="A768" s="645"/>
      <c r="B768" s="645"/>
      <c r="C768" s="645"/>
      <c r="D768" s="645"/>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row>
    <row r="769" spans="1:26" ht="15.75" customHeight="1" x14ac:dyDescent="0.2">
      <c r="A769" s="645"/>
      <c r="B769" s="645"/>
      <c r="C769" s="645"/>
      <c r="D769" s="645"/>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row>
    <row r="770" spans="1:26" ht="15.75" customHeight="1" x14ac:dyDescent="0.2">
      <c r="A770" s="645"/>
      <c r="B770" s="645"/>
      <c r="C770" s="645"/>
      <c r="D770" s="645"/>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row>
    <row r="771" spans="1:26" ht="15.75" customHeight="1" x14ac:dyDescent="0.2">
      <c r="A771" s="645"/>
      <c r="B771" s="645"/>
      <c r="C771" s="645"/>
      <c r="D771" s="645"/>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row>
    <row r="772" spans="1:26" ht="15.75" customHeight="1" x14ac:dyDescent="0.2">
      <c r="A772" s="645"/>
      <c r="B772" s="645"/>
      <c r="C772" s="645"/>
      <c r="D772" s="645"/>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row>
    <row r="773" spans="1:26" ht="15.75" customHeight="1" x14ac:dyDescent="0.2">
      <c r="A773" s="645"/>
      <c r="B773" s="645"/>
      <c r="C773" s="645"/>
      <c r="D773" s="645"/>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row>
    <row r="774" spans="1:26" ht="15.75" customHeight="1" x14ac:dyDescent="0.2">
      <c r="A774" s="645"/>
      <c r="B774" s="645"/>
      <c r="C774" s="645"/>
      <c r="D774" s="645"/>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row>
    <row r="775" spans="1:26" ht="15.75" customHeight="1" x14ac:dyDescent="0.2">
      <c r="A775" s="645"/>
      <c r="B775" s="645"/>
      <c r="C775" s="645"/>
      <c r="D775" s="645"/>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row>
    <row r="776" spans="1:26" ht="15.75" customHeight="1" x14ac:dyDescent="0.2">
      <c r="A776" s="645"/>
      <c r="B776" s="645"/>
      <c r="C776" s="645"/>
      <c r="D776" s="645"/>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row>
    <row r="777" spans="1:26" ht="15.75" customHeight="1" x14ac:dyDescent="0.2">
      <c r="A777" s="645"/>
      <c r="B777" s="645"/>
      <c r="C777" s="645"/>
      <c r="D777" s="645"/>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row>
    <row r="778" spans="1:26" ht="15.75" customHeight="1" x14ac:dyDescent="0.2">
      <c r="A778" s="645"/>
      <c r="B778" s="645"/>
      <c r="C778" s="645"/>
      <c r="D778" s="645"/>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row>
    <row r="779" spans="1:26" ht="15.75" customHeight="1" x14ac:dyDescent="0.2">
      <c r="A779" s="645"/>
      <c r="B779" s="645"/>
      <c r="C779" s="645"/>
      <c r="D779" s="645"/>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row>
    <row r="780" spans="1:26" ht="15.75" customHeight="1" x14ac:dyDescent="0.2">
      <c r="A780" s="645"/>
      <c r="B780" s="645"/>
      <c r="C780" s="645"/>
      <c r="D780" s="645"/>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row>
    <row r="781" spans="1:26" ht="15.75" customHeight="1" x14ac:dyDescent="0.2">
      <c r="A781" s="645"/>
      <c r="B781" s="645"/>
      <c r="C781" s="645"/>
      <c r="D781" s="645"/>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row>
    <row r="782" spans="1:26" ht="15.75" customHeight="1" x14ac:dyDescent="0.2">
      <c r="A782" s="645"/>
      <c r="B782" s="645"/>
      <c r="C782" s="645"/>
      <c r="D782" s="645"/>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row>
    <row r="783" spans="1:26" ht="15.75" customHeight="1" x14ac:dyDescent="0.2">
      <c r="A783" s="645"/>
      <c r="B783" s="645"/>
      <c r="C783" s="645"/>
      <c r="D783" s="645"/>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row>
    <row r="784" spans="1:26" ht="15.75" customHeight="1" x14ac:dyDescent="0.2">
      <c r="A784" s="645"/>
      <c r="B784" s="645"/>
      <c r="C784" s="645"/>
      <c r="D784" s="645"/>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row>
    <row r="785" spans="1:26" ht="15.75" customHeight="1" x14ac:dyDescent="0.2">
      <c r="A785" s="645"/>
      <c r="B785" s="645"/>
      <c r="C785" s="645"/>
      <c r="D785" s="645"/>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row>
    <row r="786" spans="1:26" ht="15.75" customHeight="1" x14ac:dyDescent="0.2">
      <c r="A786" s="645"/>
      <c r="B786" s="645"/>
      <c r="C786" s="645"/>
      <c r="D786" s="645"/>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row>
    <row r="787" spans="1:26" ht="15.75" customHeight="1" x14ac:dyDescent="0.2">
      <c r="A787" s="645"/>
      <c r="B787" s="645"/>
      <c r="C787" s="645"/>
      <c r="D787" s="645"/>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row>
    <row r="788" spans="1:26" ht="15.75" customHeight="1" x14ac:dyDescent="0.2">
      <c r="A788" s="645"/>
      <c r="B788" s="645"/>
      <c r="C788" s="645"/>
      <c r="D788" s="645"/>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row>
    <row r="789" spans="1:26" ht="15.75" customHeight="1" x14ac:dyDescent="0.2">
      <c r="A789" s="645"/>
      <c r="B789" s="645"/>
      <c r="C789" s="645"/>
      <c r="D789" s="645"/>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row>
    <row r="790" spans="1:26" ht="15.75" customHeight="1" x14ac:dyDescent="0.2">
      <c r="A790" s="645"/>
      <c r="B790" s="645"/>
      <c r="C790" s="645"/>
      <c r="D790" s="645"/>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row>
    <row r="791" spans="1:26" ht="15.75" customHeight="1" x14ac:dyDescent="0.2">
      <c r="A791" s="645"/>
      <c r="B791" s="645"/>
      <c r="C791" s="645"/>
      <c r="D791" s="645"/>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row>
    <row r="792" spans="1:26" ht="15.75" customHeight="1" x14ac:dyDescent="0.2">
      <c r="A792" s="645"/>
      <c r="B792" s="645"/>
      <c r="C792" s="645"/>
      <c r="D792" s="645"/>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row>
    <row r="793" spans="1:26" ht="15.75" customHeight="1" x14ac:dyDescent="0.2">
      <c r="A793" s="645"/>
      <c r="B793" s="645"/>
      <c r="C793" s="645"/>
      <c r="D793" s="645"/>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row>
    <row r="794" spans="1:26" ht="15.75" customHeight="1" x14ac:dyDescent="0.2">
      <c r="A794" s="645"/>
      <c r="B794" s="645"/>
      <c r="C794" s="645"/>
      <c r="D794" s="645"/>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row>
    <row r="795" spans="1:26" ht="15.75" customHeight="1" x14ac:dyDescent="0.2">
      <c r="A795" s="645"/>
      <c r="B795" s="645"/>
      <c r="C795" s="645"/>
      <c r="D795" s="645"/>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row>
    <row r="796" spans="1:26" ht="15.75" customHeight="1" x14ac:dyDescent="0.2">
      <c r="A796" s="645"/>
      <c r="B796" s="645"/>
      <c r="C796" s="645"/>
      <c r="D796" s="645"/>
      <c r="E796" s="645"/>
      <c r="F796" s="645"/>
      <c r="G796" s="645"/>
      <c r="H796" s="645"/>
      <c r="I796" s="645"/>
      <c r="J796" s="645"/>
      <c r="K796" s="645"/>
      <c r="L796" s="645"/>
      <c r="M796" s="645"/>
      <c r="N796" s="645"/>
      <c r="O796" s="645"/>
      <c r="P796" s="645"/>
      <c r="Q796" s="645"/>
      <c r="R796" s="645"/>
      <c r="S796" s="645"/>
      <c r="T796" s="645"/>
      <c r="U796" s="645"/>
      <c r="V796" s="645"/>
      <c r="W796" s="645"/>
      <c r="X796" s="645"/>
      <c r="Y796" s="645"/>
      <c r="Z796" s="645"/>
    </row>
    <row r="797" spans="1:26" ht="15.75" customHeight="1" x14ac:dyDescent="0.2">
      <c r="A797" s="645"/>
      <c r="B797" s="645"/>
      <c r="C797" s="645"/>
      <c r="D797" s="645"/>
      <c r="E797" s="645"/>
      <c r="F797" s="645"/>
      <c r="G797" s="645"/>
      <c r="H797" s="645"/>
      <c r="I797" s="645"/>
      <c r="J797" s="645"/>
      <c r="K797" s="645"/>
      <c r="L797" s="645"/>
      <c r="M797" s="645"/>
      <c r="N797" s="645"/>
      <c r="O797" s="645"/>
      <c r="P797" s="645"/>
      <c r="Q797" s="645"/>
      <c r="R797" s="645"/>
      <c r="S797" s="645"/>
      <c r="T797" s="645"/>
      <c r="U797" s="645"/>
      <c r="V797" s="645"/>
      <c r="W797" s="645"/>
      <c r="X797" s="645"/>
      <c r="Y797" s="645"/>
      <c r="Z797" s="645"/>
    </row>
    <row r="798" spans="1:26" ht="15.75" customHeight="1" x14ac:dyDescent="0.2">
      <c r="A798" s="645"/>
      <c r="B798" s="645"/>
      <c r="C798" s="645"/>
      <c r="D798" s="645"/>
      <c r="E798" s="645"/>
      <c r="F798" s="645"/>
      <c r="G798" s="645"/>
      <c r="H798" s="645"/>
      <c r="I798" s="645"/>
      <c r="J798" s="645"/>
      <c r="K798" s="645"/>
      <c r="L798" s="645"/>
      <c r="M798" s="645"/>
      <c r="N798" s="645"/>
      <c r="O798" s="645"/>
      <c r="P798" s="645"/>
      <c r="Q798" s="645"/>
      <c r="R798" s="645"/>
      <c r="S798" s="645"/>
      <c r="T798" s="645"/>
      <c r="U798" s="645"/>
      <c r="V798" s="645"/>
      <c r="W798" s="645"/>
      <c r="X798" s="645"/>
      <c r="Y798" s="645"/>
      <c r="Z798" s="645"/>
    </row>
    <row r="799" spans="1:26" ht="15.75" customHeight="1" x14ac:dyDescent="0.2">
      <c r="A799" s="645"/>
      <c r="B799" s="645"/>
      <c r="C799" s="645"/>
      <c r="D799" s="645"/>
      <c r="E799" s="645"/>
      <c r="F799" s="645"/>
      <c r="G799" s="645"/>
      <c r="H799" s="645"/>
      <c r="I799" s="645"/>
      <c r="J799" s="645"/>
      <c r="K799" s="645"/>
      <c r="L799" s="645"/>
      <c r="M799" s="645"/>
      <c r="N799" s="645"/>
      <c r="O799" s="645"/>
      <c r="P799" s="645"/>
      <c r="Q799" s="645"/>
      <c r="R799" s="645"/>
      <c r="S799" s="645"/>
      <c r="T799" s="645"/>
      <c r="U799" s="645"/>
      <c r="V799" s="645"/>
      <c r="W799" s="645"/>
      <c r="X799" s="645"/>
      <c r="Y799" s="645"/>
      <c r="Z799" s="645"/>
    </row>
    <row r="800" spans="1:26" ht="15.75" customHeight="1" x14ac:dyDescent="0.2">
      <c r="A800" s="645"/>
      <c r="B800" s="645"/>
      <c r="C800" s="645"/>
      <c r="D800" s="645"/>
      <c r="E800" s="645"/>
      <c r="F800" s="645"/>
      <c r="G800" s="645"/>
      <c r="H800" s="645"/>
      <c r="I800" s="645"/>
      <c r="J800" s="645"/>
      <c r="K800" s="645"/>
      <c r="L800" s="645"/>
      <c r="M800" s="645"/>
      <c r="N800" s="645"/>
      <c r="O800" s="645"/>
      <c r="P800" s="645"/>
      <c r="Q800" s="645"/>
      <c r="R800" s="645"/>
      <c r="S800" s="645"/>
      <c r="T800" s="645"/>
      <c r="U800" s="645"/>
      <c r="V800" s="645"/>
      <c r="W800" s="645"/>
      <c r="X800" s="645"/>
      <c r="Y800" s="645"/>
      <c r="Z800" s="645"/>
    </row>
    <row r="801" spans="1:26" ht="15.75" customHeight="1" x14ac:dyDescent="0.2">
      <c r="A801" s="645"/>
      <c r="B801" s="645"/>
      <c r="C801" s="645"/>
      <c r="D801" s="645"/>
      <c r="E801" s="645"/>
      <c r="F801" s="645"/>
      <c r="G801" s="645"/>
      <c r="H801" s="645"/>
      <c r="I801" s="645"/>
      <c r="J801" s="645"/>
      <c r="K801" s="645"/>
      <c r="L801" s="645"/>
      <c r="M801" s="645"/>
      <c r="N801" s="645"/>
      <c r="O801" s="645"/>
      <c r="P801" s="645"/>
      <c r="Q801" s="645"/>
      <c r="R801" s="645"/>
      <c r="S801" s="645"/>
      <c r="T801" s="645"/>
      <c r="U801" s="645"/>
      <c r="V801" s="645"/>
      <c r="W801" s="645"/>
      <c r="X801" s="645"/>
      <c r="Y801" s="645"/>
      <c r="Z801" s="645"/>
    </row>
    <row r="802" spans="1:26" ht="15.75" customHeight="1" x14ac:dyDescent="0.2">
      <c r="A802" s="645"/>
      <c r="B802" s="645"/>
      <c r="C802" s="645"/>
      <c r="D802" s="645"/>
      <c r="E802" s="645"/>
      <c r="F802" s="645"/>
      <c r="G802" s="645"/>
      <c r="H802" s="645"/>
      <c r="I802" s="645"/>
      <c r="J802" s="645"/>
      <c r="K802" s="645"/>
      <c r="L802" s="645"/>
      <c r="M802" s="645"/>
      <c r="N802" s="645"/>
      <c r="O802" s="645"/>
      <c r="P802" s="645"/>
      <c r="Q802" s="645"/>
      <c r="R802" s="645"/>
      <c r="S802" s="645"/>
      <c r="T802" s="645"/>
      <c r="U802" s="645"/>
      <c r="V802" s="645"/>
      <c r="W802" s="645"/>
      <c r="X802" s="645"/>
      <c r="Y802" s="645"/>
      <c r="Z802" s="645"/>
    </row>
    <row r="803" spans="1:26" ht="15.75" customHeight="1" x14ac:dyDescent="0.2">
      <c r="A803" s="645"/>
      <c r="B803" s="645"/>
      <c r="C803" s="645"/>
      <c r="D803" s="645"/>
      <c r="E803" s="645"/>
      <c r="F803" s="645"/>
      <c r="G803" s="645"/>
      <c r="H803" s="645"/>
      <c r="I803" s="645"/>
      <c r="J803" s="645"/>
      <c r="K803" s="645"/>
      <c r="L803" s="645"/>
      <c r="M803" s="645"/>
      <c r="N803" s="645"/>
      <c r="O803" s="645"/>
      <c r="P803" s="645"/>
      <c r="Q803" s="645"/>
      <c r="R803" s="645"/>
      <c r="S803" s="645"/>
      <c r="T803" s="645"/>
      <c r="U803" s="645"/>
      <c r="V803" s="645"/>
      <c r="W803" s="645"/>
      <c r="X803" s="645"/>
      <c r="Y803" s="645"/>
      <c r="Z803" s="645"/>
    </row>
    <row r="804" spans="1:26" ht="15.75" customHeight="1" x14ac:dyDescent="0.2">
      <c r="A804" s="645"/>
      <c r="B804" s="645"/>
      <c r="C804" s="645"/>
      <c r="D804" s="645"/>
      <c r="E804" s="645"/>
      <c r="F804" s="645"/>
      <c r="G804" s="645"/>
      <c r="H804" s="645"/>
      <c r="I804" s="645"/>
      <c r="J804" s="645"/>
      <c r="K804" s="645"/>
      <c r="L804" s="645"/>
      <c r="M804" s="645"/>
      <c r="N804" s="645"/>
      <c r="O804" s="645"/>
      <c r="P804" s="645"/>
      <c r="Q804" s="645"/>
      <c r="R804" s="645"/>
      <c r="S804" s="645"/>
      <c r="T804" s="645"/>
      <c r="U804" s="645"/>
      <c r="V804" s="645"/>
      <c r="W804" s="645"/>
      <c r="X804" s="645"/>
      <c r="Y804" s="645"/>
      <c r="Z804" s="645"/>
    </row>
    <row r="805" spans="1:26" ht="15.75" customHeight="1" x14ac:dyDescent="0.2">
      <c r="A805" s="645"/>
      <c r="B805" s="645"/>
      <c r="C805" s="645"/>
      <c r="D805" s="645"/>
      <c r="E805" s="645"/>
      <c r="F805" s="645"/>
      <c r="G805" s="645"/>
      <c r="H805" s="645"/>
      <c r="I805" s="645"/>
      <c r="J805" s="645"/>
      <c r="K805" s="645"/>
      <c r="L805" s="645"/>
      <c r="M805" s="645"/>
      <c r="N805" s="645"/>
      <c r="O805" s="645"/>
      <c r="P805" s="645"/>
      <c r="Q805" s="645"/>
      <c r="R805" s="645"/>
      <c r="S805" s="645"/>
      <c r="T805" s="645"/>
      <c r="U805" s="645"/>
      <c r="V805" s="645"/>
      <c r="W805" s="645"/>
      <c r="X805" s="645"/>
      <c r="Y805" s="645"/>
      <c r="Z805" s="645"/>
    </row>
    <row r="806" spans="1:26" ht="15.75" customHeight="1" x14ac:dyDescent="0.2">
      <c r="A806" s="645"/>
      <c r="B806" s="645"/>
      <c r="C806" s="645"/>
      <c r="D806" s="645"/>
      <c r="E806" s="645"/>
      <c r="F806" s="645"/>
      <c r="G806" s="645"/>
      <c r="H806" s="645"/>
      <c r="I806" s="645"/>
      <c r="J806" s="645"/>
      <c r="K806" s="645"/>
      <c r="L806" s="645"/>
      <c r="M806" s="645"/>
      <c r="N806" s="645"/>
      <c r="O806" s="645"/>
      <c r="P806" s="645"/>
      <c r="Q806" s="645"/>
      <c r="R806" s="645"/>
      <c r="S806" s="645"/>
      <c r="T806" s="645"/>
      <c r="U806" s="645"/>
      <c r="V806" s="645"/>
      <c r="W806" s="645"/>
      <c r="X806" s="645"/>
      <c r="Y806" s="645"/>
      <c r="Z806" s="645"/>
    </row>
    <row r="807" spans="1:26" ht="15.75" customHeight="1" x14ac:dyDescent="0.2">
      <c r="A807" s="645"/>
      <c r="B807" s="645"/>
      <c r="C807" s="645"/>
      <c r="D807" s="645"/>
      <c r="E807" s="645"/>
      <c r="F807" s="645"/>
      <c r="G807" s="645"/>
      <c r="H807" s="645"/>
      <c r="I807" s="645"/>
      <c r="J807" s="645"/>
      <c r="K807" s="645"/>
      <c r="L807" s="645"/>
      <c r="M807" s="645"/>
      <c r="N807" s="645"/>
      <c r="O807" s="645"/>
      <c r="P807" s="645"/>
      <c r="Q807" s="645"/>
      <c r="R807" s="645"/>
      <c r="S807" s="645"/>
      <c r="T807" s="645"/>
      <c r="U807" s="645"/>
      <c r="V807" s="645"/>
      <c r="W807" s="645"/>
      <c r="X807" s="645"/>
      <c r="Y807" s="645"/>
      <c r="Z807" s="645"/>
    </row>
    <row r="808" spans="1:26" ht="15.75" customHeight="1" x14ac:dyDescent="0.2">
      <c r="A808" s="645"/>
      <c r="B808" s="645"/>
      <c r="C808" s="645"/>
      <c r="D808" s="645"/>
      <c r="E808" s="645"/>
      <c r="F808" s="645"/>
      <c r="G808" s="645"/>
      <c r="H808" s="645"/>
      <c r="I808" s="645"/>
      <c r="J808" s="645"/>
      <c r="K808" s="645"/>
      <c r="L808" s="645"/>
      <c r="M808" s="645"/>
      <c r="N808" s="645"/>
      <c r="O808" s="645"/>
      <c r="P808" s="645"/>
      <c r="Q808" s="645"/>
      <c r="R808" s="645"/>
      <c r="S808" s="645"/>
      <c r="T808" s="645"/>
      <c r="U808" s="645"/>
      <c r="V808" s="645"/>
      <c r="W808" s="645"/>
      <c r="X808" s="645"/>
      <c r="Y808" s="645"/>
      <c r="Z808" s="645"/>
    </row>
    <row r="809" spans="1:26" ht="15.75" customHeight="1" x14ac:dyDescent="0.2">
      <c r="A809" s="645"/>
      <c r="B809" s="645"/>
      <c r="C809" s="645"/>
      <c r="D809" s="645"/>
      <c r="E809" s="645"/>
      <c r="F809" s="645"/>
      <c r="G809" s="645"/>
      <c r="H809" s="645"/>
      <c r="I809" s="645"/>
      <c r="J809" s="645"/>
      <c r="K809" s="645"/>
      <c r="L809" s="645"/>
      <c r="M809" s="645"/>
      <c r="N809" s="645"/>
      <c r="O809" s="645"/>
      <c r="P809" s="645"/>
      <c r="Q809" s="645"/>
      <c r="R809" s="645"/>
      <c r="S809" s="645"/>
      <c r="T809" s="645"/>
      <c r="U809" s="645"/>
      <c r="V809" s="645"/>
      <c r="W809" s="645"/>
      <c r="X809" s="645"/>
      <c r="Y809" s="645"/>
      <c r="Z809" s="645"/>
    </row>
    <row r="810" spans="1:26" ht="15.75" customHeight="1" x14ac:dyDescent="0.2">
      <c r="A810" s="645"/>
      <c r="B810" s="645"/>
      <c r="C810" s="645"/>
      <c r="D810" s="645"/>
      <c r="E810" s="645"/>
      <c r="F810" s="645"/>
      <c r="G810" s="645"/>
      <c r="H810" s="645"/>
      <c r="I810" s="645"/>
      <c r="J810" s="645"/>
      <c r="K810" s="645"/>
      <c r="L810" s="645"/>
      <c r="M810" s="645"/>
      <c r="N810" s="645"/>
      <c r="O810" s="645"/>
      <c r="P810" s="645"/>
      <c r="Q810" s="645"/>
      <c r="R810" s="645"/>
      <c r="S810" s="645"/>
      <c r="T810" s="645"/>
      <c r="U810" s="645"/>
      <c r="V810" s="645"/>
      <c r="W810" s="645"/>
      <c r="X810" s="645"/>
      <c r="Y810" s="645"/>
      <c r="Z810" s="645"/>
    </row>
    <row r="811" spans="1:26" ht="15.75" customHeight="1" x14ac:dyDescent="0.2">
      <c r="A811" s="645"/>
      <c r="B811" s="645"/>
      <c r="C811" s="645"/>
      <c r="D811" s="645"/>
      <c r="E811" s="645"/>
      <c r="F811" s="645"/>
      <c r="G811" s="645"/>
      <c r="H811" s="645"/>
      <c r="I811" s="645"/>
      <c r="J811" s="645"/>
      <c r="K811" s="645"/>
      <c r="L811" s="645"/>
      <c r="M811" s="645"/>
      <c r="N811" s="645"/>
      <c r="O811" s="645"/>
      <c r="P811" s="645"/>
      <c r="Q811" s="645"/>
      <c r="R811" s="645"/>
      <c r="S811" s="645"/>
      <c r="T811" s="645"/>
      <c r="U811" s="645"/>
      <c r="V811" s="645"/>
      <c r="W811" s="645"/>
      <c r="X811" s="645"/>
      <c r="Y811" s="645"/>
      <c r="Z811" s="645"/>
    </row>
    <row r="812" spans="1:26" ht="15.75" customHeight="1" x14ac:dyDescent="0.2">
      <c r="A812" s="645"/>
      <c r="B812" s="645"/>
      <c r="C812" s="645"/>
      <c r="D812" s="645"/>
      <c r="E812" s="645"/>
      <c r="F812" s="645"/>
      <c r="G812" s="645"/>
      <c r="H812" s="645"/>
      <c r="I812" s="645"/>
      <c r="J812" s="645"/>
      <c r="K812" s="645"/>
      <c r="L812" s="645"/>
      <c r="M812" s="645"/>
      <c r="N812" s="645"/>
      <c r="O812" s="645"/>
      <c r="P812" s="645"/>
      <c r="Q812" s="645"/>
      <c r="R812" s="645"/>
      <c r="S812" s="645"/>
      <c r="T812" s="645"/>
      <c r="U812" s="645"/>
      <c r="V812" s="645"/>
      <c r="W812" s="645"/>
      <c r="X812" s="645"/>
      <c r="Y812" s="645"/>
      <c r="Z812" s="645"/>
    </row>
    <row r="813" spans="1:26" ht="15.75" customHeight="1" x14ac:dyDescent="0.2">
      <c r="A813" s="645"/>
      <c r="B813" s="645"/>
      <c r="C813" s="645"/>
      <c r="D813" s="645"/>
      <c r="E813" s="645"/>
      <c r="F813" s="645"/>
      <c r="G813" s="645"/>
      <c r="H813" s="645"/>
      <c r="I813" s="645"/>
      <c r="J813" s="645"/>
      <c r="K813" s="645"/>
      <c r="L813" s="645"/>
      <c r="M813" s="645"/>
      <c r="N813" s="645"/>
      <c r="O813" s="645"/>
      <c r="P813" s="645"/>
      <c r="Q813" s="645"/>
      <c r="R813" s="645"/>
      <c r="S813" s="645"/>
      <c r="T813" s="645"/>
      <c r="U813" s="645"/>
      <c r="V813" s="645"/>
      <c r="W813" s="645"/>
      <c r="X813" s="645"/>
      <c r="Y813" s="645"/>
      <c r="Z813" s="645"/>
    </row>
    <row r="814" spans="1:26" ht="15.75" customHeight="1" x14ac:dyDescent="0.2">
      <c r="A814" s="645"/>
      <c r="B814" s="645"/>
      <c r="C814" s="645"/>
      <c r="D814" s="645"/>
      <c r="E814" s="645"/>
      <c r="F814" s="645"/>
      <c r="G814" s="645"/>
      <c r="H814" s="645"/>
      <c r="I814" s="645"/>
      <c r="J814" s="645"/>
      <c r="K814" s="645"/>
      <c r="L814" s="645"/>
      <c r="M814" s="645"/>
      <c r="N814" s="645"/>
      <c r="O814" s="645"/>
      <c r="P814" s="645"/>
      <c r="Q814" s="645"/>
      <c r="R814" s="645"/>
      <c r="S814" s="645"/>
      <c r="T814" s="645"/>
      <c r="U814" s="645"/>
      <c r="V814" s="645"/>
      <c r="W814" s="645"/>
      <c r="X814" s="645"/>
      <c r="Y814" s="645"/>
      <c r="Z814" s="645"/>
    </row>
    <row r="815" spans="1:26" ht="15.75" customHeight="1" x14ac:dyDescent="0.2">
      <c r="A815" s="645"/>
      <c r="B815" s="645"/>
      <c r="C815" s="645"/>
      <c r="D815" s="645"/>
      <c r="E815" s="645"/>
      <c r="F815" s="645"/>
      <c r="G815" s="645"/>
      <c r="H815" s="645"/>
      <c r="I815" s="645"/>
      <c r="J815" s="645"/>
      <c r="K815" s="645"/>
      <c r="L815" s="645"/>
      <c r="M815" s="645"/>
      <c r="N815" s="645"/>
      <c r="O815" s="645"/>
      <c r="P815" s="645"/>
      <c r="Q815" s="645"/>
      <c r="R815" s="645"/>
      <c r="S815" s="645"/>
      <c r="T815" s="645"/>
      <c r="U815" s="645"/>
      <c r="V815" s="645"/>
      <c r="W815" s="645"/>
      <c r="X815" s="645"/>
      <c r="Y815" s="645"/>
      <c r="Z815" s="645"/>
    </row>
    <row r="816" spans="1:26" ht="15.75" customHeight="1" x14ac:dyDescent="0.2">
      <c r="A816" s="645"/>
      <c r="B816" s="645"/>
      <c r="C816" s="645"/>
      <c r="D816" s="645"/>
      <c r="E816" s="645"/>
      <c r="F816" s="645"/>
      <c r="G816" s="645"/>
      <c r="H816" s="645"/>
      <c r="I816" s="645"/>
      <c r="J816" s="645"/>
      <c r="K816" s="645"/>
      <c r="L816" s="645"/>
      <c r="M816" s="645"/>
      <c r="N816" s="645"/>
      <c r="O816" s="645"/>
      <c r="P816" s="645"/>
      <c r="Q816" s="645"/>
      <c r="R816" s="645"/>
      <c r="S816" s="645"/>
      <c r="T816" s="645"/>
      <c r="U816" s="645"/>
      <c r="V816" s="645"/>
      <c r="W816" s="645"/>
      <c r="X816" s="645"/>
      <c r="Y816" s="645"/>
      <c r="Z816" s="645"/>
    </row>
    <row r="817" spans="1:26" ht="15.75" customHeight="1" x14ac:dyDescent="0.2">
      <c r="A817" s="645"/>
      <c r="B817" s="645"/>
      <c r="C817" s="645"/>
      <c r="D817" s="645"/>
      <c r="E817" s="645"/>
      <c r="F817" s="645"/>
      <c r="G817" s="645"/>
      <c r="H817" s="645"/>
      <c r="I817" s="645"/>
      <c r="J817" s="645"/>
      <c r="K817" s="645"/>
      <c r="L817" s="645"/>
      <c r="M817" s="645"/>
      <c r="N817" s="645"/>
      <c r="O817" s="645"/>
      <c r="P817" s="645"/>
      <c r="Q817" s="645"/>
      <c r="R817" s="645"/>
      <c r="S817" s="645"/>
      <c r="T817" s="645"/>
      <c r="U817" s="645"/>
      <c r="V817" s="645"/>
      <c r="W817" s="645"/>
      <c r="X817" s="645"/>
      <c r="Y817" s="645"/>
      <c r="Z817" s="645"/>
    </row>
    <row r="818" spans="1:26" ht="15.75" customHeight="1" x14ac:dyDescent="0.2">
      <c r="A818" s="645"/>
      <c r="B818" s="645"/>
      <c r="C818" s="645"/>
      <c r="D818" s="645"/>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row>
    <row r="819" spans="1:26" ht="15.75" customHeight="1" x14ac:dyDescent="0.2">
      <c r="A819" s="645"/>
      <c r="B819" s="645"/>
      <c r="C819" s="645"/>
      <c r="D819" s="645"/>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row>
    <row r="820" spans="1:26" ht="15.75" customHeight="1" x14ac:dyDescent="0.2">
      <c r="A820" s="645"/>
      <c r="B820" s="645"/>
      <c r="C820" s="645"/>
      <c r="D820" s="645"/>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row>
    <row r="821" spans="1:26" ht="15.75" customHeight="1" x14ac:dyDescent="0.2">
      <c r="A821" s="645"/>
      <c r="B821" s="645"/>
      <c r="C821" s="645"/>
      <c r="D821" s="645"/>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row>
    <row r="822" spans="1:26" ht="15.75" customHeight="1" x14ac:dyDescent="0.2">
      <c r="A822" s="645"/>
      <c r="B822" s="645"/>
      <c r="C822" s="645"/>
      <c r="D822" s="645"/>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row>
    <row r="823" spans="1:26" ht="15.75" customHeight="1" x14ac:dyDescent="0.2">
      <c r="A823" s="645"/>
      <c r="B823" s="645"/>
      <c r="C823" s="645"/>
      <c r="D823" s="645"/>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row>
    <row r="824" spans="1:26" ht="15.75" customHeight="1" x14ac:dyDescent="0.2">
      <c r="A824" s="645"/>
      <c r="B824" s="645"/>
      <c r="C824" s="645"/>
      <c r="D824" s="645"/>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row>
    <row r="825" spans="1:26" ht="15.75" customHeight="1" x14ac:dyDescent="0.2">
      <c r="A825" s="645"/>
      <c r="B825" s="645"/>
      <c r="C825" s="645"/>
      <c r="D825" s="645"/>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row>
    <row r="826" spans="1:26" ht="15.75" customHeight="1" x14ac:dyDescent="0.2">
      <c r="A826" s="645"/>
      <c r="B826" s="645"/>
      <c r="C826" s="645"/>
      <c r="D826" s="645"/>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row>
    <row r="827" spans="1:26" ht="15.75" customHeight="1" x14ac:dyDescent="0.2">
      <c r="A827" s="645"/>
      <c r="B827" s="645"/>
      <c r="C827" s="645"/>
      <c r="D827" s="645"/>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row>
    <row r="828" spans="1:26" ht="15.75" customHeight="1" x14ac:dyDescent="0.2">
      <c r="A828" s="645"/>
      <c r="B828" s="645"/>
      <c r="C828" s="645"/>
      <c r="D828" s="645"/>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row>
    <row r="829" spans="1:26" ht="15.75" customHeight="1" x14ac:dyDescent="0.2">
      <c r="A829" s="645"/>
      <c r="B829" s="645"/>
      <c r="C829" s="645"/>
      <c r="D829" s="645"/>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row>
    <row r="830" spans="1:26" ht="15.75" customHeight="1" x14ac:dyDescent="0.2">
      <c r="A830" s="645"/>
      <c r="B830" s="645"/>
      <c r="C830" s="645"/>
      <c r="D830" s="645"/>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row>
    <row r="831" spans="1:26" ht="15.75" customHeight="1" x14ac:dyDescent="0.2">
      <c r="A831" s="645"/>
      <c r="B831" s="645"/>
      <c r="C831" s="645"/>
      <c r="D831" s="645"/>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row>
    <row r="832" spans="1:26" ht="15.75" customHeight="1" x14ac:dyDescent="0.2">
      <c r="A832" s="645"/>
      <c r="B832" s="645"/>
      <c r="C832" s="645"/>
      <c r="D832" s="645"/>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row>
    <row r="833" spans="1:26" ht="15.75" customHeight="1" x14ac:dyDescent="0.2">
      <c r="A833" s="645"/>
      <c r="B833" s="645"/>
      <c r="C833" s="645"/>
      <c r="D833" s="645"/>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row>
    <row r="834" spans="1:26" ht="15.75" customHeight="1" x14ac:dyDescent="0.2">
      <c r="A834" s="645"/>
      <c r="B834" s="645"/>
      <c r="C834" s="645"/>
      <c r="D834" s="645"/>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row>
    <row r="835" spans="1:26" ht="15.75" customHeight="1" x14ac:dyDescent="0.2">
      <c r="A835" s="645"/>
      <c r="B835" s="645"/>
      <c r="C835" s="645"/>
      <c r="D835" s="645"/>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row>
    <row r="836" spans="1:26" ht="15.75" customHeight="1" x14ac:dyDescent="0.2">
      <c r="A836" s="645"/>
      <c r="B836" s="645"/>
      <c r="C836" s="645"/>
      <c r="D836" s="645"/>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row>
    <row r="837" spans="1:26" ht="15.75" customHeight="1" x14ac:dyDescent="0.2">
      <c r="A837" s="645"/>
      <c r="B837" s="645"/>
      <c r="C837" s="645"/>
      <c r="D837" s="645"/>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row>
    <row r="838" spans="1:26" ht="15.75" customHeight="1" x14ac:dyDescent="0.2">
      <c r="A838" s="645"/>
      <c r="B838" s="645"/>
      <c r="C838" s="645"/>
      <c r="D838" s="645"/>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row>
    <row r="839" spans="1:26" ht="15.75" customHeight="1" x14ac:dyDescent="0.2">
      <c r="A839" s="645"/>
      <c r="B839" s="645"/>
      <c r="C839" s="645"/>
      <c r="D839" s="645"/>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row>
    <row r="840" spans="1:26" ht="15.75" customHeight="1" x14ac:dyDescent="0.2">
      <c r="A840" s="645"/>
      <c r="B840" s="645"/>
      <c r="C840" s="645"/>
      <c r="D840" s="645"/>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row>
    <row r="841" spans="1:26" ht="15.75" customHeight="1" x14ac:dyDescent="0.2">
      <c r="A841" s="645"/>
      <c r="B841" s="645"/>
      <c r="C841" s="645"/>
      <c r="D841" s="645"/>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row>
    <row r="842" spans="1:26" ht="15.75" customHeight="1" x14ac:dyDescent="0.2">
      <c r="A842" s="645"/>
      <c r="B842" s="645"/>
      <c r="C842" s="645"/>
      <c r="D842" s="645"/>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row>
    <row r="843" spans="1:26" ht="15.75" customHeight="1" x14ac:dyDescent="0.2">
      <c r="A843" s="645"/>
      <c r="B843" s="645"/>
      <c r="C843" s="645"/>
      <c r="D843" s="645"/>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row>
    <row r="844" spans="1:26" ht="15.75" customHeight="1" x14ac:dyDescent="0.2">
      <c r="A844" s="645"/>
      <c r="B844" s="645"/>
      <c r="C844" s="645"/>
      <c r="D844" s="645"/>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row>
    <row r="845" spans="1:26" ht="15.75" customHeight="1" x14ac:dyDescent="0.2">
      <c r="A845" s="645"/>
      <c r="B845" s="645"/>
      <c r="C845" s="645"/>
      <c r="D845" s="645"/>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row>
    <row r="846" spans="1:26" ht="15.75" customHeight="1" x14ac:dyDescent="0.2">
      <c r="A846" s="645"/>
      <c r="B846" s="645"/>
      <c r="C846" s="645"/>
      <c r="D846" s="645"/>
      <c r="E846" s="645"/>
      <c r="F846" s="645"/>
      <c r="G846" s="645"/>
      <c r="H846" s="645"/>
      <c r="I846" s="645"/>
      <c r="J846" s="645"/>
      <c r="K846" s="645"/>
      <c r="L846" s="645"/>
      <c r="M846" s="645"/>
      <c r="N846" s="645"/>
      <c r="O846" s="645"/>
      <c r="P846" s="645"/>
      <c r="Q846" s="645"/>
      <c r="R846" s="645"/>
      <c r="S846" s="645"/>
      <c r="T846" s="645"/>
      <c r="U846" s="645"/>
      <c r="V846" s="645"/>
      <c r="W846" s="645"/>
      <c r="X846" s="645"/>
      <c r="Y846" s="645"/>
      <c r="Z846" s="645"/>
    </row>
    <row r="847" spans="1:26" ht="15.75" customHeight="1" x14ac:dyDescent="0.2">
      <c r="A847" s="645"/>
      <c r="B847" s="645"/>
      <c r="C847" s="645"/>
      <c r="D847" s="645"/>
      <c r="E847" s="645"/>
      <c r="F847" s="645"/>
      <c r="G847" s="645"/>
      <c r="H847" s="645"/>
      <c r="I847" s="645"/>
      <c r="J847" s="645"/>
      <c r="K847" s="645"/>
      <c r="L847" s="645"/>
      <c r="M847" s="645"/>
      <c r="N847" s="645"/>
      <c r="O847" s="645"/>
      <c r="P847" s="645"/>
      <c r="Q847" s="645"/>
      <c r="R847" s="645"/>
      <c r="S847" s="645"/>
      <c r="T847" s="645"/>
      <c r="U847" s="645"/>
      <c r="V847" s="645"/>
      <c r="W847" s="645"/>
      <c r="X847" s="645"/>
      <c r="Y847" s="645"/>
      <c r="Z847" s="645"/>
    </row>
    <row r="848" spans="1:26" ht="15.75" customHeight="1" x14ac:dyDescent="0.2">
      <c r="A848" s="645"/>
      <c r="B848" s="645"/>
      <c r="C848" s="645"/>
      <c r="D848" s="645"/>
      <c r="E848" s="645"/>
      <c r="F848" s="645"/>
      <c r="G848" s="645"/>
      <c r="H848" s="645"/>
      <c r="I848" s="645"/>
      <c r="J848" s="645"/>
      <c r="K848" s="645"/>
      <c r="L848" s="645"/>
      <c r="M848" s="645"/>
      <c r="N848" s="645"/>
      <c r="O848" s="645"/>
      <c r="P848" s="645"/>
      <c r="Q848" s="645"/>
      <c r="R848" s="645"/>
      <c r="S848" s="645"/>
      <c r="T848" s="645"/>
      <c r="U848" s="645"/>
      <c r="V848" s="645"/>
      <c r="W848" s="645"/>
      <c r="X848" s="645"/>
      <c r="Y848" s="645"/>
      <c r="Z848" s="645"/>
    </row>
    <row r="849" spans="1:26" ht="15.75" customHeight="1" x14ac:dyDescent="0.2">
      <c r="A849" s="645"/>
      <c r="B849" s="645"/>
      <c r="C849" s="645"/>
      <c r="D849" s="645"/>
      <c r="E849" s="645"/>
      <c r="F849" s="645"/>
      <c r="G849" s="645"/>
      <c r="H849" s="645"/>
      <c r="I849" s="645"/>
      <c r="J849" s="645"/>
      <c r="K849" s="645"/>
      <c r="L849" s="645"/>
      <c r="M849" s="645"/>
      <c r="N849" s="645"/>
      <c r="O849" s="645"/>
      <c r="P849" s="645"/>
      <c r="Q849" s="645"/>
      <c r="R849" s="645"/>
      <c r="S849" s="645"/>
      <c r="T849" s="645"/>
      <c r="U849" s="645"/>
      <c r="V849" s="645"/>
      <c r="W849" s="645"/>
      <c r="X849" s="645"/>
      <c r="Y849" s="645"/>
      <c r="Z849" s="645"/>
    </row>
    <row r="850" spans="1:26" ht="15.75" customHeight="1" x14ac:dyDescent="0.2">
      <c r="A850" s="645"/>
      <c r="B850" s="645"/>
      <c r="C850" s="645"/>
      <c r="D850" s="645"/>
      <c r="E850" s="645"/>
      <c r="F850" s="645"/>
      <c r="G850" s="645"/>
      <c r="H850" s="645"/>
      <c r="I850" s="645"/>
      <c r="J850" s="645"/>
      <c r="K850" s="645"/>
      <c r="L850" s="645"/>
      <c r="M850" s="645"/>
      <c r="N850" s="645"/>
      <c r="O850" s="645"/>
      <c r="P850" s="645"/>
      <c r="Q850" s="645"/>
      <c r="R850" s="645"/>
      <c r="S850" s="645"/>
      <c r="T850" s="645"/>
      <c r="U850" s="645"/>
      <c r="V850" s="645"/>
      <c r="W850" s="645"/>
      <c r="X850" s="645"/>
      <c r="Y850" s="645"/>
      <c r="Z850" s="645"/>
    </row>
    <row r="851" spans="1:26" ht="15.75" customHeight="1" x14ac:dyDescent="0.2">
      <c r="A851" s="645"/>
      <c r="B851" s="645"/>
      <c r="C851" s="645"/>
      <c r="D851" s="645"/>
      <c r="E851" s="645"/>
      <c r="F851" s="645"/>
      <c r="G851" s="645"/>
      <c r="H851" s="645"/>
      <c r="I851" s="645"/>
      <c r="J851" s="645"/>
      <c r="K851" s="645"/>
      <c r="L851" s="645"/>
      <c r="M851" s="645"/>
      <c r="N851" s="645"/>
      <c r="O851" s="645"/>
      <c r="P851" s="645"/>
      <c r="Q851" s="645"/>
      <c r="R851" s="645"/>
      <c r="S851" s="645"/>
      <c r="T851" s="645"/>
      <c r="U851" s="645"/>
      <c r="V851" s="645"/>
      <c r="W851" s="645"/>
      <c r="X851" s="645"/>
      <c r="Y851" s="645"/>
      <c r="Z851" s="645"/>
    </row>
    <row r="852" spans="1:26" ht="15.75" customHeight="1" x14ac:dyDescent="0.2">
      <c r="A852" s="645"/>
      <c r="B852" s="645"/>
      <c r="C852" s="645"/>
      <c r="D852" s="645"/>
      <c r="E852" s="645"/>
      <c r="F852" s="645"/>
      <c r="G852" s="645"/>
      <c r="H852" s="645"/>
      <c r="I852" s="645"/>
      <c r="J852" s="645"/>
      <c r="K852" s="645"/>
      <c r="L852" s="645"/>
      <c r="M852" s="645"/>
      <c r="N852" s="645"/>
      <c r="O852" s="645"/>
      <c r="P852" s="645"/>
      <c r="Q852" s="645"/>
      <c r="R852" s="645"/>
      <c r="S852" s="645"/>
      <c r="T852" s="645"/>
      <c r="U852" s="645"/>
      <c r="V852" s="645"/>
      <c r="W852" s="645"/>
      <c r="X852" s="645"/>
      <c r="Y852" s="645"/>
      <c r="Z852" s="645"/>
    </row>
    <row r="853" spans="1:26" ht="15.75" customHeight="1" x14ac:dyDescent="0.2">
      <c r="A853" s="645"/>
      <c r="B853" s="645"/>
      <c r="C853" s="645"/>
      <c r="D853" s="645"/>
      <c r="E853" s="645"/>
      <c r="F853" s="645"/>
      <c r="G853" s="645"/>
      <c r="H853" s="645"/>
      <c r="I853" s="645"/>
      <c r="J853" s="645"/>
      <c r="K853" s="645"/>
      <c r="L853" s="645"/>
      <c r="M853" s="645"/>
      <c r="N853" s="645"/>
      <c r="O853" s="645"/>
      <c r="P853" s="645"/>
      <c r="Q853" s="645"/>
      <c r="R853" s="645"/>
      <c r="S853" s="645"/>
      <c r="T853" s="645"/>
      <c r="U853" s="645"/>
      <c r="V853" s="645"/>
      <c r="W853" s="645"/>
      <c r="X853" s="645"/>
      <c r="Y853" s="645"/>
      <c r="Z853" s="645"/>
    </row>
    <row r="854" spans="1:26" ht="15.75" customHeight="1" x14ac:dyDescent="0.2">
      <c r="A854" s="645"/>
      <c r="B854" s="645"/>
      <c r="C854" s="645"/>
      <c r="D854" s="645"/>
      <c r="E854" s="645"/>
      <c r="F854" s="645"/>
      <c r="G854" s="645"/>
      <c r="H854" s="645"/>
      <c r="I854" s="645"/>
      <c r="J854" s="645"/>
      <c r="K854" s="645"/>
      <c r="L854" s="645"/>
      <c r="M854" s="645"/>
      <c r="N854" s="645"/>
      <c r="O854" s="645"/>
      <c r="P854" s="645"/>
      <c r="Q854" s="645"/>
      <c r="R854" s="645"/>
      <c r="S854" s="645"/>
      <c r="T854" s="645"/>
      <c r="U854" s="645"/>
      <c r="V854" s="645"/>
      <c r="W854" s="645"/>
      <c r="X854" s="645"/>
      <c r="Y854" s="645"/>
      <c r="Z854" s="645"/>
    </row>
    <row r="855" spans="1:26" ht="15.75" customHeight="1" x14ac:dyDescent="0.2">
      <c r="A855" s="645"/>
      <c r="B855" s="645"/>
      <c r="C855" s="645"/>
      <c r="D855" s="645"/>
      <c r="E855" s="645"/>
      <c r="F855" s="645"/>
      <c r="G855" s="645"/>
      <c r="H855" s="645"/>
      <c r="I855" s="645"/>
      <c r="J855" s="645"/>
      <c r="K855" s="645"/>
      <c r="L855" s="645"/>
      <c r="M855" s="645"/>
      <c r="N855" s="645"/>
      <c r="O855" s="645"/>
      <c r="P855" s="645"/>
      <c r="Q855" s="645"/>
      <c r="R855" s="645"/>
      <c r="S855" s="645"/>
      <c r="T855" s="645"/>
      <c r="U855" s="645"/>
      <c r="V855" s="645"/>
      <c r="W855" s="645"/>
      <c r="X855" s="645"/>
      <c r="Y855" s="645"/>
      <c r="Z855" s="645"/>
    </row>
    <row r="856" spans="1:26" ht="15.75" customHeight="1" x14ac:dyDescent="0.2">
      <c r="A856" s="645"/>
      <c r="B856" s="645"/>
      <c r="C856" s="645"/>
      <c r="D856" s="645"/>
      <c r="E856" s="645"/>
      <c r="F856" s="645"/>
      <c r="G856" s="645"/>
      <c r="H856" s="645"/>
      <c r="I856" s="645"/>
      <c r="J856" s="645"/>
      <c r="K856" s="645"/>
      <c r="L856" s="645"/>
      <c r="M856" s="645"/>
      <c r="N856" s="645"/>
      <c r="O856" s="645"/>
      <c r="P856" s="645"/>
      <c r="Q856" s="645"/>
      <c r="R856" s="645"/>
      <c r="S856" s="645"/>
      <c r="T856" s="645"/>
      <c r="U856" s="645"/>
      <c r="V856" s="645"/>
      <c r="W856" s="645"/>
      <c r="X856" s="645"/>
      <c r="Y856" s="645"/>
      <c r="Z856" s="645"/>
    </row>
    <row r="857" spans="1:26" ht="15.75" customHeight="1" x14ac:dyDescent="0.2">
      <c r="A857" s="645"/>
      <c r="B857" s="645"/>
      <c r="C857" s="645"/>
      <c r="D857" s="645"/>
      <c r="E857" s="645"/>
      <c r="F857" s="645"/>
      <c r="G857" s="645"/>
      <c r="H857" s="645"/>
      <c r="I857" s="645"/>
      <c r="J857" s="645"/>
      <c r="K857" s="645"/>
      <c r="L857" s="645"/>
      <c r="M857" s="645"/>
      <c r="N857" s="645"/>
      <c r="O857" s="645"/>
      <c r="P857" s="645"/>
      <c r="Q857" s="645"/>
      <c r="R857" s="645"/>
      <c r="S857" s="645"/>
      <c r="T857" s="645"/>
      <c r="U857" s="645"/>
      <c r="V857" s="645"/>
      <c r="W857" s="645"/>
      <c r="X857" s="645"/>
      <c r="Y857" s="645"/>
      <c r="Z857" s="645"/>
    </row>
    <row r="858" spans="1:26" ht="15.75" customHeight="1" x14ac:dyDescent="0.2">
      <c r="A858" s="645"/>
      <c r="B858" s="645"/>
      <c r="C858" s="645"/>
      <c r="D858" s="645"/>
      <c r="E858" s="645"/>
      <c r="F858" s="645"/>
      <c r="G858" s="645"/>
      <c r="H858" s="645"/>
      <c r="I858" s="645"/>
      <c r="J858" s="645"/>
      <c r="K858" s="645"/>
      <c r="L858" s="645"/>
      <c r="M858" s="645"/>
      <c r="N858" s="645"/>
      <c r="O858" s="645"/>
      <c r="P858" s="645"/>
      <c r="Q858" s="645"/>
      <c r="R858" s="645"/>
      <c r="S858" s="645"/>
      <c r="T858" s="645"/>
      <c r="U858" s="645"/>
      <c r="V858" s="645"/>
      <c r="W858" s="645"/>
      <c r="X858" s="645"/>
      <c r="Y858" s="645"/>
      <c r="Z858" s="645"/>
    </row>
    <row r="859" spans="1:26" ht="15.75" customHeight="1" x14ac:dyDescent="0.2">
      <c r="A859" s="645"/>
      <c r="B859" s="645"/>
      <c r="C859" s="645"/>
      <c r="D859" s="645"/>
      <c r="E859" s="645"/>
      <c r="F859" s="645"/>
      <c r="G859" s="645"/>
      <c r="H859" s="645"/>
      <c r="I859" s="645"/>
      <c r="J859" s="645"/>
      <c r="K859" s="645"/>
      <c r="L859" s="645"/>
      <c r="M859" s="645"/>
      <c r="N859" s="645"/>
      <c r="O859" s="645"/>
      <c r="P859" s="645"/>
      <c r="Q859" s="645"/>
      <c r="R859" s="645"/>
      <c r="S859" s="645"/>
      <c r="T859" s="645"/>
      <c r="U859" s="645"/>
      <c r="V859" s="645"/>
      <c r="W859" s="645"/>
      <c r="X859" s="645"/>
      <c r="Y859" s="645"/>
      <c r="Z859" s="645"/>
    </row>
    <row r="860" spans="1:26" ht="15.75" customHeight="1" x14ac:dyDescent="0.2">
      <c r="A860" s="645"/>
      <c r="B860" s="645"/>
      <c r="C860" s="645"/>
      <c r="D860" s="645"/>
      <c r="E860" s="645"/>
      <c r="F860" s="645"/>
      <c r="G860" s="645"/>
      <c r="H860" s="645"/>
      <c r="I860" s="645"/>
      <c r="J860" s="645"/>
      <c r="K860" s="645"/>
      <c r="L860" s="645"/>
      <c r="M860" s="645"/>
      <c r="N860" s="645"/>
      <c r="O860" s="645"/>
      <c r="P860" s="645"/>
      <c r="Q860" s="645"/>
      <c r="R860" s="645"/>
      <c r="S860" s="645"/>
      <c r="T860" s="645"/>
      <c r="U860" s="645"/>
      <c r="V860" s="645"/>
      <c r="W860" s="645"/>
      <c r="X860" s="645"/>
      <c r="Y860" s="645"/>
      <c r="Z860" s="645"/>
    </row>
    <row r="861" spans="1:26" ht="15.75" customHeight="1" x14ac:dyDescent="0.2">
      <c r="A861" s="645"/>
      <c r="B861" s="645"/>
      <c r="C861" s="645"/>
      <c r="D861" s="645"/>
      <c r="E861" s="645"/>
      <c r="F861" s="645"/>
      <c r="G861" s="645"/>
      <c r="H861" s="645"/>
      <c r="I861" s="645"/>
      <c r="J861" s="645"/>
      <c r="K861" s="645"/>
      <c r="L861" s="645"/>
      <c r="M861" s="645"/>
      <c r="N861" s="645"/>
      <c r="O861" s="645"/>
      <c r="P861" s="645"/>
      <c r="Q861" s="645"/>
      <c r="R861" s="645"/>
      <c r="S861" s="645"/>
      <c r="T861" s="645"/>
      <c r="U861" s="645"/>
      <c r="V861" s="645"/>
      <c r="W861" s="645"/>
      <c r="X861" s="645"/>
      <c r="Y861" s="645"/>
      <c r="Z861" s="645"/>
    </row>
    <row r="862" spans="1:26" ht="15.75" customHeight="1" x14ac:dyDescent="0.2">
      <c r="A862" s="645"/>
      <c r="B862" s="645"/>
      <c r="C862" s="645"/>
      <c r="D862" s="645"/>
      <c r="E862" s="645"/>
      <c r="F862" s="645"/>
      <c r="G862" s="645"/>
      <c r="H862" s="645"/>
      <c r="I862" s="645"/>
      <c r="J862" s="645"/>
      <c r="K862" s="645"/>
      <c r="L862" s="645"/>
      <c r="M862" s="645"/>
      <c r="N862" s="645"/>
      <c r="O862" s="645"/>
      <c r="P862" s="645"/>
      <c r="Q862" s="645"/>
      <c r="R862" s="645"/>
      <c r="S862" s="645"/>
      <c r="T862" s="645"/>
      <c r="U862" s="645"/>
      <c r="V862" s="645"/>
      <c r="W862" s="645"/>
      <c r="X862" s="645"/>
      <c r="Y862" s="645"/>
      <c r="Z862" s="645"/>
    </row>
    <row r="863" spans="1:26" ht="15.75" customHeight="1" x14ac:dyDescent="0.2">
      <c r="A863" s="645"/>
      <c r="B863" s="645"/>
      <c r="C863" s="645"/>
      <c r="D863" s="645"/>
      <c r="E863" s="645"/>
      <c r="F863" s="645"/>
      <c r="G863" s="645"/>
      <c r="H863" s="645"/>
      <c r="I863" s="645"/>
      <c r="J863" s="645"/>
      <c r="K863" s="645"/>
      <c r="L863" s="645"/>
      <c r="M863" s="645"/>
      <c r="N863" s="645"/>
      <c r="O863" s="645"/>
      <c r="P863" s="645"/>
      <c r="Q863" s="645"/>
      <c r="R863" s="645"/>
      <c r="S863" s="645"/>
      <c r="T863" s="645"/>
      <c r="U863" s="645"/>
      <c r="V863" s="645"/>
      <c r="W863" s="645"/>
      <c r="X863" s="645"/>
      <c r="Y863" s="645"/>
      <c r="Z863" s="645"/>
    </row>
    <row r="864" spans="1:26" ht="15.75" customHeight="1" x14ac:dyDescent="0.2">
      <c r="A864" s="645"/>
      <c r="B864" s="645"/>
      <c r="C864" s="645"/>
      <c r="D864" s="645"/>
      <c r="E864" s="645"/>
      <c r="F864" s="645"/>
      <c r="G864" s="645"/>
      <c r="H864" s="645"/>
      <c r="I864" s="645"/>
      <c r="J864" s="645"/>
      <c r="K864" s="645"/>
      <c r="L864" s="645"/>
      <c r="M864" s="645"/>
      <c r="N864" s="645"/>
      <c r="O864" s="645"/>
      <c r="P864" s="645"/>
      <c r="Q864" s="645"/>
      <c r="R864" s="645"/>
      <c r="S864" s="645"/>
      <c r="T864" s="645"/>
      <c r="U864" s="645"/>
      <c r="V864" s="645"/>
      <c r="W864" s="645"/>
      <c r="X864" s="645"/>
      <c r="Y864" s="645"/>
      <c r="Z864" s="645"/>
    </row>
    <row r="865" spans="1:26" ht="15.75" customHeight="1" x14ac:dyDescent="0.2">
      <c r="A865" s="645"/>
      <c r="B865" s="645"/>
      <c r="C865" s="645"/>
      <c r="D865" s="645"/>
      <c r="E865" s="645"/>
      <c r="F865" s="645"/>
      <c r="G865" s="645"/>
      <c r="H865" s="645"/>
      <c r="I865" s="645"/>
      <c r="J865" s="645"/>
      <c r="K865" s="645"/>
      <c r="L865" s="645"/>
      <c r="M865" s="645"/>
      <c r="N865" s="645"/>
      <c r="O865" s="645"/>
      <c r="P865" s="645"/>
      <c r="Q865" s="645"/>
      <c r="R865" s="645"/>
      <c r="S865" s="645"/>
      <c r="T865" s="645"/>
      <c r="U865" s="645"/>
      <c r="V865" s="645"/>
      <c r="W865" s="645"/>
      <c r="X865" s="645"/>
      <c r="Y865" s="645"/>
      <c r="Z865" s="645"/>
    </row>
    <row r="866" spans="1:26" ht="15.75" customHeight="1" x14ac:dyDescent="0.2">
      <c r="A866" s="645"/>
      <c r="B866" s="645"/>
      <c r="C866" s="645"/>
      <c r="D866" s="645"/>
      <c r="E866" s="645"/>
      <c r="F866" s="645"/>
      <c r="G866" s="645"/>
      <c r="H866" s="645"/>
      <c r="I866" s="645"/>
      <c r="J866" s="645"/>
      <c r="K866" s="645"/>
      <c r="L866" s="645"/>
      <c r="M866" s="645"/>
      <c r="N866" s="645"/>
      <c r="O866" s="645"/>
      <c r="P866" s="645"/>
      <c r="Q866" s="645"/>
      <c r="R866" s="645"/>
      <c r="S866" s="645"/>
      <c r="T866" s="645"/>
      <c r="U866" s="645"/>
      <c r="V866" s="645"/>
      <c r="W866" s="645"/>
      <c r="X866" s="645"/>
      <c r="Y866" s="645"/>
      <c r="Z866" s="645"/>
    </row>
    <row r="867" spans="1:26" ht="15.75" customHeight="1" x14ac:dyDescent="0.2">
      <c r="A867" s="645"/>
      <c r="B867" s="645"/>
      <c r="C867" s="645"/>
      <c r="D867" s="645"/>
      <c r="E867" s="645"/>
      <c r="F867" s="645"/>
      <c r="G867" s="645"/>
      <c r="H867" s="645"/>
      <c r="I867" s="645"/>
      <c r="J867" s="645"/>
      <c r="K867" s="645"/>
      <c r="L867" s="645"/>
      <c r="M867" s="645"/>
      <c r="N867" s="645"/>
      <c r="O867" s="645"/>
      <c r="P867" s="645"/>
      <c r="Q867" s="645"/>
      <c r="R867" s="645"/>
      <c r="S867" s="645"/>
      <c r="T867" s="645"/>
      <c r="U867" s="645"/>
      <c r="V867" s="645"/>
      <c r="W867" s="645"/>
      <c r="X867" s="645"/>
      <c r="Y867" s="645"/>
      <c r="Z867" s="645"/>
    </row>
    <row r="868" spans="1:26" ht="15.75" customHeight="1" x14ac:dyDescent="0.2">
      <c r="A868" s="645"/>
      <c r="B868" s="645"/>
      <c r="C868" s="645"/>
      <c r="D868" s="645"/>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row>
    <row r="869" spans="1:26" ht="15.75" customHeight="1" x14ac:dyDescent="0.2">
      <c r="A869" s="645"/>
      <c r="B869" s="645"/>
      <c r="C869" s="645"/>
      <c r="D869" s="645"/>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row>
    <row r="870" spans="1:26" ht="15.75" customHeight="1" x14ac:dyDescent="0.2">
      <c r="A870" s="645"/>
      <c r="B870" s="645"/>
      <c r="C870" s="645"/>
      <c r="D870" s="645"/>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row>
    <row r="871" spans="1:26" ht="15.75" customHeight="1" x14ac:dyDescent="0.2">
      <c r="A871" s="645"/>
      <c r="B871" s="645"/>
      <c r="C871" s="645"/>
      <c r="D871" s="645"/>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row>
    <row r="872" spans="1:26" ht="15.75" customHeight="1" x14ac:dyDescent="0.2">
      <c r="A872" s="645"/>
      <c r="B872" s="645"/>
      <c r="C872" s="645"/>
      <c r="D872" s="645"/>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row>
    <row r="873" spans="1:26" ht="15.75" customHeight="1" x14ac:dyDescent="0.2">
      <c r="A873" s="645"/>
      <c r="B873" s="645"/>
      <c r="C873" s="645"/>
      <c r="D873" s="645"/>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row>
    <row r="874" spans="1:26" ht="15.75" customHeight="1" x14ac:dyDescent="0.2">
      <c r="A874" s="645"/>
      <c r="B874" s="645"/>
      <c r="C874" s="645"/>
      <c r="D874" s="645"/>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row>
    <row r="875" spans="1:26" ht="15.75" customHeight="1" x14ac:dyDescent="0.2">
      <c r="A875" s="645"/>
      <c r="B875" s="645"/>
      <c r="C875" s="645"/>
      <c r="D875" s="645"/>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row>
    <row r="876" spans="1:26" ht="15.75" customHeight="1" x14ac:dyDescent="0.2">
      <c r="A876" s="645"/>
      <c r="B876" s="645"/>
      <c r="C876" s="645"/>
      <c r="D876" s="645"/>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row>
    <row r="877" spans="1:26" ht="15.75" customHeight="1" x14ac:dyDescent="0.2">
      <c r="A877" s="645"/>
      <c r="B877" s="645"/>
      <c r="C877" s="645"/>
      <c r="D877" s="645"/>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row>
    <row r="878" spans="1:26" ht="15.75" customHeight="1" x14ac:dyDescent="0.2">
      <c r="A878" s="645"/>
      <c r="B878" s="645"/>
      <c r="C878" s="645"/>
      <c r="D878" s="645"/>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row>
    <row r="879" spans="1:26" ht="15.75" customHeight="1" x14ac:dyDescent="0.2">
      <c r="A879" s="645"/>
      <c r="B879" s="645"/>
      <c r="C879" s="645"/>
      <c r="D879" s="645"/>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row>
    <row r="880" spans="1:26" ht="15.75" customHeight="1" x14ac:dyDescent="0.2">
      <c r="A880" s="645"/>
      <c r="B880" s="645"/>
      <c r="C880" s="645"/>
      <c r="D880" s="645"/>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row>
    <row r="881" spans="1:26" ht="15.75" customHeight="1" x14ac:dyDescent="0.2">
      <c r="A881" s="645"/>
      <c r="B881" s="645"/>
      <c r="C881" s="645"/>
      <c r="D881" s="645"/>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row>
    <row r="882" spans="1:26" ht="15.75" customHeight="1" x14ac:dyDescent="0.2">
      <c r="A882" s="645"/>
      <c r="B882" s="645"/>
      <c r="C882" s="645"/>
      <c r="D882" s="645"/>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row>
    <row r="883" spans="1:26" ht="15.75" customHeight="1" x14ac:dyDescent="0.2">
      <c r="A883" s="645"/>
      <c r="B883" s="645"/>
      <c r="C883" s="645"/>
      <c r="D883" s="645"/>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row>
    <row r="884" spans="1:26" ht="15.75" customHeight="1" x14ac:dyDescent="0.2">
      <c r="A884" s="645"/>
      <c r="B884" s="645"/>
      <c r="C884" s="645"/>
      <c r="D884" s="645"/>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row>
    <row r="885" spans="1:26" ht="15.75" customHeight="1" x14ac:dyDescent="0.2">
      <c r="A885" s="645"/>
      <c r="B885" s="645"/>
      <c r="C885" s="645"/>
      <c r="D885" s="645"/>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row>
    <row r="886" spans="1:26" ht="15.75" customHeight="1" x14ac:dyDescent="0.2">
      <c r="A886" s="645"/>
      <c r="B886" s="645"/>
      <c r="C886" s="645"/>
      <c r="D886" s="645"/>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row>
    <row r="887" spans="1:26" ht="15.75" customHeight="1" x14ac:dyDescent="0.2">
      <c r="A887" s="645"/>
      <c r="B887" s="645"/>
      <c r="C887" s="645"/>
      <c r="D887" s="645"/>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row>
    <row r="888" spans="1:26" ht="15.75" customHeight="1" x14ac:dyDescent="0.2">
      <c r="A888" s="645"/>
      <c r="B888" s="645"/>
      <c r="C888" s="645"/>
      <c r="D888" s="645"/>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row>
    <row r="889" spans="1:26" ht="15.75" customHeight="1" x14ac:dyDescent="0.2">
      <c r="A889" s="645"/>
      <c r="B889" s="645"/>
      <c r="C889" s="645"/>
      <c r="D889" s="645"/>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row>
    <row r="890" spans="1:26" ht="15.75" customHeight="1" x14ac:dyDescent="0.2">
      <c r="A890" s="645"/>
      <c r="B890" s="645"/>
      <c r="C890" s="645"/>
      <c r="D890" s="645"/>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row>
    <row r="891" spans="1:26" ht="15.75" customHeight="1" x14ac:dyDescent="0.2">
      <c r="A891" s="645"/>
      <c r="B891" s="645"/>
      <c r="C891" s="645"/>
      <c r="D891" s="645"/>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row>
    <row r="892" spans="1:26" ht="15.75" customHeight="1" x14ac:dyDescent="0.2">
      <c r="A892" s="645"/>
      <c r="B892" s="645"/>
      <c r="C892" s="645"/>
      <c r="D892" s="645"/>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row>
    <row r="893" spans="1:26" ht="15.75" customHeight="1" x14ac:dyDescent="0.2">
      <c r="A893" s="645"/>
      <c r="B893" s="645"/>
      <c r="C893" s="645"/>
      <c r="D893" s="645"/>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row>
    <row r="894" spans="1:26" ht="15.75" customHeight="1" x14ac:dyDescent="0.2">
      <c r="A894" s="645"/>
      <c r="B894" s="645"/>
      <c r="C894" s="645"/>
      <c r="D894" s="645"/>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row>
    <row r="895" spans="1:26" ht="15.75" customHeight="1" x14ac:dyDescent="0.2">
      <c r="A895" s="645"/>
      <c r="B895" s="645"/>
      <c r="C895" s="645"/>
      <c r="D895" s="645"/>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row>
    <row r="896" spans="1:26" ht="15.75" customHeight="1" x14ac:dyDescent="0.2">
      <c r="A896" s="645"/>
      <c r="B896" s="645"/>
      <c r="C896" s="645"/>
      <c r="D896" s="645"/>
      <c r="E896" s="645"/>
      <c r="F896" s="645"/>
      <c r="G896" s="645"/>
      <c r="H896" s="645"/>
      <c r="I896" s="645"/>
      <c r="J896" s="645"/>
      <c r="K896" s="645"/>
      <c r="L896" s="645"/>
      <c r="M896" s="645"/>
      <c r="N896" s="645"/>
      <c r="O896" s="645"/>
      <c r="P896" s="645"/>
      <c r="Q896" s="645"/>
      <c r="R896" s="645"/>
      <c r="S896" s="645"/>
      <c r="T896" s="645"/>
      <c r="U896" s="645"/>
      <c r="V896" s="645"/>
      <c r="W896" s="645"/>
      <c r="X896" s="645"/>
      <c r="Y896" s="645"/>
      <c r="Z896" s="645"/>
    </row>
    <row r="897" spans="1:26" ht="15.75" customHeight="1" x14ac:dyDescent="0.2">
      <c r="A897" s="645"/>
      <c r="B897" s="645"/>
      <c r="C897" s="645"/>
      <c r="D897" s="645"/>
      <c r="E897" s="645"/>
      <c r="F897" s="645"/>
      <c r="G897" s="645"/>
      <c r="H897" s="645"/>
      <c r="I897" s="645"/>
      <c r="J897" s="645"/>
      <c r="K897" s="645"/>
      <c r="L897" s="645"/>
      <c r="M897" s="645"/>
      <c r="N897" s="645"/>
      <c r="O897" s="645"/>
      <c r="P897" s="645"/>
      <c r="Q897" s="645"/>
      <c r="R897" s="645"/>
      <c r="S897" s="645"/>
      <c r="T897" s="645"/>
      <c r="U897" s="645"/>
      <c r="V897" s="645"/>
      <c r="W897" s="645"/>
      <c r="X897" s="645"/>
      <c r="Y897" s="645"/>
      <c r="Z897" s="645"/>
    </row>
    <row r="898" spans="1:26" ht="15.75" customHeight="1" x14ac:dyDescent="0.2">
      <c r="A898" s="645"/>
      <c r="B898" s="645"/>
      <c r="C898" s="645"/>
      <c r="D898" s="645"/>
      <c r="E898" s="645"/>
      <c r="F898" s="645"/>
      <c r="G898" s="645"/>
      <c r="H898" s="645"/>
      <c r="I898" s="645"/>
      <c r="J898" s="645"/>
      <c r="K898" s="645"/>
      <c r="L898" s="645"/>
      <c r="M898" s="645"/>
      <c r="N898" s="645"/>
      <c r="O898" s="645"/>
      <c r="P898" s="645"/>
      <c r="Q898" s="645"/>
      <c r="R898" s="645"/>
      <c r="S898" s="645"/>
      <c r="T898" s="645"/>
      <c r="U898" s="645"/>
      <c r="V898" s="645"/>
      <c r="W898" s="645"/>
      <c r="X898" s="645"/>
      <c r="Y898" s="645"/>
      <c r="Z898" s="645"/>
    </row>
    <row r="899" spans="1:26" ht="15.75" customHeight="1" x14ac:dyDescent="0.2">
      <c r="A899" s="645"/>
      <c r="B899" s="645"/>
      <c r="C899" s="645"/>
      <c r="D899" s="645"/>
      <c r="E899" s="645"/>
      <c r="F899" s="645"/>
      <c r="G899" s="645"/>
      <c r="H899" s="645"/>
      <c r="I899" s="645"/>
      <c r="J899" s="645"/>
      <c r="K899" s="645"/>
      <c r="L899" s="645"/>
      <c r="M899" s="645"/>
      <c r="N899" s="645"/>
      <c r="O899" s="645"/>
      <c r="P899" s="645"/>
      <c r="Q899" s="645"/>
      <c r="R899" s="645"/>
      <c r="S899" s="645"/>
      <c r="T899" s="645"/>
      <c r="U899" s="645"/>
      <c r="V899" s="645"/>
      <c r="W899" s="645"/>
      <c r="X899" s="645"/>
      <c r="Y899" s="645"/>
      <c r="Z899" s="645"/>
    </row>
    <row r="900" spans="1:26" ht="15.75" customHeight="1" x14ac:dyDescent="0.2">
      <c r="A900" s="645"/>
      <c r="B900" s="645"/>
      <c r="C900" s="645"/>
      <c r="D900" s="645"/>
      <c r="E900" s="645"/>
      <c r="F900" s="645"/>
      <c r="G900" s="645"/>
      <c r="H900" s="645"/>
      <c r="I900" s="645"/>
      <c r="J900" s="645"/>
      <c r="K900" s="645"/>
      <c r="L900" s="645"/>
      <c r="M900" s="645"/>
      <c r="N900" s="645"/>
      <c r="O900" s="645"/>
      <c r="P900" s="645"/>
      <c r="Q900" s="645"/>
      <c r="R900" s="645"/>
      <c r="S900" s="645"/>
      <c r="T900" s="645"/>
      <c r="U900" s="645"/>
      <c r="V900" s="645"/>
      <c r="W900" s="645"/>
      <c r="X900" s="645"/>
      <c r="Y900" s="645"/>
      <c r="Z900" s="645"/>
    </row>
    <row r="901" spans="1:26" ht="15.75" customHeight="1" x14ac:dyDescent="0.2">
      <c r="A901" s="645"/>
      <c r="B901" s="645"/>
      <c r="C901" s="645"/>
      <c r="D901" s="645"/>
      <c r="E901" s="645"/>
      <c r="F901" s="645"/>
      <c r="G901" s="645"/>
      <c r="H901" s="645"/>
      <c r="I901" s="645"/>
      <c r="J901" s="645"/>
      <c r="K901" s="645"/>
      <c r="L901" s="645"/>
      <c r="M901" s="645"/>
      <c r="N901" s="645"/>
      <c r="O901" s="645"/>
      <c r="P901" s="645"/>
      <c r="Q901" s="645"/>
      <c r="R901" s="645"/>
      <c r="S901" s="645"/>
      <c r="T901" s="645"/>
      <c r="U901" s="645"/>
      <c r="V901" s="645"/>
      <c r="W901" s="645"/>
      <c r="X901" s="645"/>
      <c r="Y901" s="645"/>
      <c r="Z901" s="645"/>
    </row>
    <row r="902" spans="1:26" ht="15.75" customHeight="1" x14ac:dyDescent="0.2">
      <c r="A902" s="645"/>
      <c r="B902" s="645"/>
      <c r="C902" s="645"/>
      <c r="D902" s="645"/>
      <c r="E902" s="645"/>
      <c r="F902" s="645"/>
      <c r="G902" s="645"/>
      <c r="H902" s="645"/>
      <c r="I902" s="645"/>
      <c r="J902" s="645"/>
      <c r="K902" s="645"/>
      <c r="L902" s="645"/>
      <c r="M902" s="645"/>
      <c r="N902" s="645"/>
      <c r="O902" s="645"/>
      <c r="P902" s="645"/>
      <c r="Q902" s="645"/>
      <c r="R902" s="645"/>
      <c r="S902" s="645"/>
      <c r="T902" s="645"/>
      <c r="U902" s="645"/>
      <c r="V902" s="645"/>
      <c r="W902" s="645"/>
      <c r="X902" s="645"/>
      <c r="Y902" s="645"/>
      <c r="Z902" s="645"/>
    </row>
    <row r="903" spans="1:26" ht="15.75" customHeight="1" x14ac:dyDescent="0.2">
      <c r="A903" s="645"/>
      <c r="B903" s="645"/>
      <c r="C903" s="645"/>
      <c r="D903" s="645"/>
      <c r="E903" s="645"/>
      <c r="F903" s="645"/>
      <c r="G903" s="645"/>
      <c r="H903" s="645"/>
      <c r="I903" s="645"/>
      <c r="J903" s="645"/>
      <c r="K903" s="645"/>
      <c r="L903" s="645"/>
      <c r="M903" s="645"/>
      <c r="N903" s="645"/>
      <c r="O903" s="645"/>
      <c r="P903" s="645"/>
      <c r="Q903" s="645"/>
      <c r="R903" s="645"/>
      <c r="S903" s="645"/>
      <c r="T903" s="645"/>
      <c r="U903" s="645"/>
      <c r="V903" s="645"/>
      <c r="W903" s="645"/>
      <c r="X903" s="645"/>
      <c r="Y903" s="645"/>
      <c r="Z903" s="645"/>
    </row>
    <row r="904" spans="1:26" ht="15.75" customHeight="1" x14ac:dyDescent="0.2">
      <c r="A904" s="645"/>
      <c r="B904" s="645"/>
      <c r="C904" s="645"/>
      <c r="D904" s="645"/>
      <c r="E904" s="645"/>
      <c r="F904" s="645"/>
      <c r="G904" s="645"/>
      <c r="H904" s="645"/>
      <c r="I904" s="645"/>
      <c r="J904" s="645"/>
      <c r="K904" s="645"/>
      <c r="L904" s="645"/>
      <c r="M904" s="645"/>
      <c r="N904" s="645"/>
      <c r="O904" s="645"/>
      <c r="P904" s="645"/>
      <c r="Q904" s="645"/>
      <c r="R904" s="645"/>
      <c r="S904" s="645"/>
      <c r="T904" s="645"/>
      <c r="U904" s="645"/>
      <c r="V904" s="645"/>
      <c r="W904" s="645"/>
      <c r="X904" s="645"/>
      <c r="Y904" s="645"/>
      <c r="Z904" s="645"/>
    </row>
    <row r="905" spans="1:26" ht="15.75" customHeight="1" x14ac:dyDescent="0.2">
      <c r="A905" s="645"/>
      <c r="B905" s="645"/>
      <c r="C905" s="645"/>
      <c r="D905" s="645"/>
      <c r="E905" s="645"/>
      <c r="F905" s="645"/>
      <c r="G905" s="645"/>
      <c r="H905" s="645"/>
      <c r="I905" s="645"/>
      <c r="J905" s="645"/>
      <c r="K905" s="645"/>
      <c r="L905" s="645"/>
      <c r="M905" s="645"/>
      <c r="N905" s="645"/>
      <c r="O905" s="645"/>
      <c r="P905" s="645"/>
      <c r="Q905" s="645"/>
      <c r="R905" s="645"/>
      <c r="S905" s="645"/>
      <c r="T905" s="645"/>
      <c r="U905" s="645"/>
      <c r="V905" s="645"/>
      <c r="W905" s="645"/>
      <c r="X905" s="645"/>
      <c r="Y905" s="645"/>
      <c r="Z905" s="645"/>
    </row>
    <row r="906" spans="1:26" ht="15.75" customHeight="1" x14ac:dyDescent="0.2">
      <c r="A906" s="645"/>
      <c r="B906" s="645"/>
      <c r="C906" s="645"/>
      <c r="D906" s="645"/>
      <c r="E906" s="645"/>
      <c r="F906" s="645"/>
      <c r="G906" s="645"/>
      <c r="H906" s="645"/>
      <c r="I906" s="645"/>
      <c r="J906" s="645"/>
      <c r="K906" s="645"/>
      <c r="L906" s="645"/>
      <c r="M906" s="645"/>
      <c r="N906" s="645"/>
      <c r="O906" s="645"/>
      <c r="P906" s="645"/>
      <c r="Q906" s="645"/>
      <c r="R906" s="645"/>
      <c r="S906" s="645"/>
      <c r="T906" s="645"/>
      <c r="U906" s="645"/>
      <c r="V906" s="645"/>
      <c r="W906" s="645"/>
      <c r="X906" s="645"/>
      <c r="Y906" s="645"/>
      <c r="Z906" s="645"/>
    </row>
    <row r="907" spans="1:26" ht="15.75" customHeight="1" x14ac:dyDescent="0.2">
      <c r="A907" s="645"/>
      <c r="B907" s="645"/>
      <c r="C907" s="645"/>
      <c r="D907" s="645"/>
      <c r="E907" s="645"/>
      <c r="F907" s="645"/>
      <c r="G907" s="645"/>
      <c r="H907" s="645"/>
      <c r="I907" s="645"/>
      <c r="J907" s="645"/>
      <c r="K907" s="645"/>
      <c r="L907" s="645"/>
      <c r="M907" s="645"/>
      <c r="N907" s="645"/>
      <c r="O907" s="645"/>
      <c r="P907" s="645"/>
      <c r="Q907" s="645"/>
      <c r="R907" s="645"/>
      <c r="S907" s="645"/>
      <c r="T907" s="645"/>
      <c r="U907" s="645"/>
      <c r="V907" s="645"/>
      <c r="W907" s="645"/>
      <c r="X907" s="645"/>
      <c r="Y907" s="645"/>
      <c r="Z907" s="645"/>
    </row>
    <row r="908" spans="1:26" ht="15.75" customHeight="1" x14ac:dyDescent="0.2">
      <c r="A908" s="645"/>
      <c r="B908" s="645"/>
      <c r="C908" s="645"/>
      <c r="D908" s="645"/>
      <c r="E908" s="645"/>
      <c r="F908" s="645"/>
      <c r="G908" s="645"/>
      <c r="H908" s="645"/>
      <c r="I908" s="645"/>
      <c r="J908" s="645"/>
      <c r="K908" s="645"/>
      <c r="L908" s="645"/>
      <c r="M908" s="645"/>
      <c r="N908" s="645"/>
      <c r="O908" s="645"/>
      <c r="P908" s="645"/>
      <c r="Q908" s="645"/>
      <c r="R908" s="645"/>
      <c r="S908" s="645"/>
      <c r="T908" s="645"/>
      <c r="U908" s="645"/>
      <c r="V908" s="645"/>
      <c r="W908" s="645"/>
      <c r="X908" s="645"/>
      <c r="Y908" s="645"/>
      <c r="Z908" s="645"/>
    </row>
    <row r="909" spans="1:26" ht="15.75" customHeight="1" x14ac:dyDescent="0.2">
      <c r="A909" s="645"/>
      <c r="B909" s="645"/>
      <c r="C909" s="645"/>
      <c r="D909" s="645"/>
      <c r="E909" s="645"/>
      <c r="F909" s="645"/>
      <c r="G909" s="645"/>
      <c r="H909" s="645"/>
      <c r="I909" s="645"/>
      <c r="J909" s="645"/>
      <c r="K909" s="645"/>
      <c r="L909" s="645"/>
      <c r="M909" s="645"/>
      <c r="N909" s="645"/>
      <c r="O909" s="645"/>
      <c r="P909" s="645"/>
      <c r="Q909" s="645"/>
      <c r="R909" s="645"/>
      <c r="S909" s="645"/>
      <c r="T909" s="645"/>
      <c r="U909" s="645"/>
      <c r="V909" s="645"/>
      <c r="W909" s="645"/>
      <c r="X909" s="645"/>
      <c r="Y909" s="645"/>
      <c r="Z909" s="645"/>
    </row>
    <row r="910" spans="1:26" ht="15.75" customHeight="1" x14ac:dyDescent="0.2">
      <c r="A910" s="645"/>
      <c r="B910" s="645"/>
      <c r="C910" s="645"/>
      <c r="D910" s="645"/>
      <c r="E910" s="645"/>
      <c r="F910" s="645"/>
      <c r="G910" s="645"/>
      <c r="H910" s="645"/>
      <c r="I910" s="645"/>
      <c r="J910" s="645"/>
      <c r="K910" s="645"/>
      <c r="L910" s="645"/>
      <c r="M910" s="645"/>
      <c r="N910" s="645"/>
      <c r="O910" s="645"/>
      <c r="P910" s="645"/>
      <c r="Q910" s="645"/>
      <c r="R910" s="645"/>
      <c r="S910" s="645"/>
      <c r="T910" s="645"/>
      <c r="U910" s="645"/>
      <c r="V910" s="645"/>
      <c r="W910" s="645"/>
      <c r="X910" s="645"/>
      <c r="Y910" s="645"/>
      <c r="Z910" s="645"/>
    </row>
    <row r="911" spans="1:26" ht="15.75" customHeight="1" x14ac:dyDescent="0.2">
      <c r="A911" s="645"/>
      <c r="B911" s="645"/>
      <c r="C911" s="645"/>
      <c r="D911" s="645"/>
      <c r="E911" s="645"/>
      <c r="F911" s="645"/>
      <c r="G911" s="645"/>
      <c r="H911" s="645"/>
      <c r="I911" s="645"/>
      <c r="J911" s="645"/>
      <c r="K911" s="645"/>
      <c r="L911" s="645"/>
      <c r="M911" s="645"/>
      <c r="N911" s="645"/>
      <c r="O911" s="645"/>
      <c r="P911" s="645"/>
      <c r="Q911" s="645"/>
      <c r="R911" s="645"/>
      <c r="S911" s="645"/>
      <c r="T911" s="645"/>
      <c r="U911" s="645"/>
      <c r="V911" s="645"/>
      <c r="W911" s="645"/>
      <c r="X911" s="645"/>
      <c r="Y911" s="645"/>
      <c r="Z911" s="645"/>
    </row>
    <row r="912" spans="1:26" ht="15.75" customHeight="1" x14ac:dyDescent="0.2">
      <c r="A912" s="645"/>
      <c r="B912" s="645"/>
      <c r="C912" s="645"/>
      <c r="D912" s="645"/>
      <c r="E912" s="645"/>
      <c r="F912" s="645"/>
      <c r="G912" s="645"/>
      <c r="H912" s="645"/>
      <c r="I912" s="645"/>
      <c r="J912" s="645"/>
      <c r="K912" s="645"/>
      <c r="L912" s="645"/>
      <c r="M912" s="645"/>
      <c r="N912" s="645"/>
      <c r="O912" s="645"/>
      <c r="P912" s="645"/>
      <c r="Q912" s="645"/>
      <c r="R912" s="645"/>
      <c r="S912" s="645"/>
      <c r="T912" s="645"/>
      <c r="U912" s="645"/>
      <c r="V912" s="645"/>
      <c r="W912" s="645"/>
      <c r="X912" s="645"/>
      <c r="Y912" s="645"/>
      <c r="Z912" s="645"/>
    </row>
    <row r="913" spans="1:26" ht="15.75" customHeight="1" x14ac:dyDescent="0.2">
      <c r="A913" s="645"/>
      <c r="B913" s="645"/>
      <c r="C913" s="645"/>
      <c r="D913" s="645"/>
      <c r="E913" s="645"/>
      <c r="F913" s="645"/>
      <c r="G913" s="645"/>
      <c r="H913" s="645"/>
      <c r="I913" s="645"/>
      <c r="J913" s="645"/>
      <c r="K913" s="645"/>
      <c r="L913" s="645"/>
      <c r="M913" s="645"/>
      <c r="N913" s="645"/>
      <c r="O913" s="645"/>
      <c r="P913" s="645"/>
      <c r="Q913" s="645"/>
      <c r="R913" s="645"/>
      <c r="S913" s="645"/>
      <c r="T913" s="645"/>
      <c r="U913" s="645"/>
      <c r="V913" s="645"/>
      <c r="W913" s="645"/>
      <c r="X913" s="645"/>
      <c r="Y913" s="645"/>
      <c r="Z913" s="645"/>
    </row>
    <row r="914" spans="1:26" ht="15.75" customHeight="1" x14ac:dyDescent="0.2">
      <c r="A914" s="645"/>
      <c r="B914" s="645"/>
      <c r="C914" s="645"/>
      <c r="D914" s="645"/>
      <c r="E914" s="645"/>
      <c r="F914" s="645"/>
      <c r="G914" s="645"/>
      <c r="H914" s="645"/>
      <c r="I914" s="645"/>
      <c r="J914" s="645"/>
      <c r="K914" s="645"/>
      <c r="L914" s="645"/>
      <c r="M914" s="645"/>
      <c r="N914" s="645"/>
      <c r="O914" s="645"/>
      <c r="P914" s="645"/>
      <c r="Q914" s="645"/>
      <c r="R914" s="645"/>
      <c r="S914" s="645"/>
      <c r="T914" s="645"/>
      <c r="U914" s="645"/>
      <c r="V914" s="645"/>
      <c r="W914" s="645"/>
      <c r="X914" s="645"/>
      <c r="Y914" s="645"/>
      <c r="Z914" s="645"/>
    </row>
    <row r="915" spans="1:26" ht="15.75" customHeight="1" x14ac:dyDescent="0.2">
      <c r="A915" s="645"/>
      <c r="B915" s="645"/>
      <c r="C915" s="645"/>
      <c r="D915" s="645"/>
      <c r="E915" s="645"/>
      <c r="F915" s="645"/>
      <c r="G915" s="645"/>
      <c r="H915" s="645"/>
      <c r="I915" s="645"/>
      <c r="J915" s="645"/>
      <c r="K915" s="645"/>
      <c r="L915" s="645"/>
      <c r="M915" s="645"/>
      <c r="N915" s="645"/>
      <c r="O915" s="645"/>
      <c r="P915" s="645"/>
      <c r="Q915" s="645"/>
      <c r="R915" s="645"/>
      <c r="S915" s="645"/>
      <c r="T915" s="645"/>
      <c r="U915" s="645"/>
      <c r="V915" s="645"/>
      <c r="W915" s="645"/>
      <c r="X915" s="645"/>
      <c r="Y915" s="645"/>
      <c r="Z915" s="645"/>
    </row>
    <row r="916" spans="1:26" ht="15.75" customHeight="1" x14ac:dyDescent="0.2">
      <c r="A916" s="645"/>
      <c r="B916" s="645"/>
      <c r="C916" s="645"/>
      <c r="D916" s="645"/>
      <c r="E916" s="645"/>
      <c r="F916" s="645"/>
      <c r="G916" s="645"/>
      <c r="H916" s="645"/>
      <c r="I916" s="645"/>
      <c r="J916" s="645"/>
      <c r="K916" s="645"/>
      <c r="L916" s="645"/>
      <c r="M916" s="645"/>
      <c r="N916" s="645"/>
      <c r="O916" s="645"/>
      <c r="P916" s="645"/>
      <c r="Q916" s="645"/>
      <c r="R916" s="645"/>
      <c r="S916" s="645"/>
      <c r="T916" s="645"/>
      <c r="U916" s="645"/>
      <c r="V916" s="645"/>
      <c r="W916" s="645"/>
      <c r="X916" s="645"/>
      <c r="Y916" s="645"/>
      <c r="Z916" s="645"/>
    </row>
    <row r="917" spans="1:26" ht="15.75" customHeight="1" x14ac:dyDescent="0.2">
      <c r="A917" s="645"/>
      <c r="B917" s="645"/>
      <c r="C917" s="645"/>
      <c r="D917" s="645"/>
      <c r="E917" s="645"/>
      <c r="F917" s="645"/>
      <c r="G917" s="645"/>
      <c r="H917" s="645"/>
      <c r="I917" s="645"/>
      <c r="J917" s="645"/>
      <c r="K917" s="645"/>
      <c r="L917" s="645"/>
      <c r="M917" s="645"/>
      <c r="N917" s="645"/>
      <c r="O917" s="645"/>
      <c r="P917" s="645"/>
      <c r="Q917" s="645"/>
      <c r="R917" s="645"/>
      <c r="S917" s="645"/>
      <c r="T917" s="645"/>
      <c r="U917" s="645"/>
      <c r="V917" s="645"/>
      <c r="W917" s="645"/>
      <c r="X917" s="645"/>
      <c r="Y917" s="645"/>
      <c r="Z917" s="645"/>
    </row>
    <row r="918" spans="1:26" ht="15.75" customHeight="1" x14ac:dyDescent="0.2">
      <c r="A918" s="645"/>
      <c r="B918" s="645"/>
      <c r="C918" s="645"/>
      <c r="D918" s="645"/>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row>
    <row r="919" spans="1:26" ht="15.75" customHeight="1" x14ac:dyDescent="0.2">
      <c r="A919" s="645"/>
      <c r="B919" s="645"/>
      <c r="C919" s="645"/>
      <c r="D919" s="645"/>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row>
    <row r="920" spans="1:26" ht="15.75" customHeight="1" x14ac:dyDescent="0.2">
      <c r="A920" s="645"/>
      <c r="B920" s="645"/>
      <c r="C920" s="645"/>
      <c r="D920" s="645"/>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row>
    <row r="921" spans="1:26" ht="15.75" customHeight="1" x14ac:dyDescent="0.2">
      <c r="A921" s="645"/>
      <c r="B921" s="645"/>
      <c r="C921" s="645"/>
      <c r="D921" s="645"/>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row>
    <row r="922" spans="1:26" ht="15.75" customHeight="1" x14ac:dyDescent="0.2">
      <c r="A922" s="645"/>
      <c r="B922" s="645"/>
      <c r="C922" s="645"/>
      <c r="D922" s="645"/>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row>
    <row r="923" spans="1:26" ht="15.75" customHeight="1" x14ac:dyDescent="0.2">
      <c r="A923" s="645"/>
      <c r="B923" s="645"/>
      <c r="C923" s="645"/>
      <c r="D923" s="645"/>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row>
    <row r="924" spans="1:26" ht="15.75" customHeight="1" x14ac:dyDescent="0.2">
      <c r="A924" s="645"/>
      <c r="B924" s="645"/>
      <c r="C924" s="645"/>
      <c r="D924" s="645"/>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row>
    <row r="925" spans="1:26" ht="15.75" customHeight="1" x14ac:dyDescent="0.2">
      <c r="A925" s="645"/>
      <c r="B925" s="645"/>
      <c r="C925" s="645"/>
      <c r="D925" s="645"/>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row>
    <row r="926" spans="1:26" ht="15.75" customHeight="1" x14ac:dyDescent="0.2">
      <c r="A926" s="645"/>
      <c r="B926" s="645"/>
      <c r="C926" s="645"/>
      <c r="D926" s="645"/>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row>
    <row r="927" spans="1:26" ht="15.75" customHeight="1" x14ac:dyDescent="0.2">
      <c r="A927" s="645"/>
      <c r="B927" s="645"/>
      <c r="C927" s="645"/>
      <c r="D927" s="645"/>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row>
    <row r="928" spans="1:26" ht="15.75" customHeight="1" x14ac:dyDescent="0.2">
      <c r="A928" s="645"/>
      <c r="B928" s="645"/>
      <c r="C928" s="645"/>
      <c r="D928" s="645"/>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row>
    <row r="929" spans="1:26" ht="15.75" customHeight="1" x14ac:dyDescent="0.2">
      <c r="A929" s="645"/>
      <c r="B929" s="645"/>
      <c r="C929" s="645"/>
      <c r="D929" s="645"/>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row>
    <row r="930" spans="1:26" ht="15.75" customHeight="1" x14ac:dyDescent="0.2">
      <c r="A930" s="645"/>
      <c r="B930" s="645"/>
      <c r="C930" s="645"/>
      <c r="D930" s="645"/>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row>
    <row r="931" spans="1:26" ht="15.75" customHeight="1" x14ac:dyDescent="0.2">
      <c r="A931" s="645"/>
      <c r="B931" s="645"/>
      <c r="C931" s="645"/>
      <c r="D931" s="645"/>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row>
    <row r="932" spans="1:26" ht="15.75" customHeight="1" x14ac:dyDescent="0.2">
      <c r="A932" s="645"/>
      <c r="B932" s="645"/>
      <c r="C932" s="645"/>
      <c r="D932" s="645"/>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row>
    <row r="933" spans="1:26" ht="15.75" customHeight="1" x14ac:dyDescent="0.2">
      <c r="A933" s="645"/>
      <c r="B933" s="645"/>
      <c r="C933" s="645"/>
      <c r="D933" s="645"/>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row>
    <row r="934" spans="1:26" ht="15.75" customHeight="1" x14ac:dyDescent="0.2">
      <c r="A934" s="645"/>
      <c r="B934" s="645"/>
      <c r="C934" s="645"/>
      <c r="D934" s="645"/>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row>
    <row r="935" spans="1:26" ht="15.75" customHeight="1" x14ac:dyDescent="0.2">
      <c r="A935" s="645"/>
      <c r="B935" s="645"/>
      <c r="C935" s="645"/>
      <c r="D935" s="645"/>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row>
    <row r="936" spans="1:26" ht="15.75" customHeight="1" x14ac:dyDescent="0.2">
      <c r="A936" s="645"/>
      <c r="B936" s="645"/>
      <c r="C936" s="645"/>
      <c r="D936" s="645"/>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row>
    <row r="937" spans="1:26" ht="15.75" customHeight="1" x14ac:dyDescent="0.2">
      <c r="A937" s="645"/>
      <c r="B937" s="645"/>
      <c r="C937" s="645"/>
      <c r="D937" s="645"/>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row>
    <row r="938" spans="1:26" ht="15.75" customHeight="1" x14ac:dyDescent="0.2">
      <c r="A938" s="645"/>
      <c r="B938" s="645"/>
      <c r="C938" s="645"/>
      <c r="D938" s="645"/>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row>
    <row r="939" spans="1:26" ht="15.75" customHeight="1" x14ac:dyDescent="0.2">
      <c r="A939" s="645"/>
      <c r="B939" s="645"/>
      <c r="C939" s="645"/>
      <c r="D939" s="645"/>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row>
    <row r="940" spans="1:26" ht="15.75" customHeight="1" x14ac:dyDescent="0.2">
      <c r="A940" s="645"/>
      <c r="B940" s="645"/>
      <c r="C940" s="645"/>
      <c r="D940" s="645"/>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row>
    <row r="941" spans="1:26" ht="15.75" customHeight="1" x14ac:dyDescent="0.2">
      <c r="A941" s="645"/>
      <c r="B941" s="645"/>
      <c r="C941" s="645"/>
      <c r="D941" s="645"/>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row>
    <row r="942" spans="1:26" ht="15.75" customHeight="1" x14ac:dyDescent="0.2">
      <c r="A942" s="645"/>
      <c r="B942" s="645"/>
      <c r="C942" s="645"/>
      <c r="D942" s="645"/>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row>
    <row r="943" spans="1:26" ht="15.75" customHeight="1" x14ac:dyDescent="0.2">
      <c r="A943" s="645"/>
      <c r="B943" s="645"/>
      <c r="C943" s="645"/>
      <c r="D943" s="645"/>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row>
    <row r="944" spans="1:26" ht="15.75" customHeight="1" x14ac:dyDescent="0.2">
      <c r="A944" s="645"/>
      <c r="B944" s="645"/>
      <c r="C944" s="645"/>
      <c r="D944" s="645"/>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row>
    <row r="945" spans="1:26" ht="15.75" customHeight="1" x14ac:dyDescent="0.2">
      <c r="A945" s="645"/>
      <c r="B945" s="645"/>
      <c r="C945" s="645"/>
      <c r="D945" s="645"/>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row>
    <row r="946" spans="1:26" ht="15.75" customHeight="1" x14ac:dyDescent="0.2">
      <c r="A946" s="645"/>
      <c r="B946" s="645"/>
      <c r="C946" s="645"/>
      <c r="D946" s="645"/>
      <c r="E946" s="645"/>
      <c r="F946" s="645"/>
      <c r="G946" s="645"/>
      <c r="H946" s="645"/>
      <c r="I946" s="645"/>
      <c r="J946" s="645"/>
      <c r="K946" s="645"/>
      <c r="L946" s="645"/>
      <c r="M946" s="645"/>
      <c r="N946" s="645"/>
      <c r="O946" s="645"/>
      <c r="P946" s="645"/>
      <c r="Q946" s="645"/>
      <c r="R946" s="645"/>
      <c r="S946" s="645"/>
      <c r="T946" s="645"/>
      <c r="U946" s="645"/>
      <c r="V946" s="645"/>
      <c r="W946" s="645"/>
      <c r="X946" s="645"/>
      <c r="Y946" s="645"/>
      <c r="Z946" s="645"/>
    </row>
    <row r="947" spans="1:26" ht="15.75" customHeight="1" x14ac:dyDescent="0.2">
      <c r="A947" s="645"/>
      <c r="B947" s="645"/>
      <c r="C947" s="645"/>
      <c r="D947" s="645"/>
      <c r="E947" s="645"/>
      <c r="F947" s="645"/>
      <c r="G947" s="645"/>
      <c r="H947" s="645"/>
      <c r="I947" s="645"/>
      <c r="J947" s="645"/>
      <c r="K947" s="645"/>
      <c r="L947" s="645"/>
      <c r="M947" s="645"/>
      <c r="N947" s="645"/>
      <c r="O947" s="645"/>
      <c r="P947" s="645"/>
      <c r="Q947" s="645"/>
      <c r="R947" s="645"/>
      <c r="S947" s="645"/>
      <c r="T947" s="645"/>
      <c r="U947" s="645"/>
      <c r="V947" s="645"/>
      <c r="W947" s="645"/>
      <c r="X947" s="645"/>
      <c r="Y947" s="645"/>
      <c r="Z947" s="645"/>
    </row>
    <row r="948" spans="1:26" ht="15.75" customHeight="1" x14ac:dyDescent="0.2">
      <c r="A948" s="645"/>
      <c r="B948" s="645"/>
      <c r="C948" s="645"/>
      <c r="D948" s="645"/>
      <c r="E948" s="645"/>
      <c r="F948" s="645"/>
      <c r="G948" s="645"/>
      <c r="H948" s="645"/>
      <c r="I948" s="645"/>
      <c r="J948" s="645"/>
      <c r="K948" s="645"/>
      <c r="L948" s="645"/>
      <c r="M948" s="645"/>
      <c r="N948" s="645"/>
      <c r="O948" s="645"/>
      <c r="P948" s="645"/>
      <c r="Q948" s="645"/>
      <c r="R948" s="645"/>
      <c r="S948" s="645"/>
      <c r="T948" s="645"/>
      <c r="U948" s="645"/>
      <c r="V948" s="645"/>
      <c r="W948" s="645"/>
      <c r="X948" s="645"/>
      <c r="Y948" s="645"/>
      <c r="Z948" s="645"/>
    </row>
    <row r="949" spans="1:26" ht="15.75" customHeight="1" x14ac:dyDescent="0.2">
      <c r="A949" s="645"/>
      <c r="B949" s="645"/>
      <c r="C949" s="645"/>
      <c r="D949" s="645"/>
      <c r="E949" s="645"/>
      <c r="F949" s="645"/>
      <c r="G949" s="645"/>
      <c r="H949" s="645"/>
      <c r="I949" s="645"/>
      <c r="J949" s="645"/>
      <c r="K949" s="645"/>
      <c r="L949" s="645"/>
      <c r="M949" s="645"/>
      <c r="N949" s="645"/>
      <c r="O949" s="645"/>
      <c r="P949" s="645"/>
      <c r="Q949" s="645"/>
      <c r="R949" s="645"/>
      <c r="S949" s="645"/>
      <c r="T949" s="645"/>
      <c r="U949" s="645"/>
      <c r="V949" s="645"/>
      <c r="W949" s="645"/>
      <c r="X949" s="645"/>
      <c r="Y949" s="645"/>
      <c r="Z949" s="645"/>
    </row>
    <row r="950" spans="1:26" ht="15.75" customHeight="1" x14ac:dyDescent="0.2">
      <c r="A950" s="645"/>
      <c r="B950" s="645"/>
      <c r="C950" s="645"/>
      <c r="D950" s="645"/>
      <c r="E950" s="645"/>
      <c r="F950" s="645"/>
      <c r="G950" s="645"/>
      <c r="H950" s="645"/>
      <c r="I950" s="645"/>
      <c r="J950" s="645"/>
      <c r="K950" s="645"/>
      <c r="L950" s="645"/>
      <c r="M950" s="645"/>
      <c r="N950" s="645"/>
      <c r="O950" s="645"/>
      <c r="P950" s="645"/>
      <c r="Q950" s="645"/>
      <c r="R950" s="645"/>
      <c r="S950" s="645"/>
      <c r="T950" s="645"/>
      <c r="U950" s="645"/>
      <c r="V950" s="645"/>
      <c r="W950" s="645"/>
      <c r="X950" s="645"/>
      <c r="Y950" s="645"/>
      <c r="Z950" s="645"/>
    </row>
    <row r="951" spans="1:26" ht="15.75" customHeight="1" x14ac:dyDescent="0.2">
      <c r="A951" s="645"/>
      <c r="B951" s="645"/>
      <c r="C951" s="645"/>
      <c r="D951" s="645"/>
      <c r="E951" s="645"/>
      <c r="F951" s="645"/>
      <c r="G951" s="645"/>
      <c r="H951" s="645"/>
      <c r="I951" s="645"/>
      <c r="J951" s="645"/>
      <c r="K951" s="645"/>
      <c r="L951" s="645"/>
      <c r="M951" s="645"/>
      <c r="N951" s="645"/>
      <c r="O951" s="645"/>
      <c r="P951" s="645"/>
      <c r="Q951" s="645"/>
      <c r="R951" s="645"/>
      <c r="S951" s="645"/>
      <c r="T951" s="645"/>
      <c r="U951" s="645"/>
      <c r="V951" s="645"/>
      <c r="W951" s="645"/>
      <c r="X951" s="645"/>
      <c r="Y951" s="645"/>
      <c r="Z951" s="645"/>
    </row>
    <row r="952" spans="1:26" ht="15.75" customHeight="1" x14ac:dyDescent="0.2">
      <c r="A952" s="645"/>
      <c r="B952" s="645"/>
      <c r="C952" s="645"/>
      <c r="D952" s="645"/>
      <c r="E952" s="645"/>
      <c r="F952" s="645"/>
      <c r="G952" s="645"/>
      <c r="H952" s="645"/>
      <c r="I952" s="645"/>
      <c r="J952" s="645"/>
      <c r="K952" s="645"/>
      <c r="L952" s="645"/>
      <c r="M952" s="645"/>
      <c r="N952" s="645"/>
      <c r="O952" s="645"/>
      <c r="P952" s="645"/>
      <c r="Q952" s="645"/>
      <c r="R952" s="645"/>
      <c r="S952" s="645"/>
      <c r="T952" s="645"/>
      <c r="U952" s="645"/>
      <c r="V952" s="645"/>
      <c r="W952" s="645"/>
      <c r="X952" s="645"/>
      <c r="Y952" s="645"/>
      <c r="Z952" s="645"/>
    </row>
    <row r="953" spans="1:26" ht="15.75" customHeight="1" x14ac:dyDescent="0.2">
      <c r="A953" s="645"/>
      <c r="B953" s="645"/>
      <c r="C953" s="645"/>
      <c r="D953" s="645"/>
      <c r="E953" s="645"/>
      <c r="F953" s="645"/>
      <c r="G953" s="645"/>
      <c r="H953" s="645"/>
      <c r="I953" s="645"/>
      <c r="J953" s="645"/>
      <c r="K953" s="645"/>
      <c r="L953" s="645"/>
      <c r="M953" s="645"/>
      <c r="N953" s="645"/>
      <c r="O953" s="645"/>
      <c r="P953" s="645"/>
      <c r="Q953" s="645"/>
      <c r="R953" s="645"/>
      <c r="S953" s="645"/>
      <c r="T953" s="645"/>
      <c r="U953" s="645"/>
      <c r="V953" s="645"/>
      <c r="W953" s="645"/>
      <c r="X953" s="645"/>
      <c r="Y953" s="645"/>
      <c r="Z953" s="645"/>
    </row>
    <row r="954" spans="1:26" ht="15.75" customHeight="1" x14ac:dyDescent="0.2">
      <c r="A954" s="645"/>
      <c r="B954" s="645"/>
      <c r="C954" s="645"/>
      <c r="D954" s="645"/>
      <c r="E954" s="645"/>
      <c r="F954" s="645"/>
      <c r="G954" s="645"/>
      <c r="H954" s="645"/>
      <c r="I954" s="645"/>
      <c r="J954" s="645"/>
      <c r="K954" s="645"/>
      <c r="L954" s="645"/>
      <c r="M954" s="645"/>
      <c r="N954" s="645"/>
      <c r="O954" s="645"/>
      <c r="P954" s="645"/>
      <c r="Q954" s="645"/>
      <c r="R954" s="645"/>
      <c r="S954" s="645"/>
      <c r="T954" s="645"/>
      <c r="U954" s="645"/>
      <c r="V954" s="645"/>
      <c r="W954" s="645"/>
      <c r="X954" s="645"/>
      <c r="Y954" s="645"/>
      <c r="Z954" s="645"/>
    </row>
    <row r="955" spans="1:26" ht="15.75" customHeight="1" x14ac:dyDescent="0.2">
      <c r="A955" s="645"/>
      <c r="B955" s="645"/>
      <c r="C955" s="645"/>
      <c r="D955" s="645"/>
      <c r="E955" s="645"/>
      <c r="F955" s="645"/>
      <c r="G955" s="645"/>
      <c r="H955" s="645"/>
      <c r="I955" s="645"/>
      <c r="J955" s="645"/>
      <c r="K955" s="645"/>
      <c r="L955" s="645"/>
      <c r="M955" s="645"/>
      <c r="N955" s="645"/>
      <c r="O955" s="645"/>
      <c r="P955" s="645"/>
      <c r="Q955" s="645"/>
      <c r="R955" s="645"/>
      <c r="S955" s="645"/>
      <c r="T955" s="645"/>
      <c r="U955" s="645"/>
      <c r="V955" s="645"/>
      <c r="W955" s="645"/>
      <c r="X955" s="645"/>
      <c r="Y955" s="645"/>
      <c r="Z955" s="645"/>
    </row>
    <row r="956" spans="1:26" ht="15.75" customHeight="1" x14ac:dyDescent="0.2">
      <c r="A956" s="645"/>
      <c r="B956" s="645"/>
      <c r="C956" s="645"/>
      <c r="D956" s="645"/>
      <c r="E956" s="645"/>
      <c r="F956" s="645"/>
      <c r="G956" s="645"/>
      <c r="H956" s="645"/>
      <c r="I956" s="645"/>
      <c r="J956" s="645"/>
      <c r="K956" s="645"/>
      <c r="L956" s="645"/>
      <c r="M956" s="645"/>
      <c r="N956" s="645"/>
      <c r="O956" s="645"/>
      <c r="P956" s="645"/>
      <c r="Q956" s="645"/>
      <c r="R956" s="645"/>
      <c r="S956" s="645"/>
      <c r="T956" s="645"/>
      <c r="U956" s="645"/>
      <c r="V956" s="645"/>
      <c r="W956" s="645"/>
      <c r="X956" s="645"/>
      <c r="Y956" s="645"/>
      <c r="Z956" s="645"/>
    </row>
    <row r="957" spans="1:26" ht="15.75" customHeight="1" x14ac:dyDescent="0.2">
      <c r="A957" s="645"/>
      <c r="B957" s="645"/>
      <c r="C957" s="645"/>
      <c r="D957" s="645"/>
      <c r="E957" s="645"/>
      <c r="F957" s="645"/>
      <c r="G957" s="645"/>
      <c r="H957" s="645"/>
      <c r="I957" s="645"/>
      <c r="J957" s="645"/>
      <c r="K957" s="645"/>
      <c r="L957" s="645"/>
      <c r="M957" s="645"/>
      <c r="N957" s="645"/>
      <c r="O957" s="645"/>
      <c r="P957" s="645"/>
      <c r="Q957" s="645"/>
      <c r="R957" s="645"/>
      <c r="S957" s="645"/>
      <c r="T957" s="645"/>
      <c r="U957" s="645"/>
      <c r="V957" s="645"/>
      <c r="W957" s="645"/>
      <c r="X957" s="645"/>
      <c r="Y957" s="645"/>
      <c r="Z957" s="645"/>
    </row>
    <row r="958" spans="1:26" ht="15.75" customHeight="1" x14ac:dyDescent="0.2">
      <c r="A958" s="645"/>
      <c r="B958" s="645"/>
      <c r="C958" s="645"/>
      <c r="D958" s="645"/>
      <c r="E958" s="645"/>
      <c r="F958" s="645"/>
      <c r="G958" s="645"/>
      <c r="H958" s="645"/>
      <c r="I958" s="645"/>
      <c r="J958" s="645"/>
      <c r="K958" s="645"/>
      <c r="L958" s="645"/>
      <c r="M958" s="645"/>
      <c r="N958" s="645"/>
      <c r="O958" s="645"/>
      <c r="P958" s="645"/>
      <c r="Q958" s="645"/>
      <c r="R958" s="645"/>
      <c r="S958" s="645"/>
      <c r="T958" s="645"/>
      <c r="U958" s="645"/>
      <c r="V958" s="645"/>
      <c r="W958" s="645"/>
      <c r="X958" s="645"/>
      <c r="Y958" s="645"/>
      <c r="Z958" s="645"/>
    </row>
    <row r="959" spans="1:26" ht="15.75" customHeight="1" x14ac:dyDescent="0.2">
      <c r="A959" s="645"/>
      <c r="B959" s="645"/>
      <c r="C959" s="645"/>
      <c r="D959" s="645"/>
      <c r="E959" s="645"/>
      <c r="F959" s="645"/>
      <c r="G959" s="645"/>
      <c r="H959" s="645"/>
      <c r="I959" s="645"/>
      <c r="J959" s="645"/>
      <c r="K959" s="645"/>
      <c r="L959" s="645"/>
      <c r="M959" s="645"/>
      <c r="N959" s="645"/>
      <c r="O959" s="645"/>
      <c r="P959" s="645"/>
      <c r="Q959" s="645"/>
      <c r="R959" s="645"/>
      <c r="S959" s="645"/>
      <c r="T959" s="645"/>
      <c r="U959" s="645"/>
      <c r="V959" s="645"/>
      <c r="W959" s="645"/>
      <c r="X959" s="645"/>
      <c r="Y959" s="645"/>
      <c r="Z959" s="645"/>
    </row>
    <row r="960" spans="1:26" ht="15.75" customHeight="1" x14ac:dyDescent="0.2">
      <c r="A960" s="645"/>
      <c r="B960" s="645"/>
      <c r="C960" s="645"/>
      <c r="D960" s="645"/>
      <c r="E960" s="645"/>
      <c r="F960" s="645"/>
      <c r="G960" s="645"/>
      <c r="H960" s="645"/>
      <c r="I960" s="645"/>
      <c r="J960" s="645"/>
      <c r="K960" s="645"/>
      <c r="L960" s="645"/>
      <c r="M960" s="645"/>
      <c r="N960" s="645"/>
      <c r="O960" s="645"/>
      <c r="P960" s="645"/>
      <c r="Q960" s="645"/>
      <c r="R960" s="645"/>
      <c r="S960" s="645"/>
      <c r="T960" s="645"/>
      <c r="U960" s="645"/>
      <c r="V960" s="645"/>
      <c r="W960" s="645"/>
      <c r="X960" s="645"/>
      <c r="Y960" s="645"/>
      <c r="Z960" s="645"/>
    </row>
    <row r="961" spans="1:26" ht="15.75" customHeight="1" x14ac:dyDescent="0.2">
      <c r="A961" s="645"/>
      <c r="B961" s="645"/>
      <c r="C961" s="645"/>
      <c r="D961" s="645"/>
      <c r="E961" s="645"/>
      <c r="F961" s="645"/>
      <c r="G961" s="645"/>
      <c r="H961" s="645"/>
      <c r="I961" s="645"/>
      <c r="J961" s="645"/>
      <c r="K961" s="645"/>
      <c r="L961" s="645"/>
      <c r="M961" s="645"/>
      <c r="N961" s="645"/>
      <c r="O961" s="645"/>
      <c r="P961" s="645"/>
      <c r="Q961" s="645"/>
      <c r="R961" s="645"/>
      <c r="S961" s="645"/>
      <c r="T961" s="645"/>
      <c r="U961" s="645"/>
      <c r="V961" s="645"/>
      <c r="W961" s="645"/>
      <c r="X961" s="645"/>
      <c r="Y961" s="645"/>
      <c r="Z961" s="645"/>
    </row>
    <row r="962" spans="1:26" ht="15.75" customHeight="1" x14ac:dyDescent="0.2">
      <c r="A962" s="645"/>
      <c r="B962" s="645"/>
      <c r="C962" s="645"/>
      <c r="D962" s="645"/>
      <c r="E962" s="645"/>
      <c r="F962" s="645"/>
      <c r="G962" s="645"/>
      <c r="H962" s="645"/>
      <c r="I962" s="645"/>
      <c r="J962" s="645"/>
      <c r="K962" s="645"/>
      <c r="L962" s="645"/>
      <c r="M962" s="645"/>
      <c r="N962" s="645"/>
      <c r="O962" s="645"/>
      <c r="P962" s="645"/>
      <c r="Q962" s="645"/>
      <c r="R962" s="645"/>
      <c r="S962" s="645"/>
      <c r="T962" s="645"/>
      <c r="U962" s="645"/>
      <c r="V962" s="645"/>
      <c r="W962" s="645"/>
      <c r="X962" s="645"/>
      <c r="Y962" s="645"/>
      <c r="Z962" s="645"/>
    </row>
    <row r="963" spans="1:26" ht="15.75" customHeight="1" x14ac:dyDescent="0.2">
      <c r="A963" s="645"/>
      <c r="B963" s="645"/>
      <c r="C963" s="645"/>
      <c r="D963" s="645"/>
      <c r="E963" s="645"/>
      <c r="F963" s="645"/>
      <c r="G963" s="645"/>
      <c r="H963" s="645"/>
      <c r="I963" s="645"/>
      <c r="J963" s="645"/>
      <c r="K963" s="645"/>
      <c r="L963" s="645"/>
      <c r="M963" s="645"/>
      <c r="N963" s="645"/>
      <c r="O963" s="645"/>
      <c r="P963" s="645"/>
      <c r="Q963" s="645"/>
      <c r="R963" s="645"/>
      <c r="S963" s="645"/>
      <c r="T963" s="645"/>
      <c r="U963" s="645"/>
      <c r="V963" s="645"/>
      <c r="W963" s="645"/>
      <c r="X963" s="645"/>
      <c r="Y963" s="645"/>
      <c r="Z963" s="645"/>
    </row>
    <row r="964" spans="1:26" ht="15.75" customHeight="1" x14ac:dyDescent="0.2">
      <c r="A964" s="645"/>
      <c r="B964" s="645"/>
      <c r="C964" s="645"/>
      <c r="D964" s="645"/>
      <c r="E964" s="645"/>
      <c r="F964" s="645"/>
      <c r="G964" s="645"/>
      <c r="H964" s="645"/>
      <c r="I964" s="645"/>
      <c r="J964" s="645"/>
      <c r="K964" s="645"/>
      <c r="L964" s="645"/>
      <c r="M964" s="645"/>
      <c r="N964" s="645"/>
      <c r="O964" s="645"/>
      <c r="P964" s="645"/>
      <c r="Q964" s="645"/>
      <c r="R964" s="645"/>
      <c r="S964" s="645"/>
      <c r="T964" s="645"/>
      <c r="U964" s="645"/>
      <c r="V964" s="645"/>
      <c r="W964" s="645"/>
      <c r="X964" s="645"/>
      <c r="Y964" s="645"/>
      <c r="Z964" s="645"/>
    </row>
    <row r="965" spans="1:26" ht="15.75" customHeight="1" x14ac:dyDescent="0.2">
      <c r="A965" s="645"/>
      <c r="B965" s="645"/>
      <c r="C965" s="645"/>
      <c r="D965" s="645"/>
      <c r="E965" s="645"/>
      <c r="F965" s="645"/>
      <c r="G965" s="645"/>
      <c r="H965" s="645"/>
      <c r="I965" s="645"/>
      <c r="J965" s="645"/>
      <c r="K965" s="645"/>
      <c r="L965" s="645"/>
      <c r="M965" s="645"/>
      <c r="N965" s="645"/>
      <c r="O965" s="645"/>
      <c r="P965" s="645"/>
      <c r="Q965" s="645"/>
      <c r="R965" s="645"/>
      <c r="S965" s="645"/>
      <c r="T965" s="645"/>
      <c r="U965" s="645"/>
      <c r="V965" s="645"/>
      <c r="W965" s="645"/>
      <c r="X965" s="645"/>
      <c r="Y965" s="645"/>
      <c r="Z965" s="645"/>
    </row>
    <row r="966" spans="1:26" ht="15.75" customHeight="1" x14ac:dyDescent="0.2">
      <c r="A966" s="645"/>
      <c r="B966" s="645"/>
      <c r="C966" s="645"/>
      <c r="D966" s="645"/>
      <c r="E966" s="645"/>
      <c r="F966" s="645"/>
      <c r="G966" s="645"/>
      <c r="H966" s="645"/>
      <c r="I966" s="645"/>
      <c r="J966" s="645"/>
      <c r="K966" s="645"/>
      <c r="L966" s="645"/>
      <c r="M966" s="645"/>
      <c r="N966" s="645"/>
      <c r="O966" s="645"/>
      <c r="P966" s="645"/>
      <c r="Q966" s="645"/>
      <c r="R966" s="645"/>
      <c r="S966" s="645"/>
      <c r="T966" s="645"/>
      <c r="U966" s="645"/>
      <c r="V966" s="645"/>
      <c r="W966" s="645"/>
      <c r="X966" s="645"/>
      <c r="Y966" s="645"/>
      <c r="Z966" s="645"/>
    </row>
    <row r="967" spans="1:26" ht="15.75" customHeight="1" x14ac:dyDescent="0.2">
      <c r="A967" s="645"/>
      <c r="B967" s="645"/>
      <c r="C967" s="645"/>
      <c r="D967" s="645"/>
      <c r="E967" s="645"/>
      <c r="F967" s="645"/>
      <c r="G967" s="645"/>
      <c r="H967" s="645"/>
      <c r="I967" s="645"/>
      <c r="J967" s="645"/>
      <c r="K967" s="645"/>
      <c r="L967" s="645"/>
      <c r="M967" s="645"/>
      <c r="N967" s="645"/>
      <c r="O967" s="645"/>
      <c r="P967" s="645"/>
      <c r="Q967" s="645"/>
      <c r="R967" s="645"/>
      <c r="S967" s="645"/>
      <c r="T967" s="645"/>
      <c r="U967" s="645"/>
      <c r="V967" s="645"/>
      <c r="W967" s="645"/>
      <c r="X967" s="645"/>
      <c r="Y967" s="645"/>
      <c r="Z967" s="645"/>
    </row>
    <row r="968" spans="1:26" ht="15.75" customHeight="1" x14ac:dyDescent="0.2">
      <c r="A968" s="645"/>
      <c r="B968" s="645"/>
      <c r="C968" s="645"/>
      <c r="D968" s="645"/>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row>
    <row r="969" spans="1:26" ht="15.75" customHeight="1" x14ac:dyDescent="0.2">
      <c r="A969" s="645"/>
      <c r="B969" s="645"/>
      <c r="C969" s="645"/>
      <c r="D969" s="645"/>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row>
    <row r="970" spans="1:26" ht="15.75" customHeight="1" x14ac:dyDescent="0.2">
      <c r="A970" s="645"/>
      <c r="B970" s="645"/>
      <c r="C970" s="645"/>
      <c r="D970" s="645"/>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row>
    <row r="971" spans="1:26" ht="15.75" customHeight="1" x14ac:dyDescent="0.2">
      <c r="A971" s="645"/>
      <c r="B971" s="645"/>
      <c r="C971" s="645"/>
      <c r="D971" s="645"/>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row>
    <row r="972" spans="1:26" ht="15.75" customHeight="1" x14ac:dyDescent="0.2">
      <c r="A972" s="645"/>
      <c r="B972" s="645"/>
      <c r="C972" s="645"/>
      <c r="D972" s="645"/>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row>
    <row r="973" spans="1:26" ht="15.75" customHeight="1" x14ac:dyDescent="0.2">
      <c r="A973" s="645"/>
      <c r="B973" s="645"/>
      <c r="C973" s="645"/>
      <c r="D973" s="645"/>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row>
    <row r="974" spans="1:26" ht="15.75" customHeight="1" x14ac:dyDescent="0.2">
      <c r="A974" s="645"/>
      <c r="B974" s="645"/>
      <c r="C974" s="645"/>
      <c r="D974" s="645"/>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row>
    <row r="975" spans="1:26" ht="15.75" customHeight="1" x14ac:dyDescent="0.2">
      <c r="A975" s="645"/>
      <c r="B975" s="645"/>
      <c r="C975" s="645"/>
      <c r="D975" s="645"/>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row>
    <row r="976" spans="1:26" ht="15.75" customHeight="1" x14ac:dyDescent="0.2">
      <c r="A976" s="645"/>
      <c r="B976" s="645"/>
      <c r="C976" s="645"/>
      <c r="D976" s="645"/>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row>
    <row r="977" spans="1:26" ht="15.75" customHeight="1" x14ac:dyDescent="0.2">
      <c r="A977" s="645"/>
      <c r="B977" s="645"/>
      <c r="C977" s="645"/>
      <c r="D977" s="645"/>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row>
    <row r="978" spans="1:26" ht="15.75" customHeight="1" x14ac:dyDescent="0.2">
      <c r="A978" s="645"/>
      <c r="B978" s="645"/>
      <c r="C978" s="645"/>
      <c r="D978" s="645"/>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row>
    <row r="979" spans="1:26" ht="15.75" customHeight="1" x14ac:dyDescent="0.2">
      <c r="A979" s="645"/>
      <c r="B979" s="645"/>
      <c r="C979" s="645"/>
      <c r="D979" s="645"/>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row>
    <row r="980" spans="1:26" ht="15.75" customHeight="1" x14ac:dyDescent="0.2">
      <c r="A980" s="645"/>
      <c r="B980" s="645"/>
      <c r="C980" s="645"/>
      <c r="D980" s="645"/>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row>
    <row r="981" spans="1:26" ht="15.75" customHeight="1" x14ac:dyDescent="0.2">
      <c r="A981" s="645"/>
      <c r="B981" s="645"/>
      <c r="C981" s="645"/>
      <c r="D981" s="645"/>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row>
    <row r="982" spans="1:26" ht="15.75" customHeight="1" x14ac:dyDescent="0.2">
      <c r="A982" s="645"/>
      <c r="B982" s="645"/>
      <c r="C982" s="645"/>
      <c r="D982" s="645"/>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row>
    <row r="983" spans="1:26" ht="15.75" customHeight="1" x14ac:dyDescent="0.2">
      <c r="A983" s="645"/>
      <c r="B983" s="645"/>
      <c r="C983" s="645"/>
      <c r="D983" s="645"/>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row>
    <row r="984" spans="1:26" ht="15.75" customHeight="1" x14ac:dyDescent="0.2">
      <c r="A984" s="645"/>
      <c r="B984" s="645"/>
      <c r="C984" s="645"/>
      <c r="D984" s="645"/>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row>
    <row r="985" spans="1:26" ht="15.75" customHeight="1" x14ac:dyDescent="0.2">
      <c r="A985" s="645"/>
      <c r="B985" s="645"/>
      <c r="C985" s="645"/>
      <c r="D985" s="645"/>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row>
    <row r="986" spans="1:26" ht="15.75" customHeight="1" x14ac:dyDescent="0.2">
      <c r="A986" s="645"/>
      <c r="B986" s="645"/>
      <c r="C986" s="645"/>
      <c r="D986" s="645"/>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row>
    <row r="987" spans="1:26" ht="15.75" customHeight="1" x14ac:dyDescent="0.2">
      <c r="A987" s="645"/>
      <c r="B987" s="645"/>
      <c r="C987" s="645"/>
      <c r="D987" s="645"/>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row>
    <row r="988" spans="1:26" ht="15.75" customHeight="1" x14ac:dyDescent="0.2">
      <c r="A988" s="645"/>
      <c r="B988" s="645"/>
      <c r="C988" s="645"/>
      <c r="D988" s="645"/>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row>
    <row r="989" spans="1:26" ht="15.75" customHeight="1" x14ac:dyDescent="0.2">
      <c r="A989" s="645"/>
      <c r="B989" s="645"/>
      <c r="C989" s="645"/>
      <c r="D989" s="645"/>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row>
    <row r="990" spans="1:26" ht="15.75" customHeight="1" x14ac:dyDescent="0.2">
      <c r="A990" s="645"/>
      <c r="B990" s="645"/>
      <c r="C990" s="645"/>
      <c r="D990" s="645"/>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row>
    <row r="991" spans="1:26" ht="15.75" customHeight="1" x14ac:dyDescent="0.2">
      <c r="A991" s="645"/>
      <c r="B991" s="645"/>
      <c r="C991" s="645"/>
      <c r="D991" s="645"/>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row>
    <row r="992" spans="1:26" ht="15.75" customHeight="1" x14ac:dyDescent="0.2">
      <c r="A992" s="645"/>
      <c r="B992" s="645"/>
      <c r="C992" s="645"/>
      <c r="D992" s="645"/>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row>
    <row r="993" spans="1:26" ht="15.75" customHeight="1" x14ac:dyDescent="0.2">
      <c r="A993" s="645"/>
      <c r="B993" s="645"/>
      <c r="C993" s="645"/>
      <c r="D993" s="645"/>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row>
    <row r="994" spans="1:26" ht="15.75" customHeight="1" x14ac:dyDescent="0.2">
      <c r="A994" s="645"/>
      <c r="B994" s="645"/>
      <c r="C994" s="645"/>
      <c r="D994" s="645"/>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row>
    <row r="995" spans="1:26" ht="15.75" customHeight="1" x14ac:dyDescent="0.2">
      <c r="A995" s="645"/>
      <c r="B995" s="645"/>
      <c r="C995" s="645"/>
      <c r="D995" s="645"/>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row>
    <row r="996" spans="1:26" ht="15.75" customHeight="1" x14ac:dyDescent="0.2">
      <c r="A996" s="645"/>
      <c r="B996" s="645"/>
      <c r="C996" s="645"/>
      <c r="D996" s="645"/>
      <c r="E996" s="645"/>
      <c r="F996" s="645"/>
      <c r="G996" s="645"/>
      <c r="H996" s="645"/>
      <c r="I996" s="645"/>
      <c r="J996" s="645"/>
      <c r="K996" s="645"/>
      <c r="L996" s="645"/>
      <c r="M996" s="645"/>
      <c r="N996" s="645"/>
      <c r="O996" s="645"/>
      <c r="P996" s="645"/>
      <c r="Q996" s="645"/>
      <c r="R996" s="645"/>
      <c r="S996" s="645"/>
      <c r="T996" s="645"/>
      <c r="U996" s="645"/>
      <c r="V996" s="645"/>
      <c r="W996" s="645"/>
      <c r="X996" s="645"/>
      <c r="Y996" s="645"/>
      <c r="Z996" s="645"/>
    </row>
    <row r="997" spans="1:26" ht="15.75" customHeight="1" x14ac:dyDescent="0.2">
      <c r="A997" s="645"/>
      <c r="B997" s="645"/>
      <c r="C997" s="645"/>
      <c r="D997" s="645"/>
      <c r="E997" s="645"/>
      <c r="F997" s="645"/>
      <c r="G997" s="645"/>
      <c r="H997" s="645"/>
      <c r="I997" s="645"/>
      <c r="J997" s="645"/>
      <c r="K997" s="645"/>
      <c r="L997" s="645"/>
      <c r="M997" s="645"/>
      <c r="N997" s="645"/>
      <c r="O997" s="645"/>
      <c r="P997" s="645"/>
      <c r="Q997" s="645"/>
      <c r="R997" s="645"/>
      <c r="S997" s="645"/>
      <c r="T997" s="645"/>
      <c r="U997" s="645"/>
      <c r="V997" s="645"/>
      <c r="W997" s="645"/>
      <c r="X997" s="645"/>
      <c r="Y997" s="645"/>
      <c r="Z997" s="645"/>
    </row>
    <row r="998" spans="1:26" ht="15.75" customHeight="1" x14ac:dyDescent="0.2">
      <c r="A998" s="645"/>
      <c r="B998" s="645"/>
      <c r="C998" s="645"/>
      <c r="D998" s="645"/>
      <c r="E998" s="645"/>
      <c r="F998" s="645"/>
      <c r="G998" s="645"/>
      <c r="H998" s="645"/>
      <c r="I998" s="645"/>
      <c r="J998" s="645"/>
      <c r="K998" s="645"/>
      <c r="L998" s="645"/>
      <c r="M998" s="645"/>
      <c r="N998" s="645"/>
      <c r="O998" s="645"/>
      <c r="P998" s="645"/>
      <c r="Q998" s="645"/>
      <c r="R998" s="645"/>
      <c r="S998" s="645"/>
      <c r="T998" s="645"/>
      <c r="U998" s="645"/>
      <c r="V998" s="645"/>
      <c r="W998" s="645"/>
      <c r="X998" s="645"/>
      <c r="Y998" s="645"/>
      <c r="Z998" s="645"/>
    </row>
    <row r="999" spans="1:26" ht="15.75" customHeight="1" x14ac:dyDescent="0.2">
      <c r="A999" s="645"/>
      <c r="B999" s="645"/>
      <c r="C999" s="645"/>
      <c r="D999" s="645"/>
      <c r="E999" s="645"/>
      <c r="F999" s="645"/>
      <c r="G999" s="645"/>
      <c r="H999" s="645"/>
      <c r="I999" s="645"/>
      <c r="J999" s="645"/>
      <c r="K999" s="645"/>
      <c r="L999" s="645"/>
      <c r="M999" s="645"/>
      <c r="N999" s="645"/>
      <c r="O999" s="645"/>
      <c r="P999" s="645"/>
      <c r="Q999" s="645"/>
      <c r="R999" s="645"/>
      <c r="S999" s="645"/>
      <c r="T999" s="645"/>
      <c r="U999" s="645"/>
      <c r="V999" s="645"/>
      <c r="W999" s="645"/>
      <c r="X999" s="645"/>
      <c r="Y999" s="645"/>
      <c r="Z999" s="645"/>
    </row>
    <row r="1000" spans="1:26" ht="15.75" customHeight="1" x14ac:dyDescent="0.2">
      <c r="A1000" s="645"/>
      <c r="B1000" s="645"/>
      <c r="C1000" s="645"/>
      <c r="D1000" s="645"/>
      <c r="E1000" s="645"/>
      <c r="F1000" s="645"/>
      <c r="G1000" s="645"/>
      <c r="H1000" s="645"/>
      <c r="I1000" s="645"/>
      <c r="J1000" s="645"/>
      <c r="K1000" s="645"/>
      <c r="L1000" s="645"/>
      <c r="M1000" s="645"/>
      <c r="N1000" s="645"/>
      <c r="O1000" s="645"/>
      <c r="P1000" s="645"/>
      <c r="Q1000" s="645"/>
      <c r="R1000" s="645"/>
      <c r="S1000" s="645"/>
      <c r="T1000" s="645"/>
      <c r="U1000" s="645"/>
      <c r="V1000" s="645"/>
      <c r="W1000" s="645"/>
      <c r="X1000" s="645"/>
      <c r="Y1000" s="645"/>
      <c r="Z1000" s="645"/>
    </row>
  </sheetData>
  <mergeCells count="1">
    <mergeCell ref="A1:B1"/>
  </mergeCells>
  <pageMargins left="0.7" right="0.7" top="0.75" bottom="0.75" header="0" footer="0"/>
  <pageSetup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004"/>
  <sheetViews>
    <sheetView workbookViewId="0"/>
  </sheetViews>
  <sheetFormatPr baseColWidth="10" defaultColWidth="12.6640625" defaultRowHeight="15" customHeight="1" x14ac:dyDescent="0.15"/>
  <cols>
    <col min="1" max="2" width="15" customWidth="1"/>
    <col min="3" max="3" width="45.6640625" customWidth="1"/>
    <col min="4" max="4" width="27.6640625" customWidth="1"/>
    <col min="5" max="5" width="30" customWidth="1"/>
    <col min="6" max="6" width="29.6640625" customWidth="1"/>
    <col min="7" max="26" width="8.83203125" customWidth="1"/>
  </cols>
  <sheetData>
    <row r="1" spans="1:6" ht="12.75" customHeight="1" x14ac:dyDescent="0.2">
      <c r="A1" s="907" t="s">
        <v>884</v>
      </c>
      <c r="B1" s="907" t="s">
        <v>3256</v>
      </c>
      <c r="C1" s="908" t="s">
        <v>3257</v>
      </c>
      <c r="D1" s="909" t="s">
        <v>3258</v>
      </c>
      <c r="E1" s="909" t="s">
        <v>3259</v>
      </c>
      <c r="F1" s="910" t="s">
        <v>3260</v>
      </c>
    </row>
    <row r="2" spans="1:6" ht="12.75" customHeight="1" x14ac:dyDescent="0.15">
      <c r="A2" s="911" t="s">
        <v>3261</v>
      </c>
      <c r="B2" s="912" t="str">
        <f t="shared" ref="B2:B256" si="0">RIGHT(A2,2)</f>
        <v>60</v>
      </c>
      <c r="C2" s="913" t="s">
        <v>3262</v>
      </c>
      <c r="D2" s="911" t="s">
        <v>3261</v>
      </c>
      <c r="E2" s="914" t="s">
        <v>3263</v>
      </c>
      <c r="F2" s="914" t="s">
        <v>3264</v>
      </c>
    </row>
    <row r="3" spans="1:6" ht="12.75" customHeight="1" x14ac:dyDescent="0.15">
      <c r="A3" s="912" t="s">
        <v>2398</v>
      </c>
      <c r="B3" s="912" t="str">
        <f t="shared" si="0"/>
        <v>26</v>
      </c>
      <c r="C3" s="913" t="s">
        <v>3265</v>
      </c>
      <c r="D3" s="912" t="s">
        <v>2398</v>
      </c>
      <c r="E3" s="914" t="s">
        <v>3266</v>
      </c>
      <c r="F3" s="914" t="s">
        <v>3267</v>
      </c>
    </row>
    <row r="4" spans="1:6" ht="12.75" customHeight="1" x14ac:dyDescent="0.15">
      <c r="A4" s="912" t="s">
        <v>1282</v>
      </c>
      <c r="B4" s="912" t="str">
        <f t="shared" si="0"/>
        <v>26</v>
      </c>
      <c r="C4" s="913" t="s">
        <v>3268</v>
      </c>
      <c r="D4" s="912" t="s">
        <v>1282</v>
      </c>
      <c r="E4" s="914" t="s">
        <v>3269</v>
      </c>
      <c r="F4" s="914" t="s">
        <v>3267</v>
      </c>
    </row>
    <row r="5" spans="1:6" ht="12.75" customHeight="1" x14ac:dyDescent="0.15">
      <c r="A5" s="912" t="s">
        <v>1980</v>
      </c>
      <c r="B5" s="912" t="str">
        <f t="shared" si="0"/>
        <v>02</v>
      </c>
      <c r="C5" s="913" t="s">
        <v>3270</v>
      </c>
      <c r="D5" s="912" t="s">
        <v>1980</v>
      </c>
      <c r="E5" s="914" t="s">
        <v>3271</v>
      </c>
      <c r="F5" s="914" t="s">
        <v>3267</v>
      </c>
    </row>
    <row r="6" spans="1:6" ht="12.75" customHeight="1" x14ac:dyDescent="0.15">
      <c r="A6" s="912" t="s">
        <v>2486</v>
      </c>
      <c r="B6" s="912" t="str">
        <f t="shared" si="0"/>
        <v>13</v>
      </c>
      <c r="C6" s="913" t="s">
        <v>3272</v>
      </c>
      <c r="D6" s="912" t="s">
        <v>2486</v>
      </c>
      <c r="E6" s="914" t="s">
        <v>3273</v>
      </c>
      <c r="F6" s="914" t="s">
        <v>3267</v>
      </c>
    </row>
    <row r="7" spans="1:6" ht="12.75" customHeight="1" x14ac:dyDescent="0.15">
      <c r="A7" s="912" t="s">
        <v>2110</v>
      </c>
      <c r="B7" s="912" t="str">
        <f t="shared" si="0"/>
        <v>04</v>
      </c>
      <c r="C7" s="913" t="s">
        <v>3274</v>
      </c>
      <c r="D7" s="912" t="s">
        <v>2110</v>
      </c>
      <c r="E7" s="914" t="s">
        <v>3275</v>
      </c>
      <c r="F7" s="914" t="s">
        <v>3267</v>
      </c>
    </row>
    <row r="8" spans="1:6" ht="12.75" customHeight="1" x14ac:dyDescent="0.15">
      <c r="A8" s="912" t="s">
        <v>1823</v>
      </c>
      <c r="B8" s="912" t="str">
        <f t="shared" si="0"/>
        <v>02</v>
      </c>
      <c r="C8" s="913" t="s">
        <v>3276</v>
      </c>
      <c r="D8" s="912" t="s">
        <v>1823</v>
      </c>
      <c r="E8" s="914" t="s">
        <v>3277</v>
      </c>
      <c r="F8" s="914" t="s">
        <v>3267</v>
      </c>
    </row>
    <row r="9" spans="1:6" ht="12.75" customHeight="1" x14ac:dyDescent="0.15">
      <c r="A9" s="912" t="s">
        <v>2650</v>
      </c>
      <c r="B9" s="912" t="str">
        <f t="shared" si="0"/>
        <v>24</v>
      </c>
      <c r="C9" s="913" t="s">
        <v>3278</v>
      </c>
      <c r="D9" s="912" t="s">
        <v>2650</v>
      </c>
      <c r="E9" s="914" t="s">
        <v>3279</v>
      </c>
      <c r="F9" s="914" t="s">
        <v>3267</v>
      </c>
    </row>
    <row r="10" spans="1:6" ht="12.75" customHeight="1" x14ac:dyDescent="0.15">
      <c r="A10" s="912" t="s">
        <v>2082</v>
      </c>
      <c r="B10" s="912" t="str">
        <f t="shared" si="0"/>
        <v>24</v>
      </c>
      <c r="C10" s="913" t="s">
        <v>3280</v>
      </c>
      <c r="D10" s="912" t="s">
        <v>2082</v>
      </c>
      <c r="E10" s="914" t="s">
        <v>3281</v>
      </c>
      <c r="F10" s="914" t="s">
        <v>3267</v>
      </c>
    </row>
    <row r="11" spans="1:6" ht="12.75" customHeight="1" x14ac:dyDescent="0.15">
      <c r="A11" s="912" t="s">
        <v>2512</v>
      </c>
      <c r="B11" s="912" t="str">
        <f t="shared" si="0"/>
        <v>04</v>
      </c>
      <c r="C11" s="913" t="s">
        <v>3282</v>
      </c>
      <c r="D11" s="912" t="s">
        <v>2512</v>
      </c>
      <c r="E11" s="914" t="s">
        <v>3283</v>
      </c>
      <c r="F11" s="914" t="s">
        <v>3267</v>
      </c>
    </row>
    <row r="12" spans="1:6" ht="12.75" customHeight="1" x14ac:dyDescent="0.15">
      <c r="A12" s="912" t="s">
        <v>1559</v>
      </c>
      <c r="B12" s="912" t="str">
        <f t="shared" si="0"/>
        <v>02</v>
      </c>
      <c r="C12" s="913" t="s">
        <v>3284</v>
      </c>
      <c r="D12" s="912" t="s">
        <v>1559</v>
      </c>
      <c r="E12" s="914" t="s">
        <v>3263</v>
      </c>
      <c r="F12" s="914" t="s">
        <v>3267</v>
      </c>
    </row>
    <row r="13" spans="1:6" ht="12.75" customHeight="1" x14ac:dyDescent="0.15">
      <c r="A13" s="912" t="s">
        <v>1322</v>
      </c>
      <c r="B13" s="912" t="str">
        <f t="shared" si="0"/>
        <v>26</v>
      </c>
      <c r="C13" s="913" t="s">
        <v>3285</v>
      </c>
      <c r="D13" s="912" t="s">
        <v>1322</v>
      </c>
      <c r="E13" s="914" t="s">
        <v>3286</v>
      </c>
      <c r="F13" s="914" t="s">
        <v>3267</v>
      </c>
    </row>
    <row r="14" spans="1:6" ht="12.75" customHeight="1" x14ac:dyDescent="0.15">
      <c r="A14" s="912" t="s">
        <v>2629</v>
      </c>
      <c r="B14" s="912" t="str">
        <f t="shared" si="0"/>
        <v>26</v>
      </c>
      <c r="C14" s="913" t="s">
        <v>3287</v>
      </c>
      <c r="D14" s="912" t="s">
        <v>2629</v>
      </c>
      <c r="E14" s="914" t="s">
        <v>3288</v>
      </c>
      <c r="F14" s="914" t="s">
        <v>3267</v>
      </c>
    </row>
    <row r="15" spans="1:6" ht="12.75" customHeight="1" x14ac:dyDescent="0.15">
      <c r="A15" s="912" t="s">
        <v>2259</v>
      </c>
      <c r="B15" s="912" t="str">
        <f t="shared" si="0"/>
        <v>26</v>
      </c>
      <c r="C15" s="913" t="s">
        <v>3289</v>
      </c>
      <c r="D15" s="912" t="s">
        <v>2259</v>
      </c>
      <c r="E15" s="914" t="s">
        <v>3290</v>
      </c>
      <c r="F15" s="914" t="s">
        <v>3267</v>
      </c>
    </row>
    <row r="16" spans="1:6" ht="12.75" customHeight="1" x14ac:dyDescent="0.15">
      <c r="A16" s="912" t="s">
        <v>2706</v>
      </c>
      <c r="B16" s="912" t="str">
        <f t="shared" si="0"/>
        <v>26</v>
      </c>
      <c r="C16" s="913" t="s">
        <v>3291</v>
      </c>
      <c r="D16" s="912" t="s">
        <v>2706</v>
      </c>
      <c r="E16" s="914" t="s">
        <v>3292</v>
      </c>
      <c r="F16" s="914" t="s">
        <v>3267</v>
      </c>
    </row>
    <row r="17" spans="1:6" ht="12.75" customHeight="1" x14ac:dyDescent="0.15">
      <c r="A17" s="912" t="s">
        <v>2316</v>
      </c>
      <c r="B17" s="912" t="str">
        <f t="shared" si="0"/>
        <v>04</v>
      </c>
      <c r="C17" s="913" t="s">
        <v>3293</v>
      </c>
      <c r="D17" s="912" t="s">
        <v>2316</v>
      </c>
      <c r="E17" s="914" t="s">
        <v>3294</v>
      </c>
      <c r="F17" s="914" t="s">
        <v>3267</v>
      </c>
    </row>
    <row r="18" spans="1:6" ht="12.75" customHeight="1" x14ac:dyDescent="0.15">
      <c r="A18" s="912" t="s">
        <v>2322</v>
      </c>
      <c r="B18" s="912" t="str">
        <f t="shared" si="0"/>
        <v>16</v>
      </c>
      <c r="C18" s="913" t="s">
        <v>3295</v>
      </c>
      <c r="D18" s="912" t="s">
        <v>2322</v>
      </c>
      <c r="E18" s="914" t="s">
        <v>3294</v>
      </c>
      <c r="F18" s="914" t="s">
        <v>3267</v>
      </c>
    </row>
    <row r="19" spans="1:6" ht="12.75" customHeight="1" x14ac:dyDescent="0.15">
      <c r="A19" s="912" t="s">
        <v>2261</v>
      </c>
      <c r="B19" s="912" t="str">
        <f t="shared" si="0"/>
        <v>26</v>
      </c>
      <c r="C19" s="913" t="s">
        <v>3296</v>
      </c>
      <c r="D19" s="912" t="s">
        <v>2261</v>
      </c>
      <c r="E19" s="914" t="s">
        <v>3297</v>
      </c>
      <c r="F19" s="914" t="s">
        <v>3267</v>
      </c>
    </row>
    <row r="20" spans="1:6" ht="12.75" customHeight="1" x14ac:dyDescent="0.15">
      <c r="A20" s="912" t="s">
        <v>2418</v>
      </c>
      <c r="B20" s="912" t="str">
        <f t="shared" si="0"/>
        <v>04</v>
      </c>
      <c r="C20" s="913" t="s">
        <v>3298</v>
      </c>
      <c r="D20" s="912" t="s">
        <v>2418</v>
      </c>
      <c r="E20" s="914" t="s">
        <v>3273</v>
      </c>
      <c r="F20" s="914" t="s">
        <v>3267</v>
      </c>
    </row>
    <row r="21" spans="1:6" ht="12.75" customHeight="1" x14ac:dyDescent="0.15">
      <c r="A21" s="912" t="s">
        <v>2458</v>
      </c>
      <c r="B21" s="912" t="str">
        <f t="shared" si="0"/>
        <v>04</v>
      </c>
      <c r="C21" s="913" t="s">
        <v>3299</v>
      </c>
      <c r="D21" s="912" t="s">
        <v>2458</v>
      </c>
      <c r="E21" s="914" t="s">
        <v>3273</v>
      </c>
      <c r="F21" s="914" t="s">
        <v>3267</v>
      </c>
    </row>
    <row r="22" spans="1:6" ht="12.75" customHeight="1" x14ac:dyDescent="0.15">
      <c r="A22" s="912" t="s">
        <v>1585</v>
      </c>
      <c r="B22" s="912" t="str">
        <f t="shared" si="0"/>
        <v>02</v>
      </c>
      <c r="C22" s="913" t="s">
        <v>3300</v>
      </c>
      <c r="D22" s="912" t="s">
        <v>1585</v>
      </c>
      <c r="E22" s="914" t="s">
        <v>3263</v>
      </c>
      <c r="F22" s="914" t="s">
        <v>3267</v>
      </c>
    </row>
    <row r="23" spans="1:6" ht="12.75" customHeight="1" x14ac:dyDescent="0.15">
      <c r="A23" s="912" t="s">
        <v>1755</v>
      </c>
      <c r="B23" s="912" t="str">
        <f t="shared" si="0"/>
        <v>26</v>
      </c>
      <c r="C23" s="913" t="s">
        <v>3301</v>
      </c>
      <c r="D23" s="912" t="s">
        <v>1755</v>
      </c>
      <c r="E23" s="914" t="s">
        <v>3302</v>
      </c>
      <c r="F23" s="914" t="s">
        <v>3267</v>
      </c>
    </row>
    <row r="24" spans="1:6" ht="12.75" customHeight="1" x14ac:dyDescent="0.15">
      <c r="A24" s="912" t="s">
        <v>2560</v>
      </c>
      <c r="B24" s="912" t="str">
        <f t="shared" si="0"/>
        <v>26</v>
      </c>
      <c r="C24" s="913" t="s">
        <v>3303</v>
      </c>
      <c r="D24" s="912" t="s">
        <v>2560</v>
      </c>
      <c r="E24" s="914" t="s">
        <v>3304</v>
      </c>
      <c r="F24" s="914" t="s">
        <v>3267</v>
      </c>
    </row>
    <row r="25" spans="1:6" ht="12.75" customHeight="1" x14ac:dyDescent="0.15">
      <c r="A25" s="912" t="s">
        <v>1649</v>
      </c>
      <c r="B25" s="912" t="str">
        <f t="shared" si="0"/>
        <v>16</v>
      </c>
      <c r="C25" s="913" t="s">
        <v>3305</v>
      </c>
      <c r="D25" s="912" t="s">
        <v>1649</v>
      </c>
      <c r="E25" s="914" t="s">
        <v>3263</v>
      </c>
      <c r="F25" s="914" t="s">
        <v>3267</v>
      </c>
    </row>
    <row r="26" spans="1:6" ht="12.75" customHeight="1" x14ac:dyDescent="0.15">
      <c r="A26" s="912" t="s">
        <v>1385</v>
      </c>
      <c r="B26" s="912" t="str">
        <f t="shared" si="0"/>
        <v>02</v>
      </c>
      <c r="C26" s="913" t="s">
        <v>3306</v>
      </c>
      <c r="D26" s="912" t="s">
        <v>1385</v>
      </c>
      <c r="E26" s="914" t="s">
        <v>3263</v>
      </c>
      <c r="F26" s="914" t="s">
        <v>3267</v>
      </c>
    </row>
    <row r="27" spans="1:6" ht="12.75" customHeight="1" x14ac:dyDescent="0.15">
      <c r="A27" s="912" t="s">
        <v>2973</v>
      </c>
      <c r="B27" s="912" t="str">
        <f t="shared" si="0"/>
        <v>17</v>
      </c>
      <c r="C27" s="913" t="s">
        <v>3307</v>
      </c>
      <c r="D27" s="912" t="s">
        <v>2973</v>
      </c>
      <c r="E27" s="914" t="s">
        <v>3308</v>
      </c>
      <c r="F27" s="914" t="s">
        <v>3267</v>
      </c>
    </row>
    <row r="28" spans="1:6" ht="12.75" customHeight="1" x14ac:dyDescent="0.15">
      <c r="A28" s="912" t="s">
        <v>2967</v>
      </c>
      <c r="B28" s="912" t="str">
        <f t="shared" si="0"/>
        <v>03</v>
      </c>
      <c r="C28" s="913" t="s">
        <v>3309</v>
      </c>
      <c r="D28" s="912" t="s">
        <v>2967</v>
      </c>
      <c r="E28" s="914" t="s">
        <v>3310</v>
      </c>
      <c r="F28" s="914" t="s">
        <v>3267</v>
      </c>
    </row>
    <row r="29" spans="1:6" ht="12.75" customHeight="1" x14ac:dyDescent="0.15">
      <c r="A29" s="912" t="s">
        <v>1753</v>
      </c>
      <c r="B29" s="912" t="str">
        <f t="shared" si="0"/>
        <v>26</v>
      </c>
      <c r="C29" s="913" t="s">
        <v>3311</v>
      </c>
      <c r="D29" s="912" t="s">
        <v>1753</v>
      </c>
      <c r="E29" s="914" t="s">
        <v>3302</v>
      </c>
      <c r="F29" s="914" t="s">
        <v>3267</v>
      </c>
    </row>
    <row r="30" spans="1:6" ht="12.75" customHeight="1" x14ac:dyDescent="0.15">
      <c r="A30" s="912" t="s">
        <v>1891</v>
      </c>
      <c r="B30" s="912" t="str">
        <f t="shared" si="0"/>
        <v>04</v>
      </c>
      <c r="C30" s="913" t="s">
        <v>3312</v>
      </c>
      <c r="D30" s="912" t="s">
        <v>1891</v>
      </c>
      <c r="E30" s="914" t="s">
        <v>3313</v>
      </c>
      <c r="F30" s="914" t="s">
        <v>3267</v>
      </c>
    </row>
    <row r="31" spans="1:6" ht="12.75" customHeight="1" x14ac:dyDescent="0.15">
      <c r="A31" s="912" t="s">
        <v>2708</v>
      </c>
      <c r="B31" s="912" t="str">
        <f t="shared" si="0"/>
        <v>26</v>
      </c>
      <c r="C31" s="913" t="s">
        <v>3314</v>
      </c>
      <c r="D31" s="912" t="s">
        <v>2708</v>
      </c>
      <c r="E31" s="914" t="s">
        <v>3292</v>
      </c>
      <c r="F31" s="914" t="s">
        <v>3267</v>
      </c>
    </row>
    <row r="32" spans="1:6" ht="12.75" customHeight="1" x14ac:dyDescent="0.15">
      <c r="A32" s="912" t="s">
        <v>2192</v>
      </c>
      <c r="B32" s="912" t="str">
        <f t="shared" si="0"/>
        <v>26</v>
      </c>
      <c r="C32" s="913" t="s">
        <v>3315</v>
      </c>
      <c r="D32" s="912" t="s">
        <v>2192</v>
      </c>
      <c r="E32" s="914" t="s">
        <v>3316</v>
      </c>
      <c r="F32" s="914" t="s">
        <v>3267</v>
      </c>
    </row>
    <row r="33" spans="1:6" ht="12.75" customHeight="1" x14ac:dyDescent="0.15">
      <c r="A33" s="912" t="s">
        <v>2869</v>
      </c>
      <c r="B33" s="912" t="str">
        <f t="shared" si="0"/>
        <v>26</v>
      </c>
      <c r="C33" s="913" t="s">
        <v>3317</v>
      </c>
      <c r="D33" s="912" t="s">
        <v>2869</v>
      </c>
      <c r="E33" s="914" t="s">
        <v>3318</v>
      </c>
      <c r="F33" s="914" t="s">
        <v>3267</v>
      </c>
    </row>
    <row r="34" spans="1:6" ht="12.75" customHeight="1" x14ac:dyDescent="0.15">
      <c r="A34" s="912" t="s">
        <v>1557</v>
      </c>
      <c r="B34" s="912" t="str">
        <f t="shared" si="0"/>
        <v>02</v>
      </c>
      <c r="C34" s="913" t="s">
        <v>3319</v>
      </c>
      <c r="D34" s="912" t="s">
        <v>1557</v>
      </c>
      <c r="E34" s="914" t="s">
        <v>3263</v>
      </c>
      <c r="F34" s="914" t="s">
        <v>3267</v>
      </c>
    </row>
    <row r="35" spans="1:6" ht="12.75" customHeight="1" x14ac:dyDescent="0.15">
      <c r="A35" s="912" t="s">
        <v>2879</v>
      </c>
      <c r="B35" s="912" t="str">
        <f t="shared" si="0"/>
        <v>26</v>
      </c>
      <c r="C35" s="913" t="s">
        <v>3320</v>
      </c>
      <c r="D35" s="912" t="s">
        <v>2879</v>
      </c>
      <c r="E35" s="914" t="s">
        <v>3321</v>
      </c>
      <c r="F35" s="914" t="s">
        <v>3267</v>
      </c>
    </row>
    <row r="36" spans="1:6" ht="12.75" customHeight="1" x14ac:dyDescent="0.15">
      <c r="A36" s="912" t="s">
        <v>2334</v>
      </c>
      <c r="B36" s="912" t="str">
        <f t="shared" si="0"/>
        <v>22</v>
      </c>
      <c r="C36" s="913" t="s">
        <v>3322</v>
      </c>
      <c r="D36" s="912" t="s">
        <v>2334</v>
      </c>
      <c r="E36" s="914" t="s">
        <v>3323</v>
      </c>
      <c r="F36" s="914" t="s">
        <v>3267</v>
      </c>
    </row>
    <row r="37" spans="1:6" ht="12.75" customHeight="1" x14ac:dyDescent="0.15">
      <c r="A37" s="912" t="s">
        <v>2332</v>
      </c>
      <c r="B37" s="912" t="str">
        <f t="shared" si="0"/>
        <v>22</v>
      </c>
      <c r="C37" s="913" t="s">
        <v>3324</v>
      </c>
      <c r="D37" s="912" t="s">
        <v>2332</v>
      </c>
      <c r="E37" s="914" t="s">
        <v>3323</v>
      </c>
      <c r="F37" s="914" t="s">
        <v>3267</v>
      </c>
    </row>
    <row r="38" spans="1:6" ht="12.75" customHeight="1" x14ac:dyDescent="0.15">
      <c r="A38" s="912" t="s">
        <v>1813</v>
      </c>
      <c r="B38" s="912" t="str">
        <f t="shared" si="0"/>
        <v>02</v>
      </c>
      <c r="C38" s="913" t="s">
        <v>3325</v>
      </c>
      <c r="D38" s="912" t="s">
        <v>1813</v>
      </c>
      <c r="E38" s="914" t="s">
        <v>3277</v>
      </c>
      <c r="F38" s="914" t="s">
        <v>3267</v>
      </c>
    </row>
    <row r="39" spans="1:6" ht="12.75" customHeight="1" x14ac:dyDescent="0.15">
      <c r="A39" s="912" t="s">
        <v>1405</v>
      </c>
      <c r="B39" s="912" t="str">
        <f t="shared" si="0"/>
        <v>02</v>
      </c>
      <c r="C39" s="913" t="s">
        <v>3326</v>
      </c>
      <c r="D39" s="912" t="s">
        <v>1405</v>
      </c>
      <c r="E39" s="914" t="s">
        <v>3263</v>
      </c>
      <c r="F39" s="914" t="s">
        <v>3267</v>
      </c>
    </row>
    <row r="40" spans="1:6" ht="12.75" customHeight="1" x14ac:dyDescent="0.15">
      <c r="A40" s="912" t="s">
        <v>2875</v>
      </c>
      <c r="B40" s="912" t="str">
        <f t="shared" si="0"/>
        <v>26</v>
      </c>
      <c r="C40" s="913" t="s">
        <v>3327</v>
      </c>
      <c r="D40" s="912" t="s">
        <v>2875</v>
      </c>
      <c r="E40" s="914" t="s">
        <v>3321</v>
      </c>
      <c r="F40" s="914" t="s">
        <v>3267</v>
      </c>
    </row>
    <row r="41" spans="1:6" ht="12.75" customHeight="1" x14ac:dyDescent="0.15">
      <c r="A41" s="912" t="s">
        <v>2462</v>
      </c>
      <c r="B41" s="912" t="str">
        <f t="shared" si="0"/>
        <v>02</v>
      </c>
      <c r="C41" s="913" t="s">
        <v>3328</v>
      </c>
      <c r="D41" s="912" t="s">
        <v>2462</v>
      </c>
      <c r="E41" s="914" t="s">
        <v>3273</v>
      </c>
      <c r="F41" s="914" t="s">
        <v>3267</v>
      </c>
    </row>
    <row r="42" spans="1:6" ht="12.75" customHeight="1" x14ac:dyDescent="0.15">
      <c r="A42" s="912" t="s">
        <v>2496</v>
      </c>
      <c r="B42" s="912" t="str">
        <f t="shared" si="0"/>
        <v>26</v>
      </c>
      <c r="C42" s="913" t="s">
        <v>3329</v>
      </c>
      <c r="D42" s="912" t="s">
        <v>2496</v>
      </c>
      <c r="E42" s="914" t="s">
        <v>3330</v>
      </c>
      <c r="F42" s="914" t="s">
        <v>3267</v>
      </c>
    </row>
    <row r="43" spans="1:6" ht="12.75" customHeight="1" x14ac:dyDescent="0.15">
      <c r="A43" s="912" t="s">
        <v>1817</v>
      </c>
      <c r="B43" s="912" t="str">
        <f t="shared" si="0"/>
        <v>02</v>
      </c>
      <c r="C43" s="913" t="s">
        <v>3331</v>
      </c>
      <c r="D43" s="912" t="s">
        <v>1817</v>
      </c>
      <c r="E43" s="914" t="s">
        <v>3277</v>
      </c>
      <c r="F43" s="914" t="s">
        <v>3267</v>
      </c>
    </row>
    <row r="44" spans="1:6" ht="12.75" customHeight="1" x14ac:dyDescent="0.15">
      <c r="A44" s="912" t="s">
        <v>2754</v>
      </c>
      <c r="B44" s="912" t="str">
        <f t="shared" si="0"/>
        <v>02</v>
      </c>
      <c r="C44" s="913" t="s">
        <v>3332</v>
      </c>
      <c r="D44" s="912" t="s">
        <v>2754</v>
      </c>
      <c r="E44" s="914" t="s">
        <v>3333</v>
      </c>
      <c r="F44" s="914" t="s">
        <v>3267</v>
      </c>
    </row>
    <row r="45" spans="1:6" ht="12.75" customHeight="1" x14ac:dyDescent="0.15">
      <c r="A45" s="912" t="s">
        <v>2330</v>
      </c>
      <c r="B45" s="912" t="str">
        <f t="shared" si="0"/>
        <v>22</v>
      </c>
      <c r="C45" s="913" t="s">
        <v>3334</v>
      </c>
      <c r="D45" s="912" t="s">
        <v>2330</v>
      </c>
      <c r="E45" s="914" t="s">
        <v>3323</v>
      </c>
      <c r="F45" s="914" t="s">
        <v>3267</v>
      </c>
    </row>
    <row r="46" spans="1:6" ht="12.75" customHeight="1" x14ac:dyDescent="0.15">
      <c r="A46" s="912" t="s">
        <v>2410</v>
      </c>
      <c r="B46" s="912" t="str">
        <f t="shared" si="0"/>
        <v>04</v>
      </c>
      <c r="C46" s="913" t="s">
        <v>3335</v>
      </c>
      <c r="D46" s="912" t="s">
        <v>2410</v>
      </c>
      <c r="E46" s="914" t="s">
        <v>3273</v>
      </c>
      <c r="F46" s="914" t="s">
        <v>3267</v>
      </c>
    </row>
    <row r="47" spans="1:6" ht="12.75" customHeight="1" x14ac:dyDescent="0.15">
      <c r="A47" s="912" t="s">
        <v>1278</v>
      </c>
      <c r="B47" s="912" t="str">
        <f t="shared" si="0"/>
        <v>26</v>
      </c>
      <c r="C47" s="913" t="s">
        <v>3336</v>
      </c>
      <c r="D47" s="912" t="s">
        <v>1278</v>
      </c>
      <c r="E47" s="914" t="s">
        <v>3337</v>
      </c>
      <c r="F47" s="914" t="s">
        <v>3267</v>
      </c>
    </row>
    <row r="48" spans="1:6" ht="12.75" customHeight="1" x14ac:dyDescent="0.15">
      <c r="A48" s="912" t="s">
        <v>1324</v>
      </c>
      <c r="B48" s="912" t="str">
        <f t="shared" si="0"/>
        <v>26</v>
      </c>
      <c r="C48" s="913" t="s">
        <v>3338</v>
      </c>
      <c r="D48" s="912" t="s">
        <v>1324</v>
      </c>
      <c r="E48" s="914" t="s">
        <v>3339</v>
      </c>
      <c r="F48" s="914" t="s">
        <v>3267</v>
      </c>
    </row>
    <row r="49" spans="1:6" ht="12.75" customHeight="1" x14ac:dyDescent="0.15">
      <c r="A49" s="912" t="s">
        <v>3016</v>
      </c>
      <c r="B49" s="912" t="str">
        <f t="shared" si="0"/>
        <v>26</v>
      </c>
      <c r="C49" s="913" t="s">
        <v>3340</v>
      </c>
      <c r="D49" s="912" t="s">
        <v>3016</v>
      </c>
      <c r="E49" s="914" t="s">
        <v>3341</v>
      </c>
      <c r="F49" s="914" t="s">
        <v>3267</v>
      </c>
    </row>
    <row r="50" spans="1:6" ht="12.75" customHeight="1" x14ac:dyDescent="0.15">
      <c r="A50" s="911" t="s">
        <v>3342</v>
      </c>
      <c r="B50" s="912" t="str">
        <f t="shared" si="0"/>
        <v>00</v>
      </c>
      <c r="C50" s="915" t="s">
        <v>3343</v>
      </c>
      <c r="D50" s="911" t="s">
        <v>3342</v>
      </c>
      <c r="E50" s="914" t="s">
        <v>3344</v>
      </c>
      <c r="F50" s="914" t="s">
        <v>3264</v>
      </c>
    </row>
    <row r="51" spans="1:6" ht="12.75" customHeight="1" x14ac:dyDescent="0.15">
      <c r="A51" s="912" t="s">
        <v>2840</v>
      </c>
      <c r="B51" s="912" t="str">
        <f t="shared" si="0"/>
        <v>02</v>
      </c>
      <c r="C51" s="913" t="s">
        <v>3345</v>
      </c>
      <c r="D51" s="912" t="s">
        <v>2840</v>
      </c>
      <c r="E51" s="914" t="s">
        <v>3346</v>
      </c>
      <c r="F51" s="914" t="s">
        <v>3267</v>
      </c>
    </row>
    <row r="52" spans="1:6" ht="12.75" customHeight="1" x14ac:dyDescent="0.15">
      <c r="A52" s="911" t="s">
        <v>3347</v>
      </c>
      <c r="B52" s="912" t="str">
        <f t="shared" si="0"/>
        <v>60</v>
      </c>
      <c r="C52" s="913" t="s">
        <v>3348</v>
      </c>
      <c r="D52" s="911" t="s">
        <v>3347</v>
      </c>
      <c r="E52" s="914" t="s">
        <v>3346</v>
      </c>
      <c r="F52" s="914" t="s">
        <v>3264</v>
      </c>
    </row>
    <row r="53" spans="1:6" ht="12.75" customHeight="1" x14ac:dyDescent="0.15">
      <c r="A53" s="912" t="s">
        <v>2838</v>
      </c>
      <c r="B53" s="912" t="str">
        <f t="shared" si="0"/>
        <v>02</v>
      </c>
      <c r="C53" s="913" t="s">
        <v>3349</v>
      </c>
      <c r="D53" s="912" t="s">
        <v>2838</v>
      </c>
      <c r="E53" s="914" t="s">
        <v>3346</v>
      </c>
      <c r="F53" s="914" t="s">
        <v>3267</v>
      </c>
    </row>
    <row r="54" spans="1:6" ht="12.75" customHeight="1" x14ac:dyDescent="0.15">
      <c r="A54" s="912" t="s">
        <v>2858</v>
      </c>
      <c r="B54" s="912" t="str">
        <f t="shared" si="0"/>
        <v>17</v>
      </c>
      <c r="C54" s="913" t="s">
        <v>3350</v>
      </c>
      <c r="D54" s="912" t="s">
        <v>2858</v>
      </c>
      <c r="E54" s="914" t="s">
        <v>3346</v>
      </c>
      <c r="F54" s="914" t="s">
        <v>3267</v>
      </c>
    </row>
    <row r="55" spans="1:6" ht="12.75" customHeight="1" x14ac:dyDescent="0.15">
      <c r="A55" s="912" t="s">
        <v>1478</v>
      </c>
      <c r="B55" s="912" t="str">
        <f t="shared" si="0"/>
        <v>02</v>
      </c>
      <c r="C55" s="913" t="s">
        <v>3351</v>
      </c>
      <c r="D55" s="912" t="s">
        <v>1478</v>
      </c>
      <c r="E55" s="914" t="s">
        <v>3263</v>
      </c>
      <c r="F55" s="914" t="s">
        <v>3267</v>
      </c>
    </row>
    <row r="56" spans="1:6" ht="12.75" customHeight="1" x14ac:dyDescent="0.15">
      <c r="A56" s="912" t="s">
        <v>1351</v>
      </c>
      <c r="B56" s="912" t="str">
        <f t="shared" si="0"/>
        <v>26</v>
      </c>
      <c r="C56" s="913" t="s">
        <v>3352</v>
      </c>
      <c r="D56" s="912" t="s">
        <v>1351</v>
      </c>
      <c r="E56" s="914" t="s">
        <v>3353</v>
      </c>
      <c r="F56" s="914" t="s">
        <v>3267</v>
      </c>
    </row>
    <row r="57" spans="1:6" ht="12.75" customHeight="1" x14ac:dyDescent="0.15">
      <c r="A57" s="912" t="s">
        <v>2574</v>
      </c>
      <c r="B57" s="912" t="str">
        <f t="shared" si="0"/>
        <v>26</v>
      </c>
      <c r="C57" s="913" t="s">
        <v>3354</v>
      </c>
      <c r="D57" s="912" t="s">
        <v>2574</v>
      </c>
      <c r="E57" s="914" t="s">
        <v>3355</v>
      </c>
      <c r="F57" s="914" t="s">
        <v>3267</v>
      </c>
    </row>
    <row r="58" spans="1:6" ht="12.75" customHeight="1" x14ac:dyDescent="0.15">
      <c r="A58" s="912" t="s">
        <v>1998</v>
      </c>
      <c r="B58" s="912" t="str">
        <f t="shared" si="0"/>
        <v>02</v>
      </c>
      <c r="C58" s="913" t="s">
        <v>3356</v>
      </c>
      <c r="D58" s="912" t="s">
        <v>1998</v>
      </c>
      <c r="E58" s="914" t="s">
        <v>3271</v>
      </c>
      <c r="F58" s="914" t="s">
        <v>3267</v>
      </c>
    </row>
    <row r="59" spans="1:6" ht="12.75" customHeight="1" x14ac:dyDescent="0.15">
      <c r="A59" s="912" t="s">
        <v>1978</v>
      </c>
      <c r="B59" s="912" t="str">
        <f t="shared" si="0"/>
        <v>02</v>
      </c>
      <c r="C59" s="913" t="s">
        <v>3357</v>
      </c>
      <c r="D59" s="912" t="s">
        <v>1978</v>
      </c>
      <c r="E59" s="914" t="s">
        <v>3358</v>
      </c>
      <c r="F59" s="914" t="s">
        <v>3267</v>
      </c>
    </row>
    <row r="60" spans="1:6" ht="12.75" customHeight="1" x14ac:dyDescent="0.15">
      <c r="A60" s="912" t="s">
        <v>2108</v>
      </c>
      <c r="B60" s="912" t="str">
        <f t="shared" si="0"/>
        <v>04</v>
      </c>
      <c r="C60" s="913" t="s">
        <v>3359</v>
      </c>
      <c r="D60" s="912" t="s">
        <v>2108</v>
      </c>
      <c r="E60" s="914" t="s">
        <v>3275</v>
      </c>
      <c r="F60" s="914" t="s">
        <v>3267</v>
      </c>
    </row>
    <row r="61" spans="1:6" ht="12.75" customHeight="1" x14ac:dyDescent="0.15">
      <c r="A61" s="912" t="s">
        <v>2114</v>
      </c>
      <c r="B61" s="912" t="str">
        <f t="shared" si="0"/>
        <v>13</v>
      </c>
      <c r="C61" s="913" t="s">
        <v>3360</v>
      </c>
      <c r="D61" s="912" t="s">
        <v>2114</v>
      </c>
      <c r="E61" s="914" t="s">
        <v>3275</v>
      </c>
      <c r="F61" s="914" t="s">
        <v>3267</v>
      </c>
    </row>
    <row r="62" spans="1:6" ht="12.75" customHeight="1" x14ac:dyDescent="0.15">
      <c r="A62" s="912" t="s">
        <v>1476</v>
      </c>
      <c r="B62" s="912" t="str">
        <f t="shared" si="0"/>
        <v>02</v>
      </c>
      <c r="C62" s="913" t="s">
        <v>3361</v>
      </c>
      <c r="D62" s="912" t="s">
        <v>1476</v>
      </c>
      <c r="E62" s="914" t="s">
        <v>3263</v>
      </c>
      <c r="F62" s="914" t="s">
        <v>3267</v>
      </c>
    </row>
    <row r="63" spans="1:6" ht="12.75" customHeight="1" x14ac:dyDescent="0.15">
      <c r="A63" s="912" t="s">
        <v>1500</v>
      </c>
      <c r="B63" s="912" t="str">
        <f t="shared" si="0"/>
        <v>02</v>
      </c>
      <c r="C63" s="913" t="s">
        <v>3362</v>
      </c>
      <c r="D63" s="912" t="s">
        <v>1500</v>
      </c>
      <c r="E63" s="914" t="s">
        <v>3263</v>
      </c>
      <c r="F63" s="914" t="s">
        <v>3267</v>
      </c>
    </row>
    <row r="64" spans="1:6" ht="12.75" customHeight="1" x14ac:dyDescent="0.15">
      <c r="A64" s="912" t="s">
        <v>1504</v>
      </c>
      <c r="B64" s="912" t="str">
        <f t="shared" si="0"/>
        <v>02</v>
      </c>
      <c r="C64" s="913" t="s">
        <v>3363</v>
      </c>
      <c r="D64" s="912" t="s">
        <v>1504</v>
      </c>
      <c r="E64" s="914" t="s">
        <v>3263</v>
      </c>
      <c r="F64" s="914" t="s">
        <v>3267</v>
      </c>
    </row>
    <row r="65" spans="1:6" ht="12.75" customHeight="1" x14ac:dyDescent="0.15">
      <c r="A65" s="912" t="s">
        <v>2623</v>
      </c>
      <c r="B65" s="912" t="str">
        <f t="shared" si="0"/>
        <v>26</v>
      </c>
      <c r="C65" s="913" t="s">
        <v>3364</v>
      </c>
      <c r="D65" s="912" t="s">
        <v>2623</v>
      </c>
      <c r="E65" s="914" t="s">
        <v>3365</v>
      </c>
      <c r="F65" s="914" t="s">
        <v>3267</v>
      </c>
    </row>
    <row r="66" spans="1:6" ht="12.75" customHeight="1" x14ac:dyDescent="0.15">
      <c r="A66" s="912" t="s">
        <v>1847</v>
      </c>
      <c r="B66" s="912" t="str">
        <f t="shared" si="0"/>
        <v>02</v>
      </c>
      <c r="C66" s="913" t="s">
        <v>3366</v>
      </c>
      <c r="D66" s="912" t="s">
        <v>1847</v>
      </c>
      <c r="E66" s="914" t="s">
        <v>3367</v>
      </c>
      <c r="F66" s="914" t="s">
        <v>3267</v>
      </c>
    </row>
    <row r="67" spans="1:6" ht="12.75" customHeight="1" x14ac:dyDescent="0.15">
      <c r="A67" s="911" t="s">
        <v>3368</v>
      </c>
      <c r="B67" s="912" t="str">
        <f t="shared" si="0"/>
        <v>61</v>
      </c>
      <c r="C67" s="913" t="s">
        <v>3369</v>
      </c>
      <c r="D67" s="911" t="s">
        <v>3368</v>
      </c>
      <c r="E67" s="914" t="s">
        <v>3370</v>
      </c>
      <c r="F67" s="914" t="s">
        <v>3264</v>
      </c>
    </row>
    <row r="68" spans="1:6" ht="12.75" customHeight="1" x14ac:dyDescent="0.15">
      <c r="A68" s="912" t="s">
        <v>2424</v>
      </c>
      <c r="B68" s="912" t="str">
        <f t="shared" si="0"/>
        <v>02</v>
      </c>
      <c r="C68" s="913" t="s">
        <v>3371</v>
      </c>
      <c r="D68" s="912" t="s">
        <v>2424</v>
      </c>
      <c r="E68" s="914" t="s">
        <v>3273</v>
      </c>
      <c r="F68" s="914" t="s">
        <v>3267</v>
      </c>
    </row>
    <row r="69" spans="1:6" ht="12.75" customHeight="1" x14ac:dyDescent="0.15">
      <c r="A69" s="912" t="s">
        <v>2955</v>
      </c>
      <c r="B69" s="912" t="str">
        <f t="shared" si="0"/>
        <v>26</v>
      </c>
      <c r="C69" s="913" t="s">
        <v>3372</v>
      </c>
      <c r="D69" s="912" t="s">
        <v>2955</v>
      </c>
      <c r="E69" s="914" t="s">
        <v>3310</v>
      </c>
      <c r="F69" s="914" t="s">
        <v>3267</v>
      </c>
    </row>
    <row r="70" spans="1:6" ht="12.75" customHeight="1" x14ac:dyDescent="0.15">
      <c r="A70" s="911" t="s">
        <v>3373</v>
      </c>
      <c r="B70" s="912" t="str">
        <f t="shared" si="0"/>
        <v>80</v>
      </c>
      <c r="C70" s="913" t="s">
        <v>3374</v>
      </c>
      <c r="D70" s="911" t="s">
        <v>3373</v>
      </c>
      <c r="E70" s="914" t="s">
        <v>3310</v>
      </c>
      <c r="F70" s="914" t="s">
        <v>3264</v>
      </c>
    </row>
    <row r="71" spans="1:6" ht="12.75" customHeight="1" x14ac:dyDescent="0.15">
      <c r="A71" s="911" t="s">
        <v>3375</v>
      </c>
      <c r="B71" s="912" t="str">
        <f t="shared" si="0"/>
        <v>60</v>
      </c>
      <c r="C71" s="913" t="s">
        <v>3376</v>
      </c>
      <c r="D71" s="911" t="s">
        <v>3375</v>
      </c>
      <c r="E71" s="914" t="s">
        <v>3377</v>
      </c>
      <c r="F71" s="914" t="s">
        <v>3264</v>
      </c>
    </row>
    <row r="72" spans="1:6" ht="12.75" customHeight="1" x14ac:dyDescent="0.15">
      <c r="A72" s="912" t="s">
        <v>1643</v>
      </c>
      <c r="B72" s="912" t="str">
        <f t="shared" si="0"/>
        <v>17</v>
      </c>
      <c r="C72" s="913" t="s">
        <v>3378</v>
      </c>
      <c r="D72" s="912" t="s">
        <v>1643</v>
      </c>
      <c r="E72" s="914" t="s">
        <v>3379</v>
      </c>
      <c r="F72" s="914" t="s">
        <v>3267</v>
      </c>
    </row>
    <row r="73" spans="1:6" ht="12.75" customHeight="1" x14ac:dyDescent="0.15">
      <c r="A73" s="912" t="s">
        <v>1990</v>
      </c>
      <c r="B73" s="912" t="str">
        <f t="shared" si="0"/>
        <v>02</v>
      </c>
      <c r="C73" s="913" t="s">
        <v>3380</v>
      </c>
      <c r="D73" s="912" t="s">
        <v>1990</v>
      </c>
      <c r="E73" s="914" t="s">
        <v>3271</v>
      </c>
      <c r="F73" s="914" t="s">
        <v>3267</v>
      </c>
    </row>
    <row r="74" spans="1:6" ht="12.75" customHeight="1" x14ac:dyDescent="0.15">
      <c r="A74" s="911" t="s">
        <v>3381</v>
      </c>
      <c r="B74" s="912" t="str">
        <f t="shared" si="0"/>
        <v>41</v>
      </c>
      <c r="C74" s="913" t="s">
        <v>3382</v>
      </c>
      <c r="D74" s="911" t="s">
        <v>3381</v>
      </c>
      <c r="E74" s="914" t="s">
        <v>3383</v>
      </c>
      <c r="F74" s="914" t="s">
        <v>3264</v>
      </c>
    </row>
    <row r="75" spans="1:6" ht="12.75" customHeight="1" x14ac:dyDescent="0.15">
      <c r="A75" s="912" t="s">
        <v>1974</v>
      </c>
      <c r="B75" s="912" t="str">
        <f t="shared" si="0"/>
        <v>25</v>
      </c>
      <c r="C75" s="913" t="s">
        <v>3384</v>
      </c>
      <c r="D75" s="912" t="s">
        <v>1974</v>
      </c>
      <c r="E75" s="914" t="s">
        <v>3383</v>
      </c>
      <c r="F75" s="914" t="s">
        <v>3267</v>
      </c>
    </row>
    <row r="76" spans="1:6" ht="12.75" customHeight="1" x14ac:dyDescent="0.15">
      <c r="A76" s="912" t="s">
        <v>1920</v>
      </c>
      <c r="B76" s="912" t="str">
        <f t="shared" si="0"/>
        <v>26</v>
      </c>
      <c r="C76" s="913" t="s">
        <v>3385</v>
      </c>
      <c r="D76" s="912" t="s">
        <v>1920</v>
      </c>
      <c r="E76" s="914" t="s">
        <v>3386</v>
      </c>
      <c r="F76" s="914" t="s">
        <v>3267</v>
      </c>
    </row>
    <row r="77" spans="1:6" ht="12.75" customHeight="1" x14ac:dyDescent="0.15">
      <c r="A77" s="912" t="s">
        <v>1857</v>
      </c>
      <c r="B77" s="912" t="str">
        <f t="shared" si="0"/>
        <v>27</v>
      </c>
      <c r="C77" s="913" t="s">
        <v>3387</v>
      </c>
      <c r="D77" s="912" t="s">
        <v>1857</v>
      </c>
      <c r="E77" s="914" t="s">
        <v>3367</v>
      </c>
      <c r="F77" s="914" t="s">
        <v>3267</v>
      </c>
    </row>
    <row r="78" spans="1:6" ht="12.75" customHeight="1" x14ac:dyDescent="0.15">
      <c r="A78" s="911" t="s">
        <v>3388</v>
      </c>
      <c r="B78" s="912" t="str">
        <f t="shared" si="0"/>
        <v>61</v>
      </c>
      <c r="C78" s="913" t="s">
        <v>3389</v>
      </c>
      <c r="D78" s="911" t="s">
        <v>3388</v>
      </c>
      <c r="E78" s="914" t="s">
        <v>3344</v>
      </c>
      <c r="F78" s="914" t="s">
        <v>3264</v>
      </c>
    </row>
    <row r="79" spans="1:6" ht="12.75" customHeight="1" x14ac:dyDescent="0.15">
      <c r="A79" s="912" t="s">
        <v>1310</v>
      </c>
      <c r="B79" s="912" t="str">
        <f t="shared" si="0"/>
        <v>26</v>
      </c>
      <c r="C79" s="913" t="s">
        <v>3390</v>
      </c>
      <c r="D79" s="912" t="s">
        <v>1310</v>
      </c>
      <c r="E79" s="914" t="s">
        <v>3391</v>
      </c>
      <c r="F79" s="914" t="s">
        <v>3267</v>
      </c>
    </row>
    <row r="80" spans="1:6" ht="12.75" customHeight="1" x14ac:dyDescent="0.15">
      <c r="A80" s="911" t="s">
        <v>3392</v>
      </c>
      <c r="B80" s="912" t="str">
        <f t="shared" si="0"/>
        <v>45</v>
      </c>
      <c r="C80" s="913" t="s">
        <v>3393</v>
      </c>
      <c r="D80" s="911" t="s">
        <v>3392</v>
      </c>
      <c r="E80" s="914" t="s">
        <v>3394</v>
      </c>
      <c r="F80" s="914" t="s">
        <v>3264</v>
      </c>
    </row>
    <row r="81" spans="1:6" ht="12.75" customHeight="1" x14ac:dyDescent="0.15">
      <c r="A81" s="911" t="s">
        <v>3395</v>
      </c>
      <c r="B81" s="912" t="str">
        <f t="shared" si="0"/>
        <v>51</v>
      </c>
      <c r="C81" s="915" t="s">
        <v>3396</v>
      </c>
      <c r="D81" s="911" t="s">
        <v>3395</v>
      </c>
      <c r="E81" s="893" t="s">
        <v>3397</v>
      </c>
      <c r="F81" s="914" t="s">
        <v>3264</v>
      </c>
    </row>
    <row r="82" spans="1:6" ht="12.75" customHeight="1" x14ac:dyDescent="0.15">
      <c r="A82" s="912" t="s">
        <v>2370</v>
      </c>
      <c r="B82" s="912" t="str">
        <f t="shared" si="0"/>
        <v>02</v>
      </c>
      <c r="C82" s="913" t="s">
        <v>3398</v>
      </c>
      <c r="D82" s="912" t="s">
        <v>2370</v>
      </c>
      <c r="E82" s="914" t="s">
        <v>3399</v>
      </c>
      <c r="F82" s="914" t="s">
        <v>3267</v>
      </c>
    </row>
    <row r="83" spans="1:6" ht="12.75" customHeight="1" x14ac:dyDescent="0.15">
      <c r="A83" s="912" t="s">
        <v>2170</v>
      </c>
      <c r="B83" s="912" t="str">
        <f t="shared" si="0"/>
        <v>02</v>
      </c>
      <c r="C83" s="913" t="s">
        <v>3400</v>
      </c>
      <c r="D83" s="912" t="s">
        <v>2170</v>
      </c>
      <c r="E83" s="914" t="s">
        <v>3401</v>
      </c>
      <c r="F83" s="914" t="s">
        <v>3267</v>
      </c>
    </row>
    <row r="84" spans="1:6" ht="12.75" customHeight="1" x14ac:dyDescent="0.15">
      <c r="A84" s="912" t="s">
        <v>2271</v>
      </c>
      <c r="B84" s="912" t="str">
        <f t="shared" si="0"/>
        <v>26</v>
      </c>
      <c r="C84" s="913" t="s">
        <v>3402</v>
      </c>
      <c r="D84" s="912" t="s">
        <v>2271</v>
      </c>
      <c r="E84" s="914" t="s">
        <v>3403</v>
      </c>
      <c r="F84" s="914" t="s">
        <v>3267</v>
      </c>
    </row>
    <row r="85" spans="1:6" ht="12.75" customHeight="1" x14ac:dyDescent="0.15">
      <c r="A85" s="912" t="s">
        <v>2384</v>
      </c>
      <c r="B85" s="912" t="str">
        <f t="shared" si="0"/>
        <v>16</v>
      </c>
      <c r="C85" s="913" t="s">
        <v>3404</v>
      </c>
      <c r="D85" s="912" t="s">
        <v>2384</v>
      </c>
      <c r="E85" s="914" t="s">
        <v>3399</v>
      </c>
      <c r="F85" s="914" t="s">
        <v>3267</v>
      </c>
    </row>
    <row r="86" spans="1:6" ht="12.75" customHeight="1" x14ac:dyDescent="0.15">
      <c r="A86" s="912" t="s">
        <v>2372</v>
      </c>
      <c r="B86" s="912" t="str">
        <f t="shared" si="0"/>
        <v>02</v>
      </c>
      <c r="C86" s="913" t="s">
        <v>3405</v>
      </c>
      <c r="D86" s="912" t="s">
        <v>2372</v>
      </c>
      <c r="E86" s="914" t="s">
        <v>3399</v>
      </c>
      <c r="F86" s="914" t="s">
        <v>3267</v>
      </c>
    </row>
    <row r="87" spans="1:6" ht="12.75" customHeight="1" x14ac:dyDescent="0.15">
      <c r="A87" s="912" t="s">
        <v>1811</v>
      </c>
      <c r="B87" s="912" t="str">
        <f t="shared" si="0"/>
        <v>04</v>
      </c>
      <c r="C87" s="913" t="s">
        <v>3406</v>
      </c>
      <c r="D87" s="912" t="s">
        <v>1811</v>
      </c>
      <c r="E87" s="914" t="s">
        <v>3277</v>
      </c>
      <c r="F87" s="914" t="s">
        <v>3267</v>
      </c>
    </row>
    <row r="88" spans="1:6" ht="12.75" customHeight="1" x14ac:dyDescent="0.15">
      <c r="A88" s="912" t="s">
        <v>1657</v>
      </c>
      <c r="B88" s="912" t="str">
        <f t="shared" si="0"/>
        <v>16</v>
      </c>
      <c r="C88" s="913" t="s">
        <v>3407</v>
      </c>
      <c r="D88" s="912" t="s">
        <v>1657</v>
      </c>
      <c r="E88" s="914" t="s">
        <v>3263</v>
      </c>
      <c r="F88" s="914" t="s">
        <v>3267</v>
      </c>
    </row>
    <row r="89" spans="1:6" ht="12.75" customHeight="1" x14ac:dyDescent="0.15">
      <c r="A89" s="912" t="s">
        <v>2766</v>
      </c>
      <c r="B89" s="912" t="str">
        <f t="shared" si="0"/>
        <v>26</v>
      </c>
      <c r="C89" s="913" t="s">
        <v>3408</v>
      </c>
      <c r="D89" s="912" t="s">
        <v>2766</v>
      </c>
      <c r="E89" s="914" t="s">
        <v>3333</v>
      </c>
      <c r="F89" s="914" t="s">
        <v>3267</v>
      </c>
    </row>
    <row r="90" spans="1:6" ht="12.75" customHeight="1" x14ac:dyDescent="0.15">
      <c r="A90" s="912" t="s">
        <v>1494</v>
      </c>
      <c r="B90" s="912" t="str">
        <f t="shared" si="0"/>
        <v>02</v>
      </c>
      <c r="C90" s="913" t="s">
        <v>3409</v>
      </c>
      <c r="D90" s="912" t="s">
        <v>1494</v>
      </c>
      <c r="E90" s="914" t="s">
        <v>3263</v>
      </c>
      <c r="F90" s="914" t="s">
        <v>3267</v>
      </c>
    </row>
    <row r="91" spans="1:6" ht="12.75" customHeight="1" x14ac:dyDescent="0.15">
      <c r="A91" s="912" t="s">
        <v>2852</v>
      </c>
      <c r="B91" s="912" t="str">
        <f t="shared" si="0"/>
        <v>22</v>
      </c>
      <c r="C91" s="913" t="s">
        <v>3410</v>
      </c>
      <c r="D91" s="912" t="s">
        <v>2852</v>
      </c>
      <c r="E91" s="914" t="s">
        <v>3346</v>
      </c>
      <c r="F91" s="914" t="s">
        <v>3267</v>
      </c>
    </row>
    <row r="92" spans="1:6" ht="12.75" customHeight="1" x14ac:dyDescent="0.15">
      <c r="A92" s="912" t="s">
        <v>1627</v>
      </c>
      <c r="B92" s="912" t="str">
        <f t="shared" si="0"/>
        <v>02</v>
      </c>
      <c r="C92" s="913" t="s">
        <v>3411</v>
      </c>
      <c r="D92" s="912" t="s">
        <v>1627</v>
      </c>
      <c r="E92" s="914" t="s">
        <v>3263</v>
      </c>
      <c r="F92" s="914" t="s">
        <v>3267</v>
      </c>
    </row>
    <row r="93" spans="1:6" ht="12.75" customHeight="1" x14ac:dyDescent="0.15">
      <c r="A93" s="912" t="s">
        <v>1276</v>
      </c>
      <c r="B93" s="912" t="str">
        <f t="shared" si="0"/>
        <v>26</v>
      </c>
      <c r="C93" s="913" t="s">
        <v>3412</v>
      </c>
      <c r="D93" s="912" t="s">
        <v>1276</v>
      </c>
      <c r="E93" s="914" t="s">
        <v>3413</v>
      </c>
      <c r="F93" s="914" t="s">
        <v>3267</v>
      </c>
    </row>
    <row r="94" spans="1:6" ht="12.75" customHeight="1" x14ac:dyDescent="0.15">
      <c r="A94" s="912" t="s">
        <v>1332</v>
      </c>
      <c r="B94" s="912" t="str">
        <f t="shared" si="0"/>
        <v>26</v>
      </c>
      <c r="C94" s="913" t="s">
        <v>3414</v>
      </c>
      <c r="D94" s="912" t="s">
        <v>1332</v>
      </c>
      <c r="E94" s="914" t="s">
        <v>3415</v>
      </c>
      <c r="F94" s="914" t="s">
        <v>3267</v>
      </c>
    </row>
    <row r="95" spans="1:6" ht="12.75" customHeight="1" x14ac:dyDescent="0.15">
      <c r="A95" s="912" t="s">
        <v>2586</v>
      </c>
      <c r="B95" s="912" t="str">
        <f t="shared" si="0"/>
        <v>26</v>
      </c>
      <c r="C95" s="913" t="s">
        <v>3416</v>
      </c>
      <c r="D95" s="912" t="s">
        <v>2586</v>
      </c>
      <c r="E95" s="914" t="s">
        <v>3417</v>
      </c>
      <c r="F95" s="914" t="s">
        <v>3267</v>
      </c>
    </row>
    <row r="96" spans="1:6" ht="12.75" customHeight="1" x14ac:dyDescent="0.15">
      <c r="A96" s="912" t="s">
        <v>2130</v>
      </c>
      <c r="B96" s="912" t="str">
        <f t="shared" si="0"/>
        <v>03</v>
      </c>
      <c r="C96" s="913" t="s">
        <v>3418</v>
      </c>
      <c r="D96" s="912" t="s">
        <v>2130</v>
      </c>
      <c r="E96" s="914" t="s">
        <v>3419</v>
      </c>
      <c r="F96" s="914" t="s">
        <v>3267</v>
      </c>
    </row>
    <row r="97" spans="1:6" ht="12.75" customHeight="1" x14ac:dyDescent="0.15">
      <c r="A97" s="912" t="s">
        <v>2606</v>
      </c>
      <c r="B97" s="912" t="str">
        <f t="shared" si="0"/>
        <v>26</v>
      </c>
      <c r="C97" s="913" t="s">
        <v>3420</v>
      </c>
      <c r="D97" s="912" t="s">
        <v>2606</v>
      </c>
      <c r="E97" s="914" t="s">
        <v>3421</v>
      </c>
      <c r="F97" s="914" t="s">
        <v>3267</v>
      </c>
    </row>
    <row r="98" spans="1:6" ht="12.75" customHeight="1" x14ac:dyDescent="0.15">
      <c r="A98" s="912" t="s">
        <v>1543</v>
      </c>
      <c r="B98" s="912" t="str">
        <f t="shared" si="0"/>
        <v>02</v>
      </c>
      <c r="C98" s="913" t="s">
        <v>3422</v>
      </c>
      <c r="D98" s="912" t="s">
        <v>1543</v>
      </c>
      <c r="E98" s="914" t="s">
        <v>3263</v>
      </c>
      <c r="F98" s="914" t="s">
        <v>3267</v>
      </c>
    </row>
    <row r="99" spans="1:6" ht="12.75" customHeight="1" x14ac:dyDescent="0.15">
      <c r="A99" s="912" t="s">
        <v>2245</v>
      </c>
      <c r="B99" s="912" t="str">
        <f t="shared" si="0"/>
        <v>26</v>
      </c>
      <c r="C99" s="913" t="s">
        <v>3423</v>
      </c>
      <c r="D99" s="912" t="s">
        <v>2245</v>
      </c>
      <c r="E99" s="914" t="s">
        <v>3344</v>
      </c>
      <c r="F99" s="914" t="s">
        <v>3267</v>
      </c>
    </row>
    <row r="100" spans="1:6" ht="12.75" customHeight="1" x14ac:dyDescent="0.15">
      <c r="A100" s="912" t="s">
        <v>1607</v>
      </c>
      <c r="B100" s="912" t="str">
        <f t="shared" si="0"/>
        <v>02</v>
      </c>
      <c r="C100" s="913" t="s">
        <v>3424</v>
      </c>
      <c r="D100" s="912" t="s">
        <v>1607</v>
      </c>
      <c r="E100" s="914" t="s">
        <v>3263</v>
      </c>
      <c r="F100" s="914" t="s">
        <v>3267</v>
      </c>
    </row>
    <row r="101" spans="1:6" ht="12.75" customHeight="1" x14ac:dyDescent="0.15">
      <c r="A101" s="912" t="s">
        <v>2222</v>
      </c>
      <c r="B101" s="912" t="str">
        <f t="shared" si="0"/>
        <v>26</v>
      </c>
      <c r="C101" s="913" t="s">
        <v>3425</v>
      </c>
      <c r="D101" s="912" t="s">
        <v>2222</v>
      </c>
      <c r="E101" s="914" t="s">
        <v>3426</v>
      </c>
      <c r="F101" s="914" t="s">
        <v>3267</v>
      </c>
    </row>
    <row r="102" spans="1:6" ht="12.75" customHeight="1" x14ac:dyDescent="0.15">
      <c r="A102" s="912" t="s">
        <v>2012</v>
      </c>
      <c r="B102" s="912" t="str">
        <f t="shared" si="0"/>
        <v>02</v>
      </c>
      <c r="C102" s="913" t="s">
        <v>3427</v>
      </c>
      <c r="D102" s="912" t="s">
        <v>2012</v>
      </c>
      <c r="E102" s="914" t="s">
        <v>3271</v>
      </c>
      <c r="F102" s="914" t="s">
        <v>3267</v>
      </c>
    </row>
    <row r="103" spans="1:6" ht="12.75" customHeight="1" x14ac:dyDescent="0.15">
      <c r="A103" s="912" t="s">
        <v>2724</v>
      </c>
      <c r="B103" s="912" t="str">
        <f t="shared" si="0"/>
        <v>26</v>
      </c>
      <c r="C103" s="913" t="s">
        <v>3428</v>
      </c>
      <c r="D103" s="912" t="s">
        <v>2724</v>
      </c>
      <c r="E103" s="914" t="s">
        <v>3429</v>
      </c>
      <c r="F103" s="914" t="s">
        <v>3267</v>
      </c>
    </row>
    <row r="104" spans="1:6" ht="12.75" customHeight="1" x14ac:dyDescent="0.15">
      <c r="A104" s="912" t="s">
        <v>2850</v>
      </c>
      <c r="B104" s="912" t="str">
        <f t="shared" si="0"/>
        <v>26</v>
      </c>
      <c r="C104" s="913" t="s">
        <v>3430</v>
      </c>
      <c r="D104" s="912" t="s">
        <v>2850</v>
      </c>
      <c r="E104" s="914" t="s">
        <v>3431</v>
      </c>
      <c r="F104" s="914" t="s">
        <v>3267</v>
      </c>
    </row>
    <row r="105" spans="1:6" ht="12.75" customHeight="1" x14ac:dyDescent="0.15">
      <c r="A105" s="912" t="s">
        <v>2278</v>
      </c>
      <c r="B105" s="912" t="str">
        <f t="shared" si="0"/>
        <v>22</v>
      </c>
      <c r="C105" s="913" t="s">
        <v>3432</v>
      </c>
      <c r="D105" s="912" t="s">
        <v>2278</v>
      </c>
      <c r="E105" s="914" t="s">
        <v>3433</v>
      </c>
      <c r="F105" s="914" t="s">
        <v>3267</v>
      </c>
    </row>
    <row r="106" spans="1:6" ht="12.75" customHeight="1" x14ac:dyDescent="0.15">
      <c r="A106" s="912" t="s">
        <v>2584</v>
      </c>
      <c r="B106" s="912" t="str">
        <f t="shared" si="0"/>
        <v>26</v>
      </c>
      <c r="C106" s="913" t="s">
        <v>3434</v>
      </c>
      <c r="D106" s="912" t="s">
        <v>2584</v>
      </c>
      <c r="E106" s="914" t="s">
        <v>3435</v>
      </c>
      <c r="F106" s="914" t="s">
        <v>3267</v>
      </c>
    </row>
    <row r="107" spans="1:6" ht="12.75" customHeight="1" x14ac:dyDescent="0.15">
      <c r="A107" s="912" t="s">
        <v>1609</v>
      </c>
      <c r="B107" s="912" t="str">
        <f t="shared" si="0"/>
        <v>02</v>
      </c>
      <c r="C107" s="913" t="s">
        <v>3436</v>
      </c>
      <c r="D107" s="912" t="s">
        <v>1609</v>
      </c>
      <c r="E107" s="914" t="s">
        <v>3263</v>
      </c>
      <c r="F107" s="914" t="s">
        <v>3267</v>
      </c>
    </row>
    <row r="108" spans="1:6" ht="12.75" customHeight="1" x14ac:dyDescent="0.15">
      <c r="A108" s="912" t="s">
        <v>1569</v>
      </c>
      <c r="B108" s="912" t="str">
        <f t="shared" si="0"/>
        <v>02</v>
      </c>
      <c r="C108" s="913" t="s">
        <v>3437</v>
      </c>
      <c r="D108" s="912" t="s">
        <v>1569</v>
      </c>
      <c r="E108" s="914" t="s">
        <v>3263</v>
      </c>
      <c r="F108" s="914" t="s">
        <v>3267</v>
      </c>
    </row>
    <row r="109" spans="1:6" ht="12.75" customHeight="1" x14ac:dyDescent="0.15">
      <c r="A109" s="912" t="s">
        <v>2263</v>
      </c>
      <c r="B109" s="912" t="str">
        <f t="shared" si="0"/>
        <v>26</v>
      </c>
      <c r="C109" s="913" t="s">
        <v>3438</v>
      </c>
      <c r="D109" s="912" t="s">
        <v>2263</v>
      </c>
      <c r="E109" s="914" t="s">
        <v>3290</v>
      </c>
      <c r="F109" s="914" t="s">
        <v>3267</v>
      </c>
    </row>
    <row r="110" spans="1:6" ht="12.75" customHeight="1" x14ac:dyDescent="0.15">
      <c r="A110" s="912" t="s">
        <v>2200</v>
      </c>
      <c r="B110" s="912" t="str">
        <f t="shared" si="0"/>
        <v>25</v>
      </c>
      <c r="C110" s="913" t="s">
        <v>3439</v>
      </c>
      <c r="D110" s="912" t="s">
        <v>2200</v>
      </c>
      <c r="E110" s="914" t="s">
        <v>3316</v>
      </c>
      <c r="F110" s="914" t="s">
        <v>3267</v>
      </c>
    </row>
    <row r="111" spans="1:6" ht="12.75" customHeight="1" x14ac:dyDescent="0.15">
      <c r="A111" s="911" t="s">
        <v>3440</v>
      </c>
      <c r="B111" s="912" t="str">
        <f t="shared" si="0"/>
        <v>40</v>
      </c>
      <c r="C111" s="913" t="s">
        <v>3441</v>
      </c>
      <c r="D111" s="911" t="s">
        <v>3440</v>
      </c>
      <c r="E111" s="914" t="s">
        <v>3321</v>
      </c>
      <c r="F111" s="914" t="s">
        <v>3264</v>
      </c>
    </row>
    <row r="112" spans="1:6" ht="12.75" customHeight="1" x14ac:dyDescent="0.15">
      <c r="A112" s="912" t="s">
        <v>2793</v>
      </c>
      <c r="B112" s="912" t="str">
        <f t="shared" si="0"/>
        <v>02</v>
      </c>
      <c r="C112" s="913" t="s">
        <v>3442</v>
      </c>
      <c r="D112" s="912" t="s">
        <v>2793</v>
      </c>
      <c r="E112" s="914" t="s">
        <v>3377</v>
      </c>
      <c r="F112" s="914" t="s">
        <v>3267</v>
      </c>
    </row>
    <row r="113" spans="1:6" ht="12.75" customHeight="1" x14ac:dyDescent="0.15">
      <c r="A113" s="912" t="s">
        <v>2290</v>
      </c>
      <c r="B113" s="912" t="str">
        <f t="shared" si="0"/>
        <v>16</v>
      </c>
      <c r="C113" s="913" t="s">
        <v>3443</v>
      </c>
      <c r="D113" s="912" t="s">
        <v>2290</v>
      </c>
      <c r="E113" s="914" t="s">
        <v>3444</v>
      </c>
      <c r="F113" s="914" t="s">
        <v>3267</v>
      </c>
    </row>
    <row r="114" spans="1:6" ht="12.75" customHeight="1" x14ac:dyDescent="0.15">
      <c r="A114" s="912" t="s">
        <v>2284</v>
      </c>
      <c r="B114" s="912" t="str">
        <f t="shared" si="0"/>
        <v>02</v>
      </c>
      <c r="C114" s="913" t="s">
        <v>3445</v>
      </c>
      <c r="D114" s="912" t="s">
        <v>2284</v>
      </c>
      <c r="E114" s="914" t="s">
        <v>3446</v>
      </c>
      <c r="F114" s="914" t="s">
        <v>3267</v>
      </c>
    </row>
    <row r="115" spans="1:6" ht="12.75" customHeight="1" x14ac:dyDescent="0.15">
      <c r="A115" s="911" t="s">
        <v>3447</v>
      </c>
      <c r="B115" s="912" t="str">
        <f t="shared" si="0"/>
        <v>45</v>
      </c>
      <c r="C115" s="913" t="s">
        <v>3448</v>
      </c>
      <c r="D115" s="911" t="s">
        <v>3447</v>
      </c>
      <c r="E115" s="914" t="s">
        <v>3449</v>
      </c>
      <c r="F115" s="914" t="s">
        <v>3264</v>
      </c>
    </row>
    <row r="116" spans="1:6" ht="12.75" customHeight="1" x14ac:dyDescent="0.15">
      <c r="A116" s="911" t="s">
        <v>3450</v>
      </c>
      <c r="B116" s="912" t="str">
        <f t="shared" si="0"/>
        <v>40</v>
      </c>
      <c r="C116" s="913" t="s">
        <v>3451</v>
      </c>
      <c r="D116" s="911" t="s">
        <v>3450</v>
      </c>
      <c r="E116" s="914" t="s">
        <v>3452</v>
      </c>
      <c r="F116" s="914" t="s">
        <v>3264</v>
      </c>
    </row>
    <row r="117" spans="1:6" ht="12.75" customHeight="1" x14ac:dyDescent="0.15">
      <c r="A117" s="911" t="s">
        <v>3453</v>
      </c>
      <c r="B117" s="912" t="str">
        <f t="shared" si="0"/>
        <v>46</v>
      </c>
      <c r="C117" s="913" t="s">
        <v>3454</v>
      </c>
      <c r="D117" s="911" t="s">
        <v>3453</v>
      </c>
      <c r="E117" s="914" t="s">
        <v>3263</v>
      </c>
      <c r="F117" s="914" t="s">
        <v>3264</v>
      </c>
    </row>
    <row r="118" spans="1:6" ht="12.75" customHeight="1" x14ac:dyDescent="0.15">
      <c r="A118" s="911" t="s">
        <v>3455</v>
      </c>
      <c r="B118" s="912" t="str">
        <f t="shared" si="0"/>
        <v>46</v>
      </c>
      <c r="C118" s="913" t="s">
        <v>3456</v>
      </c>
      <c r="D118" s="911" t="s">
        <v>3455</v>
      </c>
      <c r="E118" s="914" t="s">
        <v>3457</v>
      </c>
      <c r="F118" s="914" t="s">
        <v>3264</v>
      </c>
    </row>
    <row r="119" spans="1:6" ht="12.75" customHeight="1" x14ac:dyDescent="0.15">
      <c r="A119" s="911" t="s">
        <v>3458</v>
      </c>
      <c r="B119" s="912" t="str">
        <f t="shared" si="0"/>
        <v>45</v>
      </c>
      <c r="C119" s="913" t="s">
        <v>3459</v>
      </c>
      <c r="D119" s="911" t="s">
        <v>3458</v>
      </c>
      <c r="E119" s="914" t="s">
        <v>3263</v>
      </c>
      <c r="F119" s="914" t="s">
        <v>3264</v>
      </c>
    </row>
    <row r="120" spans="1:6" ht="12.75" customHeight="1" x14ac:dyDescent="0.15">
      <c r="A120" s="912" t="s">
        <v>2596</v>
      </c>
      <c r="B120" s="912" t="str">
        <f t="shared" si="0"/>
        <v>26</v>
      </c>
      <c r="C120" s="913" t="s">
        <v>3460</v>
      </c>
      <c r="D120" s="912" t="s">
        <v>2596</v>
      </c>
      <c r="E120" s="914" t="s">
        <v>3461</v>
      </c>
      <c r="F120" s="914" t="s">
        <v>3267</v>
      </c>
    </row>
    <row r="121" spans="1:6" ht="12.75" customHeight="1" x14ac:dyDescent="0.15">
      <c r="A121" s="912" t="s">
        <v>1807</v>
      </c>
      <c r="B121" s="912" t="str">
        <f t="shared" si="0"/>
        <v>26</v>
      </c>
      <c r="C121" s="913" t="s">
        <v>3462</v>
      </c>
      <c r="D121" s="912" t="s">
        <v>1807</v>
      </c>
      <c r="E121" s="914" t="s">
        <v>3277</v>
      </c>
      <c r="F121" s="914" t="s">
        <v>3267</v>
      </c>
    </row>
    <row r="122" spans="1:6" ht="12.75" customHeight="1" x14ac:dyDescent="0.15">
      <c r="A122" s="912" t="s">
        <v>2104</v>
      </c>
      <c r="B122" s="912" t="str">
        <f t="shared" si="0"/>
        <v>26</v>
      </c>
      <c r="C122" s="913" t="s">
        <v>3463</v>
      </c>
      <c r="D122" s="912" t="s">
        <v>2104</v>
      </c>
      <c r="E122" s="914" t="s">
        <v>3464</v>
      </c>
      <c r="F122" s="914" t="s">
        <v>3267</v>
      </c>
    </row>
    <row r="123" spans="1:6" ht="12.75" customHeight="1" x14ac:dyDescent="0.15">
      <c r="A123" s="912" t="s">
        <v>2076</v>
      </c>
      <c r="B123" s="912" t="str">
        <f t="shared" si="0"/>
        <v>26</v>
      </c>
      <c r="C123" s="913" t="s">
        <v>3465</v>
      </c>
      <c r="D123" s="912" t="s">
        <v>2076</v>
      </c>
      <c r="E123" s="914" t="s">
        <v>3466</v>
      </c>
      <c r="F123" s="914" t="s">
        <v>3267</v>
      </c>
    </row>
    <row r="124" spans="1:6" ht="12.75" customHeight="1" x14ac:dyDescent="0.15">
      <c r="A124" s="912" t="s">
        <v>2588</v>
      </c>
      <c r="B124" s="912" t="str">
        <f t="shared" si="0"/>
        <v>26</v>
      </c>
      <c r="C124" s="913" t="s">
        <v>3467</v>
      </c>
      <c r="D124" s="912" t="s">
        <v>2588</v>
      </c>
      <c r="E124" s="914" t="s">
        <v>3468</v>
      </c>
      <c r="F124" s="914" t="s">
        <v>3267</v>
      </c>
    </row>
    <row r="125" spans="1:6" ht="12.75" customHeight="1" x14ac:dyDescent="0.15">
      <c r="A125" s="912" t="s">
        <v>2150</v>
      </c>
      <c r="B125" s="912" t="str">
        <f t="shared" si="0"/>
        <v>26</v>
      </c>
      <c r="C125" s="913" t="s">
        <v>3469</v>
      </c>
      <c r="D125" s="912" t="s">
        <v>2150</v>
      </c>
      <c r="E125" s="914" t="s">
        <v>3470</v>
      </c>
      <c r="F125" s="914" t="s">
        <v>3267</v>
      </c>
    </row>
    <row r="126" spans="1:6" ht="12.75" customHeight="1" x14ac:dyDescent="0.15">
      <c r="A126" s="912" t="s">
        <v>2208</v>
      </c>
      <c r="B126" s="912" t="str">
        <f t="shared" si="0"/>
        <v>04</v>
      </c>
      <c r="C126" s="913" t="s">
        <v>3471</v>
      </c>
      <c r="D126" s="912" t="s">
        <v>2208</v>
      </c>
      <c r="E126" s="914" t="s">
        <v>3472</v>
      </c>
      <c r="F126" s="914" t="s">
        <v>3267</v>
      </c>
    </row>
    <row r="127" spans="1:6" ht="12.75" customHeight="1" x14ac:dyDescent="0.15">
      <c r="A127" s="912" t="s">
        <v>2652</v>
      </c>
      <c r="B127" s="912" t="str">
        <f t="shared" si="0"/>
        <v>04</v>
      </c>
      <c r="C127" s="913" t="s">
        <v>3473</v>
      </c>
      <c r="D127" s="912" t="s">
        <v>2652</v>
      </c>
      <c r="E127" s="914" t="s">
        <v>3474</v>
      </c>
      <c r="F127" s="914" t="s">
        <v>3267</v>
      </c>
    </row>
    <row r="128" spans="1:6" ht="12.75" customHeight="1" x14ac:dyDescent="0.15">
      <c r="A128" s="912" t="s">
        <v>1737</v>
      </c>
      <c r="B128" s="912" t="str">
        <f t="shared" si="0"/>
        <v>26</v>
      </c>
      <c r="C128" s="913" t="s">
        <v>3475</v>
      </c>
      <c r="D128" s="912" t="s">
        <v>1737</v>
      </c>
      <c r="E128" s="914" t="s">
        <v>3476</v>
      </c>
      <c r="F128" s="914" t="s">
        <v>3267</v>
      </c>
    </row>
    <row r="129" spans="1:6" ht="12.75" customHeight="1" x14ac:dyDescent="0.15">
      <c r="A129" s="912" t="s">
        <v>2022</v>
      </c>
      <c r="B129" s="912" t="str">
        <f t="shared" si="0"/>
        <v>02</v>
      </c>
      <c r="C129" s="913" t="s">
        <v>3477</v>
      </c>
      <c r="D129" s="912" t="s">
        <v>2022</v>
      </c>
      <c r="E129" s="914" t="s">
        <v>3271</v>
      </c>
      <c r="F129" s="914" t="s">
        <v>3267</v>
      </c>
    </row>
    <row r="130" spans="1:6" ht="12.75" customHeight="1" x14ac:dyDescent="0.15">
      <c r="A130" s="912" t="s">
        <v>1587</v>
      </c>
      <c r="B130" s="912" t="str">
        <f t="shared" si="0"/>
        <v>04</v>
      </c>
      <c r="C130" s="913" t="s">
        <v>3478</v>
      </c>
      <c r="D130" s="912" t="s">
        <v>1587</v>
      </c>
      <c r="E130" s="914" t="s">
        <v>3263</v>
      </c>
      <c r="F130" s="914" t="s">
        <v>3267</v>
      </c>
    </row>
    <row r="131" spans="1:6" ht="12.75" customHeight="1" x14ac:dyDescent="0.15">
      <c r="A131" s="912" t="s">
        <v>1629</v>
      </c>
      <c r="B131" s="912" t="str">
        <f t="shared" si="0"/>
        <v>04</v>
      </c>
      <c r="C131" s="913" t="s">
        <v>3479</v>
      </c>
      <c r="D131" s="912" t="s">
        <v>1629</v>
      </c>
      <c r="E131" s="914" t="s">
        <v>3263</v>
      </c>
      <c r="F131" s="914" t="s">
        <v>3267</v>
      </c>
    </row>
    <row r="132" spans="1:6" ht="12.75" customHeight="1" x14ac:dyDescent="0.15">
      <c r="A132" s="912" t="s">
        <v>2046</v>
      </c>
      <c r="B132" s="912" t="str">
        <f t="shared" si="0"/>
        <v>04</v>
      </c>
      <c r="C132" s="913" t="s">
        <v>3480</v>
      </c>
      <c r="D132" s="912" t="s">
        <v>2046</v>
      </c>
      <c r="E132" s="914" t="s">
        <v>3271</v>
      </c>
      <c r="F132" s="914" t="s">
        <v>3267</v>
      </c>
    </row>
    <row r="133" spans="1:6" ht="12.75" customHeight="1" x14ac:dyDescent="0.15">
      <c r="A133" s="912" t="s">
        <v>2304</v>
      </c>
      <c r="B133" s="912" t="str">
        <f t="shared" si="0"/>
        <v>04</v>
      </c>
      <c r="C133" s="913" t="s">
        <v>3481</v>
      </c>
      <c r="D133" s="912" t="s">
        <v>2304</v>
      </c>
      <c r="E133" s="914" t="s">
        <v>3482</v>
      </c>
      <c r="F133" s="914" t="s">
        <v>3267</v>
      </c>
    </row>
    <row r="134" spans="1:6" ht="12.75" customHeight="1" x14ac:dyDescent="0.15">
      <c r="A134" s="912" t="s">
        <v>1417</v>
      </c>
      <c r="B134" s="912" t="str">
        <f t="shared" si="0"/>
        <v>04</v>
      </c>
      <c r="C134" s="913" t="s">
        <v>3483</v>
      </c>
      <c r="D134" s="912" t="s">
        <v>1417</v>
      </c>
      <c r="E134" s="914" t="s">
        <v>3263</v>
      </c>
      <c r="F134" s="914" t="s">
        <v>3267</v>
      </c>
    </row>
    <row r="135" spans="1:6" ht="12.75" customHeight="1" x14ac:dyDescent="0.15">
      <c r="A135" s="912" t="s">
        <v>2034</v>
      </c>
      <c r="B135" s="912" t="str">
        <f t="shared" si="0"/>
        <v>04</v>
      </c>
      <c r="C135" s="913" t="s">
        <v>3484</v>
      </c>
      <c r="D135" s="912" t="s">
        <v>2034</v>
      </c>
      <c r="E135" s="914" t="s">
        <v>3271</v>
      </c>
      <c r="F135" s="914" t="s">
        <v>3267</v>
      </c>
    </row>
    <row r="136" spans="1:6" ht="12.75" customHeight="1" x14ac:dyDescent="0.15">
      <c r="A136" s="912" t="s">
        <v>2036</v>
      </c>
      <c r="B136" s="912" t="str">
        <f t="shared" si="0"/>
        <v>04</v>
      </c>
      <c r="C136" s="913" t="s">
        <v>3485</v>
      </c>
      <c r="D136" s="912" t="s">
        <v>2036</v>
      </c>
      <c r="E136" s="914" t="s">
        <v>3271</v>
      </c>
      <c r="F136" s="914" t="s">
        <v>3267</v>
      </c>
    </row>
    <row r="137" spans="1:6" ht="12.75" customHeight="1" x14ac:dyDescent="0.15">
      <c r="A137" s="912" t="s">
        <v>2024</v>
      </c>
      <c r="B137" s="912" t="str">
        <f t="shared" si="0"/>
        <v>02</v>
      </c>
      <c r="C137" s="913" t="s">
        <v>3486</v>
      </c>
      <c r="D137" s="912" t="s">
        <v>2024</v>
      </c>
      <c r="E137" s="914" t="s">
        <v>3271</v>
      </c>
      <c r="F137" s="914" t="s">
        <v>3267</v>
      </c>
    </row>
    <row r="138" spans="1:6" ht="12.75" customHeight="1" x14ac:dyDescent="0.15">
      <c r="A138" s="912" t="s">
        <v>1779</v>
      </c>
      <c r="B138" s="912" t="str">
        <f t="shared" si="0"/>
        <v>26</v>
      </c>
      <c r="C138" s="913" t="s">
        <v>3487</v>
      </c>
      <c r="D138" s="912" t="s">
        <v>1779</v>
      </c>
      <c r="E138" s="914" t="s">
        <v>3488</v>
      </c>
      <c r="F138" s="914" t="s">
        <v>3267</v>
      </c>
    </row>
    <row r="139" spans="1:6" ht="12.75" customHeight="1" x14ac:dyDescent="0.15">
      <c r="A139" s="912" t="s">
        <v>1825</v>
      </c>
      <c r="B139" s="912" t="str">
        <f t="shared" si="0"/>
        <v>16</v>
      </c>
      <c r="C139" s="913" t="s">
        <v>3489</v>
      </c>
      <c r="D139" s="912" t="s">
        <v>1825</v>
      </c>
      <c r="E139" s="914" t="s">
        <v>3277</v>
      </c>
      <c r="F139" s="914" t="s">
        <v>3267</v>
      </c>
    </row>
    <row r="140" spans="1:6" ht="12.75" customHeight="1" x14ac:dyDescent="0.15">
      <c r="A140" s="912" t="s">
        <v>1871</v>
      </c>
      <c r="B140" s="912" t="str">
        <f t="shared" si="0"/>
        <v>02</v>
      </c>
      <c r="C140" s="913" t="s">
        <v>3490</v>
      </c>
      <c r="D140" s="912" t="s">
        <v>1871</v>
      </c>
      <c r="E140" s="914" t="s">
        <v>3491</v>
      </c>
      <c r="F140" s="914" t="s">
        <v>3267</v>
      </c>
    </row>
    <row r="141" spans="1:6" ht="12.75" customHeight="1" x14ac:dyDescent="0.15">
      <c r="A141" s="912" t="s">
        <v>1270</v>
      </c>
      <c r="B141" s="912" t="str">
        <f t="shared" si="0"/>
        <v>26</v>
      </c>
      <c r="C141" s="913" t="s">
        <v>3492</v>
      </c>
      <c r="D141" s="912" t="s">
        <v>1270</v>
      </c>
      <c r="E141" s="914" t="s">
        <v>3493</v>
      </c>
      <c r="F141" s="914" t="s">
        <v>3267</v>
      </c>
    </row>
    <row r="142" spans="1:6" ht="12.75" customHeight="1" x14ac:dyDescent="0.15">
      <c r="A142" s="912" t="s">
        <v>2338</v>
      </c>
      <c r="B142" s="912" t="str">
        <f t="shared" si="0"/>
        <v>26</v>
      </c>
      <c r="C142" s="913" t="s">
        <v>3494</v>
      </c>
      <c r="D142" s="912" t="s">
        <v>2338</v>
      </c>
      <c r="E142" s="914" t="s">
        <v>3495</v>
      </c>
      <c r="F142" s="914" t="s">
        <v>3267</v>
      </c>
    </row>
    <row r="143" spans="1:6" ht="12.75" customHeight="1" x14ac:dyDescent="0.15">
      <c r="A143" s="912" t="s">
        <v>2350</v>
      </c>
      <c r="B143" s="912" t="str">
        <f t="shared" si="0"/>
        <v>26</v>
      </c>
      <c r="C143" s="913" t="s">
        <v>3496</v>
      </c>
      <c r="D143" s="912" t="s">
        <v>2350</v>
      </c>
      <c r="E143" s="914" t="s">
        <v>3497</v>
      </c>
      <c r="F143" s="914" t="s">
        <v>3267</v>
      </c>
    </row>
    <row r="144" spans="1:6" ht="12.75" customHeight="1" x14ac:dyDescent="0.15">
      <c r="A144" s="911" t="s">
        <v>3498</v>
      </c>
      <c r="B144" s="912" t="str">
        <f t="shared" si="0"/>
        <v>45</v>
      </c>
      <c r="C144" s="913" t="s">
        <v>3499</v>
      </c>
      <c r="D144" s="911" t="s">
        <v>3498</v>
      </c>
      <c r="E144" s="914" t="s">
        <v>3500</v>
      </c>
      <c r="F144" s="914" t="s">
        <v>3264</v>
      </c>
    </row>
    <row r="145" spans="1:6" ht="12.75" customHeight="1" x14ac:dyDescent="0.15">
      <c r="A145" s="911" t="s">
        <v>3501</v>
      </c>
      <c r="B145" s="912" t="str">
        <f t="shared" si="0"/>
        <v>46</v>
      </c>
      <c r="C145" s="913" t="s">
        <v>3502</v>
      </c>
      <c r="D145" s="911" t="s">
        <v>3501</v>
      </c>
      <c r="E145" s="914" t="s">
        <v>3503</v>
      </c>
      <c r="F145" s="914" t="s">
        <v>3264</v>
      </c>
    </row>
    <row r="146" spans="1:6" ht="12.75" customHeight="1" x14ac:dyDescent="0.15">
      <c r="A146" s="912" t="s">
        <v>2826</v>
      </c>
      <c r="B146" s="912" t="str">
        <f t="shared" si="0"/>
        <v>02</v>
      </c>
      <c r="C146" s="913" t="s">
        <v>3504</v>
      </c>
      <c r="D146" s="912" t="s">
        <v>2826</v>
      </c>
      <c r="E146" s="914" t="s">
        <v>3346</v>
      </c>
      <c r="F146" s="914" t="s">
        <v>3267</v>
      </c>
    </row>
    <row r="147" spans="1:6" ht="12.75" customHeight="1" x14ac:dyDescent="0.15">
      <c r="A147" s="912" t="s">
        <v>2901</v>
      </c>
      <c r="B147" s="912" t="str">
        <f t="shared" si="0"/>
        <v>02</v>
      </c>
      <c r="C147" s="913" t="s">
        <v>3505</v>
      </c>
      <c r="D147" s="912" t="s">
        <v>2901</v>
      </c>
      <c r="E147" s="914" t="s">
        <v>3506</v>
      </c>
      <c r="F147" s="914" t="s">
        <v>3267</v>
      </c>
    </row>
    <row r="148" spans="1:6" ht="12.75" customHeight="1" x14ac:dyDescent="0.15">
      <c r="A148" s="912" t="s">
        <v>1541</v>
      </c>
      <c r="B148" s="912" t="str">
        <f t="shared" si="0"/>
        <v>02</v>
      </c>
      <c r="C148" s="913" t="s">
        <v>3507</v>
      </c>
      <c r="D148" s="912" t="s">
        <v>1541</v>
      </c>
      <c r="E148" s="914" t="s">
        <v>3263</v>
      </c>
      <c r="F148" s="914" t="s">
        <v>3267</v>
      </c>
    </row>
    <row r="149" spans="1:6" ht="12.75" customHeight="1" x14ac:dyDescent="0.15">
      <c r="A149" s="912" t="s">
        <v>1875</v>
      </c>
      <c r="B149" s="912" t="str">
        <f t="shared" si="0"/>
        <v>17</v>
      </c>
      <c r="C149" s="913" t="s">
        <v>3508</v>
      </c>
      <c r="D149" s="912" t="s">
        <v>1875</v>
      </c>
      <c r="E149" s="914" t="s">
        <v>3491</v>
      </c>
      <c r="F149" s="914" t="s">
        <v>3267</v>
      </c>
    </row>
    <row r="150" spans="1:6" ht="12.75" customHeight="1" x14ac:dyDescent="0.15">
      <c r="A150" s="912" t="s">
        <v>1873</v>
      </c>
      <c r="B150" s="912" t="str">
        <f t="shared" si="0"/>
        <v>02</v>
      </c>
      <c r="C150" s="913" t="s">
        <v>3509</v>
      </c>
      <c r="D150" s="912" t="s">
        <v>1873</v>
      </c>
      <c r="E150" s="914" t="s">
        <v>3491</v>
      </c>
      <c r="F150" s="914" t="s">
        <v>3267</v>
      </c>
    </row>
    <row r="151" spans="1:6" ht="12.75" customHeight="1" x14ac:dyDescent="0.15">
      <c r="A151" s="912" t="s">
        <v>2308</v>
      </c>
      <c r="B151" s="912" t="str">
        <f t="shared" si="0"/>
        <v>26</v>
      </c>
      <c r="C151" s="913" t="s">
        <v>3510</v>
      </c>
      <c r="D151" s="912" t="s">
        <v>2308</v>
      </c>
      <c r="E151" s="914" t="s">
        <v>3511</v>
      </c>
      <c r="F151" s="914" t="s">
        <v>3267</v>
      </c>
    </row>
    <row r="152" spans="1:6" ht="12.75" customHeight="1" x14ac:dyDescent="0.15">
      <c r="A152" s="912" t="s">
        <v>2580</v>
      </c>
      <c r="B152" s="912" t="str">
        <f t="shared" si="0"/>
        <v>26</v>
      </c>
      <c r="C152" s="913" t="s">
        <v>3512</v>
      </c>
      <c r="D152" s="912" t="s">
        <v>2580</v>
      </c>
      <c r="E152" s="914" t="s">
        <v>3513</v>
      </c>
      <c r="F152" s="914" t="s">
        <v>3267</v>
      </c>
    </row>
    <row r="153" spans="1:6" ht="12.75" customHeight="1" x14ac:dyDescent="0.15">
      <c r="A153" s="912" t="s">
        <v>1673</v>
      </c>
      <c r="B153" s="912" t="str">
        <f t="shared" si="0"/>
        <v>26</v>
      </c>
      <c r="C153" s="913" t="s">
        <v>3514</v>
      </c>
      <c r="D153" s="912" t="s">
        <v>1673</v>
      </c>
      <c r="E153" s="914" t="s">
        <v>3515</v>
      </c>
      <c r="F153" s="914" t="s">
        <v>3267</v>
      </c>
    </row>
    <row r="154" spans="1:6" ht="12.75" customHeight="1" x14ac:dyDescent="0.15">
      <c r="A154" s="912" t="s">
        <v>1703</v>
      </c>
      <c r="B154" s="912" t="str">
        <f t="shared" si="0"/>
        <v>26</v>
      </c>
      <c r="C154" s="913" t="s">
        <v>3516</v>
      </c>
      <c r="D154" s="912" t="s">
        <v>1703</v>
      </c>
      <c r="E154" s="914" t="s">
        <v>3517</v>
      </c>
      <c r="F154" s="914" t="s">
        <v>3267</v>
      </c>
    </row>
    <row r="155" spans="1:6" ht="12.75" customHeight="1" x14ac:dyDescent="0.15">
      <c r="A155" s="912" t="s">
        <v>2994</v>
      </c>
      <c r="B155" s="912" t="str">
        <f t="shared" si="0"/>
        <v>02</v>
      </c>
      <c r="C155" s="913" t="s">
        <v>3518</v>
      </c>
      <c r="D155" s="912" t="s">
        <v>2994</v>
      </c>
      <c r="E155" s="914" t="s">
        <v>3341</v>
      </c>
      <c r="F155" s="914" t="s">
        <v>3267</v>
      </c>
    </row>
    <row r="156" spans="1:6" ht="12.75" customHeight="1" x14ac:dyDescent="0.15">
      <c r="A156" s="912" t="s">
        <v>2980</v>
      </c>
      <c r="B156" s="912" t="str">
        <f t="shared" si="0"/>
        <v>02</v>
      </c>
      <c r="C156" s="913" t="s">
        <v>3519</v>
      </c>
      <c r="D156" s="912" t="s">
        <v>2980</v>
      </c>
      <c r="E156" s="914" t="s">
        <v>3341</v>
      </c>
      <c r="F156" s="914" t="s">
        <v>3267</v>
      </c>
    </row>
    <row r="157" spans="1:6" ht="12.75" customHeight="1" x14ac:dyDescent="0.15">
      <c r="A157" s="912" t="s">
        <v>1739</v>
      </c>
      <c r="B157" s="912" t="str">
        <f t="shared" si="0"/>
        <v>26</v>
      </c>
      <c r="C157" s="913" t="s">
        <v>3520</v>
      </c>
      <c r="D157" s="912" t="s">
        <v>1739</v>
      </c>
      <c r="E157" s="914" t="s">
        <v>3521</v>
      </c>
      <c r="F157" s="914" t="s">
        <v>3267</v>
      </c>
    </row>
    <row r="158" spans="1:6" ht="12.75" customHeight="1" x14ac:dyDescent="0.15">
      <c r="A158" s="912" t="s">
        <v>2694</v>
      </c>
      <c r="B158" s="912" t="str">
        <f t="shared" si="0"/>
        <v>26</v>
      </c>
      <c r="C158" s="913" t="s">
        <v>3522</v>
      </c>
      <c r="D158" s="912" t="s">
        <v>2694</v>
      </c>
      <c r="E158" s="914" t="s">
        <v>3523</v>
      </c>
      <c r="F158" s="914" t="s">
        <v>3267</v>
      </c>
    </row>
    <row r="159" spans="1:6" ht="12.75" customHeight="1" x14ac:dyDescent="0.15">
      <c r="A159" s="912" t="s">
        <v>2686</v>
      </c>
      <c r="B159" s="912" t="str">
        <f t="shared" si="0"/>
        <v>19</v>
      </c>
      <c r="C159" s="913" t="s">
        <v>3524</v>
      </c>
      <c r="D159" s="912" t="s">
        <v>2686</v>
      </c>
      <c r="E159" s="914" t="s">
        <v>3523</v>
      </c>
      <c r="F159" s="914" t="s">
        <v>3267</v>
      </c>
    </row>
    <row r="160" spans="1:6" ht="12.75" customHeight="1" x14ac:dyDescent="0.15">
      <c r="A160" s="912" t="s">
        <v>1952</v>
      </c>
      <c r="B160" s="912" t="str">
        <f t="shared" si="0"/>
        <v>04</v>
      </c>
      <c r="C160" s="913" t="s">
        <v>3525</v>
      </c>
      <c r="D160" s="912" t="s">
        <v>1952</v>
      </c>
      <c r="E160" s="914" t="s">
        <v>3526</v>
      </c>
      <c r="F160" s="914" t="s">
        <v>3267</v>
      </c>
    </row>
    <row r="161" spans="1:6" ht="12.75" customHeight="1" x14ac:dyDescent="0.15">
      <c r="A161" s="912" t="s">
        <v>1633</v>
      </c>
      <c r="B161" s="912" t="str">
        <f t="shared" si="0"/>
        <v>02</v>
      </c>
      <c r="C161" s="913" t="s">
        <v>3527</v>
      </c>
      <c r="D161" s="912" t="s">
        <v>1633</v>
      </c>
      <c r="E161" s="914" t="s">
        <v>3263</v>
      </c>
      <c r="F161" s="914" t="s">
        <v>3267</v>
      </c>
    </row>
    <row r="162" spans="1:6" ht="12.75" customHeight="1" x14ac:dyDescent="0.15">
      <c r="A162" s="912" t="s">
        <v>1563</v>
      </c>
      <c r="B162" s="912" t="str">
        <f t="shared" si="0"/>
        <v>02</v>
      </c>
      <c r="C162" s="913" t="s">
        <v>3528</v>
      </c>
      <c r="D162" s="912" t="s">
        <v>1563</v>
      </c>
      <c r="E162" s="914" t="s">
        <v>3263</v>
      </c>
      <c r="F162" s="914" t="s">
        <v>3267</v>
      </c>
    </row>
    <row r="163" spans="1:6" ht="12.75" customHeight="1" x14ac:dyDescent="0.15">
      <c r="A163" s="912" t="s">
        <v>2112</v>
      </c>
      <c r="B163" s="912" t="str">
        <f t="shared" si="0"/>
        <v>26</v>
      </c>
      <c r="C163" s="913" t="s">
        <v>3529</v>
      </c>
      <c r="D163" s="912" t="s">
        <v>2112</v>
      </c>
      <c r="E163" s="914" t="s">
        <v>3275</v>
      </c>
      <c r="F163" s="914" t="s">
        <v>3267</v>
      </c>
    </row>
    <row r="164" spans="1:6" ht="12.75" customHeight="1" x14ac:dyDescent="0.15">
      <c r="A164" s="912" t="s">
        <v>2476</v>
      </c>
      <c r="B164" s="912" t="str">
        <f t="shared" si="0"/>
        <v>16</v>
      </c>
      <c r="C164" s="913" t="s">
        <v>3530</v>
      </c>
      <c r="D164" s="912" t="s">
        <v>2476</v>
      </c>
      <c r="E164" s="914" t="s">
        <v>3273</v>
      </c>
      <c r="F164" s="914" t="s">
        <v>3267</v>
      </c>
    </row>
    <row r="165" spans="1:6" ht="12.75" customHeight="1" x14ac:dyDescent="0.15">
      <c r="A165" s="912" t="s">
        <v>2492</v>
      </c>
      <c r="B165" s="912" t="str">
        <f t="shared" si="0"/>
        <v>16</v>
      </c>
      <c r="C165" s="913" t="s">
        <v>3531</v>
      </c>
      <c r="D165" s="912" t="s">
        <v>2492</v>
      </c>
      <c r="E165" s="914" t="s">
        <v>3273</v>
      </c>
      <c r="F165" s="914" t="s">
        <v>3267</v>
      </c>
    </row>
    <row r="166" spans="1:6" ht="12.75" customHeight="1" x14ac:dyDescent="0.15">
      <c r="A166" s="912" t="s">
        <v>2664</v>
      </c>
      <c r="B166" s="912" t="str">
        <f t="shared" si="0"/>
        <v>16</v>
      </c>
      <c r="C166" s="913" t="s">
        <v>3532</v>
      </c>
      <c r="D166" s="912" t="s">
        <v>2664</v>
      </c>
      <c r="E166" s="914" t="s">
        <v>3474</v>
      </c>
      <c r="F166" s="914" t="s">
        <v>3267</v>
      </c>
    </row>
    <row r="167" spans="1:6" ht="12.75" customHeight="1" x14ac:dyDescent="0.15">
      <c r="A167" s="912" t="s">
        <v>1651</v>
      </c>
      <c r="B167" s="912" t="str">
        <f t="shared" si="0"/>
        <v>16</v>
      </c>
      <c r="C167" s="913" t="s">
        <v>3533</v>
      </c>
      <c r="D167" s="912" t="s">
        <v>1651</v>
      </c>
      <c r="E167" s="914" t="s">
        <v>3263</v>
      </c>
      <c r="F167" s="914" t="s">
        <v>3267</v>
      </c>
    </row>
    <row r="168" spans="1:6" ht="12.75" customHeight="1" x14ac:dyDescent="0.15">
      <c r="A168" s="912" t="s">
        <v>2038</v>
      </c>
      <c r="B168" s="912" t="str">
        <f t="shared" si="0"/>
        <v>16</v>
      </c>
      <c r="C168" s="913" t="s">
        <v>3534</v>
      </c>
      <c r="D168" s="912" t="s">
        <v>2038</v>
      </c>
      <c r="E168" s="914" t="s">
        <v>3271</v>
      </c>
      <c r="F168" s="914" t="s">
        <v>3267</v>
      </c>
    </row>
    <row r="169" spans="1:6" ht="12.75" customHeight="1" x14ac:dyDescent="0.15">
      <c r="A169" s="912" t="s">
        <v>2040</v>
      </c>
      <c r="B169" s="912" t="str">
        <f t="shared" si="0"/>
        <v>16</v>
      </c>
      <c r="C169" s="913" t="s">
        <v>3535</v>
      </c>
      <c r="D169" s="912" t="s">
        <v>2040</v>
      </c>
      <c r="E169" s="914" t="s">
        <v>3271</v>
      </c>
      <c r="F169" s="914" t="s">
        <v>3267</v>
      </c>
    </row>
    <row r="170" spans="1:6" ht="12.75" customHeight="1" x14ac:dyDescent="0.15">
      <c r="A170" s="912" t="s">
        <v>1502</v>
      </c>
      <c r="B170" s="912" t="str">
        <f t="shared" si="0"/>
        <v>02</v>
      </c>
      <c r="C170" s="913" t="s">
        <v>3536</v>
      </c>
      <c r="D170" s="912" t="s">
        <v>1502</v>
      </c>
      <c r="E170" s="914" t="s">
        <v>3263</v>
      </c>
      <c r="F170" s="914" t="s">
        <v>3267</v>
      </c>
    </row>
    <row r="171" spans="1:6" ht="12.75" customHeight="1" x14ac:dyDescent="0.15">
      <c r="A171" s="912" t="s">
        <v>2352</v>
      </c>
      <c r="B171" s="912" t="str">
        <f t="shared" si="0"/>
        <v>26</v>
      </c>
      <c r="C171" s="913" t="s">
        <v>3537</v>
      </c>
      <c r="D171" s="912" t="s">
        <v>2352</v>
      </c>
      <c r="E171" s="914" t="s">
        <v>3538</v>
      </c>
      <c r="F171" s="914" t="s">
        <v>3267</v>
      </c>
    </row>
    <row r="172" spans="1:6" ht="12.75" customHeight="1" x14ac:dyDescent="0.15">
      <c r="A172" s="912" t="s">
        <v>1897</v>
      </c>
      <c r="B172" s="912" t="str">
        <f t="shared" si="0"/>
        <v>25</v>
      </c>
      <c r="C172" s="913" t="s">
        <v>3539</v>
      </c>
      <c r="D172" s="912" t="s">
        <v>1897</v>
      </c>
      <c r="E172" s="914" t="s">
        <v>3263</v>
      </c>
      <c r="F172" s="914" t="s">
        <v>3267</v>
      </c>
    </row>
    <row r="173" spans="1:6" ht="12.75" customHeight="1" x14ac:dyDescent="0.15">
      <c r="A173" s="912" t="s">
        <v>1783</v>
      </c>
      <c r="B173" s="912" t="str">
        <f t="shared" si="0"/>
        <v>26</v>
      </c>
      <c r="C173" s="913" t="s">
        <v>3540</v>
      </c>
      <c r="D173" s="912" t="s">
        <v>1783</v>
      </c>
      <c r="E173" s="914" t="s">
        <v>3541</v>
      </c>
      <c r="F173" s="914" t="s">
        <v>3267</v>
      </c>
    </row>
    <row r="174" spans="1:6" ht="12.75" customHeight="1" x14ac:dyDescent="0.15">
      <c r="A174" s="911" t="s">
        <v>3542</v>
      </c>
      <c r="B174" s="912" t="str">
        <f t="shared" si="0"/>
        <v>46</v>
      </c>
      <c r="C174" s="913" t="s">
        <v>3543</v>
      </c>
      <c r="D174" s="911" t="s">
        <v>3542</v>
      </c>
      <c r="E174" s="914" t="s">
        <v>3544</v>
      </c>
      <c r="F174" s="914" t="s">
        <v>3264</v>
      </c>
    </row>
    <row r="175" spans="1:6" ht="12.75" customHeight="1" x14ac:dyDescent="0.15">
      <c r="A175" s="912" t="s">
        <v>1918</v>
      </c>
      <c r="B175" s="912" t="str">
        <f t="shared" si="0"/>
        <v>26</v>
      </c>
      <c r="C175" s="913" t="s">
        <v>3545</v>
      </c>
      <c r="D175" s="912" t="s">
        <v>1918</v>
      </c>
      <c r="E175" s="914" t="s">
        <v>3546</v>
      </c>
      <c r="F175" s="914" t="s">
        <v>3267</v>
      </c>
    </row>
    <row r="176" spans="1:6" ht="12.75" customHeight="1" x14ac:dyDescent="0.15">
      <c r="A176" s="912" t="s">
        <v>2154</v>
      </c>
      <c r="B176" s="912" t="str">
        <f t="shared" si="0"/>
        <v>26</v>
      </c>
      <c r="C176" s="913" t="s">
        <v>3547</v>
      </c>
      <c r="D176" s="912" t="s">
        <v>2154</v>
      </c>
      <c r="E176" s="914" t="s">
        <v>3548</v>
      </c>
      <c r="F176" s="914" t="s">
        <v>3267</v>
      </c>
    </row>
    <row r="177" spans="1:6" ht="12.75" customHeight="1" x14ac:dyDescent="0.15">
      <c r="A177" s="912" t="s">
        <v>2314</v>
      </c>
      <c r="B177" s="912" t="str">
        <f t="shared" si="0"/>
        <v>22</v>
      </c>
      <c r="C177" s="913" t="s">
        <v>3549</v>
      </c>
      <c r="D177" s="912" t="s">
        <v>2314</v>
      </c>
      <c r="E177" s="914" t="s">
        <v>3294</v>
      </c>
      <c r="F177" s="914" t="s">
        <v>3267</v>
      </c>
    </row>
    <row r="178" spans="1:6" ht="12.75" customHeight="1" x14ac:dyDescent="0.15">
      <c r="A178" s="911" t="s">
        <v>3550</v>
      </c>
      <c r="B178" s="912" t="str">
        <f t="shared" si="0"/>
        <v>41</v>
      </c>
      <c r="C178" s="913" t="s">
        <v>3551</v>
      </c>
      <c r="D178" s="911" t="s">
        <v>3550</v>
      </c>
      <c r="E178" s="914" t="s">
        <v>3552</v>
      </c>
      <c r="F178" s="914" t="s">
        <v>3264</v>
      </c>
    </row>
    <row r="179" spans="1:6" ht="12.75" customHeight="1" x14ac:dyDescent="0.15">
      <c r="A179" s="912" t="s">
        <v>2627</v>
      </c>
      <c r="B179" s="912" t="str">
        <f t="shared" si="0"/>
        <v>26</v>
      </c>
      <c r="C179" s="913" t="s">
        <v>3553</v>
      </c>
      <c r="D179" s="912" t="s">
        <v>2627</v>
      </c>
      <c r="E179" s="914" t="s">
        <v>3554</v>
      </c>
      <c r="F179" s="914" t="s">
        <v>3267</v>
      </c>
    </row>
    <row r="180" spans="1:6" ht="12.75" customHeight="1" x14ac:dyDescent="0.15">
      <c r="A180" s="912" t="s">
        <v>2253</v>
      </c>
      <c r="B180" s="912" t="str">
        <f t="shared" si="0"/>
        <v>02</v>
      </c>
      <c r="C180" s="913" t="s">
        <v>3555</v>
      </c>
      <c r="D180" s="912" t="s">
        <v>2253</v>
      </c>
      <c r="E180" s="914" t="s">
        <v>3290</v>
      </c>
      <c r="F180" s="914" t="s">
        <v>3267</v>
      </c>
    </row>
    <row r="181" spans="1:6" ht="12.75" customHeight="1" x14ac:dyDescent="0.15">
      <c r="A181" s="912" t="s">
        <v>2680</v>
      </c>
      <c r="B181" s="912" t="str">
        <f t="shared" si="0"/>
        <v>26</v>
      </c>
      <c r="C181" s="913" t="s">
        <v>3556</v>
      </c>
      <c r="D181" s="912" t="s">
        <v>2680</v>
      </c>
      <c r="E181" s="914" t="s">
        <v>3557</v>
      </c>
      <c r="F181" s="914" t="s">
        <v>3267</v>
      </c>
    </row>
    <row r="182" spans="1:6" ht="12.75" customHeight="1" x14ac:dyDescent="0.15">
      <c r="A182" s="912" t="s">
        <v>1415</v>
      </c>
      <c r="B182" s="912" t="str">
        <f t="shared" si="0"/>
        <v>04</v>
      </c>
      <c r="C182" s="913" t="s">
        <v>3558</v>
      </c>
      <c r="D182" s="912" t="s">
        <v>1415</v>
      </c>
      <c r="E182" s="914" t="s">
        <v>3263</v>
      </c>
      <c r="F182" s="914" t="s">
        <v>3267</v>
      </c>
    </row>
    <row r="183" spans="1:6" ht="12.75" customHeight="1" x14ac:dyDescent="0.15">
      <c r="A183" s="912" t="s">
        <v>1661</v>
      </c>
      <c r="B183" s="912" t="str">
        <f t="shared" si="0"/>
        <v>13</v>
      </c>
      <c r="C183" s="913" t="s">
        <v>3559</v>
      </c>
      <c r="D183" s="912" t="s">
        <v>1661</v>
      </c>
      <c r="E183" s="914" t="s">
        <v>3263</v>
      </c>
      <c r="F183" s="914" t="s">
        <v>3267</v>
      </c>
    </row>
    <row r="184" spans="1:6" ht="12.75" customHeight="1" x14ac:dyDescent="0.15">
      <c r="A184" s="912" t="s">
        <v>1567</v>
      </c>
      <c r="B184" s="912" t="str">
        <f t="shared" si="0"/>
        <v>02</v>
      </c>
      <c r="C184" s="913" t="s">
        <v>3560</v>
      </c>
      <c r="D184" s="912" t="s">
        <v>1567</v>
      </c>
      <c r="E184" s="914" t="s">
        <v>3263</v>
      </c>
      <c r="F184" s="914" t="s">
        <v>3267</v>
      </c>
    </row>
    <row r="185" spans="1:6" ht="12.75" customHeight="1" x14ac:dyDescent="0.15">
      <c r="A185" s="911" t="s">
        <v>3561</v>
      </c>
      <c r="B185" s="912" t="str">
        <f t="shared" si="0"/>
        <v>61</v>
      </c>
      <c r="C185" s="913" t="s">
        <v>3562</v>
      </c>
      <c r="D185" s="911" t="s">
        <v>3561</v>
      </c>
      <c r="E185" s="914" t="s">
        <v>3271</v>
      </c>
      <c r="F185" s="914" t="s">
        <v>3264</v>
      </c>
    </row>
    <row r="186" spans="1:6" ht="12.75" customHeight="1" x14ac:dyDescent="0.15">
      <c r="A186" s="912" t="s">
        <v>1938</v>
      </c>
      <c r="B186" s="912" t="str">
        <f t="shared" si="0"/>
        <v>04</v>
      </c>
      <c r="C186" s="913" t="s">
        <v>3563</v>
      </c>
      <c r="D186" s="912" t="s">
        <v>1938</v>
      </c>
      <c r="E186" s="914" t="s">
        <v>3564</v>
      </c>
      <c r="F186" s="914" t="s">
        <v>3267</v>
      </c>
    </row>
    <row r="187" spans="1:6" ht="12.75" customHeight="1" x14ac:dyDescent="0.15">
      <c r="A187" s="912" t="s">
        <v>2684</v>
      </c>
      <c r="B187" s="912" t="str">
        <f t="shared" si="0"/>
        <v>22</v>
      </c>
      <c r="C187" s="913" t="s">
        <v>3565</v>
      </c>
      <c r="D187" s="912" t="s">
        <v>2684</v>
      </c>
      <c r="E187" s="914" t="s">
        <v>3523</v>
      </c>
      <c r="F187" s="914" t="s">
        <v>3267</v>
      </c>
    </row>
    <row r="188" spans="1:6" ht="12.75" customHeight="1" x14ac:dyDescent="0.15">
      <c r="A188" s="912" t="s">
        <v>1619</v>
      </c>
      <c r="B188" s="912" t="str">
        <f t="shared" si="0"/>
        <v>02</v>
      </c>
      <c r="C188" s="913" t="s">
        <v>3566</v>
      </c>
      <c r="D188" s="912" t="s">
        <v>1619</v>
      </c>
      <c r="E188" s="914" t="s">
        <v>3263</v>
      </c>
      <c r="F188" s="914" t="s">
        <v>3267</v>
      </c>
    </row>
    <row r="189" spans="1:6" ht="12.75" customHeight="1" x14ac:dyDescent="0.15">
      <c r="A189" s="912" t="s">
        <v>2318</v>
      </c>
      <c r="B189" s="912" t="str">
        <f t="shared" si="0"/>
        <v>04</v>
      </c>
      <c r="C189" s="913" t="s">
        <v>3567</v>
      </c>
      <c r="D189" s="912" t="s">
        <v>2318</v>
      </c>
      <c r="E189" s="914" t="s">
        <v>3294</v>
      </c>
      <c r="F189" s="914" t="s">
        <v>3267</v>
      </c>
    </row>
    <row r="190" spans="1:6" ht="12.75" customHeight="1" x14ac:dyDescent="0.15">
      <c r="A190" s="912" t="s">
        <v>1369</v>
      </c>
      <c r="B190" s="912" t="str">
        <f t="shared" si="0"/>
        <v>26</v>
      </c>
      <c r="C190" s="913" t="s">
        <v>3568</v>
      </c>
      <c r="D190" s="912" t="s">
        <v>1369</v>
      </c>
      <c r="E190" s="914" t="s">
        <v>3569</v>
      </c>
      <c r="F190" s="914" t="s">
        <v>3267</v>
      </c>
    </row>
    <row r="191" spans="1:6" ht="12.75" customHeight="1" x14ac:dyDescent="0.15">
      <c r="A191" s="912" t="s">
        <v>2949</v>
      </c>
      <c r="B191" s="912" t="str">
        <f t="shared" si="0"/>
        <v>17</v>
      </c>
      <c r="C191" s="913" t="s">
        <v>3570</v>
      </c>
      <c r="D191" s="912" t="s">
        <v>2949</v>
      </c>
      <c r="E191" s="914" t="s">
        <v>3571</v>
      </c>
      <c r="F191" s="914" t="s">
        <v>3267</v>
      </c>
    </row>
    <row r="192" spans="1:6" ht="12.75" customHeight="1" x14ac:dyDescent="0.15">
      <c r="A192" s="912" t="s">
        <v>1773</v>
      </c>
      <c r="B192" s="912" t="str">
        <f t="shared" si="0"/>
        <v>26</v>
      </c>
      <c r="C192" s="913" t="s">
        <v>3572</v>
      </c>
      <c r="D192" s="912" t="s">
        <v>1773</v>
      </c>
      <c r="E192" s="914" t="s">
        <v>3573</v>
      </c>
      <c r="F192" s="914" t="s">
        <v>3267</v>
      </c>
    </row>
    <row r="193" spans="1:6" ht="12.75" customHeight="1" x14ac:dyDescent="0.15">
      <c r="A193" s="912" t="s">
        <v>2146</v>
      </c>
      <c r="B193" s="912" t="str">
        <f t="shared" si="0"/>
        <v>26</v>
      </c>
      <c r="C193" s="913" t="s">
        <v>3574</v>
      </c>
      <c r="D193" s="912" t="s">
        <v>2146</v>
      </c>
      <c r="E193" s="914" t="s">
        <v>3470</v>
      </c>
      <c r="F193" s="914" t="s">
        <v>3267</v>
      </c>
    </row>
    <row r="194" spans="1:6" ht="12.75" customHeight="1" x14ac:dyDescent="0.15">
      <c r="A194" s="912" t="s">
        <v>2360</v>
      </c>
      <c r="B194" s="912" t="str">
        <f t="shared" si="0"/>
        <v>26</v>
      </c>
      <c r="C194" s="913" t="s">
        <v>3575</v>
      </c>
      <c r="D194" s="912" t="s">
        <v>2360</v>
      </c>
      <c r="E194" s="914" t="s">
        <v>3538</v>
      </c>
      <c r="F194" s="914" t="s">
        <v>3267</v>
      </c>
    </row>
    <row r="195" spans="1:6" ht="12.75" customHeight="1" x14ac:dyDescent="0.15">
      <c r="A195" s="912" t="s">
        <v>2712</v>
      </c>
      <c r="B195" s="912" t="str">
        <f t="shared" si="0"/>
        <v>04</v>
      </c>
      <c r="C195" s="913" t="s">
        <v>3576</v>
      </c>
      <c r="D195" s="912" t="s">
        <v>2712</v>
      </c>
      <c r="E195" s="914" t="s">
        <v>3429</v>
      </c>
      <c r="F195" s="914" t="s">
        <v>3267</v>
      </c>
    </row>
    <row r="196" spans="1:6" ht="12.75" customHeight="1" x14ac:dyDescent="0.15">
      <c r="A196" s="912" t="s">
        <v>3018</v>
      </c>
      <c r="B196" s="912" t="str">
        <f t="shared" si="0"/>
        <v>26</v>
      </c>
      <c r="C196" s="913" t="s">
        <v>3577</v>
      </c>
      <c r="D196" s="912" t="s">
        <v>3018</v>
      </c>
      <c r="E196" s="914" t="s">
        <v>3341</v>
      </c>
      <c r="F196" s="914" t="s">
        <v>3267</v>
      </c>
    </row>
    <row r="197" spans="1:6" ht="12.75" customHeight="1" x14ac:dyDescent="0.15">
      <c r="A197" s="912" t="s">
        <v>2905</v>
      </c>
      <c r="B197" s="912" t="str">
        <f t="shared" si="0"/>
        <v>02</v>
      </c>
      <c r="C197" s="913" t="s">
        <v>3578</v>
      </c>
      <c r="D197" s="912" t="s">
        <v>2905</v>
      </c>
      <c r="E197" s="914" t="s">
        <v>3506</v>
      </c>
      <c r="F197" s="914" t="s">
        <v>3267</v>
      </c>
    </row>
    <row r="198" spans="1:6" ht="12.75" customHeight="1" x14ac:dyDescent="0.15">
      <c r="A198" s="912" t="s">
        <v>2658</v>
      </c>
      <c r="B198" s="912" t="str">
        <f t="shared" si="0"/>
        <v>04</v>
      </c>
      <c r="C198" s="913" t="s">
        <v>3579</v>
      </c>
      <c r="D198" s="912" t="s">
        <v>2658</v>
      </c>
      <c r="E198" s="914" t="s">
        <v>3279</v>
      </c>
      <c r="F198" s="914" t="s">
        <v>3267</v>
      </c>
    </row>
    <row r="199" spans="1:6" ht="12.75" customHeight="1" x14ac:dyDescent="0.15">
      <c r="A199" s="912" t="s">
        <v>1747</v>
      </c>
      <c r="B199" s="912" t="str">
        <f t="shared" si="0"/>
        <v>26</v>
      </c>
      <c r="C199" s="913" t="s">
        <v>3580</v>
      </c>
      <c r="D199" s="912" t="s">
        <v>1747</v>
      </c>
      <c r="E199" s="914" t="s">
        <v>3581</v>
      </c>
      <c r="F199" s="914" t="s">
        <v>3267</v>
      </c>
    </row>
    <row r="200" spans="1:6" ht="12.75" customHeight="1" x14ac:dyDescent="0.15">
      <c r="A200" s="912" t="s">
        <v>2050</v>
      </c>
      <c r="B200" s="912" t="str">
        <f t="shared" si="0"/>
        <v>26</v>
      </c>
      <c r="C200" s="913" t="s">
        <v>3582</v>
      </c>
      <c r="D200" s="912" t="s">
        <v>2050</v>
      </c>
      <c r="E200" s="914" t="s">
        <v>3271</v>
      </c>
      <c r="F200" s="914" t="s">
        <v>3267</v>
      </c>
    </row>
    <row r="201" spans="1:6" ht="12.75" customHeight="1" x14ac:dyDescent="0.15">
      <c r="A201" s="912" t="s">
        <v>2052</v>
      </c>
      <c r="B201" s="912" t="str">
        <f t="shared" si="0"/>
        <v>26</v>
      </c>
      <c r="C201" s="913" t="s">
        <v>3583</v>
      </c>
      <c r="D201" s="912" t="s">
        <v>2052</v>
      </c>
      <c r="E201" s="914" t="s">
        <v>3271</v>
      </c>
      <c r="F201" s="914" t="s">
        <v>3267</v>
      </c>
    </row>
    <row r="202" spans="1:6" ht="12.75" customHeight="1" x14ac:dyDescent="0.15">
      <c r="A202" s="912" t="s">
        <v>2196</v>
      </c>
      <c r="B202" s="912" t="str">
        <f t="shared" si="0"/>
        <v>26</v>
      </c>
      <c r="C202" s="913" t="s">
        <v>3584</v>
      </c>
      <c r="D202" s="912" t="s">
        <v>2196</v>
      </c>
      <c r="E202" s="914" t="s">
        <v>3316</v>
      </c>
      <c r="F202" s="914" t="s">
        <v>3267</v>
      </c>
    </row>
    <row r="203" spans="1:6" ht="12.75" customHeight="1" x14ac:dyDescent="0.15">
      <c r="A203" s="912" t="s">
        <v>2336</v>
      </c>
      <c r="B203" s="912" t="str">
        <f t="shared" si="0"/>
        <v>26</v>
      </c>
      <c r="C203" s="913" t="s">
        <v>3585</v>
      </c>
      <c r="D203" s="912" t="s">
        <v>2336</v>
      </c>
      <c r="E203" s="914" t="s">
        <v>3586</v>
      </c>
      <c r="F203" s="914" t="s">
        <v>3267</v>
      </c>
    </row>
    <row r="204" spans="1:6" ht="12.75" customHeight="1" x14ac:dyDescent="0.15">
      <c r="A204" s="912" t="s">
        <v>2188</v>
      </c>
      <c r="B204" s="912" t="str">
        <f t="shared" si="0"/>
        <v>26</v>
      </c>
      <c r="C204" s="913" t="s">
        <v>3587</v>
      </c>
      <c r="D204" s="912" t="s">
        <v>2188</v>
      </c>
      <c r="E204" s="914" t="s">
        <v>3588</v>
      </c>
      <c r="F204" s="914" t="s">
        <v>3267</v>
      </c>
    </row>
    <row r="205" spans="1:6" ht="12.75" customHeight="1" x14ac:dyDescent="0.15">
      <c r="A205" s="912" t="s">
        <v>1272</v>
      </c>
      <c r="B205" s="912" t="str">
        <f t="shared" si="0"/>
        <v>26</v>
      </c>
      <c r="C205" s="913" t="s">
        <v>3589</v>
      </c>
      <c r="D205" s="912" t="s">
        <v>1272</v>
      </c>
      <c r="E205" s="914" t="s">
        <v>3590</v>
      </c>
      <c r="F205" s="914" t="s">
        <v>3267</v>
      </c>
    </row>
    <row r="206" spans="1:6" ht="12.75" customHeight="1" x14ac:dyDescent="0.15">
      <c r="A206" s="912" t="s">
        <v>2134</v>
      </c>
      <c r="B206" s="912" t="str">
        <f t="shared" si="0"/>
        <v>02</v>
      </c>
      <c r="C206" s="913" t="s">
        <v>3591</v>
      </c>
      <c r="D206" s="912" t="s">
        <v>2134</v>
      </c>
      <c r="E206" s="914" t="s">
        <v>3419</v>
      </c>
      <c r="F206" s="914" t="s">
        <v>3267</v>
      </c>
    </row>
    <row r="207" spans="1:6" ht="12.75" customHeight="1" x14ac:dyDescent="0.15">
      <c r="A207" s="912" t="s">
        <v>1691</v>
      </c>
      <c r="B207" s="912" t="str">
        <f t="shared" si="0"/>
        <v>26</v>
      </c>
      <c r="C207" s="913" t="s">
        <v>3592</v>
      </c>
      <c r="D207" s="912" t="s">
        <v>1691</v>
      </c>
      <c r="E207" s="914" t="s">
        <v>3449</v>
      </c>
      <c r="F207" s="914" t="s">
        <v>3267</v>
      </c>
    </row>
    <row r="208" spans="1:6" ht="12.75" customHeight="1" x14ac:dyDescent="0.15">
      <c r="A208" s="912" t="s">
        <v>2212</v>
      </c>
      <c r="B208" s="912" t="str">
        <f t="shared" si="0"/>
        <v>04</v>
      </c>
      <c r="C208" s="913" t="s">
        <v>3593</v>
      </c>
      <c r="D208" s="912" t="s">
        <v>2212</v>
      </c>
      <c r="E208" s="914" t="s">
        <v>3594</v>
      </c>
      <c r="F208" s="914" t="s">
        <v>3267</v>
      </c>
    </row>
    <row r="209" spans="1:6" ht="12.75" customHeight="1" x14ac:dyDescent="0.15">
      <c r="A209" s="912" t="s">
        <v>2235</v>
      </c>
      <c r="B209" s="912" t="str">
        <f t="shared" si="0"/>
        <v>02</v>
      </c>
      <c r="C209" s="913" t="s">
        <v>3595</v>
      </c>
      <c r="D209" s="912" t="s">
        <v>2235</v>
      </c>
      <c r="E209" s="914" t="s">
        <v>3344</v>
      </c>
      <c r="F209" s="914" t="s">
        <v>3267</v>
      </c>
    </row>
    <row r="210" spans="1:6" ht="12.75" customHeight="1" x14ac:dyDescent="0.15">
      <c r="A210" s="912" t="s">
        <v>1821</v>
      </c>
      <c r="B210" s="912" t="str">
        <f t="shared" si="0"/>
        <v>02</v>
      </c>
      <c r="C210" s="913" t="s">
        <v>3596</v>
      </c>
      <c r="D210" s="912" t="s">
        <v>1821</v>
      </c>
      <c r="E210" s="914" t="s">
        <v>3277</v>
      </c>
      <c r="F210" s="914" t="s">
        <v>3267</v>
      </c>
    </row>
    <row r="211" spans="1:6" ht="12.75" customHeight="1" x14ac:dyDescent="0.15">
      <c r="A211" s="912" t="s">
        <v>2971</v>
      </c>
      <c r="B211" s="912" t="str">
        <f t="shared" si="0"/>
        <v>24</v>
      </c>
      <c r="C211" s="913" t="s">
        <v>3597</v>
      </c>
      <c r="D211" s="912" t="s">
        <v>2971</v>
      </c>
      <c r="E211" s="914" t="s">
        <v>3310</v>
      </c>
      <c r="F211" s="914" t="s">
        <v>3267</v>
      </c>
    </row>
    <row r="212" spans="1:6" ht="12.75" customHeight="1" x14ac:dyDescent="0.15">
      <c r="A212" s="912" t="s">
        <v>2018</v>
      </c>
      <c r="B212" s="912" t="str">
        <f t="shared" si="0"/>
        <v>02</v>
      </c>
      <c r="C212" s="913" t="s">
        <v>3598</v>
      </c>
      <c r="D212" s="912" t="s">
        <v>2018</v>
      </c>
      <c r="E212" s="914" t="s">
        <v>3271</v>
      </c>
      <c r="F212" s="914" t="s">
        <v>3267</v>
      </c>
    </row>
    <row r="213" spans="1:6" ht="12.75" customHeight="1" x14ac:dyDescent="0.15">
      <c r="A213" s="912" t="s">
        <v>2572</v>
      </c>
      <c r="B213" s="912" t="str">
        <f t="shared" si="0"/>
        <v>25</v>
      </c>
      <c r="C213" s="913" t="s">
        <v>3599</v>
      </c>
      <c r="D213" s="912" t="s">
        <v>2572</v>
      </c>
      <c r="E213" s="914" t="s">
        <v>3600</v>
      </c>
      <c r="F213" s="914" t="s">
        <v>3267</v>
      </c>
    </row>
    <row r="214" spans="1:6" ht="12.75" customHeight="1" x14ac:dyDescent="0.15">
      <c r="A214" s="912" t="s">
        <v>2927</v>
      </c>
      <c r="B214" s="912" t="str">
        <f t="shared" si="0"/>
        <v>26</v>
      </c>
      <c r="C214" s="913" t="s">
        <v>3601</v>
      </c>
      <c r="D214" s="912" t="s">
        <v>2927</v>
      </c>
      <c r="E214" s="914" t="s">
        <v>3602</v>
      </c>
      <c r="F214" s="914" t="s">
        <v>3267</v>
      </c>
    </row>
    <row r="215" spans="1:6" ht="12.75" customHeight="1" x14ac:dyDescent="0.15">
      <c r="A215" s="912" t="s">
        <v>2516</v>
      </c>
      <c r="B215" s="912" t="str">
        <f t="shared" si="0"/>
        <v>04</v>
      </c>
      <c r="C215" s="913" t="s">
        <v>3603</v>
      </c>
      <c r="D215" s="912" t="s">
        <v>2516</v>
      </c>
      <c r="E215" s="914" t="s">
        <v>3604</v>
      </c>
      <c r="F215" s="914" t="s">
        <v>3267</v>
      </c>
    </row>
    <row r="216" spans="1:6" ht="12.75" customHeight="1" x14ac:dyDescent="0.15">
      <c r="A216" s="912" t="s">
        <v>2464</v>
      </c>
      <c r="B216" s="912" t="str">
        <f t="shared" si="0"/>
        <v>02</v>
      </c>
      <c r="C216" s="913" t="s">
        <v>3605</v>
      </c>
      <c r="D216" s="912" t="s">
        <v>2464</v>
      </c>
      <c r="E216" s="914" t="s">
        <v>3273</v>
      </c>
      <c r="F216" s="914" t="s">
        <v>3267</v>
      </c>
    </row>
    <row r="217" spans="1:6" ht="12.75" customHeight="1" x14ac:dyDescent="0.15">
      <c r="A217" s="912" t="s">
        <v>1908</v>
      </c>
      <c r="B217" s="912" t="str">
        <f t="shared" si="0"/>
        <v>26</v>
      </c>
      <c r="C217" s="913" t="s">
        <v>3606</v>
      </c>
      <c r="D217" s="912" t="s">
        <v>1908</v>
      </c>
      <c r="E217" s="914" t="s">
        <v>3607</v>
      </c>
      <c r="F217" s="914" t="s">
        <v>3267</v>
      </c>
    </row>
    <row r="218" spans="1:6" ht="12.75" customHeight="1" x14ac:dyDescent="0.15">
      <c r="A218" s="911" t="s">
        <v>3608</v>
      </c>
      <c r="B218" s="912" t="str">
        <f t="shared" si="0"/>
        <v>45</v>
      </c>
      <c r="C218" s="913" t="s">
        <v>3609</v>
      </c>
      <c r="D218" s="911" t="s">
        <v>3608</v>
      </c>
      <c r="E218" s="914" t="s">
        <v>3266</v>
      </c>
      <c r="F218" s="914" t="s">
        <v>3264</v>
      </c>
    </row>
    <row r="219" spans="1:6" ht="12.75" customHeight="1" x14ac:dyDescent="0.15">
      <c r="A219" s="912" t="s">
        <v>2578</v>
      </c>
      <c r="B219" s="912" t="str">
        <f t="shared" si="0"/>
        <v>26</v>
      </c>
      <c r="C219" s="913" t="s">
        <v>3610</v>
      </c>
      <c r="D219" s="912" t="s">
        <v>2578</v>
      </c>
      <c r="E219" s="914" t="s">
        <v>3355</v>
      </c>
      <c r="F219" s="914" t="s">
        <v>3267</v>
      </c>
    </row>
    <row r="220" spans="1:6" ht="12.75" customHeight="1" x14ac:dyDescent="0.15">
      <c r="A220" s="912" t="s">
        <v>2931</v>
      </c>
      <c r="B220" s="912" t="str">
        <f t="shared" si="0"/>
        <v>26</v>
      </c>
      <c r="C220" s="913" t="s">
        <v>3611</v>
      </c>
      <c r="D220" s="912" t="s">
        <v>2931</v>
      </c>
      <c r="E220" s="914" t="s">
        <v>3506</v>
      </c>
      <c r="F220" s="914" t="s">
        <v>3267</v>
      </c>
    </row>
    <row r="221" spans="1:6" ht="12.75" customHeight="1" x14ac:dyDescent="0.15">
      <c r="A221" s="912" t="s">
        <v>2239</v>
      </c>
      <c r="B221" s="912" t="str">
        <f t="shared" si="0"/>
        <v>22</v>
      </c>
      <c r="C221" s="913" t="s">
        <v>3612</v>
      </c>
      <c r="D221" s="912" t="s">
        <v>2239</v>
      </c>
      <c r="E221" s="914" t="s">
        <v>3344</v>
      </c>
      <c r="F221" s="914" t="s">
        <v>3267</v>
      </c>
    </row>
    <row r="222" spans="1:6" ht="12.75" customHeight="1" x14ac:dyDescent="0.15">
      <c r="A222" s="911" t="s">
        <v>3613</v>
      </c>
      <c r="B222" s="912" t="str">
        <f t="shared" si="0"/>
        <v>46</v>
      </c>
      <c r="C222" s="913" t="s">
        <v>3614</v>
      </c>
      <c r="D222" s="911" t="s">
        <v>3613</v>
      </c>
      <c r="E222" s="914" t="s">
        <v>3263</v>
      </c>
      <c r="F222" s="914" t="s">
        <v>3264</v>
      </c>
    </row>
    <row r="223" spans="1:6" ht="12.75" customHeight="1" x14ac:dyDescent="0.15">
      <c r="A223" s="912" t="s">
        <v>2282</v>
      </c>
      <c r="B223" s="912" t="str">
        <f t="shared" si="0"/>
        <v>03</v>
      </c>
      <c r="C223" s="913" t="s">
        <v>3615</v>
      </c>
      <c r="D223" s="912" t="s">
        <v>2282</v>
      </c>
      <c r="E223" s="914" t="s">
        <v>3446</v>
      </c>
      <c r="F223" s="914" t="s">
        <v>3267</v>
      </c>
    </row>
    <row r="224" spans="1:6" ht="12.75" customHeight="1" x14ac:dyDescent="0.15">
      <c r="A224" s="912" t="s">
        <v>2450</v>
      </c>
      <c r="B224" s="912" t="str">
        <f t="shared" si="0"/>
        <v>02</v>
      </c>
      <c r="C224" s="913" t="s">
        <v>3616</v>
      </c>
      <c r="D224" s="912" t="s">
        <v>2450</v>
      </c>
      <c r="E224" s="914" t="s">
        <v>3273</v>
      </c>
      <c r="F224" s="914" t="s">
        <v>3267</v>
      </c>
    </row>
    <row r="225" spans="1:6" ht="12.75" customHeight="1" x14ac:dyDescent="0.15">
      <c r="A225" s="912" t="s">
        <v>1326</v>
      </c>
      <c r="B225" s="912" t="str">
        <f t="shared" si="0"/>
        <v>26</v>
      </c>
      <c r="C225" s="913" t="s">
        <v>3617</v>
      </c>
      <c r="D225" s="912" t="s">
        <v>1326</v>
      </c>
      <c r="E225" s="914" t="s">
        <v>3618</v>
      </c>
      <c r="F225" s="914" t="s">
        <v>3267</v>
      </c>
    </row>
    <row r="226" spans="1:6" ht="12.75" customHeight="1" x14ac:dyDescent="0.15">
      <c r="A226" s="916" t="s">
        <v>2506</v>
      </c>
      <c r="B226" s="912" t="str">
        <f t="shared" si="0"/>
        <v>04</v>
      </c>
      <c r="C226" s="913" t="s">
        <v>3619</v>
      </c>
      <c r="D226" s="916" t="s">
        <v>2506</v>
      </c>
      <c r="E226" s="914" t="s">
        <v>3620</v>
      </c>
      <c r="F226" s="914" t="s">
        <v>3267</v>
      </c>
    </row>
    <row r="227" spans="1:6" ht="12.75" customHeight="1" x14ac:dyDescent="0.15">
      <c r="A227" s="912" t="s">
        <v>2899</v>
      </c>
      <c r="B227" s="912" t="str">
        <f t="shared" si="0"/>
        <v>02</v>
      </c>
      <c r="C227" s="913" t="s">
        <v>3621</v>
      </c>
      <c r="D227" s="912" t="s">
        <v>2899</v>
      </c>
      <c r="E227" s="914" t="s">
        <v>3506</v>
      </c>
      <c r="F227" s="914" t="s">
        <v>3267</v>
      </c>
    </row>
    <row r="228" spans="1:6" ht="12.75" customHeight="1" x14ac:dyDescent="0.15">
      <c r="A228" s="912" t="s">
        <v>2700</v>
      </c>
      <c r="B228" s="912" t="str">
        <f t="shared" si="0"/>
        <v>22</v>
      </c>
      <c r="C228" s="913" t="s">
        <v>3622</v>
      </c>
      <c r="D228" s="912" t="s">
        <v>2700</v>
      </c>
      <c r="E228" s="914" t="s">
        <v>3623</v>
      </c>
      <c r="F228" s="914" t="s">
        <v>3267</v>
      </c>
    </row>
    <row r="229" spans="1:6" ht="12.75" customHeight="1" x14ac:dyDescent="0.15">
      <c r="A229" s="912" t="s">
        <v>1591</v>
      </c>
      <c r="B229" s="912" t="str">
        <f t="shared" si="0"/>
        <v>02</v>
      </c>
      <c r="C229" s="913" t="s">
        <v>3624</v>
      </c>
      <c r="D229" s="912" t="s">
        <v>1591</v>
      </c>
      <c r="E229" s="914" t="s">
        <v>3263</v>
      </c>
      <c r="F229" s="914" t="s">
        <v>3267</v>
      </c>
    </row>
    <row r="230" spans="1:6" ht="12.75" customHeight="1" x14ac:dyDescent="0.15">
      <c r="A230" s="912" t="s">
        <v>1593</v>
      </c>
      <c r="B230" s="912" t="str">
        <f t="shared" si="0"/>
        <v>02</v>
      </c>
      <c r="C230" s="913" t="s">
        <v>3625</v>
      </c>
      <c r="D230" s="912" t="s">
        <v>1593</v>
      </c>
      <c r="E230" s="914" t="s">
        <v>3263</v>
      </c>
      <c r="F230" s="914" t="s">
        <v>3267</v>
      </c>
    </row>
    <row r="231" spans="1:6" ht="12.75" customHeight="1" x14ac:dyDescent="0.15">
      <c r="A231" s="912" t="s">
        <v>2320</v>
      </c>
      <c r="B231" s="912" t="str">
        <f t="shared" si="0"/>
        <v>22</v>
      </c>
      <c r="C231" s="913" t="s">
        <v>3626</v>
      </c>
      <c r="D231" s="912" t="s">
        <v>2320</v>
      </c>
      <c r="E231" s="914" t="s">
        <v>3627</v>
      </c>
      <c r="F231" s="914" t="s">
        <v>3267</v>
      </c>
    </row>
    <row r="232" spans="1:6" ht="12.75" customHeight="1" x14ac:dyDescent="0.15">
      <c r="A232" s="912" t="s">
        <v>2348</v>
      </c>
      <c r="B232" s="912" t="str">
        <f t="shared" si="0"/>
        <v>26</v>
      </c>
      <c r="C232" s="913" t="s">
        <v>3628</v>
      </c>
      <c r="D232" s="912" t="s">
        <v>2348</v>
      </c>
      <c r="E232" s="914" t="s">
        <v>3538</v>
      </c>
      <c r="F232" s="914" t="s">
        <v>3267</v>
      </c>
    </row>
    <row r="233" spans="1:6" ht="12.75" customHeight="1" x14ac:dyDescent="0.15">
      <c r="A233" s="912" t="s">
        <v>2014</v>
      </c>
      <c r="B233" s="912" t="str">
        <f t="shared" si="0"/>
        <v>02</v>
      </c>
      <c r="C233" s="913" t="s">
        <v>3629</v>
      </c>
      <c r="D233" s="912" t="s">
        <v>2014</v>
      </c>
      <c r="E233" s="914" t="s">
        <v>3358</v>
      </c>
      <c r="F233" s="914" t="s">
        <v>3267</v>
      </c>
    </row>
    <row r="234" spans="1:6" ht="12.75" customHeight="1" x14ac:dyDescent="0.15">
      <c r="A234" s="912" t="s">
        <v>2306</v>
      </c>
      <c r="B234" s="912" t="str">
        <f t="shared" si="0"/>
        <v>26</v>
      </c>
      <c r="C234" s="913" t="s">
        <v>3630</v>
      </c>
      <c r="D234" s="912" t="s">
        <v>2306</v>
      </c>
      <c r="E234" s="914" t="s">
        <v>3482</v>
      </c>
      <c r="F234" s="914" t="s">
        <v>3267</v>
      </c>
    </row>
    <row r="235" spans="1:6" ht="12.75" customHeight="1" x14ac:dyDescent="0.15">
      <c r="A235" s="912" t="s">
        <v>2776</v>
      </c>
      <c r="B235" s="912" t="str">
        <f t="shared" si="0"/>
        <v>26</v>
      </c>
      <c r="C235" s="913" t="s">
        <v>3631</v>
      </c>
      <c r="D235" s="912" t="s">
        <v>2776</v>
      </c>
      <c r="E235" s="914" t="s">
        <v>3333</v>
      </c>
      <c r="F235" s="914" t="s">
        <v>3267</v>
      </c>
    </row>
    <row r="236" spans="1:6" ht="12.75" customHeight="1" x14ac:dyDescent="0.15">
      <c r="A236" s="911" t="s">
        <v>3632</v>
      </c>
      <c r="B236" s="912" t="str">
        <f t="shared" si="0"/>
        <v>46</v>
      </c>
      <c r="C236" s="913" t="s">
        <v>3633</v>
      </c>
      <c r="D236" s="911" t="s">
        <v>3632</v>
      </c>
      <c r="E236" s="914" t="s">
        <v>3271</v>
      </c>
      <c r="F236" s="914" t="s">
        <v>3264</v>
      </c>
    </row>
    <row r="237" spans="1:6" ht="12.75" customHeight="1" x14ac:dyDescent="0.15">
      <c r="A237" s="912" t="s">
        <v>2032</v>
      </c>
      <c r="B237" s="912" t="str">
        <f t="shared" si="0"/>
        <v>16</v>
      </c>
      <c r="C237" s="913" t="s">
        <v>3634</v>
      </c>
      <c r="D237" s="912" t="s">
        <v>2032</v>
      </c>
      <c r="E237" s="914" t="s">
        <v>3271</v>
      </c>
      <c r="F237" s="914" t="s">
        <v>3267</v>
      </c>
    </row>
    <row r="238" spans="1:6" ht="12.75" customHeight="1" x14ac:dyDescent="0.15">
      <c r="A238" s="912" t="s">
        <v>2856</v>
      </c>
      <c r="B238" s="912" t="str">
        <f t="shared" si="0"/>
        <v>26</v>
      </c>
      <c r="C238" s="913" t="s">
        <v>3635</v>
      </c>
      <c r="D238" s="912" t="s">
        <v>2856</v>
      </c>
      <c r="E238" s="914" t="s">
        <v>3346</v>
      </c>
      <c r="F238" s="914" t="s">
        <v>3267</v>
      </c>
    </row>
    <row r="239" spans="1:6" ht="12.75" customHeight="1" x14ac:dyDescent="0.15">
      <c r="A239" s="912" t="s">
        <v>1373</v>
      </c>
      <c r="B239" s="912" t="str">
        <f t="shared" si="0"/>
        <v>26</v>
      </c>
      <c r="C239" s="913" t="s">
        <v>3636</v>
      </c>
      <c r="D239" s="912" t="s">
        <v>1373</v>
      </c>
      <c r="E239" s="914" t="s">
        <v>3637</v>
      </c>
      <c r="F239" s="914" t="s">
        <v>3267</v>
      </c>
    </row>
    <row r="240" spans="1:6" ht="12.75" customHeight="1" x14ac:dyDescent="0.15">
      <c r="A240" s="912" t="s">
        <v>1934</v>
      </c>
      <c r="B240" s="912" t="str">
        <f t="shared" si="0"/>
        <v>02</v>
      </c>
      <c r="C240" s="913" t="s">
        <v>3638</v>
      </c>
      <c r="D240" s="912" t="s">
        <v>1934</v>
      </c>
      <c r="E240" s="914" t="s">
        <v>3564</v>
      </c>
      <c r="F240" s="914" t="s">
        <v>3267</v>
      </c>
    </row>
    <row r="241" spans="1:6" ht="12.75" customHeight="1" x14ac:dyDescent="0.15">
      <c r="A241" s="912" t="s">
        <v>1932</v>
      </c>
      <c r="B241" s="912" t="str">
        <f t="shared" si="0"/>
        <v>17</v>
      </c>
      <c r="C241" s="913" t="s">
        <v>3639</v>
      </c>
      <c r="D241" s="912" t="s">
        <v>1932</v>
      </c>
      <c r="E241" s="914" t="s">
        <v>3564</v>
      </c>
      <c r="F241" s="914" t="s">
        <v>3267</v>
      </c>
    </row>
    <row r="242" spans="1:6" ht="12.75" customHeight="1" x14ac:dyDescent="0.15">
      <c r="A242" s="911" t="s">
        <v>3640</v>
      </c>
      <c r="B242" s="912" t="str">
        <f t="shared" si="0"/>
        <v>61</v>
      </c>
      <c r="C242" s="913" t="s">
        <v>3641</v>
      </c>
      <c r="D242" s="911" t="s">
        <v>3640</v>
      </c>
      <c r="E242" s="914" t="s">
        <v>3346</v>
      </c>
      <c r="F242" s="914" t="s">
        <v>3264</v>
      </c>
    </row>
    <row r="243" spans="1:6" ht="12.75" customHeight="1" x14ac:dyDescent="0.15">
      <c r="A243" s="911" t="s">
        <v>3642</v>
      </c>
      <c r="B243" s="912" t="str">
        <f t="shared" si="0"/>
        <v>46</v>
      </c>
      <c r="C243" s="913" t="s">
        <v>3643</v>
      </c>
      <c r="D243" s="911" t="s">
        <v>3642</v>
      </c>
      <c r="E243" s="914" t="s">
        <v>3644</v>
      </c>
      <c r="F243" s="914" t="s">
        <v>3264</v>
      </c>
    </row>
    <row r="244" spans="1:6" ht="12.75" customHeight="1" x14ac:dyDescent="0.15">
      <c r="A244" s="912" t="s">
        <v>2504</v>
      </c>
      <c r="B244" s="912" t="str">
        <f t="shared" si="0"/>
        <v>26</v>
      </c>
      <c r="C244" s="913" t="s">
        <v>3645</v>
      </c>
      <c r="D244" s="912" t="s">
        <v>2504</v>
      </c>
      <c r="E244" s="914" t="s">
        <v>3646</v>
      </c>
      <c r="F244" s="914" t="s">
        <v>3267</v>
      </c>
    </row>
    <row r="245" spans="1:6" ht="12.75" customHeight="1" x14ac:dyDescent="0.15">
      <c r="A245" s="912" t="s">
        <v>2633</v>
      </c>
      <c r="B245" s="912" t="str">
        <f t="shared" si="0"/>
        <v>02</v>
      </c>
      <c r="C245" s="913" t="s">
        <v>3647</v>
      </c>
      <c r="D245" s="912" t="s">
        <v>2633</v>
      </c>
      <c r="E245" s="914" t="s">
        <v>3365</v>
      </c>
      <c r="F245" s="914" t="s">
        <v>3267</v>
      </c>
    </row>
    <row r="246" spans="1:6" ht="12.75" customHeight="1" x14ac:dyDescent="0.15">
      <c r="A246" s="912" t="s">
        <v>2635</v>
      </c>
      <c r="B246" s="912" t="str">
        <f t="shared" si="0"/>
        <v>16</v>
      </c>
      <c r="C246" s="913" t="s">
        <v>3648</v>
      </c>
      <c r="D246" s="912" t="s">
        <v>2635</v>
      </c>
      <c r="E246" s="914" t="s">
        <v>3365</v>
      </c>
      <c r="F246" s="914" t="s">
        <v>3267</v>
      </c>
    </row>
    <row r="247" spans="1:6" ht="12.75" customHeight="1" x14ac:dyDescent="0.15">
      <c r="A247" s="912" t="s">
        <v>2742</v>
      </c>
      <c r="B247" s="912" t="str">
        <f t="shared" si="0"/>
        <v>02</v>
      </c>
      <c r="C247" s="913" t="s">
        <v>3649</v>
      </c>
      <c r="D247" s="912" t="s">
        <v>2742</v>
      </c>
      <c r="E247" s="914" t="s">
        <v>3650</v>
      </c>
      <c r="F247" s="914" t="s">
        <v>3267</v>
      </c>
    </row>
    <row r="248" spans="1:6" ht="12.75" customHeight="1" x14ac:dyDescent="0.15">
      <c r="A248" s="912" t="s">
        <v>1675</v>
      </c>
      <c r="B248" s="912" t="str">
        <f t="shared" si="0"/>
        <v>22</v>
      </c>
      <c r="C248" s="913" t="s">
        <v>3651</v>
      </c>
      <c r="D248" s="912" t="s">
        <v>1675</v>
      </c>
      <c r="E248" s="914" t="s">
        <v>3644</v>
      </c>
      <c r="F248" s="914" t="s">
        <v>3267</v>
      </c>
    </row>
    <row r="249" spans="1:6" ht="12.75" customHeight="1" x14ac:dyDescent="0.15">
      <c r="A249" s="912" t="s">
        <v>1419</v>
      </c>
      <c r="B249" s="912" t="str">
        <f t="shared" si="0"/>
        <v>02</v>
      </c>
      <c r="C249" s="913" t="s">
        <v>3652</v>
      </c>
      <c r="D249" s="912" t="s">
        <v>1419</v>
      </c>
      <c r="E249" s="914" t="s">
        <v>3263</v>
      </c>
      <c r="F249" s="914" t="s">
        <v>3267</v>
      </c>
    </row>
    <row r="250" spans="1:6" ht="12.75" customHeight="1" x14ac:dyDescent="0.15">
      <c r="A250" s="912" t="s">
        <v>2795</v>
      </c>
      <c r="B250" s="912" t="str">
        <f t="shared" si="0"/>
        <v>02</v>
      </c>
      <c r="C250" s="913" t="s">
        <v>3653</v>
      </c>
      <c r="D250" s="912" t="s">
        <v>2795</v>
      </c>
      <c r="E250" s="914" t="s">
        <v>3377</v>
      </c>
      <c r="F250" s="914" t="s">
        <v>3267</v>
      </c>
    </row>
    <row r="251" spans="1:6" ht="12.75" customHeight="1" x14ac:dyDescent="0.15">
      <c r="A251" s="912" t="s">
        <v>2923</v>
      </c>
      <c r="B251" s="912" t="str">
        <f t="shared" si="0"/>
        <v>16</v>
      </c>
      <c r="C251" s="913" t="s">
        <v>3654</v>
      </c>
      <c r="D251" s="912" t="s">
        <v>2923</v>
      </c>
      <c r="E251" s="914" t="s">
        <v>3506</v>
      </c>
      <c r="F251" s="914" t="s">
        <v>3267</v>
      </c>
    </row>
    <row r="252" spans="1:6" ht="12.75" customHeight="1" x14ac:dyDescent="0.15">
      <c r="A252" s="912" t="s">
        <v>2909</v>
      </c>
      <c r="B252" s="912" t="str">
        <f t="shared" si="0"/>
        <v>02</v>
      </c>
      <c r="C252" s="913" t="s">
        <v>3655</v>
      </c>
      <c r="D252" s="912" t="s">
        <v>2909</v>
      </c>
      <c r="E252" s="914" t="s">
        <v>3506</v>
      </c>
      <c r="F252" s="914" t="s">
        <v>3267</v>
      </c>
    </row>
    <row r="253" spans="1:6" ht="12.75" customHeight="1" x14ac:dyDescent="0.15">
      <c r="A253" s="912" t="s">
        <v>1437</v>
      </c>
      <c r="B253" s="912" t="str">
        <f t="shared" si="0"/>
        <v>02</v>
      </c>
      <c r="C253" s="913" t="s">
        <v>3656</v>
      </c>
      <c r="D253" s="912" t="s">
        <v>1437</v>
      </c>
      <c r="E253" s="914" t="s">
        <v>3263</v>
      </c>
      <c r="F253" s="914" t="s">
        <v>3267</v>
      </c>
    </row>
    <row r="254" spans="1:6" ht="12.75" customHeight="1" x14ac:dyDescent="0.15">
      <c r="A254" s="912" t="s">
        <v>2854</v>
      </c>
      <c r="B254" s="912" t="str">
        <f t="shared" si="0"/>
        <v>22</v>
      </c>
      <c r="C254" s="913" t="s">
        <v>3657</v>
      </c>
      <c r="D254" s="912" t="s">
        <v>2854</v>
      </c>
      <c r="E254" s="914" t="s">
        <v>3346</v>
      </c>
      <c r="F254" s="914" t="s">
        <v>3267</v>
      </c>
    </row>
    <row r="255" spans="1:6" ht="12.75" customHeight="1" x14ac:dyDescent="0.15">
      <c r="A255" s="911" t="s">
        <v>3658</v>
      </c>
      <c r="B255" s="912" t="str">
        <f t="shared" si="0"/>
        <v>60</v>
      </c>
      <c r="C255" s="913" t="s">
        <v>3659</v>
      </c>
      <c r="D255" s="911" t="s">
        <v>3658</v>
      </c>
      <c r="E255" s="914" t="s">
        <v>3521</v>
      </c>
      <c r="F255" s="914" t="s">
        <v>3264</v>
      </c>
    </row>
    <row r="256" spans="1:6" ht="12.75" customHeight="1" x14ac:dyDescent="0.15">
      <c r="A256" s="911" t="s">
        <v>3660</v>
      </c>
      <c r="B256" s="912" t="str">
        <f t="shared" si="0"/>
        <v>45</v>
      </c>
      <c r="C256" s="913" t="s">
        <v>3661</v>
      </c>
      <c r="D256" s="911" t="s">
        <v>3660</v>
      </c>
      <c r="E256" s="914" t="s">
        <v>3521</v>
      </c>
      <c r="F256" s="914" t="s">
        <v>3264</v>
      </c>
    </row>
    <row r="257" spans="1:6" ht="12.75" customHeight="1" x14ac:dyDescent="0.15">
      <c r="A257" s="912" t="s">
        <v>1669</v>
      </c>
      <c r="B257" s="912" t="str">
        <f t="shared" ref="B257:B511" si="1">RIGHT(A257,2)</f>
        <v>26</v>
      </c>
      <c r="C257" s="913" t="s">
        <v>3662</v>
      </c>
      <c r="D257" s="912" t="s">
        <v>1669</v>
      </c>
      <c r="E257" s="914" t="s">
        <v>3663</v>
      </c>
      <c r="F257" s="914" t="s">
        <v>3267</v>
      </c>
    </row>
    <row r="258" spans="1:6" ht="12.75" customHeight="1" x14ac:dyDescent="0.15">
      <c r="A258" s="912" t="s">
        <v>1763</v>
      </c>
      <c r="B258" s="912" t="str">
        <f t="shared" si="1"/>
        <v>26</v>
      </c>
      <c r="C258" s="913" t="s">
        <v>3664</v>
      </c>
      <c r="D258" s="912" t="s">
        <v>1763</v>
      </c>
      <c r="E258" s="914" t="s">
        <v>3665</v>
      </c>
      <c r="F258" s="914" t="s">
        <v>3267</v>
      </c>
    </row>
    <row r="259" spans="1:6" ht="12.75" customHeight="1" x14ac:dyDescent="0.15">
      <c r="A259" s="912" t="s">
        <v>1316</v>
      </c>
      <c r="B259" s="912" t="str">
        <f t="shared" si="1"/>
        <v>26</v>
      </c>
      <c r="C259" s="913" t="s">
        <v>3666</v>
      </c>
      <c r="D259" s="912" t="s">
        <v>1316</v>
      </c>
      <c r="E259" s="914" t="s">
        <v>3667</v>
      </c>
      <c r="F259" s="914" t="s">
        <v>3267</v>
      </c>
    </row>
    <row r="260" spans="1:6" ht="12.75" customHeight="1" x14ac:dyDescent="0.15">
      <c r="A260" s="911" t="s">
        <v>3668</v>
      </c>
      <c r="B260" s="912" t="str">
        <f t="shared" si="1"/>
        <v>46</v>
      </c>
      <c r="C260" s="913" t="s">
        <v>3669</v>
      </c>
      <c r="D260" s="911" t="s">
        <v>3668</v>
      </c>
      <c r="E260" s="914" t="s">
        <v>3517</v>
      </c>
      <c r="F260" s="914" t="s">
        <v>3264</v>
      </c>
    </row>
    <row r="261" spans="1:6" ht="12.75" customHeight="1" x14ac:dyDescent="0.15">
      <c r="A261" s="912" t="s">
        <v>2064</v>
      </c>
      <c r="B261" s="912" t="str">
        <f t="shared" si="1"/>
        <v>26</v>
      </c>
      <c r="C261" s="913" t="s">
        <v>3670</v>
      </c>
      <c r="D261" s="912" t="s">
        <v>2064</v>
      </c>
      <c r="E261" s="914" t="s">
        <v>3671</v>
      </c>
      <c r="F261" s="914" t="s">
        <v>3267</v>
      </c>
    </row>
    <row r="262" spans="1:6" ht="12.75" customHeight="1" x14ac:dyDescent="0.15">
      <c r="A262" s="912" t="s">
        <v>2621</v>
      </c>
      <c r="B262" s="912" t="str">
        <f t="shared" si="1"/>
        <v>26</v>
      </c>
      <c r="C262" s="913" t="s">
        <v>3672</v>
      </c>
      <c r="D262" s="912" t="s">
        <v>2621</v>
      </c>
      <c r="E262" s="914" t="s">
        <v>3365</v>
      </c>
      <c r="F262" s="914" t="s">
        <v>3267</v>
      </c>
    </row>
    <row r="263" spans="1:6" ht="12.75" customHeight="1" x14ac:dyDescent="0.15">
      <c r="A263" s="912" t="s">
        <v>1328</v>
      </c>
      <c r="B263" s="912" t="str">
        <f t="shared" si="1"/>
        <v>26</v>
      </c>
      <c r="C263" s="913" t="s">
        <v>3673</v>
      </c>
      <c r="D263" s="912" t="s">
        <v>1328</v>
      </c>
      <c r="E263" s="914" t="s">
        <v>3618</v>
      </c>
      <c r="F263" s="914" t="s">
        <v>3267</v>
      </c>
    </row>
    <row r="264" spans="1:6" ht="12.75" customHeight="1" x14ac:dyDescent="0.15">
      <c r="A264" s="912" t="s">
        <v>2280</v>
      </c>
      <c r="B264" s="912" t="str">
        <f t="shared" si="1"/>
        <v>26</v>
      </c>
      <c r="C264" s="913" t="s">
        <v>3674</v>
      </c>
      <c r="D264" s="912" t="s">
        <v>2280</v>
      </c>
      <c r="E264" s="914" t="s">
        <v>3433</v>
      </c>
      <c r="F264" s="914" t="s">
        <v>3267</v>
      </c>
    </row>
    <row r="265" spans="1:6" ht="12.75" customHeight="1" x14ac:dyDescent="0.15">
      <c r="A265" s="911" t="s">
        <v>3675</v>
      </c>
      <c r="B265" s="912" t="str">
        <f t="shared" si="1"/>
        <v>61</v>
      </c>
      <c r="C265" s="913" t="s">
        <v>3676</v>
      </c>
      <c r="D265" s="911" t="s">
        <v>3675</v>
      </c>
      <c r="E265" s="914" t="s">
        <v>3263</v>
      </c>
      <c r="F265" s="914" t="s">
        <v>3264</v>
      </c>
    </row>
    <row r="266" spans="1:6" ht="12.75" customHeight="1" x14ac:dyDescent="0.15">
      <c r="A266" s="912" t="s">
        <v>2941</v>
      </c>
      <c r="B266" s="912" t="str">
        <f t="shared" si="1"/>
        <v>26</v>
      </c>
      <c r="C266" s="913" t="s">
        <v>3677</v>
      </c>
      <c r="D266" s="912" t="s">
        <v>2941</v>
      </c>
      <c r="E266" s="914" t="s">
        <v>3678</v>
      </c>
      <c r="F266" s="914" t="s">
        <v>3267</v>
      </c>
    </row>
    <row r="267" spans="1:6" ht="12.75" customHeight="1" x14ac:dyDescent="0.15">
      <c r="A267" s="912" t="s">
        <v>2080</v>
      </c>
      <c r="B267" s="912" t="str">
        <f t="shared" si="1"/>
        <v>26</v>
      </c>
      <c r="C267" s="913" t="s">
        <v>3679</v>
      </c>
      <c r="D267" s="912" t="s">
        <v>2080</v>
      </c>
      <c r="E267" s="914" t="s">
        <v>3466</v>
      </c>
      <c r="F267" s="914" t="s">
        <v>3267</v>
      </c>
    </row>
    <row r="268" spans="1:6" ht="12.75" customHeight="1" x14ac:dyDescent="0.15">
      <c r="A268" s="912" t="s">
        <v>2060</v>
      </c>
      <c r="B268" s="912" t="str">
        <f t="shared" si="1"/>
        <v>26</v>
      </c>
      <c r="C268" s="913" t="s">
        <v>3680</v>
      </c>
      <c r="D268" s="912" t="s">
        <v>2060</v>
      </c>
      <c r="E268" s="914" t="s">
        <v>3681</v>
      </c>
      <c r="F268" s="914" t="s">
        <v>3267</v>
      </c>
    </row>
    <row r="269" spans="1:6" ht="12.75" customHeight="1" x14ac:dyDescent="0.15">
      <c r="A269" s="912" t="s">
        <v>2774</v>
      </c>
      <c r="B269" s="912" t="str">
        <f t="shared" si="1"/>
        <v>26</v>
      </c>
      <c r="C269" s="913" t="s">
        <v>3682</v>
      </c>
      <c r="D269" s="912" t="s">
        <v>2774</v>
      </c>
      <c r="E269" s="914" t="s">
        <v>3683</v>
      </c>
      <c r="F269" s="914" t="s">
        <v>3267</v>
      </c>
    </row>
    <row r="270" spans="1:6" ht="12.75" customHeight="1" x14ac:dyDescent="0.15">
      <c r="A270" s="912" t="s">
        <v>1532</v>
      </c>
      <c r="B270" s="912" t="str">
        <f t="shared" si="1"/>
        <v>26</v>
      </c>
      <c r="C270" s="913" t="s">
        <v>3684</v>
      </c>
      <c r="D270" s="912" t="s">
        <v>1532</v>
      </c>
      <c r="E270" s="914" t="s">
        <v>3263</v>
      </c>
      <c r="F270" s="914" t="s">
        <v>3267</v>
      </c>
    </row>
    <row r="271" spans="1:6" ht="12.75" customHeight="1" x14ac:dyDescent="0.15">
      <c r="A271" s="912" t="s">
        <v>2296</v>
      </c>
      <c r="B271" s="912" t="str">
        <f t="shared" si="1"/>
        <v>26</v>
      </c>
      <c r="C271" s="913" t="s">
        <v>3685</v>
      </c>
      <c r="D271" s="912" t="s">
        <v>2296</v>
      </c>
      <c r="E271" s="914" t="s">
        <v>3446</v>
      </c>
      <c r="F271" s="914" t="s">
        <v>3267</v>
      </c>
    </row>
    <row r="272" spans="1:6" ht="12.75" customHeight="1" x14ac:dyDescent="0.15">
      <c r="A272" s="912" t="s">
        <v>3022</v>
      </c>
      <c r="B272" s="912" t="str">
        <f t="shared" si="1"/>
        <v>04</v>
      </c>
      <c r="C272" s="913" t="s">
        <v>3686</v>
      </c>
      <c r="D272" s="912" t="s">
        <v>3022</v>
      </c>
      <c r="E272" s="914" t="s">
        <v>3341</v>
      </c>
      <c r="F272" s="914" t="s">
        <v>3267</v>
      </c>
    </row>
    <row r="273" spans="1:6" ht="12.75" customHeight="1" x14ac:dyDescent="0.15">
      <c r="A273" s="912" t="s">
        <v>2416</v>
      </c>
      <c r="B273" s="912" t="str">
        <f t="shared" si="1"/>
        <v>02</v>
      </c>
      <c r="C273" s="913" t="s">
        <v>3687</v>
      </c>
      <c r="D273" s="912" t="s">
        <v>2416</v>
      </c>
      <c r="E273" s="914" t="s">
        <v>3273</v>
      </c>
      <c r="F273" s="914" t="s">
        <v>3267</v>
      </c>
    </row>
    <row r="274" spans="1:6" ht="12.75" customHeight="1" x14ac:dyDescent="0.15">
      <c r="A274" s="912" t="s">
        <v>2730</v>
      </c>
      <c r="B274" s="912" t="str">
        <f t="shared" si="1"/>
        <v>26</v>
      </c>
      <c r="C274" s="913" t="s">
        <v>3688</v>
      </c>
      <c r="D274" s="912" t="s">
        <v>2730</v>
      </c>
      <c r="E274" s="914" t="s">
        <v>3689</v>
      </c>
      <c r="F274" s="914" t="s">
        <v>3267</v>
      </c>
    </row>
    <row r="275" spans="1:6" ht="12.75" customHeight="1" x14ac:dyDescent="0.15">
      <c r="A275" s="912" t="s">
        <v>1617</v>
      </c>
      <c r="B275" s="912" t="str">
        <f t="shared" si="1"/>
        <v>02</v>
      </c>
      <c r="C275" s="913" t="s">
        <v>3690</v>
      </c>
      <c r="D275" s="912" t="s">
        <v>1617</v>
      </c>
      <c r="E275" s="914" t="s">
        <v>3263</v>
      </c>
      <c r="F275" s="914" t="s">
        <v>3267</v>
      </c>
    </row>
    <row r="276" spans="1:6" ht="12.75" customHeight="1" x14ac:dyDescent="0.15">
      <c r="A276" s="911" t="s">
        <v>3691</v>
      </c>
      <c r="B276" s="912" t="str">
        <f t="shared" si="1"/>
        <v>45</v>
      </c>
      <c r="C276" s="913" t="s">
        <v>3692</v>
      </c>
      <c r="D276" s="911" t="s">
        <v>3691</v>
      </c>
      <c r="E276" s="914" t="s">
        <v>3346</v>
      </c>
      <c r="F276" s="914" t="s">
        <v>3264</v>
      </c>
    </row>
    <row r="277" spans="1:6" ht="12.75" customHeight="1" x14ac:dyDescent="0.15">
      <c r="A277" s="912" t="s">
        <v>2728</v>
      </c>
      <c r="B277" s="912" t="str">
        <f t="shared" si="1"/>
        <v>04</v>
      </c>
      <c r="C277" s="913" t="s">
        <v>3693</v>
      </c>
      <c r="D277" s="912" t="s">
        <v>2728</v>
      </c>
      <c r="E277" s="914" t="s">
        <v>3694</v>
      </c>
      <c r="F277" s="914" t="s">
        <v>3267</v>
      </c>
    </row>
    <row r="278" spans="1:6" ht="12.75" customHeight="1" x14ac:dyDescent="0.15">
      <c r="A278" s="912" t="s">
        <v>2951</v>
      </c>
      <c r="B278" s="912" t="str">
        <f t="shared" si="1"/>
        <v>26</v>
      </c>
      <c r="C278" s="913" t="s">
        <v>3695</v>
      </c>
      <c r="D278" s="912" t="s">
        <v>2951</v>
      </c>
      <c r="E278" s="914" t="s">
        <v>3696</v>
      </c>
      <c r="F278" s="914" t="s">
        <v>3267</v>
      </c>
    </row>
    <row r="279" spans="1:6" ht="12.75" customHeight="1" x14ac:dyDescent="0.15">
      <c r="A279" s="912" t="s">
        <v>1423</v>
      </c>
      <c r="B279" s="912" t="str">
        <f t="shared" si="1"/>
        <v>04</v>
      </c>
      <c r="C279" s="913" t="s">
        <v>3697</v>
      </c>
      <c r="D279" s="912" t="s">
        <v>1423</v>
      </c>
      <c r="E279" s="914" t="s">
        <v>3263</v>
      </c>
      <c r="F279" s="914" t="s">
        <v>3267</v>
      </c>
    </row>
    <row r="280" spans="1:6" ht="12.75" customHeight="1" x14ac:dyDescent="0.15">
      <c r="A280" s="911" t="s">
        <v>3698</v>
      </c>
      <c r="B280" s="912" t="str">
        <f t="shared" si="1"/>
        <v>61</v>
      </c>
      <c r="C280" s="913" t="s">
        <v>3699</v>
      </c>
      <c r="D280" s="911" t="s">
        <v>3698</v>
      </c>
      <c r="E280" s="914" t="s">
        <v>3263</v>
      </c>
      <c r="F280" s="914" t="s">
        <v>3264</v>
      </c>
    </row>
    <row r="281" spans="1:6" ht="12.75" customHeight="1" x14ac:dyDescent="0.15">
      <c r="A281" s="912" t="s">
        <v>1443</v>
      </c>
      <c r="B281" s="912" t="str">
        <f t="shared" si="1"/>
        <v>17</v>
      </c>
      <c r="C281" s="913" t="s">
        <v>3700</v>
      </c>
      <c r="D281" s="912" t="s">
        <v>1443</v>
      </c>
      <c r="E281" s="914" t="s">
        <v>3263</v>
      </c>
      <c r="F281" s="914" t="s">
        <v>3267</v>
      </c>
    </row>
    <row r="282" spans="1:6" ht="12.75" customHeight="1" x14ac:dyDescent="0.15">
      <c r="A282" s="912" t="s">
        <v>1663</v>
      </c>
      <c r="B282" s="912" t="str">
        <f t="shared" si="1"/>
        <v>16</v>
      </c>
      <c r="C282" s="913" t="s">
        <v>3701</v>
      </c>
      <c r="D282" s="912" t="s">
        <v>1663</v>
      </c>
      <c r="E282" s="914" t="s">
        <v>3263</v>
      </c>
      <c r="F282" s="914" t="s">
        <v>3267</v>
      </c>
    </row>
    <row r="283" spans="1:6" ht="12.75" customHeight="1" x14ac:dyDescent="0.15">
      <c r="A283" s="912" t="s">
        <v>1555</v>
      </c>
      <c r="B283" s="912" t="str">
        <f t="shared" si="1"/>
        <v>02</v>
      </c>
      <c r="C283" s="913" t="s">
        <v>3702</v>
      </c>
      <c r="D283" s="912" t="s">
        <v>1555</v>
      </c>
      <c r="E283" s="914" t="s">
        <v>3263</v>
      </c>
      <c r="F283" s="914" t="s">
        <v>3267</v>
      </c>
    </row>
    <row r="284" spans="1:6" ht="12.75" customHeight="1" x14ac:dyDescent="0.15">
      <c r="A284" s="912" t="s">
        <v>2116</v>
      </c>
      <c r="B284" s="912" t="str">
        <f t="shared" si="1"/>
        <v>04</v>
      </c>
      <c r="C284" s="913" t="s">
        <v>3703</v>
      </c>
      <c r="D284" s="912" t="s">
        <v>2116</v>
      </c>
      <c r="E284" s="914" t="s">
        <v>3275</v>
      </c>
      <c r="F284" s="914" t="s">
        <v>3267</v>
      </c>
    </row>
    <row r="285" spans="1:6" ht="12.75" customHeight="1" x14ac:dyDescent="0.15">
      <c r="A285" s="911" t="s">
        <v>3704</v>
      </c>
      <c r="B285" s="912" t="str">
        <f t="shared" si="1"/>
        <v>61</v>
      </c>
      <c r="C285" s="913" t="s">
        <v>3705</v>
      </c>
      <c r="D285" s="911" t="s">
        <v>3704</v>
      </c>
      <c r="E285" s="914" t="s">
        <v>3263</v>
      </c>
      <c r="F285" s="914" t="s">
        <v>3264</v>
      </c>
    </row>
    <row r="286" spans="1:6" ht="12.75" customHeight="1" x14ac:dyDescent="0.15">
      <c r="A286" s="911" t="s">
        <v>3706</v>
      </c>
      <c r="B286" s="912" t="str">
        <f t="shared" si="1"/>
        <v>60</v>
      </c>
      <c r="C286" s="913" t="s">
        <v>3707</v>
      </c>
      <c r="D286" s="911" t="s">
        <v>3706</v>
      </c>
      <c r="E286" s="914" t="s">
        <v>3273</v>
      </c>
      <c r="F286" s="914" t="s">
        <v>3264</v>
      </c>
    </row>
    <row r="287" spans="1:6" ht="12.75" customHeight="1" x14ac:dyDescent="0.15">
      <c r="A287" s="912" t="s">
        <v>2098</v>
      </c>
      <c r="B287" s="912" t="str">
        <f t="shared" si="1"/>
        <v>16</v>
      </c>
      <c r="C287" s="913" t="s">
        <v>3708</v>
      </c>
      <c r="D287" s="912" t="s">
        <v>2098</v>
      </c>
      <c r="E287" s="914" t="s">
        <v>3709</v>
      </c>
      <c r="F287" s="914" t="s">
        <v>3267</v>
      </c>
    </row>
    <row r="288" spans="1:6" ht="12.75" customHeight="1" x14ac:dyDescent="0.15">
      <c r="A288" s="912" t="s">
        <v>2094</v>
      </c>
      <c r="B288" s="912" t="str">
        <f t="shared" si="1"/>
        <v>04</v>
      </c>
      <c r="C288" s="913" t="s">
        <v>3710</v>
      </c>
      <c r="D288" s="912" t="s">
        <v>2094</v>
      </c>
      <c r="E288" s="914" t="s">
        <v>3709</v>
      </c>
      <c r="F288" s="914" t="s">
        <v>3267</v>
      </c>
    </row>
    <row r="289" spans="1:6" ht="12.75" customHeight="1" x14ac:dyDescent="0.15">
      <c r="A289" s="912" t="s">
        <v>2998</v>
      </c>
      <c r="B289" s="912" t="str">
        <f t="shared" si="1"/>
        <v>02</v>
      </c>
      <c r="C289" s="913" t="s">
        <v>3711</v>
      </c>
      <c r="D289" s="912" t="s">
        <v>2998</v>
      </c>
      <c r="E289" s="914" t="s">
        <v>3341</v>
      </c>
      <c r="F289" s="914" t="s">
        <v>3267</v>
      </c>
    </row>
    <row r="290" spans="1:6" ht="12.75" customHeight="1" x14ac:dyDescent="0.15">
      <c r="A290" s="912" t="s">
        <v>1435</v>
      </c>
      <c r="B290" s="912" t="str">
        <f t="shared" si="1"/>
        <v>02</v>
      </c>
      <c r="C290" s="913" t="s">
        <v>3712</v>
      </c>
      <c r="D290" s="912" t="s">
        <v>1435</v>
      </c>
      <c r="E290" s="914" t="s">
        <v>3263</v>
      </c>
      <c r="F290" s="914" t="s">
        <v>3267</v>
      </c>
    </row>
    <row r="291" spans="1:6" ht="12.75" customHeight="1" x14ac:dyDescent="0.15">
      <c r="A291" s="912" t="s">
        <v>2764</v>
      </c>
      <c r="B291" s="912" t="str">
        <f t="shared" si="1"/>
        <v>26</v>
      </c>
      <c r="C291" s="913" t="s">
        <v>3713</v>
      </c>
      <c r="D291" s="912" t="s">
        <v>2764</v>
      </c>
      <c r="E291" s="914" t="s">
        <v>3333</v>
      </c>
      <c r="F291" s="914" t="s">
        <v>3267</v>
      </c>
    </row>
    <row r="292" spans="1:6" ht="12.75" customHeight="1" x14ac:dyDescent="0.15">
      <c r="A292" s="912" t="s">
        <v>1849</v>
      </c>
      <c r="B292" s="912" t="str">
        <f t="shared" si="1"/>
        <v>04</v>
      </c>
      <c r="C292" s="913" t="s">
        <v>3714</v>
      </c>
      <c r="D292" s="912" t="s">
        <v>1849</v>
      </c>
      <c r="E292" s="914" t="s">
        <v>3367</v>
      </c>
      <c r="F292" s="914" t="s">
        <v>3267</v>
      </c>
    </row>
    <row r="293" spans="1:6" ht="12.75" customHeight="1" x14ac:dyDescent="0.15">
      <c r="A293" s="912" t="s">
        <v>2042</v>
      </c>
      <c r="B293" s="912" t="str">
        <f t="shared" si="1"/>
        <v>16</v>
      </c>
      <c r="C293" s="913" t="s">
        <v>3715</v>
      </c>
      <c r="D293" s="912" t="s">
        <v>2042</v>
      </c>
      <c r="E293" s="914" t="s">
        <v>3271</v>
      </c>
      <c r="F293" s="914" t="s">
        <v>3267</v>
      </c>
    </row>
    <row r="294" spans="1:6" ht="12.75" customHeight="1" x14ac:dyDescent="0.15">
      <c r="A294" s="912" t="s">
        <v>1835</v>
      </c>
      <c r="B294" s="912" t="str">
        <f t="shared" si="1"/>
        <v>04</v>
      </c>
      <c r="C294" s="913" t="s">
        <v>3716</v>
      </c>
      <c r="D294" s="912" t="s">
        <v>1835</v>
      </c>
      <c r="E294" s="914" t="s">
        <v>3367</v>
      </c>
      <c r="F294" s="914" t="s">
        <v>3267</v>
      </c>
    </row>
    <row r="295" spans="1:6" ht="12.75" customHeight="1" x14ac:dyDescent="0.15">
      <c r="A295" s="912" t="s">
        <v>2939</v>
      </c>
      <c r="B295" s="912" t="str">
        <f t="shared" si="1"/>
        <v>26</v>
      </c>
      <c r="C295" s="913" t="s">
        <v>3717</v>
      </c>
      <c r="D295" s="912" t="s">
        <v>2939</v>
      </c>
      <c r="E295" s="914" t="s">
        <v>3571</v>
      </c>
      <c r="F295" s="914" t="s">
        <v>3267</v>
      </c>
    </row>
    <row r="296" spans="1:6" ht="12.75" customHeight="1" x14ac:dyDescent="0.15">
      <c r="A296" s="912" t="s">
        <v>1699</v>
      </c>
      <c r="B296" s="912" t="str">
        <f t="shared" si="1"/>
        <v>26</v>
      </c>
      <c r="C296" s="913" t="s">
        <v>3718</v>
      </c>
      <c r="D296" s="912" t="s">
        <v>1699</v>
      </c>
      <c r="E296" s="914" t="s">
        <v>3517</v>
      </c>
      <c r="F296" s="914" t="s">
        <v>3267</v>
      </c>
    </row>
    <row r="297" spans="1:6" ht="12.75" customHeight="1" x14ac:dyDescent="0.15">
      <c r="A297" s="911" t="s">
        <v>3719</v>
      </c>
      <c r="B297" s="912" t="str">
        <f t="shared" si="1"/>
        <v>40</v>
      </c>
      <c r="C297" s="914" t="s">
        <v>3720</v>
      </c>
      <c r="D297" s="911" t="s">
        <v>3719</v>
      </c>
      <c r="E297" s="914" t="s">
        <v>3433</v>
      </c>
      <c r="F297" s="914" t="s">
        <v>3264</v>
      </c>
    </row>
    <row r="298" spans="1:6" ht="12.75" customHeight="1" x14ac:dyDescent="0.15">
      <c r="A298" s="911" t="s">
        <v>3721</v>
      </c>
      <c r="B298" s="912" t="str">
        <f t="shared" si="1"/>
        <v>45</v>
      </c>
      <c r="C298" s="913" t="s">
        <v>3722</v>
      </c>
      <c r="D298" s="911" t="s">
        <v>3721</v>
      </c>
      <c r="E298" s="914" t="s">
        <v>3433</v>
      </c>
      <c r="F298" s="914" t="s">
        <v>3264</v>
      </c>
    </row>
    <row r="299" spans="1:6" ht="12.75" customHeight="1" x14ac:dyDescent="0.15">
      <c r="A299" s="912" t="s">
        <v>1928</v>
      </c>
      <c r="B299" s="912" t="str">
        <f t="shared" si="1"/>
        <v>27</v>
      </c>
      <c r="C299" s="913" t="s">
        <v>3723</v>
      </c>
      <c r="D299" s="912" t="s">
        <v>1928</v>
      </c>
      <c r="E299" s="914" t="s">
        <v>3564</v>
      </c>
      <c r="F299" s="914" t="s">
        <v>3267</v>
      </c>
    </row>
    <row r="300" spans="1:6" ht="12.75" customHeight="1" x14ac:dyDescent="0.15">
      <c r="A300" s="912" t="s">
        <v>1787</v>
      </c>
      <c r="B300" s="912" t="str">
        <f t="shared" si="1"/>
        <v>26</v>
      </c>
      <c r="C300" s="913" t="s">
        <v>3724</v>
      </c>
      <c r="D300" s="912" t="s">
        <v>1787</v>
      </c>
      <c r="E300" s="914" t="s">
        <v>3725</v>
      </c>
      <c r="F300" s="914" t="s">
        <v>3267</v>
      </c>
    </row>
    <row r="301" spans="1:6" ht="12.75" customHeight="1" x14ac:dyDescent="0.15">
      <c r="A301" s="912" t="s">
        <v>1621</v>
      </c>
      <c r="B301" s="912" t="str">
        <f t="shared" si="1"/>
        <v>02</v>
      </c>
      <c r="C301" s="913" t="s">
        <v>3726</v>
      </c>
      <c r="D301" s="912" t="s">
        <v>1621</v>
      </c>
      <c r="E301" s="914" t="s">
        <v>3263</v>
      </c>
      <c r="F301" s="914" t="s">
        <v>3267</v>
      </c>
    </row>
    <row r="302" spans="1:6" ht="12.75" customHeight="1" x14ac:dyDescent="0.15">
      <c r="A302" s="912" t="s">
        <v>1631</v>
      </c>
      <c r="B302" s="912" t="str">
        <f t="shared" si="1"/>
        <v>02</v>
      </c>
      <c r="C302" s="913" t="s">
        <v>3727</v>
      </c>
      <c r="D302" s="912" t="s">
        <v>1631</v>
      </c>
      <c r="E302" s="914" t="s">
        <v>3263</v>
      </c>
      <c r="F302" s="914" t="s">
        <v>3267</v>
      </c>
    </row>
    <row r="303" spans="1:6" ht="12.75" customHeight="1" x14ac:dyDescent="0.15">
      <c r="A303" s="911" t="s">
        <v>3728</v>
      </c>
      <c r="B303" s="912" t="str">
        <f t="shared" si="1"/>
        <v>61</v>
      </c>
      <c r="C303" s="913" t="s">
        <v>3729</v>
      </c>
      <c r="D303" s="911" t="s">
        <v>3728</v>
      </c>
      <c r="E303" s="914" t="s">
        <v>3730</v>
      </c>
      <c r="F303" s="914" t="s">
        <v>3264</v>
      </c>
    </row>
    <row r="304" spans="1:6" ht="12.75" customHeight="1" x14ac:dyDescent="0.15">
      <c r="A304" s="912" t="s">
        <v>1484</v>
      </c>
      <c r="B304" s="912" t="str">
        <f t="shared" si="1"/>
        <v>02</v>
      </c>
      <c r="C304" s="913" t="s">
        <v>3731</v>
      </c>
      <c r="D304" s="912" t="s">
        <v>1484</v>
      </c>
      <c r="E304" s="914" t="s">
        <v>3263</v>
      </c>
      <c r="F304" s="914" t="s">
        <v>3267</v>
      </c>
    </row>
    <row r="305" spans="1:6" ht="12.75" customHeight="1" x14ac:dyDescent="0.15">
      <c r="A305" s="912" t="s">
        <v>1577</v>
      </c>
      <c r="B305" s="912" t="str">
        <f t="shared" si="1"/>
        <v>02</v>
      </c>
      <c r="C305" s="913" t="s">
        <v>3732</v>
      </c>
      <c r="D305" s="912" t="s">
        <v>1577</v>
      </c>
      <c r="E305" s="914" t="s">
        <v>3263</v>
      </c>
      <c r="F305" s="914" t="s">
        <v>3267</v>
      </c>
    </row>
    <row r="306" spans="1:6" ht="12.75" customHeight="1" x14ac:dyDescent="0.15">
      <c r="A306" s="912" t="s">
        <v>2718</v>
      </c>
      <c r="B306" s="912" t="str">
        <f t="shared" si="1"/>
        <v>26</v>
      </c>
      <c r="C306" s="913" t="s">
        <v>3733</v>
      </c>
      <c r="D306" s="912" t="s">
        <v>2718</v>
      </c>
      <c r="E306" s="914" t="s">
        <v>3429</v>
      </c>
      <c r="F306" s="914" t="s">
        <v>3267</v>
      </c>
    </row>
    <row r="307" spans="1:6" ht="12.75" customHeight="1" x14ac:dyDescent="0.15">
      <c r="A307" s="911" t="s">
        <v>3734</v>
      </c>
      <c r="B307" s="912" t="str">
        <f t="shared" si="1"/>
        <v>60</v>
      </c>
      <c r="C307" s="913" t="s">
        <v>3735</v>
      </c>
      <c r="D307" s="911" t="s">
        <v>3734</v>
      </c>
      <c r="E307" s="914" t="s">
        <v>3736</v>
      </c>
      <c r="F307" s="914" t="s">
        <v>3264</v>
      </c>
    </row>
    <row r="308" spans="1:6" ht="12.75" customHeight="1" x14ac:dyDescent="0.15">
      <c r="A308" s="912" t="s">
        <v>2470</v>
      </c>
      <c r="B308" s="912" t="str">
        <f t="shared" si="1"/>
        <v>02</v>
      </c>
      <c r="C308" s="913" t="s">
        <v>3737</v>
      </c>
      <c r="D308" s="912" t="s">
        <v>2470</v>
      </c>
      <c r="E308" s="914" t="s">
        <v>3273</v>
      </c>
      <c r="F308" s="914" t="s">
        <v>3267</v>
      </c>
    </row>
    <row r="309" spans="1:6" ht="12.75" customHeight="1" x14ac:dyDescent="0.15">
      <c r="A309" s="912" t="s">
        <v>2642</v>
      </c>
      <c r="B309" s="912" t="str">
        <f t="shared" si="1"/>
        <v>03</v>
      </c>
      <c r="C309" s="913" t="s">
        <v>3738</v>
      </c>
      <c r="D309" s="912" t="s">
        <v>2642</v>
      </c>
      <c r="E309" s="914" t="s">
        <v>3279</v>
      </c>
      <c r="F309" s="914" t="s">
        <v>3267</v>
      </c>
    </row>
    <row r="310" spans="1:6" ht="12.75" customHeight="1" x14ac:dyDescent="0.15">
      <c r="A310" s="911" t="s">
        <v>3739</v>
      </c>
      <c r="B310" s="912" t="str">
        <f t="shared" si="1"/>
        <v>41</v>
      </c>
      <c r="C310" s="913" t="s">
        <v>3740</v>
      </c>
      <c r="D310" s="911" t="s">
        <v>3739</v>
      </c>
      <c r="E310" s="914" t="s">
        <v>3323</v>
      </c>
      <c r="F310" s="914" t="s">
        <v>3264</v>
      </c>
    </row>
    <row r="311" spans="1:6" ht="12.75" customHeight="1" x14ac:dyDescent="0.15">
      <c r="A311" s="912" t="s">
        <v>3010</v>
      </c>
      <c r="B311" s="912" t="str">
        <f t="shared" si="1"/>
        <v>04</v>
      </c>
      <c r="C311" s="913" t="s">
        <v>3741</v>
      </c>
      <c r="D311" s="912" t="s">
        <v>3010</v>
      </c>
      <c r="E311" s="914" t="s">
        <v>3742</v>
      </c>
      <c r="F311" s="914" t="s">
        <v>3267</v>
      </c>
    </row>
    <row r="312" spans="1:6" ht="12.75" customHeight="1" x14ac:dyDescent="0.15">
      <c r="A312" s="912" t="s">
        <v>2118</v>
      </c>
      <c r="B312" s="912" t="str">
        <f t="shared" si="1"/>
        <v>26</v>
      </c>
      <c r="C312" s="913" t="s">
        <v>3743</v>
      </c>
      <c r="D312" s="912" t="s">
        <v>2118</v>
      </c>
      <c r="E312" s="914" t="s">
        <v>3744</v>
      </c>
      <c r="F312" s="914" t="s">
        <v>3267</v>
      </c>
    </row>
    <row r="313" spans="1:6" ht="12.75" customHeight="1" x14ac:dyDescent="0.15">
      <c r="A313" s="911" t="s">
        <v>3745</v>
      </c>
      <c r="B313" s="912" t="str">
        <f t="shared" si="1"/>
        <v>46</v>
      </c>
      <c r="C313" s="914" t="s">
        <v>3746</v>
      </c>
      <c r="D313" s="911" t="s">
        <v>3745</v>
      </c>
      <c r="E313" s="914" t="s">
        <v>3275</v>
      </c>
      <c r="F313" s="914" t="s">
        <v>3264</v>
      </c>
    </row>
    <row r="314" spans="1:6" ht="12.75" customHeight="1" x14ac:dyDescent="0.15">
      <c r="A314" s="912" t="s">
        <v>1284</v>
      </c>
      <c r="B314" s="912" t="str">
        <f t="shared" si="1"/>
        <v>26</v>
      </c>
      <c r="C314" s="913" t="s">
        <v>3747</v>
      </c>
      <c r="D314" s="912" t="s">
        <v>1284</v>
      </c>
      <c r="E314" s="914" t="s">
        <v>3748</v>
      </c>
      <c r="F314" s="914" t="s">
        <v>3267</v>
      </c>
    </row>
    <row r="315" spans="1:6" ht="12.75" customHeight="1" x14ac:dyDescent="0.15">
      <c r="A315" s="912" t="s">
        <v>1468</v>
      </c>
      <c r="B315" s="912" t="str">
        <f t="shared" si="1"/>
        <v>02</v>
      </c>
      <c r="C315" s="913" t="s">
        <v>3749</v>
      </c>
      <c r="D315" s="912" t="s">
        <v>1468</v>
      </c>
      <c r="E315" s="914" t="s">
        <v>3263</v>
      </c>
      <c r="F315" s="914" t="s">
        <v>3267</v>
      </c>
    </row>
    <row r="316" spans="1:6" ht="12.75" customHeight="1" x14ac:dyDescent="0.15">
      <c r="A316" s="911" t="s">
        <v>3750</v>
      </c>
      <c r="B316" s="912" t="str">
        <f t="shared" si="1"/>
        <v>60</v>
      </c>
      <c r="C316" s="913" t="s">
        <v>3751</v>
      </c>
      <c r="D316" s="911" t="s">
        <v>3750</v>
      </c>
      <c r="E316" s="914" t="s">
        <v>3367</v>
      </c>
      <c r="F316" s="914" t="s">
        <v>3264</v>
      </c>
    </row>
    <row r="317" spans="1:6" ht="12.75" customHeight="1" x14ac:dyDescent="0.15">
      <c r="A317" s="912" t="s">
        <v>2818</v>
      </c>
      <c r="B317" s="912" t="str">
        <f t="shared" si="1"/>
        <v>04</v>
      </c>
      <c r="C317" s="913" t="s">
        <v>3752</v>
      </c>
      <c r="D317" s="912" t="s">
        <v>2818</v>
      </c>
      <c r="E317" s="914" t="s">
        <v>3346</v>
      </c>
      <c r="F317" s="914" t="s">
        <v>3267</v>
      </c>
    </row>
    <row r="318" spans="1:6" ht="12.75" customHeight="1" x14ac:dyDescent="0.15">
      <c r="A318" s="912" t="s">
        <v>2820</v>
      </c>
      <c r="B318" s="912" t="str">
        <f t="shared" si="1"/>
        <v>16</v>
      </c>
      <c r="C318" s="913" t="s">
        <v>3753</v>
      </c>
      <c r="D318" s="912" t="s">
        <v>2820</v>
      </c>
      <c r="E318" s="914" t="s">
        <v>3346</v>
      </c>
      <c r="F318" s="914" t="s">
        <v>3267</v>
      </c>
    </row>
    <row r="319" spans="1:6" ht="12.75" customHeight="1" x14ac:dyDescent="0.15">
      <c r="A319" s="912" t="s">
        <v>1687</v>
      </c>
      <c r="B319" s="912" t="str">
        <f t="shared" si="1"/>
        <v>22</v>
      </c>
      <c r="C319" s="913" t="s">
        <v>3754</v>
      </c>
      <c r="D319" s="912" t="s">
        <v>1687</v>
      </c>
      <c r="E319" s="914" t="s">
        <v>3449</v>
      </c>
      <c r="F319" s="914" t="s">
        <v>3267</v>
      </c>
    </row>
    <row r="320" spans="1:6" ht="12.75" customHeight="1" x14ac:dyDescent="0.15">
      <c r="A320" s="912" t="s">
        <v>2452</v>
      </c>
      <c r="B320" s="912" t="str">
        <f t="shared" si="1"/>
        <v>02</v>
      </c>
      <c r="C320" s="913" t="s">
        <v>3755</v>
      </c>
      <c r="D320" s="912" t="s">
        <v>2452</v>
      </c>
      <c r="E320" s="914" t="s">
        <v>3273</v>
      </c>
      <c r="F320" s="914" t="s">
        <v>3267</v>
      </c>
    </row>
    <row r="321" spans="1:6" ht="12.75" customHeight="1" x14ac:dyDescent="0.15">
      <c r="A321" s="912" t="s">
        <v>2074</v>
      </c>
      <c r="B321" s="912" t="str">
        <f t="shared" si="1"/>
        <v>26</v>
      </c>
      <c r="C321" s="913" t="s">
        <v>3756</v>
      </c>
      <c r="D321" s="912" t="s">
        <v>2074</v>
      </c>
      <c r="E321" s="914" t="s">
        <v>3466</v>
      </c>
      <c r="F321" s="914" t="s">
        <v>3267</v>
      </c>
    </row>
    <row r="322" spans="1:6" ht="12.75" customHeight="1" x14ac:dyDescent="0.15">
      <c r="A322" s="912" t="s">
        <v>1677</v>
      </c>
      <c r="B322" s="912" t="str">
        <f t="shared" si="1"/>
        <v>22</v>
      </c>
      <c r="C322" s="913" t="s">
        <v>3757</v>
      </c>
      <c r="D322" s="912" t="s">
        <v>1677</v>
      </c>
      <c r="E322" s="914" t="s">
        <v>3644</v>
      </c>
      <c r="F322" s="914" t="s">
        <v>3267</v>
      </c>
    </row>
    <row r="323" spans="1:6" ht="12.75" customHeight="1" x14ac:dyDescent="0.15">
      <c r="A323" s="911" t="s">
        <v>3758</v>
      </c>
      <c r="B323" s="912" t="str">
        <f t="shared" si="1"/>
        <v>41</v>
      </c>
      <c r="C323" s="913" t="s">
        <v>3759</v>
      </c>
      <c r="D323" s="911" t="s">
        <v>3758</v>
      </c>
      <c r="E323" s="914" t="s">
        <v>3760</v>
      </c>
      <c r="F323" s="914" t="s">
        <v>3264</v>
      </c>
    </row>
    <row r="324" spans="1:6" ht="12.75" customHeight="1" x14ac:dyDescent="0.15">
      <c r="A324" s="912" t="s">
        <v>2392</v>
      </c>
      <c r="B324" s="912" t="str">
        <f t="shared" si="1"/>
        <v>26</v>
      </c>
      <c r="C324" s="913" t="s">
        <v>3761</v>
      </c>
      <c r="D324" s="912" t="s">
        <v>2392</v>
      </c>
      <c r="E324" s="914" t="s">
        <v>3760</v>
      </c>
      <c r="F324" s="914" t="s">
        <v>3267</v>
      </c>
    </row>
    <row r="325" spans="1:6" ht="12.75" customHeight="1" x14ac:dyDescent="0.15">
      <c r="A325" s="912" t="s">
        <v>2066</v>
      </c>
      <c r="B325" s="912" t="str">
        <f t="shared" si="1"/>
        <v>26</v>
      </c>
      <c r="C325" s="913" t="s">
        <v>3762</v>
      </c>
      <c r="D325" s="912" t="s">
        <v>2066</v>
      </c>
      <c r="E325" s="914" t="s">
        <v>3763</v>
      </c>
      <c r="F325" s="914" t="s">
        <v>3267</v>
      </c>
    </row>
    <row r="326" spans="1:6" ht="12.75" customHeight="1" x14ac:dyDescent="0.15">
      <c r="A326" s="912" t="s">
        <v>2257</v>
      </c>
      <c r="B326" s="912" t="str">
        <f t="shared" si="1"/>
        <v>26</v>
      </c>
      <c r="C326" s="913" t="s">
        <v>3764</v>
      </c>
      <c r="D326" s="912" t="s">
        <v>2257</v>
      </c>
      <c r="E326" s="914" t="s">
        <v>3765</v>
      </c>
      <c r="F326" s="914" t="s">
        <v>3267</v>
      </c>
    </row>
    <row r="327" spans="1:6" ht="12.75" customHeight="1" x14ac:dyDescent="0.15">
      <c r="A327" s="912" t="s">
        <v>2164</v>
      </c>
      <c r="B327" s="912" t="str">
        <f t="shared" si="1"/>
        <v>04</v>
      </c>
      <c r="C327" s="913" t="s">
        <v>3766</v>
      </c>
      <c r="D327" s="912" t="s">
        <v>2164</v>
      </c>
      <c r="E327" s="914" t="s">
        <v>3401</v>
      </c>
      <c r="F327" s="914" t="s">
        <v>3267</v>
      </c>
    </row>
    <row r="328" spans="1:6" ht="12.75" customHeight="1" x14ac:dyDescent="0.15">
      <c r="A328" s="912" t="s">
        <v>2166</v>
      </c>
      <c r="B328" s="912" t="str">
        <f t="shared" si="1"/>
        <v>17</v>
      </c>
      <c r="C328" s="913" t="s">
        <v>3767</v>
      </c>
      <c r="D328" s="912" t="s">
        <v>2166</v>
      </c>
      <c r="E328" s="914" t="s">
        <v>3768</v>
      </c>
      <c r="F328" s="914" t="s">
        <v>3267</v>
      </c>
    </row>
    <row r="329" spans="1:6" ht="12.75" customHeight="1" x14ac:dyDescent="0.15">
      <c r="A329" s="912" t="s">
        <v>2422</v>
      </c>
      <c r="B329" s="912" t="str">
        <f t="shared" si="1"/>
        <v>02</v>
      </c>
      <c r="C329" s="913" t="s">
        <v>3769</v>
      </c>
      <c r="D329" s="912" t="s">
        <v>2422</v>
      </c>
      <c r="E329" s="914" t="s">
        <v>3273</v>
      </c>
      <c r="F329" s="914" t="s">
        <v>3267</v>
      </c>
    </row>
    <row r="330" spans="1:6" ht="12.75" customHeight="1" x14ac:dyDescent="0.15">
      <c r="A330" s="912" t="s">
        <v>2088</v>
      </c>
      <c r="B330" s="912" t="str">
        <f t="shared" si="1"/>
        <v>04</v>
      </c>
      <c r="C330" s="913" t="s">
        <v>3770</v>
      </c>
      <c r="D330" s="912" t="s">
        <v>2088</v>
      </c>
      <c r="E330" s="914" t="s">
        <v>3709</v>
      </c>
      <c r="F330" s="914" t="s">
        <v>3267</v>
      </c>
    </row>
    <row r="331" spans="1:6" ht="12.75" customHeight="1" x14ac:dyDescent="0.15">
      <c r="A331" s="916" t="s">
        <v>1571</v>
      </c>
      <c r="B331" s="912" t="str">
        <f t="shared" si="1"/>
        <v>02</v>
      </c>
      <c r="C331" s="913" t="s">
        <v>3771</v>
      </c>
      <c r="D331" s="916" t="s">
        <v>1571</v>
      </c>
      <c r="E331" s="914" t="s">
        <v>3263</v>
      </c>
      <c r="F331" s="914" t="s">
        <v>3267</v>
      </c>
    </row>
    <row r="332" spans="1:6" ht="12.75" customHeight="1" x14ac:dyDescent="0.15">
      <c r="A332" s="912" t="s">
        <v>2265</v>
      </c>
      <c r="B332" s="912" t="str">
        <f t="shared" si="1"/>
        <v>26</v>
      </c>
      <c r="C332" s="913" t="s">
        <v>3772</v>
      </c>
      <c r="D332" s="912" t="s">
        <v>2265</v>
      </c>
      <c r="E332" s="914" t="s">
        <v>3773</v>
      </c>
      <c r="F332" s="914" t="s">
        <v>3267</v>
      </c>
    </row>
    <row r="333" spans="1:6" ht="12.75" customHeight="1" x14ac:dyDescent="0.15">
      <c r="A333" s="912" t="s">
        <v>2344</v>
      </c>
      <c r="B333" s="912" t="str">
        <f t="shared" si="1"/>
        <v>26</v>
      </c>
      <c r="C333" s="913" t="s">
        <v>3774</v>
      </c>
      <c r="D333" s="912" t="s">
        <v>2344</v>
      </c>
      <c r="E333" s="914" t="s">
        <v>3323</v>
      </c>
      <c r="F333" s="914" t="s">
        <v>3267</v>
      </c>
    </row>
    <row r="334" spans="1:6" ht="12.75" customHeight="1" x14ac:dyDescent="0.15">
      <c r="A334" s="912" t="s">
        <v>1900</v>
      </c>
      <c r="B334" s="912" t="str">
        <f t="shared" si="1"/>
        <v>26</v>
      </c>
      <c r="C334" s="913" t="s">
        <v>3775</v>
      </c>
      <c r="D334" s="912" t="s">
        <v>1900</v>
      </c>
      <c r="E334" s="914" t="s">
        <v>3776</v>
      </c>
      <c r="F334" s="914" t="s">
        <v>3267</v>
      </c>
    </row>
    <row r="335" spans="1:6" ht="12.75" customHeight="1" x14ac:dyDescent="0.15">
      <c r="A335" s="912" t="s">
        <v>2959</v>
      </c>
      <c r="B335" s="912" t="str">
        <f t="shared" si="1"/>
        <v>26</v>
      </c>
      <c r="C335" s="913" t="s">
        <v>3777</v>
      </c>
      <c r="D335" s="912" t="s">
        <v>2959</v>
      </c>
      <c r="E335" s="914" t="s">
        <v>3310</v>
      </c>
      <c r="F335" s="914" t="s">
        <v>3267</v>
      </c>
    </row>
    <row r="336" spans="1:6" ht="12.75" customHeight="1" x14ac:dyDescent="0.15">
      <c r="A336" s="912" t="s">
        <v>2947</v>
      </c>
      <c r="B336" s="912" t="str">
        <f t="shared" si="1"/>
        <v>02</v>
      </c>
      <c r="C336" s="913" t="s">
        <v>3778</v>
      </c>
      <c r="D336" s="912" t="s">
        <v>2947</v>
      </c>
      <c r="E336" s="914" t="s">
        <v>3571</v>
      </c>
      <c r="F336" s="914" t="s">
        <v>3267</v>
      </c>
    </row>
    <row r="337" spans="1:6" ht="12.75" customHeight="1" x14ac:dyDescent="0.15">
      <c r="A337" s="912" t="s">
        <v>1819</v>
      </c>
      <c r="B337" s="912" t="str">
        <f t="shared" si="1"/>
        <v>02</v>
      </c>
      <c r="C337" s="913" t="s">
        <v>3779</v>
      </c>
      <c r="D337" s="912" t="s">
        <v>1819</v>
      </c>
      <c r="E337" s="914" t="s">
        <v>3277</v>
      </c>
      <c r="F337" s="914" t="s">
        <v>3267</v>
      </c>
    </row>
    <row r="338" spans="1:6" ht="12.75" customHeight="1" x14ac:dyDescent="0.15">
      <c r="A338" s="912" t="s">
        <v>2286</v>
      </c>
      <c r="B338" s="912" t="str">
        <f t="shared" si="1"/>
        <v>04</v>
      </c>
      <c r="C338" s="913" t="s">
        <v>3780</v>
      </c>
      <c r="D338" s="912" t="s">
        <v>2286</v>
      </c>
      <c r="E338" s="914" t="s">
        <v>3446</v>
      </c>
      <c r="F338" s="914" t="s">
        <v>3267</v>
      </c>
    </row>
    <row r="339" spans="1:6" ht="12.75" customHeight="1" x14ac:dyDescent="0.15">
      <c r="A339" s="912" t="s">
        <v>1727</v>
      </c>
      <c r="B339" s="912" t="str">
        <f t="shared" si="1"/>
        <v>26</v>
      </c>
      <c r="C339" s="913" t="s">
        <v>3781</v>
      </c>
      <c r="D339" s="912" t="s">
        <v>1727</v>
      </c>
      <c r="E339" s="914" t="s">
        <v>3730</v>
      </c>
      <c r="F339" s="914" t="s">
        <v>3267</v>
      </c>
    </row>
    <row r="340" spans="1:6" ht="12.75" customHeight="1" x14ac:dyDescent="0.15">
      <c r="A340" s="912" t="s">
        <v>1719</v>
      </c>
      <c r="B340" s="912" t="str">
        <f t="shared" si="1"/>
        <v>04</v>
      </c>
      <c r="C340" s="913" t="s">
        <v>3782</v>
      </c>
      <c r="D340" s="912" t="s">
        <v>1719</v>
      </c>
      <c r="E340" s="914" t="s">
        <v>3517</v>
      </c>
      <c r="F340" s="914" t="s">
        <v>3267</v>
      </c>
    </row>
    <row r="341" spans="1:6" ht="12.75" customHeight="1" x14ac:dyDescent="0.15">
      <c r="A341" s="912" t="s">
        <v>2604</v>
      </c>
      <c r="B341" s="912" t="str">
        <f t="shared" si="1"/>
        <v>26</v>
      </c>
      <c r="C341" s="913" t="s">
        <v>3783</v>
      </c>
      <c r="D341" s="912" t="s">
        <v>2604</v>
      </c>
      <c r="E341" s="914" t="s">
        <v>3461</v>
      </c>
      <c r="F341" s="914" t="s">
        <v>3267</v>
      </c>
    </row>
    <row r="342" spans="1:6" ht="12.75" customHeight="1" x14ac:dyDescent="0.15">
      <c r="A342" s="912" t="s">
        <v>2004</v>
      </c>
      <c r="B342" s="912" t="str">
        <f t="shared" si="1"/>
        <v>02</v>
      </c>
      <c r="C342" s="913" t="s">
        <v>3784</v>
      </c>
      <c r="D342" s="912" t="s">
        <v>2004</v>
      </c>
      <c r="E342" s="914" t="s">
        <v>3271</v>
      </c>
      <c r="F342" s="914" t="s">
        <v>3267</v>
      </c>
    </row>
    <row r="343" spans="1:6" ht="12.75" customHeight="1" x14ac:dyDescent="0.15">
      <c r="A343" s="912" t="s">
        <v>2030</v>
      </c>
      <c r="B343" s="912" t="str">
        <f t="shared" si="1"/>
        <v>17</v>
      </c>
      <c r="C343" s="913" t="s">
        <v>3785</v>
      </c>
      <c r="D343" s="912" t="s">
        <v>2030</v>
      </c>
      <c r="E343" s="914" t="s">
        <v>3271</v>
      </c>
      <c r="F343" s="914" t="s">
        <v>3267</v>
      </c>
    </row>
    <row r="344" spans="1:6" ht="12.75" customHeight="1" x14ac:dyDescent="0.15">
      <c r="A344" s="912" t="s">
        <v>1401</v>
      </c>
      <c r="B344" s="912" t="str">
        <f t="shared" si="1"/>
        <v>02</v>
      </c>
      <c r="C344" s="913" t="s">
        <v>3786</v>
      </c>
      <c r="D344" s="912" t="s">
        <v>1401</v>
      </c>
      <c r="E344" s="914" t="s">
        <v>3263</v>
      </c>
      <c r="F344" s="914" t="s">
        <v>3267</v>
      </c>
    </row>
    <row r="345" spans="1:6" ht="12.75" customHeight="1" x14ac:dyDescent="0.15">
      <c r="A345" s="912" t="s">
        <v>1399</v>
      </c>
      <c r="B345" s="912" t="str">
        <f t="shared" si="1"/>
        <v>04</v>
      </c>
      <c r="C345" s="913" t="s">
        <v>3787</v>
      </c>
      <c r="D345" s="912" t="s">
        <v>1399</v>
      </c>
      <c r="E345" s="914" t="s">
        <v>3263</v>
      </c>
      <c r="F345" s="914" t="s">
        <v>3267</v>
      </c>
    </row>
    <row r="346" spans="1:6" ht="12.75" customHeight="1" x14ac:dyDescent="0.15">
      <c r="A346" s="912" t="s">
        <v>1425</v>
      </c>
      <c r="B346" s="912" t="str">
        <f t="shared" si="1"/>
        <v>02</v>
      </c>
      <c r="C346" s="913" t="s">
        <v>3788</v>
      </c>
      <c r="D346" s="912" t="s">
        <v>1425</v>
      </c>
      <c r="E346" s="914" t="s">
        <v>3263</v>
      </c>
      <c r="F346" s="914" t="s">
        <v>3267</v>
      </c>
    </row>
    <row r="347" spans="1:6" ht="12.75" customHeight="1" x14ac:dyDescent="0.15">
      <c r="A347" s="912" t="s">
        <v>2126</v>
      </c>
      <c r="B347" s="912" t="str">
        <f t="shared" si="1"/>
        <v>26</v>
      </c>
      <c r="C347" s="913" t="s">
        <v>3789</v>
      </c>
      <c r="D347" s="912" t="s">
        <v>2126</v>
      </c>
      <c r="E347" s="914" t="s">
        <v>3419</v>
      </c>
      <c r="F347" s="914" t="s">
        <v>3267</v>
      </c>
    </row>
    <row r="348" spans="1:6" ht="12.75" customHeight="1" x14ac:dyDescent="0.15">
      <c r="A348" s="912" t="s">
        <v>2020</v>
      </c>
      <c r="B348" s="912" t="str">
        <f t="shared" si="1"/>
        <v>02</v>
      </c>
      <c r="C348" s="913" t="s">
        <v>15</v>
      </c>
      <c r="D348" s="912" t="s">
        <v>2020</v>
      </c>
      <c r="E348" s="914" t="s">
        <v>3271</v>
      </c>
      <c r="F348" s="914" t="s">
        <v>3267</v>
      </c>
    </row>
    <row r="349" spans="1:6" ht="12.75" customHeight="1" x14ac:dyDescent="0.15">
      <c r="A349" s="912" t="s">
        <v>1839</v>
      </c>
      <c r="B349" s="912" t="str">
        <f t="shared" si="1"/>
        <v>04</v>
      </c>
      <c r="C349" s="913" t="s">
        <v>3790</v>
      </c>
      <c r="D349" s="912" t="s">
        <v>1839</v>
      </c>
      <c r="E349" s="914" t="s">
        <v>3367</v>
      </c>
      <c r="F349" s="914" t="s">
        <v>3267</v>
      </c>
    </row>
    <row r="350" spans="1:6" ht="12.75" customHeight="1" x14ac:dyDescent="0.15">
      <c r="A350" s="912" t="s">
        <v>2518</v>
      </c>
      <c r="B350" s="912" t="str">
        <f t="shared" si="1"/>
        <v>04</v>
      </c>
      <c r="C350" s="913" t="s">
        <v>3791</v>
      </c>
      <c r="D350" s="912" t="s">
        <v>2518</v>
      </c>
      <c r="E350" s="914" t="s">
        <v>3604</v>
      </c>
      <c r="F350" s="914" t="s">
        <v>3267</v>
      </c>
    </row>
    <row r="351" spans="1:6" ht="12.75" customHeight="1" x14ac:dyDescent="0.15">
      <c r="A351" s="912" t="s">
        <v>2625</v>
      </c>
      <c r="B351" s="912" t="str">
        <f t="shared" si="1"/>
        <v>26</v>
      </c>
      <c r="C351" s="913" t="s">
        <v>3792</v>
      </c>
      <c r="D351" s="912" t="s">
        <v>2625</v>
      </c>
      <c r="E351" s="914" t="s">
        <v>3365</v>
      </c>
      <c r="F351" s="914" t="s">
        <v>3267</v>
      </c>
    </row>
    <row r="352" spans="1:6" ht="12.75" customHeight="1" x14ac:dyDescent="0.15">
      <c r="A352" s="912" t="s">
        <v>2830</v>
      </c>
      <c r="B352" s="912" t="str">
        <f t="shared" si="1"/>
        <v>04</v>
      </c>
      <c r="C352" s="913" t="s">
        <v>3793</v>
      </c>
      <c r="D352" s="912" t="s">
        <v>2830</v>
      </c>
      <c r="E352" s="914" t="s">
        <v>3346</v>
      </c>
      <c r="F352" s="914" t="s">
        <v>3267</v>
      </c>
    </row>
    <row r="353" spans="1:6" ht="12.75" customHeight="1" x14ac:dyDescent="0.15">
      <c r="A353" s="912" t="s">
        <v>2484</v>
      </c>
      <c r="B353" s="912" t="str">
        <f t="shared" si="1"/>
        <v>16</v>
      </c>
      <c r="C353" s="913" t="s">
        <v>3794</v>
      </c>
      <c r="D353" s="912" t="s">
        <v>2484</v>
      </c>
      <c r="E353" s="914" t="s">
        <v>3273</v>
      </c>
      <c r="F353" s="914" t="s">
        <v>3267</v>
      </c>
    </row>
    <row r="354" spans="1:6" ht="12.75" customHeight="1" x14ac:dyDescent="0.15">
      <c r="A354" s="912" t="s">
        <v>2368</v>
      </c>
      <c r="B354" s="912" t="str">
        <f t="shared" si="1"/>
        <v>26</v>
      </c>
      <c r="C354" s="913" t="s">
        <v>3795</v>
      </c>
      <c r="D354" s="912" t="s">
        <v>2368</v>
      </c>
      <c r="E354" s="914" t="s">
        <v>3399</v>
      </c>
      <c r="F354" s="914" t="s">
        <v>3267</v>
      </c>
    </row>
    <row r="355" spans="1:6" ht="12.75" customHeight="1" x14ac:dyDescent="0.15">
      <c r="A355" s="912" t="s">
        <v>2420</v>
      </c>
      <c r="B355" s="912" t="str">
        <f t="shared" si="1"/>
        <v>02</v>
      </c>
      <c r="C355" s="913" t="s">
        <v>3796</v>
      </c>
      <c r="D355" s="912" t="s">
        <v>2420</v>
      </c>
      <c r="E355" s="914" t="s">
        <v>3273</v>
      </c>
      <c r="F355" s="914" t="s">
        <v>3267</v>
      </c>
    </row>
    <row r="356" spans="1:6" ht="12.75" customHeight="1" x14ac:dyDescent="0.15">
      <c r="A356" s="912" t="s">
        <v>2428</v>
      </c>
      <c r="B356" s="912" t="str">
        <f t="shared" si="1"/>
        <v>04</v>
      </c>
      <c r="C356" s="913" t="s">
        <v>3797</v>
      </c>
      <c r="D356" s="912" t="s">
        <v>2428</v>
      </c>
      <c r="E356" s="914" t="s">
        <v>3273</v>
      </c>
      <c r="F356" s="914" t="s">
        <v>3267</v>
      </c>
    </row>
    <row r="357" spans="1:6" ht="12.75" customHeight="1" x14ac:dyDescent="0.15">
      <c r="A357" s="912" t="s">
        <v>2490</v>
      </c>
      <c r="B357" s="912" t="str">
        <f t="shared" si="1"/>
        <v>16</v>
      </c>
      <c r="C357" s="913" t="s">
        <v>3798</v>
      </c>
      <c r="D357" s="912" t="s">
        <v>2490</v>
      </c>
      <c r="E357" s="914" t="s">
        <v>3273</v>
      </c>
      <c r="F357" s="914" t="s">
        <v>3267</v>
      </c>
    </row>
    <row r="358" spans="1:6" ht="12.75" customHeight="1" x14ac:dyDescent="0.15">
      <c r="A358" s="912" t="s">
        <v>2100</v>
      </c>
      <c r="B358" s="912" t="str">
        <f t="shared" si="1"/>
        <v>26</v>
      </c>
      <c r="C358" s="913" t="s">
        <v>3799</v>
      </c>
      <c r="D358" s="912" t="s">
        <v>2100</v>
      </c>
      <c r="E358" s="914" t="s">
        <v>3800</v>
      </c>
      <c r="F358" s="914" t="s">
        <v>3267</v>
      </c>
    </row>
    <row r="359" spans="1:6" ht="12.75" customHeight="1" x14ac:dyDescent="0.15">
      <c r="A359" s="912" t="s">
        <v>2592</v>
      </c>
      <c r="B359" s="912" t="str">
        <f t="shared" si="1"/>
        <v>26</v>
      </c>
      <c r="C359" s="913" t="s">
        <v>3801</v>
      </c>
      <c r="D359" s="912" t="s">
        <v>2592</v>
      </c>
      <c r="E359" s="914" t="s">
        <v>3468</v>
      </c>
      <c r="F359" s="914" t="s">
        <v>3267</v>
      </c>
    </row>
    <row r="360" spans="1:6" ht="12.75" customHeight="1" x14ac:dyDescent="0.15">
      <c r="A360" s="912" t="s">
        <v>2865</v>
      </c>
      <c r="B360" s="912" t="str">
        <f t="shared" si="1"/>
        <v>26</v>
      </c>
      <c r="C360" s="913" t="s">
        <v>3802</v>
      </c>
      <c r="D360" s="912" t="s">
        <v>2865</v>
      </c>
      <c r="E360" s="914" t="s">
        <v>3318</v>
      </c>
      <c r="F360" s="914" t="s">
        <v>3267</v>
      </c>
    </row>
    <row r="361" spans="1:6" ht="12.75" customHeight="1" x14ac:dyDescent="0.15">
      <c r="A361" s="912" t="s">
        <v>1296</v>
      </c>
      <c r="B361" s="912" t="str">
        <f t="shared" si="1"/>
        <v>26</v>
      </c>
      <c r="C361" s="913" t="s">
        <v>3803</v>
      </c>
      <c r="D361" s="912" t="s">
        <v>1296</v>
      </c>
      <c r="E361" s="914" t="s">
        <v>3804</v>
      </c>
      <c r="F361" s="914" t="s">
        <v>3267</v>
      </c>
    </row>
    <row r="362" spans="1:6" ht="12.75" customHeight="1" x14ac:dyDescent="0.15">
      <c r="A362" s="911" t="s">
        <v>3805</v>
      </c>
      <c r="B362" s="912" t="str">
        <f t="shared" si="1"/>
        <v>40</v>
      </c>
      <c r="C362" s="913" t="s">
        <v>3806</v>
      </c>
      <c r="D362" s="911" t="s">
        <v>3805</v>
      </c>
      <c r="E362" s="914" t="s">
        <v>3401</v>
      </c>
      <c r="F362" s="914" t="s">
        <v>3264</v>
      </c>
    </row>
    <row r="363" spans="1:6" ht="12.75" customHeight="1" x14ac:dyDescent="0.15">
      <c r="A363" s="911" t="s">
        <v>3807</v>
      </c>
      <c r="B363" s="912" t="str">
        <f t="shared" si="1"/>
        <v>61</v>
      </c>
      <c r="C363" s="913" t="s">
        <v>3808</v>
      </c>
      <c r="D363" s="911" t="s">
        <v>3807</v>
      </c>
      <c r="E363" s="914" t="s">
        <v>3401</v>
      </c>
      <c r="F363" s="914" t="s">
        <v>3264</v>
      </c>
    </row>
    <row r="364" spans="1:6" ht="12.75" customHeight="1" x14ac:dyDescent="0.15">
      <c r="A364" s="912" t="s">
        <v>2432</v>
      </c>
      <c r="B364" s="912" t="str">
        <f t="shared" si="1"/>
        <v>02</v>
      </c>
      <c r="C364" s="913" t="s">
        <v>3809</v>
      </c>
      <c r="D364" s="912" t="s">
        <v>2432</v>
      </c>
      <c r="E364" s="914" t="s">
        <v>3273</v>
      </c>
      <c r="F364" s="914" t="s">
        <v>3267</v>
      </c>
    </row>
    <row r="365" spans="1:6" ht="12.75" customHeight="1" x14ac:dyDescent="0.15">
      <c r="A365" s="912" t="s">
        <v>2249</v>
      </c>
      <c r="B365" s="912" t="str">
        <f t="shared" si="1"/>
        <v>17</v>
      </c>
      <c r="C365" s="913" t="s">
        <v>3810</v>
      </c>
      <c r="D365" s="912" t="s">
        <v>2249</v>
      </c>
      <c r="E365" s="914" t="s">
        <v>3344</v>
      </c>
      <c r="F365" s="914" t="s">
        <v>3267</v>
      </c>
    </row>
    <row r="366" spans="1:6" ht="12.75" customHeight="1" x14ac:dyDescent="0.15">
      <c r="A366" s="912" t="s">
        <v>2214</v>
      </c>
      <c r="B366" s="912" t="str">
        <f t="shared" si="1"/>
        <v>24</v>
      </c>
      <c r="C366" s="913" t="s">
        <v>3811</v>
      </c>
      <c r="D366" s="912" t="s">
        <v>2214</v>
      </c>
      <c r="E366" s="914" t="s">
        <v>3472</v>
      </c>
      <c r="F366" s="914" t="s">
        <v>3267</v>
      </c>
    </row>
    <row r="367" spans="1:6" ht="12.75" customHeight="1" x14ac:dyDescent="0.15">
      <c r="A367" s="912" t="s">
        <v>2068</v>
      </c>
      <c r="B367" s="912" t="str">
        <f t="shared" si="1"/>
        <v>26</v>
      </c>
      <c r="C367" s="913" t="s">
        <v>3812</v>
      </c>
      <c r="D367" s="912" t="s">
        <v>2068</v>
      </c>
      <c r="E367" s="914" t="s">
        <v>3813</v>
      </c>
      <c r="F367" s="914" t="s">
        <v>3267</v>
      </c>
    </row>
    <row r="368" spans="1:6" ht="12.75" customHeight="1" x14ac:dyDescent="0.15">
      <c r="A368" s="912" t="s">
        <v>2787</v>
      </c>
      <c r="B368" s="912" t="str">
        <f t="shared" si="1"/>
        <v>02</v>
      </c>
      <c r="C368" s="913" t="s">
        <v>3814</v>
      </c>
      <c r="D368" s="912" t="s">
        <v>2787</v>
      </c>
      <c r="E368" s="914" t="s">
        <v>3377</v>
      </c>
      <c r="F368" s="914" t="s">
        <v>3267</v>
      </c>
    </row>
    <row r="369" spans="1:6" ht="12.75" customHeight="1" x14ac:dyDescent="0.15">
      <c r="A369" s="912" t="s">
        <v>2070</v>
      </c>
      <c r="B369" s="912" t="str">
        <f t="shared" si="1"/>
        <v>26</v>
      </c>
      <c r="C369" s="913" t="s">
        <v>3815</v>
      </c>
      <c r="D369" s="912" t="s">
        <v>2070</v>
      </c>
      <c r="E369" s="914" t="s">
        <v>3816</v>
      </c>
      <c r="F369" s="914" t="s">
        <v>3267</v>
      </c>
    </row>
    <row r="370" spans="1:6" ht="12.75" customHeight="1" x14ac:dyDescent="0.15">
      <c r="A370" s="912" t="s">
        <v>1355</v>
      </c>
      <c r="B370" s="912" t="str">
        <f t="shared" si="1"/>
        <v>22</v>
      </c>
      <c r="C370" s="913" t="s">
        <v>3817</v>
      </c>
      <c r="D370" s="912" t="s">
        <v>1355</v>
      </c>
      <c r="E370" s="914" t="s">
        <v>3569</v>
      </c>
      <c r="F370" s="914" t="s">
        <v>3267</v>
      </c>
    </row>
    <row r="371" spans="1:6" ht="12.75" customHeight="1" x14ac:dyDescent="0.15">
      <c r="A371" s="912" t="s">
        <v>2846</v>
      </c>
      <c r="B371" s="912" t="str">
        <f t="shared" si="1"/>
        <v>02</v>
      </c>
      <c r="C371" s="913" t="s">
        <v>3818</v>
      </c>
      <c r="D371" s="912" t="s">
        <v>2846</v>
      </c>
      <c r="E371" s="914" t="s">
        <v>3346</v>
      </c>
      <c r="F371" s="914" t="s">
        <v>3267</v>
      </c>
    </row>
    <row r="372" spans="1:6" ht="12.75" customHeight="1" x14ac:dyDescent="0.15">
      <c r="A372" s="912" t="s">
        <v>2078</v>
      </c>
      <c r="B372" s="912" t="str">
        <f t="shared" si="1"/>
        <v>26</v>
      </c>
      <c r="C372" s="913" t="s">
        <v>3819</v>
      </c>
      <c r="D372" s="912" t="s">
        <v>2078</v>
      </c>
      <c r="E372" s="914" t="s">
        <v>3466</v>
      </c>
      <c r="F372" s="914" t="s">
        <v>3267</v>
      </c>
    </row>
    <row r="373" spans="1:6" ht="12.75" customHeight="1" x14ac:dyDescent="0.15">
      <c r="A373" s="912" t="s">
        <v>2654</v>
      </c>
      <c r="B373" s="912" t="str">
        <f t="shared" si="1"/>
        <v>02</v>
      </c>
      <c r="C373" s="913" t="s">
        <v>3820</v>
      </c>
      <c r="D373" s="912" t="s">
        <v>2654</v>
      </c>
      <c r="E373" s="914" t="s">
        <v>3279</v>
      </c>
      <c r="F373" s="914" t="s">
        <v>3267</v>
      </c>
    </row>
    <row r="374" spans="1:6" ht="12.75" customHeight="1" x14ac:dyDescent="0.15">
      <c r="A374" s="912" t="s">
        <v>1946</v>
      </c>
      <c r="B374" s="912" t="str">
        <f t="shared" si="1"/>
        <v>26</v>
      </c>
      <c r="C374" s="913" t="s">
        <v>3821</v>
      </c>
      <c r="D374" s="912" t="s">
        <v>1946</v>
      </c>
      <c r="E374" s="914" t="s">
        <v>3526</v>
      </c>
      <c r="F374" s="914" t="s">
        <v>3267</v>
      </c>
    </row>
    <row r="375" spans="1:6" ht="12.75" customHeight="1" x14ac:dyDescent="0.15">
      <c r="A375" s="912" t="s">
        <v>2660</v>
      </c>
      <c r="B375" s="912" t="str">
        <f t="shared" si="1"/>
        <v>26</v>
      </c>
      <c r="C375" s="913" t="s">
        <v>3822</v>
      </c>
      <c r="D375" s="912" t="s">
        <v>2660</v>
      </c>
      <c r="E375" s="914" t="s">
        <v>3279</v>
      </c>
      <c r="F375" s="914" t="s">
        <v>3267</v>
      </c>
    </row>
    <row r="376" spans="1:6" ht="12.75" customHeight="1" x14ac:dyDescent="0.15">
      <c r="A376" s="912" t="s">
        <v>1599</v>
      </c>
      <c r="B376" s="912" t="str">
        <f t="shared" si="1"/>
        <v>02</v>
      </c>
      <c r="C376" s="913" t="s">
        <v>3823</v>
      </c>
      <c r="D376" s="912" t="s">
        <v>1599</v>
      </c>
      <c r="E376" s="914" t="s">
        <v>3263</v>
      </c>
      <c r="F376" s="914" t="s">
        <v>3267</v>
      </c>
    </row>
    <row r="377" spans="1:6" ht="12.75" customHeight="1" x14ac:dyDescent="0.15">
      <c r="A377" s="912" t="s">
        <v>2893</v>
      </c>
      <c r="B377" s="912" t="str">
        <f t="shared" si="1"/>
        <v>26</v>
      </c>
      <c r="C377" s="913" t="s">
        <v>3824</v>
      </c>
      <c r="D377" s="912" t="s">
        <v>2893</v>
      </c>
      <c r="E377" s="914" t="s">
        <v>3825</v>
      </c>
      <c r="F377" s="914" t="s">
        <v>3267</v>
      </c>
    </row>
    <row r="378" spans="1:6" ht="12.75" customHeight="1" x14ac:dyDescent="0.15">
      <c r="A378" s="912" t="s">
        <v>2446</v>
      </c>
      <c r="B378" s="912" t="str">
        <f t="shared" si="1"/>
        <v>04</v>
      </c>
      <c r="C378" s="913" t="s">
        <v>3826</v>
      </c>
      <c r="D378" s="912" t="s">
        <v>2446</v>
      </c>
      <c r="E378" s="914" t="s">
        <v>3273</v>
      </c>
      <c r="F378" s="914" t="s">
        <v>3267</v>
      </c>
    </row>
    <row r="379" spans="1:6" ht="12.75" customHeight="1" x14ac:dyDescent="0.15">
      <c r="A379" s="912" t="s">
        <v>1601</v>
      </c>
      <c r="B379" s="912" t="str">
        <f t="shared" si="1"/>
        <v>02</v>
      </c>
      <c r="C379" s="913" t="s">
        <v>3827</v>
      </c>
      <c r="D379" s="912" t="s">
        <v>1601</v>
      </c>
      <c r="E379" s="914" t="s">
        <v>3263</v>
      </c>
      <c r="F379" s="914" t="s">
        <v>3267</v>
      </c>
    </row>
    <row r="380" spans="1:6" ht="12.75" customHeight="1" x14ac:dyDescent="0.15">
      <c r="A380" s="911" t="s">
        <v>3828</v>
      </c>
      <c r="B380" s="912" t="str">
        <f t="shared" si="1"/>
        <v>63</v>
      </c>
      <c r="C380" s="914" t="s">
        <v>3829</v>
      </c>
      <c r="D380" s="911" t="s">
        <v>3828</v>
      </c>
      <c r="E380" s="914" t="s">
        <v>3830</v>
      </c>
      <c r="F380" s="914" t="s">
        <v>3264</v>
      </c>
    </row>
    <row r="381" spans="1:6" ht="12.75" customHeight="1" x14ac:dyDescent="0.15">
      <c r="A381" s="911" t="s">
        <v>3831</v>
      </c>
      <c r="B381" s="912" t="str">
        <f t="shared" si="1"/>
        <v>46</v>
      </c>
      <c r="C381" s="913" t="s">
        <v>3832</v>
      </c>
      <c r="D381" s="911" t="s">
        <v>3831</v>
      </c>
      <c r="E381" s="914" t="s">
        <v>3833</v>
      </c>
      <c r="F381" s="914" t="s">
        <v>3264</v>
      </c>
    </row>
    <row r="382" spans="1:6" ht="12.75" customHeight="1" x14ac:dyDescent="0.15">
      <c r="A382" s="911" t="s">
        <v>3834</v>
      </c>
      <c r="B382" s="912" t="str">
        <f t="shared" si="1"/>
        <v>41</v>
      </c>
      <c r="C382" s="914" t="s">
        <v>3835</v>
      </c>
      <c r="D382" s="911" t="s">
        <v>3834</v>
      </c>
      <c r="E382" s="914" t="s">
        <v>3833</v>
      </c>
      <c r="F382" s="914" t="s">
        <v>3264</v>
      </c>
    </row>
    <row r="383" spans="1:6" ht="12.75" customHeight="1" x14ac:dyDescent="0.15">
      <c r="A383" s="912" t="s">
        <v>2552</v>
      </c>
      <c r="B383" s="912" t="str">
        <f t="shared" si="1"/>
        <v>26</v>
      </c>
      <c r="C383" s="913" t="s">
        <v>3836</v>
      </c>
      <c r="D383" s="912" t="s">
        <v>2552</v>
      </c>
      <c r="E383" s="914" t="s">
        <v>3837</v>
      </c>
      <c r="F383" s="914" t="s">
        <v>3267</v>
      </c>
    </row>
    <row r="384" spans="1:6" ht="12.75" customHeight="1" x14ac:dyDescent="0.15">
      <c r="A384" s="911" t="s">
        <v>3838</v>
      </c>
      <c r="B384" s="912" t="str">
        <f t="shared" si="1"/>
        <v>60</v>
      </c>
      <c r="C384" s="913" t="s">
        <v>3839</v>
      </c>
      <c r="D384" s="911" t="s">
        <v>3838</v>
      </c>
      <c r="E384" s="914" t="s">
        <v>3290</v>
      </c>
      <c r="F384" s="914" t="s">
        <v>3264</v>
      </c>
    </row>
    <row r="385" spans="1:6" ht="12.75" customHeight="1" x14ac:dyDescent="0.15">
      <c r="A385" s="912" t="s">
        <v>1707</v>
      </c>
      <c r="B385" s="912" t="str">
        <f t="shared" si="1"/>
        <v>26</v>
      </c>
      <c r="C385" s="913" t="s">
        <v>3840</v>
      </c>
      <c r="D385" s="912" t="s">
        <v>1707</v>
      </c>
      <c r="E385" s="914" t="s">
        <v>3841</v>
      </c>
      <c r="F385" s="914" t="s">
        <v>3267</v>
      </c>
    </row>
    <row r="386" spans="1:6" ht="12.75" customHeight="1" x14ac:dyDescent="0.15">
      <c r="A386" s="912" t="s">
        <v>2148</v>
      </c>
      <c r="B386" s="912" t="str">
        <f t="shared" si="1"/>
        <v>26</v>
      </c>
      <c r="C386" s="913" t="s">
        <v>3842</v>
      </c>
      <c r="D386" s="912" t="s">
        <v>2148</v>
      </c>
      <c r="E386" s="914" t="s">
        <v>3470</v>
      </c>
      <c r="F386" s="914" t="s">
        <v>3267</v>
      </c>
    </row>
    <row r="387" spans="1:6" ht="12.75" customHeight="1" x14ac:dyDescent="0.15">
      <c r="A387" s="912" t="s">
        <v>2364</v>
      </c>
      <c r="B387" s="912" t="str">
        <f t="shared" si="1"/>
        <v>26</v>
      </c>
      <c r="C387" s="913" t="s">
        <v>3843</v>
      </c>
      <c r="D387" s="912" t="s">
        <v>2364</v>
      </c>
      <c r="E387" s="914" t="s">
        <v>3399</v>
      </c>
      <c r="F387" s="914" t="s">
        <v>3267</v>
      </c>
    </row>
    <row r="388" spans="1:6" ht="12.75" customHeight="1" x14ac:dyDescent="0.15">
      <c r="A388" s="912" t="s">
        <v>1964</v>
      </c>
      <c r="B388" s="912" t="str">
        <f t="shared" si="1"/>
        <v>26</v>
      </c>
      <c r="C388" s="913" t="s">
        <v>3844</v>
      </c>
      <c r="D388" s="912" t="s">
        <v>1964</v>
      </c>
      <c r="E388" s="914" t="s">
        <v>3383</v>
      </c>
      <c r="F388" s="914" t="s">
        <v>3267</v>
      </c>
    </row>
    <row r="389" spans="1:6" ht="12.75" customHeight="1" x14ac:dyDescent="0.15">
      <c r="A389" s="912" t="s">
        <v>1904</v>
      </c>
      <c r="B389" s="912" t="str">
        <f t="shared" si="1"/>
        <v>26</v>
      </c>
      <c r="C389" s="913" t="s">
        <v>3845</v>
      </c>
      <c r="D389" s="912" t="s">
        <v>1904</v>
      </c>
      <c r="E389" s="914" t="s">
        <v>3846</v>
      </c>
      <c r="F389" s="914" t="s">
        <v>3267</v>
      </c>
    </row>
    <row r="390" spans="1:6" ht="12.75" customHeight="1" x14ac:dyDescent="0.15">
      <c r="A390" s="912" t="s">
        <v>2836</v>
      </c>
      <c r="B390" s="912" t="str">
        <f t="shared" si="1"/>
        <v>02</v>
      </c>
      <c r="C390" s="913" t="s">
        <v>3847</v>
      </c>
      <c r="D390" s="912" t="s">
        <v>2836</v>
      </c>
      <c r="E390" s="914" t="s">
        <v>3346</v>
      </c>
      <c r="F390" s="914" t="s">
        <v>3267</v>
      </c>
    </row>
    <row r="391" spans="1:6" ht="12.75" customHeight="1" x14ac:dyDescent="0.15">
      <c r="A391" s="912" t="s">
        <v>2619</v>
      </c>
      <c r="B391" s="912" t="str">
        <f t="shared" si="1"/>
        <v>26</v>
      </c>
      <c r="C391" s="913" t="s">
        <v>3848</v>
      </c>
      <c r="D391" s="912" t="s">
        <v>2619</v>
      </c>
      <c r="E391" s="914" t="s">
        <v>3849</v>
      </c>
      <c r="F391" s="914" t="s">
        <v>3267</v>
      </c>
    </row>
    <row r="392" spans="1:6" ht="12.75" customHeight="1" x14ac:dyDescent="0.15">
      <c r="A392" s="912" t="s">
        <v>1342</v>
      </c>
      <c r="B392" s="912" t="str">
        <f t="shared" si="1"/>
        <v>26</v>
      </c>
      <c r="C392" s="913" t="s">
        <v>3850</v>
      </c>
      <c r="D392" s="912" t="s">
        <v>1342</v>
      </c>
      <c r="E392" s="914" t="s">
        <v>3851</v>
      </c>
      <c r="F392" s="914" t="s">
        <v>3267</v>
      </c>
    </row>
    <row r="393" spans="1:6" ht="12.75" customHeight="1" x14ac:dyDescent="0.15">
      <c r="A393" s="912" t="s">
        <v>1490</v>
      </c>
      <c r="B393" s="912" t="str">
        <f t="shared" si="1"/>
        <v>02</v>
      </c>
      <c r="C393" s="913" t="s">
        <v>3852</v>
      </c>
      <c r="D393" s="912" t="s">
        <v>1490</v>
      </c>
      <c r="E393" s="914" t="s">
        <v>3263</v>
      </c>
      <c r="F393" s="914" t="s">
        <v>3267</v>
      </c>
    </row>
    <row r="394" spans="1:6" ht="12.75" customHeight="1" x14ac:dyDescent="0.15">
      <c r="A394" s="912" t="s">
        <v>1910</v>
      </c>
      <c r="B394" s="912" t="str">
        <f t="shared" si="1"/>
        <v>26</v>
      </c>
      <c r="C394" s="913" t="s">
        <v>3853</v>
      </c>
      <c r="D394" s="912" t="s">
        <v>1910</v>
      </c>
      <c r="E394" s="914" t="s">
        <v>3854</v>
      </c>
      <c r="F394" s="914" t="s">
        <v>3267</v>
      </c>
    </row>
    <row r="395" spans="1:6" ht="12.75" customHeight="1" x14ac:dyDescent="0.15">
      <c r="A395" s="912" t="s">
        <v>2048</v>
      </c>
      <c r="B395" s="912" t="str">
        <f t="shared" si="1"/>
        <v>04</v>
      </c>
      <c r="C395" s="913" t="s">
        <v>3855</v>
      </c>
      <c r="D395" s="912" t="s">
        <v>2048</v>
      </c>
      <c r="E395" s="914" t="s">
        <v>3681</v>
      </c>
      <c r="F395" s="914" t="s">
        <v>3267</v>
      </c>
    </row>
    <row r="396" spans="1:6" ht="12.75" customHeight="1" x14ac:dyDescent="0.15">
      <c r="A396" s="912" t="s">
        <v>2028</v>
      </c>
      <c r="B396" s="912" t="str">
        <f t="shared" si="1"/>
        <v>17</v>
      </c>
      <c r="C396" s="913" t="s">
        <v>3856</v>
      </c>
      <c r="D396" s="912" t="s">
        <v>2028</v>
      </c>
      <c r="E396" s="914" t="s">
        <v>3271</v>
      </c>
      <c r="F396" s="914" t="s">
        <v>3267</v>
      </c>
    </row>
    <row r="397" spans="1:6" ht="12.75" customHeight="1" x14ac:dyDescent="0.15">
      <c r="A397" s="912" t="s">
        <v>2784</v>
      </c>
      <c r="B397" s="912" t="str">
        <f t="shared" si="1"/>
        <v>03</v>
      </c>
      <c r="C397" s="913" t="s">
        <v>3857</v>
      </c>
      <c r="D397" s="912" t="s">
        <v>2784</v>
      </c>
      <c r="E397" s="914" t="s">
        <v>3333</v>
      </c>
      <c r="F397" s="914" t="s">
        <v>3267</v>
      </c>
    </row>
    <row r="398" spans="1:6" ht="12.75" customHeight="1" x14ac:dyDescent="0.15">
      <c r="A398" s="912" t="s">
        <v>2984</v>
      </c>
      <c r="B398" s="912" t="str">
        <f t="shared" si="1"/>
        <v>04</v>
      </c>
      <c r="C398" s="913" t="s">
        <v>3858</v>
      </c>
      <c r="D398" s="912" t="s">
        <v>2984</v>
      </c>
      <c r="E398" s="914" t="s">
        <v>3341</v>
      </c>
      <c r="F398" s="914" t="s">
        <v>3267</v>
      </c>
    </row>
    <row r="399" spans="1:6" ht="12.75" customHeight="1" x14ac:dyDescent="0.15">
      <c r="A399" s="912" t="s">
        <v>1665</v>
      </c>
      <c r="B399" s="912" t="str">
        <f t="shared" si="1"/>
        <v>16</v>
      </c>
      <c r="C399" s="913" t="s">
        <v>3859</v>
      </c>
      <c r="D399" s="912" t="s">
        <v>1665</v>
      </c>
      <c r="E399" s="914" t="s">
        <v>3263</v>
      </c>
      <c r="F399" s="914" t="s">
        <v>3267</v>
      </c>
    </row>
    <row r="400" spans="1:6" ht="12.75" customHeight="1" x14ac:dyDescent="0.15">
      <c r="A400" s="912" t="s">
        <v>1603</v>
      </c>
      <c r="B400" s="912" t="str">
        <f t="shared" si="1"/>
        <v>02</v>
      </c>
      <c r="C400" s="913" t="s">
        <v>3860</v>
      </c>
      <c r="D400" s="912" t="s">
        <v>1603</v>
      </c>
      <c r="E400" s="914" t="s">
        <v>3263</v>
      </c>
      <c r="F400" s="914" t="s">
        <v>3267</v>
      </c>
    </row>
    <row r="401" spans="1:6" ht="12.75" customHeight="1" x14ac:dyDescent="0.15">
      <c r="A401" s="912" t="s">
        <v>1367</v>
      </c>
      <c r="B401" s="912" t="str">
        <f t="shared" si="1"/>
        <v>16</v>
      </c>
      <c r="C401" s="913" t="s">
        <v>3861</v>
      </c>
      <c r="D401" s="912" t="s">
        <v>1367</v>
      </c>
      <c r="E401" s="914" t="s">
        <v>3862</v>
      </c>
      <c r="F401" s="914" t="s">
        <v>3267</v>
      </c>
    </row>
    <row r="402" spans="1:6" ht="12.75" customHeight="1" x14ac:dyDescent="0.15">
      <c r="A402" s="912" t="s">
        <v>2965</v>
      </c>
      <c r="B402" s="912" t="str">
        <f t="shared" si="1"/>
        <v>26</v>
      </c>
      <c r="C402" s="913" t="s">
        <v>3863</v>
      </c>
      <c r="D402" s="912" t="s">
        <v>2965</v>
      </c>
      <c r="E402" s="914" t="s">
        <v>3310</v>
      </c>
      <c r="F402" s="914" t="s">
        <v>3267</v>
      </c>
    </row>
    <row r="403" spans="1:6" ht="12.75" customHeight="1" x14ac:dyDescent="0.15">
      <c r="A403" s="912" t="s">
        <v>1613</v>
      </c>
      <c r="B403" s="912" t="str">
        <f t="shared" si="1"/>
        <v>02</v>
      </c>
      <c r="C403" s="913" t="s">
        <v>3864</v>
      </c>
      <c r="D403" s="912" t="s">
        <v>1613</v>
      </c>
      <c r="E403" s="914" t="s">
        <v>3263</v>
      </c>
      <c r="F403" s="914" t="s">
        <v>3267</v>
      </c>
    </row>
    <row r="404" spans="1:6" ht="12.75" customHeight="1" x14ac:dyDescent="0.15">
      <c r="A404" s="911" t="s">
        <v>3865</v>
      </c>
      <c r="B404" s="912" t="str">
        <f t="shared" si="1"/>
        <v>61</v>
      </c>
      <c r="C404" s="915" t="s">
        <v>3866</v>
      </c>
      <c r="D404" s="911" t="s">
        <v>3865</v>
      </c>
      <c r="E404" s="917" t="s">
        <v>3323</v>
      </c>
      <c r="F404" s="914" t="s">
        <v>3264</v>
      </c>
    </row>
    <row r="405" spans="1:6" ht="12.75" customHeight="1" x14ac:dyDescent="0.15">
      <c r="A405" s="912" t="s">
        <v>2670</v>
      </c>
      <c r="B405" s="912" t="str">
        <f t="shared" si="1"/>
        <v>22</v>
      </c>
      <c r="C405" s="913" t="s">
        <v>3867</v>
      </c>
      <c r="D405" s="912" t="s">
        <v>2670</v>
      </c>
      <c r="E405" s="914" t="s">
        <v>3868</v>
      </c>
      <c r="F405" s="914" t="s">
        <v>3267</v>
      </c>
    </row>
    <row r="406" spans="1:6" ht="12.75" customHeight="1" x14ac:dyDescent="0.15">
      <c r="A406" s="912" t="s">
        <v>1789</v>
      </c>
      <c r="B406" s="912" t="str">
        <f t="shared" si="1"/>
        <v>26</v>
      </c>
      <c r="C406" s="913" t="s">
        <v>3869</v>
      </c>
      <c r="D406" s="912" t="s">
        <v>1789</v>
      </c>
      <c r="E406" s="914" t="s">
        <v>3870</v>
      </c>
      <c r="F406" s="914" t="s">
        <v>3267</v>
      </c>
    </row>
    <row r="407" spans="1:6" ht="12.75" customHeight="1" x14ac:dyDescent="0.15">
      <c r="A407" s="911" t="s">
        <v>3871</v>
      </c>
      <c r="B407" s="912" t="str">
        <f t="shared" si="1"/>
        <v>61</v>
      </c>
      <c r="C407" s="913" t="s">
        <v>3872</v>
      </c>
      <c r="D407" s="911" t="s">
        <v>3871</v>
      </c>
      <c r="E407" s="914" t="s">
        <v>3263</v>
      </c>
      <c r="F407" s="914" t="s">
        <v>3264</v>
      </c>
    </row>
    <row r="408" spans="1:6" ht="12.75" customHeight="1" x14ac:dyDescent="0.15">
      <c r="A408" s="912" t="s">
        <v>2772</v>
      </c>
      <c r="B408" s="912" t="str">
        <f t="shared" si="1"/>
        <v>26</v>
      </c>
      <c r="C408" s="913" t="s">
        <v>3873</v>
      </c>
      <c r="D408" s="912" t="s">
        <v>2772</v>
      </c>
      <c r="E408" s="914" t="s">
        <v>3874</v>
      </c>
      <c r="F408" s="914" t="s">
        <v>3267</v>
      </c>
    </row>
    <row r="409" spans="1:6" ht="12.75" customHeight="1" x14ac:dyDescent="0.15">
      <c r="A409" s="912" t="s">
        <v>2782</v>
      </c>
      <c r="B409" s="912" t="str">
        <f t="shared" si="1"/>
        <v>26</v>
      </c>
      <c r="C409" s="913" t="s">
        <v>3875</v>
      </c>
      <c r="D409" s="912" t="s">
        <v>2782</v>
      </c>
      <c r="E409" s="914" t="s">
        <v>3876</v>
      </c>
      <c r="F409" s="914" t="s">
        <v>3267</v>
      </c>
    </row>
    <row r="410" spans="1:6" ht="12.75" customHeight="1" x14ac:dyDescent="0.15">
      <c r="A410" s="912" t="s">
        <v>2895</v>
      </c>
      <c r="B410" s="912" t="str">
        <f t="shared" si="1"/>
        <v>26</v>
      </c>
      <c r="C410" s="913" t="s">
        <v>3877</v>
      </c>
      <c r="D410" s="912" t="s">
        <v>2895</v>
      </c>
      <c r="E410" s="914" t="s">
        <v>3825</v>
      </c>
      <c r="F410" s="914" t="s">
        <v>3267</v>
      </c>
    </row>
    <row r="411" spans="1:6" ht="12.75" customHeight="1" x14ac:dyDescent="0.15">
      <c r="A411" s="912" t="s">
        <v>2204</v>
      </c>
      <c r="B411" s="912" t="str">
        <f t="shared" si="1"/>
        <v>16</v>
      </c>
      <c r="C411" s="913" t="s">
        <v>3878</v>
      </c>
      <c r="D411" s="912" t="s">
        <v>2204</v>
      </c>
      <c r="E411" s="914" t="s">
        <v>3472</v>
      </c>
      <c r="F411" s="914" t="s">
        <v>3267</v>
      </c>
    </row>
    <row r="412" spans="1:6" ht="12.75" customHeight="1" x14ac:dyDescent="0.15">
      <c r="A412" s="912" t="s">
        <v>1902</v>
      </c>
      <c r="B412" s="912" t="str">
        <f t="shared" si="1"/>
        <v>26</v>
      </c>
      <c r="C412" s="913" t="s">
        <v>3879</v>
      </c>
      <c r="D412" s="912" t="s">
        <v>1902</v>
      </c>
      <c r="E412" s="914" t="s">
        <v>3607</v>
      </c>
      <c r="F412" s="914" t="s">
        <v>3267</v>
      </c>
    </row>
    <row r="413" spans="1:6" ht="12.75" customHeight="1" x14ac:dyDescent="0.15">
      <c r="A413" s="912" t="s">
        <v>2058</v>
      </c>
      <c r="B413" s="912" t="str">
        <f t="shared" si="1"/>
        <v>26</v>
      </c>
      <c r="C413" s="913" t="s">
        <v>3880</v>
      </c>
      <c r="D413" s="912" t="s">
        <v>2058</v>
      </c>
      <c r="E413" s="914" t="s">
        <v>3271</v>
      </c>
      <c r="F413" s="914" t="s">
        <v>3267</v>
      </c>
    </row>
    <row r="414" spans="1:6" ht="12.75" customHeight="1" x14ac:dyDescent="0.15">
      <c r="A414" s="912" t="s">
        <v>1539</v>
      </c>
      <c r="B414" s="912" t="str">
        <f t="shared" si="1"/>
        <v>02</v>
      </c>
      <c r="C414" s="913" t="s">
        <v>3881</v>
      </c>
      <c r="D414" s="912" t="s">
        <v>1539</v>
      </c>
      <c r="E414" s="914" t="s">
        <v>3263</v>
      </c>
      <c r="F414" s="914" t="s">
        <v>3267</v>
      </c>
    </row>
    <row r="415" spans="1:6" ht="12.75" customHeight="1" x14ac:dyDescent="0.15">
      <c r="A415" s="911" t="s">
        <v>3882</v>
      </c>
      <c r="B415" s="912" t="str">
        <f t="shared" si="1"/>
        <v>40</v>
      </c>
      <c r="C415" s="913" t="s">
        <v>3883</v>
      </c>
      <c r="D415" s="911" t="s">
        <v>3882</v>
      </c>
      <c r="E415" s="914" t="s">
        <v>3607</v>
      </c>
      <c r="F415" s="914" t="s">
        <v>3264</v>
      </c>
    </row>
    <row r="416" spans="1:6" ht="12.75" customHeight="1" x14ac:dyDescent="0.15">
      <c r="A416" s="911" t="s">
        <v>3884</v>
      </c>
      <c r="B416" s="912" t="str">
        <f t="shared" si="1"/>
        <v>47</v>
      </c>
      <c r="C416" s="913" t="s">
        <v>3885</v>
      </c>
      <c r="D416" s="911" t="s">
        <v>3884</v>
      </c>
      <c r="E416" s="914" t="s">
        <v>3538</v>
      </c>
      <c r="F416" s="914" t="s">
        <v>3264</v>
      </c>
    </row>
    <row r="417" spans="1:6" ht="12.75" customHeight="1" x14ac:dyDescent="0.15">
      <c r="A417" s="912" t="s">
        <v>2354</v>
      </c>
      <c r="B417" s="912" t="str">
        <f t="shared" si="1"/>
        <v>26</v>
      </c>
      <c r="C417" s="913" t="s">
        <v>3886</v>
      </c>
      <c r="D417" s="912" t="s">
        <v>2354</v>
      </c>
      <c r="E417" s="914" t="s">
        <v>3538</v>
      </c>
      <c r="F417" s="914" t="s">
        <v>3267</v>
      </c>
    </row>
    <row r="418" spans="1:6" ht="12.75" customHeight="1" x14ac:dyDescent="0.15">
      <c r="A418" s="911" t="s">
        <v>3887</v>
      </c>
      <c r="B418" s="912" t="str">
        <f t="shared" si="1"/>
        <v>60</v>
      </c>
      <c r="C418" s="913" t="s">
        <v>3888</v>
      </c>
      <c r="D418" s="911" t="s">
        <v>3887</v>
      </c>
      <c r="E418" s="914" t="s">
        <v>3538</v>
      </c>
      <c r="F418" s="914" t="s">
        <v>3264</v>
      </c>
    </row>
    <row r="419" spans="1:6" ht="12.75" customHeight="1" x14ac:dyDescent="0.15">
      <c r="A419" s="912" t="s">
        <v>2356</v>
      </c>
      <c r="B419" s="912" t="str">
        <f t="shared" si="1"/>
        <v>26</v>
      </c>
      <c r="C419" s="913" t="s">
        <v>3889</v>
      </c>
      <c r="D419" s="912" t="s">
        <v>2356</v>
      </c>
      <c r="E419" s="914" t="s">
        <v>3538</v>
      </c>
      <c r="F419" s="914" t="s">
        <v>3267</v>
      </c>
    </row>
    <row r="420" spans="1:6" ht="12.75" customHeight="1" x14ac:dyDescent="0.15">
      <c r="A420" s="912" t="s">
        <v>1889</v>
      </c>
      <c r="B420" s="912" t="str">
        <f t="shared" si="1"/>
        <v>04</v>
      </c>
      <c r="C420" s="913" t="s">
        <v>3890</v>
      </c>
      <c r="D420" s="912" t="s">
        <v>1889</v>
      </c>
      <c r="E420" s="914" t="s">
        <v>3313</v>
      </c>
      <c r="F420" s="914" t="s">
        <v>3267</v>
      </c>
    </row>
    <row r="421" spans="1:6" ht="12.75" customHeight="1" x14ac:dyDescent="0.15">
      <c r="A421" s="912" t="s">
        <v>1984</v>
      </c>
      <c r="B421" s="912" t="str">
        <f t="shared" si="1"/>
        <v>02</v>
      </c>
      <c r="C421" s="913" t="s">
        <v>3891</v>
      </c>
      <c r="D421" s="912" t="s">
        <v>1984</v>
      </c>
      <c r="E421" s="914" t="s">
        <v>3271</v>
      </c>
      <c r="F421" s="914" t="s">
        <v>3267</v>
      </c>
    </row>
    <row r="422" spans="1:6" ht="12.75" customHeight="1" x14ac:dyDescent="0.15">
      <c r="A422" s="912" t="s">
        <v>1863</v>
      </c>
      <c r="B422" s="912" t="str">
        <f t="shared" si="1"/>
        <v>04</v>
      </c>
      <c r="C422" s="913" t="s">
        <v>3892</v>
      </c>
      <c r="D422" s="912" t="s">
        <v>1863</v>
      </c>
      <c r="E422" s="914" t="s">
        <v>3491</v>
      </c>
      <c r="F422" s="914" t="s">
        <v>3267</v>
      </c>
    </row>
    <row r="423" spans="1:6" ht="12.75" customHeight="1" x14ac:dyDescent="0.15">
      <c r="A423" s="912" t="s">
        <v>1520</v>
      </c>
      <c r="B423" s="912" t="str">
        <f t="shared" si="1"/>
        <v>17</v>
      </c>
      <c r="C423" s="913" t="s">
        <v>3893</v>
      </c>
      <c r="D423" s="912" t="s">
        <v>1520</v>
      </c>
      <c r="E423" s="914" t="s">
        <v>3263</v>
      </c>
      <c r="F423" s="914" t="s">
        <v>3267</v>
      </c>
    </row>
    <row r="424" spans="1:6" ht="12.75" customHeight="1" x14ac:dyDescent="0.15">
      <c r="A424" s="911" t="s">
        <v>3894</v>
      </c>
      <c r="B424" s="912" t="str">
        <f t="shared" si="1"/>
        <v>46</v>
      </c>
      <c r="C424" s="913" t="s">
        <v>3895</v>
      </c>
      <c r="D424" s="911" t="s">
        <v>3894</v>
      </c>
      <c r="E424" s="914" t="s">
        <v>3896</v>
      </c>
      <c r="F424" s="914" t="s">
        <v>3264</v>
      </c>
    </row>
    <row r="425" spans="1:6" ht="12.75" customHeight="1" x14ac:dyDescent="0.15">
      <c r="A425" s="912" t="s">
        <v>1292</v>
      </c>
      <c r="B425" s="912" t="str">
        <f t="shared" si="1"/>
        <v>22</v>
      </c>
      <c r="C425" s="913" t="s">
        <v>3897</v>
      </c>
      <c r="D425" s="912" t="s">
        <v>1292</v>
      </c>
      <c r="E425" s="914" t="s">
        <v>3898</v>
      </c>
      <c r="F425" s="914" t="s">
        <v>3267</v>
      </c>
    </row>
    <row r="426" spans="1:6" ht="12.75" customHeight="1" x14ac:dyDescent="0.15">
      <c r="A426" s="911" t="s">
        <v>3899</v>
      </c>
      <c r="B426" s="912" t="str">
        <f t="shared" si="1"/>
        <v>60</v>
      </c>
      <c r="C426" s="913" t="s">
        <v>3900</v>
      </c>
      <c r="D426" s="911" t="s">
        <v>3899</v>
      </c>
      <c r="E426" s="914" t="s">
        <v>3511</v>
      </c>
      <c r="F426" s="914" t="s">
        <v>3264</v>
      </c>
    </row>
    <row r="427" spans="1:6" ht="12.75" customHeight="1" x14ac:dyDescent="0.15">
      <c r="A427" s="912" t="s">
        <v>2090</v>
      </c>
      <c r="B427" s="912" t="str">
        <f t="shared" si="1"/>
        <v>04</v>
      </c>
      <c r="C427" s="913" t="s">
        <v>3901</v>
      </c>
      <c r="D427" s="912" t="s">
        <v>2090</v>
      </c>
      <c r="E427" s="914" t="s">
        <v>3709</v>
      </c>
      <c r="F427" s="914" t="s">
        <v>3267</v>
      </c>
    </row>
    <row r="428" spans="1:6" ht="12.75" customHeight="1" x14ac:dyDescent="0.15">
      <c r="A428" s="912" t="s">
        <v>1797</v>
      </c>
      <c r="B428" s="912" t="str">
        <f t="shared" si="1"/>
        <v>26</v>
      </c>
      <c r="C428" s="913" t="s">
        <v>3902</v>
      </c>
      <c r="D428" s="912" t="s">
        <v>1797</v>
      </c>
      <c r="E428" s="914" t="s">
        <v>3903</v>
      </c>
      <c r="F428" s="914" t="s">
        <v>3267</v>
      </c>
    </row>
    <row r="429" spans="1:6" ht="12.75" customHeight="1" x14ac:dyDescent="0.15">
      <c r="A429" s="912" t="s">
        <v>2594</v>
      </c>
      <c r="B429" s="912" t="str">
        <f t="shared" si="1"/>
        <v>26</v>
      </c>
      <c r="C429" s="913" t="s">
        <v>3904</v>
      </c>
      <c r="D429" s="912" t="s">
        <v>2594</v>
      </c>
      <c r="E429" s="914" t="s">
        <v>3905</v>
      </c>
      <c r="F429" s="914" t="s">
        <v>3267</v>
      </c>
    </row>
    <row r="430" spans="1:6" ht="12.75" customHeight="1" x14ac:dyDescent="0.15">
      <c r="A430" s="911" t="s">
        <v>3906</v>
      </c>
      <c r="B430" s="912" t="str">
        <f t="shared" si="1"/>
        <v>40</v>
      </c>
      <c r="C430" s="913" t="s">
        <v>3907</v>
      </c>
      <c r="D430" s="911" t="s">
        <v>3906</v>
      </c>
      <c r="E430" s="914" t="s">
        <v>3644</v>
      </c>
      <c r="F430" s="914" t="s">
        <v>3264</v>
      </c>
    </row>
    <row r="431" spans="1:6" ht="12.75" customHeight="1" x14ac:dyDescent="0.15">
      <c r="A431" s="912" t="s">
        <v>2644</v>
      </c>
      <c r="B431" s="912" t="str">
        <f t="shared" si="1"/>
        <v>26</v>
      </c>
      <c r="C431" s="913" t="s">
        <v>3908</v>
      </c>
      <c r="D431" s="912" t="s">
        <v>2644</v>
      </c>
      <c r="E431" s="914" t="s">
        <v>3279</v>
      </c>
      <c r="F431" s="914" t="s">
        <v>3267</v>
      </c>
    </row>
    <row r="432" spans="1:6" ht="12.75" customHeight="1" x14ac:dyDescent="0.15">
      <c r="A432" s="912" t="s">
        <v>2142</v>
      </c>
      <c r="B432" s="912" t="str">
        <f t="shared" si="1"/>
        <v>26</v>
      </c>
      <c r="C432" s="913" t="s">
        <v>3909</v>
      </c>
      <c r="D432" s="912" t="s">
        <v>2142</v>
      </c>
      <c r="E432" s="914" t="s">
        <v>3470</v>
      </c>
      <c r="F432" s="914" t="s">
        <v>3267</v>
      </c>
    </row>
    <row r="433" spans="1:6" ht="12.75" customHeight="1" x14ac:dyDescent="0.15">
      <c r="A433" s="912" t="s">
        <v>2992</v>
      </c>
      <c r="B433" s="912" t="str">
        <f t="shared" si="1"/>
        <v>05</v>
      </c>
      <c r="C433" s="913" t="s">
        <v>3910</v>
      </c>
      <c r="D433" s="912" t="s">
        <v>2992</v>
      </c>
      <c r="E433" s="914" t="s">
        <v>3341</v>
      </c>
      <c r="F433" s="914" t="s">
        <v>3267</v>
      </c>
    </row>
    <row r="434" spans="1:6" ht="12.75" customHeight="1" x14ac:dyDescent="0.15">
      <c r="A434" s="912" t="s">
        <v>3024</v>
      </c>
      <c r="B434" s="912" t="str">
        <f t="shared" si="1"/>
        <v>17</v>
      </c>
      <c r="C434" s="913" t="s">
        <v>3911</v>
      </c>
      <c r="D434" s="912" t="s">
        <v>3024</v>
      </c>
      <c r="E434" s="914" t="s">
        <v>3341</v>
      </c>
      <c r="F434" s="914" t="s">
        <v>3267</v>
      </c>
    </row>
    <row r="435" spans="1:6" ht="12.75" customHeight="1" x14ac:dyDescent="0.15">
      <c r="A435" s="912" t="s">
        <v>2140</v>
      </c>
      <c r="B435" s="912" t="str">
        <f t="shared" si="1"/>
        <v>26</v>
      </c>
      <c r="C435" s="913" t="s">
        <v>3912</v>
      </c>
      <c r="D435" s="912" t="s">
        <v>2140</v>
      </c>
      <c r="E435" s="914" t="s">
        <v>3913</v>
      </c>
      <c r="F435" s="914" t="s">
        <v>3267</v>
      </c>
    </row>
    <row r="436" spans="1:6" ht="12.75" customHeight="1" x14ac:dyDescent="0.15">
      <c r="A436" s="912" t="s">
        <v>2340</v>
      </c>
      <c r="B436" s="912" t="str">
        <f t="shared" si="1"/>
        <v>26</v>
      </c>
      <c r="C436" s="913" t="s">
        <v>3914</v>
      </c>
      <c r="D436" s="912" t="s">
        <v>2340</v>
      </c>
      <c r="E436" s="914" t="s">
        <v>3323</v>
      </c>
      <c r="F436" s="914" t="s">
        <v>3267</v>
      </c>
    </row>
    <row r="437" spans="1:6" ht="12.75" customHeight="1" x14ac:dyDescent="0.15">
      <c r="A437" s="911" t="s">
        <v>3915</v>
      </c>
      <c r="B437" s="912" t="str">
        <f t="shared" si="1"/>
        <v>40</v>
      </c>
      <c r="C437" s="913" t="s">
        <v>3916</v>
      </c>
      <c r="D437" s="911" t="s">
        <v>3915</v>
      </c>
      <c r="E437" s="914" t="s">
        <v>3399</v>
      </c>
      <c r="F437" s="914" t="s">
        <v>3264</v>
      </c>
    </row>
    <row r="438" spans="1:6" ht="12.75" customHeight="1" x14ac:dyDescent="0.15">
      <c r="A438" s="911" t="s">
        <v>3917</v>
      </c>
      <c r="B438" s="912" t="str">
        <f t="shared" si="1"/>
        <v>46</v>
      </c>
      <c r="C438" s="913" t="s">
        <v>3918</v>
      </c>
      <c r="D438" s="911" t="s">
        <v>3917</v>
      </c>
      <c r="E438" s="914" t="s">
        <v>3399</v>
      </c>
      <c r="F438" s="914" t="s">
        <v>3264</v>
      </c>
    </row>
    <row r="439" spans="1:6" ht="12.75" customHeight="1" x14ac:dyDescent="0.15">
      <c r="A439" s="911" t="s">
        <v>3919</v>
      </c>
      <c r="B439" s="912" t="str">
        <f t="shared" si="1"/>
        <v>60</v>
      </c>
      <c r="C439" s="913" t="s">
        <v>3920</v>
      </c>
      <c r="D439" s="911" t="s">
        <v>3919</v>
      </c>
      <c r="E439" s="914" t="s">
        <v>3399</v>
      </c>
      <c r="F439" s="914" t="s">
        <v>3264</v>
      </c>
    </row>
    <row r="440" spans="1:6" ht="12.75" customHeight="1" x14ac:dyDescent="0.15">
      <c r="A440" s="912" t="s">
        <v>2374</v>
      </c>
      <c r="B440" s="912" t="str">
        <f t="shared" si="1"/>
        <v>25</v>
      </c>
      <c r="C440" s="913" t="s">
        <v>3921</v>
      </c>
      <c r="D440" s="912" t="s">
        <v>2374</v>
      </c>
      <c r="E440" s="914" t="s">
        <v>3399</v>
      </c>
      <c r="F440" s="914" t="s">
        <v>3267</v>
      </c>
    </row>
    <row r="441" spans="1:6" ht="12.75" customHeight="1" x14ac:dyDescent="0.15">
      <c r="A441" s="912" t="s">
        <v>1759</v>
      </c>
      <c r="B441" s="912" t="str">
        <f t="shared" si="1"/>
        <v>26</v>
      </c>
      <c r="C441" s="913" t="s">
        <v>3922</v>
      </c>
      <c r="D441" s="912" t="s">
        <v>1759</v>
      </c>
      <c r="E441" s="914" t="s">
        <v>3665</v>
      </c>
      <c r="F441" s="914" t="s">
        <v>3267</v>
      </c>
    </row>
    <row r="442" spans="1:6" ht="12.75" customHeight="1" x14ac:dyDescent="0.15">
      <c r="A442" s="911" t="s">
        <v>3923</v>
      </c>
      <c r="B442" s="912" t="str">
        <f t="shared" si="1"/>
        <v>60</v>
      </c>
      <c r="C442" s="913" t="s">
        <v>3924</v>
      </c>
      <c r="D442" s="911" t="s">
        <v>3923</v>
      </c>
      <c r="E442" s="914" t="s">
        <v>3491</v>
      </c>
      <c r="F442" s="914" t="s">
        <v>3264</v>
      </c>
    </row>
    <row r="443" spans="1:6" ht="12.75" customHeight="1" x14ac:dyDescent="0.15">
      <c r="A443" s="911" t="s">
        <v>3925</v>
      </c>
      <c r="B443" s="912" t="str">
        <f t="shared" si="1"/>
        <v>40</v>
      </c>
      <c r="C443" s="914" t="s">
        <v>3926</v>
      </c>
      <c r="D443" s="911" t="s">
        <v>3925</v>
      </c>
      <c r="E443" s="917" t="s">
        <v>3776</v>
      </c>
      <c r="F443" s="914" t="s">
        <v>3264</v>
      </c>
    </row>
    <row r="444" spans="1:6" ht="12.75" customHeight="1" x14ac:dyDescent="0.15">
      <c r="A444" s="912" t="s">
        <v>1996</v>
      </c>
      <c r="B444" s="912" t="str">
        <f t="shared" si="1"/>
        <v>02</v>
      </c>
      <c r="C444" s="913" t="s">
        <v>3927</v>
      </c>
      <c r="D444" s="912" t="s">
        <v>1996</v>
      </c>
      <c r="E444" s="914" t="s">
        <v>3271</v>
      </c>
      <c r="F444" s="914" t="s">
        <v>3267</v>
      </c>
    </row>
    <row r="445" spans="1:6" ht="12.75" customHeight="1" x14ac:dyDescent="0.15">
      <c r="A445" s="912" t="s">
        <v>1861</v>
      </c>
      <c r="B445" s="912" t="str">
        <f t="shared" si="1"/>
        <v>03</v>
      </c>
      <c r="C445" s="913" t="s">
        <v>3928</v>
      </c>
      <c r="D445" s="912" t="s">
        <v>1861</v>
      </c>
      <c r="E445" s="914" t="s">
        <v>3491</v>
      </c>
      <c r="F445" s="914" t="s">
        <v>3267</v>
      </c>
    </row>
    <row r="446" spans="1:6" ht="12.75" customHeight="1" x14ac:dyDescent="0.15">
      <c r="A446" s="912" t="s">
        <v>1407</v>
      </c>
      <c r="B446" s="912" t="str">
        <f t="shared" si="1"/>
        <v>02</v>
      </c>
      <c r="C446" s="913" t="s">
        <v>3929</v>
      </c>
      <c r="D446" s="912" t="s">
        <v>1407</v>
      </c>
      <c r="E446" s="914" t="s">
        <v>3263</v>
      </c>
      <c r="F446" s="914" t="s">
        <v>3267</v>
      </c>
    </row>
    <row r="447" spans="1:6" ht="12.75" customHeight="1" x14ac:dyDescent="0.15">
      <c r="A447" s="912" t="s">
        <v>2267</v>
      </c>
      <c r="B447" s="912" t="str">
        <f t="shared" si="1"/>
        <v>26</v>
      </c>
      <c r="C447" s="913" t="s">
        <v>3930</v>
      </c>
      <c r="D447" s="912" t="s">
        <v>2267</v>
      </c>
      <c r="E447" s="914" t="s">
        <v>3290</v>
      </c>
      <c r="F447" s="914" t="s">
        <v>3267</v>
      </c>
    </row>
    <row r="448" spans="1:6" ht="12.75" customHeight="1" x14ac:dyDescent="0.15">
      <c r="A448" s="912" t="s">
        <v>2456</v>
      </c>
      <c r="B448" s="912" t="str">
        <f t="shared" si="1"/>
        <v>04</v>
      </c>
      <c r="C448" s="913" t="s">
        <v>3931</v>
      </c>
      <c r="D448" s="912" t="s">
        <v>2456</v>
      </c>
      <c r="E448" s="914" t="s">
        <v>3273</v>
      </c>
      <c r="F448" s="914" t="s">
        <v>3267</v>
      </c>
    </row>
    <row r="449" spans="1:6" ht="12.75" customHeight="1" x14ac:dyDescent="0.15">
      <c r="A449" s="912" t="s">
        <v>2710</v>
      </c>
      <c r="B449" s="912" t="str">
        <f t="shared" si="1"/>
        <v>03</v>
      </c>
      <c r="C449" s="913" t="s">
        <v>3932</v>
      </c>
      <c r="D449" s="912" t="s">
        <v>2710</v>
      </c>
      <c r="E449" s="914" t="s">
        <v>3429</v>
      </c>
      <c r="F449" s="914" t="s">
        <v>3267</v>
      </c>
    </row>
    <row r="450" spans="1:6" ht="12.75" customHeight="1" x14ac:dyDescent="0.15">
      <c r="A450" s="912" t="s">
        <v>1357</v>
      </c>
      <c r="B450" s="912" t="str">
        <f t="shared" si="1"/>
        <v>04</v>
      </c>
      <c r="C450" s="913" t="s">
        <v>3933</v>
      </c>
      <c r="D450" s="912" t="s">
        <v>1357</v>
      </c>
      <c r="E450" s="914" t="s">
        <v>3934</v>
      </c>
      <c r="F450" s="914" t="s">
        <v>3267</v>
      </c>
    </row>
    <row r="451" spans="1:6" ht="12.75" customHeight="1" x14ac:dyDescent="0.15">
      <c r="A451" s="912" t="s">
        <v>1575</v>
      </c>
      <c r="B451" s="912" t="str">
        <f t="shared" si="1"/>
        <v>02</v>
      </c>
      <c r="C451" s="913" t="s">
        <v>3935</v>
      </c>
      <c r="D451" s="912" t="s">
        <v>1575</v>
      </c>
      <c r="E451" s="914" t="s">
        <v>3263</v>
      </c>
      <c r="F451" s="914" t="s">
        <v>3267</v>
      </c>
    </row>
    <row r="452" spans="1:6" ht="12.75" customHeight="1" x14ac:dyDescent="0.15">
      <c r="A452" s="911" t="s">
        <v>3936</v>
      </c>
      <c r="B452" s="912" t="str">
        <f t="shared" si="1"/>
        <v>46</v>
      </c>
      <c r="C452" s="913" t="s">
        <v>3937</v>
      </c>
      <c r="D452" s="911" t="s">
        <v>3936</v>
      </c>
      <c r="E452" s="914" t="s">
        <v>3607</v>
      </c>
      <c r="F452" s="914" t="s">
        <v>3264</v>
      </c>
    </row>
    <row r="453" spans="1:6" ht="12.75" customHeight="1" x14ac:dyDescent="0.15">
      <c r="A453" s="911" t="s">
        <v>3938</v>
      </c>
      <c r="B453" s="912" t="str">
        <f t="shared" si="1"/>
        <v>60</v>
      </c>
      <c r="C453" s="913" t="s">
        <v>3939</v>
      </c>
      <c r="D453" s="911" t="s">
        <v>3938</v>
      </c>
      <c r="E453" s="914" t="s">
        <v>3760</v>
      </c>
      <c r="F453" s="914" t="s">
        <v>3264</v>
      </c>
    </row>
    <row r="454" spans="1:6" ht="12.75" customHeight="1" x14ac:dyDescent="0.15">
      <c r="A454" s="912" t="s">
        <v>2390</v>
      </c>
      <c r="B454" s="912" t="str">
        <f t="shared" si="1"/>
        <v>26</v>
      </c>
      <c r="C454" s="913" t="s">
        <v>3940</v>
      </c>
      <c r="D454" s="912" t="s">
        <v>2390</v>
      </c>
      <c r="E454" s="914" t="s">
        <v>3266</v>
      </c>
      <c r="F454" s="914" t="s">
        <v>3267</v>
      </c>
    </row>
    <row r="455" spans="1:6" ht="12.75" customHeight="1" x14ac:dyDescent="0.15">
      <c r="A455" s="912" t="s">
        <v>1492</v>
      </c>
      <c r="B455" s="912" t="str">
        <f t="shared" si="1"/>
        <v>02</v>
      </c>
      <c r="C455" s="913" t="s">
        <v>3941</v>
      </c>
      <c r="D455" s="912" t="s">
        <v>1492</v>
      </c>
      <c r="E455" s="914" t="s">
        <v>3263</v>
      </c>
      <c r="F455" s="914" t="s">
        <v>3267</v>
      </c>
    </row>
    <row r="456" spans="1:6" ht="12.75" customHeight="1" x14ac:dyDescent="0.15">
      <c r="A456" s="912" t="s">
        <v>1508</v>
      </c>
      <c r="B456" s="912" t="str">
        <f t="shared" si="1"/>
        <v>02</v>
      </c>
      <c r="C456" s="913" t="s">
        <v>3942</v>
      </c>
      <c r="D456" s="912" t="s">
        <v>1508</v>
      </c>
      <c r="E456" s="914" t="s">
        <v>3263</v>
      </c>
      <c r="F456" s="914" t="s">
        <v>3267</v>
      </c>
    </row>
    <row r="457" spans="1:6" ht="12.75" customHeight="1" x14ac:dyDescent="0.15">
      <c r="A457" s="912" t="s">
        <v>1512</v>
      </c>
      <c r="B457" s="912" t="str">
        <f t="shared" si="1"/>
        <v>02</v>
      </c>
      <c r="C457" s="913" t="s">
        <v>3943</v>
      </c>
      <c r="D457" s="912" t="s">
        <v>1512</v>
      </c>
      <c r="E457" s="914" t="s">
        <v>3263</v>
      </c>
      <c r="F457" s="914" t="s">
        <v>3267</v>
      </c>
    </row>
    <row r="458" spans="1:6" ht="12.75" customHeight="1" x14ac:dyDescent="0.15">
      <c r="A458" s="912" t="s">
        <v>2218</v>
      </c>
      <c r="B458" s="912" t="str">
        <f t="shared" si="1"/>
        <v>04</v>
      </c>
      <c r="C458" s="913" t="s">
        <v>3944</v>
      </c>
      <c r="D458" s="912" t="s">
        <v>2218</v>
      </c>
      <c r="E458" s="914" t="s">
        <v>3945</v>
      </c>
      <c r="F458" s="914" t="s">
        <v>3267</v>
      </c>
    </row>
    <row r="459" spans="1:6" ht="12.75" customHeight="1" x14ac:dyDescent="0.15">
      <c r="A459" s="912" t="s">
        <v>2243</v>
      </c>
      <c r="B459" s="912" t="str">
        <f t="shared" si="1"/>
        <v>26</v>
      </c>
      <c r="C459" s="913" t="s">
        <v>3946</v>
      </c>
      <c r="D459" s="912" t="s">
        <v>2243</v>
      </c>
      <c r="E459" s="914" t="s">
        <v>3947</v>
      </c>
      <c r="F459" s="914" t="s">
        <v>3267</v>
      </c>
    </row>
    <row r="460" spans="1:6" ht="12.75" customHeight="1" x14ac:dyDescent="0.15">
      <c r="A460" s="912" t="s">
        <v>2522</v>
      </c>
      <c r="B460" s="912" t="str">
        <f t="shared" si="1"/>
        <v>02</v>
      </c>
      <c r="C460" s="913" t="s">
        <v>3948</v>
      </c>
      <c r="D460" s="912" t="s">
        <v>2522</v>
      </c>
      <c r="E460" s="914" t="s">
        <v>3949</v>
      </c>
      <c r="F460" s="914" t="s">
        <v>3267</v>
      </c>
    </row>
    <row r="461" spans="1:6" ht="12.75" customHeight="1" x14ac:dyDescent="0.15">
      <c r="A461" s="911" t="s">
        <v>3950</v>
      </c>
      <c r="B461" s="912" t="str">
        <f t="shared" si="1"/>
        <v>40</v>
      </c>
      <c r="C461" s="913" t="s">
        <v>3951</v>
      </c>
      <c r="D461" s="911" t="s">
        <v>3950</v>
      </c>
      <c r="E461" s="914" t="s">
        <v>3604</v>
      </c>
      <c r="F461" s="914" t="s">
        <v>3264</v>
      </c>
    </row>
    <row r="462" spans="1:6" ht="12.75" customHeight="1" x14ac:dyDescent="0.15">
      <c r="A462" s="912" t="s">
        <v>2520</v>
      </c>
      <c r="B462" s="912" t="str">
        <f t="shared" si="1"/>
        <v>17</v>
      </c>
      <c r="C462" s="913" t="s">
        <v>3952</v>
      </c>
      <c r="D462" s="912" t="s">
        <v>2520</v>
      </c>
      <c r="E462" s="914" t="s">
        <v>3620</v>
      </c>
      <c r="F462" s="914" t="s">
        <v>3267</v>
      </c>
    </row>
    <row r="463" spans="1:6" ht="12.75" customHeight="1" x14ac:dyDescent="0.15">
      <c r="A463" s="912" t="s">
        <v>2233</v>
      </c>
      <c r="B463" s="912" t="str">
        <f t="shared" si="1"/>
        <v>04</v>
      </c>
      <c r="C463" s="913" t="s">
        <v>3953</v>
      </c>
      <c r="D463" s="912" t="s">
        <v>2233</v>
      </c>
      <c r="E463" s="914" t="s">
        <v>3344</v>
      </c>
      <c r="F463" s="914" t="s">
        <v>3267</v>
      </c>
    </row>
    <row r="464" spans="1:6" ht="12.75" customHeight="1" x14ac:dyDescent="0.15">
      <c r="A464" s="911" t="s">
        <v>3954</v>
      </c>
      <c r="B464" s="912" t="str">
        <f t="shared" si="1"/>
        <v>61</v>
      </c>
      <c r="C464" s="913" t="s">
        <v>3955</v>
      </c>
      <c r="D464" s="911" t="s">
        <v>3954</v>
      </c>
      <c r="E464" s="914" t="s">
        <v>3263</v>
      </c>
      <c r="F464" s="914" t="s">
        <v>3264</v>
      </c>
    </row>
    <row r="465" spans="1:6" ht="12.75" customHeight="1" x14ac:dyDescent="0.15">
      <c r="A465" s="912" t="s">
        <v>1514</v>
      </c>
      <c r="B465" s="912" t="str">
        <f t="shared" si="1"/>
        <v>02</v>
      </c>
      <c r="C465" s="913" t="s">
        <v>3956</v>
      </c>
      <c r="D465" s="912" t="s">
        <v>1514</v>
      </c>
      <c r="E465" s="914" t="s">
        <v>3263</v>
      </c>
      <c r="F465" s="914" t="s">
        <v>3267</v>
      </c>
    </row>
    <row r="466" spans="1:6" ht="12.75" customHeight="1" x14ac:dyDescent="0.15">
      <c r="A466" s="912" t="s">
        <v>2436</v>
      </c>
      <c r="B466" s="912" t="str">
        <f t="shared" si="1"/>
        <v>02</v>
      </c>
      <c r="C466" s="913" t="s">
        <v>3957</v>
      </c>
      <c r="D466" s="912" t="s">
        <v>2436</v>
      </c>
      <c r="E466" s="914" t="s">
        <v>3273</v>
      </c>
      <c r="F466" s="914" t="s">
        <v>3267</v>
      </c>
    </row>
    <row r="467" spans="1:6" ht="12.75" customHeight="1" x14ac:dyDescent="0.15">
      <c r="A467" s="911" t="s">
        <v>3958</v>
      </c>
      <c r="B467" s="912" t="str">
        <f t="shared" si="1"/>
        <v>40</v>
      </c>
      <c r="C467" s="913" t="s">
        <v>3959</v>
      </c>
      <c r="D467" s="911" t="s">
        <v>3958</v>
      </c>
      <c r="E467" s="914" t="s">
        <v>3273</v>
      </c>
      <c r="F467" s="914" t="s">
        <v>3264</v>
      </c>
    </row>
    <row r="468" spans="1:6" ht="12.75" customHeight="1" x14ac:dyDescent="0.15">
      <c r="A468" s="911" t="s">
        <v>3960</v>
      </c>
      <c r="B468" s="912" t="str">
        <f t="shared" si="1"/>
        <v>46</v>
      </c>
      <c r="C468" s="914" t="s">
        <v>3961</v>
      </c>
      <c r="D468" s="911" t="s">
        <v>3960</v>
      </c>
      <c r="E468" s="914" t="s">
        <v>3273</v>
      </c>
      <c r="F468" s="914" t="s">
        <v>3264</v>
      </c>
    </row>
    <row r="469" spans="1:6" ht="12.75" customHeight="1" x14ac:dyDescent="0.15">
      <c r="A469" s="912" t="s">
        <v>2472</v>
      </c>
      <c r="B469" s="912" t="str">
        <f t="shared" si="1"/>
        <v>16</v>
      </c>
      <c r="C469" s="913" t="s">
        <v>3962</v>
      </c>
      <c r="D469" s="912" t="s">
        <v>2472</v>
      </c>
      <c r="E469" s="914" t="s">
        <v>3273</v>
      </c>
      <c r="F469" s="914" t="s">
        <v>3267</v>
      </c>
    </row>
    <row r="470" spans="1:6" ht="12.75" customHeight="1" x14ac:dyDescent="0.15">
      <c r="A470" s="912" t="s">
        <v>2438</v>
      </c>
      <c r="B470" s="912" t="str">
        <f t="shared" si="1"/>
        <v>05</v>
      </c>
      <c r="C470" s="913" t="s">
        <v>3963</v>
      </c>
      <c r="D470" s="912" t="s">
        <v>2438</v>
      </c>
      <c r="E470" s="914" t="s">
        <v>3273</v>
      </c>
      <c r="F470" s="914" t="s">
        <v>3267</v>
      </c>
    </row>
    <row r="471" spans="1:6" ht="12.75" customHeight="1" x14ac:dyDescent="0.15">
      <c r="A471" s="912" t="s">
        <v>2044</v>
      </c>
      <c r="B471" s="912" t="str">
        <f t="shared" si="1"/>
        <v>16</v>
      </c>
      <c r="C471" s="913" t="s">
        <v>3964</v>
      </c>
      <c r="D471" s="912" t="s">
        <v>2044</v>
      </c>
      <c r="E471" s="914" t="s">
        <v>3271</v>
      </c>
      <c r="F471" s="914" t="s">
        <v>3267</v>
      </c>
    </row>
    <row r="472" spans="1:6" ht="12.75" customHeight="1" x14ac:dyDescent="0.15">
      <c r="A472" s="912" t="s">
        <v>2426</v>
      </c>
      <c r="B472" s="912" t="str">
        <f t="shared" si="1"/>
        <v>04</v>
      </c>
      <c r="C472" s="913" t="s">
        <v>3965</v>
      </c>
      <c r="D472" s="912" t="s">
        <v>2426</v>
      </c>
      <c r="E472" s="914" t="s">
        <v>3273</v>
      </c>
      <c r="F472" s="914" t="s">
        <v>3267</v>
      </c>
    </row>
    <row r="473" spans="1:6" ht="12.75" customHeight="1" x14ac:dyDescent="0.15">
      <c r="A473" s="916" t="s">
        <v>2454</v>
      </c>
      <c r="B473" s="912" t="str">
        <f t="shared" si="1"/>
        <v>26</v>
      </c>
      <c r="C473" s="913" t="s">
        <v>3966</v>
      </c>
      <c r="D473" s="916" t="s">
        <v>2454</v>
      </c>
      <c r="E473" s="914" t="s">
        <v>3273</v>
      </c>
      <c r="F473" s="914" t="s">
        <v>3267</v>
      </c>
    </row>
    <row r="474" spans="1:6" ht="12.75" customHeight="1" x14ac:dyDescent="0.15">
      <c r="A474" s="912" t="s">
        <v>1615</v>
      </c>
      <c r="B474" s="912" t="str">
        <f t="shared" si="1"/>
        <v>02</v>
      </c>
      <c r="C474" s="913" t="s">
        <v>3967</v>
      </c>
      <c r="D474" s="912" t="s">
        <v>1615</v>
      </c>
      <c r="E474" s="914" t="s">
        <v>3263</v>
      </c>
      <c r="F474" s="914" t="s">
        <v>3267</v>
      </c>
    </row>
    <row r="475" spans="1:6" ht="12.75" customHeight="1" x14ac:dyDescent="0.15">
      <c r="A475" s="912" t="s">
        <v>2986</v>
      </c>
      <c r="B475" s="912" t="str">
        <f t="shared" si="1"/>
        <v>04</v>
      </c>
      <c r="C475" s="913" t="s">
        <v>3968</v>
      </c>
      <c r="D475" s="912" t="s">
        <v>2986</v>
      </c>
      <c r="E475" s="914" t="s">
        <v>3341</v>
      </c>
      <c r="F475" s="914" t="s">
        <v>3267</v>
      </c>
    </row>
    <row r="476" spans="1:6" ht="12.75" customHeight="1" x14ac:dyDescent="0.15">
      <c r="A476" s="911" t="s">
        <v>3969</v>
      </c>
      <c r="B476" s="912" t="str">
        <f t="shared" si="1"/>
        <v>61</v>
      </c>
      <c r="C476" s="913" t="s">
        <v>3970</v>
      </c>
      <c r="D476" s="911" t="s">
        <v>3969</v>
      </c>
      <c r="E476" s="914" t="s">
        <v>3604</v>
      </c>
      <c r="F476" s="914" t="s">
        <v>3264</v>
      </c>
    </row>
    <row r="477" spans="1:6" ht="12.75" customHeight="1" x14ac:dyDescent="0.15">
      <c r="A477" s="912" t="s">
        <v>1801</v>
      </c>
      <c r="B477" s="912" t="str">
        <f t="shared" si="1"/>
        <v>26</v>
      </c>
      <c r="C477" s="913" t="s">
        <v>3971</v>
      </c>
      <c r="D477" s="912" t="s">
        <v>1801</v>
      </c>
      <c r="E477" s="914" t="s">
        <v>3972</v>
      </c>
      <c r="F477" s="914" t="s">
        <v>3267</v>
      </c>
    </row>
    <row r="478" spans="1:6" ht="12.75" customHeight="1" x14ac:dyDescent="0.15">
      <c r="A478" s="912" t="s">
        <v>2808</v>
      </c>
      <c r="B478" s="912" t="str">
        <f t="shared" si="1"/>
        <v>26</v>
      </c>
      <c r="C478" s="913" t="s">
        <v>3973</v>
      </c>
      <c r="D478" s="912" t="s">
        <v>2808</v>
      </c>
      <c r="E478" s="914" t="s">
        <v>3346</v>
      </c>
      <c r="F478" s="914" t="s">
        <v>3267</v>
      </c>
    </row>
    <row r="479" spans="1:6" ht="12.75" customHeight="1" x14ac:dyDescent="0.15">
      <c r="A479" s="911" t="s">
        <v>3974</v>
      </c>
      <c r="B479" s="912" t="str">
        <f t="shared" si="1"/>
        <v>61</v>
      </c>
      <c r="C479" s="913" t="s">
        <v>3975</v>
      </c>
      <c r="D479" s="911" t="s">
        <v>3974</v>
      </c>
      <c r="E479" s="914" t="s">
        <v>3292</v>
      </c>
      <c r="F479" s="914" t="s">
        <v>3264</v>
      </c>
    </row>
    <row r="480" spans="1:6" ht="12.75" customHeight="1" x14ac:dyDescent="0.15">
      <c r="A480" s="912" t="s">
        <v>2500</v>
      </c>
      <c r="B480" s="912" t="str">
        <f t="shared" si="1"/>
        <v>26</v>
      </c>
      <c r="C480" s="913" t="s">
        <v>3976</v>
      </c>
      <c r="D480" s="912" t="s">
        <v>2500</v>
      </c>
      <c r="E480" s="914" t="s">
        <v>3977</v>
      </c>
      <c r="F480" s="914" t="s">
        <v>3267</v>
      </c>
    </row>
    <row r="481" spans="1:6" ht="12.75" customHeight="1" x14ac:dyDescent="0.15">
      <c r="A481" s="912" t="s">
        <v>1645</v>
      </c>
      <c r="B481" s="912" t="str">
        <f t="shared" si="1"/>
        <v>17</v>
      </c>
      <c r="C481" s="913" t="s">
        <v>3978</v>
      </c>
      <c r="D481" s="912" t="s">
        <v>1645</v>
      </c>
      <c r="E481" s="914" t="s">
        <v>3263</v>
      </c>
      <c r="F481" s="914" t="s">
        <v>3267</v>
      </c>
    </row>
    <row r="482" spans="1:6" ht="12.75" customHeight="1" x14ac:dyDescent="0.15">
      <c r="A482" s="912" t="s">
        <v>1545</v>
      </c>
      <c r="B482" s="912" t="str">
        <f t="shared" si="1"/>
        <v>02</v>
      </c>
      <c r="C482" s="913" t="s">
        <v>3979</v>
      </c>
      <c r="D482" s="912" t="s">
        <v>1545</v>
      </c>
      <c r="E482" s="914" t="s">
        <v>3980</v>
      </c>
      <c r="F482" s="914" t="s">
        <v>3267</v>
      </c>
    </row>
    <row r="483" spans="1:6" ht="12.75" customHeight="1" x14ac:dyDescent="0.15">
      <c r="A483" s="912" t="s">
        <v>1693</v>
      </c>
      <c r="B483" s="912" t="str">
        <f t="shared" si="1"/>
        <v>26</v>
      </c>
      <c r="C483" s="913" t="s">
        <v>3981</v>
      </c>
      <c r="D483" s="912" t="s">
        <v>1693</v>
      </c>
      <c r="E483" s="914" t="s">
        <v>3449</v>
      </c>
      <c r="F483" s="914" t="s">
        <v>3267</v>
      </c>
    </row>
    <row r="484" spans="1:6" ht="12.75" customHeight="1" x14ac:dyDescent="0.15">
      <c r="A484" s="912" t="s">
        <v>1960</v>
      </c>
      <c r="B484" s="912" t="str">
        <f t="shared" si="1"/>
        <v>26</v>
      </c>
      <c r="C484" s="913" t="s">
        <v>3982</v>
      </c>
      <c r="D484" s="912" t="s">
        <v>1960</v>
      </c>
      <c r="E484" s="914" t="s">
        <v>3383</v>
      </c>
      <c r="F484" s="914" t="s">
        <v>3267</v>
      </c>
    </row>
    <row r="485" spans="1:6" ht="12.75" customHeight="1" x14ac:dyDescent="0.15">
      <c r="A485" s="912" t="s">
        <v>2202</v>
      </c>
      <c r="B485" s="912" t="str">
        <f t="shared" si="1"/>
        <v>26</v>
      </c>
      <c r="C485" s="913" t="s">
        <v>3983</v>
      </c>
      <c r="D485" s="912" t="s">
        <v>2202</v>
      </c>
      <c r="E485" s="914" t="s">
        <v>3316</v>
      </c>
      <c r="F485" s="914" t="s">
        <v>3267</v>
      </c>
    </row>
    <row r="486" spans="1:6" ht="12.75" customHeight="1" x14ac:dyDescent="0.15">
      <c r="A486" s="912" t="s">
        <v>1968</v>
      </c>
      <c r="B486" s="912" t="str">
        <f t="shared" si="1"/>
        <v>26</v>
      </c>
      <c r="C486" s="913" t="s">
        <v>3984</v>
      </c>
      <c r="D486" s="912" t="s">
        <v>1968</v>
      </c>
      <c r="E486" s="914" t="s">
        <v>3383</v>
      </c>
      <c r="F486" s="914" t="s">
        <v>3267</v>
      </c>
    </row>
    <row r="487" spans="1:6" ht="12.75" customHeight="1" x14ac:dyDescent="0.15">
      <c r="A487" s="911" t="s">
        <v>3985</v>
      </c>
      <c r="B487" s="912" t="str">
        <f t="shared" si="1"/>
        <v>61</v>
      </c>
      <c r="C487" s="913" t="s">
        <v>3986</v>
      </c>
      <c r="D487" s="911" t="s">
        <v>3985</v>
      </c>
      <c r="E487" s="914" t="s">
        <v>3263</v>
      </c>
      <c r="F487" s="914" t="s">
        <v>3264</v>
      </c>
    </row>
    <row r="488" spans="1:6" ht="12.75" customHeight="1" x14ac:dyDescent="0.15">
      <c r="A488" s="912" t="s">
        <v>1528</v>
      </c>
      <c r="B488" s="912" t="str">
        <f t="shared" si="1"/>
        <v>16</v>
      </c>
      <c r="C488" s="913" t="s">
        <v>3987</v>
      </c>
      <c r="D488" s="912" t="s">
        <v>1528</v>
      </c>
      <c r="E488" s="914" t="s">
        <v>3263</v>
      </c>
      <c r="F488" s="914" t="s">
        <v>3267</v>
      </c>
    </row>
    <row r="489" spans="1:6" ht="12.75" customHeight="1" x14ac:dyDescent="0.15">
      <c r="A489" s="912" t="s">
        <v>1268</v>
      </c>
      <c r="B489" s="912" t="str">
        <f t="shared" si="1"/>
        <v>26</v>
      </c>
      <c r="C489" s="913" t="s">
        <v>3988</v>
      </c>
      <c r="D489" s="912" t="s">
        <v>1268</v>
      </c>
      <c r="E489" s="914" t="s">
        <v>3493</v>
      </c>
      <c r="F489" s="914" t="s">
        <v>3267</v>
      </c>
    </row>
    <row r="490" spans="1:6" ht="12.75" customHeight="1" x14ac:dyDescent="0.15">
      <c r="A490" s="912" t="s">
        <v>2442</v>
      </c>
      <c r="B490" s="912" t="str">
        <f t="shared" si="1"/>
        <v>02</v>
      </c>
      <c r="C490" s="913" t="s">
        <v>3989</v>
      </c>
      <c r="D490" s="912" t="s">
        <v>2442</v>
      </c>
      <c r="E490" s="914" t="s">
        <v>3273</v>
      </c>
      <c r="F490" s="914" t="s">
        <v>3267</v>
      </c>
    </row>
    <row r="491" spans="1:6" ht="12.75" customHeight="1" x14ac:dyDescent="0.15">
      <c r="A491" s="912" t="s">
        <v>2312</v>
      </c>
      <c r="B491" s="912" t="str">
        <f t="shared" si="1"/>
        <v>04</v>
      </c>
      <c r="C491" s="913" t="s">
        <v>3990</v>
      </c>
      <c r="D491" s="912" t="s">
        <v>2312</v>
      </c>
      <c r="E491" s="914" t="s">
        <v>3294</v>
      </c>
      <c r="F491" s="914" t="s">
        <v>3267</v>
      </c>
    </row>
    <row r="492" spans="1:6" ht="12.75" customHeight="1" x14ac:dyDescent="0.15">
      <c r="A492" s="912" t="s">
        <v>2768</v>
      </c>
      <c r="B492" s="912" t="str">
        <f t="shared" si="1"/>
        <v>16</v>
      </c>
      <c r="C492" s="913" t="s">
        <v>3991</v>
      </c>
      <c r="D492" s="912" t="s">
        <v>2768</v>
      </c>
      <c r="E492" s="914" t="s">
        <v>3333</v>
      </c>
      <c r="F492" s="914" t="s">
        <v>3267</v>
      </c>
    </row>
    <row r="493" spans="1:6" ht="12.75" customHeight="1" x14ac:dyDescent="0.15">
      <c r="A493" s="912" t="s">
        <v>2770</v>
      </c>
      <c r="B493" s="912" t="str">
        <f t="shared" si="1"/>
        <v>04</v>
      </c>
      <c r="C493" s="913" t="s">
        <v>3992</v>
      </c>
      <c r="D493" s="912" t="s">
        <v>2770</v>
      </c>
      <c r="E493" s="914" t="s">
        <v>3333</v>
      </c>
      <c r="F493" s="914" t="s">
        <v>3267</v>
      </c>
    </row>
    <row r="494" spans="1:6" ht="12.75" customHeight="1" x14ac:dyDescent="0.15">
      <c r="A494" s="912" t="s">
        <v>1958</v>
      </c>
      <c r="B494" s="912" t="str">
        <f t="shared" si="1"/>
        <v>16</v>
      </c>
      <c r="C494" s="913" t="s">
        <v>3993</v>
      </c>
      <c r="D494" s="912" t="s">
        <v>1958</v>
      </c>
      <c r="E494" s="914" t="s">
        <v>3526</v>
      </c>
      <c r="F494" s="914" t="s">
        <v>3267</v>
      </c>
    </row>
    <row r="495" spans="1:6" ht="12.75" customHeight="1" x14ac:dyDescent="0.15">
      <c r="A495" s="912" t="s">
        <v>1611</v>
      </c>
      <c r="B495" s="912" t="str">
        <f t="shared" si="1"/>
        <v>02</v>
      </c>
      <c r="C495" s="913" t="s">
        <v>3994</v>
      </c>
      <c r="D495" s="912" t="s">
        <v>1611</v>
      </c>
      <c r="E495" s="914" t="s">
        <v>3263</v>
      </c>
      <c r="F495" s="914" t="s">
        <v>3267</v>
      </c>
    </row>
    <row r="496" spans="1:6" ht="12.75" customHeight="1" x14ac:dyDescent="0.15">
      <c r="A496" s="912" t="s">
        <v>1950</v>
      </c>
      <c r="B496" s="912" t="str">
        <f t="shared" si="1"/>
        <v>02</v>
      </c>
      <c r="C496" s="913" t="s">
        <v>3995</v>
      </c>
      <c r="D496" s="912" t="s">
        <v>1950</v>
      </c>
      <c r="E496" s="914" t="s">
        <v>3526</v>
      </c>
      <c r="F496" s="914" t="s">
        <v>3267</v>
      </c>
    </row>
    <row r="497" spans="1:6" ht="12.75" customHeight="1" x14ac:dyDescent="0.15">
      <c r="A497" s="912" t="s">
        <v>3032</v>
      </c>
      <c r="B497" s="912" t="str">
        <f t="shared" si="1"/>
        <v>16</v>
      </c>
      <c r="C497" s="913" t="s">
        <v>3996</v>
      </c>
      <c r="D497" s="912" t="s">
        <v>3032</v>
      </c>
      <c r="E497" s="914" t="s">
        <v>3742</v>
      </c>
      <c r="F497" s="914" t="s">
        <v>3267</v>
      </c>
    </row>
    <row r="498" spans="1:6" ht="12.75" customHeight="1" x14ac:dyDescent="0.15">
      <c r="A498" s="911" t="s">
        <v>3997</v>
      </c>
      <c r="B498" s="912" t="str">
        <f t="shared" si="1"/>
        <v>46</v>
      </c>
      <c r="C498" s="913" t="s">
        <v>3998</v>
      </c>
      <c r="D498" s="911" t="s">
        <v>3997</v>
      </c>
      <c r="E498" s="914" t="s">
        <v>3999</v>
      </c>
      <c r="F498" s="914" t="s">
        <v>3264</v>
      </c>
    </row>
    <row r="499" spans="1:6" ht="12.75" customHeight="1" x14ac:dyDescent="0.15">
      <c r="A499" s="911" t="s">
        <v>4000</v>
      </c>
      <c r="B499" s="912" t="str">
        <f t="shared" si="1"/>
        <v>41</v>
      </c>
      <c r="C499" s="913" t="s">
        <v>4001</v>
      </c>
      <c r="D499" s="911" t="s">
        <v>4000</v>
      </c>
      <c r="E499" s="914" t="s">
        <v>4002</v>
      </c>
      <c r="F499" s="914" t="s">
        <v>3264</v>
      </c>
    </row>
    <row r="500" spans="1:6" ht="12.75" customHeight="1" x14ac:dyDescent="0.15">
      <c r="A500" s="912" t="s">
        <v>2460</v>
      </c>
      <c r="B500" s="912" t="str">
        <f t="shared" si="1"/>
        <v>02</v>
      </c>
      <c r="C500" s="913" t="s">
        <v>4003</v>
      </c>
      <c r="D500" s="912" t="s">
        <v>2460</v>
      </c>
      <c r="E500" s="914" t="s">
        <v>3273</v>
      </c>
      <c r="F500" s="914" t="s">
        <v>3267</v>
      </c>
    </row>
    <row r="501" spans="1:6" ht="12.75" customHeight="1" x14ac:dyDescent="0.15">
      <c r="A501" s="911" t="s">
        <v>4004</v>
      </c>
      <c r="B501" s="912" t="str">
        <f t="shared" si="1"/>
        <v>60</v>
      </c>
      <c r="C501" s="913" t="s">
        <v>4005</v>
      </c>
      <c r="D501" s="911" t="s">
        <v>4004</v>
      </c>
      <c r="E501" s="914" t="s">
        <v>3341</v>
      </c>
      <c r="F501" s="914" t="s">
        <v>3264</v>
      </c>
    </row>
    <row r="502" spans="1:6" ht="12.75" customHeight="1" x14ac:dyDescent="0.15">
      <c r="A502" s="912" t="s">
        <v>1441</v>
      </c>
      <c r="B502" s="912" t="str">
        <f t="shared" si="1"/>
        <v>02</v>
      </c>
      <c r="C502" s="913" t="s">
        <v>4006</v>
      </c>
      <c r="D502" s="912" t="s">
        <v>1441</v>
      </c>
      <c r="E502" s="914" t="s">
        <v>3263</v>
      </c>
      <c r="F502" s="914" t="s">
        <v>3267</v>
      </c>
    </row>
    <row r="503" spans="1:6" ht="12.75" customHeight="1" x14ac:dyDescent="0.15">
      <c r="A503" s="912" t="s">
        <v>1486</v>
      </c>
      <c r="B503" s="912" t="str">
        <f t="shared" si="1"/>
        <v>02</v>
      </c>
      <c r="C503" s="913" t="s">
        <v>4007</v>
      </c>
      <c r="D503" s="912" t="s">
        <v>1486</v>
      </c>
      <c r="E503" s="914" t="s">
        <v>3263</v>
      </c>
      <c r="F503" s="914" t="s">
        <v>3267</v>
      </c>
    </row>
    <row r="504" spans="1:6" ht="12.75" customHeight="1" x14ac:dyDescent="0.15">
      <c r="A504" s="912" t="s">
        <v>2184</v>
      </c>
      <c r="B504" s="912" t="str">
        <f t="shared" si="1"/>
        <v>04</v>
      </c>
      <c r="C504" s="913" t="s">
        <v>4008</v>
      </c>
      <c r="D504" s="912" t="s">
        <v>2184</v>
      </c>
      <c r="E504" s="914" t="s">
        <v>4009</v>
      </c>
      <c r="F504" s="914" t="s">
        <v>3267</v>
      </c>
    </row>
    <row r="505" spans="1:6" ht="12.75" customHeight="1" x14ac:dyDescent="0.15">
      <c r="A505" s="912" t="s">
        <v>2054</v>
      </c>
      <c r="B505" s="912" t="str">
        <f t="shared" si="1"/>
        <v>26</v>
      </c>
      <c r="C505" s="913" t="s">
        <v>4010</v>
      </c>
      <c r="D505" s="912" t="s">
        <v>2054</v>
      </c>
      <c r="E505" s="914" t="s">
        <v>3271</v>
      </c>
      <c r="F505" s="914" t="s">
        <v>3267</v>
      </c>
    </row>
    <row r="506" spans="1:6" ht="12.75" customHeight="1" x14ac:dyDescent="0.15">
      <c r="A506" s="912" t="s">
        <v>1344</v>
      </c>
      <c r="B506" s="912" t="str">
        <f t="shared" si="1"/>
        <v>26</v>
      </c>
      <c r="C506" s="913" t="s">
        <v>4011</v>
      </c>
      <c r="D506" s="912" t="s">
        <v>1344</v>
      </c>
      <c r="E506" s="914" t="s">
        <v>4012</v>
      </c>
      <c r="F506" s="914" t="s">
        <v>3267</v>
      </c>
    </row>
    <row r="507" spans="1:6" ht="12.75" customHeight="1" x14ac:dyDescent="0.15">
      <c r="A507" s="911" t="s">
        <v>4013</v>
      </c>
      <c r="B507" s="912" t="str">
        <f t="shared" si="1"/>
        <v>41</v>
      </c>
      <c r="C507" s="913" t="s">
        <v>4014</v>
      </c>
      <c r="D507" s="911" t="s">
        <v>4013</v>
      </c>
      <c r="E507" s="914" t="s">
        <v>3564</v>
      </c>
      <c r="F507" s="914" t="s">
        <v>3264</v>
      </c>
    </row>
    <row r="508" spans="1:6" ht="12.75" customHeight="1" x14ac:dyDescent="0.15">
      <c r="A508" s="911" t="s">
        <v>4015</v>
      </c>
      <c r="B508" s="912" t="str">
        <f t="shared" si="1"/>
        <v>46</v>
      </c>
      <c r="C508" s="913" t="s">
        <v>4016</v>
      </c>
      <c r="D508" s="911" t="s">
        <v>4015</v>
      </c>
      <c r="E508" s="914" t="s">
        <v>3564</v>
      </c>
      <c r="F508" s="914" t="s">
        <v>3264</v>
      </c>
    </row>
    <row r="509" spans="1:6" ht="12.75" customHeight="1" x14ac:dyDescent="0.15">
      <c r="A509" s="911" t="s">
        <v>4017</v>
      </c>
      <c r="B509" s="912" t="str">
        <f t="shared" si="1"/>
        <v>61</v>
      </c>
      <c r="C509" s="913" t="s">
        <v>4018</v>
      </c>
      <c r="D509" s="911" t="s">
        <v>4017</v>
      </c>
      <c r="E509" s="914" t="s">
        <v>3564</v>
      </c>
      <c r="F509" s="914" t="s">
        <v>3264</v>
      </c>
    </row>
    <row r="510" spans="1:6" ht="12.75" customHeight="1" x14ac:dyDescent="0.15">
      <c r="A510" s="911" t="s">
        <v>4019</v>
      </c>
      <c r="B510" s="912" t="str">
        <f t="shared" si="1"/>
        <v>61</v>
      </c>
      <c r="C510" s="913" t="s">
        <v>4020</v>
      </c>
      <c r="D510" s="911" t="s">
        <v>4019</v>
      </c>
      <c r="E510" s="914" t="s">
        <v>3341</v>
      </c>
      <c r="F510" s="914" t="s">
        <v>3264</v>
      </c>
    </row>
    <row r="511" spans="1:6" ht="12.75" customHeight="1" x14ac:dyDescent="0.15">
      <c r="A511" s="912" t="s">
        <v>3002</v>
      </c>
      <c r="B511" s="912" t="str">
        <f t="shared" si="1"/>
        <v>02</v>
      </c>
      <c r="C511" s="913" t="s">
        <v>4021</v>
      </c>
      <c r="D511" s="912" t="s">
        <v>3002</v>
      </c>
      <c r="E511" s="914" t="s">
        <v>3341</v>
      </c>
      <c r="F511" s="914" t="s">
        <v>3267</v>
      </c>
    </row>
    <row r="512" spans="1:6" ht="12.75" customHeight="1" x14ac:dyDescent="0.15">
      <c r="A512" s="912" t="s">
        <v>3026</v>
      </c>
      <c r="B512" s="912" t="str">
        <f t="shared" ref="B512:B766" si="2">RIGHT(A512,2)</f>
        <v>17</v>
      </c>
      <c r="C512" s="913" t="s">
        <v>4022</v>
      </c>
      <c r="D512" s="912" t="s">
        <v>3026</v>
      </c>
      <c r="E512" s="914" t="s">
        <v>3341</v>
      </c>
      <c r="F512" s="914" t="s">
        <v>3267</v>
      </c>
    </row>
    <row r="513" spans="1:6" ht="12.75" customHeight="1" x14ac:dyDescent="0.15">
      <c r="A513" s="912" t="s">
        <v>2006</v>
      </c>
      <c r="B513" s="912" t="str">
        <f t="shared" si="2"/>
        <v>02</v>
      </c>
      <c r="C513" s="913" t="s">
        <v>4023</v>
      </c>
      <c r="D513" s="912" t="s">
        <v>2006</v>
      </c>
      <c r="E513" s="914" t="s">
        <v>3271</v>
      </c>
      <c r="F513" s="914" t="s">
        <v>3267</v>
      </c>
    </row>
    <row r="514" spans="1:6" ht="12.75" customHeight="1" x14ac:dyDescent="0.15">
      <c r="A514" s="912" t="s">
        <v>2550</v>
      </c>
      <c r="B514" s="912" t="str">
        <f t="shared" si="2"/>
        <v>26</v>
      </c>
      <c r="C514" s="913" t="s">
        <v>4024</v>
      </c>
      <c r="D514" s="912" t="s">
        <v>2550</v>
      </c>
      <c r="E514" s="914" t="s">
        <v>3604</v>
      </c>
      <c r="F514" s="914" t="s">
        <v>3267</v>
      </c>
    </row>
    <row r="515" spans="1:6" ht="12.75" customHeight="1" x14ac:dyDescent="0.15">
      <c r="A515" s="912" t="s">
        <v>2943</v>
      </c>
      <c r="B515" s="912" t="str">
        <f t="shared" si="2"/>
        <v>26</v>
      </c>
      <c r="C515" s="913" t="s">
        <v>4025</v>
      </c>
      <c r="D515" s="912" t="s">
        <v>2943</v>
      </c>
      <c r="E515" s="914" t="s">
        <v>3500</v>
      </c>
      <c r="F515" s="914" t="s">
        <v>3267</v>
      </c>
    </row>
    <row r="516" spans="1:6" ht="12.75" customHeight="1" x14ac:dyDescent="0.15">
      <c r="A516" s="912" t="s">
        <v>1715</v>
      </c>
      <c r="B516" s="912" t="str">
        <f t="shared" si="2"/>
        <v>04</v>
      </c>
      <c r="C516" s="913" t="s">
        <v>4026</v>
      </c>
      <c r="D516" s="912" t="s">
        <v>1715</v>
      </c>
      <c r="E516" s="914" t="s">
        <v>3517</v>
      </c>
      <c r="F516" s="914" t="s">
        <v>3267</v>
      </c>
    </row>
    <row r="517" spans="1:6" ht="12.75" customHeight="1" x14ac:dyDescent="0.15">
      <c r="A517" s="912" t="s">
        <v>1510</v>
      </c>
      <c r="B517" s="912" t="str">
        <f t="shared" si="2"/>
        <v>02</v>
      </c>
      <c r="C517" s="913" t="s">
        <v>4027</v>
      </c>
      <c r="D517" s="912" t="s">
        <v>1510</v>
      </c>
      <c r="E517" s="914" t="s">
        <v>3263</v>
      </c>
      <c r="F517" s="914" t="s">
        <v>3267</v>
      </c>
    </row>
    <row r="518" spans="1:6" ht="12.75" customHeight="1" x14ac:dyDescent="0.15">
      <c r="A518" s="912" t="s">
        <v>1522</v>
      </c>
      <c r="B518" s="912" t="str">
        <f t="shared" si="2"/>
        <v>17</v>
      </c>
      <c r="C518" s="913" t="s">
        <v>4028</v>
      </c>
      <c r="D518" s="912" t="s">
        <v>1522</v>
      </c>
      <c r="E518" s="914" t="s">
        <v>3263</v>
      </c>
      <c r="F518" s="914" t="s">
        <v>3267</v>
      </c>
    </row>
    <row r="519" spans="1:6" ht="12.75" customHeight="1" x14ac:dyDescent="0.15">
      <c r="A519" s="912" t="s">
        <v>2224</v>
      </c>
      <c r="B519" s="912" t="str">
        <f t="shared" si="2"/>
        <v>26</v>
      </c>
      <c r="C519" s="913" t="s">
        <v>4029</v>
      </c>
      <c r="D519" s="912" t="s">
        <v>2224</v>
      </c>
      <c r="E519" s="914" t="s">
        <v>3426</v>
      </c>
      <c r="F519" s="914" t="s">
        <v>3267</v>
      </c>
    </row>
    <row r="520" spans="1:6" ht="12.75" customHeight="1" x14ac:dyDescent="0.15">
      <c r="A520" s="911" t="s">
        <v>4030</v>
      </c>
      <c r="B520" s="912" t="str">
        <f t="shared" si="2"/>
        <v>61</v>
      </c>
      <c r="C520" s="913" t="s">
        <v>4031</v>
      </c>
      <c r="D520" s="911" t="s">
        <v>4030</v>
      </c>
      <c r="E520" s="914" t="s">
        <v>3833</v>
      </c>
      <c r="F520" s="914" t="s">
        <v>3264</v>
      </c>
    </row>
    <row r="521" spans="1:6" ht="12.75" customHeight="1" x14ac:dyDescent="0.15">
      <c r="A521" s="911" t="s">
        <v>4032</v>
      </c>
      <c r="B521" s="912" t="str">
        <f t="shared" si="2"/>
        <v>45</v>
      </c>
      <c r="C521" s="913" t="s">
        <v>4033</v>
      </c>
      <c r="D521" s="911" t="s">
        <v>4032</v>
      </c>
      <c r="E521" s="914" t="s">
        <v>3365</v>
      </c>
      <c r="F521" s="914" t="s">
        <v>3264</v>
      </c>
    </row>
    <row r="522" spans="1:6" ht="12.75" customHeight="1" x14ac:dyDescent="0.15">
      <c r="A522" s="911" t="s">
        <v>4034</v>
      </c>
      <c r="B522" s="912" t="str">
        <f t="shared" si="2"/>
        <v>61</v>
      </c>
      <c r="C522" s="913" t="s">
        <v>4035</v>
      </c>
      <c r="D522" s="911" t="s">
        <v>4034</v>
      </c>
      <c r="E522" s="914" t="s">
        <v>3365</v>
      </c>
      <c r="F522" s="914" t="s">
        <v>3264</v>
      </c>
    </row>
    <row r="523" spans="1:6" ht="12.75" customHeight="1" x14ac:dyDescent="0.15">
      <c r="A523" s="911" t="s">
        <v>4036</v>
      </c>
      <c r="B523" s="912" t="str">
        <f t="shared" si="2"/>
        <v>63</v>
      </c>
      <c r="C523" s="914" t="s">
        <v>4037</v>
      </c>
      <c r="D523" s="911" t="s">
        <v>4036</v>
      </c>
      <c r="E523" s="914" t="s">
        <v>3365</v>
      </c>
      <c r="F523" s="914" t="s">
        <v>3264</v>
      </c>
    </row>
    <row r="524" spans="1:6" ht="12.75" customHeight="1" x14ac:dyDescent="0.15">
      <c r="A524" s="912" t="s">
        <v>2631</v>
      </c>
      <c r="B524" s="912" t="str">
        <f t="shared" si="2"/>
        <v>26</v>
      </c>
      <c r="C524" s="913" t="s">
        <v>4038</v>
      </c>
      <c r="D524" s="912" t="s">
        <v>2631</v>
      </c>
      <c r="E524" s="914" t="s">
        <v>3365</v>
      </c>
      <c r="F524" s="914" t="s">
        <v>3267</v>
      </c>
    </row>
    <row r="525" spans="1:6" ht="12.75" customHeight="1" x14ac:dyDescent="0.15">
      <c r="A525" s="912" t="s">
        <v>2016</v>
      </c>
      <c r="B525" s="912" t="str">
        <f t="shared" si="2"/>
        <v>02</v>
      </c>
      <c r="C525" s="913" t="s">
        <v>4039</v>
      </c>
      <c r="D525" s="912" t="s">
        <v>2016</v>
      </c>
      <c r="E525" s="914" t="s">
        <v>3271</v>
      </c>
      <c r="F525" s="914" t="s">
        <v>3267</v>
      </c>
    </row>
    <row r="526" spans="1:6" ht="12.75" customHeight="1" x14ac:dyDescent="0.15">
      <c r="A526" s="912" t="s">
        <v>1701</v>
      </c>
      <c r="B526" s="912" t="str">
        <f t="shared" si="2"/>
        <v>26</v>
      </c>
      <c r="C526" s="913" t="s">
        <v>4040</v>
      </c>
      <c r="D526" s="912" t="s">
        <v>1701</v>
      </c>
      <c r="E526" s="914" t="s">
        <v>3517</v>
      </c>
      <c r="F526" s="914" t="s">
        <v>3267</v>
      </c>
    </row>
    <row r="527" spans="1:6" ht="12.75" customHeight="1" x14ac:dyDescent="0.15">
      <c r="A527" s="912" t="s">
        <v>1447</v>
      </c>
      <c r="B527" s="912" t="str">
        <f t="shared" si="2"/>
        <v>17</v>
      </c>
      <c r="C527" s="913" t="s">
        <v>4041</v>
      </c>
      <c r="D527" s="912" t="s">
        <v>1447</v>
      </c>
      <c r="E527" s="914" t="s">
        <v>3263</v>
      </c>
      <c r="F527" s="914" t="s">
        <v>3267</v>
      </c>
    </row>
    <row r="528" spans="1:6" ht="12.75" customHeight="1" x14ac:dyDescent="0.15">
      <c r="A528" s="912" t="s">
        <v>2231</v>
      </c>
      <c r="B528" s="912" t="str">
        <f t="shared" si="2"/>
        <v>04</v>
      </c>
      <c r="C528" s="913" t="s">
        <v>4042</v>
      </c>
      <c r="D528" s="912" t="s">
        <v>2231</v>
      </c>
      <c r="E528" s="914" t="s">
        <v>3344</v>
      </c>
      <c r="F528" s="914" t="s">
        <v>3267</v>
      </c>
    </row>
    <row r="529" spans="1:6" ht="12.75" customHeight="1" x14ac:dyDescent="0.15">
      <c r="A529" s="912" t="s">
        <v>3006</v>
      </c>
      <c r="B529" s="912" t="str">
        <f t="shared" si="2"/>
        <v>02</v>
      </c>
      <c r="C529" s="913" t="s">
        <v>4043</v>
      </c>
      <c r="D529" s="912" t="s">
        <v>3006</v>
      </c>
      <c r="E529" s="914" t="s">
        <v>3341</v>
      </c>
      <c r="F529" s="914" t="s">
        <v>3267</v>
      </c>
    </row>
    <row r="530" spans="1:6" ht="12.75" customHeight="1" x14ac:dyDescent="0.15">
      <c r="A530" s="912" t="s">
        <v>1466</v>
      </c>
      <c r="B530" s="912" t="str">
        <f t="shared" si="2"/>
        <v>02</v>
      </c>
      <c r="C530" s="913" t="s">
        <v>4044</v>
      </c>
      <c r="D530" s="912" t="s">
        <v>1466</v>
      </c>
      <c r="E530" s="914" t="s">
        <v>3263</v>
      </c>
      <c r="F530" s="914" t="s">
        <v>3267</v>
      </c>
    </row>
    <row r="531" spans="1:6" ht="12.75" customHeight="1" x14ac:dyDescent="0.15">
      <c r="A531" s="912" t="s">
        <v>2366</v>
      </c>
      <c r="B531" s="912" t="str">
        <f t="shared" si="2"/>
        <v>26</v>
      </c>
      <c r="C531" s="913" t="s">
        <v>4045</v>
      </c>
      <c r="D531" s="912" t="s">
        <v>2366</v>
      </c>
      <c r="E531" s="914" t="s">
        <v>4046</v>
      </c>
      <c r="F531" s="914" t="s">
        <v>3267</v>
      </c>
    </row>
    <row r="532" spans="1:6" ht="12.75" customHeight="1" x14ac:dyDescent="0.15">
      <c r="A532" s="912" t="s">
        <v>2662</v>
      </c>
      <c r="B532" s="912" t="str">
        <f t="shared" si="2"/>
        <v>16</v>
      </c>
      <c r="C532" s="913" t="s">
        <v>4047</v>
      </c>
      <c r="D532" s="912" t="s">
        <v>2662</v>
      </c>
      <c r="E532" s="914" t="s">
        <v>3279</v>
      </c>
      <c r="F532" s="914" t="s">
        <v>3267</v>
      </c>
    </row>
    <row r="533" spans="1:6" ht="12.75" customHeight="1" x14ac:dyDescent="0.15">
      <c r="A533" s="912" t="s">
        <v>2672</v>
      </c>
      <c r="B533" s="912" t="str">
        <f t="shared" si="2"/>
        <v>03</v>
      </c>
      <c r="C533" s="913" t="s">
        <v>4048</v>
      </c>
      <c r="D533" s="912" t="s">
        <v>2672</v>
      </c>
      <c r="E533" s="914" t="s">
        <v>3279</v>
      </c>
      <c r="F533" s="914" t="s">
        <v>3267</v>
      </c>
    </row>
    <row r="534" spans="1:6" ht="12.75" customHeight="1" x14ac:dyDescent="0.15">
      <c r="A534" s="912" t="s">
        <v>2144</v>
      </c>
      <c r="B534" s="912" t="str">
        <f t="shared" si="2"/>
        <v>26</v>
      </c>
      <c r="C534" s="913" t="s">
        <v>4049</v>
      </c>
      <c r="D534" s="912" t="s">
        <v>2144</v>
      </c>
      <c r="E534" s="914" t="s">
        <v>4050</v>
      </c>
      <c r="F534" s="914" t="s">
        <v>3267</v>
      </c>
    </row>
    <row r="535" spans="1:6" ht="12.75" customHeight="1" x14ac:dyDescent="0.15">
      <c r="A535" s="911" t="s">
        <v>4051</v>
      </c>
      <c r="B535" s="912" t="str">
        <f t="shared" si="2"/>
        <v>46</v>
      </c>
      <c r="C535" s="913" t="s">
        <v>4052</v>
      </c>
      <c r="D535" s="911" t="s">
        <v>4051</v>
      </c>
      <c r="E535" s="914" t="s">
        <v>3491</v>
      </c>
      <c r="F535" s="914" t="s">
        <v>3264</v>
      </c>
    </row>
    <row r="536" spans="1:6" ht="12.75" customHeight="1" x14ac:dyDescent="0.15">
      <c r="A536" s="912" t="s">
        <v>2814</v>
      </c>
      <c r="B536" s="912" t="str">
        <f t="shared" si="2"/>
        <v>26</v>
      </c>
      <c r="C536" s="913" t="s">
        <v>4053</v>
      </c>
      <c r="D536" s="912" t="s">
        <v>2814</v>
      </c>
      <c r="E536" s="914" t="s">
        <v>3346</v>
      </c>
      <c r="F536" s="914" t="s">
        <v>3267</v>
      </c>
    </row>
    <row r="537" spans="1:6" ht="12.75" customHeight="1" x14ac:dyDescent="0.15">
      <c r="A537" s="912" t="s">
        <v>2562</v>
      </c>
      <c r="B537" s="912" t="str">
        <f t="shared" si="2"/>
        <v>26</v>
      </c>
      <c r="C537" s="913" t="s">
        <v>4054</v>
      </c>
      <c r="D537" s="912" t="s">
        <v>2562</v>
      </c>
      <c r="E537" s="914" t="s">
        <v>3304</v>
      </c>
      <c r="F537" s="914" t="s">
        <v>3267</v>
      </c>
    </row>
    <row r="538" spans="1:6" ht="12.75" customHeight="1" x14ac:dyDescent="0.15">
      <c r="A538" s="912" t="s">
        <v>1992</v>
      </c>
      <c r="B538" s="912" t="str">
        <f t="shared" si="2"/>
        <v>02</v>
      </c>
      <c r="C538" s="913" t="s">
        <v>4055</v>
      </c>
      <c r="D538" s="912" t="s">
        <v>1992</v>
      </c>
      <c r="E538" s="914" t="s">
        <v>3271</v>
      </c>
      <c r="F538" s="914" t="s">
        <v>3267</v>
      </c>
    </row>
    <row r="539" spans="1:6" ht="12.75" customHeight="1" x14ac:dyDescent="0.15">
      <c r="A539" s="912" t="s">
        <v>2532</v>
      </c>
      <c r="B539" s="912" t="str">
        <f t="shared" si="2"/>
        <v>02</v>
      </c>
      <c r="C539" s="913" t="s">
        <v>4056</v>
      </c>
      <c r="D539" s="912" t="s">
        <v>2532</v>
      </c>
      <c r="E539" s="914" t="s">
        <v>3604</v>
      </c>
      <c r="F539" s="914" t="s">
        <v>3267</v>
      </c>
    </row>
    <row r="540" spans="1:6" ht="12.75" customHeight="1" x14ac:dyDescent="0.15">
      <c r="A540" s="912" t="s">
        <v>1733</v>
      </c>
      <c r="B540" s="912" t="str">
        <f t="shared" si="2"/>
        <v>26</v>
      </c>
      <c r="C540" s="913" t="s">
        <v>4057</v>
      </c>
      <c r="D540" s="912" t="s">
        <v>1733</v>
      </c>
      <c r="E540" s="914" t="s">
        <v>3476</v>
      </c>
      <c r="F540" s="914" t="s">
        <v>3267</v>
      </c>
    </row>
    <row r="541" spans="1:6" ht="12.75" customHeight="1" x14ac:dyDescent="0.15">
      <c r="A541" s="912" t="s">
        <v>1735</v>
      </c>
      <c r="B541" s="912" t="str">
        <f t="shared" si="2"/>
        <v>26</v>
      </c>
      <c r="C541" s="913" t="s">
        <v>4058</v>
      </c>
      <c r="D541" s="912" t="s">
        <v>1735</v>
      </c>
      <c r="E541" s="914" t="s">
        <v>3476</v>
      </c>
      <c r="F541" s="914" t="s">
        <v>3267</v>
      </c>
    </row>
    <row r="542" spans="1:6" ht="12.75" customHeight="1" x14ac:dyDescent="0.15">
      <c r="A542" s="912" t="s">
        <v>2810</v>
      </c>
      <c r="B542" s="912" t="str">
        <f t="shared" si="2"/>
        <v>26</v>
      </c>
      <c r="C542" s="913" t="s">
        <v>4059</v>
      </c>
      <c r="D542" s="912" t="s">
        <v>2810</v>
      </c>
      <c r="E542" s="914" t="s">
        <v>3346</v>
      </c>
      <c r="F542" s="914" t="s">
        <v>3267</v>
      </c>
    </row>
    <row r="543" spans="1:6" ht="12.75" customHeight="1" x14ac:dyDescent="0.15">
      <c r="A543" s="912" t="s">
        <v>2138</v>
      </c>
      <c r="B543" s="912" t="str">
        <f t="shared" si="2"/>
        <v>26</v>
      </c>
      <c r="C543" s="913" t="s">
        <v>4060</v>
      </c>
      <c r="D543" s="912" t="s">
        <v>2138</v>
      </c>
      <c r="E543" s="914" t="s">
        <v>3913</v>
      </c>
      <c r="F543" s="914" t="s">
        <v>3267</v>
      </c>
    </row>
    <row r="544" spans="1:6" ht="12.75" customHeight="1" x14ac:dyDescent="0.15">
      <c r="A544" s="912" t="s">
        <v>1623</v>
      </c>
      <c r="B544" s="912" t="str">
        <f t="shared" si="2"/>
        <v>02</v>
      </c>
      <c r="C544" s="913" t="s">
        <v>4061</v>
      </c>
      <c r="D544" s="912" t="s">
        <v>1623</v>
      </c>
      <c r="E544" s="914" t="s">
        <v>3263</v>
      </c>
      <c r="F544" s="914" t="s">
        <v>3267</v>
      </c>
    </row>
    <row r="545" spans="1:6" ht="12.75" customHeight="1" x14ac:dyDescent="0.15">
      <c r="A545" s="912" t="s">
        <v>1741</v>
      </c>
      <c r="B545" s="912" t="str">
        <f t="shared" si="2"/>
        <v>26</v>
      </c>
      <c r="C545" s="913" t="s">
        <v>4062</v>
      </c>
      <c r="D545" s="912" t="s">
        <v>1741</v>
      </c>
      <c r="E545" s="914" t="s">
        <v>4063</v>
      </c>
      <c r="F545" s="914" t="s">
        <v>3267</v>
      </c>
    </row>
    <row r="546" spans="1:6" ht="12.75" customHeight="1" x14ac:dyDescent="0.15">
      <c r="A546" s="912" t="s">
        <v>1480</v>
      </c>
      <c r="B546" s="912" t="str">
        <f t="shared" si="2"/>
        <v>02</v>
      </c>
      <c r="C546" s="913" t="s">
        <v>4064</v>
      </c>
      <c r="D546" s="912" t="s">
        <v>1480</v>
      </c>
      <c r="E546" s="914" t="s">
        <v>3263</v>
      </c>
      <c r="F546" s="914" t="s">
        <v>3267</v>
      </c>
    </row>
    <row r="547" spans="1:6" ht="12.75" customHeight="1" x14ac:dyDescent="0.15">
      <c r="A547" s="912" t="s">
        <v>2156</v>
      </c>
      <c r="B547" s="912" t="str">
        <f t="shared" si="2"/>
        <v>02</v>
      </c>
      <c r="C547" s="913" t="s">
        <v>4065</v>
      </c>
      <c r="D547" s="912" t="s">
        <v>2156</v>
      </c>
      <c r="E547" s="914" t="s">
        <v>3401</v>
      </c>
      <c r="F547" s="914" t="s">
        <v>3267</v>
      </c>
    </row>
    <row r="548" spans="1:6" ht="12.75" customHeight="1" x14ac:dyDescent="0.15">
      <c r="A548" s="912" t="s">
        <v>1841</v>
      </c>
      <c r="B548" s="912" t="str">
        <f t="shared" si="2"/>
        <v>04</v>
      </c>
      <c r="C548" s="913" t="s">
        <v>4066</v>
      </c>
      <c r="D548" s="912" t="s">
        <v>1841</v>
      </c>
      <c r="E548" s="914" t="s">
        <v>3367</v>
      </c>
      <c r="F548" s="914" t="s">
        <v>3267</v>
      </c>
    </row>
    <row r="549" spans="1:6" ht="12.75" customHeight="1" x14ac:dyDescent="0.15">
      <c r="A549" s="912" t="s">
        <v>2646</v>
      </c>
      <c r="B549" s="912" t="str">
        <f t="shared" si="2"/>
        <v>04</v>
      </c>
      <c r="C549" s="913" t="s">
        <v>4067</v>
      </c>
      <c r="D549" s="912" t="s">
        <v>2646</v>
      </c>
      <c r="E549" s="914" t="s">
        <v>3474</v>
      </c>
      <c r="F549" s="914" t="s">
        <v>3267</v>
      </c>
    </row>
    <row r="550" spans="1:6" ht="12.75" customHeight="1" x14ac:dyDescent="0.15">
      <c r="A550" s="912" t="s">
        <v>2666</v>
      </c>
      <c r="B550" s="912" t="str">
        <f t="shared" si="2"/>
        <v>16</v>
      </c>
      <c r="C550" s="913" t="s">
        <v>4068</v>
      </c>
      <c r="D550" s="912" t="s">
        <v>2666</v>
      </c>
      <c r="E550" s="914" t="s">
        <v>3279</v>
      </c>
      <c r="F550" s="914" t="s">
        <v>3267</v>
      </c>
    </row>
    <row r="551" spans="1:6" ht="12.75" customHeight="1" x14ac:dyDescent="0.15">
      <c r="A551" s="911" t="s">
        <v>4069</v>
      </c>
      <c r="B551" s="912" t="str">
        <f t="shared" si="2"/>
        <v>46</v>
      </c>
      <c r="C551" s="913" t="s">
        <v>4070</v>
      </c>
      <c r="D551" s="911" t="s">
        <v>4069</v>
      </c>
      <c r="E551" s="914" t="s">
        <v>3279</v>
      </c>
      <c r="F551" s="914" t="s">
        <v>3264</v>
      </c>
    </row>
    <row r="552" spans="1:6" ht="12.75" customHeight="1" x14ac:dyDescent="0.15">
      <c r="A552" s="912" t="s">
        <v>1966</v>
      </c>
      <c r="B552" s="912" t="str">
        <f t="shared" si="2"/>
        <v>26</v>
      </c>
      <c r="C552" s="913" t="s">
        <v>4071</v>
      </c>
      <c r="D552" s="912" t="s">
        <v>1966</v>
      </c>
      <c r="E552" s="914" t="s">
        <v>4072</v>
      </c>
      <c r="F552" s="914" t="s">
        <v>3267</v>
      </c>
    </row>
    <row r="553" spans="1:6" ht="12.75" customHeight="1" x14ac:dyDescent="0.15">
      <c r="A553" s="911" t="s">
        <v>4073</v>
      </c>
      <c r="B553" s="912" t="str">
        <f t="shared" si="2"/>
        <v>46</v>
      </c>
      <c r="C553" s="913" t="s">
        <v>4074</v>
      </c>
      <c r="D553" s="911" t="s">
        <v>4073</v>
      </c>
      <c r="E553" s="914" t="s">
        <v>3383</v>
      </c>
      <c r="F553" s="914" t="s">
        <v>3264</v>
      </c>
    </row>
    <row r="554" spans="1:6" ht="12.75" customHeight="1" x14ac:dyDescent="0.15">
      <c r="A554" s="912" t="s">
        <v>1986</v>
      </c>
      <c r="B554" s="912" t="str">
        <f t="shared" si="2"/>
        <v>02</v>
      </c>
      <c r="C554" s="913" t="s">
        <v>4075</v>
      </c>
      <c r="D554" s="912" t="s">
        <v>1986</v>
      </c>
      <c r="E554" s="914" t="s">
        <v>3271</v>
      </c>
      <c r="F554" s="914" t="s">
        <v>3267</v>
      </c>
    </row>
    <row r="555" spans="1:6" ht="12.75" customHeight="1" x14ac:dyDescent="0.15">
      <c r="A555" s="912" t="s">
        <v>2548</v>
      </c>
      <c r="B555" s="912" t="str">
        <f t="shared" si="2"/>
        <v>04</v>
      </c>
      <c r="C555" s="913" t="s">
        <v>4076</v>
      </c>
      <c r="D555" s="912" t="s">
        <v>2548</v>
      </c>
      <c r="E555" s="914" t="s">
        <v>3604</v>
      </c>
      <c r="F555" s="914" t="s">
        <v>3267</v>
      </c>
    </row>
    <row r="556" spans="1:6" ht="12.75" customHeight="1" x14ac:dyDescent="0.15">
      <c r="A556" s="912" t="s">
        <v>2546</v>
      </c>
      <c r="B556" s="912" t="str">
        <f t="shared" si="2"/>
        <v>17</v>
      </c>
      <c r="C556" s="913" t="s">
        <v>4077</v>
      </c>
      <c r="D556" s="912" t="s">
        <v>2546</v>
      </c>
      <c r="E556" s="914" t="s">
        <v>3604</v>
      </c>
      <c r="F556" s="914" t="s">
        <v>3267</v>
      </c>
    </row>
    <row r="557" spans="1:6" ht="12.75" customHeight="1" x14ac:dyDescent="0.15">
      <c r="A557" s="912" t="s">
        <v>2400</v>
      </c>
      <c r="B557" s="912" t="str">
        <f t="shared" si="2"/>
        <v>26</v>
      </c>
      <c r="C557" s="913" t="s">
        <v>4078</v>
      </c>
      <c r="D557" s="912" t="s">
        <v>2400</v>
      </c>
      <c r="E557" s="914" t="s">
        <v>4079</v>
      </c>
      <c r="F557" s="914" t="s">
        <v>3267</v>
      </c>
    </row>
    <row r="558" spans="1:6" ht="12.75" customHeight="1" x14ac:dyDescent="0.15">
      <c r="A558" s="912" t="s">
        <v>1288</v>
      </c>
      <c r="B558" s="912" t="str">
        <f t="shared" si="2"/>
        <v>26</v>
      </c>
      <c r="C558" s="913" t="s">
        <v>4080</v>
      </c>
      <c r="D558" s="912" t="s">
        <v>1288</v>
      </c>
      <c r="E558" s="914" t="s">
        <v>3748</v>
      </c>
      <c r="F558" s="914" t="s">
        <v>3267</v>
      </c>
    </row>
    <row r="559" spans="1:6" ht="12.75" customHeight="1" x14ac:dyDescent="0.15">
      <c r="A559" s="912" t="s">
        <v>2310</v>
      </c>
      <c r="B559" s="912" t="str">
        <f t="shared" si="2"/>
        <v>26</v>
      </c>
      <c r="C559" s="913" t="s">
        <v>4081</v>
      </c>
      <c r="D559" s="912" t="s">
        <v>2310</v>
      </c>
      <c r="E559" s="914" t="s">
        <v>3511</v>
      </c>
      <c r="F559" s="914" t="s">
        <v>3267</v>
      </c>
    </row>
    <row r="560" spans="1:6" ht="12.75" customHeight="1" x14ac:dyDescent="0.15">
      <c r="A560" s="912" t="s">
        <v>2570</v>
      </c>
      <c r="B560" s="912" t="str">
        <f t="shared" si="2"/>
        <v>26</v>
      </c>
      <c r="C560" s="913" t="s">
        <v>4082</v>
      </c>
      <c r="D560" s="912" t="s">
        <v>2570</v>
      </c>
      <c r="E560" s="914" t="s">
        <v>3600</v>
      </c>
      <c r="F560" s="914" t="s">
        <v>3267</v>
      </c>
    </row>
    <row r="561" spans="1:6" ht="12.75" customHeight="1" x14ac:dyDescent="0.15">
      <c r="A561" s="912" t="s">
        <v>2722</v>
      </c>
      <c r="B561" s="912" t="str">
        <f t="shared" si="2"/>
        <v>26</v>
      </c>
      <c r="C561" s="913" t="s">
        <v>4083</v>
      </c>
      <c r="D561" s="912" t="s">
        <v>2722</v>
      </c>
      <c r="E561" s="914" t="s">
        <v>3429</v>
      </c>
      <c r="F561" s="914" t="s">
        <v>3267</v>
      </c>
    </row>
    <row r="562" spans="1:6" ht="12.75" customHeight="1" x14ac:dyDescent="0.15">
      <c r="A562" s="912" t="s">
        <v>2935</v>
      </c>
      <c r="B562" s="912" t="str">
        <f t="shared" si="2"/>
        <v>04</v>
      </c>
      <c r="C562" s="913" t="s">
        <v>4084</v>
      </c>
      <c r="D562" s="912" t="s">
        <v>2935</v>
      </c>
      <c r="E562" s="914" t="s">
        <v>3571</v>
      </c>
      <c r="F562" s="914" t="s">
        <v>3267</v>
      </c>
    </row>
    <row r="563" spans="1:6" ht="12.75" customHeight="1" x14ac:dyDescent="0.15">
      <c r="A563" s="912" t="s">
        <v>2554</v>
      </c>
      <c r="B563" s="912" t="str">
        <f t="shared" si="2"/>
        <v>26</v>
      </c>
      <c r="C563" s="913" t="s">
        <v>4085</v>
      </c>
      <c r="D563" s="912" t="s">
        <v>2554</v>
      </c>
      <c r="E563" s="914" t="s">
        <v>3837</v>
      </c>
      <c r="F563" s="914" t="s">
        <v>3267</v>
      </c>
    </row>
    <row r="564" spans="1:6" ht="12.75" customHeight="1" x14ac:dyDescent="0.15">
      <c r="A564" s="912" t="s">
        <v>1579</v>
      </c>
      <c r="B564" s="912" t="str">
        <f t="shared" si="2"/>
        <v>02</v>
      </c>
      <c r="C564" s="913" t="s">
        <v>4086</v>
      </c>
      <c r="D564" s="912" t="s">
        <v>1579</v>
      </c>
      <c r="E564" s="914" t="s">
        <v>3263</v>
      </c>
      <c r="F564" s="914" t="s">
        <v>3267</v>
      </c>
    </row>
    <row r="565" spans="1:6" ht="12.75" customHeight="1" x14ac:dyDescent="0.15">
      <c r="A565" s="911" t="s">
        <v>4087</v>
      </c>
      <c r="B565" s="912" t="str">
        <f t="shared" si="2"/>
        <v>60</v>
      </c>
      <c r="C565" s="913" t="s">
        <v>4088</v>
      </c>
      <c r="D565" s="911" t="s">
        <v>4087</v>
      </c>
      <c r="E565" s="914" t="s">
        <v>4089</v>
      </c>
      <c r="F565" s="914" t="s">
        <v>3264</v>
      </c>
    </row>
    <row r="566" spans="1:6" ht="12.75" customHeight="1" x14ac:dyDescent="0.15">
      <c r="A566" s="911" t="s">
        <v>4090</v>
      </c>
      <c r="B566" s="912" t="str">
        <f t="shared" si="2"/>
        <v>61</v>
      </c>
      <c r="C566" s="913" t="s">
        <v>4091</v>
      </c>
      <c r="D566" s="911" t="s">
        <v>4090</v>
      </c>
      <c r="E566" s="914" t="s">
        <v>3323</v>
      </c>
      <c r="F566" s="914" t="s">
        <v>3264</v>
      </c>
    </row>
    <row r="567" spans="1:6" ht="12.75" customHeight="1" x14ac:dyDescent="0.15">
      <c r="A567" s="912" t="s">
        <v>2897</v>
      </c>
      <c r="B567" s="912" t="str">
        <f t="shared" si="2"/>
        <v>26</v>
      </c>
      <c r="C567" s="913" t="s">
        <v>4092</v>
      </c>
      <c r="D567" s="912" t="s">
        <v>2897</v>
      </c>
      <c r="E567" s="914" t="s">
        <v>4093</v>
      </c>
      <c r="F567" s="914" t="s">
        <v>3267</v>
      </c>
    </row>
    <row r="568" spans="1:6" ht="12.75" customHeight="1" x14ac:dyDescent="0.15">
      <c r="A568" s="912" t="s">
        <v>2358</v>
      </c>
      <c r="B568" s="912" t="str">
        <f t="shared" si="2"/>
        <v>26</v>
      </c>
      <c r="C568" s="913" t="s">
        <v>4094</v>
      </c>
      <c r="D568" s="912" t="s">
        <v>2358</v>
      </c>
      <c r="E568" s="914" t="s">
        <v>3538</v>
      </c>
      <c r="F568" s="914" t="s">
        <v>3267</v>
      </c>
    </row>
    <row r="569" spans="1:6" ht="12.75" customHeight="1" x14ac:dyDescent="0.15">
      <c r="A569" s="912" t="s">
        <v>2414</v>
      </c>
      <c r="B569" s="912" t="str">
        <f t="shared" si="2"/>
        <v>04</v>
      </c>
      <c r="C569" s="913" t="s">
        <v>4095</v>
      </c>
      <c r="D569" s="912" t="s">
        <v>2414</v>
      </c>
      <c r="E569" s="914" t="s">
        <v>3273</v>
      </c>
      <c r="F569" s="914" t="s">
        <v>3267</v>
      </c>
    </row>
    <row r="570" spans="1:6" ht="12.75" customHeight="1" x14ac:dyDescent="0.15">
      <c r="A570" s="912" t="s">
        <v>2542</v>
      </c>
      <c r="B570" s="912" t="str">
        <f t="shared" si="2"/>
        <v>04</v>
      </c>
      <c r="C570" s="913" t="s">
        <v>4096</v>
      </c>
      <c r="D570" s="912" t="s">
        <v>2542</v>
      </c>
      <c r="E570" s="914" t="s">
        <v>4097</v>
      </c>
      <c r="F570" s="914" t="s">
        <v>3267</v>
      </c>
    </row>
    <row r="571" spans="1:6" ht="12.75" customHeight="1" x14ac:dyDescent="0.15">
      <c r="A571" s="912" t="s">
        <v>2844</v>
      </c>
      <c r="B571" s="912" t="str">
        <f t="shared" si="2"/>
        <v>04</v>
      </c>
      <c r="C571" s="913" t="s">
        <v>4098</v>
      </c>
      <c r="D571" s="912" t="s">
        <v>2844</v>
      </c>
      <c r="E571" s="914" t="s">
        <v>3346</v>
      </c>
      <c r="F571" s="914" t="s">
        <v>3267</v>
      </c>
    </row>
    <row r="572" spans="1:6" ht="12.75" customHeight="1" x14ac:dyDescent="0.15">
      <c r="A572" s="912" t="s">
        <v>2176</v>
      </c>
      <c r="B572" s="912" t="str">
        <f t="shared" si="2"/>
        <v>04</v>
      </c>
      <c r="C572" s="913" t="s">
        <v>4099</v>
      </c>
      <c r="D572" s="912" t="s">
        <v>2176</v>
      </c>
      <c r="E572" s="914" t="s">
        <v>4100</v>
      </c>
      <c r="F572" s="914" t="s">
        <v>3267</v>
      </c>
    </row>
    <row r="573" spans="1:6" ht="12.75" customHeight="1" x14ac:dyDescent="0.15">
      <c r="A573" s="912" t="s">
        <v>2174</v>
      </c>
      <c r="B573" s="912" t="str">
        <f t="shared" si="2"/>
        <v>16</v>
      </c>
      <c r="C573" s="913" t="s">
        <v>4101</v>
      </c>
      <c r="D573" s="912" t="s">
        <v>2174</v>
      </c>
      <c r="E573" s="914" t="s">
        <v>3401</v>
      </c>
      <c r="F573" s="914" t="s">
        <v>3267</v>
      </c>
    </row>
    <row r="574" spans="1:6" ht="12.75" customHeight="1" x14ac:dyDescent="0.15">
      <c r="A574" s="912" t="s">
        <v>3012</v>
      </c>
      <c r="B574" s="912" t="str">
        <f t="shared" si="2"/>
        <v>02</v>
      </c>
      <c r="C574" s="913" t="s">
        <v>4102</v>
      </c>
      <c r="D574" s="912" t="s">
        <v>3012</v>
      </c>
      <c r="E574" s="914" t="s">
        <v>3341</v>
      </c>
      <c r="F574" s="914" t="s">
        <v>3267</v>
      </c>
    </row>
    <row r="575" spans="1:6" ht="12.75" customHeight="1" x14ac:dyDescent="0.15">
      <c r="A575" s="912" t="s">
        <v>2797</v>
      </c>
      <c r="B575" s="912" t="str">
        <f t="shared" si="2"/>
        <v>22</v>
      </c>
      <c r="C575" s="913" t="s">
        <v>4103</v>
      </c>
      <c r="D575" s="912" t="s">
        <v>2797</v>
      </c>
      <c r="E575" s="914" t="s">
        <v>3377</v>
      </c>
      <c r="F575" s="914" t="s">
        <v>3267</v>
      </c>
    </row>
    <row r="576" spans="1:6" ht="12.75" customHeight="1" x14ac:dyDescent="0.15">
      <c r="A576" s="912" t="s">
        <v>2362</v>
      </c>
      <c r="B576" s="912" t="str">
        <f t="shared" si="2"/>
        <v>26</v>
      </c>
      <c r="C576" s="913" t="s">
        <v>4104</v>
      </c>
      <c r="D576" s="912" t="s">
        <v>2362</v>
      </c>
      <c r="E576" s="914" t="s">
        <v>3399</v>
      </c>
      <c r="F576" s="914" t="s">
        <v>3267</v>
      </c>
    </row>
    <row r="577" spans="1:6" ht="12.75" customHeight="1" x14ac:dyDescent="0.15">
      <c r="A577" s="912" t="s">
        <v>2402</v>
      </c>
      <c r="B577" s="912" t="str">
        <f t="shared" si="2"/>
        <v>26</v>
      </c>
      <c r="C577" s="913" t="s">
        <v>4105</v>
      </c>
      <c r="D577" s="912" t="s">
        <v>2402</v>
      </c>
      <c r="E577" s="914" t="s">
        <v>4106</v>
      </c>
      <c r="F577" s="914" t="s">
        <v>3267</v>
      </c>
    </row>
    <row r="578" spans="1:6" ht="12.75" customHeight="1" x14ac:dyDescent="0.15">
      <c r="A578" s="912" t="s">
        <v>2760</v>
      </c>
      <c r="B578" s="912" t="str">
        <f t="shared" si="2"/>
        <v>02</v>
      </c>
      <c r="C578" s="913" t="s">
        <v>4107</v>
      </c>
      <c r="D578" s="912" t="s">
        <v>2760</v>
      </c>
      <c r="E578" s="914" t="s">
        <v>3333</v>
      </c>
      <c r="F578" s="914" t="s">
        <v>3267</v>
      </c>
    </row>
    <row r="579" spans="1:6" ht="12.75" customHeight="1" x14ac:dyDescent="0.15">
      <c r="A579" s="912" t="s">
        <v>2576</v>
      </c>
      <c r="B579" s="912" t="str">
        <f t="shared" si="2"/>
        <v>26</v>
      </c>
      <c r="C579" s="913" t="s">
        <v>4108</v>
      </c>
      <c r="D579" s="912" t="s">
        <v>2576</v>
      </c>
      <c r="E579" s="914" t="s">
        <v>3355</v>
      </c>
      <c r="F579" s="914" t="s">
        <v>3267</v>
      </c>
    </row>
    <row r="580" spans="1:6" ht="12.75" customHeight="1" x14ac:dyDescent="0.15">
      <c r="A580" s="912" t="s">
        <v>2744</v>
      </c>
      <c r="B580" s="912" t="str">
        <f t="shared" si="2"/>
        <v>04</v>
      </c>
      <c r="C580" s="913" t="s">
        <v>4109</v>
      </c>
      <c r="D580" s="912" t="s">
        <v>2744</v>
      </c>
      <c r="E580" s="914" t="s">
        <v>3370</v>
      </c>
      <c r="F580" s="914" t="s">
        <v>3267</v>
      </c>
    </row>
    <row r="581" spans="1:6" ht="12.75" customHeight="1" x14ac:dyDescent="0.15">
      <c r="A581" s="911" t="s">
        <v>4110</v>
      </c>
      <c r="B581" s="912" t="str">
        <f t="shared" si="2"/>
        <v>46</v>
      </c>
      <c r="C581" s="913" t="s">
        <v>4111</v>
      </c>
      <c r="D581" s="911" t="s">
        <v>4110</v>
      </c>
      <c r="E581" s="914" t="s">
        <v>3263</v>
      </c>
      <c r="F581" s="914" t="s">
        <v>3264</v>
      </c>
    </row>
    <row r="582" spans="1:6" ht="12.75" customHeight="1" x14ac:dyDescent="0.15">
      <c r="A582" s="912" t="s">
        <v>2172</v>
      </c>
      <c r="B582" s="912" t="str">
        <f t="shared" si="2"/>
        <v>16</v>
      </c>
      <c r="C582" s="913" t="s">
        <v>4112</v>
      </c>
      <c r="D582" s="912" t="s">
        <v>2172</v>
      </c>
      <c r="E582" s="914" t="s">
        <v>3401</v>
      </c>
      <c r="F582" s="914" t="s">
        <v>3267</v>
      </c>
    </row>
    <row r="583" spans="1:6" ht="12.75" customHeight="1" x14ac:dyDescent="0.15">
      <c r="A583" s="912" t="s">
        <v>2160</v>
      </c>
      <c r="B583" s="912" t="str">
        <f t="shared" si="2"/>
        <v>02</v>
      </c>
      <c r="C583" s="913" t="s">
        <v>4113</v>
      </c>
      <c r="D583" s="912" t="s">
        <v>2160</v>
      </c>
      <c r="E583" s="914" t="s">
        <v>3401</v>
      </c>
      <c r="F583" s="914" t="s">
        <v>3267</v>
      </c>
    </row>
    <row r="584" spans="1:6" ht="12.75" customHeight="1" x14ac:dyDescent="0.15">
      <c r="A584" s="912" t="s">
        <v>2738</v>
      </c>
      <c r="B584" s="912" t="str">
        <f t="shared" si="2"/>
        <v>26</v>
      </c>
      <c r="C584" s="913" t="s">
        <v>4114</v>
      </c>
      <c r="D584" s="912" t="s">
        <v>2738</v>
      </c>
      <c r="E584" s="914" t="s">
        <v>3370</v>
      </c>
      <c r="F584" s="914" t="s">
        <v>3267</v>
      </c>
    </row>
    <row r="585" spans="1:6" ht="12.75" customHeight="1" x14ac:dyDescent="0.15">
      <c r="A585" s="912" t="s">
        <v>1312</v>
      </c>
      <c r="B585" s="912" t="str">
        <f t="shared" si="2"/>
        <v>26</v>
      </c>
      <c r="C585" s="913" t="s">
        <v>4115</v>
      </c>
      <c r="D585" s="912" t="s">
        <v>1312</v>
      </c>
      <c r="E585" s="914" t="s">
        <v>4116</v>
      </c>
      <c r="F585" s="914" t="s">
        <v>3267</v>
      </c>
    </row>
    <row r="586" spans="1:6" ht="12.75" customHeight="1" x14ac:dyDescent="0.15">
      <c r="A586" s="912" t="s">
        <v>2933</v>
      </c>
      <c r="B586" s="912" t="str">
        <f t="shared" si="2"/>
        <v>26</v>
      </c>
      <c r="C586" s="913" t="s">
        <v>4117</v>
      </c>
      <c r="D586" s="912" t="s">
        <v>2933</v>
      </c>
      <c r="E586" s="914" t="s">
        <v>3506</v>
      </c>
      <c r="F586" s="914" t="s">
        <v>3267</v>
      </c>
    </row>
    <row r="587" spans="1:6" ht="12.75" customHeight="1" x14ac:dyDescent="0.15">
      <c r="A587" s="912" t="s">
        <v>1431</v>
      </c>
      <c r="B587" s="912" t="str">
        <f t="shared" si="2"/>
        <v>02</v>
      </c>
      <c r="C587" s="913" t="s">
        <v>4118</v>
      </c>
      <c r="D587" s="912" t="s">
        <v>1431</v>
      </c>
      <c r="E587" s="914" t="s">
        <v>3263</v>
      </c>
      <c r="F587" s="914" t="s">
        <v>3267</v>
      </c>
    </row>
    <row r="588" spans="1:6" ht="12.75" customHeight="1" x14ac:dyDescent="0.15">
      <c r="A588" s="911" t="s">
        <v>4119</v>
      </c>
      <c r="B588" s="912" t="str">
        <f t="shared" si="2"/>
        <v>46</v>
      </c>
      <c r="C588" s="914" t="s">
        <v>4120</v>
      </c>
      <c r="D588" s="911" t="s">
        <v>4119</v>
      </c>
      <c r="E588" s="893" t="s">
        <v>3263</v>
      </c>
      <c r="F588" s="914" t="s">
        <v>3264</v>
      </c>
    </row>
    <row r="589" spans="1:6" ht="12.75" customHeight="1" x14ac:dyDescent="0.15">
      <c r="A589" s="912" t="s">
        <v>2600</v>
      </c>
      <c r="B589" s="912" t="str">
        <f t="shared" si="2"/>
        <v>26</v>
      </c>
      <c r="C589" s="913" t="s">
        <v>4121</v>
      </c>
      <c r="D589" s="912" t="s">
        <v>2600</v>
      </c>
      <c r="E589" s="914" t="s">
        <v>4122</v>
      </c>
      <c r="F589" s="914" t="s">
        <v>3267</v>
      </c>
    </row>
    <row r="590" spans="1:6" ht="12.75" customHeight="1" x14ac:dyDescent="0.15">
      <c r="A590" s="912" t="s">
        <v>1413</v>
      </c>
      <c r="B590" s="912" t="str">
        <f t="shared" si="2"/>
        <v>02</v>
      </c>
      <c r="C590" s="913" t="s">
        <v>4123</v>
      </c>
      <c r="D590" s="912" t="s">
        <v>1413</v>
      </c>
      <c r="E590" s="914" t="s">
        <v>3263</v>
      </c>
      <c r="F590" s="914" t="s">
        <v>3267</v>
      </c>
    </row>
    <row r="591" spans="1:6" ht="12.75" customHeight="1" x14ac:dyDescent="0.15">
      <c r="A591" s="912" t="s">
        <v>1845</v>
      </c>
      <c r="B591" s="912" t="str">
        <f t="shared" si="2"/>
        <v>02</v>
      </c>
      <c r="C591" s="913" t="s">
        <v>4124</v>
      </c>
      <c r="D591" s="912" t="s">
        <v>1845</v>
      </c>
      <c r="E591" s="914" t="s">
        <v>3367</v>
      </c>
      <c r="F591" s="914" t="s">
        <v>3267</v>
      </c>
    </row>
    <row r="592" spans="1:6" ht="12.75" customHeight="1" x14ac:dyDescent="0.15">
      <c r="A592" s="912" t="s">
        <v>1948</v>
      </c>
      <c r="B592" s="912" t="str">
        <f t="shared" si="2"/>
        <v>26</v>
      </c>
      <c r="C592" s="913" t="s">
        <v>4125</v>
      </c>
      <c r="D592" s="912" t="s">
        <v>1948</v>
      </c>
      <c r="E592" s="914" t="s">
        <v>3526</v>
      </c>
      <c r="F592" s="914" t="s">
        <v>3267</v>
      </c>
    </row>
    <row r="593" spans="1:6" ht="12.75" customHeight="1" x14ac:dyDescent="0.15">
      <c r="A593" s="911" t="s">
        <v>4126</v>
      </c>
      <c r="B593" s="912" t="str">
        <f t="shared" si="2"/>
        <v>41</v>
      </c>
      <c r="C593" s="913" t="s">
        <v>4127</v>
      </c>
      <c r="D593" s="911" t="s">
        <v>4126</v>
      </c>
      <c r="E593" s="914" t="s">
        <v>3367</v>
      </c>
      <c r="F593" s="914" t="s">
        <v>3264</v>
      </c>
    </row>
    <row r="594" spans="1:6" ht="12.75" customHeight="1" x14ac:dyDescent="0.15">
      <c r="A594" s="912" t="s">
        <v>1853</v>
      </c>
      <c r="B594" s="912" t="str">
        <f t="shared" si="2"/>
        <v>17</v>
      </c>
      <c r="C594" s="913" t="s">
        <v>4128</v>
      </c>
      <c r="D594" s="912" t="s">
        <v>1853</v>
      </c>
      <c r="E594" s="914" t="s">
        <v>3367</v>
      </c>
      <c r="F594" s="914" t="s">
        <v>3267</v>
      </c>
    </row>
    <row r="595" spans="1:6" ht="12.75" customHeight="1" x14ac:dyDescent="0.15">
      <c r="A595" s="912" t="s">
        <v>2564</v>
      </c>
      <c r="B595" s="912" t="str">
        <f t="shared" si="2"/>
        <v>26</v>
      </c>
      <c r="C595" s="913" t="s">
        <v>4129</v>
      </c>
      <c r="D595" s="912" t="s">
        <v>2564</v>
      </c>
      <c r="E595" s="914" t="s">
        <v>3600</v>
      </c>
      <c r="F595" s="914" t="s">
        <v>3267</v>
      </c>
    </row>
    <row r="596" spans="1:6" ht="12.75" customHeight="1" x14ac:dyDescent="0.15">
      <c r="A596" s="912" t="s">
        <v>1308</v>
      </c>
      <c r="B596" s="912" t="str">
        <f t="shared" si="2"/>
        <v>26</v>
      </c>
      <c r="C596" s="913" t="s">
        <v>4130</v>
      </c>
      <c r="D596" s="912" t="s">
        <v>1308</v>
      </c>
      <c r="E596" s="914" t="s">
        <v>4131</v>
      </c>
      <c r="F596" s="914" t="s">
        <v>3267</v>
      </c>
    </row>
    <row r="597" spans="1:6" ht="12.75" customHeight="1" x14ac:dyDescent="0.15">
      <c r="A597" s="912" t="s">
        <v>2480</v>
      </c>
      <c r="B597" s="912" t="str">
        <f t="shared" si="2"/>
        <v>13</v>
      </c>
      <c r="C597" s="913" t="s">
        <v>4132</v>
      </c>
      <c r="D597" s="912" t="s">
        <v>2480</v>
      </c>
      <c r="E597" s="914" t="s">
        <v>3273</v>
      </c>
      <c r="F597" s="914" t="s">
        <v>3267</v>
      </c>
    </row>
    <row r="598" spans="1:6" ht="12.75" customHeight="1" x14ac:dyDescent="0.15">
      <c r="A598" s="912" t="s">
        <v>2448</v>
      </c>
      <c r="B598" s="912" t="str">
        <f t="shared" si="2"/>
        <v>02</v>
      </c>
      <c r="C598" s="913" t="s">
        <v>4133</v>
      </c>
      <c r="D598" s="912" t="s">
        <v>2448</v>
      </c>
      <c r="E598" s="914" t="s">
        <v>3273</v>
      </c>
      <c r="F598" s="914" t="s">
        <v>3267</v>
      </c>
    </row>
    <row r="599" spans="1:6" ht="12.75" customHeight="1" x14ac:dyDescent="0.15">
      <c r="A599" s="912" t="s">
        <v>2294</v>
      </c>
      <c r="B599" s="912" t="str">
        <f t="shared" si="2"/>
        <v>26</v>
      </c>
      <c r="C599" s="913" t="s">
        <v>4134</v>
      </c>
      <c r="D599" s="912" t="s">
        <v>2294</v>
      </c>
      <c r="E599" s="914" t="s">
        <v>3446</v>
      </c>
      <c r="F599" s="914" t="s">
        <v>3267</v>
      </c>
    </row>
    <row r="600" spans="1:6" ht="12.75" customHeight="1" x14ac:dyDescent="0.15">
      <c r="A600" s="912" t="s">
        <v>2913</v>
      </c>
      <c r="B600" s="912" t="str">
        <f t="shared" si="2"/>
        <v>02</v>
      </c>
      <c r="C600" s="913" t="s">
        <v>4135</v>
      </c>
      <c r="D600" s="912" t="s">
        <v>2913</v>
      </c>
      <c r="E600" s="914" t="s">
        <v>3506</v>
      </c>
      <c r="F600" s="914" t="s">
        <v>3267</v>
      </c>
    </row>
    <row r="601" spans="1:6" ht="12.75" customHeight="1" x14ac:dyDescent="0.15">
      <c r="A601" s="912" t="s">
        <v>2056</v>
      </c>
      <c r="B601" s="912" t="str">
        <f t="shared" si="2"/>
        <v>26</v>
      </c>
      <c r="C601" s="913" t="s">
        <v>4136</v>
      </c>
      <c r="D601" s="912" t="s">
        <v>2056</v>
      </c>
      <c r="E601" s="914" t="s">
        <v>4137</v>
      </c>
      <c r="F601" s="914" t="s">
        <v>3267</v>
      </c>
    </row>
    <row r="602" spans="1:6" ht="12.75" customHeight="1" x14ac:dyDescent="0.15">
      <c r="A602" s="912" t="s">
        <v>1893</v>
      </c>
      <c r="B602" s="912" t="str">
        <f t="shared" si="2"/>
        <v>04</v>
      </c>
      <c r="C602" s="913" t="s">
        <v>4138</v>
      </c>
      <c r="D602" s="912" t="s">
        <v>1893</v>
      </c>
      <c r="E602" s="914" t="s">
        <v>3313</v>
      </c>
      <c r="F602" s="914" t="s">
        <v>3267</v>
      </c>
    </row>
    <row r="603" spans="1:6" ht="12.75" customHeight="1" x14ac:dyDescent="0.15">
      <c r="A603" s="912" t="s">
        <v>1895</v>
      </c>
      <c r="B603" s="912" t="str">
        <f t="shared" si="2"/>
        <v>16</v>
      </c>
      <c r="C603" s="913" t="s">
        <v>4139</v>
      </c>
      <c r="D603" s="912" t="s">
        <v>1895</v>
      </c>
      <c r="E603" s="914" t="s">
        <v>4140</v>
      </c>
      <c r="F603" s="914" t="s">
        <v>3267</v>
      </c>
    </row>
    <row r="604" spans="1:6" ht="12.75" customHeight="1" x14ac:dyDescent="0.15">
      <c r="A604" s="912" t="s">
        <v>2210</v>
      </c>
      <c r="B604" s="912" t="str">
        <f t="shared" si="2"/>
        <v>26</v>
      </c>
      <c r="C604" s="913" t="s">
        <v>4141</v>
      </c>
      <c r="D604" s="912" t="s">
        <v>2210</v>
      </c>
      <c r="E604" s="914" t="s">
        <v>3472</v>
      </c>
      <c r="F604" s="914" t="s">
        <v>3267</v>
      </c>
    </row>
    <row r="605" spans="1:6" ht="12.75" customHeight="1" x14ac:dyDescent="0.15">
      <c r="A605" s="912" t="s">
        <v>1745</v>
      </c>
      <c r="B605" s="912" t="str">
        <f t="shared" si="2"/>
        <v>26</v>
      </c>
      <c r="C605" s="913" t="s">
        <v>4142</v>
      </c>
      <c r="D605" s="912" t="s">
        <v>1745</v>
      </c>
      <c r="E605" s="914" t="s">
        <v>4143</v>
      </c>
      <c r="F605" s="914" t="s">
        <v>3267</v>
      </c>
    </row>
    <row r="606" spans="1:6" ht="12.75" customHeight="1" x14ac:dyDescent="0.15">
      <c r="A606" s="912" t="s">
        <v>2158</v>
      </c>
      <c r="B606" s="912" t="str">
        <f t="shared" si="2"/>
        <v>04</v>
      </c>
      <c r="C606" s="913" t="s">
        <v>4144</v>
      </c>
      <c r="D606" s="912" t="s">
        <v>2158</v>
      </c>
      <c r="E606" s="914" t="s">
        <v>3401</v>
      </c>
      <c r="F606" s="914" t="s">
        <v>3267</v>
      </c>
    </row>
    <row r="607" spans="1:6" ht="12.75" customHeight="1" x14ac:dyDescent="0.15">
      <c r="A607" s="912" t="s">
        <v>2816</v>
      </c>
      <c r="B607" s="912" t="str">
        <f t="shared" si="2"/>
        <v>26</v>
      </c>
      <c r="C607" s="913" t="s">
        <v>4145</v>
      </c>
      <c r="D607" s="912" t="s">
        <v>2816</v>
      </c>
      <c r="E607" s="914" t="s">
        <v>3346</v>
      </c>
      <c r="F607" s="914" t="s">
        <v>3267</v>
      </c>
    </row>
    <row r="608" spans="1:6" ht="12.75" customHeight="1" x14ac:dyDescent="0.15">
      <c r="A608" s="912" t="s">
        <v>2887</v>
      </c>
      <c r="B608" s="912" t="str">
        <f t="shared" si="2"/>
        <v>26</v>
      </c>
      <c r="C608" s="913" t="s">
        <v>4146</v>
      </c>
      <c r="D608" s="912" t="s">
        <v>2887</v>
      </c>
      <c r="E608" s="914" t="s">
        <v>4147</v>
      </c>
      <c r="F608" s="914" t="s">
        <v>3267</v>
      </c>
    </row>
    <row r="609" spans="1:6" ht="12.75" customHeight="1" x14ac:dyDescent="0.15">
      <c r="A609" s="912" t="s">
        <v>1954</v>
      </c>
      <c r="B609" s="912" t="str">
        <f t="shared" si="2"/>
        <v>02</v>
      </c>
      <c r="C609" s="913" t="s">
        <v>4148</v>
      </c>
      <c r="D609" s="912" t="s">
        <v>1954</v>
      </c>
      <c r="E609" s="914" t="s">
        <v>4149</v>
      </c>
      <c r="F609" s="914" t="s">
        <v>3267</v>
      </c>
    </row>
    <row r="610" spans="1:6" ht="12.75" customHeight="1" x14ac:dyDescent="0.15">
      <c r="A610" s="912" t="s">
        <v>2086</v>
      </c>
      <c r="B610" s="912" t="str">
        <f t="shared" si="2"/>
        <v>04</v>
      </c>
      <c r="C610" s="913" t="s">
        <v>4150</v>
      </c>
      <c r="D610" s="912" t="s">
        <v>2086</v>
      </c>
      <c r="E610" s="914" t="s">
        <v>4151</v>
      </c>
      <c r="F610" s="914" t="s">
        <v>3267</v>
      </c>
    </row>
    <row r="611" spans="1:6" ht="12.75" customHeight="1" x14ac:dyDescent="0.15">
      <c r="A611" s="912" t="s">
        <v>3008</v>
      </c>
      <c r="B611" s="912" t="str">
        <f t="shared" si="2"/>
        <v>02</v>
      </c>
      <c r="C611" s="913" t="s">
        <v>4152</v>
      </c>
      <c r="D611" s="912" t="s">
        <v>3008</v>
      </c>
      <c r="E611" s="914" t="s">
        <v>3341</v>
      </c>
      <c r="F611" s="914" t="s">
        <v>3267</v>
      </c>
    </row>
    <row r="612" spans="1:6" ht="12.75" customHeight="1" x14ac:dyDescent="0.15">
      <c r="A612" s="912" t="s">
        <v>2128</v>
      </c>
      <c r="B612" s="912" t="str">
        <f t="shared" si="2"/>
        <v>03</v>
      </c>
      <c r="C612" s="913" t="s">
        <v>4153</v>
      </c>
      <c r="D612" s="912" t="s">
        <v>2128</v>
      </c>
      <c r="E612" s="914" t="s">
        <v>4154</v>
      </c>
      <c r="F612" s="914" t="s">
        <v>3267</v>
      </c>
    </row>
    <row r="613" spans="1:6" ht="12.75" customHeight="1" x14ac:dyDescent="0.15">
      <c r="A613" s="912" t="s">
        <v>1445</v>
      </c>
      <c r="B613" s="912" t="str">
        <f t="shared" si="2"/>
        <v>17</v>
      </c>
      <c r="C613" s="913" t="s">
        <v>4155</v>
      </c>
      <c r="D613" s="912" t="s">
        <v>1445</v>
      </c>
      <c r="E613" s="914" t="s">
        <v>3263</v>
      </c>
      <c r="F613" s="914" t="s">
        <v>3267</v>
      </c>
    </row>
    <row r="614" spans="1:6" ht="12.75" customHeight="1" x14ac:dyDescent="0.15">
      <c r="A614" s="912" t="s">
        <v>2180</v>
      </c>
      <c r="B614" s="912" t="str">
        <f t="shared" si="2"/>
        <v>04</v>
      </c>
      <c r="C614" s="913" t="s">
        <v>4156</v>
      </c>
      <c r="D614" s="912" t="s">
        <v>2180</v>
      </c>
      <c r="E614" s="914" t="s">
        <v>4157</v>
      </c>
      <c r="F614" s="914" t="s">
        <v>3267</v>
      </c>
    </row>
    <row r="615" spans="1:6" ht="12.75" customHeight="1" x14ac:dyDescent="0.15">
      <c r="A615" s="912" t="s">
        <v>2178</v>
      </c>
      <c r="B615" s="912" t="str">
        <f t="shared" si="2"/>
        <v>16</v>
      </c>
      <c r="C615" s="913" t="s">
        <v>4158</v>
      </c>
      <c r="D615" s="912" t="s">
        <v>2178</v>
      </c>
      <c r="E615" s="914" t="s">
        <v>4159</v>
      </c>
      <c r="F615" s="914" t="s">
        <v>3267</v>
      </c>
    </row>
    <row r="616" spans="1:6" ht="12.75" customHeight="1" x14ac:dyDescent="0.15">
      <c r="A616" s="912" t="s">
        <v>1433</v>
      </c>
      <c r="B616" s="912" t="str">
        <f t="shared" si="2"/>
        <v>02</v>
      </c>
      <c r="C616" s="913" t="s">
        <v>4160</v>
      </c>
      <c r="D616" s="912" t="s">
        <v>1433</v>
      </c>
      <c r="E616" s="914" t="s">
        <v>3263</v>
      </c>
      <c r="F616" s="914" t="s">
        <v>3267</v>
      </c>
    </row>
    <row r="617" spans="1:6" ht="12.75" customHeight="1" x14ac:dyDescent="0.15">
      <c r="A617" s="911" t="s">
        <v>4161</v>
      </c>
      <c r="B617" s="912" t="str">
        <f t="shared" si="2"/>
        <v>60</v>
      </c>
      <c r="C617" s="913" t="s">
        <v>4162</v>
      </c>
      <c r="D617" s="911" t="s">
        <v>4161</v>
      </c>
      <c r="E617" s="914" t="s">
        <v>3263</v>
      </c>
      <c r="F617" s="914" t="s">
        <v>3264</v>
      </c>
    </row>
    <row r="618" spans="1:6" ht="12.75" customHeight="1" x14ac:dyDescent="0.15">
      <c r="A618" s="912" t="s">
        <v>1453</v>
      </c>
      <c r="B618" s="912" t="str">
        <f t="shared" si="2"/>
        <v>17</v>
      </c>
      <c r="C618" s="913" t="s">
        <v>4163</v>
      </c>
      <c r="D618" s="912" t="s">
        <v>1453</v>
      </c>
      <c r="E618" s="914" t="s">
        <v>3263</v>
      </c>
      <c r="F618" s="914" t="s">
        <v>3267</v>
      </c>
    </row>
    <row r="619" spans="1:6" ht="12.75" customHeight="1" x14ac:dyDescent="0.15">
      <c r="A619" s="912" t="s">
        <v>2640</v>
      </c>
      <c r="B619" s="912" t="str">
        <f t="shared" si="2"/>
        <v>03</v>
      </c>
      <c r="C619" s="913" t="s">
        <v>4164</v>
      </c>
      <c r="D619" s="912" t="s">
        <v>2640</v>
      </c>
      <c r="E619" s="914" t="s">
        <v>3474</v>
      </c>
      <c r="F619" s="914" t="s">
        <v>3267</v>
      </c>
    </row>
    <row r="620" spans="1:6" ht="12.75" customHeight="1" x14ac:dyDescent="0.15">
      <c r="A620" s="912" t="s">
        <v>1346</v>
      </c>
      <c r="B620" s="912" t="str">
        <f t="shared" si="2"/>
        <v>26</v>
      </c>
      <c r="C620" s="913" t="s">
        <v>4165</v>
      </c>
      <c r="D620" s="912" t="s">
        <v>1346</v>
      </c>
      <c r="E620" s="914" t="s">
        <v>4166</v>
      </c>
      <c r="F620" s="914" t="s">
        <v>3267</v>
      </c>
    </row>
    <row r="621" spans="1:6" ht="12.75" customHeight="1" x14ac:dyDescent="0.15">
      <c r="A621" s="912" t="s">
        <v>1462</v>
      </c>
      <c r="B621" s="912" t="str">
        <f t="shared" si="2"/>
        <v>02</v>
      </c>
      <c r="C621" s="913" t="s">
        <v>4167</v>
      </c>
      <c r="D621" s="912" t="s">
        <v>1462</v>
      </c>
      <c r="E621" s="914" t="s">
        <v>3263</v>
      </c>
      <c r="F621" s="914" t="s">
        <v>3267</v>
      </c>
    </row>
    <row r="622" spans="1:6" ht="12.75" customHeight="1" x14ac:dyDescent="0.15">
      <c r="A622" s="912" t="s">
        <v>2102</v>
      </c>
      <c r="B622" s="912" t="str">
        <f t="shared" si="2"/>
        <v>26</v>
      </c>
      <c r="C622" s="913" t="s">
        <v>4168</v>
      </c>
      <c r="D622" s="912" t="s">
        <v>2102</v>
      </c>
      <c r="E622" s="914" t="s">
        <v>4169</v>
      </c>
      <c r="F622" s="914" t="s">
        <v>3267</v>
      </c>
    </row>
    <row r="623" spans="1:6" ht="12.75" customHeight="1" x14ac:dyDescent="0.15">
      <c r="A623" s="912" t="s">
        <v>1353</v>
      </c>
      <c r="B623" s="912" t="str">
        <f t="shared" si="2"/>
        <v>26</v>
      </c>
      <c r="C623" s="913" t="s">
        <v>4170</v>
      </c>
      <c r="D623" s="912" t="s">
        <v>1353</v>
      </c>
      <c r="E623" s="914" t="s">
        <v>4171</v>
      </c>
      <c r="F623" s="914" t="s">
        <v>3267</v>
      </c>
    </row>
    <row r="624" spans="1:6" ht="12.75" customHeight="1" x14ac:dyDescent="0.15">
      <c r="A624" s="912" t="s">
        <v>2494</v>
      </c>
      <c r="B624" s="912" t="str">
        <f t="shared" si="2"/>
        <v>26</v>
      </c>
      <c r="C624" s="913" t="s">
        <v>4172</v>
      </c>
      <c r="D624" s="912" t="s">
        <v>2494</v>
      </c>
      <c r="E624" s="914" t="s">
        <v>3273</v>
      </c>
      <c r="F624" s="914" t="s">
        <v>3267</v>
      </c>
    </row>
    <row r="625" spans="1:6" ht="12.75" customHeight="1" x14ac:dyDescent="0.15">
      <c r="A625" s="912" t="s">
        <v>1785</v>
      </c>
      <c r="B625" s="912" t="str">
        <f t="shared" si="2"/>
        <v>26</v>
      </c>
      <c r="C625" s="913" t="s">
        <v>4173</v>
      </c>
      <c r="D625" s="912" t="s">
        <v>1785</v>
      </c>
      <c r="E625" s="914" t="s">
        <v>3725</v>
      </c>
      <c r="F625" s="914" t="s">
        <v>3267</v>
      </c>
    </row>
    <row r="626" spans="1:6" ht="12.75" customHeight="1" x14ac:dyDescent="0.15">
      <c r="A626" s="911" t="s">
        <v>4174</v>
      </c>
      <c r="B626" s="912" t="str">
        <f t="shared" si="2"/>
        <v>60</v>
      </c>
      <c r="C626" s="913" t="s">
        <v>4175</v>
      </c>
      <c r="D626" s="911" t="s">
        <v>4174</v>
      </c>
      <c r="E626" s="914" t="s">
        <v>3358</v>
      </c>
      <c r="F626" s="914" t="s">
        <v>3264</v>
      </c>
    </row>
    <row r="627" spans="1:6" ht="12.75" customHeight="1" x14ac:dyDescent="0.15">
      <c r="A627" s="912" t="s">
        <v>2590</v>
      </c>
      <c r="B627" s="912" t="str">
        <f t="shared" si="2"/>
        <v>26</v>
      </c>
      <c r="C627" s="913" t="s">
        <v>4176</v>
      </c>
      <c r="D627" s="912" t="s">
        <v>2590</v>
      </c>
      <c r="E627" s="914" t="s">
        <v>4177</v>
      </c>
      <c r="F627" s="914" t="s">
        <v>3267</v>
      </c>
    </row>
    <row r="628" spans="1:6" ht="12.75" customHeight="1" x14ac:dyDescent="0.15">
      <c r="A628" s="912" t="s">
        <v>2610</v>
      </c>
      <c r="B628" s="912" t="str">
        <f t="shared" si="2"/>
        <v>26</v>
      </c>
      <c r="C628" s="913" t="s">
        <v>4178</v>
      </c>
      <c r="D628" s="912" t="s">
        <v>2610</v>
      </c>
      <c r="E628" s="914" t="s">
        <v>3461</v>
      </c>
      <c r="F628" s="914" t="s">
        <v>3267</v>
      </c>
    </row>
    <row r="629" spans="1:6" ht="12.75" customHeight="1" x14ac:dyDescent="0.15">
      <c r="A629" s="912" t="s">
        <v>1547</v>
      </c>
      <c r="B629" s="912" t="str">
        <f t="shared" si="2"/>
        <v>02</v>
      </c>
      <c r="C629" s="913" t="s">
        <v>4179</v>
      </c>
      <c r="D629" s="912" t="s">
        <v>1547</v>
      </c>
      <c r="E629" s="914" t="s">
        <v>3263</v>
      </c>
      <c r="F629" s="914" t="s">
        <v>3267</v>
      </c>
    </row>
    <row r="630" spans="1:6" ht="12.75" customHeight="1" x14ac:dyDescent="0.15">
      <c r="A630" s="912" t="s">
        <v>2466</v>
      </c>
      <c r="B630" s="912" t="str">
        <f t="shared" si="2"/>
        <v>02</v>
      </c>
      <c r="C630" s="913" t="s">
        <v>4180</v>
      </c>
      <c r="D630" s="912" t="s">
        <v>2466</v>
      </c>
      <c r="E630" s="914" t="s">
        <v>3273</v>
      </c>
      <c r="F630" s="914" t="s">
        <v>3267</v>
      </c>
    </row>
    <row r="631" spans="1:6" ht="12.75" customHeight="1" x14ac:dyDescent="0.15">
      <c r="A631" s="911" t="s">
        <v>4181</v>
      </c>
      <c r="B631" s="912" t="str">
        <f t="shared" si="2"/>
        <v>46</v>
      </c>
      <c r="C631" s="913" t="s">
        <v>4182</v>
      </c>
      <c r="D631" s="911" t="s">
        <v>4181</v>
      </c>
      <c r="E631" s="914" t="s">
        <v>3263</v>
      </c>
      <c r="F631" s="914" t="s">
        <v>3264</v>
      </c>
    </row>
    <row r="632" spans="1:6" ht="12.75" customHeight="1" x14ac:dyDescent="0.15">
      <c r="A632" s="912" t="s">
        <v>1829</v>
      </c>
      <c r="B632" s="912" t="str">
        <f t="shared" si="2"/>
        <v>02</v>
      </c>
      <c r="C632" s="913" t="s">
        <v>4183</v>
      </c>
      <c r="D632" s="912" t="s">
        <v>1829</v>
      </c>
      <c r="E632" s="914" t="s">
        <v>3277</v>
      </c>
      <c r="F632" s="914" t="s">
        <v>3267</v>
      </c>
    </row>
    <row r="633" spans="1:6" ht="12.75" customHeight="1" x14ac:dyDescent="0.15">
      <c r="A633" s="912" t="s">
        <v>2096</v>
      </c>
      <c r="B633" s="912" t="str">
        <f t="shared" si="2"/>
        <v>26</v>
      </c>
      <c r="C633" s="913" t="s">
        <v>4184</v>
      </c>
      <c r="D633" s="912" t="s">
        <v>2096</v>
      </c>
      <c r="E633" s="914" t="s">
        <v>3709</v>
      </c>
      <c r="F633" s="914" t="s">
        <v>3267</v>
      </c>
    </row>
    <row r="634" spans="1:6" ht="12.75" customHeight="1" x14ac:dyDescent="0.15">
      <c r="A634" s="912" t="s">
        <v>1389</v>
      </c>
      <c r="B634" s="912" t="str">
        <f t="shared" si="2"/>
        <v>02</v>
      </c>
      <c r="C634" s="913" t="s">
        <v>4185</v>
      </c>
      <c r="D634" s="912" t="s">
        <v>1389</v>
      </c>
      <c r="E634" s="914" t="s">
        <v>3263</v>
      </c>
      <c r="F634" s="914" t="s">
        <v>3267</v>
      </c>
    </row>
    <row r="635" spans="1:6" ht="12.75" customHeight="1" x14ac:dyDescent="0.15">
      <c r="A635" s="912" t="s">
        <v>1391</v>
      </c>
      <c r="B635" s="912" t="str">
        <f t="shared" si="2"/>
        <v>02</v>
      </c>
      <c r="C635" s="913" t="s">
        <v>4186</v>
      </c>
      <c r="D635" s="912" t="s">
        <v>1391</v>
      </c>
      <c r="E635" s="914" t="s">
        <v>3263</v>
      </c>
      <c r="F635" s="914" t="s">
        <v>3267</v>
      </c>
    </row>
    <row r="636" spans="1:6" ht="12.75" customHeight="1" x14ac:dyDescent="0.15">
      <c r="A636" s="912" t="s">
        <v>1395</v>
      </c>
      <c r="B636" s="912" t="str">
        <f t="shared" si="2"/>
        <v>02</v>
      </c>
      <c r="C636" s="913" t="s">
        <v>4187</v>
      </c>
      <c r="D636" s="912" t="s">
        <v>1395</v>
      </c>
      <c r="E636" s="914" t="s">
        <v>3263</v>
      </c>
      <c r="F636" s="914" t="s">
        <v>3267</v>
      </c>
    </row>
    <row r="637" spans="1:6" ht="12.75" customHeight="1" x14ac:dyDescent="0.15">
      <c r="A637" s="911" t="s">
        <v>4188</v>
      </c>
      <c r="B637" s="912" t="str">
        <f t="shared" si="2"/>
        <v>46</v>
      </c>
      <c r="C637" s="913" t="s">
        <v>4189</v>
      </c>
      <c r="D637" s="911" t="s">
        <v>4188</v>
      </c>
      <c r="E637" s="914" t="s">
        <v>3323</v>
      </c>
      <c r="F637" s="914" t="s">
        <v>3264</v>
      </c>
    </row>
    <row r="638" spans="1:6" ht="12.75" customHeight="1" x14ac:dyDescent="0.15">
      <c r="A638" s="911" t="s">
        <v>4190</v>
      </c>
      <c r="B638" s="912" t="str">
        <f t="shared" si="2"/>
        <v>60</v>
      </c>
      <c r="C638" s="913" t="s">
        <v>4191</v>
      </c>
      <c r="D638" s="911" t="s">
        <v>4190</v>
      </c>
      <c r="E638" s="914" t="s">
        <v>3273</v>
      </c>
      <c r="F638" s="914" t="s">
        <v>3264</v>
      </c>
    </row>
    <row r="639" spans="1:6" ht="12.75" customHeight="1" x14ac:dyDescent="0.15">
      <c r="A639" s="912" t="s">
        <v>1455</v>
      </c>
      <c r="B639" s="912" t="str">
        <f t="shared" si="2"/>
        <v>17</v>
      </c>
      <c r="C639" s="913" t="s">
        <v>4192</v>
      </c>
      <c r="D639" s="912" t="s">
        <v>1455</v>
      </c>
      <c r="E639" s="914" t="s">
        <v>3263</v>
      </c>
      <c r="F639" s="914" t="s">
        <v>3267</v>
      </c>
    </row>
    <row r="640" spans="1:6" ht="12.75" customHeight="1" x14ac:dyDescent="0.15">
      <c r="A640" s="911" t="s">
        <v>4193</v>
      </c>
      <c r="B640" s="912" t="str">
        <f t="shared" si="2"/>
        <v>46</v>
      </c>
      <c r="C640" s="913" t="s">
        <v>4194</v>
      </c>
      <c r="D640" s="911" t="s">
        <v>4193</v>
      </c>
      <c r="E640" s="914" t="s">
        <v>3263</v>
      </c>
      <c r="F640" s="914" t="s">
        <v>3264</v>
      </c>
    </row>
    <row r="641" spans="1:6" ht="12.75" customHeight="1" x14ac:dyDescent="0.15">
      <c r="A641" s="911" t="s">
        <v>4195</v>
      </c>
      <c r="B641" s="912" t="str">
        <f t="shared" si="2"/>
        <v>61</v>
      </c>
      <c r="C641" s="913" t="s">
        <v>4196</v>
      </c>
      <c r="D641" s="911" t="s">
        <v>4195</v>
      </c>
      <c r="E641" s="914" t="s">
        <v>3644</v>
      </c>
      <c r="F641" s="914" t="s">
        <v>3264</v>
      </c>
    </row>
    <row r="642" spans="1:6" ht="12.75" customHeight="1" x14ac:dyDescent="0.15">
      <c r="A642" s="912" t="s">
        <v>2598</v>
      </c>
      <c r="B642" s="912" t="str">
        <f t="shared" si="2"/>
        <v>26</v>
      </c>
      <c r="C642" s="913" t="s">
        <v>4197</v>
      </c>
      <c r="D642" s="912" t="s">
        <v>2598</v>
      </c>
      <c r="E642" s="914" t="s">
        <v>3461</v>
      </c>
      <c r="F642" s="914" t="s">
        <v>3267</v>
      </c>
    </row>
    <row r="643" spans="1:6" ht="12.75" customHeight="1" x14ac:dyDescent="0.15">
      <c r="A643" s="911" t="s">
        <v>4198</v>
      </c>
      <c r="B643" s="912" t="str">
        <f t="shared" si="2"/>
        <v>61</v>
      </c>
      <c r="C643" s="913" t="s">
        <v>4199</v>
      </c>
      <c r="D643" s="911" t="s">
        <v>4198</v>
      </c>
      <c r="E643" s="914" t="s">
        <v>3607</v>
      </c>
      <c r="F643" s="914" t="s">
        <v>3264</v>
      </c>
    </row>
    <row r="644" spans="1:6" ht="12.75" customHeight="1" x14ac:dyDescent="0.15">
      <c r="A644" s="912" t="s">
        <v>2752</v>
      </c>
      <c r="B644" s="912" t="str">
        <f t="shared" si="2"/>
        <v>02</v>
      </c>
      <c r="C644" s="913" t="s">
        <v>4200</v>
      </c>
      <c r="D644" s="912" t="s">
        <v>2752</v>
      </c>
      <c r="E644" s="914" t="s">
        <v>3333</v>
      </c>
      <c r="F644" s="914" t="s">
        <v>3267</v>
      </c>
    </row>
    <row r="645" spans="1:6" ht="12.75" customHeight="1" x14ac:dyDescent="0.15">
      <c r="A645" s="911" t="s">
        <v>4201</v>
      </c>
      <c r="B645" s="912" t="str">
        <f t="shared" si="2"/>
        <v>60</v>
      </c>
      <c r="C645" s="918" t="s">
        <v>4202</v>
      </c>
      <c r="D645" s="911" t="s">
        <v>4201</v>
      </c>
      <c r="E645" s="914" t="s">
        <v>4089</v>
      </c>
      <c r="F645" s="914" t="s">
        <v>3264</v>
      </c>
    </row>
    <row r="646" spans="1:6" ht="12.75" customHeight="1" x14ac:dyDescent="0.15">
      <c r="A646" s="911" t="s">
        <v>4203</v>
      </c>
      <c r="B646" s="912" t="str">
        <f t="shared" si="2"/>
        <v>60</v>
      </c>
      <c r="C646" s="913" t="s">
        <v>4204</v>
      </c>
      <c r="D646" s="911" t="s">
        <v>4203</v>
      </c>
      <c r="E646" s="914" t="s">
        <v>3263</v>
      </c>
      <c r="F646" s="914" t="s">
        <v>3264</v>
      </c>
    </row>
    <row r="647" spans="1:6" ht="12.75" customHeight="1" x14ac:dyDescent="0.15">
      <c r="A647" s="912" t="s">
        <v>2824</v>
      </c>
      <c r="B647" s="912" t="str">
        <f t="shared" si="2"/>
        <v>04</v>
      </c>
      <c r="C647" s="913" t="s">
        <v>4205</v>
      </c>
      <c r="D647" s="912" t="s">
        <v>2824</v>
      </c>
      <c r="E647" s="914" t="s">
        <v>3346</v>
      </c>
      <c r="F647" s="914" t="s">
        <v>3267</v>
      </c>
    </row>
    <row r="648" spans="1:6" ht="12.75" customHeight="1" x14ac:dyDescent="0.15">
      <c r="A648" s="912" t="s">
        <v>2860</v>
      </c>
      <c r="B648" s="912" t="str">
        <f t="shared" si="2"/>
        <v>17</v>
      </c>
      <c r="C648" s="913" t="s">
        <v>4206</v>
      </c>
      <c r="D648" s="912" t="s">
        <v>2860</v>
      </c>
      <c r="E648" s="914" t="s">
        <v>3346</v>
      </c>
      <c r="F648" s="914" t="s">
        <v>3267</v>
      </c>
    </row>
    <row r="649" spans="1:6" ht="12.75" customHeight="1" x14ac:dyDescent="0.15">
      <c r="A649" s="912" t="s">
        <v>2756</v>
      </c>
      <c r="B649" s="912" t="str">
        <f t="shared" si="2"/>
        <v>02</v>
      </c>
      <c r="C649" s="913" t="s">
        <v>4207</v>
      </c>
      <c r="D649" s="912" t="s">
        <v>2756</v>
      </c>
      <c r="E649" s="914" t="s">
        <v>3333</v>
      </c>
      <c r="F649" s="914" t="s">
        <v>3267</v>
      </c>
    </row>
    <row r="650" spans="1:6" ht="12.75" customHeight="1" x14ac:dyDescent="0.15">
      <c r="A650" s="912" t="s">
        <v>2440</v>
      </c>
      <c r="B650" s="912" t="str">
        <f t="shared" si="2"/>
        <v>02</v>
      </c>
      <c r="C650" s="913" t="s">
        <v>4208</v>
      </c>
      <c r="D650" s="912" t="s">
        <v>2440</v>
      </c>
      <c r="E650" s="914" t="s">
        <v>3273</v>
      </c>
      <c r="F650" s="914" t="s">
        <v>3267</v>
      </c>
    </row>
    <row r="651" spans="1:6" ht="12.75" customHeight="1" x14ac:dyDescent="0.15">
      <c r="A651" s="912" t="s">
        <v>1659</v>
      </c>
      <c r="B651" s="912" t="str">
        <f t="shared" si="2"/>
        <v>16</v>
      </c>
      <c r="C651" s="913" t="s">
        <v>4209</v>
      </c>
      <c r="D651" s="912" t="s">
        <v>1659</v>
      </c>
      <c r="E651" s="914" t="s">
        <v>3263</v>
      </c>
      <c r="F651" s="914" t="s">
        <v>3267</v>
      </c>
    </row>
    <row r="652" spans="1:6" ht="12.75" customHeight="1" x14ac:dyDescent="0.15">
      <c r="A652" s="912" t="s">
        <v>1553</v>
      </c>
      <c r="B652" s="912" t="str">
        <f t="shared" si="2"/>
        <v>02</v>
      </c>
      <c r="C652" s="913" t="s">
        <v>4210</v>
      </c>
      <c r="D652" s="912" t="s">
        <v>1553</v>
      </c>
      <c r="E652" s="914" t="s">
        <v>3263</v>
      </c>
      <c r="F652" s="914" t="s">
        <v>3267</v>
      </c>
    </row>
    <row r="653" spans="1:6" ht="12.75" customHeight="1" x14ac:dyDescent="0.15">
      <c r="A653" s="912" t="s">
        <v>1518</v>
      </c>
      <c r="B653" s="912" t="str">
        <f t="shared" si="2"/>
        <v>13</v>
      </c>
      <c r="C653" s="913" t="s">
        <v>4211</v>
      </c>
      <c r="D653" s="912" t="s">
        <v>1518</v>
      </c>
      <c r="E653" s="914" t="s">
        <v>3263</v>
      </c>
      <c r="F653" s="914" t="s">
        <v>3267</v>
      </c>
    </row>
    <row r="654" spans="1:6" ht="12.75" customHeight="1" x14ac:dyDescent="0.15">
      <c r="A654" s="912" t="s">
        <v>1498</v>
      </c>
      <c r="B654" s="912" t="str">
        <f t="shared" si="2"/>
        <v>02</v>
      </c>
      <c r="C654" s="913" t="s">
        <v>4212</v>
      </c>
      <c r="D654" s="912" t="s">
        <v>1498</v>
      </c>
      <c r="E654" s="914" t="s">
        <v>3263</v>
      </c>
      <c r="F654" s="914" t="s">
        <v>3267</v>
      </c>
    </row>
    <row r="655" spans="1:6" ht="12.75" customHeight="1" x14ac:dyDescent="0.15">
      <c r="A655" s="912" t="s">
        <v>1885</v>
      </c>
      <c r="B655" s="912" t="str">
        <f t="shared" si="2"/>
        <v>04</v>
      </c>
      <c r="C655" s="913" t="s">
        <v>4213</v>
      </c>
      <c r="D655" s="912" t="s">
        <v>1885</v>
      </c>
      <c r="E655" s="914" t="s">
        <v>3313</v>
      </c>
      <c r="F655" s="914" t="s">
        <v>3267</v>
      </c>
    </row>
    <row r="656" spans="1:6" ht="12.75" customHeight="1" x14ac:dyDescent="0.15">
      <c r="A656" s="912" t="s">
        <v>1743</v>
      </c>
      <c r="B656" s="912" t="str">
        <f t="shared" si="2"/>
        <v>26</v>
      </c>
      <c r="C656" s="913" t="s">
        <v>4214</v>
      </c>
      <c r="D656" s="912" t="s">
        <v>1743</v>
      </c>
      <c r="E656" s="914" t="s">
        <v>4215</v>
      </c>
      <c r="F656" s="914" t="s">
        <v>3267</v>
      </c>
    </row>
    <row r="657" spans="1:6" ht="12.75" customHeight="1" x14ac:dyDescent="0.15">
      <c r="A657" s="912" t="s">
        <v>2969</v>
      </c>
      <c r="B657" s="912" t="str">
        <f t="shared" si="2"/>
        <v>26</v>
      </c>
      <c r="C657" s="913" t="s">
        <v>4216</v>
      </c>
      <c r="D657" s="912" t="s">
        <v>2969</v>
      </c>
      <c r="E657" s="914" t="s">
        <v>3310</v>
      </c>
      <c r="F657" s="914" t="s">
        <v>3267</v>
      </c>
    </row>
    <row r="658" spans="1:6" ht="12.75" customHeight="1" x14ac:dyDescent="0.15">
      <c r="A658" s="912" t="s">
        <v>1795</v>
      </c>
      <c r="B658" s="912" t="str">
        <f t="shared" si="2"/>
        <v>26</v>
      </c>
      <c r="C658" s="913" t="s">
        <v>4217</v>
      </c>
      <c r="D658" s="912" t="s">
        <v>1795</v>
      </c>
      <c r="E658" s="914" t="s">
        <v>3870</v>
      </c>
      <c r="F658" s="914" t="s">
        <v>3267</v>
      </c>
    </row>
    <row r="659" spans="1:6" ht="12.75" customHeight="1" x14ac:dyDescent="0.15">
      <c r="A659" s="912" t="s">
        <v>1942</v>
      </c>
      <c r="B659" s="912" t="str">
        <f t="shared" si="2"/>
        <v>04</v>
      </c>
      <c r="C659" s="913" t="s">
        <v>4218</v>
      </c>
      <c r="D659" s="912" t="s">
        <v>1942</v>
      </c>
      <c r="E659" s="914" t="s">
        <v>3564</v>
      </c>
      <c r="F659" s="914" t="s">
        <v>3267</v>
      </c>
    </row>
    <row r="660" spans="1:6" ht="12.75" customHeight="1" x14ac:dyDescent="0.15">
      <c r="A660" s="912" t="s">
        <v>1883</v>
      </c>
      <c r="B660" s="912" t="str">
        <f t="shared" si="2"/>
        <v>26</v>
      </c>
      <c r="C660" s="913" t="s">
        <v>4219</v>
      </c>
      <c r="D660" s="912" t="s">
        <v>1883</v>
      </c>
      <c r="E660" s="914" t="s">
        <v>3491</v>
      </c>
      <c r="F660" s="914" t="s">
        <v>3267</v>
      </c>
    </row>
    <row r="661" spans="1:6" ht="12.75" customHeight="1" x14ac:dyDescent="0.15">
      <c r="A661" s="911" t="s">
        <v>4220</v>
      </c>
      <c r="B661" s="912" t="str">
        <f t="shared" si="2"/>
        <v>60</v>
      </c>
      <c r="C661" s="913" t="s">
        <v>4221</v>
      </c>
      <c r="D661" s="911" t="s">
        <v>4220</v>
      </c>
      <c r="E661" s="914" t="s">
        <v>3429</v>
      </c>
      <c r="F661" s="914" t="s">
        <v>3264</v>
      </c>
    </row>
    <row r="662" spans="1:6" ht="12.75" customHeight="1" x14ac:dyDescent="0.15">
      <c r="A662" s="912" t="s">
        <v>2526</v>
      </c>
      <c r="B662" s="912" t="str">
        <f t="shared" si="2"/>
        <v>02</v>
      </c>
      <c r="C662" s="913" t="s">
        <v>4222</v>
      </c>
      <c r="D662" s="912" t="s">
        <v>2526</v>
      </c>
      <c r="E662" s="914" t="s">
        <v>3604</v>
      </c>
      <c r="F662" s="914" t="s">
        <v>3267</v>
      </c>
    </row>
    <row r="663" spans="1:6" ht="12.75" customHeight="1" x14ac:dyDescent="0.15">
      <c r="A663" s="911" t="s">
        <v>4223</v>
      </c>
      <c r="B663" s="912" t="str">
        <f t="shared" si="2"/>
        <v>46</v>
      </c>
      <c r="C663" s="913" t="s">
        <v>4224</v>
      </c>
      <c r="D663" s="911" t="s">
        <v>4223</v>
      </c>
      <c r="E663" s="914" t="s">
        <v>4225</v>
      </c>
      <c r="F663" s="914" t="s">
        <v>3264</v>
      </c>
    </row>
    <row r="664" spans="1:6" ht="12.75" customHeight="1" x14ac:dyDescent="0.15">
      <c r="A664" s="912" t="s">
        <v>2229</v>
      </c>
      <c r="B664" s="912" t="str">
        <f t="shared" si="2"/>
        <v>04</v>
      </c>
      <c r="C664" s="913" t="s">
        <v>4226</v>
      </c>
      <c r="D664" s="912" t="s">
        <v>2229</v>
      </c>
      <c r="E664" s="914" t="s">
        <v>3344</v>
      </c>
      <c r="F664" s="914" t="s">
        <v>3267</v>
      </c>
    </row>
    <row r="665" spans="1:6" ht="12.75" customHeight="1" x14ac:dyDescent="0.15">
      <c r="A665" s="912" t="s">
        <v>2251</v>
      </c>
      <c r="B665" s="912" t="str">
        <f t="shared" si="2"/>
        <v>16</v>
      </c>
      <c r="C665" s="913" t="s">
        <v>4227</v>
      </c>
      <c r="D665" s="912" t="s">
        <v>2251</v>
      </c>
      <c r="E665" s="914" t="s">
        <v>3344</v>
      </c>
      <c r="F665" s="914" t="s">
        <v>3267</v>
      </c>
    </row>
    <row r="666" spans="1:6" ht="12.75" customHeight="1" x14ac:dyDescent="0.15">
      <c r="A666" s="911" t="s">
        <v>4228</v>
      </c>
      <c r="B666" s="912" t="str">
        <f t="shared" si="2"/>
        <v>41</v>
      </c>
      <c r="C666" s="913" t="s">
        <v>4229</v>
      </c>
      <c r="D666" s="911" t="s">
        <v>4228</v>
      </c>
      <c r="E666" s="914" t="s">
        <v>4230</v>
      </c>
      <c r="F666" s="914" t="s">
        <v>3264</v>
      </c>
    </row>
    <row r="667" spans="1:6" ht="12.75" customHeight="1" x14ac:dyDescent="0.15">
      <c r="A667" s="911" t="s">
        <v>4231</v>
      </c>
      <c r="B667" s="912" t="str">
        <f t="shared" si="2"/>
        <v>46</v>
      </c>
      <c r="C667" s="913" t="s">
        <v>4232</v>
      </c>
      <c r="D667" s="911" t="s">
        <v>4231</v>
      </c>
      <c r="E667" s="914" t="s">
        <v>4233</v>
      </c>
      <c r="F667" s="914" t="s">
        <v>3264</v>
      </c>
    </row>
    <row r="668" spans="1:6" ht="12.75" customHeight="1" x14ac:dyDescent="0.15">
      <c r="A668" s="912" t="s">
        <v>1769</v>
      </c>
      <c r="B668" s="912" t="str">
        <f t="shared" si="2"/>
        <v>26</v>
      </c>
      <c r="C668" s="913" t="s">
        <v>4234</v>
      </c>
      <c r="D668" s="912" t="s">
        <v>1769</v>
      </c>
      <c r="E668" s="914" t="s">
        <v>4235</v>
      </c>
      <c r="F668" s="914" t="s">
        <v>3267</v>
      </c>
    </row>
    <row r="669" spans="1:6" ht="12.75" customHeight="1" x14ac:dyDescent="0.15">
      <c r="A669" s="912" t="s">
        <v>1970</v>
      </c>
      <c r="B669" s="912" t="str">
        <f t="shared" si="2"/>
        <v>26</v>
      </c>
      <c r="C669" s="913" t="s">
        <v>4236</v>
      </c>
      <c r="D669" s="912" t="s">
        <v>1970</v>
      </c>
      <c r="E669" s="914" t="s">
        <v>4237</v>
      </c>
      <c r="F669" s="914" t="s">
        <v>3267</v>
      </c>
    </row>
    <row r="670" spans="1:6" ht="12.75" customHeight="1" x14ac:dyDescent="0.15">
      <c r="A670" s="912" t="s">
        <v>1837</v>
      </c>
      <c r="B670" s="912" t="str">
        <f t="shared" si="2"/>
        <v>04</v>
      </c>
      <c r="C670" s="913" t="s">
        <v>4238</v>
      </c>
      <c r="D670" s="912" t="s">
        <v>1837</v>
      </c>
      <c r="E670" s="914" t="s">
        <v>3367</v>
      </c>
      <c r="F670" s="914" t="s">
        <v>3267</v>
      </c>
    </row>
    <row r="671" spans="1:6" ht="12.75" customHeight="1" x14ac:dyDescent="0.15">
      <c r="A671" s="912" t="s">
        <v>1695</v>
      </c>
      <c r="B671" s="912" t="str">
        <f t="shared" si="2"/>
        <v>26</v>
      </c>
      <c r="C671" s="913" t="s">
        <v>4239</v>
      </c>
      <c r="D671" s="912" t="s">
        <v>1695</v>
      </c>
      <c r="E671" s="914" t="s">
        <v>3449</v>
      </c>
      <c r="F671" s="914" t="s">
        <v>3267</v>
      </c>
    </row>
    <row r="672" spans="1:6" ht="12.75" customHeight="1" x14ac:dyDescent="0.15">
      <c r="A672" s="912" t="s">
        <v>2716</v>
      </c>
      <c r="B672" s="912" t="str">
        <f t="shared" si="2"/>
        <v>26</v>
      </c>
      <c r="C672" s="913" t="s">
        <v>4240</v>
      </c>
      <c r="D672" s="912" t="s">
        <v>2716</v>
      </c>
      <c r="E672" s="914" t="s">
        <v>3429</v>
      </c>
      <c r="F672" s="914" t="s">
        <v>3267</v>
      </c>
    </row>
    <row r="673" spans="1:6" ht="12.75" customHeight="1" x14ac:dyDescent="0.15">
      <c r="A673" s="912" t="s">
        <v>2255</v>
      </c>
      <c r="B673" s="912" t="str">
        <f t="shared" si="2"/>
        <v>26</v>
      </c>
      <c r="C673" s="913" t="s">
        <v>4241</v>
      </c>
      <c r="D673" s="912" t="s">
        <v>2255</v>
      </c>
      <c r="E673" s="914" t="s">
        <v>4242</v>
      </c>
      <c r="F673" s="914" t="s">
        <v>3267</v>
      </c>
    </row>
    <row r="674" spans="1:6" ht="12.75" customHeight="1" x14ac:dyDescent="0.15">
      <c r="A674" s="912" t="s">
        <v>1573</v>
      </c>
      <c r="B674" s="912" t="str">
        <f t="shared" si="2"/>
        <v>02</v>
      </c>
      <c r="C674" s="913" t="s">
        <v>4243</v>
      </c>
      <c r="D674" s="912" t="s">
        <v>1573</v>
      </c>
      <c r="E674" s="914" t="s">
        <v>3263</v>
      </c>
      <c r="F674" s="914" t="s">
        <v>3267</v>
      </c>
    </row>
    <row r="675" spans="1:6" ht="12.75" customHeight="1" x14ac:dyDescent="0.15">
      <c r="A675" s="912" t="s">
        <v>2530</v>
      </c>
      <c r="B675" s="912" t="str">
        <f t="shared" si="2"/>
        <v>02</v>
      </c>
      <c r="C675" s="913" t="s">
        <v>4244</v>
      </c>
      <c r="D675" s="912" t="s">
        <v>2530</v>
      </c>
      <c r="E675" s="914" t="s">
        <v>3604</v>
      </c>
      <c r="F675" s="914" t="s">
        <v>3267</v>
      </c>
    </row>
    <row r="676" spans="1:6" ht="12.75" customHeight="1" x14ac:dyDescent="0.15">
      <c r="A676" s="912" t="s">
        <v>2528</v>
      </c>
      <c r="B676" s="912" t="str">
        <f t="shared" si="2"/>
        <v>17</v>
      </c>
      <c r="C676" s="913" t="s">
        <v>4245</v>
      </c>
      <c r="D676" s="912" t="s">
        <v>2528</v>
      </c>
      <c r="E676" s="914" t="s">
        <v>3604</v>
      </c>
      <c r="F676" s="914" t="s">
        <v>3267</v>
      </c>
    </row>
    <row r="677" spans="1:6" ht="12.75" customHeight="1" x14ac:dyDescent="0.15">
      <c r="A677" s="912" t="s">
        <v>1379</v>
      </c>
      <c r="B677" s="912" t="str">
        <f t="shared" si="2"/>
        <v>04</v>
      </c>
      <c r="C677" s="913" t="s">
        <v>4246</v>
      </c>
      <c r="D677" s="912" t="s">
        <v>1379</v>
      </c>
      <c r="E677" s="914" t="s">
        <v>3263</v>
      </c>
      <c r="F677" s="914" t="s">
        <v>3267</v>
      </c>
    </row>
    <row r="678" spans="1:6" ht="12.75" customHeight="1" x14ac:dyDescent="0.15">
      <c r="A678" s="912" t="s">
        <v>1793</v>
      </c>
      <c r="B678" s="912" t="str">
        <f t="shared" si="2"/>
        <v>26</v>
      </c>
      <c r="C678" s="913" t="s">
        <v>4247</v>
      </c>
      <c r="D678" s="912" t="s">
        <v>1793</v>
      </c>
      <c r="E678" s="914" t="s">
        <v>3870</v>
      </c>
      <c r="F678" s="914" t="s">
        <v>3267</v>
      </c>
    </row>
    <row r="679" spans="1:6" ht="12.75" customHeight="1" x14ac:dyDescent="0.15">
      <c r="A679" s="912" t="s">
        <v>1549</v>
      </c>
      <c r="B679" s="912" t="str">
        <f t="shared" si="2"/>
        <v>04</v>
      </c>
      <c r="C679" s="913" t="s">
        <v>4248</v>
      </c>
      <c r="D679" s="912" t="s">
        <v>1549</v>
      </c>
      <c r="E679" s="914" t="s">
        <v>3263</v>
      </c>
      <c r="F679" s="914" t="s">
        <v>3267</v>
      </c>
    </row>
    <row r="680" spans="1:6" ht="12.75" customHeight="1" x14ac:dyDescent="0.15">
      <c r="A680" s="912" t="s">
        <v>1565</v>
      </c>
      <c r="B680" s="912" t="str">
        <f t="shared" si="2"/>
        <v>02</v>
      </c>
      <c r="C680" s="913" t="s">
        <v>4249</v>
      </c>
      <c r="D680" s="912" t="s">
        <v>1565</v>
      </c>
      <c r="E680" s="914" t="s">
        <v>3263</v>
      </c>
      <c r="F680" s="914" t="s">
        <v>3267</v>
      </c>
    </row>
    <row r="681" spans="1:6" ht="12.75" customHeight="1" x14ac:dyDescent="0.15">
      <c r="A681" s="912" t="s">
        <v>1318</v>
      </c>
      <c r="B681" s="912" t="str">
        <f t="shared" si="2"/>
        <v>26</v>
      </c>
      <c r="C681" s="913" t="s">
        <v>4250</v>
      </c>
      <c r="D681" s="912" t="s">
        <v>1318</v>
      </c>
      <c r="E681" s="914" t="s">
        <v>4251</v>
      </c>
      <c r="F681" s="914" t="s">
        <v>3267</v>
      </c>
    </row>
    <row r="682" spans="1:6" ht="12.75" customHeight="1" x14ac:dyDescent="0.15">
      <c r="A682" s="912" t="s">
        <v>1340</v>
      </c>
      <c r="B682" s="912" t="str">
        <f t="shared" si="2"/>
        <v>26</v>
      </c>
      <c r="C682" s="913" t="s">
        <v>4252</v>
      </c>
      <c r="D682" s="912" t="s">
        <v>1340</v>
      </c>
      <c r="E682" s="914" t="s">
        <v>4253</v>
      </c>
      <c r="F682" s="914" t="s">
        <v>3267</v>
      </c>
    </row>
    <row r="683" spans="1:6" ht="12.75" customHeight="1" x14ac:dyDescent="0.15">
      <c r="A683" s="911" t="s">
        <v>4254</v>
      </c>
      <c r="B683" s="912" t="str">
        <f t="shared" si="2"/>
        <v>80</v>
      </c>
      <c r="C683" s="913" t="s">
        <v>4255</v>
      </c>
      <c r="D683" s="911" t="s">
        <v>4254</v>
      </c>
      <c r="E683" s="917" t="s">
        <v>3665</v>
      </c>
      <c r="F683" s="914" t="s">
        <v>3264</v>
      </c>
    </row>
    <row r="684" spans="1:6" ht="12.75" customHeight="1" x14ac:dyDescent="0.15">
      <c r="A684" s="912" t="s">
        <v>1761</v>
      </c>
      <c r="B684" s="912" t="str">
        <f t="shared" si="2"/>
        <v>26</v>
      </c>
      <c r="C684" s="913" t="s">
        <v>4256</v>
      </c>
      <c r="D684" s="912" t="s">
        <v>1761</v>
      </c>
      <c r="E684" s="914" t="s">
        <v>3665</v>
      </c>
      <c r="F684" s="914" t="s">
        <v>3267</v>
      </c>
    </row>
    <row r="685" spans="1:6" ht="12.75" customHeight="1" x14ac:dyDescent="0.15">
      <c r="A685" s="912" t="s">
        <v>1765</v>
      </c>
      <c r="B685" s="912" t="str">
        <f t="shared" si="2"/>
        <v>25</v>
      </c>
      <c r="C685" s="913" t="s">
        <v>4257</v>
      </c>
      <c r="D685" s="912" t="s">
        <v>1765</v>
      </c>
      <c r="E685" s="914" t="s">
        <v>3665</v>
      </c>
      <c r="F685" s="914" t="s">
        <v>3267</v>
      </c>
    </row>
    <row r="686" spans="1:6" ht="12.75" customHeight="1" x14ac:dyDescent="0.15">
      <c r="A686" s="912" t="s">
        <v>1625</v>
      </c>
      <c r="B686" s="912" t="str">
        <f t="shared" si="2"/>
        <v>02</v>
      </c>
      <c r="C686" s="913" t="s">
        <v>4258</v>
      </c>
      <c r="D686" s="912" t="s">
        <v>1625</v>
      </c>
      <c r="E686" s="914" t="s">
        <v>3263</v>
      </c>
      <c r="F686" s="914" t="s">
        <v>3267</v>
      </c>
    </row>
    <row r="687" spans="1:6" ht="12.75" customHeight="1" x14ac:dyDescent="0.15">
      <c r="A687" s="912" t="s">
        <v>1421</v>
      </c>
      <c r="B687" s="912" t="str">
        <f t="shared" si="2"/>
        <v>04</v>
      </c>
      <c r="C687" s="913" t="s">
        <v>4259</v>
      </c>
      <c r="D687" s="912" t="s">
        <v>1421</v>
      </c>
      <c r="E687" s="914" t="s">
        <v>3263</v>
      </c>
      <c r="F687" s="914" t="s">
        <v>3267</v>
      </c>
    </row>
    <row r="688" spans="1:6" ht="12.75" customHeight="1" x14ac:dyDescent="0.15">
      <c r="A688" s="912" t="s">
        <v>1867</v>
      </c>
      <c r="B688" s="912" t="str">
        <f t="shared" si="2"/>
        <v>26</v>
      </c>
      <c r="C688" s="913" t="s">
        <v>4260</v>
      </c>
      <c r="D688" s="912" t="s">
        <v>1867</v>
      </c>
      <c r="E688" s="914" t="s">
        <v>4261</v>
      </c>
      <c r="F688" s="914" t="s">
        <v>3267</v>
      </c>
    </row>
    <row r="689" spans="1:6" ht="12.75" customHeight="1" x14ac:dyDescent="0.15">
      <c r="A689" s="912" t="s">
        <v>2704</v>
      </c>
      <c r="B689" s="912" t="str">
        <f t="shared" si="2"/>
        <v>26</v>
      </c>
      <c r="C689" s="913" t="s">
        <v>4262</v>
      </c>
      <c r="D689" s="912" t="s">
        <v>2704</v>
      </c>
      <c r="E689" s="914" t="s">
        <v>3292</v>
      </c>
      <c r="F689" s="914" t="s">
        <v>3267</v>
      </c>
    </row>
    <row r="690" spans="1:6" ht="12.75" customHeight="1" x14ac:dyDescent="0.15">
      <c r="A690" s="912" t="s">
        <v>2881</v>
      </c>
      <c r="B690" s="912" t="str">
        <f t="shared" si="2"/>
        <v>26</v>
      </c>
      <c r="C690" s="913" t="s">
        <v>4263</v>
      </c>
      <c r="D690" s="912" t="s">
        <v>2881</v>
      </c>
      <c r="E690" s="914" t="s">
        <v>4264</v>
      </c>
      <c r="F690" s="914" t="s">
        <v>3267</v>
      </c>
    </row>
    <row r="691" spans="1:6" ht="12.75" customHeight="1" x14ac:dyDescent="0.15">
      <c r="A691" s="912" t="s">
        <v>1729</v>
      </c>
      <c r="B691" s="912" t="str">
        <f t="shared" si="2"/>
        <v>26</v>
      </c>
      <c r="C691" s="913" t="s">
        <v>4265</v>
      </c>
      <c r="D691" s="912" t="s">
        <v>1729</v>
      </c>
      <c r="E691" s="914" t="s">
        <v>3730</v>
      </c>
      <c r="F691" s="914" t="s">
        <v>3267</v>
      </c>
    </row>
    <row r="692" spans="1:6" ht="12.75" customHeight="1" x14ac:dyDescent="0.15">
      <c r="A692" s="912" t="s">
        <v>1266</v>
      </c>
      <c r="B692" s="912" t="str">
        <f t="shared" si="2"/>
        <v>26</v>
      </c>
      <c r="C692" s="913" t="s">
        <v>4266</v>
      </c>
      <c r="D692" s="912" t="s">
        <v>1266</v>
      </c>
      <c r="E692" s="914" t="s">
        <v>3493</v>
      </c>
      <c r="F692" s="914" t="s">
        <v>3267</v>
      </c>
    </row>
    <row r="693" spans="1:6" ht="12.75" customHeight="1" x14ac:dyDescent="0.15">
      <c r="A693" s="912" t="s">
        <v>1689</v>
      </c>
      <c r="B693" s="912" t="str">
        <f t="shared" si="2"/>
        <v>26</v>
      </c>
      <c r="C693" s="913" t="s">
        <v>4267</v>
      </c>
      <c r="D693" s="912" t="s">
        <v>1689</v>
      </c>
      <c r="E693" s="914" t="s">
        <v>4268</v>
      </c>
      <c r="F693" s="914" t="s">
        <v>3267</v>
      </c>
    </row>
    <row r="694" spans="1:6" ht="12.75" customHeight="1" x14ac:dyDescent="0.15">
      <c r="A694" s="912" t="s">
        <v>1371</v>
      </c>
      <c r="B694" s="912" t="str">
        <f t="shared" si="2"/>
        <v>26</v>
      </c>
      <c r="C694" s="913" t="s">
        <v>4269</v>
      </c>
      <c r="D694" s="912" t="s">
        <v>1371</v>
      </c>
      <c r="E694" s="914" t="s">
        <v>3569</v>
      </c>
      <c r="F694" s="914" t="s">
        <v>3267</v>
      </c>
    </row>
    <row r="695" spans="1:6" ht="12.75" customHeight="1" x14ac:dyDescent="0.15">
      <c r="A695" s="912" t="s">
        <v>2919</v>
      </c>
      <c r="B695" s="912" t="str">
        <f t="shared" si="2"/>
        <v>16</v>
      </c>
      <c r="C695" s="913" t="s">
        <v>4270</v>
      </c>
      <c r="D695" s="912" t="s">
        <v>2919</v>
      </c>
      <c r="E695" s="914" t="s">
        <v>3506</v>
      </c>
      <c r="F695" s="914" t="s">
        <v>3267</v>
      </c>
    </row>
    <row r="696" spans="1:6" ht="12.75" customHeight="1" x14ac:dyDescent="0.15">
      <c r="A696" s="912" t="s">
        <v>2915</v>
      </c>
      <c r="B696" s="912" t="str">
        <f t="shared" si="2"/>
        <v>02</v>
      </c>
      <c r="C696" s="913" t="s">
        <v>4271</v>
      </c>
      <c r="D696" s="912" t="s">
        <v>2915</v>
      </c>
      <c r="E696" s="914" t="s">
        <v>3506</v>
      </c>
      <c r="F696" s="914" t="s">
        <v>3267</v>
      </c>
    </row>
    <row r="697" spans="1:6" ht="12.75" customHeight="1" x14ac:dyDescent="0.15">
      <c r="A697" s="912" t="s">
        <v>2380</v>
      </c>
      <c r="B697" s="912" t="str">
        <f t="shared" si="2"/>
        <v>04</v>
      </c>
      <c r="C697" s="913" t="s">
        <v>4272</v>
      </c>
      <c r="D697" s="912" t="s">
        <v>2380</v>
      </c>
      <c r="E697" s="914" t="s">
        <v>3399</v>
      </c>
      <c r="F697" s="914" t="s">
        <v>3267</v>
      </c>
    </row>
    <row r="698" spans="1:6" ht="12.75" customHeight="1" x14ac:dyDescent="0.15">
      <c r="A698" s="912" t="s">
        <v>1460</v>
      </c>
      <c r="B698" s="912" t="str">
        <f t="shared" si="2"/>
        <v>02</v>
      </c>
      <c r="C698" s="913" t="s">
        <v>4273</v>
      </c>
      <c r="D698" s="912" t="s">
        <v>1460</v>
      </c>
      <c r="E698" s="914" t="s">
        <v>3263</v>
      </c>
      <c r="F698" s="914" t="s">
        <v>3267</v>
      </c>
    </row>
    <row r="699" spans="1:6" ht="12.75" customHeight="1" x14ac:dyDescent="0.15">
      <c r="A699" s="911" t="s">
        <v>4274</v>
      </c>
      <c r="B699" s="912" t="str">
        <f t="shared" si="2"/>
        <v>46</v>
      </c>
      <c r="C699" s="913" t="s">
        <v>4275</v>
      </c>
      <c r="D699" s="911" t="s">
        <v>4274</v>
      </c>
      <c r="E699" s="914" t="s">
        <v>3333</v>
      </c>
      <c r="F699" s="914" t="s">
        <v>3264</v>
      </c>
    </row>
    <row r="700" spans="1:6" ht="12.75" customHeight="1" x14ac:dyDescent="0.15">
      <c r="A700" s="912" t="s">
        <v>2778</v>
      </c>
      <c r="B700" s="912" t="str">
        <f t="shared" si="2"/>
        <v>26</v>
      </c>
      <c r="C700" s="913" t="s">
        <v>4276</v>
      </c>
      <c r="D700" s="912" t="s">
        <v>2778</v>
      </c>
      <c r="E700" s="914" t="s">
        <v>3333</v>
      </c>
      <c r="F700" s="914" t="s">
        <v>3267</v>
      </c>
    </row>
    <row r="701" spans="1:6" ht="12.75" customHeight="1" x14ac:dyDescent="0.15">
      <c r="A701" s="912" t="s">
        <v>2762</v>
      </c>
      <c r="B701" s="912" t="str">
        <f t="shared" si="2"/>
        <v>25</v>
      </c>
      <c r="C701" s="913" t="s">
        <v>4277</v>
      </c>
      <c r="D701" s="912" t="s">
        <v>2762</v>
      </c>
      <c r="E701" s="914" t="s">
        <v>3333</v>
      </c>
      <c r="F701" s="914" t="s">
        <v>3267</v>
      </c>
    </row>
    <row r="702" spans="1:6" ht="12.75" customHeight="1" x14ac:dyDescent="0.15">
      <c r="A702" s="912" t="s">
        <v>3028</v>
      </c>
      <c r="B702" s="912" t="str">
        <f t="shared" si="2"/>
        <v>26</v>
      </c>
      <c r="C702" s="913" t="s">
        <v>4278</v>
      </c>
      <c r="D702" s="912" t="s">
        <v>3028</v>
      </c>
      <c r="E702" s="914" t="s">
        <v>4279</v>
      </c>
      <c r="F702" s="914" t="s">
        <v>3267</v>
      </c>
    </row>
    <row r="703" spans="1:6" ht="12.75" customHeight="1" x14ac:dyDescent="0.15">
      <c r="A703" s="911" t="s">
        <v>4280</v>
      </c>
      <c r="B703" s="912" t="str">
        <f t="shared" si="2"/>
        <v>61</v>
      </c>
      <c r="C703" s="913" t="s">
        <v>4281</v>
      </c>
      <c r="D703" s="911" t="s">
        <v>4280</v>
      </c>
      <c r="E703" s="914" t="s">
        <v>3523</v>
      </c>
      <c r="F703" s="914" t="s">
        <v>3264</v>
      </c>
    </row>
    <row r="704" spans="1:6" ht="12.75" customHeight="1" x14ac:dyDescent="0.15">
      <c r="A704" s="912" t="s">
        <v>2524</v>
      </c>
      <c r="B704" s="912" t="str">
        <f t="shared" si="2"/>
        <v>02</v>
      </c>
      <c r="C704" s="913" t="s">
        <v>4282</v>
      </c>
      <c r="D704" s="912" t="s">
        <v>2524</v>
      </c>
      <c r="E704" s="914" t="s">
        <v>3604</v>
      </c>
      <c r="F704" s="914" t="s">
        <v>3267</v>
      </c>
    </row>
    <row r="705" spans="1:6" ht="12.75" customHeight="1" x14ac:dyDescent="0.15">
      <c r="A705" s="912" t="s">
        <v>1298</v>
      </c>
      <c r="B705" s="912" t="str">
        <f t="shared" si="2"/>
        <v>26</v>
      </c>
      <c r="C705" s="913" t="s">
        <v>4283</v>
      </c>
      <c r="D705" s="912" t="s">
        <v>1298</v>
      </c>
      <c r="E705" s="914" t="s">
        <v>4284</v>
      </c>
      <c r="F705" s="914" t="s">
        <v>3267</v>
      </c>
    </row>
    <row r="706" spans="1:6" ht="12.75" customHeight="1" x14ac:dyDescent="0.15">
      <c r="A706" s="912" t="s">
        <v>2302</v>
      </c>
      <c r="B706" s="912" t="str">
        <f t="shared" si="2"/>
        <v>16</v>
      </c>
      <c r="C706" s="913" t="s">
        <v>4285</v>
      </c>
      <c r="D706" s="912" t="s">
        <v>2302</v>
      </c>
      <c r="E706" s="914" t="s">
        <v>3482</v>
      </c>
      <c r="F706" s="914" t="s">
        <v>3267</v>
      </c>
    </row>
    <row r="707" spans="1:6" ht="12.75" customHeight="1" x14ac:dyDescent="0.15">
      <c r="A707" s="912" t="s">
        <v>2300</v>
      </c>
      <c r="B707" s="912" t="str">
        <f t="shared" si="2"/>
        <v>02</v>
      </c>
      <c r="C707" s="913" t="s">
        <v>4286</v>
      </c>
      <c r="D707" s="912" t="s">
        <v>2300</v>
      </c>
      <c r="E707" s="914" t="s">
        <v>4287</v>
      </c>
      <c r="F707" s="914" t="s">
        <v>3267</v>
      </c>
    </row>
    <row r="708" spans="1:6" ht="12.75" customHeight="1" x14ac:dyDescent="0.15">
      <c r="A708" s="912" t="s">
        <v>3020</v>
      </c>
      <c r="B708" s="912" t="str">
        <f t="shared" si="2"/>
        <v>22</v>
      </c>
      <c r="C708" s="913" t="s">
        <v>4288</v>
      </c>
      <c r="D708" s="912" t="s">
        <v>3020</v>
      </c>
      <c r="E708" s="914" t="s">
        <v>4289</v>
      </c>
      <c r="F708" s="914" t="s">
        <v>3267</v>
      </c>
    </row>
    <row r="709" spans="1:6" ht="12.75" customHeight="1" x14ac:dyDescent="0.15">
      <c r="A709" s="911" t="s">
        <v>4290</v>
      </c>
      <c r="B709" s="912" t="str">
        <f t="shared" si="2"/>
        <v>61</v>
      </c>
      <c r="C709" s="913" t="s">
        <v>4291</v>
      </c>
      <c r="D709" s="911" t="s">
        <v>4290</v>
      </c>
      <c r="E709" s="914" t="s">
        <v>3588</v>
      </c>
      <c r="F709" s="914" t="s">
        <v>3264</v>
      </c>
    </row>
    <row r="710" spans="1:6" ht="12.75" customHeight="1" x14ac:dyDescent="0.15">
      <c r="A710" s="912" t="s">
        <v>2182</v>
      </c>
      <c r="B710" s="912" t="str">
        <f t="shared" si="2"/>
        <v>26</v>
      </c>
      <c r="C710" s="913" t="s">
        <v>4292</v>
      </c>
      <c r="D710" s="912" t="s">
        <v>2182</v>
      </c>
      <c r="E710" s="914" t="s">
        <v>3588</v>
      </c>
      <c r="F710" s="914" t="s">
        <v>3267</v>
      </c>
    </row>
    <row r="711" spans="1:6" ht="12.75" customHeight="1" x14ac:dyDescent="0.15">
      <c r="A711" s="912" t="s">
        <v>1294</v>
      </c>
      <c r="B711" s="912" t="str">
        <f t="shared" si="2"/>
        <v>26</v>
      </c>
      <c r="C711" s="913" t="s">
        <v>4293</v>
      </c>
      <c r="D711" s="912" t="s">
        <v>1294</v>
      </c>
      <c r="E711" s="914" t="s">
        <v>3804</v>
      </c>
      <c r="F711" s="914" t="s">
        <v>3267</v>
      </c>
    </row>
    <row r="712" spans="1:6" ht="12.75" customHeight="1" x14ac:dyDescent="0.15">
      <c r="A712" s="912" t="s">
        <v>2758</v>
      </c>
      <c r="B712" s="912" t="str">
        <f t="shared" si="2"/>
        <v>02</v>
      </c>
      <c r="C712" s="913" t="s">
        <v>4294</v>
      </c>
      <c r="D712" s="912" t="s">
        <v>2758</v>
      </c>
      <c r="E712" s="914" t="s">
        <v>3333</v>
      </c>
      <c r="F712" s="914" t="s">
        <v>3267</v>
      </c>
    </row>
    <row r="713" spans="1:6" ht="12.75" customHeight="1" x14ac:dyDescent="0.15">
      <c r="A713" s="912" t="s">
        <v>2877</v>
      </c>
      <c r="B713" s="912" t="str">
        <f t="shared" si="2"/>
        <v>26</v>
      </c>
      <c r="C713" s="913" t="s">
        <v>4295</v>
      </c>
      <c r="D713" s="912" t="s">
        <v>2877</v>
      </c>
      <c r="E713" s="914" t="s">
        <v>3321</v>
      </c>
      <c r="F713" s="914" t="s">
        <v>3267</v>
      </c>
    </row>
    <row r="714" spans="1:6" ht="12.75" customHeight="1" x14ac:dyDescent="0.15">
      <c r="A714" s="912" t="s">
        <v>2750</v>
      </c>
      <c r="B714" s="912" t="str">
        <f t="shared" si="2"/>
        <v>02</v>
      </c>
      <c r="C714" s="913" t="s">
        <v>4296</v>
      </c>
      <c r="D714" s="912" t="s">
        <v>2750</v>
      </c>
      <c r="E714" s="914" t="s">
        <v>3333</v>
      </c>
      <c r="F714" s="914" t="s">
        <v>3267</v>
      </c>
    </row>
    <row r="715" spans="1:6" ht="12.75" customHeight="1" x14ac:dyDescent="0.15">
      <c r="A715" s="912" t="s">
        <v>1516</v>
      </c>
      <c r="B715" s="912" t="str">
        <f t="shared" si="2"/>
        <v>02</v>
      </c>
      <c r="C715" s="913" t="s">
        <v>4297</v>
      </c>
      <c r="D715" s="912" t="s">
        <v>1516</v>
      </c>
      <c r="E715" s="914" t="s">
        <v>3263</v>
      </c>
      <c r="F715" s="914" t="s">
        <v>3267</v>
      </c>
    </row>
    <row r="716" spans="1:6" ht="12.75" customHeight="1" x14ac:dyDescent="0.15">
      <c r="A716" s="912" t="s">
        <v>2720</v>
      </c>
      <c r="B716" s="912" t="str">
        <f t="shared" si="2"/>
        <v>26</v>
      </c>
      <c r="C716" s="913" t="s">
        <v>4298</v>
      </c>
      <c r="D716" s="912" t="s">
        <v>2720</v>
      </c>
      <c r="E716" s="914" t="s">
        <v>4299</v>
      </c>
      <c r="F716" s="914" t="s">
        <v>3267</v>
      </c>
    </row>
    <row r="717" spans="1:6" ht="12.75" customHeight="1" x14ac:dyDescent="0.15">
      <c r="A717" s="912" t="s">
        <v>1940</v>
      </c>
      <c r="B717" s="912" t="str">
        <f t="shared" si="2"/>
        <v>04</v>
      </c>
      <c r="C717" s="913" t="s">
        <v>4300</v>
      </c>
      <c r="D717" s="912" t="s">
        <v>1940</v>
      </c>
      <c r="E717" s="914" t="s">
        <v>3564</v>
      </c>
      <c r="F717" s="914" t="s">
        <v>3267</v>
      </c>
    </row>
    <row r="718" spans="1:6" ht="12.75" customHeight="1" x14ac:dyDescent="0.15">
      <c r="A718" s="912" t="s">
        <v>1930</v>
      </c>
      <c r="B718" s="912" t="str">
        <f t="shared" si="2"/>
        <v>17</v>
      </c>
      <c r="C718" s="913" t="s">
        <v>4301</v>
      </c>
      <c r="D718" s="912" t="s">
        <v>1930</v>
      </c>
      <c r="E718" s="914" t="s">
        <v>3564</v>
      </c>
      <c r="F718" s="914" t="s">
        <v>3267</v>
      </c>
    </row>
    <row r="719" spans="1:6" ht="12.75" customHeight="1" x14ac:dyDescent="0.15">
      <c r="A719" s="912" t="s">
        <v>2828</v>
      </c>
      <c r="B719" s="912" t="str">
        <f t="shared" si="2"/>
        <v>02</v>
      </c>
      <c r="C719" s="913" t="s">
        <v>4302</v>
      </c>
      <c r="D719" s="912" t="s">
        <v>2828</v>
      </c>
      <c r="E719" s="914" t="s">
        <v>3346</v>
      </c>
      <c r="F719" s="914" t="s">
        <v>3267</v>
      </c>
    </row>
    <row r="720" spans="1:6" ht="12.75" customHeight="1" x14ac:dyDescent="0.15">
      <c r="A720" s="912" t="s">
        <v>2072</v>
      </c>
      <c r="B720" s="912" t="str">
        <f t="shared" si="2"/>
        <v>26</v>
      </c>
      <c r="C720" s="913" t="s">
        <v>4303</v>
      </c>
      <c r="D720" s="912" t="s">
        <v>2072</v>
      </c>
      <c r="E720" s="914" t="s">
        <v>4304</v>
      </c>
      <c r="F720" s="914" t="s">
        <v>3267</v>
      </c>
    </row>
    <row r="721" spans="1:6" ht="12.75" customHeight="1" x14ac:dyDescent="0.15">
      <c r="A721" s="912" t="s">
        <v>2867</v>
      </c>
      <c r="B721" s="912" t="str">
        <f t="shared" si="2"/>
        <v>26</v>
      </c>
      <c r="C721" s="913" t="s">
        <v>4305</v>
      </c>
      <c r="D721" s="912" t="s">
        <v>2867</v>
      </c>
      <c r="E721" s="914" t="s">
        <v>4306</v>
      </c>
      <c r="F721" s="914" t="s">
        <v>3267</v>
      </c>
    </row>
    <row r="722" spans="1:6" ht="12.75" customHeight="1" x14ac:dyDescent="0.15">
      <c r="A722" s="912" t="s">
        <v>1581</v>
      </c>
      <c r="B722" s="912" t="str">
        <f t="shared" si="2"/>
        <v>02</v>
      </c>
      <c r="C722" s="913" t="s">
        <v>4307</v>
      </c>
      <c r="D722" s="912" t="s">
        <v>1581</v>
      </c>
      <c r="E722" s="914" t="s">
        <v>3263</v>
      </c>
      <c r="F722" s="914" t="s">
        <v>3267</v>
      </c>
    </row>
    <row r="723" spans="1:6" ht="12.75" customHeight="1" x14ac:dyDescent="0.15">
      <c r="A723" s="912" t="s">
        <v>2963</v>
      </c>
      <c r="B723" s="912" t="str">
        <f t="shared" si="2"/>
        <v>26</v>
      </c>
      <c r="C723" s="913" t="s">
        <v>4308</v>
      </c>
      <c r="D723" s="912" t="s">
        <v>2963</v>
      </c>
      <c r="E723" s="914" t="s">
        <v>3310</v>
      </c>
      <c r="F723" s="914" t="s">
        <v>3267</v>
      </c>
    </row>
    <row r="724" spans="1:6" ht="12.75" customHeight="1" x14ac:dyDescent="0.15">
      <c r="A724" s="912" t="s">
        <v>1926</v>
      </c>
      <c r="B724" s="912" t="str">
        <f t="shared" si="2"/>
        <v>26</v>
      </c>
      <c r="C724" s="913" t="s">
        <v>4309</v>
      </c>
      <c r="D724" s="912" t="s">
        <v>1926</v>
      </c>
      <c r="E724" s="914" t="s">
        <v>4310</v>
      </c>
      <c r="F724" s="914" t="s">
        <v>3267</v>
      </c>
    </row>
    <row r="725" spans="1:6" ht="12.75" customHeight="1" x14ac:dyDescent="0.15">
      <c r="A725" s="912" t="s">
        <v>2690</v>
      </c>
      <c r="B725" s="912" t="str">
        <f t="shared" si="2"/>
        <v>04</v>
      </c>
      <c r="C725" s="913" t="s">
        <v>4311</v>
      </c>
      <c r="D725" s="912" t="s">
        <v>2690</v>
      </c>
      <c r="E725" s="914" t="s">
        <v>3523</v>
      </c>
      <c r="F725" s="914" t="s">
        <v>3267</v>
      </c>
    </row>
    <row r="726" spans="1:6" ht="12.75" customHeight="1" x14ac:dyDescent="0.15">
      <c r="A726" s="912" t="s">
        <v>2656</v>
      </c>
      <c r="B726" s="912" t="str">
        <f t="shared" si="2"/>
        <v>03</v>
      </c>
      <c r="C726" s="913" t="s">
        <v>4312</v>
      </c>
      <c r="D726" s="912" t="s">
        <v>2656</v>
      </c>
      <c r="E726" s="914" t="s">
        <v>3279</v>
      </c>
      <c r="F726" s="914" t="s">
        <v>3267</v>
      </c>
    </row>
    <row r="727" spans="1:6" ht="12.75" customHeight="1" x14ac:dyDescent="0.15">
      <c r="A727" s="912" t="s">
        <v>1359</v>
      </c>
      <c r="B727" s="912" t="str">
        <f t="shared" si="2"/>
        <v>04</v>
      </c>
      <c r="C727" s="913" t="s">
        <v>4313</v>
      </c>
      <c r="D727" s="912" t="s">
        <v>1359</v>
      </c>
      <c r="E727" s="914" t="s">
        <v>3569</v>
      </c>
      <c r="F727" s="914" t="s">
        <v>3267</v>
      </c>
    </row>
    <row r="728" spans="1:6" ht="12.75" customHeight="1" x14ac:dyDescent="0.15">
      <c r="A728" s="912" t="s">
        <v>1583</v>
      </c>
      <c r="B728" s="912" t="str">
        <f t="shared" si="2"/>
        <v>02</v>
      </c>
      <c r="C728" s="913" t="s">
        <v>4314</v>
      </c>
      <c r="D728" s="912" t="s">
        <v>1583</v>
      </c>
      <c r="E728" s="914" t="s">
        <v>3263</v>
      </c>
      <c r="F728" s="914" t="s">
        <v>3267</v>
      </c>
    </row>
    <row r="729" spans="1:6" ht="12.75" customHeight="1" x14ac:dyDescent="0.15">
      <c r="A729" s="912" t="s">
        <v>1723</v>
      </c>
      <c r="B729" s="912" t="str">
        <f t="shared" si="2"/>
        <v>04</v>
      </c>
      <c r="C729" s="913" t="s">
        <v>4315</v>
      </c>
      <c r="D729" s="912" t="s">
        <v>1723</v>
      </c>
      <c r="E729" s="914" t="s">
        <v>4316</v>
      </c>
      <c r="F729" s="914" t="s">
        <v>3267</v>
      </c>
    </row>
    <row r="730" spans="1:6" ht="12.75" customHeight="1" x14ac:dyDescent="0.15">
      <c r="A730" s="912" t="s">
        <v>2241</v>
      </c>
      <c r="B730" s="912" t="str">
        <f t="shared" si="2"/>
        <v>02</v>
      </c>
      <c r="C730" s="913" t="s">
        <v>4317</v>
      </c>
      <c r="D730" s="912" t="s">
        <v>2241</v>
      </c>
      <c r="E730" s="914" t="s">
        <v>3344</v>
      </c>
      <c r="F730" s="914" t="s">
        <v>3267</v>
      </c>
    </row>
    <row r="731" spans="1:6" ht="12.75" customHeight="1" x14ac:dyDescent="0.15">
      <c r="A731" s="912" t="s">
        <v>2247</v>
      </c>
      <c r="B731" s="912" t="str">
        <f t="shared" si="2"/>
        <v>15</v>
      </c>
      <c r="C731" s="913" t="s">
        <v>4318</v>
      </c>
      <c r="D731" s="912" t="s">
        <v>2247</v>
      </c>
      <c r="E731" s="914" t="s">
        <v>3344</v>
      </c>
      <c r="F731" s="914" t="s">
        <v>3267</v>
      </c>
    </row>
    <row r="732" spans="1:6" ht="12.75" customHeight="1" x14ac:dyDescent="0.15">
      <c r="A732" s="912" t="s">
        <v>2780</v>
      </c>
      <c r="B732" s="912" t="str">
        <f t="shared" si="2"/>
        <v>26</v>
      </c>
      <c r="C732" s="913" t="s">
        <v>4319</v>
      </c>
      <c r="D732" s="912" t="s">
        <v>2780</v>
      </c>
      <c r="E732" s="914" t="s">
        <v>4320</v>
      </c>
      <c r="F732" s="914" t="s">
        <v>3267</v>
      </c>
    </row>
    <row r="733" spans="1:6" ht="12.75" customHeight="1" x14ac:dyDescent="0.15">
      <c r="A733" s="912" t="s">
        <v>2734</v>
      </c>
      <c r="B733" s="912" t="str">
        <f t="shared" si="2"/>
        <v>26</v>
      </c>
      <c r="C733" s="913" t="s">
        <v>4321</v>
      </c>
      <c r="D733" s="912" t="s">
        <v>2734</v>
      </c>
      <c r="E733" s="914" t="s">
        <v>3370</v>
      </c>
      <c r="F733" s="914" t="s">
        <v>3267</v>
      </c>
    </row>
    <row r="734" spans="1:6" ht="12.75" customHeight="1" x14ac:dyDescent="0.15">
      <c r="A734" s="912" t="s">
        <v>1383</v>
      </c>
      <c r="B734" s="912" t="str">
        <f t="shared" si="2"/>
        <v>02</v>
      </c>
      <c r="C734" s="913" t="s">
        <v>4322</v>
      </c>
      <c r="D734" s="912" t="s">
        <v>1383</v>
      </c>
      <c r="E734" s="914" t="s">
        <v>3263</v>
      </c>
      <c r="F734" s="914" t="s">
        <v>3267</v>
      </c>
    </row>
    <row r="735" spans="1:6" ht="12.75" customHeight="1" x14ac:dyDescent="0.15">
      <c r="A735" s="911" t="s">
        <v>4323</v>
      </c>
      <c r="B735" s="912" t="str">
        <f t="shared" si="2"/>
        <v>60</v>
      </c>
      <c r="C735" s="913" t="s">
        <v>4324</v>
      </c>
      <c r="D735" s="911" t="s">
        <v>4323</v>
      </c>
      <c r="E735" s="914" t="s">
        <v>3263</v>
      </c>
      <c r="F735" s="914" t="s">
        <v>3264</v>
      </c>
    </row>
    <row r="736" spans="1:6" ht="12.75" customHeight="1" x14ac:dyDescent="0.15">
      <c r="A736" s="912" t="s">
        <v>1526</v>
      </c>
      <c r="B736" s="912" t="str">
        <f t="shared" si="2"/>
        <v>17</v>
      </c>
      <c r="C736" s="913" t="s">
        <v>4325</v>
      </c>
      <c r="D736" s="912" t="s">
        <v>1526</v>
      </c>
      <c r="E736" s="914" t="s">
        <v>3263</v>
      </c>
      <c r="F736" s="914" t="s">
        <v>3267</v>
      </c>
    </row>
    <row r="737" spans="1:6" ht="12.75" customHeight="1" x14ac:dyDescent="0.15">
      <c r="A737" s="912" t="s">
        <v>2556</v>
      </c>
      <c r="B737" s="912" t="str">
        <f t="shared" si="2"/>
        <v>26</v>
      </c>
      <c r="C737" s="913" t="s">
        <v>4326</v>
      </c>
      <c r="D737" s="912" t="s">
        <v>2556</v>
      </c>
      <c r="E737" s="914" t="s">
        <v>4327</v>
      </c>
      <c r="F737" s="914" t="s">
        <v>3267</v>
      </c>
    </row>
    <row r="738" spans="1:6" ht="12.75" customHeight="1" x14ac:dyDescent="0.15">
      <c r="A738" s="911" t="s">
        <v>4328</v>
      </c>
      <c r="B738" s="912" t="str">
        <f t="shared" si="2"/>
        <v>46</v>
      </c>
      <c r="C738" s="913" t="s">
        <v>4329</v>
      </c>
      <c r="D738" s="911" t="s">
        <v>4328</v>
      </c>
      <c r="E738" s="914" t="s">
        <v>3377</v>
      </c>
      <c r="F738" s="914" t="s">
        <v>3264</v>
      </c>
    </row>
    <row r="739" spans="1:6" ht="12.75" customHeight="1" x14ac:dyDescent="0.15">
      <c r="A739" s="912" t="s">
        <v>1994</v>
      </c>
      <c r="B739" s="912" t="str">
        <f t="shared" si="2"/>
        <v>02</v>
      </c>
      <c r="C739" s="913" t="s">
        <v>4330</v>
      </c>
      <c r="D739" s="912" t="s">
        <v>1994</v>
      </c>
      <c r="E739" s="914" t="s">
        <v>3271</v>
      </c>
      <c r="F739" s="914" t="s">
        <v>3267</v>
      </c>
    </row>
    <row r="740" spans="1:6" ht="12.75" customHeight="1" x14ac:dyDescent="0.15">
      <c r="A740" s="911" t="s">
        <v>4331</v>
      </c>
      <c r="B740" s="912" t="str">
        <f t="shared" si="2"/>
        <v>41</v>
      </c>
      <c r="C740" s="913" t="s">
        <v>4332</v>
      </c>
      <c r="D740" s="911" t="s">
        <v>4331</v>
      </c>
      <c r="E740" s="914" t="s">
        <v>3493</v>
      </c>
      <c r="F740" s="914" t="s">
        <v>3264</v>
      </c>
    </row>
    <row r="741" spans="1:6" ht="12.75" customHeight="1" x14ac:dyDescent="0.15">
      <c r="A741" s="912" t="s">
        <v>1274</v>
      </c>
      <c r="B741" s="912" t="str">
        <f t="shared" si="2"/>
        <v>22</v>
      </c>
      <c r="C741" s="913" t="s">
        <v>4333</v>
      </c>
      <c r="D741" s="912" t="s">
        <v>1274</v>
      </c>
      <c r="E741" s="914" t="s">
        <v>3493</v>
      </c>
      <c r="F741" s="914" t="s">
        <v>3267</v>
      </c>
    </row>
    <row r="742" spans="1:6" ht="12.75" customHeight="1" x14ac:dyDescent="0.15">
      <c r="A742" s="912" t="s">
        <v>2394</v>
      </c>
      <c r="B742" s="912" t="str">
        <f t="shared" si="2"/>
        <v>26</v>
      </c>
      <c r="C742" s="913" t="s">
        <v>4334</v>
      </c>
      <c r="D742" s="912" t="s">
        <v>2394</v>
      </c>
      <c r="E742" s="914" t="s">
        <v>3266</v>
      </c>
      <c r="F742" s="914" t="s">
        <v>3267</v>
      </c>
    </row>
    <row r="743" spans="1:6" ht="12.75" customHeight="1" x14ac:dyDescent="0.15">
      <c r="A743" s="912" t="s">
        <v>1859</v>
      </c>
      <c r="B743" s="912" t="str">
        <f t="shared" si="2"/>
        <v>03</v>
      </c>
      <c r="C743" s="913" t="s">
        <v>4335</v>
      </c>
      <c r="D743" s="912" t="s">
        <v>1859</v>
      </c>
      <c r="E743" s="914" t="s">
        <v>3491</v>
      </c>
      <c r="F743" s="914" t="s">
        <v>3267</v>
      </c>
    </row>
    <row r="744" spans="1:6" ht="12.75" customHeight="1" x14ac:dyDescent="0.15">
      <c r="A744" s="912" t="s">
        <v>1338</v>
      </c>
      <c r="B744" s="912" t="str">
        <f t="shared" si="2"/>
        <v>26</v>
      </c>
      <c r="C744" s="913" t="s">
        <v>4336</v>
      </c>
      <c r="D744" s="912" t="s">
        <v>1338</v>
      </c>
      <c r="E744" s="914" t="s">
        <v>3415</v>
      </c>
      <c r="F744" s="914" t="s">
        <v>3267</v>
      </c>
    </row>
    <row r="745" spans="1:6" ht="12.75" customHeight="1" x14ac:dyDescent="0.15">
      <c r="A745" s="912" t="s">
        <v>2911</v>
      </c>
      <c r="B745" s="912" t="str">
        <f t="shared" si="2"/>
        <v>02</v>
      </c>
      <c r="C745" s="913" t="s">
        <v>4337</v>
      </c>
      <c r="D745" s="912" t="s">
        <v>2911</v>
      </c>
      <c r="E745" s="914" t="s">
        <v>3506</v>
      </c>
      <c r="F745" s="914" t="s">
        <v>3267</v>
      </c>
    </row>
    <row r="746" spans="1:6" ht="12.75" customHeight="1" x14ac:dyDescent="0.15">
      <c r="A746" s="912" t="s">
        <v>1713</v>
      </c>
      <c r="B746" s="912" t="str">
        <f t="shared" si="2"/>
        <v>02</v>
      </c>
      <c r="C746" s="913" t="s">
        <v>4338</v>
      </c>
      <c r="D746" s="912" t="s">
        <v>1713</v>
      </c>
      <c r="E746" s="914" t="s">
        <v>3517</v>
      </c>
      <c r="F746" s="914" t="s">
        <v>3267</v>
      </c>
    </row>
    <row r="747" spans="1:6" ht="12.75" customHeight="1" x14ac:dyDescent="0.15">
      <c r="A747" s="912" t="s">
        <v>1721</v>
      </c>
      <c r="B747" s="912" t="str">
        <f t="shared" si="2"/>
        <v>17</v>
      </c>
      <c r="C747" s="913" t="s">
        <v>4339</v>
      </c>
      <c r="D747" s="912" t="s">
        <v>1721</v>
      </c>
      <c r="E747" s="914" t="s">
        <v>3517</v>
      </c>
      <c r="F747" s="914" t="s">
        <v>3267</v>
      </c>
    </row>
    <row r="748" spans="1:6" ht="12.75" customHeight="1" x14ac:dyDescent="0.15">
      <c r="A748" s="912" t="s">
        <v>1653</v>
      </c>
      <c r="B748" s="912" t="str">
        <f t="shared" si="2"/>
        <v>17</v>
      </c>
      <c r="C748" s="913" t="s">
        <v>4340</v>
      </c>
      <c r="D748" s="912" t="s">
        <v>1653</v>
      </c>
      <c r="E748" s="914" t="s">
        <v>3263</v>
      </c>
      <c r="F748" s="914" t="s">
        <v>3267</v>
      </c>
    </row>
    <row r="749" spans="1:6" ht="12.75" customHeight="1" x14ac:dyDescent="0.15">
      <c r="A749" s="912" t="s">
        <v>2688</v>
      </c>
      <c r="B749" s="912" t="str">
        <f t="shared" si="2"/>
        <v>26</v>
      </c>
      <c r="C749" s="913" t="s">
        <v>4341</v>
      </c>
      <c r="D749" s="912" t="s">
        <v>2688</v>
      </c>
      <c r="E749" s="914" t="s">
        <v>3523</v>
      </c>
      <c r="F749" s="914" t="s">
        <v>3267</v>
      </c>
    </row>
    <row r="750" spans="1:6" ht="12.75" customHeight="1" x14ac:dyDescent="0.15">
      <c r="A750" s="912" t="s">
        <v>1799</v>
      </c>
      <c r="B750" s="912" t="str">
        <f t="shared" si="2"/>
        <v>26</v>
      </c>
      <c r="C750" s="913" t="s">
        <v>4342</v>
      </c>
      <c r="D750" s="912" t="s">
        <v>1799</v>
      </c>
      <c r="E750" s="914" t="s">
        <v>3972</v>
      </c>
      <c r="F750" s="914" t="s">
        <v>3267</v>
      </c>
    </row>
    <row r="751" spans="1:6" ht="12.75" customHeight="1" x14ac:dyDescent="0.15">
      <c r="A751" s="912" t="s">
        <v>3034</v>
      </c>
      <c r="B751" s="912" t="str">
        <f t="shared" si="2"/>
        <v>26</v>
      </c>
      <c r="C751" s="913" t="s">
        <v>4343</v>
      </c>
      <c r="D751" s="912" t="s">
        <v>3034</v>
      </c>
      <c r="E751" s="914" t="s">
        <v>4279</v>
      </c>
      <c r="F751" s="914" t="s">
        <v>3267</v>
      </c>
    </row>
    <row r="752" spans="1:6" ht="12.75" customHeight="1" x14ac:dyDescent="0.15">
      <c r="A752" s="911" t="s">
        <v>4344</v>
      </c>
      <c r="B752" s="912" t="str">
        <f t="shared" si="2"/>
        <v>60</v>
      </c>
      <c r="C752" s="913" t="s">
        <v>4345</v>
      </c>
      <c r="D752" s="911" t="s">
        <v>4344</v>
      </c>
      <c r="E752" s="914" t="s">
        <v>3365</v>
      </c>
      <c r="F752" s="914" t="s">
        <v>3264</v>
      </c>
    </row>
    <row r="753" spans="1:6" ht="12.75" customHeight="1" x14ac:dyDescent="0.15">
      <c r="A753" s="911" t="s">
        <v>4346</v>
      </c>
      <c r="B753" s="912" t="str">
        <f t="shared" si="2"/>
        <v>45</v>
      </c>
      <c r="C753" s="913" t="s">
        <v>4347</v>
      </c>
      <c r="D753" s="911" t="s">
        <v>4346</v>
      </c>
      <c r="E753" s="914" t="s">
        <v>3321</v>
      </c>
      <c r="F753" s="914" t="s">
        <v>3264</v>
      </c>
    </row>
    <row r="754" spans="1:6" ht="12.75" customHeight="1" x14ac:dyDescent="0.15">
      <c r="A754" s="911" t="s">
        <v>4348</v>
      </c>
      <c r="B754" s="912" t="str">
        <f t="shared" si="2"/>
        <v>47</v>
      </c>
      <c r="C754" s="913" t="s">
        <v>4349</v>
      </c>
      <c r="D754" s="911" t="s">
        <v>4348</v>
      </c>
      <c r="E754" s="914" t="s">
        <v>4350</v>
      </c>
      <c r="F754" s="914" t="s">
        <v>3264</v>
      </c>
    </row>
    <row r="755" spans="1:6" ht="12.75" customHeight="1" x14ac:dyDescent="0.15">
      <c r="A755" s="912" t="s">
        <v>1470</v>
      </c>
      <c r="B755" s="912" t="str">
        <f t="shared" si="2"/>
        <v>02</v>
      </c>
      <c r="C755" s="913" t="s">
        <v>4351</v>
      </c>
      <c r="D755" s="912" t="s">
        <v>1470</v>
      </c>
      <c r="E755" s="914" t="s">
        <v>3263</v>
      </c>
      <c r="F755" s="914" t="s">
        <v>3267</v>
      </c>
    </row>
    <row r="756" spans="1:6" ht="12.75" customHeight="1" x14ac:dyDescent="0.15">
      <c r="A756" s="912" t="s">
        <v>1655</v>
      </c>
      <c r="B756" s="912" t="str">
        <f t="shared" si="2"/>
        <v>17</v>
      </c>
      <c r="C756" s="913" t="s">
        <v>4352</v>
      </c>
      <c r="D756" s="912" t="s">
        <v>1655</v>
      </c>
      <c r="E756" s="914" t="s">
        <v>3263</v>
      </c>
      <c r="F756" s="914" t="s">
        <v>3267</v>
      </c>
    </row>
    <row r="757" spans="1:6" ht="12.75" customHeight="1" x14ac:dyDescent="0.15">
      <c r="A757" s="912" t="s">
        <v>1803</v>
      </c>
      <c r="B757" s="912" t="str">
        <f t="shared" si="2"/>
        <v>26</v>
      </c>
      <c r="C757" s="913" t="s">
        <v>4353</v>
      </c>
      <c r="D757" s="912" t="s">
        <v>1803</v>
      </c>
      <c r="E757" s="914" t="s">
        <v>4354</v>
      </c>
      <c r="F757" s="914" t="s">
        <v>3267</v>
      </c>
    </row>
    <row r="758" spans="1:6" ht="12.75" customHeight="1" x14ac:dyDescent="0.15">
      <c r="A758" s="912" t="s">
        <v>2996</v>
      </c>
      <c r="B758" s="912" t="str">
        <f t="shared" si="2"/>
        <v>02</v>
      </c>
      <c r="C758" s="913" t="s">
        <v>4355</v>
      </c>
      <c r="D758" s="912" t="s">
        <v>2996</v>
      </c>
      <c r="E758" s="914" t="s">
        <v>3341</v>
      </c>
      <c r="F758" s="914" t="s">
        <v>3267</v>
      </c>
    </row>
    <row r="759" spans="1:6" ht="12.75" customHeight="1" x14ac:dyDescent="0.15">
      <c r="A759" s="912" t="s">
        <v>2668</v>
      </c>
      <c r="B759" s="912" t="str">
        <f t="shared" si="2"/>
        <v>16</v>
      </c>
      <c r="C759" s="913" t="s">
        <v>4356</v>
      </c>
      <c r="D759" s="912" t="s">
        <v>2668</v>
      </c>
      <c r="E759" s="914" t="s">
        <v>3474</v>
      </c>
      <c r="F759" s="914" t="s">
        <v>3267</v>
      </c>
    </row>
    <row r="760" spans="1:6" ht="12.75" customHeight="1" x14ac:dyDescent="0.15">
      <c r="A760" s="912" t="s">
        <v>1551</v>
      </c>
      <c r="B760" s="912" t="str">
        <f t="shared" si="2"/>
        <v>02</v>
      </c>
      <c r="C760" s="913" t="s">
        <v>4357</v>
      </c>
      <c r="D760" s="912" t="s">
        <v>1551</v>
      </c>
      <c r="E760" s="914" t="s">
        <v>3263</v>
      </c>
      <c r="F760" s="914" t="s">
        <v>3267</v>
      </c>
    </row>
    <row r="761" spans="1:6" ht="12.75" customHeight="1" x14ac:dyDescent="0.15">
      <c r="A761" s="912" t="s">
        <v>1972</v>
      </c>
      <c r="B761" s="912" t="str">
        <f t="shared" si="2"/>
        <v>26</v>
      </c>
      <c r="C761" s="913" t="s">
        <v>4358</v>
      </c>
      <c r="D761" s="912" t="s">
        <v>1972</v>
      </c>
      <c r="E761" s="914" t="s">
        <v>3383</v>
      </c>
      <c r="F761" s="914" t="s">
        <v>3267</v>
      </c>
    </row>
    <row r="762" spans="1:6" ht="12.75" customHeight="1" x14ac:dyDescent="0.15">
      <c r="A762" s="912" t="s">
        <v>1530</v>
      </c>
      <c r="B762" s="912" t="str">
        <f t="shared" si="2"/>
        <v>16</v>
      </c>
      <c r="C762" s="913" t="s">
        <v>4359</v>
      </c>
      <c r="D762" s="912" t="s">
        <v>1530</v>
      </c>
      <c r="E762" s="914" t="s">
        <v>3263</v>
      </c>
      <c r="F762" s="914" t="s">
        <v>3267</v>
      </c>
    </row>
    <row r="763" spans="1:6" ht="12.75" customHeight="1" x14ac:dyDescent="0.15">
      <c r="A763" s="912" t="s">
        <v>2648</v>
      </c>
      <c r="B763" s="912" t="str">
        <f t="shared" si="2"/>
        <v>04</v>
      </c>
      <c r="C763" s="913" t="s">
        <v>4360</v>
      </c>
      <c r="D763" s="912" t="s">
        <v>2648</v>
      </c>
      <c r="E763" s="914" t="s">
        <v>3279</v>
      </c>
      <c r="F763" s="914" t="s">
        <v>3267</v>
      </c>
    </row>
    <row r="764" spans="1:6" ht="12.75" customHeight="1" x14ac:dyDescent="0.15">
      <c r="A764" s="912" t="s">
        <v>2732</v>
      </c>
      <c r="B764" s="912" t="str">
        <f t="shared" si="2"/>
        <v>26</v>
      </c>
      <c r="C764" s="913" t="s">
        <v>4361</v>
      </c>
      <c r="D764" s="912" t="s">
        <v>2732</v>
      </c>
      <c r="E764" s="914" t="s">
        <v>3370</v>
      </c>
      <c r="F764" s="914" t="s">
        <v>3267</v>
      </c>
    </row>
    <row r="765" spans="1:6" ht="12.75" customHeight="1" x14ac:dyDescent="0.15">
      <c r="A765" s="912" t="s">
        <v>1482</v>
      </c>
      <c r="B765" s="912" t="str">
        <f t="shared" si="2"/>
        <v>02</v>
      </c>
      <c r="C765" s="913" t="s">
        <v>4362</v>
      </c>
      <c r="D765" s="912" t="s">
        <v>1482</v>
      </c>
      <c r="E765" s="914" t="s">
        <v>3263</v>
      </c>
      <c r="F765" s="914" t="s">
        <v>3267</v>
      </c>
    </row>
    <row r="766" spans="1:6" ht="12.75" customHeight="1" x14ac:dyDescent="0.15">
      <c r="A766" s="912" t="s">
        <v>1472</v>
      </c>
      <c r="B766" s="912" t="str">
        <f t="shared" si="2"/>
        <v>02</v>
      </c>
      <c r="C766" s="913" t="s">
        <v>4363</v>
      </c>
      <c r="D766" s="912" t="s">
        <v>1472</v>
      </c>
      <c r="E766" s="914" t="s">
        <v>3263</v>
      </c>
      <c r="F766" s="914" t="s">
        <v>3267</v>
      </c>
    </row>
    <row r="767" spans="1:6" ht="12.75" customHeight="1" x14ac:dyDescent="0.15">
      <c r="A767" s="912" t="s">
        <v>1683</v>
      </c>
      <c r="B767" s="912" t="str">
        <f t="shared" ref="B767:B1004" si="3">RIGHT(A767,2)</f>
        <v>26</v>
      </c>
      <c r="C767" s="913" t="s">
        <v>4364</v>
      </c>
      <c r="D767" s="912" t="s">
        <v>1683</v>
      </c>
      <c r="E767" s="914" t="s">
        <v>3644</v>
      </c>
      <c r="F767" s="914" t="s">
        <v>3267</v>
      </c>
    </row>
    <row r="768" spans="1:6" ht="12.75" customHeight="1" x14ac:dyDescent="0.15">
      <c r="A768" s="912" t="s">
        <v>1387</v>
      </c>
      <c r="B768" s="912" t="str">
        <f t="shared" si="3"/>
        <v>02</v>
      </c>
      <c r="C768" s="913" t="s">
        <v>4365</v>
      </c>
      <c r="D768" s="912" t="s">
        <v>1387</v>
      </c>
      <c r="E768" s="914" t="s">
        <v>3263</v>
      </c>
      <c r="F768" s="914" t="s">
        <v>3267</v>
      </c>
    </row>
    <row r="769" spans="1:6" ht="12.75" customHeight="1" x14ac:dyDescent="0.15">
      <c r="A769" s="912" t="s">
        <v>2801</v>
      </c>
      <c r="B769" s="912" t="str">
        <f t="shared" si="3"/>
        <v>26</v>
      </c>
      <c r="C769" s="913" t="s">
        <v>4366</v>
      </c>
      <c r="D769" s="912" t="s">
        <v>2801</v>
      </c>
      <c r="E769" s="914" t="s">
        <v>3377</v>
      </c>
      <c r="F769" s="914" t="s">
        <v>3267</v>
      </c>
    </row>
    <row r="770" spans="1:6" ht="12.75" customHeight="1" x14ac:dyDescent="0.15">
      <c r="A770" s="912" t="s">
        <v>1496</v>
      </c>
      <c r="B770" s="912" t="str">
        <f t="shared" si="3"/>
        <v>02</v>
      </c>
      <c r="C770" s="913" t="s">
        <v>4367</v>
      </c>
      <c r="D770" s="912" t="s">
        <v>1496</v>
      </c>
      <c r="E770" s="914" t="s">
        <v>3263</v>
      </c>
      <c r="F770" s="914" t="s">
        <v>3267</v>
      </c>
    </row>
    <row r="771" spans="1:6" ht="12.75" customHeight="1" x14ac:dyDescent="0.15">
      <c r="A771" s="912" t="s">
        <v>1524</v>
      </c>
      <c r="B771" s="912" t="str">
        <f t="shared" si="3"/>
        <v>17</v>
      </c>
      <c r="C771" s="913" t="s">
        <v>4368</v>
      </c>
      <c r="D771" s="912" t="s">
        <v>1524</v>
      </c>
      <c r="E771" s="914" t="s">
        <v>3263</v>
      </c>
      <c r="F771" s="914" t="s">
        <v>3267</v>
      </c>
    </row>
    <row r="772" spans="1:6" ht="12.75" customHeight="1" x14ac:dyDescent="0.15">
      <c r="A772" s="912" t="s">
        <v>2883</v>
      </c>
      <c r="B772" s="912" t="str">
        <f t="shared" si="3"/>
        <v>26</v>
      </c>
      <c r="C772" s="913" t="s">
        <v>4369</v>
      </c>
      <c r="D772" s="912" t="s">
        <v>2883</v>
      </c>
      <c r="E772" s="914" t="s">
        <v>3321</v>
      </c>
      <c r="F772" s="914" t="s">
        <v>3267</v>
      </c>
    </row>
    <row r="773" spans="1:6" ht="12.75" customHeight="1" x14ac:dyDescent="0.15">
      <c r="A773" s="912" t="s">
        <v>2937</v>
      </c>
      <c r="B773" s="912" t="str">
        <f t="shared" si="3"/>
        <v>04</v>
      </c>
      <c r="C773" s="913" t="s">
        <v>4370</v>
      </c>
      <c r="D773" s="912" t="s">
        <v>2937</v>
      </c>
      <c r="E773" s="914" t="s">
        <v>3571</v>
      </c>
      <c r="F773" s="914" t="s">
        <v>3267</v>
      </c>
    </row>
    <row r="774" spans="1:6" ht="12.75" customHeight="1" x14ac:dyDescent="0.15">
      <c r="A774" s="912" t="s">
        <v>2945</v>
      </c>
      <c r="B774" s="912" t="str">
        <f t="shared" si="3"/>
        <v>26</v>
      </c>
      <c r="C774" s="913" t="s">
        <v>4371</v>
      </c>
      <c r="D774" s="912" t="s">
        <v>2945</v>
      </c>
      <c r="E774" s="914" t="s">
        <v>3571</v>
      </c>
      <c r="F774" s="914" t="s">
        <v>3267</v>
      </c>
    </row>
    <row r="775" spans="1:6" ht="12.75" customHeight="1" x14ac:dyDescent="0.15">
      <c r="A775" s="912" t="s">
        <v>2907</v>
      </c>
      <c r="B775" s="912" t="str">
        <f t="shared" si="3"/>
        <v>02</v>
      </c>
      <c r="C775" s="913" t="s">
        <v>4372</v>
      </c>
      <c r="D775" s="912" t="s">
        <v>2907</v>
      </c>
      <c r="E775" s="914" t="s">
        <v>3506</v>
      </c>
      <c r="F775" s="914" t="s">
        <v>3267</v>
      </c>
    </row>
    <row r="776" spans="1:6" ht="12.75" customHeight="1" x14ac:dyDescent="0.15">
      <c r="A776" s="912" t="s">
        <v>1791</v>
      </c>
      <c r="B776" s="912" t="str">
        <f t="shared" si="3"/>
        <v>26</v>
      </c>
      <c r="C776" s="913" t="s">
        <v>4373</v>
      </c>
      <c r="D776" s="912" t="s">
        <v>1791</v>
      </c>
      <c r="E776" s="914" t="s">
        <v>3870</v>
      </c>
      <c r="F776" s="914" t="s">
        <v>3267</v>
      </c>
    </row>
    <row r="777" spans="1:6" ht="12.75" customHeight="1" x14ac:dyDescent="0.15">
      <c r="A777" s="912" t="s">
        <v>2726</v>
      </c>
      <c r="B777" s="912" t="str">
        <f t="shared" si="3"/>
        <v>04</v>
      </c>
      <c r="C777" s="913" t="s">
        <v>4374</v>
      </c>
      <c r="D777" s="912" t="s">
        <v>2726</v>
      </c>
      <c r="E777" s="914" t="s">
        <v>4375</v>
      </c>
      <c r="F777" s="914" t="s">
        <v>3267</v>
      </c>
    </row>
    <row r="778" spans="1:6" ht="12.75" customHeight="1" x14ac:dyDescent="0.15">
      <c r="A778" s="912" t="s">
        <v>2714</v>
      </c>
      <c r="B778" s="912" t="str">
        <f t="shared" si="3"/>
        <v>17</v>
      </c>
      <c r="C778" s="913" t="s">
        <v>4376</v>
      </c>
      <c r="D778" s="912" t="s">
        <v>2714</v>
      </c>
      <c r="E778" s="914" t="s">
        <v>4377</v>
      </c>
      <c r="F778" s="914" t="s">
        <v>3267</v>
      </c>
    </row>
    <row r="779" spans="1:6" ht="12.75" customHeight="1" x14ac:dyDescent="0.15">
      <c r="A779" s="912" t="s">
        <v>2873</v>
      </c>
      <c r="B779" s="912" t="str">
        <f t="shared" si="3"/>
        <v>26</v>
      </c>
      <c r="C779" s="913" t="s">
        <v>4378</v>
      </c>
      <c r="D779" s="912" t="s">
        <v>2873</v>
      </c>
      <c r="E779" s="914" t="s">
        <v>4379</v>
      </c>
      <c r="F779" s="914" t="s">
        <v>3267</v>
      </c>
    </row>
    <row r="780" spans="1:6" ht="12.75" customHeight="1" x14ac:dyDescent="0.15">
      <c r="A780" s="912" t="s">
        <v>2740</v>
      </c>
      <c r="B780" s="912" t="str">
        <f t="shared" si="3"/>
        <v>02</v>
      </c>
      <c r="C780" s="913" t="s">
        <v>4380</v>
      </c>
      <c r="D780" s="912" t="s">
        <v>2740</v>
      </c>
      <c r="E780" s="914" t="s">
        <v>3370</v>
      </c>
      <c r="F780" s="914" t="s">
        <v>3267</v>
      </c>
    </row>
    <row r="781" spans="1:6" ht="12.75" customHeight="1" x14ac:dyDescent="0.15">
      <c r="A781" s="912" t="s">
        <v>2746</v>
      </c>
      <c r="B781" s="912" t="str">
        <f t="shared" si="3"/>
        <v>17</v>
      </c>
      <c r="C781" s="913" t="s">
        <v>4381</v>
      </c>
      <c r="D781" s="912" t="s">
        <v>2746</v>
      </c>
      <c r="E781" s="914" t="s">
        <v>3370</v>
      </c>
      <c r="F781" s="914" t="s">
        <v>3267</v>
      </c>
    </row>
    <row r="782" spans="1:6" ht="12.75" customHeight="1" x14ac:dyDescent="0.15">
      <c r="A782" s="912" t="s">
        <v>2799</v>
      </c>
      <c r="B782" s="912" t="str">
        <f t="shared" si="3"/>
        <v>25</v>
      </c>
      <c r="C782" s="913" t="s">
        <v>4382</v>
      </c>
      <c r="D782" s="912" t="s">
        <v>2799</v>
      </c>
      <c r="E782" s="914" t="s">
        <v>3377</v>
      </c>
      <c r="F782" s="914" t="s">
        <v>3267</v>
      </c>
    </row>
    <row r="783" spans="1:6" ht="12.75" customHeight="1" x14ac:dyDescent="0.15">
      <c r="A783" s="912" t="s">
        <v>2990</v>
      </c>
      <c r="B783" s="912" t="str">
        <f t="shared" si="3"/>
        <v>02</v>
      </c>
      <c r="C783" s="913" t="s">
        <v>4383</v>
      </c>
      <c r="D783" s="912" t="s">
        <v>2990</v>
      </c>
      <c r="E783" s="914" t="s">
        <v>3341</v>
      </c>
      <c r="F783" s="914" t="s">
        <v>3267</v>
      </c>
    </row>
    <row r="784" spans="1:6" ht="12.75" customHeight="1" x14ac:dyDescent="0.15">
      <c r="A784" s="912" t="s">
        <v>1365</v>
      </c>
      <c r="B784" s="912" t="str">
        <f t="shared" si="3"/>
        <v>25</v>
      </c>
      <c r="C784" s="913" t="s">
        <v>4384</v>
      </c>
      <c r="D784" s="912" t="s">
        <v>1365</v>
      </c>
      <c r="E784" s="914" t="s">
        <v>3862</v>
      </c>
      <c r="F784" s="914" t="s">
        <v>3267</v>
      </c>
    </row>
    <row r="785" spans="1:6" ht="12.75" customHeight="1" x14ac:dyDescent="0.15">
      <c r="A785" s="912" t="s">
        <v>2805</v>
      </c>
      <c r="B785" s="912" t="str">
        <f t="shared" si="3"/>
        <v>26</v>
      </c>
      <c r="C785" s="913" t="s">
        <v>4385</v>
      </c>
      <c r="D785" s="912" t="s">
        <v>2805</v>
      </c>
      <c r="E785" s="914" t="s">
        <v>4386</v>
      </c>
      <c r="F785" s="914" t="s">
        <v>3267</v>
      </c>
    </row>
    <row r="786" spans="1:6" ht="12.75" customHeight="1" x14ac:dyDescent="0.15">
      <c r="A786" s="912" t="s">
        <v>1363</v>
      </c>
      <c r="B786" s="912" t="str">
        <f t="shared" si="3"/>
        <v>04</v>
      </c>
      <c r="C786" s="913" t="s">
        <v>4387</v>
      </c>
      <c r="D786" s="912" t="s">
        <v>1363</v>
      </c>
      <c r="E786" s="914" t="s">
        <v>3569</v>
      </c>
      <c r="F786" s="914" t="s">
        <v>3267</v>
      </c>
    </row>
    <row r="787" spans="1:6" ht="12.75" customHeight="1" x14ac:dyDescent="0.15">
      <c r="A787" s="912" t="s">
        <v>1833</v>
      </c>
      <c r="B787" s="912" t="str">
        <f t="shared" si="3"/>
        <v>04</v>
      </c>
      <c r="C787" s="913" t="s">
        <v>4388</v>
      </c>
      <c r="D787" s="912" t="s">
        <v>1833</v>
      </c>
      <c r="E787" s="914" t="s">
        <v>3367</v>
      </c>
      <c r="F787" s="914" t="s">
        <v>3267</v>
      </c>
    </row>
    <row r="788" spans="1:6" ht="12.75" customHeight="1" x14ac:dyDescent="0.15">
      <c r="A788" s="912" t="s">
        <v>2444</v>
      </c>
      <c r="B788" s="912" t="str">
        <f t="shared" si="3"/>
        <v>02</v>
      </c>
      <c r="C788" s="913" t="s">
        <v>4389</v>
      </c>
      <c r="D788" s="912" t="s">
        <v>2444</v>
      </c>
      <c r="E788" s="914" t="s">
        <v>3273</v>
      </c>
      <c r="F788" s="914" t="s">
        <v>3267</v>
      </c>
    </row>
    <row r="789" spans="1:6" ht="12.75" customHeight="1" x14ac:dyDescent="0.15">
      <c r="A789" s="912" t="s">
        <v>1936</v>
      </c>
      <c r="B789" s="912" t="str">
        <f t="shared" si="3"/>
        <v>04</v>
      </c>
      <c r="C789" s="913" t="s">
        <v>4390</v>
      </c>
      <c r="D789" s="912" t="s">
        <v>1936</v>
      </c>
      <c r="E789" s="914" t="s">
        <v>3564</v>
      </c>
      <c r="F789" s="914" t="s">
        <v>3267</v>
      </c>
    </row>
    <row r="790" spans="1:6" ht="12.75" customHeight="1" x14ac:dyDescent="0.15">
      <c r="A790" s="912" t="s">
        <v>1988</v>
      </c>
      <c r="B790" s="912" t="str">
        <f t="shared" si="3"/>
        <v>02</v>
      </c>
      <c r="C790" s="913" t="s">
        <v>4391</v>
      </c>
      <c r="D790" s="912" t="s">
        <v>1988</v>
      </c>
      <c r="E790" s="914" t="s">
        <v>3271</v>
      </c>
      <c r="F790" s="914" t="s">
        <v>3267</v>
      </c>
    </row>
    <row r="791" spans="1:6" ht="12.75" customHeight="1" x14ac:dyDescent="0.15">
      <c r="A791" s="912" t="s">
        <v>1458</v>
      </c>
      <c r="B791" s="912" t="str">
        <f t="shared" si="3"/>
        <v>02</v>
      </c>
      <c r="C791" s="913" t="s">
        <v>4392</v>
      </c>
      <c r="D791" s="912" t="s">
        <v>1458</v>
      </c>
      <c r="E791" s="914" t="s">
        <v>3263</v>
      </c>
      <c r="F791" s="914" t="s">
        <v>3267</v>
      </c>
    </row>
    <row r="792" spans="1:6" ht="12.75" customHeight="1" x14ac:dyDescent="0.15">
      <c r="A792" s="912" t="s">
        <v>2961</v>
      </c>
      <c r="B792" s="912" t="str">
        <f t="shared" si="3"/>
        <v>26</v>
      </c>
      <c r="C792" s="913" t="s">
        <v>4393</v>
      </c>
      <c r="D792" s="912" t="s">
        <v>2961</v>
      </c>
      <c r="E792" s="914" t="s">
        <v>3310</v>
      </c>
      <c r="F792" s="914" t="s">
        <v>3267</v>
      </c>
    </row>
    <row r="793" spans="1:6" ht="12.75" customHeight="1" x14ac:dyDescent="0.15">
      <c r="A793" s="912" t="s">
        <v>2474</v>
      </c>
      <c r="B793" s="912" t="str">
        <f t="shared" si="3"/>
        <v>26</v>
      </c>
      <c r="C793" s="913" t="s">
        <v>4394</v>
      </c>
      <c r="D793" s="912" t="s">
        <v>2474</v>
      </c>
      <c r="E793" s="914" t="s">
        <v>3273</v>
      </c>
      <c r="F793" s="914" t="s">
        <v>3267</v>
      </c>
    </row>
    <row r="794" spans="1:6" ht="12.75" customHeight="1" x14ac:dyDescent="0.15">
      <c r="A794" s="912" t="s">
        <v>2613</v>
      </c>
      <c r="B794" s="912" t="str">
        <f t="shared" si="3"/>
        <v>26</v>
      </c>
      <c r="C794" s="913" t="s">
        <v>4395</v>
      </c>
      <c r="D794" s="912" t="s">
        <v>2613</v>
      </c>
      <c r="E794" s="914" t="s">
        <v>3365</v>
      </c>
      <c r="F794" s="914" t="s">
        <v>3267</v>
      </c>
    </row>
    <row r="795" spans="1:6" ht="12.75" customHeight="1" x14ac:dyDescent="0.15">
      <c r="A795" s="911" t="s">
        <v>4396</v>
      </c>
      <c r="B795" s="912" t="str">
        <f t="shared" si="3"/>
        <v>60</v>
      </c>
      <c r="C795" s="913" t="s">
        <v>4397</v>
      </c>
      <c r="D795" s="911" t="s">
        <v>4396</v>
      </c>
      <c r="E795" s="914" t="s">
        <v>3517</v>
      </c>
      <c r="F795" s="914" t="s">
        <v>3264</v>
      </c>
    </row>
    <row r="796" spans="1:6" ht="12.75" customHeight="1" x14ac:dyDescent="0.15">
      <c r="A796" s="912" t="s">
        <v>2544</v>
      </c>
      <c r="B796" s="912" t="str">
        <f t="shared" si="3"/>
        <v>04</v>
      </c>
      <c r="C796" s="913" t="s">
        <v>4398</v>
      </c>
      <c r="D796" s="912" t="s">
        <v>2544</v>
      </c>
      <c r="E796" s="914" t="s">
        <v>3604</v>
      </c>
      <c r="F796" s="914" t="s">
        <v>3267</v>
      </c>
    </row>
    <row r="797" spans="1:6" ht="12.75" customHeight="1" x14ac:dyDescent="0.15">
      <c r="A797" s="911" t="s">
        <v>4399</v>
      </c>
      <c r="B797" s="912" t="str">
        <f t="shared" si="3"/>
        <v>61</v>
      </c>
      <c r="C797" s="913" t="s">
        <v>4400</v>
      </c>
      <c r="D797" s="911" t="s">
        <v>4399</v>
      </c>
      <c r="E797" s="914" t="s">
        <v>3341</v>
      </c>
      <c r="F797" s="914" t="s">
        <v>3264</v>
      </c>
    </row>
    <row r="798" spans="1:6" ht="12.75" customHeight="1" x14ac:dyDescent="0.15">
      <c r="A798" s="912" t="s">
        <v>1881</v>
      </c>
      <c r="B798" s="912" t="str">
        <f t="shared" si="3"/>
        <v>16</v>
      </c>
      <c r="C798" s="913" t="s">
        <v>4401</v>
      </c>
      <c r="D798" s="912" t="s">
        <v>1881</v>
      </c>
      <c r="E798" s="914" t="s">
        <v>3491</v>
      </c>
      <c r="F798" s="914" t="s">
        <v>3267</v>
      </c>
    </row>
    <row r="799" spans="1:6" ht="12.75" customHeight="1" x14ac:dyDescent="0.15">
      <c r="A799" s="912" t="s">
        <v>1869</v>
      </c>
      <c r="B799" s="912" t="str">
        <f t="shared" si="3"/>
        <v>02</v>
      </c>
      <c r="C799" s="913" t="s">
        <v>4402</v>
      </c>
      <c r="D799" s="912" t="s">
        <v>1869</v>
      </c>
      <c r="E799" s="914" t="s">
        <v>3491</v>
      </c>
      <c r="F799" s="914" t="s">
        <v>3267</v>
      </c>
    </row>
    <row r="800" spans="1:6" ht="12.75" customHeight="1" x14ac:dyDescent="0.15">
      <c r="A800" s="912" t="s">
        <v>2010</v>
      </c>
      <c r="B800" s="912" t="str">
        <f t="shared" si="3"/>
        <v>02</v>
      </c>
      <c r="C800" s="913" t="s">
        <v>4403</v>
      </c>
      <c r="D800" s="912" t="s">
        <v>2010</v>
      </c>
      <c r="E800" s="914" t="s">
        <v>3271</v>
      </c>
      <c r="F800" s="914" t="s">
        <v>3267</v>
      </c>
    </row>
    <row r="801" spans="1:6" ht="12.75" customHeight="1" x14ac:dyDescent="0.15">
      <c r="A801" s="912" t="s">
        <v>2975</v>
      </c>
      <c r="B801" s="912" t="str">
        <f t="shared" si="3"/>
        <v>26</v>
      </c>
      <c r="C801" s="913" t="s">
        <v>4404</v>
      </c>
      <c r="D801" s="912" t="s">
        <v>2975</v>
      </c>
      <c r="E801" s="914" t="s">
        <v>3310</v>
      </c>
      <c r="F801" s="914" t="s">
        <v>3267</v>
      </c>
    </row>
    <row r="802" spans="1:6" ht="12.75" customHeight="1" x14ac:dyDescent="0.15">
      <c r="A802" s="912" t="s">
        <v>1879</v>
      </c>
      <c r="B802" s="912" t="str">
        <f t="shared" si="3"/>
        <v>26</v>
      </c>
      <c r="C802" s="913" t="s">
        <v>4405</v>
      </c>
      <c r="D802" s="912" t="s">
        <v>1879</v>
      </c>
      <c r="E802" s="914" t="s">
        <v>3491</v>
      </c>
      <c r="F802" s="914" t="s">
        <v>3267</v>
      </c>
    </row>
    <row r="803" spans="1:6" ht="12.75" customHeight="1" x14ac:dyDescent="0.15">
      <c r="A803" s="912" t="s">
        <v>1637</v>
      </c>
      <c r="B803" s="912" t="str">
        <f t="shared" si="3"/>
        <v>02</v>
      </c>
      <c r="C803" s="913" t="s">
        <v>4406</v>
      </c>
      <c r="D803" s="912" t="s">
        <v>1637</v>
      </c>
      <c r="E803" s="914" t="s">
        <v>3263</v>
      </c>
      <c r="F803" s="914" t="s">
        <v>3267</v>
      </c>
    </row>
    <row r="804" spans="1:6" ht="12.75" customHeight="1" x14ac:dyDescent="0.15">
      <c r="A804" s="912" t="s">
        <v>1912</v>
      </c>
      <c r="B804" s="912" t="str">
        <f t="shared" si="3"/>
        <v>26</v>
      </c>
      <c r="C804" s="913" t="s">
        <v>4407</v>
      </c>
      <c r="D804" s="912" t="s">
        <v>1912</v>
      </c>
      <c r="E804" s="914" t="s">
        <v>4408</v>
      </c>
      <c r="F804" s="914" t="s">
        <v>3267</v>
      </c>
    </row>
    <row r="805" spans="1:6" ht="12.75" customHeight="1" x14ac:dyDescent="0.15">
      <c r="A805" s="911" t="s">
        <v>4409</v>
      </c>
      <c r="B805" s="912" t="str">
        <f t="shared" si="3"/>
        <v>61</v>
      </c>
      <c r="C805" s="913" t="s">
        <v>4410</v>
      </c>
      <c r="D805" s="911" t="s">
        <v>4409</v>
      </c>
      <c r="E805" s="914" t="s">
        <v>3321</v>
      </c>
      <c r="F805" s="914" t="s">
        <v>3264</v>
      </c>
    </row>
    <row r="806" spans="1:6" ht="12.75" customHeight="1" x14ac:dyDescent="0.15">
      <c r="A806" s="912" t="s">
        <v>2566</v>
      </c>
      <c r="B806" s="912" t="str">
        <f t="shared" si="3"/>
        <v>26</v>
      </c>
      <c r="C806" s="913" t="s">
        <v>4411</v>
      </c>
      <c r="D806" s="912" t="s">
        <v>2566</v>
      </c>
      <c r="E806" s="914" t="s">
        <v>4412</v>
      </c>
      <c r="F806" s="914" t="s">
        <v>3267</v>
      </c>
    </row>
    <row r="807" spans="1:6" ht="12.75" customHeight="1" x14ac:dyDescent="0.15">
      <c r="A807" s="912" t="s">
        <v>2162</v>
      </c>
      <c r="B807" s="912" t="str">
        <f t="shared" si="3"/>
        <v>04</v>
      </c>
      <c r="C807" s="913" t="s">
        <v>4413</v>
      </c>
      <c r="D807" s="912" t="s">
        <v>2162</v>
      </c>
      <c r="E807" s="914" t="s">
        <v>3401</v>
      </c>
      <c r="F807" s="914" t="s">
        <v>3267</v>
      </c>
    </row>
    <row r="808" spans="1:6" ht="12.75" customHeight="1" x14ac:dyDescent="0.15">
      <c r="A808" s="912" t="s">
        <v>1944</v>
      </c>
      <c r="B808" s="912" t="str">
        <f t="shared" si="3"/>
        <v>04</v>
      </c>
      <c r="C808" s="913" t="s">
        <v>4414</v>
      </c>
      <c r="D808" s="912" t="s">
        <v>1944</v>
      </c>
      <c r="E808" s="914" t="s">
        <v>3564</v>
      </c>
      <c r="F808" s="914" t="s">
        <v>3267</v>
      </c>
    </row>
    <row r="809" spans="1:6" ht="12.75" customHeight="1" x14ac:dyDescent="0.15">
      <c r="A809" s="912" t="s">
        <v>1685</v>
      </c>
      <c r="B809" s="912" t="str">
        <f t="shared" si="3"/>
        <v>26</v>
      </c>
      <c r="C809" s="913" t="s">
        <v>4415</v>
      </c>
      <c r="D809" s="912" t="s">
        <v>1685</v>
      </c>
      <c r="E809" s="914" t="s">
        <v>3644</v>
      </c>
      <c r="F809" s="914" t="s">
        <v>3267</v>
      </c>
    </row>
    <row r="810" spans="1:6" ht="12.75" customHeight="1" x14ac:dyDescent="0.15">
      <c r="A810" s="912" t="s">
        <v>1411</v>
      </c>
      <c r="B810" s="912" t="str">
        <f t="shared" si="3"/>
        <v>04</v>
      </c>
      <c r="C810" s="913" t="s">
        <v>4416</v>
      </c>
      <c r="D810" s="912" t="s">
        <v>1411</v>
      </c>
      <c r="E810" s="914" t="s">
        <v>3263</v>
      </c>
      <c r="F810" s="914" t="s">
        <v>3267</v>
      </c>
    </row>
    <row r="811" spans="1:6" ht="12.75" customHeight="1" x14ac:dyDescent="0.15">
      <c r="A811" s="912" t="s">
        <v>1464</v>
      </c>
      <c r="B811" s="912" t="str">
        <f t="shared" si="3"/>
        <v>02</v>
      </c>
      <c r="C811" s="913" t="s">
        <v>4417</v>
      </c>
      <c r="D811" s="912" t="s">
        <v>1464</v>
      </c>
      <c r="E811" s="914" t="s">
        <v>3263</v>
      </c>
      <c r="F811" s="914" t="s">
        <v>3267</v>
      </c>
    </row>
    <row r="812" spans="1:6" ht="12.75" customHeight="1" x14ac:dyDescent="0.15">
      <c r="A812" s="911" t="s">
        <v>4418</v>
      </c>
      <c r="B812" s="912" t="str">
        <f t="shared" si="3"/>
        <v>60</v>
      </c>
      <c r="C812" s="913" t="s">
        <v>4419</v>
      </c>
      <c r="D812" s="911" t="s">
        <v>4418</v>
      </c>
      <c r="E812" s="914" t="s">
        <v>3271</v>
      </c>
      <c r="F812" s="914" t="s">
        <v>3264</v>
      </c>
    </row>
    <row r="813" spans="1:6" ht="12.75" customHeight="1" x14ac:dyDescent="0.15">
      <c r="A813" s="912" t="s">
        <v>2226</v>
      </c>
      <c r="B813" s="912" t="str">
        <f t="shared" si="3"/>
        <v>26</v>
      </c>
      <c r="C813" s="913" t="s">
        <v>4420</v>
      </c>
      <c r="D813" s="912" t="s">
        <v>2226</v>
      </c>
      <c r="E813" s="914" t="s">
        <v>4421</v>
      </c>
      <c r="F813" s="914" t="s">
        <v>3267</v>
      </c>
    </row>
    <row r="814" spans="1:6" ht="12.75" customHeight="1" x14ac:dyDescent="0.15">
      <c r="A814" s="912" t="s">
        <v>1304</v>
      </c>
      <c r="B814" s="912" t="str">
        <f t="shared" si="3"/>
        <v>26</v>
      </c>
      <c r="C814" s="913" t="s">
        <v>4422</v>
      </c>
      <c r="D814" s="912" t="s">
        <v>1304</v>
      </c>
      <c r="E814" s="914" t="s">
        <v>4423</v>
      </c>
      <c r="F814" s="914" t="s">
        <v>3267</v>
      </c>
    </row>
    <row r="815" spans="1:6" ht="12.75" customHeight="1" x14ac:dyDescent="0.15">
      <c r="A815" s="912" t="s">
        <v>2008</v>
      </c>
      <c r="B815" s="912" t="str">
        <f t="shared" si="3"/>
        <v>02</v>
      </c>
      <c r="C815" s="913" t="s">
        <v>4424</v>
      </c>
      <c r="D815" s="912" t="s">
        <v>2008</v>
      </c>
      <c r="E815" s="914" t="s">
        <v>3271</v>
      </c>
      <c r="F815" s="914" t="s">
        <v>3267</v>
      </c>
    </row>
    <row r="816" spans="1:6" ht="12.75" customHeight="1" x14ac:dyDescent="0.15">
      <c r="A816" s="912" t="s">
        <v>2328</v>
      </c>
      <c r="B816" s="912" t="str">
        <f t="shared" si="3"/>
        <v>22</v>
      </c>
      <c r="C816" s="913" t="s">
        <v>4425</v>
      </c>
      <c r="D816" s="912" t="s">
        <v>2328</v>
      </c>
      <c r="E816" s="914" t="s">
        <v>4426</v>
      </c>
      <c r="F816" s="914" t="s">
        <v>3267</v>
      </c>
    </row>
    <row r="817" spans="1:6" ht="12.75" customHeight="1" x14ac:dyDescent="0.15">
      <c r="A817" s="912" t="s">
        <v>1865</v>
      </c>
      <c r="B817" s="912" t="str">
        <f t="shared" si="3"/>
        <v>04</v>
      </c>
      <c r="C817" s="913" t="s">
        <v>4427</v>
      </c>
      <c r="D817" s="912" t="s">
        <v>1865</v>
      </c>
      <c r="E817" s="914" t="s">
        <v>3491</v>
      </c>
      <c r="F817" s="914" t="s">
        <v>3267</v>
      </c>
    </row>
    <row r="818" spans="1:6" ht="12.75" customHeight="1" x14ac:dyDescent="0.15">
      <c r="A818" s="912" t="s">
        <v>2536</v>
      </c>
      <c r="B818" s="912" t="str">
        <f t="shared" si="3"/>
        <v>04</v>
      </c>
      <c r="C818" s="913" t="s">
        <v>4428</v>
      </c>
      <c r="D818" s="912" t="s">
        <v>2536</v>
      </c>
      <c r="E818" s="914" t="s">
        <v>3604</v>
      </c>
      <c r="F818" s="914" t="s">
        <v>3267</v>
      </c>
    </row>
    <row r="819" spans="1:6" ht="12.75" customHeight="1" x14ac:dyDescent="0.15">
      <c r="A819" s="912" t="s">
        <v>2534</v>
      </c>
      <c r="B819" s="912" t="str">
        <f t="shared" si="3"/>
        <v>17</v>
      </c>
      <c r="C819" s="913" t="s">
        <v>4429</v>
      </c>
      <c r="D819" s="912" t="s">
        <v>2534</v>
      </c>
      <c r="E819" s="914" t="s">
        <v>4097</v>
      </c>
      <c r="F819" s="914" t="s">
        <v>3267</v>
      </c>
    </row>
    <row r="820" spans="1:6" ht="12.75" customHeight="1" x14ac:dyDescent="0.15">
      <c r="A820" s="912" t="s">
        <v>2502</v>
      </c>
      <c r="B820" s="912" t="str">
        <f t="shared" si="3"/>
        <v>26</v>
      </c>
      <c r="C820" s="913" t="s">
        <v>4430</v>
      </c>
      <c r="D820" s="912" t="s">
        <v>2502</v>
      </c>
      <c r="E820" s="914" t="s">
        <v>3604</v>
      </c>
      <c r="F820" s="914" t="s">
        <v>3267</v>
      </c>
    </row>
    <row r="821" spans="1:6" ht="12.75" customHeight="1" x14ac:dyDescent="0.15">
      <c r="A821" s="912" t="s">
        <v>2124</v>
      </c>
      <c r="B821" s="912" t="str">
        <f t="shared" si="3"/>
        <v>26</v>
      </c>
      <c r="C821" s="913" t="s">
        <v>4431</v>
      </c>
      <c r="D821" s="912" t="s">
        <v>2124</v>
      </c>
      <c r="E821" s="914" t="s">
        <v>3275</v>
      </c>
      <c r="F821" s="914" t="s">
        <v>3267</v>
      </c>
    </row>
    <row r="822" spans="1:6" ht="12.75" customHeight="1" x14ac:dyDescent="0.15">
      <c r="A822" s="912" t="s">
        <v>2324</v>
      </c>
      <c r="B822" s="912" t="str">
        <f t="shared" si="3"/>
        <v>26</v>
      </c>
      <c r="C822" s="913" t="s">
        <v>4432</v>
      </c>
      <c r="D822" s="912" t="s">
        <v>2324</v>
      </c>
      <c r="E822" s="914" t="s">
        <v>4433</v>
      </c>
      <c r="F822" s="914" t="s">
        <v>3267</v>
      </c>
    </row>
    <row r="823" spans="1:6" ht="12.75" customHeight="1" x14ac:dyDescent="0.15">
      <c r="A823" s="912" t="s">
        <v>1775</v>
      </c>
      <c r="B823" s="912" t="str">
        <f t="shared" si="3"/>
        <v>26</v>
      </c>
      <c r="C823" s="913" t="s">
        <v>4434</v>
      </c>
      <c r="D823" s="912" t="s">
        <v>1775</v>
      </c>
      <c r="E823" s="914" t="s">
        <v>3573</v>
      </c>
      <c r="F823" s="914" t="s">
        <v>3267</v>
      </c>
    </row>
    <row r="824" spans="1:6" ht="12.75" customHeight="1" x14ac:dyDescent="0.15">
      <c r="A824" s="912" t="s">
        <v>2803</v>
      </c>
      <c r="B824" s="912" t="str">
        <f t="shared" si="3"/>
        <v>26</v>
      </c>
      <c r="C824" s="913" t="s">
        <v>4435</v>
      </c>
      <c r="D824" s="912" t="s">
        <v>2803</v>
      </c>
      <c r="E824" s="914" t="s">
        <v>4436</v>
      </c>
      <c r="F824" s="914" t="s">
        <v>3267</v>
      </c>
    </row>
    <row r="825" spans="1:6" ht="12.75" customHeight="1" x14ac:dyDescent="0.15">
      <c r="A825" s="912" t="s">
        <v>1757</v>
      </c>
      <c r="B825" s="912" t="str">
        <f t="shared" si="3"/>
        <v>26</v>
      </c>
      <c r="C825" s="913" t="s">
        <v>4437</v>
      </c>
      <c r="D825" s="912" t="s">
        <v>1757</v>
      </c>
      <c r="E825" s="914" t="s">
        <v>3665</v>
      </c>
      <c r="F825" s="914" t="s">
        <v>3267</v>
      </c>
    </row>
    <row r="826" spans="1:6" ht="12.75" customHeight="1" x14ac:dyDescent="0.15">
      <c r="A826" s="912" t="s">
        <v>2822</v>
      </c>
      <c r="B826" s="912" t="str">
        <f t="shared" si="3"/>
        <v>02</v>
      </c>
      <c r="C826" s="913" t="s">
        <v>4438</v>
      </c>
      <c r="D826" s="912" t="s">
        <v>2822</v>
      </c>
      <c r="E826" s="914" t="s">
        <v>3346</v>
      </c>
      <c r="F826" s="914" t="s">
        <v>3267</v>
      </c>
    </row>
    <row r="827" spans="1:6" ht="12.75" customHeight="1" x14ac:dyDescent="0.15">
      <c r="A827" s="912" t="s">
        <v>1361</v>
      </c>
      <c r="B827" s="912" t="str">
        <f t="shared" si="3"/>
        <v>04</v>
      </c>
      <c r="C827" s="913" t="s">
        <v>4439</v>
      </c>
      <c r="D827" s="912" t="s">
        <v>1361</v>
      </c>
      <c r="E827" s="914" t="s">
        <v>3569</v>
      </c>
      <c r="F827" s="914" t="s">
        <v>3267</v>
      </c>
    </row>
    <row r="828" spans="1:6" ht="12.75" customHeight="1" x14ac:dyDescent="0.15">
      <c r="A828" s="912" t="s">
        <v>2848</v>
      </c>
      <c r="B828" s="912" t="str">
        <f t="shared" si="3"/>
        <v>02</v>
      </c>
      <c r="C828" s="913" t="s">
        <v>4440</v>
      </c>
      <c r="D828" s="912" t="s">
        <v>2848</v>
      </c>
      <c r="E828" s="914" t="s">
        <v>3346</v>
      </c>
      <c r="F828" s="914" t="s">
        <v>3267</v>
      </c>
    </row>
    <row r="829" spans="1:6" ht="12.75" customHeight="1" x14ac:dyDescent="0.15">
      <c r="A829" s="912" t="s">
        <v>2791</v>
      </c>
      <c r="B829" s="912" t="str">
        <f t="shared" si="3"/>
        <v>02</v>
      </c>
      <c r="C829" s="913" t="s">
        <v>4441</v>
      </c>
      <c r="D829" s="912" t="s">
        <v>2791</v>
      </c>
      <c r="E829" s="914" t="s">
        <v>3377</v>
      </c>
      <c r="F829" s="914" t="s">
        <v>3267</v>
      </c>
    </row>
    <row r="830" spans="1:6" ht="12.75" customHeight="1" x14ac:dyDescent="0.15">
      <c r="A830" s="912" t="s">
        <v>1427</v>
      </c>
      <c r="B830" s="912" t="str">
        <f t="shared" si="3"/>
        <v>02</v>
      </c>
      <c r="C830" s="913" t="s">
        <v>4442</v>
      </c>
      <c r="D830" s="912" t="s">
        <v>1427</v>
      </c>
      <c r="E830" s="914" t="s">
        <v>3263</v>
      </c>
      <c r="F830" s="914" t="s">
        <v>3267</v>
      </c>
    </row>
    <row r="831" spans="1:6" ht="12.75" customHeight="1" x14ac:dyDescent="0.15">
      <c r="A831" s="912" t="s">
        <v>1429</v>
      </c>
      <c r="B831" s="912" t="str">
        <f t="shared" si="3"/>
        <v>02</v>
      </c>
      <c r="C831" s="913" t="s">
        <v>4443</v>
      </c>
      <c r="D831" s="912" t="s">
        <v>1429</v>
      </c>
      <c r="E831" s="914" t="s">
        <v>3263</v>
      </c>
      <c r="F831" s="914" t="s">
        <v>3267</v>
      </c>
    </row>
    <row r="832" spans="1:6" ht="12.75" customHeight="1" x14ac:dyDescent="0.15">
      <c r="A832" s="912" t="s">
        <v>1439</v>
      </c>
      <c r="B832" s="912" t="str">
        <f t="shared" si="3"/>
        <v>02</v>
      </c>
      <c r="C832" s="913" t="s">
        <v>4444</v>
      </c>
      <c r="D832" s="912" t="s">
        <v>1439</v>
      </c>
      <c r="E832" s="914" t="s">
        <v>3263</v>
      </c>
      <c r="F832" s="914" t="s">
        <v>3267</v>
      </c>
    </row>
    <row r="833" spans="1:6" ht="12.75" customHeight="1" x14ac:dyDescent="0.15">
      <c r="A833" s="912" t="s">
        <v>2842</v>
      </c>
      <c r="B833" s="912" t="str">
        <f t="shared" si="3"/>
        <v>04</v>
      </c>
      <c r="C833" s="913" t="s">
        <v>4445</v>
      </c>
      <c r="D833" s="912" t="s">
        <v>2842</v>
      </c>
      <c r="E833" s="914" t="s">
        <v>3346</v>
      </c>
      <c r="F833" s="914" t="s">
        <v>3267</v>
      </c>
    </row>
    <row r="834" spans="1:6" ht="12.75" customHeight="1" x14ac:dyDescent="0.15">
      <c r="A834" s="912" t="s">
        <v>1914</v>
      </c>
      <c r="B834" s="912" t="str">
        <f t="shared" si="3"/>
        <v>26</v>
      </c>
      <c r="C834" s="913" t="s">
        <v>4446</v>
      </c>
      <c r="D834" s="912" t="s">
        <v>1914</v>
      </c>
      <c r="E834" s="914" t="s">
        <v>3607</v>
      </c>
      <c r="F834" s="914" t="s">
        <v>3267</v>
      </c>
    </row>
    <row r="835" spans="1:6" ht="12.75" customHeight="1" x14ac:dyDescent="0.15">
      <c r="A835" s="912" t="s">
        <v>1877</v>
      </c>
      <c r="B835" s="912" t="str">
        <f t="shared" si="3"/>
        <v>26</v>
      </c>
      <c r="C835" s="913" t="s">
        <v>4447</v>
      </c>
      <c r="D835" s="912" t="s">
        <v>1877</v>
      </c>
      <c r="E835" s="914" t="s">
        <v>3491</v>
      </c>
      <c r="F835" s="914" t="s">
        <v>3267</v>
      </c>
    </row>
    <row r="836" spans="1:6" ht="12.75" customHeight="1" x14ac:dyDescent="0.15">
      <c r="A836" s="911" t="s">
        <v>4448</v>
      </c>
      <c r="B836" s="912" t="str">
        <f t="shared" si="3"/>
        <v>60</v>
      </c>
      <c r="C836" s="913" t="s">
        <v>4449</v>
      </c>
      <c r="D836" s="911" t="s">
        <v>4448</v>
      </c>
      <c r="E836" s="914" t="s">
        <v>3903</v>
      </c>
      <c r="F836" s="914" t="s">
        <v>3264</v>
      </c>
    </row>
    <row r="837" spans="1:6" ht="12.75" customHeight="1" x14ac:dyDescent="0.15">
      <c r="A837" s="912" t="s">
        <v>1320</v>
      </c>
      <c r="B837" s="912" t="str">
        <f t="shared" si="3"/>
        <v>24</v>
      </c>
      <c r="C837" s="913" t="s">
        <v>4450</v>
      </c>
      <c r="D837" s="912" t="s">
        <v>1320</v>
      </c>
      <c r="E837" s="914" t="s">
        <v>4089</v>
      </c>
      <c r="F837" s="914" t="s">
        <v>3267</v>
      </c>
    </row>
    <row r="838" spans="1:6" ht="12.75" customHeight="1" x14ac:dyDescent="0.15">
      <c r="A838" s="912" t="s">
        <v>1595</v>
      </c>
      <c r="B838" s="912" t="str">
        <f t="shared" si="3"/>
        <v>02</v>
      </c>
      <c r="C838" s="913" t="s">
        <v>4451</v>
      </c>
      <c r="D838" s="912" t="s">
        <v>1595</v>
      </c>
      <c r="E838" s="914" t="s">
        <v>3263</v>
      </c>
      <c r="F838" s="914" t="s">
        <v>3267</v>
      </c>
    </row>
    <row r="839" spans="1:6" ht="12.75" customHeight="1" x14ac:dyDescent="0.15">
      <c r="A839" s="912" t="s">
        <v>1597</v>
      </c>
      <c r="B839" s="912" t="str">
        <f t="shared" si="3"/>
        <v>02</v>
      </c>
      <c r="C839" s="913" t="s">
        <v>4452</v>
      </c>
      <c r="D839" s="912" t="s">
        <v>1597</v>
      </c>
      <c r="E839" s="914" t="s">
        <v>3263</v>
      </c>
      <c r="F839" s="914" t="s">
        <v>3267</v>
      </c>
    </row>
    <row r="840" spans="1:6" ht="12.75" customHeight="1" x14ac:dyDescent="0.15">
      <c r="A840" s="911" t="s">
        <v>4453</v>
      </c>
      <c r="B840" s="912" t="str">
        <f t="shared" si="3"/>
        <v>60</v>
      </c>
      <c r="C840" s="913" t="s">
        <v>4454</v>
      </c>
      <c r="D840" s="911" t="s">
        <v>4453</v>
      </c>
      <c r="E840" s="914" t="s">
        <v>3461</v>
      </c>
      <c r="F840" s="914" t="s">
        <v>3264</v>
      </c>
    </row>
    <row r="841" spans="1:6" ht="12.75" customHeight="1" x14ac:dyDescent="0.15">
      <c r="A841" s="912" t="s">
        <v>2917</v>
      </c>
      <c r="B841" s="912" t="str">
        <f t="shared" si="3"/>
        <v>02</v>
      </c>
      <c r="C841" s="913" t="s">
        <v>4455</v>
      </c>
      <c r="D841" s="912" t="s">
        <v>2917</v>
      </c>
      <c r="E841" s="914" t="s">
        <v>3506</v>
      </c>
      <c r="F841" s="914" t="s">
        <v>3267</v>
      </c>
    </row>
    <row r="842" spans="1:6" ht="12.75" customHeight="1" x14ac:dyDescent="0.15">
      <c r="A842" s="912" t="s">
        <v>2168</v>
      </c>
      <c r="B842" s="912" t="str">
        <f t="shared" si="3"/>
        <v>03</v>
      </c>
      <c r="C842" s="913" t="s">
        <v>4456</v>
      </c>
      <c r="D842" s="912" t="s">
        <v>2168</v>
      </c>
      <c r="E842" s="914" t="s">
        <v>3401</v>
      </c>
      <c r="F842" s="914" t="s">
        <v>3267</v>
      </c>
    </row>
    <row r="843" spans="1:6" ht="12.75" customHeight="1" x14ac:dyDescent="0.15">
      <c r="A843" s="912" t="s">
        <v>2216</v>
      </c>
      <c r="B843" s="912" t="str">
        <f t="shared" si="3"/>
        <v>26</v>
      </c>
      <c r="C843" s="913" t="s">
        <v>4457</v>
      </c>
      <c r="D843" s="912" t="s">
        <v>2216</v>
      </c>
      <c r="E843" s="914" t="s">
        <v>4458</v>
      </c>
      <c r="F843" s="914" t="s">
        <v>3267</v>
      </c>
    </row>
    <row r="844" spans="1:6" ht="12.75" customHeight="1" x14ac:dyDescent="0.15">
      <c r="A844" s="911" t="s">
        <v>4459</v>
      </c>
      <c r="B844" s="912" t="str">
        <f t="shared" si="3"/>
        <v>61</v>
      </c>
      <c r="C844" s="913" t="s">
        <v>4460</v>
      </c>
      <c r="D844" s="911" t="s">
        <v>4459</v>
      </c>
      <c r="E844" s="914" t="s">
        <v>3263</v>
      </c>
      <c r="F844" s="914" t="s">
        <v>3264</v>
      </c>
    </row>
    <row r="845" spans="1:6" ht="12.75" customHeight="1" x14ac:dyDescent="0.15">
      <c r="A845" s="912" t="s">
        <v>2608</v>
      </c>
      <c r="B845" s="912" t="str">
        <f t="shared" si="3"/>
        <v>26</v>
      </c>
      <c r="C845" s="913" t="s">
        <v>4461</v>
      </c>
      <c r="D845" s="912" t="s">
        <v>2608</v>
      </c>
      <c r="E845" s="914" t="s">
        <v>4462</v>
      </c>
      <c r="F845" s="914" t="s">
        <v>3267</v>
      </c>
    </row>
    <row r="846" spans="1:6" ht="12.75" customHeight="1" x14ac:dyDescent="0.15">
      <c r="A846" s="911" t="s">
        <v>4463</v>
      </c>
      <c r="B846" s="912" t="str">
        <f t="shared" si="3"/>
        <v>45</v>
      </c>
      <c r="C846" s="913" t="s">
        <v>4464</v>
      </c>
      <c r="D846" s="911" t="s">
        <v>4463</v>
      </c>
      <c r="E846" s="914" t="s">
        <v>3346</v>
      </c>
      <c r="F846" s="914" t="s">
        <v>3264</v>
      </c>
    </row>
    <row r="847" spans="1:6" ht="12.75" customHeight="1" x14ac:dyDescent="0.15">
      <c r="A847" s="912" t="s">
        <v>2696</v>
      </c>
      <c r="B847" s="912" t="str">
        <f t="shared" si="3"/>
        <v>26</v>
      </c>
      <c r="C847" s="913" t="s">
        <v>4465</v>
      </c>
      <c r="D847" s="912" t="s">
        <v>2696</v>
      </c>
      <c r="E847" s="914" t="s">
        <v>3523</v>
      </c>
      <c r="F847" s="914" t="s">
        <v>3267</v>
      </c>
    </row>
    <row r="848" spans="1:6" ht="12.75" customHeight="1" x14ac:dyDescent="0.15">
      <c r="A848" s="911" t="s">
        <v>4466</v>
      </c>
      <c r="B848" s="912" t="str">
        <f t="shared" si="3"/>
        <v>60</v>
      </c>
      <c r="C848" s="913" t="s">
        <v>4467</v>
      </c>
      <c r="D848" s="911" t="s">
        <v>4466</v>
      </c>
      <c r="E848" s="914" t="s">
        <v>3279</v>
      </c>
      <c r="F848" s="914" t="s">
        <v>3264</v>
      </c>
    </row>
    <row r="849" spans="1:6" ht="12.75" customHeight="1" x14ac:dyDescent="0.15">
      <c r="A849" s="911" t="s">
        <v>4468</v>
      </c>
      <c r="B849" s="912" t="str">
        <f t="shared" si="3"/>
        <v>61</v>
      </c>
      <c r="C849" s="913" t="s">
        <v>4469</v>
      </c>
      <c r="D849" s="911" t="s">
        <v>4468</v>
      </c>
      <c r="E849" s="914" t="s">
        <v>3493</v>
      </c>
      <c r="F849" s="914" t="s">
        <v>3264</v>
      </c>
    </row>
    <row r="850" spans="1:6" ht="12.75" customHeight="1" x14ac:dyDescent="0.15">
      <c r="A850" s="911" t="s">
        <v>4470</v>
      </c>
      <c r="B850" s="912" t="str">
        <f t="shared" si="3"/>
        <v>61</v>
      </c>
      <c r="C850" s="913" t="s">
        <v>4471</v>
      </c>
      <c r="D850" s="911" t="s">
        <v>4470</v>
      </c>
      <c r="E850" s="914" t="s">
        <v>3333</v>
      </c>
      <c r="F850" s="914" t="s">
        <v>3264</v>
      </c>
    </row>
    <row r="851" spans="1:6" ht="12.75" customHeight="1" x14ac:dyDescent="0.15">
      <c r="A851" s="911" t="s">
        <v>4472</v>
      </c>
      <c r="B851" s="912" t="str">
        <f t="shared" si="3"/>
        <v>60</v>
      </c>
      <c r="C851" s="913" t="s">
        <v>4473</v>
      </c>
      <c r="D851" s="911" t="s">
        <v>4472</v>
      </c>
      <c r="E851" s="914" t="s">
        <v>3273</v>
      </c>
      <c r="F851" s="914" t="s">
        <v>3264</v>
      </c>
    </row>
    <row r="852" spans="1:6" ht="12.75" customHeight="1" x14ac:dyDescent="0.15">
      <c r="A852" s="911" t="s">
        <v>4474</v>
      </c>
      <c r="B852" s="912" t="str">
        <f t="shared" si="3"/>
        <v>60</v>
      </c>
      <c r="C852" s="913" t="s">
        <v>4475</v>
      </c>
      <c r="D852" s="911" t="s">
        <v>4474</v>
      </c>
      <c r="E852" s="914" t="s">
        <v>3263</v>
      </c>
      <c r="F852" s="914" t="s">
        <v>3264</v>
      </c>
    </row>
    <row r="853" spans="1:6" ht="12.75" customHeight="1" x14ac:dyDescent="0.15">
      <c r="A853" s="912" t="s">
        <v>2198</v>
      </c>
      <c r="B853" s="912" t="str">
        <f t="shared" si="3"/>
        <v>26</v>
      </c>
      <c r="C853" s="913" t="s">
        <v>4476</v>
      </c>
      <c r="D853" s="912" t="s">
        <v>2198</v>
      </c>
      <c r="E853" s="914" t="s">
        <v>4477</v>
      </c>
      <c r="F853" s="914" t="s">
        <v>3267</v>
      </c>
    </row>
    <row r="854" spans="1:6" ht="12.75" customHeight="1" x14ac:dyDescent="0.15">
      <c r="A854" s="912" t="s">
        <v>1851</v>
      </c>
      <c r="B854" s="912" t="str">
        <f t="shared" si="3"/>
        <v>04</v>
      </c>
      <c r="C854" s="913" t="s">
        <v>4478</v>
      </c>
      <c r="D854" s="912" t="s">
        <v>1851</v>
      </c>
      <c r="E854" s="914" t="s">
        <v>3367</v>
      </c>
      <c r="F854" s="914" t="s">
        <v>3267</v>
      </c>
    </row>
    <row r="855" spans="1:6" ht="12.75" customHeight="1" x14ac:dyDescent="0.15">
      <c r="A855" s="912" t="s">
        <v>2925</v>
      </c>
      <c r="B855" s="912" t="str">
        <f t="shared" si="3"/>
        <v>04</v>
      </c>
      <c r="C855" s="913" t="s">
        <v>4479</v>
      </c>
      <c r="D855" s="912" t="s">
        <v>2925</v>
      </c>
      <c r="E855" s="914" t="s">
        <v>3506</v>
      </c>
      <c r="F855" s="914" t="s">
        <v>3267</v>
      </c>
    </row>
    <row r="856" spans="1:6" ht="12.75" customHeight="1" x14ac:dyDescent="0.15">
      <c r="A856" s="912" t="s">
        <v>2237</v>
      </c>
      <c r="B856" s="912" t="str">
        <f t="shared" si="3"/>
        <v>04</v>
      </c>
      <c r="C856" s="913" t="s">
        <v>4480</v>
      </c>
      <c r="D856" s="912" t="s">
        <v>2237</v>
      </c>
      <c r="E856" s="914" t="s">
        <v>3344</v>
      </c>
      <c r="F856" s="914" t="s">
        <v>3267</v>
      </c>
    </row>
    <row r="857" spans="1:6" ht="12.75" customHeight="1" x14ac:dyDescent="0.15">
      <c r="A857" s="912" t="s">
        <v>2889</v>
      </c>
      <c r="B857" s="912" t="str">
        <f t="shared" si="3"/>
        <v>25</v>
      </c>
      <c r="C857" s="913" t="s">
        <v>4481</v>
      </c>
      <c r="D857" s="912" t="s">
        <v>2889</v>
      </c>
      <c r="E857" s="914" t="s">
        <v>3321</v>
      </c>
      <c r="F857" s="914" t="s">
        <v>3267</v>
      </c>
    </row>
    <row r="858" spans="1:6" ht="12.75" customHeight="1" x14ac:dyDescent="0.15">
      <c r="A858" s="912" t="s">
        <v>2376</v>
      </c>
      <c r="B858" s="912" t="str">
        <f t="shared" si="3"/>
        <v>04</v>
      </c>
      <c r="C858" s="913" t="s">
        <v>4482</v>
      </c>
      <c r="D858" s="912" t="s">
        <v>2376</v>
      </c>
      <c r="E858" s="914" t="s">
        <v>3399</v>
      </c>
      <c r="F858" s="914" t="s">
        <v>3267</v>
      </c>
    </row>
    <row r="859" spans="1:6" ht="12.75" customHeight="1" x14ac:dyDescent="0.15">
      <c r="A859" s="912" t="s">
        <v>2382</v>
      </c>
      <c r="B859" s="912" t="str">
        <f t="shared" si="3"/>
        <v>16</v>
      </c>
      <c r="C859" s="913" t="s">
        <v>4483</v>
      </c>
      <c r="D859" s="912" t="s">
        <v>2382</v>
      </c>
      <c r="E859" s="914" t="s">
        <v>3399</v>
      </c>
      <c r="F859" s="914" t="s">
        <v>3267</v>
      </c>
    </row>
    <row r="860" spans="1:6" ht="12.75" customHeight="1" x14ac:dyDescent="0.15">
      <c r="A860" s="912" t="s">
        <v>2342</v>
      </c>
      <c r="B860" s="912" t="str">
        <f t="shared" si="3"/>
        <v>26</v>
      </c>
      <c r="C860" s="913" t="s">
        <v>4484</v>
      </c>
      <c r="D860" s="912" t="s">
        <v>2342</v>
      </c>
      <c r="E860" s="914" t="s">
        <v>3323</v>
      </c>
      <c r="F860" s="914" t="s">
        <v>3267</v>
      </c>
    </row>
    <row r="861" spans="1:6" ht="12.75" customHeight="1" x14ac:dyDescent="0.15">
      <c r="A861" s="911" t="s">
        <v>4485</v>
      </c>
      <c r="B861" s="912" t="str">
        <f t="shared" si="3"/>
        <v>61</v>
      </c>
      <c r="C861" s="914" t="s">
        <v>4486</v>
      </c>
      <c r="D861" s="911" t="s">
        <v>4485</v>
      </c>
      <c r="E861" s="917" t="s">
        <v>3431</v>
      </c>
      <c r="F861" s="914" t="s">
        <v>3264</v>
      </c>
    </row>
    <row r="862" spans="1:6" ht="12.75" customHeight="1" x14ac:dyDescent="0.15">
      <c r="A862" s="912" t="s">
        <v>1334</v>
      </c>
      <c r="B862" s="912" t="str">
        <f t="shared" si="3"/>
        <v>26</v>
      </c>
      <c r="C862" s="913" t="s">
        <v>4487</v>
      </c>
      <c r="D862" s="912" t="s">
        <v>1334</v>
      </c>
      <c r="E862" s="914" t="s">
        <v>3415</v>
      </c>
      <c r="F862" s="914" t="s">
        <v>3267</v>
      </c>
    </row>
    <row r="863" spans="1:6" ht="12.75" customHeight="1" x14ac:dyDescent="0.15">
      <c r="A863" s="912" t="s">
        <v>2378</v>
      </c>
      <c r="B863" s="912" t="str">
        <f t="shared" si="3"/>
        <v>04</v>
      </c>
      <c r="C863" s="913" t="s">
        <v>4488</v>
      </c>
      <c r="D863" s="912" t="s">
        <v>2378</v>
      </c>
      <c r="E863" s="914" t="s">
        <v>3399</v>
      </c>
      <c r="F863" s="914" t="s">
        <v>3267</v>
      </c>
    </row>
    <row r="864" spans="1:6" ht="12.75" customHeight="1" x14ac:dyDescent="0.15">
      <c r="A864" s="912" t="s">
        <v>1717</v>
      </c>
      <c r="B864" s="912" t="str">
        <f t="shared" si="3"/>
        <v>04</v>
      </c>
      <c r="C864" s="913" t="s">
        <v>4489</v>
      </c>
      <c r="D864" s="912" t="s">
        <v>1717</v>
      </c>
      <c r="E864" s="914" t="s">
        <v>3517</v>
      </c>
      <c r="F864" s="914" t="s">
        <v>3267</v>
      </c>
    </row>
    <row r="865" spans="1:6" ht="12.75" customHeight="1" x14ac:dyDescent="0.15">
      <c r="A865" s="912" t="s">
        <v>1725</v>
      </c>
      <c r="B865" s="912" t="str">
        <f t="shared" si="3"/>
        <v>16</v>
      </c>
      <c r="C865" s="913" t="s">
        <v>4490</v>
      </c>
      <c r="D865" s="912" t="s">
        <v>1725</v>
      </c>
      <c r="E865" s="914" t="s">
        <v>4316</v>
      </c>
      <c r="F865" s="914" t="s">
        <v>3267</v>
      </c>
    </row>
    <row r="866" spans="1:6" ht="12.75" customHeight="1" x14ac:dyDescent="0.15">
      <c r="A866" s="912" t="s">
        <v>2812</v>
      </c>
      <c r="B866" s="912" t="str">
        <f t="shared" si="3"/>
        <v>03</v>
      </c>
      <c r="C866" s="913" t="s">
        <v>4491</v>
      </c>
      <c r="D866" s="912" t="s">
        <v>2812</v>
      </c>
      <c r="E866" s="914" t="s">
        <v>3346</v>
      </c>
      <c r="F866" s="914" t="s">
        <v>3267</v>
      </c>
    </row>
    <row r="867" spans="1:6" ht="12.75" customHeight="1" x14ac:dyDescent="0.15">
      <c r="A867" s="912" t="s">
        <v>1827</v>
      </c>
      <c r="B867" s="912" t="str">
        <f t="shared" si="3"/>
        <v>02</v>
      </c>
      <c r="C867" s="913" t="s">
        <v>4492</v>
      </c>
      <c r="D867" s="912" t="s">
        <v>1827</v>
      </c>
      <c r="E867" s="914" t="s">
        <v>3277</v>
      </c>
      <c r="F867" s="914" t="s">
        <v>3267</v>
      </c>
    </row>
    <row r="868" spans="1:6" ht="12.75" customHeight="1" x14ac:dyDescent="0.15">
      <c r="A868" s="912" t="s">
        <v>2273</v>
      </c>
      <c r="B868" s="912" t="str">
        <f t="shared" si="3"/>
        <v>26</v>
      </c>
      <c r="C868" s="913" t="s">
        <v>4493</v>
      </c>
      <c r="D868" s="912" t="s">
        <v>2273</v>
      </c>
      <c r="E868" s="914" t="s">
        <v>4494</v>
      </c>
      <c r="F868" s="914" t="s">
        <v>3267</v>
      </c>
    </row>
    <row r="869" spans="1:6" ht="12.75" customHeight="1" x14ac:dyDescent="0.15">
      <c r="A869" s="911" t="s">
        <v>4495</v>
      </c>
      <c r="B869" s="912" t="str">
        <f t="shared" si="3"/>
        <v>45</v>
      </c>
      <c r="C869" s="913" t="s">
        <v>4496</v>
      </c>
      <c r="D869" s="911" t="s">
        <v>4495</v>
      </c>
      <c r="E869" s="914" t="s">
        <v>3604</v>
      </c>
      <c r="F869" s="914" t="s">
        <v>3264</v>
      </c>
    </row>
    <row r="870" spans="1:6" ht="12.75" customHeight="1" x14ac:dyDescent="0.15">
      <c r="A870" s="912" t="s">
        <v>2602</v>
      </c>
      <c r="B870" s="912" t="str">
        <f t="shared" si="3"/>
        <v>26</v>
      </c>
      <c r="C870" s="913" t="s">
        <v>4497</v>
      </c>
      <c r="D870" s="912" t="s">
        <v>2602</v>
      </c>
      <c r="E870" s="914" t="s">
        <v>4498</v>
      </c>
      <c r="F870" s="914" t="s">
        <v>3267</v>
      </c>
    </row>
    <row r="871" spans="1:6" ht="12.75" customHeight="1" x14ac:dyDescent="0.15">
      <c r="A871" s="912" t="s">
        <v>2692</v>
      </c>
      <c r="B871" s="912" t="str">
        <f t="shared" si="3"/>
        <v>26</v>
      </c>
      <c r="C871" s="913" t="s">
        <v>4499</v>
      </c>
      <c r="D871" s="912" t="s">
        <v>2692</v>
      </c>
      <c r="E871" s="914" t="s">
        <v>3523</v>
      </c>
      <c r="F871" s="914" t="s">
        <v>3267</v>
      </c>
    </row>
    <row r="872" spans="1:6" ht="12.75" customHeight="1" x14ac:dyDescent="0.15">
      <c r="A872" s="912" t="s">
        <v>1639</v>
      </c>
      <c r="B872" s="912" t="str">
        <f t="shared" si="3"/>
        <v>02</v>
      </c>
      <c r="C872" s="913" t="s">
        <v>4500</v>
      </c>
      <c r="D872" s="912" t="s">
        <v>1639</v>
      </c>
      <c r="E872" s="914" t="s">
        <v>3379</v>
      </c>
      <c r="F872" s="914" t="s">
        <v>3267</v>
      </c>
    </row>
    <row r="873" spans="1:6" ht="12.75" customHeight="1" x14ac:dyDescent="0.15">
      <c r="A873" s="912" t="s">
        <v>2736</v>
      </c>
      <c r="B873" s="912" t="str">
        <f t="shared" si="3"/>
        <v>26</v>
      </c>
      <c r="C873" s="913" t="s">
        <v>4501</v>
      </c>
      <c r="D873" s="912" t="s">
        <v>2736</v>
      </c>
      <c r="E873" s="914" t="s">
        <v>3370</v>
      </c>
      <c r="F873" s="914" t="s">
        <v>3267</v>
      </c>
    </row>
    <row r="874" spans="1:6" ht="12.75" customHeight="1" x14ac:dyDescent="0.15">
      <c r="A874" s="912" t="s">
        <v>2702</v>
      </c>
      <c r="B874" s="912" t="str">
        <f t="shared" si="3"/>
        <v>02</v>
      </c>
      <c r="C874" s="913" t="s">
        <v>4502</v>
      </c>
      <c r="D874" s="912" t="s">
        <v>2702</v>
      </c>
      <c r="E874" s="914" t="s">
        <v>4503</v>
      </c>
      <c r="F874" s="914" t="s">
        <v>3267</v>
      </c>
    </row>
    <row r="875" spans="1:6" ht="12.75" customHeight="1" x14ac:dyDescent="0.15">
      <c r="A875" s="912" t="s">
        <v>1777</v>
      </c>
      <c r="B875" s="912" t="str">
        <f t="shared" si="3"/>
        <v>26</v>
      </c>
      <c r="C875" s="913" t="s">
        <v>4504</v>
      </c>
      <c r="D875" s="912" t="s">
        <v>1777</v>
      </c>
      <c r="E875" s="914" t="s">
        <v>3573</v>
      </c>
      <c r="F875" s="914" t="s">
        <v>3267</v>
      </c>
    </row>
    <row r="876" spans="1:6" ht="12.75" customHeight="1" x14ac:dyDescent="0.15">
      <c r="A876" s="912" t="s">
        <v>1681</v>
      </c>
      <c r="B876" s="912" t="str">
        <f t="shared" si="3"/>
        <v>26</v>
      </c>
      <c r="C876" s="913" t="s">
        <v>4505</v>
      </c>
      <c r="D876" s="912" t="s">
        <v>1681</v>
      </c>
      <c r="E876" s="914" t="s">
        <v>3644</v>
      </c>
      <c r="F876" s="914" t="s">
        <v>3267</v>
      </c>
    </row>
    <row r="877" spans="1:6" ht="12.75" customHeight="1" x14ac:dyDescent="0.15">
      <c r="A877" s="912" t="s">
        <v>2510</v>
      </c>
      <c r="B877" s="912" t="str">
        <f t="shared" si="3"/>
        <v>02</v>
      </c>
      <c r="C877" s="913" t="s">
        <v>4506</v>
      </c>
      <c r="D877" s="912" t="s">
        <v>2510</v>
      </c>
      <c r="E877" s="914" t="s">
        <v>3604</v>
      </c>
      <c r="F877" s="914" t="s">
        <v>3267</v>
      </c>
    </row>
    <row r="878" spans="1:6" ht="12.75" customHeight="1" x14ac:dyDescent="0.15">
      <c r="A878" s="912" t="s">
        <v>2508</v>
      </c>
      <c r="B878" s="912" t="str">
        <f t="shared" si="3"/>
        <v>17</v>
      </c>
      <c r="C878" s="913" t="s">
        <v>4507</v>
      </c>
      <c r="D878" s="912" t="s">
        <v>2508</v>
      </c>
      <c r="E878" s="914" t="s">
        <v>3283</v>
      </c>
      <c r="F878" s="914" t="s">
        <v>3267</v>
      </c>
    </row>
    <row r="879" spans="1:6" ht="12.75" customHeight="1" x14ac:dyDescent="0.15">
      <c r="A879" s="912" t="s">
        <v>1767</v>
      </c>
      <c r="B879" s="912" t="str">
        <f t="shared" si="3"/>
        <v>26</v>
      </c>
      <c r="C879" s="913" t="s">
        <v>4508</v>
      </c>
      <c r="D879" s="912" t="s">
        <v>1767</v>
      </c>
      <c r="E879" s="914" t="s">
        <v>4509</v>
      </c>
      <c r="F879" s="914" t="s">
        <v>3267</v>
      </c>
    </row>
    <row r="880" spans="1:6" ht="12.75" customHeight="1" x14ac:dyDescent="0.15">
      <c r="A880" s="912" t="s">
        <v>1843</v>
      </c>
      <c r="B880" s="912" t="str">
        <f t="shared" si="3"/>
        <v>02</v>
      </c>
      <c r="C880" s="913" t="s">
        <v>4510</v>
      </c>
      <c r="D880" s="912" t="s">
        <v>1843</v>
      </c>
      <c r="E880" s="914" t="s">
        <v>3367</v>
      </c>
      <c r="F880" s="914" t="s">
        <v>3267</v>
      </c>
    </row>
    <row r="881" spans="1:6" ht="12.75" customHeight="1" x14ac:dyDescent="0.15">
      <c r="A881" s="912" t="s">
        <v>3014</v>
      </c>
      <c r="B881" s="912" t="str">
        <f t="shared" si="3"/>
        <v>02</v>
      </c>
      <c r="C881" s="913" t="s">
        <v>4511</v>
      </c>
      <c r="D881" s="912" t="s">
        <v>3014</v>
      </c>
      <c r="E881" s="914" t="s">
        <v>3341</v>
      </c>
      <c r="F881" s="914" t="s">
        <v>3267</v>
      </c>
    </row>
    <row r="882" spans="1:6" ht="12.75" customHeight="1" x14ac:dyDescent="0.15">
      <c r="A882" s="912" t="s">
        <v>1535</v>
      </c>
      <c r="B882" s="912" t="str">
        <f t="shared" si="3"/>
        <v>02</v>
      </c>
      <c r="C882" s="913" t="s">
        <v>4512</v>
      </c>
      <c r="D882" s="912" t="s">
        <v>1535</v>
      </c>
      <c r="E882" s="914" t="s">
        <v>3263</v>
      </c>
      <c r="F882" s="914" t="s">
        <v>3267</v>
      </c>
    </row>
    <row r="883" spans="1:6" ht="12.75" customHeight="1" x14ac:dyDescent="0.15">
      <c r="A883" s="912" t="s">
        <v>1635</v>
      </c>
      <c r="B883" s="912" t="str">
        <f t="shared" si="3"/>
        <v>02</v>
      </c>
      <c r="C883" s="913" t="s">
        <v>4513</v>
      </c>
      <c r="D883" s="912" t="s">
        <v>1635</v>
      </c>
      <c r="E883" s="914" t="s">
        <v>3263</v>
      </c>
      <c r="F883" s="914" t="s">
        <v>3267</v>
      </c>
    </row>
    <row r="884" spans="1:6" ht="12.75" customHeight="1" x14ac:dyDescent="0.15">
      <c r="A884" s="912" t="s">
        <v>1393</v>
      </c>
      <c r="B884" s="912" t="str">
        <f t="shared" si="3"/>
        <v>02</v>
      </c>
      <c r="C884" s="913" t="s">
        <v>4514</v>
      </c>
      <c r="D884" s="912" t="s">
        <v>1393</v>
      </c>
      <c r="E884" s="914" t="s">
        <v>3263</v>
      </c>
      <c r="F884" s="914" t="s">
        <v>3267</v>
      </c>
    </row>
    <row r="885" spans="1:6" ht="12.75" customHeight="1" x14ac:dyDescent="0.15">
      <c r="A885" s="912" t="s">
        <v>1906</v>
      </c>
      <c r="B885" s="912" t="str">
        <f t="shared" si="3"/>
        <v>26</v>
      </c>
      <c r="C885" s="913" t="s">
        <v>4515</v>
      </c>
      <c r="D885" s="912" t="s">
        <v>1906</v>
      </c>
      <c r="E885" s="914" t="s">
        <v>4516</v>
      </c>
      <c r="F885" s="914" t="s">
        <v>3267</v>
      </c>
    </row>
    <row r="886" spans="1:6" ht="12.75" customHeight="1" x14ac:dyDescent="0.15">
      <c r="A886" s="912" t="s">
        <v>3000</v>
      </c>
      <c r="B886" s="912" t="str">
        <f t="shared" si="3"/>
        <v>02</v>
      </c>
      <c r="C886" s="913" t="s">
        <v>4517</v>
      </c>
      <c r="D886" s="912" t="s">
        <v>3000</v>
      </c>
      <c r="E886" s="914" t="s">
        <v>3341</v>
      </c>
      <c r="F886" s="914" t="s">
        <v>3267</v>
      </c>
    </row>
    <row r="887" spans="1:6" ht="12.75" customHeight="1" x14ac:dyDescent="0.15">
      <c r="A887" s="912" t="s">
        <v>2298</v>
      </c>
      <c r="B887" s="912" t="str">
        <f t="shared" si="3"/>
        <v>02</v>
      </c>
      <c r="C887" s="913" t="s">
        <v>4518</v>
      </c>
      <c r="D887" s="912" t="s">
        <v>2298</v>
      </c>
      <c r="E887" s="914" t="s">
        <v>3482</v>
      </c>
      <c r="F887" s="914" t="s">
        <v>3267</v>
      </c>
    </row>
    <row r="888" spans="1:6" ht="12.75" customHeight="1" x14ac:dyDescent="0.15">
      <c r="A888" s="912" t="s">
        <v>1314</v>
      </c>
      <c r="B888" s="912" t="str">
        <f t="shared" si="3"/>
        <v>26</v>
      </c>
      <c r="C888" s="913" t="s">
        <v>4519</v>
      </c>
      <c r="D888" s="912" t="s">
        <v>1314</v>
      </c>
      <c r="E888" s="914" t="s">
        <v>4089</v>
      </c>
      <c r="F888" s="914" t="s">
        <v>3267</v>
      </c>
    </row>
    <row r="889" spans="1:6" ht="12.75" customHeight="1" x14ac:dyDescent="0.15">
      <c r="A889" s="911" t="s">
        <v>4520</v>
      </c>
      <c r="B889" s="912" t="str">
        <f t="shared" si="3"/>
        <v>46</v>
      </c>
      <c r="C889" s="913" t="s">
        <v>4521</v>
      </c>
      <c r="D889" s="911" t="s">
        <v>4520</v>
      </c>
      <c r="E889" s="914" t="s">
        <v>3506</v>
      </c>
      <c r="F889" s="914" t="s">
        <v>3264</v>
      </c>
    </row>
    <row r="890" spans="1:6" ht="12.75" customHeight="1" x14ac:dyDescent="0.15">
      <c r="A890" s="911" t="s">
        <v>4522</v>
      </c>
      <c r="B890" s="912" t="str">
        <f t="shared" si="3"/>
        <v>61</v>
      </c>
      <c r="C890" s="913" t="s">
        <v>4523</v>
      </c>
      <c r="D890" s="911" t="s">
        <v>4522</v>
      </c>
      <c r="E890" s="914" t="s">
        <v>3506</v>
      </c>
      <c r="F890" s="914" t="s">
        <v>3264</v>
      </c>
    </row>
    <row r="891" spans="1:6" ht="12.75" customHeight="1" x14ac:dyDescent="0.15">
      <c r="A891" s="911" t="s">
        <v>4524</v>
      </c>
      <c r="B891" s="912" t="str">
        <f t="shared" si="3"/>
        <v>40</v>
      </c>
      <c r="C891" s="914" t="s">
        <v>4525</v>
      </c>
      <c r="D891" s="911" t="s">
        <v>4524</v>
      </c>
      <c r="E891" s="917" t="s">
        <v>3358</v>
      </c>
      <c r="F891" s="914" t="s">
        <v>3264</v>
      </c>
    </row>
    <row r="892" spans="1:6" ht="12.75" customHeight="1" x14ac:dyDescent="0.15">
      <c r="A892" s="912" t="s">
        <v>1330</v>
      </c>
      <c r="B892" s="912" t="str">
        <f t="shared" si="3"/>
        <v>26</v>
      </c>
      <c r="C892" s="913" t="s">
        <v>4526</v>
      </c>
      <c r="D892" s="912" t="s">
        <v>1330</v>
      </c>
      <c r="E892" s="914" t="s">
        <v>4527</v>
      </c>
      <c r="F892" s="914" t="s">
        <v>3267</v>
      </c>
    </row>
    <row r="893" spans="1:6" ht="12.75" customHeight="1" x14ac:dyDescent="0.15">
      <c r="A893" s="912" t="s">
        <v>1711</v>
      </c>
      <c r="B893" s="912" t="str">
        <f t="shared" si="3"/>
        <v>04</v>
      </c>
      <c r="C893" s="913" t="s">
        <v>4528</v>
      </c>
      <c r="D893" s="912" t="s">
        <v>1711</v>
      </c>
      <c r="E893" s="914" t="s">
        <v>3517</v>
      </c>
      <c r="F893" s="914" t="s">
        <v>3267</v>
      </c>
    </row>
    <row r="894" spans="1:6" ht="12.75" customHeight="1" x14ac:dyDescent="0.15">
      <c r="A894" s="912" t="s">
        <v>2120</v>
      </c>
      <c r="B894" s="912" t="str">
        <f t="shared" si="3"/>
        <v>26</v>
      </c>
      <c r="C894" s="913" t="s">
        <v>4529</v>
      </c>
      <c r="D894" s="912" t="s">
        <v>2120</v>
      </c>
      <c r="E894" s="914" t="s">
        <v>4530</v>
      </c>
      <c r="F894" s="914" t="s">
        <v>3267</v>
      </c>
    </row>
    <row r="895" spans="1:6" ht="12.75" customHeight="1" x14ac:dyDescent="0.15">
      <c r="A895" s="912" t="s">
        <v>1647</v>
      </c>
      <c r="B895" s="912" t="str">
        <f t="shared" si="3"/>
        <v>17</v>
      </c>
      <c r="C895" s="913" t="s">
        <v>4531</v>
      </c>
      <c r="D895" s="912" t="s">
        <v>1647</v>
      </c>
      <c r="E895" s="914" t="s">
        <v>3263</v>
      </c>
      <c r="F895" s="914" t="s">
        <v>3267</v>
      </c>
    </row>
    <row r="896" spans="1:6" ht="12.75" customHeight="1" x14ac:dyDescent="0.15">
      <c r="A896" s="912" t="s">
        <v>1605</v>
      </c>
      <c r="B896" s="912" t="str">
        <f t="shared" si="3"/>
        <v>02</v>
      </c>
      <c r="C896" s="913" t="s">
        <v>4532</v>
      </c>
      <c r="D896" s="912" t="s">
        <v>1605</v>
      </c>
      <c r="E896" s="914" t="s">
        <v>3263</v>
      </c>
      <c r="F896" s="914" t="s">
        <v>3267</v>
      </c>
    </row>
    <row r="897" spans="1:6" ht="12.75" customHeight="1" x14ac:dyDescent="0.15">
      <c r="A897" s="912" t="s">
        <v>1641</v>
      </c>
      <c r="B897" s="912" t="str">
        <f t="shared" si="3"/>
        <v>17</v>
      </c>
      <c r="C897" s="913" t="s">
        <v>4533</v>
      </c>
      <c r="D897" s="912" t="s">
        <v>1641</v>
      </c>
      <c r="E897" s="914" t="s">
        <v>3263</v>
      </c>
      <c r="F897" s="914" t="s">
        <v>3267</v>
      </c>
    </row>
    <row r="898" spans="1:6" ht="12.75" customHeight="1" x14ac:dyDescent="0.15">
      <c r="A898" s="911" t="s">
        <v>4534</v>
      </c>
      <c r="B898" s="912" t="str">
        <f t="shared" si="3"/>
        <v>45</v>
      </c>
      <c r="C898" s="913" t="s">
        <v>4535</v>
      </c>
      <c r="D898" s="911" t="s">
        <v>4534</v>
      </c>
      <c r="E898" s="914" t="s">
        <v>3341</v>
      </c>
      <c r="F898" s="914" t="s">
        <v>3264</v>
      </c>
    </row>
    <row r="899" spans="1:6" ht="12.75" customHeight="1" x14ac:dyDescent="0.15">
      <c r="A899" s="912" t="s">
        <v>1705</v>
      </c>
      <c r="B899" s="912" t="str">
        <f t="shared" si="3"/>
        <v>26</v>
      </c>
      <c r="C899" s="913" t="s">
        <v>4536</v>
      </c>
      <c r="D899" s="912" t="s">
        <v>1705</v>
      </c>
      <c r="E899" s="914" t="s">
        <v>3517</v>
      </c>
      <c r="F899" s="914" t="s">
        <v>3267</v>
      </c>
    </row>
    <row r="900" spans="1:6" ht="12.75" customHeight="1" x14ac:dyDescent="0.15">
      <c r="A900" s="912" t="s">
        <v>2514</v>
      </c>
      <c r="B900" s="912" t="str">
        <f t="shared" si="3"/>
        <v>04</v>
      </c>
      <c r="C900" s="913" t="s">
        <v>4537</v>
      </c>
      <c r="D900" s="912" t="s">
        <v>2514</v>
      </c>
      <c r="E900" s="914" t="s">
        <v>3604</v>
      </c>
      <c r="F900" s="914" t="s">
        <v>3267</v>
      </c>
    </row>
    <row r="901" spans="1:6" ht="12.75" customHeight="1" x14ac:dyDescent="0.15">
      <c r="A901" s="912" t="s">
        <v>1449</v>
      </c>
      <c r="B901" s="912" t="str">
        <f t="shared" si="3"/>
        <v>17</v>
      </c>
      <c r="C901" s="913" t="s">
        <v>4538</v>
      </c>
      <c r="D901" s="912" t="s">
        <v>1449</v>
      </c>
      <c r="E901" s="914" t="s">
        <v>3263</v>
      </c>
      <c r="F901" s="914" t="s">
        <v>3267</v>
      </c>
    </row>
    <row r="902" spans="1:6" ht="12.75" customHeight="1" x14ac:dyDescent="0.15">
      <c r="A902" s="912" t="s">
        <v>1451</v>
      </c>
      <c r="B902" s="912" t="str">
        <f t="shared" si="3"/>
        <v>17</v>
      </c>
      <c r="C902" s="913" t="s">
        <v>4539</v>
      </c>
      <c r="D902" s="912" t="s">
        <v>1451</v>
      </c>
      <c r="E902" s="914" t="s">
        <v>3263</v>
      </c>
      <c r="F902" s="914" t="s">
        <v>3267</v>
      </c>
    </row>
    <row r="903" spans="1:6" ht="12.75" customHeight="1" x14ac:dyDescent="0.15">
      <c r="A903" s="912" t="s">
        <v>2929</v>
      </c>
      <c r="B903" s="912" t="str">
        <f t="shared" si="3"/>
        <v>26</v>
      </c>
      <c r="C903" s="913" t="s">
        <v>4540</v>
      </c>
      <c r="D903" s="912" t="s">
        <v>2929</v>
      </c>
      <c r="E903" s="914" t="s">
        <v>3506</v>
      </c>
      <c r="F903" s="914" t="s">
        <v>3267</v>
      </c>
    </row>
    <row r="904" spans="1:6" ht="12.75" customHeight="1" x14ac:dyDescent="0.15">
      <c r="A904" s="912" t="s">
        <v>2871</v>
      </c>
      <c r="B904" s="912" t="str">
        <f t="shared" si="3"/>
        <v>26</v>
      </c>
      <c r="C904" s="913" t="s">
        <v>4541</v>
      </c>
      <c r="D904" s="912" t="s">
        <v>2871</v>
      </c>
      <c r="E904" s="914" t="s">
        <v>3321</v>
      </c>
      <c r="F904" s="914" t="s">
        <v>3267</v>
      </c>
    </row>
    <row r="905" spans="1:6" ht="12.75" customHeight="1" x14ac:dyDescent="0.15">
      <c r="A905" s="912" t="s">
        <v>1924</v>
      </c>
      <c r="B905" s="912" t="str">
        <f t="shared" si="3"/>
        <v>26</v>
      </c>
      <c r="C905" s="913" t="s">
        <v>4542</v>
      </c>
      <c r="D905" s="912" t="s">
        <v>1924</v>
      </c>
      <c r="E905" s="914" t="s">
        <v>4543</v>
      </c>
      <c r="F905" s="914" t="s">
        <v>3267</v>
      </c>
    </row>
    <row r="906" spans="1:6" ht="12.75" customHeight="1" x14ac:dyDescent="0.15">
      <c r="A906" s="912" t="s">
        <v>1962</v>
      </c>
      <c r="B906" s="912" t="str">
        <f t="shared" si="3"/>
        <v>26</v>
      </c>
      <c r="C906" s="913" t="s">
        <v>4544</v>
      </c>
      <c r="D906" s="912" t="s">
        <v>1962</v>
      </c>
      <c r="E906" s="914" t="s">
        <v>3383</v>
      </c>
      <c r="F906" s="914" t="s">
        <v>3267</v>
      </c>
    </row>
    <row r="907" spans="1:6" ht="12.75" customHeight="1" x14ac:dyDescent="0.15">
      <c r="A907" s="912" t="s">
        <v>2615</v>
      </c>
      <c r="B907" s="912" t="str">
        <f t="shared" si="3"/>
        <v>26</v>
      </c>
      <c r="C907" s="913" t="s">
        <v>4545</v>
      </c>
      <c r="D907" s="912" t="s">
        <v>2615</v>
      </c>
      <c r="E907" s="914" t="s">
        <v>3365</v>
      </c>
      <c r="F907" s="914" t="s">
        <v>3267</v>
      </c>
    </row>
    <row r="908" spans="1:6" ht="12.75" customHeight="1" x14ac:dyDescent="0.15">
      <c r="A908" s="912" t="s">
        <v>2292</v>
      </c>
      <c r="B908" s="912" t="str">
        <f t="shared" si="3"/>
        <v>26</v>
      </c>
      <c r="C908" s="913" t="s">
        <v>4546</v>
      </c>
      <c r="D908" s="912" t="s">
        <v>2292</v>
      </c>
      <c r="E908" s="914" t="s">
        <v>3446</v>
      </c>
      <c r="F908" s="914" t="s">
        <v>3267</v>
      </c>
    </row>
    <row r="909" spans="1:6" ht="12.75" customHeight="1" x14ac:dyDescent="0.15">
      <c r="A909" s="911" t="s">
        <v>4547</v>
      </c>
      <c r="B909" s="912" t="str">
        <f t="shared" si="3"/>
        <v>61</v>
      </c>
      <c r="C909" s="913" t="s">
        <v>4548</v>
      </c>
      <c r="D909" s="911" t="s">
        <v>4547</v>
      </c>
      <c r="E909" s="914" t="s">
        <v>4549</v>
      </c>
      <c r="F909" s="914" t="s">
        <v>3264</v>
      </c>
    </row>
    <row r="910" spans="1:6" ht="12.75" customHeight="1" x14ac:dyDescent="0.15">
      <c r="A910" s="911" t="s">
        <v>4550</v>
      </c>
      <c r="B910" s="912" t="str">
        <f t="shared" si="3"/>
        <v>61</v>
      </c>
      <c r="C910" s="913" t="s">
        <v>4551</v>
      </c>
      <c r="D910" s="911" t="s">
        <v>4550</v>
      </c>
      <c r="E910" s="914" t="s">
        <v>3383</v>
      </c>
      <c r="F910" s="914" t="s">
        <v>3264</v>
      </c>
    </row>
    <row r="911" spans="1:6" ht="12.75" customHeight="1" x14ac:dyDescent="0.15">
      <c r="A911" s="912" t="s">
        <v>1290</v>
      </c>
      <c r="B911" s="912" t="str">
        <f t="shared" si="3"/>
        <v>26</v>
      </c>
      <c r="C911" s="913" t="s">
        <v>4552</v>
      </c>
      <c r="D911" s="912" t="s">
        <v>1290</v>
      </c>
      <c r="E911" s="914" t="s">
        <v>4553</v>
      </c>
      <c r="F911" s="914" t="s">
        <v>3267</v>
      </c>
    </row>
    <row r="912" spans="1:6" ht="12.75" customHeight="1" x14ac:dyDescent="0.15">
      <c r="A912" s="912" t="s">
        <v>2982</v>
      </c>
      <c r="B912" s="912" t="str">
        <f t="shared" si="3"/>
        <v>04</v>
      </c>
      <c r="C912" s="913" t="s">
        <v>4554</v>
      </c>
      <c r="D912" s="912" t="s">
        <v>2982</v>
      </c>
      <c r="E912" s="914" t="s">
        <v>3341</v>
      </c>
      <c r="F912" s="914" t="s">
        <v>3267</v>
      </c>
    </row>
    <row r="913" spans="1:6" ht="12.75" customHeight="1" x14ac:dyDescent="0.15">
      <c r="A913" s="912" t="s">
        <v>1749</v>
      </c>
      <c r="B913" s="912" t="str">
        <f t="shared" si="3"/>
        <v>26</v>
      </c>
      <c r="C913" s="913" t="s">
        <v>4555</v>
      </c>
      <c r="D913" s="912" t="s">
        <v>1749</v>
      </c>
      <c r="E913" s="914" t="s">
        <v>4556</v>
      </c>
      <c r="F913" s="914" t="s">
        <v>3267</v>
      </c>
    </row>
    <row r="914" spans="1:6" ht="12.75" customHeight="1" x14ac:dyDescent="0.15">
      <c r="A914" s="911" t="s">
        <v>4557</v>
      </c>
      <c r="B914" s="912" t="str">
        <f t="shared" si="3"/>
        <v>46</v>
      </c>
      <c r="C914" s="913" t="s">
        <v>4558</v>
      </c>
      <c r="D914" s="911" t="s">
        <v>4557</v>
      </c>
      <c r="E914" s="914" t="s">
        <v>3870</v>
      </c>
      <c r="F914" s="914" t="s">
        <v>3264</v>
      </c>
    </row>
    <row r="915" spans="1:6" ht="12.75" customHeight="1" x14ac:dyDescent="0.15">
      <c r="A915" s="911" t="s">
        <v>4559</v>
      </c>
      <c r="B915" s="912" t="str">
        <f t="shared" si="3"/>
        <v>45</v>
      </c>
      <c r="C915" s="913" t="s">
        <v>4560</v>
      </c>
      <c r="D915" s="911" t="s">
        <v>4559</v>
      </c>
      <c r="E915" s="914" t="s">
        <v>4561</v>
      </c>
      <c r="F915" s="914" t="s">
        <v>3264</v>
      </c>
    </row>
    <row r="916" spans="1:6" ht="12.75" customHeight="1" x14ac:dyDescent="0.15">
      <c r="A916" s="912" t="s">
        <v>2468</v>
      </c>
      <c r="B916" s="912" t="str">
        <f t="shared" si="3"/>
        <v>17</v>
      </c>
      <c r="C916" s="913" t="s">
        <v>4562</v>
      </c>
      <c r="D916" s="912" t="s">
        <v>2468</v>
      </c>
      <c r="E916" s="914" t="s">
        <v>3273</v>
      </c>
      <c r="F916" s="914" t="s">
        <v>3267</v>
      </c>
    </row>
    <row r="917" spans="1:6" ht="12.75" customHeight="1" x14ac:dyDescent="0.15">
      <c r="A917" s="912" t="s">
        <v>1474</v>
      </c>
      <c r="B917" s="912" t="str">
        <f t="shared" si="3"/>
        <v>02</v>
      </c>
      <c r="C917" s="913" t="s">
        <v>4563</v>
      </c>
      <c r="D917" s="912" t="s">
        <v>1474</v>
      </c>
      <c r="E917" s="914" t="s">
        <v>3263</v>
      </c>
      <c r="F917" s="914" t="s">
        <v>3267</v>
      </c>
    </row>
    <row r="918" spans="1:6" ht="12.75" customHeight="1" x14ac:dyDescent="0.15">
      <c r="A918" s="912" t="s">
        <v>2988</v>
      </c>
      <c r="B918" s="912" t="str">
        <f t="shared" si="3"/>
        <v>02</v>
      </c>
      <c r="C918" s="913" t="s">
        <v>4564</v>
      </c>
      <c r="D918" s="912" t="s">
        <v>2988</v>
      </c>
      <c r="E918" s="914" t="s">
        <v>3341</v>
      </c>
      <c r="F918" s="914" t="s">
        <v>3267</v>
      </c>
    </row>
    <row r="919" spans="1:6" ht="12.75" customHeight="1" x14ac:dyDescent="0.15">
      <c r="A919" s="912" t="s">
        <v>2404</v>
      </c>
      <c r="B919" s="912" t="str">
        <f t="shared" si="3"/>
        <v>26</v>
      </c>
      <c r="C919" s="913" t="s">
        <v>4565</v>
      </c>
      <c r="D919" s="912" t="s">
        <v>2404</v>
      </c>
      <c r="E919" s="914" t="s">
        <v>4106</v>
      </c>
      <c r="F919" s="914" t="s">
        <v>3267</v>
      </c>
    </row>
    <row r="920" spans="1:6" ht="12.75" customHeight="1" x14ac:dyDescent="0.15">
      <c r="A920" s="911" t="s">
        <v>4566</v>
      </c>
      <c r="B920" s="912" t="str">
        <f t="shared" si="3"/>
        <v>41</v>
      </c>
      <c r="C920" s="913" t="s">
        <v>4567</v>
      </c>
      <c r="D920" s="911" t="s">
        <v>4566</v>
      </c>
      <c r="E920" s="914" t="s">
        <v>3377</v>
      </c>
      <c r="F920" s="914" t="s">
        <v>3264</v>
      </c>
    </row>
    <row r="921" spans="1:6" ht="12.75" customHeight="1" x14ac:dyDescent="0.15">
      <c r="A921" s="912" t="s">
        <v>2789</v>
      </c>
      <c r="B921" s="912" t="str">
        <f t="shared" si="3"/>
        <v>17</v>
      </c>
      <c r="C921" s="913" t="s">
        <v>4568</v>
      </c>
      <c r="D921" s="912" t="s">
        <v>2789</v>
      </c>
      <c r="E921" s="914" t="s">
        <v>4569</v>
      </c>
      <c r="F921" s="914" t="s">
        <v>3267</v>
      </c>
    </row>
    <row r="922" spans="1:6" ht="12.75" customHeight="1" x14ac:dyDescent="0.15">
      <c r="A922" s="912" t="s">
        <v>2288</v>
      </c>
      <c r="B922" s="912" t="str">
        <f t="shared" si="3"/>
        <v>04</v>
      </c>
      <c r="C922" s="913" t="s">
        <v>4570</v>
      </c>
      <c r="D922" s="912" t="s">
        <v>2288</v>
      </c>
      <c r="E922" s="914" t="s">
        <v>3446</v>
      </c>
      <c r="F922" s="914" t="s">
        <v>3267</v>
      </c>
    </row>
    <row r="923" spans="1:6" ht="12.75" customHeight="1" x14ac:dyDescent="0.15">
      <c r="A923" s="912" t="s">
        <v>1709</v>
      </c>
      <c r="B923" s="912" t="str">
        <f t="shared" si="3"/>
        <v>22</v>
      </c>
      <c r="C923" s="913" t="s">
        <v>4571</v>
      </c>
      <c r="D923" s="912" t="s">
        <v>1709</v>
      </c>
      <c r="E923" s="914" t="s">
        <v>3517</v>
      </c>
      <c r="F923" s="914" t="s">
        <v>3267</v>
      </c>
    </row>
    <row r="924" spans="1:6" ht="12.75" customHeight="1" x14ac:dyDescent="0.15">
      <c r="A924" s="912" t="s">
        <v>2194</v>
      </c>
      <c r="B924" s="912" t="str">
        <f t="shared" si="3"/>
        <v>26</v>
      </c>
      <c r="C924" s="913" t="s">
        <v>4572</v>
      </c>
      <c r="D924" s="912" t="s">
        <v>2194</v>
      </c>
      <c r="E924" s="914" t="s">
        <v>3316</v>
      </c>
      <c r="F924" s="914" t="s">
        <v>3267</v>
      </c>
    </row>
    <row r="925" spans="1:6" ht="12.75" customHeight="1" x14ac:dyDescent="0.15">
      <c r="A925" s="911" t="s">
        <v>4573</v>
      </c>
      <c r="B925" s="912" t="str">
        <f t="shared" si="3"/>
        <v>46</v>
      </c>
      <c r="C925" s="913" t="s">
        <v>4574</v>
      </c>
      <c r="D925" s="911" t="s">
        <v>4573</v>
      </c>
      <c r="E925" s="914" t="s">
        <v>3323</v>
      </c>
      <c r="F925" s="914" t="s">
        <v>3264</v>
      </c>
    </row>
    <row r="926" spans="1:6" ht="12.75" customHeight="1" x14ac:dyDescent="0.15">
      <c r="A926" s="912" t="s">
        <v>3036</v>
      </c>
      <c r="B926" s="912" t="str">
        <f t="shared" si="3"/>
        <v>26</v>
      </c>
      <c r="C926" s="913" t="s">
        <v>4575</v>
      </c>
      <c r="D926" s="912" t="s">
        <v>3036</v>
      </c>
      <c r="E926" s="914" t="s">
        <v>3341</v>
      </c>
      <c r="F926" s="914" t="s">
        <v>3267</v>
      </c>
    </row>
    <row r="927" spans="1:6" ht="12.75" customHeight="1" x14ac:dyDescent="0.15">
      <c r="A927" s="912" t="s">
        <v>2678</v>
      </c>
      <c r="B927" s="912" t="str">
        <f t="shared" si="3"/>
        <v>26</v>
      </c>
      <c r="C927" s="913" t="s">
        <v>4576</v>
      </c>
      <c r="D927" s="912" t="s">
        <v>2678</v>
      </c>
      <c r="E927" s="914" t="s">
        <v>3452</v>
      </c>
      <c r="F927" s="914" t="s">
        <v>3267</v>
      </c>
    </row>
    <row r="928" spans="1:6" ht="12.75" customHeight="1" x14ac:dyDescent="0.15">
      <c r="A928" s="912" t="s">
        <v>1336</v>
      </c>
      <c r="B928" s="912" t="str">
        <f t="shared" si="3"/>
        <v>26</v>
      </c>
      <c r="C928" s="913" t="s">
        <v>4577</v>
      </c>
      <c r="D928" s="912" t="s">
        <v>1336</v>
      </c>
      <c r="E928" s="914" t="s">
        <v>4230</v>
      </c>
      <c r="F928" s="914" t="s">
        <v>3267</v>
      </c>
    </row>
    <row r="929" spans="1:6" ht="12.75" customHeight="1" x14ac:dyDescent="0.15">
      <c r="A929" s="912" t="s">
        <v>2617</v>
      </c>
      <c r="B929" s="912" t="str">
        <f t="shared" si="3"/>
        <v>26</v>
      </c>
      <c r="C929" s="913" t="s">
        <v>4578</v>
      </c>
      <c r="D929" s="912" t="s">
        <v>2617</v>
      </c>
      <c r="E929" s="914" t="s">
        <v>3365</v>
      </c>
      <c r="F929" s="914" t="s">
        <v>3267</v>
      </c>
    </row>
    <row r="930" spans="1:6" ht="12.75" customHeight="1" x14ac:dyDescent="0.15">
      <c r="A930" s="911" t="s">
        <v>4579</v>
      </c>
      <c r="B930" s="912" t="str">
        <f t="shared" si="3"/>
        <v>60</v>
      </c>
      <c r="C930" s="913" t="s">
        <v>4580</v>
      </c>
      <c r="D930" s="911" t="s">
        <v>4579</v>
      </c>
      <c r="E930" s="914" t="s">
        <v>3310</v>
      </c>
      <c r="F930" s="914" t="s">
        <v>3264</v>
      </c>
    </row>
    <row r="931" spans="1:6" ht="12.75" customHeight="1" x14ac:dyDescent="0.15">
      <c r="A931" s="911" t="s">
        <v>4581</v>
      </c>
      <c r="B931" s="912" t="str">
        <f t="shared" si="3"/>
        <v>45</v>
      </c>
      <c r="C931" s="913" t="s">
        <v>4582</v>
      </c>
      <c r="D931" s="911" t="s">
        <v>4581</v>
      </c>
      <c r="E931" s="914" t="s">
        <v>3310</v>
      </c>
      <c r="F931" s="914" t="s">
        <v>3264</v>
      </c>
    </row>
    <row r="932" spans="1:6" ht="12.75" customHeight="1" x14ac:dyDescent="0.15">
      <c r="A932" s="912" t="s">
        <v>2136</v>
      </c>
      <c r="B932" s="912" t="str">
        <f t="shared" si="3"/>
        <v>17</v>
      </c>
      <c r="C932" s="913" t="s">
        <v>4583</v>
      </c>
      <c r="D932" s="912" t="s">
        <v>2136</v>
      </c>
      <c r="E932" s="914" t="s">
        <v>4584</v>
      </c>
      <c r="F932" s="914" t="s">
        <v>3267</v>
      </c>
    </row>
    <row r="933" spans="1:6" ht="12.75" customHeight="1" x14ac:dyDescent="0.15">
      <c r="A933" s="912" t="s">
        <v>2132</v>
      </c>
      <c r="B933" s="912" t="str">
        <f t="shared" si="3"/>
        <v>02</v>
      </c>
      <c r="C933" s="913" t="s">
        <v>4585</v>
      </c>
      <c r="D933" s="912" t="s">
        <v>2132</v>
      </c>
      <c r="E933" s="914" t="s">
        <v>3419</v>
      </c>
      <c r="F933" s="914" t="s">
        <v>3267</v>
      </c>
    </row>
    <row r="934" spans="1:6" ht="12.75" customHeight="1" x14ac:dyDescent="0.15">
      <c r="A934" s="912" t="s">
        <v>1751</v>
      </c>
      <c r="B934" s="912" t="str">
        <f t="shared" si="3"/>
        <v>26</v>
      </c>
      <c r="C934" s="913" t="s">
        <v>4586</v>
      </c>
      <c r="D934" s="912" t="s">
        <v>1751</v>
      </c>
      <c r="E934" s="914" t="s">
        <v>4556</v>
      </c>
      <c r="F934" s="914" t="s">
        <v>3267</v>
      </c>
    </row>
    <row r="935" spans="1:6" ht="12.75" customHeight="1" x14ac:dyDescent="0.15">
      <c r="A935" s="912" t="s">
        <v>1280</v>
      </c>
      <c r="B935" s="912" t="str">
        <f t="shared" si="3"/>
        <v>26</v>
      </c>
      <c r="C935" s="913" t="s">
        <v>4587</v>
      </c>
      <c r="D935" s="912" t="s">
        <v>1280</v>
      </c>
      <c r="E935" s="914" t="s">
        <v>4588</v>
      </c>
      <c r="F935" s="914" t="s">
        <v>3267</v>
      </c>
    </row>
    <row r="936" spans="1:6" ht="12.75" customHeight="1" x14ac:dyDescent="0.15">
      <c r="A936" s="912" t="s">
        <v>1589</v>
      </c>
      <c r="B936" s="912" t="str">
        <f t="shared" si="3"/>
        <v>02</v>
      </c>
      <c r="C936" s="913" t="s">
        <v>4589</v>
      </c>
      <c r="D936" s="912" t="s">
        <v>1589</v>
      </c>
      <c r="E936" s="914" t="s">
        <v>3263</v>
      </c>
      <c r="F936" s="914" t="s">
        <v>3267</v>
      </c>
    </row>
    <row r="937" spans="1:6" ht="12.75" customHeight="1" x14ac:dyDescent="0.15">
      <c r="A937" s="911" t="s">
        <v>4590</v>
      </c>
      <c r="B937" s="912" t="str">
        <f t="shared" si="3"/>
        <v>60</v>
      </c>
      <c r="C937" s="913" t="s">
        <v>4591</v>
      </c>
      <c r="D937" s="911" t="s">
        <v>4590</v>
      </c>
      <c r="E937" s="914" t="s">
        <v>3464</v>
      </c>
      <c r="F937" s="914" t="s">
        <v>3264</v>
      </c>
    </row>
    <row r="938" spans="1:6" ht="12.75" customHeight="1" x14ac:dyDescent="0.15">
      <c r="A938" s="912" t="s">
        <v>2084</v>
      </c>
      <c r="B938" s="912" t="str">
        <f t="shared" si="3"/>
        <v>26</v>
      </c>
      <c r="C938" s="913" t="s">
        <v>4592</v>
      </c>
      <c r="D938" s="912" t="s">
        <v>2084</v>
      </c>
      <c r="E938" s="914" t="s">
        <v>3281</v>
      </c>
      <c r="F938" s="914" t="s">
        <v>3267</v>
      </c>
    </row>
    <row r="939" spans="1:6" ht="12.75" customHeight="1" x14ac:dyDescent="0.15">
      <c r="A939" s="912" t="s">
        <v>2540</v>
      </c>
      <c r="B939" s="912" t="str">
        <f t="shared" si="3"/>
        <v>04</v>
      </c>
      <c r="C939" s="913" t="s">
        <v>4593</v>
      </c>
      <c r="D939" s="912" t="s">
        <v>2540</v>
      </c>
      <c r="E939" s="914" t="s">
        <v>3604</v>
      </c>
      <c r="F939" s="914" t="s">
        <v>3267</v>
      </c>
    </row>
    <row r="940" spans="1:6" ht="12.75" customHeight="1" x14ac:dyDescent="0.15">
      <c r="A940" s="912" t="s">
        <v>2538</v>
      </c>
      <c r="B940" s="912" t="str">
        <f t="shared" si="3"/>
        <v>04</v>
      </c>
      <c r="C940" s="913" t="s">
        <v>4594</v>
      </c>
      <c r="D940" s="912" t="s">
        <v>2538</v>
      </c>
      <c r="E940" s="914" t="s">
        <v>3604</v>
      </c>
      <c r="F940" s="914" t="s">
        <v>3267</v>
      </c>
    </row>
    <row r="941" spans="1:6" ht="12.75" customHeight="1" x14ac:dyDescent="0.15">
      <c r="A941" s="912" t="s">
        <v>1831</v>
      </c>
      <c r="B941" s="912" t="str">
        <f t="shared" si="3"/>
        <v>26</v>
      </c>
      <c r="C941" s="913" t="s">
        <v>4595</v>
      </c>
      <c r="D941" s="912" t="s">
        <v>1831</v>
      </c>
      <c r="E941" s="914" t="s">
        <v>3367</v>
      </c>
      <c r="F941" s="914" t="s">
        <v>3267</v>
      </c>
    </row>
    <row r="942" spans="1:6" ht="12.75" customHeight="1" x14ac:dyDescent="0.15">
      <c r="A942" s="912" t="s">
        <v>1679</v>
      </c>
      <c r="B942" s="912" t="str">
        <f t="shared" si="3"/>
        <v>26</v>
      </c>
      <c r="C942" s="913" t="s">
        <v>4596</v>
      </c>
      <c r="D942" s="912" t="s">
        <v>1679</v>
      </c>
      <c r="E942" s="914" t="s">
        <v>3644</v>
      </c>
      <c r="F942" s="914" t="s">
        <v>3267</v>
      </c>
    </row>
    <row r="943" spans="1:6" ht="12.75" customHeight="1" x14ac:dyDescent="0.15">
      <c r="A943" s="912" t="s">
        <v>2482</v>
      </c>
      <c r="B943" s="912" t="str">
        <f t="shared" si="3"/>
        <v>17</v>
      </c>
      <c r="C943" s="913" t="s">
        <v>4597</v>
      </c>
      <c r="D943" s="912" t="s">
        <v>2482</v>
      </c>
      <c r="E943" s="914" t="s">
        <v>3273</v>
      </c>
      <c r="F943" s="914" t="s">
        <v>3267</v>
      </c>
    </row>
    <row r="944" spans="1:6" ht="12.75" customHeight="1" x14ac:dyDescent="0.15">
      <c r="A944" s="912" t="s">
        <v>2568</v>
      </c>
      <c r="B944" s="912" t="str">
        <f t="shared" si="3"/>
        <v>26</v>
      </c>
      <c r="C944" s="913" t="s">
        <v>4598</v>
      </c>
      <c r="D944" s="912" t="s">
        <v>2568</v>
      </c>
      <c r="E944" s="914" t="s">
        <v>4599</v>
      </c>
      <c r="F944" s="914" t="s">
        <v>3267</v>
      </c>
    </row>
    <row r="945" spans="1:6" ht="12.75" customHeight="1" x14ac:dyDescent="0.15">
      <c r="A945" s="912" t="s">
        <v>2206</v>
      </c>
      <c r="B945" s="912" t="str">
        <f t="shared" si="3"/>
        <v>26</v>
      </c>
      <c r="C945" s="913" t="s">
        <v>4600</v>
      </c>
      <c r="D945" s="912" t="s">
        <v>2206</v>
      </c>
      <c r="E945" s="914" t="s">
        <v>3472</v>
      </c>
      <c r="F945" s="914" t="s">
        <v>3267</v>
      </c>
    </row>
    <row r="946" spans="1:6" ht="12.75" customHeight="1" x14ac:dyDescent="0.15">
      <c r="A946" s="912" t="s">
        <v>2921</v>
      </c>
      <c r="B946" s="912" t="str">
        <f t="shared" si="3"/>
        <v>16</v>
      </c>
      <c r="C946" s="913" t="s">
        <v>4601</v>
      </c>
      <c r="D946" s="912" t="s">
        <v>2921</v>
      </c>
      <c r="E946" s="914" t="s">
        <v>3506</v>
      </c>
      <c r="F946" s="914" t="s">
        <v>3267</v>
      </c>
    </row>
    <row r="947" spans="1:6" ht="12.75" customHeight="1" x14ac:dyDescent="0.15">
      <c r="A947" s="912" t="s">
        <v>2903</v>
      </c>
      <c r="B947" s="912" t="str">
        <f t="shared" si="3"/>
        <v>02</v>
      </c>
      <c r="C947" s="913" t="s">
        <v>4602</v>
      </c>
      <c r="D947" s="912" t="s">
        <v>2903</v>
      </c>
      <c r="E947" s="914" t="s">
        <v>3506</v>
      </c>
      <c r="F947" s="914" t="s">
        <v>3267</v>
      </c>
    </row>
    <row r="948" spans="1:6" ht="12.75" customHeight="1" x14ac:dyDescent="0.15">
      <c r="A948" s="912" t="s">
        <v>2682</v>
      </c>
      <c r="B948" s="912" t="str">
        <f t="shared" si="3"/>
        <v>26</v>
      </c>
      <c r="C948" s="913" t="s">
        <v>4603</v>
      </c>
      <c r="D948" s="912" t="s">
        <v>2682</v>
      </c>
      <c r="E948" s="914" t="s">
        <v>3557</v>
      </c>
      <c r="F948" s="914" t="s">
        <v>3267</v>
      </c>
    </row>
    <row r="949" spans="1:6" ht="12.75" customHeight="1" x14ac:dyDescent="0.15">
      <c r="A949" s="912" t="s">
        <v>2478</v>
      </c>
      <c r="B949" s="912" t="str">
        <f t="shared" si="3"/>
        <v>26</v>
      </c>
      <c r="C949" s="913" t="s">
        <v>4604</v>
      </c>
      <c r="D949" s="912" t="s">
        <v>2478</v>
      </c>
      <c r="E949" s="914" t="s">
        <v>3273</v>
      </c>
      <c r="F949" s="914" t="s">
        <v>3267</v>
      </c>
    </row>
    <row r="950" spans="1:6" ht="12.75" customHeight="1" x14ac:dyDescent="0.15">
      <c r="A950" s="912" t="s">
        <v>2434</v>
      </c>
      <c r="B950" s="912" t="str">
        <f t="shared" si="3"/>
        <v>26</v>
      </c>
      <c r="C950" s="913" t="s">
        <v>4605</v>
      </c>
      <c r="D950" s="912" t="s">
        <v>2434</v>
      </c>
      <c r="E950" s="914" t="s">
        <v>3273</v>
      </c>
      <c r="F950" s="914" t="s">
        <v>3267</v>
      </c>
    </row>
    <row r="951" spans="1:6" ht="12.75" customHeight="1" x14ac:dyDescent="0.15">
      <c r="A951" s="912" t="s">
        <v>1286</v>
      </c>
      <c r="B951" s="912" t="str">
        <f t="shared" si="3"/>
        <v>26</v>
      </c>
      <c r="C951" s="913" t="s">
        <v>4606</v>
      </c>
      <c r="D951" s="912" t="s">
        <v>1286</v>
      </c>
      <c r="E951" s="914" t="s">
        <v>3748</v>
      </c>
      <c r="F951" s="914" t="s">
        <v>3267</v>
      </c>
    </row>
    <row r="952" spans="1:6" ht="12.75" customHeight="1" x14ac:dyDescent="0.15">
      <c r="A952" s="912" t="s">
        <v>2092</v>
      </c>
      <c r="B952" s="912" t="str">
        <f t="shared" si="3"/>
        <v>26</v>
      </c>
      <c r="C952" s="913" t="s">
        <v>4607</v>
      </c>
      <c r="D952" s="912" t="s">
        <v>2092</v>
      </c>
      <c r="E952" s="914" t="s">
        <v>3709</v>
      </c>
      <c r="F952" s="914" t="s">
        <v>3267</v>
      </c>
    </row>
    <row r="953" spans="1:6" ht="12.75" customHeight="1" x14ac:dyDescent="0.15">
      <c r="A953" s="912" t="s">
        <v>1809</v>
      </c>
      <c r="B953" s="912" t="str">
        <f t="shared" si="3"/>
        <v>26</v>
      </c>
      <c r="C953" s="913" t="s">
        <v>4608</v>
      </c>
      <c r="D953" s="912" t="s">
        <v>1809</v>
      </c>
      <c r="E953" s="914" t="s">
        <v>3277</v>
      </c>
      <c r="F953" s="914" t="s">
        <v>3267</v>
      </c>
    </row>
    <row r="954" spans="1:6" ht="12.75" customHeight="1" x14ac:dyDescent="0.15">
      <c r="A954" s="912" t="s">
        <v>1671</v>
      </c>
      <c r="B954" s="912" t="str">
        <f t="shared" si="3"/>
        <v>26</v>
      </c>
      <c r="C954" s="913" t="s">
        <v>4609</v>
      </c>
      <c r="D954" s="912" t="s">
        <v>1671</v>
      </c>
      <c r="E954" s="914" t="s">
        <v>3515</v>
      </c>
      <c r="F954" s="914" t="s">
        <v>3267</v>
      </c>
    </row>
    <row r="955" spans="1:6" ht="12.75" customHeight="1" x14ac:dyDescent="0.15">
      <c r="A955" s="912" t="s">
        <v>2388</v>
      </c>
      <c r="B955" s="912" t="str">
        <f t="shared" si="3"/>
        <v>26</v>
      </c>
      <c r="C955" s="913" t="s">
        <v>4610</v>
      </c>
      <c r="D955" s="912" t="s">
        <v>2388</v>
      </c>
      <c r="E955" s="914" t="s">
        <v>4611</v>
      </c>
      <c r="F955" s="914" t="s">
        <v>3267</v>
      </c>
    </row>
    <row r="956" spans="1:6" ht="12.75" customHeight="1" x14ac:dyDescent="0.15">
      <c r="A956" s="911" t="s">
        <v>4612</v>
      </c>
      <c r="B956" s="912" t="str">
        <f t="shared" si="3"/>
        <v>61</v>
      </c>
      <c r="C956" s="913" t="s">
        <v>4613</v>
      </c>
      <c r="D956" s="911" t="s">
        <v>4612</v>
      </c>
      <c r="E956" s="914" t="s">
        <v>3426</v>
      </c>
      <c r="F956" s="914" t="s">
        <v>3264</v>
      </c>
    </row>
    <row r="957" spans="1:6" ht="12.75" customHeight="1" x14ac:dyDescent="0.15">
      <c r="A957" s="911" t="s">
        <v>4614</v>
      </c>
      <c r="B957" s="912" t="str">
        <f t="shared" si="3"/>
        <v>46</v>
      </c>
      <c r="C957" s="913" t="s">
        <v>4615</v>
      </c>
      <c r="D957" s="911" t="s">
        <v>4614</v>
      </c>
      <c r="E957" s="914" t="s">
        <v>3493</v>
      </c>
      <c r="F957" s="914" t="s">
        <v>3264</v>
      </c>
    </row>
    <row r="958" spans="1:6" ht="12.75" customHeight="1" x14ac:dyDescent="0.15">
      <c r="A958" s="912" t="s">
        <v>2000</v>
      </c>
      <c r="B958" s="912" t="str">
        <f t="shared" si="3"/>
        <v>02</v>
      </c>
      <c r="C958" s="913" t="s">
        <v>4616</v>
      </c>
      <c r="D958" s="912" t="s">
        <v>2000</v>
      </c>
      <c r="E958" s="914" t="s">
        <v>3271</v>
      </c>
      <c r="F958" s="914" t="s">
        <v>3267</v>
      </c>
    </row>
    <row r="959" spans="1:6" ht="12.75" customHeight="1" x14ac:dyDescent="0.15">
      <c r="A959" s="912" t="s">
        <v>1956</v>
      </c>
      <c r="B959" s="912" t="str">
        <f t="shared" si="3"/>
        <v>04</v>
      </c>
      <c r="C959" s="913" t="s">
        <v>4617</v>
      </c>
      <c r="D959" s="912" t="s">
        <v>1956</v>
      </c>
      <c r="E959" s="914" t="s">
        <v>3526</v>
      </c>
      <c r="F959" s="914" t="s">
        <v>3267</v>
      </c>
    </row>
    <row r="960" spans="1:6" ht="12.75" customHeight="1" x14ac:dyDescent="0.15">
      <c r="A960" s="912" t="s">
        <v>1397</v>
      </c>
      <c r="B960" s="912" t="str">
        <f t="shared" si="3"/>
        <v>02</v>
      </c>
      <c r="C960" s="913" t="s">
        <v>4618</v>
      </c>
      <c r="D960" s="912" t="s">
        <v>1397</v>
      </c>
      <c r="E960" s="914" t="s">
        <v>3263</v>
      </c>
      <c r="F960" s="914" t="s">
        <v>3267</v>
      </c>
    </row>
    <row r="961" spans="1:6" ht="12.75" customHeight="1" x14ac:dyDescent="0.15">
      <c r="A961" s="912" t="s">
        <v>2220</v>
      </c>
      <c r="B961" s="912" t="str">
        <f t="shared" si="3"/>
        <v>26</v>
      </c>
      <c r="C961" s="913" t="s">
        <v>4619</v>
      </c>
      <c r="D961" s="912" t="s">
        <v>2220</v>
      </c>
      <c r="E961" s="914" t="s">
        <v>4620</v>
      </c>
      <c r="F961" s="914" t="s">
        <v>3267</v>
      </c>
    </row>
    <row r="962" spans="1:6" ht="12.75" customHeight="1" x14ac:dyDescent="0.15">
      <c r="A962" s="912" t="s">
        <v>1887</v>
      </c>
      <c r="B962" s="912" t="str">
        <f t="shared" si="3"/>
        <v>26</v>
      </c>
      <c r="C962" s="913" t="s">
        <v>4621</v>
      </c>
      <c r="D962" s="912" t="s">
        <v>1887</v>
      </c>
      <c r="E962" s="914" t="s">
        <v>3313</v>
      </c>
      <c r="F962" s="914" t="s">
        <v>3267</v>
      </c>
    </row>
    <row r="963" spans="1:6" ht="12.75" customHeight="1" x14ac:dyDescent="0.15">
      <c r="A963" s="912" t="s">
        <v>1488</v>
      </c>
      <c r="B963" s="912" t="str">
        <f t="shared" si="3"/>
        <v>02</v>
      </c>
      <c r="C963" s="913" t="s">
        <v>4622</v>
      </c>
      <c r="D963" s="912" t="s">
        <v>1488</v>
      </c>
      <c r="E963" s="914" t="s">
        <v>3263</v>
      </c>
      <c r="F963" s="914" t="s">
        <v>3267</v>
      </c>
    </row>
    <row r="964" spans="1:6" ht="12.75" customHeight="1" x14ac:dyDescent="0.15">
      <c r="A964" s="911" t="s">
        <v>4623</v>
      </c>
      <c r="B964" s="912" t="str">
        <f t="shared" si="3"/>
        <v>46</v>
      </c>
      <c r="C964" s="913" t="s">
        <v>4624</v>
      </c>
      <c r="D964" s="911" t="s">
        <v>4623</v>
      </c>
      <c r="E964" s="914" t="s">
        <v>4625</v>
      </c>
      <c r="F964" s="914" t="s">
        <v>3264</v>
      </c>
    </row>
    <row r="965" spans="1:6" ht="12.75" customHeight="1" x14ac:dyDescent="0.15">
      <c r="A965" s="912" t="s">
        <v>1300</v>
      </c>
      <c r="B965" s="912" t="str">
        <f t="shared" si="3"/>
        <v>26</v>
      </c>
      <c r="C965" s="913" t="s">
        <v>4626</v>
      </c>
      <c r="D965" s="912" t="s">
        <v>1300</v>
      </c>
      <c r="E965" s="914" t="s">
        <v>3804</v>
      </c>
      <c r="F965" s="914" t="s">
        <v>3267</v>
      </c>
    </row>
    <row r="966" spans="1:6" ht="12.75" customHeight="1" x14ac:dyDescent="0.15">
      <c r="A966" s="912" t="s">
        <v>1506</v>
      </c>
      <c r="B966" s="912" t="str">
        <f t="shared" si="3"/>
        <v>02</v>
      </c>
      <c r="C966" s="913" t="s">
        <v>4627</v>
      </c>
      <c r="D966" s="912" t="s">
        <v>1506</v>
      </c>
      <c r="E966" s="914" t="s">
        <v>3263</v>
      </c>
      <c r="F966" s="914" t="s">
        <v>3267</v>
      </c>
    </row>
    <row r="967" spans="1:6" ht="12.75" customHeight="1" x14ac:dyDescent="0.15">
      <c r="A967" s="912" t="s">
        <v>2957</v>
      </c>
      <c r="B967" s="912" t="str">
        <f t="shared" si="3"/>
        <v>26</v>
      </c>
      <c r="C967" s="913" t="s">
        <v>4628</v>
      </c>
      <c r="D967" s="912" t="s">
        <v>2957</v>
      </c>
      <c r="E967" s="914" t="s">
        <v>3310</v>
      </c>
      <c r="F967" s="914" t="s">
        <v>3267</v>
      </c>
    </row>
    <row r="968" spans="1:6" ht="12.75" customHeight="1" x14ac:dyDescent="0.15">
      <c r="A968" s="912" t="s">
        <v>2269</v>
      </c>
      <c r="B968" s="912" t="str">
        <f t="shared" si="3"/>
        <v>26</v>
      </c>
      <c r="C968" s="913" t="s">
        <v>4629</v>
      </c>
      <c r="D968" s="912" t="s">
        <v>2269</v>
      </c>
      <c r="E968" s="914" t="s">
        <v>4630</v>
      </c>
      <c r="F968" s="914" t="s">
        <v>3267</v>
      </c>
    </row>
    <row r="969" spans="1:6" ht="12.75" customHeight="1" x14ac:dyDescent="0.15">
      <c r="A969" s="912" t="s">
        <v>1381</v>
      </c>
      <c r="B969" s="912" t="str">
        <f t="shared" si="3"/>
        <v>04</v>
      </c>
      <c r="C969" s="913" t="s">
        <v>4631</v>
      </c>
      <c r="D969" s="912" t="s">
        <v>1381</v>
      </c>
      <c r="E969" s="914" t="s">
        <v>3263</v>
      </c>
      <c r="F969" s="914" t="s">
        <v>3267</v>
      </c>
    </row>
    <row r="970" spans="1:6" ht="12.75" customHeight="1" x14ac:dyDescent="0.15">
      <c r="A970" s="911" t="s">
        <v>4632</v>
      </c>
      <c r="B970" s="912" t="str">
        <f t="shared" si="3"/>
        <v>40</v>
      </c>
      <c r="C970" s="914" t="s">
        <v>4633</v>
      </c>
      <c r="D970" s="911" t="s">
        <v>4632</v>
      </c>
      <c r="E970" s="917" t="s">
        <v>3370</v>
      </c>
      <c r="F970" s="914" t="s">
        <v>3264</v>
      </c>
    </row>
    <row r="971" spans="1:6" ht="12.75" customHeight="1" x14ac:dyDescent="0.15">
      <c r="A971" s="911" t="s">
        <v>4634</v>
      </c>
      <c r="B971" s="912" t="str">
        <f t="shared" si="3"/>
        <v>46</v>
      </c>
      <c r="C971" s="913" t="s">
        <v>4635</v>
      </c>
      <c r="D971" s="911" t="s">
        <v>4634</v>
      </c>
      <c r="E971" s="914" t="s">
        <v>3370</v>
      </c>
      <c r="F971" s="914" t="s">
        <v>3264</v>
      </c>
    </row>
    <row r="972" spans="1:6" ht="12.75" customHeight="1" x14ac:dyDescent="0.15">
      <c r="A972" s="912" t="s">
        <v>2834</v>
      </c>
      <c r="B972" s="912" t="str">
        <f t="shared" si="3"/>
        <v>02</v>
      </c>
      <c r="C972" s="913" t="s">
        <v>4636</v>
      </c>
      <c r="D972" s="912" t="s">
        <v>2834</v>
      </c>
      <c r="E972" s="914" t="s">
        <v>3431</v>
      </c>
      <c r="F972" s="914" t="s">
        <v>3267</v>
      </c>
    </row>
    <row r="973" spans="1:6" ht="12.75" customHeight="1" x14ac:dyDescent="0.15">
      <c r="A973" s="911" t="s">
        <v>4637</v>
      </c>
      <c r="B973" s="912" t="str">
        <f t="shared" si="3"/>
        <v>40</v>
      </c>
      <c r="C973" s="913" t="s">
        <v>4638</v>
      </c>
      <c r="D973" s="911" t="s">
        <v>4637</v>
      </c>
      <c r="E973" s="914" t="s">
        <v>3341</v>
      </c>
      <c r="F973" s="914" t="s">
        <v>3264</v>
      </c>
    </row>
    <row r="974" spans="1:6" ht="12.75" customHeight="1" x14ac:dyDescent="0.15">
      <c r="A974" s="912" t="s">
        <v>3004</v>
      </c>
      <c r="B974" s="912" t="str">
        <f t="shared" si="3"/>
        <v>02</v>
      </c>
      <c r="C974" s="913" t="s">
        <v>4639</v>
      </c>
      <c r="D974" s="912" t="s">
        <v>3004</v>
      </c>
      <c r="E974" s="914" t="s">
        <v>3341</v>
      </c>
      <c r="F974" s="914" t="s">
        <v>3267</v>
      </c>
    </row>
    <row r="975" spans="1:6" ht="12.75" customHeight="1" x14ac:dyDescent="0.15">
      <c r="A975" s="912" t="s">
        <v>2396</v>
      </c>
      <c r="B975" s="912" t="str">
        <f t="shared" si="3"/>
        <v>26</v>
      </c>
      <c r="C975" s="913" t="s">
        <v>4640</v>
      </c>
      <c r="D975" s="912" t="s">
        <v>2396</v>
      </c>
      <c r="E975" s="914" t="s">
        <v>4641</v>
      </c>
      <c r="F975" s="914" t="s">
        <v>3267</v>
      </c>
    </row>
    <row r="976" spans="1:6" ht="12.75" customHeight="1" x14ac:dyDescent="0.15">
      <c r="A976" s="911" t="s">
        <v>4642</v>
      </c>
      <c r="B976" s="912" t="str">
        <f t="shared" si="3"/>
        <v>46</v>
      </c>
      <c r="C976" s="913" t="s">
        <v>4643</v>
      </c>
      <c r="D976" s="911" t="s">
        <v>4642</v>
      </c>
      <c r="E976" s="914" t="s">
        <v>3470</v>
      </c>
      <c r="F976" s="914" t="s">
        <v>3264</v>
      </c>
    </row>
    <row r="977" spans="1:6" ht="12.75" customHeight="1" x14ac:dyDescent="0.15">
      <c r="A977" s="911" t="s">
        <v>4644</v>
      </c>
      <c r="B977" s="912" t="str">
        <f t="shared" si="3"/>
        <v>60</v>
      </c>
      <c r="C977" s="913" t="s">
        <v>4645</v>
      </c>
      <c r="D977" s="911" t="s">
        <v>4644</v>
      </c>
      <c r="E977" s="914" t="s">
        <v>3470</v>
      </c>
      <c r="F977" s="914" t="s">
        <v>3264</v>
      </c>
    </row>
    <row r="978" spans="1:6" ht="12.75" customHeight="1" x14ac:dyDescent="0.15">
      <c r="A978" s="912" t="s">
        <v>2885</v>
      </c>
      <c r="B978" s="912" t="str">
        <f t="shared" si="3"/>
        <v>26</v>
      </c>
      <c r="C978" s="913" t="s">
        <v>4646</v>
      </c>
      <c r="D978" s="912" t="s">
        <v>2885</v>
      </c>
      <c r="E978" s="914" t="s">
        <v>3321</v>
      </c>
      <c r="F978" s="914" t="s">
        <v>3267</v>
      </c>
    </row>
    <row r="979" spans="1:6" ht="12.75" customHeight="1" x14ac:dyDescent="0.15">
      <c r="A979" s="912" t="s">
        <v>1815</v>
      </c>
      <c r="B979" s="912" t="str">
        <f t="shared" si="3"/>
        <v>02</v>
      </c>
      <c r="C979" s="913" t="s">
        <v>4647</v>
      </c>
      <c r="D979" s="912" t="s">
        <v>1815</v>
      </c>
      <c r="E979" s="914" t="s">
        <v>3277</v>
      </c>
      <c r="F979" s="914" t="s">
        <v>3267</v>
      </c>
    </row>
    <row r="980" spans="1:6" ht="12.75" customHeight="1" x14ac:dyDescent="0.15">
      <c r="A980" s="912" t="s">
        <v>1537</v>
      </c>
      <c r="B980" s="912" t="str">
        <f t="shared" si="3"/>
        <v>02</v>
      </c>
      <c r="C980" s="913" t="s">
        <v>4648</v>
      </c>
      <c r="D980" s="912" t="s">
        <v>1537</v>
      </c>
      <c r="E980" s="914" t="s">
        <v>3263</v>
      </c>
      <c r="F980" s="914" t="s">
        <v>3267</v>
      </c>
    </row>
    <row r="981" spans="1:6" ht="12.75" customHeight="1" x14ac:dyDescent="0.15">
      <c r="A981" s="911" t="s">
        <v>4649</v>
      </c>
      <c r="B981" s="912" t="str">
        <f t="shared" si="3"/>
        <v>61</v>
      </c>
      <c r="C981" s="913" t="s">
        <v>4650</v>
      </c>
      <c r="D981" s="911" t="s">
        <v>4649</v>
      </c>
      <c r="E981" s="914" t="s">
        <v>3263</v>
      </c>
      <c r="F981" s="914" t="s">
        <v>3264</v>
      </c>
    </row>
    <row r="982" spans="1:6" ht="12.75" customHeight="1" x14ac:dyDescent="0.15">
      <c r="A982" s="912" t="s">
        <v>1409</v>
      </c>
      <c r="B982" s="912" t="str">
        <f t="shared" si="3"/>
        <v>02</v>
      </c>
      <c r="C982" s="913" t="s">
        <v>4651</v>
      </c>
      <c r="D982" s="912" t="s">
        <v>1409</v>
      </c>
      <c r="E982" s="914" t="s">
        <v>3263</v>
      </c>
      <c r="F982" s="914" t="s">
        <v>3267</v>
      </c>
    </row>
    <row r="983" spans="1:6" ht="12.75" customHeight="1" x14ac:dyDescent="0.15">
      <c r="A983" s="912" t="s">
        <v>3030</v>
      </c>
      <c r="B983" s="912" t="str">
        <f t="shared" si="3"/>
        <v>26</v>
      </c>
      <c r="C983" s="913" t="s">
        <v>4652</v>
      </c>
      <c r="D983" s="912" t="s">
        <v>3030</v>
      </c>
      <c r="E983" s="914" t="s">
        <v>3341</v>
      </c>
      <c r="F983" s="914" t="s">
        <v>3267</v>
      </c>
    </row>
    <row r="984" spans="1:6" ht="12.75" customHeight="1" x14ac:dyDescent="0.15">
      <c r="A984" s="912" t="s">
        <v>1302</v>
      </c>
      <c r="B984" s="912" t="str">
        <f t="shared" si="3"/>
        <v>26</v>
      </c>
      <c r="C984" s="913" t="s">
        <v>4653</v>
      </c>
      <c r="D984" s="912" t="s">
        <v>1302</v>
      </c>
      <c r="E984" s="914" t="s">
        <v>4654</v>
      </c>
      <c r="F984" s="914" t="s">
        <v>3267</v>
      </c>
    </row>
    <row r="985" spans="1:6" ht="12.75" customHeight="1" x14ac:dyDescent="0.15">
      <c r="A985" s="912" t="s">
        <v>1771</v>
      </c>
      <c r="B985" s="912" t="str">
        <f t="shared" si="3"/>
        <v>26</v>
      </c>
      <c r="C985" s="913" t="s">
        <v>4655</v>
      </c>
      <c r="D985" s="912" t="s">
        <v>1771</v>
      </c>
      <c r="E985" s="914" t="s">
        <v>3573</v>
      </c>
      <c r="F985" s="914" t="s">
        <v>3267</v>
      </c>
    </row>
    <row r="986" spans="1:6" ht="12.75" customHeight="1" x14ac:dyDescent="0.15">
      <c r="A986" s="912" t="s">
        <v>2002</v>
      </c>
      <c r="B986" s="912" t="str">
        <f t="shared" si="3"/>
        <v>02</v>
      </c>
      <c r="C986" s="913" t="s">
        <v>4656</v>
      </c>
      <c r="D986" s="912" t="s">
        <v>2002</v>
      </c>
      <c r="E986" s="914" t="s">
        <v>3271</v>
      </c>
      <c r="F986" s="914" t="s">
        <v>3267</v>
      </c>
    </row>
    <row r="987" spans="1:6" ht="12.75" customHeight="1" x14ac:dyDescent="0.15">
      <c r="A987" s="911" t="s">
        <v>4657</v>
      </c>
      <c r="B987" s="912" t="str">
        <f t="shared" si="3"/>
        <v>61</v>
      </c>
      <c r="C987" s="913" t="s">
        <v>4658</v>
      </c>
      <c r="D987" s="911" t="s">
        <v>4657</v>
      </c>
      <c r="E987" s="914" t="s">
        <v>3569</v>
      </c>
      <c r="F987" s="914" t="s">
        <v>3264</v>
      </c>
    </row>
    <row r="988" spans="1:6" ht="12.75" customHeight="1" x14ac:dyDescent="0.15">
      <c r="A988" s="912" t="s">
        <v>1375</v>
      </c>
      <c r="B988" s="912" t="str">
        <f t="shared" si="3"/>
        <v>26</v>
      </c>
      <c r="C988" s="913" t="s">
        <v>4659</v>
      </c>
      <c r="D988" s="912" t="s">
        <v>1375</v>
      </c>
      <c r="E988" s="914" t="s">
        <v>3569</v>
      </c>
      <c r="F988" s="914" t="s">
        <v>3267</v>
      </c>
    </row>
    <row r="989" spans="1:6" ht="12.75" customHeight="1" x14ac:dyDescent="0.15">
      <c r="A989" s="912" t="s">
        <v>1403</v>
      </c>
      <c r="B989" s="912" t="str">
        <f t="shared" si="3"/>
        <v>02</v>
      </c>
      <c r="C989" s="913" t="s">
        <v>4660</v>
      </c>
      <c r="D989" s="912" t="s">
        <v>1403</v>
      </c>
      <c r="E989" s="914" t="s">
        <v>3263</v>
      </c>
      <c r="F989" s="914" t="s">
        <v>3267</v>
      </c>
    </row>
    <row r="990" spans="1:6" ht="12.75" customHeight="1" x14ac:dyDescent="0.15">
      <c r="A990" s="912" t="s">
        <v>2408</v>
      </c>
      <c r="B990" s="912" t="str">
        <f t="shared" si="3"/>
        <v>02</v>
      </c>
      <c r="C990" s="913" t="s">
        <v>4661</v>
      </c>
      <c r="D990" s="912" t="s">
        <v>2408</v>
      </c>
      <c r="E990" s="914" t="s">
        <v>3273</v>
      </c>
      <c r="F990" s="914" t="s">
        <v>3267</v>
      </c>
    </row>
    <row r="991" spans="1:6" ht="12.75" customHeight="1" x14ac:dyDescent="0.15">
      <c r="A991" s="912" t="s">
        <v>2832</v>
      </c>
      <c r="B991" s="912" t="str">
        <f t="shared" si="3"/>
        <v>02</v>
      </c>
      <c r="C991" s="913" t="s">
        <v>4662</v>
      </c>
      <c r="D991" s="912" t="s">
        <v>2832</v>
      </c>
      <c r="E991" s="914" t="s">
        <v>3346</v>
      </c>
      <c r="F991" s="914" t="s">
        <v>3267</v>
      </c>
    </row>
    <row r="992" spans="1:6" ht="12.75" customHeight="1" x14ac:dyDescent="0.15">
      <c r="A992" s="912" t="s">
        <v>1982</v>
      </c>
      <c r="B992" s="912" t="str">
        <f t="shared" si="3"/>
        <v>02</v>
      </c>
      <c r="C992" s="913" t="s">
        <v>4663</v>
      </c>
      <c r="D992" s="912" t="s">
        <v>1982</v>
      </c>
      <c r="E992" s="914" t="s">
        <v>3358</v>
      </c>
      <c r="F992" s="914" t="s">
        <v>3267</v>
      </c>
    </row>
    <row r="993" spans="1:6" ht="12.75" customHeight="1" x14ac:dyDescent="0.15">
      <c r="A993" s="912" t="s">
        <v>2637</v>
      </c>
      <c r="B993" s="912" t="str">
        <f t="shared" si="3"/>
        <v>03</v>
      </c>
      <c r="C993" s="913" t="s">
        <v>4664</v>
      </c>
      <c r="D993" s="912" t="s">
        <v>2637</v>
      </c>
      <c r="E993" s="914" t="s">
        <v>3365</v>
      </c>
      <c r="F993" s="914" t="s">
        <v>3267</v>
      </c>
    </row>
    <row r="994" spans="1:6" ht="12.75" customHeight="1" x14ac:dyDescent="0.15">
      <c r="A994" s="911" t="s">
        <v>4665</v>
      </c>
      <c r="B994" s="912" t="str">
        <f t="shared" si="3"/>
        <v>60</v>
      </c>
      <c r="C994" s="913" t="s">
        <v>4666</v>
      </c>
      <c r="D994" s="911" t="s">
        <v>4665</v>
      </c>
      <c r="E994" s="914" t="s">
        <v>3571</v>
      </c>
      <c r="F994" s="914" t="s">
        <v>3264</v>
      </c>
    </row>
    <row r="995" spans="1:6" ht="12.75" customHeight="1" x14ac:dyDescent="0.15">
      <c r="A995" s="912" t="s">
        <v>2430</v>
      </c>
      <c r="B995" s="912" t="str">
        <f t="shared" si="3"/>
        <v>04</v>
      </c>
      <c r="C995" s="913" t="s">
        <v>4667</v>
      </c>
      <c r="D995" s="912" t="s">
        <v>2430</v>
      </c>
      <c r="E995" s="914" t="s">
        <v>3273</v>
      </c>
      <c r="F995" s="914" t="s">
        <v>3267</v>
      </c>
    </row>
    <row r="996" spans="1:6" ht="12.75" customHeight="1" x14ac:dyDescent="0.15">
      <c r="A996" s="912" t="s">
        <v>1922</v>
      </c>
      <c r="B996" s="912" t="str">
        <f t="shared" si="3"/>
        <v>26</v>
      </c>
      <c r="C996" s="913" t="s">
        <v>4668</v>
      </c>
      <c r="D996" s="912" t="s">
        <v>1922</v>
      </c>
      <c r="E996" s="914" t="s">
        <v>3564</v>
      </c>
      <c r="F996" s="914" t="s">
        <v>3267</v>
      </c>
    </row>
    <row r="997" spans="1:6" ht="12.75" customHeight="1" x14ac:dyDescent="0.15">
      <c r="A997" s="912" t="s">
        <v>1855</v>
      </c>
      <c r="B997" s="912" t="str">
        <f t="shared" si="3"/>
        <v>27</v>
      </c>
      <c r="C997" s="913" t="s">
        <v>4669</v>
      </c>
      <c r="D997" s="912" t="s">
        <v>1855</v>
      </c>
      <c r="E997" s="914" t="s">
        <v>3367</v>
      </c>
      <c r="F997" s="914" t="s">
        <v>3267</v>
      </c>
    </row>
    <row r="998" spans="1:6" ht="12.75" customHeight="1" x14ac:dyDescent="0.15">
      <c r="A998" s="912" t="s">
        <v>2026</v>
      </c>
      <c r="B998" s="912" t="str">
        <f t="shared" si="3"/>
        <v>02</v>
      </c>
      <c r="C998" s="913" t="s">
        <v>4670</v>
      </c>
      <c r="D998" s="912" t="s">
        <v>2026</v>
      </c>
      <c r="E998" s="914" t="s">
        <v>3271</v>
      </c>
      <c r="F998" s="914" t="s">
        <v>3267</v>
      </c>
    </row>
    <row r="999" spans="1:6" ht="12.75" customHeight="1" x14ac:dyDescent="0.15">
      <c r="A999" s="912" t="s">
        <v>2674</v>
      </c>
      <c r="B999" s="912" t="str">
        <f t="shared" si="3"/>
        <v>26</v>
      </c>
      <c r="C999" s="913" t="s">
        <v>4671</v>
      </c>
      <c r="D999" s="912" t="s">
        <v>2674</v>
      </c>
      <c r="E999" s="914" t="s">
        <v>3279</v>
      </c>
      <c r="F999" s="914" t="s">
        <v>3267</v>
      </c>
    </row>
    <row r="1000" spans="1:6" ht="12.75" customHeight="1" x14ac:dyDescent="0.15">
      <c r="A1000" s="912" t="s">
        <v>1561</v>
      </c>
      <c r="B1000" s="912" t="str">
        <f t="shared" si="3"/>
        <v>02</v>
      </c>
      <c r="C1000" s="913" t="s">
        <v>4672</v>
      </c>
      <c r="D1000" s="912" t="s">
        <v>1561</v>
      </c>
      <c r="E1000" s="914" t="s">
        <v>3263</v>
      </c>
      <c r="F1000" s="914" t="s">
        <v>3267</v>
      </c>
    </row>
    <row r="1001" spans="1:6" ht="12.75" customHeight="1" x14ac:dyDescent="0.15">
      <c r="A1001" s="912" t="s">
        <v>2186</v>
      </c>
      <c r="B1001" s="912" t="str">
        <f t="shared" si="3"/>
        <v>26</v>
      </c>
      <c r="C1001" s="913" t="s">
        <v>4673</v>
      </c>
      <c r="D1001" s="912" t="s">
        <v>2186</v>
      </c>
      <c r="E1001" s="914" t="s">
        <v>4674</v>
      </c>
      <c r="F1001" s="914" t="s">
        <v>3267</v>
      </c>
    </row>
    <row r="1002" spans="1:6" ht="12.75" customHeight="1" x14ac:dyDescent="0.15">
      <c r="A1002" s="912" t="s">
        <v>2122</v>
      </c>
      <c r="B1002" s="912" t="str">
        <f t="shared" si="3"/>
        <v>26</v>
      </c>
      <c r="C1002" s="913" t="s">
        <v>4675</v>
      </c>
      <c r="D1002" s="912" t="s">
        <v>2122</v>
      </c>
      <c r="E1002" s="914" t="s">
        <v>3275</v>
      </c>
      <c r="F1002" s="914" t="s">
        <v>3267</v>
      </c>
    </row>
    <row r="1003" spans="1:6" ht="12.75" customHeight="1" x14ac:dyDescent="0.15">
      <c r="A1003" s="912" t="s">
        <v>2412</v>
      </c>
      <c r="B1003" s="912" t="str">
        <f t="shared" si="3"/>
        <v>02</v>
      </c>
      <c r="C1003" s="913" t="s">
        <v>4676</v>
      </c>
      <c r="D1003" s="912" t="s">
        <v>2412</v>
      </c>
      <c r="E1003" s="914" t="s">
        <v>3273</v>
      </c>
      <c r="F1003" s="914" t="s">
        <v>3267</v>
      </c>
    </row>
    <row r="1004" spans="1:6" ht="12.75" customHeight="1" x14ac:dyDescent="0.15">
      <c r="A1004" s="912" t="s">
        <v>2488</v>
      </c>
      <c r="B1004" s="912" t="str">
        <f t="shared" si="3"/>
        <v>17</v>
      </c>
      <c r="C1004" s="913" t="s">
        <v>4677</v>
      </c>
      <c r="D1004" s="912" t="s">
        <v>2488</v>
      </c>
      <c r="E1004" s="914" t="s">
        <v>3273</v>
      </c>
      <c r="F1004" s="914" t="s">
        <v>3267</v>
      </c>
    </row>
  </sheetData>
  <autoFilter ref="A1:F1004" xr:uid="{00000000-0009-0000-0000-000010000000}"/>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8000"/>
  <sheetViews>
    <sheetView workbookViewId="0"/>
  </sheetViews>
  <sheetFormatPr baseColWidth="10" defaultColWidth="12.6640625" defaultRowHeight="15" customHeight="1" x14ac:dyDescent="0.15"/>
  <cols>
    <col min="1" max="1" width="19" customWidth="1"/>
    <col min="2" max="2" width="20.1640625" customWidth="1"/>
    <col min="3" max="3" width="6" customWidth="1"/>
    <col min="4" max="4" width="23.83203125" customWidth="1"/>
    <col min="5" max="5" width="10.33203125" customWidth="1"/>
    <col min="6" max="6" width="22.5" customWidth="1"/>
    <col min="7" max="7" width="16.5" customWidth="1"/>
    <col min="8" max="8" width="7.1640625" customWidth="1"/>
    <col min="9" max="11" width="11.1640625" customWidth="1"/>
    <col min="12" max="12" width="17.1640625" customWidth="1"/>
    <col min="13" max="13" width="5.6640625" customWidth="1"/>
    <col min="14" max="14" width="15" customWidth="1"/>
    <col min="15" max="15" width="10.1640625" customWidth="1"/>
    <col min="16" max="18" width="9.1640625" customWidth="1"/>
    <col min="19" max="19" width="12.1640625" customWidth="1"/>
  </cols>
  <sheetData>
    <row r="1" spans="1:19" ht="12.75" customHeight="1" x14ac:dyDescent="0.2">
      <c r="A1" s="914" t="s">
        <v>4678</v>
      </c>
      <c r="B1" s="919" t="str">
        <f>Cover!H13</f>
        <v>Gower SD 62</v>
      </c>
      <c r="C1" s="920"/>
      <c r="D1" s="920"/>
      <c r="E1" s="893" t="b">
        <f t="shared" ref="E1:E255" ca="1" si="0">F1=B1</f>
        <v>1</v>
      </c>
      <c r="F1" s="893" t="str">
        <f t="array" aca="1" ref="F1" ca="1">IF(G1&lt;&gt;"",INDIRECT("'"&amp;G1&amp;"'!"&amp;H1),"")</f>
        <v>Gower SD 62</v>
      </c>
      <c r="G1" s="560" t="s">
        <v>4679</v>
      </c>
      <c r="H1" s="893" t="s">
        <v>4680</v>
      </c>
      <c r="I1" s="920"/>
      <c r="J1" s="914" t="str">
        <f ca="1">IF(COUNTIF(E:E,"FALSE")&lt;&gt;0,"Problem",IF(COUNTIF(E:E,"#REF!")&lt;&gt;0,"Problem","All Good"))</f>
        <v>All Good</v>
      </c>
      <c r="K1" s="920"/>
      <c r="L1" s="921" t="s">
        <v>4681</v>
      </c>
      <c r="M1" s="921"/>
      <c r="N1" s="920"/>
      <c r="S1" s="919"/>
    </row>
    <row r="2" spans="1:19" ht="12.75" customHeight="1" x14ac:dyDescent="0.2">
      <c r="A2" s="914" t="s">
        <v>4682</v>
      </c>
      <c r="B2" s="922" t="str">
        <f>Cover!H14</f>
        <v>19022062002</v>
      </c>
      <c r="C2" s="920"/>
      <c r="D2" s="920"/>
      <c r="E2" s="893" t="b">
        <f t="shared" ca="1" si="0"/>
        <v>1</v>
      </c>
      <c r="F2" s="923" t="str">
        <f t="array" aca="1" ref="F2" ca="1">IF(G2&lt;&gt;"",INDIRECT("'"&amp;G2&amp;"'!"&amp;H2),"")</f>
        <v>19022062002</v>
      </c>
      <c r="G2" s="560" t="s">
        <v>4679</v>
      </c>
      <c r="H2" s="893" t="s">
        <v>4683</v>
      </c>
      <c r="I2" s="920"/>
      <c r="J2" s="920"/>
      <c r="K2" s="920"/>
      <c r="L2" s="924">
        <v>2024</v>
      </c>
      <c r="M2" s="924"/>
      <c r="N2" s="920"/>
      <c r="S2" s="919"/>
    </row>
    <row r="3" spans="1:19" ht="12.75" customHeight="1" x14ac:dyDescent="0.15">
      <c r="A3" s="914" t="s">
        <v>4684</v>
      </c>
      <c r="B3" s="915" t="str">
        <f>Cover!B6</f>
        <v>X</v>
      </c>
      <c r="C3" s="920"/>
      <c r="D3" s="920"/>
      <c r="E3" s="893" t="b">
        <f t="shared" ca="1" si="0"/>
        <v>1</v>
      </c>
      <c r="F3" s="893" t="str">
        <f t="array" aca="1" ref="F3" ca="1">IF(G3&lt;&gt;"",INDIRECT("'"&amp;G3&amp;"'!"&amp;H3),"")</f>
        <v>X</v>
      </c>
      <c r="G3" s="560" t="s">
        <v>4679</v>
      </c>
      <c r="H3" s="893" t="s">
        <v>4685</v>
      </c>
      <c r="I3" s="920"/>
      <c r="J3" s="920"/>
      <c r="K3" s="920"/>
      <c r="L3" s="925" t="s">
        <v>4686</v>
      </c>
      <c r="N3" s="925" t="s">
        <v>4687</v>
      </c>
      <c r="O3" s="925"/>
      <c r="Q3" s="914">
        <f>IF(Cover!B2="x",1,0)</f>
        <v>1</v>
      </c>
      <c r="S3" s="915"/>
    </row>
    <row r="4" spans="1:19" ht="12.75" customHeight="1" x14ac:dyDescent="0.15">
      <c r="A4" s="914" t="s">
        <v>4688</v>
      </c>
      <c r="B4" s="919" t="str">
        <f t="shared" ref="B4:B5" si="1">IF(Q3=0,0,"x")</f>
        <v>x</v>
      </c>
      <c r="C4" s="920"/>
      <c r="D4" s="926"/>
      <c r="E4" s="893" t="b">
        <f t="shared" si="0"/>
        <v>1</v>
      </c>
      <c r="F4" s="893" t="str">
        <f t="shared" ref="F4:F5" si="2">IF(Q3=0,0,"x")</f>
        <v>x</v>
      </c>
      <c r="G4" s="893"/>
      <c r="H4" s="893"/>
      <c r="I4" s="920"/>
      <c r="J4" s="920"/>
      <c r="K4" s="920"/>
      <c r="L4" s="927">
        <v>44834</v>
      </c>
      <c r="M4" s="928">
        <v>2023</v>
      </c>
      <c r="N4" s="927">
        <v>44865</v>
      </c>
      <c r="O4" s="928">
        <v>2023</v>
      </c>
      <c r="Q4" s="919">
        <f>IF(Cover!B3="x",1,0)</f>
        <v>0</v>
      </c>
      <c r="S4" s="919"/>
    </row>
    <row r="5" spans="1:19" ht="12.75" customHeight="1" x14ac:dyDescent="0.15">
      <c r="A5" s="914" t="s">
        <v>4689</v>
      </c>
      <c r="B5" s="919">
        <f t="shared" si="1"/>
        <v>0</v>
      </c>
      <c r="C5" s="920"/>
      <c r="D5" s="926"/>
      <c r="E5" s="893" t="b">
        <f t="shared" si="0"/>
        <v>1</v>
      </c>
      <c r="F5" s="893">
        <f t="shared" si="2"/>
        <v>0</v>
      </c>
      <c r="G5" s="893"/>
      <c r="H5" s="893"/>
      <c r="I5" s="920"/>
      <c r="J5" s="920"/>
      <c r="K5" s="920"/>
      <c r="L5" s="920"/>
      <c r="M5" s="920"/>
      <c r="N5" s="920"/>
      <c r="S5" s="919"/>
    </row>
    <row r="6" spans="1:19" ht="12.75" customHeight="1" x14ac:dyDescent="0.15">
      <c r="A6" s="893">
        <v>1</v>
      </c>
      <c r="B6" s="929">
        <f>'BudgetSum 2-4'!C18</f>
        <v>0</v>
      </c>
      <c r="C6" s="930">
        <f t="shared" ref="C6:C20" si="3">A6-B6</f>
        <v>1</v>
      </c>
      <c r="D6" s="931"/>
      <c r="E6" s="893" t="b">
        <f t="shared" ca="1" si="0"/>
        <v>1</v>
      </c>
      <c r="F6" s="932">
        <f t="array" aca="1" ref="F6" ca="1">IF(G6&lt;&gt;"",INDIRECT("'"&amp;G6&amp;"'!"&amp;H6),"")</f>
        <v>0</v>
      </c>
      <c r="G6" s="560" t="s">
        <v>4690</v>
      </c>
      <c r="H6" s="893" t="s">
        <v>4691</v>
      </c>
      <c r="I6" s="931"/>
      <c r="J6" s="931"/>
      <c r="K6" s="931"/>
      <c r="L6" s="933"/>
      <c r="M6" s="920"/>
      <c r="N6" s="920"/>
      <c r="S6" s="919"/>
    </row>
    <row r="7" spans="1:19" ht="12.75" customHeight="1" x14ac:dyDescent="0.15">
      <c r="A7" s="893">
        <v>2</v>
      </c>
      <c r="B7" s="929">
        <f>'BudgetSum 2-4'!D18</f>
        <v>0</v>
      </c>
      <c r="C7" s="930">
        <f t="shared" si="3"/>
        <v>2</v>
      </c>
      <c r="D7" s="931"/>
      <c r="E7" s="893" t="b">
        <f t="shared" ca="1" si="0"/>
        <v>1</v>
      </c>
      <c r="F7" s="932">
        <f t="array" aca="1" ref="F7" ca="1">IF(G7&lt;&gt;"",INDIRECT("'"&amp;G7&amp;"'!"&amp;H7),"")</f>
        <v>0</v>
      </c>
      <c r="G7" s="560" t="s">
        <v>4690</v>
      </c>
      <c r="H7" s="893" t="s">
        <v>4692</v>
      </c>
      <c r="I7" s="931"/>
      <c r="J7" s="931"/>
      <c r="K7" s="931"/>
      <c r="L7" s="934"/>
      <c r="M7" s="934"/>
      <c r="N7" s="934"/>
      <c r="S7" s="919"/>
    </row>
    <row r="8" spans="1:19" ht="12.75" customHeight="1" x14ac:dyDescent="0.15">
      <c r="A8" s="893">
        <v>3</v>
      </c>
      <c r="B8" s="929">
        <f>'BudgetSum 2-4'!E18</f>
        <v>0</v>
      </c>
      <c r="C8" s="930">
        <f t="shared" si="3"/>
        <v>3</v>
      </c>
      <c r="D8" s="931"/>
      <c r="E8" s="893" t="b">
        <f t="shared" ca="1" si="0"/>
        <v>1</v>
      </c>
      <c r="F8" s="932">
        <f t="array" aca="1" ref="F8" ca="1">IF(G8&lt;&gt;"",INDIRECT("'"&amp;G8&amp;"'!"&amp;H8),"")</f>
        <v>0</v>
      </c>
      <c r="G8" s="560" t="s">
        <v>4690</v>
      </c>
      <c r="H8" s="893" t="s">
        <v>4693</v>
      </c>
      <c r="I8" s="931"/>
      <c r="J8" s="931"/>
      <c r="K8" s="931"/>
      <c r="L8" s="920"/>
      <c r="M8" s="920"/>
      <c r="N8" s="920"/>
      <c r="S8" s="919"/>
    </row>
    <row r="9" spans="1:19" ht="12.75" customHeight="1" x14ac:dyDescent="0.15">
      <c r="A9" s="914">
        <v>4</v>
      </c>
      <c r="B9" s="929">
        <f>'BudgetSum 2-4'!F18</f>
        <v>0</v>
      </c>
      <c r="C9" s="930">
        <f t="shared" si="3"/>
        <v>4</v>
      </c>
      <c r="D9" s="920"/>
      <c r="E9" s="893" t="b">
        <f t="shared" ca="1" si="0"/>
        <v>1</v>
      </c>
      <c r="F9" s="932">
        <f t="array" aca="1" ref="F9" ca="1">IF(G9&lt;&gt;"",INDIRECT("'"&amp;G9&amp;"'!"&amp;H9),"")</f>
        <v>0</v>
      </c>
      <c r="G9" s="560" t="s">
        <v>4690</v>
      </c>
      <c r="H9" s="893" t="s">
        <v>4694</v>
      </c>
      <c r="I9" s="920"/>
      <c r="J9" s="920"/>
      <c r="K9" s="920"/>
      <c r="L9" s="934"/>
      <c r="M9" s="920"/>
      <c r="N9" s="920"/>
      <c r="S9" s="919"/>
    </row>
    <row r="10" spans="1:19" ht="12.75" customHeight="1" x14ac:dyDescent="0.15">
      <c r="A10" s="914">
        <v>5</v>
      </c>
      <c r="B10" s="929">
        <f>'BudgetSum 2-4'!G18</f>
        <v>0</v>
      </c>
      <c r="C10" s="930">
        <f t="shared" si="3"/>
        <v>5</v>
      </c>
      <c r="D10" s="920"/>
      <c r="E10" s="893" t="b">
        <f t="shared" ca="1" si="0"/>
        <v>1</v>
      </c>
      <c r="F10" s="932">
        <f t="array" aca="1" ref="F10" ca="1">IF(G10&lt;&gt;"",INDIRECT("'"&amp;G10&amp;"'!"&amp;H10),"")</f>
        <v>0</v>
      </c>
      <c r="G10" s="560" t="s">
        <v>4690</v>
      </c>
      <c r="H10" s="893" t="s">
        <v>4695</v>
      </c>
      <c r="I10" s="920"/>
      <c r="J10" s="920"/>
      <c r="K10" s="920"/>
      <c r="L10" s="920"/>
      <c r="M10" s="920"/>
      <c r="N10" s="920"/>
      <c r="S10" s="919"/>
    </row>
    <row r="11" spans="1:19" ht="12.75" customHeight="1" x14ac:dyDescent="0.15">
      <c r="A11" s="893">
        <v>6</v>
      </c>
      <c r="B11" s="929">
        <f>'BudgetSum 2-4'!H18</f>
        <v>0</v>
      </c>
      <c r="C11" s="930">
        <f t="shared" si="3"/>
        <v>6</v>
      </c>
      <c r="D11" s="931"/>
      <c r="E11" s="893" t="b">
        <f t="shared" ca="1" si="0"/>
        <v>1</v>
      </c>
      <c r="F11" s="932">
        <f t="array" aca="1" ref="F11" ca="1">IF(G11&lt;&gt;"",INDIRECT("'"&amp;G11&amp;"'!"&amp;H11),"")</f>
        <v>0</v>
      </c>
      <c r="G11" s="560" t="s">
        <v>4690</v>
      </c>
      <c r="H11" s="893" t="s">
        <v>4696</v>
      </c>
      <c r="I11" s="931"/>
      <c r="J11" s="931"/>
      <c r="K11" s="931"/>
      <c r="L11" s="920"/>
      <c r="M11" s="920"/>
      <c r="N11" s="920"/>
      <c r="S11" s="919"/>
    </row>
    <row r="12" spans="1:19" ht="12.75" customHeight="1" x14ac:dyDescent="0.15">
      <c r="A12" s="893">
        <v>7</v>
      </c>
      <c r="B12" s="929">
        <f>'BudgetSum 2-4'!K18</f>
        <v>0</v>
      </c>
      <c r="C12" s="930">
        <f t="shared" si="3"/>
        <v>7</v>
      </c>
      <c r="D12" s="931"/>
      <c r="E12" s="893" t="b">
        <f t="shared" ca="1" si="0"/>
        <v>1</v>
      </c>
      <c r="F12" s="932">
        <f t="array" aca="1" ref="F12" ca="1">IF(G12&lt;&gt;"",INDIRECT("'"&amp;G12&amp;"'!"&amp;H12),"")</f>
        <v>0</v>
      </c>
      <c r="G12" s="560" t="s">
        <v>4690</v>
      </c>
      <c r="H12" s="893" t="s">
        <v>4697</v>
      </c>
      <c r="I12" s="931"/>
      <c r="J12" s="931"/>
      <c r="K12" s="931"/>
      <c r="L12" s="920"/>
      <c r="M12" s="920"/>
      <c r="N12" s="920"/>
      <c r="S12" s="919"/>
    </row>
    <row r="13" spans="1:19" ht="12.75" customHeight="1" x14ac:dyDescent="0.15">
      <c r="A13" s="914">
        <v>8</v>
      </c>
      <c r="B13" s="929">
        <f>'CashSum 5'!C4</f>
        <v>14519289</v>
      </c>
      <c r="C13" s="930">
        <f t="shared" si="3"/>
        <v>-14519281</v>
      </c>
      <c r="D13" s="920"/>
      <c r="E13" s="893" t="b">
        <f t="shared" ca="1" si="0"/>
        <v>1</v>
      </c>
      <c r="F13" s="932">
        <f t="array" aca="1" ref="F13" ca="1">IF(G13&lt;&gt;"",INDIRECT("'"&amp;G13&amp;"'!"&amp;H13),"")</f>
        <v>14519289</v>
      </c>
      <c r="G13" s="560" t="s">
        <v>4698</v>
      </c>
      <c r="H13" s="893" t="s">
        <v>4699</v>
      </c>
      <c r="I13" s="920"/>
      <c r="J13" s="920"/>
      <c r="K13" s="920"/>
      <c r="L13" s="920"/>
      <c r="M13" s="920"/>
      <c r="N13" s="920"/>
      <c r="S13" s="929"/>
    </row>
    <row r="14" spans="1:19" ht="12.75" customHeight="1" x14ac:dyDescent="0.15">
      <c r="A14" s="914">
        <v>9</v>
      </c>
      <c r="B14" s="929">
        <f>'CashSum 5'!C7</f>
        <v>0</v>
      </c>
      <c r="C14" s="930">
        <f t="shared" si="3"/>
        <v>9</v>
      </c>
      <c r="D14" s="920"/>
      <c r="E14" s="893" t="b">
        <f t="shared" ca="1" si="0"/>
        <v>1</v>
      </c>
      <c r="F14" s="932">
        <f t="array" aca="1" ref="F14" ca="1">IF(G14&lt;&gt;"",INDIRECT("'"&amp;G14&amp;"'!"&amp;H14),"")</f>
        <v>0</v>
      </c>
      <c r="G14" s="560" t="s">
        <v>4698</v>
      </c>
      <c r="H14" s="893" t="s">
        <v>4700</v>
      </c>
      <c r="I14" s="920"/>
      <c r="J14" s="920"/>
      <c r="K14" s="920"/>
      <c r="L14" s="920"/>
      <c r="M14" s="920"/>
      <c r="N14" s="920"/>
      <c r="S14" s="929"/>
    </row>
    <row r="15" spans="1:19" ht="12.75" customHeight="1" x14ac:dyDescent="0.15">
      <c r="A15" s="893">
        <v>10</v>
      </c>
      <c r="B15" s="929">
        <f>'CashSum 5'!C10</f>
        <v>0</v>
      </c>
      <c r="C15" s="930">
        <f t="shared" si="3"/>
        <v>10</v>
      </c>
      <c r="D15" s="931"/>
      <c r="E15" s="893" t="b">
        <f t="shared" ca="1" si="0"/>
        <v>1</v>
      </c>
      <c r="F15" s="932">
        <f t="array" aca="1" ref="F15" ca="1">IF(G15&lt;&gt;"",INDIRECT("'"&amp;G15&amp;"'!"&amp;H15),"")</f>
        <v>0</v>
      </c>
      <c r="G15" s="560" t="s">
        <v>4698</v>
      </c>
      <c r="H15" s="893" t="s">
        <v>4701</v>
      </c>
      <c r="I15" s="931"/>
      <c r="J15" s="931"/>
      <c r="K15" s="931"/>
      <c r="L15" s="920"/>
      <c r="M15" s="920"/>
      <c r="N15" s="920"/>
      <c r="S15" s="929"/>
    </row>
    <row r="16" spans="1:19" ht="12.75" customHeight="1" x14ac:dyDescent="0.15">
      <c r="A16" s="914">
        <v>11</v>
      </c>
      <c r="B16" s="929">
        <f>'CashSum 5'!C11</f>
        <v>14519289</v>
      </c>
      <c r="C16" s="930">
        <f t="shared" si="3"/>
        <v>-14519278</v>
      </c>
      <c r="D16" s="920"/>
      <c r="E16" s="893" t="b">
        <f t="shared" ca="1" si="0"/>
        <v>1</v>
      </c>
      <c r="F16" s="932">
        <f t="array" aca="1" ref="F16" ca="1">IF(G16&lt;&gt;"",INDIRECT("'"&amp;G16&amp;"'!"&amp;H16),"")</f>
        <v>14519289</v>
      </c>
      <c r="G16" s="560" t="s">
        <v>4698</v>
      </c>
      <c r="H16" s="893" t="s">
        <v>4702</v>
      </c>
      <c r="I16" s="920"/>
      <c r="J16" s="920"/>
      <c r="K16" s="920"/>
      <c r="L16" s="934"/>
      <c r="M16" s="920"/>
      <c r="N16" s="920"/>
      <c r="S16" s="929"/>
    </row>
    <row r="17" spans="1:19" ht="12.75" customHeight="1" x14ac:dyDescent="0.15">
      <c r="A17" s="914">
        <v>12</v>
      </c>
      <c r="B17" s="929">
        <f>'CashSum 5'!C12</f>
        <v>28205395</v>
      </c>
      <c r="C17" s="930">
        <f t="shared" si="3"/>
        <v>-28205383</v>
      </c>
      <c r="D17" s="920"/>
      <c r="E17" s="893" t="b">
        <f t="shared" ca="1" si="0"/>
        <v>1</v>
      </c>
      <c r="F17" s="932">
        <f t="array" aca="1" ref="F17" ca="1">IF(G17&lt;&gt;"",INDIRECT("'"&amp;G17&amp;"'!"&amp;H17),"")</f>
        <v>28205395</v>
      </c>
      <c r="G17" s="560" t="s">
        <v>4698</v>
      </c>
      <c r="H17" s="893" t="s">
        <v>4703</v>
      </c>
      <c r="I17" s="920"/>
      <c r="J17" s="920"/>
      <c r="K17" s="920"/>
      <c r="L17" s="920"/>
      <c r="M17" s="920"/>
      <c r="N17" s="920"/>
      <c r="S17" s="929"/>
    </row>
    <row r="18" spans="1:19" ht="12.75" customHeight="1" x14ac:dyDescent="0.15">
      <c r="A18" s="893">
        <v>13</v>
      </c>
      <c r="B18" s="929">
        <f>'CashSum 5'!C13</f>
        <v>14202457</v>
      </c>
      <c r="C18" s="930">
        <f t="shared" si="3"/>
        <v>-14202444</v>
      </c>
      <c r="D18" s="931"/>
      <c r="E18" s="893" t="b">
        <f t="shared" ca="1" si="0"/>
        <v>1</v>
      </c>
      <c r="F18" s="932">
        <f t="array" aca="1" ref="F18" ca="1">IF(G18&lt;&gt;"",INDIRECT("'"&amp;G18&amp;"'!"&amp;H18),"")</f>
        <v>14202457</v>
      </c>
      <c r="G18" s="560" t="s">
        <v>4698</v>
      </c>
      <c r="H18" s="893" t="s">
        <v>4704</v>
      </c>
      <c r="I18" s="931"/>
      <c r="J18" s="931"/>
      <c r="K18" s="931"/>
      <c r="L18" s="920"/>
      <c r="M18" s="920"/>
      <c r="N18" s="920"/>
      <c r="S18" s="929"/>
    </row>
    <row r="19" spans="1:19" ht="12.75" customHeight="1" x14ac:dyDescent="0.15">
      <c r="A19" s="893">
        <v>14</v>
      </c>
      <c r="B19" s="929">
        <f>'CashSum 5'!C15</f>
        <v>0</v>
      </c>
      <c r="C19" s="930">
        <f t="shared" si="3"/>
        <v>14</v>
      </c>
      <c r="D19" s="931"/>
      <c r="E19" s="893" t="b">
        <f t="shared" ca="1" si="0"/>
        <v>1</v>
      </c>
      <c r="F19" s="932">
        <f t="array" aca="1" ref="F19" ca="1">IF(G19&lt;&gt;"",INDIRECT("'"&amp;G19&amp;"'!"&amp;H19),"")</f>
        <v>0</v>
      </c>
      <c r="G19" s="560" t="s">
        <v>4698</v>
      </c>
      <c r="H19" s="893" t="s">
        <v>4705</v>
      </c>
      <c r="I19" s="931"/>
      <c r="J19" s="931"/>
      <c r="K19" s="931"/>
      <c r="L19" s="920"/>
      <c r="M19" s="920"/>
      <c r="N19" s="920"/>
      <c r="S19" s="929"/>
    </row>
    <row r="20" spans="1:19" ht="12.75" customHeight="1" x14ac:dyDescent="0.15">
      <c r="A20" s="914">
        <v>15</v>
      </c>
      <c r="B20" s="929">
        <f>'CashSum 5'!C16</f>
        <v>0</v>
      </c>
      <c r="C20" s="930">
        <f t="shared" si="3"/>
        <v>15</v>
      </c>
      <c r="D20" s="920"/>
      <c r="E20" s="893" t="b">
        <f t="shared" ca="1" si="0"/>
        <v>1</v>
      </c>
      <c r="F20" s="932">
        <f t="array" aca="1" ref="F20" ca="1">IF(G20&lt;&gt;"",INDIRECT("'"&amp;G20&amp;"'!"&amp;H20),"")</f>
        <v>0</v>
      </c>
      <c r="G20" s="560" t="s">
        <v>4698</v>
      </c>
      <c r="H20" s="893" t="s">
        <v>4706</v>
      </c>
      <c r="I20" s="920"/>
      <c r="J20" s="920"/>
      <c r="K20" s="920"/>
      <c r="L20" s="920"/>
      <c r="M20" s="920"/>
      <c r="N20" s="920"/>
      <c r="S20" s="929"/>
    </row>
    <row r="21" spans="1:19" ht="12.75" customHeight="1" x14ac:dyDescent="0.15">
      <c r="A21" s="935">
        <v>16</v>
      </c>
      <c r="B21" s="919"/>
      <c r="C21" s="920"/>
      <c r="D21" s="920" t="s">
        <v>4707</v>
      </c>
      <c r="E21" s="893" t="b">
        <f t="shared" ca="1" si="0"/>
        <v>1</v>
      </c>
      <c r="F21" s="893" t="str">
        <f t="array" aca="1" ref="F21" ca="1">IF(G21&lt;&gt;"",INDIRECT("'"&amp;G21&amp;"'!"&amp;H21),"")</f>
        <v/>
      </c>
      <c r="G21" s="560"/>
      <c r="H21" s="893"/>
      <c r="I21" s="920"/>
      <c r="J21" s="920"/>
      <c r="K21" s="920"/>
      <c r="L21" s="934"/>
      <c r="M21" s="920"/>
      <c r="N21" s="920"/>
      <c r="S21" s="919"/>
    </row>
    <row r="22" spans="1:19" ht="12.75" customHeight="1" x14ac:dyDescent="0.15">
      <c r="A22" s="893">
        <v>17</v>
      </c>
      <c r="B22" s="929">
        <f>'CashSum 5'!C17</f>
        <v>0</v>
      </c>
      <c r="C22" s="930">
        <f t="shared" ref="C22:C23" si="4">A22-B22</f>
        <v>17</v>
      </c>
      <c r="D22" s="931"/>
      <c r="E22" s="893" t="b">
        <f t="shared" ca="1" si="0"/>
        <v>1</v>
      </c>
      <c r="F22" s="932">
        <f t="array" aca="1" ref="F22" ca="1">IF(G22&lt;&gt;"",INDIRECT("'"&amp;G22&amp;"'!"&amp;H22),"")</f>
        <v>0</v>
      </c>
      <c r="G22" s="560" t="s">
        <v>4698</v>
      </c>
      <c r="H22" s="893" t="s">
        <v>4708</v>
      </c>
      <c r="I22" s="931"/>
      <c r="J22" s="931"/>
      <c r="K22" s="931"/>
      <c r="L22" s="920"/>
      <c r="M22" s="920"/>
      <c r="N22" s="920"/>
      <c r="S22" s="929"/>
    </row>
    <row r="23" spans="1:19" ht="12.75" customHeight="1" x14ac:dyDescent="0.15">
      <c r="A23" s="893">
        <v>18</v>
      </c>
      <c r="B23" s="929">
        <f>'CashSum 5'!C8</f>
        <v>0</v>
      </c>
      <c r="C23" s="930">
        <f t="shared" si="4"/>
        <v>18</v>
      </c>
      <c r="D23" s="920"/>
      <c r="E23" s="893" t="b">
        <f t="shared" ca="1" si="0"/>
        <v>1</v>
      </c>
      <c r="F23" s="932">
        <f t="array" aca="1" ref="F23" ca="1">IF(G23&lt;&gt;"",INDIRECT("'"&amp;G23&amp;"'!"&amp;H23),"")</f>
        <v>0</v>
      </c>
      <c r="G23" s="560" t="s">
        <v>4698</v>
      </c>
      <c r="H23" s="893" t="s">
        <v>4709</v>
      </c>
      <c r="I23" s="920"/>
      <c r="J23" s="920"/>
      <c r="K23" s="920"/>
      <c r="L23" s="920"/>
      <c r="M23" s="920"/>
      <c r="N23" s="920"/>
      <c r="S23" s="929"/>
    </row>
    <row r="24" spans="1:19" ht="12.75" customHeight="1" x14ac:dyDescent="0.15">
      <c r="A24" s="935">
        <v>19</v>
      </c>
      <c r="B24" s="919"/>
      <c r="C24" s="920"/>
      <c r="D24" s="920" t="s">
        <v>4707</v>
      </c>
      <c r="E24" s="893" t="b">
        <f t="shared" ca="1" si="0"/>
        <v>1</v>
      </c>
      <c r="F24" s="893" t="str">
        <f t="array" aca="1" ref="F24" ca="1">IF(G24&lt;&gt;"",INDIRECT("'"&amp;G24&amp;"'!"&amp;H24),"")</f>
        <v/>
      </c>
      <c r="G24" s="560"/>
      <c r="H24" s="893"/>
      <c r="I24" s="920"/>
      <c r="J24" s="920"/>
      <c r="K24" s="920"/>
      <c r="L24" s="920"/>
      <c r="M24" s="920"/>
      <c r="N24" s="920"/>
      <c r="S24" s="919"/>
    </row>
    <row r="25" spans="1:19" ht="12.75" customHeight="1" x14ac:dyDescent="0.15">
      <c r="A25" s="935">
        <v>20</v>
      </c>
      <c r="B25" s="919"/>
      <c r="C25" s="920"/>
      <c r="D25" s="920" t="s">
        <v>4707</v>
      </c>
      <c r="E25" s="893" t="b">
        <f t="shared" ca="1" si="0"/>
        <v>1</v>
      </c>
      <c r="F25" s="893" t="str">
        <f t="array" aca="1" ref="F25" ca="1">IF(G25&lt;&gt;"",INDIRECT("'"&amp;G25&amp;"'!"&amp;H25),"")</f>
        <v/>
      </c>
      <c r="G25" s="560"/>
      <c r="H25" s="893"/>
      <c r="I25" s="920"/>
      <c r="J25" s="920"/>
      <c r="K25" s="920"/>
      <c r="L25" s="920"/>
      <c r="M25" s="920"/>
      <c r="N25" s="920"/>
      <c r="S25" s="919"/>
    </row>
    <row r="26" spans="1:19" ht="12.75" customHeight="1" x14ac:dyDescent="0.15">
      <c r="A26" s="893">
        <v>21</v>
      </c>
      <c r="B26" s="929">
        <f>'CashSum 5'!C18</f>
        <v>0</v>
      </c>
      <c r="C26" s="930">
        <f t="shared" ref="C26:C37" si="5">A26-B26</f>
        <v>21</v>
      </c>
      <c r="D26" s="931"/>
      <c r="E26" s="893" t="b">
        <f t="shared" ca="1" si="0"/>
        <v>1</v>
      </c>
      <c r="F26" s="932">
        <f t="array" aca="1" ref="F26" ca="1">IF(G26&lt;&gt;"",INDIRECT("'"&amp;G26&amp;"'!"&amp;H26),"")</f>
        <v>0</v>
      </c>
      <c r="G26" s="560" t="s">
        <v>4698</v>
      </c>
      <c r="H26" s="893" t="s">
        <v>4691</v>
      </c>
      <c r="I26" s="931"/>
      <c r="J26" s="931"/>
      <c r="K26" s="931"/>
      <c r="L26" s="920"/>
      <c r="M26" s="920"/>
      <c r="N26" s="920"/>
      <c r="S26" s="929"/>
    </row>
    <row r="27" spans="1:19" ht="12.75" customHeight="1" x14ac:dyDescent="0.15">
      <c r="A27" s="914">
        <v>22</v>
      </c>
      <c r="B27" s="929">
        <f>'CashSum 5'!C19</f>
        <v>0</v>
      </c>
      <c r="C27" s="930">
        <f t="shared" si="5"/>
        <v>22</v>
      </c>
      <c r="D27" s="920"/>
      <c r="E27" s="893" t="b">
        <f t="shared" ca="1" si="0"/>
        <v>1</v>
      </c>
      <c r="F27" s="932">
        <f t="array" aca="1" ref="F27" ca="1">IF(G27&lt;&gt;"",INDIRECT("'"&amp;G27&amp;"'!"&amp;H27),"")</f>
        <v>0</v>
      </c>
      <c r="G27" s="560" t="s">
        <v>4698</v>
      </c>
      <c r="H27" s="893" t="s">
        <v>4710</v>
      </c>
      <c r="I27" s="920"/>
      <c r="J27" s="920"/>
      <c r="K27" s="920"/>
      <c r="L27" s="920"/>
      <c r="M27" s="920"/>
      <c r="N27" s="920"/>
      <c r="S27" s="929"/>
    </row>
    <row r="28" spans="1:19" ht="12.75" customHeight="1" x14ac:dyDescent="0.15">
      <c r="A28" s="914">
        <v>23</v>
      </c>
      <c r="B28" s="929">
        <f>'CashSum 5'!C20</f>
        <v>14202457</v>
      </c>
      <c r="C28" s="930">
        <f t="shared" si="5"/>
        <v>-14202434</v>
      </c>
      <c r="D28" s="920"/>
      <c r="E28" s="893" t="b">
        <f t="shared" ca="1" si="0"/>
        <v>1</v>
      </c>
      <c r="F28" s="932">
        <f t="array" aca="1" ref="F28" ca="1">IF(G28&lt;&gt;"",INDIRECT("'"&amp;G28&amp;"'!"&amp;H28),"")</f>
        <v>14202457</v>
      </c>
      <c r="G28" s="560" t="s">
        <v>4698</v>
      </c>
      <c r="H28" s="893" t="s">
        <v>4711</v>
      </c>
      <c r="I28" s="920"/>
      <c r="J28" s="920"/>
      <c r="K28" s="920"/>
      <c r="L28" s="920"/>
      <c r="M28" s="920"/>
      <c r="N28" s="920"/>
      <c r="S28" s="929"/>
    </row>
    <row r="29" spans="1:19" ht="12.75" customHeight="1" x14ac:dyDescent="0.15">
      <c r="A29" s="914">
        <v>24</v>
      </c>
      <c r="B29" s="929">
        <f>'CashSum 5'!C21</f>
        <v>14002938</v>
      </c>
      <c r="C29" s="930">
        <f t="shared" si="5"/>
        <v>-14002914</v>
      </c>
      <c r="D29" s="920"/>
      <c r="E29" s="893" t="b">
        <f t="shared" ca="1" si="0"/>
        <v>1</v>
      </c>
      <c r="F29" s="932">
        <f t="array" aca="1" ref="F29" ca="1">IF(G29&lt;&gt;"",INDIRECT("'"&amp;G29&amp;"'!"&amp;H29),"")</f>
        <v>14002938</v>
      </c>
      <c r="G29" s="560" t="s">
        <v>4698</v>
      </c>
      <c r="H29" s="893" t="s">
        <v>4712</v>
      </c>
      <c r="I29" s="920"/>
      <c r="J29" s="920"/>
      <c r="K29" s="920"/>
      <c r="L29" s="920"/>
      <c r="M29" s="920"/>
      <c r="N29" s="920"/>
      <c r="S29" s="929"/>
    </row>
    <row r="30" spans="1:19" ht="12.75" customHeight="1" x14ac:dyDescent="0.15">
      <c r="A30" s="914">
        <v>25</v>
      </c>
      <c r="B30" s="929">
        <f>'CashSum 5'!D4</f>
        <v>1684177</v>
      </c>
      <c r="C30" s="930">
        <f t="shared" si="5"/>
        <v>-1684152</v>
      </c>
      <c r="D30" s="920"/>
      <c r="E30" s="893" t="b">
        <f t="shared" ca="1" si="0"/>
        <v>1</v>
      </c>
      <c r="F30" s="932">
        <f t="array" aca="1" ref="F30" ca="1">IF(G30&lt;&gt;"",INDIRECT("'"&amp;G30&amp;"'!"&amp;H30),"")</f>
        <v>1684177</v>
      </c>
      <c r="G30" s="560" t="s">
        <v>4698</v>
      </c>
      <c r="H30" s="893" t="s">
        <v>4713</v>
      </c>
      <c r="I30" s="920"/>
      <c r="J30" s="920"/>
      <c r="K30" s="920"/>
      <c r="L30" s="920"/>
      <c r="M30" s="920"/>
      <c r="N30" s="920"/>
      <c r="S30" s="929"/>
    </row>
    <row r="31" spans="1:19" ht="12.75" customHeight="1" x14ac:dyDescent="0.15">
      <c r="A31" s="893">
        <v>26</v>
      </c>
      <c r="B31" s="929">
        <f>'CashSum 5'!D7</f>
        <v>0</v>
      </c>
      <c r="C31" s="930">
        <f t="shared" si="5"/>
        <v>26</v>
      </c>
      <c r="D31" s="931"/>
      <c r="E31" s="893" t="b">
        <f t="shared" ca="1" si="0"/>
        <v>1</v>
      </c>
      <c r="F31" s="932">
        <f t="array" aca="1" ref="F31" ca="1">IF(G31&lt;&gt;"",INDIRECT("'"&amp;G31&amp;"'!"&amp;H31),"")</f>
        <v>0</v>
      </c>
      <c r="G31" s="560" t="s">
        <v>4698</v>
      </c>
      <c r="H31" s="893" t="s">
        <v>4714</v>
      </c>
      <c r="I31" s="931"/>
      <c r="J31" s="931"/>
      <c r="K31" s="931"/>
      <c r="L31" s="920"/>
      <c r="M31" s="920"/>
      <c r="N31" s="920"/>
      <c r="S31" s="929"/>
    </row>
    <row r="32" spans="1:19" ht="12.75" customHeight="1" x14ac:dyDescent="0.15">
      <c r="A32" s="914">
        <v>27</v>
      </c>
      <c r="B32" s="929">
        <f>'CashSum 5'!D10</f>
        <v>0</v>
      </c>
      <c r="C32" s="930">
        <f t="shared" si="5"/>
        <v>27</v>
      </c>
      <c r="D32" s="920"/>
      <c r="E32" s="893" t="b">
        <f t="shared" ca="1" si="0"/>
        <v>1</v>
      </c>
      <c r="F32" s="932">
        <f t="array" aca="1" ref="F32" ca="1">IF(G32&lt;&gt;"",INDIRECT("'"&amp;G32&amp;"'!"&amp;H32),"")</f>
        <v>0</v>
      </c>
      <c r="G32" s="560" t="s">
        <v>4698</v>
      </c>
      <c r="H32" s="893" t="s">
        <v>4715</v>
      </c>
      <c r="I32" s="920"/>
      <c r="J32" s="920"/>
      <c r="K32" s="920"/>
      <c r="L32" s="920"/>
      <c r="M32" s="920"/>
      <c r="N32" s="920"/>
      <c r="S32" s="929"/>
    </row>
    <row r="33" spans="1:19" ht="12.75" customHeight="1" x14ac:dyDescent="0.15">
      <c r="A33" s="914">
        <v>28</v>
      </c>
      <c r="B33" s="929">
        <f>'CashSum 5'!D11</f>
        <v>1684177</v>
      </c>
      <c r="C33" s="930">
        <f t="shared" si="5"/>
        <v>-1684149</v>
      </c>
      <c r="D33" s="920"/>
      <c r="E33" s="893" t="b">
        <f t="shared" ca="1" si="0"/>
        <v>1</v>
      </c>
      <c r="F33" s="932">
        <f t="array" aca="1" ref="F33" ca="1">IF(G33&lt;&gt;"",INDIRECT("'"&amp;G33&amp;"'!"&amp;H33),"")</f>
        <v>1684177</v>
      </c>
      <c r="G33" s="560" t="s">
        <v>4698</v>
      </c>
      <c r="H33" s="893" t="s">
        <v>4716</v>
      </c>
      <c r="I33" s="920"/>
      <c r="J33" s="920"/>
      <c r="K33" s="920"/>
      <c r="L33" s="920"/>
      <c r="M33" s="920"/>
      <c r="N33" s="920"/>
      <c r="S33" s="929"/>
    </row>
    <row r="34" spans="1:19" ht="12.75" customHeight="1" x14ac:dyDescent="0.15">
      <c r="A34" s="893">
        <v>29</v>
      </c>
      <c r="B34" s="929">
        <f>'CashSum 5'!D12</f>
        <v>3896859</v>
      </c>
      <c r="C34" s="930">
        <f t="shared" si="5"/>
        <v>-3896830</v>
      </c>
      <c r="D34" s="931"/>
      <c r="E34" s="893" t="b">
        <f t="shared" ca="1" si="0"/>
        <v>1</v>
      </c>
      <c r="F34" s="932">
        <f t="array" aca="1" ref="F34" ca="1">IF(G34&lt;&gt;"",INDIRECT("'"&amp;G34&amp;"'!"&amp;H34),"")</f>
        <v>3896859</v>
      </c>
      <c r="G34" s="560" t="s">
        <v>4698</v>
      </c>
      <c r="H34" s="893" t="s">
        <v>4717</v>
      </c>
      <c r="I34" s="931"/>
      <c r="J34" s="931"/>
      <c r="K34" s="931"/>
      <c r="L34" s="920"/>
      <c r="M34" s="920"/>
      <c r="N34" s="920"/>
      <c r="S34" s="929"/>
    </row>
    <row r="35" spans="1:19" ht="12.75" customHeight="1" x14ac:dyDescent="0.15">
      <c r="A35" s="914">
        <v>30</v>
      </c>
      <c r="B35" s="929">
        <f>'CashSum 5'!D13</f>
        <v>2527623</v>
      </c>
      <c r="C35" s="930">
        <f t="shared" si="5"/>
        <v>-2527593</v>
      </c>
      <c r="D35" s="920"/>
      <c r="E35" s="893" t="b">
        <f t="shared" ca="1" si="0"/>
        <v>1</v>
      </c>
      <c r="F35" s="932">
        <f t="array" aca="1" ref="F35" ca="1">IF(G35&lt;&gt;"",INDIRECT("'"&amp;G35&amp;"'!"&amp;H35),"")</f>
        <v>2527623</v>
      </c>
      <c r="G35" s="560" t="s">
        <v>4698</v>
      </c>
      <c r="H35" s="893" t="s">
        <v>4718</v>
      </c>
      <c r="I35" s="920"/>
      <c r="J35" s="920"/>
      <c r="K35" s="920"/>
      <c r="L35" s="920"/>
      <c r="M35" s="920"/>
      <c r="N35" s="920"/>
      <c r="S35" s="929"/>
    </row>
    <row r="36" spans="1:19" ht="12.75" customHeight="1" x14ac:dyDescent="0.15">
      <c r="A36" s="914">
        <v>31</v>
      </c>
      <c r="B36" s="929">
        <f>'CashSum 5'!D15</f>
        <v>0</v>
      </c>
      <c r="C36" s="930">
        <f t="shared" si="5"/>
        <v>31</v>
      </c>
      <c r="D36" s="920"/>
      <c r="E36" s="893" t="b">
        <f t="shared" ca="1" si="0"/>
        <v>1</v>
      </c>
      <c r="F36" s="932">
        <f t="array" aca="1" ref="F36" ca="1">IF(G36&lt;&gt;"",INDIRECT("'"&amp;G36&amp;"'!"&amp;H36),"")</f>
        <v>0</v>
      </c>
      <c r="G36" s="560" t="s">
        <v>4698</v>
      </c>
      <c r="H36" s="893" t="s">
        <v>4719</v>
      </c>
      <c r="I36" s="920"/>
      <c r="J36" s="920"/>
      <c r="K36" s="920"/>
      <c r="L36" s="920"/>
      <c r="M36" s="920"/>
      <c r="N36" s="920"/>
      <c r="S36" s="929"/>
    </row>
    <row r="37" spans="1:19" ht="12.75" customHeight="1" x14ac:dyDescent="0.15">
      <c r="A37" s="914">
        <v>32</v>
      </c>
      <c r="B37" s="929">
        <f>'CashSum 5'!D16</f>
        <v>0</v>
      </c>
      <c r="C37" s="930">
        <f t="shared" si="5"/>
        <v>32</v>
      </c>
      <c r="D37" s="920"/>
      <c r="E37" s="893" t="b">
        <f t="shared" ca="1" si="0"/>
        <v>1</v>
      </c>
      <c r="F37" s="932">
        <f t="array" aca="1" ref="F37" ca="1">IF(G37&lt;&gt;"",INDIRECT("'"&amp;G37&amp;"'!"&amp;H37),"")</f>
        <v>0</v>
      </c>
      <c r="G37" s="560" t="s">
        <v>4698</v>
      </c>
      <c r="H37" s="893" t="s">
        <v>4720</v>
      </c>
      <c r="I37" s="920"/>
      <c r="J37" s="920"/>
      <c r="K37" s="920"/>
      <c r="L37" s="920"/>
      <c r="M37" s="920"/>
      <c r="N37" s="920"/>
      <c r="S37" s="929"/>
    </row>
    <row r="38" spans="1:19" ht="12.75" customHeight="1" x14ac:dyDescent="0.15">
      <c r="A38" s="935">
        <v>33</v>
      </c>
      <c r="B38" s="919"/>
      <c r="C38" s="920"/>
      <c r="D38" s="920" t="s">
        <v>4707</v>
      </c>
      <c r="E38" s="893" t="b">
        <f t="shared" ca="1" si="0"/>
        <v>1</v>
      </c>
      <c r="F38" s="893" t="str">
        <f t="array" aca="1" ref="F38" ca="1">IF(G38&lt;&gt;"",INDIRECT("'"&amp;G38&amp;"'!"&amp;H38),"")</f>
        <v/>
      </c>
      <c r="G38" s="560"/>
      <c r="H38" s="893"/>
      <c r="I38" s="920"/>
      <c r="J38" s="920"/>
      <c r="K38" s="920"/>
      <c r="L38" s="920"/>
      <c r="M38" s="920"/>
      <c r="N38" s="920"/>
      <c r="S38" s="919"/>
    </row>
    <row r="39" spans="1:19" ht="12.75" customHeight="1" x14ac:dyDescent="0.15">
      <c r="A39" s="893">
        <v>34</v>
      </c>
      <c r="B39" s="929">
        <f>'CashSum 5'!D17</f>
        <v>0</v>
      </c>
      <c r="C39" s="930">
        <f>A39-B39</f>
        <v>34</v>
      </c>
      <c r="D39" s="931"/>
      <c r="E39" s="893" t="b">
        <f t="shared" ca="1" si="0"/>
        <v>1</v>
      </c>
      <c r="F39" s="932">
        <f t="array" aca="1" ref="F39" ca="1">IF(G39&lt;&gt;"",INDIRECT("'"&amp;G39&amp;"'!"&amp;H39),"")</f>
        <v>0</v>
      </c>
      <c r="G39" s="560" t="s">
        <v>4698</v>
      </c>
      <c r="H39" s="893" t="s">
        <v>4721</v>
      </c>
      <c r="I39" s="931"/>
      <c r="J39" s="931"/>
      <c r="K39" s="931"/>
      <c r="L39" s="920"/>
      <c r="M39" s="920"/>
      <c r="N39" s="920"/>
      <c r="S39" s="929"/>
    </row>
    <row r="40" spans="1:19" ht="12.75" customHeight="1" x14ac:dyDescent="0.15">
      <c r="A40" s="935">
        <v>35</v>
      </c>
      <c r="B40" s="919"/>
      <c r="C40" s="920"/>
      <c r="D40" s="920" t="s">
        <v>4707</v>
      </c>
      <c r="E40" s="893" t="b">
        <f t="shared" ca="1" si="0"/>
        <v>1</v>
      </c>
      <c r="F40" s="893" t="str">
        <f t="array" aca="1" ref="F40" ca="1">IF(G40&lt;&gt;"",INDIRECT("'"&amp;G40&amp;"'!"&amp;H40),"")</f>
        <v/>
      </c>
      <c r="G40" s="560"/>
      <c r="H40" s="893"/>
      <c r="I40" s="920"/>
      <c r="J40" s="920"/>
      <c r="K40" s="920"/>
      <c r="L40" s="920"/>
      <c r="M40" s="920"/>
      <c r="N40" s="920"/>
      <c r="S40" s="919"/>
    </row>
    <row r="41" spans="1:19" ht="12.75" customHeight="1" x14ac:dyDescent="0.15">
      <c r="A41" s="935">
        <v>36</v>
      </c>
      <c r="B41" s="919"/>
      <c r="C41" s="920"/>
      <c r="D41" s="920" t="s">
        <v>4707</v>
      </c>
      <c r="E41" s="893" t="b">
        <f t="shared" ca="1" si="0"/>
        <v>1</v>
      </c>
      <c r="F41" s="893" t="str">
        <f t="array" aca="1" ref="F41" ca="1">IF(G41&lt;&gt;"",INDIRECT("'"&amp;G41&amp;"'!"&amp;H41),"")</f>
        <v/>
      </c>
      <c r="G41" s="560"/>
      <c r="H41" s="893"/>
      <c r="I41" s="920"/>
      <c r="J41" s="920"/>
      <c r="K41" s="920"/>
      <c r="L41" s="920"/>
      <c r="M41" s="920"/>
      <c r="N41" s="920"/>
      <c r="S41" s="919"/>
    </row>
    <row r="42" spans="1:19" ht="12.75" customHeight="1" x14ac:dyDescent="0.15">
      <c r="A42" s="935">
        <v>37</v>
      </c>
      <c r="B42" s="919"/>
      <c r="C42" s="920"/>
      <c r="D42" s="920" t="s">
        <v>4707</v>
      </c>
      <c r="E42" s="893" t="b">
        <f t="shared" ca="1" si="0"/>
        <v>1</v>
      </c>
      <c r="F42" s="893" t="str">
        <f t="array" aca="1" ref="F42" ca="1">IF(G42&lt;&gt;"",INDIRECT("'"&amp;G42&amp;"'!"&amp;H42),"")</f>
        <v/>
      </c>
      <c r="G42" s="560"/>
      <c r="H42" s="893"/>
      <c r="I42" s="920"/>
      <c r="J42" s="920"/>
      <c r="K42" s="920"/>
      <c r="L42" s="920"/>
      <c r="M42" s="920"/>
      <c r="N42" s="920"/>
      <c r="S42" s="919"/>
    </row>
    <row r="43" spans="1:19" ht="12.75" customHeight="1" x14ac:dyDescent="0.15">
      <c r="A43" s="893">
        <v>38</v>
      </c>
      <c r="B43" s="929">
        <f>'CashSum 5'!D18</f>
        <v>0</v>
      </c>
      <c r="C43" s="930">
        <f t="shared" ref="C43:C52" si="6">A43-B43</f>
        <v>38</v>
      </c>
      <c r="D43" s="931"/>
      <c r="E43" s="893" t="b">
        <f t="shared" ca="1" si="0"/>
        <v>1</v>
      </c>
      <c r="F43" s="932">
        <f t="array" aca="1" ref="F43" ca="1">IF(G43&lt;&gt;"",INDIRECT("'"&amp;G43&amp;"'!"&amp;H43),"")</f>
        <v>0</v>
      </c>
      <c r="G43" s="560" t="s">
        <v>4698</v>
      </c>
      <c r="H43" s="893" t="s">
        <v>4692</v>
      </c>
      <c r="I43" s="931"/>
      <c r="J43" s="931"/>
      <c r="K43" s="931"/>
      <c r="L43" s="920"/>
      <c r="M43" s="920"/>
      <c r="N43" s="920"/>
      <c r="S43" s="929"/>
    </row>
    <row r="44" spans="1:19" ht="12.75" customHeight="1" x14ac:dyDescent="0.15">
      <c r="A44" s="893">
        <v>39</v>
      </c>
      <c r="B44" s="929">
        <f>'CashSum 5'!D19</f>
        <v>0</v>
      </c>
      <c r="C44" s="930">
        <f t="shared" si="6"/>
        <v>39</v>
      </c>
      <c r="D44" s="931"/>
      <c r="E44" s="893" t="b">
        <f t="shared" ca="1" si="0"/>
        <v>1</v>
      </c>
      <c r="F44" s="932">
        <f t="array" aca="1" ref="F44" ca="1">IF(G44&lt;&gt;"",INDIRECT("'"&amp;G44&amp;"'!"&amp;H44),"")</f>
        <v>0</v>
      </c>
      <c r="G44" s="560" t="s">
        <v>4698</v>
      </c>
      <c r="H44" s="893" t="s">
        <v>4722</v>
      </c>
      <c r="I44" s="931"/>
      <c r="J44" s="931"/>
      <c r="K44" s="931"/>
      <c r="L44" s="920"/>
      <c r="M44" s="920"/>
      <c r="N44" s="920"/>
      <c r="S44" s="929"/>
    </row>
    <row r="45" spans="1:19" ht="12.75" customHeight="1" x14ac:dyDescent="0.15">
      <c r="A45" s="914">
        <v>40</v>
      </c>
      <c r="B45" s="929">
        <f>'CashSum 5'!D20</f>
        <v>2527623</v>
      </c>
      <c r="C45" s="930">
        <f t="shared" si="6"/>
        <v>-2527583</v>
      </c>
      <c r="D45" s="920"/>
      <c r="E45" s="893" t="b">
        <f t="shared" ca="1" si="0"/>
        <v>1</v>
      </c>
      <c r="F45" s="932">
        <f t="array" aca="1" ref="F45" ca="1">IF(G45&lt;&gt;"",INDIRECT("'"&amp;G45&amp;"'!"&amp;H45),"")</f>
        <v>2527623</v>
      </c>
      <c r="G45" s="560" t="s">
        <v>4698</v>
      </c>
      <c r="H45" s="893" t="s">
        <v>4723</v>
      </c>
      <c r="I45" s="920"/>
      <c r="J45" s="920"/>
      <c r="K45" s="920"/>
      <c r="L45" s="920"/>
      <c r="M45" s="920"/>
      <c r="N45" s="920"/>
      <c r="S45" s="929"/>
    </row>
    <row r="46" spans="1:19" ht="12.75" customHeight="1" x14ac:dyDescent="0.15">
      <c r="A46" s="914">
        <v>41</v>
      </c>
      <c r="B46" s="929">
        <f>'CashSum 5'!D21</f>
        <v>1369236</v>
      </c>
      <c r="C46" s="930">
        <f t="shared" si="6"/>
        <v>-1369195</v>
      </c>
      <c r="D46" s="920"/>
      <c r="E46" s="893" t="b">
        <f t="shared" ca="1" si="0"/>
        <v>1</v>
      </c>
      <c r="F46" s="932">
        <f t="array" aca="1" ref="F46" ca="1">IF(G46&lt;&gt;"",INDIRECT("'"&amp;G46&amp;"'!"&amp;H46),"")</f>
        <v>1369236</v>
      </c>
      <c r="G46" s="560" t="s">
        <v>4698</v>
      </c>
      <c r="H46" s="893" t="s">
        <v>4724</v>
      </c>
      <c r="I46" s="920"/>
      <c r="J46" s="920"/>
      <c r="K46" s="920"/>
      <c r="L46" s="920"/>
      <c r="M46" s="920"/>
      <c r="N46" s="920"/>
      <c r="S46" s="929"/>
    </row>
    <row r="47" spans="1:19" ht="12.75" customHeight="1" x14ac:dyDescent="0.15">
      <c r="A47" s="893">
        <v>42</v>
      </c>
      <c r="B47" s="929">
        <f>'CashSum 5'!E4</f>
        <v>1184596</v>
      </c>
      <c r="C47" s="930">
        <f t="shared" si="6"/>
        <v>-1184554</v>
      </c>
      <c r="D47" s="931"/>
      <c r="E47" s="893" t="b">
        <f t="shared" ca="1" si="0"/>
        <v>1</v>
      </c>
      <c r="F47" s="932">
        <f t="array" aca="1" ref="F47" ca="1">IF(G47&lt;&gt;"",INDIRECT("'"&amp;G47&amp;"'!"&amp;H47),"")</f>
        <v>1184596</v>
      </c>
      <c r="G47" s="560" t="s">
        <v>4698</v>
      </c>
      <c r="H47" s="893" t="s">
        <v>4725</v>
      </c>
      <c r="I47" s="931"/>
      <c r="J47" s="931"/>
      <c r="K47" s="931"/>
      <c r="L47" s="920"/>
      <c r="M47" s="920"/>
      <c r="N47" s="920"/>
      <c r="S47" s="929"/>
    </row>
    <row r="48" spans="1:19" ht="12.75" customHeight="1" x14ac:dyDescent="0.15">
      <c r="A48" s="914">
        <v>43</v>
      </c>
      <c r="B48" s="929">
        <f>'CashSum 5'!E10</f>
        <v>0</v>
      </c>
      <c r="C48" s="930">
        <f t="shared" si="6"/>
        <v>43</v>
      </c>
      <c r="D48" s="920"/>
      <c r="E48" s="893" t="b">
        <f t="shared" ca="1" si="0"/>
        <v>1</v>
      </c>
      <c r="F48" s="932">
        <f t="array" aca="1" ref="F48" ca="1">IF(G48&lt;&gt;"",INDIRECT("'"&amp;G48&amp;"'!"&amp;H48),"")</f>
        <v>0</v>
      </c>
      <c r="G48" s="560" t="s">
        <v>4698</v>
      </c>
      <c r="H48" s="893" t="s">
        <v>4726</v>
      </c>
      <c r="I48" s="920"/>
      <c r="J48" s="920"/>
      <c r="K48" s="920"/>
      <c r="L48" s="920"/>
      <c r="M48" s="920"/>
      <c r="N48" s="920"/>
      <c r="S48" s="929"/>
    </row>
    <row r="49" spans="1:19" ht="12.75" customHeight="1" x14ac:dyDescent="0.15">
      <c r="A49" s="914">
        <v>44</v>
      </c>
      <c r="B49" s="929">
        <f>'CashSum 5'!E11</f>
        <v>1184596</v>
      </c>
      <c r="C49" s="930">
        <f t="shared" si="6"/>
        <v>-1184552</v>
      </c>
      <c r="D49" s="920"/>
      <c r="E49" s="893" t="b">
        <f t="shared" ca="1" si="0"/>
        <v>1</v>
      </c>
      <c r="F49" s="932">
        <f t="array" aca="1" ref="F49" ca="1">IF(G49&lt;&gt;"",INDIRECT("'"&amp;G49&amp;"'!"&amp;H49),"")</f>
        <v>1184596</v>
      </c>
      <c r="G49" s="560" t="s">
        <v>4698</v>
      </c>
      <c r="H49" s="893" t="s">
        <v>4727</v>
      </c>
      <c r="I49" s="920"/>
      <c r="J49" s="920"/>
      <c r="K49" s="920"/>
      <c r="L49" s="920"/>
      <c r="M49" s="920"/>
      <c r="N49" s="920"/>
      <c r="S49" s="929"/>
    </row>
    <row r="50" spans="1:19" ht="12.75" customHeight="1" x14ac:dyDescent="0.15">
      <c r="A50" s="893">
        <v>45</v>
      </c>
      <c r="B50" s="929">
        <f>'CashSum 5'!E12</f>
        <v>2011360</v>
      </c>
      <c r="C50" s="930">
        <f t="shared" si="6"/>
        <v>-2011315</v>
      </c>
      <c r="D50" s="931"/>
      <c r="E50" s="893" t="b">
        <f t="shared" ca="1" si="0"/>
        <v>1</v>
      </c>
      <c r="F50" s="932">
        <f t="array" aca="1" ref="F50" ca="1">IF(G50&lt;&gt;"",INDIRECT("'"&amp;G50&amp;"'!"&amp;H50),"")</f>
        <v>2011360</v>
      </c>
      <c r="G50" s="560" t="s">
        <v>4698</v>
      </c>
      <c r="H50" s="893" t="s">
        <v>4728</v>
      </c>
      <c r="I50" s="931"/>
      <c r="J50" s="931"/>
      <c r="K50" s="931"/>
      <c r="L50" s="920"/>
      <c r="M50" s="920"/>
      <c r="N50" s="920"/>
      <c r="S50" s="929"/>
    </row>
    <row r="51" spans="1:19" ht="12.75" customHeight="1" x14ac:dyDescent="0.15">
      <c r="A51" s="893">
        <v>46</v>
      </c>
      <c r="B51" s="929">
        <f>'CashSum 5'!E13</f>
        <v>1137250</v>
      </c>
      <c r="C51" s="930">
        <f t="shared" si="6"/>
        <v>-1137204</v>
      </c>
      <c r="D51" s="931"/>
      <c r="E51" s="893" t="b">
        <f t="shared" ca="1" si="0"/>
        <v>1</v>
      </c>
      <c r="F51" s="932">
        <f t="array" aca="1" ref="F51" ca="1">IF(G51&lt;&gt;"",INDIRECT("'"&amp;G51&amp;"'!"&amp;H51),"")</f>
        <v>1137250</v>
      </c>
      <c r="G51" s="560" t="s">
        <v>4698</v>
      </c>
      <c r="H51" s="893" t="s">
        <v>4729</v>
      </c>
      <c r="I51" s="931"/>
      <c r="J51" s="931"/>
      <c r="K51" s="931"/>
      <c r="L51" s="920"/>
      <c r="M51" s="920"/>
      <c r="N51" s="920"/>
      <c r="S51" s="929"/>
    </row>
    <row r="52" spans="1:19" ht="12.75" customHeight="1" x14ac:dyDescent="0.15">
      <c r="A52" s="914">
        <v>47</v>
      </c>
      <c r="B52" s="929">
        <f>'CashSum 5'!E16</f>
        <v>0</v>
      </c>
      <c r="C52" s="930">
        <f t="shared" si="6"/>
        <v>47</v>
      </c>
      <c r="D52" s="920"/>
      <c r="E52" s="893" t="b">
        <f t="shared" ca="1" si="0"/>
        <v>1</v>
      </c>
      <c r="F52" s="932">
        <f t="array" aca="1" ref="F52" ca="1">IF(G52&lt;&gt;"",INDIRECT("'"&amp;G52&amp;"'!"&amp;H52),"")</f>
        <v>0</v>
      </c>
      <c r="G52" s="560" t="s">
        <v>4698</v>
      </c>
      <c r="H52" s="893" t="s">
        <v>4730</v>
      </c>
      <c r="I52" s="920"/>
      <c r="J52" s="920"/>
      <c r="K52" s="920"/>
      <c r="L52" s="920"/>
      <c r="M52" s="920"/>
      <c r="N52" s="920"/>
      <c r="S52" s="929"/>
    </row>
    <row r="53" spans="1:19" ht="12.75" customHeight="1" x14ac:dyDescent="0.15">
      <c r="A53" s="935">
        <v>48</v>
      </c>
      <c r="B53" s="919"/>
      <c r="C53" s="920"/>
      <c r="D53" s="920" t="s">
        <v>4707</v>
      </c>
      <c r="E53" s="893" t="b">
        <f t="shared" ca="1" si="0"/>
        <v>1</v>
      </c>
      <c r="F53" s="893" t="str">
        <f t="array" aca="1" ref="F53" ca="1">IF(G53&lt;&gt;"",INDIRECT("'"&amp;G53&amp;"'!"&amp;H53),"")</f>
        <v/>
      </c>
      <c r="G53" s="560"/>
      <c r="H53" s="893"/>
      <c r="I53" s="920"/>
      <c r="J53" s="920"/>
      <c r="K53" s="920"/>
      <c r="L53" s="920"/>
      <c r="M53" s="920"/>
      <c r="N53" s="920"/>
      <c r="S53" s="919"/>
    </row>
    <row r="54" spans="1:19" ht="12.75" customHeight="1" x14ac:dyDescent="0.15">
      <c r="A54" s="935">
        <v>49</v>
      </c>
      <c r="B54" s="919"/>
      <c r="C54" s="920"/>
      <c r="D54" s="920" t="s">
        <v>4707</v>
      </c>
      <c r="E54" s="893" t="b">
        <f t="shared" ca="1" si="0"/>
        <v>1</v>
      </c>
      <c r="F54" s="893" t="str">
        <f t="array" aca="1" ref="F54" ca="1">IF(G54&lt;&gt;"",INDIRECT("'"&amp;G54&amp;"'!"&amp;H54),"")</f>
        <v/>
      </c>
      <c r="G54" s="560"/>
      <c r="H54" s="893"/>
      <c r="I54" s="920"/>
      <c r="J54" s="920"/>
      <c r="K54" s="920"/>
      <c r="L54" s="920"/>
      <c r="M54" s="920"/>
      <c r="N54" s="920"/>
      <c r="S54" s="919"/>
    </row>
    <row r="55" spans="1:19" ht="12.75" customHeight="1" x14ac:dyDescent="0.15">
      <c r="A55" s="914">
        <v>50</v>
      </c>
      <c r="B55" s="929">
        <f>'CashSum 5'!D8</f>
        <v>0</v>
      </c>
      <c r="C55" s="930">
        <f>A55-B55</f>
        <v>50</v>
      </c>
      <c r="D55" s="920"/>
      <c r="E55" s="893" t="b">
        <f t="shared" ca="1" si="0"/>
        <v>1</v>
      </c>
      <c r="F55" s="932">
        <f t="array" aca="1" ref="F55" ca="1">IF(G55&lt;&gt;"",INDIRECT("'"&amp;G55&amp;"'!"&amp;H55),"")</f>
        <v>0</v>
      </c>
      <c r="G55" s="560" t="s">
        <v>4698</v>
      </c>
      <c r="H55" s="893" t="s">
        <v>4731</v>
      </c>
      <c r="I55" s="920"/>
      <c r="J55" s="920"/>
      <c r="K55" s="920"/>
      <c r="L55" s="920"/>
      <c r="M55" s="920"/>
      <c r="N55" s="920"/>
      <c r="S55" s="929"/>
    </row>
    <row r="56" spans="1:19" ht="12.75" customHeight="1" x14ac:dyDescent="0.15">
      <c r="A56" s="935">
        <v>51</v>
      </c>
      <c r="B56" s="919"/>
      <c r="C56" s="920"/>
      <c r="D56" s="920" t="s">
        <v>4732</v>
      </c>
      <c r="E56" s="893" t="b">
        <f t="shared" ca="1" si="0"/>
        <v>1</v>
      </c>
      <c r="F56" s="893" t="str">
        <f t="array" aca="1" ref="F56" ca="1">IF(G56&lt;&gt;"",INDIRECT("'"&amp;G56&amp;"'!"&amp;H56),"")</f>
        <v/>
      </c>
      <c r="G56" s="560"/>
      <c r="H56" s="893"/>
      <c r="I56" s="920"/>
      <c r="J56" s="920"/>
      <c r="K56" s="920"/>
      <c r="L56" s="920"/>
      <c r="M56" s="920"/>
      <c r="N56" s="920"/>
      <c r="S56" s="919"/>
    </row>
    <row r="57" spans="1:19" ht="12.75" customHeight="1" x14ac:dyDescent="0.15">
      <c r="A57" s="893">
        <v>52</v>
      </c>
      <c r="B57" s="929">
        <f>'CashSum 5'!E18</f>
        <v>0</v>
      </c>
      <c r="C57" s="930">
        <f t="shared" ref="C57:C68" si="7">A57-B57</f>
        <v>52</v>
      </c>
      <c r="D57" s="931"/>
      <c r="E57" s="893" t="b">
        <f t="shared" ca="1" si="0"/>
        <v>1</v>
      </c>
      <c r="F57" s="932">
        <f t="array" aca="1" ref="F57" ca="1">IF(G57&lt;&gt;"",INDIRECT("'"&amp;G57&amp;"'!"&amp;H57),"")</f>
        <v>0</v>
      </c>
      <c r="G57" s="560" t="s">
        <v>4698</v>
      </c>
      <c r="H57" s="893" t="s">
        <v>4693</v>
      </c>
      <c r="I57" s="931"/>
      <c r="J57" s="931"/>
      <c r="K57" s="931"/>
      <c r="L57" s="920"/>
      <c r="M57" s="920"/>
      <c r="N57" s="920"/>
      <c r="S57" s="929"/>
    </row>
    <row r="58" spans="1:19" ht="12.75" customHeight="1" x14ac:dyDescent="0.15">
      <c r="A58" s="914">
        <v>53</v>
      </c>
      <c r="B58" s="929">
        <f>'CashSum 5'!E19</f>
        <v>0</v>
      </c>
      <c r="C58" s="930">
        <f t="shared" si="7"/>
        <v>53</v>
      </c>
      <c r="D58" s="920"/>
      <c r="E58" s="893" t="b">
        <f t="shared" ca="1" si="0"/>
        <v>1</v>
      </c>
      <c r="F58" s="932">
        <f t="array" aca="1" ref="F58" ca="1">IF(G58&lt;&gt;"",INDIRECT("'"&amp;G58&amp;"'!"&amp;H58),"")</f>
        <v>0</v>
      </c>
      <c r="G58" s="560" t="s">
        <v>4698</v>
      </c>
      <c r="H58" s="893" t="s">
        <v>4733</v>
      </c>
      <c r="I58" s="920"/>
      <c r="J58" s="920"/>
      <c r="K58" s="920"/>
      <c r="L58" s="920"/>
      <c r="M58" s="920"/>
      <c r="N58" s="920"/>
      <c r="S58" s="929"/>
    </row>
    <row r="59" spans="1:19" ht="12.75" customHeight="1" x14ac:dyDescent="0.15">
      <c r="A59" s="914">
        <v>54</v>
      </c>
      <c r="B59" s="929">
        <f>'CashSum 5'!E20</f>
        <v>1137250</v>
      </c>
      <c r="C59" s="930">
        <f t="shared" si="7"/>
        <v>-1137196</v>
      </c>
      <c r="D59" s="920"/>
      <c r="E59" s="893" t="b">
        <f t="shared" ca="1" si="0"/>
        <v>1</v>
      </c>
      <c r="F59" s="932">
        <f t="array" aca="1" ref="F59" ca="1">IF(G59&lt;&gt;"",INDIRECT("'"&amp;G59&amp;"'!"&amp;H59),"")</f>
        <v>1137250</v>
      </c>
      <c r="G59" s="560" t="s">
        <v>4698</v>
      </c>
      <c r="H59" s="893" t="s">
        <v>4734</v>
      </c>
      <c r="I59" s="920"/>
      <c r="J59" s="920"/>
      <c r="K59" s="920"/>
      <c r="L59" s="920"/>
      <c r="M59" s="920"/>
      <c r="N59" s="920"/>
      <c r="S59" s="929"/>
    </row>
    <row r="60" spans="1:19" ht="12.75" customHeight="1" x14ac:dyDescent="0.15">
      <c r="A60" s="914">
        <v>55</v>
      </c>
      <c r="B60" s="929">
        <f>'CashSum 5'!E21</f>
        <v>874110</v>
      </c>
      <c r="C60" s="930">
        <f t="shared" si="7"/>
        <v>-874055</v>
      </c>
      <c r="D60" s="920"/>
      <c r="E60" s="893" t="b">
        <f t="shared" ca="1" si="0"/>
        <v>1</v>
      </c>
      <c r="F60" s="932">
        <f t="array" aca="1" ref="F60" ca="1">IF(G60&lt;&gt;"",INDIRECT("'"&amp;G60&amp;"'!"&amp;H60),"")</f>
        <v>874110</v>
      </c>
      <c r="G60" s="560" t="s">
        <v>4698</v>
      </c>
      <c r="H60" s="893" t="s">
        <v>4735</v>
      </c>
      <c r="I60" s="920"/>
      <c r="J60" s="920"/>
      <c r="K60" s="920"/>
      <c r="L60" s="920"/>
      <c r="M60" s="920"/>
      <c r="N60" s="920"/>
      <c r="S60" s="929"/>
    </row>
    <row r="61" spans="1:19" ht="12.75" customHeight="1" x14ac:dyDescent="0.15">
      <c r="A61" s="914">
        <v>56</v>
      </c>
      <c r="B61" s="929">
        <f>'CashSum 5'!F4</f>
        <v>853111</v>
      </c>
      <c r="C61" s="930">
        <f t="shared" si="7"/>
        <v>-853055</v>
      </c>
      <c r="D61" s="920"/>
      <c r="E61" s="893" t="b">
        <f t="shared" ca="1" si="0"/>
        <v>1</v>
      </c>
      <c r="F61" s="932">
        <f t="array" aca="1" ref="F61" ca="1">IF(G61&lt;&gt;"",INDIRECT("'"&amp;G61&amp;"'!"&amp;H61),"")</f>
        <v>853111</v>
      </c>
      <c r="G61" s="560" t="s">
        <v>4698</v>
      </c>
      <c r="H61" s="893" t="s">
        <v>4736</v>
      </c>
      <c r="I61" s="920"/>
      <c r="J61" s="920"/>
      <c r="K61" s="920"/>
      <c r="L61" s="920"/>
      <c r="M61" s="920"/>
      <c r="N61" s="920"/>
      <c r="S61" s="929"/>
    </row>
    <row r="62" spans="1:19" ht="12.75" customHeight="1" x14ac:dyDescent="0.15">
      <c r="A62" s="893">
        <v>57</v>
      </c>
      <c r="B62" s="929">
        <f>'CashSum 5'!F7</f>
        <v>0</v>
      </c>
      <c r="C62" s="930">
        <f t="shared" si="7"/>
        <v>57</v>
      </c>
      <c r="D62" s="931"/>
      <c r="E62" s="893" t="b">
        <f t="shared" ca="1" si="0"/>
        <v>1</v>
      </c>
      <c r="F62" s="932">
        <f t="array" aca="1" ref="F62" ca="1">IF(G62&lt;&gt;"",INDIRECT("'"&amp;G62&amp;"'!"&amp;H62),"")</f>
        <v>0</v>
      </c>
      <c r="G62" s="560" t="s">
        <v>4698</v>
      </c>
      <c r="H62" s="893" t="s">
        <v>4737</v>
      </c>
      <c r="I62" s="931"/>
      <c r="J62" s="931"/>
      <c r="K62" s="931"/>
      <c r="L62" s="920"/>
      <c r="M62" s="920"/>
      <c r="N62" s="920"/>
      <c r="S62" s="929"/>
    </row>
    <row r="63" spans="1:19" ht="12.75" customHeight="1" x14ac:dyDescent="0.15">
      <c r="A63" s="914">
        <v>58</v>
      </c>
      <c r="B63" s="929">
        <f>'CashSum 5'!F10</f>
        <v>0</v>
      </c>
      <c r="C63" s="930">
        <f t="shared" si="7"/>
        <v>58</v>
      </c>
      <c r="D63" s="920"/>
      <c r="E63" s="893" t="b">
        <f t="shared" ca="1" si="0"/>
        <v>1</v>
      </c>
      <c r="F63" s="932">
        <f t="array" aca="1" ref="F63" ca="1">IF(G63&lt;&gt;"",INDIRECT("'"&amp;G63&amp;"'!"&amp;H63),"")</f>
        <v>0</v>
      </c>
      <c r="G63" s="560" t="s">
        <v>4698</v>
      </c>
      <c r="H63" s="893" t="s">
        <v>4738</v>
      </c>
      <c r="I63" s="920"/>
      <c r="J63" s="920"/>
      <c r="K63" s="920"/>
      <c r="L63" s="920"/>
      <c r="M63" s="920"/>
      <c r="N63" s="920"/>
      <c r="S63" s="929"/>
    </row>
    <row r="64" spans="1:19" ht="12.75" customHeight="1" x14ac:dyDescent="0.15">
      <c r="A64" s="914">
        <v>59</v>
      </c>
      <c r="B64" s="929">
        <f>'CashSum 5'!F11</f>
        <v>853111</v>
      </c>
      <c r="C64" s="930">
        <f t="shared" si="7"/>
        <v>-853052</v>
      </c>
      <c r="D64" s="920"/>
      <c r="E64" s="893" t="b">
        <f t="shared" ca="1" si="0"/>
        <v>1</v>
      </c>
      <c r="F64" s="932">
        <f t="array" aca="1" ref="F64" ca="1">IF(G64&lt;&gt;"",INDIRECT("'"&amp;G64&amp;"'!"&amp;H64),"")</f>
        <v>853111</v>
      </c>
      <c r="G64" s="560" t="s">
        <v>4698</v>
      </c>
      <c r="H64" s="893" t="s">
        <v>4739</v>
      </c>
      <c r="I64" s="920"/>
      <c r="J64" s="920"/>
      <c r="K64" s="920"/>
      <c r="L64" s="920"/>
      <c r="M64" s="920"/>
      <c r="N64" s="920"/>
      <c r="S64" s="929"/>
    </row>
    <row r="65" spans="1:19" ht="12.75" customHeight="1" x14ac:dyDescent="0.15">
      <c r="A65" s="893">
        <v>60</v>
      </c>
      <c r="B65" s="929">
        <f>'CashSum 5'!F12</f>
        <v>1644809</v>
      </c>
      <c r="C65" s="930">
        <f t="shared" si="7"/>
        <v>-1644749</v>
      </c>
      <c r="D65" s="931"/>
      <c r="E65" s="893" t="b">
        <f t="shared" ca="1" si="0"/>
        <v>1</v>
      </c>
      <c r="F65" s="932">
        <f t="array" aca="1" ref="F65" ca="1">IF(G65&lt;&gt;"",INDIRECT("'"&amp;G65&amp;"'!"&amp;H65),"")</f>
        <v>1644809</v>
      </c>
      <c r="G65" s="560" t="s">
        <v>4698</v>
      </c>
      <c r="H65" s="893" t="s">
        <v>4740</v>
      </c>
      <c r="I65" s="931"/>
      <c r="J65" s="931"/>
      <c r="K65" s="931"/>
      <c r="L65" s="920"/>
      <c r="M65" s="920"/>
      <c r="N65" s="920"/>
      <c r="S65" s="929"/>
    </row>
    <row r="66" spans="1:19" ht="12.75" customHeight="1" x14ac:dyDescent="0.15">
      <c r="A66" s="914">
        <v>61</v>
      </c>
      <c r="B66" s="929">
        <f>'CashSum 5'!F13</f>
        <v>739070</v>
      </c>
      <c r="C66" s="930">
        <f t="shared" si="7"/>
        <v>-739009</v>
      </c>
      <c r="D66" s="920"/>
      <c r="E66" s="893" t="b">
        <f t="shared" ca="1" si="0"/>
        <v>1</v>
      </c>
      <c r="F66" s="932">
        <f t="array" aca="1" ref="F66" ca="1">IF(G66&lt;&gt;"",INDIRECT("'"&amp;G66&amp;"'!"&amp;H66),"")</f>
        <v>739070</v>
      </c>
      <c r="G66" s="560" t="s">
        <v>4698</v>
      </c>
      <c r="H66" s="893" t="s">
        <v>4741</v>
      </c>
      <c r="I66" s="920"/>
      <c r="J66" s="920"/>
      <c r="K66" s="920"/>
      <c r="L66" s="920"/>
      <c r="M66" s="920"/>
      <c r="N66" s="920"/>
      <c r="S66" s="929"/>
    </row>
    <row r="67" spans="1:19" ht="12.75" customHeight="1" x14ac:dyDescent="0.15">
      <c r="A67" s="914">
        <v>62</v>
      </c>
      <c r="B67" s="929">
        <f>'CashSum 5'!F15</f>
        <v>0</v>
      </c>
      <c r="C67" s="930">
        <f t="shared" si="7"/>
        <v>62</v>
      </c>
      <c r="D67" s="920"/>
      <c r="E67" s="893" t="b">
        <f t="shared" ca="1" si="0"/>
        <v>1</v>
      </c>
      <c r="F67" s="932">
        <f t="array" aca="1" ref="F67" ca="1">IF(G67&lt;&gt;"",INDIRECT("'"&amp;G67&amp;"'!"&amp;H67),"")</f>
        <v>0</v>
      </c>
      <c r="G67" s="560" t="s">
        <v>4698</v>
      </c>
      <c r="H67" s="893" t="s">
        <v>4742</v>
      </c>
      <c r="I67" s="920"/>
      <c r="J67" s="920"/>
      <c r="K67" s="920"/>
      <c r="L67" s="920"/>
      <c r="M67" s="920"/>
      <c r="N67" s="920"/>
      <c r="S67" s="929"/>
    </row>
    <row r="68" spans="1:19" ht="12.75" customHeight="1" x14ac:dyDescent="0.15">
      <c r="A68" s="914">
        <v>63</v>
      </c>
      <c r="B68" s="929">
        <f>'CashSum 5'!F16</f>
        <v>0</v>
      </c>
      <c r="C68" s="930">
        <f t="shared" si="7"/>
        <v>63</v>
      </c>
      <c r="D68" s="920"/>
      <c r="E68" s="893" t="b">
        <f t="shared" ca="1" si="0"/>
        <v>1</v>
      </c>
      <c r="F68" s="932">
        <f t="array" aca="1" ref="F68" ca="1">IF(G68&lt;&gt;"",INDIRECT("'"&amp;G68&amp;"'!"&amp;H68),"")</f>
        <v>0</v>
      </c>
      <c r="G68" s="560" t="s">
        <v>4698</v>
      </c>
      <c r="H68" s="893" t="s">
        <v>4743</v>
      </c>
      <c r="I68" s="920"/>
      <c r="J68" s="920"/>
      <c r="K68" s="920"/>
      <c r="L68" s="920"/>
      <c r="M68" s="920"/>
      <c r="N68" s="920"/>
      <c r="S68" s="929"/>
    </row>
    <row r="69" spans="1:19" ht="12.75" customHeight="1" x14ac:dyDescent="0.15">
      <c r="A69" s="935">
        <v>64</v>
      </c>
      <c r="B69" s="919"/>
      <c r="C69" s="920"/>
      <c r="D69" s="920" t="s">
        <v>4707</v>
      </c>
      <c r="E69" s="893" t="b">
        <f t="shared" ca="1" si="0"/>
        <v>1</v>
      </c>
      <c r="F69" s="893" t="str">
        <f t="array" aca="1" ref="F69" ca="1">IF(G69&lt;&gt;"",INDIRECT("'"&amp;G69&amp;"'!"&amp;H69),"")</f>
        <v/>
      </c>
      <c r="G69" s="560"/>
      <c r="H69" s="893"/>
      <c r="I69" s="920"/>
      <c r="J69" s="920"/>
      <c r="K69" s="920"/>
      <c r="L69" s="920"/>
      <c r="M69" s="920"/>
      <c r="N69" s="920"/>
      <c r="S69" s="919"/>
    </row>
    <row r="70" spans="1:19" ht="12.75" customHeight="1" x14ac:dyDescent="0.15">
      <c r="A70" s="914">
        <v>65</v>
      </c>
      <c r="B70" s="929">
        <f>'CashSum 5'!F17</f>
        <v>0</v>
      </c>
      <c r="C70" s="930">
        <f>A70-B70</f>
        <v>65</v>
      </c>
      <c r="D70" s="920"/>
      <c r="E70" s="893" t="b">
        <f t="shared" ca="1" si="0"/>
        <v>1</v>
      </c>
      <c r="F70" s="932">
        <f t="array" aca="1" ref="F70" ca="1">IF(G70&lt;&gt;"",INDIRECT("'"&amp;G70&amp;"'!"&amp;H70),"")</f>
        <v>0</v>
      </c>
      <c r="G70" s="560" t="s">
        <v>4698</v>
      </c>
      <c r="H70" s="893" t="s">
        <v>4744</v>
      </c>
      <c r="I70" s="920"/>
      <c r="J70" s="920"/>
      <c r="K70" s="920"/>
      <c r="L70" s="920"/>
      <c r="M70" s="920"/>
      <c r="N70" s="920"/>
      <c r="S70" s="929"/>
    </row>
    <row r="71" spans="1:19" ht="12.75" customHeight="1" x14ac:dyDescent="0.15">
      <c r="A71" s="935">
        <v>66</v>
      </c>
      <c r="B71" s="919"/>
      <c r="C71" s="920"/>
      <c r="D71" s="920" t="s">
        <v>4707</v>
      </c>
      <c r="E71" s="893" t="b">
        <f t="shared" ca="1" si="0"/>
        <v>1</v>
      </c>
      <c r="F71" s="893" t="str">
        <f t="array" aca="1" ref="F71" ca="1">IF(G71&lt;&gt;"",INDIRECT("'"&amp;G71&amp;"'!"&amp;H71),"")</f>
        <v/>
      </c>
      <c r="G71" s="560"/>
      <c r="H71" s="893"/>
      <c r="I71" s="920"/>
      <c r="J71" s="920"/>
      <c r="K71" s="920"/>
      <c r="L71" s="920"/>
      <c r="M71" s="920"/>
      <c r="N71" s="920"/>
      <c r="S71" s="919"/>
    </row>
    <row r="72" spans="1:19" ht="12.75" customHeight="1" x14ac:dyDescent="0.15">
      <c r="A72" s="935">
        <v>67</v>
      </c>
      <c r="B72" s="919"/>
      <c r="C72" s="920"/>
      <c r="D72" s="920" t="s">
        <v>4707</v>
      </c>
      <c r="E72" s="893" t="b">
        <f t="shared" ca="1" si="0"/>
        <v>1</v>
      </c>
      <c r="F72" s="893" t="str">
        <f t="array" aca="1" ref="F72" ca="1">IF(G72&lt;&gt;"",INDIRECT("'"&amp;G72&amp;"'!"&amp;H72),"")</f>
        <v/>
      </c>
      <c r="G72" s="560"/>
      <c r="H72" s="893"/>
      <c r="I72" s="920"/>
      <c r="J72" s="920"/>
      <c r="K72" s="920"/>
      <c r="L72" s="920"/>
      <c r="M72" s="920"/>
      <c r="N72" s="920"/>
      <c r="S72" s="919"/>
    </row>
    <row r="73" spans="1:19" ht="12.75" customHeight="1" x14ac:dyDescent="0.15">
      <c r="A73" s="935">
        <v>68</v>
      </c>
      <c r="B73" s="919"/>
      <c r="C73" s="920"/>
      <c r="D73" s="920" t="s">
        <v>4707</v>
      </c>
      <c r="E73" s="893" t="b">
        <f t="shared" ca="1" si="0"/>
        <v>1</v>
      </c>
      <c r="F73" s="893" t="str">
        <f t="array" aca="1" ref="F73" ca="1">IF(G73&lt;&gt;"",INDIRECT("'"&amp;G73&amp;"'!"&amp;H73),"")</f>
        <v/>
      </c>
      <c r="G73" s="560"/>
      <c r="H73" s="893"/>
      <c r="I73" s="920"/>
      <c r="J73" s="920"/>
      <c r="K73" s="920"/>
      <c r="L73" s="920"/>
      <c r="M73" s="920"/>
      <c r="N73" s="920"/>
      <c r="S73" s="919"/>
    </row>
    <row r="74" spans="1:19" ht="12.75" customHeight="1" x14ac:dyDescent="0.15">
      <c r="A74" s="914">
        <v>69</v>
      </c>
      <c r="B74" s="929">
        <f>'CashSum 5'!F18</f>
        <v>0</v>
      </c>
      <c r="C74" s="930">
        <f t="shared" ref="C74:C83" si="8">A74-B74</f>
        <v>69</v>
      </c>
      <c r="D74" s="920"/>
      <c r="E74" s="893" t="b">
        <f t="shared" ca="1" si="0"/>
        <v>1</v>
      </c>
      <c r="F74" s="932">
        <f t="array" aca="1" ref="F74" ca="1">IF(G74&lt;&gt;"",INDIRECT("'"&amp;G74&amp;"'!"&amp;H74),"")</f>
        <v>0</v>
      </c>
      <c r="G74" s="560" t="s">
        <v>4698</v>
      </c>
      <c r="H74" s="893" t="s">
        <v>4694</v>
      </c>
      <c r="I74" s="920"/>
      <c r="J74" s="920"/>
      <c r="K74" s="920"/>
      <c r="L74" s="920"/>
      <c r="M74" s="920"/>
      <c r="N74" s="920"/>
      <c r="S74" s="929"/>
    </row>
    <row r="75" spans="1:19" ht="12.75" customHeight="1" x14ac:dyDescent="0.15">
      <c r="A75" s="914">
        <v>70</v>
      </c>
      <c r="B75" s="929">
        <f>'CashSum 5'!F19</f>
        <v>0</v>
      </c>
      <c r="C75" s="930">
        <f t="shared" si="8"/>
        <v>70</v>
      </c>
      <c r="D75" s="920"/>
      <c r="E75" s="893" t="b">
        <f t="shared" ca="1" si="0"/>
        <v>1</v>
      </c>
      <c r="F75" s="932">
        <f t="array" aca="1" ref="F75" ca="1">IF(G75&lt;&gt;"",INDIRECT("'"&amp;G75&amp;"'!"&amp;H75),"")</f>
        <v>0</v>
      </c>
      <c r="G75" s="560" t="s">
        <v>4698</v>
      </c>
      <c r="H75" s="893" t="s">
        <v>4745</v>
      </c>
      <c r="I75" s="920"/>
      <c r="J75" s="920"/>
      <c r="K75" s="920"/>
      <c r="L75" s="920"/>
      <c r="M75" s="920"/>
      <c r="N75" s="920"/>
      <c r="S75" s="929"/>
    </row>
    <row r="76" spans="1:19" ht="12.75" customHeight="1" x14ac:dyDescent="0.15">
      <c r="A76" s="914">
        <v>71</v>
      </c>
      <c r="B76" s="929">
        <f>'CashSum 5'!F20</f>
        <v>739070</v>
      </c>
      <c r="C76" s="930">
        <f t="shared" si="8"/>
        <v>-738999</v>
      </c>
      <c r="D76" s="920"/>
      <c r="E76" s="893" t="b">
        <f t="shared" ca="1" si="0"/>
        <v>1</v>
      </c>
      <c r="F76" s="932">
        <f t="array" aca="1" ref="F76" ca="1">IF(G76&lt;&gt;"",INDIRECT("'"&amp;G76&amp;"'!"&amp;H76),"")</f>
        <v>739070</v>
      </c>
      <c r="G76" s="560" t="s">
        <v>4698</v>
      </c>
      <c r="H76" s="893" t="s">
        <v>4746</v>
      </c>
      <c r="I76" s="920"/>
      <c r="J76" s="920"/>
      <c r="K76" s="920"/>
      <c r="L76" s="920"/>
      <c r="M76" s="920"/>
      <c r="N76" s="920"/>
      <c r="S76" s="929"/>
    </row>
    <row r="77" spans="1:19" ht="12.75" customHeight="1" x14ac:dyDescent="0.15">
      <c r="A77" s="914">
        <v>72</v>
      </c>
      <c r="B77" s="929">
        <f>'CashSum 5'!F21</f>
        <v>905739</v>
      </c>
      <c r="C77" s="930">
        <f t="shared" si="8"/>
        <v>-905667</v>
      </c>
      <c r="D77" s="920"/>
      <c r="E77" s="893" t="b">
        <f t="shared" ca="1" si="0"/>
        <v>1</v>
      </c>
      <c r="F77" s="932">
        <f t="array" aca="1" ref="F77" ca="1">IF(G77&lt;&gt;"",INDIRECT("'"&amp;G77&amp;"'!"&amp;H77),"")</f>
        <v>905739</v>
      </c>
      <c r="G77" s="560" t="s">
        <v>4698</v>
      </c>
      <c r="H77" s="893" t="s">
        <v>4747</v>
      </c>
      <c r="I77" s="920"/>
      <c r="J77" s="920"/>
      <c r="K77" s="920"/>
      <c r="L77" s="920"/>
      <c r="M77" s="920"/>
      <c r="N77" s="920"/>
      <c r="S77" s="929"/>
    </row>
    <row r="78" spans="1:19" ht="12.75" customHeight="1" x14ac:dyDescent="0.15">
      <c r="A78" s="914">
        <v>73</v>
      </c>
      <c r="B78" s="929">
        <f>'CashSum 5'!G4</f>
        <v>476069</v>
      </c>
      <c r="C78" s="930">
        <f t="shared" si="8"/>
        <v>-475996</v>
      </c>
      <c r="D78" s="920"/>
      <c r="E78" s="893" t="b">
        <f t="shared" ca="1" si="0"/>
        <v>1</v>
      </c>
      <c r="F78" s="932">
        <f t="array" aca="1" ref="F78" ca="1">IF(G78&lt;&gt;"",INDIRECT("'"&amp;G78&amp;"'!"&amp;H78),"")</f>
        <v>476069</v>
      </c>
      <c r="G78" s="560" t="s">
        <v>4698</v>
      </c>
      <c r="H78" s="893" t="s">
        <v>4748</v>
      </c>
      <c r="I78" s="920"/>
      <c r="J78" s="920"/>
      <c r="K78" s="920"/>
      <c r="L78" s="920"/>
      <c r="M78" s="920"/>
      <c r="N78" s="920"/>
      <c r="S78" s="929"/>
    </row>
    <row r="79" spans="1:19" ht="12.75" customHeight="1" x14ac:dyDescent="0.15">
      <c r="A79" s="914">
        <v>74</v>
      </c>
      <c r="B79" s="929">
        <f>'CashSum 5'!G10</f>
        <v>0</v>
      </c>
      <c r="C79" s="930">
        <f t="shared" si="8"/>
        <v>74</v>
      </c>
      <c r="D79" s="920"/>
      <c r="E79" s="893" t="b">
        <f t="shared" ca="1" si="0"/>
        <v>1</v>
      </c>
      <c r="F79" s="932">
        <f t="array" aca="1" ref="F79" ca="1">IF(G79&lt;&gt;"",INDIRECT("'"&amp;G79&amp;"'!"&amp;H79),"")</f>
        <v>0</v>
      </c>
      <c r="G79" s="560" t="s">
        <v>4698</v>
      </c>
      <c r="H79" s="893" t="s">
        <v>4749</v>
      </c>
      <c r="I79" s="920"/>
      <c r="J79" s="920"/>
      <c r="K79" s="920"/>
      <c r="L79" s="920"/>
      <c r="M79" s="920"/>
      <c r="N79" s="920"/>
      <c r="S79" s="929"/>
    </row>
    <row r="80" spans="1:19" ht="12.75" customHeight="1" x14ac:dyDescent="0.15">
      <c r="A80" s="893">
        <v>75</v>
      </c>
      <c r="B80" s="929">
        <f>'CashSum 5'!G11</f>
        <v>476069</v>
      </c>
      <c r="C80" s="930">
        <f t="shared" si="8"/>
        <v>-475994</v>
      </c>
      <c r="D80" s="931"/>
      <c r="E80" s="893" t="b">
        <f t="shared" ca="1" si="0"/>
        <v>1</v>
      </c>
      <c r="F80" s="932">
        <f t="array" aca="1" ref="F80" ca="1">IF(G80&lt;&gt;"",INDIRECT("'"&amp;G80&amp;"'!"&amp;H80),"")</f>
        <v>476069</v>
      </c>
      <c r="G80" s="560" t="s">
        <v>4698</v>
      </c>
      <c r="H80" s="893" t="s">
        <v>4750</v>
      </c>
      <c r="I80" s="931"/>
      <c r="J80" s="931"/>
      <c r="K80" s="931"/>
      <c r="L80" s="920"/>
      <c r="M80" s="920"/>
      <c r="N80" s="920"/>
      <c r="S80" s="929"/>
    </row>
    <row r="81" spans="1:19" ht="12.75" customHeight="1" x14ac:dyDescent="0.15">
      <c r="A81" s="893">
        <v>76</v>
      </c>
      <c r="B81" s="929">
        <f>'CashSum 5'!G12</f>
        <v>1073055</v>
      </c>
      <c r="C81" s="930">
        <f t="shared" si="8"/>
        <v>-1072979</v>
      </c>
      <c r="D81" s="931"/>
      <c r="E81" s="893" t="b">
        <f t="shared" ca="1" si="0"/>
        <v>1</v>
      </c>
      <c r="F81" s="932">
        <f t="array" aca="1" ref="F81" ca="1">IF(G81&lt;&gt;"",INDIRECT("'"&amp;G81&amp;"'!"&amp;H81),"")</f>
        <v>1073055</v>
      </c>
      <c r="G81" s="560" t="s">
        <v>4698</v>
      </c>
      <c r="H81" s="893" t="s">
        <v>4751</v>
      </c>
      <c r="I81" s="931"/>
      <c r="J81" s="931"/>
      <c r="K81" s="931"/>
      <c r="L81" s="920"/>
      <c r="M81" s="920"/>
      <c r="N81" s="920"/>
      <c r="S81" s="929"/>
    </row>
    <row r="82" spans="1:19" ht="12.75" customHeight="1" x14ac:dyDescent="0.15">
      <c r="A82" s="893">
        <v>77</v>
      </c>
      <c r="B82" s="929">
        <f>'CashSum 5'!G13</f>
        <v>420547</v>
      </c>
      <c r="C82" s="930">
        <f t="shared" si="8"/>
        <v>-420470</v>
      </c>
      <c r="D82" s="931"/>
      <c r="E82" s="893" t="b">
        <f t="shared" ca="1" si="0"/>
        <v>1</v>
      </c>
      <c r="F82" s="932">
        <f t="array" aca="1" ref="F82" ca="1">IF(G82&lt;&gt;"",INDIRECT("'"&amp;G82&amp;"'!"&amp;H82),"")</f>
        <v>420547</v>
      </c>
      <c r="G82" s="560" t="s">
        <v>4698</v>
      </c>
      <c r="H82" s="893" t="s">
        <v>4752</v>
      </c>
      <c r="I82" s="931"/>
      <c r="J82" s="931"/>
      <c r="K82" s="931"/>
      <c r="L82" s="920"/>
      <c r="M82" s="920"/>
      <c r="N82" s="920"/>
      <c r="S82" s="929"/>
    </row>
    <row r="83" spans="1:19" ht="12.75" customHeight="1" x14ac:dyDescent="0.15">
      <c r="A83" s="914">
        <v>78</v>
      </c>
      <c r="B83" s="929">
        <f>'CashSum 5'!G16</f>
        <v>0</v>
      </c>
      <c r="C83" s="930">
        <f t="shared" si="8"/>
        <v>78</v>
      </c>
      <c r="D83" s="920"/>
      <c r="E83" s="893" t="b">
        <f t="shared" ca="1" si="0"/>
        <v>1</v>
      </c>
      <c r="F83" s="932">
        <f t="array" aca="1" ref="F83" ca="1">IF(G83&lt;&gt;"",INDIRECT("'"&amp;G83&amp;"'!"&amp;H83),"")</f>
        <v>0</v>
      </c>
      <c r="G83" s="560" t="s">
        <v>4698</v>
      </c>
      <c r="H83" s="893" t="s">
        <v>4753</v>
      </c>
      <c r="I83" s="920"/>
      <c r="J83" s="920"/>
      <c r="K83" s="920"/>
      <c r="L83" s="920"/>
      <c r="M83" s="920"/>
      <c r="N83" s="920"/>
      <c r="S83" s="929"/>
    </row>
    <row r="84" spans="1:19" ht="12.75" customHeight="1" x14ac:dyDescent="0.15">
      <c r="A84" s="935">
        <v>79</v>
      </c>
      <c r="B84" s="919"/>
      <c r="C84" s="920"/>
      <c r="D84" s="920" t="s">
        <v>4707</v>
      </c>
      <c r="E84" s="893" t="b">
        <f t="shared" ca="1" si="0"/>
        <v>1</v>
      </c>
      <c r="F84" s="893" t="str">
        <f t="array" aca="1" ref="F84" ca="1">IF(G84&lt;&gt;"",INDIRECT("'"&amp;G84&amp;"'!"&amp;H84),"")</f>
        <v/>
      </c>
      <c r="G84" s="560"/>
      <c r="H84" s="893"/>
      <c r="I84" s="920"/>
      <c r="J84" s="920"/>
      <c r="K84" s="920"/>
      <c r="L84" s="920"/>
      <c r="M84" s="920"/>
      <c r="N84" s="920"/>
      <c r="S84" s="919"/>
    </row>
    <row r="85" spans="1:19" ht="12.75" customHeight="1" x14ac:dyDescent="0.15">
      <c r="A85" s="914">
        <v>80</v>
      </c>
      <c r="B85" s="929">
        <f>'CashSum 5'!G17</f>
        <v>0</v>
      </c>
      <c r="C85" s="930">
        <f>A85-B85</f>
        <v>80</v>
      </c>
      <c r="D85" s="920"/>
      <c r="E85" s="893" t="b">
        <f t="shared" ca="1" si="0"/>
        <v>1</v>
      </c>
      <c r="F85" s="932">
        <f t="array" aca="1" ref="F85" ca="1">IF(G85&lt;&gt;"",INDIRECT("'"&amp;G85&amp;"'!"&amp;H85),"")</f>
        <v>0</v>
      </c>
      <c r="G85" s="560" t="s">
        <v>4698</v>
      </c>
      <c r="H85" s="893" t="s">
        <v>4754</v>
      </c>
      <c r="I85" s="920"/>
      <c r="J85" s="920"/>
      <c r="K85" s="920"/>
      <c r="L85" s="920"/>
      <c r="M85" s="920"/>
      <c r="N85" s="920"/>
      <c r="S85" s="929"/>
    </row>
    <row r="86" spans="1:19" ht="12.75" customHeight="1" x14ac:dyDescent="0.15">
      <c r="A86" s="935">
        <v>81</v>
      </c>
      <c r="B86" s="919"/>
      <c r="C86" s="920"/>
      <c r="D86" s="931"/>
      <c r="E86" s="893" t="b">
        <f t="shared" ca="1" si="0"/>
        <v>1</v>
      </c>
      <c r="F86" s="893" t="str">
        <f t="array" aca="1" ref="F86" ca="1">IF(G86&lt;&gt;"",INDIRECT("'"&amp;G86&amp;"'!"&amp;H86),"")</f>
        <v/>
      </c>
      <c r="G86" s="560"/>
      <c r="H86" s="893"/>
      <c r="I86" s="931"/>
      <c r="J86" s="931"/>
      <c r="K86" s="931"/>
      <c r="L86" s="920"/>
      <c r="M86" s="920"/>
      <c r="N86" s="920"/>
      <c r="S86" s="919"/>
    </row>
    <row r="87" spans="1:19" ht="12.75" customHeight="1" x14ac:dyDescent="0.15">
      <c r="A87" s="935">
        <v>82</v>
      </c>
      <c r="B87" s="919"/>
      <c r="C87" s="920"/>
      <c r="D87" s="920" t="s">
        <v>4707</v>
      </c>
      <c r="E87" s="893" t="b">
        <f t="shared" ca="1" si="0"/>
        <v>1</v>
      </c>
      <c r="F87" s="893" t="str">
        <f t="array" aca="1" ref="F87" ca="1">IF(G87&lt;&gt;"",INDIRECT("'"&amp;G87&amp;"'!"&amp;H87),"")</f>
        <v/>
      </c>
      <c r="G87" s="560"/>
      <c r="H87" s="893"/>
      <c r="I87" s="920"/>
      <c r="J87" s="920"/>
      <c r="K87" s="920"/>
      <c r="L87" s="920"/>
      <c r="M87" s="920"/>
      <c r="N87" s="920"/>
      <c r="S87" s="919"/>
    </row>
    <row r="88" spans="1:19" ht="12.75" customHeight="1" x14ac:dyDescent="0.15">
      <c r="A88" s="893">
        <v>83</v>
      </c>
      <c r="B88" s="929">
        <f>'CashSum 5'!G18</f>
        <v>0</v>
      </c>
      <c r="C88" s="930">
        <f t="shared" ref="C88:C97" si="9">A88-B88</f>
        <v>83</v>
      </c>
      <c r="D88" s="931"/>
      <c r="E88" s="893" t="b">
        <f t="shared" ca="1" si="0"/>
        <v>1</v>
      </c>
      <c r="F88" s="932">
        <f t="array" aca="1" ref="F88" ca="1">IF(G88&lt;&gt;"",INDIRECT("'"&amp;G88&amp;"'!"&amp;H88),"")</f>
        <v>0</v>
      </c>
      <c r="G88" s="560" t="s">
        <v>4698</v>
      </c>
      <c r="H88" s="893" t="s">
        <v>4695</v>
      </c>
      <c r="I88" s="931"/>
      <c r="J88" s="931"/>
      <c r="K88" s="931"/>
      <c r="L88" s="920"/>
      <c r="M88" s="920"/>
      <c r="N88" s="920"/>
      <c r="S88" s="929"/>
    </row>
    <row r="89" spans="1:19" ht="12.75" customHeight="1" x14ac:dyDescent="0.15">
      <c r="A89" s="914">
        <v>84</v>
      </c>
      <c r="B89" s="929">
        <f>'CashSum 5'!G19</f>
        <v>0</v>
      </c>
      <c r="C89" s="930">
        <f t="shared" si="9"/>
        <v>84</v>
      </c>
      <c r="D89" s="920"/>
      <c r="E89" s="893" t="b">
        <f t="shared" ca="1" si="0"/>
        <v>1</v>
      </c>
      <c r="F89" s="932">
        <f t="array" aca="1" ref="F89" ca="1">IF(G89&lt;&gt;"",INDIRECT("'"&amp;G89&amp;"'!"&amp;H89),"")</f>
        <v>0</v>
      </c>
      <c r="G89" s="560" t="s">
        <v>4698</v>
      </c>
      <c r="H89" s="893" t="s">
        <v>4755</v>
      </c>
      <c r="I89" s="920"/>
      <c r="J89" s="920"/>
      <c r="K89" s="920"/>
      <c r="L89" s="920"/>
      <c r="M89" s="920"/>
      <c r="N89" s="920"/>
      <c r="S89" s="929"/>
    </row>
    <row r="90" spans="1:19" ht="12.75" customHeight="1" x14ac:dyDescent="0.15">
      <c r="A90" s="914">
        <v>85</v>
      </c>
      <c r="B90" s="929">
        <f>'CashSum 5'!G20</f>
        <v>420547</v>
      </c>
      <c r="C90" s="930">
        <f t="shared" si="9"/>
        <v>-420462</v>
      </c>
      <c r="D90" s="920"/>
      <c r="E90" s="893" t="b">
        <f t="shared" ca="1" si="0"/>
        <v>1</v>
      </c>
      <c r="F90" s="932">
        <f t="array" aca="1" ref="F90" ca="1">IF(G90&lt;&gt;"",INDIRECT("'"&amp;G90&amp;"'!"&amp;H90),"")</f>
        <v>420547</v>
      </c>
      <c r="G90" s="560" t="s">
        <v>4698</v>
      </c>
      <c r="H90" s="893" t="s">
        <v>4756</v>
      </c>
      <c r="I90" s="920"/>
      <c r="J90" s="920"/>
      <c r="K90" s="920"/>
      <c r="L90" s="920"/>
      <c r="M90" s="920"/>
      <c r="N90" s="920"/>
      <c r="S90" s="929"/>
    </row>
    <row r="91" spans="1:19" ht="12.75" customHeight="1" x14ac:dyDescent="0.15">
      <c r="A91" s="893">
        <v>86</v>
      </c>
      <c r="B91" s="929">
        <f>'CashSum 5'!G21</f>
        <v>652508</v>
      </c>
      <c r="C91" s="930">
        <f t="shared" si="9"/>
        <v>-652422</v>
      </c>
      <c r="D91" s="931"/>
      <c r="E91" s="893" t="b">
        <f t="shared" ca="1" si="0"/>
        <v>1</v>
      </c>
      <c r="F91" s="932">
        <f t="array" aca="1" ref="F91" ca="1">IF(G91&lt;&gt;"",INDIRECT("'"&amp;G91&amp;"'!"&amp;H91),"")</f>
        <v>652508</v>
      </c>
      <c r="G91" s="560" t="s">
        <v>4698</v>
      </c>
      <c r="H91" s="893" t="s">
        <v>4757</v>
      </c>
      <c r="I91" s="931"/>
      <c r="J91" s="931"/>
      <c r="K91" s="931"/>
      <c r="L91" s="920"/>
      <c r="M91" s="920"/>
      <c r="N91" s="920"/>
      <c r="S91" s="929"/>
    </row>
    <row r="92" spans="1:19" ht="12.75" customHeight="1" x14ac:dyDescent="0.15">
      <c r="A92" s="893">
        <v>87</v>
      </c>
      <c r="B92" s="929">
        <f>'CashSum 5'!H4</f>
        <v>0</v>
      </c>
      <c r="C92" s="930">
        <f t="shared" si="9"/>
        <v>87</v>
      </c>
      <c r="D92" s="931"/>
      <c r="E92" s="893" t="b">
        <f t="shared" ca="1" si="0"/>
        <v>1</v>
      </c>
      <c r="F92" s="932">
        <f t="array" aca="1" ref="F92" ca="1">IF(G92&lt;&gt;"",INDIRECT("'"&amp;G92&amp;"'!"&amp;H92),"")</f>
        <v>0</v>
      </c>
      <c r="G92" s="560" t="s">
        <v>4698</v>
      </c>
      <c r="H92" s="893" t="s">
        <v>4758</v>
      </c>
      <c r="I92" s="931"/>
      <c r="J92" s="931"/>
      <c r="K92" s="931"/>
      <c r="L92" s="920"/>
      <c r="M92" s="920"/>
      <c r="N92" s="920"/>
      <c r="S92" s="929"/>
    </row>
    <row r="93" spans="1:19" ht="12.75" customHeight="1" x14ac:dyDescent="0.15">
      <c r="A93" s="914">
        <v>88</v>
      </c>
      <c r="B93" s="929">
        <f>'CashSum 5'!H10</f>
        <v>0</v>
      </c>
      <c r="C93" s="930">
        <f t="shared" si="9"/>
        <v>88</v>
      </c>
      <c r="D93" s="920"/>
      <c r="E93" s="893" t="b">
        <f t="shared" ca="1" si="0"/>
        <v>1</v>
      </c>
      <c r="F93" s="932">
        <f t="array" aca="1" ref="F93" ca="1">IF(G93&lt;&gt;"",INDIRECT("'"&amp;G93&amp;"'!"&amp;H93),"")</f>
        <v>0</v>
      </c>
      <c r="G93" s="560" t="s">
        <v>4698</v>
      </c>
      <c r="H93" s="893" t="s">
        <v>4759</v>
      </c>
      <c r="I93" s="920"/>
      <c r="J93" s="920"/>
      <c r="K93" s="920"/>
      <c r="L93" s="920"/>
      <c r="M93" s="920"/>
      <c r="N93" s="920"/>
      <c r="S93" s="929"/>
    </row>
    <row r="94" spans="1:19" ht="12.75" customHeight="1" x14ac:dyDescent="0.15">
      <c r="A94" s="914">
        <v>89</v>
      </c>
      <c r="B94" s="929">
        <f>'CashSum 5'!H11</f>
        <v>0</v>
      </c>
      <c r="C94" s="930">
        <f t="shared" si="9"/>
        <v>89</v>
      </c>
      <c r="D94" s="920"/>
      <c r="E94" s="893" t="b">
        <f t="shared" ca="1" si="0"/>
        <v>1</v>
      </c>
      <c r="F94" s="932">
        <f t="array" aca="1" ref="F94" ca="1">IF(G94&lt;&gt;"",INDIRECT("'"&amp;G94&amp;"'!"&amp;H94),"")</f>
        <v>0</v>
      </c>
      <c r="G94" s="560" t="s">
        <v>4698</v>
      </c>
      <c r="H94" s="893" t="s">
        <v>4760</v>
      </c>
      <c r="I94" s="920"/>
      <c r="J94" s="920"/>
      <c r="K94" s="920"/>
      <c r="L94" s="920"/>
      <c r="M94" s="920"/>
      <c r="N94" s="920"/>
      <c r="S94" s="929"/>
    </row>
    <row r="95" spans="1:19" ht="12.75" customHeight="1" x14ac:dyDescent="0.15">
      <c r="A95" s="893">
        <v>90</v>
      </c>
      <c r="B95" s="929">
        <f>'CashSum 5'!H12</f>
        <v>2050472</v>
      </c>
      <c r="C95" s="930">
        <f t="shared" si="9"/>
        <v>-2050382</v>
      </c>
      <c r="D95" s="931"/>
      <c r="E95" s="893" t="b">
        <f t="shared" ca="1" si="0"/>
        <v>1</v>
      </c>
      <c r="F95" s="932">
        <f t="array" aca="1" ref="F95" ca="1">IF(G95&lt;&gt;"",INDIRECT("'"&amp;G95&amp;"'!"&amp;H95),"")</f>
        <v>2050472</v>
      </c>
      <c r="G95" s="560" t="s">
        <v>4698</v>
      </c>
      <c r="H95" s="893" t="s">
        <v>4761</v>
      </c>
      <c r="I95" s="931"/>
      <c r="J95" s="931"/>
      <c r="K95" s="931"/>
      <c r="L95" s="920"/>
      <c r="M95" s="920"/>
      <c r="N95" s="920"/>
      <c r="S95" s="929"/>
    </row>
    <row r="96" spans="1:19" ht="12.75" customHeight="1" x14ac:dyDescent="0.15">
      <c r="A96" s="914">
        <v>91</v>
      </c>
      <c r="B96" s="929">
        <f>'CashSum 5'!H13</f>
        <v>1978356</v>
      </c>
      <c r="C96" s="930">
        <f t="shared" si="9"/>
        <v>-1978265</v>
      </c>
      <c r="D96" s="920"/>
      <c r="E96" s="893" t="b">
        <f t="shared" ca="1" si="0"/>
        <v>1</v>
      </c>
      <c r="F96" s="932">
        <f t="array" aca="1" ref="F96" ca="1">IF(G96&lt;&gt;"",INDIRECT("'"&amp;G96&amp;"'!"&amp;H96),"")</f>
        <v>1978356</v>
      </c>
      <c r="G96" s="560" t="s">
        <v>4698</v>
      </c>
      <c r="H96" s="893" t="s">
        <v>4680</v>
      </c>
      <c r="I96" s="920"/>
      <c r="J96" s="920"/>
      <c r="K96" s="920"/>
      <c r="L96" s="920"/>
      <c r="M96" s="920"/>
      <c r="N96" s="920"/>
      <c r="S96" s="929"/>
    </row>
    <row r="97" spans="1:19" ht="12.75" customHeight="1" x14ac:dyDescent="0.15">
      <c r="A97" s="914">
        <v>92</v>
      </c>
      <c r="B97" s="929">
        <f>'CashSum 5'!H16</f>
        <v>0</v>
      </c>
      <c r="C97" s="930">
        <f t="shared" si="9"/>
        <v>92</v>
      </c>
      <c r="D97" s="920"/>
      <c r="E97" s="893" t="b">
        <f t="shared" ca="1" si="0"/>
        <v>1</v>
      </c>
      <c r="F97" s="932">
        <f t="array" aca="1" ref="F97" ca="1">IF(G97&lt;&gt;"",INDIRECT("'"&amp;G97&amp;"'!"&amp;H97),"")</f>
        <v>0</v>
      </c>
      <c r="G97" s="560" t="s">
        <v>4698</v>
      </c>
      <c r="H97" s="893" t="s">
        <v>4762</v>
      </c>
      <c r="I97" s="920"/>
      <c r="J97" s="920"/>
      <c r="K97" s="920"/>
      <c r="L97" s="920"/>
      <c r="M97" s="920"/>
      <c r="N97" s="920"/>
      <c r="S97" s="929"/>
    </row>
    <row r="98" spans="1:19" ht="12.75" customHeight="1" x14ac:dyDescent="0.15">
      <c r="A98" s="935">
        <v>93</v>
      </c>
      <c r="B98" s="919"/>
      <c r="C98" s="920"/>
      <c r="D98" s="920" t="s">
        <v>4707</v>
      </c>
      <c r="E98" s="893" t="b">
        <f t="shared" ca="1" si="0"/>
        <v>1</v>
      </c>
      <c r="F98" s="893" t="str">
        <f t="array" aca="1" ref="F98" ca="1">IF(G98&lt;&gt;"",INDIRECT("'"&amp;G98&amp;"'!"&amp;H98),"")</f>
        <v/>
      </c>
      <c r="G98" s="560"/>
      <c r="H98" s="893"/>
      <c r="I98" s="920"/>
      <c r="J98" s="920"/>
      <c r="K98" s="920"/>
      <c r="L98" s="920"/>
      <c r="M98" s="920"/>
      <c r="N98" s="920"/>
      <c r="S98" s="919"/>
    </row>
    <row r="99" spans="1:19" ht="12.75" customHeight="1" x14ac:dyDescent="0.15">
      <c r="A99" s="893">
        <v>94</v>
      </c>
      <c r="B99" s="929">
        <f>'CashSum 5'!H19</f>
        <v>0</v>
      </c>
      <c r="C99" s="930">
        <f t="shared" ref="C99:C108" si="10">A99-B99</f>
        <v>94</v>
      </c>
      <c r="D99" s="931"/>
      <c r="E99" s="893" t="b">
        <f t="shared" ca="1" si="0"/>
        <v>1</v>
      </c>
      <c r="F99" s="932">
        <f t="array" aca="1" ref="F99" ca="1">IF(G99&lt;&gt;"",INDIRECT("'"&amp;G99&amp;"'!"&amp;H99),"")</f>
        <v>0</v>
      </c>
      <c r="G99" s="560" t="s">
        <v>4698</v>
      </c>
      <c r="H99" s="893" t="s">
        <v>4763</v>
      </c>
      <c r="I99" s="931"/>
      <c r="J99" s="931"/>
      <c r="K99" s="931"/>
      <c r="L99" s="920"/>
      <c r="M99" s="920"/>
      <c r="N99" s="920"/>
      <c r="S99" s="929"/>
    </row>
    <row r="100" spans="1:19" ht="12.75" customHeight="1" x14ac:dyDescent="0.15">
      <c r="A100" s="914">
        <v>95</v>
      </c>
      <c r="B100" s="929">
        <f>'CashSum 5'!H20</f>
        <v>1978356</v>
      </c>
      <c r="C100" s="930">
        <f t="shared" si="10"/>
        <v>-1978261</v>
      </c>
      <c r="D100" s="920"/>
      <c r="E100" s="893" t="b">
        <f t="shared" ca="1" si="0"/>
        <v>1</v>
      </c>
      <c r="F100" s="932">
        <f t="array" aca="1" ref="F100" ca="1">IF(G100&lt;&gt;"",INDIRECT("'"&amp;G100&amp;"'!"&amp;H100),"")</f>
        <v>1978356</v>
      </c>
      <c r="G100" s="560" t="s">
        <v>4698</v>
      </c>
      <c r="H100" s="893" t="s">
        <v>4764</v>
      </c>
      <c r="I100" s="920"/>
      <c r="J100" s="920"/>
      <c r="K100" s="920"/>
      <c r="L100" s="920"/>
      <c r="M100" s="920"/>
      <c r="N100" s="920"/>
      <c r="S100" s="929"/>
    </row>
    <row r="101" spans="1:19" ht="12.75" customHeight="1" x14ac:dyDescent="0.15">
      <c r="A101" s="914">
        <v>96</v>
      </c>
      <c r="B101" s="929">
        <f>'CashSum 5'!H21</f>
        <v>72116</v>
      </c>
      <c r="C101" s="930">
        <f t="shared" si="10"/>
        <v>-72020</v>
      </c>
      <c r="D101" s="920"/>
      <c r="E101" s="893" t="b">
        <f t="shared" ca="1" si="0"/>
        <v>1</v>
      </c>
      <c r="F101" s="932">
        <f t="array" aca="1" ref="F101" ca="1">IF(G101&lt;&gt;"",INDIRECT("'"&amp;G101&amp;"'!"&amp;H101),"")</f>
        <v>72116</v>
      </c>
      <c r="G101" s="560" t="s">
        <v>4698</v>
      </c>
      <c r="H101" s="893" t="s">
        <v>4765</v>
      </c>
      <c r="I101" s="920"/>
      <c r="J101" s="920"/>
      <c r="K101" s="920"/>
      <c r="L101" s="920"/>
      <c r="M101" s="920"/>
      <c r="N101" s="920"/>
      <c r="S101" s="929"/>
    </row>
    <row r="102" spans="1:19" ht="12.75" customHeight="1" x14ac:dyDescent="0.15">
      <c r="A102" s="893">
        <v>97</v>
      </c>
      <c r="B102" s="929">
        <f>'CashSum 5'!I4</f>
        <v>0</v>
      </c>
      <c r="C102" s="930">
        <f t="shared" si="10"/>
        <v>97</v>
      </c>
      <c r="D102" s="931"/>
      <c r="E102" s="893" t="b">
        <f t="shared" ca="1" si="0"/>
        <v>1</v>
      </c>
      <c r="F102" s="932">
        <f t="array" aca="1" ref="F102" ca="1">IF(G102&lt;&gt;"",INDIRECT("'"&amp;G102&amp;"'!"&amp;H102),"")</f>
        <v>0</v>
      </c>
      <c r="G102" s="560" t="s">
        <v>4698</v>
      </c>
      <c r="H102" s="893" t="s">
        <v>4766</v>
      </c>
      <c r="I102" s="931"/>
      <c r="J102" s="931"/>
      <c r="K102" s="931"/>
      <c r="L102" s="920"/>
      <c r="M102" s="920"/>
      <c r="N102" s="920"/>
      <c r="S102" s="929"/>
    </row>
    <row r="103" spans="1:19" ht="12.75" customHeight="1" x14ac:dyDescent="0.15">
      <c r="A103" s="914">
        <v>98</v>
      </c>
      <c r="B103" s="929">
        <f>'CashSum 5'!I7</f>
        <v>0</v>
      </c>
      <c r="C103" s="930">
        <f t="shared" si="10"/>
        <v>98</v>
      </c>
      <c r="D103" s="920"/>
      <c r="E103" s="893" t="b">
        <f t="shared" ca="1" si="0"/>
        <v>1</v>
      </c>
      <c r="F103" s="932">
        <f t="array" aca="1" ref="F103" ca="1">IF(G103&lt;&gt;"",INDIRECT("'"&amp;G103&amp;"'!"&amp;H103),"")</f>
        <v>0</v>
      </c>
      <c r="G103" s="560" t="s">
        <v>4698</v>
      </c>
      <c r="H103" s="893" t="s">
        <v>4767</v>
      </c>
      <c r="I103" s="920"/>
      <c r="J103" s="920"/>
      <c r="K103" s="920"/>
      <c r="L103" s="920"/>
      <c r="M103" s="920"/>
      <c r="N103" s="920"/>
      <c r="S103" s="929"/>
    </row>
    <row r="104" spans="1:19" ht="12.75" customHeight="1" x14ac:dyDescent="0.15">
      <c r="A104" s="914">
        <v>99</v>
      </c>
      <c r="B104" s="929">
        <f>'CashSum 5'!I10</f>
        <v>0</v>
      </c>
      <c r="C104" s="930">
        <f t="shared" si="10"/>
        <v>99</v>
      </c>
      <c r="D104" s="920"/>
      <c r="E104" s="893" t="b">
        <f t="shared" ca="1" si="0"/>
        <v>1</v>
      </c>
      <c r="F104" s="932">
        <f t="array" aca="1" ref="F104" ca="1">IF(G104&lt;&gt;"",INDIRECT("'"&amp;G104&amp;"'!"&amp;H104),"")</f>
        <v>0</v>
      </c>
      <c r="G104" s="560" t="s">
        <v>4698</v>
      </c>
      <c r="H104" s="893" t="s">
        <v>4768</v>
      </c>
      <c r="I104" s="920"/>
      <c r="J104" s="920"/>
      <c r="K104" s="920"/>
      <c r="L104" s="920"/>
      <c r="M104" s="920"/>
      <c r="N104" s="920"/>
      <c r="S104" s="929"/>
    </row>
    <row r="105" spans="1:19" ht="12.75" customHeight="1" x14ac:dyDescent="0.15">
      <c r="A105" s="914">
        <v>100</v>
      </c>
      <c r="B105" s="929">
        <f>'CashSum 5'!I11</f>
        <v>0</v>
      </c>
      <c r="C105" s="930">
        <f t="shared" si="10"/>
        <v>100</v>
      </c>
      <c r="D105" s="931"/>
      <c r="E105" s="893" t="b">
        <f t="shared" ca="1" si="0"/>
        <v>1</v>
      </c>
      <c r="F105" s="932">
        <f t="array" aca="1" ref="F105" ca="1">IF(G105&lt;&gt;"",INDIRECT("'"&amp;G105&amp;"'!"&amp;H105),"")</f>
        <v>0</v>
      </c>
      <c r="G105" s="560" t="s">
        <v>4698</v>
      </c>
      <c r="H105" s="893" t="s">
        <v>4769</v>
      </c>
      <c r="I105" s="931"/>
      <c r="J105" s="931"/>
      <c r="K105" s="931"/>
      <c r="L105" s="920"/>
      <c r="M105" s="920"/>
      <c r="N105" s="920"/>
      <c r="S105" s="929"/>
    </row>
    <row r="106" spans="1:19" ht="12.75" customHeight="1" x14ac:dyDescent="0.15">
      <c r="A106" s="893">
        <v>101</v>
      </c>
      <c r="B106" s="929">
        <f>'CashSum 5'!I12</f>
        <v>0</v>
      </c>
      <c r="C106" s="930">
        <f t="shared" si="10"/>
        <v>101</v>
      </c>
      <c r="D106" s="920"/>
      <c r="E106" s="893" t="b">
        <f t="shared" ca="1" si="0"/>
        <v>1</v>
      </c>
      <c r="F106" s="932">
        <f t="array" aca="1" ref="F106" ca="1">IF(G106&lt;&gt;"",INDIRECT("'"&amp;G106&amp;"'!"&amp;H106),"")</f>
        <v>0</v>
      </c>
      <c r="G106" s="560" t="s">
        <v>4698</v>
      </c>
      <c r="H106" s="893" t="s">
        <v>4770</v>
      </c>
      <c r="I106" s="920"/>
      <c r="J106" s="920"/>
      <c r="K106" s="920"/>
      <c r="L106" s="920"/>
      <c r="M106" s="920"/>
      <c r="N106" s="920"/>
      <c r="S106" s="929"/>
    </row>
    <row r="107" spans="1:19" ht="12.75" customHeight="1" x14ac:dyDescent="0.15">
      <c r="A107" s="914">
        <v>102</v>
      </c>
      <c r="B107" s="929">
        <f>'CashSum 5'!I13</f>
        <v>0</v>
      </c>
      <c r="C107" s="930">
        <f t="shared" si="10"/>
        <v>102</v>
      </c>
      <c r="D107" s="920"/>
      <c r="E107" s="893" t="b">
        <f t="shared" ca="1" si="0"/>
        <v>1</v>
      </c>
      <c r="F107" s="932">
        <f t="array" aca="1" ref="F107" ca="1">IF(G107&lt;&gt;"",INDIRECT("'"&amp;G107&amp;"'!"&amp;H107),"")</f>
        <v>0</v>
      </c>
      <c r="G107" s="560" t="s">
        <v>4698</v>
      </c>
      <c r="H107" s="893" t="s">
        <v>4771</v>
      </c>
      <c r="I107" s="920"/>
      <c r="J107" s="920"/>
      <c r="K107" s="920"/>
      <c r="L107" s="920"/>
      <c r="M107" s="920"/>
      <c r="N107" s="920"/>
      <c r="S107" s="929"/>
    </row>
    <row r="108" spans="1:19" ht="12.75" customHeight="1" x14ac:dyDescent="0.15">
      <c r="A108" s="914">
        <v>103</v>
      </c>
      <c r="B108" s="929">
        <f>'CashSum 5'!I15</f>
        <v>0</v>
      </c>
      <c r="C108" s="930">
        <f t="shared" si="10"/>
        <v>103</v>
      </c>
      <c r="D108" s="920"/>
      <c r="E108" s="893" t="b">
        <f t="shared" ca="1" si="0"/>
        <v>1</v>
      </c>
      <c r="F108" s="932">
        <f t="array" aca="1" ref="F108" ca="1">IF(G108&lt;&gt;"",INDIRECT("'"&amp;G108&amp;"'!"&amp;H108),"")</f>
        <v>0</v>
      </c>
      <c r="G108" s="560" t="s">
        <v>4698</v>
      </c>
      <c r="H108" s="893" t="s">
        <v>4772</v>
      </c>
      <c r="I108" s="920"/>
      <c r="J108" s="920"/>
      <c r="K108" s="920"/>
      <c r="L108" s="920"/>
      <c r="M108" s="920"/>
      <c r="N108" s="920"/>
      <c r="S108" s="929"/>
    </row>
    <row r="109" spans="1:19" ht="12.75" customHeight="1" x14ac:dyDescent="0.15">
      <c r="A109" s="935">
        <v>104</v>
      </c>
      <c r="B109" s="919"/>
      <c r="C109" s="920"/>
      <c r="D109" s="920" t="s">
        <v>4707</v>
      </c>
      <c r="E109" s="893" t="b">
        <f t="shared" ca="1" si="0"/>
        <v>1</v>
      </c>
      <c r="F109" s="893" t="str">
        <f t="array" aca="1" ref="F109" ca="1">IF(G109&lt;&gt;"",INDIRECT("'"&amp;G109&amp;"'!"&amp;H109),"")</f>
        <v/>
      </c>
      <c r="G109" s="560"/>
      <c r="H109" s="893"/>
      <c r="I109" s="920"/>
      <c r="J109" s="920"/>
      <c r="K109" s="920"/>
      <c r="L109" s="920"/>
      <c r="M109" s="920"/>
      <c r="N109" s="920"/>
      <c r="S109" s="919"/>
    </row>
    <row r="110" spans="1:19" ht="12.75" customHeight="1" x14ac:dyDescent="0.15">
      <c r="A110" s="914">
        <v>105</v>
      </c>
      <c r="B110" s="929">
        <f>'CashSum 5'!I19</f>
        <v>0</v>
      </c>
      <c r="C110" s="930">
        <f t="shared" ref="C110:C112" si="11">A110-B110</f>
        <v>105</v>
      </c>
      <c r="D110" s="920"/>
      <c r="E110" s="893" t="b">
        <f t="shared" ca="1" si="0"/>
        <v>1</v>
      </c>
      <c r="F110" s="932">
        <f t="array" aca="1" ref="F110" ca="1">IF(G110&lt;&gt;"",INDIRECT("'"&amp;G110&amp;"'!"&amp;H110),"")</f>
        <v>0</v>
      </c>
      <c r="G110" s="560" t="s">
        <v>4698</v>
      </c>
      <c r="H110" s="893" t="s">
        <v>4773</v>
      </c>
      <c r="I110" s="920"/>
      <c r="J110" s="920"/>
      <c r="K110" s="920"/>
      <c r="L110" s="920"/>
      <c r="M110" s="920"/>
      <c r="N110" s="920"/>
      <c r="S110" s="929"/>
    </row>
    <row r="111" spans="1:19" ht="12.75" customHeight="1" x14ac:dyDescent="0.15">
      <c r="A111" s="914">
        <v>106</v>
      </c>
      <c r="B111" s="929">
        <f>'CashSum 5'!I20</f>
        <v>0</v>
      </c>
      <c r="C111" s="930">
        <f t="shared" si="11"/>
        <v>106</v>
      </c>
      <c r="D111" s="920"/>
      <c r="E111" s="893" t="b">
        <f t="shared" ca="1" si="0"/>
        <v>1</v>
      </c>
      <c r="F111" s="932">
        <f t="array" aca="1" ref="F111" ca="1">IF(G111&lt;&gt;"",INDIRECT("'"&amp;G111&amp;"'!"&amp;H111),"")</f>
        <v>0</v>
      </c>
      <c r="G111" s="560" t="s">
        <v>4698</v>
      </c>
      <c r="H111" s="893" t="s">
        <v>4774</v>
      </c>
      <c r="I111" s="920"/>
      <c r="J111" s="920"/>
      <c r="K111" s="920"/>
      <c r="L111" s="920"/>
      <c r="M111" s="920"/>
      <c r="N111" s="920"/>
      <c r="S111" s="929"/>
    </row>
    <row r="112" spans="1:19" ht="12.75" customHeight="1" x14ac:dyDescent="0.15">
      <c r="A112" s="893">
        <v>107</v>
      </c>
      <c r="B112" s="929">
        <f>'CashSum 5'!I21</f>
        <v>0</v>
      </c>
      <c r="C112" s="930">
        <f t="shared" si="11"/>
        <v>107</v>
      </c>
      <c r="D112" s="920"/>
      <c r="E112" s="893" t="b">
        <f t="shared" ca="1" si="0"/>
        <v>1</v>
      </c>
      <c r="F112" s="932">
        <f t="array" aca="1" ref="F112" ca="1">IF(G112&lt;&gt;"",INDIRECT("'"&amp;G112&amp;"'!"&amp;H112),"")</f>
        <v>0</v>
      </c>
      <c r="G112" s="560" t="s">
        <v>4698</v>
      </c>
      <c r="H112" s="893" t="s">
        <v>4775</v>
      </c>
      <c r="I112" s="920"/>
      <c r="J112" s="920"/>
      <c r="K112" s="920"/>
      <c r="L112" s="920"/>
      <c r="M112" s="920"/>
      <c r="N112" s="920"/>
      <c r="S112" s="929"/>
    </row>
    <row r="113" spans="1:19" ht="12.75" customHeight="1" x14ac:dyDescent="0.15">
      <c r="A113" s="935">
        <v>108</v>
      </c>
      <c r="B113" s="919"/>
      <c r="C113" s="920"/>
      <c r="D113" s="920" t="s">
        <v>4707</v>
      </c>
      <c r="E113" s="893" t="b">
        <f t="shared" ca="1" si="0"/>
        <v>1</v>
      </c>
      <c r="F113" s="893" t="str">
        <f t="array" aca="1" ref="F113" ca="1">IF(G113&lt;&gt;"",INDIRECT("'"&amp;G113&amp;"'!"&amp;H113),"")</f>
        <v/>
      </c>
      <c r="G113" s="560"/>
      <c r="H113" s="893"/>
      <c r="I113" s="920"/>
      <c r="J113" s="920"/>
      <c r="K113" s="920"/>
      <c r="L113" s="920"/>
      <c r="M113" s="920"/>
      <c r="N113" s="920"/>
      <c r="S113" s="919"/>
    </row>
    <row r="114" spans="1:19" ht="12.75" customHeight="1" x14ac:dyDescent="0.15">
      <c r="A114" s="935">
        <v>109</v>
      </c>
      <c r="B114" s="919"/>
      <c r="C114" s="920"/>
      <c r="D114" s="920" t="s">
        <v>4707</v>
      </c>
      <c r="E114" s="893" t="b">
        <f t="shared" ca="1" si="0"/>
        <v>1</v>
      </c>
      <c r="F114" s="893" t="str">
        <f t="array" aca="1" ref="F114" ca="1">IF(G114&lt;&gt;"",INDIRECT("'"&amp;G114&amp;"'!"&amp;H114),"")</f>
        <v/>
      </c>
      <c r="G114" s="560"/>
      <c r="H114" s="893"/>
      <c r="I114" s="920"/>
      <c r="J114" s="920"/>
      <c r="K114" s="920"/>
      <c r="L114" s="920"/>
      <c r="M114" s="920"/>
      <c r="N114" s="920"/>
      <c r="S114" s="919"/>
    </row>
    <row r="115" spans="1:19" ht="12.75" customHeight="1" x14ac:dyDescent="0.15">
      <c r="A115" s="935">
        <v>110</v>
      </c>
      <c r="B115" s="919"/>
      <c r="C115" s="920"/>
      <c r="D115" s="920" t="s">
        <v>4707</v>
      </c>
      <c r="E115" s="893" t="b">
        <f t="shared" ca="1" si="0"/>
        <v>1</v>
      </c>
      <c r="F115" s="893" t="str">
        <f t="array" aca="1" ref="F115" ca="1">IF(G115&lt;&gt;"",INDIRECT("'"&amp;G115&amp;"'!"&amp;H115),"")</f>
        <v/>
      </c>
      <c r="G115" s="560"/>
      <c r="H115" s="893"/>
      <c r="I115" s="920"/>
      <c r="J115" s="920"/>
      <c r="K115" s="920"/>
      <c r="L115" s="920"/>
      <c r="M115" s="920"/>
      <c r="N115" s="920"/>
      <c r="S115" s="919"/>
    </row>
    <row r="116" spans="1:19" ht="12.75" customHeight="1" x14ac:dyDescent="0.15">
      <c r="A116" s="935">
        <v>111</v>
      </c>
      <c r="B116" s="919"/>
      <c r="C116" s="920"/>
      <c r="D116" s="920" t="s">
        <v>4707</v>
      </c>
      <c r="E116" s="893" t="b">
        <f t="shared" ca="1" si="0"/>
        <v>1</v>
      </c>
      <c r="F116" s="893" t="str">
        <f t="array" aca="1" ref="F116" ca="1">IF(G116&lt;&gt;"",INDIRECT("'"&amp;G116&amp;"'!"&amp;H116),"")</f>
        <v/>
      </c>
      <c r="G116" s="560"/>
      <c r="H116" s="893"/>
      <c r="I116" s="920"/>
      <c r="J116" s="920"/>
      <c r="K116" s="920"/>
      <c r="L116" s="920"/>
      <c r="M116" s="920"/>
      <c r="N116" s="920"/>
      <c r="S116" s="919"/>
    </row>
    <row r="117" spans="1:19" ht="12.75" customHeight="1" x14ac:dyDescent="0.15">
      <c r="A117" s="935">
        <v>112</v>
      </c>
      <c r="B117" s="919"/>
      <c r="C117" s="920"/>
      <c r="D117" s="920" t="s">
        <v>4707</v>
      </c>
      <c r="E117" s="893" t="b">
        <f t="shared" ca="1" si="0"/>
        <v>1</v>
      </c>
      <c r="F117" s="893" t="str">
        <f t="array" aca="1" ref="F117" ca="1">IF(G117&lt;&gt;"",INDIRECT("'"&amp;G117&amp;"'!"&amp;H117),"")</f>
        <v/>
      </c>
      <c r="G117" s="560"/>
      <c r="H117" s="893"/>
      <c r="I117" s="920"/>
      <c r="J117" s="920"/>
      <c r="K117" s="920"/>
      <c r="L117" s="920"/>
      <c r="M117" s="920"/>
      <c r="N117" s="920"/>
      <c r="S117" s="919"/>
    </row>
    <row r="118" spans="1:19" ht="12.75" customHeight="1" x14ac:dyDescent="0.15">
      <c r="A118" s="935">
        <v>113</v>
      </c>
      <c r="B118" s="919"/>
      <c r="C118" s="920"/>
      <c r="D118" s="920" t="s">
        <v>4707</v>
      </c>
      <c r="E118" s="893" t="b">
        <f t="shared" ca="1" si="0"/>
        <v>1</v>
      </c>
      <c r="F118" s="893" t="str">
        <f t="array" aca="1" ref="F118" ca="1">IF(G118&lt;&gt;"",INDIRECT("'"&amp;G118&amp;"'!"&amp;H118),"")</f>
        <v/>
      </c>
      <c r="G118" s="560"/>
      <c r="H118" s="893"/>
      <c r="I118" s="920"/>
      <c r="J118" s="920"/>
      <c r="K118" s="920"/>
      <c r="L118" s="920"/>
      <c r="M118" s="920"/>
      <c r="N118" s="920"/>
      <c r="S118" s="919"/>
    </row>
    <row r="119" spans="1:19" ht="12.75" customHeight="1" x14ac:dyDescent="0.15">
      <c r="A119" s="935">
        <v>114</v>
      </c>
      <c r="B119" s="919"/>
      <c r="C119" s="920"/>
      <c r="D119" s="920" t="s">
        <v>4707</v>
      </c>
      <c r="E119" s="893" t="b">
        <f t="shared" ca="1" si="0"/>
        <v>1</v>
      </c>
      <c r="F119" s="893" t="str">
        <f t="array" aca="1" ref="F119" ca="1">IF(G119&lt;&gt;"",INDIRECT("'"&amp;G119&amp;"'!"&amp;H119),"")</f>
        <v/>
      </c>
      <c r="G119" s="560"/>
      <c r="H119" s="893"/>
      <c r="I119" s="920"/>
      <c r="J119" s="920"/>
      <c r="K119" s="920"/>
      <c r="L119" s="920"/>
      <c r="M119" s="920"/>
      <c r="N119" s="920"/>
      <c r="S119" s="919"/>
    </row>
    <row r="120" spans="1:19" ht="12.75" customHeight="1" x14ac:dyDescent="0.15">
      <c r="A120" s="935">
        <v>115</v>
      </c>
      <c r="B120" s="919"/>
      <c r="C120" s="920"/>
      <c r="D120" s="920" t="s">
        <v>4707</v>
      </c>
      <c r="E120" s="893" t="b">
        <f t="shared" ca="1" si="0"/>
        <v>1</v>
      </c>
      <c r="F120" s="893" t="str">
        <f t="array" aca="1" ref="F120" ca="1">IF(G120&lt;&gt;"",INDIRECT("'"&amp;G120&amp;"'!"&amp;H120),"")</f>
        <v/>
      </c>
      <c r="G120" s="560"/>
      <c r="H120" s="893"/>
      <c r="I120" s="920"/>
      <c r="J120" s="920"/>
      <c r="K120" s="920"/>
      <c r="L120" s="920"/>
      <c r="M120" s="920"/>
      <c r="N120" s="920"/>
      <c r="S120" s="919"/>
    </row>
    <row r="121" spans="1:19" ht="12.75" customHeight="1" x14ac:dyDescent="0.15">
      <c r="A121" s="935">
        <v>116</v>
      </c>
      <c r="B121" s="919"/>
      <c r="C121" s="920"/>
      <c r="D121" s="920" t="s">
        <v>4707</v>
      </c>
      <c r="E121" s="893" t="b">
        <f t="shared" ca="1" si="0"/>
        <v>1</v>
      </c>
      <c r="F121" s="893" t="str">
        <f t="array" aca="1" ref="F121" ca="1">IF(G121&lt;&gt;"",INDIRECT("'"&amp;G121&amp;"'!"&amp;H121),"")</f>
        <v/>
      </c>
      <c r="G121" s="560"/>
      <c r="H121" s="893"/>
      <c r="I121" s="920"/>
      <c r="J121" s="920"/>
      <c r="K121" s="920"/>
      <c r="L121" s="920"/>
      <c r="M121" s="920"/>
      <c r="N121" s="920"/>
      <c r="S121" s="919"/>
    </row>
    <row r="122" spans="1:19" ht="12.75" customHeight="1" x14ac:dyDescent="0.15">
      <c r="A122" s="935">
        <v>117</v>
      </c>
      <c r="B122" s="919"/>
      <c r="C122" s="920"/>
      <c r="D122" s="920" t="s">
        <v>4707</v>
      </c>
      <c r="E122" s="893" t="b">
        <f t="shared" ca="1" si="0"/>
        <v>1</v>
      </c>
      <c r="F122" s="893" t="str">
        <f t="array" aca="1" ref="F122" ca="1">IF(G122&lt;&gt;"",INDIRECT("'"&amp;G122&amp;"'!"&amp;H122),"")</f>
        <v/>
      </c>
      <c r="G122" s="560"/>
      <c r="H122" s="893"/>
      <c r="I122" s="920"/>
      <c r="J122" s="920"/>
      <c r="K122" s="920"/>
      <c r="L122" s="920"/>
      <c r="M122" s="920"/>
      <c r="N122" s="920"/>
      <c r="S122" s="919"/>
    </row>
    <row r="123" spans="1:19" ht="12.75" customHeight="1" x14ac:dyDescent="0.15">
      <c r="A123" s="935">
        <v>118</v>
      </c>
      <c r="B123" s="919"/>
      <c r="C123" s="920"/>
      <c r="D123" s="920" t="s">
        <v>4707</v>
      </c>
      <c r="E123" s="893" t="b">
        <f t="shared" ca="1" si="0"/>
        <v>1</v>
      </c>
      <c r="F123" s="893" t="str">
        <f t="array" aca="1" ref="F123" ca="1">IF(G123&lt;&gt;"",INDIRECT("'"&amp;G123&amp;"'!"&amp;H123),"")</f>
        <v/>
      </c>
      <c r="G123" s="560"/>
      <c r="H123" s="893"/>
      <c r="I123" s="920"/>
      <c r="J123" s="920"/>
      <c r="K123" s="920"/>
      <c r="L123" s="920"/>
      <c r="M123" s="920"/>
      <c r="N123" s="920"/>
      <c r="S123" s="919"/>
    </row>
    <row r="124" spans="1:19" ht="12.75" customHeight="1" x14ac:dyDescent="0.15">
      <c r="A124" s="935">
        <v>119</v>
      </c>
      <c r="B124" s="919"/>
      <c r="C124" s="920"/>
      <c r="D124" s="920" t="s">
        <v>4707</v>
      </c>
      <c r="E124" s="893" t="b">
        <f t="shared" ca="1" si="0"/>
        <v>1</v>
      </c>
      <c r="F124" s="893" t="str">
        <f t="array" aca="1" ref="F124" ca="1">IF(G124&lt;&gt;"",INDIRECT("'"&amp;G124&amp;"'!"&amp;H124),"")</f>
        <v/>
      </c>
      <c r="G124" s="560"/>
      <c r="H124" s="893"/>
      <c r="I124" s="920"/>
      <c r="J124" s="920"/>
      <c r="K124" s="920"/>
      <c r="L124" s="920"/>
      <c r="M124" s="920"/>
      <c r="N124" s="920"/>
      <c r="S124" s="919"/>
    </row>
    <row r="125" spans="1:19" ht="12.75" customHeight="1" x14ac:dyDescent="0.15">
      <c r="A125" s="893">
        <v>120</v>
      </c>
      <c r="B125" s="929">
        <f>'CashSum 5'!K4</f>
        <v>0</v>
      </c>
      <c r="C125" s="930">
        <f t="shared" ref="C125:C130" si="12">A125-B125</f>
        <v>120</v>
      </c>
      <c r="D125" s="920"/>
      <c r="E125" s="893" t="b">
        <f t="shared" ca="1" si="0"/>
        <v>1</v>
      </c>
      <c r="F125" s="932">
        <f t="array" aca="1" ref="F125" ca="1">IF(G125&lt;&gt;"",INDIRECT("'"&amp;G125&amp;"'!"&amp;H125),"")</f>
        <v>0</v>
      </c>
      <c r="G125" s="560" t="s">
        <v>4698</v>
      </c>
      <c r="H125" s="893" t="s">
        <v>4776</v>
      </c>
      <c r="I125" s="920"/>
      <c r="J125" s="920"/>
      <c r="K125" s="920"/>
      <c r="L125" s="920"/>
      <c r="M125" s="920"/>
      <c r="N125" s="920"/>
      <c r="S125" s="929"/>
    </row>
    <row r="126" spans="1:19" ht="12.75" customHeight="1" x14ac:dyDescent="0.15">
      <c r="A126" s="914">
        <v>121</v>
      </c>
      <c r="B126" s="929">
        <f>'CashSum 5'!K10</f>
        <v>0</v>
      </c>
      <c r="C126" s="930">
        <f t="shared" si="12"/>
        <v>121</v>
      </c>
      <c r="D126" s="920"/>
      <c r="E126" s="893" t="b">
        <f t="shared" ca="1" si="0"/>
        <v>1</v>
      </c>
      <c r="F126" s="932">
        <f t="array" aca="1" ref="F126" ca="1">IF(G126&lt;&gt;"",INDIRECT("'"&amp;G126&amp;"'!"&amp;H126),"")</f>
        <v>0</v>
      </c>
      <c r="G126" s="560" t="s">
        <v>4698</v>
      </c>
      <c r="H126" s="893" t="s">
        <v>4777</v>
      </c>
      <c r="I126" s="920"/>
      <c r="J126" s="920"/>
      <c r="K126" s="920"/>
      <c r="L126" s="920"/>
      <c r="M126" s="920"/>
      <c r="N126" s="920"/>
      <c r="S126" s="929"/>
    </row>
    <row r="127" spans="1:19" ht="12.75" customHeight="1" x14ac:dyDescent="0.15">
      <c r="A127" s="914">
        <v>122</v>
      </c>
      <c r="B127" s="929">
        <f>'CashSum 5'!K11</f>
        <v>0</v>
      </c>
      <c r="C127" s="930">
        <f t="shared" si="12"/>
        <v>122</v>
      </c>
      <c r="D127" s="920"/>
      <c r="E127" s="893" t="b">
        <f t="shared" ca="1" si="0"/>
        <v>1</v>
      </c>
      <c r="F127" s="932">
        <f t="array" aca="1" ref="F127" ca="1">IF(G127&lt;&gt;"",INDIRECT("'"&amp;G127&amp;"'!"&amp;H127),"")</f>
        <v>0</v>
      </c>
      <c r="G127" s="560" t="s">
        <v>4698</v>
      </c>
      <c r="H127" s="893" t="s">
        <v>4778</v>
      </c>
      <c r="I127" s="920"/>
      <c r="J127" s="920"/>
      <c r="K127" s="920"/>
      <c r="L127" s="920"/>
      <c r="M127" s="920"/>
      <c r="N127" s="920"/>
      <c r="S127" s="929"/>
    </row>
    <row r="128" spans="1:19" ht="12.75" customHeight="1" x14ac:dyDescent="0.15">
      <c r="A128" s="914">
        <v>123</v>
      </c>
      <c r="B128" s="929">
        <f>'CashSum 5'!K12</f>
        <v>0</v>
      </c>
      <c r="C128" s="930">
        <f t="shared" si="12"/>
        <v>123</v>
      </c>
      <c r="D128" s="920"/>
      <c r="E128" s="893" t="b">
        <f t="shared" ca="1" si="0"/>
        <v>1</v>
      </c>
      <c r="F128" s="932">
        <f t="array" aca="1" ref="F128" ca="1">IF(G128&lt;&gt;"",INDIRECT("'"&amp;G128&amp;"'!"&amp;H128),"")</f>
        <v>0</v>
      </c>
      <c r="G128" s="560" t="s">
        <v>4698</v>
      </c>
      <c r="H128" s="893" t="s">
        <v>4779</v>
      </c>
      <c r="I128" s="920"/>
      <c r="J128" s="920"/>
      <c r="K128" s="920"/>
      <c r="L128" s="920"/>
      <c r="M128" s="920"/>
      <c r="N128" s="920"/>
      <c r="S128" s="929"/>
    </row>
    <row r="129" spans="1:19" ht="12.75" customHeight="1" x14ac:dyDescent="0.15">
      <c r="A129" s="914">
        <v>124</v>
      </c>
      <c r="B129" s="929">
        <f>'CashSum 5'!K13</f>
        <v>0</v>
      </c>
      <c r="C129" s="930">
        <f t="shared" si="12"/>
        <v>124</v>
      </c>
      <c r="D129" s="920"/>
      <c r="E129" s="893" t="b">
        <f t="shared" ca="1" si="0"/>
        <v>1</v>
      </c>
      <c r="F129" s="932">
        <f t="array" aca="1" ref="F129" ca="1">IF(G129&lt;&gt;"",INDIRECT("'"&amp;G129&amp;"'!"&amp;H129),"")</f>
        <v>0</v>
      </c>
      <c r="G129" s="560" t="s">
        <v>4698</v>
      </c>
      <c r="H129" s="893" t="s">
        <v>4780</v>
      </c>
      <c r="I129" s="920"/>
      <c r="J129" s="920"/>
      <c r="K129" s="920"/>
      <c r="L129" s="920"/>
      <c r="M129" s="920"/>
      <c r="N129" s="920"/>
      <c r="S129" s="929"/>
    </row>
    <row r="130" spans="1:19" ht="12.75" customHeight="1" x14ac:dyDescent="0.15">
      <c r="A130" s="914">
        <v>125</v>
      </c>
      <c r="B130" s="929">
        <f>'CashSum 5'!K16</f>
        <v>0</v>
      </c>
      <c r="C130" s="930">
        <f t="shared" si="12"/>
        <v>125</v>
      </c>
      <c r="D130" s="920"/>
      <c r="E130" s="893" t="b">
        <f t="shared" ca="1" si="0"/>
        <v>1</v>
      </c>
      <c r="F130" s="932">
        <f t="array" aca="1" ref="F130" ca="1">IF(G130&lt;&gt;"",INDIRECT("'"&amp;G130&amp;"'!"&amp;H130),"")</f>
        <v>0</v>
      </c>
      <c r="G130" s="560" t="s">
        <v>4698</v>
      </c>
      <c r="H130" s="893" t="s">
        <v>4781</v>
      </c>
      <c r="I130" s="920"/>
      <c r="J130" s="920"/>
      <c r="K130" s="920"/>
      <c r="L130" s="920"/>
      <c r="M130" s="920"/>
      <c r="N130" s="920"/>
      <c r="S130" s="929"/>
    </row>
    <row r="131" spans="1:19" ht="12.75" customHeight="1" x14ac:dyDescent="0.15">
      <c r="A131" s="935">
        <v>126</v>
      </c>
      <c r="B131" s="919"/>
      <c r="C131" s="920"/>
      <c r="D131" s="920" t="s">
        <v>4707</v>
      </c>
      <c r="E131" s="893" t="b">
        <f t="shared" ca="1" si="0"/>
        <v>1</v>
      </c>
      <c r="F131" s="893" t="str">
        <f t="array" aca="1" ref="F131" ca="1">IF(G131&lt;&gt;"",INDIRECT("'"&amp;G131&amp;"'!"&amp;H131),"")</f>
        <v/>
      </c>
      <c r="G131" s="560"/>
      <c r="H131" s="893"/>
      <c r="I131" s="920"/>
      <c r="J131" s="920"/>
      <c r="K131" s="920"/>
      <c r="L131" s="920"/>
      <c r="M131" s="920"/>
      <c r="N131" s="920"/>
      <c r="S131" s="919"/>
    </row>
    <row r="132" spans="1:19" ht="12.75" customHeight="1" x14ac:dyDescent="0.15">
      <c r="A132" s="893">
        <v>127</v>
      </c>
      <c r="B132" s="929">
        <f>'CashSum 5'!K17</f>
        <v>0</v>
      </c>
      <c r="C132" s="930">
        <f>A132-B132</f>
        <v>127</v>
      </c>
      <c r="D132" s="920"/>
      <c r="E132" s="893" t="b">
        <f t="shared" ca="1" si="0"/>
        <v>1</v>
      </c>
      <c r="F132" s="932">
        <f t="array" aca="1" ref="F132" ca="1">IF(G132&lt;&gt;"",INDIRECT("'"&amp;G132&amp;"'!"&amp;H132),"")</f>
        <v>0</v>
      </c>
      <c r="G132" s="560" t="s">
        <v>4698</v>
      </c>
      <c r="H132" s="893" t="s">
        <v>4782</v>
      </c>
      <c r="I132" s="920"/>
      <c r="J132" s="920"/>
      <c r="K132" s="920"/>
      <c r="L132" s="920"/>
      <c r="M132" s="920"/>
      <c r="N132" s="920"/>
      <c r="S132" s="929"/>
    </row>
    <row r="133" spans="1:19" ht="12.75" customHeight="1" x14ac:dyDescent="0.15">
      <c r="A133" s="935">
        <v>128</v>
      </c>
      <c r="B133" s="919"/>
      <c r="C133" s="920"/>
      <c r="D133" s="920" t="s">
        <v>4707</v>
      </c>
      <c r="E133" s="893" t="b">
        <f t="shared" ca="1" si="0"/>
        <v>1</v>
      </c>
      <c r="F133" s="893" t="str">
        <f t="array" aca="1" ref="F133" ca="1">IF(G133&lt;&gt;"",INDIRECT("'"&amp;G133&amp;"'!"&amp;H133),"")</f>
        <v/>
      </c>
      <c r="G133" s="560"/>
      <c r="H133" s="893"/>
      <c r="I133" s="920"/>
      <c r="J133" s="920"/>
      <c r="K133" s="920"/>
      <c r="L133" s="920"/>
      <c r="M133" s="920"/>
      <c r="N133" s="920"/>
      <c r="S133" s="919"/>
    </row>
    <row r="134" spans="1:19" ht="12.75" customHeight="1" x14ac:dyDescent="0.15">
      <c r="A134" s="935">
        <v>129</v>
      </c>
      <c r="B134" s="919"/>
      <c r="C134" s="920"/>
      <c r="D134" s="920" t="s">
        <v>4707</v>
      </c>
      <c r="E134" s="893" t="b">
        <f t="shared" ca="1" si="0"/>
        <v>1</v>
      </c>
      <c r="F134" s="893" t="str">
        <f t="array" aca="1" ref="F134" ca="1">IF(G134&lt;&gt;"",INDIRECT("'"&amp;G134&amp;"'!"&amp;H134),"")</f>
        <v/>
      </c>
      <c r="G134" s="560"/>
      <c r="H134" s="893"/>
      <c r="I134" s="920"/>
      <c r="J134" s="920"/>
      <c r="K134" s="920"/>
      <c r="L134" s="920"/>
      <c r="M134" s="920"/>
      <c r="N134" s="920"/>
      <c r="S134" s="919"/>
    </row>
    <row r="135" spans="1:19" ht="12.75" customHeight="1" x14ac:dyDescent="0.15">
      <c r="A135" s="893">
        <v>130</v>
      </c>
      <c r="B135" s="929">
        <f>'CashSum 5'!K19</f>
        <v>0</v>
      </c>
      <c r="C135" s="930">
        <f t="shared" ref="C135:C137" si="13">A135-B135</f>
        <v>130</v>
      </c>
      <c r="D135" s="931"/>
      <c r="E135" s="893" t="b">
        <f t="shared" ca="1" si="0"/>
        <v>1</v>
      </c>
      <c r="F135" s="932">
        <f t="array" aca="1" ref="F135" ca="1">IF(G135&lt;&gt;"",INDIRECT("'"&amp;G135&amp;"'!"&amp;H135),"")</f>
        <v>0</v>
      </c>
      <c r="G135" s="560" t="s">
        <v>4698</v>
      </c>
      <c r="H135" s="893" t="s">
        <v>4783</v>
      </c>
      <c r="I135" s="931"/>
      <c r="J135" s="931"/>
      <c r="K135" s="931"/>
      <c r="L135" s="920"/>
      <c r="M135" s="920"/>
      <c r="N135" s="920"/>
      <c r="S135" s="929"/>
    </row>
    <row r="136" spans="1:19" ht="12.75" customHeight="1" x14ac:dyDescent="0.15">
      <c r="A136" s="893">
        <v>131</v>
      </c>
      <c r="B136" s="929">
        <f>'CashSum 5'!K20</f>
        <v>0</v>
      </c>
      <c r="C136" s="930">
        <f t="shared" si="13"/>
        <v>131</v>
      </c>
      <c r="D136" s="931"/>
      <c r="E136" s="893" t="b">
        <f t="shared" ca="1" si="0"/>
        <v>1</v>
      </c>
      <c r="F136" s="932">
        <f t="array" aca="1" ref="F136" ca="1">IF(G136&lt;&gt;"",INDIRECT("'"&amp;G136&amp;"'!"&amp;H136),"")</f>
        <v>0</v>
      </c>
      <c r="G136" s="560" t="s">
        <v>4698</v>
      </c>
      <c r="H136" s="893" t="s">
        <v>4784</v>
      </c>
      <c r="I136" s="931"/>
      <c r="J136" s="931"/>
      <c r="K136" s="931"/>
      <c r="L136" s="920"/>
      <c r="M136" s="920"/>
      <c r="N136" s="920"/>
      <c r="S136" s="929"/>
    </row>
    <row r="137" spans="1:19" ht="12.75" customHeight="1" x14ac:dyDescent="0.15">
      <c r="A137" s="893">
        <v>132</v>
      </c>
      <c r="B137" s="929">
        <f>'CashSum 5'!K21</f>
        <v>0</v>
      </c>
      <c r="C137" s="930">
        <f t="shared" si="13"/>
        <v>132</v>
      </c>
      <c r="D137" s="931"/>
      <c r="E137" s="893" t="b">
        <f t="shared" ca="1" si="0"/>
        <v>1</v>
      </c>
      <c r="F137" s="932">
        <f t="array" aca="1" ref="F137" ca="1">IF(G137&lt;&gt;"",INDIRECT("'"&amp;G137&amp;"'!"&amp;H137),"")</f>
        <v>0</v>
      </c>
      <c r="G137" s="560" t="s">
        <v>4698</v>
      </c>
      <c r="H137" s="893" t="s">
        <v>4785</v>
      </c>
      <c r="I137" s="931"/>
      <c r="J137" s="931"/>
      <c r="K137" s="931"/>
      <c r="L137" s="920"/>
      <c r="M137" s="920"/>
      <c r="N137" s="920"/>
      <c r="S137" s="929"/>
    </row>
    <row r="138" spans="1:19" ht="12.75" customHeight="1" x14ac:dyDescent="0.15">
      <c r="A138" s="935">
        <v>133</v>
      </c>
      <c r="B138" s="919"/>
      <c r="C138" s="920"/>
      <c r="D138" s="920" t="s">
        <v>4707</v>
      </c>
      <c r="E138" s="893" t="b">
        <f t="shared" ca="1" si="0"/>
        <v>1</v>
      </c>
      <c r="F138" s="893" t="str">
        <f t="array" aca="1" ref="F138" ca="1">IF(G138&lt;&gt;"",INDIRECT("'"&amp;G138&amp;"'!"&amp;H138),"")</f>
        <v/>
      </c>
      <c r="G138" s="560"/>
      <c r="H138" s="893"/>
      <c r="I138" s="920"/>
      <c r="J138" s="920"/>
      <c r="K138" s="920"/>
      <c r="L138" s="920"/>
      <c r="M138" s="920"/>
      <c r="N138" s="920"/>
      <c r="S138" s="919"/>
    </row>
    <row r="139" spans="1:19" ht="12.75" customHeight="1" x14ac:dyDescent="0.15">
      <c r="A139" s="935">
        <v>134</v>
      </c>
      <c r="B139" s="919"/>
      <c r="C139" s="920"/>
      <c r="D139" s="920" t="s">
        <v>4707</v>
      </c>
      <c r="E139" s="893" t="b">
        <f t="shared" ca="1" si="0"/>
        <v>1</v>
      </c>
      <c r="F139" s="893" t="str">
        <f t="array" aca="1" ref="F139" ca="1">IF(G139&lt;&gt;"",INDIRECT("'"&amp;G139&amp;"'!"&amp;H139),"")</f>
        <v/>
      </c>
      <c r="G139" s="560"/>
      <c r="H139" s="893"/>
      <c r="I139" s="920"/>
      <c r="J139" s="920"/>
      <c r="K139" s="920"/>
      <c r="L139" s="920"/>
      <c r="M139" s="920"/>
      <c r="N139" s="920"/>
      <c r="S139" s="919"/>
    </row>
    <row r="140" spans="1:19" ht="12.75" customHeight="1" x14ac:dyDescent="0.15">
      <c r="A140" s="935">
        <v>135</v>
      </c>
      <c r="B140" s="919"/>
      <c r="C140" s="920"/>
      <c r="D140" s="920" t="s">
        <v>4707</v>
      </c>
      <c r="E140" s="893" t="b">
        <f t="shared" ca="1" si="0"/>
        <v>1</v>
      </c>
      <c r="F140" s="893" t="str">
        <f t="array" aca="1" ref="F140" ca="1">IF(G140&lt;&gt;"",INDIRECT("'"&amp;G140&amp;"'!"&amp;H140),"")</f>
        <v/>
      </c>
      <c r="G140" s="560"/>
      <c r="H140" s="893"/>
      <c r="I140" s="920"/>
      <c r="J140" s="920"/>
      <c r="K140" s="920"/>
      <c r="L140" s="920"/>
      <c r="M140" s="920"/>
      <c r="N140" s="920"/>
      <c r="S140" s="919"/>
    </row>
    <row r="141" spans="1:19" ht="12.75" customHeight="1" x14ac:dyDescent="0.15">
      <c r="A141" s="935">
        <v>136</v>
      </c>
      <c r="B141" s="919"/>
      <c r="C141" s="920"/>
      <c r="D141" s="920" t="s">
        <v>4707</v>
      </c>
      <c r="E141" s="893" t="b">
        <f t="shared" ca="1" si="0"/>
        <v>1</v>
      </c>
      <c r="F141" s="893" t="str">
        <f t="array" aca="1" ref="F141" ca="1">IF(G141&lt;&gt;"",INDIRECT("'"&amp;G141&amp;"'!"&amp;H141),"")</f>
        <v/>
      </c>
      <c r="G141" s="560"/>
      <c r="H141" s="893"/>
      <c r="I141" s="920"/>
      <c r="J141" s="920"/>
      <c r="K141" s="920"/>
      <c r="L141" s="920"/>
      <c r="M141" s="920"/>
      <c r="N141" s="920"/>
      <c r="S141" s="919"/>
    </row>
    <row r="142" spans="1:19" ht="12.75" customHeight="1" x14ac:dyDescent="0.15">
      <c r="A142" s="935">
        <v>137</v>
      </c>
      <c r="B142" s="919"/>
      <c r="C142" s="920"/>
      <c r="D142" s="920" t="s">
        <v>4707</v>
      </c>
      <c r="E142" s="893" t="b">
        <f t="shared" ca="1" si="0"/>
        <v>1</v>
      </c>
      <c r="F142" s="893" t="str">
        <f t="array" aca="1" ref="F142" ca="1">IF(G142&lt;&gt;"",INDIRECT("'"&amp;G142&amp;"'!"&amp;H142),"")</f>
        <v/>
      </c>
      <c r="G142" s="560"/>
      <c r="H142" s="893"/>
      <c r="I142" s="920"/>
      <c r="J142" s="920"/>
      <c r="K142" s="920"/>
      <c r="L142" s="920"/>
      <c r="M142" s="920"/>
      <c r="N142" s="920"/>
      <c r="S142" s="919"/>
    </row>
    <row r="143" spans="1:19" ht="12.75" customHeight="1" x14ac:dyDescent="0.15">
      <c r="A143" s="914">
        <v>138</v>
      </c>
      <c r="B143" s="929">
        <f>'EstExp 12-20'!H115</f>
        <v>0</v>
      </c>
      <c r="C143" s="930">
        <f>A143-B143</f>
        <v>138</v>
      </c>
      <c r="D143" s="920"/>
      <c r="E143" s="893" t="b">
        <f t="shared" ca="1" si="0"/>
        <v>1</v>
      </c>
      <c r="F143" s="932">
        <f t="array" aca="1" ref="F143" ca="1">IF(G143&lt;&gt;"",INDIRECT("'"&amp;G143&amp;"'!"&amp;H143),"")</f>
        <v>0</v>
      </c>
      <c r="G143" s="560" t="s">
        <v>4786</v>
      </c>
      <c r="H143" s="893" t="s">
        <v>4787</v>
      </c>
      <c r="I143" s="920"/>
      <c r="J143" s="920"/>
      <c r="K143" s="920"/>
      <c r="L143" s="920"/>
      <c r="M143" s="920"/>
      <c r="N143" s="920"/>
      <c r="S143" s="919"/>
    </row>
    <row r="144" spans="1:19" ht="12.75" customHeight="1" x14ac:dyDescent="0.15">
      <c r="A144" s="935">
        <v>139</v>
      </c>
      <c r="B144" s="919"/>
      <c r="C144" s="920"/>
      <c r="D144" s="920" t="s">
        <v>4707</v>
      </c>
      <c r="E144" s="893" t="b">
        <f t="shared" ca="1" si="0"/>
        <v>1</v>
      </c>
      <c r="F144" s="893" t="str">
        <f t="array" aca="1" ref="F144" ca="1">IF(G144&lt;&gt;"",INDIRECT("'"&amp;G144&amp;"'!"&amp;H144),"")</f>
        <v/>
      </c>
      <c r="G144" s="560"/>
      <c r="H144" s="893"/>
      <c r="I144" s="920"/>
      <c r="J144" s="920"/>
      <c r="K144" s="920"/>
      <c r="L144" s="920"/>
      <c r="M144" s="920"/>
      <c r="N144" s="920"/>
      <c r="S144" s="919"/>
    </row>
    <row r="145" spans="1:19" ht="12.75" customHeight="1" x14ac:dyDescent="0.15">
      <c r="A145" s="935">
        <v>140</v>
      </c>
      <c r="B145" s="919"/>
      <c r="C145" s="920"/>
      <c r="D145" s="920" t="s">
        <v>4707</v>
      </c>
      <c r="E145" s="893" t="b">
        <f t="shared" ca="1" si="0"/>
        <v>1</v>
      </c>
      <c r="F145" s="893" t="str">
        <f t="array" aca="1" ref="F145" ca="1">IF(G145&lt;&gt;"",INDIRECT("'"&amp;G145&amp;"'!"&amp;H145),"")</f>
        <v/>
      </c>
      <c r="G145" s="560"/>
      <c r="H145" s="893"/>
      <c r="I145" s="920"/>
      <c r="J145" s="920"/>
      <c r="K145" s="920"/>
      <c r="L145" s="920"/>
      <c r="M145" s="920"/>
      <c r="N145" s="920"/>
      <c r="S145" s="919"/>
    </row>
    <row r="146" spans="1:19" ht="12.75" customHeight="1" x14ac:dyDescent="0.15">
      <c r="A146" s="914">
        <v>141</v>
      </c>
      <c r="B146" s="929">
        <f>'EstExp 12-20'!K115</f>
        <v>0</v>
      </c>
      <c r="C146" s="930">
        <f t="shared" ref="C146:C159" si="14">A146-B146</f>
        <v>141</v>
      </c>
      <c r="D146" s="920"/>
      <c r="E146" s="893" t="b">
        <f t="shared" ca="1" si="0"/>
        <v>1</v>
      </c>
      <c r="F146" s="932">
        <f t="array" aca="1" ref="F146" ca="1">IF(G146&lt;&gt;"",INDIRECT("'"&amp;G146&amp;"'!"&amp;H146),"")</f>
        <v>0</v>
      </c>
      <c r="G146" s="560" t="s">
        <v>4786</v>
      </c>
      <c r="H146" s="893" t="s">
        <v>4788</v>
      </c>
      <c r="I146" s="920"/>
      <c r="J146" s="920"/>
      <c r="K146" s="920"/>
      <c r="L146" s="920"/>
      <c r="M146" s="920"/>
      <c r="N146" s="920"/>
      <c r="S146" s="919"/>
    </row>
    <row r="147" spans="1:19" ht="12.75" customHeight="1" x14ac:dyDescent="0.15">
      <c r="A147" s="914">
        <v>142</v>
      </c>
      <c r="B147" s="929">
        <f>'EstExp 12-20'!H154</f>
        <v>0</v>
      </c>
      <c r="C147" s="930">
        <f t="shared" si="14"/>
        <v>142</v>
      </c>
      <c r="D147" s="920"/>
      <c r="E147" s="893" t="b">
        <f t="shared" ca="1" si="0"/>
        <v>1</v>
      </c>
      <c r="F147" s="932">
        <f t="array" aca="1" ref="F147" ca="1">IF(G147&lt;&gt;"",INDIRECT("'"&amp;G147&amp;"'!"&amp;H147),"")</f>
        <v>0</v>
      </c>
      <c r="G147" s="560" t="s">
        <v>4786</v>
      </c>
      <c r="H147" s="893" t="s">
        <v>4789</v>
      </c>
      <c r="I147" s="920"/>
      <c r="J147" s="920"/>
      <c r="K147" s="920"/>
      <c r="L147" s="920"/>
      <c r="M147" s="920"/>
      <c r="N147" s="920"/>
      <c r="S147" s="919"/>
    </row>
    <row r="148" spans="1:19" ht="12.75" customHeight="1" x14ac:dyDescent="0.15">
      <c r="A148" s="893">
        <v>143</v>
      </c>
      <c r="B148" s="929">
        <f>'EstExp 12-20'!K154</f>
        <v>0</v>
      </c>
      <c r="C148" s="930">
        <f t="shared" si="14"/>
        <v>143</v>
      </c>
      <c r="D148" s="931"/>
      <c r="E148" s="893" t="b">
        <f t="shared" ca="1" si="0"/>
        <v>1</v>
      </c>
      <c r="F148" s="932">
        <f t="array" aca="1" ref="F148" ca="1">IF(G148&lt;&gt;"",INDIRECT("'"&amp;G148&amp;"'!"&amp;H148),"")</f>
        <v>0</v>
      </c>
      <c r="G148" s="560" t="s">
        <v>4786</v>
      </c>
      <c r="H148" s="893" t="s">
        <v>4790</v>
      </c>
      <c r="I148" s="931"/>
      <c r="J148" s="931"/>
      <c r="K148" s="931"/>
      <c r="L148" s="920"/>
      <c r="M148" s="920"/>
      <c r="N148" s="920"/>
      <c r="S148" s="919"/>
    </row>
    <row r="149" spans="1:19" ht="12.75" customHeight="1" x14ac:dyDescent="0.15">
      <c r="A149" s="893">
        <v>144</v>
      </c>
      <c r="B149" s="929">
        <f>'EstExp 12-20'!H177</f>
        <v>0</v>
      </c>
      <c r="C149" s="930">
        <f t="shared" si="14"/>
        <v>144</v>
      </c>
      <c r="D149" s="931"/>
      <c r="E149" s="893" t="b">
        <f t="shared" ca="1" si="0"/>
        <v>1</v>
      </c>
      <c r="F149" s="932">
        <f t="array" aca="1" ref="F149" ca="1">IF(G149&lt;&gt;"",INDIRECT("'"&amp;G149&amp;"'!"&amp;H149),"")</f>
        <v>0</v>
      </c>
      <c r="G149" s="560" t="s">
        <v>4786</v>
      </c>
      <c r="H149" s="893" t="s">
        <v>4791</v>
      </c>
      <c r="I149" s="931"/>
      <c r="J149" s="931"/>
      <c r="K149" s="931"/>
      <c r="L149" s="920"/>
      <c r="M149" s="920"/>
      <c r="N149" s="920"/>
      <c r="S149" s="919"/>
    </row>
    <row r="150" spans="1:19" ht="12.75" customHeight="1" x14ac:dyDescent="0.15">
      <c r="A150" s="914">
        <v>145</v>
      </c>
      <c r="B150" s="929">
        <f>'EstExp 12-20'!K177</f>
        <v>0</v>
      </c>
      <c r="C150" s="930">
        <f t="shared" si="14"/>
        <v>145</v>
      </c>
      <c r="D150" s="920"/>
      <c r="E150" s="893" t="b">
        <f t="shared" ca="1" si="0"/>
        <v>1</v>
      </c>
      <c r="F150" s="932">
        <f t="array" aca="1" ref="F150" ca="1">IF(G150&lt;&gt;"",INDIRECT("'"&amp;G150&amp;"'!"&amp;H150),"")</f>
        <v>0</v>
      </c>
      <c r="G150" s="560" t="s">
        <v>4786</v>
      </c>
      <c r="H150" s="893" t="s">
        <v>4792</v>
      </c>
      <c r="I150" s="920"/>
      <c r="J150" s="920"/>
      <c r="K150" s="920"/>
      <c r="L150" s="920"/>
      <c r="M150" s="920"/>
      <c r="N150" s="920"/>
      <c r="S150" s="919"/>
    </row>
    <row r="151" spans="1:19" ht="12.75" customHeight="1" x14ac:dyDescent="0.15">
      <c r="A151" s="893">
        <v>146</v>
      </c>
      <c r="B151" s="929">
        <f>'EstExp 12-20'!H213</f>
        <v>0</v>
      </c>
      <c r="C151" s="930">
        <f t="shared" si="14"/>
        <v>146</v>
      </c>
      <c r="D151" s="931"/>
      <c r="E151" s="893" t="b">
        <f t="shared" ca="1" si="0"/>
        <v>1</v>
      </c>
      <c r="F151" s="932">
        <f t="array" aca="1" ref="F151" ca="1">IF(G151&lt;&gt;"",INDIRECT("'"&amp;G151&amp;"'!"&amp;H151),"")</f>
        <v>0</v>
      </c>
      <c r="G151" s="560" t="s">
        <v>4786</v>
      </c>
      <c r="H151" s="893" t="s">
        <v>4793</v>
      </c>
      <c r="I151" s="931"/>
      <c r="J151" s="931"/>
      <c r="K151" s="931"/>
      <c r="L151" s="920"/>
      <c r="M151" s="920"/>
      <c r="N151" s="920"/>
      <c r="S151" s="919"/>
    </row>
    <row r="152" spans="1:19" ht="12.75" customHeight="1" x14ac:dyDescent="0.15">
      <c r="A152" s="914">
        <v>147</v>
      </c>
      <c r="B152" s="929">
        <f>'EstExp 12-20'!K213</f>
        <v>0</v>
      </c>
      <c r="C152" s="930">
        <f t="shared" si="14"/>
        <v>147</v>
      </c>
      <c r="D152" s="920"/>
      <c r="E152" s="893" t="b">
        <f t="shared" ca="1" si="0"/>
        <v>1</v>
      </c>
      <c r="F152" s="932">
        <f t="array" aca="1" ref="F152" ca="1">IF(G152&lt;&gt;"",INDIRECT("'"&amp;G152&amp;"'!"&amp;H152),"")</f>
        <v>0</v>
      </c>
      <c r="G152" s="560" t="s">
        <v>4786</v>
      </c>
      <c r="H152" s="893" t="s">
        <v>4794</v>
      </c>
      <c r="I152" s="920"/>
      <c r="J152" s="920"/>
      <c r="K152" s="920"/>
      <c r="L152" s="920"/>
      <c r="M152" s="920"/>
      <c r="N152" s="920"/>
      <c r="S152" s="919"/>
    </row>
    <row r="153" spans="1:19" ht="12.75" customHeight="1" x14ac:dyDescent="0.15">
      <c r="A153" s="914">
        <v>148</v>
      </c>
      <c r="B153" s="929">
        <f>'EstExp 12-20'!H291</f>
        <v>0</v>
      </c>
      <c r="C153" s="930">
        <f t="shared" si="14"/>
        <v>148</v>
      </c>
      <c r="D153" s="920"/>
      <c r="E153" s="893" t="b">
        <f t="shared" ca="1" si="0"/>
        <v>1</v>
      </c>
      <c r="F153" s="932">
        <f t="array" aca="1" ref="F153" ca="1">IF(G153&lt;&gt;"",INDIRECT("'"&amp;G153&amp;"'!"&amp;H153),"")</f>
        <v>0</v>
      </c>
      <c r="G153" s="560" t="s">
        <v>4786</v>
      </c>
      <c r="H153" s="893" t="s">
        <v>4795</v>
      </c>
      <c r="I153" s="920"/>
      <c r="J153" s="920"/>
      <c r="K153" s="920"/>
      <c r="L153" s="920"/>
      <c r="M153" s="920"/>
      <c r="N153" s="920"/>
      <c r="S153" s="919"/>
    </row>
    <row r="154" spans="1:19" ht="12.75" customHeight="1" x14ac:dyDescent="0.15">
      <c r="A154" s="893">
        <v>149</v>
      </c>
      <c r="B154" s="929">
        <f>'EstExp 12-20'!K291</f>
        <v>0</v>
      </c>
      <c r="C154" s="930">
        <f t="shared" si="14"/>
        <v>149</v>
      </c>
      <c r="D154" s="920"/>
      <c r="E154" s="893" t="b">
        <f t="shared" ca="1" si="0"/>
        <v>1</v>
      </c>
      <c r="F154" s="932">
        <f t="array" aca="1" ref="F154" ca="1">IF(G154&lt;&gt;"",INDIRECT("'"&amp;G154&amp;"'!"&amp;H154),"")</f>
        <v>0</v>
      </c>
      <c r="G154" s="560" t="s">
        <v>4786</v>
      </c>
      <c r="H154" s="893" t="s">
        <v>4796</v>
      </c>
      <c r="I154" s="920"/>
      <c r="J154" s="920"/>
      <c r="K154" s="920"/>
      <c r="L154" s="920"/>
      <c r="M154" s="920"/>
      <c r="N154" s="920"/>
      <c r="S154" s="919"/>
    </row>
    <row r="155" spans="1:19" ht="12.75" customHeight="1" x14ac:dyDescent="0.15">
      <c r="A155" s="893">
        <v>150</v>
      </c>
      <c r="B155" s="929">
        <f>'EstExp 12-20'!H308</f>
        <v>0</v>
      </c>
      <c r="C155" s="930">
        <f t="shared" si="14"/>
        <v>150</v>
      </c>
      <c r="D155" s="920"/>
      <c r="E155" s="893" t="b">
        <f t="shared" ca="1" si="0"/>
        <v>1</v>
      </c>
      <c r="F155" s="932">
        <f t="array" aca="1" ref="F155" ca="1">IF(G155&lt;&gt;"",INDIRECT("'"&amp;G155&amp;"'!"&amp;H155),"")</f>
        <v>0</v>
      </c>
      <c r="G155" s="560" t="s">
        <v>4786</v>
      </c>
      <c r="H155" s="893" t="s">
        <v>4797</v>
      </c>
      <c r="I155" s="920"/>
      <c r="J155" s="920"/>
      <c r="K155" s="920"/>
      <c r="L155" s="920"/>
      <c r="M155" s="920"/>
      <c r="N155" s="920"/>
      <c r="S155" s="919"/>
    </row>
    <row r="156" spans="1:19" ht="12.75" customHeight="1" x14ac:dyDescent="0.15">
      <c r="A156" s="914">
        <v>151</v>
      </c>
      <c r="B156" s="929">
        <f>'EstExp 12-20'!K308</f>
        <v>0</v>
      </c>
      <c r="C156" s="930">
        <f t="shared" si="14"/>
        <v>151</v>
      </c>
      <c r="D156" s="920"/>
      <c r="E156" s="893" t="b">
        <f t="shared" ca="1" si="0"/>
        <v>1</v>
      </c>
      <c r="F156" s="932">
        <f t="array" aca="1" ref="F156" ca="1">IF(G156&lt;&gt;"",INDIRECT("'"&amp;G156&amp;"'!"&amp;H156),"")</f>
        <v>0</v>
      </c>
      <c r="G156" s="560" t="s">
        <v>4786</v>
      </c>
      <c r="H156" s="893" t="s">
        <v>4798</v>
      </c>
      <c r="I156" s="920"/>
      <c r="J156" s="920"/>
      <c r="K156" s="920"/>
      <c r="L156" s="920"/>
      <c r="M156" s="920"/>
      <c r="N156" s="920"/>
      <c r="S156" s="919"/>
    </row>
    <row r="157" spans="1:19" ht="12.75" customHeight="1" x14ac:dyDescent="0.15">
      <c r="A157" s="914">
        <v>152</v>
      </c>
      <c r="B157" s="929">
        <f>'EstExp 12-20'!H452</f>
        <v>0</v>
      </c>
      <c r="C157" s="930">
        <f t="shared" si="14"/>
        <v>152</v>
      </c>
      <c r="D157" s="920"/>
      <c r="E157" s="893" t="b">
        <f t="shared" ca="1" si="0"/>
        <v>1</v>
      </c>
      <c r="F157" s="932">
        <f t="array" aca="1" ref="F157" ca="1">IF(G157&lt;&gt;"",INDIRECT("'"&amp;G157&amp;"'!"&amp;H157),"")</f>
        <v>0</v>
      </c>
      <c r="G157" s="560" t="s">
        <v>4786</v>
      </c>
      <c r="H157" s="893" t="s">
        <v>4799</v>
      </c>
      <c r="I157" s="920"/>
      <c r="J157" s="920"/>
      <c r="K157" s="920"/>
      <c r="L157" s="920"/>
      <c r="M157" s="920"/>
      <c r="N157" s="920"/>
      <c r="S157" s="919"/>
    </row>
    <row r="158" spans="1:19" ht="12.75" customHeight="1" x14ac:dyDescent="0.15">
      <c r="A158" s="893">
        <v>153</v>
      </c>
      <c r="B158" s="929">
        <f>'EstExp 12-20'!K452</f>
        <v>0</v>
      </c>
      <c r="C158" s="930">
        <f t="shared" si="14"/>
        <v>153</v>
      </c>
      <c r="D158" s="931"/>
      <c r="E158" s="893" t="b">
        <f t="shared" ca="1" si="0"/>
        <v>1</v>
      </c>
      <c r="F158" s="932">
        <f t="array" aca="1" ref="F158" ca="1">IF(G158&lt;&gt;"",INDIRECT("'"&amp;G158&amp;"'!"&amp;H158),"")</f>
        <v>0</v>
      </c>
      <c r="G158" s="560" t="s">
        <v>4786</v>
      </c>
      <c r="H158" s="893" t="s">
        <v>4800</v>
      </c>
      <c r="I158" s="931"/>
      <c r="J158" s="931"/>
      <c r="K158" s="931"/>
      <c r="L158" s="920"/>
      <c r="M158" s="920"/>
      <c r="N158" s="920"/>
      <c r="S158" s="919"/>
    </row>
    <row r="159" spans="1:19" ht="12.75" customHeight="1" x14ac:dyDescent="0.15">
      <c r="A159" s="893">
        <v>154</v>
      </c>
      <c r="B159" s="929">
        <f>'EstExp 12-20'!J18</f>
        <v>0</v>
      </c>
      <c r="C159" s="930">
        <f t="shared" si="14"/>
        <v>154</v>
      </c>
      <c r="D159" s="931"/>
      <c r="E159" s="893" t="b">
        <f t="shared" ca="1" si="0"/>
        <v>1</v>
      </c>
      <c r="F159" s="932">
        <f t="array" aca="1" ref="F159" ca="1">IF(G159&lt;&gt;"",INDIRECT("'"&amp;G159&amp;"'!"&amp;H159),"")</f>
        <v>0</v>
      </c>
      <c r="G159" s="560" t="s">
        <v>4786</v>
      </c>
      <c r="H159" s="893" t="s">
        <v>4801</v>
      </c>
      <c r="I159" s="931"/>
      <c r="J159" s="931"/>
      <c r="K159" s="931"/>
      <c r="L159" s="920"/>
      <c r="M159" s="920"/>
      <c r="N159" s="920"/>
      <c r="S159" s="929"/>
    </row>
    <row r="160" spans="1:19" ht="12.75" customHeight="1" x14ac:dyDescent="0.15">
      <c r="A160" s="935">
        <v>155</v>
      </c>
      <c r="B160" s="919"/>
      <c r="C160" s="920"/>
      <c r="D160" s="931"/>
      <c r="E160" s="893" t="b">
        <f t="shared" ca="1" si="0"/>
        <v>1</v>
      </c>
      <c r="F160" s="893" t="str">
        <f t="array" aca="1" ref="F160" ca="1">IF(G160&lt;&gt;"",INDIRECT("'"&amp;G160&amp;"'!"&amp;H160),"")</f>
        <v/>
      </c>
      <c r="G160" s="560"/>
      <c r="H160" s="893"/>
      <c r="I160" s="931"/>
      <c r="J160" s="931"/>
      <c r="K160" s="931"/>
      <c r="L160" s="920"/>
      <c r="M160" s="920"/>
      <c r="N160" s="920"/>
      <c r="S160" s="919"/>
    </row>
    <row r="161" spans="1:19" ht="12.75" customHeight="1" x14ac:dyDescent="0.15">
      <c r="A161" s="935">
        <v>156</v>
      </c>
      <c r="B161" s="919"/>
      <c r="C161" s="920"/>
      <c r="D161" s="931"/>
      <c r="E161" s="893" t="b">
        <f t="shared" ca="1" si="0"/>
        <v>1</v>
      </c>
      <c r="F161" s="893" t="str">
        <f t="array" aca="1" ref="F161" ca="1">IF(G161&lt;&gt;"",INDIRECT("'"&amp;G161&amp;"'!"&amp;H161),"")</f>
        <v/>
      </c>
      <c r="G161" s="560"/>
      <c r="H161" s="893"/>
      <c r="I161" s="931"/>
      <c r="J161" s="931"/>
      <c r="K161" s="931"/>
      <c r="L161" s="920"/>
      <c r="M161" s="920"/>
      <c r="N161" s="920"/>
      <c r="S161" s="919"/>
    </row>
    <row r="162" spans="1:19" ht="12.75" customHeight="1" x14ac:dyDescent="0.15">
      <c r="A162" s="935">
        <v>157</v>
      </c>
      <c r="B162" s="919"/>
      <c r="C162" s="920"/>
      <c r="D162" s="931"/>
      <c r="E162" s="893" t="b">
        <f t="shared" ca="1" si="0"/>
        <v>1</v>
      </c>
      <c r="F162" s="893" t="str">
        <f t="array" aca="1" ref="F162" ca="1">IF(G162&lt;&gt;"",INDIRECT("'"&amp;G162&amp;"'!"&amp;H162),"")</f>
        <v/>
      </c>
      <c r="G162" s="560"/>
      <c r="H162" s="893"/>
      <c r="I162" s="931"/>
      <c r="J162" s="931"/>
      <c r="K162" s="931"/>
      <c r="L162" s="920"/>
      <c r="M162" s="920"/>
      <c r="N162" s="920"/>
      <c r="S162" s="919"/>
    </row>
    <row r="163" spans="1:19" ht="12.75" customHeight="1" x14ac:dyDescent="0.15">
      <c r="A163" s="935">
        <v>158</v>
      </c>
      <c r="B163" s="919"/>
      <c r="C163" s="920"/>
      <c r="D163" s="931"/>
      <c r="E163" s="893" t="b">
        <f t="shared" ca="1" si="0"/>
        <v>1</v>
      </c>
      <c r="F163" s="893" t="str">
        <f t="array" aca="1" ref="F163" ca="1">IF(G163&lt;&gt;"",INDIRECT("'"&amp;G163&amp;"'!"&amp;H163),"")</f>
        <v/>
      </c>
      <c r="G163" s="560"/>
      <c r="H163" s="893"/>
      <c r="I163" s="931"/>
      <c r="J163" s="931"/>
      <c r="K163" s="931"/>
      <c r="L163" s="920"/>
      <c r="M163" s="920"/>
      <c r="N163" s="920"/>
      <c r="S163" s="919"/>
    </row>
    <row r="164" spans="1:19" ht="12.75" customHeight="1" x14ac:dyDescent="0.15">
      <c r="A164" s="935">
        <v>159</v>
      </c>
      <c r="B164" s="919"/>
      <c r="C164" s="920"/>
      <c r="D164" s="931"/>
      <c r="E164" s="893" t="b">
        <f t="shared" ca="1" si="0"/>
        <v>1</v>
      </c>
      <c r="F164" s="893" t="str">
        <f t="array" aca="1" ref="F164" ca="1">IF(G164&lt;&gt;"",INDIRECT("'"&amp;G164&amp;"'!"&amp;H164),"")</f>
        <v/>
      </c>
      <c r="G164" s="560"/>
      <c r="H164" s="893"/>
      <c r="I164" s="931"/>
      <c r="J164" s="931"/>
      <c r="K164" s="931"/>
      <c r="L164" s="920"/>
      <c r="M164" s="920"/>
      <c r="N164" s="920"/>
      <c r="S164" s="919"/>
    </row>
    <row r="165" spans="1:19" ht="12.75" customHeight="1" x14ac:dyDescent="0.15">
      <c r="A165" s="935">
        <v>160</v>
      </c>
      <c r="B165" s="919"/>
      <c r="C165" s="920"/>
      <c r="D165" s="931"/>
      <c r="E165" s="893" t="b">
        <f t="shared" ca="1" si="0"/>
        <v>1</v>
      </c>
      <c r="F165" s="893" t="str">
        <f t="array" aca="1" ref="F165" ca="1">IF(G165&lt;&gt;"",INDIRECT("'"&amp;G165&amp;"'!"&amp;H165),"")</f>
        <v/>
      </c>
      <c r="G165" s="560"/>
      <c r="H165" s="893"/>
      <c r="I165" s="931"/>
      <c r="J165" s="931"/>
      <c r="K165" s="931"/>
      <c r="L165" s="920"/>
      <c r="M165" s="920"/>
      <c r="N165" s="920"/>
      <c r="S165" s="919"/>
    </row>
    <row r="166" spans="1:19" ht="12.75" customHeight="1" x14ac:dyDescent="0.15">
      <c r="A166" s="935">
        <v>161</v>
      </c>
      <c r="B166" s="919"/>
      <c r="C166" s="920"/>
      <c r="D166" s="931"/>
      <c r="E166" s="893" t="b">
        <f t="shared" ca="1" si="0"/>
        <v>1</v>
      </c>
      <c r="F166" s="893" t="str">
        <f t="array" aca="1" ref="F166" ca="1">IF(G166&lt;&gt;"",INDIRECT("'"&amp;G166&amp;"'!"&amp;H166),"")</f>
        <v/>
      </c>
      <c r="G166" s="560"/>
      <c r="H166" s="893"/>
      <c r="I166" s="931"/>
      <c r="J166" s="931"/>
      <c r="K166" s="931"/>
      <c r="L166" s="920"/>
      <c r="M166" s="920"/>
      <c r="N166" s="920"/>
      <c r="S166" s="919"/>
    </row>
    <row r="167" spans="1:19" ht="12.75" customHeight="1" x14ac:dyDescent="0.15">
      <c r="A167" s="935">
        <v>162</v>
      </c>
      <c r="B167" s="919"/>
      <c r="C167" s="920"/>
      <c r="D167" s="931"/>
      <c r="E167" s="893" t="b">
        <f t="shared" ca="1" si="0"/>
        <v>1</v>
      </c>
      <c r="F167" s="893" t="str">
        <f t="array" aca="1" ref="F167" ca="1">IF(G167&lt;&gt;"",INDIRECT("'"&amp;G167&amp;"'!"&amp;H167),"")</f>
        <v/>
      </c>
      <c r="G167" s="560"/>
      <c r="H167" s="893"/>
      <c r="I167" s="931"/>
      <c r="J167" s="931"/>
      <c r="K167" s="931"/>
      <c r="L167" s="920"/>
      <c r="M167" s="920"/>
      <c r="N167" s="920"/>
      <c r="S167" s="919"/>
    </row>
    <row r="168" spans="1:19" ht="12.75" customHeight="1" x14ac:dyDescent="0.15">
      <c r="A168" s="935">
        <v>163</v>
      </c>
      <c r="B168" s="919"/>
      <c r="C168" s="920"/>
      <c r="D168" s="931"/>
      <c r="E168" s="893" t="b">
        <f t="shared" ca="1" si="0"/>
        <v>1</v>
      </c>
      <c r="F168" s="893" t="str">
        <f t="array" aca="1" ref="F168" ca="1">IF(G168&lt;&gt;"",INDIRECT("'"&amp;G168&amp;"'!"&amp;H168),"")</f>
        <v/>
      </c>
      <c r="G168" s="560"/>
      <c r="H168" s="893"/>
      <c r="I168" s="931"/>
      <c r="J168" s="931"/>
      <c r="K168" s="931"/>
      <c r="L168" s="920"/>
      <c r="M168" s="920"/>
      <c r="N168" s="920"/>
      <c r="S168" s="919"/>
    </row>
    <row r="169" spans="1:19" ht="12.75" customHeight="1" x14ac:dyDescent="0.15">
      <c r="A169" s="935">
        <v>164</v>
      </c>
      <c r="B169" s="919"/>
      <c r="C169" s="920"/>
      <c r="D169" s="931"/>
      <c r="E169" s="893" t="b">
        <f t="shared" ca="1" si="0"/>
        <v>1</v>
      </c>
      <c r="F169" s="893" t="str">
        <f t="array" aca="1" ref="F169" ca="1">IF(G169&lt;&gt;"",INDIRECT("'"&amp;G169&amp;"'!"&amp;H169),"")</f>
        <v/>
      </c>
      <c r="G169" s="560"/>
      <c r="H169" s="893"/>
      <c r="I169" s="931"/>
      <c r="J169" s="931"/>
      <c r="K169" s="931"/>
      <c r="L169" s="920"/>
      <c r="M169" s="920"/>
      <c r="N169" s="920"/>
      <c r="S169" s="919"/>
    </row>
    <row r="170" spans="1:19" ht="12.75" customHeight="1" x14ac:dyDescent="0.15">
      <c r="A170" s="935">
        <v>165</v>
      </c>
      <c r="B170" s="919"/>
      <c r="C170" s="920"/>
      <c r="D170" s="931"/>
      <c r="E170" s="893" t="b">
        <f t="shared" ca="1" si="0"/>
        <v>1</v>
      </c>
      <c r="F170" s="893" t="str">
        <f t="array" aca="1" ref="F170" ca="1">IF(G170&lt;&gt;"",INDIRECT("'"&amp;G170&amp;"'!"&amp;H170),"")</f>
        <v/>
      </c>
      <c r="G170" s="560"/>
      <c r="H170" s="893"/>
      <c r="I170" s="931"/>
      <c r="J170" s="931"/>
      <c r="K170" s="931"/>
      <c r="L170" s="920"/>
      <c r="M170" s="920"/>
      <c r="N170" s="920"/>
      <c r="S170" s="919"/>
    </row>
    <row r="171" spans="1:19" ht="12.75" customHeight="1" x14ac:dyDescent="0.15">
      <c r="A171" s="935">
        <v>166</v>
      </c>
      <c r="B171" s="919"/>
      <c r="C171" s="920"/>
      <c r="D171" s="931"/>
      <c r="E171" s="893" t="b">
        <f t="shared" ca="1" si="0"/>
        <v>1</v>
      </c>
      <c r="F171" s="893" t="str">
        <f t="array" aca="1" ref="F171" ca="1">IF(G171&lt;&gt;"",INDIRECT("'"&amp;G171&amp;"'!"&amp;H171),"")</f>
        <v/>
      </c>
      <c r="G171" s="560"/>
      <c r="H171" s="893"/>
      <c r="I171" s="931"/>
      <c r="J171" s="931"/>
      <c r="K171" s="931"/>
      <c r="L171" s="920"/>
      <c r="M171" s="920"/>
      <c r="N171" s="920"/>
      <c r="S171" s="919"/>
    </row>
    <row r="172" spans="1:19" ht="12.75" customHeight="1" x14ac:dyDescent="0.15">
      <c r="A172" s="935">
        <v>167</v>
      </c>
      <c r="B172" s="919"/>
      <c r="C172" s="920"/>
      <c r="D172" s="931"/>
      <c r="E172" s="893" t="b">
        <f t="shared" ca="1" si="0"/>
        <v>1</v>
      </c>
      <c r="F172" s="893" t="str">
        <f t="array" aca="1" ref="F172" ca="1">IF(G172&lt;&gt;"",INDIRECT("'"&amp;G172&amp;"'!"&amp;H172),"")</f>
        <v/>
      </c>
      <c r="G172" s="560"/>
      <c r="H172" s="893"/>
      <c r="I172" s="931"/>
      <c r="J172" s="931"/>
      <c r="K172" s="931"/>
      <c r="L172" s="920"/>
      <c r="M172" s="920"/>
      <c r="N172" s="920"/>
      <c r="S172" s="919"/>
    </row>
    <row r="173" spans="1:19" ht="12.75" customHeight="1" x14ac:dyDescent="0.15">
      <c r="A173" s="935">
        <v>168</v>
      </c>
      <c r="B173" s="919"/>
      <c r="C173" s="920"/>
      <c r="D173" s="931"/>
      <c r="E173" s="893" t="b">
        <f t="shared" ca="1" si="0"/>
        <v>1</v>
      </c>
      <c r="F173" s="893" t="str">
        <f t="array" aca="1" ref="F173" ca="1">IF(G173&lt;&gt;"",INDIRECT("'"&amp;G173&amp;"'!"&amp;H173),"")</f>
        <v/>
      </c>
      <c r="G173" s="560"/>
      <c r="H173" s="893"/>
      <c r="I173" s="931"/>
      <c r="J173" s="931"/>
      <c r="K173" s="931"/>
      <c r="L173" s="920"/>
      <c r="M173" s="920"/>
      <c r="N173" s="920"/>
      <c r="S173" s="919"/>
    </row>
    <row r="174" spans="1:19" ht="12.75" customHeight="1" x14ac:dyDescent="0.15">
      <c r="A174" s="935">
        <v>169</v>
      </c>
      <c r="B174" s="919"/>
      <c r="C174" s="920"/>
      <c r="D174" s="931"/>
      <c r="E174" s="893" t="b">
        <f t="shared" ca="1" si="0"/>
        <v>1</v>
      </c>
      <c r="F174" s="893" t="str">
        <f t="array" aca="1" ref="F174" ca="1">IF(G174&lt;&gt;"",INDIRECT("'"&amp;G174&amp;"'!"&amp;H174),"")</f>
        <v/>
      </c>
      <c r="G174" s="560"/>
      <c r="H174" s="893"/>
      <c r="I174" s="931"/>
      <c r="J174" s="931"/>
      <c r="K174" s="931"/>
      <c r="L174" s="920"/>
      <c r="M174" s="920"/>
      <c r="N174" s="920"/>
      <c r="S174" s="919"/>
    </row>
    <row r="175" spans="1:19" ht="12.75" customHeight="1" x14ac:dyDescent="0.15">
      <c r="A175" s="935">
        <v>170</v>
      </c>
      <c r="B175" s="919"/>
      <c r="C175" s="920"/>
      <c r="D175" s="931"/>
      <c r="E175" s="893" t="b">
        <f t="shared" ca="1" si="0"/>
        <v>1</v>
      </c>
      <c r="F175" s="893" t="str">
        <f t="array" aca="1" ref="F175" ca="1">IF(G175&lt;&gt;"",INDIRECT("'"&amp;G175&amp;"'!"&amp;H175),"")</f>
        <v/>
      </c>
      <c r="G175" s="560"/>
      <c r="H175" s="893"/>
      <c r="I175" s="931"/>
      <c r="J175" s="931"/>
      <c r="K175" s="931"/>
      <c r="L175" s="920"/>
      <c r="M175" s="920"/>
      <c r="N175" s="920"/>
      <c r="S175" s="919"/>
    </row>
    <row r="176" spans="1:19" ht="12.75" customHeight="1" x14ac:dyDescent="0.15">
      <c r="A176" s="935">
        <v>171</v>
      </c>
      <c r="B176" s="919"/>
      <c r="C176" s="920"/>
      <c r="D176" s="931"/>
      <c r="E176" s="893" t="b">
        <f t="shared" ca="1" si="0"/>
        <v>1</v>
      </c>
      <c r="F176" s="893" t="str">
        <f t="array" aca="1" ref="F176" ca="1">IF(G176&lt;&gt;"",INDIRECT("'"&amp;G176&amp;"'!"&amp;H176),"")</f>
        <v/>
      </c>
      <c r="G176" s="560"/>
      <c r="H176" s="893"/>
      <c r="I176" s="931"/>
      <c r="J176" s="931"/>
      <c r="K176" s="931"/>
      <c r="L176" s="920"/>
      <c r="M176" s="920"/>
      <c r="N176" s="920"/>
      <c r="S176" s="919"/>
    </row>
    <row r="177" spans="1:19" ht="12.75" customHeight="1" x14ac:dyDescent="0.15">
      <c r="A177" s="935">
        <v>172</v>
      </c>
      <c r="B177" s="919"/>
      <c r="C177" s="920"/>
      <c r="D177" s="931"/>
      <c r="E177" s="893" t="b">
        <f t="shared" ca="1" si="0"/>
        <v>1</v>
      </c>
      <c r="F177" s="893" t="str">
        <f t="array" aca="1" ref="F177" ca="1">IF(G177&lt;&gt;"",INDIRECT("'"&amp;G177&amp;"'!"&amp;H177),"")</f>
        <v/>
      </c>
      <c r="G177" s="560"/>
      <c r="H177" s="893"/>
      <c r="I177" s="931"/>
      <c r="J177" s="931"/>
      <c r="K177" s="931"/>
      <c r="L177" s="920"/>
      <c r="M177" s="920"/>
      <c r="N177" s="920"/>
      <c r="S177" s="919"/>
    </row>
    <row r="178" spans="1:19" ht="12.75" customHeight="1" x14ac:dyDescent="0.15">
      <c r="A178" s="935">
        <v>173</v>
      </c>
      <c r="B178" s="919"/>
      <c r="C178" s="920"/>
      <c r="D178" s="920"/>
      <c r="E178" s="893" t="b">
        <f t="shared" ca="1" si="0"/>
        <v>1</v>
      </c>
      <c r="F178" s="893" t="str">
        <f t="array" aca="1" ref="F178" ca="1">IF(G178&lt;&gt;"",INDIRECT("'"&amp;G178&amp;"'!"&amp;H178),"")</f>
        <v/>
      </c>
      <c r="G178" s="560"/>
      <c r="H178" s="893"/>
      <c r="I178" s="920"/>
      <c r="J178" s="920"/>
      <c r="K178" s="920"/>
      <c r="L178" s="920"/>
      <c r="M178" s="920"/>
      <c r="N178" s="920"/>
      <c r="S178" s="919"/>
    </row>
    <row r="179" spans="1:19" ht="12.75" customHeight="1" x14ac:dyDescent="0.15">
      <c r="A179" s="935">
        <v>174</v>
      </c>
      <c r="B179" s="919"/>
      <c r="C179" s="920"/>
      <c r="D179" s="931"/>
      <c r="E179" s="893" t="b">
        <f t="shared" ca="1" si="0"/>
        <v>1</v>
      </c>
      <c r="F179" s="893" t="str">
        <f t="array" aca="1" ref="F179" ca="1">IF(G179&lt;&gt;"",INDIRECT("'"&amp;G179&amp;"'!"&amp;H179),"")</f>
        <v/>
      </c>
      <c r="G179" s="560"/>
      <c r="H179" s="893"/>
      <c r="I179" s="931"/>
      <c r="J179" s="931"/>
      <c r="K179" s="931"/>
      <c r="L179" s="920"/>
      <c r="M179" s="920"/>
      <c r="N179" s="920"/>
      <c r="S179" s="919"/>
    </row>
    <row r="180" spans="1:19" ht="12.75" customHeight="1" x14ac:dyDescent="0.15">
      <c r="A180" s="935">
        <v>175</v>
      </c>
      <c r="B180" s="919"/>
      <c r="C180" s="920"/>
      <c r="D180" s="931"/>
      <c r="E180" s="893" t="b">
        <f t="shared" ca="1" si="0"/>
        <v>1</v>
      </c>
      <c r="F180" s="893" t="str">
        <f t="array" aca="1" ref="F180" ca="1">IF(G180&lt;&gt;"",INDIRECT("'"&amp;G180&amp;"'!"&amp;H180),"")</f>
        <v/>
      </c>
      <c r="G180" s="560"/>
      <c r="H180" s="893"/>
      <c r="I180" s="931"/>
      <c r="J180" s="931"/>
      <c r="K180" s="931"/>
      <c r="L180" s="920"/>
      <c r="M180" s="920"/>
      <c r="N180" s="920"/>
      <c r="S180" s="919"/>
    </row>
    <row r="181" spans="1:19" ht="12.75" customHeight="1" x14ac:dyDescent="0.15">
      <c r="A181" s="935">
        <v>176</v>
      </c>
      <c r="B181" s="919"/>
      <c r="C181" s="920"/>
      <c r="D181" s="931"/>
      <c r="E181" s="893" t="b">
        <f t="shared" ca="1" si="0"/>
        <v>1</v>
      </c>
      <c r="F181" s="893" t="str">
        <f t="array" aca="1" ref="F181" ca="1">IF(G181&lt;&gt;"",INDIRECT("'"&amp;G181&amp;"'!"&amp;H181),"")</f>
        <v/>
      </c>
      <c r="G181" s="560"/>
      <c r="H181" s="893"/>
      <c r="I181" s="931"/>
      <c r="J181" s="931"/>
      <c r="K181" s="931"/>
      <c r="L181" s="920"/>
      <c r="M181" s="920"/>
      <c r="N181" s="920"/>
      <c r="S181" s="919"/>
    </row>
    <row r="182" spans="1:19" ht="12.75" customHeight="1" x14ac:dyDescent="0.15">
      <c r="A182" s="935">
        <v>177</v>
      </c>
      <c r="B182" s="919"/>
      <c r="C182" s="920"/>
      <c r="D182" s="920"/>
      <c r="E182" s="893" t="b">
        <f t="shared" ca="1" si="0"/>
        <v>1</v>
      </c>
      <c r="F182" s="893" t="str">
        <f t="array" aca="1" ref="F182" ca="1">IF(G182&lt;&gt;"",INDIRECT("'"&amp;G182&amp;"'!"&amp;H182),"")</f>
        <v/>
      </c>
      <c r="G182" s="560"/>
      <c r="H182" s="893"/>
      <c r="I182" s="920"/>
      <c r="J182" s="920"/>
      <c r="K182" s="920"/>
      <c r="L182" s="920"/>
      <c r="M182" s="920"/>
      <c r="N182" s="920"/>
      <c r="S182" s="919"/>
    </row>
    <row r="183" spans="1:19" ht="12.75" customHeight="1" x14ac:dyDescent="0.15">
      <c r="A183" s="935">
        <v>178</v>
      </c>
      <c r="B183" s="919"/>
      <c r="C183" s="920"/>
      <c r="D183" s="931"/>
      <c r="E183" s="893" t="b">
        <f t="shared" ca="1" si="0"/>
        <v>1</v>
      </c>
      <c r="F183" s="893" t="str">
        <f t="array" aca="1" ref="F183" ca="1">IF(G183&lt;&gt;"",INDIRECT("'"&amp;G183&amp;"'!"&amp;H183),"")</f>
        <v/>
      </c>
      <c r="G183" s="560"/>
      <c r="H183" s="893"/>
      <c r="I183" s="931"/>
      <c r="J183" s="931"/>
      <c r="K183" s="931"/>
      <c r="L183" s="920"/>
      <c r="M183" s="920"/>
      <c r="N183" s="920"/>
      <c r="S183" s="919"/>
    </row>
    <row r="184" spans="1:19" ht="12.75" customHeight="1" x14ac:dyDescent="0.15">
      <c r="A184" s="935">
        <v>179</v>
      </c>
      <c r="B184" s="919"/>
      <c r="C184" s="920"/>
      <c r="D184" s="920"/>
      <c r="E184" s="893" t="b">
        <f t="shared" ca="1" si="0"/>
        <v>1</v>
      </c>
      <c r="F184" s="893" t="str">
        <f t="array" aca="1" ref="F184" ca="1">IF(G184&lt;&gt;"",INDIRECT("'"&amp;G184&amp;"'!"&amp;H184),"")</f>
        <v/>
      </c>
      <c r="G184" s="560"/>
      <c r="H184" s="893"/>
      <c r="I184" s="920"/>
      <c r="J184" s="920"/>
      <c r="K184" s="920"/>
      <c r="L184" s="920"/>
      <c r="M184" s="920"/>
      <c r="N184" s="920"/>
      <c r="S184" s="919"/>
    </row>
    <row r="185" spans="1:19" ht="12.75" customHeight="1" x14ac:dyDescent="0.15">
      <c r="A185" s="935">
        <v>180</v>
      </c>
      <c r="B185" s="919"/>
      <c r="C185" s="920"/>
      <c r="D185" s="920"/>
      <c r="E185" s="893" t="b">
        <f t="shared" ca="1" si="0"/>
        <v>1</v>
      </c>
      <c r="F185" s="893" t="str">
        <f t="array" aca="1" ref="F185" ca="1">IF(G185&lt;&gt;"",INDIRECT("'"&amp;G185&amp;"'!"&amp;H185),"")</f>
        <v/>
      </c>
      <c r="G185" s="560"/>
      <c r="H185" s="893"/>
      <c r="I185" s="920"/>
      <c r="J185" s="920"/>
      <c r="K185" s="920"/>
      <c r="L185" s="920"/>
      <c r="M185" s="920"/>
      <c r="N185" s="920"/>
      <c r="S185" s="919"/>
    </row>
    <row r="186" spans="1:19" ht="12.75" customHeight="1" x14ac:dyDescent="0.15">
      <c r="A186" s="935">
        <v>181</v>
      </c>
      <c r="B186" s="919"/>
      <c r="C186" s="920"/>
      <c r="D186" s="931"/>
      <c r="E186" s="893" t="b">
        <f t="shared" ca="1" si="0"/>
        <v>1</v>
      </c>
      <c r="F186" s="893" t="str">
        <f t="array" aca="1" ref="F186" ca="1">IF(G186&lt;&gt;"",INDIRECT("'"&amp;G186&amp;"'!"&amp;H186),"")</f>
        <v/>
      </c>
      <c r="G186" s="560"/>
      <c r="H186" s="893"/>
      <c r="I186" s="931"/>
      <c r="J186" s="931"/>
      <c r="K186" s="931"/>
      <c r="L186" s="920"/>
      <c r="M186" s="920"/>
      <c r="N186" s="920"/>
      <c r="S186" s="919"/>
    </row>
    <row r="187" spans="1:19" ht="12.75" customHeight="1" x14ac:dyDescent="0.15">
      <c r="A187" s="935">
        <v>182</v>
      </c>
      <c r="B187" s="919"/>
      <c r="C187" s="920"/>
      <c r="D187" s="931"/>
      <c r="E187" s="893" t="b">
        <f t="shared" ca="1" si="0"/>
        <v>1</v>
      </c>
      <c r="F187" s="893" t="str">
        <f t="array" aca="1" ref="F187" ca="1">IF(G187&lt;&gt;"",INDIRECT("'"&amp;G187&amp;"'!"&amp;H187),"")</f>
        <v/>
      </c>
      <c r="G187" s="560"/>
      <c r="H187" s="893"/>
      <c r="I187" s="931"/>
      <c r="J187" s="931"/>
      <c r="K187" s="931"/>
      <c r="L187" s="920"/>
      <c r="M187" s="920"/>
      <c r="N187" s="920"/>
      <c r="S187" s="919"/>
    </row>
    <row r="188" spans="1:19" ht="12.75" customHeight="1" x14ac:dyDescent="0.15">
      <c r="A188" s="935">
        <v>183</v>
      </c>
      <c r="B188" s="919"/>
      <c r="C188" s="920"/>
      <c r="D188" s="920"/>
      <c r="E188" s="893" t="b">
        <f t="shared" ca="1" si="0"/>
        <v>1</v>
      </c>
      <c r="F188" s="893" t="str">
        <f t="array" aca="1" ref="F188" ca="1">IF(G188&lt;&gt;"",INDIRECT("'"&amp;G188&amp;"'!"&amp;H188),"")</f>
        <v/>
      </c>
      <c r="G188" s="560"/>
      <c r="H188" s="893"/>
      <c r="I188" s="920"/>
      <c r="J188" s="920"/>
      <c r="K188" s="920"/>
      <c r="L188" s="920"/>
      <c r="M188" s="920"/>
      <c r="N188" s="920"/>
      <c r="S188" s="919"/>
    </row>
    <row r="189" spans="1:19" ht="12.75" customHeight="1" x14ac:dyDescent="0.15">
      <c r="A189" s="935">
        <v>184</v>
      </c>
      <c r="B189" s="919"/>
      <c r="C189" s="920"/>
      <c r="D189" s="920" t="s">
        <v>4707</v>
      </c>
      <c r="E189" s="893" t="b">
        <f t="shared" ca="1" si="0"/>
        <v>1</v>
      </c>
      <c r="F189" s="893" t="str">
        <f t="array" aca="1" ref="F189" ca="1">IF(G189&lt;&gt;"",INDIRECT("'"&amp;G189&amp;"'!"&amp;H189),"")</f>
        <v/>
      </c>
      <c r="G189" s="560"/>
      <c r="H189" s="893"/>
      <c r="I189" s="920"/>
      <c r="J189" s="920"/>
      <c r="K189" s="920"/>
      <c r="L189" s="920"/>
      <c r="M189" s="920"/>
      <c r="N189" s="920"/>
      <c r="S189" s="919"/>
    </row>
    <row r="190" spans="1:19" ht="12.75" customHeight="1" x14ac:dyDescent="0.15">
      <c r="A190" s="935">
        <v>185</v>
      </c>
      <c r="B190" s="919"/>
      <c r="C190" s="920"/>
      <c r="D190" s="931"/>
      <c r="E190" s="893" t="b">
        <f t="shared" ca="1" si="0"/>
        <v>1</v>
      </c>
      <c r="F190" s="893" t="str">
        <f t="array" aca="1" ref="F190" ca="1">IF(G190&lt;&gt;"",INDIRECT("'"&amp;G190&amp;"'!"&amp;H190),"")</f>
        <v/>
      </c>
      <c r="G190" s="560"/>
      <c r="H190" s="893"/>
      <c r="I190" s="931"/>
      <c r="J190" s="931"/>
      <c r="K190" s="931"/>
      <c r="L190" s="920"/>
      <c r="M190" s="920"/>
      <c r="N190" s="920"/>
      <c r="S190" s="919"/>
    </row>
    <row r="191" spans="1:19" ht="12.75" customHeight="1" x14ac:dyDescent="0.15">
      <c r="A191" s="935">
        <v>186</v>
      </c>
      <c r="B191" s="919"/>
      <c r="C191" s="920"/>
      <c r="D191" s="920"/>
      <c r="E191" s="893" t="b">
        <f t="shared" ca="1" si="0"/>
        <v>1</v>
      </c>
      <c r="F191" s="893" t="str">
        <f t="array" aca="1" ref="F191" ca="1">IF(G191&lt;&gt;"",INDIRECT("'"&amp;G191&amp;"'!"&amp;H191),"")</f>
        <v/>
      </c>
      <c r="G191" s="560"/>
      <c r="H191" s="893"/>
      <c r="I191" s="920"/>
      <c r="J191" s="920"/>
      <c r="K191" s="920"/>
      <c r="L191" s="920"/>
      <c r="M191" s="920"/>
      <c r="N191" s="920"/>
      <c r="S191" s="919"/>
    </row>
    <row r="192" spans="1:19" ht="12.75" customHeight="1" x14ac:dyDescent="0.15">
      <c r="A192" s="935">
        <v>187</v>
      </c>
      <c r="B192" s="919"/>
      <c r="C192" s="920"/>
      <c r="D192" s="920"/>
      <c r="E192" s="893" t="b">
        <f t="shared" ca="1" si="0"/>
        <v>1</v>
      </c>
      <c r="F192" s="893" t="str">
        <f t="array" aca="1" ref="F192" ca="1">IF(G192&lt;&gt;"",INDIRECT("'"&amp;G192&amp;"'!"&amp;H192),"")</f>
        <v/>
      </c>
      <c r="G192" s="560"/>
      <c r="H192" s="893"/>
      <c r="I192" s="920"/>
      <c r="J192" s="920"/>
      <c r="K192" s="920"/>
      <c r="L192" s="920"/>
      <c r="M192" s="920"/>
      <c r="N192" s="920"/>
      <c r="S192" s="919"/>
    </row>
    <row r="193" spans="1:19" ht="12.75" customHeight="1" x14ac:dyDescent="0.15">
      <c r="A193" s="935">
        <v>188</v>
      </c>
      <c r="B193" s="919"/>
      <c r="C193" s="920"/>
      <c r="D193" s="920"/>
      <c r="E193" s="893" t="b">
        <f t="shared" ca="1" si="0"/>
        <v>1</v>
      </c>
      <c r="F193" s="893" t="str">
        <f t="array" aca="1" ref="F193" ca="1">IF(G193&lt;&gt;"",INDIRECT("'"&amp;G193&amp;"'!"&amp;H193),"")</f>
        <v/>
      </c>
      <c r="G193" s="560"/>
      <c r="H193" s="893"/>
      <c r="I193" s="920"/>
      <c r="J193" s="920"/>
      <c r="K193" s="920"/>
      <c r="L193" s="920"/>
      <c r="M193" s="920"/>
      <c r="N193" s="920"/>
      <c r="S193" s="919"/>
    </row>
    <row r="194" spans="1:19" ht="12.75" customHeight="1" x14ac:dyDescent="0.15">
      <c r="A194" s="935">
        <v>189</v>
      </c>
      <c r="B194" s="919"/>
      <c r="C194" s="920"/>
      <c r="D194" s="931"/>
      <c r="E194" s="893" t="b">
        <f t="shared" ca="1" si="0"/>
        <v>1</v>
      </c>
      <c r="F194" s="893" t="str">
        <f t="array" aca="1" ref="F194" ca="1">IF(G194&lt;&gt;"",INDIRECT("'"&amp;G194&amp;"'!"&amp;H194),"")</f>
        <v/>
      </c>
      <c r="G194" s="560"/>
      <c r="H194" s="893"/>
      <c r="I194" s="931"/>
      <c r="J194" s="931"/>
      <c r="K194" s="931"/>
      <c r="L194" s="920"/>
      <c r="M194" s="920"/>
      <c r="N194" s="920"/>
      <c r="S194" s="919"/>
    </row>
    <row r="195" spans="1:19" ht="12.75" customHeight="1" x14ac:dyDescent="0.15">
      <c r="A195" s="935">
        <v>190</v>
      </c>
      <c r="B195" s="919"/>
      <c r="C195" s="920"/>
      <c r="D195" s="931"/>
      <c r="E195" s="893" t="b">
        <f t="shared" ca="1" si="0"/>
        <v>1</v>
      </c>
      <c r="F195" s="893" t="str">
        <f t="array" aca="1" ref="F195" ca="1">IF(G195&lt;&gt;"",INDIRECT("'"&amp;G195&amp;"'!"&amp;H195),"")</f>
        <v/>
      </c>
      <c r="G195" s="560"/>
      <c r="H195" s="893"/>
      <c r="I195" s="931"/>
      <c r="J195" s="931"/>
      <c r="K195" s="931"/>
      <c r="L195" s="920"/>
      <c r="M195" s="920"/>
      <c r="N195" s="920"/>
      <c r="S195" s="919"/>
    </row>
    <row r="196" spans="1:19" ht="12.75" customHeight="1" x14ac:dyDescent="0.15">
      <c r="A196" s="935">
        <v>191</v>
      </c>
      <c r="B196" s="919"/>
      <c r="C196" s="920"/>
      <c r="D196" s="931"/>
      <c r="E196" s="893" t="b">
        <f t="shared" ca="1" si="0"/>
        <v>1</v>
      </c>
      <c r="F196" s="893" t="str">
        <f t="array" aca="1" ref="F196" ca="1">IF(G196&lt;&gt;"",INDIRECT("'"&amp;G196&amp;"'!"&amp;H196),"")</f>
        <v/>
      </c>
      <c r="G196" s="560"/>
      <c r="H196" s="893"/>
      <c r="I196" s="931"/>
      <c r="J196" s="931"/>
      <c r="K196" s="931"/>
      <c r="L196" s="920"/>
      <c r="M196" s="920"/>
      <c r="N196" s="920"/>
      <c r="S196" s="919"/>
    </row>
    <row r="197" spans="1:19" ht="12.75" customHeight="1" x14ac:dyDescent="0.15">
      <c r="A197" s="935">
        <v>192</v>
      </c>
      <c r="B197" s="919"/>
      <c r="C197" s="920"/>
      <c r="D197" s="931"/>
      <c r="E197" s="893" t="b">
        <f t="shared" ca="1" si="0"/>
        <v>1</v>
      </c>
      <c r="F197" s="893" t="str">
        <f t="array" aca="1" ref="F197" ca="1">IF(G197&lt;&gt;"",INDIRECT("'"&amp;G197&amp;"'!"&amp;H197),"")</f>
        <v/>
      </c>
      <c r="G197" s="560"/>
      <c r="H197" s="893"/>
      <c r="I197" s="931"/>
      <c r="J197" s="931"/>
      <c r="K197" s="931"/>
      <c r="L197" s="920"/>
      <c r="M197" s="920"/>
      <c r="N197" s="920"/>
      <c r="S197" s="919"/>
    </row>
    <row r="198" spans="1:19" ht="12.75" customHeight="1" x14ac:dyDescent="0.15">
      <c r="A198" s="935">
        <v>193</v>
      </c>
      <c r="B198" s="919"/>
      <c r="C198" s="920"/>
      <c r="D198" s="931"/>
      <c r="E198" s="893" t="b">
        <f t="shared" ca="1" si="0"/>
        <v>1</v>
      </c>
      <c r="F198" s="893" t="str">
        <f t="array" aca="1" ref="F198" ca="1">IF(G198&lt;&gt;"",INDIRECT("'"&amp;G198&amp;"'!"&amp;H198),"")</f>
        <v/>
      </c>
      <c r="G198" s="560"/>
      <c r="H198" s="893"/>
      <c r="I198" s="931"/>
      <c r="J198" s="931"/>
      <c r="K198" s="931"/>
      <c r="L198" s="920"/>
      <c r="M198" s="920"/>
      <c r="N198" s="920"/>
      <c r="S198" s="919"/>
    </row>
    <row r="199" spans="1:19" ht="12.75" customHeight="1" x14ac:dyDescent="0.15">
      <c r="A199" s="935">
        <v>194</v>
      </c>
      <c r="B199" s="919"/>
      <c r="C199" s="920"/>
      <c r="D199" s="931"/>
      <c r="E199" s="893" t="b">
        <f t="shared" ca="1" si="0"/>
        <v>1</v>
      </c>
      <c r="F199" s="893" t="str">
        <f t="array" aca="1" ref="F199" ca="1">IF(G199&lt;&gt;"",INDIRECT("'"&amp;G199&amp;"'!"&amp;H199),"")</f>
        <v/>
      </c>
      <c r="G199" s="560"/>
      <c r="H199" s="893"/>
      <c r="I199" s="931"/>
      <c r="J199" s="931"/>
      <c r="K199" s="931"/>
      <c r="L199" s="920"/>
      <c r="M199" s="920"/>
      <c r="N199" s="920"/>
      <c r="S199" s="919"/>
    </row>
    <row r="200" spans="1:19" ht="12.75" customHeight="1" x14ac:dyDescent="0.15">
      <c r="A200" s="935">
        <v>195</v>
      </c>
      <c r="B200" s="919"/>
      <c r="C200" s="920"/>
      <c r="D200" s="931"/>
      <c r="E200" s="893" t="b">
        <f t="shared" ca="1" si="0"/>
        <v>1</v>
      </c>
      <c r="F200" s="893" t="str">
        <f t="array" aca="1" ref="F200" ca="1">IF(G200&lt;&gt;"",INDIRECT("'"&amp;G200&amp;"'!"&amp;H200),"")</f>
        <v/>
      </c>
      <c r="G200" s="560"/>
      <c r="H200" s="893"/>
      <c r="I200" s="931"/>
      <c r="J200" s="931"/>
      <c r="K200" s="931"/>
      <c r="L200" s="920"/>
      <c r="M200" s="920"/>
      <c r="N200" s="920"/>
      <c r="S200" s="919"/>
    </row>
    <row r="201" spans="1:19" ht="12.75" customHeight="1" x14ac:dyDescent="0.15">
      <c r="A201" s="935">
        <v>196</v>
      </c>
      <c r="B201" s="919"/>
      <c r="C201" s="920"/>
      <c r="D201" s="931"/>
      <c r="E201" s="893" t="b">
        <f t="shared" ca="1" si="0"/>
        <v>1</v>
      </c>
      <c r="F201" s="893" t="str">
        <f t="array" aca="1" ref="F201" ca="1">IF(G201&lt;&gt;"",INDIRECT("'"&amp;G201&amp;"'!"&amp;H201),"")</f>
        <v/>
      </c>
      <c r="G201" s="560"/>
      <c r="H201" s="893"/>
      <c r="I201" s="931"/>
      <c r="J201" s="931"/>
      <c r="K201" s="931"/>
      <c r="L201" s="920"/>
      <c r="M201" s="920"/>
      <c r="N201" s="920"/>
      <c r="S201" s="919"/>
    </row>
    <row r="202" spans="1:19" ht="12.75" customHeight="1" x14ac:dyDescent="0.15">
      <c r="A202" s="935">
        <v>197</v>
      </c>
      <c r="B202" s="919"/>
      <c r="C202" s="920"/>
      <c r="D202" s="931"/>
      <c r="E202" s="893" t="b">
        <f t="shared" ca="1" si="0"/>
        <v>1</v>
      </c>
      <c r="F202" s="893" t="str">
        <f t="array" aca="1" ref="F202" ca="1">IF(G202&lt;&gt;"",INDIRECT("'"&amp;G202&amp;"'!"&amp;H202),"")</f>
        <v/>
      </c>
      <c r="G202" s="560"/>
      <c r="H202" s="893"/>
      <c r="I202" s="931"/>
      <c r="J202" s="931"/>
      <c r="K202" s="931"/>
      <c r="L202" s="920"/>
      <c r="M202" s="920"/>
      <c r="N202" s="920"/>
      <c r="S202" s="919"/>
    </row>
    <row r="203" spans="1:19" ht="12.75" customHeight="1" x14ac:dyDescent="0.15">
      <c r="A203" s="935">
        <v>198</v>
      </c>
      <c r="B203" s="919"/>
      <c r="C203" s="920"/>
      <c r="D203" s="931"/>
      <c r="E203" s="893" t="b">
        <f t="shared" ca="1" si="0"/>
        <v>1</v>
      </c>
      <c r="F203" s="893" t="str">
        <f t="array" aca="1" ref="F203" ca="1">IF(G203&lt;&gt;"",INDIRECT("'"&amp;G203&amp;"'!"&amp;H203),"")</f>
        <v/>
      </c>
      <c r="G203" s="560"/>
      <c r="H203" s="893"/>
      <c r="I203" s="931"/>
      <c r="J203" s="931"/>
      <c r="K203" s="931"/>
      <c r="L203" s="920"/>
      <c r="M203" s="920"/>
      <c r="N203" s="920"/>
      <c r="S203" s="919"/>
    </row>
    <row r="204" spans="1:19" ht="12.75" customHeight="1" x14ac:dyDescent="0.15">
      <c r="A204" s="935">
        <v>199</v>
      </c>
      <c r="B204" s="919"/>
      <c r="C204" s="920"/>
      <c r="D204" s="931"/>
      <c r="E204" s="893" t="b">
        <f t="shared" ca="1" si="0"/>
        <v>1</v>
      </c>
      <c r="F204" s="893" t="str">
        <f t="array" aca="1" ref="F204" ca="1">IF(G204&lt;&gt;"",INDIRECT("'"&amp;G204&amp;"'!"&amp;H204),"")</f>
        <v/>
      </c>
      <c r="G204" s="560"/>
      <c r="H204" s="893"/>
      <c r="I204" s="931"/>
      <c r="J204" s="931"/>
      <c r="K204" s="931"/>
      <c r="L204" s="920"/>
      <c r="M204" s="920"/>
      <c r="N204" s="920"/>
      <c r="S204" s="919"/>
    </row>
    <row r="205" spans="1:19" ht="12.75" customHeight="1" x14ac:dyDescent="0.15">
      <c r="A205" s="935">
        <v>200</v>
      </c>
      <c r="B205" s="919"/>
      <c r="C205" s="920"/>
      <c r="D205" s="931"/>
      <c r="E205" s="893" t="b">
        <f t="shared" ca="1" si="0"/>
        <v>1</v>
      </c>
      <c r="F205" s="893" t="str">
        <f t="array" aca="1" ref="F205" ca="1">IF(G205&lt;&gt;"",INDIRECT("'"&amp;G205&amp;"'!"&amp;H205),"")</f>
        <v/>
      </c>
      <c r="G205" s="560"/>
      <c r="H205" s="893"/>
      <c r="I205" s="931"/>
      <c r="J205" s="931"/>
      <c r="K205" s="931"/>
      <c r="L205" s="920"/>
      <c r="M205" s="920"/>
      <c r="N205" s="920"/>
      <c r="S205" s="919"/>
    </row>
    <row r="206" spans="1:19" ht="12.75" customHeight="1" x14ac:dyDescent="0.15">
      <c r="A206" s="935">
        <v>201</v>
      </c>
      <c r="B206" s="919"/>
      <c r="C206" s="920"/>
      <c r="D206" s="931"/>
      <c r="E206" s="893" t="b">
        <f t="shared" ca="1" si="0"/>
        <v>1</v>
      </c>
      <c r="F206" s="893" t="str">
        <f t="array" aca="1" ref="F206" ca="1">IF(G206&lt;&gt;"",INDIRECT("'"&amp;G206&amp;"'!"&amp;H206),"")</f>
        <v/>
      </c>
      <c r="G206" s="560"/>
      <c r="H206" s="893"/>
      <c r="I206" s="931"/>
      <c r="J206" s="931"/>
      <c r="K206" s="931"/>
      <c r="L206" s="920"/>
      <c r="M206" s="920"/>
      <c r="N206" s="920"/>
      <c r="S206" s="919"/>
    </row>
    <row r="207" spans="1:19" ht="12.75" customHeight="1" x14ac:dyDescent="0.15">
      <c r="A207" s="935">
        <v>202</v>
      </c>
      <c r="B207" s="919"/>
      <c r="C207" s="920"/>
      <c r="D207" s="931"/>
      <c r="E207" s="893" t="b">
        <f t="shared" ca="1" si="0"/>
        <v>1</v>
      </c>
      <c r="F207" s="893" t="str">
        <f t="array" aca="1" ref="F207" ca="1">IF(G207&lt;&gt;"",INDIRECT("'"&amp;G207&amp;"'!"&amp;H207),"")</f>
        <v/>
      </c>
      <c r="G207" s="560"/>
      <c r="H207" s="893"/>
      <c r="I207" s="931"/>
      <c r="J207" s="931"/>
      <c r="K207" s="931"/>
      <c r="L207" s="920"/>
      <c r="M207" s="920"/>
      <c r="N207" s="920"/>
      <c r="S207" s="919"/>
    </row>
    <row r="208" spans="1:19" ht="12.75" customHeight="1" x14ac:dyDescent="0.15">
      <c r="A208" s="935">
        <v>203</v>
      </c>
      <c r="B208" s="919"/>
      <c r="C208" s="920"/>
      <c r="D208" s="931"/>
      <c r="E208" s="893" t="b">
        <f t="shared" ca="1" si="0"/>
        <v>1</v>
      </c>
      <c r="F208" s="893" t="str">
        <f t="array" aca="1" ref="F208" ca="1">IF(G208&lt;&gt;"",INDIRECT("'"&amp;G208&amp;"'!"&amp;H208),"")</f>
        <v/>
      </c>
      <c r="G208" s="560"/>
      <c r="H208" s="893"/>
      <c r="I208" s="931"/>
      <c r="J208" s="931"/>
      <c r="K208" s="931"/>
      <c r="L208" s="920"/>
      <c r="M208" s="920"/>
      <c r="N208" s="920"/>
      <c r="S208" s="919"/>
    </row>
    <row r="209" spans="1:19" ht="12.75" customHeight="1" x14ac:dyDescent="0.15">
      <c r="A209" s="935">
        <v>204</v>
      </c>
      <c r="B209" s="919"/>
      <c r="C209" s="920"/>
      <c r="D209" s="931"/>
      <c r="E209" s="893" t="b">
        <f t="shared" ca="1" si="0"/>
        <v>1</v>
      </c>
      <c r="F209" s="893" t="str">
        <f t="array" aca="1" ref="F209" ca="1">IF(G209&lt;&gt;"",INDIRECT("'"&amp;G209&amp;"'!"&amp;H209),"")</f>
        <v/>
      </c>
      <c r="G209" s="560"/>
      <c r="H209" s="893"/>
      <c r="I209" s="931"/>
      <c r="J209" s="931"/>
      <c r="K209" s="931"/>
      <c r="L209" s="920"/>
      <c r="M209" s="920"/>
      <c r="N209" s="920"/>
      <c r="S209" s="919"/>
    </row>
    <row r="210" spans="1:19" ht="12.75" customHeight="1" x14ac:dyDescent="0.15">
      <c r="A210" s="935">
        <v>205</v>
      </c>
      <c r="B210" s="919"/>
      <c r="C210" s="920"/>
      <c r="D210" s="931"/>
      <c r="E210" s="893" t="b">
        <f t="shared" ca="1" si="0"/>
        <v>1</v>
      </c>
      <c r="F210" s="893" t="str">
        <f t="array" aca="1" ref="F210" ca="1">IF(G210&lt;&gt;"",INDIRECT("'"&amp;G210&amp;"'!"&amp;H210),"")</f>
        <v/>
      </c>
      <c r="G210" s="560"/>
      <c r="H210" s="893"/>
      <c r="I210" s="931"/>
      <c r="J210" s="931"/>
      <c r="K210" s="931"/>
      <c r="L210" s="920"/>
      <c r="M210" s="920"/>
      <c r="N210" s="920"/>
      <c r="S210" s="919"/>
    </row>
    <row r="211" spans="1:19" ht="12.75" customHeight="1" x14ac:dyDescent="0.15">
      <c r="A211" s="935">
        <v>206</v>
      </c>
      <c r="B211" s="919"/>
      <c r="C211" s="920"/>
      <c r="D211" s="931"/>
      <c r="E211" s="893" t="b">
        <f t="shared" ca="1" si="0"/>
        <v>1</v>
      </c>
      <c r="F211" s="893" t="str">
        <f t="array" aca="1" ref="F211" ca="1">IF(G211&lt;&gt;"",INDIRECT("'"&amp;G211&amp;"'!"&amp;H211),"")</f>
        <v/>
      </c>
      <c r="G211" s="560"/>
      <c r="H211" s="893"/>
      <c r="I211" s="931"/>
      <c r="J211" s="931"/>
      <c r="K211" s="931"/>
      <c r="L211" s="920"/>
      <c r="M211" s="920"/>
      <c r="N211" s="920"/>
      <c r="S211" s="919"/>
    </row>
    <row r="212" spans="1:19" ht="12.75" customHeight="1" x14ac:dyDescent="0.15">
      <c r="A212" s="935">
        <v>207</v>
      </c>
      <c r="B212" s="919"/>
      <c r="C212" s="920"/>
      <c r="D212" s="931"/>
      <c r="E212" s="893" t="b">
        <f t="shared" ca="1" si="0"/>
        <v>1</v>
      </c>
      <c r="F212" s="893" t="str">
        <f t="array" aca="1" ref="F212" ca="1">IF(G212&lt;&gt;"",INDIRECT("'"&amp;G212&amp;"'!"&amp;H212),"")</f>
        <v/>
      </c>
      <c r="G212" s="560"/>
      <c r="H212" s="893"/>
      <c r="I212" s="931"/>
      <c r="J212" s="931"/>
      <c r="K212" s="931"/>
      <c r="L212" s="920"/>
      <c r="M212" s="920"/>
      <c r="N212" s="920"/>
      <c r="S212" s="919"/>
    </row>
    <row r="213" spans="1:19" ht="12.75" customHeight="1" x14ac:dyDescent="0.15">
      <c r="A213" s="935">
        <v>208</v>
      </c>
      <c r="B213" s="919"/>
      <c r="C213" s="920"/>
      <c r="D213" s="931"/>
      <c r="E213" s="893" t="b">
        <f t="shared" ca="1" si="0"/>
        <v>1</v>
      </c>
      <c r="F213" s="893" t="str">
        <f t="array" aca="1" ref="F213" ca="1">IF(G213&lt;&gt;"",INDIRECT("'"&amp;G213&amp;"'!"&amp;H213),"")</f>
        <v/>
      </c>
      <c r="G213" s="560"/>
      <c r="H213" s="893"/>
      <c r="I213" s="931"/>
      <c r="J213" s="931"/>
      <c r="K213" s="931"/>
      <c r="L213" s="920"/>
      <c r="M213" s="920"/>
      <c r="N213" s="920"/>
      <c r="S213" s="919"/>
    </row>
    <row r="214" spans="1:19" ht="12.75" customHeight="1" x14ac:dyDescent="0.15">
      <c r="A214" s="935">
        <v>209</v>
      </c>
      <c r="B214" s="919"/>
      <c r="C214" s="920"/>
      <c r="D214" s="931"/>
      <c r="E214" s="893" t="b">
        <f t="shared" ca="1" si="0"/>
        <v>1</v>
      </c>
      <c r="F214" s="893" t="str">
        <f t="array" aca="1" ref="F214" ca="1">IF(G214&lt;&gt;"",INDIRECT("'"&amp;G214&amp;"'!"&amp;H214),"")</f>
        <v/>
      </c>
      <c r="G214" s="560"/>
      <c r="H214" s="893"/>
      <c r="I214" s="931"/>
      <c r="J214" s="931"/>
      <c r="K214" s="931"/>
      <c r="L214" s="920"/>
      <c r="M214" s="920"/>
      <c r="N214" s="920"/>
      <c r="S214" s="919"/>
    </row>
    <row r="215" spans="1:19" ht="12.75" customHeight="1" x14ac:dyDescent="0.15">
      <c r="A215" s="935">
        <v>210</v>
      </c>
      <c r="B215" s="919"/>
      <c r="C215" s="920"/>
      <c r="D215" s="931"/>
      <c r="E215" s="893" t="b">
        <f t="shared" ca="1" si="0"/>
        <v>1</v>
      </c>
      <c r="F215" s="893" t="str">
        <f t="array" aca="1" ref="F215" ca="1">IF(G215&lt;&gt;"",INDIRECT("'"&amp;G215&amp;"'!"&amp;H215),"")</f>
        <v/>
      </c>
      <c r="G215" s="560"/>
      <c r="H215" s="893"/>
      <c r="I215" s="931"/>
      <c r="J215" s="931"/>
      <c r="K215" s="931"/>
      <c r="L215" s="920"/>
      <c r="M215" s="920"/>
      <c r="N215" s="920"/>
      <c r="S215" s="919"/>
    </row>
    <row r="216" spans="1:19" ht="12.75" customHeight="1" x14ac:dyDescent="0.15">
      <c r="A216" s="935">
        <v>211</v>
      </c>
      <c r="B216" s="919"/>
      <c r="C216" s="920"/>
      <c r="D216" s="931"/>
      <c r="E216" s="893" t="b">
        <f t="shared" ca="1" si="0"/>
        <v>1</v>
      </c>
      <c r="F216" s="893" t="str">
        <f t="array" aca="1" ref="F216" ca="1">IF(G216&lt;&gt;"",INDIRECT("'"&amp;G216&amp;"'!"&amp;H216),"")</f>
        <v/>
      </c>
      <c r="G216" s="560"/>
      <c r="H216" s="893"/>
      <c r="I216" s="931"/>
      <c r="J216" s="931"/>
      <c r="K216" s="931"/>
      <c r="L216" s="920"/>
      <c r="M216" s="920"/>
      <c r="N216" s="920"/>
      <c r="S216" s="919"/>
    </row>
    <row r="217" spans="1:19" ht="12.75" customHeight="1" x14ac:dyDescent="0.15">
      <c r="A217" s="935">
        <v>212</v>
      </c>
      <c r="B217" s="919"/>
      <c r="C217" s="920"/>
      <c r="D217" s="920"/>
      <c r="E217" s="893" t="b">
        <f t="shared" ca="1" si="0"/>
        <v>1</v>
      </c>
      <c r="F217" s="893" t="str">
        <f t="array" aca="1" ref="F217" ca="1">IF(G217&lt;&gt;"",INDIRECT("'"&amp;G217&amp;"'!"&amp;H217),"")</f>
        <v/>
      </c>
      <c r="G217" s="560"/>
      <c r="H217" s="893"/>
      <c r="I217" s="920"/>
      <c r="J217" s="920"/>
      <c r="K217" s="920"/>
      <c r="L217" s="920"/>
      <c r="M217" s="920"/>
      <c r="N217" s="920"/>
      <c r="S217" s="919"/>
    </row>
    <row r="218" spans="1:19" ht="12.75" customHeight="1" x14ac:dyDescent="0.15">
      <c r="A218" s="935">
        <v>213</v>
      </c>
      <c r="B218" s="919"/>
      <c r="C218" s="920"/>
      <c r="D218" s="920"/>
      <c r="E218" s="893" t="b">
        <f t="shared" ca="1" si="0"/>
        <v>1</v>
      </c>
      <c r="F218" s="893" t="str">
        <f t="array" aca="1" ref="F218" ca="1">IF(G218&lt;&gt;"",INDIRECT("'"&amp;G218&amp;"'!"&amp;H218),"")</f>
        <v/>
      </c>
      <c r="G218" s="560"/>
      <c r="H218" s="893"/>
      <c r="I218" s="920"/>
      <c r="J218" s="920"/>
      <c r="K218" s="920"/>
      <c r="L218" s="920"/>
      <c r="M218" s="920"/>
      <c r="N218" s="920"/>
      <c r="S218" s="919"/>
    </row>
    <row r="219" spans="1:19" ht="12.75" customHeight="1" x14ac:dyDescent="0.15">
      <c r="A219" s="935">
        <v>214</v>
      </c>
      <c r="B219" s="919"/>
      <c r="C219" s="920"/>
      <c r="D219" s="920"/>
      <c r="E219" s="893" t="b">
        <f t="shared" ca="1" si="0"/>
        <v>1</v>
      </c>
      <c r="F219" s="893" t="str">
        <f t="array" aca="1" ref="F219" ca="1">IF(G219&lt;&gt;"",INDIRECT("'"&amp;G219&amp;"'!"&amp;H219),"")</f>
        <v/>
      </c>
      <c r="G219" s="560"/>
      <c r="H219" s="893"/>
      <c r="I219" s="920"/>
      <c r="J219" s="920"/>
      <c r="K219" s="920"/>
      <c r="L219" s="920"/>
      <c r="M219" s="920"/>
      <c r="N219" s="920"/>
      <c r="S219" s="919"/>
    </row>
    <row r="220" spans="1:19" ht="12.75" customHeight="1" x14ac:dyDescent="0.15">
      <c r="A220" s="935">
        <v>215</v>
      </c>
      <c r="B220" s="919"/>
      <c r="C220" s="920"/>
      <c r="D220" s="920"/>
      <c r="E220" s="893" t="b">
        <f t="shared" ca="1" si="0"/>
        <v>1</v>
      </c>
      <c r="F220" s="893" t="str">
        <f t="array" aca="1" ref="F220" ca="1">IF(G220&lt;&gt;"",INDIRECT("'"&amp;G220&amp;"'!"&amp;H220),"")</f>
        <v/>
      </c>
      <c r="G220" s="560"/>
      <c r="H220" s="893"/>
      <c r="I220" s="920"/>
      <c r="J220" s="920"/>
      <c r="K220" s="920"/>
      <c r="L220" s="920"/>
      <c r="M220" s="920"/>
      <c r="N220" s="920"/>
      <c r="S220" s="919"/>
    </row>
    <row r="221" spans="1:19" ht="12.75" customHeight="1" x14ac:dyDescent="0.15">
      <c r="A221" s="935">
        <v>216</v>
      </c>
      <c r="B221" s="919"/>
      <c r="C221" s="920"/>
      <c r="D221" s="931"/>
      <c r="E221" s="893" t="b">
        <f t="shared" ca="1" si="0"/>
        <v>1</v>
      </c>
      <c r="F221" s="893" t="str">
        <f t="array" aca="1" ref="F221" ca="1">IF(G221&lt;&gt;"",INDIRECT("'"&amp;G221&amp;"'!"&amp;H221),"")</f>
        <v/>
      </c>
      <c r="G221" s="560"/>
      <c r="H221" s="893"/>
      <c r="I221" s="931"/>
      <c r="J221" s="931"/>
      <c r="K221" s="931"/>
      <c r="L221" s="920"/>
      <c r="M221" s="920"/>
      <c r="N221" s="920"/>
      <c r="S221" s="919"/>
    </row>
    <row r="222" spans="1:19" ht="12.75" customHeight="1" x14ac:dyDescent="0.15">
      <c r="A222" s="935">
        <v>217</v>
      </c>
      <c r="B222" s="919"/>
      <c r="C222" s="920"/>
      <c r="D222" s="920"/>
      <c r="E222" s="893" t="b">
        <f t="shared" ca="1" si="0"/>
        <v>1</v>
      </c>
      <c r="F222" s="893" t="str">
        <f t="array" aca="1" ref="F222" ca="1">IF(G222&lt;&gt;"",INDIRECT("'"&amp;G222&amp;"'!"&amp;H222),"")</f>
        <v/>
      </c>
      <c r="G222" s="560"/>
      <c r="H222" s="893"/>
      <c r="I222" s="920"/>
      <c r="J222" s="920"/>
      <c r="K222" s="920"/>
      <c r="L222" s="920"/>
      <c r="M222" s="920"/>
      <c r="N222" s="920"/>
      <c r="S222" s="919"/>
    </row>
    <row r="223" spans="1:19" ht="12.75" customHeight="1" x14ac:dyDescent="0.15">
      <c r="A223" s="935">
        <v>218</v>
      </c>
      <c r="B223" s="919"/>
      <c r="C223" s="920"/>
      <c r="D223" s="920"/>
      <c r="E223" s="893" t="b">
        <f t="shared" ca="1" si="0"/>
        <v>1</v>
      </c>
      <c r="F223" s="893" t="str">
        <f t="array" aca="1" ref="F223" ca="1">IF(G223&lt;&gt;"",INDIRECT("'"&amp;G223&amp;"'!"&amp;H223),"")</f>
        <v/>
      </c>
      <c r="G223" s="560"/>
      <c r="H223" s="893"/>
      <c r="I223" s="920"/>
      <c r="J223" s="920"/>
      <c r="K223" s="920"/>
      <c r="L223" s="920"/>
      <c r="M223" s="920"/>
      <c r="N223" s="920"/>
      <c r="S223" s="919"/>
    </row>
    <row r="224" spans="1:19" ht="12.75" customHeight="1" x14ac:dyDescent="0.15">
      <c r="A224" s="935">
        <v>219</v>
      </c>
      <c r="B224" s="919"/>
      <c r="C224" s="920"/>
      <c r="D224" s="920"/>
      <c r="E224" s="893" t="b">
        <f t="shared" ca="1" si="0"/>
        <v>1</v>
      </c>
      <c r="F224" s="893" t="str">
        <f t="array" aca="1" ref="F224" ca="1">IF(G224&lt;&gt;"",INDIRECT("'"&amp;G224&amp;"'!"&amp;H224),"")</f>
        <v/>
      </c>
      <c r="G224" s="560"/>
      <c r="H224" s="893"/>
      <c r="I224" s="920"/>
      <c r="J224" s="920"/>
      <c r="K224" s="920"/>
      <c r="L224" s="920"/>
      <c r="M224" s="920"/>
      <c r="N224" s="920"/>
      <c r="S224" s="919"/>
    </row>
    <row r="225" spans="1:19" ht="12.75" customHeight="1" x14ac:dyDescent="0.15">
      <c r="A225" s="935">
        <v>220</v>
      </c>
      <c r="B225" s="919"/>
      <c r="C225" s="920"/>
      <c r="D225" s="920"/>
      <c r="E225" s="893" t="b">
        <f t="shared" ca="1" si="0"/>
        <v>1</v>
      </c>
      <c r="F225" s="893" t="str">
        <f t="array" aca="1" ref="F225" ca="1">IF(G225&lt;&gt;"",INDIRECT("'"&amp;G225&amp;"'!"&amp;H225),"")</f>
        <v/>
      </c>
      <c r="G225" s="560"/>
      <c r="H225" s="893"/>
      <c r="I225" s="920"/>
      <c r="J225" s="920"/>
      <c r="K225" s="920"/>
      <c r="L225" s="920"/>
      <c r="M225" s="920"/>
      <c r="N225" s="920"/>
      <c r="S225" s="919"/>
    </row>
    <row r="226" spans="1:19" ht="12.75" customHeight="1" x14ac:dyDescent="0.15">
      <c r="A226" s="935">
        <v>221</v>
      </c>
      <c r="B226" s="919"/>
      <c r="C226" s="920"/>
      <c r="D226" s="920"/>
      <c r="E226" s="893" t="b">
        <f t="shared" ca="1" si="0"/>
        <v>1</v>
      </c>
      <c r="F226" s="893" t="str">
        <f t="array" aca="1" ref="F226" ca="1">IF(G226&lt;&gt;"",INDIRECT("'"&amp;G226&amp;"'!"&amp;H226),"")</f>
        <v/>
      </c>
      <c r="G226" s="560"/>
      <c r="H226" s="893"/>
      <c r="I226" s="920"/>
      <c r="J226" s="920"/>
      <c r="K226" s="920"/>
      <c r="L226" s="920"/>
      <c r="M226" s="920"/>
      <c r="N226" s="920"/>
      <c r="S226" s="919"/>
    </row>
    <row r="227" spans="1:19" ht="12.75" customHeight="1" x14ac:dyDescent="0.15">
      <c r="A227" s="935">
        <v>222</v>
      </c>
      <c r="B227" s="919"/>
      <c r="C227" s="920"/>
      <c r="D227" s="920"/>
      <c r="E227" s="893" t="b">
        <f t="shared" ca="1" si="0"/>
        <v>1</v>
      </c>
      <c r="F227" s="893" t="str">
        <f t="array" aca="1" ref="F227" ca="1">IF(G227&lt;&gt;"",INDIRECT("'"&amp;G227&amp;"'!"&amp;H227),"")</f>
        <v/>
      </c>
      <c r="G227" s="560"/>
      <c r="H227" s="893"/>
      <c r="I227" s="920"/>
      <c r="J227" s="920"/>
      <c r="K227" s="920"/>
      <c r="L227" s="920"/>
      <c r="M227" s="920"/>
      <c r="N227" s="920"/>
      <c r="S227" s="919"/>
    </row>
    <row r="228" spans="1:19" ht="12.75" customHeight="1" x14ac:dyDescent="0.15">
      <c r="A228" s="935">
        <v>223</v>
      </c>
      <c r="B228" s="919"/>
      <c r="C228" s="920"/>
      <c r="D228" s="920"/>
      <c r="E228" s="893" t="b">
        <f t="shared" ca="1" si="0"/>
        <v>1</v>
      </c>
      <c r="F228" s="893" t="str">
        <f t="array" aca="1" ref="F228" ca="1">IF(G228&lt;&gt;"",INDIRECT("'"&amp;G228&amp;"'!"&amp;H228),"")</f>
        <v/>
      </c>
      <c r="G228" s="560"/>
      <c r="H228" s="893"/>
      <c r="I228" s="920"/>
      <c r="J228" s="920"/>
      <c r="K228" s="920"/>
      <c r="L228" s="920"/>
      <c r="M228" s="920"/>
      <c r="N228" s="920"/>
      <c r="S228" s="919"/>
    </row>
    <row r="229" spans="1:19" ht="12.75" customHeight="1" x14ac:dyDescent="0.15">
      <c r="A229" s="935">
        <v>224</v>
      </c>
      <c r="B229" s="919"/>
      <c r="C229" s="920"/>
      <c r="D229" s="920"/>
      <c r="E229" s="893" t="b">
        <f t="shared" ca="1" si="0"/>
        <v>1</v>
      </c>
      <c r="F229" s="893" t="str">
        <f t="array" aca="1" ref="F229" ca="1">IF(G229&lt;&gt;"",INDIRECT("'"&amp;G229&amp;"'!"&amp;H229),"")</f>
        <v/>
      </c>
      <c r="G229" s="560"/>
      <c r="H229" s="893"/>
      <c r="I229" s="920"/>
      <c r="J229" s="920"/>
      <c r="K229" s="920"/>
      <c r="L229" s="920"/>
      <c r="M229" s="920"/>
      <c r="N229" s="920"/>
      <c r="S229" s="919"/>
    </row>
    <row r="230" spans="1:19" ht="12.75" customHeight="1" x14ac:dyDescent="0.15">
      <c r="A230" s="935">
        <v>225</v>
      </c>
      <c r="B230" s="919"/>
      <c r="C230" s="920"/>
      <c r="D230" s="931"/>
      <c r="E230" s="893" t="b">
        <f t="shared" ca="1" si="0"/>
        <v>1</v>
      </c>
      <c r="F230" s="893" t="str">
        <f t="array" aca="1" ref="F230" ca="1">IF(G230&lt;&gt;"",INDIRECT("'"&amp;G230&amp;"'!"&amp;H230),"")</f>
        <v/>
      </c>
      <c r="G230" s="560"/>
      <c r="H230" s="893"/>
      <c r="I230" s="931"/>
      <c r="J230" s="931"/>
      <c r="K230" s="931"/>
      <c r="L230" s="920"/>
      <c r="M230" s="920"/>
      <c r="N230" s="920"/>
      <c r="S230" s="919"/>
    </row>
    <row r="231" spans="1:19" ht="12.75" customHeight="1" x14ac:dyDescent="0.15">
      <c r="A231" s="935">
        <v>226</v>
      </c>
      <c r="B231" s="919"/>
      <c r="C231" s="920"/>
      <c r="D231" s="920"/>
      <c r="E231" s="893" t="b">
        <f t="shared" ca="1" si="0"/>
        <v>1</v>
      </c>
      <c r="F231" s="893" t="str">
        <f t="array" aca="1" ref="F231" ca="1">IF(G231&lt;&gt;"",INDIRECT("'"&amp;G231&amp;"'!"&amp;H231),"")</f>
        <v/>
      </c>
      <c r="G231" s="560"/>
      <c r="H231" s="893"/>
      <c r="I231" s="920"/>
      <c r="J231" s="920"/>
      <c r="K231" s="920"/>
      <c r="L231" s="920"/>
      <c r="M231" s="920"/>
      <c r="N231" s="920"/>
      <c r="S231" s="919"/>
    </row>
    <row r="232" spans="1:19" ht="12.75" customHeight="1" x14ac:dyDescent="0.15">
      <c r="A232" s="935">
        <v>227</v>
      </c>
      <c r="B232" s="919"/>
      <c r="C232" s="920"/>
      <c r="D232" s="920"/>
      <c r="E232" s="893" t="b">
        <f t="shared" ca="1" si="0"/>
        <v>1</v>
      </c>
      <c r="F232" s="893" t="str">
        <f t="array" aca="1" ref="F232" ca="1">IF(G232&lt;&gt;"",INDIRECT("'"&amp;G232&amp;"'!"&amp;H232),"")</f>
        <v/>
      </c>
      <c r="G232" s="560"/>
      <c r="H232" s="893"/>
      <c r="I232" s="920"/>
      <c r="J232" s="920"/>
      <c r="K232" s="920"/>
      <c r="L232" s="920"/>
      <c r="M232" s="920"/>
      <c r="N232" s="920"/>
      <c r="S232" s="919"/>
    </row>
    <row r="233" spans="1:19" ht="12.75" customHeight="1" x14ac:dyDescent="0.15">
      <c r="A233" s="935">
        <v>228</v>
      </c>
      <c r="B233" s="919"/>
      <c r="C233" s="920"/>
      <c r="D233" s="931"/>
      <c r="E233" s="893" t="b">
        <f t="shared" ca="1" si="0"/>
        <v>1</v>
      </c>
      <c r="F233" s="893" t="str">
        <f t="array" aca="1" ref="F233" ca="1">IF(G233&lt;&gt;"",INDIRECT("'"&amp;G233&amp;"'!"&amp;H233),"")</f>
        <v/>
      </c>
      <c r="G233" s="560"/>
      <c r="H233" s="893"/>
      <c r="I233" s="931"/>
      <c r="J233" s="931"/>
      <c r="K233" s="931"/>
      <c r="L233" s="920"/>
      <c r="M233" s="920"/>
      <c r="N233" s="920"/>
      <c r="S233" s="919"/>
    </row>
    <row r="234" spans="1:19" ht="12.75" customHeight="1" x14ac:dyDescent="0.15">
      <c r="A234" s="935">
        <v>229</v>
      </c>
      <c r="B234" s="919"/>
      <c r="C234" s="920"/>
      <c r="D234" s="931"/>
      <c r="E234" s="893" t="b">
        <f t="shared" ca="1" si="0"/>
        <v>1</v>
      </c>
      <c r="F234" s="893" t="str">
        <f t="array" aca="1" ref="F234" ca="1">IF(G234&lt;&gt;"",INDIRECT("'"&amp;G234&amp;"'!"&amp;H234),"")</f>
        <v/>
      </c>
      <c r="G234" s="560"/>
      <c r="H234" s="893"/>
      <c r="I234" s="931"/>
      <c r="J234" s="931"/>
      <c r="K234" s="931"/>
      <c r="L234" s="920"/>
      <c r="M234" s="920"/>
      <c r="N234" s="920"/>
      <c r="S234" s="919"/>
    </row>
    <row r="235" spans="1:19" ht="12.75" customHeight="1" x14ac:dyDescent="0.15">
      <c r="A235" s="935">
        <v>230</v>
      </c>
      <c r="B235" s="919"/>
      <c r="C235" s="920"/>
      <c r="D235" s="931"/>
      <c r="E235" s="893" t="b">
        <f t="shared" ca="1" si="0"/>
        <v>1</v>
      </c>
      <c r="F235" s="893" t="str">
        <f t="array" aca="1" ref="F235" ca="1">IF(G235&lt;&gt;"",INDIRECT("'"&amp;G235&amp;"'!"&amp;H235),"")</f>
        <v/>
      </c>
      <c r="G235" s="560"/>
      <c r="H235" s="893"/>
      <c r="I235" s="931"/>
      <c r="J235" s="931"/>
      <c r="K235" s="931"/>
      <c r="L235" s="920"/>
      <c r="M235" s="920"/>
      <c r="N235" s="920"/>
      <c r="S235" s="919"/>
    </row>
    <row r="236" spans="1:19" ht="12.75" customHeight="1" x14ac:dyDescent="0.15">
      <c r="A236" s="935">
        <v>231</v>
      </c>
      <c r="B236" s="919"/>
      <c r="C236" s="920"/>
      <c r="D236" s="931"/>
      <c r="E236" s="893" t="b">
        <f t="shared" ca="1" si="0"/>
        <v>1</v>
      </c>
      <c r="F236" s="893" t="str">
        <f t="array" aca="1" ref="F236" ca="1">IF(G236&lt;&gt;"",INDIRECT("'"&amp;G236&amp;"'!"&amp;H236),"")</f>
        <v/>
      </c>
      <c r="G236" s="560"/>
      <c r="H236" s="893"/>
      <c r="I236" s="931"/>
      <c r="J236" s="931"/>
      <c r="K236" s="931"/>
      <c r="L236" s="920"/>
      <c r="M236" s="920"/>
      <c r="N236" s="920"/>
      <c r="S236" s="919"/>
    </row>
    <row r="237" spans="1:19" ht="12.75" customHeight="1" x14ac:dyDescent="0.15">
      <c r="A237" s="935">
        <v>232</v>
      </c>
      <c r="B237" s="919"/>
      <c r="C237" s="920"/>
      <c r="D237" s="931"/>
      <c r="E237" s="893" t="b">
        <f t="shared" ca="1" si="0"/>
        <v>1</v>
      </c>
      <c r="F237" s="893" t="str">
        <f t="array" aca="1" ref="F237" ca="1">IF(G237&lt;&gt;"",INDIRECT("'"&amp;G237&amp;"'!"&amp;H237),"")</f>
        <v/>
      </c>
      <c r="G237" s="560"/>
      <c r="H237" s="893"/>
      <c r="I237" s="931"/>
      <c r="J237" s="931"/>
      <c r="K237" s="931"/>
      <c r="L237" s="920"/>
      <c r="M237" s="920"/>
      <c r="N237" s="920"/>
      <c r="S237" s="919"/>
    </row>
    <row r="238" spans="1:19" ht="12.75" customHeight="1" x14ac:dyDescent="0.15">
      <c r="A238" s="935">
        <v>233</v>
      </c>
      <c r="B238" s="919"/>
      <c r="C238" s="920"/>
      <c r="D238" s="931"/>
      <c r="E238" s="893" t="b">
        <f t="shared" ca="1" si="0"/>
        <v>1</v>
      </c>
      <c r="F238" s="893" t="str">
        <f t="array" aca="1" ref="F238" ca="1">IF(G238&lt;&gt;"",INDIRECT("'"&amp;G238&amp;"'!"&amp;H238),"")</f>
        <v/>
      </c>
      <c r="G238" s="560"/>
      <c r="H238" s="893"/>
      <c r="I238" s="931"/>
      <c r="J238" s="931"/>
      <c r="K238" s="931"/>
      <c r="L238" s="920"/>
      <c r="M238" s="920"/>
      <c r="N238" s="920"/>
      <c r="S238" s="919"/>
    </row>
    <row r="239" spans="1:19" ht="12.75" customHeight="1" x14ac:dyDescent="0.15">
      <c r="A239" s="935">
        <v>234</v>
      </c>
      <c r="B239" s="919"/>
      <c r="C239" s="920"/>
      <c r="D239" s="931"/>
      <c r="E239" s="893" t="b">
        <f t="shared" ca="1" si="0"/>
        <v>1</v>
      </c>
      <c r="F239" s="893" t="str">
        <f t="array" aca="1" ref="F239" ca="1">IF(G239&lt;&gt;"",INDIRECT("'"&amp;G239&amp;"'!"&amp;H239),"")</f>
        <v/>
      </c>
      <c r="G239" s="560"/>
      <c r="H239" s="893"/>
      <c r="I239" s="931"/>
      <c r="J239" s="931"/>
      <c r="K239" s="931"/>
      <c r="L239" s="920"/>
      <c r="M239" s="920"/>
      <c r="N239" s="920"/>
      <c r="S239" s="919"/>
    </row>
    <row r="240" spans="1:19" ht="12.75" customHeight="1" x14ac:dyDescent="0.15">
      <c r="A240" s="935">
        <v>235</v>
      </c>
      <c r="B240" s="919"/>
      <c r="C240" s="920"/>
      <c r="D240" s="931"/>
      <c r="E240" s="893" t="b">
        <f t="shared" ca="1" si="0"/>
        <v>1</v>
      </c>
      <c r="F240" s="893" t="str">
        <f t="array" aca="1" ref="F240" ca="1">IF(G240&lt;&gt;"",INDIRECT("'"&amp;G240&amp;"'!"&amp;H240),"")</f>
        <v/>
      </c>
      <c r="G240" s="560"/>
      <c r="H240" s="893"/>
      <c r="I240" s="931"/>
      <c r="J240" s="931"/>
      <c r="K240" s="931"/>
      <c r="L240" s="920"/>
      <c r="M240" s="920"/>
      <c r="N240" s="920"/>
      <c r="S240" s="919"/>
    </row>
    <row r="241" spans="1:19" ht="12.75" customHeight="1" x14ac:dyDescent="0.15">
      <c r="A241" s="935">
        <v>236</v>
      </c>
      <c r="B241" s="919"/>
      <c r="C241" s="920"/>
      <c r="D241" s="931"/>
      <c r="E241" s="893" t="b">
        <f t="shared" ca="1" si="0"/>
        <v>1</v>
      </c>
      <c r="F241" s="893" t="str">
        <f t="array" aca="1" ref="F241" ca="1">IF(G241&lt;&gt;"",INDIRECT("'"&amp;G241&amp;"'!"&amp;H241),"")</f>
        <v/>
      </c>
      <c r="G241" s="560"/>
      <c r="H241" s="893"/>
      <c r="I241" s="931"/>
      <c r="J241" s="931"/>
      <c r="K241" s="931"/>
      <c r="L241" s="920"/>
      <c r="M241" s="920"/>
      <c r="N241" s="920"/>
      <c r="S241" s="919"/>
    </row>
    <row r="242" spans="1:19" ht="12.75" customHeight="1" x14ac:dyDescent="0.15">
      <c r="A242" s="935">
        <v>237</v>
      </c>
      <c r="B242" s="919"/>
      <c r="C242" s="920"/>
      <c r="D242" s="931"/>
      <c r="E242" s="893" t="b">
        <f t="shared" ca="1" si="0"/>
        <v>1</v>
      </c>
      <c r="F242" s="893" t="str">
        <f t="array" aca="1" ref="F242" ca="1">IF(G242&lt;&gt;"",INDIRECT("'"&amp;G242&amp;"'!"&amp;H242),"")</f>
        <v/>
      </c>
      <c r="G242" s="560"/>
      <c r="H242" s="893"/>
      <c r="I242" s="931"/>
      <c r="J242" s="931"/>
      <c r="K242" s="931"/>
      <c r="L242" s="920"/>
      <c r="M242" s="920"/>
      <c r="N242" s="920"/>
      <c r="S242" s="919"/>
    </row>
    <row r="243" spans="1:19" ht="12.75" customHeight="1" x14ac:dyDescent="0.15">
      <c r="A243" s="935">
        <v>238</v>
      </c>
      <c r="B243" s="919"/>
      <c r="C243" s="920"/>
      <c r="D243" s="931"/>
      <c r="E243" s="893" t="b">
        <f t="shared" ca="1" si="0"/>
        <v>1</v>
      </c>
      <c r="F243" s="893" t="str">
        <f t="array" aca="1" ref="F243" ca="1">IF(G243&lt;&gt;"",INDIRECT("'"&amp;G243&amp;"'!"&amp;H243),"")</f>
        <v/>
      </c>
      <c r="G243" s="560"/>
      <c r="H243" s="893"/>
      <c r="I243" s="931"/>
      <c r="J243" s="931"/>
      <c r="K243" s="931"/>
      <c r="L243" s="920"/>
      <c r="M243" s="920"/>
      <c r="N243" s="920"/>
      <c r="S243" s="919"/>
    </row>
    <row r="244" spans="1:19" ht="12.75" customHeight="1" x14ac:dyDescent="0.15">
      <c r="A244" s="935">
        <v>239</v>
      </c>
      <c r="B244" s="919"/>
      <c r="C244" s="920"/>
      <c r="D244" s="931"/>
      <c r="E244" s="893" t="b">
        <f t="shared" ca="1" si="0"/>
        <v>1</v>
      </c>
      <c r="F244" s="893" t="str">
        <f t="array" aca="1" ref="F244" ca="1">IF(G244&lt;&gt;"",INDIRECT("'"&amp;G244&amp;"'!"&amp;H244),"")</f>
        <v/>
      </c>
      <c r="G244" s="560"/>
      <c r="H244" s="893"/>
      <c r="I244" s="931"/>
      <c r="J244" s="931"/>
      <c r="K244" s="931"/>
      <c r="L244" s="920"/>
      <c r="M244" s="920"/>
      <c r="N244" s="920"/>
      <c r="S244" s="919"/>
    </row>
    <row r="245" spans="1:19" ht="12.75" customHeight="1" x14ac:dyDescent="0.15">
      <c r="A245" s="935">
        <v>240</v>
      </c>
      <c r="B245" s="919"/>
      <c r="C245" s="920"/>
      <c r="D245" s="931"/>
      <c r="E245" s="893" t="b">
        <f t="shared" ca="1" si="0"/>
        <v>1</v>
      </c>
      <c r="F245" s="893" t="str">
        <f t="array" aca="1" ref="F245" ca="1">IF(G245&lt;&gt;"",INDIRECT("'"&amp;G245&amp;"'!"&amp;H245),"")</f>
        <v/>
      </c>
      <c r="G245" s="560"/>
      <c r="H245" s="893"/>
      <c r="I245" s="931"/>
      <c r="J245" s="931"/>
      <c r="K245" s="931"/>
      <c r="L245" s="920"/>
      <c r="M245" s="920"/>
      <c r="N245" s="920"/>
      <c r="S245" s="919"/>
    </row>
    <row r="246" spans="1:19" ht="12.75" customHeight="1" x14ac:dyDescent="0.15">
      <c r="A246" s="935">
        <v>241</v>
      </c>
      <c r="B246" s="919"/>
      <c r="C246" s="920"/>
      <c r="D246" s="931"/>
      <c r="E246" s="893" t="b">
        <f t="shared" ca="1" si="0"/>
        <v>1</v>
      </c>
      <c r="F246" s="893" t="str">
        <f t="array" aca="1" ref="F246" ca="1">IF(G246&lt;&gt;"",INDIRECT("'"&amp;G246&amp;"'!"&amp;H246),"")</f>
        <v/>
      </c>
      <c r="G246" s="560"/>
      <c r="H246" s="893"/>
      <c r="I246" s="931"/>
      <c r="J246" s="931"/>
      <c r="K246" s="931"/>
      <c r="L246" s="920"/>
      <c r="M246" s="920"/>
      <c r="N246" s="920"/>
      <c r="S246" s="919"/>
    </row>
    <row r="247" spans="1:19" ht="12.75" customHeight="1" x14ac:dyDescent="0.15">
      <c r="A247" s="935">
        <v>242</v>
      </c>
      <c r="B247" s="919"/>
      <c r="C247" s="920"/>
      <c r="D247" s="931"/>
      <c r="E247" s="893" t="b">
        <f t="shared" ca="1" si="0"/>
        <v>1</v>
      </c>
      <c r="F247" s="893" t="str">
        <f t="array" aca="1" ref="F247" ca="1">IF(G247&lt;&gt;"",INDIRECT("'"&amp;G247&amp;"'!"&amp;H247),"")</f>
        <v/>
      </c>
      <c r="G247" s="560"/>
      <c r="H247" s="893"/>
      <c r="I247" s="931"/>
      <c r="J247" s="931"/>
      <c r="K247" s="931"/>
      <c r="L247" s="920"/>
      <c r="M247" s="920"/>
      <c r="N247" s="920"/>
      <c r="S247" s="919"/>
    </row>
    <row r="248" spans="1:19" ht="12.75" customHeight="1" x14ac:dyDescent="0.15">
      <c r="A248" s="935">
        <v>243</v>
      </c>
      <c r="B248" s="919"/>
      <c r="C248" s="920"/>
      <c r="D248" s="931"/>
      <c r="E248" s="893" t="b">
        <f t="shared" ca="1" si="0"/>
        <v>1</v>
      </c>
      <c r="F248" s="893" t="str">
        <f t="array" aca="1" ref="F248" ca="1">IF(G248&lt;&gt;"",INDIRECT("'"&amp;G248&amp;"'!"&amp;H248),"")</f>
        <v/>
      </c>
      <c r="G248" s="560"/>
      <c r="H248" s="893"/>
      <c r="I248" s="931"/>
      <c r="J248" s="931"/>
      <c r="K248" s="931"/>
      <c r="L248" s="920"/>
      <c r="M248" s="920"/>
      <c r="N248" s="920"/>
      <c r="S248" s="919"/>
    </row>
    <row r="249" spans="1:19" ht="12.75" customHeight="1" x14ac:dyDescent="0.15">
      <c r="A249" s="935">
        <v>244</v>
      </c>
      <c r="B249" s="919"/>
      <c r="C249" s="920"/>
      <c r="D249" s="931"/>
      <c r="E249" s="893" t="b">
        <f t="shared" ca="1" si="0"/>
        <v>1</v>
      </c>
      <c r="F249" s="893" t="str">
        <f t="array" aca="1" ref="F249" ca="1">IF(G249&lt;&gt;"",INDIRECT("'"&amp;G249&amp;"'!"&amp;H249),"")</f>
        <v/>
      </c>
      <c r="G249" s="560"/>
      <c r="H249" s="893"/>
      <c r="I249" s="931"/>
      <c r="J249" s="931"/>
      <c r="K249" s="931"/>
      <c r="L249" s="920"/>
      <c r="M249" s="920"/>
      <c r="N249" s="920"/>
      <c r="S249" s="919"/>
    </row>
    <row r="250" spans="1:19" ht="12.75" customHeight="1" x14ac:dyDescent="0.15">
      <c r="A250" s="935">
        <v>245</v>
      </c>
      <c r="B250" s="919"/>
      <c r="C250" s="920"/>
      <c r="D250" s="931"/>
      <c r="E250" s="893" t="b">
        <f t="shared" ca="1" si="0"/>
        <v>1</v>
      </c>
      <c r="F250" s="893" t="str">
        <f t="array" aca="1" ref="F250" ca="1">IF(G250&lt;&gt;"",INDIRECT("'"&amp;G250&amp;"'!"&amp;H250),"")</f>
        <v/>
      </c>
      <c r="G250" s="560"/>
      <c r="H250" s="893"/>
      <c r="I250" s="931"/>
      <c r="J250" s="931"/>
      <c r="K250" s="931"/>
      <c r="L250" s="920"/>
      <c r="M250" s="920"/>
      <c r="N250" s="920"/>
      <c r="S250" s="919"/>
    </row>
    <row r="251" spans="1:19" ht="12.75" customHeight="1" x14ac:dyDescent="0.15">
      <c r="A251" s="935">
        <v>246</v>
      </c>
      <c r="B251" s="919"/>
      <c r="C251" s="920"/>
      <c r="D251" s="931"/>
      <c r="E251" s="893" t="b">
        <f t="shared" ca="1" si="0"/>
        <v>1</v>
      </c>
      <c r="F251" s="893" t="str">
        <f t="array" aca="1" ref="F251" ca="1">IF(G251&lt;&gt;"",INDIRECT("'"&amp;G251&amp;"'!"&amp;H251),"")</f>
        <v/>
      </c>
      <c r="G251" s="560"/>
      <c r="H251" s="893"/>
      <c r="I251" s="931"/>
      <c r="J251" s="931"/>
      <c r="K251" s="931"/>
      <c r="L251" s="920"/>
      <c r="M251" s="920"/>
      <c r="N251" s="920"/>
      <c r="S251" s="919"/>
    </row>
    <row r="252" spans="1:19" ht="12.75" customHeight="1" x14ac:dyDescent="0.15">
      <c r="A252" s="935">
        <v>247</v>
      </c>
      <c r="B252" s="919"/>
      <c r="C252" s="920"/>
      <c r="D252" s="931"/>
      <c r="E252" s="893" t="b">
        <f t="shared" ca="1" si="0"/>
        <v>1</v>
      </c>
      <c r="F252" s="893" t="str">
        <f t="array" aca="1" ref="F252" ca="1">IF(G252&lt;&gt;"",INDIRECT("'"&amp;G252&amp;"'!"&amp;H252),"")</f>
        <v/>
      </c>
      <c r="G252" s="560"/>
      <c r="H252" s="893"/>
      <c r="I252" s="931"/>
      <c r="J252" s="931"/>
      <c r="K252" s="931"/>
      <c r="L252" s="920"/>
      <c r="M252" s="920"/>
      <c r="N252" s="920"/>
      <c r="S252" s="919"/>
    </row>
    <row r="253" spans="1:19" ht="12.75" customHeight="1" x14ac:dyDescent="0.15">
      <c r="A253" s="935">
        <v>248</v>
      </c>
      <c r="B253" s="919"/>
      <c r="C253" s="920"/>
      <c r="D253" s="931"/>
      <c r="E253" s="893" t="b">
        <f t="shared" ca="1" si="0"/>
        <v>1</v>
      </c>
      <c r="F253" s="893" t="str">
        <f t="array" aca="1" ref="F253" ca="1">IF(G253&lt;&gt;"",INDIRECT("'"&amp;G253&amp;"'!"&amp;H253),"")</f>
        <v/>
      </c>
      <c r="G253" s="560"/>
      <c r="H253" s="893"/>
      <c r="I253" s="931"/>
      <c r="J253" s="931"/>
      <c r="K253" s="931"/>
      <c r="L253" s="920"/>
      <c r="M253" s="920"/>
      <c r="N253" s="920"/>
      <c r="S253" s="919"/>
    </row>
    <row r="254" spans="1:19" ht="12.75" customHeight="1" x14ac:dyDescent="0.15">
      <c r="A254" s="935">
        <v>249</v>
      </c>
      <c r="B254" s="919"/>
      <c r="C254" s="920"/>
      <c r="D254" s="931"/>
      <c r="E254" s="893" t="b">
        <f t="shared" ca="1" si="0"/>
        <v>1</v>
      </c>
      <c r="F254" s="893" t="str">
        <f t="array" aca="1" ref="F254" ca="1">IF(G254&lt;&gt;"",INDIRECT("'"&amp;G254&amp;"'!"&amp;H254),"")</f>
        <v/>
      </c>
      <c r="G254" s="560"/>
      <c r="H254" s="893"/>
      <c r="I254" s="931"/>
      <c r="J254" s="931"/>
      <c r="K254" s="931"/>
      <c r="L254" s="920"/>
      <c r="M254" s="920"/>
      <c r="N254" s="920"/>
      <c r="S254" s="919"/>
    </row>
    <row r="255" spans="1:19" ht="12.75" customHeight="1" x14ac:dyDescent="0.15">
      <c r="A255" s="935">
        <v>250</v>
      </c>
      <c r="B255" s="919"/>
      <c r="C255" s="920"/>
      <c r="D255" s="931"/>
      <c r="E255" s="893" t="b">
        <f t="shared" ca="1" si="0"/>
        <v>1</v>
      </c>
      <c r="F255" s="893" t="str">
        <f t="array" aca="1" ref="F255" ca="1">IF(G255&lt;&gt;"",INDIRECT("'"&amp;G255&amp;"'!"&amp;H255),"")</f>
        <v/>
      </c>
      <c r="G255" s="560"/>
      <c r="H255" s="893"/>
      <c r="I255" s="931"/>
      <c r="J255" s="931"/>
      <c r="K255" s="931"/>
      <c r="L255" s="920"/>
      <c r="M255" s="920"/>
      <c r="N255" s="920"/>
      <c r="S255" s="919"/>
    </row>
    <row r="256" spans="1:19" ht="12.75" customHeight="1" x14ac:dyDescent="0.15">
      <c r="A256" s="935">
        <v>251</v>
      </c>
      <c r="B256" s="919"/>
      <c r="C256" s="920"/>
      <c r="D256" s="931"/>
      <c r="E256" s="893" t="b">
        <f t="shared" ref="E256:E510" ca="1" si="15">F256=B256</f>
        <v>1</v>
      </c>
      <c r="F256" s="893" t="str">
        <f t="array" aca="1" ref="F256" ca="1">IF(G256&lt;&gt;"",INDIRECT("'"&amp;G256&amp;"'!"&amp;H256),"")</f>
        <v/>
      </c>
      <c r="G256" s="560"/>
      <c r="H256" s="893"/>
      <c r="I256" s="931"/>
      <c r="J256" s="931"/>
      <c r="K256" s="931"/>
      <c r="L256" s="920"/>
      <c r="M256" s="920"/>
      <c r="N256" s="920"/>
      <c r="S256" s="919"/>
    </row>
    <row r="257" spans="1:19" ht="12.75" customHeight="1" x14ac:dyDescent="0.15">
      <c r="A257" s="935">
        <v>252</v>
      </c>
      <c r="B257" s="919"/>
      <c r="C257" s="920"/>
      <c r="D257" s="931"/>
      <c r="E257" s="893" t="b">
        <f t="shared" ca="1" si="15"/>
        <v>1</v>
      </c>
      <c r="F257" s="893" t="str">
        <f t="array" aca="1" ref="F257" ca="1">IF(G257&lt;&gt;"",INDIRECT("'"&amp;G257&amp;"'!"&amp;H257),"")</f>
        <v/>
      </c>
      <c r="G257" s="560"/>
      <c r="H257" s="893"/>
      <c r="I257" s="931"/>
      <c r="J257" s="931"/>
      <c r="K257" s="931"/>
      <c r="L257" s="920"/>
      <c r="M257" s="920"/>
      <c r="N257" s="920"/>
      <c r="S257" s="919"/>
    </row>
    <row r="258" spans="1:19" ht="12.75" customHeight="1" x14ac:dyDescent="0.15">
      <c r="A258" s="935">
        <v>253</v>
      </c>
      <c r="B258" s="919"/>
      <c r="C258" s="920"/>
      <c r="D258" s="931"/>
      <c r="E258" s="893" t="b">
        <f t="shared" ca="1" si="15"/>
        <v>1</v>
      </c>
      <c r="F258" s="893" t="str">
        <f t="array" aca="1" ref="F258" ca="1">IF(G258&lt;&gt;"",INDIRECT("'"&amp;G258&amp;"'!"&amp;H258),"")</f>
        <v/>
      </c>
      <c r="G258" s="560"/>
      <c r="H258" s="893"/>
      <c r="I258" s="931"/>
      <c r="J258" s="931"/>
      <c r="K258" s="931"/>
      <c r="L258" s="920"/>
      <c r="M258" s="920"/>
      <c r="N258" s="920"/>
      <c r="S258" s="919"/>
    </row>
    <row r="259" spans="1:19" ht="12.75" customHeight="1" x14ac:dyDescent="0.15">
      <c r="A259" s="935">
        <v>254</v>
      </c>
      <c r="B259" s="919"/>
      <c r="C259" s="920"/>
      <c r="D259" s="931"/>
      <c r="E259" s="893" t="b">
        <f t="shared" ca="1" si="15"/>
        <v>1</v>
      </c>
      <c r="F259" s="893" t="str">
        <f t="array" aca="1" ref="F259" ca="1">IF(G259&lt;&gt;"",INDIRECT("'"&amp;G259&amp;"'!"&amp;H259),"")</f>
        <v/>
      </c>
      <c r="G259" s="560"/>
      <c r="H259" s="893"/>
      <c r="I259" s="931"/>
      <c r="J259" s="931"/>
      <c r="K259" s="931"/>
      <c r="L259" s="920"/>
      <c r="M259" s="920"/>
      <c r="N259" s="920"/>
      <c r="S259" s="919"/>
    </row>
    <row r="260" spans="1:19" ht="12.75" customHeight="1" x14ac:dyDescent="0.15">
      <c r="A260" s="935">
        <v>255</v>
      </c>
      <c r="B260" s="919"/>
      <c r="C260" s="920"/>
      <c r="D260" s="931"/>
      <c r="E260" s="893" t="b">
        <f t="shared" ca="1" si="15"/>
        <v>1</v>
      </c>
      <c r="F260" s="893" t="str">
        <f t="array" aca="1" ref="F260" ca="1">IF(G260&lt;&gt;"",INDIRECT("'"&amp;G260&amp;"'!"&amp;H260),"")</f>
        <v/>
      </c>
      <c r="G260" s="560"/>
      <c r="H260" s="893"/>
      <c r="I260" s="931"/>
      <c r="J260" s="931"/>
      <c r="K260" s="931"/>
      <c r="L260" s="920"/>
      <c r="M260" s="920"/>
      <c r="N260" s="920"/>
      <c r="S260" s="919"/>
    </row>
    <row r="261" spans="1:19" ht="12.75" customHeight="1" x14ac:dyDescent="0.15">
      <c r="A261" s="935">
        <v>256</v>
      </c>
      <c r="B261" s="919"/>
      <c r="C261" s="920"/>
      <c r="D261" s="931"/>
      <c r="E261" s="893" t="b">
        <f t="shared" ca="1" si="15"/>
        <v>1</v>
      </c>
      <c r="F261" s="893" t="str">
        <f t="array" aca="1" ref="F261" ca="1">IF(G261&lt;&gt;"",INDIRECT("'"&amp;G261&amp;"'!"&amp;H261),"")</f>
        <v/>
      </c>
      <c r="G261" s="560"/>
      <c r="H261" s="893"/>
      <c r="I261" s="931"/>
      <c r="J261" s="931"/>
      <c r="K261" s="931"/>
      <c r="L261" s="920"/>
      <c r="M261" s="920"/>
      <c r="N261" s="920"/>
      <c r="S261" s="919"/>
    </row>
    <row r="262" spans="1:19" ht="12.75" customHeight="1" x14ac:dyDescent="0.15">
      <c r="A262" s="935">
        <v>257</v>
      </c>
      <c r="B262" s="919"/>
      <c r="C262" s="920"/>
      <c r="D262" s="931"/>
      <c r="E262" s="893" t="b">
        <f t="shared" ca="1" si="15"/>
        <v>1</v>
      </c>
      <c r="F262" s="893" t="str">
        <f t="array" aca="1" ref="F262" ca="1">IF(G262&lt;&gt;"",INDIRECT("'"&amp;G262&amp;"'!"&amp;H262),"")</f>
        <v/>
      </c>
      <c r="G262" s="560"/>
      <c r="H262" s="893"/>
      <c r="I262" s="931"/>
      <c r="J262" s="931"/>
      <c r="K262" s="931"/>
      <c r="L262" s="920"/>
      <c r="M262" s="920"/>
      <c r="N262" s="920"/>
      <c r="S262" s="919"/>
    </row>
    <row r="263" spans="1:19" ht="12.75" customHeight="1" x14ac:dyDescent="0.15">
      <c r="A263" s="935">
        <v>258</v>
      </c>
      <c r="B263" s="919"/>
      <c r="C263" s="920"/>
      <c r="D263" s="931"/>
      <c r="E263" s="893" t="b">
        <f t="shared" ca="1" si="15"/>
        <v>1</v>
      </c>
      <c r="F263" s="893" t="str">
        <f t="array" aca="1" ref="F263" ca="1">IF(G263&lt;&gt;"",INDIRECT("'"&amp;G263&amp;"'!"&amp;H263),"")</f>
        <v/>
      </c>
      <c r="G263" s="560"/>
      <c r="H263" s="893"/>
      <c r="I263" s="931"/>
      <c r="J263" s="931"/>
      <c r="K263" s="931"/>
      <c r="L263" s="920"/>
      <c r="M263" s="920"/>
      <c r="N263" s="920"/>
      <c r="S263" s="919"/>
    </row>
    <row r="264" spans="1:19" ht="12.75" customHeight="1" x14ac:dyDescent="0.15">
      <c r="A264" s="893">
        <v>259</v>
      </c>
      <c r="B264" s="929">
        <f>'BudgetSum 2-4'!C26</f>
        <v>0</v>
      </c>
      <c r="C264" s="930">
        <f t="shared" ref="C264:C265" si="16">A264-B264</f>
        <v>259</v>
      </c>
      <c r="D264" s="920"/>
      <c r="E264" s="893" t="b">
        <f t="shared" ca="1" si="15"/>
        <v>1</v>
      </c>
      <c r="F264" s="932">
        <f t="array" aca="1" ref="F264" ca="1">IF(G264&lt;&gt;"",INDIRECT("'"&amp;G264&amp;"'!"&amp;H264),"")</f>
        <v>0</v>
      </c>
      <c r="G264" s="560" t="s">
        <v>4690</v>
      </c>
      <c r="H264" s="893" t="s">
        <v>4802</v>
      </c>
      <c r="I264" s="920"/>
      <c r="J264" s="920"/>
      <c r="K264" s="920"/>
      <c r="L264" s="920"/>
      <c r="M264" s="920"/>
      <c r="N264" s="920"/>
      <c r="S264" s="919"/>
    </row>
    <row r="265" spans="1:19" ht="12.75" customHeight="1" x14ac:dyDescent="0.15">
      <c r="A265" s="914">
        <v>260</v>
      </c>
      <c r="B265" s="929">
        <f>'BudgetSum 2-4'!C28</f>
        <v>0</v>
      </c>
      <c r="C265" s="930">
        <f t="shared" si="16"/>
        <v>260</v>
      </c>
      <c r="D265" s="920"/>
      <c r="E265" s="893" t="b">
        <f t="shared" ca="1" si="15"/>
        <v>1</v>
      </c>
      <c r="F265" s="932">
        <f t="array" aca="1" ref="F265" ca="1">IF(G265&lt;&gt;"",INDIRECT("'"&amp;G265&amp;"'!"&amp;H265),"")</f>
        <v>0</v>
      </c>
      <c r="G265" s="560" t="s">
        <v>4690</v>
      </c>
      <c r="H265" s="893" t="s">
        <v>4803</v>
      </c>
      <c r="I265" s="920"/>
      <c r="J265" s="920"/>
      <c r="K265" s="920"/>
      <c r="L265" s="920"/>
      <c r="M265" s="920"/>
      <c r="N265" s="920"/>
      <c r="S265" s="919"/>
    </row>
    <row r="266" spans="1:19" ht="12.75" customHeight="1" x14ac:dyDescent="0.15">
      <c r="A266" s="935">
        <v>261</v>
      </c>
      <c r="B266" s="919"/>
      <c r="C266" s="920"/>
      <c r="D266" s="931"/>
      <c r="E266" s="893" t="b">
        <f t="shared" ca="1" si="15"/>
        <v>1</v>
      </c>
      <c r="F266" s="893" t="str">
        <f t="array" aca="1" ref="F266" ca="1">IF(G266&lt;&gt;"",INDIRECT("'"&amp;G266&amp;"'!"&amp;H266),"")</f>
        <v/>
      </c>
      <c r="G266" s="560"/>
      <c r="H266" s="893"/>
      <c r="I266" s="931"/>
      <c r="J266" s="931"/>
      <c r="K266" s="931"/>
      <c r="L266" s="920"/>
      <c r="M266" s="920"/>
      <c r="N266" s="920"/>
      <c r="S266" s="919"/>
    </row>
    <row r="267" spans="1:19" ht="12.75" customHeight="1" x14ac:dyDescent="0.15">
      <c r="A267" s="914">
        <v>262</v>
      </c>
      <c r="B267" s="929">
        <f>'BudgetSum 2-4'!C35</f>
        <v>0</v>
      </c>
      <c r="C267" s="930">
        <f t="shared" ref="C267:C269" si="17">A267-B267</f>
        <v>262</v>
      </c>
      <c r="D267" s="920"/>
      <c r="E267" s="893" t="b">
        <f t="shared" ca="1" si="15"/>
        <v>1</v>
      </c>
      <c r="F267" s="932">
        <f t="array" aca="1" ref="F267" ca="1">IF(G267&lt;&gt;"",INDIRECT("'"&amp;G267&amp;"'!"&amp;H267),"")</f>
        <v>0</v>
      </c>
      <c r="G267" s="560" t="s">
        <v>4690</v>
      </c>
      <c r="H267" s="893" t="s">
        <v>4804</v>
      </c>
      <c r="I267" s="920"/>
      <c r="J267" s="920"/>
      <c r="K267" s="920"/>
      <c r="L267" s="920"/>
      <c r="M267" s="920"/>
      <c r="N267" s="920"/>
      <c r="S267" s="919"/>
    </row>
    <row r="268" spans="1:19" ht="12.75" customHeight="1" x14ac:dyDescent="0.15">
      <c r="A268" s="914">
        <v>263</v>
      </c>
      <c r="B268" s="929">
        <f>'BudgetSum 2-4'!C36</f>
        <v>0</v>
      </c>
      <c r="C268" s="930">
        <f t="shared" si="17"/>
        <v>263</v>
      </c>
      <c r="D268" s="920"/>
      <c r="E268" s="893" t="b">
        <f t="shared" ca="1" si="15"/>
        <v>1</v>
      </c>
      <c r="F268" s="932">
        <f t="array" aca="1" ref="F268" ca="1">IF(G268&lt;&gt;"",INDIRECT("'"&amp;G268&amp;"'!"&amp;H268),"")</f>
        <v>0</v>
      </c>
      <c r="G268" s="560" t="s">
        <v>4690</v>
      </c>
      <c r="H268" s="893" t="s">
        <v>4805</v>
      </c>
      <c r="I268" s="920"/>
      <c r="J268" s="920"/>
      <c r="K268" s="920"/>
      <c r="L268" s="920"/>
      <c r="M268" s="920"/>
      <c r="N268" s="920"/>
      <c r="S268" s="919"/>
    </row>
    <row r="269" spans="1:19" ht="12.75" customHeight="1" x14ac:dyDescent="0.15">
      <c r="A269" s="914">
        <v>264</v>
      </c>
      <c r="B269" s="929">
        <f>'BudgetSum 2-4'!C37</f>
        <v>0</v>
      </c>
      <c r="C269" s="930">
        <f t="shared" si="17"/>
        <v>264</v>
      </c>
      <c r="D269" s="920"/>
      <c r="E269" s="893" t="b">
        <f t="shared" ca="1" si="15"/>
        <v>1</v>
      </c>
      <c r="F269" s="932">
        <f t="array" aca="1" ref="F269" ca="1">IF(G269&lt;&gt;"",INDIRECT("'"&amp;G269&amp;"'!"&amp;H269),"")</f>
        <v>0</v>
      </c>
      <c r="G269" s="560" t="s">
        <v>4690</v>
      </c>
      <c r="H269" s="893" t="s">
        <v>4806</v>
      </c>
      <c r="I269" s="920"/>
      <c r="J269" s="920"/>
      <c r="K269" s="920"/>
      <c r="L269" s="920"/>
      <c r="M269" s="920"/>
      <c r="N269" s="920"/>
      <c r="S269" s="919"/>
    </row>
    <row r="270" spans="1:19" ht="12.75" customHeight="1" x14ac:dyDescent="0.15">
      <c r="A270" s="935">
        <v>265</v>
      </c>
      <c r="B270" s="919"/>
      <c r="C270" s="920"/>
      <c r="D270" s="931"/>
      <c r="E270" s="893" t="b">
        <f t="shared" ca="1" si="15"/>
        <v>1</v>
      </c>
      <c r="F270" s="893" t="str">
        <f t="array" aca="1" ref="F270" ca="1">IF(G270&lt;&gt;"",INDIRECT("'"&amp;G270&amp;"'!"&amp;H270),"")</f>
        <v/>
      </c>
      <c r="G270" s="560"/>
      <c r="H270" s="893"/>
      <c r="I270" s="931"/>
      <c r="J270" s="931"/>
      <c r="K270" s="931"/>
      <c r="L270" s="920"/>
      <c r="M270" s="920"/>
      <c r="N270" s="920"/>
      <c r="S270" s="919"/>
    </row>
    <row r="271" spans="1:19" ht="12.75" customHeight="1" x14ac:dyDescent="0.15">
      <c r="A271" s="935">
        <v>266</v>
      </c>
      <c r="B271" s="919"/>
      <c r="C271" s="920"/>
      <c r="D271" s="931"/>
      <c r="E271" s="893" t="b">
        <f t="shared" ca="1" si="15"/>
        <v>1</v>
      </c>
      <c r="F271" s="893" t="str">
        <f t="array" aca="1" ref="F271" ca="1">IF(G271&lt;&gt;"",INDIRECT("'"&amp;G271&amp;"'!"&amp;H271),"")</f>
        <v/>
      </c>
      <c r="G271" s="560"/>
      <c r="H271" s="893"/>
      <c r="I271" s="931"/>
      <c r="J271" s="931"/>
      <c r="K271" s="931"/>
      <c r="L271" s="920"/>
      <c r="M271" s="920"/>
      <c r="N271" s="920"/>
      <c r="S271" s="919"/>
    </row>
    <row r="272" spans="1:19" ht="12.75" customHeight="1" x14ac:dyDescent="0.15">
      <c r="A272" s="935">
        <v>267</v>
      </c>
      <c r="B272" s="919"/>
      <c r="C272" s="920"/>
      <c r="D272" s="931"/>
      <c r="E272" s="893" t="b">
        <f t="shared" ca="1" si="15"/>
        <v>1</v>
      </c>
      <c r="F272" s="893" t="str">
        <f t="array" aca="1" ref="F272" ca="1">IF(G272&lt;&gt;"",INDIRECT("'"&amp;G272&amp;"'!"&amp;H272),"")</f>
        <v/>
      </c>
      <c r="G272" s="560"/>
      <c r="H272" s="893"/>
      <c r="I272" s="931"/>
      <c r="J272" s="931"/>
      <c r="K272" s="931"/>
      <c r="L272" s="920"/>
      <c r="M272" s="920"/>
      <c r="N272" s="920"/>
      <c r="S272" s="919"/>
    </row>
    <row r="273" spans="1:19" ht="12.75" customHeight="1" x14ac:dyDescent="0.15">
      <c r="A273" s="935">
        <v>268</v>
      </c>
      <c r="B273" s="919"/>
      <c r="C273" s="920"/>
      <c r="D273" s="931"/>
      <c r="E273" s="893" t="b">
        <f t="shared" ca="1" si="15"/>
        <v>1</v>
      </c>
      <c r="F273" s="893" t="str">
        <f t="array" aca="1" ref="F273" ca="1">IF(G273&lt;&gt;"",INDIRECT("'"&amp;G273&amp;"'!"&amp;H273),"")</f>
        <v/>
      </c>
      <c r="G273" s="560"/>
      <c r="H273" s="893"/>
      <c r="I273" s="931"/>
      <c r="J273" s="931"/>
      <c r="K273" s="931"/>
      <c r="L273" s="920"/>
      <c r="M273" s="920"/>
      <c r="N273" s="920"/>
      <c r="S273" s="919"/>
    </row>
    <row r="274" spans="1:19" ht="12.75" customHeight="1" x14ac:dyDescent="0.15">
      <c r="A274" s="935">
        <v>269</v>
      </c>
      <c r="B274" s="919"/>
      <c r="C274" s="920"/>
      <c r="D274" s="931"/>
      <c r="E274" s="893" t="b">
        <f t="shared" ca="1" si="15"/>
        <v>1</v>
      </c>
      <c r="F274" s="893" t="str">
        <f t="array" aca="1" ref="F274" ca="1">IF(G274&lt;&gt;"",INDIRECT("'"&amp;G274&amp;"'!"&amp;H274),"")</f>
        <v/>
      </c>
      <c r="G274" s="560"/>
      <c r="H274" s="893"/>
      <c r="I274" s="931"/>
      <c r="J274" s="931"/>
      <c r="K274" s="931"/>
      <c r="L274" s="920"/>
      <c r="M274" s="920"/>
      <c r="N274" s="920"/>
      <c r="S274" s="919"/>
    </row>
    <row r="275" spans="1:19" ht="12.75" customHeight="1" x14ac:dyDescent="0.15">
      <c r="A275" s="935">
        <v>270</v>
      </c>
      <c r="B275" s="919"/>
      <c r="C275" s="920"/>
      <c r="D275" s="931"/>
      <c r="E275" s="893" t="b">
        <f t="shared" ca="1" si="15"/>
        <v>1</v>
      </c>
      <c r="F275" s="893" t="str">
        <f t="array" aca="1" ref="F275" ca="1">IF(G275&lt;&gt;"",INDIRECT("'"&amp;G275&amp;"'!"&amp;H275),"")</f>
        <v/>
      </c>
      <c r="G275" s="560"/>
      <c r="H275" s="893"/>
      <c r="I275" s="931"/>
      <c r="J275" s="931"/>
      <c r="K275" s="931"/>
      <c r="L275" s="920"/>
      <c r="M275" s="920"/>
      <c r="N275" s="920"/>
      <c r="S275" s="919"/>
    </row>
    <row r="276" spans="1:19" ht="12.75" customHeight="1" x14ac:dyDescent="0.15">
      <c r="A276" s="935">
        <v>271</v>
      </c>
      <c r="B276" s="919"/>
      <c r="C276" s="920"/>
      <c r="D276" s="931"/>
      <c r="E276" s="893" t="b">
        <f t="shared" ca="1" si="15"/>
        <v>1</v>
      </c>
      <c r="F276" s="893" t="str">
        <f t="array" aca="1" ref="F276" ca="1">IF(G276&lt;&gt;"",INDIRECT("'"&amp;G276&amp;"'!"&amp;H276),"")</f>
        <v/>
      </c>
      <c r="G276" s="560"/>
      <c r="H276" s="893"/>
      <c r="I276" s="931"/>
      <c r="J276" s="931"/>
      <c r="K276" s="931"/>
      <c r="L276" s="920"/>
      <c r="M276" s="920"/>
      <c r="N276" s="920"/>
      <c r="S276" s="919"/>
    </row>
    <row r="277" spans="1:19" ht="12.75" customHeight="1" x14ac:dyDescent="0.15">
      <c r="A277" s="935">
        <v>272</v>
      </c>
      <c r="B277" s="919"/>
      <c r="C277" s="920"/>
      <c r="D277" s="931"/>
      <c r="E277" s="893" t="b">
        <f t="shared" ca="1" si="15"/>
        <v>1</v>
      </c>
      <c r="F277" s="893" t="str">
        <f t="array" aca="1" ref="F277" ca="1">IF(G277&lt;&gt;"",INDIRECT("'"&amp;G277&amp;"'!"&amp;H277),"")</f>
        <v/>
      </c>
      <c r="G277" s="560"/>
      <c r="H277" s="893"/>
      <c r="I277" s="931"/>
      <c r="J277" s="931"/>
      <c r="K277" s="931"/>
      <c r="L277" s="920"/>
      <c r="M277" s="920"/>
      <c r="N277" s="920"/>
      <c r="S277" s="919"/>
    </row>
    <row r="278" spans="1:19" ht="12.75" customHeight="1" x14ac:dyDescent="0.15">
      <c r="A278" s="935">
        <v>273</v>
      </c>
      <c r="B278" s="919"/>
      <c r="C278" s="920"/>
      <c r="D278" s="931"/>
      <c r="E278" s="893" t="b">
        <f t="shared" ca="1" si="15"/>
        <v>1</v>
      </c>
      <c r="F278" s="893" t="str">
        <f t="array" aca="1" ref="F278" ca="1">IF(G278&lt;&gt;"",INDIRECT("'"&amp;G278&amp;"'!"&amp;H278),"")</f>
        <v/>
      </c>
      <c r="G278" s="560"/>
      <c r="H278" s="893"/>
      <c r="I278" s="931"/>
      <c r="J278" s="931"/>
      <c r="K278" s="931"/>
      <c r="L278" s="920"/>
      <c r="M278" s="920"/>
      <c r="N278" s="920"/>
      <c r="S278" s="919"/>
    </row>
    <row r="279" spans="1:19" ht="12.75" customHeight="1" x14ac:dyDescent="0.15">
      <c r="A279" s="935">
        <v>274</v>
      </c>
      <c r="B279" s="919"/>
      <c r="C279" s="920"/>
      <c r="D279" s="931"/>
      <c r="E279" s="893" t="b">
        <f t="shared" ca="1" si="15"/>
        <v>1</v>
      </c>
      <c r="F279" s="893" t="str">
        <f t="array" aca="1" ref="F279" ca="1">IF(G279&lt;&gt;"",INDIRECT("'"&amp;G279&amp;"'!"&amp;H279),"")</f>
        <v/>
      </c>
      <c r="G279" s="560"/>
      <c r="H279" s="893"/>
      <c r="I279" s="931"/>
      <c r="J279" s="931"/>
      <c r="K279" s="931"/>
      <c r="L279" s="920"/>
      <c r="M279" s="920"/>
      <c r="N279" s="920"/>
      <c r="S279" s="919"/>
    </row>
    <row r="280" spans="1:19" ht="12.75" customHeight="1" x14ac:dyDescent="0.15">
      <c r="A280" s="935">
        <v>275</v>
      </c>
      <c r="B280" s="919"/>
      <c r="C280" s="920"/>
      <c r="D280" s="931"/>
      <c r="E280" s="893" t="b">
        <f t="shared" ca="1" si="15"/>
        <v>1</v>
      </c>
      <c r="F280" s="893" t="str">
        <f t="array" aca="1" ref="F280" ca="1">IF(G280&lt;&gt;"",INDIRECT("'"&amp;G280&amp;"'!"&amp;H280),"")</f>
        <v/>
      </c>
      <c r="G280" s="560"/>
      <c r="H280" s="893"/>
      <c r="I280" s="931"/>
      <c r="J280" s="931"/>
      <c r="K280" s="931"/>
      <c r="L280" s="920"/>
      <c r="M280" s="920"/>
      <c r="N280" s="920"/>
      <c r="S280" s="919"/>
    </row>
    <row r="281" spans="1:19" ht="12.75" customHeight="1" x14ac:dyDescent="0.15">
      <c r="A281" s="935">
        <v>276</v>
      </c>
      <c r="B281" s="919"/>
      <c r="C281" s="920"/>
      <c r="D281" s="931"/>
      <c r="E281" s="893" t="b">
        <f t="shared" ca="1" si="15"/>
        <v>1</v>
      </c>
      <c r="F281" s="893" t="str">
        <f t="array" aca="1" ref="F281" ca="1">IF(G281&lt;&gt;"",INDIRECT("'"&amp;G281&amp;"'!"&amp;H281),"")</f>
        <v/>
      </c>
      <c r="G281" s="560"/>
      <c r="H281" s="893"/>
      <c r="I281" s="931"/>
      <c r="J281" s="931"/>
      <c r="K281" s="931"/>
      <c r="L281" s="920"/>
      <c r="M281" s="920"/>
      <c r="N281" s="920"/>
      <c r="S281" s="919"/>
    </row>
    <row r="282" spans="1:19" ht="12.75" customHeight="1" x14ac:dyDescent="0.15">
      <c r="A282" s="935">
        <v>277</v>
      </c>
      <c r="B282" s="919"/>
      <c r="C282" s="920"/>
      <c r="D282" s="931"/>
      <c r="E282" s="893" t="b">
        <f t="shared" ca="1" si="15"/>
        <v>1</v>
      </c>
      <c r="F282" s="893" t="str">
        <f t="array" aca="1" ref="F282" ca="1">IF(G282&lt;&gt;"",INDIRECT("'"&amp;G282&amp;"'!"&amp;H282),"")</f>
        <v/>
      </c>
      <c r="G282" s="560"/>
      <c r="H282" s="893"/>
      <c r="I282" s="931"/>
      <c r="J282" s="931"/>
      <c r="K282" s="931"/>
      <c r="L282" s="920"/>
      <c r="M282" s="920"/>
      <c r="N282" s="920"/>
      <c r="S282" s="919"/>
    </row>
    <row r="283" spans="1:19" ht="12.75" customHeight="1" x14ac:dyDescent="0.15">
      <c r="A283" s="935">
        <v>278</v>
      </c>
      <c r="B283" s="919"/>
      <c r="C283" s="920"/>
      <c r="D283" s="931"/>
      <c r="E283" s="893" t="b">
        <f t="shared" ca="1" si="15"/>
        <v>1</v>
      </c>
      <c r="F283" s="893" t="str">
        <f t="array" aca="1" ref="F283" ca="1">IF(G283&lt;&gt;"",INDIRECT("'"&amp;G283&amp;"'!"&amp;H283),"")</f>
        <v/>
      </c>
      <c r="G283" s="560"/>
      <c r="H283" s="893"/>
      <c r="I283" s="931"/>
      <c r="J283" s="931"/>
      <c r="K283" s="931"/>
      <c r="L283" s="920"/>
      <c r="M283" s="920"/>
      <c r="N283" s="920"/>
      <c r="S283" s="919"/>
    </row>
    <row r="284" spans="1:19" ht="12.75" customHeight="1" x14ac:dyDescent="0.15">
      <c r="A284" s="935">
        <v>279</v>
      </c>
      <c r="B284" s="919"/>
      <c r="C284" s="920"/>
      <c r="D284" s="931"/>
      <c r="E284" s="893" t="b">
        <f t="shared" ca="1" si="15"/>
        <v>1</v>
      </c>
      <c r="F284" s="893" t="str">
        <f t="array" aca="1" ref="F284" ca="1">IF(G284&lt;&gt;"",INDIRECT("'"&amp;G284&amp;"'!"&amp;H284),"")</f>
        <v/>
      </c>
      <c r="G284" s="560"/>
      <c r="H284" s="893"/>
      <c r="I284" s="931"/>
      <c r="J284" s="931"/>
      <c r="K284" s="931"/>
      <c r="L284" s="920"/>
      <c r="M284" s="920"/>
      <c r="N284" s="920"/>
      <c r="S284" s="919"/>
    </row>
    <row r="285" spans="1:19" ht="12.75" customHeight="1" x14ac:dyDescent="0.15">
      <c r="A285" s="935">
        <v>280</v>
      </c>
      <c r="B285" s="919"/>
      <c r="C285" s="920"/>
      <c r="D285" s="931"/>
      <c r="E285" s="893" t="b">
        <f t="shared" ca="1" si="15"/>
        <v>1</v>
      </c>
      <c r="F285" s="893" t="str">
        <f t="array" aca="1" ref="F285" ca="1">IF(G285&lt;&gt;"",INDIRECT("'"&amp;G285&amp;"'!"&amp;H285),"")</f>
        <v/>
      </c>
      <c r="G285" s="560"/>
      <c r="H285" s="893"/>
      <c r="I285" s="931"/>
      <c r="J285" s="931"/>
      <c r="K285" s="931"/>
      <c r="L285" s="920"/>
      <c r="M285" s="920"/>
      <c r="N285" s="920"/>
      <c r="S285" s="919"/>
    </row>
    <row r="286" spans="1:19" ht="12.75" customHeight="1" x14ac:dyDescent="0.15">
      <c r="A286" s="935">
        <v>281</v>
      </c>
      <c r="B286" s="919"/>
      <c r="C286" s="920"/>
      <c r="D286" s="931"/>
      <c r="E286" s="893" t="b">
        <f t="shared" ca="1" si="15"/>
        <v>1</v>
      </c>
      <c r="F286" s="893" t="str">
        <f t="array" aca="1" ref="F286" ca="1">IF(G286&lt;&gt;"",INDIRECT("'"&amp;G286&amp;"'!"&amp;H286),"")</f>
        <v/>
      </c>
      <c r="G286" s="560"/>
      <c r="H286" s="893"/>
      <c r="I286" s="931"/>
      <c r="J286" s="931"/>
      <c r="K286" s="931"/>
      <c r="L286" s="920"/>
      <c r="M286" s="920"/>
      <c r="N286" s="920"/>
      <c r="S286" s="919"/>
    </row>
    <row r="287" spans="1:19" ht="12.75" customHeight="1" x14ac:dyDescent="0.15">
      <c r="A287" s="935">
        <v>282</v>
      </c>
      <c r="B287" s="919"/>
      <c r="C287" s="920"/>
      <c r="D287" s="931"/>
      <c r="E287" s="893" t="b">
        <f t="shared" ca="1" si="15"/>
        <v>1</v>
      </c>
      <c r="F287" s="893" t="str">
        <f t="array" aca="1" ref="F287" ca="1">IF(G287&lt;&gt;"",INDIRECT("'"&amp;G287&amp;"'!"&amp;H287),"")</f>
        <v/>
      </c>
      <c r="G287" s="560"/>
      <c r="H287" s="893"/>
      <c r="I287" s="931"/>
      <c r="J287" s="931"/>
      <c r="K287" s="931"/>
      <c r="L287" s="920"/>
      <c r="M287" s="920"/>
      <c r="N287" s="920"/>
      <c r="S287" s="919"/>
    </row>
    <row r="288" spans="1:19" ht="12.75" customHeight="1" x14ac:dyDescent="0.15">
      <c r="A288" s="935">
        <v>283</v>
      </c>
      <c r="B288" s="919"/>
      <c r="C288" s="920"/>
      <c r="D288" s="931"/>
      <c r="E288" s="893" t="b">
        <f t="shared" ca="1" si="15"/>
        <v>1</v>
      </c>
      <c r="F288" s="893" t="str">
        <f t="array" aca="1" ref="F288" ca="1">IF(G288&lt;&gt;"",INDIRECT("'"&amp;G288&amp;"'!"&amp;H288),"")</f>
        <v/>
      </c>
      <c r="G288" s="560"/>
      <c r="H288" s="893"/>
      <c r="I288" s="931"/>
      <c r="J288" s="931"/>
      <c r="K288" s="931"/>
      <c r="L288" s="920"/>
      <c r="M288" s="920"/>
      <c r="N288" s="920"/>
      <c r="S288" s="919"/>
    </row>
    <row r="289" spans="1:19" ht="12.75" customHeight="1" x14ac:dyDescent="0.15">
      <c r="A289" s="935">
        <v>284</v>
      </c>
      <c r="B289" s="919"/>
      <c r="C289" s="920"/>
      <c r="D289" s="931"/>
      <c r="E289" s="893" t="b">
        <f t="shared" ca="1" si="15"/>
        <v>1</v>
      </c>
      <c r="F289" s="893" t="str">
        <f t="array" aca="1" ref="F289" ca="1">IF(G289&lt;&gt;"",INDIRECT("'"&amp;G289&amp;"'!"&amp;H289),"")</f>
        <v/>
      </c>
      <c r="G289" s="560"/>
      <c r="H289" s="893"/>
      <c r="I289" s="931"/>
      <c r="J289" s="931"/>
      <c r="K289" s="931"/>
      <c r="L289" s="920"/>
      <c r="M289" s="920"/>
      <c r="N289" s="920"/>
      <c r="S289" s="919"/>
    </row>
    <row r="290" spans="1:19" ht="12.75" customHeight="1" x14ac:dyDescent="0.15">
      <c r="A290" s="935">
        <v>285</v>
      </c>
      <c r="B290" s="919"/>
      <c r="C290" s="920"/>
      <c r="D290" s="931"/>
      <c r="E290" s="893" t="b">
        <f t="shared" ca="1" si="15"/>
        <v>1</v>
      </c>
      <c r="F290" s="893" t="str">
        <f t="array" aca="1" ref="F290" ca="1">IF(G290&lt;&gt;"",INDIRECT("'"&amp;G290&amp;"'!"&amp;H290),"")</f>
        <v/>
      </c>
      <c r="G290" s="560"/>
      <c r="H290" s="893"/>
      <c r="I290" s="931"/>
      <c r="J290" s="931"/>
      <c r="K290" s="931"/>
      <c r="L290" s="920"/>
      <c r="M290" s="920"/>
      <c r="N290" s="920"/>
      <c r="S290" s="919"/>
    </row>
    <row r="291" spans="1:19" ht="12.75" customHeight="1" x14ac:dyDescent="0.15">
      <c r="A291" s="935">
        <v>286</v>
      </c>
      <c r="B291" s="919"/>
      <c r="C291" s="920"/>
      <c r="D291" s="931"/>
      <c r="E291" s="893" t="b">
        <f t="shared" ca="1" si="15"/>
        <v>1</v>
      </c>
      <c r="F291" s="893" t="str">
        <f t="array" aca="1" ref="F291" ca="1">IF(G291&lt;&gt;"",INDIRECT("'"&amp;G291&amp;"'!"&amp;H291),"")</f>
        <v/>
      </c>
      <c r="G291" s="560"/>
      <c r="H291" s="893"/>
      <c r="I291" s="931"/>
      <c r="J291" s="931"/>
      <c r="K291" s="931"/>
      <c r="L291" s="920"/>
      <c r="M291" s="920"/>
      <c r="N291" s="920"/>
      <c r="S291" s="919"/>
    </row>
    <row r="292" spans="1:19" ht="12.75" customHeight="1" x14ac:dyDescent="0.15">
      <c r="A292" s="935">
        <v>287</v>
      </c>
      <c r="B292" s="919"/>
      <c r="C292" s="920"/>
      <c r="D292" s="931"/>
      <c r="E292" s="893" t="b">
        <f t="shared" ca="1" si="15"/>
        <v>1</v>
      </c>
      <c r="F292" s="893" t="str">
        <f t="array" aca="1" ref="F292" ca="1">IF(G292&lt;&gt;"",INDIRECT("'"&amp;G292&amp;"'!"&amp;H292),"")</f>
        <v/>
      </c>
      <c r="G292" s="560"/>
      <c r="H292" s="893"/>
      <c r="I292" s="931"/>
      <c r="J292" s="931"/>
      <c r="K292" s="931"/>
      <c r="L292" s="920"/>
      <c r="M292" s="920"/>
      <c r="N292" s="920"/>
      <c r="S292" s="919"/>
    </row>
    <row r="293" spans="1:19" ht="12.75" customHeight="1" x14ac:dyDescent="0.15">
      <c r="A293" s="935">
        <v>288</v>
      </c>
      <c r="B293" s="919"/>
      <c r="C293" s="920"/>
      <c r="D293" s="931"/>
      <c r="E293" s="893" t="b">
        <f t="shared" ca="1" si="15"/>
        <v>1</v>
      </c>
      <c r="F293" s="893" t="str">
        <f t="array" aca="1" ref="F293" ca="1">IF(G293&lt;&gt;"",INDIRECT("'"&amp;G293&amp;"'!"&amp;H293),"")</f>
        <v/>
      </c>
      <c r="G293" s="560"/>
      <c r="H293" s="893"/>
      <c r="I293" s="931"/>
      <c r="J293" s="931"/>
      <c r="K293" s="931"/>
      <c r="L293" s="920"/>
      <c r="M293" s="920"/>
      <c r="N293" s="920"/>
      <c r="S293" s="919"/>
    </row>
    <row r="294" spans="1:19" ht="12.75" customHeight="1" x14ac:dyDescent="0.15">
      <c r="A294" s="935">
        <v>289</v>
      </c>
      <c r="B294" s="919"/>
      <c r="C294" s="920"/>
      <c r="D294" s="931"/>
      <c r="E294" s="893" t="b">
        <f t="shared" ca="1" si="15"/>
        <v>1</v>
      </c>
      <c r="F294" s="893" t="str">
        <f t="array" aca="1" ref="F294" ca="1">IF(G294&lt;&gt;"",INDIRECT("'"&amp;G294&amp;"'!"&amp;H294),"")</f>
        <v/>
      </c>
      <c r="G294" s="560"/>
      <c r="H294" s="893"/>
      <c r="I294" s="931"/>
      <c r="J294" s="931"/>
      <c r="K294" s="931"/>
      <c r="L294" s="920"/>
      <c r="M294" s="920"/>
      <c r="N294" s="920"/>
      <c r="S294" s="919"/>
    </row>
    <row r="295" spans="1:19" ht="12.75" customHeight="1" x14ac:dyDescent="0.15">
      <c r="A295" s="935">
        <v>290</v>
      </c>
      <c r="B295" s="919"/>
      <c r="C295" s="920"/>
      <c r="D295" s="931"/>
      <c r="E295" s="893" t="b">
        <f t="shared" ca="1" si="15"/>
        <v>1</v>
      </c>
      <c r="F295" s="893" t="str">
        <f t="array" aca="1" ref="F295" ca="1">IF(G295&lt;&gt;"",INDIRECT("'"&amp;G295&amp;"'!"&amp;H295),"")</f>
        <v/>
      </c>
      <c r="G295" s="560"/>
      <c r="H295" s="893"/>
      <c r="I295" s="931"/>
      <c r="J295" s="931"/>
      <c r="K295" s="931"/>
      <c r="L295" s="920"/>
      <c r="M295" s="920"/>
      <c r="N295" s="920"/>
      <c r="S295" s="919"/>
    </row>
    <row r="296" spans="1:19" ht="12.75" customHeight="1" x14ac:dyDescent="0.15">
      <c r="A296" s="935">
        <v>291</v>
      </c>
      <c r="B296" s="919"/>
      <c r="C296" s="920"/>
      <c r="D296" s="931"/>
      <c r="E296" s="893" t="b">
        <f t="shared" ca="1" si="15"/>
        <v>1</v>
      </c>
      <c r="F296" s="893" t="str">
        <f t="array" aca="1" ref="F296" ca="1">IF(G296&lt;&gt;"",INDIRECT("'"&amp;G296&amp;"'!"&amp;H296),"")</f>
        <v/>
      </c>
      <c r="G296" s="560"/>
      <c r="H296" s="893"/>
      <c r="I296" s="931"/>
      <c r="J296" s="931"/>
      <c r="K296" s="931"/>
      <c r="L296" s="920"/>
      <c r="M296" s="920"/>
      <c r="N296" s="920"/>
      <c r="S296" s="919"/>
    </row>
    <row r="297" spans="1:19" ht="12.75" customHeight="1" x14ac:dyDescent="0.15">
      <c r="A297" s="935">
        <v>292</v>
      </c>
      <c r="B297" s="919"/>
      <c r="C297" s="920"/>
      <c r="D297" s="931"/>
      <c r="E297" s="893" t="b">
        <f t="shared" ca="1" si="15"/>
        <v>1</v>
      </c>
      <c r="F297" s="893" t="str">
        <f t="array" aca="1" ref="F297" ca="1">IF(G297&lt;&gt;"",INDIRECT("'"&amp;G297&amp;"'!"&amp;H297),"")</f>
        <v/>
      </c>
      <c r="G297" s="560"/>
      <c r="H297" s="893"/>
      <c r="I297" s="931"/>
      <c r="J297" s="931"/>
      <c r="K297" s="931"/>
      <c r="L297" s="920"/>
      <c r="M297" s="920"/>
      <c r="N297" s="920"/>
      <c r="S297" s="919"/>
    </row>
    <row r="298" spans="1:19" ht="12.75" customHeight="1" x14ac:dyDescent="0.15">
      <c r="A298" s="935">
        <v>293</v>
      </c>
      <c r="B298" s="919"/>
      <c r="C298" s="920"/>
      <c r="D298" s="931"/>
      <c r="E298" s="893" t="b">
        <f t="shared" ca="1" si="15"/>
        <v>1</v>
      </c>
      <c r="F298" s="893" t="str">
        <f t="array" aca="1" ref="F298" ca="1">IF(G298&lt;&gt;"",INDIRECT("'"&amp;G298&amp;"'!"&amp;H298),"")</f>
        <v/>
      </c>
      <c r="G298" s="560"/>
      <c r="H298" s="893"/>
      <c r="I298" s="931"/>
      <c r="J298" s="931"/>
      <c r="K298" s="931"/>
      <c r="L298" s="920"/>
      <c r="M298" s="920"/>
      <c r="N298" s="920"/>
      <c r="S298" s="919"/>
    </row>
    <row r="299" spans="1:19" ht="12.75" customHeight="1" x14ac:dyDescent="0.15">
      <c r="A299" s="935">
        <v>294</v>
      </c>
      <c r="B299" s="919"/>
      <c r="C299" s="920"/>
      <c r="D299" s="931"/>
      <c r="E299" s="893" t="b">
        <f t="shared" ca="1" si="15"/>
        <v>1</v>
      </c>
      <c r="F299" s="893" t="str">
        <f t="array" aca="1" ref="F299" ca="1">IF(G299&lt;&gt;"",INDIRECT("'"&amp;G299&amp;"'!"&amp;H299),"")</f>
        <v/>
      </c>
      <c r="G299" s="560"/>
      <c r="H299" s="893"/>
      <c r="I299" s="931"/>
      <c r="J299" s="931"/>
      <c r="K299" s="931"/>
      <c r="L299" s="920"/>
      <c r="M299" s="920"/>
      <c r="N299" s="920"/>
      <c r="S299" s="919"/>
    </row>
    <row r="300" spans="1:19" ht="12.75" customHeight="1" x14ac:dyDescent="0.15">
      <c r="A300" s="935">
        <v>295</v>
      </c>
      <c r="B300" s="919"/>
      <c r="C300" s="920"/>
      <c r="D300" s="931"/>
      <c r="E300" s="893" t="b">
        <f t="shared" ca="1" si="15"/>
        <v>1</v>
      </c>
      <c r="F300" s="893" t="str">
        <f t="array" aca="1" ref="F300" ca="1">IF(G300&lt;&gt;"",INDIRECT("'"&amp;G300&amp;"'!"&amp;H300),"")</f>
        <v/>
      </c>
      <c r="G300" s="560"/>
      <c r="H300" s="893"/>
      <c r="I300" s="931"/>
      <c r="J300" s="931"/>
      <c r="K300" s="931"/>
      <c r="L300" s="920"/>
      <c r="M300" s="920"/>
      <c r="N300" s="920"/>
      <c r="S300" s="919"/>
    </row>
    <row r="301" spans="1:19" ht="12.75" customHeight="1" x14ac:dyDescent="0.15">
      <c r="A301" s="935">
        <v>296</v>
      </c>
      <c r="B301" s="919"/>
      <c r="C301" s="920"/>
      <c r="D301" s="931"/>
      <c r="E301" s="893" t="b">
        <f t="shared" ca="1" si="15"/>
        <v>1</v>
      </c>
      <c r="F301" s="893" t="str">
        <f t="array" aca="1" ref="F301" ca="1">IF(G301&lt;&gt;"",INDIRECT("'"&amp;G301&amp;"'!"&amp;H301),"")</f>
        <v/>
      </c>
      <c r="G301" s="560"/>
      <c r="H301" s="893"/>
      <c r="I301" s="931"/>
      <c r="J301" s="931"/>
      <c r="K301" s="931"/>
      <c r="L301" s="920"/>
      <c r="M301" s="920"/>
      <c r="N301" s="920"/>
      <c r="S301" s="919"/>
    </row>
    <row r="302" spans="1:19" ht="12.75" customHeight="1" x14ac:dyDescent="0.15">
      <c r="A302" s="935">
        <v>297</v>
      </c>
      <c r="B302" s="919"/>
      <c r="C302" s="920"/>
      <c r="D302" s="931"/>
      <c r="E302" s="893" t="b">
        <f t="shared" ca="1" si="15"/>
        <v>1</v>
      </c>
      <c r="F302" s="893" t="str">
        <f t="array" aca="1" ref="F302" ca="1">IF(G302&lt;&gt;"",INDIRECT("'"&amp;G302&amp;"'!"&amp;H302),"")</f>
        <v/>
      </c>
      <c r="G302" s="560"/>
      <c r="H302" s="893"/>
      <c r="I302" s="931"/>
      <c r="J302" s="931"/>
      <c r="K302" s="931"/>
      <c r="L302" s="920"/>
      <c r="M302" s="920"/>
      <c r="N302" s="920"/>
      <c r="S302" s="919"/>
    </row>
    <row r="303" spans="1:19" ht="12.75" customHeight="1" x14ac:dyDescent="0.15">
      <c r="A303" s="935">
        <v>298</v>
      </c>
      <c r="B303" s="919"/>
      <c r="C303" s="920"/>
      <c r="D303" s="931"/>
      <c r="E303" s="893" t="b">
        <f t="shared" ca="1" si="15"/>
        <v>1</v>
      </c>
      <c r="F303" s="893" t="str">
        <f t="array" aca="1" ref="F303" ca="1">IF(G303&lt;&gt;"",INDIRECT("'"&amp;G303&amp;"'!"&amp;H303),"")</f>
        <v/>
      </c>
      <c r="G303" s="560"/>
      <c r="H303" s="893"/>
      <c r="I303" s="931"/>
      <c r="J303" s="931"/>
      <c r="K303" s="931"/>
      <c r="L303" s="920"/>
      <c r="M303" s="920"/>
      <c r="N303" s="920"/>
      <c r="S303" s="919"/>
    </row>
    <row r="304" spans="1:19" ht="12.75" customHeight="1" x14ac:dyDescent="0.15">
      <c r="A304" s="935">
        <v>299</v>
      </c>
      <c r="B304" s="919"/>
      <c r="C304" s="920"/>
      <c r="D304" s="931"/>
      <c r="E304" s="893" t="b">
        <f t="shared" ca="1" si="15"/>
        <v>1</v>
      </c>
      <c r="F304" s="893" t="str">
        <f t="array" aca="1" ref="F304" ca="1">IF(G304&lt;&gt;"",INDIRECT("'"&amp;G304&amp;"'!"&amp;H304),"")</f>
        <v/>
      </c>
      <c r="G304" s="560"/>
      <c r="H304" s="893"/>
      <c r="I304" s="931"/>
      <c r="J304" s="931"/>
      <c r="K304" s="931"/>
      <c r="L304" s="920"/>
      <c r="M304" s="920"/>
      <c r="N304" s="920"/>
      <c r="S304" s="919"/>
    </row>
    <row r="305" spans="1:19" ht="12.75" customHeight="1" x14ac:dyDescent="0.15">
      <c r="A305" s="935">
        <v>300</v>
      </c>
      <c r="B305" s="919"/>
      <c r="C305" s="920"/>
      <c r="D305" s="931"/>
      <c r="E305" s="893" t="b">
        <f t="shared" ca="1" si="15"/>
        <v>1</v>
      </c>
      <c r="F305" s="893" t="str">
        <f t="array" aca="1" ref="F305" ca="1">IF(G305&lt;&gt;"",INDIRECT("'"&amp;G305&amp;"'!"&amp;H305),"")</f>
        <v/>
      </c>
      <c r="G305" s="560"/>
      <c r="H305" s="893"/>
      <c r="I305" s="931"/>
      <c r="J305" s="931"/>
      <c r="K305" s="931"/>
      <c r="L305" s="920"/>
      <c r="M305" s="920"/>
      <c r="N305" s="920"/>
      <c r="S305" s="919"/>
    </row>
    <row r="306" spans="1:19" ht="12.75" customHeight="1" x14ac:dyDescent="0.15">
      <c r="A306" s="935">
        <v>301</v>
      </c>
      <c r="B306" s="919"/>
      <c r="C306" s="920"/>
      <c r="D306" s="931"/>
      <c r="E306" s="893" t="b">
        <f t="shared" ca="1" si="15"/>
        <v>1</v>
      </c>
      <c r="F306" s="893" t="str">
        <f t="array" aca="1" ref="F306" ca="1">IF(G306&lt;&gt;"",INDIRECT("'"&amp;G306&amp;"'!"&amp;H306),"")</f>
        <v/>
      </c>
      <c r="G306" s="560"/>
      <c r="H306" s="893"/>
      <c r="I306" s="931"/>
      <c r="J306" s="931"/>
      <c r="K306" s="931"/>
      <c r="L306" s="920"/>
      <c r="M306" s="920"/>
      <c r="N306" s="920"/>
      <c r="S306" s="919"/>
    </row>
    <row r="307" spans="1:19" ht="12.75" customHeight="1" x14ac:dyDescent="0.15">
      <c r="A307" s="935">
        <v>302</v>
      </c>
      <c r="B307" s="919"/>
      <c r="C307" s="920"/>
      <c r="D307" s="931"/>
      <c r="E307" s="893" t="b">
        <f t="shared" ca="1" si="15"/>
        <v>1</v>
      </c>
      <c r="F307" s="893" t="str">
        <f t="array" aca="1" ref="F307" ca="1">IF(G307&lt;&gt;"",INDIRECT("'"&amp;G307&amp;"'!"&amp;H307),"")</f>
        <v/>
      </c>
      <c r="G307" s="560"/>
      <c r="H307" s="893"/>
      <c r="I307" s="931"/>
      <c r="J307" s="931"/>
      <c r="K307" s="931"/>
      <c r="L307" s="920"/>
      <c r="M307" s="920"/>
      <c r="N307" s="920"/>
      <c r="S307" s="919"/>
    </row>
    <row r="308" spans="1:19" ht="12.75" customHeight="1" x14ac:dyDescent="0.15">
      <c r="A308" s="935">
        <v>303</v>
      </c>
      <c r="B308" s="919"/>
      <c r="C308" s="920"/>
      <c r="D308" s="931"/>
      <c r="E308" s="893" t="b">
        <f t="shared" ca="1" si="15"/>
        <v>1</v>
      </c>
      <c r="F308" s="893" t="str">
        <f t="array" aca="1" ref="F308" ca="1">IF(G308&lt;&gt;"",INDIRECT("'"&amp;G308&amp;"'!"&amp;H308),"")</f>
        <v/>
      </c>
      <c r="G308" s="560"/>
      <c r="H308" s="893"/>
      <c r="I308" s="931"/>
      <c r="J308" s="931"/>
      <c r="K308" s="931"/>
      <c r="L308" s="920"/>
      <c r="M308" s="920"/>
      <c r="N308" s="920"/>
      <c r="S308" s="919"/>
    </row>
    <row r="309" spans="1:19" ht="12.75" customHeight="1" x14ac:dyDescent="0.15">
      <c r="A309" s="935">
        <v>304</v>
      </c>
      <c r="B309" s="919"/>
      <c r="C309" s="920"/>
      <c r="D309" s="931"/>
      <c r="E309" s="893" t="b">
        <f t="shared" ca="1" si="15"/>
        <v>1</v>
      </c>
      <c r="F309" s="893" t="str">
        <f t="array" aca="1" ref="F309" ca="1">IF(G309&lt;&gt;"",INDIRECT("'"&amp;G309&amp;"'!"&amp;H309),"")</f>
        <v/>
      </c>
      <c r="G309" s="560"/>
      <c r="H309" s="893"/>
      <c r="I309" s="931"/>
      <c r="J309" s="931"/>
      <c r="K309" s="931"/>
      <c r="L309" s="920"/>
      <c r="M309" s="920"/>
      <c r="N309" s="920"/>
      <c r="S309" s="919"/>
    </row>
    <row r="310" spans="1:19" ht="12.75" customHeight="1" x14ac:dyDescent="0.15">
      <c r="A310" s="935">
        <v>305</v>
      </c>
      <c r="B310" s="919"/>
      <c r="C310" s="920"/>
      <c r="D310" s="931"/>
      <c r="E310" s="893" t="b">
        <f t="shared" ca="1" si="15"/>
        <v>1</v>
      </c>
      <c r="F310" s="893" t="str">
        <f t="array" aca="1" ref="F310" ca="1">IF(G310&lt;&gt;"",INDIRECT("'"&amp;G310&amp;"'!"&amp;H310),"")</f>
        <v/>
      </c>
      <c r="G310" s="560"/>
      <c r="H310" s="893"/>
      <c r="I310" s="931"/>
      <c r="J310" s="931"/>
      <c r="K310" s="931"/>
      <c r="L310" s="920"/>
      <c r="M310" s="920"/>
      <c r="N310" s="920"/>
      <c r="S310" s="919"/>
    </row>
    <row r="311" spans="1:19" ht="12.75" customHeight="1" x14ac:dyDescent="0.15">
      <c r="A311" s="935">
        <v>306</v>
      </c>
      <c r="B311" s="919"/>
      <c r="C311" s="920"/>
      <c r="D311" s="931"/>
      <c r="E311" s="893" t="b">
        <f t="shared" ca="1" si="15"/>
        <v>1</v>
      </c>
      <c r="F311" s="893" t="str">
        <f t="array" aca="1" ref="F311" ca="1">IF(G311&lt;&gt;"",INDIRECT("'"&amp;G311&amp;"'!"&amp;H311),"")</f>
        <v/>
      </c>
      <c r="G311" s="560"/>
      <c r="H311" s="893"/>
      <c r="I311" s="931"/>
      <c r="J311" s="931"/>
      <c r="K311" s="931"/>
      <c r="L311" s="920"/>
      <c r="M311" s="920"/>
      <c r="N311" s="920"/>
      <c r="S311" s="919"/>
    </row>
    <row r="312" spans="1:19" ht="12.75" customHeight="1" x14ac:dyDescent="0.15">
      <c r="A312" s="935">
        <v>307</v>
      </c>
      <c r="B312" s="919"/>
      <c r="C312" s="920"/>
      <c r="D312" s="931"/>
      <c r="E312" s="893" t="b">
        <f t="shared" ca="1" si="15"/>
        <v>1</v>
      </c>
      <c r="F312" s="893" t="str">
        <f t="array" aca="1" ref="F312" ca="1">IF(G312&lt;&gt;"",INDIRECT("'"&amp;G312&amp;"'!"&amp;H312),"")</f>
        <v/>
      </c>
      <c r="G312" s="560"/>
      <c r="H312" s="893"/>
      <c r="I312" s="931"/>
      <c r="J312" s="931"/>
      <c r="K312" s="931"/>
      <c r="L312" s="920"/>
      <c r="M312" s="920"/>
      <c r="N312" s="920"/>
      <c r="S312" s="919"/>
    </row>
    <row r="313" spans="1:19" ht="12.75" customHeight="1" x14ac:dyDescent="0.15">
      <c r="A313" s="935">
        <v>308</v>
      </c>
      <c r="B313" s="919"/>
      <c r="C313" s="920"/>
      <c r="D313" s="931"/>
      <c r="E313" s="893" t="b">
        <f t="shared" ca="1" si="15"/>
        <v>1</v>
      </c>
      <c r="F313" s="893" t="str">
        <f t="array" aca="1" ref="F313" ca="1">IF(G313&lt;&gt;"",INDIRECT("'"&amp;G313&amp;"'!"&amp;H313),"")</f>
        <v/>
      </c>
      <c r="G313" s="560"/>
      <c r="H313" s="893"/>
      <c r="I313" s="931"/>
      <c r="J313" s="931"/>
      <c r="K313" s="931"/>
      <c r="L313" s="920"/>
      <c r="M313" s="920"/>
      <c r="N313" s="920"/>
      <c r="S313" s="919"/>
    </row>
    <row r="314" spans="1:19" ht="12.75" customHeight="1" x14ac:dyDescent="0.15">
      <c r="A314" s="935">
        <v>309</v>
      </c>
      <c r="B314" s="919"/>
      <c r="C314" s="920"/>
      <c r="D314" s="931"/>
      <c r="E314" s="893" t="b">
        <f t="shared" ca="1" si="15"/>
        <v>1</v>
      </c>
      <c r="F314" s="893" t="str">
        <f t="array" aca="1" ref="F314" ca="1">IF(G314&lt;&gt;"",INDIRECT("'"&amp;G314&amp;"'!"&amp;H314),"")</f>
        <v/>
      </c>
      <c r="G314" s="560"/>
      <c r="H314" s="893"/>
      <c r="I314" s="931"/>
      <c r="J314" s="931"/>
      <c r="K314" s="931"/>
      <c r="L314" s="920"/>
      <c r="M314" s="920"/>
      <c r="N314" s="920"/>
      <c r="S314" s="919"/>
    </row>
    <row r="315" spans="1:19" ht="12.75" customHeight="1" x14ac:dyDescent="0.15">
      <c r="A315" s="935">
        <v>310</v>
      </c>
      <c r="B315" s="919"/>
      <c r="C315" s="920"/>
      <c r="D315" s="931"/>
      <c r="E315" s="893" t="b">
        <f t="shared" ca="1" si="15"/>
        <v>1</v>
      </c>
      <c r="F315" s="893" t="str">
        <f t="array" aca="1" ref="F315" ca="1">IF(G315&lt;&gt;"",INDIRECT("'"&amp;G315&amp;"'!"&amp;H315),"")</f>
        <v/>
      </c>
      <c r="G315" s="560"/>
      <c r="H315" s="893"/>
      <c r="I315" s="931"/>
      <c r="J315" s="931"/>
      <c r="K315" s="931"/>
      <c r="L315" s="920"/>
      <c r="M315" s="920"/>
      <c r="N315" s="920"/>
      <c r="S315" s="919"/>
    </row>
    <row r="316" spans="1:19" ht="12.75" customHeight="1" x14ac:dyDescent="0.15">
      <c r="A316" s="935">
        <v>311</v>
      </c>
      <c r="B316" s="919"/>
      <c r="C316" s="920"/>
      <c r="D316" s="931"/>
      <c r="E316" s="893" t="b">
        <f t="shared" ca="1" si="15"/>
        <v>1</v>
      </c>
      <c r="F316" s="893" t="str">
        <f t="array" aca="1" ref="F316" ca="1">IF(G316&lt;&gt;"",INDIRECT("'"&amp;G316&amp;"'!"&amp;H316),"")</f>
        <v/>
      </c>
      <c r="G316" s="560"/>
      <c r="H316" s="893"/>
      <c r="I316" s="931"/>
      <c r="J316" s="931"/>
      <c r="K316" s="931"/>
      <c r="L316" s="920"/>
      <c r="M316" s="920"/>
      <c r="N316" s="920"/>
      <c r="S316" s="919"/>
    </row>
    <row r="317" spans="1:19" ht="12.75" customHeight="1" x14ac:dyDescent="0.15">
      <c r="A317" s="935">
        <v>312</v>
      </c>
      <c r="B317" s="919"/>
      <c r="C317" s="920"/>
      <c r="D317" s="931"/>
      <c r="E317" s="893" t="b">
        <f t="shared" ca="1" si="15"/>
        <v>1</v>
      </c>
      <c r="F317" s="893" t="str">
        <f t="array" aca="1" ref="F317" ca="1">IF(G317&lt;&gt;"",INDIRECT("'"&amp;G317&amp;"'!"&amp;H317),"")</f>
        <v/>
      </c>
      <c r="G317" s="560"/>
      <c r="H317" s="893"/>
      <c r="I317" s="931"/>
      <c r="J317" s="931"/>
      <c r="K317" s="931"/>
      <c r="L317" s="920"/>
      <c r="M317" s="920"/>
      <c r="N317" s="920"/>
      <c r="S317" s="919"/>
    </row>
    <row r="318" spans="1:19" ht="12.75" customHeight="1" x14ac:dyDescent="0.15">
      <c r="A318" s="935">
        <v>313</v>
      </c>
      <c r="B318" s="919"/>
      <c r="C318" s="920"/>
      <c r="D318" s="931"/>
      <c r="E318" s="893" t="b">
        <f t="shared" ca="1" si="15"/>
        <v>1</v>
      </c>
      <c r="F318" s="893" t="str">
        <f t="array" aca="1" ref="F318" ca="1">IF(G318&lt;&gt;"",INDIRECT("'"&amp;G318&amp;"'!"&amp;H318),"")</f>
        <v/>
      </c>
      <c r="G318" s="560"/>
      <c r="H318" s="893"/>
      <c r="I318" s="931"/>
      <c r="J318" s="931"/>
      <c r="K318" s="931"/>
      <c r="L318" s="920"/>
      <c r="M318" s="920"/>
      <c r="N318" s="920"/>
      <c r="S318" s="919"/>
    </row>
    <row r="319" spans="1:19" ht="12.75" customHeight="1" x14ac:dyDescent="0.15">
      <c r="A319" s="935">
        <v>314</v>
      </c>
      <c r="B319" s="919"/>
      <c r="C319" s="920"/>
      <c r="D319" s="931"/>
      <c r="E319" s="893" t="b">
        <f t="shared" ca="1" si="15"/>
        <v>1</v>
      </c>
      <c r="F319" s="893" t="str">
        <f t="array" aca="1" ref="F319" ca="1">IF(G319&lt;&gt;"",INDIRECT("'"&amp;G319&amp;"'!"&amp;H319),"")</f>
        <v/>
      </c>
      <c r="G319" s="560"/>
      <c r="H319" s="893"/>
      <c r="I319" s="931"/>
      <c r="J319" s="931"/>
      <c r="K319" s="931"/>
      <c r="L319" s="920"/>
      <c r="M319" s="920"/>
      <c r="N319" s="920"/>
      <c r="S319" s="919"/>
    </row>
    <row r="320" spans="1:19" ht="12.75" customHeight="1" x14ac:dyDescent="0.15">
      <c r="A320" s="935">
        <v>315</v>
      </c>
      <c r="B320" s="919"/>
      <c r="C320" s="920"/>
      <c r="D320" s="931"/>
      <c r="E320" s="893" t="b">
        <f t="shared" ca="1" si="15"/>
        <v>1</v>
      </c>
      <c r="F320" s="893" t="str">
        <f t="array" aca="1" ref="F320" ca="1">IF(G320&lt;&gt;"",INDIRECT("'"&amp;G320&amp;"'!"&amp;H320),"")</f>
        <v/>
      </c>
      <c r="G320" s="560"/>
      <c r="H320" s="893"/>
      <c r="I320" s="931"/>
      <c r="J320" s="931"/>
      <c r="K320" s="931"/>
      <c r="L320" s="920"/>
      <c r="M320" s="920"/>
      <c r="N320" s="920"/>
      <c r="S320" s="919"/>
    </row>
    <row r="321" spans="1:19" ht="12.75" customHeight="1" x14ac:dyDescent="0.15">
      <c r="A321" s="935">
        <v>316</v>
      </c>
      <c r="B321" s="919"/>
      <c r="C321" s="920"/>
      <c r="D321" s="931"/>
      <c r="E321" s="893" t="b">
        <f t="shared" ca="1" si="15"/>
        <v>1</v>
      </c>
      <c r="F321" s="893" t="str">
        <f t="array" aca="1" ref="F321" ca="1">IF(G321&lt;&gt;"",INDIRECT("'"&amp;G321&amp;"'!"&amp;H321),"")</f>
        <v/>
      </c>
      <c r="G321" s="560"/>
      <c r="H321" s="893"/>
      <c r="I321" s="931"/>
      <c r="J321" s="931"/>
      <c r="K321" s="931"/>
      <c r="L321" s="920"/>
      <c r="M321" s="920"/>
      <c r="N321" s="920"/>
      <c r="S321" s="919"/>
    </row>
    <row r="322" spans="1:19" ht="12.75" customHeight="1" x14ac:dyDescent="0.15">
      <c r="A322" s="935">
        <v>317</v>
      </c>
      <c r="B322" s="919"/>
      <c r="C322" s="920"/>
      <c r="D322" s="931"/>
      <c r="E322" s="893" t="b">
        <f t="shared" ca="1" si="15"/>
        <v>1</v>
      </c>
      <c r="F322" s="893" t="str">
        <f t="array" aca="1" ref="F322" ca="1">IF(G322&lt;&gt;"",INDIRECT("'"&amp;G322&amp;"'!"&amp;H322),"")</f>
        <v/>
      </c>
      <c r="G322" s="560"/>
      <c r="H322" s="893"/>
      <c r="I322" s="931"/>
      <c r="J322" s="931"/>
      <c r="K322" s="931"/>
      <c r="L322" s="920"/>
      <c r="M322" s="920"/>
      <c r="N322" s="920"/>
      <c r="S322" s="919"/>
    </row>
    <row r="323" spans="1:19" ht="12.75" customHeight="1" x14ac:dyDescent="0.15">
      <c r="A323" s="935">
        <v>318</v>
      </c>
      <c r="B323" s="919"/>
      <c r="C323" s="920"/>
      <c r="D323" s="931"/>
      <c r="E323" s="893" t="b">
        <f t="shared" ca="1" si="15"/>
        <v>1</v>
      </c>
      <c r="F323" s="893" t="str">
        <f t="array" aca="1" ref="F323" ca="1">IF(G323&lt;&gt;"",INDIRECT("'"&amp;G323&amp;"'!"&amp;H323),"")</f>
        <v/>
      </c>
      <c r="G323" s="560"/>
      <c r="H323" s="893"/>
      <c r="I323" s="931"/>
      <c r="J323" s="931"/>
      <c r="K323" s="931"/>
      <c r="L323" s="920"/>
      <c r="M323" s="920"/>
      <c r="N323" s="920"/>
      <c r="S323" s="919"/>
    </row>
    <row r="324" spans="1:19" ht="12.75" customHeight="1" x14ac:dyDescent="0.15">
      <c r="A324" s="935">
        <v>319</v>
      </c>
      <c r="B324" s="919"/>
      <c r="C324" s="920"/>
      <c r="D324" s="931"/>
      <c r="E324" s="893" t="b">
        <f t="shared" ca="1" si="15"/>
        <v>1</v>
      </c>
      <c r="F324" s="893" t="str">
        <f t="array" aca="1" ref="F324" ca="1">IF(G324&lt;&gt;"",INDIRECT("'"&amp;G324&amp;"'!"&amp;H324),"")</f>
        <v/>
      </c>
      <c r="G324" s="560"/>
      <c r="H324" s="893"/>
      <c r="I324" s="931"/>
      <c r="J324" s="931"/>
      <c r="K324" s="931"/>
      <c r="L324" s="920"/>
      <c r="M324" s="920"/>
      <c r="N324" s="920"/>
      <c r="S324" s="919"/>
    </row>
    <row r="325" spans="1:19" ht="12.75" customHeight="1" x14ac:dyDescent="0.15">
      <c r="A325" s="935">
        <v>320</v>
      </c>
      <c r="B325" s="919"/>
      <c r="C325" s="920"/>
      <c r="D325" s="931"/>
      <c r="E325" s="893" t="b">
        <f t="shared" ca="1" si="15"/>
        <v>1</v>
      </c>
      <c r="F325" s="893" t="str">
        <f t="array" aca="1" ref="F325" ca="1">IF(G325&lt;&gt;"",INDIRECT("'"&amp;G325&amp;"'!"&amp;H325),"")</f>
        <v/>
      </c>
      <c r="G325" s="560"/>
      <c r="H325" s="893"/>
      <c r="I325" s="931"/>
      <c r="J325" s="931"/>
      <c r="K325" s="931"/>
      <c r="L325" s="920"/>
      <c r="M325" s="920"/>
      <c r="N325" s="920"/>
      <c r="S325" s="919"/>
    </row>
    <row r="326" spans="1:19" ht="12.75" customHeight="1" x14ac:dyDescent="0.15">
      <c r="A326" s="935">
        <v>321</v>
      </c>
      <c r="B326" s="919"/>
      <c r="C326" s="920"/>
      <c r="D326" s="931"/>
      <c r="E326" s="893" t="b">
        <f t="shared" ca="1" si="15"/>
        <v>1</v>
      </c>
      <c r="F326" s="893" t="str">
        <f t="array" aca="1" ref="F326" ca="1">IF(G326&lt;&gt;"",INDIRECT("'"&amp;G326&amp;"'!"&amp;H326),"")</f>
        <v/>
      </c>
      <c r="G326" s="560"/>
      <c r="H326" s="893"/>
      <c r="I326" s="931"/>
      <c r="J326" s="931"/>
      <c r="K326" s="931"/>
      <c r="L326" s="920"/>
      <c r="M326" s="920"/>
      <c r="N326" s="920"/>
      <c r="S326" s="919"/>
    </row>
    <row r="327" spans="1:19" ht="12.75" customHeight="1" x14ac:dyDescent="0.15">
      <c r="A327" s="935">
        <v>322</v>
      </c>
      <c r="B327" s="919"/>
      <c r="C327" s="920"/>
      <c r="D327" s="931"/>
      <c r="E327" s="893" t="b">
        <f t="shared" ca="1" si="15"/>
        <v>1</v>
      </c>
      <c r="F327" s="893" t="str">
        <f t="array" aca="1" ref="F327" ca="1">IF(G327&lt;&gt;"",INDIRECT("'"&amp;G327&amp;"'!"&amp;H327),"")</f>
        <v/>
      </c>
      <c r="G327" s="560"/>
      <c r="H327" s="893"/>
      <c r="I327" s="931"/>
      <c r="J327" s="931"/>
      <c r="K327" s="931"/>
      <c r="L327" s="920"/>
      <c r="M327" s="920"/>
      <c r="N327" s="920"/>
      <c r="S327" s="919"/>
    </row>
    <row r="328" spans="1:19" ht="12.75" customHeight="1" x14ac:dyDescent="0.15">
      <c r="A328" s="935">
        <v>323</v>
      </c>
      <c r="B328" s="919"/>
      <c r="C328" s="920"/>
      <c r="D328" s="931"/>
      <c r="E328" s="893" t="b">
        <f t="shared" ca="1" si="15"/>
        <v>1</v>
      </c>
      <c r="F328" s="893" t="str">
        <f t="array" aca="1" ref="F328" ca="1">IF(G328&lt;&gt;"",INDIRECT("'"&amp;G328&amp;"'!"&amp;H328),"")</f>
        <v/>
      </c>
      <c r="G328" s="560"/>
      <c r="H328" s="893"/>
      <c r="I328" s="931"/>
      <c r="J328" s="931"/>
      <c r="K328" s="931"/>
      <c r="L328" s="920"/>
      <c r="M328" s="920"/>
      <c r="N328" s="920"/>
      <c r="S328" s="919"/>
    </row>
    <row r="329" spans="1:19" ht="12.75" customHeight="1" x14ac:dyDescent="0.15">
      <c r="A329" s="935">
        <v>324</v>
      </c>
      <c r="B329" s="919"/>
      <c r="C329" s="920"/>
      <c r="D329" s="931"/>
      <c r="E329" s="893" t="b">
        <f t="shared" ca="1" si="15"/>
        <v>1</v>
      </c>
      <c r="F329" s="893" t="str">
        <f t="array" aca="1" ref="F329" ca="1">IF(G329&lt;&gt;"",INDIRECT("'"&amp;G329&amp;"'!"&amp;H329),"")</f>
        <v/>
      </c>
      <c r="G329" s="560"/>
      <c r="H329" s="893"/>
      <c r="I329" s="931"/>
      <c r="J329" s="931"/>
      <c r="K329" s="931"/>
      <c r="L329" s="920"/>
      <c r="M329" s="920"/>
      <c r="N329" s="920"/>
      <c r="S329" s="919"/>
    </row>
    <row r="330" spans="1:19" ht="12.75" customHeight="1" x14ac:dyDescent="0.15">
      <c r="A330" s="935">
        <v>325</v>
      </c>
      <c r="B330" s="919"/>
      <c r="C330" s="920"/>
      <c r="D330" s="931"/>
      <c r="E330" s="893" t="b">
        <f t="shared" ca="1" si="15"/>
        <v>1</v>
      </c>
      <c r="F330" s="893" t="str">
        <f t="array" aca="1" ref="F330" ca="1">IF(G330&lt;&gt;"",INDIRECT("'"&amp;G330&amp;"'!"&amp;H330),"")</f>
        <v/>
      </c>
      <c r="G330" s="560"/>
      <c r="H330" s="893"/>
      <c r="I330" s="931"/>
      <c r="J330" s="931"/>
      <c r="K330" s="931"/>
      <c r="L330" s="920"/>
      <c r="M330" s="920"/>
      <c r="N330" s="920"/>
      <c r="S330" s="919"/>
    </row>
    <row r="331" spans="1:19" ht="12.75" customHeight="1" x14ac:dyDescent="0.15">
      <c r="A331" s="935">
        <v>326</v>
      </c>
      <c r="B331" s="919"/>
      <c r="C331" s="920"/>
      <c r="D331" s="931"/>
      <c r="E331" s="893" t="b">
        <f t="shared" ca="1" si="15"/>
        <v>1</v>
      </c>
      <c r="F331" s="893" t="str">
        <f t="array" aca="1" ref="F331" ca="1">IF(G331&lt;&gt;"",INDIRECT("'"&amp;G331&amp;"'!"&amp;H331),"")</f>
        <v/>
      </c>
      <c r="G331" s="560"/>
      <c r="H331" s="893"/>
      <c r="I331" s="931"/>
      <c r="J331" s="931"/>
      <c r="K331" s="931"/>
      <c r="L331" s="920"/>
      <c r="M331" s="920"/>
      <c r="N331" s="920"/>
      <c r="S331" s="919"/>
    </row>
    <row r="332" spans="1:19" ht="12.75" customHeight="1" x14ac:dyDescent="0.15">
      <c r="A332" s="935">
        <v>327</v>
      </c>
      <c r="B332" s="919"/>
      <c r="C332" s="920"/>
      <c r="D332" s="931"/>
      <c r="E332" s="893" t="b">
        <f t="shared" ca="1" si="15"/>
        <v>1</v>
      </c>
      <c r="F332" s="893" t="str">
        <f t="array" aca="1" ref="F332" ca="1">IF(G332&lt;&gt;"",INDIRECT("'"&amp;G332&amp;"'!"&amp;H332),"")</f>
        <v/>
      </c>
      <c r="G332" s="560"/>
      <c r="H332" s="893"/>
      <c r="I332" s="931"/>
      <c r="J332" s="931"/>
      <c r="K332" s="931"/>
      <c r="L332" s="920"/>
      <c r="M332" s="920"/>
      <c r="N332" s="920"/>
      <c r="S332" s="919"/>
    </row>
    <row r="333" spans="1:19" ht="12.75" customHeight="1" x14ac:dyDescent="0.15">
      <c r="A333" s="935">
        <v>328</v>
      </c>
      <c r="B333" s="919"/>
      <c r="C333" s="920"/>
      <c r="D333" s="931"/>
      <c r="E333" s="893" t="b">
        <f t="shared" ca="1" si="15"/>
        <v>1</v>
      </c>
      <c r="F333" s="893" t="str">
        <f t="array" aca="1" ref="F333" ca="1">IF(G333&lt;&gt;"",INDIRECT("'"&amp;G333&amp;"'!"&amp;H333),"")</f>
        <v/>
      </c>
      <c r="G333" s="560"/>
      <c r="H333" s="893"/>
      <c r="I333" s="931"/>
      <c r="J333" s="931"/>
      <c r="K333" s="931"/>
      <c r="L333" s="920"/>
      <c r="M333" s="920"/>
      <c r="N333" s="920"/>
      <c r="S333" s="919"/>
    </row>
    <row r="334" spans="1:19" ht="12.75" customHeight="1" x14ac:dyDescent="0.15">
      <c r="A334" s="935">
        <v>329</v>
      </c>
      <c r="B334" s="919"/>
      <c r="C334" s="920"/>
      <c r="D334" s="931"/>
      <c r="E334" s="893" t="b">
        <f t="shared" ca="1" si="15"/>
        <v>1</v>
      </c>
      <c r="F334" s="893" t="str">
        <f t="array" aca="1" ref="F334" ca="1">IF(G334&lt;&gt;"",INDIRECT("'"&amp;G334&amp;"'!"&amp;H334),"")</f>
        <v/>
      </c>
      <c r="G334" s="560"/>
      <c r="H334" s="893"/>
      <c r="I334" s="931"/>
      <c r="J334" s="931"/>
      <c r="K334" s="931"/>
      <c r="L334" s="920"/>
      <c r="M334" s="920"/>
      <c r="N334" s="920"/>
      <c r="S334" s="919"/>
    </row>
    <row r="335" spans="1:19" ht="12.75" customHeight="1" x14ac:dyDescent="0.15">
      <c r="A335" s="935">
        <v>330</v>
      </c>
      <c r="B335" s="919"/>
      <c r="C335" s="920"/>
      <c r="D335" s="931"/>
      <c r="E335" s="893" t="b">
        <f t="shared" ca="1" si="15"/>
        <v>1</v>
      </c>
      <c r="F335" s="893" t="str">
        <f t="array" aca="1" ref="F335" ca="1">IF(G335&lt;&gt;"",INDIRECT("'"&amp;G335&amp;"'!"&amp;H335),"")</f>
        <v/>
      </c>
      <c r="G335" s="560"/>
      <c r="H335" s="893"/>
      <c r="I335" s="931"/>
      <c r="J335" s="931"/>
      <c r="K335" s="931"/>
      <c r="L335" s="920"/>
      <c r="M335" s="920"/>
      <c r="N335" s="920"/>
      <c r="S335" s="919"/>
    </row>
    <row r="336" spans="1:19" ht="12.75" customHeight="1" x14ac:dyDescent="0.15">
      <c r="A336" s="935">
        <v>331</v>
      </c>
      <c r="B336" s="919"/>
      <c r="C336" s="920"/>
      <c r="D336" s="931"/>
      <c r="E336" s="893" t="b">
        <f t="shared" ca="1" si="15"/>
        <v>1</v>
      </c>
      <c r="F336" s="893" t="str">
        <f t="array" aca="1" ref="F336" ca="1">IF(G336&lt;&gt;"",INDIRECT("'"&amp;G336&amp;"'!"&amp;H336),"")</f>
        <v/>
      </c>
      <c r="G336" s="560"/>
      <c r="H336" s="893"/>
      <c r="I336" s="931"/>
      <c r="J336" s="931"/>
      <c r="K336" s="931"/>
      <c r="L336" s="920"/>
      <c r="M336" s="920"/>
      <c r="N336" s="920"/>
      <c r="S336" s="919"/>
    </row>
    <row r="337" spans="1:19" ht="12.75" customHeight="1" x14ac:dyDescent="0.15">
      <c r="A337" s="935">
        <v>332</v>
      </c>
      <c r="B337" s="919"/>
      <c r="C337" s="920"/>
      <c r="D337" s="931"/>
      <c r="E337" s="893" t="b">
        <f t="shared" ca="1" si="15"/>
        <v>1</v>
      </c>
      <c r="F337" s="893" t="str">
        <f t="array" aca="1" ref="F337" ca="1">IF(G337&lt;&gt;"",INDIRECT("'"&amp;G337&amp;"'!"&amp;H337),"")</f>
        <v/>
      </c>
      <c r="G337" s="560"/>
      <c r="H337" s="893"/>
      <c r="I337" s="931"/>
      <c r="J337" s="931"/>
      <c r="K337" s="931"/>
      <c r="L337" s="920"/>
      <c r="M337" s="920"/>
      <c r="N337" s="920"/>
      <c r="S337" s="919"/>
    </row>
    <row r="338" spans="1:19" ht="12.75" customHeight="1" x14ac:dyDescent="0.15">
      <c r="A338" s="935">
        <v>333</v>
      </c>
      <c r="B338" s="919"/>
      <c r="C338" s="920"/>
      <c r="D338" s="931"/>
      <c r="E338" s="893" t="b">
        <f t="shared" ca="1" si="15"/>
        <v>1</v>
      </c>
      <c r="F338" s="893" t="str">
        <f t="array" aca="1" ref="F338" ca="1">IF(G338&lt;&gt;"",INDIRECT("'"&amp;G338&amp;"'!"&amp;H338),"")</f>
        <v/>
      </c>
      <c r="G338" s="560"/>
      <c r="H338" s="893"/>
      <c r="I338" s="931"/>
      <c r="J338" s="931"/>
      <c r="K338" s="931"/>
      <c r="L338" s="920"/>
      <c r="M338" s="920"/>
      <c r="N338" s="920"/>
      <c r="S338" s="919"/>
    </row>
    <row r="339" spans="1:19" ht="12.75" customHeight="1" x14ac:dyDescent="0.15">
      <c r="A339" s="935">
        <v>334</v>
      </c>
      <c r="B339" s="919"/>
      <c r="C339" s="920"/>
      <c r="D339" s="931"/>
      <c r="E339" s="893" t="b">
        <f t="shared" ca="1" si="15"/>
        <v>1</v>
      </c>
      <c r="F339" s="893" t="str">
        <f t="array" aca="1" ref="F339" ca="1">IF(G339&lt;&gt;"",INDIRECT("'"&amp;G339&amp;"'!"&amp;H339),"")</f>
        <v/>
      </c>
      <c r="G339" s="560"/>
      <c r="H339" s="893"/>
      <c r="I339" s="931"/>
      <c r="J339" s="931"/>
      <c r="K339" s="931"/>
      <c r="L339" s="920"/>
      <c r="M339" s="920"/>
      <c r="N339" s="920"/>
      <c r="S339" s="919"/>
    </row>
    <row r="340" spans="1:19" ht="12.75" customHeight="1" x14ac:dyDescent="0.15">
      <c r="A340" s="935">
        <v>335</v>
      </c>
      <c r="B340" s="919"/>
      <c r="C340" s="920"/>
      <c r="D340" s="931"/>
      <c r="E340" s="893" t="b">
        <f t="shared" ca="1" si="15"/>
        <v>1</v>
      </c>
      <c r="F340" s="893" t="str">
        <f t="array" aca="1" ref="F340" ca="1">IF(G340&lt;&gt;"",INDIRECT("'"&amp;G340&amp;"'!"&amp;H340),"")</f>
        <v/>
      </c>
      <c r="G340" s="560"/>
      <c r="H340" s="893"/>
      <c r="I340" s="931"/>
      <c r="J340" s="931"/>
      <c r="K340" s="931"/>
      <c r="L340" s="920"/>
      <c r="M340" s="920"/>
      <c r="N340" s="920"/>
      <c r="S340" s="919"/>
    </row>
    <row r="341" spans="1:19" ht="12.75" customHeight="1" x14ac:dyDescent="0.15">
      <c r="A341" s="935">
        <v>336</v>
      </c>
      <c r="B341" s="919"/>
      <c r="C341" s="920"/>
      <c r="D341" s="931"/>
      <c r="E341" s="893" t="b">
        <f t="shared" ca="1" si="15"/>
        <v>1</v>
      </c>
      <c r="F341" s="893" t="str">
        <f t="array" aca="1" ref="F341" ca="1">IF(G341&lt;&gt;"",INDIRECT("'"&amp;G341&amp;"'!"&amp;H341),"")</f>
        <v/>
      </c>
      <c r="G341" s="560"/>
      <c r="H341" s="893"/>
      <c r="I341" s="931"/>
      <c r="J341" s="931"/>
      <c r="K341" s="931"/>
      <c r="L341" s="920"/>
      <c r="M341" s="920"/>
      <c r="N341" s="920"/>
      <c r="S341" s="919"/>
    </row>
    <row r="342" spans="1:19" ht="12.75" customHeight="1" x14ac:dyDescent="0.15">
      <c r="A342" s="935">
        <v>337</v>
      </c>
      <c r="B342" s="919"/>
      <c r="C342" s="920"/>
      <c r="D342" s="931"/>
      <c r="E342" s="893" t="b">
        <f t="shared" ca="1" si="15"/>
        <v>1</v>
      </c>
      <c r="F342" s="893" t="str">
        <f t="array" aca="1" ref="F342" ca="1">IF(G342&lt;&gt;"",INDIRECT("'"&amp;G342&amp;"'!"&amp;H342),"")</f>
        <v/>
      </c>
      <c r="G342" s="560"/>
      <c r="H342" s="893"/>
      <c r="I342" s="931"/>
      <c r="J342" s="931"/>
      <c r="K342" s="931"/>
      <c r="L342" s="920"/>
      <c r="M342" s="920"/>
      <c r="N342" s="920"/>
      <c r="S342" s="919"/>
    </row>
    <row r="343" spans="1:19" ht="12.75" customHeight="1" x14ac:dyDescent="0.15">
      <c r="A343" s="935">
        <v>338</v>
      </c>
      <c r="B343" s="919"/>
      <c r="C343" s="920"/>
      <c r="D343" s="931"/>
      <c r="E343" s="893" t="b">
        <f t="shared" ca="1" si="15"/>
        <v>1</v>
      </c>
      <c r="F343" s="893" t="str">
        <f t="array" aca="1" ref="F343" ca="1">IF(G343&lt;&gt;"",INDIRECT("'"&amp;G343&amp;"'!"&amp;H343),"")</f>
        <v/>
      </c>
      <c r="G343" s="560"/>
      <c r="H343" s="893"/>
      <c r="I343" s="931"/>
      <c r="J343" s="931"/>
      <c r="K343" s="931"/>
      <c r="L343" s="920"/>
      <c r="M343" s="920"/>
      <c r="N343" s="920"/>
      <c r="S343" s="919"/>
    </row>
    <row r="344" spans="1:19" ht="12.75" customHeight="1" x14ac:dyDescent="0.15">
      <c r="A344" s="935">
        <v>339</v>
      </c>
      <c r="B344" s="919"/>
      <c r="C344" s="920"/>
      <c r="D344" s="931"/>
      <c r="E344" s="893" t="b">
        <f t="shared" ca="1" si="15"/>
        <v>1</v>
      </c>
      <c r="F344" s="893" t="str">
        <f t="array" aca="1" ref="F344" ca="1">IF(G344&lt;&gt;"",INDIRECT("'"&amp;G344&amp;"'!"&amp;H344),"")</f>
        <v/>
      </c>
      <c r="G344" s="560"/>
      <c r="H344" s="893"/>
      <c r="I344" s="931"/>
      <c r="J344" s="931"/>
      <c r="K344" s="931"/>
      <c r="L344" s="920"/>
      <c r="M344" s="920"/>
      <c r="N344" s="920"/>
      <c r="S344" s="919"/>
    </row>
    <row r="345" spans="1:19" ht="12.75" customHeight="1" x14ac:dyDescent="0.15">
      <c r="A345" s="935">
        <v>340</v>
      </c>
      <c r="B345" s="919"/>
      <c r="C345" s="920"/>
      <c r="D345" s="931"/>
      <c r="E345" s="893" t="b">
        <f t="shared" ca="1" si="15"/>
        <v>1</v>
      </c>
      <c r="F345" s="893" t="str">
        <f t="array" aca="1" ref="F345" ca="1">IF(G345&lt;&gt;"",INDIRECT("'"&amp;G345&amp;"'!"&amp;H345),"")</f>
        <v/>
      </c>
      <c r="G345" s="560"/>
      <c r="H345" s="893"/>
      <c r="I345" s="931"/>
      <c r="J345" s="931"/>
      <c r="K345" s="931"/>
      <c r="L345" s="920"/>
      <c r="M345" s="920"/>
      <c r="N345" s="920"/>
      <c r="S345" s="919"/>
    </row>
    <row r="346" spans="1:19" ht="12.75" customHeight="1" x14ac:dyDescent="0.15">
      <c r="A346" s="935">
        <v>341</v>
      </c>
      <c r="B346" s="919"/>
      <c r="C346" s="920"/>
      <c r="D346" s="931"/>
      <c r="E346" s="893" t="b">
        <f t="shared" ca="1" si="15"/>
        <v>1</v>
      </c>
      <c r="F346" s="893" t="str">
        <f t="array" aca="1" ref="F346" ca="1">IF(G346&lt;&gt;"",INDIRECT("'"&amp;G346&amp;"'!"&amp;H346),"")</f>
        <v/>
      </c>
      <c r="G346" s="560"/>
      <c r="H346" s="893"/>
      <c r="I346" s="931"/>
      <c r="J346" s="931"/>
      <c r="K346" s="931"/>
      <c r="L346" s="920"/>
      <c r="M346" s="920"/>
      <c r="N346" s="920"/>
      <c r="S346" s="919"/>
    </row>
    <row r="347" spans="1:19" ht="12.75" customHeight="1" x14ac:dyDescent="0.15">
      <c r="A347" s="935">
        <v>342</v>
      </c>
      <c r="B347" s="919"/>
      <c r="C347" s="920"/>
      <c r="D347" s="931"/>
      <c r="E347" s="893" t="b">
        <f t="shared" ca="1" si="15"/>
        <v>1</v>
      </c>
      <c r="F347" s="893" t="str">
        <f t="array" aca="1" ref="F347" ca="1">IF(G347&lt;&gt;"",INDIRECT("'"&amp;G347&amp;"'!"&amp;H347),"")</f>
        <v/>
      </c>
      <c r="G347" s="560"/>
      <c r="H347" s="893"/>
      <c r="I347" s="931"/>
      <c r="J347" s="931"/>
      <c r="K347" s="931"/>
      <c r="L347" s="920"/>
      <c r="M347" s="920"/>
      <c r="N347" s="920"/>
      <c r="S347" s="919"/>
    </row>
    <row r="348" spans="1:19" ht="12.75" customHeight="1" x14ac:dyDescent="0.15">
      <c r="A348" s="935">
        <v>343</v>
      </c>
      <c r="B348" s="919"/>
      <c r="C348" s="920"/>
      <c r="D348" s="931"/>
      <c r="E348" s="893" t="b">
        <f t="shared" ca="1" si="15"/>
        <v>1</v>
      </c>
      <c r="F348" s="893" t="str">
        <f t="array" aca="1" ref="F348" ca="1">IF(G348&lt;&gt;"",INDIRECT("'"&amp;G348&amp;"'!"&amp;H348),"")</f>
        <v/>
      </c>
      <c r="G348" s="560"/>
      <c r="H348" s="893"/>
      <c r="I348" s="931"/>
      <c r="J348" s="931"/>
      <c r="K348" s="931"/>
      <c r="L348" s="920"/>
      <c r="M348" s="920"/>
      <c r="N348" s="920"/>
      <c r="S348" s="919"/>
    </row>
    <row r="349" spans="1:19" ht="12.75" customHeight="1" x14ac:dyDescent="0.15">
      <c r="A349" s="935">
        <v>344</v>
      </c>
      <c r="B349" s="919"/>
      <c r="C349" s="920"/>
      <c r="D349" s="931"/>
      <c r="E349" s="893" t="b">
        <f t="shared" ca="1" si="15"/>
        <v>1</v>
      </c>
      <c r="F349" s="893" t="str">
        <f t="array" aca="1" ref="F349" ca="1">IF(G349&lt;&gt;"",INDIRECT("'"&amp;G349&amp;"'!"&amp;H349),"")</f>
        <v/>
      </c>
      <c r="G349" s="560"/>
      <c r="H349" s="893"/>
      <c r="I349" s="931"/>
      <c r="J349" s="931"/>
      <c r="K349" s="931"/>
      <c r="L349" s="920"/>
      <c r="M349" s="920"/>
      <c r="N349" s="920"/>
      <c r="S349" s="919"/>
    </row>
    <row r="350" spans="1:19" ht="12.75" customHeight="1" x14ac:dyDescent="0.15">
      <c r="A350" s="935">
        <v>345</v>
      </c>
      <c r="B350" s="919"/>
      <c r="C350" s="920"/>
      <c r="D350" s="931"/>
      <c r="E350" s="893" t="b">
        <f t="shared" ca="1" si="15"/>
        <v>1</v>
      </c>
      <c r="F350" s="893" t="str">
        <f t="array" aca="1" ref="F350" ca="1">IF(G350&lt;&gt;"",INDIRECT("'"&amp;G350&amp;"'!"&amp;H350),"")</f>
        <v/>
      </c>
      <c r="G350" s="560"/>
      <c r="H350" s="893"/>
      <c r="I350" s="931"/>
      <c r="J350" s="931"/>
      <c r="K350" s="931"/>
      <c r="L350" s="920"/>
      <c r="M350" s="920"/>
      <c r="N350" s="920"/>
      <c r="S350" s="919"/>
    </row>
    <row r="351" spans="1:19" ht="12.75" customHeight="1" x14ac:dyDescent="0.15">
      <c r="A351" s="935">
        <v>346</v>
      </c>
      <c r="B351" s="919"/>
      <c r="C351" s="920"/>
      <c r="D351" s="931"/>
      <c r="E351" s="893" t="b">
        <f t="shared" ca="1" si="15"/>
        <v>1</v>
      </c>
      <c r="F351" s="893" t="str">
        <f t="array" aca="1" ref="F351" ca="1">IF(G351&lt;&gt;"",INDIRECT("'"&amp;G351&amp;"'!"&amp;H351),"")</f>
        <v/>
      </c>
      <c r="G351" s="560"/>
      <c r="H351" s="893"/>
      <c r="I351" s="931"/>
      <c r="J351" s="931"/>
      <c r="K351" s="931"/>
      <c r="L351" s="920"/>
      <c r="M351" s="920"/>
      <c r="N351" s="920"/>
      <c r="S351" s="919"/>
    </row>
    <row r="352" spans="1:19" ht="12.75" customHeight="1" x14ac:dyDescent="0.15">
      <c r="A352" s="935">
        <v>347</v>
      </c>
      <c r="B352" s="919"/>
      <c r="C352" s="920"/>
      <c r="D352" s="931"/>
      <c r="E352" s="893" t="b">
        <f t="shared" ca="1" si="15"/>
        <v>1</v>
      </c>
      <c r="F352" s="893" t="str">
        <f t="array" aca="1" ref="F352" ca="1">IF(G352&lt;&gt;"",INDIRECT("'"&amp;G352&amp;"'!"&amp;H352),"")</f>
        <v/>
      </c>
      <c r="G352" s="560"/>
      <c r="H352" s="893"/>
      <c r="I352" s="931"/>
      <c r="J352" s="931"/>
      <c r="K352" s="931"/>
      <c r="L352" s="920"/>
      <c r="M352" s="920"/>
      <c r="N352" s="920"/>
      <c r="S352" s="919"/>
    </row>
    <row r="353" spans="1:19" ht="12.75" customHeight="1" x14ac:dyDescent="0.15">
      <c r="A353" s="935">
        <v>348</v>
      </c>
      <c r="B353" s="919"/>
      <c r="C353" s="920"/>
      <c r="D353" s="931"/>
      <c r="E353" s="893" t="b">
        <f t="shared" ca="1" si="15"/>
        <v>1</v>
      </c>
      <c r="F353" s="893" t="str">
        <f t="array" aca="1" ref="F353" ca="1">IF(G353&lt;&gt;"",INDIRECT("'"&amp;G353&amp;"'!"&amp;H353),"")</f>
        <v/>
      </c>
      <c r="G353" s="560"/>
      <c r="H353" s="893"/>
      <c r="I353" s="931"/>
      <c r="J353" s="931"/>
      <c r="K353" s="931"/>
      <c r="L353" s="920"/>
      <c r="M353" s="920"/>
      <c r="N353" s="920"/>
      <c r="S353" s="919"/>
    </row>
    <row r="354" spans="1:19" ht="12.75" customHeight="1" x14ac:dyDescent="0.15">
      <c r="A354" s="935">
        <v>349</v>
      </c>
      <c r="B354" s="919"/>
      <c r="C354" s="920"/>
      <c r="D354" s="931"/>
      <c r="E354" s="893" t="b">
        <f t="shared" ca="1" si="15"/>
        <v>1</v>
      </c>
      <c r="F354" s="893" t="str">
        <f t="array" aca="1" ref="F354" ca="1">IF(G354&lt;&gt;"",INDIRECT("'"&amp;G354&amp;"'!"&amp;H354),"")</f>
        <v/>
      </c>
      <c r="G354" s="560"/>
      <c r="H354" s="893"/>
      <c r="I354" s="931"/>
      <c r="J354" s="931"/>
      <c r="K354" s="931"/>
      <c r="L354" s="920"/>
      <c r="M354" s="920"/>
      <c r="N354" s="920"/>
      <c r="S354" s="919"/>
    </row>
    <row r="355" spans="1:19" ht="12.75" customHeight="1" x14ac:dyDescent="0.15">
      <c r="A355" s="935">
        <v>350</v>
      </c>
      <c r="B355" s="919"/>
      <c r="C355" s="920"/>
      <c r="D355" s="931"/>
      <c r="E355" s="893" t="b">
        <f t="shared" ca="1" si="15"/>
        <v>1</v>
      </c>
      <c r="F355" s="893" t="str">
        <f t="array" aca="1" ref="F355" ca="1">IF(G355&lt;&gt;"",INDIRECT("'"&amp;G355&amp;"'!"&amp;H355),"")</f>
        <v/>
      </c>
      <c r="G355" s="560"/>
      <c r="H355" s="893"/>
      <c r="I355" s="931"/>
      <c r="J355" s="931"/>
      <c r="K355" s="931"/>
      <c r="L355" s="920"/>
      <c r="M355" s="920"/>
      <c r="N355" s="920"/>
      <c r="S355" s="919"/>
    </row>
    <row r="356" spans="1:19" ht="12.75" customHeight="1" x14ac:dyDescent="0.15">
      <c r="A356" s="935">
        <v>351</v>
      </c>
      <c r="B356" s="919"/>
      <c r="C356" s="920"/>
      <c r="D356" s="931"/>
      <c r="E356" s="893" t="b">
        <f t="shared" ca="1" si="15"/>
        <v>1</v>
      </c>
      <c r="F356" s="893" t="str">
        <f t="array" aca="1" ref="F356" ca="1">IF(G356&lt;&gt;"",INDIRECT("'"&amp;G356&amp;"'!"&amp;H356),"")</f>
        <v/>
      </c>
      <c r="G356" s="560"/>
      <c r="H356" s="893"/>
      <c r="I356" s="931"/>
      <c r="J356" s="931"/>
      <c r="K356" s="931"/>
      <c r="L356" s="920"/>
      <c r="M356" s="920"/>
      <c r="N356" s="920"/>
      <c r="S356" s="919"/>
    </row>
    <row r="357" spans="1:19" ht="12.75" customHeight="1" x14ac:dyDescent="0.15">
      <c r="A357" s="935">
        <v>352</v>
      </c>
      <c r="B357" s="919"/>
      <c r="C357" s="920"/>
      <c r="D357" s="931"/>
      <c r="E357" s="893" t="b">
        <f t="shared" ca="1" si="15"/>
        <v>1</v>
      </c>
      <c r="F357" s="893" t="str">
        <f t="array" aca="1" ref="F357" ca="1">IF(G357&lt;&gt;"",INDIRECT("'"&amp;G357&amp;"'!"&amp;H357),"")</f>
        <v/>
      </c>
      <c r="G357" s="560"/>
      <c r="H357" s="893"/>
      <c r="I357" s="931"/>
      <c r="J357" s="931"/>
      <c r="K357" s="931"/>
      <c r="L357" s="920"/>
      <c r="M357" s="920"/>
      <c r="N357" s="920"/>
      <c r="S357" s="919"/>
    </row>
    <row r="358" spans="1:19" ht="12.75" customHeight="1" x14ac:dyDescent="0.15">
      <c r="A358" s="935">
        <v>353</v>
      </c>
      <c r="B358" s="919"/>
      <c r="C358" s="920"/>
      <c r="D358" s="931"/>
      <c r="E358" s="893" t="b">
        <f t="shared" ca="1" si="15"/>
        <v>1</v>
      </c>
      <c r="F358" s="893" t="str">
        <f t="array" aca="1" ref="F358" ca="1">IF(G358&lt;&gt;"",INDIRECT("'"&amp;G358&amp;"'!"&amp;H358),"")</f>
        <v/>
      </c>
      <c r="G358" s="560"/>
      <c r="H358" s="893"/>
      <c r="I358" s="931"/>
      <c r="J358" s="931"/>
      <c r="K358" s="931"/>
      <c r="L358" s="920"/>
      <c r="M358" s="920"/>
      <c r="N358" s="920"/>
      <c r="S358" s="919"/>
    </row>
    <row r="359" spans="1:19" ht="12.75" customHeight="1" x14ac:dyDescent="0.15">
      <c r="A359" s="935">
        <v>354</v>
      </c>
      <c r="B359" s="919"/>
      <c r="C359" s="920"/>
      <c r="D359" s="931"/>
      <c r="E359" s="893" t="b">
        <f t="shared" ca="1" si="15"/>
        <v>1</v>
      </c>
      <c r="F359" s="893" t="str">
        <f t="array" aca="1" ref="F359" ca="1">IF(G359&lt;&gt;"",INDIRECT("'"&amp;G359&amp;"'!"&amp;H359),"")</f>
        <v/>
      </c>
      <c r="G359" s="560"/>
      <c r="H359" s="893"/>
      <c r="I359" s="931"/>
      <c r="J359" s="931"/>
      <c r="K359" s="931"/>
      <c r="L359" s="920"/>
      <c r="M359" s="920"/>
      <c r="N359" s="920"/>
      <c r="S359" s="919"/>
    </row>
    <row r="360" spans="1:19" ht="12.75" customHeight="1" x14ac:dyDescent="0.15">
      <c r="A360" s="935">
        <v>355</v>
      </c>
      <c r="B360" s="919"/>
      <c r="C360" s="920"/>
      <c r="D360" s="931"/>
      <c r="E360" s="893" t="b">
        <f t="shared" ca="1" si="15"/>
        <v>1</v>
      </c>
      <c r="F360" s="893" t="str">
        <f t="array" aca="1" ref="F360" ca="1">IF(G360&lt;&gt;"",INDIRECT("'"&amp;G360&amp;"'!"&amp;H360),"")</f>
        <v/>
      </c>
      <c r="G360" s="560"/>
      <c r="H360" s="893"/>
      <c r="I360" s="931"/>
      <c r="J360" s="931"/>
      <c r="K360" s="931"/>
      <c r="L360" s="920"/>
      <c r="M360" s="920"/>
      <c r="N360" s="920"/>
      <c r="S360" s="919"/>
    </row>
    <row r="361" spans="1:19" ht="12.75" customHeight="1" x14ac:dyDescent="0.15">
      <c r="A361" s="935">
        <v>356</v>
      </c>
      <c r="B361" s="919"/>
      <c r="C361" s="920"/>
      <c r="D361" s="931"/>
      <c r="E361" s="893" t="b">
        <f t="shared" ca="1" si="15"/>
        <v>1</v>
      </c>
      <c r="F361" s="893" t="str">
        <f t="array" aca="1" ref="F361" ca="1">IF(G361&lt;&gt;"",INDIRECT("'"&amp;G361&amp;"'!"&amp;H361),"")</f>
        <v/>
      </c>
      <c r="G361" s="560"/>
      <c r="H361" s="893"/>
      <c r="I361" s="931"/>
      <c r="J361" s="931"/>
      <c r="K361" s="931"/>
      <c r="L361" s="920"/>
      <c r="M361" s="920"/>
      <c r="N361" s="920"/>
      <c r="S361" s="919"/>
    </row>
    <row r="362" spans="1:19" ht="12.75" customHeight="1" x14ac:dyDescent="0.15">
      <c r="A362" s="935">
        <v>357</v>
      </c>
      <c r="B362" s="919"/>
      <c r="C362" s="920"/>
      <c r="D362" s="931"/>
      <c r="E362" s="893" t="b">
        <f t="shared" ca="1" si="15"/>
        <v>1</v>
      </c>
      <c r="F362" s="893" t="str">
        <f t="array" aca="1" ref="F362" ca="1">IF(G362&lt;&gt;"",INDIRECT("'"&amp;G362&amp;"'!"&amp;H362),"")</f>
        <v/>
      </c>
      <c r="G362" s="560"/>
      <c r="H362" s="893"/>
      <c r="I362" s="931"/>
      <c r="J362" s="931"/>
      <c r="K362" s="931"/>
      <c r="L362" s="920"/>
      <c r="M362" s="920"/>
      <c r="N362" s="920"/>
      <c r="S362" s="919"/>
    </row>
    <row r="363" spans="1:19" ht="12.75" customHeight="1" x14ac:dyDescent="0.15">
      <c r="A363" s="935">
        <v>358</v>
      </c>
      <c r="B363" s="919"/>
      <c r="C363" s="920"/>
      <c r="D363" s="931"/>
      <c r="E363" s="893" t="b">
        <f t="shared" ca="1" si="15"/>
        <v>1</v>
      </c>
      <c r="F363" s="893" t="str">
        <f t="array" aca="1" ref="F363" ca="1">IF(G363&lt;&gt;"",INDIRECT("'"&amp;G363&amp;"'!"&amp;H363),"")</f>
        <v/>
      </c>
      <c r="G363" s="560"/>
      <c r="H363" s="893"/>
      <c r="I363" s="931"/>
      <c r="J363" s="931"/>
      <c r="K363" s="931"/>
      <c r="L363" s="920"/>
      <c r="M363" s="920"/>
      <c r="N363" s="920"/>
      <c r="S363" s="919"/>
    </row>
    <row r="364" spans="1:19" ht="12.75" customHeight="1" x14ac:dyDescent="0.15">
      <c r="A364" s="935">
        <v>359</v>
      </c>
      <c r="B364" s="919"/>
      <c r="C364" s="920"/>
      <c r="D364" s="931"/>
      <c r="E364" s="893" t="b">
        <f t="shared" ca="1" si="15"/>
        <v>1</v>
      </c>
      <c r="F364" s="893" t="str">
        <f t="array" aca="1" ref="F364" ca="1">IF(G364&lt;&gt;"",INDIRECT("'"&amp;G364&amp;"'!"&amp;H364),"")</f>
        <v/>
      </c>
      <c r="G364" s="560"/>
      <c r="H364" s="893"/>
      <c r="I364" s="931"/>
      <c r="J364" s="931"/>
      <c r="K364" s="931"/>
      <c r="L364" s="920"/>
      <c r="M364" s="920"/>
      <c r="N364" s="920"/>
      <c r="S364" s="919"/>
    </row>
    <row r="365" spans="1:19" ht="12.75" customHeight="1" x14ac:dyDescent="0.15">
      <c r="A365" s="935">
        <v>360</v>
      </c>
      <c r="B365" s="919"/>
      <c r="C365" s="920"/>
      <c r="D365" s="931"/>
      <c r="E365" s="893" t="b">
        <f t="shared" ca="1" si="15"/>
        <v>1</v>
      </c>
      <c r="F365" s="893" t="str">
        <f t="array" aca="1" ref="F365" ca="1">IF(G365&lt;&gt;"",INDIRECT("'"&amp;G365&amp;"'!"&amp;H365),"")</f>
        <v/>
      </c>
      <c r="G365" s="560"/>
      <c r="H365" s="893"/>
      <c r="I365" s="931"/>
      <c r="J365" s="931"/>
      <c r="K365" s="931"/>
      <c r="L365" s="920"/>
      <c r="M365" s="920"/>
      <c r="N365" s="920"/>
      <c r="S365" s="919"/>
    </row>
    <row r="366" spans="1:19" ht="12.75" customHeight="1" x14ac:dyDescent="0.15">
      <c r="A366" s="935">
        <v>361</v>
      </c>
      <c r="B366" s="919"/>
      <c r="C366" s="920"/>
      <c r="D366" s="931"/>
      <c r="E366" s="893" t="b">
        <f t="shared" ca="1" si="15"/>
        <v>1</v>
      </c>
      <c r="F366" s="893" t="str">
        <f t="array" aca="1" ref="F366" ca="1">IF(G366&lt;&gt;"",INDIRECT("'"&amp;G366&amp;"'!"&amp;H366),"")</f>
        <v/>
      </c>
      <c r="G366" s="560"/>
      <c r="H366" s="893"/>
      <c r="I366" s="931"/>
      <c r="J366" s="931"/>
      <c r="K366" s="931"/>
      <c r="L366" s="920"/>
      <c r="M366" s="920"/>
      <c r="N366" s="920"/>
      <c r="S366" s="919"/>
    </row>
    <row r="367" spans="1:19" ht="12.75" customHeight="1" x14ac:dyDescent="0.15">
      <c r="A367" s="935">
        <v>362</v>
      </c>
      <c r="B367" s="919"/>
      <c r="C367" s="920"/>
      <c r="D367" s="931"/>
      <c r="E367" s="893" t="b">
        <f t="shared" ca="1" si="15"/>
        <v>1</v>
      </c>
      <c r="F367" s="893" t="str">
        <f t="array" aca="1" ref="F367" ca="1">IF(G367&lt;&gt;"",INDIRECT("'"&amp;G367&amp;"'!"&amp;H367),"")</f>
        <v/>
      </c>
      <c r="G367" s="560"/>
      <c r="H367" s="893"/>
      <c r="I367" s="931"/>
      <c r="J367" s="931"/>
      <c r="K367" s="931"/>
      <c r="L367" s="920"/>
      <c r="M367" s="920"/>
      <c r="N367" s="920"/>
      <c r="S367" s="919"/>
    </row>
    <row r="368" spans="1:19" ht="12.75" customHeight="1" x14ac:dyDescent="0.15">
      <c r="A368" s="935">
        <v>363</v>
      </c>
      <c r="B368" s="919"/>
      <c r="C368" s="920"/>
      <c r="D368" s="931"/>
      <c r="E368" s="893" t="b">
        <f t="shared" ca="1" si="15"/>
        <v>1</v>
      </c>
      <c r="F368" s="893" t="str">
        <f t="array" aca="1" ref="F368" ca="1">IF(G368&lt;&gt;"",INDIRECT("'"&amp;G368&amp;"'!"&amp;H368),"")</f>
        <v/>
      </c>
      <c r="G368" s="560"/>
      <c r="H368" s="893"/>
      <c r="I368" s="931"/>
      <c r="J368" s="931"/>
      <c r="K368" s="931"/>
      <c r="L368" s="920"/>
      <c r="M368" s="920"/>
      <c r="N368" s="920"/>
      <c r="S368" s="919"/>
    </row>
    <row r="369" spans="1:19" ht="12.75" customHeight="1" x14ac:dyDescent="0.15">
      <c r="A369" s="935">
        <v>364</v>
      </c>
      <c r="B369" s="919"/>
      <c r="C369" s="920"/>
      <c r="D369" s="931"/>
      <c r="E369" s="893" t="b">
        <f t="shared" ca="1" si="15"/>
        <v>1</v>
      </c>
      <c r="F369" s="893" t="str">
        <f t="array" aca="1" ref="F369" ca="1">IF(G369&lt;&gt;"",INDIRECT("'"&amp;G369&amp;"'!"&amp;H369),"")</f>
        <v/>
      </c>
      <c r="G369" s="560"/>
      <c r="H369" s="893"/>
      <c r="I369" s="931"/>
      <c r="J369" s="931"/>
      <c r="K369" s="931"/>
      <c r="L369" s="920"/>
      <c r="M369" s="920"/>
      <c r="N369" s="920"/>
      <c r="S369" s="919"/>
    </row>
    <row r="370" spans="1:19" ht="12.75" customHeight="1" x14ac:dyDescent="0.15">
      <c r="A370" s="935">
        <v>365</v>
      </c>
      <c r="B370" s="919"/>
      <c r="C370" s="920"/>
      <c r="D370" s="931"/>
      <c r="E370" s="893" t="b">
        <f t="shared" ca="1" si="15"/>
        <v>1</v>
      </c>
      <c r="F370" s="893" t="str">
        <f t="array" aca="1" ref="F370" ca="1">IF(G370&lt;&gt;"",INDIRECT("'"&amp;G370&amp;"'!"&amp;H370),"")</f>
        <v/>
      </c>
      <c r="G370" s="560"/>
      <c r="H370" s="893"/>
      <c r="I370" s="931"/>
      <c r="J370" s="931"/>
      <c r="K370" s="931"/>
      <c r="L370" s="920"/>
      <c r="M370" s="920"/>
      <c r="N370" s="920"/>
      <c r="S370" s="919"/>
    </row>
    <row r="371" spans="1:19" ht="12.75" customHeight="1" x14ac:dyDescent="0.15">
      <c r="A371" s="935">
        <v>366</v>
      </c>
      <c r="B371" s="919"/>
      <c r="C371" s="920"/>
      <c r="D371" s="931"/>
      <c r="E371" s="893" t="b">
        <f t="shared" ca="1" si="15"/>
        <v>1</v>
      </c>
      <c r="F371" s="893" t="str">
        <f t="array" aca="1" ref="F371" ca="1">IF(G371&lt;&gt;"",INDIRECT("'"&amp;G371&amp;"'!"&amp;H371),"")</f>
        <v/>
      </c>
      <c r="G371" s="560"/>
      <c r="H371" s="893"/>
      <c r="I371" s="931"/>
      <c r="J371" s="931"/>
      <c r="K371" s="931"/>
      <c r="L371" s="920"/>
      <c r="M371" s="920"/>
      <c r="N371" s="920"/>
      <c r="S371" s="919"/>
    </row>
    <row r="372" spans="1:19" ht="12.75" customHeight="1" x14ac:dyDescent="0.15">
      <c r="A372" s="935">
        <v>367</v>
      </c>
      <c r="B372" s="919"/>
      <c r="C372" s="920"/>
      <c r="D372" s="931"/>
      <c r="E372" s="893" t="b">
        <f t="shared" ca="1" si="15"/>
        <v>1</v>
      </c>
      <c r="F372" s="893" t="str">
        <f t="array" aca="1" ref="F372" ca="1">IF(G372&lt;&gt;"",INDIRECT("'"&amp;G372&amp;"'!"&amp;H372),"")</f>
        <v/>
      </c>
      <c r="G372" s="560"/>
      <c r="H372" s="893"/>
      <c r="I372" s="931"/>
      <c r="J372" s="931"/>
      <c r="K372" s="931"/>
      <c r="L372" s="920"/>
      <c r="M372" s="920"/>
      <c r="N372" s="920"/>
      <c r="S372" s="919"/>
    </row>
    <row r="373" spans="1:19" ht="12.75" customHeight="1" x14ac:dyDescent="0.15">
      <c r="A373" s="935">
        <v>368</v>
      </c>
      <c r="B373" s="919"/>
      <c r="C373" s="920"/>
      <c r="D373" s="931"/>
      <c r="E373" s="893" t="b">
        <f t="shared" ca="1" si="15"/>
        <v>1</v>
      </c>
      <c r="F373" s="893" t="str">
        <f t="array" aca="1" ref="F373" ca="1">IF(G373&lt;&gt;"",INDIRECT("'"&amp;G373&amp;"'!"&amp;H373),"")</f>
        <v/>
      </c>
      <c r="G373" s="560"/>
      <c r="H373" s="893"/>
      <c r="I373" s="931"/>
      <c r="J373" s="931"/>
      <c r="K373" s="931"/>
      <c r="L373" s="920"/>
      <c r="M373" s="920"/>
      <c r="N373" s="920"/>
      <c r="S373" s="919"/>
    </row>
    <row r="374" spans="1:19" ht="12.75" customHeight="1" x14ac:dyDescent="0.15">
      <c r="A374" s="935">
        <v>369</v>
      </c>
      <c r="B374" s="919"/>
      <c r="C374" s="920"/>
      <c r="D374" s="931"/>
      <c r="E374" s="893" t="b">
        <f t="shared" ca="1" si="15"/>
        <v>1</v>
      </c>
      <c r="F374" s="893" t="str">
        <f t="array" aca="1" ref="F374" ca="1">IF(G374&lt;&gt;"",INDIRECT("'"&amp;G374&amp;"'!"&amp;H374),"")</f>
        <v/>
      </c>
      <c r="G374" s="560"/>
      <c r="H374" s="893"/>
      <c r="I374" s="931"/>
      <c r="J374" s="931"/>
      <c r="K374" s="931"/>
      <c r="L374" s="920"/>
      <c r="M374" s="920"/>
      <c r="N374" s="920"/>
      <c r="S374" s="919"/>
    </row>
    <row r="375" spans="1:19" ht="12.75" customHeight="1" x14ac:dyDescent="0.15">
      <c r="A375" s="935">
        <v>370</v>
      </c>
      <c r="B375" s="919"/>
      <c r="C375" s="920"/>
      <c r="D375" s="931"/>
      <c r="E375" s="893" t="b">
        <f t="shared" ca="1" si="15"/>
        <v>1</v>
      </c>
      <c r="F375" s="893" t="str">
        <f t="array" aca="1" ref="F375" ca="1">IF(G375&lt;&gt;"",INDIRECT("'"&amp;G375&amp;"'!"&amp;H375),"")</f>
        <v/>
      </c>
      <c r="G375" s="560"/>
      <c r="H375" s="893"/>
      <c r="I375" s="931"/>
      <c r="J375" s="931"/>
      <c r="K375" s="931"/>
      <c r="L375" s="920"/>
      <c r="M375" s="920"/>
      <c r="N375" s="920"/>
      <c r="S375" s="919"/>
    </row>
    <row r="376" spans="1:19" ht="12.75" customHeight="1" x14ac:dyDescent="0.15">
      <c r="A376" s="914">
        <v>371</v>
      </c>
      <c r="B376" s="929">
        <f>'BudgetSum 2-4'!D28</f>
        <v>0</v>
      </c>
      <c r="C376" s="930">
        <f>A376-B376</f>
        <v>371</v>
      </c>
      <c r="D376" s="920"/>
      <c r="E376" s="893" t="b">
        <f t="shared" ca="1" si="15"/>
        <v>1</v>
      </c>
      <c r="F376" s="932">
        <f t="array" aca="1" ref="F376" ca="1">IF(G376&lt;&gt;"",INDIRECT("'"&amp;G376&amp;"'!"&amp;H376),"")</f>
        <v>0</v>
      </c>
      <c r="G376" s="560" t="s">
        <v>4690</v>
      </c>
      <c r="H376" s="893" t="s">
        <v>4807</v>
      </c>
      <c r="I376" s="920"/>
      <c r="J376" s="920"/>
      <c r="K376" s="920"/>
      <c r="L376" s="920"/>
      <c r="M376" s="920"/>
      <c r="N376" s="920"/>
      <c r="S376" s="919"/>
    </row>
    <row r="377" spans="1:19" ht="12.75" customHeight="1" x14ac:dyDescent="0.15">
      <c r="A377" s="935">
        <v>372</v>
      </c>
      <c r="B377" s="919"/>
      <c r="C377" s="920"/>
      <c r="D377" s="931"/>
      <c r="E377" s="893" t="b">
        <f t="shared" ca="1" si="15"/>
        <v>1</v>
      </c>
      <c r="F377" s="893" t="str">
        <f t="array" aca="1" ref="F377" ca="1">IF(G377&lt;&gt;"",INDIRECT("'"&amp;G377&amp;"'!"&amp;H377),"")</f>
        <v/>
      </c>
      <c r="G377" s="560"/>
      <c r="H377" s="893"/>
      <c r="I377" s="931"/>
      <c r="J377" s="931"/>
      <c r="K377" s="931"/>
      <c r="L377" s="920"/>
      <c r="M377" s="920"/>
      <c r="N377" s="920"/>
      <c r="S377" s="919"/>
    </row>
    <row r="378" spans="1:19" ht="12.75" customHeight="1" x14ac:dyDescent="0.15">
      <c r="A378" s="935">
        <v>373</v>
      </c>
      <c r="B378" s="919"/>
      <c r="C378" s="920"/>
      <c r="D378" s="931"/>
      <c r="E378" s="893" t="b">
        <f t="shared" ca="1" si="15"/>
        <v>1</v>
      </c>
      <c r="F378" s="893" t="str">
        <f t="array" aca="1" ref="F378" ca="1">IF(G378&lt;&gt;"",INDIRECT("'"&amp;G378&amp;"'!"&amp;H378),"")</f>
        <v/>
      </c>
      <c r="G378" s="560"/>
      <c r="H378" s="893"/>
      <c r="I378" s="931"/>
      <c r="J378" s="931"/>
      <c r="K378" s="931"/>
      <c r="L378" s="920"/>
      <c r="M378" s="920"/>
      <c r="N378" s="920"/>
      <c r="S378" s="919"/>
    </row>
    <row r="379" spans="1:19" ht="12.75" customHeight="1" x14ac:dyDescent="0.15">
      <c r="A379" s="935">
        <v>374</v>
      </c>
      <c r="B379" s="919"/>
      <c r="C379" s="920"/>
      <c r="D379" s="931"/>
      <c r="E379" s="893" t="b">
        <f t="shared" ca="1" si="15"/>
        <v>1</v>
      </c>
      <c r="F379" s="893" t="str">
        <f t="array" aca="1" ref="F379" ca="1">IF(G379&lt;&gt;"",INDIRECT("'"&amp;G379&amp;"'!"&amp;H379),"")</f>
        <v/>
      </c>
      <c r="G379" s="560"/>
      <c r="H379" s="893"/>
      <c r="I379" s="931"/>
      <c r="J379" s="931"/>
      <c r="K379" s="931"/>
      <c r="L379" s="920"/>
      <c r="M379" s="920"/>
      <c r="N379" s="920"/>
      <c r="S379" s="919"/>
    </row>
    <row r="380" spans="1:19" ht="12.75" customHeight="1" x14ac:dyDescent="0.15">
      <c r="A380" s="935">
        <v>375</v>
      </c>
      <c r="B380" s="919"/>
      <c r="C380" s="920"/>
      <c r="D380" s="931"/>
      <c r="E380" s="893" t="b">
        <f t="shared" ca="1" si="15"/>
        <v>1</v>
      </c>
      <c r="F380" s="893" t="str">
        <f t="array" aca="1" ref="F380" ca="1">IF(G380&lt;&gt;"",INDIRECT("'"&amp;G380&amp;"'!"&amp;H380),"")</f>
        <v/>
      </c>
      <c r="G380" s="560"/>
      <c r="H380" s="893"/>
      <c r="I380" s="931"/>
      <c r="J380" s="931"/>
      <c r="K380" s="931"/>
      <c r="L380" s="920"/>
      <c r="M380" s="920"/>
      <c r="N380" s="920"/>
      <c r="S380" s="919"/>
    </row>
    <row r="381" spans="1:19" ht="12.75" customHeight="1" x14ac:dyDescent="0.15">
      <c r="A381" s="935">
        <v>376</v>
      </c>
      <c r="B381" s="919"/>
      <c r="C381" s="920"/>
      <c r="D381" s="931"/>
      <c r="E381" s="893" t="b">
        <f t="shared" ca="1" si="15"/>
        <v>1</v>
      </c>
      <c r="F381" s="893" t="str">
        <f t="array" aca="1" ref="F381" ca="1">IF(G381&lt;&gt;"",INDIRECT("'"&amp;G381&amp;"'!"&amp;H381),"")</f>
        <v/>
      </c>
      <c r="G381" s="560"/>
      <c r="H381" s="893"/>
      <c r="I381" s="931"/>
      <c r="J381" s="931"/>
      <c r="K381" s="931"/>
      <c r="L381" s="920"/>
      <c r="M381" s="920"/>
      <c r="N381" s="920"/>
      <c r="S381" s="919"/>
    </row>
    <row r="382" spans="1:19" ht="12.75" customHeight="1" x14ac:dyDescent="0.15">
      <c r="A382" s="935">
        <v>377</v>
      </c>
      <c r="B382" s="919"/>
      <c r="C382" s="920"/>
      <c r="D382" s="931"/>
      <c r="E382" s="893" t="b">
        <f t="shared" ca="1" si="15"/>
        <v>1</v>
      </c>
      <c r="F382" s="893" t="str">
        <f t="array" aca="1" ref="F382" ca="1">IF(G382&lt;&gt;"",INDIRECT("'"&amp;G382&amp;"'!"&amp;H382),"")</f>
        <v/>
      </c>
      <c r="G382" s="560"/>
      <c r="H382" s="893"/>
      <c r="I382" s="931"/>
      <c r="J382" s="931"/>
      <c r="K382" s="931"/>
      <c r="L382" s="920"/>
      <c r="M382" s="920"/>
      <c r="N382" s="920"/>
      <c r="S382" s="919"/>
    </row>
    <row r="383" spans="1:19" ht="12.75" customHeight="1" x14ac:dyDescent="0.15">
      <c r="A383" s="935">
        <v>378</v>
      </c>
      <c r="B383" s="919"/>
      <c r="C383" s="920"/>
      <c r="D383" s="931"/>
      <c r="E383" s="893" t="b">
        <f t="shared" ca="1" si="15"/>
        <v>1</v>
      </c>
      <c r="F383" s="893" t="str">
        <f t="array" aca="1" ref="F383" ca="1">IF(G383&lt;&gt;"",INDIRECT("'"&amp;G383&amp;"'!"&amp;H383),"")</f>
        <v/>
      </c>
      <c r="G383" s="560"/>
      <c r="H383" s="893"/>
      <c r="I383" s="931"/>
      <c r="J383" s="931"/>
      <c r="K383" s="931"/>
      <c r="L383" s="920"/>
      <c r="M383" s="920"/>
      <c r="N383" s="920"/>
      <c r="S383" s="919"/>
    </row>
    <row r="384" spans="1:19" ht="12.75" customHeight="1" x14ac:dyDescent="0.15">
      <c r="A384" s="935">
        <v>379</v>
      </c>
      <c r="B384" s="919"/>
      <c r="C384" s="920"/>
      <c r="D384" s="931"/>
      <c r="E384" s="893" t="b">
        <f t="shared" ca="1" si="15"/>
        <v>1</v>
      </c>
      <c r="F384" s="893" t="str">
        <f t="array" aca="1" ref="F384" ca="1">IF(G384&lt;&gt;"",INDIRECT("'"&amp;G384&amp;"'!"&amp;H384),"")</f>
        <v/>
      </c>
      <c r="G384" s="560"/>
      <c r="H384" s="893"/>
      <c r="I384" s="931"/>
      <c r="J384" s="931"/>
      <c r="K384" s="931"/>
      <c r="L384" s="920"/>
      <c r="M384" s="920"/>
      <c r="N384" s="920"/>
      <c r="S384" s="919"/>
    </row>
    <row r="385" spans="1:19" ht="12.75" customHeight="1" x14ac:dyDescent="0.15">
      <c r="A385" s="935">
        <v>380</v>
      </c>
      <c r="B385" s="919"/>
      <c r="C385" s="920"/>
      <c r="D385" s="931"/>
      <c r="E385" s="893" t="b">
        <f t="shared" ca="1" si="15"/>
        <v>1</v>
      </c>
      <c r="F385" s="893" t="str">
        <f t="array" aca="1" ref="F385" ca="1">IF(G385&lt;&gt;"",INDIRECT("'"&amp;G385&amp;"'!"&amp;H385),"")</f>
        <v/>
      </c>
      <c r="G385" s="560"/>
      <c r="H385" s="893"/>
      <c r="I385" s="931"/>
      <c r="J385" s="931"/>
      <c r="K385" s="931"/>
      <c r="L385" s="920"/>
      <c r="M385" s="920"/>
      <c r="N385" s="920"/>
      <c r="S385" s="919"/>
    </row>
    <row r="386" spans="1:19" ht="12.75" customHeight="1" x14ac:dyDescent="0.15">
      <c r="A386" s="935">
        <v>381</v>
      </c>
      <c r="B386" s="919"/>
      <c r="C386" s="920"/>
      <c r="D386" s="931"/>
      <c r="E386" s="893" t="b">
        <f t="shared" ca="1" si="15"/>
        <v>1</v>
      </c>
      <c r="F386" s="893" t="str">
        <f t="array" aca="1" ref="F386" ca="1">IF(G386&lt;&gt;"",INDIRECT("'"&amp;G386&amp;"'!"&amp;H386),"")</f>
        <v/>
      </c>
      <c r="G386" s="560"/>
      <c r="H386" s="893"/>
      <c r="I386" s="931"/>
      <c r="J386" s="931"/>
      <c r="K386" s="931"/>
      <c r="L386" s="920"/>
      <c r="M386" s="920"/>
      <c r="N386" s="920"/>
      <c r="S386" s="919"/>
    </row>
    <row r="387" spans="1:19" ht="12.75" customHeight="1" x14ac:dyDescent="0.15">
      <c r="A387" s="935">
        <v>382</v>
      </c>
      <c r="B387" s="919"/>
      <c r="C387" s="920"/>
      <c r="D387" s="931"/>
      <c r="E387" s="893" t="b">
        <f t="shared" ca="1" si="15"/>
        <v>1</v>
      </c>
      <c r="F387" s="893" t="str">
        <f t="array" aca="1" ref="F387" ca="1">IF(G387&lt;&gt;"",INDIRECT("'"&amp;G387&amp;"'!"&amp;H387),"")</f>
        <v/>
      </c>
      <c r="G387" s="560"/>
      <c r="H387" s="893"/>
      <c r="I387" s="931"/>
      <c r="J387" s="931"/>
      <c r="K387" s="931"/>
      <c r="L387" s="920"/>
      <c r="M387" s="920"/>
      <c r="N387" s="920"/>
      <c r="S387" s="919"/>
    </row>
    <row r="388" spans="1:19" ht="12.75" customHeight="1" x14ac:dyDescent="0.15">
      <c r="A388" s="935">
        <v>383</v>
      </c>
      <c r="B388" s="919"/>
      <c r="C388" s="920"/>
      <c r="D388" s="931"/>
      <c r="E388" s="893" t="b">
        <f t="shared" ca="1" si="15"/>
        <v>1</v>
      </c>
      <c r="F388" s="893" t="str">
        <f t="array" aca="1" ref="F388" ca="1">IF(G388&lt;&gt;"",INDIRECT("'"&amp;G388&amp;"'!"&amp;H388),"")</f>
        <v/>
      </c>
      <c r="G388" s="560"/>
      <c r="H388" s="893"/>
      <c r="I388" s="931"/>
      <c r="J388" s="931"/>
      <c r="K388" s="931"/>
      <c r="L388" s="920"/>
      <c r="M388" s="920"/>
      <c r="N388" s="920"/>
      <c r="S388" s="919"/>
    </row>
    <row r="389" spans="1:19" ht="12.75" customHeight="1" x14ac:dyDescent="0.15">
      <c r="A389" s="935">
        <v>384</v>
      </c>
      <c r="B389" s="919"/>
      <c r="C389" s="920"/>
      <c r="D389" s="931"/>
      <c r="E389" s="893" t="b">
        <f t="shared" ca="1" si="15"/>
        <v>1</v>
      </c>
      <c r="F389" s="893" t="str">
        <f t="array" aca="1" ref="F389" ca="1">IF(G389&lt;&gt;"",INDIRECT("'"&amp;G389&amp;"'!"&amp;H389),"")</f>
        <v/>
      </c>
      <c r="G389" s="560"/>
      <c r="H389" s="893"/>
      <c r="I389" s="931"/>
      <c r="J389" s="931"/>
      <c r="K389" s="931"/>
      <c r="L389" s="920"/>
      <c r="M389" s="920"/>
      <c r="N389" s="920"/>
      <c r="S389" s="919"/>
    </row>
    <row r="390" spans="1:19" ht="12.75" customHeight="1" x14ac:dyDescent="0.15">
      <c r="A390" s="935">
        <v>385</v>
      </c>
      <c r="B390" s="919"/>
      <c r="C390" s="920"/>
      <c r="D390" s="931"/>
      <c r="E390" s="893" t="b">
        <f t="shared" ca="1" si="15"/>
        <v>1</v>
      </c>
      <c r="F390" s="893" t="str">
        <f t="array" aca="1" ref="F390" ca="1">IF(G390&lt;&gt;"",INDIRECT("'"&amp;G390&amp;"'!"&amp;H390),"")</f>
        <v/>
      </c>
      <c r="G390" s="560"/>
      <c r="H390" s="893"/>
      <c r="I390" s="931"/>
      <c r="J390" s="931"/>
      <c r="K390" s="931"/>
      <c r="L390" s="920"/>
      <c r="M390" s="920"/>
      <c r="N390" s="920"/>
      <c r="S390" s="919"/>
    </row>
    <row r="391" spans="1:19" ht="12.75" customHeight="1" x14ac:dyDescent="0.15">
      <c r="A391" s="935">
        <v>386</v>
      </c>
      <c r="B391" s="919"/>
      <c r="C391" s="920"/>
      <c r="D391" s="931"/>
      <c r="E391" s="893" t="b">
        <f t="shared" ca="1" si="15"/>
        <v>1</v>
      </c>
      <c r="F391" s="893" t="str">
        <f t="array" aca="1" ref="F391" ca="1">IF(G391&lt;&gt;"",INDIRECT("'"&amp;G391&amp;"'!"&amp;H391),"")</f>
        <v/>
      </c>
      <c r="G391" s="560"/>
      <c r="H391" s="893"/>
      <c r="I391" s="931"/>
      <c r="J391" s="931"/>
      <c r="K391" s="931"/>
      <c r="L391" s="920"/>
      <c r="M391" s="920"/>
      <c r="N391" s="920"/>
      <c r="S391" s="919"/>
    </row>
    <row r="392" spans="1:19" ht="12.75" customHeight="1" x14ac:dyDescent="0.15">
      <c r="A392" s="935">
        <v>387</v>
      </c>
      <c r="B392" s="919"/>
      <c r="C392" s="920"/>
      <c r="D392" s="931"/>
      <c r="E392" s="893" t="b">
        <f t="shared" ca="1" si="15"/>
        <v>1</v>
      </c>
      <c r="F392" s="893" t="str">
        <f t="array" aca="1" ref="F392" ca="1">IF(G392&lt;&gt;"",INDIRECT("'"&amp;G392&amp;"'!"&amp;H392),"")</f>
        <v/>
      </c>
      <c r="G392" s="560"/>
      <c r="H392" s="893"/>
      <c r="I392" s="931"/>
      <c r="J392" s="931"/>
      <c r="K392" s="931"/>
      <c r="L392" s="920"/>
      <c r="M392" s="920"/>
      <c r="N392" s="920"/>
      <c r="S392" s="919"/>
    </row>
    <row r="393" spans="1:19" ht="12.75" customHeight="1" x14ac:dyDescent="0.15">
      <c r="A393" s="935">
        <v>388</v>
      </c>
      <c r="B393" s="919"/>
      <c r="C393" s="920"/>
      <c r="D393" s="931"/>
      <c r="E393" s="893" t="b">
        <f t="shared" ca="1" si="15"/>
        <v>1</v>
      </c>
      <c r="F393" s="893" t="str">
        <f t="array" aca="1" ref="F393" ca="1">IF(G393&lt;&gt;"",INDIRECT("'"&amp;G393&amp;"'!"&amp;H393),"")</f>
        <v/>
      </c>
      <c r="G393" s="560"/>
      <c r="H393" s="893"/>
      <c r="I393" s="931"/>
      <c r="J393" s="931"/>
      <c r="K393" s="931"/>
      <c r="L393" s="920"/>
      <c r="M393" s="920"/>
      <c r="N393" s="920"/>
      <c r="S393" s="919"/>
    </row>
    <row r="394" spans="1:19" ht="12.75" customHeight="1" x14ac:dyDescent="0.15">
      <c r="A394" s="935">
        <v>389</v>
      </c>
      <c r="B394" s="919"/>
      <c r="C394" s="920"/>
      <c r="D394" s="931"/>
      <c r="E394" s="893" t="b">
        <f t="shared" ca="1" si="15"/>
        <v>1</v>
      </c>
      <c r="F394" s="893" t="str">
        <f t="array" aca="1" ref="F394" ca="1">IF(G394&lt;&gt;"",INDIRECT("'"&amp;G394&amp;"'!"&amp;H394),"")</f>
        <v/>
      </c>
      <c r="G394" s="560"/>
      <c r="H394" s="893"/>
      <c r="I394" s="931"/>
      <c r="J394" s="931"/>
      <c r="K394" s="931"/>
      <c r="L394" s="920"/>
      <c r="M394" s="920"/>
      <c r="N394" s="920"/>
      <c r="S394" s="919"/>
    </row>
    <row r="395" spans="1:19" ht="12.75" customHeight="1" x14ac:dyDescent="0.15">
      <c r="A395" s="935">
        <v>390</v>
      </c>
      <c r="B395" s="919"/>
      <c r="C395" s="920"/>
      <c r="D395" s="931"/>
      <c r="E395" s="893" t="b">
        <f t="shared" ca="1" si="15"/>
        <v>1</v>
      </c>
      <c r="F395" s="893" t="str">
        <f t="array" aca="1" ref="F395" ca="1">IF(G395&lt;&gt;"",INDIRECT("'"&amp;G395&amp;"'!"&amp;H395),"")</f>
        <v/>
      </c>
      <c r="G395" s="560"/>
      <c r="H395" s="893"/>
      <c r="I395" s="931"/>
      <c r="J395" s="931"/>
      <c r="K395" s="931"/>
      <c r="L395" s="920"/>
      <c r="M395" s="920"/>
      <c r="N395" s="920"/>
      <c r="S395" s="919"/>
    </row>
    <row r="396" spans="1:19" ht="12.75" customHeight="1" x14ac:dyDescent="0.15">
      <c r="A396" s="935">
        <v>391</v>
      </c>
      <c r="B396" s="919"/>
      <c r="C396" s="920"/>
      <c r="D396" s="931"/>
      <c r="E396" s="893" t="b">
        <f t="shared" ca="1" si="15"/>
        <v>1</v>
      </c>
      <c r="F396" s="893" t="str">
        <f t="array" aca="1" ref="F396" ca="1">IF(G396&lt;&gt;"",INDIRECT("'"&amp;G396&amp;"'!"&amp;H396),"")</f>
        <v/>
      </c>
      <c r="G396" s="560"/>
      <c r="H396" s="893"/>
      <c r="I396" s="931"/>
      <c r="J396" s="931"/>
      <c r="K396" s="931"/>
      <c r="L396" s="920"/>
      <c r="M396" s="920"/>
      <c r="N396" s="920"/>
      <c r="S396" s="919"/>
    </row>
    <row r="397" spans="1:19" ht="12.75" customHeight="1" x14ac:dyDescent="0.15">
      <c r="A397" s="935">
        <v>392</v>
      </c>
      <c r="B397" s="919"/>
      <c r="C397" s="920"/>
      <c r="D397" s="931"/>
      <c r="E397" s="893" t="b">
        <f t="shared" ca="1" si="15"/>
        <v>1</v>
      </c>
      <c r="F397" s="893" t="str">
        <f t="array" aca="1" ref="F397" ca="1">IF(G397&lt;&gt;"",INDIRECT("'"&amp;G397&amp;"'!"&amp;H397),"")</f>
        <v/>
      </c>
      <c r="G397" s="560"/>
      <c r="H397" s="893"/>
      <c r="I397" s="931"/>
      <c r="J397" s="931"/>
      <c r="K397" s="931"/>
      <c r="L397" s="920"/>
      <c r="M397" s="920"/>
      <c r="N397" s="920"/>
      <c r="S397" s="919"/>
    </row>
    <row r="398" spans="1:19" ht="12.75" customHeight="1" x14ac:dyDescent="0.15">
      <c r="A398" s="935">
        <v>393</v>
      </c>
      <c r="B398" s="919"/>
      <c r="C398" s="920"/>
      <c r="D398" s="931"/>
      <c r="E398" s="893" t="b">
        <f t="shared" ca="1" si="15"/>
        <v>1</v>
      </c>
      <c r="F398" s="893" t="str">
        <f t="array" aca="1" ref="F398" ca="1">IF(G398&lt;&gt;"",INDIRECT("'"&amp;G398&amp;"'!"&amp;H398),"")</f>
        <v/>
      </c>
      <c r="G398" s="560"/>
      <c r="H398" s="893"/>
      <c r="I398" s="931"/>
      <c r="J398" s="931"/>
      <c r="K398" s="931"/>
      <c r="L398" s="920"/>
      <c r="M398" s="920"/>
      <c r="N398" s="920"/>
      <c r="S398" s="919"/>
    </row>
    <row r="399" spans="1:19" ht="12.75" customHeight="1" x14ac:dyDescent="0.15">
      <c r="A399" s="935">
        <v>394</v>
      </c>
      <c r="B399" s="919"/>
      <c r="C399" s="920"/>
      <c r="D399" s="931"/>
      <c r="E399" s="893" t="b">
        <f t="shared" ca="1" si="15"/>
        <v>1</v>
      </c>
      <c r="F399" s="893" t="str">
        <f t="array" aca="1" ref="F399" ca="1">IF(G399&lt;&gt;"",INDIRECT("'"&amp;G399&amp;"'!"&amp;H399),"")</f>
        <v/>
      </c>
      <c r="G399" s="560"/>
      <c r="H399" s="893"/>
      <c r="I399" s="931"/>
      <c r="J399" s="931"/>
      <c r="K399" s="931"/>
      <c r="L399" s="920"/>
      <c r="M399" s="920"/>
      <c r="N399" s="920"/>
      <c r="S399" s="919"/>
    </row>
    <row r="400" spans="1:19" ht="12.75" customHeight="1" x14ac:dyDescent="0.15">
      <c r="A400" s="935">
        <v>395</v>
      </c>
      <c r="B400" s="919"/>
      <c r="C400" s="920"/>
      <c r="D400" s="931"/>
      <c r="E400" s="893" t="b">
        <f t="shared" ca="1" si="15"/>
        <v>1</v>
      </c>
      <c r="F400" s="893" t="str">
        <f t="array" aca="1" ref="F400" ca="1">IF(G400&lt;&gt;"",INDIRECT("'"&amp;G400&amp;"'!"&amp;H400),"")</f>
        <v/>
      </c>
      <c r="G400" s="560"/>
      <c r="H400" s="893"/>
      <c r="I400" s="931"/>
      <c r="J400" s="931"/>
      <c r="K400" s="931"/>
      <c r="L400" s="920"/>
      <c r="M400" s="920"/>
      <c r="N400" s="920"/>
      <c r="S400" s="919"/>
    </row>
    <row r="401" spans="1:19" ht="12.75" customHeight="1" x14ac:dyDescent="0.15">
      <c r="A401" s="935">
        <v>396</v>
      </c>
      <c r="B401" s="919"/>
      <c r="C401" s="920"/>
      <c r="D401" s="931"/>
      <c r="E401" s="893" t="b">
        <f t="shared" ca="1" si="15"/>
        <v>1</v>
      </c>
      <c r="F401" s="893" t="str">
        <f t="array" aca="1" ref="F401" ca="1">IF(G401&lt;&gt;"",INDIRECT("'"&amp;G401&amp;"'!"&amp;H401),"")</f>
        <v/>
      </c>
      <c r="G401" s="560"/>
      <c r="H401" s="893"/>
      <c r="I401" s="931"/>
      <c r="J401" s="931"/>
      <c r="K401" s="931"/>
      <c r="L401" s="920"/>
      <c r="M401" s="920"/>
      <c r="N401" s="920"/>
      <c r="S401" s="919"/>
    </row>
    <row r="402" spans="1:19" ht="12.75" customHeight="1" x14ac:dyDescent="0.15">
      <c r="A402" s="935">
        <v>397</v>
      </c>
      <c r="B402" s="919"/>
      <c r="C402" s="920"/>
      <c r="D402" s="931"/>
      <c r="E402" s="893" t="b">
        <f t="shared" ca="1" si="15"/>
        <v>1</v>
      </c>
      <c r="F402" s="893" t="str">
        <f t="array" aca="1" ref="F402" ca="1">IF(G402&lt;&gt;"",INDIRECT("'"&amp;G402&amp;"'!"&amp;H402),"")</f>
        <v/>
      </c>
      <c r="G402" s="560"/>
      <c r="H402" s="893"/>
      <c r="I402" s="931"/>
      <c r="J402" s="931"/>
      <c r="K402" s="931"/>
      <c r="L402" s="920"/>
      <c r="M402" s="920"/>
      <c r="N402" s="920"/>
      <c r="S402" s="919"/>
    </row>
    <row r="403" spans="1:19" ht="12.75" customHeight="1" x14ac:dyDescent="0.15">
      <c r="A403" s="935">
        <v>398</v>
      </c>
      <c r="B403" s="919"/>
      <c r="C403" s="920"/>
      <c r="D403" s="931"/>
      <c r="E403" s="893" t="b">
        <f t="shared" ca="1" si="15"/>
        <v>1</v>
      </c>
      <c r="F403" s="893" t="str">
        <f t="array" aca="1" ref="F403" ca="1">IF(G403&lt;&gt;"",INDIRECT("'"&amp;G403&amp;"'!"&amp;H403),"")</f>
        <v/>
      </c>
      <c r="G403" s="560"/>
      <c r="H403" s="893"/>
      <c r="I403" s="931"/>
      <c r="J403" s="931"/>
      <c r="K403" s="931"/>
      <c r="L403" s="920"/>
      <c r="M403" s="920"/>
      <c r="N403" s="920"/>
      <c r="S403" s="919"/>
    </row>
    <row r="404" spans="1:19" ht="12.75" customHeight="1" x14ac:dyDescent="0.15">
      <c r="A404" s="935">
        <v>399</v>
      </c>
      <c r="B404" s="919"/>
      <c r="C404" s="920"/>
      <c r="D404" s="931"/>
      <c r="E404" s="893" t="b">
        <f t="shared" ca="1" si="15"/>
        <v>1</v>
      </c>
      <c r="F404" s="893" t="str">
        <f t="array" aca="1" ref="F404" ca="1">IF(G404&lt;&gt;"",INDIRECT("'"&amp;G404&amp;"'!"&amp;H404),"")</f>
        <v/>
      </c>
      <c r="G404" s="560"/>
      <c r="H404" s="893"/>
      <c r="I404" s="931"/>
      <c r="J404" s="931"/>
      <c r="K404" s="931"/>
      <c r="L404" s="920"/>
      <c r="M404" s="920"/>
      <c r="N404" s="920"/>
      <c r="S404" s="919"/>
    </row>
    <row r="405" spans="1:19" ht="12.75" customHeight="1" x14ac:dyDescent="0.15">
      <c r="A405" s="935">
        <v>400</v>
      </c>
      <c r="B405" s="919"/>
      <c r="C405" s="920"/>
      <c r="D405" s="931"/>
      <c r="E405" s="893" t="b">
        <f t="shared" ca="1" si="15"/>
        <v>1</v>
      </c>
      <c r="F405" s="893" t="str">
        <f t="array" aca="1" ref="F405" ca="1">IF(G405&lt;&gt;"",INDIRECT("'"&amp;G405&amp;"'!"&amp;H405),"")</f>
        <v/>
      </c>
      <c r="G405" s="560"/>
      <c r="H405" s="893"/>
      <c r="I405" s="931"/>
      <c r="J405" s="931"/>
      <c r="K405" s="931"/>
      <c r="L405" s="920"/>
      <c r="M405" s="920"/>
      <c r="N405" s="920"/>
      <c r="S405" s="919"/>
    </row>
    <row r="406" spans="1:19" ht="12.75" customHeight="1" x14ac:dyDescent="0.15">
      <c r="A406" s="935">
        <v>401</v>
      </c>
      <c r="B406" s="919"/>
      <c r="C406" s="920"/>
      <c r="D406" s="931"/>
      <c r="E406" s="893" t="b">
        <f t="shared" ca="1" si="15"/>
        <v>1</v>
      </c>
      <c r="F406" s="893" t="str">
        <f t="array" aca="1" ref="F406" ca="1">IF(G406&lt;&gt;"",INDIRECT("'"&amp;G406&amp;"'!"&amp;H406),"")</f>
        <v/>
      </c>
      <c r="G406" s="560"/>
      <c r="H406" s="893"/>
      <c r="I406" s="931"/>
      <c r="J406" s="931"/>
      <c r="K406" s="931"/>
      <c r="L406" s="920"/>
      <c r="M406" s="920"/>
      <c r="N406" s="920"/>
      <c r="S406" s="919"/>
    </row>
    <row r="407" spans="1:19" ht="12.75" customHeight="1" x14ac:dyDescent="0.15">
      <c r="A407" s="935">
        <v>402</v>
      </c>
      <c r="B407" s="919"/>
      <c r="C407" s="920"/>
      <c r="D407" s="931"/>
      <c r="E407" s="893" t="b">
        <f t="shared" ca="1" si="15"/>
        <v>1</v>
      </c>
      <c r="F407" s="893" t="str">
        <f t="array" aca="1" ref="F407" ca="1">IF(G407&lt;&gt;"",INDIRECT("'"&amp;G407&amp;"'!"&amp;H407),"")</f>
        <v/>
      </c>
      <c r="G407" s="560"/>
      <c r="H407" s="893"/>
      <c r="I407" s="931"/>
      <c r="J407" s="931"/>
      <c r="K407" s="931"/>
      <c r="L407" s="920"/>
      <c r="M407" s="920"/>
      <c r="N407" s="920"/>
      <c r="S407" s="919"/>
    </row>
    <row r="408" spans="1:19" ht="12.75" customHeight="1" x14ac:dyDescent="0.15">
      <c r="A408" s="935">
        <v>403</v>
      </c>
      <c r="B408" s="919"/>
      <c r="C408" s="920"/>
      <c r="D408" s="931"/>
      <c r="E408" s="893" t="b">
        <f t="shared" ca="1" si="15"/>
        <v>1</v>
      </c>
      <c r="F408" s="893" t="str">
        <f t="array" aca="1" ref="F408" ca="1">IF(G408&lt;&gt;"",INDIRECT("'"&amp;G408&amp;"'!"&amp;H408),"")</f>
        <v/>
      </c>
      <c r="G408" s="560"/>
      <c r="H408" s="893"/>
      <c r="I408" s="931"/>
      <c r="J408" s="931"/>
      <c r="K408" s="931"/>
      <c r="L408" s="920"/>
      <c r="M408" s="920"/>
      <c r="N408" s="920"/>
      <c r="S408" s="919"/>
    </row>
    <row r="409" spans="1:19" ht="12.75" customHeight="1" x14ac:dyDescent="0.15">
      <c r="A409" s="935">
        <v>404</v>
      </c>
      <c r="B409" s="919"/>
      <c r="C409" s="920"/>
      <c r="D409" s="931"/>
      <c r="E409" s="893" t="b">
        <f t="shared" ca="1" si="15"/>
        <v>1</v>
      </c>
      <c r="F409" s="893" t="str">
        <f t="array" aca="1" ref="F409" ca="1">IF(G409&lt;&gt;"",INDIRECT("'"&amp;G409&amp;"'!"&amp;H409),"")</f>
        <v/>
      </c>
      <c r="G409" s="560"/>
      <c r="H409" s="893"/>
      <c r="I409" s="931"/>
      <c r="J409" s="931"/>
      <c r="K409" s="931"/>
      <c r="L409" s="920"/>
      <c r="M409" s="920"/>
      <c r="N409" s="920"/>
      <c r="S409" s="919"/>
    </row>
    <row r="410" spans="1:19" ht="12.75" customHeight="1" x14ac:dyDescent="0.15">
      <c r="A410" s="935">
        <v>405</v>
      </c>
      <c r="B410" s="919"/>
      <c r="C410" s="920"/>
      <c r="D410" s="931"/>
      <c r="E410" s="893" t="b">
        <f t="shared" ca="1" si="15"/>
        <v>1</v>
      </c>
      <c r="F410" s="893" t="str">
        <f t="array" aca="1" ref="F410" ca="1">IF(G410&lt;&gt;"",INDIRECT("'"&amp;G410&amp;"'!"&amp;H410),"")</f>
        <v/>
      </c>
      <c r="G410" s="560"/>
      <c r="H410" s="893"/>
      <c r="I410" s="931"/>
      <c r="J410" s="931"/>
      <c r="K410" s="931"/>
      <c r="L410" s="920"/>
      <c r="M410" s="920"/>
      <c r="N410" s="920"/>
      <c r="S410" s="919"/>
    </row>
    <row r="411" spans="1:19" ht="12.75" customHeight="1" x14ac:dyDescent="0.15">
      <c r="A411" s="935">
        <v>406</v>
      </c>
      <c r="B411" s="919"/>
      <c r="C411" s="920"/>
      <c r="D411" s="931"/>
      <c r="E411" s="893" t="b">
        <f t="shared" ca="1" si="15"/>
        <v>1</v>
      </c>
      <c r="F411" s="893" t="str">
        <f t="array" aca="1" ref="F411" ca="1">IF(G411&lt;&gt;"",INDIRECT("'"&amp;G411&amp;"'!"&amp;H411),"")</f>
        <v/>
      </c>
      <c r="G411" s="560"/>
      <c r="H411" s="893"/>
      <c r="I411" s="931"/>
      <c r="J411" s="931"/>
      <c r="K411" s="931"/>
      <c r="L411" s="920"/>
      <c r="M411" s="920"/>
      <c r="N411" s="920"/>
      <c r="S411" s="919"/>
    </row>
    <row r="412" spans="1:19" ht="12.75" customHeight="1" x14ac:dyDescent="0.15">
      <c r="A412" s="935">
        <v>407</v>
      </c>
      <c r="B412" s="919"/>
      <c r="C412" s="920"/>
      <c r="D412" s="931"/>
      <c r="E412" s="893" t="b">
        <f t="shared" ca="1" si="15"/>
        <v>1</v>
      </c>
      <c r="F412" s="893" t="str">
        <f t="array" aca="1" ref="F412" ca="1">IF(G412&lt;&gt;"",INDIRECT("'"&amp;G412&amp;"'!"&amp;H412),"")</f>
        <v/>
      </c>
      <c r="G412" s="560"/>
      <c r="H412" s="893"/>
      <c r="I412" s="931"/>
      <c r="J412" s="931"/>
      <c r="K412" s="931"/>
      <c r="L412" s="920"/>
      <c r="M412" s="920"/>
      <c r="N412" s="920"/>
      <c r="S412" s="919"/>
    </row>
    <row r="413" spans="1:19" ht="12.75" customHeight="1" x14ac:dyDescent="0.15">
      <c r="A413" s="935">
        <v>408</v>
      </c>
      <c r="B413" s="919"/>
      <c r="C413" s="920"/>
      <c r="D413" s="931"/>
      <c r="E413" s="893" t="b">
        <f t="shared" ca="1" si="15"/>
        <v>1</v>
      </c>
      <c r="F413" s="893" t="str">
        <f t="array" aca="1" ref="F413" ca="1">IF(G413&lt;&gt;"",INDIRECT("'"&amp;G413&amp;"'!"&amp;H413),"")</f>
        <v/>
      </c>
      <c r="G413" s="560"/>
      <c r="H413" s="893"/>
      <c r="I413" s="931"/>
      <c r="J413" s="931"/>
      <c r="K413" s="931"/>
      <c r="L413" s="920"/>
      <c r="M413" s="920"/>
      <c r="N413" s="920"/>
      <c r="S413" s="919"/>
    </row>
    <row r="414" spans="1:19" ht="12.75" customHeight="1" x14ac:dyDescent="0.15">
      <c r="A414" s="935">
        <v>409</v>
      </c>
      <c r="B414" s="919"/>
      <c r="C414" s="920"/>
      <c r="D414" s="931"/>
      <c r="E414" s="893" t="b">
        <f t="shared" ca="1" si="15"/>
        <v>1</v>
      </c>
      <c r="F414" s="893" t="str">
        <f t="array" aca="1" ref="F414" ca="1">IF(G414&lt;&gt;"",INDIRECT("'"&amp;G414&amp;"'!"&amp;H414),"")</f>
        <v/>
      </c>
      <c r="G414" s="560"/>
      <c r="H414" s="893"/>
      <c r="I414" s="931"/>
      <c r="J414" s="931"/>
      <c r="K414" s="931"/>
      <c r="L414" s="920"/>
      <c r="M414" s="920"/>
      <c r="N414" s="920"/>
      <c r="S414" s="919"/>
    </row>
    <row r="415" spans="1:19" ht="12.75" customHeight="1" x14ac:dyDescent="0.15">
      <c r="A415" s="935">
        <v>410</v>
      </c>
      <c r="B415" s="919"/>
      <c r="C415" s="920"/>
      <c r="D415" s="931"/>
      <c r="E415" s="893" t="b">
        <f t="shared" ca="1" si="15"/>
        <v>1</v>
      </c>
      <c r="F415" s="893" t="str">
        <f t="array" aca="1" ref="F415" ca="1">IF(G415&lt;&gt;"",INDIRECT("'"&amp;G415&amp;"'!"&amp;H415),"")</f>
        <v/>
      </c>
      <c r="G415" s="560"/>
      <c r="H415" s="893"/>
      <c r="I415" s="931"/>
      <c r="J415" s="931"/>
      <c r="K415" s="931"/>
      <c r="L415" s="920"/>
      <c r="M415" s="920"/>
      <c r="N415" s="920"/>
      <c r="S415" s="919"/>
    </row>
    <row r="416" spans="1:19" ht="12.75" customHeight="1" x14ac:dyDescent="0.15">
      <c r="A416" s="935">
        <v>411</v>
      </c>
      <c r="B416" s="919"/>
      <c r="C416" s="920"/>
      <c r="D416" s="931"/>
      <c r="E416" s="893" t="b">
        <f t="shared" ca="1" si="15"/>
        <v>1</v>
      </c>
      <c r="F416" s="893" t="str">
        <f t="array" aca="1" ref="F416" ca="1">IF(G416&lt;&gt;"",INDIRECT("'"&amp;G416&amp;"'!"&amp;H416),"")</f>
        <v/>
      </c>
      <c r="G416" s="560"/>
      <c r="H416" s="893"/>
      <c r="I416" s="931"/>
      <c r="J416" s="931"/>
      <c r="K416" s="931"/>
      <c r="L416" s="920"/>
      <c r="M416" s="920"/>
      <c r="N416" s="920"/>
      <c r="S416" s="919"/>
    </row>
    <row r="417" spans="1:19" ht="12.75" customHeight="1" x14ac:dyDescent="0.15">
      <c r="A417" s="935">
        <v>412</v>
      </c>
      <c r="B417" s="919"/>
      <c r="C417" s="920"/>
      <c r="D417" s="931"/>
      <c r="E417" s="893" t="b">
        <f t="shared" ca="1" si="15"/>
        <v>1</v>
      </c>
      <c r="F417" s="893" t="str">
        <f t="array" aca="1" ref="F417" ca="1">IF(G417&lt;&gt;"",INDIRECT("'"&amp;G417&amp;"'!"&amp;H417),"")</f>
        <v/>
      </c>
      <c r="G417" s="560"/>
      <c r="H417" s="893"/>
      <c r="I417" s="931"/>
      <c r="J417" s="931"/>
      <c r="K417" s="931"/>
      <c r="L417" s="920"/>
      <c r="M417" s="920"/>
      <c r="N417" s="920"/>
      <c r="S417" s="919"/>
    </row>
    <row r="418" spans="1:19" ht="12.75" customHeight="1" x14ac:dyDescent="0.15">
      <c r="A418" s="935">
        <v>413</v>
      </c>
      <c r="B418" s="919"/>
      <c r="C418" s="920"/>
      <c r="D418" s="931"/>
      <c r="E418" s="893" t="b">
        <f t="shared" ca="1" si="15"/>
        <v>1</v>
      </c>
      <c r="F418" s="893" t="str">
        <f t="array" aca="1" ref="F418" ca="1">IF(G418&lt;&gt;"",INDIRECT("'"&amp;G418&amp;"'!"&amp;H418),"")</f>
        <v/>
      </c>
      <c r="G418" s="560"/>
      <c r="H418" s="893"/>
      <c r="I418" s="931"/>
      <c r="J418" s="931"/>
      <c r="K418" s="931"/>
      <c r="L418" s="920"/>
      <c r="M418" s="920"/>
      <c r="N418" s="920"/>
      <c r="S418" s="919"/>
    </row>
    <row r="419" spans="1:19" ht="12.75" customHeight="1" x14ac:dyDescent="0.15">
      <c r="A419" s="935">
        <v>414</v>
      </c>
      <c r="B419" s="919"/>
      <c r="C419" s="920"/>
      <c r="D419" s="931"/>
      <c r="E419" s="893" t="b">
        <f t="shared" ca="1" si="15"/>
        <v>1</v>
      </c>
      <c r="F419" s="893" t="str">
        <f t="array" aca="1" ref="F419" ca="1">IF(G419&lt;&gt;"",INDIRECT("'"&amp;G419&amp;"'!"&amp;H419),"")</f>
        <v/>
      </c>
      <c r="G419" s="560"/>
      <c r="H419" s="893"/>
      <c r="I419" s="931"/>
      <c r="J419" s="931"/>
      <c r="K419" s="931"/>
      <c r="L419" s="920"/>
      <c r="M419" s="920"/>
      <c r="N419" s="920"/>
      <c r="S419" s="919"/>
    </row>
    <row r="420" spans="1:19" ht="12.75" customHeight="1" x14ac:dyDescent="0.15">
      <c r="A420" s="935">
        <v>415</v>
      </c>
      <c r="B420" s="919"/>
      <c r="C420" s="920"/>
      <c r="D420" s="931"/>
      <c r="E420" s="893" t="b">
        <f t="shared" ca="1" si="15"/>
        <v>1</v>
      </c>
      <c r="F420" s="893" t="str">
        <f t="array" aca="1" ref="F420" ca="1">IF(G420&lt;&gt;"",INDIRECT("'"&amp;G420&amp;"'!"&amp;H420),"")</f>
        <v/>
      </c>
      <c r="G420" s="560"/>
      <c r="H420" s="893"/>
      <c r="I420" s="931"/>
      <c r="J420" s="931"/>
      <c r="K420" s="931"/>
      <c r="L420" s="920"/>
      <c r="M420" s="920"/>
      <c r="N420" s="920"/>
      <c r="S420" s="919"/>
    </row>
    <row r="421" spans="1:19" ht="12.75" customHeight="1" x14ac:dyDescent="0.15">
      <c r="A421" s="935">
        <v>416</v>
      </c>
      <c r="B421" s="919"/>
      <c r="C421" s="920"/>
      <c r="D421" s="931"/>
      <c r="E421" s="893" t="b">
        <f t="shared" ca="1" si="15"/>
        <v>1</v>
      </c>
      <c r="F421" s="893" t="str">
        <f t="array" aca="1" ref="F421" ca="1">IF(G421&lt;&gt;"",INDIRECT("'"&amp;G421&amp;"'!"&amp;H421),"")</f>
        <v/>
      </c>
      <c r="G421" s="560"/>
      <c r="H421" s="893"/>
      <c r="I421" s="931"/>
      <c r="J421" s="931"/>
      <c r="K421" s="931"/>
      <c r="L421" s="920"/>
      <c r="M421" s="920"/>
      <c r="N421" s="920"/>
      <c r="S421" s="919"/>
    </row>
    <row r="422" spans="1:19" ht="12.75" customHeight="1" x14ac:dyDescent="0.15">
      <c r="A422" s="935">
        <v>417</v>
      </c>
      <c r="B422" s="919"/>
      <c r="C422" s="920"/>
      <c r="D422" s="931"/>
      <c r="E422" s="893" t="b">
        <f t="shared" ca="1" si="15"/>
        <v>1</v>
      </c>
      <c r="F422" s="893" t="str">
        <f t="array" aca="1" ref="F422" ca="1">IF(G422&lt;&gt;"",INDIRECT("'"&amp;G422&amp;"'!"&amp;H422),"")</f>
        <v/>
      </c>
      <c r="G422" s="560"/>
      <c r="H422" s="893"/>
      <c r="I422" s="931"/>
      <c r="J422" s="931"/>
      <c r="K422" s="931"/>
      <c r="L422" s="920"/>
      <c r="M422" s="920"/>
      <c r="N422" s="920"/>
      <c r="S422" s="919"/>
    </row>
    <row r="423" spans="1:19" ht="12.75" customHeight="1" x14ac:dyDescent="0.15">
      <c r="A423" s="935">
        <v>418</v>
      </c>
      <c r="B423" s="919"/>
      <c r="C423" s="920"/>
      <c r="D423" s="931"/>
      <c r="E423" s="893" t="b">
        <f t="shared" ca="1" si="15"/>
        <v>1</v>
      </c>
      <c r="F423" s="893" t="str">
        <f t="array" aca="1" ref="F423" ca="1">IF(G423&lt;&gt;"",INDIRECT("'"&amp;G423&amp;"'!"&amp;H423),"")</f>
        <v/>
      </c>
      <c r="G423" s="560"/>
      <c r="H423" s="893"/>
      <c r="I423" s="931"/>
      <c r="J423" s="931"/>
      <c r="K423" s="931"/>
      <c r="L423" s="920"/>
      <c r="M423" s="920"/>
      <c r="N423" s="920"/>
      <c r="S423" s="919"/>
    </row>
    <row r="424" spans="1:19" ht="12.75" customHeight="1" x14ac:dyDescent="0.15">
      <c r="A424" s="935">
        <v>419</v>
      </c>
      <c r="B424" s="919"/>
      <c r="C424" s="920"/>
      <c r="D424" s="931"/>
      <c r="E424" s="893" t="b">
        <f t="shared" ca="1" si="15"/>
        <v>1</v>
      </c>
      <c r="F424" s="893" t="str">
        <f t="array" aca="1" ref="F424" ca="1">IF(G424&lt;&gt;"",INDIRECT("'"&amp;G424&amp;"'!"&amp;H424),"")</f>
        <v/>
      </c>
      <c r="G424" s="560"/>
      <c r="H424" s="893"/>
      <c r="I424" s="931"/>
      <c r="J424" s="931"/>
      <c r="K424" s="931"/>
      <c r="L424" s="920"/>
      <c r="M424" s="920"/>
      <c r="N424" s="920"/>
      <c r="S424" s="919"/>
    </row>
    <row r="425" spans="1:19" ht="12.75" customHeight="1" x14ac:dyDescent="0.15">
      <c r="A425" s="935">
        <v>420</v>
      </c>
      <c r="B425" s="919"/>
      <c r="C425" s="920"/>
      <c r="D425" s="931"/>
      <c r="E425" s="893" t="b">
        <f t="shared" ca="1" si="15"/>
        <v>1</v>
      </c>
      <c r="F425" s="893" t="str">
        <f t="array" aca="1" ref="F425" ca="1">IF(G425&lt;&gt;"",INDIRECT("'"&amp;G425&amp;"'!"&amp;H425),"")</f>
        <v/>
      </c>
      <c r="G425" s="560"/>
      <c r="H425" s="893"/>
      <c r="I425" s="931"/>
      <c r="J425" s="931"/>
      <c r="K425" s="931"/>
      <c r="L425" s="920"/>
      <c r="M425" s="920"/>
      <c r="N425" s="920"/>
      <c r="S425" s="919"/>
    </row>
    <row r="426" spans="1:19" ht="12.75" customHeight="1" x14ac:dyDescent="0.15">
      <c r="A426" s="935">
        <v>421</v>
      </c>
      <c r="B426" s="919"/>
      <c r="C426" s="920"/>
      <c r="D426" s="931"/>
      <c r="E426" s="893" t="b">
        <f t="shared" ca="1" si="15"/>
        <v>1</v>
      </c>
      <c r="F426" s="893" t="str">
        <f t="array" aca="1" ref="F426" ca="1">IF(G426&lt;&gt;"",INDIRECT("'"&amp;G426&amp;"'!"&amp;H426),"")</f>
        <v/>
      </c>
      <c r="G426" s="560"/>
      <c r="H426" s="893"/>
      <c r="I426" s="931"/>
      <c r="J426" s="931"/>
      <c r="K426" s="931"/>
      <c r="L426" s="920"/>
      <c r="M426" s="920"/>
      <c r="N426" s="920"/>
      <c r="S426" s="919"/>
    </row>
    <row r="427" spans="1:19" ht="12.75" customHeight="1" x14ac:dyDescent="0.15">
      <c r="A427" s="935">
        <v>422</v>
      </c>
      <c r="B427" s="919"/>
      <c r="C427" s="920"/>
      <c r="D427" s="931"/>
      <c r="E427" s="893" t="b">
        <f t="shared" ca="1" si="15"/>
        <v>1</v>
      </c>
      <c r="F427" s="893" t="str">
        <f t="array" aca="1" ref="F427" ca="1">IF(G427&lt;&gt;"",INDIRECT("'"&amp;G427&amp;"'!"&amp;H427),"")</f>
        <v/>
      </c>
      <c r="G427" s="560"/>
      <c r="H427" s="893"/>
      <c r="I427" s="931"/>
      <c r="J427" s="931"/>
      <c r="K427" s="931"/>
      <c r="L427" s="920"/>
      <c r="M427" s="920"/>
      <c r="N427" s="920"/>
      <c r="S427" s="919"/>
    </row>
    <row r="428" spans="1:19" ht="12.75" customHeight="1" x14ac:dyDescent="0.15">
      <c r="A428" s="935">
        <v>423</v>
      </c>
      <c r="B428" s="919"/>
      <c r="C428" s="920"/>
      <c r="D428" s="931"/>
      <c r="E428" s="893" t="b">
        <f t="shared" ca="1" si="15"/>
        <v>1</v>
      </c>
      <c r="F428" s="893" t="str">
        <f t="array" aca="1" ref="F428" ca="1">IF(G428&lt;&gt;"",INDIRECT("'"&amp;G428&amp;"'!"&amp;H428),"")</f>
        <v/>
      </c>
      <c r="G428" s="560"/>
      <c r="H428" s="893"/>
      <c r="I428" s="931"/>
      <c r="J428" s="931"/>
      <c r="K428" s="931"/>
      <c r="L428" s="920"/>
      <c r="M428" s="920"/>
      <c r="N428" s="920"/>
      <c r="S428" s="919"/>
    </row>
    <row r="429" spans="1:19" ht="12.75" customHeight="1" x14ac:dyDescent="0.15">
      <c r="A429" s="935">
        <v>424</v>
      </c>
      <c r="B429" s="919"/>
      <c r="C429" s="920"/>
      <c r="D429" s="931"/>
      <c r="E429" s="893" t="b">
        <f t="shared" ca="1" si="15"/>
        <v>1</v>
      </c>
      <c r="F429" s="893" t="str">
        <f t="array" aca="1" ref="F429" ca="1">IF(G429&lt;&gt;"",INDIRECT("'"&amp;G429&amp;"'!"&amp;H429),"")</f>
        <v/>
      </c>
      <c r="G429" s="560"/>
      <c r="H429" s="893"/>
      <c r="I429" s="931"/>
      <c r="J429" s="931"/>
      <c r="K429" s="931"/>
      <c r="L429" s="920"/>
      <c r="M429" s="920"/>
      <c r="N429" s="920"/>
      <c r="S429" s="919"/>
    </row>
    <row r="430" spans="1:19" ht="12.75" customHeight="1" x14ac:dyDescent="0.15">
      <c r="A430" s="935">
        <v>425</v>
      </c>
      <c r="B430" s="919"/>
      <c r="C430" s="920"/>
      <c r="D430" s="931"/>
      <c r="E430" s="893" t="b">
        <f t="shared" ca="1" si="15"/>
        <v>1</v>
      </c>
      <c r="F430" s="893" t="str">
        <f t="array" aca="1" ref="F430" ca="1">IF(G430&lt;&gt;"",INDIRECT("'"&amp;G430&amp;"'!"&amp;H430),"")</f>
        <v/>
      </c>
      <c r="G430" s="560"/>
      <c r="H430" s="893"/>
      <c r="I430" s="931"/>
      <c r="J430" s="931"/>
      <c r="K430" s="931"/>
      <c r="L430" s="920"/>
      <c r="M430" s="920"/>
      <c r="N430" s="920"/>
      <c r="S430" s="919"/>
    </row>
    <row r="431" spans="1:19" ht="12.75" customHeight="1" x14ac:dyDescent="0.15">
      <c r="A431" s="935">
        <v>426</v>
      </c>
      <c r="B431" s="919"/>
      <c r="C431" s="920"/>
      <c r="D431" s="931"/>
      <c r="E431" s="893" t="b">
        <f t="shared" ca="1" si="15"/>
        <v>1</v>
      </c>
      <c r="F431" s="893" t="str">
        <f t="array" aca="1" ref="F431" ca="1">IF(G431&lt;&gt;"",INDIRECT("'"&amp;G431&amp;"'!"&amp;H431),"")</f>
        <v/>
      </c>
      <c r="G431" s="560"/>
      <c r="H431" s="893"/>
      <c r="I431" s="931"/>
      <c r="J431" s="931"/>
      <c r="K431" s="931"/>
      <c r="L431" s="920"/>
      <c r="M431" s="920"/>
      <c r="N431" s="920"/>
      <c r="S431" s="919"/>
    </row>
    <row r="432" spans="1:19" ht="12.75" customHeight="1" x14ac:dyDescent="0.15">
      <c r="A432" s="935">
        <v>427</v>
      </c>
      <c r="B432" s="919"/>
      <c r="C432" s="920"/>
      <c r="D432" s="931"/>
      <c r="E432" s="893" t="b">
        <f t="shared" ca="1" si="15"/>
        <v>1</v>
      </c>
      <c r="F432" s="893" t="str">
        <f t="array" aca="1" ref="F432" ca="1">IF(G432&lt;&gt;"",INDIRECT("'"&amp;G432&amp;"'!"&amp;H432),"")</f>
        <v/>
      </c>
      <c r="G432" s="560"/>
      <c r="H432" s="893"/>
      <c r="I432" s="931"/>
      <c r="J432" s="931"/>
      <c r="K432" s="931"/>
      <c r="L432" s="920"/>
      <c r="M432" s="920"/>
      <c r="N432" s="920"/>
      <c r="S432" s="919"/>
    </row>
    <row r="433" spans="1:19" ht="12.75" customHeight="1" x14ac:dyDescent="0.15">
      <c r="A433" s="935">
        <v>428</v>
      </c>
      <c r="B433" s="919"/>
      <c r="C433" s="920"/>
      <c r="D433" s="931"/>
      <c r="E433" s="893" t="b">
        <f t="shared" ca="1" si="15"/>
        <v>1</v>
      </c>
      <c r="F433" s="893" t="str">
        <f t="array" aca="1" ref="F433" ca="1">IF(G433&lt;&gt;"",INDIRECT("'"&amp;G433&amp;"'!"&amp;H433),"")</f>
        <v/>
      </c>
      <c r="G433" s="560"/>
      <c r="H433" s="893"/>
      <c r="I433" s="931"/>
      <c r="J433" s="931"/>
      <c r="K433" s="931"/>
      <c r="L433" s="920"/>
      <c r="M433" s="920"/>
      <c r="N433" s="920"/>
      <c r="S433" s="919"/>
    </row>
    <row r="434" spans="1:19" ht="12.75" customHeight="1" x14ac:dyDescent="0.15">
      <c r="A434" s="935">
        <v>429</v>
      </c>
      <c r="B434" s="919"/>
      <c r="C434" s="920"/>
      <c r="D434" s="931"/>
      <c r="E434" s="893" t="b">
        <f t="shared" ca="1" si="15"/>
        <v>1</v>
      </c>
      <c r="F434" s="893" t="str">
        <f t="array" aca="1" ref="F434" ca="1">IF(G434&lt;&gt;"",INDIRECT("'"&amp;G434&amp;"'!"&amp;H434),"")</f>
        <v/>
      </c>
      <c r="G434" s="560"/>
      <c r="H434" s="893"/>
      <c r="I434" s="931"/>
      <c r="J434" s="931"/>
      <c r="K434" s="931"/>
      <c r="L434" s="920"/>
      <c r="M434" s="920"/>
      <c r="N434" s="920"/>
      <c r="S434" s="919"/>
    </row>
    <row r="435" spans="1:19" ht="12.75" customHeight="1" x14ac:dyDescent="0.15">
      <c r="A435" s="935">
        <v>430</v>
      </c>
      <c r="B435" s="919"/>
      <c r="C435" s="920"/>
      <c r="D435" s="931"/>
      <c r="E435" s="893" t="b">
        <f t="shared" ca="1" si="15"/>
        <v>1</v>
      </c>
      <c r="F435" s="893" t="str">
        <f t="array" aca="1" ref="F435" ca="1">IF(G435&lt;&gt;"",INDIRECT("'"&amp;G435&amp;"'!"&amp;H435),"")</f>
        <v/>
      </c>
      <c r="G435" s="560"/>
      <c r="H435" s="893"/>
      <c r="I435" s="931"/>
      <c r="J435" s="931"/>
      <c r="K435" s="931"/>
      <c r="L435" s="920"/>
      <c r="M435" s="920"/>
      <c r="N435" s="920"/>
      <c r="S435" s="919"/>
    </row>
    <row r="436" spans="1:19" ht="12.75" customHeight="1" x14ac:dyDescent="0.15">
      <c r="A436" s="935">
        <v>431</v>
      </c>
      <c r="B436" s="919"/>
      <c r="C436" s="920"/>
      <c r="D436" s="931"/>
      <c r="E436" s="893" t="b">
        <f t="shared" ca="1" si="15"/>
        <v>1</v>
      </c>
      <c r="F436" s="893" t="str">
        <f t="array" aca="1" ref="F436" ca="1">IF(G436&lt;&gt;"",INDIRECT("'"&amp;G436&amp;"'!"&amp;H436),"")</f>
        <v/>
      </c>
      <c r="G436" s="560"/>
      <c r="H436" s="893"/>
      <c r="I436" s="931"/>
      <c r="J436" s="931"/>
      <c r="K436" s="931"/>
      <c r="L436" s="920"/>
      <c r="M436" s="920"/>
      <c r="N436" s="920"/>
      <c r="S436" s="919"/>
    </row>
    <row r="437" spans="1:19" ht="12.75" customHeight="1" x14ac:dyDescent="0.15">
      <c r="A437" s="935">
        <v>432</v>
      </c>
      <c r="B437" s="919"/>
      <c r="C437" s="920"/>
      <c r="D437" s="931"/>
      <c r="E437" s="893" t="b">
        <f t="shared" ca="1" si="15"/>
        <v>1</v>
      </c>
      <c r="F437" s="893" t="str">
        <f t="array" aca="1" ref="F437" ca="1">IF(G437&lt;&gt;"",INDIRECT("'"&amp;G437&amp;"'!"&amp;H437),"")</f>
        <v/>
      </c>
      <c r="G437" s="560"/>
      <c r="H437" s="893"/>
      <c r="I437" s="931"/>
      <c r="J437" s="931"/>
      <c r="K437" s="931"/>
      <c r="L437" s="920"/>
      <c r="M437" s="920"/>
      <c r="N437" s="920"/>
      <c r="S437" s="919"/>
    </row>
    <row r="438" spans="1:19" ht="12.75" customHeight="1" x14ac:dyDescent="0.15">
      <c r="A438" s="935">
        <v>433</v>
      </c>
      <c r="B438" s="919"/>
      <c r="C438" s="920"/>
      <c r="D438" s="931"/>
      <c r="E438" s="893" t="b">
        <f t="shared" ca="1" si="15"/>
        <v>1</v>
      </c>
      <c r="F438" s="893" t="str">
        <f t="array" aca="1" ref="F438" ca="1">IF(G438&lt;&gt;"",INDIRECT("'"&amp;G438&amp;"'!"&amp;H438),"")</f>
        <v/>
      </c>
      <c r="G438" s="560"/>
      <c r="H438" s="893"/>
      <c r="I438" s="931"/>
      <c r="J438" s="931"/>
      <c r="K438" s="931"/>
      <c r="L438" s="920"/>
      <c r="M438" s="920"/>
      <c r="N438" s="920"/>
      <c r="S438" s="919"/>
    </row>
    <row r="439" spans="1:19" ht="12.75" customHeight="1" x14ac:dyDescent="0.15">
      <c r="A439" s="935">
        <v>434</v>
      </c>
      <c r="B439" s="919"/>
      <c r="C439" s="920"/>
      <c r="D439" s="931"/>
      <c r="E439" s="893" t="b">
        <f t="shared" ca="1" si="15"/>
        <v>1</v>
      </c>
      <c r="F439" s="893" t="str">
        <f t="array" aca="1" ref="F439" ca="1">IF(G439&lt;&gt;"",INDIRECT("'"&amp;G439&amp;"'!"&amp;H439),"")</f>
        <v/>
      </c>
      <c r="G439" s="560"/>
      <c r="H439" s="893"/>
      <c r="I439" s="931"/>
      <c r="J439" s="931"/>
      <c r="K439" s="931"/>
      <c r="L439" s="920"/>
      <c r="M439" s="920"/>
      <c r="N439" s="920"/>
      <c r="S439" s="919"/>
    </row>
    <row r="440" spans="1:19" ht="12.75" customHeight="1" x14ac:dyDescent="0.15">
      <c r="A440" s="935">
        <v>435</v>
      </c>
      <c r="B440" s="919"/>
      <c r="C440" s="920"/>
      <c r="D440" s="931"/>
      <c r="E440" s="893" t="b">
        <f t="shared" ca="1" si="15"/>
        <v>1</v>
      </c>
      <c r="F440" s="893" t="str">
        <f t="array" aca="1" ref="F440" ca="1">IF(G440&lt;&gt;"",INDIRECT("'"&amp;G440&amp;"'!"&amp;H440),"")</f>
        <v/>
      </c>
      <c r="G440" s="560"/>
      <c r="H440" s="893"/>
      <c r="I440" s="931"/>
      <c r="J440" s="931"/>
      <c r="K440" s="931"/>
      <c r="L440" s="920"/>
      <c r="M440" s="920"/>
      <c r="N440" s="920"/>
      <c r="S440" s="919"/>
    </row>
    <row r="441" spans="1:19" ht="12.75" customHeight="1" x14ac:dyDescent="0.15">
      <c r="A441" s="935">
        <v>436</v>
      </c>
      <c r="B441" s="919"/>
      <c r="C441" s="920"/>
      <c r="D441" s="931"/>
      <c r="E441" s="893" t="b">
        <f t="shared" ca="1" si="15"/>
        <v>1</v>
      </c>
      <c r="F441" s="893" t="str">
        <f t="array" aca="1" ref="F441" ca="1">IF(G441&lt;&gt;"",INDIRECT("'"&amp;G441&amp;"'!"&amp;H441),"")</f>
        <v/>
      </c>
      <c r="G441" s="560"/>
      <c r="H441" s="893"/>
      <c r="I441" s="931"/>
      <c r="J441" s="931"/>
      <c r="K441" s="931"/>
      <c r="L441" s="920"/>
      <c r="M441" s="920"/>
      <c r="N441" s="920"/>
      <c r="S441" s="919"/>
    </row>
    <row r="442" spans="1:19" ht="12.75" customHeight="1" x14ac:dyDescent="0.15">
      <c r="A442" s="935">
        <v>437</v>
      </c>
      <c r="B442" s="919"/>
      <c r="C442" s="920"/>
      <c r="D442" s="931"/>
      <c r="E442" s="893" t="b">
        <f t="shared" ca="1" si="15"/>
        <v>1</v>
      </c>
      <c r="F442" s="893" t="str">
        <f t="array" aca="1" ref="F442" ca="1">IF(G442&lt;&gt;"",INDIRECT("'"&amp;G442&amp;"'!"&amp;H442),"")</f>
        <v/>
      </c>
      <c r="G442" s="560"/>
      <c r="H442" s="893"/>
      <c r="I442" s="931"/>
      <c r="J442" s="931"/>
      <c r="K442" s="931"/>
      <c r="L442" s="920"/>
      <c r="M442" s="920"/>
      <c r="N442" s="920"/>
      <c r="S442" s="919"/>
    </row>
    <row r="443" spans="1:19" ht="12.75" customHeight="1" x14ac:dyDescent="0.15">
      <c r="A443" s="935">
        <v>438</v>
      </c>
      <c r="B443" s="919"/>
      <c r="C443" s="920"/>
      <c r="D443" s="931"/>
      <c r="E443" s="893" t="b">
        <f t="shared" ca="1" si="15"/>
        <v>1</v>
      </c>
      <c r="F443" s="893" t="str">
        <f t="array" aca="1" ref="F443" ca="1">IF(G443&lt;&gt;"",INDIRECT("'"&amp;G443&amp;"'!"&amp;H443),"")</f>
        <v/>
      </c>
      <c r="G443" s="560"/>
      <c r="H443" s="893"/>
      <c r="I443" s="931"/>
      <c r="J443" s="931"/>
      <c r="K443" s="931"/>
      <c r="L443" s="920"/>
      <c r="M443" s="920"/>
      <c r="N443" s="920"/>
      <c r="S443" s="919"/>
    </row>
    <row r="444" spans="1:19" ht="12.75" customHeight="1" x14ac:dyDescent="0.15">
      <c r="A444" s="914">
        <v>439</v>
      </c>
      <c r="B444" s="929">
        <f>'BudgetSum 2-4'!E36</f>
        <v>0</v>
      </c>
      <c r="C444" s="930">
        <f t="shared" ref="C444:C445" si="18">A444-B444</f>
        <v>439</v>
      </c>
      <c r="D444" s="920"/>
      <c r="E444" s="893" t="b">
        <f t="shared" ca="1" si="15"/>
        <v>1</v>
      </c>
      <c r="F444" s="932">
        <f t="array" aca="1" ref="F444" ca="1">IF(G444&lt;&gt;"",INDIRECT("'"&amp;G444&amp;"'!"&amp;H444),"")</f>
        <v>0</v>
      </c>
      <c r="G444" s="560" t="s">
        <v>4690</v>
      </c>
      <c r="H444" s="893" t="s">
        <v>4808</v>
      </c>
      <c r="I444" s="920"/>
      <c r="J444" s="920"/>
      <c r="K444" s="920"/>
      <c r="L444" s="920"/>
      <c r="M444" s="920"/>
      <c r="N444" s="920"/>
      <c r="S444" s="919"/>
    </row>
    <row r="445" spans="1:19" ht="12.75" customHeight="1" x14ac:dyDescent="0.15">
      <c r="A445" s="914">
        <v>440</v>
      </c>
      <c r="B445" s="929">
        <f>'BudgetSum 2-4'!E37</f>
        <v>0</v>
      </c>
      <c r="C445" s="930">
        <f t="shared" si="18"/>
        <v>440</v>
      </c>
      <c r="D445" s="920"/>
      <c r="E445" s="893" t="b">
        <f t="shared" ca="1" si="15"/>
        <v>1</v>
      </c>
      <c r="F445" s="932">
        <f t="array" aca="1" ref="F445" ca="1">IF(G445&lt;&gt;"",INDIRECT("'"&amp;G445&amp;"'!"&amp;H445),"")</f>
        <v>0</v>
      </c>
      <c r="G445" s="560" t="s">
        <v>4690</v>
      </c>
      <c r="H445" s="893" t="s">
        <v>4809</v>
      </c>
      <c r="I445" s="920"/>
      <c r="J445" s="920"/>
      <c r="K445" s="920"/>
      <c r="L445" s="920"/>
      <c r="M445" s="920"/>
      <c r="N445" s="920"/>
      <c r="S445" s="919"/>
    </row>
    <row r="446" spans="1:19" ht="12.75" customHeight="1" x14ac:dyDescent="0.15">
      <c r="A446" s="935">
        <v>441</v>
      </c>
      <c r="B446" s="919"/>
      <c r="C446" s="920"/>
      <c r="D446" s="931"/>
      <c r="E446" s="893" t="b">
        <f t="shared" ca="1" si="15"/>
        <v>1</v>
      </c>
      <c r="F446" s="893" t="str">
        <f t="array" aca="1" ref="F446" ca="1">IF(G446&lt;&gt;"",INDIRECT("'"&amp;G446&amp;"'!"&amp;H446),"")</f>
        <v/>
      </c>
      <c r="G446" s="560"/>
      <c r="H446" s="893"/>
      <c r="I446" s="931"/>
      <c r="J446" s="931"/>
      <c r="K446" s="931"/>
      <c r="L446" s="920"/>
      <c r="M446" s="920"/>
      <c r="N446" s="920"/>
      <c r="S446" s="919"/>
    </row>
    <row r="447" spans="1:19" ht="12.75" customHeight="1" x14ac:dyDescent="0.15">
      <c r="A447" s="935">
        <v>442</v>
      </c>
      <c r="B447" s="919"/>
      <c r="C447" s="920"/>
      <c r="D447" s="931"/>
      <c r="E447" s="893" t="b">
        <f t="shared" ca="1" si="15"/>
        <v>1</v>
      </c>
      <c r="F447" s="893" t="str">
        <f t="array" aca="1" ref="F447" ca="1">IF(G447&lt;&gt;"",INDIRECT("'"&amp;G447&amp;"'!"&amp;H447),"")</f>
        <v/>
      </c>
      <c r="G447" s="560"/>
      <c r="H447" s="893"/>
      <c r="I447" s="931"/>
      <c r="J447" s="931"/>
      <c r="K447" s="931"/>
      <c r="L447" s="920"/>
      <c r="M447" s="920"/>
      <c r="N447" s="920"/>
      <c r="S447" s="919"/>
    </row>
    <row r="448" spans="1:19" ht="12.75" customHeight="1" x14ac:dyDescent="0.15">
      <c r="A448" s="935">
        <v>443</v>
      </c>
      <c r="B448" s="919"/>
      <c r="C448" s="920"/>
      <c r="D448" s="931"/>
      <c r="E448" s="893" t="b">
        <f t="shared" ca="1" si="15"/>
        <v>1</v>
      </c>
      <c r="F448" s="893" t="str">
        <f t="array" aca="1" ref="F448" ca="1">IF(G448&lt;&gt;"",INDIRECT("'"&amp;G448&amp;"'!"&amp;H448),"")</f>
        <v/>
      </c>
      <c r="G448" s="560"/>
      <c r="H448" s="893"/>
      <c r="I448" s="931"/>
      <c r="J448" s="931"/>
      <c r="K448" s="931"/>
      <c r="L448" s="920"/>
      <c r="M448" s="920"/>
      <c r="N448" s="920"/>
      <c r="S448" s="919"/>
    </row>
    <row r="449" spans="1:19" ht="12.75" customHeight="1" x14ac:dyDescent="0.15">
      <c r="A449" s="935">
        <v>444</v>
      </c>
      <c r="B449" s="919"/>
      <c r="C449" s="920"/>
      <c r="D449" s="931"/>
      <c r="E449" s="893" t="b">
        <f t="shared" ca="1" si="15"/>
        <v>1</v>
      </c>
      <c r="F449" s="893" t="str">
        <f t="array" aca="1" ref="F449" ca="1">IF(G449&lt;&gt;"",INDIRECT("'"&amp;G449&amp;"'!"&amp;H449),"")</f>
        <v/>
      </c>
      <c r="G449" s="560"/>
      <c r="H449" s="893"/>
      <c r="I449" s="931"/>
      <c r="J449" s="931"/>
      <c r="K449" s="931"/>
      <c r="L449" s="920"/>
      <c r="M449" s="920"/>
      <c r="N449" s="920"/>
      <c r="S449" s="919"/>
    </row>
    <row r="450" spans="1:19" ht="12.75" customHeight="1" x14ac:dyDescent="0.15">
      <c r="A450" s="935">
        <v>445</v>
      </c>
      <c r="B450" s="919"/>
      <c r="C450" s="920"/>
      <c r="D450" s="931"/>
      <c r="E450" s="893" t="b">
        <f t="shared" ca="1" si="15"/>
        <v>1</v>
      </c>
      <c r="F450" s="893" t="str">
        <f t="array" aca="1" ref="F450" ca="1">IF(G450&lt;&gt;"",INDIRECT("'"&amp;G450&amp;"'!"&amp;H450),"")</f>
        <v/>
      </c>
      <c r="G450" s="560"/>
      <c r="H450" s="893"/>
      <c r="I450" s="931"/>
      <c r="J450" s="931"/>
      <c r="K450" s="931"/>
      <c r="L450" s="920"/>
      <c r="M450" s="920"/>
      <c r="N450" s="920"/>
      <c r="S450" s="919"/>
    </row>
    <row r="451" spans="1:19" ht="12.75" customHeight="1" x14ac:dyDescent="0.15">
      <c r="A451" s="935">
        <v>446</v>
      </c>
      <c r="B451" s="919"/>
      <c r="C451" s="920"/>
      <c r="D451" s="931"/>
      <c r="E451" s="893" t="b">
        <f t="shared" ca="1" si="15"/>
        <v>1</v>
      </c>
      <c r="F451" s="893" t="str">
        <f t="array" aca="1" ref="F451" ca="1">IF(G451&lt;&gt;"",INDIRECT("'"&amp;G451&amp;"'!"&amp;H451),"")</f>
        <v/>
      </c>
      <c r="G451" s="560"/>
      <c r="H451" s="893"/>
      <c r="I451" s="931"/>
      <c r="J451" s="931"/>
      <c r="K451" s="931"/>
      <c r="L451" s="920"/>
      <c r="M451" s="920"/>
      <c r="N451" s="920"/>
      <c r="S451" s="919"/>
    </row>
    <row r="452" spans="1:19" ht="12.75" customHeight="1" x14ac:dyDescent="0.15">
      <c r="A452" s="935">
        <v>447</v>
      </c>
      <c r="B452" s="919"/>
      <c r="C452" s="920"/>
      <c r="D452" s="931"/>
      <c r="E452" s="893" t="b">
        <f t="shared" ca="1" si="15"/>
        <v>1</v>
      </c>
      <c r="F452" s="893" t="str">
        <f t="array" aca="1" ref="F452" ca="1">IF(G452&lt;&gt;"",INDIRECT("'"&amp;G452&amp;"'!"&amp;H452),"")</f>
        <v/>
      </c>
      <c r="G452" s="560"/>
      <c r="H452" s="893"/>
      <c r="I452" s="931"/>
      <c r="J452" s="931"/>
      <c r="K452" s="931"/>
      <c r="L452" s="920"/>
      <c r="M452" s="920"/>
      <c r="N452" s="920"/>
      <c r="S452" s="919"/>
    </row>
    <row r="453" spans="1:19" ht="12.75" customHeight="1" x14ac:dyDescent="0.15">
      <c r="A453" s="935">
        <v>448</v>
      </c>
      <c r="B453" s="919"/>
      <c r="C453" s="920"/>
      <c r="D453" s="931"/>
      <c r="E453" s="893" t="b">
        <f t="shared" ca="1" si="15"/>
        <v>1</v>
      </c>
      <c r="F453" s="893" t="str">
        <f t="array" aca="1" ref="F453" ca="1">IF(G453&lt;&gt;"",INDIRECT("'"&amp;G453&amp;"'!"&amp;H453),"")</f>
        <v/>
      </c>
      <c r="G453" s="560"/>
      <c r="H453" s="893"/>
      <c r="I453" s="931"/>
      <c r="J453" s="931"/>
      <c r="K453" s="931"/>
      <c r="L453" s="920"/>
      <c r="M453" s="920"/>
      <c r="N453" s="920"/>
      <c r="S453" s="919"/>
    </row>
    <row r="454" spans="1:19" ht="12.75" customHeight="1" x14ac:dyDescent="0.15">
      <c r="A454" s="935">
        <v>449</v>
      </c>
      <c r="B454" s="919"/>
      <c r="C454" s="920"/>
      <c r="D454" s="931"/>
      <c r="E454" s="893" t="b">
        <f t="shared" ca="1" si="15"/>
        <v>1</v>
      </c>
      <c r="F454" s="893" t="str">
        <f t="array" aca="1" ref="F454" ca="1">IF(G454&lt;&gt;"",INDIRECT("'"&amp;G454&amp;"'!"&amp;H454),"")</f>
        <v/>
      </c>
      <c r="G454" s="560"/>
      <c r="H454" s="893"/>
      <c r="I454" s="931"/>
      <c r="J454" s="931"/>
      <c r="K454" s="931"/>
      <c r="L454" s="920"/>
      <c r="M454" s="920"/>
      <c r="N454" s="920"/>
      <c r="S454" s="919"/>
    </row>
    <row r="455" spans="1:19" ht="12.75" customHeight="1" x14ac:dyDescent="0.15">
      <c r="A455" s="935">
        <v>450</v>
      </c>
      <c r="B455" s="919"/>
      <c r="C455" s="920"/>
      <c r="D455" s="931"/>
      <c r="E455" s="893" t="b">
        <f t="shared" ca="1" si="15"/>
        <v>1</v>
      </c>
      <c r="F455" s="893" t="str">
        <f t="array" aca="1" ref="F455" ca="1">IF(G455&lt;&gt;"",INDIRECT("'"&amp;G455&amp;"'!"&amp;H455),"")</f>
        <v/>
      </c>
      <c r="G455" s="560"/>
      <c r="H455" s="893"/>
      <c r="I455" s="931"/>
      <c r="J455" s="931"/>
      <c r="K455" s="931"/>
      <c r="L455" s="920"/>
      <c r="M455" s="920"/>
      <c r="N455" s="920"/>
      <c r="S455" s="919"/>
    </row>
    <row r="456" spans="1:19" ht="12.75" customHeight="1" x14ac:dyDescent="0.15">
      <c r="A456" s="935">
        <v>451</v>
      </c>
      <c r="B456" s="919"/>
      <c r="C456" s="920"/>
      <c r="D456" s="931"/>
      <c r="E456" s="893" t="b">
        <f t="shared" ca="1" si="15"/>
        <v>1</v>
      </c>
      <c r="F456" s="893" t="str">
        <f t="array" aca="1" ref="F456" ca="1">IF(G456&lt;&gt;"",INDIRECT("'"&amp;G456&amp;"'!"&amp;H456),"")</f>
        <v/>
      </c>
      <c r="G456" s="560"/>
      <c r="H456" s="893"/>
      <c r="I456" s="931"/>
      <c r="J456" s="931"/>
      <c r="K456" s="931"/>
      <c r="L456" s="920"/>
      <c r="M456" s="920"/>
      <c r="N456" s="920"/>
      <c r="S456" s="919"/>
    </row>
    <row r="457" spans="1:19" ht="12.75" customHeight="1" x14ac:dyDescent="0.15">
      <c r="A457" s="935">
        <v>452</v>
      </c>
      <c r="B457" s="919"/>
      <c r="C457" s="920"/>
      <c r="D457" s="931"/>
      <c r="E457" s="893" t="b">
        <f t="shared" ca="1" si="15"/>
        <v>1</v>
      </c>
      <c r="F457" s="893" t="str">
        <f t="array" aca="1" ref="F457" ca="1">IF(G457&lt;&gt;"",INDIRECT("'"&amp;G457&amp;"'!"&amp;H457),"")</f>
        <v/>
      </c>
      <c r="G457" s="560"/>
      <c r="H457" s="893"/>
      <c r="I457" s="931"/>
      <c r="J457" s="931"/>
      <c r="K457" s="931"/>
      <c r="L457" s="920"/>
      <c r="M457" s="920"/>
      <c r="N457" s="920"/>
      <c r="S457" s="919"/>
    </row>
    <row r="458" spans="1:19" ht="12.75" customHeight="1" x14ac:dyDescent="0.15">
      <c r="A458" s="935">
        <v>453</v>
      </c>
      <c r="B458" s="919"/>
      <c r="C458" s="920"/>
      <c r="D458" s="931"/>
      <c r="E458" s="893" t="b">
        <f t="shared" ca="1" si="15"/>
        <v>1</v>
      </c>
      <c r="F458" s="893" t="str">
        <f t="array" aca="1" ref="F458" ca="1">IF(G458&lt;&gt;"",INDIRECT("'"&amp;G458&amp;"'!"&amp;H458),"")</f>
        <v/>
      </c>
      <c r="G458" s="560"/>
      <c r="H458" s="893"/>
      <c r="I458" s="931"/>
      <c r="J458" s="931"/>
      <c r="K458" s="931"/>
      <c r="L458" s="920"/>
      <c r="M458" s="920"/>
      <c r="N458" s="920"/>
      <c r="S458" s="919"/>
    </row>
    <row r="459" spans="1:19" ht="12.75" customHeight="1" x14ac:dyDescent="0.15">
      <c r="A459" s="935">
        <v>454</v>
      </c>
      <c r="B459" s="919"/>
      <c r="C459" s="920"/>
      <c r="D459" s="931"/>
      <c r="E459" s="893" t="b">
        <f t="shared" ca="1" si="15"/>
        <v>1</v>
      </c>
      <c r="F459" s="893" t="str">
        <f t="array" aca="1" ref="F459" ca="1">IF(G459&lt;&gt;"",INDIRECT("'"&amp;G459&amp;"'!"&amp;H459),"")</f>
        <v/>
      </c>
      <c r="G459" s="560"/>
      <c r="H459" s="893"/>
      <c r="I459" s="931"/>
      <c r="J459" s="931"/>
      <c r="K459" s="931"/>
      <c r="L459" s="920"/>
      <c r="M459" s="920"/>
      <c r="N459" s="920"/>
      <c r="S459" s="919"/>
    </row>
    <row r="460" spans="1:19" ht="12.75" customHeight="1" x14ac:dyDescent="0.15">
      <c r="A460" s="935">
        <v>455</v>
      </c>
      <c r="B460" s="919"/>
      <c r="C460" s="920"/>
      <c r="D460" s="931"/>
      <c r="E460" s="893" t="b">
        <f t="shared" ca="1" si="15"/>
        <v>1</v>
      </c>
      <c r="F460" s="893" t="str">
        <f t="array" aca="1" ref="F460" ca="1">IF(G460&lt;&gt;"",INDIRECT("'"&amp;G460&amp;"'!"&amp;H460),"")</f>
        <v/>
      </c>
      <c r="G460" s="560"/>
      <c r="H460" s="893"/>
      <c r="I460" s="931"/>
      <c r="J460" s="931"/>
      <c r="K460" s="931"/>
      <c r="L460" s="920"/>
      <c r="M460" s="920"/>
      <c r="N460" s="920"/>
      <c r="S460" s="919"/>
    </row>
    <row r="461" spans="1:19" ht="12.75" customHeight="1" x14ac:dyDescent="0.15">
      <c r="A461" s="935">
        <v>456</v>
      </c>
      <c r="B461" s="919"/>
      <c r="C461" s="920"/>
      <c r="D461" s="931"/>
      <c r="E461" s="893" t="b">
        <f t="shared" ca="1" si="15"/>
        <v>1</v>
      </c>
      <c r="F461" s="893" t="str">
        <f t="array" aca="1" ref="F461" ca="1">IF(G461&lt;&gt;"",INDIRECT("'"&amp;G461&amp;"'!"&amp;H461),"")</f>
        <v/>
      </c>
      <c r="G461" s="560"/>
      <c r="H461" s="893"/>
      <c r="I461" s="931"/>
      <c r="J461" s="931"/>
      <c r="K461" s="931"/>
      <c r="L461" s="920"/>
      <c r="M461" s="920"/>
      <c r="N461" s="920"/>
      <c r="S461" s="919"/>
    </row>
    <row r="462" spans="1:19" ht="12.75" customHeight="1" x14ac:dyDescent="0.15">
      <c r="A462" s="935">
        <v>457</v>
      </c>
      <c r="B462" s="919"/>
      <c r="C462" s="920"/>
      <c r="D462" s="931"/>
      <c r="E462" s="893" t="b">
        <f t="shared" ca="1" si="15"/>
        <v>1</v>
      </c>
      <c r="F462" s="893" t="str">
        <f t="array" aca="1" ref="F462" ca="1">IF(G462&lt;&gt;"",INDIRECT("'"&amp;G462&amp;"'!"&amp;H462),"")</f>
        <v/>
      </c>
      <c r="G462" s="560"/>
      <c r="H462" s="893"/>
      <c r="I462" s="931"/>
      <c r="J462" s="931"/>
      <c r="K462" s="931"/>
      <c r="L462" s="920"/>
      <c r="M462" s="920"/>
      <c r="N462" s="920"/>
      <c r="S462" s="919"/>
    </row>
    <row r="463" spans="1:19" ht="12.75" customHeight="1" x14ac:dyDescent="0.15">
      <c r="A463" s="935">
        <v>458</v>
      </c>
      <c r="B463" s="919"/>
      <c r="C463" s="920"/>
      <c r="D463" s="931"/>
      <c r="E463" s="893" t="b">
        <f t="shared" ca="1" si="15"/>
        <v>1</v>
      </c>
      <c r="F463" s="893" t="str">
        <f t="array" aca="1" ref="F463" ca="1">IF(G463&lt;&gt;"",INDIRECT("'"&amp;G463&amp;"'!"&amp;H463),"")</f>
        <v/>
      </c>
      <c r="G463" s="560"/>
      <c r="H463" s="893"/>
      <c r="I463" s="931"/>
      <c r="J463" s="931"/>
      <c r="K463" s="931"/>
      <c r="L463" s="920"/>
      <c r="M463" s="920"/>
      <c r="N463" s="920"/>
      <c r="S463" s="919"/>
    </row>
    <row r="464" spans="1:19" ht="12.75" customHeight="1" x14ac:dyDescent="0.15">
      <c r="A464" s="935">
        <v>459</v>
      </c>
      <c r="B464" s="919"/>
      <c r="C464" s="920"/>
      <c r="D464" s="931"/>
      <c r="E464" s="893" t="b">
        <f t="shared" ca="1" si="15"/>
        <v>1</v>
      </c>
      <c r="F464" s="893" t="str">
        <f t="array" aca="1" ref="F464" ca="1">IF(G464&lt;&gt;"",INDIRECT("'"&amp;G464&amp;"'!"&amp;H464),"")</f>
        <v/>
      </c>
      <c r="G464" s="560"/>
      <c r="H464" s="893"/>
      <c r="I464" s="931"/>
      <c r="J464" s="931"/>
      <c r="K464" s="931"/>
      <c r="L464" s="920"/>
      <c r="M464" s="920"/>
      <c r="N464" s="920"/>
      <c r="S464" s="919"/>
    </row>
    <row r="465" spans="1:19" ht="12.75" customHeight="1" x14ac:dyDescent="0.15">
      <c r="A465" s="935">
        <v>460</v>
      </c>
      <c r="B465" s="919"/>
      <c r="C465" s="920"/>
      <c r="D465" s="931"/>
      <c r="E465" s="893" t="b">
        <f t="shared" ca="1" si="15"/>
        <v>1</v>
      </c>
      <c r="F465" s="893" t="str">
        <f t="array" aca="1" ref="F465" ca="1">IF(G465&lt;&gt;"",INDIRECT("'"&amp;G465&amp;"'!"&amp;H465),"")</f>
        <v/>
      </c>
      <c r="G465" s="560"/>
      <c r="H465" s="893"/>
      <c r="I465" s="931"/>
      <c r="J465" s="931"/>
      <c r="K465" s="931"/>
      <c r="L465" s="920"/>
      <c r="M465" s="920"/>
      <c r="N465" s="920"/>
      <c r="S465" s="919"/>
    </row>
    <row r="466" spans="1:19" ht="12.75" customHeight="1" x14ac:dyDescent="0.15">
      <c r="A466" s="935">
        <v>461</v>
      </c>
      <c r="B466" s="919"/>
      <c r="C466" s="920"/>
      <c r="D466" s="931"/>
      <c r="E466" s="893" t="b">
        <f t="shared" ca="1" si="15"/>
        <v>1</v>
      </c>
      <c r="F466" s="893" t="str">
        <f t="array" aca="1" ref="F466" ca="1">IF(G466&lt;&gt;"",INDIRECT("'"&amp;G466&amp;"'!"&amp;H466),"")</f>
        <v/>
      </c>
      <c r="G466" s="560"/>
      <c r="H466" s="893"/>
      <c r="I466" s="931"/>
      <c r="J466" s="931"/>
      <c r="K466" s="931"/>
      <c r="L466" s="920"/>
      <c r="M466" s="920"/>
      <c r="N466" s="920"/>
      <c r="S466" s="919"/>
    </row>
    <row r="467" spans="1:19" ht="12.75" customHeight="1" x14ac:dyDescent="0.15">
      <c r="A467" s="935">
        <v>462</v>
      </c>
      <c r="B467" s="919"/>
      <c r="C467" s="920"/>
      <c r="D467" s="931"/>
      <c r="E467" s="893" t="b">
        <f t="shared" ca="1" si="15"/>
        <v>1</v>
      </c>
      <c r="F467" s="893" t="str">
        <f t="array" aca="1" ref="F467" ca="1">IF(G467&lt;&gt;"",INDIRECT("'"&amp;G467&amp;"'!"&amp;H467),"")</f>
        <v/>
      </c>
      <c r="G467" s="560"/>
      <c r="H467" s="893"/>
      <c r="I467" s="931"/>
      <c r="J467" s="931"/>
      <c r="K467" s="931"/>
      <c r="L467" s="920"/>
      <c r="M467" s="920"/>
      <c r="N467" s="920"/>
      <c r="S467" s="919"/>
    </row>
    <row r="468" spans="1:19" ht="12.75" customHeight="1" x14ac:dyDescent="0.15">
      <c r="A468" s="935">
        <v>463</v>
      </c>
      <c r="B468" s="919"/>
      <c r="C468" s="920"/>
      <c r="D468" s="931"/>
      <c r="E468" s="893" t="b">
        <f t="shared" ca="1" si="15"/>
        <v>1</v>
      </c>
      <c r="F468" s="893" t="str">
        <f t="array" aca="1" ref="F468" ca="1">IF(G468&lt;&gt;"",INDIRECT("'"&amp;G468&amp;"'!"&amp;H468),"")</f>
        <v/>
      </c>
      <c r="G468" s="560"/>
      <c r="H468" s="893"/>
      <c r="I468" s="931"/>
      <c r="J468" s="931"/>
      <c r="K468" s="931"/>
      <c r="L468" s="920"/>
      <c r="M468" s="920"/>
      <c r="N468" s="920"/>
      <c r="S468" s="919"/>
    </row>
    <row r="469" spans="1:19" ht="12.75" customHeight="1" x14ac:dyDescent="0.15">
      <c r="A469" s="935">
        <v>464</v>
      </c>
      <c r="B469" s="919"/>
      <c r="C469" s="920"/>
      <c r="D469" s="931"/>
      <c r="E469" s="893" t="b">
        <f t="shared" ca="1" si="15"/>
        <v>1</v>
      </c>
      <c r="F469" s="893" t="str">
        <f t="array" aca="1" ref="F469" ca="1">IF(G469&lt;&gt;"",INDIRECT("'"&amp;G469&amp;"'!"&amp;H469),"")</f>
        <v/>
      </c>
      <c r="G469" s="560"/>
      <c r="H469" s="893"/>
      <c r="I469" s="931"/>
      <c r="J469" s="931"/>
      <c r="K469" s="931"/>
      <c r="L469" s="920"/>
      <c r="M469" s="920"/>
      <c r="N469" s="920"/>
      <c r="S469" s="919"/>
    </row>
    <row r="470" spans="1:19" ht="12.75" customHeight="1" x14ac:dyDescent="0.15">
      <c r="A470" s="935">
        <v>465</v>
      </c>
      <c r="B470" s="919"/>
      <c r="C470" s="920"/>
      <c r="D470" s="931"/>
      <c r="E470" s="893" t="b">
        <f t="shared" ca="1" si="15"/>
        <v>1</v>
      </c>
      <c r="F470" s="893" t="str">
        <f t="array" aca="1" ref="F470" ca="1">IF(G470&lt;&gt;"",INDIRECT("'"&amp;G470&amp;"'!"&amp;H470),"")</f>
        <v/>
      </c>
      <c r="G470" s="560"/>
      <c r="H470" s="893"/>
      <c r="I470" s="931"/>
      <c r="J470" s="931"/>
      <c r="K470" s="931"/>
      <c r="L470" s="920"/>
      <c r="M470" s="920"/>
      <c r="N470" s="920"/>
      <c r="S470" s="919"/>
    </row>
    <row r="471" spans="1:19" ht="12.75" customHeight="1" x14ac:dyDescent="0.15">
      <c r="A471" s="935">
        <v>466</v>
      </c>
      <c r="B471" s="919"/>
      <c r="C471" s="920"/>
      <c r="D471" s="931"/>
      <c r="E471" s="893" t="b">
        <f t="shared" ca="1" si="15"/>
        <v>1</v>
      </c>
      <c r="F471" s="893" t="str">
        <f t="array" aca="1" ref="F471" ca="1">IF(G471&lt;&gt;"",INDIRECT("'"&amp;G471&amp;"'!"&amp;H471),"")</f>
        <v/>
      </c>
      <c r="G471" s="560"/>
      <c r="H471" s="893"/>
      <c r="I471" s="931"/>
      <c r="J471" s="931"/>
      <c r="K471" s="931"/>
      <c r="L471" s="920"/>
      <c r="M471" s="920"/>
      <c r="N471" s="920"/>
      <c r="S471" s="919"/>
    </row>
    <row r="472" spans="1:19" ht="12.75" customHeight="1" x14ac:dyDescent="0.15">
      <c r="A472" s="935">
        <v>467</v>
      </c>
      <c r="B472" s="919"/>
      <c r="C472" s="920"/>
      <c r="D472" s="931"/>
      <c r="E472" s="893" t="b">
        <f t="shared" ca="1" si="15"/>
        <v>1</v>
      </c>
      <c r="F472" s="893" t="str">
        <f t="array" aca="1" ref="F472" ca="1">IF(G472&lt;&gt;"",INDIRECT("'"&amp;G472&amp;"'!"&amp;H472),"")</f>
        <v/>
      </c>
      <c r="G472" s="560"/>
      <c r="H472" s="893"/>
      <c r="I472" s="931"/>
      <c r="J472" s="931"/>
      <c r="K472" s="931"/>
      <c r="L472" s="920"/>
      <c r="M472" s="920"/>
      <c r="N472" s="920"/>
      <c r="S472" s="919"/>
    </row>
    <row r="473" spans="1:19" ht="12.75" customHeight="1" x14ac:dyDescent="0.15">
      <c r="A473" s="935">
        <v>468</v>
      </c>
      <c r="B473" s="919"/>
      <c r="C473" s="920"/>
      <c r="D473" s="931"/>
      <c r="E473" s="893" t="b">
        <f t="shared" ca="1" si="15"/>
        <v>1</v>
      </c>
      <c r="F473" s="893" t="str">
        <f t="array" aca="1" ref="F473" ca="1">IF(G473&lt;&gt;"",INDIRECT("'"&amp;G473&amp;"'!"&amp;H473),"")</f>
        <v/>
      </c>
      <c r="G473" s="560"/>
      <c r="H473" s="893"/>
      <c r="I473" s="931"/>
      <c r="J473" s="931"/>
      <c r="K473" s="931"/>
      <c r="L473" s="920"/>
      <c r="M473" s="920"/>
      <c r="N473" s="920"/>
      <c r="S473" s="919"/>
    </row>
    <row r="474" spans="1:19" ht="12.75" customHeight="1" x14ac:dyDescent="0.15">
      <c r="A474" s="935">
        <v>469</v>
      </c>
      <c r="B474" s="919"/>
      <c r="C474" s="920"/>
      <c r="D474" s="931"/>
      <c r="E474" s="893" t="b">
        <f t="shared" ca="1" si="15"/>
        <v>1</v>
      </c>
      <c r="F474" s="893" t="str">
        <f t="array" aca="1" ref="F474" ca="1">IF(G474&lt;&gt;"",INDIRECT("'"&amp;G474&amp;"'!"&amp;H474),"")</f>
        <v/>
      </c>
      <c r="G474" s="560"/>
      <c r="H474" s="893"/>
      <c r="I474" s="931"/>
      <c r="J474" s="931"/>
      <c r="K474" s="931"/>
      <c r="L474" s="920"/>
      <c r="M474" s="920"/>
      <c r="N474" s="920"/>
      <c r="S474" s="919"/>
    </row>
    <row r="475" spans="1:19" ht="12.75" customHeight="1" x14ac:dyDescent="0.15">
      <c r="A475" s="935">
        <v>470</v>
      </c>
      <c r="B475" s="919"/>
      <c r="C475" s="920"/>
      <c r="D475" s="931"/>
      <c r="E475" s="893" t="b">
        <f t="shared" ca="1" si="15"/>
        <v>1</v>
      </c>
      <c r="F475" s="893" t="str">
        <f t="array" aca="1" ref="F475" ca="1">IF(G475&lt;&gt;"",INDIRECT("'"&amp;G475&amp;"'!"&amp;H475),"")</f>
        <v/>
      </c>
      <c r="G475" s="560"/>
      <c r="H475" s="893"/>
      <c r="I475" s="931"/>
      <c r="J475" s="931"/>
      <c r="K475" s="931"/>
      <c r="L475" s="920"/>
      <c r="M475" s="920"/>
      <c r="N475" s="920"/>
      <c r="S475" s="919"/>
    </row>
    <row r="476" spans="1:19" ht="12.75" customHeight="1" x14ac:dyDescent="0.15">
      <c r="A476" s="935">
        <v>471</v>
      </c>
      <c r="B476" s="919"/>
      <c r="C476" s="920"/>
      <c r="D476" s="931"/>
      <c r="E476" s="893" t="b">
        <f t="shared" ca="1" si="15"/>
        <v>1</v>
      </c>
      <c r="F476" s="893" t="str">
        <f t="array" aca="1" ref="F476" ca="1">IF(G476&lt;&gt;"",INDIRECT("'"&amp;G476&amp;"'!"&amp;H476),"")</f>
        <v/>
      </c>
      <c r="G476" s="560"/>
      <c r="H476" s="893"/>
      <c r="I476" s="931"/>
      <c r="J476" s="931"/>
      <c r="K476" s="931"/>
      <c r="L476" s="920"/>
      <c r="M476" s="920"/>
      <c r="N476" s="920"/>
      <c r="S476" s="919"/>
    </row>
    <row r="477" spans="1:19" ht="12.75" customHeight="1" x14ac:dyDescent="0.15">
      <c r="A477" s="935">
        <v>472</v>
      </c>
      <c r="B477" s="919"/>
      <c r="C477" s="920"/>
      <c r="D477" s="931"/>
      <c r="E477" s="893" t="b">
        <f t="shared" ca="1" si="15"/>
        <v>1</v>
      </c>
      <c r="F477" s="893" t="str">
        <f t="array" aca="1" ref="F477" ca="1">IF(G477&lt;&gt;"",INDIRECT("'"&amp;G477&amp;"'!"&amp;H477),"")</f>
        <v/>
      </c>
      <c r="G477" s="560"/>
      <c r="H477" s="893"/>
      <c r="I477" s="931"/>
      <c r="J477" s="931"/>
      <c r="K477" s="931"/>
      <c r="L477" s="920"/>
      <c r="M477" s="920"/>
      <c r="N477" s="920"/>
      <c r="S477" s="919"/>
    </row>
    <row r="478" spans="1:19" ht="12.75" customHeight="1" x14ac:dyDescent="0.15">
      <c r="A478" s="935">
        <v>473</v>
      </c>
      <c r="B478" s="919"/>
      <c r="C478" s="920"/>
      <c r="D478" s="931"/>
      <c r="E478" s="893" t="b">
        <f t="shared" ca="1" si="15"/>
        <v>1</v>
      </c>
      <c r="F478" s="893" t="str">
        <f t="array" aca="1" ref="F478" ca="1">IF(G478&lt;&gt;"",INDIRECT("'"&amp;G478&amp;"'!"&amp;H478),"")</f>
        <v/>
      </c>
      <c r="G478" s="560"/>
      <c r="H478" s="893"/>
      <c r="I478" s="931"/>
      <c r="J478" s="931"/>
      <c r="K478" s="931"/>
      <c r="L478" s="920"/>
      <c r="M478" s="920"/>
      <c r="N478" s="920"/>
      <c r="S478" s="919"/>
    </row>
    <row r="479" spans="1:19" ht="12.75" customHeight="1" x14ac:dyDescent="0.15">
      <c r="A479" s="935">
        <v>474</v>
      </c>
      <c r="B479" s="919"/>
      <c r="C479" s="920"/>
      <c r="D479" s="931"/>
      <c r="E479" s="893" t="b">
        <f t="shared" ca="1" si="15"/>
        <v>1</v>
      </c>
      <c r="F479" s="893" t="str">
        <f t="array" aca="1" ref="F479" ca="1">IF(G479&lt;&gt;"",INDIRECT("'"&amp;G479&amp;"'!"&amp;H479),"")</f>
        <v/>
      </c>
      <c r="G479" s="560"/>
      <c r="H479" s="893"/>
      <c r="I479" s="931"/>
      <c r="J479" s="931"/>
      <c r="K479" s="931"/>
      <c r="L479" s="920"/>
      <c r="M479" s="920"/>
      <c r="N479" s="920"/>
      <c r="S479" s="919"/>
    </row>
    <row r="480" spans="1:19" ht="12.75" customHeight="1" x14ac:dyDescent="0.15">
      <c r="A480" s="935">
        <v>475</v>
      </c>
      <c r="B480" s="919"/>
      <c r="C480" s="920"/>
      <c r="D480" s="931"/>
      <c r="E480" s="893" t="b">
        <f t="shared" ca="1" si="15"/>
        <v>1</v>
      </c>
      <c r="F480" s="893" t="str">
        <f t="array" aca="1" ref="F480" ca="1">IF(G480&lt;&gt;"",INDIRECT("'"&amp;G480&amp;"'!"&amp;H480),"")</f>
        <v/>
      </c>
      <c r="G480" s="560"/>
      <c r="H480" s="893"/>
      <c r="I480" s="931"/>
      <c r="J480" s="931"/>
      <c r="K480" s="931"/>
      <c r="L480" s="920"/>
      <c r="M480" s="920"/>
      <c r="N480" s="920"/>
      <c r="S480" s="919"/>
    </row>
    <row r="481" spans="1:19" ht="12.75" customHeight="1" x14ac:dyDescent="0.15">
      <c r="A481" s="935">
        <v>476</v>
      </c>
      <c r="B481" s="919"/>
      <c r="C481" s="920"/>
      <c r="D481" s="931"/>
      <c r="E481" s="893" t="b">
        <f t="shared" ca="1" si="15"/>
        <v>1</v>
      </c>
      <c r="F481" s="893" t="str">
        <f t="array" aca="1" ref="F481" ca="1">IF(G481&lt;&gt;"",INDIRECT("'"&amp;G481&amp;"'!"&amp;H481),"")</f>
        <v/>
      </c>
      <c r="G481" s="560"/>
      <c r="H481" s="893"/>
      <c r="I481" s="931"/>
      <c r="J481" s="931"/>
      <c r="K481" s="931"/>
      <c r="L481" s="920"/>
      <c r="M481" s="920"/>
      <c r="N481" s="920"/>
      <c r="S481" s="919"/>
    </row>
    <row r="482" spans="1:19" ht="12.75" customHeight="1" x14ac:dyDescent="0.15">
      <c r="A482" s="935">
        <v>477</v>
      </c>
      <c r="B482" s="919"/>
      <c r="C482" s="920"/>
      <c r="D482" s="931"/>
      <c r="E482" s="893" t="b">
        <f t="shared" ca="1" si="15"/>
        <v>1</v>
      </c>
      <c r="F482" s="893" t="str">
        <f t="array" aca="1" ref="F482" ca="1">IF(G482&lt;&gt;"",INDIRECT("'"&amp;G482&amp;"'!"&amp;H482),"")</f>
        <v/>
      </c>
      <c r="G482" s="560"/>
      <c r="H482" s="893"/>
      <c r="I482" s="931"/>
      <c r="J482" s="931"/>
      <c r="K482" s="931"/>
      <c r="L482" s="920"/>
      <c r="M482" s="920"/>
      <c r="N482" s="920"/>
      <c r="S482" s="919"/>
    </row>
    <row r="483" spans="1:19" ht="12.75" customHeight="1" x14ac:dyDescent="0.15">
      <c r="A483" s="935">
        <v>478</v>
      </c>
      <c r="B483" s="919"/>
      <c r="C483" s="920"/>
      <c r="D483" s="931"/>
      <c r="E483" s="893" t="b">
        <f t="shared" ca="1" si="15"/>
        <v>1</v>
      </c>
      <c r="F483" s="893" t="str">
        <f t="array" aca="1" ref="F483" ca="1">IF(G483&lt;&gt;"",INDIRECT("'"&amp;G483&amp;"'!"&amp;H483),"")</f>
        <v/>
      </c>
      <c r="G483" s="560"/>
      <c r="H483" s="893"/>
      <c r="I483" s="931"/>
      <c r="J483" s="931"/>
      <c r="K483" s="931"/>
      <c r="L483" s="920"/>
      <c r="M483" s="920"/>
      <c r="N483" s="920"/>
      <c r="S483" s="919"/>
    </row>
    <row r="484" spans="1:19" ht="12.75" customHeight="1" x14ac:dyDescent="0.15">
      <c r="A484" s="935">
        <v>479</v>
      </c>
      <c r="B484" s="919"/>
      <c r="C484" s="920"/>
      <c r="D484" s="931"/>
      <c r="E484" s="893" t="b">
        <f t="shared" ca="1" si="15"/>
        <v>1</v>
      </c>
      <c r="F484" s="893" t="str">
        <f t="array" aca="1" ref="F484" ca="1">IF(G484&lt;&gt;"",INDIRECT("'"&amp;G484&amp;"'!"&amp;H484),"")</f>
        <v/>
      </c>
      <c r="G484" s="560"/>
      <c r="H484" s="893"/>
      <c r="I484" s="931"/>
      <c r="J484" s="931"/>
      <c r="K484" s="931"/>
      <c r="L484" s="920"/>
      <c r="M484" s="920"/>
      <c r="N484" s="920"/>
      <c r="S484" s="919"/>
    </row>
    <row r="485" spans="1:19" ht="12.75" customHeight="1" x14ac:dyDescent="0.15">
      <c r="A485" s="935">
        <v>480</v>
      </c>
      <c r="B485" s="919"/>
      <c r="C485" s="920"/>
      <c r="D485" s="931"/>
      <c r="E485" s="893" t="b">
        <f t="shared" ca="1" si="15"/>
        <v>1</v>
      </c>
      <c r="F485" s="893" t="str">
        <f t="array" aca="1" ref="F485" ca="1">IF(G485&lt;&gt;"",INDIRECT("'"&amp;G485&amp;"'!"&amp;H485),"")</f>
        <v/>
      </c>
      <c r="G485" s="560"/>
      <c r="H485" s="893"/>
      <c r="I485" s="931"/>
      <c r="J485" s="931"/>
      <c r="K485" s="931"/>
      <c r="L485" s="920"/>
      <c r="M485" s="920"/>
      <c r="N485" s="920"/>
      <c r="S485" s="919"/>
    </row>
    <row r="486" spans="1:19" ht="12.75" customHeight="1" x14ac:dyDescent="0.15">
      <c r="A486" s="935">
        <v>481</v>
      </c>
      <c r="B486" s="919"/>
      <c r="C486" s="920"/>
      <c r="D486" s="931"/>
      <c r="E486" s="893" t="b">
        <f t="shared" ca="1" si="15"/>
        <v>1</v>
      </c>
      <c r="F486" s="893" t="str">
        <f t="array" aca="1" ref="F486" ca="1">IF(G486&lt;&gt;"",INDIRECT("'"&amp;G486&amp;"'!"&amp;H486),"")</f>
        <v/>
      </c>
      <c r="G486" s="560"/>
      <c r="H486" s="893"/>
      <c r="I486" s="931"/>
      <c r="J486" s="931"/>
      <c r="K486" s="931"/>
      <c r="L486" s="920"/>
      <c r="M486" s="920"/>
      <c r="N486" s="920"/>
      <c r="S486" s="919"/>
    </row>
    <row r="487" spans="1:19" ht="12.75" customHeight="1" x14ac:dyDescent="0.15">
      <c r="A487" s="935">
        <v>482</v>
      </c>
      <c r="B487" s="919"/>
      <c r="C487" s="920"/>
      <c r="D487" s="931"/>
      <c r="E487" s="893" t="b">
        <f t="shared" ca="1" si="15"/>
        <v>1</v>
      </c>
      <c r="F487" s="893" t="str">
        <f t="array" aca="1" ref="F487" ca="1">IF(G487&lt;&gt;"",INDIRECT("'"&amp;G487&amp;"'!"&amp;H487),"")</f>
        <v/>
      </c>
      <c r="G487" s="560"/>
      <c r="H487" s="893"/>
      <c r="I487" s="931"/>
      <c r="J487" s="931"/>
      <c r="K487" s="931"/>
      <c r="L487" s="920"/>
      <c r="M487" s="920"/>
      <c r="N487" s="920"/>
      <c r="S487" s="919"/>
    </row>
    <row r="488" spans="1:19" ht="12.75" customHeight="1" x14ac:dyDescent="0.15">
      <c r="A488" s="935">
        <v>483</v>
      </c>
      <c r="B488" s="919"/>
      <c r="C488" s="920"/>
      <c r="D488" s="931"/>
      <c r="E488" s="893" t="b">
        <f t="shared" ca="1" si="15"/>
        <v>1</v>
      </c>
      <c r="F488" s="893" t="str">
        <f t="array" aca="1" ref="F488" ca="1">IF(G488&lt;&gt;"",INDIRECT("'"&amp;G488&amp;"'!"&amp;H488),"")</f>
        <v/>
      </c>
      <c r="G488" s="560"/>
      <c r="H488" s="893"/>
      <c r="I488" s="931"/>
      <c r="J488" s="931"/>
      <c r="K488" s="931"/>
      <c r="L488" s="920"/>
      <c r="M488" s="920"/>
      <c r="N488" s="920"/>
      <c r="S488" s="919"/>
    </row>
    <row r="489" spans="1:19" ht="12.75" customHeight="1" x14ac:dyDescent="0.15">
      <c r="A489" s="935">
        <v>484</v>
      </c>
      <c r="B489" s="919"/>
      <c r="C489" s="920"/>
      <c r="D489" s="931"/>
      <c r="E489" s="893" t="b">
        <f t="shared" ca="1" si="15"/>
        <v>1</v>
      </c>
      <c r="F489" s="893" t="str">
        <f t="array" aca="1" ref="F489" ca="1">IF(G489&lt;&gt;"",INDIRECT("'"&amp;G489&amp;"'!"&amp;H489),"")</f>
        <v/>
      </c>
      <c r="G489" s="560"/>
      <c r="H489" s="893"/>
      <c r="I489" s="931"/>
      <c r="J489" s="931"/>
      <c r="K489" s="931"/>
      <c r="L489" s="920"/>
      <c r="M489" s="920"/>
      <c r="N489" s="920"/>
      <c r="S489" s="919"/>
    </row>
    <row r="490" spans="1:19" ht="12.75" customHeight="1" x14ac:dyDescent="0.15">
      <c r="A490" s="935">
        <v>485</v>
      </c>
      <c r="B490" s="919"/>
      <c r="C490" s="920"/>
      <c r="D490" s="931"/>
      <c r="E490" s="893" t="b">
        <f t="shared" ca="1" si="15"/>
        <v>1</v>
      </c>
      <c r="F490" s="893" t="str">
        <f t="array" aca="1" ref="F490" ca="1">IF(G490&lt;&gt;"",INDIRECT("'"&amp;G490&amp;"'!"&amp;H490),"")</f>
        <v/>
      </c>
      <c r="G490" s="560"/>
      <c r="H490" s="893"/>
      <c r="I490" s="931"/>
      <c r="J490" s="931"/>
      <c r="K490" s="931"/>
      <c r="L490" s="920"/>
      <c r="M490" s="920"/>
      <c r="N490" s="920"/>
      <c r="S490" s="919"/>
    </row>
    <row r="491" spans="1:19" ht="12.75" customHeight="1" x14ac:dyDescent="0.15">
      <c r="A491" s="935">
        <v>486</v>
      </c>
      <c r="B491" s="919"/>
      <c r="C491" s="920"/>
      <c r="D491" s="931"/>
      <c r="E491" s="893" t="b">
        <f t="shared" ca="1" si="15"/>
        <v>1</v>
      </c>
      <c r="F491" s="893" t="str">
        <f t="array" aca="1" ref="F491" ca="1">IF(G491&lt;&gt;"",INDIRECT("'"&amp;G491&amp;"'!"&amp;H491),"")</f>
        <v/>
      </c>
      <c r="G491" s="560"/>
      <c r="H491" s="893"/>
      <c r="I491" s="931"/>
      <c r="J491" s="931"/>
      <c r="K491" s="931"/>
      <c r="L491" s="920"/>
      <c r="M491" s="920"/>
      <c r="N491" s="920"/>
      <c r="S491" s="919"/>
    </row>
    <row r="492" spans="1:19" ht="12.75" customHeight="1" x14ac:dyDescent="0.15">
      <c r="A492" s="935">
        <v>487</v>
      </c>
      <c r="B492" s="919"/>
      <c r="C492" s="920"/>
      <c r="D492" s="931"/>
      <c r="E492" s="893" t="b">
        <f t="shared" ca="1" si="15"/>
        <v>1</v>
      </c>
      <c r="F492" s="893" t="str">
        <f t="array" aca="1" ref="F492" ca="1">IF(G492&lt;&gt;"",INDIRECT("'"&amp;G492&amp;"'!"&amp;H492),"")</f>
        <v/>
      </c>
      <c r="G492" s="560"/>
      <c r="H492" s="893"/>
      <c r="I492" s="931"/>
      <c r="J492" s="931"/>
      <c r="K492" s="931"/>
      <c r="L492" s="920"/>
      <c r="M492" s="920"/>
      <c r="N492" s="920"/>
      <c r="S492" s="919"/>
    </row>
    <row r="493" spans="1:19" ht="12.75" customHeight="1" x14ac:dyDescent="0.15">
      <c r="A493" s="935">
        <v>488</v>
      </c>
      <c r="B493" s="919"/>
      <c r="C493" s="920"/>
      <c r="D493" s="931"/>
      <c r="E493" s="893" t="b">
        <f t="shared" ca="1" si="15"/>
        <v>1</v>
      </c>
      <c r="F493" s="893" t="str">
        <f t="array" aca="1" ref="F493" ca="1">IF(G493&lt;&gt;"",INDIRECT("'"&amp;G493&amp;"'!"&amp;H493),"")</f>
        <v/>
      </c>
      <c r="G493" s="560"/>
      <c r="H493" s="893"/>
      <c r="I493" s="931"/>
      <c r="J493" s="931"/>
      <c r="K493" s="931"/>
      <c r="L493" s="920"/>
      <c r="M493" s="920"/>
      <c r="N493" s="920"/>
      <c r="S493" s="919"/>
    </row>
    <row r="494" spans="1:19" ht="12.75" customHeight="1" x14ac:dyDescent="0.15">
      <c r="A494" s="935">
        <v>489</v>
      </c>
      <c r="B494" s="919"/>
      <c r="C494" s="920"/>
      <c r="D494" s="931"/>
      <c r="E494" s="893" t="b">
        <f t="shared" ca="1" si="15"/>
        <v>1</v>
      </c>
      <c r="F494" s="893" t="str">
        <f t="array" aca="1" ref="F494" ca="1">IF(G494&lt;&gt;"",INDIRECT("'"&amp;G494&amp;"'!"&amp;H494),"")</f>
        <v/>
      </c>
      <c r="G494" s="560"/>
      <c r="H494" s="893"/>
      <c r="I494" s="931"/>
      <c r="J494" s="931"/>
      <c r="K494" s="931"/>
      <c r="L494" s="920"/>
      <c r="M494" s="920"/>
      <c r="N494" s="920"/>
      <c r="S494" s="919"/>
    </row>
    <row r="495" spans="1:19" ht="12.75" customHeight="1" x14ac:dyDescent="0.15">
      <c r="A495" s="935">
        <v>490</v>
      </c>
      <c r="B495" s="919"/>
      <c r="C495" s="920"/>
      <c r="D495" s="931"/>
      <c r="E495" s="893" t="b">
        <f t="shared" ca="1" si="15"/>
        <v>1</v>
      </c>
      <c r="F495" s="893" t="str">
        <f t="array" aca="1" ref="F495" ca="1">IF(G495&lt;&gt;"",INDIRECT("'"&amp;G495&amp;"'!"&amp;H495),"")</f>
        <v/>
      </c>
      <c r="G495" s="560"/>
      <c r="H495" s="893"/>
      <c r="I495" s="931"/>
      <c r="J495" s="931"/>
      <c r="K495" s="931"/>
      <c r="L495" s="920"/>
      <c r="M495" s="920"/>
      <c r="N495" s="920"/>
      <c r="S495" s="919"/>
    </row>
    <row r="496" spans="1:19" ht="12.75" customHeight="1" x14ac:dyDescent="0.15">
      <c r="A496" s="935">
        <v>491</v>
      </c>
      <c r="B496" s="919"/>
      <c r="C496" s="920"/>
      <c r="D496" s="931"/>
      <c r="E496" s="893" t="b">
        <f t="shared" ca="1" si="15"/>
        <v>1</v>
      </c>
      <c r="F496" s="893" t="str">
        <f t="array" aca="1" ref="F496" ca="1">IF(G496&lt;&gt;"",INDIRECT("'"&amp;G496&amp;"'!"&amp;H496),"")</f>
        <v/>
      </c>
      <c r="G496" s="560"/>
      <c r="H496" s="893"/>
      <c r="I496" s="931"/>
      <c r="J496" s="931"/>
      <c r="K496" s="931"/>
      <c r="L496" s="920"/>
      <c r="M496" s="920"/>
      <c r="N496" s="920"/>
      <c r="S496" s="919"/>
    </row>
    <row r="497" spans="1:19" ht="12.75" customHeight="1" x14ac:dyDescent="0.15">
      <c r="A497" s="935">
        <v>492</v>
      </c>
      <c r="B497" s="919"/>
      <c r="C497" s="920"/>
      <c r="D497" s="931"/>
      <c r="E497" s="893" t="b">
        <f t="shared" ca="1" si="15"/>
        <v>1</v>
      </c>
      <c r="F497" s="893" t="str">
        <f t="array" aca="1" ref="F497" ca="1">IF(G497&lt;&gt;"",INDIRECT("'"&amp;G497&amp;"'!"&amp;H497),"")</f>
        <v/>
      </c>
      <c r="G497" s="560"/>
      <c r="H497" s="893"/>
      <c r="I497" s="931"/>
      <c r="J497" s="931"/>
      <c r="K497" s="931"/>
      <c r="L497" s="920"/>
      <c r="M497" s="920"/>
      <c r="N497" s="920"/>
      <c r="S497" s="919"/>
    </row>
    <row r="498" spans="1:19" ht="12.75" customHeight="1" x14ac:dyDescent="0.15">
      <c r="A498" s="935">
        <v>493</v>
      </c>
      <c r="B498" s="919"/>
      <c r="C498" s="920"/>
      <c r="D498" s="931"/>
      <c r="E498" s="893" t="b">
        <f t="shared" ca="1" si="15"/>
        <v>1</v>
      </c>
      <c r="F498" s="893" t="str">
        <f t="array" aca="1" ref="F498" ca="1">IF(G498&lt;&gt;"",INDIRECT("'"&amp;G498&amp;"'!"&amp;H498),"")</f>
        <v/>
      </c>
      <c r="G498" s="560"/>
      <c r="H498" s="893"/>
      <c r="I498" s="931"/>
      <c r="J498" s="931"/>
      <c r="K498" s="931"/>
      <c r="L498" s="920"/>
      <c r="M498" s="920"/>
      <c r="N498" s="920"/>
      <c r="S498" s="919"/>
    </row>
    <row r="499" spans="1:19" ht="12.75" customHeight="1" x14ac:dyDescent="0.15">
      <c r="A499" s="935">
        <v>494</v>
      </c>
      <c r="B499" s="919"/>
      <c r="C499" s="920"/>
      <c r="D499" s="931"/>
      <c r="E499" s="893" t="b">
        <f t="shared" ca="1" si="15"/>
        <v>1</v>
      </c>
      <c r="F499" s="893" t="str">
        <f t="array" aca="1" ref="F499" ca="1">IF(G499&lt;&gt;"",INDIRECT("'"&amp;G499&amp;"'!"&amp;H499),"")</f>
        <v/>
      </c>
      <c r="G499" s="560"/>
      <c r="H499" s="893"/>
      <c r="I499" s="931"/>
      <c r="J499" s="931"/>
      <c r="K499" s="931"/>
      <c r="L499" s="920"/>
      <c r="M499" s="920"/>
      <c r="N499" s="920"/>
      <c r="S499" s="919"/>
    </row>
    <row r="500" spans="1:19" ht="12.75" customHeight="1" x14ac:dyDescent="0.15">
      <c r="A500" s="935">
        <v>495</v>
      </c>
      <c r="B500" s="919"/>
      <c r="C500" s="920"/>
      <c r="D500" s="931"/>
      <c r="E500" s="893" t="b">
        <f t="shared" ca="1" si="15"/>
        <v>1</v>
      </c>
      <c r="F500" s="893" t="str">
        <f t="array" aca="1" ref="F500" ca="1">IF(G500&lt;&gt;"",INDIRECT("'"&amp;G500&amp;"'!"&amp;H500),"")</f>
        <v/>
      </c>
      <c r="G500" s="560"/>
      <c r="H500" s="893"/>
      <c r="I500" s="931"/>
      <c r="J500" s="931"/>
      <c r="K500" s="931"/>
      <c r="L500" s="920"/>
      <c r="M500" s="920"/>
      <c r="N500" s="920"/>
      <c r="S500" s="919"/>
    </row>
    <row r="501" spans="1:19" ht="12.75" customHeight="1" x14ac:dyDescent="0.15">
      <c r="A501" s="935">
        <v>496</v>
      </c>
      <c r="B501" s="919"/>
      <c r="C501" s="920"/>
      <c r="D501" s="931"/>
      <c r="E501" s="893" t="b">
        <f t="shared" ca="1" si="15"/>
        <v>1</v>
      </c>
      <c r="F501" s="893" t="str">
        <f t="array" aca="1" ref="F501" ca="1">IF(G501&lt;&gt;"",INDIRECT("'"&amp;G501&amp;"'!"&amp;H501),"")</f>
        <v/>
      </c>
      <c r="G501" s="560"/>
      <c r="H501" s="893"/>
      <c r="I501" s="931"/>
      <c r="J501" s="931"/>
      <c r="K501" s="931"/>
      <c r="L501" s="920"/>
      <c r="M501" s="920"/>
      <c r="N501" s="920"/>
      <c r="S501" s="919"/>
    </row>
    <row r="502" spans="1:19" ht="12.75" customHeight="1" x14ac:dyDescent="0.15">
      <c r="A502" s="935">
        <v>497</v>
      </c>
      <c r="B502" s="919"/>
      <c r="C502" s="920"/>
      <c r="D502" s="931"/>
      <c r="E502" s="893" t="b">
        <f t="shared" ca="1" si="15"/>
        <v>1</v>
      </c>
      <c r="F502" s="893" t="str">
        <f t="array" aca="1" ref="F502" ca="1">IF(G502&lt;&gt;"",INDIRECT("'"&amp;G502&amp;"'!"&amp;H502),"")</f>
        <v/>
      </c>
      <c r="G502" s="560"/>
      <c r="H502" s="893"/>
      <c r="I502" s="931"/>
      <c r="J502" s="931"/>
      <c r="K502" s="931"/>
      <c r="L502" s="920"/>
      <c r="M502" s="920"/>
      <c r="N502" s="920"/>
      <c r="S502" s="919"/>
    </row>
    <row r="503" spans="1:19" ht="12.75" customHeight="1" x14ac:dyDescent="0.15">
      <c r="A503" s="935">
        <v>498</v>
      </c>
      <c r="B503" s="919"/>
      <c r="C503" s="920"/>
      <c r="D503" s="931"/>
      <c r="E503" s="893" t="b">
        <f t="shared" ca="1" si="15"/>
        <v>1</v>
      </c>
      <c r="F503" s="893" t="str">
        <f t="array" aca="1" ref="F503" ca="1">IF(G503&lt;&gt;"",INDIRECT("'"&amp;G503&amp;"'!"&amp;H503),"")</f>
        <v/>
      </c>
      <c r="G503" s="560"/>
      <c r="H503" s="893"/>
      <c r="I503" s="931"/>
      <c r="J503" s="931"/>
      <c r="K503" s="931"/>
      <c r="L503" s="920"/>
      <c r="M503" s="920"/>
      <c r="N503" s="920"/>
      <c r="S503" s="919"/>
    </row>
    <row r="504" spans="1:19" ht="12.75" customHeight="1" x14ac:dyDescent="0.15">
      <c r="A504" s="935">
        <v>499</v>
      </c>
      <c r="B504" s="919"/>
      <c r="C504" s="920"/>
      <c r="D504" s="931"/>
      <c r="E504" s="893" t="b">
        <f t="shared" ca="1" si="15"/>
        <v>1</v>
      </c>
      <c r="F504" s="893" t="str">
        <f t="array" aca="1" ref="F504" ca="1">IF(G504&lt;&gt;"",INDIRECT("'"&amp;G504&amp;"'!"&amp;H504),"")</f>
        <v/>
      </c>
      <c r="G504" s="560"/>
      <c r="H504" s="893"/>
      <c r="I504" s="931"/>
      <c r="J504" s="931"/>
      <c r="K504" s="931"/>
      <c r="L504" s="920"/>
      <c r="M504" s="920"/>
      <c r="N504" s="920"/>
      <c r="S504" s="919"/>
    </row>
    <row r="505" spans="1:19" ht="12.75" customHeight="1" x14ac:dyDescent="0.15">
      <c r="A505" s="935">
        <v>500</v>
      </c>
      <c r="B505" s="919"/>
      <c r="C505" s="920"/>
      <c r="D505" s="931"/>
      <c r="E505" s="893" t="b">
        <f t="shared" ca="1" si="15"/>
        <v>1</v>
      </c>
      <c r="F505" s="893" t="str">
        <f t="array" aca="1" ref="F505" ca="1">IF(G505&lt;&gt;"",INDIRECT("'"&amp;G505&amp;"'!"&amp;H505),"")</f>
        <v/>
      </c>
      <c r="G505" s="560"/>
      <c r="H505" s="893"/>
      <c r="I505" s="931"/>
      <c r="J505" s="931"/>
      <c r="K505" s="931"/>
      <c r="L505" s="920"/>
      <c r="M505" s="920"/>
      <c r="N505" s="920"/>
      <c r="S505" s="919"/>
    </row>
    <row r="506" spans="1:19" ht="12.75" customHeight="1" x14ac:dyDescent="0.15">
      <c r="A506" s="935">
        <v>501</v>
      </c>
      <c r="B506" s="919"/>
      <c r="C506" s="920"/>
      <c r="D506" s="931"/>
      <c r="E506" s="893" t="b">
        <f t="shared" ca="1" si="15"/>
        <v>1</v>
      </c>
      <c r="F506" s="893" t="str">
        <f t="array" aca="1" ref="F506" ca="1">IF(G506&lt;&gt;"",INDIRECT("'"&amp;G506&amp;"'!"&amp;H506),"")</f>
        <v/>
      </c>
      <c r="G506" s="560"/>
      <c r="H506" s="893"/>
      <c r="I506" s="931"/>
      <c r="J506" s="931"/>
      <c r="K506" s="931"/>
      <c r="L506" s="920"/>
      <c r="M506" s="920"/>
      <c r="N506" s="920"/>
      <c r="S506" s="919"/>
    </row>
    <row r="507" spans="1:19" ht="12.75" customHeight="1" x14ac:dyDescent="0.15">
      <c r="A507" s="935">
        <v>502</v>
      </c>
      <c r="B507" s="919"/>
      <c r="C507" s="920"/>
      <c r="D507" s="931"/>
      <c r="E507" s="893" t="b">
        <f t="shared" ca="1" si="15"/>
        <v>1</v>
      </c>
      <c r="F507" s="893" t="str">
        <f t="array" aca="1" ref="F507" ca="1">IF(G507&lt;&gt;"",INDIRECT("'"&amp;G507&amp;"'!"&amp;H507),"")</f>
        <v/>
      </c>
      <c r="G507" s="560"/>
      <c r="H507" s="893"/>
      <c r="I507" s="931"/>
      <c r="J507" s="931"/>
      <c r="K507" s="931"/>
      <c r="L507" s="920"/>
      <c r="M507" s="920"/>
      <c r="N507" s="920"/>
      <c r="S507" s="919"/>
    </row>
    <row r="508" spans="1:19" ht="12.75" customHeight="1" x14ac:dyDescent="0.15">
      <c r="A508" s="935">
        <v>503</v>
      </c>
      <c r="B508" s="919"/>
      <c r="C508" s="920"/>
      <c r="D508" s="931"/>
      <c r="E508" s="893" t="b">
        <f t="shared" ca="1" si="15"/>
        <v>1</v>
      </c>
      <c r="F508" s="893" t="str">
        <f t="array" aca="1" ref="F508" ca="1">IF(G508&lt;&gt;"",INDIRECT("'"&amp;G508&amp;"'!"&amp;H508),"")</f>
        <v/>
      </c>
      <c r="G508" s="560"/>
      <c r="H508" s="893"/>
      <c r="I508" s="931"/>
      <c r="J508" s="931"/>
      <c r="K508" s="931"/>
      <c r="L508" s="920"/>
      <c r="M508" s="920"/>
      <c r="N508" s="920"/>
      <c r="S508" s="919"/>
    </row>
    <row r="509" spans="1:19" ht="12.75" customHeight="1" x14ac:dyDescent="0.15">
      <c r="A509" s="935">
        <v>504</v>
      </c>
      <c r="B509" s="919"/>
      <c r="C509" s="920"/>
      <c r="D509" s="931"/>
      <c r="E509" s="893" t="b">
        <f t="shared" ca="1" si="15"/>
        <v>1</v>
      </c>
      <c r="F509" s="893" t="str">
        <f t="array" aca="1" ref="F509" ca="1">IF(G509&lt;&gt;"",INDIRECT("'"&amp;G509&amp;"'!"&amp;H509),"")</f>
        <v/>
      </c>
      <c r="G509" s="560"/>
      <c r="H509" s="893"/>
      <c r="I509" s="931"/>
      <c r="J509" s="931"/>
      <c r="K509" s="931"/>
      <c r="L509" s="920"/>
      <c r="M509" s="920"/>
      <c r="N509" s="920"/>
      <c r="S509" s="919"/>
    </row>
    <row r="510" spans="1:19" ht="12.75" customHeight="1" x14ac:dyDescent="0.15">
      <c r="A510" s="935">
        <v>505</v>
      </c>
      <c r="B510" s="919"/>
      <c r="C510" s="920"/>
      <c r="D510" s="931"/>
      <c r="E510" s="893" t="b">
        <f t="shared" ca="1" si="15"/>
        <v>1</v>
      </c>
      <c r="F510" s="893" t="str">
        <f t="array" aca="1" ref="F510" ca="1">IF(G510&lt;&gt;"",INDIRECT("'"&amp;G510&amp;"'!"&amp;H510),"")</f>
        <v/>
      </c>
      <c r="G510" s="560"/>
      <c r="H510" s="893"/>
      <c r="I510" s="931"/>
      <c r="J510" s="931"/>
      <c r="K510" s="931"/>
      <c r="L510" s="920"/>
      <c r="M510" s="920"/>
      <c r="N510" s="920"/>
      <c r="S510" s="919"/>
    </row>
    <row r="511" spans="1:19" ht="12.75" customHeight="1" x14ac:dyDescent="0.15">
      <c r="A511" s="935">
        <v>506</v>
      </c>
      <c r="B511" s="919"/>
      <c r="C511" s="920"/>
      <c r="D511" s="931"/>
      <c r="E511" s="893" t="b">
        <f t="shared" ref="E511:E765" ca="1" si="19">F511=B511</f>
        <v>1</v>
      </c>
      <c r="F511" s="893" t="str">
        <f t="array" aca="1" ref="F511" ca="1">IF(G511&lt;&gt;"",INDIRECT("'"&amp;G511&amp;"'!"&amp;H511),"")</f>
        <v/>
      </c>
      <c r="G511" s="560"/>
      <c r="H511" s="893"/>
      <c r="I511" s="931"/>
      <c r="J511" s="931"/>
      <c r="K511" s="931"/>
      <c r="L511" s="920"/>
      <c r="M511" s="920"/>
      <c r="N511" s="920"/>
      <c r="S511" s="919"/>
    </row>
    <row r="512" spans="1:19" ht="12.75" customHeight="1" x14ac:dyDescent="0.15">
      <c r="A512" s="935">
        <v>507</v>
      </c>
      <c r="B512" s="919"/>
      <c r="C512" s="920"/>
      <c r="D512" s="931"/>
      <c r="E512" s="893" t="b">
        <f t="shared" ca="1" si="19"/>
        <v>1</v>
      </c>
      <c r="F512" s="893" t="str">
        <f t="array" aca="1" ref="F512" ca="1">IF(G512&lt;&gt;"",INDIRECT("'"&amp;G512&amp;"'!"&amp;H512),"")</f>
        <v/>
      </c>
      <c r="G512" s="560"/>
      <c r="H512" s="893"/>
      <c r="I512" s="931"/>
      <c r="J512" s="931"/>
      <c r="K512" s="931"/>
      <c r="L512" s="920"/>
      <c r="M512" s="920"/>
      <c r="N512" s="920"/>
      <c r="S512" s="919"/>
    </row>
    <row r="513" spans="1:19" ht="12.75" customHeight="1" x14ac:dyDescent="0.15">
      <c r="A513" s="935">
        <v>508</v>
      </c>
      <c r="B513" s="919"/>
      <c r="C513" s="920"/>
      <c r="D513" s="931"/>
      <c r="E513" s="893" t="b">
        <f t="shared" ca="1" si="19"/>
        <v>1</v>
      </c>
      <c r="F513" s="893" t="str">
        <f t="array" aca="1" ref="F513" ca="1">IF(G513&lt;&gt;"",INDIRECT("'"&amp;G513&amp;"'!"&amp;H513),"")</f>
        <v/>
      </c>
      <c r="G513" s="560"/>
      <c r="H513" s="893"/>
      <c r="I513" s="931"/>
      <c r="J513" s="931"/>
      <c r="K513" s="931"/>
      <c r="L513" s="920"/>
      <c r="M513" s="920"/>
      <c r="N513" s="920"/>
      <c r="S513" s="919"/>
    </row>
    <row r="514" spans="1:19" ht="12.75" customHeight="1" x14ac:dyDescent="0.15">
      <c r="A514" s="935">
        <v>509</v>
      </c>
      <c r="B514" s="919"/>
      <c r="C514" s="920"/>
      <c r="D514" s="931"/>
      <c r="E514" s="893" t="b">
        <f t="shared" ca="1" si="19"/>
        <v>1</v>
      </c>
      <c r="F514" s="893" t="str">
        <f t="array" aca="1" ref="F514" ca="1">IF(G514&lt;&gt;"",INDIRECT("'"&amp;G514&amp;"'!"&amp;H514),"")</f>
        <v/>
      </c>
      <c r="G514" s="560"/>
      <c r="H514" s="893"/>
      <c r="I514" s="931"/>
      <c r="J514" s="931"/>
      <c r="K514" s="931"/>
      <c r="L514" s="920"/>
      <c r="M514" s="920"/>
      <c r="N514" s="920"/>
      <c r="S514" s="919"/>
    </row>
    <row r="515" spans="1:19" ht="12.75" customHeight="1" x14ac:dyDescent="0.15">
      <c r="A515" s="935">
        <v>510</v>
      </c>
      <c r="B515" s="919"/>
      <c r="C515" s="920"/>
      <c r="D515" s="931"/>
      <c r="E515" s="893" t="b">
        <f t="shared" ca="1" si="19"/>
        <v>1</v>
      </c>
      <c r="F515" s="893" t="str">
        <f t="array" aca="1" ref="F515" ca="1">IF(G515&lt;&gt;"",INDIRECT("'"&amp;G515&amp;"'!"&amp;H515),"")</f>
        <v/>
      </c>
      <c r="G515" s="560"/>
      <c r="H515" s="893"/>
      <c r="I515" s="931"/>
      <c r="J515" s="931"/>
      <c r="K515" s="931"/>
      <c r="L515" s="920"/>
      <c r="M515" s="920"/>
      <c r="N515" s="920"/>
      <c r="S515" s="919"/>
    </row>
    <row r="516" spans="1:19" ht="12.75" customHeight="1" x14ac:dyDescent="0.15">
      <c r="A516" s="935">
        <v>511</v>
      </c>
      <c r="B516" s="919"/>
      <c r="C516" s="920"/>
      <c r="D516" s="931"/>
      <c r="E516" s="893" t="b">
        <f t="shared" ca="1" si="19"/>
        <v>1</v>
      </c>
      <c r="F516" s="893" t="str">
        <f t="array" aca="1" ref="F516" ca="1">IF(G516&lt;&gt;"",INDIRECT("'"&amp;G516&amp;"'!"&amp;H516),"")</f>
        <v/>
      </c>
      <c r="G516" s="560"/>
      <c r="H516" s="893"/>
      <c r="I516" s="931"/>
      <c r="J516" s="931"/>
      <c r="K516" s="931"/>
      <c r="L516" s="920"/>
      <c r="M516" s="920"/>
      <c r="N516" s="920"/>
      <c r="S516" s="919"/>
    </row>
    <row r="517" spans="1:19" ht="12.75" customHeight="1" x14ac:dyDescent="0.15">
      <c r="A517" s="935">
        <v>512</v>
      </c>
      <c r="B517" s="919"/>
      <c r="C517" s="920"/>
      <c r="D517" s="931"/>
      <c r="E517" s="893" t="b">
        <f t="shared" ca="1" si="19"/>
        <v>1</v>
      </c>
      <c r="F517" s="893" t="str">
        <f t="array" aca="1" ref="F517" ca="1">IF(G517&lt;&gt;"",INDIRECT("'"&amp;G517&amp;"'!"&amp;H517),"")</f>
        <v/>
      </c>
      <c r="G517" s="560"/>
      <c r="H517" s="893"/>
      <c r="I517" s="931"/>
      <c r="J517" s="931"/>
      <c r="K517" s="931"/>
      <c r="L517" s="920"/>
      <c r="M517" s="920"/>
      <c r="N517" s="920"/>
      <c r="S517" s="919"/>
    </row>
    <row r="518" spans="1:19" ht="12.75" customHeight="1" x14ac:dyDescent="0.15">
      <c r="A518" s="935">
        <v>513</v>
      </c>
      <c r="B518" s="919"/>
      <c r="C518" s="920"/>
      <c r="D518" s="931"/>
      <c r="E518" s="893" t="b">
        <f t="shared" ca="1" si="19"/>
        <v>1</v>
      </c>
      <c r="F518" s="893" t="str">
        <f t="array" aca="1" ref="F518" ca="1">IF(G518&lt;&gt;"",INDIRECT("'"&amp;G518&amp;"'!"&amp;H518),"")</f>
        <v/>
      </c>
      <c r="G518" s="560"/>
      <c r="H518" s="893"/>
      <c r="I518" s="931"/>
      <c r="J518" s="931"/>
      <c r="K518" s="931"/>
      <c r="L518" s="920"/>
      <c r="M518" s="920"/>
      <c r="N518" s="920"/>
      <c r="S518" s="919"/>
    </row>
    <row r="519" spans="1:19" ht="12.75" customHeight="1" x14ac:dyDescent="0.15">
      <c r="A519" s="935">
        <v>514</v>
      </c>
      <c r="B519" s="919"/>
      <c r="C519" s="920"/>
      <c r="D519" s="931"/>
      <c r="E519" s="893" t="b">
        <f t="shared" ca="1" si="19"/>
        <v>1</v>
      </c>
      <c r="F519" s="893" t="str">
        <f t="array" aca="1" ref="F519" ca="1">IF(G519&lt;&gt;"",INDIRECT("'"&amp;G519&amp;"'!"&amp;H519),"")</f>
        <v/>
      </c>
      <c r="G519" s="560"/>
      <c r="H519" s="893"/>
      <c r="I519" s="931"/>
      <c r="J519" s="931"/>
      <c r="K519" s="931"/>
      <c r="L519" s="920"/>
      <c r="M519" s="920"/>
      <c r="N519" s="920"/>
      <c r="S519" s="919"/>
    </row>
    <row r="520" spans="1:19" ht="12.75" customHeight="1" x14ac:dyDescent="0.15">
      <c r="A520" s="935">
        <v>515</v>
      </c>
      <c r="B520" s="919"/>
      <c r="C520" s="920"/>
      <c r="D520" s="931"/>
      <c r="E520" s="893" t="b">
        <f t="shared" ca="1" si="19"/>
        <v>1</v>
      </c>
      <c r="F520" s="893" t="str">
        <f t="array" aca="1" ref="F520" ca="1">IF(G520&lt;&gt;"",INDIRECT("'"&amp;G520&amp;"'!"&amp;H520),"")</f>
        <v/>
      </c>
      <c r="G520" s="560"/>
      <c r="H520" s="893"/>
      <c r="I520" s="931"/>
      <c r="J520" s="931"/>
      <c r="K520" s="931"/>
      <c r="L520" s="920"/>
      <c r="M520" s="920"/>
      <c r="N520" s="920"/>
      <c r="S520" s="919"/>
    </row>
    <row r="521" spans="1:19" ht="12.75" customHeight="1" x14ac:dyDescent="0.15">
      <c r="A521" s="935">
        <v>516</v>
      </c>
      <c r="B521" s="919"/>
      <c r="C521" s="920"/>
      <c r="D521" s="931"/>
      <c r="E521" s="893" t="b">
        <f t="shared" ca="1" si="19"/>
        <v>1</v>
      </c>
      <c r="F521" s="893" t="str">
        <f t="array" aca="1" ref="F521" ca="1">IF(G521&lt;&gt;"",INDIRECT("'"&amp;G521&amp;"'!"&amp;H521),"")</f>
        <v/>
      </c>
      <c r="G521" s="560"/>
      <c r="H521" s="893"/>
      <c r="I521" s="931"/>
      <c r="J521" s="931"/>
      <c r="K521" s="931"/>
      <c r="L521" s="920"/>
      <c r="M521" s="920"/>
      <c r="N521" s="920"/>
      <c r="S521" s="919"/>
    </row>
    <row r="522" spans="1:19" ht="12.75" customHeight="1" x14ac:dyDescent="0.15">
      <c r="A522" s="935">
        <v>517</v>
      </c>
      <c r="B522" s="919"/>
      <c r="C522" s="920"/>
      <c r="D522" s="931"/>
      <c r="E522" s="893" t="b">
        <f t="shared" ca="1" si="19"/>
        <v>1</v>
      </c>
      <c r="F522" s="893" t="str">
        <f t="array" aca="1" ref="F522" ca="1">IF(G522&lt;&gt;"",INDIRECT("'"&amp;G522&amp;"'!"&amp;H522),"")</f>
        <v/>
      </c>
      <c r="G522" s="560"/>
      <c r="H522" s="893"/>
      <c r="I522" s="931"/>
      <c r="J522" s="931"/>
      <c r="K522" s="931"/>
      <c r="L522" s="920"/>
      <c r="M522" s="920"/>
      <c r="N522" s="920"/>
      <c r="S522" s="919"/>
    </row>
    <row r="523" spans="1:19" ht="12.75" customHeight="1" x14ac:dyDescent="0.15">
      <c r="A523" s="935">
        <v>518</v>
      </c>
      <c r="B523" s="919"/>
      <c r="C523" s="920"/>
      <c r="D523" s="931"/>
      <c r="E523" s="893" t="b">
        <f t="shared" ca="1" si="19"/>
        <v>1</v>
      </c>
      <c r="F523" s="893" t="str">
        <f t="array" aca="1" ref="F523" ca="1">IF(G523&lt;&gt;"",INDIRECT("'"&amp;G523&amp;"'!"&amp;H523),"")</f>
        <v/>
      </c>
      <c r="G523" s="560"/>
      <c r="H523" s="893"/>
      <c r="I523" s="931"/>
      <c r="J523" s="931"/>
      <c r="K523" s="931"/>
      <c r="L523" s="920"/>
      <c r="M523" s="920"/>
      <c r="N523" s="920"/>
      <c r="S523" s="919"/>
    </row>
    <row r="524" spans="1:19" ht="12.75" customHeight="1" x14ac:dyDescent="0.15">
      <c r="A524" s="935">
        <v>519</v>
      </c>
      <c r="B524" s="919"/>
      <c r="C524" s="920"/>
      <c r="D524" s="931"/>
      <c r="E524" s="893" t="b">
        <f t="shared" ca="1" si="19"/>
        <v>1</v>
      </c>
      <c r="F524" s="893" t="str">
        <f t="array" aca="1" ref="F524" ca="1">IF(G524&lt;&gt;"",INDIRECT("'"&amp;G524&amp;"'!"&amp;H524),"")</f>
        <v/>
      </c>
      <c r="G524" s="560"/>
      <c r="H524" s="893"/>
      <c r="I524" s="931"/>
      <c r="J524" s="931"/>
      <c r="K524" s="931"/>
      <c r="L524" s="920"/>
      <c r="M524" s="920"/>
      <c r="N524" s="920"/>
      <c r="S524" s="919"/>
    </row>
    <row r="525" spans="1:19" ht="12.75" customHeight="1" x14ac:dyDescent="0.15">
      <c r="A525" s="935">
        <v>520</v>
      </c>
      <c r="B525" s="919"/>
      <c r="C525" s="920"/>
      <c r="D525" s="931"/>
      <c r="E525" s="893" t="b">
        <f t="shared" ca="1" si="19"/>
        <v>1</v>
      </c>
      <c r="F525" s="893" t="str">
        <f t="array" aca="1" ref="F525" ca="1">IF(G525&lt;&gt;"",INDIRECT("'"&amp;G525&amp;"'!"&amp;H525),"")</f>
        <v/>
      </c>
      <c r="G525" s="560"/>
      <c r="H525" s="893"/>
      <c r="I525" s="931"/>
      <c r="J525" s="931"/>
      <c r="K525" s="931"/>
      <c r="L525" s="920"/>
      <c r="M525" s="920"/>
      <c r="N525" s="920"/>
      <c r="S525" s="919"/>
    </row>
    <row r="526" spans="1:19" ht="12.75" customHeight="1" x14ac:dyDescent="0.15">
      <c r="A526" s="935">
        <v>521</v>
      </c>
      <c r="B526" s="919"/>
      <c r="C526" s="920"/>
      <c r="D526" s="931"/>
      <c r="E526" s="893" t="b">
        <f t="shared" ca="1" si="19"/>
        <v>1</v>
      </c>
      <c r="F526" s="893" t="str">
        <f t="array" aca="1" ref="F526" ca="1">IF(G526&lt;&gt;"",INDIRECT("'"&amp;G526&amp;"'!"&amp;H526),"")</f>
        <v/>
      </c>
      <c r="G526" s="560"/>
      <c r="H526" s="893"/>
      <c r="I526" s="931"/>
      <c r="J526" s="931"/>
      <c r="K526" s="931"/>
      <c r="L526" s="920"/>
      <c r="M526" s="920"/>
      <c r="N526" s="920"/>
      <c r="S526" s="919"/>
    </row>
    <row r="527" spans="1:19" ht="12.75" customHeight="1" x14ac:dyDescent="0.15">
      <c r="A527" s="935">
        <v>522</v>
      </c>
      <c r="B527" s="919"/>
      <c r="C527" s="920"/>
      <c r="D527" s="931"/>
      <c r="E527" s="893" t="b">
        <f t="shared" ca="1" si="19"/>
        <v>1</v>
      </c>
      <c r="F527" s="893" t="str">
        <f t="array" aca="1" ref="F527" ca="1">IF(G527&lt;&gt;"",INDIRECT("'"&amp;G527&amp;"'!"&amp;H527),"")</f>
        <v/>
      </c>
      <c r="G527" s="560"/>
      <c r="H527" s="893"/>
      <c r="I527" s="931"/>
      <c r="J527" s="931"/>
      <c r="K527" s="931"/>
      <c r="L527" s="920"/>
      <c r="M527" s="920"/>
      <c r="N527" s="920"/>
      <c r="S527" s="919"/>
    </row>
    <row r="528" spans="1:19" ht="12.75" customHeight="1" x14ac:dyDescent="0.15">
      <c r="A528" s="935">
        <v>523</v>
      </c>
      <c r="B528" s="919"/>
      <c r="C528" s="920"/>
      <c r="D528" s="931"/>
      <c r="E528" s="893" t="b">
        <f t="shared" ca="1" si="19"/>
        <v>1</v>
      </c>
      <c r="F528" s="893" t="str">
        <f t="array" aca="1" ref="F528" ca="1">IF(G528&lt;&gt;"",INDIRECT("'"&amp;G528&amp;"'!"&amp;H528),"")</f>
        <v/>
      </c>
      <c r="G528" s="560"/>
      <c r="H528" s="893"/>
      <c r="I528" s="931"/>
      <c r="J528" s="931"/>
      <c r="K528" s="931"/>
      <c r="L528" s="920"/>
      <c r="M528" s="920"/>
      <c r="N528" s="920"/>
      <c r="S528" s="919"/>
    </row>
    <row r="529" spans="1:19" ht="12.75" customHeight="1" x14ac:dyDescent="0.15">
      <c r="A529" s="935">
        <v>524</v>
      </c>
      <c r="B529" s="919"/>
      <c r="C529" s="920"/>
      <c r="D529" s="931"/>
      <c r="E529" s="893" t="b">
        <f t="shared" ca="1" si="19"/>
        <v>1</v>
      </c>
      <c r="F529" s="893" t="str">
        <f t="array" aca="1" ref="F529" ca="1">IF(G529&lt;&gt;"",INDIRECT("'"&amp;G529&amp;"'!"&amp;H529),"")</f>
        <v/>
      </c>
      <c r="G529" s="560"/>
      <c r="H529" s="893"/>
      <c r="I529" s="931"/>
      <c r="J529" s="931"/>
      <c r="K529" s="931"/>
      <c r="L529" s="920"/>
      <c r="M529" s="920"/>
      <c r="N529" s="920"/>
      <c r="S529" s="919"/>
    </row>
    <row r="530" spans="1:19" ht="12.75" customHeight="1" x14ac:dyDescent="0.15">
      <c r="A530" s="935">
        <v>525</v>
      </c>
      <c r="B530" s="919"/>
      <c r="C530" s="920"/>
      <c r="D530" s="931"/>
      <c r="E530" s="893" t="b">
        <f t="shared" ca="1" si="19"/>
        <v>1</v>
      </c>
      <c r="F530" s="893" t="str">
        <f t="array" aca="1" ref="F530" ca="1">IF(G530&lt;&gt;"",INDIRECT("'"&amp;G530&amp;"'!"&amp;H530),"")</f>
        <v/>
      </c>
      <c r="G530" s="560"/>
      <c r="H530" s="893"/>
      <c r="I530" s="931"/>
      <c r="J530" s="931"/>
      <c r="K530" s="931"/>
      <c r="L530" s="920"/>
      <c r="M530" s="920"/>
      <c r="N530" s="920"/>
      <c r="S530" s="919"/>
    </row>
    <row r="531" spans="1:19" ht="12.75" customHeight="1" x14ac:dyDescent="0.15">
      <c r="A531" s="935">
        <v>526</v>
      </c>
      <c r="B531" s="919"/>
      <c r="C531" s="920"/>
      <c r="D531" s="931"/>
      <c r="E531" s="893" t="b">
        <f t="shared" ca="1" si="19"/>
        <v>1</v>
      </c>
      <c r="F531" s="893" t="str">
        <f t="array" aca="1" ref="F531" ca="1">IF(G531&lt;&gt;"",INDIRECT("'"&amp;G531&amp;"'!"&amp;H531),"")</f>
        <v/>
      </c>
      <c r="G531" s="560"/>
      <c r="H531" s="893"/>
      <c r="I531" s="931"/>
      <c r="J531" s="931"/>
      <c r="K531" s="931"/>
      <c r="L531" s="920"/>
      <c r="M531" s="920"/>
      <c r="N531" s="920"/>
      <c r="S531" s="919"/>
    </row>
    <row r="532" spans="1:19" ht="12.75" customHeight="1" x14ac:dyDescent="0.15">
      <c r="A532" s="935">
        <v>527</v>
      </c>
      <c r="B532" s="919"/>
      <c r="C532" s="920"/>
      <c r="D532" s="931"/>
      <c r="E532" s="893" t="b">
        <f t="shared" ca="1" si="19"/>
        <v>1</v>
      </c>
      <c r="F532" s="893" t="str">
        <f t="array" aca="1" ref="F532" ca="1">IF(G532&lt;&gt;"",INDIRECT("'"&amp;G532&amp;"'!"&amp;H532),"")</f>
        <v/>
      </c>
      <c r="G532" s="560"/>
      <c r="H532" s="893"/>
      <c r="I532" s="931"/>
      <c r="J532" s="931"/>
      <c r="K532" s="931"/>
      <c r="L532" s="920"/>
      <c r="M532" s="920"/>
      <c r="N532" s="920"/>
      <c r="S532" s="919"/>
    </row>
    <row r="533" spans="1:19" ht="12.75" customHeight="1" x14ac:dyDescent="0.15">
      <c r="A533" s="935">
        <v>528</v>
      </c>
      <c r="B533" s="919"/>
      <c r="C533" s="920"/>
      <c r="D533" s="931"/>
      <c r="E533" s="893" t="b">
        <f t="shared" ca="1" si="19"/>
        <v>1</v>
      </c>
      <c r="F533" s="893" t="str">
        <f t="array" aca="1" ref="F533" ca="1">IF(G533&lt;&gt;"",INDIRECT("'"&amp;G533&amp;"'!"&amp;H533),"")</f>
        <v/>
      </c>
      <c r="G533" s="560"/>
      <c r="H533" s="893"/>
      <c r="I533" s="931"/>
      <c r="J533" s="931"/>
      <c r="K533" s="931"/>
      <c r="L533" s="920"/>
      <c r="M533" s="920"/>
      <c r="N533" s="920"/>
      <c r="S533" s="919"/>
    </row>
    <row r="534" spans="1:19" ht="12.75" customHeight="1" x14ac:dyDescent="0.15">
      <c r="A534" s="935">
        <v>529</v>
      </c>
      <c r="B534" s="919"/>
      <c r="C534" s="920"/>
      <c r="D534" s="931"/>
      <c r="E534" s="893" t="b">
        <f t="shared" ca="1" si="19"/>
        <v>1</v>
      </c>
      <c r="F534" s="893" t="str">
        <f t="array" aca="1" ref="F534" ca="1">IF(G534&lt;&gt;"",INDIRECT("'"&amp;G534&amp;"'!"&amp;H534),"")</f>
        <v/>
      </c>
      <c r="G534" s="560"/>
      <c r="H534" s="893"/>
      <c r="I534" s="931"/>
      <c r="J534" s="931"/>
      <c r="K534" s="931"/>
      <c r="L534" s="920"/>
      <c r="M534" s="920"/>
      <c r="N534" s="920"/>
      <c r="S534" s="919"/>
    </row>
    <row r="535" spans="1:19" ht="12.75" customHeight="1" x14ac:dyDescent="0.15">
      <c r="A535" s="935">
        <v>530</v>
      </c>
      <c r="B535" s="919"/>
      <c r="C535" s="920"/>
      <c r="D535" s="931"/>
      <c r="E535" s="893" t="b">
        <f t="shared" ca="1" si="19"/>
        <v>1</v>
      </c>
      <c r="F535" s="893" t="str">
        <f t="array" aca="1" ref="F535" ca="1">IF(G535&lt;&gt;"",INDIRECT("'"&amp;G535&amp;"'!"&amp;H535),"")</f>
        <v/>
      </c>
      <c r="G535" s="560"/>
      <c r="H535" s="893"/>
      <c r="I535" s="931"/>
      <c r="J535" s="931"/>
      <c r="K535" s="931"/>
      <c r="L535" s="920"/>
      <c r="M535" s="920"/>
      <c r="N535" s="920"/>
      <c r="S535" s="919"/>
    </row>
    <row r="536" spans="1:19" ht="12.75" customHeight="1" x14ac:dyDescent="0.15">
      <c r="A536" s="935">
        <v>531</v>
      </c>
      <c r="B536" s="919"/>
      <c r="C536" s="920"/>
      <c r="D536" s="931"/>
      <c r="E536" s="893" t="b">
        <f t="shared" ca="1" si="19"/>
        <v>1</v>
      </c>
      <c r="F536" s="893" t="str">
        <f t="array" aca="1" ref="F536" ca="1">IF(G536&lt;&gt;"",INDIRECT("'"&amp;G536&amp;"'!"&amp;H536),"")</f>
        <v/>
      </c>
      <c r="G536" s="560"/>
      <c r="H536" s="893"/>
      <c r="I536" s="931"/>
      <c r="J536" s="931"/>
      <c r="K536" s="931"/>
      <c r="L536" s="920"/>
      <c r="M536" s="920"/>
      <c r="N536" s="920"/>
      <c r="S536" s="919"/>
    </row>
    <row r="537" spans="1:19" ht="12.75" customHeight="1" x14ac:dyDescent="0.15">
      <c r="A537" s="935">
        <v>532</v>
      </c>
      <c r="B537" s="919"/>
      <c r="C537" s="920"/>
      <c r="D537" s="931"/>
      <c r="E537" s="893" t="b">
        <f t="shared" ca="1" si="19"/>
        <v>1</v>
      </c>
      <c r="F537" s="893" t="str">
        <f t="array" aca="1" ref="F537" ca="1">IF(G537&lt;&gt;"",INDIRECT("'"&amp;G537&amp;"'!"&amp;H537),"")</f>
        <v/>
      </c>
      <c r="G537" s="560"/>
      <c r="H537" s="893"/>
      <c r="I537" s="931"/>
      <c r="J537" s="931"/>
      <c r="K537" s="931"/>
      <c r="L537" s="920"/>
      <c r="M537" s="920"/>
      <c r="N537" s="920"/>
      <c r="S537" s="919"/>
    </row>
    <row r="538" spans="1:19" ht="12.75" customHeight="1" x14ac:dyDescent="0.15">
      <c r="A538" s="935">
        <v>533</v>
      </c>
      <c r="B538" s="919"/>
      <c r="C538" s="920"/>
      <c r="D538" s="931"/>
      <c r="E538" s="893" t="b">
        <f t="shared" ca="1" si="19"/>
        <v>1</v>
      </c>
      <c r="F538" s="893" t="str">
        <f t="array" aca="1" ref="F538" ca="1">IF(G538&lt;&gt;"",INDIRECT("'"&amp;G538&amp;"'!"&amp;H538),"")</f>
        <v/>
      </c>
      <c r="G538" s="560"/>
      <c r="H538" s="893"/>
      <c r="I538" s="931"/>
      <c r="J538" s="931"/>
      <c r="K538" s="931"/>
      <c r="L538" s="920"/>
      <c r="M538" s="920"/>
      <c r="N538" s="920"/>
      <c r="S538" s="919"/>
    </row>
    <row r="539" spans="1:19" ht="12.75" customHeight="1" x14ac:dyDescent="0.15">
      <c r="A539" s="935">
        <v>534</v>
      </c>
      <c r="B539" s="919"/>
      <c r="C539" s="920"/>
      <c r="D539" s="931"/>
      <c r="E539" s="893" t="b">
        <f t="shared" ca="1" si="19"/>
        <v>1</v>
      </c>
      <c r="F539" s="893" t="str">
        <f t="array" aca="1" ref="F539" ca="1">IF(G539&lt;&gt;"",INDIRECT("'"&amp;G539&amp;"'!"&amp;H539),"")</f>
        <v/>
      </c>
      <c r="G539" s="560"/>
      <c r="H539" s="893"/>
      <c r="I539" s="931"/>
      <c r="J539" s="931"/>
      <c r="K539" s="931"/>
      <c r="L539" s="920"/>
      <c r="M539" s="920"/>
      <c r="N539" s="920"/>
      <c r="S539" s="919"/>
    </row>
    <row r="540" spans="1:19" ht="12.75" customHeight="1" x14ac:dyDescent="0.15">
      <c r="A540" s="935">
        <v>535</v>
      </c>
      <c r="B540" s="919"/>
      <c r="C540" s="920"/>
      <c r="D540" s="931"/>
      <c r="E540" s="893" t="b">
        <f t="shared" ca="1" si="19"/>
        <v>1</v>
      </c>
      <c r="F540" s="893" t="str">
        <f t="array" aca="1" ref="F540" ca="1">IF(G540&lt;&gt;"",INDIRECT("'"&amp;G540&amp;"'!"&amp;H540),"")</f>
        <v/>
      </c>
      <c r="G540" s="560"/>
      <c r="H540" s="893"/>
      <c r="I540" s="931"/>
      <c r="J540" s="931"/>
      <c r="K540" s="931"/>
      <c r="L540" s="920"/>
      <c r="M540" s="920"/>
      <c r="N540" s="920"/>
      <c r="S540" s="919"/>
    </row>
    <row r="541" spans="1:19" ht="12.75" customHeight="1" x14ac:dyDescent="0.15">
      <c r="A541" s="935">
        <v>536</v>
      </c>
      <c r="B541" s="919"/>
      <c r="C541" s="920"/>
      <c r="D541" s="931"/>
      <c r="E541" s="893" t="b">
        <f t="shared" ca="1" si="19"/>
        <v>1</v>
      </c>
      <c r="F541" s="893" t="str">
        <f t="array" aca="1" ref="F541" ca="1">IF(G541&lt;&gt;"",INDIRECT("'"&amp;G541&amp;"'!"&amp;H541),"")</f>
        <v/>
      </c>
      <c r="G541" s="560"/>
      <c r="H541" s="893"/>
      <c r="I541" s="931"/>
      <c r="J541" s="931"/>
      <c r="K541" s="931"/>
      <c r="L541" s="920"/>
      <c r="M541" s="920"/>
      <c r="N541" s="920"/>
      <c r="S541" s="919"/>
    </row>
    <row r="542" spans="1:19" ht="12.75" customHeight="1" x14ac:dyDescent="0.15">
      <c r="A542" s="935">
        <v>537</v>
      </c>
      <c r="B542" s="919"/>
      <c r="C542" s="920"/>
      <c r="D542" s="931"/>
      <c r="E542" s="893" t="b">
        <f t="shared" ca="1" si="19"/>
        <v>1</v>
      </c>
      <c r="F542" s="893" t="str">
        <f t="array" aca="1" ref="F542" ca="1">IF(G542&lt;&gt;"",INDIRECT("'"&amp;G542&amp;"'!"&amp;H542),"")</f>
        <v/>
      </c>
      <c r="G542" s="560"/>
      <c r="H542" s="893"/>
      <c r="I542" s="931"/>
      <c r="J542" s="931"/>
      <c r="K542" s="931"/>
      <c r="L542" s="920"/>
      <c r="M542" s="920"/>
      <c r="N542" s="920"/>
      <c r="S542" s="919"/>
    </row>
    <row r="543" spans="1:19" ht="12.75" customHeight="1" x14ac:dyDescent="0.15">
      <c r="A543" s="935">
        <v>538</v>
      </c>
      <c r="B543" s="919"/>
      <c r="C543" s="920"/>
      <c r="D543" s="931"/>
      <c r="E543" s="893" t="b">
        <f t="shared" ca="1" si="19"/>
        <v>1</v>
      </c>
      <c r="F543" s="893" t="str">
        <f t="array" aca="1" ref="F543" ca="1">IF(G543&lt;&gt;"",INDIRECT("'"&amp;G543&amp;"'!"&amp;H543),"")</f>
        <v/>
      </c>
      <c r="G543" s="560"/>
      <c r="H543" s="893"/>
      <c r="I543" s="931"/>
      <c r="J543" s="931"/>
      <c r="K543" s="931"/>
      <c r="L543" s="920"/>
      <c r="M543" s="920"/>
      <c r="N543" s="920"/>
      <c r="S543" s="919"/>
    </row>
    <row r="544" spans="1:19" ht="12.75" customHeight="1" x14ac:dyDescent="0.15">
      <c r="A544" s="935">
        <v>539</v>
      </c>
      <c r="B544" s="919"/>
      <c r="C544" s="920"/>
      <c r="D544" s="931"/>
      <c r="E544" s="893" t="b">
        <f t="shared" ca="1" si="19"/>
        <v>1</v>
      </c>
      <c r="F544" s="893" t="str">
        <f t="array" aca="1" ref="F544" ca="1">IF(G544&lt;&gt;"",INDIRECT("'"&amp;G544&amp;"'!"&amp;H544),"")</f>
        <v/>
      </c>
      <c r="G544" s="560"/>
      <c r="H544" s="893"/>
      <c r="I544" s="931"/>
      <c r="J544" s="931"/>
      <c r="K544" s="931"/>
      <c r="L544" s="920"/>
      <c r="M544" s="920"/>
      <c r="N544" s="920"/>
      <c r="S544" s="919"/>
    </row>
    <row r="545" spans="1:19" ht="12.75" customHeight="1" x14ac:dyDescent="0.15">
      <c r="A545" s="935">
        <v>540</v>
      </c>
      <c r="B545" s="919"/>
      <c r="C545" s="920"/>
      <c r="D545" s="931"/>
      <c r="E545" s="893" t="b">
        <f t="shared" ca="1" si="19"/>
        <v>1</v>
      </c>
      <c r="F545" s="893" t="str">
        <f t="array" aca="1" ref="F545" ca="1">IF(G545&lt;&gt;"",INDIRECT("'"&amp;G545&amp;"'!"&amp;H545),"")</f>
        <v/>
      </c>
      <c r="G545" s="560"/>
      <c r="H545" s="893"/>
      <c r="I545" s="931"/>
      <c r="J545" s="931"/>
      <c r="K545" s="931"/>
      <c r="L545" s="920"/>
      <c r="M545" s="920"/>
      <c r="N545" s="920"/>
      <c r="S545" s="919"/>
    </row>
    <row r="546" spans="1:19" ht="12.75" customHeight="1" x14ac:dyDescent="0.15">
      <c r="A546" s="935">
        <v>541</v>
      </c>
      <c r="B546" s="919"/>
      <c r="C546" s="920"/>
      <c r="D546" s="931"/>
      <c r="E546" s="893" t="b">
        <f t="shared" ca="1" si="19"/>
        <v>1</v>
      </c>
      <c r="F546" s="893" t="str">
        <f t="array" aca="1" ref="F546" ca="1">IF(G546&lt;&gt;"",INDIRECT("'"&amp;G546&amp;"'!"&amp;H546),"")</f>
        <v/>
      </c>
      <c r="G546" s="560"/>
      <c r="H546" s="893"/>
      <c r="I546" s="931"/>
      <c r="J546" s="931"/>
      <c r="K546" s="931"/>
      <c r="L546" s="920"/>
      <c r="M546" s="920"/>
      <c r="N546" s="920"/>
      <c r="S546" s="919"/>
    </row>
    <row r="547" spans="1:19" ht="12.75" customHeight="1" x14ac:dyDescent="0.15">
      <c r="A547" s="935">
        <v>542</v>
      </c>
      <c r="B547" s="919"/>
      <c r="C547" s="920"/>
      <c r="D547" s="931"/>
      <c r="E547" s="893" t="b">
        <f t="shared" ca="1" si="19"/>
        <v>1</v>
      </c>
      <c r="F547" s="893" t="str">
        <f t="array" aca="1" ref="F547" ca="1">IF(G547&lt;&gt;"",INDIRECT("'"&amp;G547&amp;"'!"&amp;H547),"")</f>
        <v/>
      </c>
      <c r="G547" s="560"/>
      <c r="H547" s="893"/>
      <c r="I547" s="931"/>
      <c r="J547" s="931"/>
      <c r="K547" s="931"/>
      <c r="L547" s="920"/>
      <c r="M547" s="920"/>
      <c r="N547" s="920"/>
      <c r="S547" s="919"/>
    </row>
    <row r="548" spans="1:19" ht="12.75" customHeight="1" x14ac:dyDescent="0.15">
      <c r="A548" s="935">
        <v>543</v>
      </c>
      <c r="B548" s="919"/>
      <c r="C548" s="920"/>
      <c r="D548" s="931"/>
      <c r="E548" s="893" t="b">
        <f t="shared" ca="1" si="19"/>
        <v>1</v>
      </c>
      <c r="F548" s="893" t="str">
        <f t="array" aca="1" ref="F548" ca="1">IF(G548&lt;&gt;"",INDIRECT("'"&amp;G548&amp;"'!"&amp;H548),"")</f>
        <v/>
      </c>
      <c r="G548" s="560"/>
      <c r="H548" s="893"/>
      <c r="I548" s="931"/>
      <c r="J548" s="931"/>
      <c r="K548" s="931"/>
      <c r="L548" s="920"/>
      <c r="M548" s="920"/>
      <c r="N548" s="920"/>
      <c r="S548" s="919"/>
    </row>
    <row r="549" spans="1:19" ht="12.75" customHeight="1" x14ac:dyDescent="0.15">
      <c r="A549" s="935">
        <v>544</v>
      </c>
      <c r="B549" s="919"/>
      <c r="C549" s="920"/>
      <c r="D549" s="931"/>
      <c r="E549" s="893" t="b">
        <f t="shared" ca="1" si="19"/>
        <v>1</v>
      </c>
      <c r="F549" s="893" t="str">
        <f t="array" aca="1" ref="F549" ca="1">IF(G549&lt;&gt;"",INDIRECT("'"&amp;G549&amp;"'!"&amp;H549),"")</f>
        <v/>
      </c>
      <c r="G549" s="560"/>
      <c r="H549" s="893"/>
      <c r="I549" s="931"/>
      <c r="J549" s="931"/>
      <c r="K549" s="931"/>
      <c r="L549" s="920"/>
      <c r="M549" s="920"/>
      <c r="N549" s="920"/>
      <c r="S549" s="919"/>
    </row>
    <row r="550" spans="1:19" ht="12.75" customHeight="1" x14ac:dyDescent="0.15">
      <c r="A550" s="935">
        <v>545</v>
      </c>
      <c r="B550" s="919"/>
      <c r="C550" s="920"/>
      <c r="D550" s="931"/>
      <c r="E550" s="893" t="b">
        <f t="shared" ca="1" si="19"/>
        <v>1</v>
      </c>
      <c r="F550" s="893" t="str">
        <f t="array" aca="1" ref="F550" ca="1">IF(G550&lt;&gt;"",INDIRECT("'"&amp;G550&amp;"'!"&amp;H550),"")</f>
        <v/>
      </c>
      <c r="G550" s="560"/>
      <c r="H550" s="893"/>
      <c r="I550" s="931"/>
      <c r="J550" s="931"/>
      <c r="K550" s="931"/>
      <c r="L550" s="920"/>
      <c r="M550" s="920"/>
      <c r="N550" s="920"/>
      <c r="S550" s="919"/>
    </row>
    <row r="551" spans="1:19" ht="12.75" customHeight="1" x14ac:dyDescent="0.15">
      <c r="A551" s="935">
        <v>546</v>
      </c>
      <c r="B551" s="919"/>
      <c r="C551" s="920"/>
      <c r="D551" s="931"/>
      <c r="E551" s="893" t="b">
        <f t="shared" ca="1" si="19"/>
        <v>1</v>
      </c>
      <c r="F551" s="893" t="str">
        <f t="array" aca="1" ref="F551" ca="1">IF(G551&lt;&gt;"",INDIRECT("'"&amp;G551&amp;"'!"&amp;H551),"")</f>
        <v/>
      </c>
      <c r="G551" s="560"/>
      <c r="H551" s="893"/>
      <c r="I551" s="931"/>
      <c r="J551" s="931"/>
      <c r="K551" s="931"/>
      <c r="L551" s="920"/>
      <c r="M551" s="920"/>
      <c r="N551" s="920"/>
      <c r="S551" s="919"/>
    </row>
    <row r="552" spans="1:19" ht="12.75" customHeight="1" x14ac:dyDescent="0.15">
      <c r="A552" s="935">
        <v>547</v>
      </c>
      <c r="B552" s="919"/>
      <c r="C552" s="920"/>
      <c r="D552" s="931"/>
      <c r="E552" s="893" t="b">
        <f t="shared" ca="1" si="19"/>
        <v>1</v>
      </c>
      <c r="F552" s="893" t="str">
        <f t="array" aca="1" ref="F552" ca="1">IF(G552&lt;&gt;"",INDIRECT("'"&amp;G552&amp;"'!"&amp;H552),"")</f>
        <v/>
      </c>
      <c r="G552" s="560"/>
      <c r="H552" s="893"/>
      <c r="I552" s="931"/>
      <c r="J552" s="931"/>
      <c r="K552" s="931"/>
      <c r="L552" s="920"/>
      <c r="M552" s="920"/>
      <c r="N552" s="920"/>
      <c r="S552" s="919"/>
    </row>
    <row r="553" spans="1:19" ht="12.75" customHeight="1" x14ac:dyDescent="0.15">
      <c r="A553" s="935">
        <v>548</v>
      </c>
      <c r="B553" s="919"/>
      <c r="C553" s="920"/>
      <c r="D553" s="931"/>
      <c r="E553" s="893" t="b">
        <f t="shared" ca="1" si="19"/>
        <v>1</v>
      </c>
      <c r="F553" s="893" t="str">
        <f t="array" aca="1" ref="F553" ca="1">IF(G553&lt;&gt;"",INDIRECT("'"&amp;G553&amp;"'!"&amp;H553),"")</f>
        <v/>
      </c>
      <c r="G553" s="560"/>
      <c r="H553" s="893"/>
      <c r="I553" s="931"/>
      <c r="J553" s="931"/>
      <c r="K553" s="931"/>
      <c r="L553" s="920"/>
      <c r="M553" s="920"/>
      <c r="N553" s="920"/>
      <c r="S553" s="919"/>
    </row>
    <row r="554" spans="1:19" ht="12.75" customHeight="1" x14ac:dyDescent="0.15">
      <c r="A554" s="935">
        <v>549</v>
      </c>
      <c r="B554" s="919"/>
      <c r="C554" s="920"/>
      <c r="D554" s="931"/>
      <c r="E554" s="893" t="b">
        <f t="shared" ca="1" si="19"/>
        <v>1</v>
      </c>
      <c r="F554" s="893" t="str">
        <f t="array" aca="1" ref="F554" ca="1">IF(G554&lt;&gt;"",INDIRECT("'"&amp;G554&amp;"'!"&amp;H554),"")</f>
        <v/>
      </c>
      <c r="G554" s="560"/>
      <c r="H554" s="893"/>
      <c r="I554" s="931"/>
      <c r="J554" s="931"/>
      <c r="K554" s="931"/>
      <c r="L554" s="920"/>
      <c r="M554" s="920"/>
      <c r="N554" s="920"/>
      <c r="S554" s="919"/>
    </row>
    <row r="555" spans="1:19" ht="12.75" customHeight="1" x14ac:dyDescent="0.15">
      <c r="A555" s="935">
        <v>550</v>
      </c>
      <c r="B555" s="919"/>
      <c r="C555" s="920"/>
      <c r="D555" s="931"/>
      <c r="E555" s="893" t="b">
        <f t="shared" ca="1" si="19"/>
        <v>1</v>
      </c>
      <c r="F555" s="893" t="str">
        <f t="array" aca="1" ref="F555" ca="1">IF(G555&lt;&gt;"",INDIRECT("'"&amp;G555&amp;"'!"&amp;H555),"")</f>
        <v/>
      </c>
      <c r="G555" s="560"/>
      <c r="H555" s="893"/>
      <c r="I555" s="931"/>
      <c r="J555" s="931"/>
      <c r="K555" s="931"/>
      <c r="L555" s="920"/>
      <c r="M555" s="920"/>
      <c r="N555" s="920"/>
      <c r="S555" s="919"/>
    </row>
    <row r="556" spans="1:19" ht="12.75" customHeight="1" x14ac:dyDescent="0.15">
      <c r="A556" s="935">
        <v>551</v>
      </c>
      <c r="B556" s="919"/>
      <c r="C556" s="920"/>
      <c r="D556" s="931"/>
      <c r="E556" s="893" t="b">
        <f t="shared" ca="1" si="19"/>
        <v>1</v>
      </c>
      <c r="F556" s="893" t="str">
        <f t="array" aca="1" ref="F556" ca="1">IF(G556&lt;&gt;"",INDIRECT("'"&amp;G556&amp;"'!"&amp;H556),"")</f>
        <v/>
      </c>
      <c r="G556" s="560"/>
      <c r="H556" s="893"/>
      <c r="I556" s="931"/>
      <c r="J556" s="931"/>
      <c r="K556" s="931"/>
      <c r="L556" s="920"/>
      <c r="M556" s="920"/>
      <c r="N556" s="920"/>
      <c r="S556" s="919"/>
    </row>
    <row r="557" spans="1:19" ht="12.75" customHeight="1" x14ac:dyDescent="0.15">
      <c r="A557" s="935">
        <v>552</v>
      </c>
      <c r="B557" s="919"/>
      <c r="C557" s="920"/>
      <c r="D557" s="931"/>
      <c r="E557" s="893" t="b">
        <f t="shared" ca="1" si="19"/>
        <v>1</v>
      </c>
      <c r="F557" s="893" t="str">
        <f t="array" aca="1" ref="F557" ca="1">IF(G557&lt;&gt;"",INDIRECT("'"&amp;G557&amp;"'!"&amp;H557),"")</f>
        <v/>
      </c>
      <c r="G557" s="560"/>
      <c r="H557" s="893"/>
      <c r="I557" s="931"/>
      <c r="J557" s="931"/>
      <c r="K557" s="931"/>
      <c r="L557" s="920"/>
      <c r="M557" s="920"/>
      <c r="N557" s="920"/>
      <c r="S557" s="919"/>
    </row>
    <row r="558" spans="1:19" ht="12.75" customHeight="1" x14ac:dyDescent="0.15">
      <c r="A558" s="935">
        <v>553</v>
      </c>
      <c r="B558" s="919"/>
      <c r="C558" s="920"/>
      <c r="D558" s="931"/>
      <c r="E558" s="893" t="b">
        <f t="shared" ca="1" si="19"/>
        <v>1</v>
      </c>
      <c r="F558" s="893" t="str">
        <f t="array" aca="1" ref="F558" ca="1">IF(G558&lt;&gt;"",INDIRECT("'"&amp;G558&amp;"'!"&amp;H558),"")</f>
        <v/>
      </c>
      <c r="G558" s="560"/>
      <c r="H558" s="893"/>
      <c r="I558" s="931"/>
      <c r="J558" s="931"/>
      <c r="K558" s="931"/>
      <c r="L558" s="920"/>
      <c r="M558" s="920"/>
      <c r="N558" s="920"/>
      <c r="S558" s="919"/>
    </row>
    <row r="559" spans="1:19" ht="12.75" customHeight="1" x14ac:dyDescent="0.15">
      <c r="A559" s="935">
        <v>554</v>
      </c>
      <c r="B559" s="919"/>
      <c r="C559" s="920"/>
      <c r="D559" s="931"/>
      <c r="E559" s="893" t="b">
        <f t="shared" ca="1" si="19"/>
        <v>1</v>
      </c>
      <c r="F559" s="893" t="str">
        <f t="array" aca="1" ref="F559" ca="1">IF(G559&lt;&gt;"",INDIRECT("'"&amp;G559&amp;"'!"&amp;H559),"")</f>
        <v/>
      </c>
      <c r="G559" s="560"/>
      <c r="H559" s="893"/>
      <c r="I559" s="931"/>
      <c r="J559" s="931"/>
      <c r="K559" s="931"/>
      <c r="L559" s="920"/>
      <c r="M559" s="920"/>
      <c r="N559" s="920"/>
      <c r="S559" s="919"/>
    </row>
    <row r="560" spans="1:19" ht="12.75" customHeight="1" x14ac:dyDescent="0.15">
      <c r="A560" s="935">
        <v>555</v>
      </c>
      <c r="B560" s="919"/>
      <c r="C560" s="920"/>
      <c r="D560" s="931"/>
      <c r="E560" s="893" t="b">
        <f t="shared" ca="1" si="19"/>
        <v>1</v>
      </c>
      <c r="F560" s="893" t="str">
        <f t="array" aca="1" ref="F560" ca="1">IF(G560&lt;&gt;"",INDIRECT("'"&amp;G560&amp;"'!"&amp;H560),"")</f>
        <v/>
      </c>
      <c r="G560" s="560"/>
      <c r="H560" s="893"/>
      <c r="I560" s="931"/>
      <c r="J560" s="931"/>
      <c r="K560" s="931"/>
      <c r="L560" s="920"/>
      <c r="M560" s="920"/>
      <c r="N560" s="920"/>
      <c r="S560" s="919"/>
    </row>
    <row r="561" spans="1:19" ht="12.75" customHeight="1" x14ac:dyDescent="0.15">
      <c r="A561" s="935">
        <v>556</v>
      </c>
      <c r="B561" s="919"/>
      <c r="C561" s="920"/>
      <c r="D561" s="931"/>
      <c r="E561" s="893" t="b">
        <f t="shared" ca="1" si="19"/>
        <v>1</v>
      </c>
      <c r="F561" s="893" t="str">
        <f t="array" aca="1" ref="F561" ca="1">IF(G561&lt;&gt;"",INDIRECT("'"&amp;G561&amp;"'!"&amp;H561),"")</f>
        <v/>
      </c>
      <c r="G561" s="560"/>
      <c r="H561" s="893"/>
      <c r="I561" s="931"/>
      <c r="J561" s="931"/>
      <c r="K561" s="931"/>
      <c r="L561" s="920"/>
      <c r="M561" s="920"/>
      <c r="N561" s="920"/>
      <c r="S561" s="919"/>
    </row>
    <row r="562" spans="1:19" ht="12.75" customHeight="1" x14ac:dyDescent="0.15">
      <c r="A562" s="914">
        <v>557</v>
      </c>
      <c r="B562" s="929">
        <f>'BudgetSum 2-4'!H35</f>
        <v>0</v>
      </c>
      <c r="C562" s="930">
        <f t="shared" ref="C562:C564" si="20">A562-B562</f>
        <v>557</v>
      </c>
      <c r="D562" s="920"/>
      <c r="E562" s="893" t="b">
        <f t="shared" ca="1" si="19"/>
        <v>1</v>
      </c>
      <c r="F562" s="932">
        <f t="array" aca="1" ref="F562" ca="1">IF(G562&lt;&gt;"",INDIRECT("'"&amp;G562&amp;"'!"&amp;H562),"")</f>
        <v>0</v>
      </c>
      <c r="G562" s="560" t="s">
        <v>4690</v>
      </c>
      <c r="H562" s="893" t="s">
        <v>4810</v>
      </c>
      <c r="I562" s="920"/>
      <c r="J562" s="920"/>
      <c r="K562" s="920"/>
      <c r="L562" s="920"/>
      <c r="M562" s="920"/>
      <c r="N562" s="920"/>
      <c r="S562" s="919"/>
    </row>
    <row r="563" spans="1:19" ht="12.75" customHeight="1" x14ac:dyDescent="0.15">
      <c r="A563" s="914">
        <v>558</v>
      </c>
      <c r="B563" s="929">
        <f>'BudgetSum 2-4'!H36</f>
        <v>0</v>
      </c>
      <c r="C563" s="930">
        <f t="shared" si="20"/>
        <v>558</v>
      </c>
      <c r="D563" s="920"/>
      <c r="E563" s="893" t="b">
        <f t="shared" ca="1" si="19"/>
        <v>1</v>
      </c>
      <c r="F563" s="932">
        <f t="array" aca="1" ref="F563" ca="1">IF(G563&lt;&gt;"",INDIRECT("'"&amp;G563&amp;"'!"&amp;H563),"")</f>
        <v>0</v>
      </c>
      <c r="G563" s="560" t="s">
        <v>4690</v>
      </c>
      <c r="H563" s="893" t="s">
        <v>4811</v>
      </c>
      <c r="I563" s="920"/>
      <c r="J563" s="920"/>
      <c r="K563" s="920"/>
      <c r="L563" s="920"/>
      <c r="M563" s="920"/>
      <c r="N563" s="920"/>
      <c r="S563" s="919"/>
    </row>
    <row r="564" spans="1:19" ht="12.75" customHeight="1" x14ac:dyDescent="0.15">
      <c r="A564" s="914">
        <v>559</v>
      </c>
      <c r="B564" s="929">
        <f>'BudgetSum 2-4'!H37</f>
        <v>0</v>
      </c>
      <c r="C564" s="930">
        <f t="shared" si="20"/>
        <v>559</v>
      </c>
      <c r="D564" s="920"/>
      <c r="E564" s="893" t="b">
        <f t="shared" ca="1" si="19"/>
        <v>1</v>
      </c>
      <c r="F564" s="932">
        <f t="array" aca="1" ref="F564" ca="1">IF(G564&lt;&gt;"",INDIRECT("'"&amp;G564&amp;"'!"&amp;H564),"")</f>
        <v>0</v>
      </c>
      <c r="G564" s="560" t="s">
        <v>4690</v>
      </c>
      <c r="H564" s="893" t="s">
        <v>4812</v>
      </c>
      <c r="I564" s="920"/>
      <c r="J564" s="920"/>
      <c r="K564" s="920"/>
      <c r="L564" s="920"/>
      <c r="M564" s="920"/>
      <c r="N564" s="920"/>
      <c r="S564" s="919"/>
    </row>
    <row r="565" spans="1:19" ht="12.75" customHeight="1" x14ac:dyDescent="0.15">
      <c r="A565" s="935">
        <v>560</v>
      </c>
      <c r="B565" s="919"/>
      <c r="C565" s="920"/>
      <c r="D565" s="931"/>
      <c r="E565" s="893" t="b">
        <f t="shared" ca="1" si="19"/>
        <v>1</v>
      </c>
      <c r="F565" s="893" t="str">
        <f t="array" aca="1" ref="F565" ca="1">IF(G565&lt;&gt;"",INDIRECT("'"&amp;G565&amp;"'!"&amp;H565),"")</f>
        <v/>
      </c>
      <c r="G565" s="560"/>
      <c r="H565" s="893"/>
      <c r="I565" s="931"/>
      <c r="J565" s="931"/>
      <c r="K565" s="931"/>
      <c r="L565" s="920"/>
      <c r="M565" s="920"/>
      <c r="N565" s="920"/>
      <c r="S565" s="919"/>
    </row>
    <row r="566" spans="1:19" ht="12.75" customHeight="1" x14ac:dyDescent="0.15">
      <c r="A566" s="935">
        <v>561</v>
      </c>
      <c r="B566" s="919"/>
      <c r="C566" s="920"/>
      <c r="D566" s="931"/>
      <c r="E566" s="893" t="b">
        <f t="shared" ca="1" si="19"/>
        <v>1</v>
      </c>
      <c r="F566" s="893" t="str">
        <f t="array" aca="1" ref="F566" ca="1">IF(G566&lt;&gt;"",INDIRECT("'"&amp;G566&amp;"'!"&amp;H566),"")</f>
        <v/>
      </c>
      <c r="G566" s="560"/>
      <c r="H566" s="893"/>
      <c r="I566" s="931"/>
      <c r="J566" s="931"/>
      <c r="K566" s="931"/>
      <c r="L566" s="920"/>
      <c r="M566" s="920"/>
      <c r="N566" s="920"/>
      <c r="S566" s="919"/>
    </row>
    <row r="567" spans="1:19" ht="12.75" customHeight="1" x14ac:dyDescent="0.15">
      <c r="A567" s="935">
        <v>562</v>
      </c>
      <c r="B567" s="919"/>
      <c r="C567" s="920"/>
      <c r="D567" s="931"/>
      <c r="E567" s="893" t="b">
        <f t="shared" ca="1" si="19"/>
        <v>1</v>
      </c>
      <c r="F567" s="893" t="str">
        <f t="array" aca="1" ref="F567" ca="1">IF(G567&lt;&gt;"",INDIRECT("'"&amp;G567&amp;"'!"&amp;H567),"")</f>
        <v/>
      </c>
      <c r="G567" s="560"/>
      <c r="H567" s="893"/>
      <c r="I567" s="931"/>
      <c r="J567" s="931"/>
      <c r="K567" s="931"/>
      <c r="L567" s="920"/>
      <c r="M567" s="920"/>
      <c r="N567" s="920"/>
      <c r="S567" s="919"/>
    </row>
    <row r="568" spans="1:19" ht="12.75" customHeight="1" x14ac:dyDescent="0.15">
      <c r="A568" s="935">
        <v>563</v>
      </c>
      <c r="B568" s="919"/>
      <c r="C568" s="920"/>
      <c r="D568" s="931"/>
      <c r="E568" s="893" t="b">
        <f t="shared" ca="1" si="19"/>
        <v>1</v>
      </c>
      <c r="F568" s="893" t="str">
        <f t="array" aca="1" ref="F568" ca="1">IF(G568&lt;&gt;"",INDIRECT("'"&amp;G568&amp;"'!"&amp;H568),"")</f>
        <v/>
      </c>
      <c r="G568" s="560"/>
      <c r="H568" s="893"/>
      <c r="I568" s="931"/>
      <c r="J568" s="931"/>
      <c r="K568" s="931"/>
      <c r="L568" s="920"/>
      <c r="M568" s="920"/>
      <c r="N568" s="920"/>
      <c r="S568" s="919"/>
    </row>
    <row r="569" spans="1:19" ht="12.75" customHeight="1" x14ac:dyDescent="0.15">
      <c r="A569" s="935">
        <v>564</v>
      </c>
      <c r="B569" s="919"/>
      <c r="C569" s="920"/>
      <c r="D569" s="931"/>
      <c r="E569" s="893" t="b">
        <f t="shared" ca="1" si="19"/>
        <v>1</v>
      </c>
      <c r="F569" s="893" t="str">
        <f t="array" aca="1" ref="F569" ca="1">IF(G569&lt;&gt;"",INDIRECT("'"&amp;G569&amp;"'!"&amp;H569),"")</f>
        <v/>
      </c>
      <c r="G569" s="560"/>
      <c r="H569" s="893"/>
      <c r="I569" s="931"/>
      <c r="J569" s="931"/>
      <c r="K569" s="931"/>
      <c r="L569" s="920"/>
      <c r="M569" s="920"/>
      <c r="N569" s="920"/>
      <c r="S569" s="919"/>
    </row>
    <row r="570" spans="1:19" ht="12.75" customHeight="1" x14ac:dyDescent="0.15">
      <c r="A570" s="935">
        <v>565</v>
      </c>
      <c r="B570" s="919"/>
      <c r="C570" s="920"/>
      <c r="D570" s="931"/>
      <c r="E570" s="893" t="b">
        <f t="shared" ca="1" si="19"/>
        <v>1</v>
      </c>
      <c r="F570" s="893" t="str">
        <f t="array" aca="1" ref="F570" ca="1">IF(G570&lt;&gt;"",INDIRECT("'"&amp;G570&amp;"'!"&amp;H570),"")</f>
        <v/>
      </c>
      <c r="G570" s="560"/>
      <c r="H570" s="893"/>
      <c r="I570" s="931"/>
      <c r="J570" s="931"/>
      <c r="K570" s="931"/>
      <c r="L570" s="920"/>
      <c r="M570" s="920"/>
      <c r="N570" s="920"/>
      <c r="S570" s="919"/>
    </row>
    <row r="571" spans="1:19" ht="12.75" customHeight="1" x14ac:dyDescent="0.15">
      <c r="A571" s="935">
        <v>566</v>
      </c>
      <c r="B571" s="919"/>
      <c r="C571" s="920"/>
      <c r="D571" s="931"/>
      <c r="E571" s="893" t="b">
        <f t="shared" ca="1" si="19"/>
        <v>1</v>
      </c>
      <c r="F571" s="893" t="str">
        <f t="array" aca="1" ref="F571" ca="1">IF(G571&lt;&gt;"",INDIRECT("'"&amp;G571&amp;"'!"&amp;H571),"")</f>
        <v/>
      </c>
      <c r="G571" s="560"/>
      <c r="H571" s="893"/>
      <c r="I571" s="931"/>
      <c r="J571" s="931"/>
      <c r="K571" s="931"/>
      <c r="L571" s="920"/>
      <c r="M571" s="920"/>
      <c r="N571" s="920"/>
      <c r="S571" s="919"/>
    </row>
    <row r="572" spans="1:19" ht="12.75" customHeight="1" x14ac:dyDescent="0.15">
      <c r="A572" s="935">
        <v>567</v>
      </c>
      <c r="B572" s="919"/>
      <c r="C572" s="920"/>
      <c r="D572" s="931"/>
      <c r="E572" s="893" t="b">
        <f t="shared" ca="1" si="19"/>
        <v>1</v>
      </c>
      <c r="F572" s="893" t="str">
        <f t="array" aca="1" ref="F572" ca="1">IF(G572&lt;&gt;"",INDIRECT("'"&amp;G572&amp;"'!"&amp;H572),"")</f>
        <v/>
      </c>
      <c r="G572" s="560"/>
      <c r="H572" s="893"/>
      <c r="I572" s="931"/>
      <c r="J572" s="931"/>
      <c r="K572" s="931"/>
      <c r="L572" s="920"/>
      <c r="M572" s="920"/>
      <c r="N572" s="920"/>
      <c r="S572" s="919"/>
    </row>
    <row r="573" spans="1:19" ht="12.75" customHeight="1" x14ac:dyDescent="0.15">
      <c r="A573" s="935">
        <v>568</v>
      </c>
      <c r="B573" s="919"/>
      <c r="C573" s="920"/>
      <c r="D573" s="931"/>
      <c r="E573" s="893" t="b">
        <f t="shared" ca="1" si="19"/>
        <v>1</v>
      </c>
      <c r="F573" s="893" t="str">
        <f t="array" aca="1" ref="F573" ca="1">IF(G573&lt;&gt;"",INDIRECT("'"&amp;G573&amp;"'!"&amp;H573),"")</f>
        <v/>
      </c>
      <c r="G573" s="560"/>
      <c r="H573" s="893"/>
      <c r="I573" s="931"/>
      <c r="J573" s="931"/>
      <c r="K573" s="931"/>
      <c r="L573" s="920"/>
      <c r="M573" s="920"/>
      <c r="N573" s="920"/>
      <c r="S573" s="919"/>
    </row>
    <row r="574" spans="1:19" ht="12.75" customHeight="1" x14ac:dyDescent="0.15">
      <c r="A574" s="935">
        <v>569</v>
      </c>
      <c r="B574" s="919"/>
      <c r="C574" s="920"/>
      <c r="D574" s="931"/>
      <c r="E574" s="893" t="b">
        <f t="shared" ca="1" si="19"/>
        <v>1</v>
      </c>
      <c r="F574" s="893" t="str">
        <f t="array" aca="1" ref="F574" ca="1">IF(G574&lt;&gt;"",INDIRECT("'"&amp;G574&amp;"'!"&amp;H574),"")</f>
        <v/>
      </c>
      <c r="G574" s="560"/>
      <c r="H574" s="893"/>
      <c r="I574" s="931"/>
      <c r="J574" s="931"/>
      <c r="K574" s="931"/>
      <c r="L574" s="920"/>
      <c r="M574" s="920"/>
      <c r="N574" s="920"/>
      <c r="S574" s="919"/>
    </row>
    <row r="575" spans="1:19" ht="12.75" customHeight="1" x14ac:dyDescent="0.15">
      <c r="A575" s="935">
        <v>570</v>
      </c>
      <c r="B575" s="919"/>
      <c r="C575" s="920"/>
      <c r="D575" s="931"/>
      <c r="E575" s="893" t="b">
        <f t="shared" ca="1" si="19"/>
        <v>1</v>
      </c>
      <c r="F575" s="893" t="str">
        <f t="array" aca="1" ref="F575" ca="1">IF(G575&lt;&gt;"",INDIRECT("'"&amp;G575&amp;"'!"&amp;H575),"")</f>
        <v/>
      </c>
      <c r="G575" s="560"/>
      <c r="H575" s="893"/>
      <c r="I575" s="931"/>
      <c r="J575" s="931"/>
      <c r="K575" s="931"/>
      <c r="L575" s="920"/>
      <c r="M575" s="920"/>
      <c r="N575" s="920"/>
      <c r="S575" s="919"/>
    </row>
    <row r="576" spans="1:19" ht="12.75" customHeight="1" x14ac:dyDescent="0.15">
      <c r="A576" s="935">
        <v>571</v>
      </c>
      <c r="B576" s="919"/>
      <c r="C576" s="920"/>
      <c r="D576" s="931"/>
      <c r="E576" s="893" t="b">
        <f t="shared" ca="1" si="19"/>
        <v>1</v>
      </c>
      <c r="F576" s="893" t="str">
        <f t="array" aca="1" ref="F576" ca="1">IF(G576&lt;&gt;"",INDIRECT("'"&amp;G576&amp;"'!"&amp;H576),"")</f>
        <v/>
      </c>
      <c r="G576" s="560"/>
      <c r="H576" s="893"/>
      <c r="I576" s="931"/>
      <c r="J576" s="931"/>
      <c r="K576" s="931"/>
      <c r="L576" s="920"/>
      <c r="M576" s="920"/>
      <c r="N576" s="920"/>
      <c r="S576" s="919"/>
    </row>
    <row r="577" spans="1:19" ht="12.75" customHeight="1" x14ac:dyDescent="0.15">
      <c r="A577" s="935">
        <v>572</v>
      </c>
      <c r="B577" s="919"/>
      <c r="C577" s="920"/>
      <c r="D577" s="931"/>
      <c r="E577" s="893" t="b">
        <f t="shared" ca="1" si="19"/>
        <v>1</v>
      </c>
      <c r="F577" s="893" t="str">
        <f t="array" aca="1" ref="F577" ca="1">IF(G577&lt;&gt;"",INDIRECT("'"&amp;G577&amp;"'!"&amp;H577),"")</f>
        <v/>
      </c>
      <c r="G577" s="560"/>
      <c r="H577" s="893"/>
      <c r="I577" s="931"/>
      <c r="J577" s="931"/>
      <c r="K577" s="931"/>
      <c r="L577" s="920"/>
      <c r="M577" s="920"/>
      <c r="N577" s="920"/>
      <c r="S577" s="919"/>
    </row>
    <row r="578" spans="1:19" ht="12.75" customHeight="1" x14ac:dyDescent="0.15">
      <c r="A578" s="935">
        <v>573</v>
      </c>
      <c r="B578" s="919"/>
      <c r="C578" s="920"/>
      <c r="D578" s="931"/>
      <c r="E578" s="893" t="b">
        <f t="shared" ca="1" si="19"/>
        <v>1</v>
      </c>
      <c r="F578" s="893" t="str">
        <f t="array" aca="1" ref="F578" ca="1">IF(G578&lt;&gt;"",INDIRECT("'"&amp;G578&amp;"'!"&amp;H578),"")</f>
        <v/>
      </c>
      <c r="G578" s="560"/>
      <c r="H578" s="893"/>
      <c r="I578" s="931"/>
      <c r="J578" s="931"/>
      <c r="K578" s="931"/>
      <c r="L578" s="920"/>
      <c r="M578" s="920"/>
      <c r="N578" s="920"/>
      <c r="S578" s="919"/>
    </row>
    <row r="579" spans="1:19" ht="12.75" customHeight="1" x14ac:dyDescent="0.15">
      <c r="A579" s="935">
        <v>574</v>
      </c>
      <c r="B579" s="919"/>
      <c r="C579" s="920"/>
      <c r="D579" s="931"/>
      <c r="E579" s="893" t="b">
        <f t="shared" ca="1" si="19"/>
        <v>1</v>
      </c>
      <c r="F579" s="893" t="str">
        <f t="array" aca="1" ref="F579" ca="1">IF(G579&lt;&gt;"",INDIRECT("'"&amp;G579&amp;"'!"&amp;H579),"")</f>
        <v/>
      </c>
      <c r="G579" s="560"/>
      <c r="H579" s="893"/>
      <c r="I579" s="931"/>
      <c r="J579" s="931"/>
      <c r="K579" s="931"/>
      <c r="L579" s="920"/>
      <c r="M579" s="920"/>
      <c r="N579" s="920"/>
      <c r="S579" s="919"/>
    </row>
    <row r="580" spans="1:19" ht="12.75" customHeight="1" x14ac:dyDescent="0.15">
      <c r="A580" s="935">
        <v>575</v>
      </c>
      <c r="B580" s="919"/>
      <c r="C580" s="920"/>
      <c r="D580" s="931"/>
      <c r="E580" s="893" t="b">
        <f t="shared" ca="1" si="19"/>
        <v>1</v>
      </c>
      <c r="F580" s="893" t="str">
        <f t="array" aca="1" ref="F580" ca="1">IF(G580&lt;&gt;"",INDIRECT("'"&amp;G580&amp;"'!"&amp;H580),"")</f>
        <v/>
      </c>
      <c r="G580" s="560"/>
      <c r="H580" s="893"/>
      <c r="I580" s="931"/>
      <c r="J580" s="931"/>
      <c r="K580" s="931"/>
      <c r="L580" s="920"/>
      <c r="M580" s="920"/>
      <c r="N580" s="920"/>
      <c r="S580" s="919"/>
    </row>
    <row r="581" spans="1:19" ht="12.75" customHeight="1" x14ac:dyDescent="0.15">
      <c r="A581" s="935">
        <v>576</v>
      </c>
      <c r="B581" s="919"/>
      <c r="C581" s="920"/>
      <c r="D581" s="931"/>
      <c r="E581" s="893" t="b">
        <f t="shared" ca="1" si="19"/>
        <v>1</v>
      </c>
      <c r="F581" s="893" t="str">
        <f t="array" aca="1" ref="F581" ca="1">IF(G581&lt;&gt;"",INDIRECT("'"&amp;G581&amp;"'!"&amp;H581),"")</f>
        <v/>
      </c>
      <c r="G581" s="560"/>
      <c r="H581" s="893"/>
      <c r="I581" s="931"/>
      <c r="J581" s="931"/>
      <c r="K581" s="931"/>
      <c r="L581" s="920"/>
      <c r="M581" s="920"/>
      <c r="N581" s="920"/>
      <c r="S581" s="919"/>
    </row>
    <row r="582" spans="1:19" ht="12.75" customHeight="1" x14ac:dyDescent="0.15">
      <c r="A582" s="935">
        <v>577</v>
      </c>
      <c r="B582" s="919"/>
      <c r="C582" s="920"/>
      <c r="D582" s="931"/>
      <c r="E582" s="893" t="b">
        <f t="shared" ca="1" si="19"/>
        <v>1</v>
      </c>
      <c r="F582" s="893" t="str">
        <f t="array" aca="1" ref="F582" ca="1">IF(G582&lt;&gt;"",INDIRECT("'"&amp;G582&amp;"'!"&amp;H582),"")</f>
        <v/>
      </c>
      <c r="G582" s="560"/>
      <c r="H582" s="893"/>
      <c r="I582" s="931"/>
      <c r="J582" s="931"/>
      <c r="K582" s="931"/>
      <c r="L582" s="920"/>
      <c r="M582" s="920"/>
      <c r="N582" s="920"/>
      <c r="S582" s="919"/>
    </row>
    <row r="583" spans="1:19" ht="12.75" customHeight="1" x14ac:dyDescent="0.15">
      <c r="A583" s="935">
        <v>578</v>
      </c>
      <c r="B583" s="919"/>
      <c r="C583" s="920"/>
      <c r="D583" s="931"/>
      <c r="E583" s="893" t="b">
        <f t="shared" ca="1" si="19"/>
        <v>1</v>
      </c>
      <c r="F583" s="893" t="str">
        <f t="array" aca="1" ref="F583" ca="1">IF(G583&lt;&gt;"",INDIRECT("'"&amp;G583&amp;"'!"&amp;H583),"")</f>
        <v/>
      </c>
      <c r="G583" s="560"/>
      <c r="H583" s="893"/>
      <c r="I583" s="931"/>
      <c r="J583" s="931"/>
      <c r="K583" s="931"/>
      <c r="L583" s="920"/>
      <c r="M583" s="920"/>
      <c r="N583" s="920"/>
      <c r="S583" s="919"/>
    </row>
    <row r="584" spans="1:19" ht="12.75" customHeight="1" x14ac:dyDescent="0.15">
      <c r="A584" s="935">
        <v>579</v>
      </c>
      <c r="B584" s="919"/>
      <c r="C584" s="920"/>
      <c r="D584" s="931"/>
      <c r="E584" s="893" t="b">
        <f t="shared" ca="1" si="19"/>
        <v>1</v>
      </c>
      <c r="F584" s="893" t="str">
        <f t="array" aca="1" ref="F584" ca="1">IF(G584&lt;&gt;"",INDIRECT("'"&amp;G584&amp;"'!"&amp;H584),"")</f>
        <v/>
      </c>
      <c r="G584" s="560"/>
      <c r="H584" s="893"/>
      <c r="I584" s="931"/>
      <c r="J584" s="931"/>
      <c r="K584" s="931"/>
      <c r="L584" s="920"/>
      <c r="M584" s="920"/>
      <c r="N584" s="920"/>
      <c r="S584" s="919"/>
    </row>
    <row r="585" spans="1:19" ht="12.75" customHeight="1" x14ac:dyDescent="0.15">
      <c r="A585" s="935">
        <v>580</v>
      </c>
      <c r="B585" s="919"/>
      <c r="C585" s="920"/>
      <c r="D585" s="931"/>
      <c r="E585" s="893" t="b">
        <f t="shared" ca="1" si="19"/>
        <v>1</v>
      </c>
      <c r="F585" s="893" t="str">
        <f t="array" aca="1" ref="F585" ca="1">IF(G585&lt;&gt;"",INDIRECT("'"&amp;G585&amp;"'!"&amp;H585),"")</f>
        <v/>
      </c>
      <c r="G585" s="560"/>
      <c r="H585" s="893"/>
      <c r="I585" s="931"/>
      <c r="J585" s="931"/>
      <c r="K585" s="931"/>
      <c r="L585" s="920"/>
      <c r="M585" s="920"/>
      <c r="N585" s="920"/>
      <c r="S585" s="919"/>
    </row>
    <row r="586" spans="1:19" ht="12.75" customHeight="1" x14ac:dyDescent="0.15">
      <c r="A586" s="935">
        <v>581</v>
      </c>
      <c r="B586" s="919"/>
      <c r="C586" s="920"/>
      <c r="D586" s="931"/>
      <c r="E586" s="893" t="b">
        <f t="shared" ca="1" si="19"/>
        <v>1</v>
      </c>
      <c r="F586" s="893" t="str">
        <f t="array" aca="1" ref="F586" ca="1">IF(G586&lt;&gt;"",INDIRECT("'"&amp;G586&amp;"'!"&amp;H586),"")</f>
        <v/>
      </c>
      <c r="G586" s="560"/>
      <c r="H586" s="893"/>
      <c r="I586" s="931"/>
      <c r="J586" s="931"/>
      <c r="K586" s="931"/>
      <c r="L586" s="920"/>
      <c r="M586" s="920"/>
      <c r="N586" s="920"/>
      <c r="S586" s="919"/>
    </row>
    <row r="587" spans="1:19" ht="12.75" customHeight="1" x14ac:dyDescent="0.15">
      <c r="A587" s="935">
        <v>582</v>
      </c>
      <c r="B587" s="919"/>
      <c r="C587" s="920"/>
      <c r="D587" s="931"/>
      <c r="E587" s="893" t="b">
        <f t="shared" ca="1" si="19"/>
        <v>1</v>
      </c>
      <c r="F587" s="893" t="str">
        <f t="array" aca="1" ref="F587" ca="1">IF(G587&lt;&gt;"",INDIRECT("'"&amp;G587&amp;"'!"&amp;H587),"")</f>
        <v/>
      </c>
      <c r="G587" s="560"/>
      <c r="H587" s="893"/>
      <c r="I587" s="931"/>
      <c r="J587" s="931"/>
      <c r="K587" s="931"/>
      <c r="L587" s="920"/>
      <c r="M587" s="920"/>
      <c r="N587" s="920"/>
      <c r="S587" s="919"/>
    </row>
    <row r="588" spans="1:19" ht="12.75" customHeight="1" x14ac:dyDescent="0.15">
      <c r="A588" s="935">
        <v>583</v>
      </c>
      <c r="B588" s="919"/>
      <c r="C588" s="920"/>
      <c r="D588" s="931"/>
      <c r="E588" s="893" t="b">
        <f t="shared" ca="1" si="19"/>
        <v>1</v>
      </c>
      <c r="F588" s="893" t="str">
        <f t="array" aca="1" ref="F588" ca="1">IF(G588&lt;&gt;"",INDIRECT("'"&amp;G588&amp;"'!"&amp;H588),"")</f>
        <v/>
      </c>
      <c r="G588" s="560"/>
      <c r="H588" s="893"/>
      <c r="I588" s="931"/>
      <c r="J588" s="931"/>
      <c r="K588" s="931"/>
      <c r="L588" s="920"/>
      <c r="M588" s="920"/>
      <c r="N588" s="920"/>
      <c r="S588" s="919"/>
    </row>
    <row r="589" spans="1:19" ht="12.75" customHeight="1" x14ac:dyDescent="0.15">
      <c r="A589" s="935">
        <v>584</v>
      </c>
      <c r="B589" s="919"/>
      <c r="C589" s="920"/>
      <c r="D589" s="931"/>
      <c r="E589" s="893" t="b">
        <f t="shared" ca="1" si="19"/>
        <v>1</v>
      </c>
      <c r="F589" s="893" t="str">
        <f t="array" aca="1" ref="F589" ca="1">IF(G589&lt;&gt;"",INDIRECT("'"&amp;G589&amp;"'!"&amp;H589),"")</f>
        <v/>
      </c>
      <c r="G589" s="560"/>
      <c r="H589" s="893"/>
      <c r="I589" s="931"/>
      <c r="J589" s="931"/>
      <c r="K589" s="931"/>
      <c r="L589" s="920"/>
      <c r="M589" s="920"/>
      <c r="N589" s="920"/>
      <c r="S589" s="919"/>
    </row>
    <row r="590" spans="1:19" ht="12.75" customHeight="1" x14ac:dyDescent="0.15">
      <c r="A590" s="935">
        <v>585</v>
      </c>
      <c r="B590" s="919"/>
      <c r="C590" s="920"/>
      <c r="D590" s="931"/>
      <c r="E590" s="893" t="b">
        <f t="shared" ca="1" si="19"/>
        <v>1</v>
      </c>
      <c r="F590" s="893" t="str">
        <f t="array" aca="1" ref="F590" ca="1">IF(G590&lt;&gt;"",INDIRECT("'"&amp;G590&amp;"'!"&amp;H590),"")</f>
        <v/>
      </c>
      <c r="G590" s="560"/>
      <c r="H590" s="893"/>
      <c r="I590" s="931"/>
      <c r="J590" s="931"/>
      <c r="K590" s="931"/>
      <c r="L590" s="920"/>
      <c r="M590" s="920"/>
      <c r="N590" s="920"/>
      <c r="S590" s="919"/>
    </row>
    <row r="591" spans="1:19" ht="12.75" customHeight="1" x14ac:dyDescent="0.15">
      <c r="A591" s="935">
        <v>586</v>
      </c>
      <c r="B591" s="919"/>
      <c r="C591" s="920"/>
      <c r="D591" s="931"/>
      <c r="E591" s="893" t="b">
        <f t="shared" ca="1" si="19"/>
        <v>1</v>
      </c>
      <c r="F591" s="893" t="str">
        <f t="array" aca="1" ref="F591" ca="1">IF(G591&lt;&gt;"",INDIRECT("'"&amp;G591&amp;"'!"&amp;H591),"")</f>
        <v/>
      </c>
      <c r="G591" s="560"/>
      <c r="H591" s="893"/>
      <c r="I591" s="931"/>
      <c r="J591" s="931"/>
      <c r="K591" s="931"/>
      <c r="L591" s="920"/>
      <c r="M591" s="920"/>
      <c r="N591" s="920"/>
      <c r="S591" s="919"/>
    </row>
    <row r="592" spans="1:19" ht="12.75" customHeight="1" x14ac:dyDescent="0.15">
      <c r="A592" s="935">
        <v>587</v>
      </c>
      <c r="B592" s="919"/>
      <c r="C592" s="920"/>
      <c r="D592" s="931"/>
      <c r="E592" s="893" t="b">
        <f t="shared" ca="1" si="19"/>
        <v>1</v>
      </c>
      <c r="F592" s="893" t="str">
        <f t="array" aca="1" ref="F592" ca="1">IF(G592&lt;&gt;"",INDIRECT("'"&amp;G592&amp;"'!"&amp;H592),"")</f>
        <v/>
      </c>
      <c r="G592" s="560"/>
      <c r="H592" s="893"/>
      <c r="I592" s="931"/>
      <c r="J592" s="931"/>
      <c r="K592" s="931"/>
      <c r="L592" s="920"/>
      <c r="M592" s="920"/>
      <c r="N592" s="920"/>
      <c r="S592" s="919"/>
    </row>
    <row r="593" spans="1:19" ht="12.75" customHeight="1" x14ac:dyDescent="0.15">
      <c r="A593" s="935">
        <v>588</v>
      </c>
      <c r="B593" s="919"/>
      <c r="C593" s="920"/>
      <c r="D593" s="931"/>
      <c r="E593" s="893" t="b">
        <f t="shared" ca="1" si="19"/>
        <v>1</v>
      </c>
      <c r="F593" s="893" t="str">
        <f t="array" aca="1" ref="F593" ca="1">IF(G593&lt;&gt;"",INDIRECT("'"&amp;G593&amp;"'!"&amp;H593),"")</f>
        <v/>
      </c>
      <c r="G593" s="560"/>
      <c r="H593" s="893"/>
      <c r="I593" s="931"/>
      <c r="J593" s="931"/>
      <c r="K593" s="931"/>
      <c r="L593" s="920"/>
      <c r="M593" s="920"/>
      <c r="N593" s="920"/>
      <c r="S593" s="919"/>
    </row>
    <row r="594" spans="1:19" ht="12.75" customHeight="1" x14ac:dyDescent="0.15">
      <c r="A594" s="935">
        <v>589</v>
      </c>
      <c r="B594" s="919"/>
      <c r="C594" s="920"/>
      <c r="D594" s="931"/>
      <c r="E594" s="893" t="b">
        <f t="shared" ca="1" si="19"/>
        <v>1</v>
      </c>
      <c r="F594" s="893" t="str">
        <f t="array" aca="1" ref="F594" ca="1">IF(G594&lt;&gt;"",INDIRECT("'"&amp;G594&amp;"'!"&amp;H594),"")</f>
        <v/>
      </c>
      <c r="G594" s="560"/>
      <c r="H594" s="893"/>
      <c r="I594" s="931"/>
      <c r="J594" s="931"/>
      <c r="K594" s="931"/>
      <c r="L594" s="920"/>
      <c r="M594" s="920"/>
      <c r="N594" s="920"/>
      <c r="S594" s="919"/>
    </row>
    <row r="595" spans="1:19" ht="12.75" customHeight="1" x14ac:dyDescent="0.15">
      <c r="A595" s="914">
        <v>590</v>
      </c>
      <c r="B595" s="929">
        <f>'BudgetSum 2-4'!I35</f>
        <v>0</v>
      </c>
      <c r="C595" s="930">
        <f t="shared" ref="C595:C597" si="21">A595-B595</f>
        <v>590</v>
      </c>
      <c r="D595" s="920"/>
      <c r="E595" s="893" t="b">
        <f t="shared" ca="1" si="19"/>
        <v>1</v>
      </c>
      <c r="F595" s="932">
        <f t="array" aca="1" ref="F595" ca="1">IF(G595&lt;&gt;"",INDIRECT("'"&amp;G595&amp;"'!"&amp;H595),"")</f>
        <v>0</v>
      </c>
      <c r="G595" s="560" t="s">
        <v>4690</v>
      </c>
      <c r="H595" s="893" t="s">
        <v>4813</v>
      </c>
      <c r="I595" s="920"/>
      <c r="J595" s="920"/>
      <c r="K595" s="920"/>
      <c r="L595" s="920"/>
      <c r="M595" s="920"/>
      <c r="N595" s="920"/>
      <c r="S595" s="919"/>
    </row>
    <row r="596" spans="1:19" ht="12.75" customHeight="1" x14ac:dyDescent="0.15">
      <c r="A596" s="914">
        <v>591</v>
      </c>
      <c r="B596" s="929">
        <f>'BudgetSum 2-4'!I36</f>
        <v>0</v>
      </c>
      <c r="C596" s="930">
        <f t="shared" si="21"/>
        <v>591</v>
      </c>
      <c r="D596" s="920"/>
      <c r="E596" s="893" t="b">
        <f t="shared" ca="1" si="19"/>
        <v>1</v>
      </c>
      <c r="F596" s="932">
        <f t="array" aca="1" ref="F596" ca="1">IF(G596&lt;&gt;"",INDIRECT("'"&amp;G596&amp;"'!"&amp;H596),"")</f>
        <v>0</v>
      </c>
      <c r="G596" s="560" t="s">
        <v>4690</v>
      </c>
      <c r="H596" s="893" t="s">
        <v>4814</v>
      </c>
      <c r="I596" s="920"/>
      <c r="J596" s="920"/>
      <c r="K596" s="920"/>
      <c r="L596" s="920"/>
      <c r="M596" s="920"/>
      <c r="N596" s="920"/>
      <c r="S596" s="919"/>
    </row>
    <row r="597" spans="1:19" ht="12.75" customHeight="1" x14ac:dyDescent="0.15">
      <c r="A597" s="914">
        <v>592</v>
      </c>
      <c r="B597" s="929">
        <f>'BudgetSum 2-4'!I37</f>
        <v>0</v>
      </c>
      <c r="C597" s="930">
        <f t="shared" si="21"/>
        <v>592</v>
      </c>
      <c r="D597" s="920"/>
      <c r="E597" s="893" t="b">
        <f t="shared" ca="1" si="19"/>
        <v>1</v>
      </c>
      <c r="F597" s="932">
        <f t="array" aca="1" ref="F597" ca="1">IF(G597&lt;&gt;"",INDIRECT("'"&amp;G597&amp;"'!"&amp;H597),"")</f>
        <v>0</v>
      </c>
      <c r="G597" s="560" t="s">
        <v>4690</v>
      </c>
      <c r="H597" s="893" t="s">
        <v>4815</v>
      </c>
      <c r="I597" s="920"/>
      <c r="J597" s="920"/>
      <c r="K597" s="920"/>
      <c r="L597" s="920"/>
      <c r="M597" s="920"/>
      <c r="N597" s="920"/>
      <c r="S597" s="919"/>
    </row>
    <row r="598" spans="1:19" ht="12.75" customHeight="1" x14ac:dyDescent="0.15">
      <c r="A598" s="935">
        <v>593</v>
      </c>
      <c r="B598" s="919"/>
      <c r="C598" s="920"/>
      <c r="D598" s="931"/>
      <c r="E598" s="893" t="b">
        <f t="shared" ca="1" si="19"/>
        <v>1</v>
      </c>
      <c r="F598" s="893" t="str">
        <f t="array" aca="1" ref="F598" ca="1">IF(G598&lt;&gt;"",INDIRECT("'"&amp;G598&amp;"'!"&amp;H598),"")</f>
        <v/>
      </c>
      <c r="G598" s="560"/>
      <c r="H598" s="893"/>
      <c r="I598" s="931"/>
      <c r="J598" s="931"/>
      <c r="K598" s="931"/>
      <c r="L598" s="920"/>
      <c r="M598" s="920"/>
      <c r="N598" s="920"/>
      <c r="S598" s="919"/>
    </row>
    <row r="599" spans="1:19" ht="12.75" customHeight="1" x14ac:dyDescent="0.15">
      <c r="A599" s="935">
        <v>594</v>
      </c>
      <c r="B599" s="919"/>
      <c r="C599" s="920"/>
      <c r="D599" s="931"/>
      <c r="E599" s="893" t="b">
        <f t="shared" ca="1" si="19"/>
        <v>1</v>
      </c>
      <c r="F599" s="893" t="str">
        <f t="array" aca="1" ref="F599" ca="1">IF(G599&lt;&gt;"",INDIRECT("'"&amp;G599&amp;"'!"&amp;H599),"")</f>
        <v/>
      </c>
      <c r="G599" s="560"/>
      <c r="H599" s="893"/>
      <c r="I599" s="931"/>
      <c r="J599" s="931"/>
      <c r="K599" s="931"/>
      <c r="L599" s="920"/>
      <c r="M599" s="920"/>
      <c r="N599" s="920"/>
      <c r="S599" s="919"/>
    </row>
    <row r="600" spans="1:19" ht="12.75" customHeight="1" x14ac:dyDescent="0.15">
      <c r="A600" s="935">
        <v>595</v>
      </c>
      <c r="B600" s="919"/>
      <c r="C600" s="920"/>
      <c r="D600" s="931"/>
      <c r="E600" s="893" t="b">
        <f t="shared" ca="1" si="19"/>
        <v>1</v>
      </c>
      <c r="F600" s="893" t="str">
        <f t="array" aca="1" ref="F600" ca="1">IF(G600&lt;&gt;"",INDIRECT("'"&amp;G600&amp;"'!"&amp;H600),"")</f>
        <v/>
      </c>
      <c r="G600" s="560"/>
      <c r="H600" s="893"/>
      <c r="I600" s="931"/>
      <c r="J600" s="931"/>
      <c r="K600" s="931"/>
      <c r="L600" s="920"/>
      <c r="M600" s="920"/>
      <c r="N600" s="920"/>
      <c r="S600" s="919"/>
    </row>
    <row r="601" spans="1:19" ht="12.75" customHeight="1" x14ac:dyDescent="0.15">
      <c r="A601" s="935">
        <v>596</v>
      </c>
      <c r="B601" s="919"/>
      <c r="C601" s="920"/>
      <c r="D601" s="931"/>
      <c r="E601" s="893" t="b">
        <f t="shared" ca="1" si="19"/>
        <v>1</v>
      </c>
      <c r="F601" s="893" t="str">
        <f t="array" aca="1" ref="F601" ca="1">IF(G601&lt;&gt;"",INDIRECT("'"&amp;G601&amp;"'!"&amp;H601),"")</f>
        <v/>
      </c>
      <c r="G601" s="560"/>
      <c r="H601" s="893"/>
      <c r="I601" s="931"/>
      <c r="J601" s="931"/>
      <c r="K601" s="931"/>
      <c r="L601" s="920"/>
      <c r="M601" s="920"/>
      <c r="N601" s="920"/>
      <c r="S601" s="919"/>
    </row>
    <row r="602" spans="1:19" ht="12.75" customHeight="1" x14ac:dyDescent="0.15">
      <c r="A602" s="935">
        <v>597</v>
      </c>
      <c r="B602" s="919"/>
      <c r="C602" s="920"/>
      <c r="D602" s="931"/>
      <c r="E602" s="893" t="b">
        <f t="shared" ca="1" si="19"/>
        <v>1</v>
      </c>
      <c r="F602" s="893" t="str">
        <f t="array" aca="1" ref="F602" ca="1">IF(G602&lt;&gt;"",INDIRECT("'"&amp;G602&amp;"'!"&amp;H602),"")</f>
        <v/>
      </c>
      <c r="G602" s="560"/>
      <c r="H602" s="893"/>
      <c r="I602" s="931"/>
      <c r="J602" s="931"/>
      <c r="K602" s="931"/>
      <c r="L602" s="920"/>
      <c r="M602" s="920"/>
      <c r="N602" s="920"/>
      <c r="S602" s="919"/>
    </row>
    <row r="603" spans="1:19" ht="12.75" customHeight="1" x14ac:dyDescent="0.15">
      <c r="A603" s="935">
        <v>598</v>
      </c>
      <c r="B603" s="919"/>
      <c r="C603" s="920"/>
      <c r="D603" s="931"/>
      <c r="E603" s="893" t="b">
        <f t="shared" ca="1" si="19"/>
        <v>1</v>
      </c>
      <c r="F603" s="893" t="str">
        <f t="array" aca="1" ref="F603" ca="1">IF(G603&lt;&gt;"",INDIRECT("'"&amp;G603&amp;"'!"&amp;H603),"")</f>
        <v/>
      </c>
      <c r="G603" s="560"/>
      <c r="H603" s="893"/>
      <c r="I603" s="931"/>
      <c r="J603" s="931"/>
      <c r="K603" s="931"/>
      <c r="L603" s="920"/>
      <c r="M603" s="920"/>
      <c r="N603" s="920"/>
      <c r="S603" s="919"/>
    </row>
    <row r="604" spans="1:19" ht="12.75" customHeight="1" x14ac:dyDescent="0.15">
      <c r="A604" s="935">
        <v>599</v>
      </c>
      <c r="B604" s="919"/>
      <c r="C604" s="920"/>
      <c r="D604" s="931"/>
      <c r="E604" s="893" t="b">
        <f t="shared" ca="1" si="19"/>
        <v>1</v>
      </c>
      <c r="F604" s="893" t="str">
        <f t="array" aca="1" ref="F604" ca="1">IF(G604&lt;&gt;"",INDIRECT("'"&amp;G604&amp;"'!"&amp;H604),"")</f>
        <v/>
      </c>
      <c r="G604" s="560"/>
      <c r="H604" s="893"/>
      <c r="I604" s="931"/>
      <c r="J604" s="931"/>
      <c r="K604" s="931"/>
      <c r="L604" s="920"/>
      <c r="M604" s="920"/>
      <c r="N604" s="920"/>
      <c r="S604" s="919"/>
    </row>
    <row r="605" spans="1:19" ht="12.75" customHeight="1" x14ac:dyDescent="0.15">
      <c r="A605" s="935">
        <v>600</v>
      </c>
      <c r="B605" s="919"/>
      <c r="C605" s="920"/>
      <c r="D605" s="931"/>
      <c r="E605" s="893" t="b">
        <f t="shared" ca="1" si="19"/>
        <v>1</v>
      </c>
      <c r="F605" s="893" t="str">
        <f t="array" aca="1" ref="F605" ca="1">IF(G605&lt;&gt;"",INDIRECT("'"&amp;G605&amp;"'!"&amp;H605),"")</f>
        <v/>
      </c>
      <c r="G605" s="560"/>
      <c r="H605" s="893"/>
      <c r="I605" s="931"/>
      <c r="J605" s="931"/>
      <c r="K605" s="931"/>
      <c r="L605" s="920"/>
      <c r="M605" s="920"/>
      <c r="N605" s="920"/>
      <c r="S605" s="919"/>
    </row>
    <row r="606" spans="1:19" ht="12.75" customHeight="1" x14ac:dyDescent="0.15">
      <c r="A606" s="935">
        <v>601</v>
      </c>
      <c r="B606" s="919"/>
      <c r="C606" s="920"/>
      <c r="D606" s="931"/>
      <c r="E606" s="893" t="b">
        <f t="shared" ca="1" si="19"/>
        <v>1</v>
      </c>
      <c r="F606" s="893" t="str">
        <f t="array" aca="1" ref="F606" ca="1">IF(G606&lt;&gt;"",INDIRECT("'"&amp;G606&amp;"'!"&amp;H606),"")</f>
        <v/>
      </c>
      <c r="G606" s="560"/>
      <c r="H606" s="893"/>
      <c r="I606" s="931"/>
      <c r="J606" s="931"/>
      <c r="K606" s="931"/>
      <c r="L606" s="920"/>
      <c r="M606" s="920"/>
      <c r="N606" s="920"/>
      <c r="S606" s="919"/>
    </row>
    <row r="607" spans="1:19" ht="12.75" customHeight="1" x14ac:dyDescent="0.15">
      <c r="A607" s="935">
        <v>602</v>
      </c>
      <c r="B607" s="919"/>
      <c r="C607" s="920"/>
      <c r="D607" s="931"/>
      <c r="E607" s="893" t="b">
        <f t="shared" ca="1" si="19"/>
        <v>1</v>
      </c>
      <c r="F607" s="893" t="str">
        <f t="array" aca="1" ref="F607" ca="1">IF(G607&lt;&gt;"",INDIRECT("'"&amp;G607&amp;"'!"&amp;H607),"")</f>
        <v/>
      </c>
      <c r="G607" s="560"/>
      <c r="H607" s="893"/>
      <c r="I607" s="931"/>
      <c r="J607" s="931"/>
      <c r="K607" s="931"/>
      <c r="L607" s="920"/>
      <c r="M607" s="920"/>
      <c r="N607" s="920"/>
      <c r="S607" s="919"/>
    </row>
    <row r="608" spans="1:19" ht="12.75" customHeight="1" x14ac:dyDescent="0.15">
      <c r="A608" s="935">
        <v>603</v>
      </c>
      <c r="B608" s="919"/>
      <c r="C608" s="920"/>
      <c r="D608" s="931"/>
      <c r="E608" s="893" t="b">
        <f t="shared" ca="1" si="19"/>
        <v>1</v>
      </c>
      <c r="F608" s="893" t="str">
        <f t="array" aca="1" ref="F608" ca="1">IF(G608&lt;&gt;"",INDIRECT("'"&amp;G608&amp;"'!"&amp;H608),"")</f>
        <v/>
      </c>
      <c r="G608" s="560"/>
      <c r="H608" s="893"/>
      <c r="I608" s="931"/>
      <c r="J608" s="931"/>
      <c r="K608" s="931"/>
      <c r="L608" s="920"/>
      <c r="M608" s="920"/>
      <c r="N608" s="920"/>
      <c r="S608" s="919"/>
    </row>
    <row r="609" spans="1:19" ht="12.75" customHeight="1" x14ac:dyDescent="0.15">
      <c r="A609" s="935">
        <v>604</v>
      </c>
      <c r="B609" s="919"/>
      <c r="C609" s="920"/>
      <c r="D609" s="931"/>
      <c r="E609" s="893" t="b">
        <f t="shared" ca="1" si="19"/>
        <v>1</v>
      </c>
      <c r="F609" s="893" t="str">
        <f t="array" aca="1" ref="F609" ca="1">IF(G609&lt;&gt;"",INDIRECT("'"&amp;G609&amp;"'!"&amp;H609),"")</f>
        <v/>
      </c>
      <c r="G609" s="560"/>
      <c r="H609" s="893"/>
      <c r="I609" s="931"/>
      <c r="J609" s="931"/>
      <c r="K609" s="931"/>
      <c r="L609" s="920"/>
      <c r="M609" s="920"/>
      <c r="N609" s="920"/>
      <c r="S609" s="919"/>
    </row>
    <row r="610" spans="1:19" ht="12.75" customHeight="1" x14ac:dyDescent="0.15">
      <c r="A610" s="935">
        <v>605</v>
      </c>
      <c r="B610" s="919"/>
      <c r="C610" s="920"/>
      <c r="D610" s="931"/>
      <c r="E610" s="893" t="b">
        <f t="shared" ca="1" si="19"/>
        <v>1</v>
      </c>
      <c r="F610" s="893" t="str">
        <f t="array" aca="1" ref="F610" ca="1">IF(G610&lt;&gt;"",INDIRECT("'"&amp;G610&amp;"'!"&amp;H610),"")</f>
        <v/>
      </c>
      <c r="G610" s="560"/>
      <c r="H610" s="893"/>
      <c r="I610" s="931"/>
      <c r="J610" s="931"/>
      <c r="K610" s="931"/>
      <c r="L610" s="920"/>
      <c r="M610" s="920"/>
      <c r="N610" s="920"/>
      <c r="S610" s="919"/>
    </row>
    <row r="611" spans="1:19" ht="12.75" customHeight="1" x14ac:dyDescent="0.15">
      <c r="A611" s="935">
        <v>606</v>
      </c>
      <c r="B611" s="919"/>
      <c r="C611" s="920"/>
      <c r="D611" s="931"/>
      <c r="E611" s="893" t="b">
        <f t="shared" ca="1" si="19"/>
        <v>1</v>
      </c>
      <c r="F611" s="893" t="str">
        <f t="array" aca="1" ref="F611" ca="1">IF(G611&lt;&gt;"",INDIRECT("'"&amp;G611&amp;"'!"&amp;H611),"")</f>
        <v/>
      </c>
      <c r="G611" s="560"/>
      <c r="H611" s="893"/>
      <c r="I611" s="931"/>
      <c r="J611" s="931"/>
      <c r="K611" s="931"/>
      <c r="L611" s="920"/>
      <c r="M611" s="920"/>
      <c r="N611" s="920"/>
      <c r="S611" s="919"/>
    </row>
    <row r="612" spans="1:19" ht="12.75" customHeight="1" x14ac:dyDescent="0.15">
      <c r="A612" s="935">
        <v>607</v>
      </c>
      <c r="B612" s="919"/>
      <c r="C612" s="920"/>
      <c r="D612" s="931"/>
      <c r="E612" s="893" t="b">
        <f t="shared" ca="1" si="19"/>
        <v>1</v>
      </c>
      <c r="F612" s="893" t="str">
        <f t="array" aca="1" ref="F612" ca="1">IF(G612&lt;&gt;"",INDIRECT("'"&amp;G612&amp;"'!"&amp;H612),"")</f>
        <v/>
      </c>
      <c r="G612" s="560"/>
      <c r="H612" s="893"/>
      <c r="I612" s="931"/>
      <c r="J612" s="931"/>
      <c r="K612" s="931"/>
      <c r="L612" s="920"/>
      <c r="M612" s="920"/>
      <c r="N612" s="920"/>
      <c r="S612" s="919"/>
    </row>
    <row r="613" spans="1:19" ht="12.75" customHeight="1" x14ac:dyDescent="0.15">
      <c r="A613" s="935">
        <v>608</v>
      </c>
      <c r="B613" s="919"/>
      <c r="C613" s="920"/>
      <c r="D613" s="931"/>
      <c r="E613" s="893" t="b">
        <f t="shared" ca="1" si="19"/>
        <v>1</v>
      </c>
      <c r="F613" s="893" t="str">
        <f t="array" aca="1" ref="F613" ca="1">IF(G613&lt;&gt;"",INDIRECT("'"&amp;G613&amp;"'!"&amp;H613),"")</f>
        <v/>
      </c>
      <c r="G613" s="560"/>
      <c r="H613" s="893"/>
      <c r="I613" s="931"/>
      <c r="J613" s="931"/>
      <c r="K613" s="931"/>
      <c r="L613" s="920"/>
      <c r="M613" s="920"/>
      <c r="N613" s="920"/>
      <c r="S613" s="919"/>
    </row>
    <row r="614" spans="1:19" ht="12.75" customHeight="1" x14ac:dyDescent="0.15">
      <c r="A614" s="935">
        <v>609</v>
      </c>
      <c r="B614" s="919"/>
      <c r="C614" s="920"/>
      <c r="D614" s="931"/>
      <c r="E614" s="893" t="b">
        <f t="shared" ca="1" si="19"/>
        <v>1</v>
      </c>
      <c r="F614" s="893" t="str">
        <f t="array" aca="1" ref="F614" ca="1">IF(G614&lt;&gt;"",INDIRECT("'"&amp;G614&amp;"'!"&amp;H614),"")</f>
        <v/>
      </c>
      <c r="G614" s="560"/>
      <c r="H614" s="893"/>
      <c r="I614" s="931"/>
      <c r="J614" s="931"/>
      <c r="K614" s="931"/>
      <c r="L614" s="920"/>
      <c r="M614" s="920"/>
      <c r="N614" s="920"/>
      <c r="S614" s="919"/>
    </row>
    <row r="615" spans="1:19" ht="12.75" customHeight="1" x14ac:dyDescent="0.15">
      <c r="A615" s="935">
        <v>610</v>
      </c>
      <c r="B615" s="919"/>
      <c r="C615" s="920"/>
      <c r="D615" s="931"/>
      <c r="E615" s="893" t="b">
        <f t="shared" ca="1" si="19"/>
        <v>1</v>
      </c>
      <c r="F615" s="893" t="str">
        <f t="array" aca="1" ref="F615" ca="1">IF(G615&lt;&gt;"",INDIRECT("'"&amp;G615&amp;"'!"&amp;H615),"")</f>
        <v/>
      </c>
      <c r="G615" s="560"/>
      <c r="H615" s="893"/>
      <c r="I615" s="931"/>
      <c r="J615" s="931"/>
      <c r="K615" s="931"/>
      <c r="L615" s="920"/>
      <c r="M615" s="920"/>
      <c r="N615" s="920"/>
      <c r="S615" s="919"/>
    </row>
    <row r="616" spans="1:19" ht="12.75" customHeight="1" x14ac:dyDescent="0.15">
      <c r="A616" s="935">
        <v>611</v>
      </c>
      <c r="B616" s="919"/>
      <c r="C616" s="920"/>
      <c r="D616" s="931"/>
      <c r="E616" s="893" t="b">
        <f t="shared" ca="1" si="19"/>
        <v>1</v>
      </c>
      <c r="F616" s="893" t="str">
        <f t="array" aca="1" ref="F616" ca="1">IF(G616&lt;&gt;"",INDIRECT("'"&amp;G616&amp;"'!"&amp;H616),"")</f>
        <v/>
      </c>
      <c r="G616" s="560"/>
      <c r="H616" s="893"/>
      <c r="I616" s="931"/>
      <c r="J616" s="931"/>
      <c r="K616" s="931"/>
      <c r="L616" s="920"/>
      <c r="M616" s="920"/>
      <c r="N616" s="920"/>
      <c r="S616" s="919"/>
    </row>
    <row r="617" spans="1:19" ht="12.75" customHeight="1" x14ac:dyDescent="0.15">
      <c r="A617" s="935">
        <v>612</v>
      </c>
      <c r="B617" s="919"/>
      <c r="C617" s="920"/>
      <c r="D617" s="931"/>
      <c r="E617" s="893" t="b">
        <f t="shared" ca="1" si="19"/>
        <v>1</v>
      </c>
      <c r="F617" s="893" t="str">
        <f t="array" aca="1" ref="F617" ca="1">IF(G617&lt;&gt;"",INDIRECT("'"&amp;G617&amp;"'!"&amp;H617),"")</f>
        <v/>
      </c>
      <c r="G617" s="560"/>
      <c r="H617" s="893"/>
      <c r="I617" s="931"/>
      <c r="J617" s="931"/>
      <c r="K617" s="931"/>
      <c r="L617" s="920"/>
      <c r="M617" s="920"/>
      <c r="N617" s="920"/>
      <c r="S617" s="919"/>
    </row>
    <row r="618" spans="1:19" ht="12.75" customHeight="1" x14ac:dyDescent="0.15">
      <c r="A618" s="935">
        <v>613</v>
      </c>
      <c r="B618" s="919"/>
      <c r="C618" s="920"/>
      <c r="D618" s="931"/>
      <c r="E618" s="893" t="b">
        <f t="shared" ca="1" si="19"/>
        <v>1</v>
      </c>
      <c r="F618" s="893" t="str">
        <f t="array" aca="1" ref="F618" ca="1">IF(G618&lt;&gt;"",INDIRECT("'"&amp;G618&amp;"'!"&amp;H618),"")</f>
        <v/>
      </c>
      <c r="G618" s="560"/>
      <c r="H618" s="893"/>
      <c r="I618" s="931"/>
      <c r="J618" s="931"/>
      <c r="K618" s="931"/>
      <c r="L618" s="920"/>
      <c r="M618" s="920"/>
      <c r="N618" s="920"/>
      <c r="S618" s="919"/>
    </row>
    <row r="619" spans="1:19" ht="12.75" customHeight="1" x14ac:dyDescent="0.15">
      <c r="A619" s="935">
        <v>614</v>
      </c>
      <c r="B619" s="919"/>
      <c r="C619" s="920"/>
      <c r="D619" s="931"/>
      <c r="E619" s="893" t="b">
        <f t="shared" ca="1" si="19"/>
        <v>1</v>
      </c>
      <c r="F619" s="893" t="str">
        <f t="array" aca="1" ref="F619" ca="1">IF(G619&lt;&gt;"",INDIRECT("'"&amp;G619&amp;"'!"&amp;H619),"")</f>
        <v/>
      </c>
      <c r="G619" s="560"/>
      <c r="H619" s="893"/>
      <c r="I619" s="931"/>
      <c r="J619" s="931"/>
      <c r="K619" s="931"/>
      <c r="L619" s="920"/>
      <c r="M619" s="920"/>
      <c r="N619" s="920"/>
      <c r="S619" s="919"/>
    </row>
    <row r="620" spans="1:19" ht="12.75" customHeight="1" x14ac:dyDescent="0.15">
      <c r="A620" s="935">
        <v>615</v>
      </c>
      <c r="B620" s="919"/>
      <c r="C620" s="920"/>
      <c r="D620" s="931"/>
      <c r="E620" s="893" t="b">
        <f t="shared" ca="1" si="19"/>
        <v>1</v>
      </c>
      <c r="F620" s="893" t="str">
        <f t="array" aca="1" ref="F620" ca="1">IF(G620&lt;&gt;"",INDIRECT("'"&amp;G620&amp;"'!"&amp;H620),"")</f>
        <v/>
      </c>
      <c r="G620" s="560"/>
      <c r="H620" s="893"/>
      <c r="I620" s="931"/>
      <c r="J620" s="931"/>
      <c r="K620" s="931"/>
      <c r="L620" s="920"/>
      <c r="M620" s="920"/>
      <c r="N620" s="920"/>
      <c r="S620" s="919"/>
    </row>
    <row r="621" spans="1:19" ht="12.75" customHeight="1" x14ac:dyDescent="0.15">
      <c r="A621" s="935">
        <v>616</v>
      </c>
      <c r="B621" s="919"/>
      <c r="C621" s="920"/>
      <c r="D621" s="931"/>
      <c r="E621" s="893" t="b">
        <f t="shared" ca="1" si="19"/>
        <v>1</v>
      </c>
      <c r="F621" s="893" t="str">
        <f t="array" aca="1" ref="F621" ca="1">IF(G621&lt;&gt;"",INDIRECT("'"&amp;G621&amp;"'!"&amp;H621),"")</f>
        <v/>
      </c>
      <c r="G621" s="560"/>
      <c r="H621" s="893"/>
      <c r="I621" s="931"/>
      <c r="J621" s="931"/>
      <c r="K621" s="931"/>
      <c r="L621" s="920"/>
      <c r="M621" s="920"/>
      <c r="N621" s="920"/>
      <c r="S621" s="919"/>
    </row>
    <row r="622" spans="1:19" ht="12.75" customHeight="1" x14ac:dyDescent="0.15">
      <c r="A622" s="935">
        <v>617</v>
      </c>
      <c r="B622" s="919"/>
      <c r="C622" s="920"/>
      <c r="D622" s="931"/>
      <c r="E622" s="893" t="b">
        <f t="shared" ca="1" si="19"/>
        <v>1</v>
      </c>
      <c r="F622" s="893" t="str">
        <f t="array" aca="1" ref="F622" ca="1">IF(G622&lt;&gt;"",INDIRECT("'"&amp;G622&amp;"'!"&amp;H622),"")</f>
        <v/>
      </c>
      <c r="G622" s="560"/>
      <c r="H622" s="893"/>
      <c r="I622" s="931"/>
      <c r="J622" s="931"/>
      <c r="K622" s="931"/>
      <c r="L622" s="920"/>
      <c r="M622" s="920"/>
      <c r="N622" s="920"/>
      <c r="S622" s="919"/>
    </row>
    <row r="623" spans="1:19" ht="12.75" customHeight="1" x14ac:dyDescent="0.15">
      <c r="A623" s="935">
        <v>618</v>
      </c>
      <c r="B623" s="919"/>
      <c r="C623" s="920"/>
      <c r="D623" s="931"/>
      <c r="E623" s="893" t="b">
        <f t="shared" ca="1" si="19"/>
        <v>1</v>
      </c>
      <c r="F623" s="893" t="str">
        <f t="array" aca="1" ref="F623" ca="1">IF(G623&lt;&gt;"",INDIRECT("'"&amp;G623&amp;"'!"&amp;H623),"")</f>
        <v/>
      </c>
      <c r="G623" s="560"/>
      <c r="H623" s="893"/>
      <c r="I623" s="931"/>
      <c r="J623" s="931"/>
      <c r="K623" s="931"/>
      <c r="L623" s="920"/>
      <c r="M623" s="920"/>
      <c r="N623" s="920"/>
      <c r="S623" s="919"/>
    </row>
    <row r="624" spans="1:19" ht="12.75" customHeight="1" x14ac:dyDescent="0.15">
      <c r="A624" s="935">
        <v>619</v>
      </c>
      <c r="B624" s="919"/>
      <c r="C624" s="920"/>
      <c r="D624" s="931"/>
      <c r="E624" s="893" t="b">
        <f t="shared" ca="1" si="19"/>
        <v>1</v>
      </c>
      <c r="F624" s="893" t="str">
        <f t="array" aca="1" ref="F624" ca="1">IF(G624&lt;&gt;"",INDIRECT("'"&amp;G624&amp;"'!"&amp;H624),"")</f>
        <v/>
      </c>
      <c r="G624" s="560"/>
      <c r="H624" s="893"/>
      <c r="I624" s="931"/>
      <c r="J624" s="931"/>
      <c r="K624" s="931"/>
      <c r="L624" s="920"/>
      <c r="M624" s="920"/>
      <c r="N624" s="920"/>
      <c r="S624" s="919"/>
    </row>
    <row r="625" spans="1:19" ht="12.75" customHeight="1" x14ac:dyDescent="0.15">
      <c r="A625" s="935">
        <v>620</v>
      </c>
      <c r="B625" s="919"/>
      <c r="C625" s="920"/>
      <c r="D625" s="931"/>
      <c r="E625" s="893" t="b">
        <f t="shared" ca="1" si="19"/>
        <v>1</v>
      </c>
      <c r="F625" s="893" t="str">
        <f t="array" aca="1" ref="F625" ca="1">IF(G625&lt;&gt;"",INDIRECT("'"&amp;G625&amp;"'!"&amp;H625),"")</f>
        <v/>
      </c>
      <c r="G625" s="560"/>
      <c r="H625" s="893"/>
      <c r="I625" s="931"/>
      <c r="J625" s="931"/>
      <c r="K625" s="931"/>
      <c r="L625" s="920"/>
      <c r="M625" s="920"/>
      <c r="N625" s="920"/>
      <c r="S625" s="919"/>
    </row>
    <row r="626" spans="1:19" ht="12.75" customHeight="1" x14ac:dyDescent="0.15">
      <c r="A626" s="935">
        <v>621</v>
      </c>
      <c r="B626" s="919"/>
      <c r="C626" s="920"/>
      <c r="D626" s="931"/>
      <c r="E626" s="893" t="b">
        <f t="shared" ca="1" si="19"/>
        <v>1</v>
      </c>
      <c r="F626" s="893" t="str">
        <f t="array" aca="1" ref="F626" ca="1">IF(G626&lt;&gt;"",INDIRECT("'"&amp;G626&amp;"'!"&amp;H626),"")</f>
        <v/>
      </c>
      <c r="G626" s="560"/>
      <c r="H626" s="893"/>
      <c r="I626" s="931"/>
      <c r="J626" s="931"/>
      <c r="K626" s="931"/>
      <c r="L626" s="920"/>
      <c r="M626" s="920"/>
      <c r="N626" s="920"/>
      <c r="S626" s="919"/>
    </row>
    <row r="627" spans="1:19" ht="12.75" customHeight="1" x14ac:dyDescent="0.15">
      <c r="A627" s="935">
        <v>622</v>
      </c>
      <c r="B627" s="919"/>
      <c r="C627" s="920"/>
      <c r="D627" s="931"/>
      <c r="E627" s="893" t="b">
        <f t="shared" ca="1" si="19"/>
        <v>1</v>
      </c>
      <c r="F627" s="893" t="str">
        <f t="array" aca="1" ref="F627" ca="1">IF(G627&lt;&gt;"",INDIRECT("'"&amp;G627&amp;"'!"&amp;H627),"")</f>
        <v/>
      </c>
      <c r="G627" s="560"/>
      <c r="H627" s="893"/>
      <c r="I627" s="931"/>
      <c r="J627" s="931"/>
      <c r="K627" s="931"/>
      <c r="L627" s="920"/>
      <c r="M627" s="920"/>
      <c r="N627" s="920"/>
      <c r="S627" s="919"/>
    </row>
    <row r="628" spans="1:19" ht="12.75" customHeight="1" x14ac:dyDescent="0.15">
      <c r="A628" s="935">
        <v>623</v>
      </c>
      <c r="B628" s="919"/>
      <c r="C628" s="920"/>
      <c r="D628" s="931"/>
      <c r="E628" s="893" t="b">
        <f t="shared" ca="1" si="19"/>
        <v>1</v>
      </c>
      <c r="F628" s="893" t="str">
        <f t="array" aca="1" ref="F628" ca="1">IF(G628&lt;&gt;"",INDIRECT("'"&amp;G628&amp;"'!"&amp;H628),"")</f>
        <v/>
      </c>
      <c r="G628" s="560"/>
      <c r="H628" s="893"/>
      <c r="I628" s="931"/>
      <c r="J628" s="931"/>
      <c r="K628" s="931"/>
      <c r="L628" s="920"/>
      <c r="M628" s="920"/>
      <c r="N628" s="920"/>
      <c r="S628" s="919"/>
    </row>
    <row r="629" spans="1:19" ht="12.75" customHeight="1" x14ac:dyDescent="0.15">
      <c r="A629" s="935">
        <v>624</v>
      </c>
      <c r="B629" s="919"/>
      <c r="C629" s="920"/>
      <c r="D629" s="931"/>
      <c r="E629" s="893" t="b">
        <f t="shared" ca="1" si="19"/>
        <v>1</v>
      </c>
      <c r="F629" s="893" t="str">
        <f t="array" aca="1" ref="F629" ca="1">IF(G629&lt;&gt;"",INDIRECT("'"&amp;G629&amp;"'!"&amp;H629),"")</f>
        <v/>
      </c>
      <c r="G629" s="560"/>
      <c r="H629" s="893"/>
      <c r="I629" s="931"/>
      <c r="J629" s="931"/>
      <c r="K629" s="931"/>
      <c r="L629" s="920"/>
      <c r="M629" s="920"/>
      <c r="N629" s="920"/>
      <c r="S629" s="919"/>
    </row>
    <row r="630" spans="1:19" ht="12.75" customHeight="1" x14ac:dyDescent="0.15">
      <c r="A630" s="935">
        <v>625</v>
      </c>
      <c r="B630" s="919"/>
      <c r="C630" s="920"/>
      <c r="D630" s="931"/>
      <c r="E630" s="893" t="b">
        <f t="shared" ca="1" si="19"/>
        <v>1</v>
      </c>
      <c r="F630" s="893" t="str">
        <f t="array" aca="1" ref="F630" ca="1">IF(G630&lt;&gt;"",INDIRECT("'"&amp;G630&amp;"'!"&amp;H630),"")</f>
        <v/>
      </c>
      <c r="G630" s="560"/>
      <c r="H630" s="893"/>
      <c r="I630" s="931"/>
      <c r="J630" s="931"/>
      <c r="K630" s="931"/>
      <c r="L630" s="920"/>
      <c r="M630" s="920"/>
      <c r="N630" s="920"/>
      <c r="S630" s="919"/>
    </row>
    <row r="631" spans="1:19" ht="12.75" customHeight="1" x14ac:dyDescent="0.15">
      <c r="A631" s="935">
        <v>626</v>
      </c>
      <c r="B631" s="919"/>
      <c r="C631" s="920"/>
      <c r="D631" s="931"/>
      <c r="E631" s="893" t="b">
        <f t="shared" ca="1" si="19"/>
        <v>1</v>
      </c>
      <c r="F631" s="893" t="str">
        <f t="array" aca="1" ref="F631" ca="1">IF(G631&lt;&gt;"",INDIRECT("'"&amp;G631&amp;"'!"&amp;H631),"")</f>
        <v/>
      </c>
      <c r="G631" s="560"/>
      <c r="H631" s="893"/>
      <c r="I631" s="931"/>
      <c r="J631" s="931"/>
      <c r="K631" s="931"/>
      <c r="L631" s="920"/>
      <c r="M631" s="920"/>
      <c r="N631" s="920"/>
      <c r="S631" s="919"/>
    </row>
    <row r="632" spans="1:19" ht="12.75" customHeight="1" x14ac:dyDescent="0.15">
      <c r="A632" s="935">
        <v>627</v>
      </c>
      <c r="B632" s="919"/>
      <c r="C632" s="920"/>
      <c r="D632" s="931"/>
      <c r="E632" s="893" t="b">
        <f t="shared" ca="1" si="19"/>
        <v>1</v>
      </c>
      <c r="F632" s="893" t="str">
        <f t="array" aca="1" ref="F632" ca="1">IF(G632&lt;&gt;"",INDIRECT("'"&amp;G632&amp;"'!"&amp;H632),"")</f>
        <v/>
      </c>
      <c r="G632" s="560"/>
      <c r="H632" s="893"/>
      <c r="I632" s="931"/>
      <c r="J632" s="931"/>
      <c r="K632" s="931"/>
      <c r="L632" s="920"/>
      <c r="M632" s="920"/>
      <c r="N632" s="920"/>
      <c r="S632" s="919"/>
    </row>
    <row r="633" spans="1:19" ht="12.75" customHeight="1" x14ac:dyDescent="0.15">
      <c r="A633" s="935">
        <v>628</v>
      </c>
      <c r="B633" s="919"/>
      <c r="C633" s="920"/>
      <c r="D633" s="931"/>
      <c r="E633" s="893" t="b">
        <f t="shared" ca="1" si="19"/>
        <v>1</v>
      </c>
      <c r="F633" s="893" t="str">
        <f t="array" aca="1" ref="F633" ca="1">IF(G633&lt;&gt;"",INDIRECT("'"&amp;G633&amp;"'!"&amp;H633),"")</f>
        <v/>
      </c>
      <c r="G633" s="560"/>
      <c r="H633" s="893"/>
      <c r="I633" s="931"/>
      <c r="J633" s="931"/>
      <c r="K633" s="931"/>
      <c r="L633" s="920"/>
      <c r="M633" s="920"/>
      <c r="N633" s="920"/>
      <c r="S633" s="919"/>
    </row>
    <row r="634" spans="1:19" ht="12.75" customHeight="1" x14ac:dyDescent="0.15">
      <c r="A634" s="935">
        <v>629</v>
      </c>
      <c r="B634" s="919"/>
      <c r="C634" s="920"/>
      <c r="D634" s="931"/>
      <c r="E634" s="893" t="b">
        <f t="shared" ca="1" si="19"/>
        <v>1</v>
      </c>
      <c r="F634" s="893" t="str">
        <f t="array" aca="1" ref="F634" ca="1">IF(G634&lt;&gt;"",INDIRECT("'"&amp;G634&amp;"'!"&amp;H634),"")</f>
        <v/>
      </c>
      <c r="G634" s="560"/>
      <c r="H634" s="893"/>
      <c r="I634" s="931"/>
      <c r="J634" s="931"/>
      <c r="K634" s="931"/>
      <c r="L634" s="920"/>
      <c r="M634" s="920"/>
      <c r="N634" s="920"/>
      <c r="S634" s="919"/>
    </row>
    <row r="635" spans="1:19" ht="12.75" customHeight="1" x14ac:dyDescent="0.15">
      <c r="A635" s="935">
        <v>630</v>
      </c>
      <c r="B635" s="919"/>
      <c r="C635" s="920"/>
      <c r="D635" s="931"/>
      <c r="E635" s="893" t="b">
        <f t="shared" ca="1" si="19"/>
        <v>1</v>
      </c>
      <c r="F635" s="893" t="str">
        <f t="array" aca="1" ref="F635" ca="1">IF(G635&lt;&gt;"",INDIRECT("'"&amp;G635&amp;"'!"&amp;H635),"")</f>
        <v/>
      </c>
      <c r="G635" s="560"/>
      <c r="H635" s="893"/>
      <c r="I635" s="931"/>
      <c r="J635" s="931"/>
      <c r="K635" s="931"/>
      <c r="L635" s="920"/>
      <c r="M635" s="920"/>
      <c r="N635" s="920"/>
      <c r="S635" s="919"/>
    </row>
    <row r="636" spans="1:19" ht="12.75" customHeight="1" x14ac:dyDescent="0.15">
      <c r="A636" s="935">
        <v>631</v>
      </c>
      <c r="B636" s="919"/>
      <c r="C636" s="920"/>
      <c r="D636" s="931"/>
      <c r="E636" s="893" t="b">
        <f t="shared" ca="1" si="19"/>
        <v>1</v>
      </c>
      <c r="F636" s="893" t="str">
        <f t="array" aca="1" ref="F636" ca="1">IF(G636&lt;&gt;"",INDIRECT("'"&amp;G636&amp;"'!"&amp;H636),"")</f>
        <v/>
      </c>
      <c r="G636" s="560"/>
      <c r="H636" s="893"/>
      <c r="I636" s="931"/>
      <c r="J636" s="931"/>
      <c r="K636" s="931"/>
      <c r="L636" s="920"/>
      <c r="M636" s="920"/>
      <c r="N636" s="920"/>
      <c r="S636" s="919"/>
    </row>
    <row r="637" spans="1:19" ht="12.75" customHeight="1" x14ac:dyDescent="0.15">
      <c r="A637" s="935">
        <v>632</v>
      </c>
      <c r="B637" s="919"/>
      <c r="C637" s="920"/>
      <c r="D637" s="931"/>
      <c r="E637" s="893" t="b">
        <f t="shared" ca="1" si="19"/>
        <v>1</v>
      </c>
      <c r="F637" s="893" t="str">
        <f t="array" aca="1" ref="F637" ca="1">IF(G637&lt;&gt;"",INDIRECT("'"&amp;G637&amp;"'!"&amp;H637),"")</f>
        <v/>
      </c>
      <c r="G637" s="560"/>
      <c r="H637" s="893"/>
      <c r="I637" s="931"/>
      <c r="J637" s="931"/>
      <c r="K637" s="931"/>
      <c r="L637" s="920"/>
      <c r="M637" s="920"/>
      <c r="N637" s="920"/>
      <c r="S637" s="919"/>
    </row>
    <row r="638" spans="1:19" ht="12.75" customHeight="1" x14ac:dyDescent="0.15">
      <c r="A638" s="935">
        <v>633</v>
      </c>
      <c r="B638" s="919"/>
      <c r="C638" s="920"/>
      <c r="D638" s="931"/>
      <c r="E638" s="893" t="b">
        <f t="shared" ca="1" si="19"/>
        <v>1</v>
      </c>
      <c r="F638" s="893" t="str">
        <f t="array" aca="1" ref="F638" ca="1">IF(G638&lt;&gt;"",INDIRECT("'"&amp;G638&amp;"'!"&amp;H638),"")</f>
        <v/>
      </c>
      <c r="G638" s="560"/>
      <c r="H638" s="893"/>
      <c r="I638" s="931"/>
      <c r="J638" s="931"/>
      <c r="K638" s="931"/>
      <c r="L638" s="920"/>
      <c r="M638" s="920"/>
      <c r="N638" s="920"/>
      <c r="S638" s="919"/>
    </row>
    <row r="639" spans="1:19" ht="12.75" customHeight="1" x14ac:dyDescent="0.15">
      <c r="A639" s="935">
        <v>634</v>
      </c>
      <c r="B639" s="919"/>
      <c r="C639" s="920"/>
      <c r="D639" s="931"/>
      <c r="E639" s="893" t="b">
        <f t="shared" ca="1" si="19"/>
        <v>1</v>
      </c>
      <c r="F639" s="893" t="str">
        <f t="array" aca="1" ref="F639" ca="1">IF(G639&lt;&gt;"",INDIRECT("'"&amp;G639&amp;"'!"&amp;H639),"")</f>
        <v/>
      </c>
      <c r="G639" s="560"/>
      <c r="H639" s="893"/>
      <c r="I639" s="931"/>
      <c r="J639" s="931"/>
      <c r="K639" s="931"/>
      <c r="L639" s="920"/>
      <c r="M639" s="920"/>
      <c r="N639" s="920"/>
      <c r="S639" s="919"/>
    </row>
    <row r="640" spans="1:19" ht="12.75" customHeight="1" x14ac:dyDescent="0.15">
      <c r="A640" s="935">
        <v>635</v>
      </c>
      <c r="B640" s="919"/>
      <c r="C640" s="920"/>
      <c r="D640" s="931"/>
      <c r="E640" s="893" t="b">
        <f t="shared" ca="1" si="19"/>
        <v>1</v>
      </c>
      <c r="F640" s="893" t="str">
        <f t="array" aca="1" ref="F640" ca="1">IF(G640&lt;&gt;"",INDIRECT("'"&amp;G640&amp;"'!"&amp;H640),"")</f>
        <v/>
      </c>
      <c r="G640" s="560"/>
      <c r="H640" s="893"/>
      <c r="I640" s="931"/>
      <c r="J640" s="931"/>
      <c r="K640" s="931"/>
      <c r="L640" s="920"/>
      <c r="M640" s="920"/>
      <c r="N640" s="920"/>
      <c r="S640" s="919"/>
    </row>
    <row r="641" spans="1:19" ht="12.75" customHeight="1" x14ac:dyDescent="0.15">
      <c r="A641" s="935">
        <v>636</v>
      </c>
      <c r="B641" s="919"/>
      <c r="C641" s="920"/>
      <c r="D641" s="931"/>
      <c r="E641" s="893" t="b">
        <f t="shared" ca="1" si="19"/>
        <v>1</v>
      </c>
      <c r="F641" s="893" t="str">
        <f t="array" aca="1" ref="F641" ca="1">IF(G641&lt;&gt;"",INDIRECT("'"&amp;G641&amp;"'!"&amp;H641),"")</f>
        <v/>
      </c>
      <c r="G641" s="560"/>
      <c r="H641" s="893"/>
      <c r="I641" s="931"/>
      <c r="J641" s="931"/>
      <c r="K641" s="931"/>
      <c r="L641" s="920"/>
      <c r="M641" s="920"/>
      <c r="N641" s="920"/>
      <c r="S641" s="919"/>
    </row>
    <row r="642" spans="1:19" ht="12.75" customHeight="1" x14ac:dyDescent="0.15">
      <c r="A642" s="935">
        <v>637</v>
      </c>
      <c r="B642" s="919"/>
      <c r="C642" s="920"/>
      <c r="D642" s="931"/>
      <c r="E642" s="893" t="b">
        <f t="shared" ca="1" si="19"/>
        <v>1</v>
      </c>
      <c r="F642" s="893" t="str">
        <f t="array" aca="1" ref="F642" ca="1">IF(G642&lt;&gt;"",INDIRECT("'"&amp;G642&amp;"'!"&amp;H642),"")</f>
        <v/>
      </c>
      <c r="G642" s="560"/>
      <c r="H642" s="893"/>
      <c r="I642" s="931"/>
      <c r="J642" s="931"/>
      <c r="K642" s="931"/>
      <c r="L642" s="920"/>
      <c r="M642" s="920"/>
      <c r="N642" s="920"/>
      <c r="S642" s="919"/>
    </row>
    <row r="643" spans="1:19" ht="12.75" customHeight="1" x14ac:dyDescent="0.15">
      <c r="A643" s="935">
        <v>638</v>
      </c>
      <c r="B643" s="919"/>
      <c r="C643" s="920"/>
      <c r="D643" s="931"/>
      <c r="E643" s="893" t="b">
        <f t="shared" ca="1" si="19"/>
        <v>1</v>
      </c>
      <c r="F643" s="893" t="str">
        <f t="array" aca="1" ref="F643" ca="1">IF(G643&lt;&gt;"",INDIRECT("'"&amp;G643&amp;"'!"&amp;H643),"")</f>
        <v/>
      </c>
      <c r="G643" s="560"/>
      <c r="H643" s="893"/>
      <c r="I643" s="931"/>
      <c r="J643" s="931"/>
      <c r="K643" s="931"/>
      <c r="L643" s="920"/>
      <c r="M643" s="920"/>
      <c r="N643" s="920"/>
      <c r="S643" s="919"/>
    </row>
    <row r="644" spans="1:19" ht="12.75" customHeight="1" x14ac:dyDescent="0.15">
      <c r="A644" s="935">
        <v>639</v>
      </c>
      <c r="B644" s="919"/>
      <c r="C644" s="920"/>
      <c r="D644" s="931"/>
      <c r="E644" s="893" t="b">
        <f t="shared" ca="1" si="19"/>
        <v>1</v>
      </c>
      <c r="F644" s="893" t="str">
        <f t="array" aca="1" ref="F644" ca="1">IF(G644&lt;&gt;"",INDIRECT("'"&amp;G644&amp;"'!"&amp;H644),"")</f>
        <v/>
      </c>
      <c r="G644" s="560"/>
      <c r="H644" s="893"/>
      <c r="I644" s="931"/>
      <c r="J644" s="931"/>
      <c r="K644" s="931"/>
      <c r="L644" s="920"/>
      <c r="M644" s="920"/>
      <c r="N644" s="920"/>
      <c r="S644" s="919"/>
    </row>
    <row r="645" spans="1:19" ht="12.75" customHeight="1" x14ac:dyDescent="0.15">
      <c r="A645" s="935">
        <v>640</v>
      </c>
      <c r="B645" s="919"/>
      <c r="C645" s="920"/>
      <c r="D645" s="931"/>
      <c r="E645" s="893" t="b">
        <f t="shared" ca="1" si="19"/>
        <v>1</v>
      </c>
      <c r="F645" s="893" t="str">
        <f t="array" aca="1" ref="F645" ca="1">IF(G645&lt;&gt;"",INDIRECT("'"&amp;G645&amp;"'!"&amp;H645),"")</f>
        <v/>
      </c>
      <c r="G645" s="560"/>
      <c r="H645" s="893"/>
      <c r="I645" s="931"/>
      <c r="J645" s="931"/>
      <c r="K645" s="931"/>
      <c r="L645" s="920"/>
      <c r="M645" s="920"/>
      <c r="N645" s="920"/>
      <c r="S645" s="919"/>
    </row>
    <row r="646" spans="1:19" ht="12.75" customHeight="1" x14ac:dyDescent="0.15">
      <c r="A646" s="935">
        <v>641</v>
      </c>
      <c r="B646" s="919"/>
      <c r="C646" s="920"/>
      <c r="D646" s="931"/>
      <c r="E646" s="893" t="b">
        <f t="shared" ca="1" si="19"/>
        <v>1</v>
      </c>
      <c r="F646" s="893" t="str">
        <f t="array" aca="1" ref="F646" ca="1">IF(G646&lt;&gt;"",INDIRECT("'"&amp;G646&amp;"'!"&amp;H646),"")</f>
        <v/>
      </c>
      <c r="G646" s="560"/>
      <c r="H646" s="893"/>
      <c r="I646" s="931"/>
      <c r="J646" s="931"/>
      <c r="K646" s="931"/>
      <c r="L646" s="920"/>
      <c r="M646" s="920"/>
      <c r="N646" s="920"/>
      <c r="S646" s="919"/>
    </row>
    <row r="647" spans="1:19" ht="12.75" customHeight="1" x14ac:dyDescent="0.15">
      <c r="A647" s="935">
        <v>642</v>
      </c>
      <c r="B647" s="919"/>
      <c r="C647" s="920"/>
      <c r="D647" s="931"/>
      <c r="E647" s="893" t="b">
        <f t="shared" ca="1" si="19"/>
        <v>1</v>
      </c>
      <c r="F647" s="893" t="str">
        <f t="array" aca="1" ref="F647" ca="1">IF(G647&lt;&gt;"",INDIRECT("'"&amp;G647&amp;"'!"&amp;H647),"")</f>
        <v/>
      </c>
      <c r="G647" s="560"/>
      <c r="H647" s="893"/>
      <c r="I647" s="931"/>
      <c r="J647" s="931"/>
      <c r="K647" s="931"/>
      <c r="L647" s="920"/>
      <c r="M647" s="920"/>
      <c r="N647" s="920"/>
      <c r="S647" s="919"/>
    </row>
    <row r="648" spans="1:19" ht="12.75" customHeight="1" x14ac:dyDescent="0.15">
      <c r="A648" s="935">
        <v>643</v>
      </c>
      <c r="B648" s="919"/>
      <c r="C648" s="920"/>
      <c r="D648" s="931"/>
      <c r="E648" s="893" t="b">
        <f t="shared" ca="1" si="19"/>
        <v>1</v>
      </c>
      <c r="F648" s="893" t="str">
        <f t="array" aca="1" ref="F648" ca="1">IF(G648&lt;&gt;"",INDIRECT("'"&amp;G648&amp;"'!"&amp;H648),"")</f>
        <v/>
      </c>
      <c r="G648" s="560"/>
      <c r="H648" s="893"/>
      <c r="I648" s="931"/>
      <c r="J648" s="931"/>
      <c r="K648" s="931"/>
      <c r="L648" s="920"/>
      <c r="M648" s="920"/>
      <c r="N648" s="920"/>
      <c r="S648" s="919"/>
    </row>
    <row r="649" spans="1:19" ht="12.75" customHeight="1" x14ac:dyDescent="0.15">
      <c r="A649" s="914">
        <v>644</v>
      </c>
      <c r="B649" s="929">
        <f>'EstExp 12-20'!C5</f>
        <v>4753590</v>
      </c>
      <c r="C649" s="930">
        <f t="shared" ref="C649:C650" si="22">A649-B649</f>
        <v>-4752946</v>
      </c>
      <c r="D649" s="920"/>
      <c r="E649" s="893" t="b">
        <f t="shared" ca="1" si="19"/>
        <v>1</v>
      </c>
      <c r="F649" s="932">
        <f t="array" aca="1" ref="F649" ca="1">IF(G649&lt;&gt;"",INDIRECT("'"&amp;G649&amp;"'!"&amp;H649),"")</f>
        <v>4753590</v>
      </c>
      <c r="G649" s="560" t="s">
        <v>4786</v>
      </c>
      <c r="H649" s="893" t="s">
        <v>4816</v>
      </c>
      <c r="I649" s="920"/>
      <c r="J649" s="920"/>
      <c r="K649" s="920"/>
      <c r="L649" s="920"/>
      <c r="M649" s="920"/>
      <c r="N649" s="920"/>
      <c r="S649" s="919"/>
    </row>
    <row r="650" spans="1:19" ht="12.75" customHeight="1" x14ac:dyDescent="0.15">
      <c r="A650" s="914">
        <v>645</v>
      </c>
      <c r="B650" s="929">
        <f>'EstExp 12-20'!C16</f>
        <v>108338</v>
      </c>
      <c r="C650" s="930">
        <f t="shared" si="22"/>
        <v>-107693</v>
      </c>
      <c r="D650" s="920"/>
      <c r="E650" s="893" t="b">
        <f t="shared" ca="1" si="19"/>
        <v>1</v>
      </c>
      <c r="F650" s="932">
        <f t="array" aca="1" ref="F650" ca="1">IF(G650&lt;&gt;"",INDIRECT("'"&amp;G650&amp;"'!"&amp;H650),"")</f>
        <v>108338</v>
      </c>
      <c r="G650" s="560" t="s">
        <v>4786</v>
      </c>
      <c r="H650" s="893" t="s">
        <v>4706</v>
      </c>
      <c r="I650" s="920"/>
      <c r="J650" s="920"/>
      <c r="K650" s="920"/>
      <c r="L650" s="920"/>
      <c r="M650" s="920"/>
      <c r="N650" s="920"/>
      <c r="S650" s="919"/>
    </row>
    <row r="651" spans="1:19" ht="12.75" customHeight="1" x14ac:dyDescent="0.15">
      <c r="A651" s="935">
        <v>646</v>
      </c>
      <c r="B651" s="919"/>
      <c r="C651" s="920"/>
      <c r="D651" s="931"/>
      <c r="E651" s="893" t="b">
        <f t="shared" ca="1" si="19"/>
        <v>1</v>
      </c>
      <c r="F651" s="893" t="str">
        <f t="array" aca="1" ref="F651" ca="1">IF(G651&lt;&gt;"",INDIRECT("'"&amp;G651&amp;"'!"&amp;H651),"")</f>
        <v/>
      </c>
      <c r="G651" s="560"/>
      <c r="H651" s="893"/>
      <c r="I651" s="931"/>
      <c r="J651" s="931"/>
      <c r="K651" s="931"/>
      <c r="L651" s="920"/>
      <c r="M651" s="920"/>
      <c r="N651" s="920"/>
      <c r="S651" s="919"/>
    </row>
    <row r="652" spans="1:19" ht="12.75" customHeight="1" x14ac:dyDescent="0.15">
      <c r="A652" s="935">
        <v>647</v>
      </c>
      <c r="B652" s="919"/>
      <c r="C652" s="920"/>
      <c r="D652" s="931"/>
      <c r="E652" s="893" t="b">
        <f t="shared" ca="1" si="19"/>
        <v>1</v>
      </c>
      <c r="F652" s="893" t="str">
        <f t="array" aca="1" ref="F652" ca="1">IF(G652&lt;&gt;"",INDIRECT("'"&amp;G652&amp;"'!"&amp;H652),"")</f>
        <v/>
      </c>
      <c r="G652" s="560"/>
      <c r="H652" s="893"/>
      <c r="I652" s="931"/>
      <c r="J652" s="931"/>
      <c r="K652" s="931"/>
      <c r="L652" s="920"/>
      <c r="M652" s="920"/>
      <c r="N652" s="920"/>
      <c r="S652" s="919"/>
    </row>
    <row r="653" spans="1:19" ht="12.75" customHeight="1" x14ac:dyDescent="0.15">
      <c r="A653" s="935">
        <v>648</v>
      </c>
      <c r="B653" s="919"/>
      <c r="C653" s="920"/>
      <c r="D653" s="931"/>
      <c r="E653" s="893" t="b">
        <f t="shared" ca="1" si="19"/>
        <v>1</v>
      </c>
      <c r="F653" s="893" t="str">
        <f t="array" aca="1" ref="F653" ca="1">IF(G653&lt;&gt;"",INDIRECT("'"&amp;G653&amp;"'!"&amp;H653),"")</f>
        <v/>
      </c>
      <c r="G653" s="560"/>
      <c r="H653" s="893"/>
      <c r="I653" s="931"/>
      <c r="J653" s="931"/>
      <c r="K653" s="931"/>
      <c r="L653" s="920"/>
      <c r="M653" s="920"/>
      <c r="N653" s="920"/>
      <c r="S653" s="919"/>
    </row>
    <row r="654" spans="1:19" ht="12.75" customHeight="1" x14ac:dyDescent="0.15">
      <c r="A654" s="935">
        <v>649</v>
      </c>
      <c r="B654" s="919"/>
      <c r="C654" s="920"/>
      <c r="D654" s="931"/>
      <c r="E654" s="893" t="b">
        <f t="shared" ca="1" si="19"/>
        <v>1</v>
      </c>
      <c r="F654" s="893" t="str">
        <f t="array" aca="1" ref="F654" ca="1">IF(G654&lt;&gt;"",INDIRECT("'"&amp;G654&amp;"'!"&amp;H654),"")</f>
        <v/>
      </c>
      <c r="G654" s="560"/>
      <c r="H654" s="893"/>
      <c r="I654" s="931"/>
      <c r="J654" s="931"/>
      <c r="K654" s="931"/>
      <c r="L654" s="920"/>
      <c r="M654" s="920"/>
      <c r="N654" s="920"/>
      <c r="S654" s="919"/>
    </row>
    <row r="655" spans="1:19" ht="12.75" customHeight="1" x14ac:dyDescent="0.15">
      <c r="A655" s="935">
        <v>650</v>
      </c>
      <c r="B655" s="919"/>
      <c r="C655" s="920"/>
      <c r="D655" s="931"/>
      <c r="E655" s="893" t="b">
        <f t="shared" ca="1" si="19"/>
        <v>1</v>
      </c>
      <c r="F655" s="893" t="str">
        <f t="array" aca="1" ref="F655" ca="1">IF(G655&lt;&gt;"",INDIRECT("'"&amp;G655&amp;"'!"&amp;H655),"")</f>
        <v/>
      </c>
      <c r="G655" s="560"/>
      <c r="H655" s="893"/>
      <c r="I655" s="931"/>
      <c r="J655" s="931"/>
      <c r="K655" s="931"/>
      <c r="L655" s="920"/>
      <c r="M655" s="920"/>
      <c r="N655" s="920"/>
      <c r="S655" s="919"/>
    </row>
    <row r="656" spans="1:19" ht="12.75" customHeight="1" x14ac:dyDescent="0.15">
      <c r="A656" s="914">
        <v>651</v>
      </c>
      <c r="B656" s="929">
        <f>'EstExp 12-20'!C18</f>
        <v>154797</v>
      </c>
      <c r="C656" s="930">
        <f>A656-B656</f>
        <v>-154146</v>
      </c>
      <c r="D656" s="920"/>
      <c r="E656" s="893" t="b">
        <f t="shared" ca="1" si="19"/>
        <v>1</v>
      </c>
      <c r="F656" s="932">
        <f t="array" aca="1" ref="F656" ca="1">IF(G656&lt;&gt;"",INDIRECT("'"&amp;G656&amp;"'!"&amp;H656),"")</f>
        <v>154797</v>
      </c>
      <c r="G656" s="560" t="s">
        <v>4786</v>
      </c>
      <c r="H656" s="893" t="s">
        <v>4691</v>
      </c>
      <c r="I656" s="920"/>
      <c r="J656" s="920"/>
      <c r="K656" s="920"/>
      <c r="L656" s="920"/>
      <c r="M656" s="920"/>
      <c r="N656" s="920"/>
      <c r="S656" s="919"/>
    </row>
    <row r="657" spans="1:19" ht="12.75" customHeight="1" x14ac:dyDescent="0.15">
      <c r="A657" s="935">
        <v>652</v>
      </c>
      <c r="B657" s="919"/>
      <c r="C657" s="920"/>
      <c r="D657" s="931"/>
      <c r="E657" s="893" t="b">
        <f t="shared" ca="1" si="19"/>
        <v>1</v>
      </c>
      <c r="F657" s="893" t="str">
        <f t="array" aca="1" ref="F657" ca="1">IF(G657&lt;&gt;"",INDIRECT("'"&amp;G657&amp;"'!"&amp;H657),"")</f>
        <v/>
      </c>
      <c r="G657" s="560"/>
      <c r="H657" s="893"/>
      <c r="I657" s="931"/>
      <c r="J657" s="931"/>
      <c r="K657" s="931"/>
      <c r="L657" s="920"/>
      <c r="M657" s="920"/>
      <c r="N657" s="920"/>
      <c r="S657" s="919"/>
    </row>
    <row r="658" spans="1:19" ht="12.75" customHeight="1" x14ac:dyDescent="0.15">
      <c r="A658" s="935">
        <v>653</v>
      </c>
      <c r="B658" s="919"/>
      <c r="C658" s="920"/>
      <c r="D658" s="931"/>
      <c r="E658" s="893" t="b">
        <f t="shared" ca="1" si="19"/>
        <v>1</v>
      </c>
      <c r="F658" s="893" t="str">
        <f t="array" aca="1" ref="F658" ca="1">IF(G658&lt;&gt;"",INDIRECT("'"&amp;G658&amp;"'!"&amp;H658),"")</f>
        <v/>
      </c>
      <c r="G658" s="560"/>
      <c r="H658" s="893"/>
      <c r="I658" s="931"/>
      <c r="J658" s="931"/>
      <c r="K658" s="931"/>
      <c r="L658" s="920"/>
      <c r="M658" s="920"/>
      <c r="N658" s="920"/>
      <c r="S658" s="919"/>
    </row>
    <row r="659" spans="1:19" ht="12.75" customHeight="1" x14ac:dyDescent="0.15">
      <c r="A659" s="935">
        <v>654</v>
      </c>
      <c r="B659" s="919"/>
      <c r="C659" s="920"/>
      <c r="D659" s="931"/>
      <c r="E659" s="893" t="b">
        <f t="shared" ca="1" si="19"/>
        <v>1</v>
      </c>
      <c r="F659" s="893" t="str">
        <f t="array" aca="1" ref="F659" ca="1">IF(G659&lt;&gt;"",INDIRECT("'"&amp;G659&amp;"'!"&amp;H659),"")</f>
        <v/>
      </c>
      <c r="G659" s="560"/>
      <c r="H659" s="893"/>
      <c r="I659" s="931"/>
      <c r="J659" s="931"/>
      <c r="K659" s="931"/>
      <c r="L659" s="920"/>
      <c r="M659" s="920"/>
      <c r="N659" s="920"/>
      <c r="S659" s="919"/>
    </row>
    <row r="660" spans="1:19" ht="12.75" customHeight="1" x14ac:dyDescent="0.15">
      <c r="A660" s="914">
        <v>655</v>
      </c>
      <c r="B660" s="929">
        <f>'EstExp 12-20'!C12</f>
        <v>0</v>
      </c>
      <c r="C660" s="930">
        <f t="shared" ref="C660:C687" si="23">A660-B660</f>
        <v>655</v>
      </c>
      <c r="D660" s="920"/>
      <c r="E660" s="893" t="b">
        <f t="shared" ca="1" si="19"/>
        <v>1</v>
      </c>
      <c r="F660" s="932">
        <f t="array" aca="1" ref="F660" ca="1">IF(G660&lt;&gt;"",INDIRECT("'"&amp;G660&amp;"'!"&amp;H660),"")</f>
        <v>0</v>
      </c>
      <c r="G660" s="560" t="s">
        <v>4786</v>
      </c>
      <c r="H660" s="893" t="s">
        <v>4703</v>
      </c>
      <c r="I660" s="920"/>
      <c r="J660" s="920"/>
      <c r="K660" s="920"/>
      <c r="L660" s="920"/>
      <c r="M660" s="920"/>
      <c r="N660" s="920"/>
      <c r="S660" s="919"/>
    </row>
    <row r="661" spans="1:19" ht="12.75" customHeight="1" x14ac:dyDescent="0.15">
      <c r="A661" s="914">
        <v>656</v>
      </c>
      <c r="B661" s="929">
        <f>'EstExp 12-20'!C13</f>
        <v>0</v>
      </c>
      <c r="C661" s="930">
        <f t="shared" si="23"/>
        <v>656</v>
      </c>
      <c r="D661" s="920"/>
      <c r="E661" s="893" t="b">
        <f t="shared" ca="1" si="19"/>
        <v>1</v>
      </c>
      <c r="F661" s="932">
        <f t="array" aca="1" ref="F661" ca="1">IF(G661&lt;&gt;"",INDIRECT("'"&amp;G661&amp;"'!"&amp;H661),"")</f>
        <v>0</v>
      </c>
      <c r="G661" s="560" t="s">
        <v>4786</v>
      </c>
      <c r="H661" s="893" t="s">
        <v>4704</v>
      </c>
      <c r="I661" s="920"/>
      <c r="J661" s="920"/>
      <c r="K661" s="920"/>
      <c r="L661" s="920"/>
      <c r="M661" s="920"/>
      <c r="N661" s="920"/>
      <c r="S661" s="919"/>
    </row>
    <row r="662" spans="1:19" ht="12.75" customHeight="1" x14ac:dyDescent="0.15">
      <c r="A662" s="914">
        <v>657</v>
      </c>
      <c r="B662" s="929">
        <f>'EstExp 12-20'!C14</f>
        <v>60500</v>
      </c>
      <c r="C662" s="930">
        <f t="shared" si="23"/>
        <v>-59843</v>
      </c>
      <c r="D662" s="920"/>
      <c r="E662" s="893" t="b">
        <f t="shared" ca="1" si="19"/>
        <v>1</v>
      </c>
      <c r="F662" s="932">
        <f t="array" aca="1" ref="F662" ca="1">IF(G662&lt;&gt;"",INDIRECT("'"&amp;G662&amp;"'!"&amp;H662),"")</f>
        <v>60500</v>
      </c>
      <c r="G662" s="560" t="s">
        <v>4786</v>
      </c>
      <c r="H662" s="893" t="s">
        <v>4817</v>
      </c>
      <c r="I662" s="920"/>
      <c r="J662" s="920"/>
      <c r="K662" s="920"/>
      <c r="L662" s="920"/>
      <c r="M662" s="920"/>
      <c r="N662" s="920"/>
      <c r="S662" s="919"/>
    </row>
    <row r="663" spans="1:19" ht="12.75" customHeight="1" x14ac:dyDescent="0.15">
      <c r="A663" s="914">
        <v>658</v>
      </c>
      <c r="B663" s="929">
        <f>'EstExp 12-20'!C15</f>
        <v>48100</v>
      </c>
      <c r="C663" s="930">
        <f t="shared" si="23"/>
        <v>-47442</v>
      </c>
      <c r="D663" s="920"/>
      <c r="E663" s="893" t="b">
        <f t="shared" ca="1" si="19"/>
        <v>1</v>
      </c>
      <c r="F663" s="932">
        <f t="array" aca="1" ref="F663" ca="1">IF(G663&lt;&gt;"",INDIRECT("'"&amp;G663&amp;"'!"&amp;H663),"")</f>
        <v>48100</v>
      </c>
      <c r="G663" s="560" t="s">
        <v>4786</v>
      </c>
      <c r="H663" s="893" t="s">
        <v>4705</v>
      </c>
      <c r="I663" s="920"/>
      <c r="J663" s="920"/>
      <c r="K663" s="920"/>
      <c r="L663" s="920"/>
      <c r="M663" s="920"/>
      <c r="N663" s="920"/>
      <c r="S663" s="919"/>
    </row>
    <row r="664" spans="1:19" ht="12.75" customHeight="1" x14ac:dyDescent="0.15">
      <c r="A664" s="914">
        <v>659</v>
      </c>
      <c r="B664" s="929">
        <f>'EstExp 12-20'!C34</f>
        <v>7293644</v>
      </c>
      <c r="C664" s="930">
        <f t="shared" si="23"/>
        <v>-7292985</v>
      </c>
      <c r="D664" s="920"/>
      <c r="E664" s="893" t="b">
        <f t="shared" ca="1" si="19"/>
        <v>1</v>
      </c>
      <c r="F664" s="932">
        <f t="array" aca="1" ref="F664" ca="1">IF(G664&lt;&gt;"",INDIRECT("'"&amp;G664&amp;"'!"&amp;H664),"")</f>
        <v>7293644</v>
      </c>
      <c r="G664" s="560" t="s">
        <v>4786</v>
      </c>
      <c r="H664" s="893" t="s">
        <v>4818</v>
      </c>
      <c r="I664" s="920"/>
      <c r="J664" s="920"/>
      <c r="K664" s="920"/>
      <c r="L664" s="920"/>
      <c r="M664" s="920"/>
      <c r="N664" s="920"/>
      <c r="S664" s="919"/>
    </row>
    <row r="665" spans="1:19" ht="12.75" customHeight="1" x14ac:dyDescent="0.15">
      <c r="A665" s="914">
        <v>660</v>
      </c>
      <c r="B665" s="929">
        <f>'EstExp 12-20'!C38</f>
        <v>262842</v>
      </c>
      <c r="C665" s="930">
        <f t="shared" si="23"/>
        <v>-262182</v>
      </c>
      <c r="D665" s="920"/>
      <c r="E665" s="893" t="b">
        <f t="shared" ca="1" si="19"/>
        <v>1</v>
      </c>
      <c r="F665" s="932">
        <f t="array" aca="1" ref="F665" ca="1">IF(G665&lt;&gt;"",INDIRECT("'"&amp;G665&amp;"'!"&amp;H665),"")</f>
        <v>262842</v>
      </c>
      <c r="G665" s="560" t="s">
        <v>4786</v>
      </c>
      <c r="H665" s="893" t="s">
        <v>4819</v>
      </c>
      <c r="I665" s="920"/>
      <c r="J665" s="920"/>
      <c r="K665" s="920"/>
      <c r="L665" s="920"/>
      <c r="M665" s="920"/>
      <c r="N665" s="920"/>
      <c r="S665" s="919"/>
    </row>
    <row r="666" spans="1:19" ht="12.75" customHeight="1" x14ac:dyDescent="0.15">
      <c r="A666" s="914">
        <v>661</v>
      </c>
      <c r="B666" s="929">
        <f>'EstExp 12-20'!C39</f>
        <v>68536</v>
      </c>
      <c r="C666" s="930">
        <f t="shared" si="23"/>
        <v>-67875</v>
      </c>
      <c r="D666" s="920"/>
      <c r="E666" s="893" t="b">
        <f t="shared" ca="1" si="19"/>
        <v>1</v>
      </c>
      <c r="F666" s="932">
        <f t="array" aca="1" ref="F666" ca="1">IF(G666&lt;&gt;"",INDIRECT("'"&amp;G666&amp;"'!"&amp;H666),"")</f>
        <v>68536</v>
      </c>
      <c r="G666" s="560" t="s">
        <v>4786</v>
      </c>
      <c r="H666" s="893" t="s">
        <v>4820</v>
      </c>
      <c r="I666" s="920"/>
      <c r="J666" s="920"/>
      <c r="K666" s="920"/>
      <c r="L666" s="920"/>
      <c r="M666" s="920"/>
      <c r="N666" s="920"/>
      <c r="S666" s="919"/>
    </row>
    <row r="667" spans="1:19" ht="12.75" customHeight="1" x14ac:dyDescent="0.15">
      <c r="A667" s="914">
        <v>662</v>
      </c>
      <c r="B667" s="929">
        <f>'EstExp 12-20'!C40</f>
        <v>244466</v>
      </c>
      <c r="C667" s="930">
        <f t="shared" si="23"/>
        <v>-243804</v>
      </c>
      <c r="D667" s="920"/>
      <c r="E667" s="893" t="b">
        <f t="shared" ca="1" si="19"/>
        <v>1</v>
      </c>
      <c r="F667" s="932">
        <f t="array" aca="1" ref="F667" ca="1">IF(G667&lt;&gt;"",INDIRECT("'"&amp;G667&amp;"'!"&amp;H667),"")</f>
        <v>244466</v>
      </c>
      <c r="G667" s="560" t="s">
        <v>4786</v>
      </c>
      <c r="H667" s="893" t="s">
        <v>4821</v>
      </c>
      <c r="I667" s="920"/>
      <c r="J667" s="920"/>
      <c r="K667" s="920"/>
      <c r="L667" s="920"/>
      <c r="M667" s="920"/>
      <c r="N667" s="920"/>
      <c r="S667" s="919"/>
    </row>
    <row r="668" spans="1:19" ht="12.75" customHeight="1" x14ac:dyDescent="0.15">
      <c r="A668" s="914">
        <v>663</v>
      </c>
      <c r="B668" s="929">
        <f>'EstExp 12-20'!C41</f>
        <v>89141</v>
      </c>
      <c r="C668" s="930">
        <f t="shared" si="23"/>
        <v>-88478</v>
      </c>
      <c r="D668" s="920"/>
      <c r="E668" s="893" t="b">
        <f t="shared" ca="1" si="19"/>
        <v>1</v>
      </c>
      <c r="F668" s="932">
        <f t="array" aca="1" ref="F668" ca="1">IF(G668&lt;&gt;"",INDIRECT("'"&amp;G668&amp;"'!"&amp;H668),"")</f>
        <v>89141</v>
      </c>
      <c r="G668" s="560" t="s">
        <v>4786</v>
      </c>
      <c r="H668" s="893" t="s">
        <v>4822</v>
      </c>
      <c r="I668" s="920"/>
      <c r="J668" s="920"/>
      <c r="K668" s="920"/>
      <c r="L668" s="920"/>
      <c r="M668" s="920"/>
      <c r="N668" s="920"/>
      <c r="S668" s="919"/>
    </row>
    <row r="669" spans="1:19" ht="12.75" customHeight="1" x14ac:dyDescent="0.15">
      <c r="A669" s="914">
        <v>664</v>
      </c>
      <c r="B669" s="929">
        <f>'EstExp 12-20'!C42</f>
        <v>333536</v>
      </c>
      <c r="C669" s="930">
        <f t="shared" si="23"/>
        <v>-332872</v>
      </c>
      <c r="D669" s="920"/>
      <c r="E669" s="893" t="b">
        <f t="shared" ca="1" si="19"/>
        <v>1</v>
      </c>
      <c r="F669" s="932">
        <f t="array" aca="1" ref="F669" ca="1">IF(G669&lt;&gt;"",INDIRECT("'"&amp;G669&amp;"'!"&amp;H669),"")</f>
        <v>333536</v>
      </c>
      <c r="G669" s="560" t="s">
        <v>4786</v>
      </c>
      <c r="H669" s="893" t="s">
        <v>4823</v>
      </c>
      <c r="I669" s="920"/>
      <c r="J669" s="920"/>
      <c r="K669" s="920"/>
      <c r="L669" s="920"/>
      <c r="M669" s="920"/>
      <c r="N669" s="920"/>
      <c r="S669" s="919"/>
    </row>
    <row r="670" spans="1:19" ht="12.75" customHeight="1" x14ac:dyDescent="0.15">
      <c r="A670" s="914">
        <v>665</v>
      </c>
      <c r="B670" s="929">
        <f>'EstExp 12-20'!C43</f>
        <v>0</v>
      </c>
      <c r="C670" s="930">
        <f t="shared" si="23"/>
        <v>665</v>
      </c>
      <c r="D670" s="920"/>
      <c r="E670" s="893" t="b">
        <f t="shared" ca="1" si="19"/>
        <v>1</v>
      </c>
      <c r="F670" s="932">
        <f t="array" aca="1" ref="F670" ca="1">IF(G670&lt;&gt;"",INDIRECT("'"&amp;G670&amp;"'!"&amp;H670),"")</f>
        <v>0</v>
      </c>
      <c r="G670" s="560" t="s">
        <v>4786</v>
      </c>
      <c r="H670" s="893" t="s">
        <v>4824</v>
      </c>
      <c r="I670" s="920"/>
      <c r="J670" s="920"/>
      <c r="K670" s="920"/>
      <c r="L670" s="920"/>
      <c r="M670" s="920"/>
      <c r="N670" s="920"/>
      <c r="S670" s="919"/>
    </row>
    <row r="671" spans="1:19" ht="12.75" customHeight="1" x14ac:dyDescent="0.15">
      <c r="A671" s="914">
        <v>666</v>
      </c>
      <c r="B671" s="929">
        <f>'EstExp 12-20'!C44</f>
        <v>998521</v>
      </c>
      <c r="C671" s="930">
        <f t="shared" si="23"/>
        <v>-997855</v>
      </c>
      <c r="D671" s="920"/>
      <c r="E671" s="893" t="b">
        <f t="shared" ca="1" si="19"/>
        <v>1</v>
      </c>
      <c r="F671" s="932">
        <f t="array" aca="1" ref="F671" ca="1">IF(G671&lt;&gt;"",INDIRECT("'"&amp;G671&amp;"'!"&amp;H671),"")</f>
        <v>998521</v>
      </c>
      <c r="G671" s="560" t="s">
        <v>4786</v>
      </c>
      <c r="H671" s="893" t="s">
        <v>4825</v>
      </c>
      <c r="I671" s="920"/>
      <c r="J671" s="920"/>
      <c r="K671" s="920"/>
      <c r="L671" s="920"/>
      <c r="M671" s="920"/>
      <c r="N671" s="920"/>
      <c r="S671" s="919"/>
    </row>
    <row r="672" spans="1:19" ht="12.75" customHeight="1" x14ac:dyDescent="0.15">
      <c r="A672" s="914">
        <v>667</v>
      </c>
      <c r="B672" s="929">
        <f>'EstExp 12-20'!C46</f>
        <v>275321</v>
      </c>
      <c r="C672" s="930">
        <f t="shared" si="23"/>
        <v>-274654</v>
      </c>
      <c r="D672" s="920"/>
      <c r="E672" s="893" t="b">
        <f t="shared" ca="1" si="19"/>
        <v>1</v>
      </c>
      <c r="F672" s="932">
        <f t="array" aca="1" ref="F672" ca="1">IF(G672&lt;&gt;"",INDIRECT("'"&amp;G672&amp;"'!"&amp;H672),"")</f>
        <v>275321</v>
      </c>
      <c r="G672" s="560" t="s">
        <v>4786</v>
      </c>
      <c r="H672" s="893" t="s">
        <v>4826</v>
      </c>
      <c r="I672" s="920"/>
      <c r="J672" s="920"/>
      <c r="K672" s="920"/>
      <c r="L672" s="920"/>
      <c r="M672" s="920"/>
      <c r="N672" s="920"/>
      <c r="S672" s="919"/>
    </row>
    <row r="673" spans="1:19" ht="12.75" customHeight="1" x14ac:dyDescent="0.15">
      <c r="A673" s="914">
        <v>668</v>
      </c>
      <c r="B673" s="929">
        <f>'EstExp 12-20'!C47</f>
        <v>313312</v>
      </c>
      <c r="C673" s="930">
        <f t="shared" si="23"/>
        <v>-312644</v>
      </c>
      <c r="D673" s="920"/>
      <c r="E673" s="893" t="b">
        <f t="shared" ca="1" si="19"/>
        <v>1</v>
      </c>
      <c r="F673" s="932">
        <f t="array" aca="1" ref="F673" ca="1">IF(G673&lt;&gt;"",INDIRECT("'"&amp;G673&amp;"'!"&amp;H673),"")</f>
        <v>313312</v>
      </c>
      <c r="G673" s="560" t="s">
        <v>4786</v>
      </c>
      <c r="H673" s="893" t="s">
        <v>4827</v>
      </c>
      <c r="I673" s="920"/>
      <c r="J673" s="920"/>
      <c r="K673" s="920"/>
      <c r="L673" s="920"/>
      <c r="M673" s="920"/>
      <c r="N673" s="920"/>
      <c r="S673" s="919"/>
    </row>
    <row r="674" spans="1:19" ht="12.75" customHeight="1" x14ac:dyDescent="0.15">
      <c r="A674" s="914">
        <v>669</v>
      </c>
      <c r="B674" s="929">
        <f>'EstExp 12-20'!C48</f>
        <v>0</v>
      </c>
      <c r="C674" s="930">
        <f t="shared" si="23"/>
        <v>669</v>
      </c>
      <c r="D674" s="920"/>
      <c r="E674" s="893" t="b">
        <f t="shared" ca="1" si="19"/>
        <v>1</v>
      </c>
      <c r="F674" s="932">
        <f t="array" aca="1" ref="F674" ca="1">IF(G674&lt;&gt;"",INDIRECT("'"&amp;G674&amp;"'!"&amp;H674),"")</f>
        <v>0</v>
      </c>
      <c r="G674" s="560" t="s">
        <v>4786</v>
      </c>
      <c r="H674" s="893" t="s">
        <v>4828</v>
      </c>
      <c r="I674" s="920"/>
      <c r="J674" s="920"/>
      <c r="K674" s="920"/>
      <c r="L674" s="920"/>
      <c r="M674" s="920"/>
      <c r="N674" s="920"/>
      <c r="S674" s="919"/>
    </row>
    <row r="675" spans="1:19" ht="12.75" customHeight="1" x14ac:dyDescent="0.15">
      <c r="A675" s="914">
        <v>670</v>
      </c>
      <c r="B675" s="929">
        <f>'EstExp 12-20'!C49</f>
        <v>588633</v>
      </c>
      <c r="C675" s="930">
        <f t="shared" si="23"/>
        <v>-587963</v>
      </c>
      <c r="D675" s="920"/>
      <c r="E675" s="893" t="b">
        <f t="shared" ca="1" si="19"/>
        <v>1</v>
      </c>
      <c r="F675" s="932">
        <f t="array" aca="1" ref="F675" ca="1">IF(G675&lt;&gt;"",INDIRECT("'"&amp;G675&amp;"'!"&amp;H675),"")</f>
        <v>588633</v>
      </c>
      <c r="G675" s="560" t="s">
        <v>4786</v>
      </c>
      <c r="H675" s="893" t="s">
        <v>4829</v>
      </c>
      <c r="I675" s="920"/>
      <c r="J675" s="920"/>
      <c r="K675" s="920"/>
      <c r="L675" s="920"/>
      <c r="M675" s="920"/>
      <c r="N675" s="920"/>
      <c r="S675" s="919"/>
    </row>
    <row r="676" spans="1:19" ht="12.75" customHeight="1" x14ac:dyDescent="0.15">
      <c r="A676" s="914">
        <v>671</v>
      </c>
      <c r="B676" s="929">
        <f>'EstExp 12-20'!C51</f>
        <v>0</v>
      </c>
      <c r="C676" s="930">
        <f t="shared" si="23"/>
        <v>671</v>
      </c>
      <c r="D676" s="920"/>
      <c r="E676" s="893" t="b">
        <f t="shared" ca="1" si="19"/>
        <v>1</v>
      </c>
      <c r="F676" s="932">
        <f t="array" aca="1" ref="F676" ca="1">IF(G676&lt;&gt;"",INDIRECT("'"&amp;G676&amp;"'!"&amp;H676),"")</f>
        <v>0</v>
      </c>
      <c r="G676" s="560" t="s">
        <v>4786</v>
      </c>
      <c r="H676" s="893" t="s">
        <v>4830</v>
      </c>
      <c r="I676" s="920"/>
      <c r="J676" s="920"/>
      <c r="K676" s="920"/>
      <c r="L676" s="920"/>
      <c r="M676" s="920"/>
      <c r="N676" s="920"/>
      <c r="S676" s="919"/>
    </row>
    <row r="677" spans="1:19" ht="12.75" customHeight="1" x14ac:dyDescent="0.15">
      <c r="A677" s="914">
        <v>672</v>
      </c>
      <c r="B677" s="929">
        <f>'EstExp 12-20'!C52</f>
        <v>250000</v>
      </c>
      <c r="C677" s="930">
        <f t="shared" si="23"/>
        <v>-249328</v>
      </c>
      <c r="D677" s="920"/>
      <c r="E677" s="893" t="b">
        <f t="shared" ca="1" si="19"/>
        <v>1</v>
      </c>
      <c r="F677" s="932">
        <f t="array" aca="1" ref="F677" ca="1">IF(G677&lt;&gt;"",INDIRECT("'"&amp;G677&amp;"'!"&amp;H677),"")</f>
        <v>250000</v>
      </c>
      <c r="G677" s="560" t="s">
        <v>4786</v>
      </c>
      <c r="H677" s="893" t="s">
        <v>4831</v>
      </c>
      <c r="I677" s="920"/>
      <c r="J677" s="920"/>
      <c r="K677" s="920"/>
      <c r="L677" s="920"/>
      <c r="M677" s="920"/>
      <c r="N677" s="920"/>
      <c r="S677" s="919"/>
    </row>
    <row r="678" spans="1:19" ht="12.75" customHeight="1" x14ac:dyDescent="0.15">
      <c r="A678" s="914">
        <v>673</v>
      </c>
      <c r="B678" s="929">
        <f>'EstExp 12-20'!C55</f>
        <v>250000</v>
      </c>
      <c r="C678" s="930">
        <f t="shared" si="23"/>
        <v>-249327</v>
      </c>
      <c r="D678" s="920"/>
      <c r="E678" s="893" t="b">
        <f t="shared" ca="1" si="19"/>
        <v>1</v>
      </c>
      <c r="F678" s="932">
        <f t="array" aca="1" ref="F678" ca="1">IF(G678&lt;&gt;"",INDIRECT("'"&amp;G678&amp;"'!"&amp;H678),"")</f>
        <v>250000</v>
      </c>
      <c r="G678" s="560" t="s">
        <v>4786</v>
      </c>
      <c r="H678" s="893" t="s">
        <v>4832</v>
      </c>
      <c r="I678" s="920"/>
      <c r="J678" s="920"/>
      <c r="K678" s="920"/>
      <c r="L678" s="920"/>
      <c r="M678" s="920"/>
      <c r="N678" s="920"/>
      <c r="S678" s="919"/>
    </row>
    <row r="679" spans="1:19" ht="12.75" customHeight="1" x14ac:dyDescent="0.15">
      <c r="A679" s="914">
        <v>674</v>
      </c>
      <c r="B679" s="929">
        <f>'EstExp 12-20'!C57</f>
        <v>705586</v>
      </c>
      <c r="C679" s="930">
        <f t="shared" si="23"/>
        <v>-704912</v>
      </c>
      <c r="D679" s="920"/>
      <c r="E679" s="893" t="b">
        <f t="shared" ca="1" si="19"/>
        <v>1</v>
      </c>
      <c r="F679" s="932">
        <f t="array" aca="1" ref="F679" ca="1">IF(G679&lt;&gt;"",INDIRECT("'"&amp;G679&amp;"'!"&amp;H679),"")</f>
        <v>705586</v>
      </c>
      <c r="G679" s="560" t="s">
        <v>4786</v>
      </c>
      <c r="H679" s="893" t="s">
        <v>4833</v>
      </c>
      <c r="I679" s="920"/>
      <c r="J679" s="920"/>
      <c r="K679" s="920"/>
      <c r="L679" s="920"/>
      <c r="M679" s="920"/>
      <c r="N679" s="920"/>
      <c r="S679" s="919"/>
    </row>
    <row r="680" spans="1:19" ht="12.75" customHeight="1" x14ac:dyDescent="0.15">
      <c r="A680" s="914">
        <v>675</v>
      </c>
      <c r="B680" s="929">
        <f>'EstExp 12-20'!C58</f>
        <v>0</v>
      </c>
      <c r="C680" s="930">
        <f t="shared" si="23"/>
        <v>675</v>
      </c>
      <c r="D680" s="920"/>
      <c r="E680" s="893" t="b">
        <f t="shared" ca="1" si="19"/>
        <v>1</v>
      </c>
      <c r="F680" s="932">
        <f t="array" aca="1" ref="F680" ca="1">IF(G680&lt;&gt;"",INDIRECT("'"&amp;G680&amp;"'!"&amp;H680),"")</f>
        <v>0</v>
      </c>
      <c r="G680" s="560" t="s">
        <v>4786</v>
      </c>
      <c r="H680" s="893" t="s">
        <v>4834</v>
      </c>
      <c r="I680" s="920"/>
      <c r="J680" s="920"/>
      <c r="K680" s="920"/>
      <c r="L680" s="920"/>
      <c r="M680" s="920"/>
      <c r="N680" s="920"/>
      <c r="S680" s="919"/>
    </row>
    <row r="681" spans="1:19" ht="12.75" customHeight="1" x14ac:dyDescent="0.15">
      <c r="A681" s="914">
        <v>676</v>
      </c>
      <c r="B681" s="929">
        <f>'EstExp 12-20'!C59</f>
        <v>705586</v>
      </c>
      <c r="C681" s="930">
        <f t="shared" si="23"/>
        <v>-704910</v>
      </c>
      <c r="D681" s="920"/>
      <c r="E681" s="893" t="b">
        <f t="shared" ca="1" si="19"/>
        <v>1</v>
      </c>
      <c r="F681" s="932">
        <f t="array" aca="1" ref="F681" ca="1">IF(G681&lt;&gt;"",INDIRECT("'"&amp;G681&amp;"'!"&amp;H681),"")</f>
        <v>705586</v>
      </c>
      <c r="G681" s="560" t="s">
        <v>4786</v>
      </c>
      <c r="H681" s="893" t="s">
        <v>4835</v>
      </c>
      <c r="I681" s="920"/>
      <c r="J681" s="920"/>
      <c r="K681" s="920"/>
      <c r="L681" s="920"/>
      <c r="M681" s="920"/>
      <c r="N681" s="920"/>
      <c r="S681" s="919"/>
    </row>
    <row r="682" spans="1:19" ht="12.75" customHeight="1" x14ac:dyDescent="0.15">
      <c r="A682" s="914">
        <v>677</v>
      </c>
      <c r="B682" s="929">
        <f>'EstExp 12-20'!C61</f>
        <v>0</v>
      </c>
      <c r="C682" s="930">
        <f t="shared" si="23"/>
        <v>677</v>
      </c>
      <c r="D682" s="920"/>
      <c r="E682" s="893" t="b">
        <f t="shared" ca="1" si="19"/>
        <v>1</v>
      </c>
      <c r="F682" s="932">
        <f t="array" aca="1" ref="F682" ca="1">IF(G682&lt;&gt;"",INDIRECT("'"&amp;G682&amp;"'!"&amp;H682),"")</f>
        <v>0</v>
      </c>
      <c r="G682" s="560" t="s">
        <v>4786</v>
      </c>
      <c r="H682" s="893" t="s">
        <v>4836</v>
      </c>
      <c r="I682" s="920"/>
      <c r="J682" s="920"/>
      <c r="K682" s="920"/>
      <c r="L682" s="920"/>
      <c r="M682" s="920"/>
      <c r="N682" s="920"/>
      <c r="S682" s="919"/>
    </row>
    <row r="683" spans="1:19" ht="12.75" customHeight="1" x14ac:dyDescent="0.15">
      <c r="A683" s="914">
        <v>678</v>
      </c>
      <c r="B683" s="929">
        <f>'EstExp 12-20'!C62</f>
        <v>124202</v>
      </c>
      <c r="C683" s="930">
        <f t="shared" si="23"/>
        <v>-123524</v>
      </c>
      <c r="D683" s="920"/>
      <c r="E683" s="893" t="b">
        <f t="shared" ca="1" si="19"/>
        <v>1</v>
      </c>
      <c r="F683" s="932">
        <f t="array" aca="1" ref="F683" ca="1">IF(G683&lt;&gt;"",INDIRECT("'"&amp;G683&amp;"'!"&amp;H683),"")</f>
        <v>124202</v>
      </c>
      <c r="G683" s="560" t="s">
        <v>4786</v>
      </c>
      <c r="H683" s="893" t="s">
        <v>4837</v>
      </c>
      <c r="I683" s="920"/>
      <c r="J683" s="920"/>
      <c r="K683" s="920"/>
      <c r="L683" s="920"/>
      <c r="M683" s="920"/>
      <c r="N683" s="920"/>
      <c r="S683" s="919"/>
    </row>
    <row r="684" spans="1:19" ht="12.75" customHeight="1" x14ac:dyDescent="0.15">
      <c r="A684" s="914">
        <v>679</v>
      </c>
      <c r="B684" s="929">
        <f>'EstExp 12-20'!C63</f>
        <v>0</v>
      </c>
      <c r="C684" s="930">
        <f t="shared" si="23"/>
        <v>679</v>
      </c>
      <c r="D684" s="920"/>
      <c r="E684" s="893" t="b">
        <f t="shared" ca="1" si="19"/>
        <v>1</v>
      </c>
      <c r="F684" s="932">
        <f t="array" aca="1" ref="F684" ca="1">IF(G684&lt;&gt;"",INDIRECT("'"&amp;G684&amp;"'!"&amp;H684),"")</f>
        <v>0</v>
      </c>
      <c r="G684" s="560" t="s">
        <v>4786</v>
      </c>
      <c r="H684" s="893" t="s">
        <v>4838</v>
      </c>
      <c r="I684" s="920"/>
      <c r="J684" s="920"/>
      <c r="K684" s="920"/>
      <c r="L684" s="920"/>
      <c r="M684" s="920"/>
      <c r="N684" s="920"/>
      <c r="S684" s="919"/>
    </row>
    <row r="685" spans="1:19" ht="12.75" customHeight="1" x14ac:dyDescent="0.15">
      <c r="A685" s="914">
        <v>680</v>
      </c>
      <c r="B685" s="929">
        <f>'EstExp 12-20'!C64</f>
        <v>0</v>
      </c>
      <c r="C685" s="930">
        <f t="shared" si="23"/>
        <v>680</v>
      </c>
      <c r="D685" s="920"/>
      <c r="E685" s="893" t="b">
        <f t="shared" ca="1" si="19"/>
        <v>1</v>
      </c>
      <c r="F685" s="932">
        <f t="array" aca="1" ref="F685" ca="1">IF(G685&lt;&gt;"",INDIRECT("'"&amp;G685&amp;"'!"&amp;H685),"")</f>
        <v>0</v>
      </c>
      <c r="G685" s="560" t="s">
        <v>4786</v>
      </c>
      <c r="H685" s="893" t="s">
        <v>4839</v>
      </c>
      <c r="I685" s="920"/>
      <c r="J685" s="920"/>
      <c r="K685" s="920"/>
      <c r="L685" s="920"/>
      <c r="M685" s="920"/>
      <c r="N685" s="920"/>
      <c r="S685" s="919"/>
    </row>
    <row r="686" spans="1:19" ht="12.75" customHeight="1" x14ac:dyDescent="0.15">
      <c r="A686" s="914">
        <v>681</v>
      </c>
      <c r="B686" s="929">
        <f>'EstExp 12-20'!C65</f>
        <v>96583</v>
      </c>
      <c r="C686" s="930">
        <f t="shared" si="23"/>
        <v>-95902</v>
      </c>
      <c r="D686" s="920"/>
      <c r="E686" s="893" t="b">
        <f t="shared" ca="1" si="19"/>
        <v>1</v>
      </c>
      <c r="F686" s="932">
        <f t="array" aca="1" ref="F686" ca="1">IF(G686&lt;&gt;"",INDIRECT("'"&amp;G686&amp;"'!"&amp;H686),"")</f>
        <v>96583</v>
      </c>
      <c r="G686" s="560" t="s">
        <v>4786</v>
      </c>
      <c r="H686" s="893" t="s">
        <v>4840</v>
      </c>
      <c r="I686" s="920"/>
      <c r="J686" s="920"/>
      <c r="K686" s="920"/>
      <c r="L686" s="920"/>
      <c r="M686" s="920"/>
      <c r="N686" s="920"/>
      <c r="S686" s="919"/>
    </row>
    <row r="687" spans="1:19" ht="12.75" customHeight="1" x14ac:dyDescent="0.15">
      <c r="A687" s="914">
        <v>682</v>
      </c>
      <c r="B687" s="929">
        <f>'EstExp 12-20'!C66</f>
        <v>0</v>
      </c>
      <c r="C687" s="930">
        <f t="shared" si="23"/>
        <v>682</v>
      </c>
      <c r="D687" s="920"/>
      <c r="E687" s="893" t="b">
        <f t="shared" ca="1" si="19"/>
        <v>1</v>
      </c>
      <c r="F687" s="932">
        <f t="array" aca="1" ref="F687" ca="1">IF(G687&lt;&gt;"",INDIRECT("'"&amp;G687&amp;"'!"&amp;H687),"")</f>
        <v>0</v>
      </c>
      <c r="G687" s="560" t="s">
        <v>4786</v>
      </c>
      <c r="H687" s="893" t="s">
        <v>4841</v>
      </c>
      <c r="I687" s="920"/>
      <c r="J687" s="920"/>
      <c r="K687" s="920"/>
      <c r="L687" s="920"/>
      <c r="M687" s="920"/>
      <c r="N687" s="920"/>
      <c r="S687" s="919"/>
    </row>
    <row r="688" spans="1:19" ht="12.75" customHeight="1" x14ac:dyDescent="0.15">
      <c r="A688" s="935">
        <v>683</v>
      </c>
      <c r="B688" s="919"/>
      <c r="C688" s="920"/>
      <c r="D688" s="931"/>
      <c r="E688" s="893" t="b">
        <f t="shared" ca="1" si="19"/>
        <v>1</v>
      </c>
      <c r="F688" s="893" t="str">
        <f t="array" aca="1" ref="F688" ca="1">IF(G688&lt;&gt;"",INDIRECT("'"&amp;G688&amp;"'!"&amp;H688),"")</f>
        <v/>
      </c>
      <c r="G688" s="560"/>
      <c r="H688" s="893"/>
      <c r="I688" s="931"/>
      <c r="J688" s="931"/>
      <c r="K688" s="931"/>
      <c r="L688" s="920"/>
      <c r="M688" s="920"/>
      <c r="N688" s="920"/>
      <c r="S688" s="919"/>
    </row>
    <row r="689" spans="1:19" ht="12.75" customHeight="1" x14ac:dyDescent="0.15">
      <c r="A689" s="914">
        <v>684</v>
      </c>
      <c r="B689" s="929">
        <f>'EstExp 12-20'!C67</f>
        <v>220785</v>
      </c>
      <c r="C689" s="930">
        <f t="shared" ref="C689:C693" si="24">A689-B689</f>
        <v>-220101</v>
      </c>
      <c r="D689" s="920"/>
      <c r="E689" s="893" t="b">
        <f t="shared" ca="1" si="19"/>
        <v>1</v>
      </c>
      <c r="F689" s="932">
        <f t="array" aca="1" ref="F689" ca="1">IF(G689&lt;&gt;"",INDIRECT("'"&amp;G689&amp;"'!"&amp;H689),"")</f>
        <v>220785</v>
      </c>
      <c r="G689" s="560" t="s">
        <v>4786</v>
      </c>
      <c r="H689" s="893" t="s">
        <v>4842</v>
      </c>
      <c r="I689" s="920"/>
      <c r="J689" s="920"/>
      <c r="K689" s="920"/>
      <c r="L689" s="920"/>
      <c r="M689" s="920"/>
      <c r="N689" s="920"/>
      <c r="S689" s="919"/>
    </row>
    <row r="690" spans="1:19" ht="12.75" customHeight="1" x14ac:dyDescent="0.15">
      <c r="A690" s="914">
        <v>685</v>
      </c>
      <c r="B690" s="929">
        <f>'EstExp 12-20'!C69</f>
        <v>0</v>
      </c>
      <c r="C690" s="930">
        <f t="shared" si="24"/>
        <v>685</v>
      </c>
      <c r="D690" s="920"/>
      <c r="E690" s="893" t="b">
        <f t="shared" ca="1" si="19"/>
        <v>1</v>
      </c>
      <c r="F690" s="932">
        <f t="array" aca="1" ref="F690" ca="1">IF(G690&lt;&gt;"",INDIRECT("'"&amp;G690&amp;"'!"&amp;H690),"")</f>
        <v>0</v>
      </c>
      <c r="G690" s="560" t="s">
        <v>4786</v>
      </c>
      <c r="H690" s="893" t="s">
        <v>4843</v>
      </c>
      <c r="I690" s="920"/>
      <c r="J690" s="920"/>
      <c r="K690" s="920"/>
      <c r="L690" s="920"/>
      <c r="M690" s="920"/>
      <c r="N690" s="920"/>
      <c r="S690" s="919"/>
    </row>
    <row r="691" spans="1:19" ht="12.75" customHeight="1" x14ac:dyDescent="0.15">
      <c r="A691" s="914">
        <v>686</v>
      </c>
      <c r="B691" s="929">
        <f>'EstExp 12-20'!C70</f>
        <v>0</v>
      </c>
      <c r="C691" s="930">
        <f t="shared" si="24"/>
        <v>686</v>
      </c>
      <c r="D691" s="920"/>
      <c r="E691" s="893" t="b">
        <f t="shared" ca="1" si="19"/>
        <v>1</v>
      </c>
      <c r="F691" s="932">
        <f t="array" aca="1" ref="F691" ca="1">IF(G691&lt;&gt;"",INDIRECT("'"&amp;G691&amp;"'!"&amp;H691),"")</f>
        <v>0</v>
      </c>
      <c r="G691" s="560" t="s">
        <v>4786</v>
      </c>
      <c r="H691" s="893" t="s">
        <v>4844</v>
      </c>
      <c r="I691" s="920"/>
      <c r="J691" s="920"/>
      <c r="K691" s="920"/>
      <c r="L691" s="920"/>
      <c r="M691" s="920"/>
      <c r="N691" s="920"/>
      <c r="S691" s="919"/>
    </row>
    <row r="692" spans="1:19" ht="12.75" customHeight="1" x14ac:dyDescent="0.15">
      <c r="A692" s="914">
        <v>687</v>
      </c>
      <c r="B692" s="929">
        <f>'EstExp 12-20'!C71</f>
        <v>0</v>
      </c>
      <c r="C692" s="930">
        <f t="shared" si="24"/>
        <v>687</v>
      </c>
      <c r="D692" s="920"/>
      <c r="E692" s="893" t="b">
        <f t="shared" ca="1" si="19"/>
        <v>1</v>
      </c>
      <c r="F692" s="932">
        <f t="array" aca="1" ref="F692" ca="1">IF(G692&lt;&gt;"",INDIRECT("'"&amp;G692&amp;"'!"&amp;H692),"")</f>
        <v>0</v>
      </c>
      <c r="G692" s="560" t="s">
        <v>4786</v>
      </c>
      <c r="H692" s="893" t="s">
        <v>4845</v>
      </c>
      <c r="I692" s="920"/>
      <c r="J692" s="920"/>
      <c r="K692" s="920"/>
      <c r="L692" s="920"/>
      <c r="M692" s="920"/>
      <c r="N692" s="920"/>
      <c r="S692" s="919"/>
    </row>
    <row r="693" spans="1:19" ht="12.75" customHeight="1" x14ac:dyDescent="0.15">
      <c r="A693" s="914">
        <v>688</v>
      </c>
      <c r="B693" s="929">
        <f>'EstExp 12-20'!C72</f>
        <v>35000</v>
      </c>
      <c r="C693" s="930">
        <f t="shared" si="24"/>
        <v>-34312</v>
      </c>
      <c r="D693" s="920"/>
      <c r="E693" s="893" t="b">
        <f t="shared" ca="1" si="19"/>
        <v>1</v>
      </c>
      <c r="F693" s="932">
        <f t="array" aca="1" ref="F693" ca="1">IF(G693&lt;&gt;"",INDIRECT("'"&amp;G693&amp;"'!"&amp;H693),"")</f>
        <v>35000</v>
      </c>
      <c r="G693" s="560" t="s">
        <v>4786</v>
      </c>
      <c r="H693" s="893" t="s">
        <v>4846</v>
      </c>
      <c r="I693" s="920"/>
      <c r="J693" s="920"/>
      <c r="K693" s="920"/>
      <c r="L693" s="920"/>
      <c r="M693" s="920"/>
      <c r="N693" s="920"/>
      <c r="S693" s="919"/>
    </row>
    <row r="694" spans="1:19" ht="12.75" customHeight="1" x14ac:dyDescent="0.15">
      <c r="A694" s="935">
        <v>689</v>
      </c>
      <c r="B694" s="919"/>
      <c r="C694" s="920"/>
      <c r="D694" s="931"/>
      <c r="E694" s="893" t="b">
        <f t="shared" ca="1" si="19"/>
        <v>1</v>
      </c>
      <c r="F694" s="893" t="str">
        <f t="array" aca="1" ref="F694" ca="1">IF(G694&lt;&gt;"",INDIRECT("'"&amp;G694&amp;"'!"&amp;H694),"")</f>
        <v/>
      </c>
      <c r="G694" s="560"/>
      <c r="H694" s="893"/>
      <c r="I694" s="931"/>
      <c r="J694" s="931"/>
      <c r="K694" s="931"/>
      <c r="L694" s="920"/>
      <c r="M694" s="920"/>
      <c r="N694" s="920"/>
      <c r="S694" s="919"/>
    </row>
    <row r="695" spans="1:19" ht="12.75" customHeight="1" x14ac:dyDescent="0.15">
      <c r="A695" s="914">
        <v>690</v>
      </c>
      <c r="B695" s="929">
        <f>'EstExp 12-20'!C73</f>
        <v>0</v>
      </c>
      <c r="C695" s="930">
        <f>A695-B695</f>
        <v>690</v>
      </c>
      <c r="D695" s="920"/>
      <c r="E695" s="893" t="b">
        <f t="shared" ca="1" si="19"/>
        <v>1</v>
      </c>
      <c r="F695" s="932">
        <f t="array" aca="1" ref="F695" ca="1">IF(G695&lt;&gt;"",INDIRECT("'"&amp;G695&amp;"'!"&amp;H695),"")</f>
        <v>0</v>
      </c>
      <c r="G695" s="560" t="s">
        <v>4786</v>
      </c>
      <c r="H695" s="893" t="s">
        <v>4847</v>
      </c>
      <c r="I695" s="920"/>
      <c r="J695" s="920"/>
      <c r="K695" s="920"/>
      <c r="L695" s="920"/>
      <c r="M695" s="920"/>
      <c r="N695" s="920"/>
      <c r="S695" s="919"/>
    </row>
    <row r="696" spans="1:19" ht="12.75" customHeight="1" x14ac:dyDescent="0.15">
      <c r="A696" s="935">
        <v>691</v>
      </c>
      <c r="B696" s="919"/>
      <c r="C696" s="920"/>
      <c r="D696" s="931"/>
      <c r="E696" s="893" t="b">
        <f t="shared" ca="1" si="19"/>
        <v>1</v>
      </c>
      <c r="F696" s="893" t="str">
        <f t="array" aca="1" ref="F696" ca="1">IF(G696&lt;&gt;"",INDIRECT("'"&amp;G696&amp;"'!"&amp;H696),"")</f>
        <v/>
      </c>
      <c r="G696" s="560"/>
      <c r="H696" s="893"/>
      <c r="I696" s="931"/>
      <c r="J696" s="931"/>
      <c r="K696" s="931"/>
      <c r="L696" s="920"/>
      <c r="M696" s="920"/>
      <c r="N696" s="920"/>
      <c r="S696" s="919"/>
    </row>
    <row r="697" spans="1:19" ht="12.75" customHeight="1" x14ac:dyDescent="0.15">
      <c r="A697" s="914">
        <v>692</v>
      </c>
      <c r="B697" s="929">
        <f>'EstExp 12-20'!C74</f>
        <v>35000</v>
      </c>
      <c r="C697" s="930">
        <f t="shared" ref="C697:C701" si="25">A697-B697</f>
        <v>-34308</v>
      </c>
      <c r="D697" s="920"/>
      <c r="E697" s="893" t="b">
        <f t="shared" ca="1" si="19"/>
        <v>1</v>
      </c>
      <c r="F697" s="932">
        <f t="array" aca="1" ref="F697" ca="1">IF(G697&lt;&gt;"",INDIRECT("'"&amp;G697&amp;"'!"&amp;H697),"")</f>
        <v>35000</v>
      </c>
      <c r="G697" s="560" t="s">
        <v>4786</v>
      </c>
      <c r="H697" s="893" t="s">
        <v>4848</v>
      </c>
      <c r="I697" s="920"/>
      <c r="J697" s="920"/>
      <c r="K697" s="920"/>
      <c r="L697" s="920"/>
      <c r="M697" s="920"/>
      <c r="N697" s="920"/>
      <c r="S697" s="919"/>
    </row>
    <row r="698" spans="1:19" ht="12.75" customHeight="1" x14ac:dyDescent="0.15">
      <c r="A698" s="914">
        <v>693</v>
      </c>
      <c r="B698" s="929">
        <f>'EstExp 12-20'!C75</f>
        <v>0</v>
      </c>
      <c r="C698" s="930">
        <f t="shared" si="25"/>
        <v>693</v>
      </c>
      <c r="D698" s="920"/>
      <c r="E698" s="893" t="b">
        <f t="shared" ca="1" si="19"/>
        <v>1</v>
      </c>
      <c r="F698" s="932">
        <f t="array" aca="1" ref="F698" ca="1">IF(G698&lt;&gt;"",INDIRECT("'"&amp;G698&amp;"'!"&amp;H698),"")</f>
        <v>0</v>
      </c>
      <c r="G698" s="560" t="s">
        <v>4786</v>
      </c>
      <c r="H698" s="893" t="s">
        <v>4849</v>
      </c>
      <c r="I698" s="920"/>
      <c r="J698" s="920"/>
      <c r="K698" s="920"/>
      <c r="L698" s="920"/>
      <c r="M698" s="920"/>
      <c r="N698" s="920"/>
      <c r="S698" s="919"/>
    </row>
    <row r="699" spans="1:19" ht="12.75" customHeight="1" x14ac:dyDescent="0.15">
      <c r="A699" s="914">
        <v>694</v>
      </c>
      <c r="B699" s="929">
        <f>'EstExp 12-20'!C76</f>
        <v>2798525</v>
      </c>
      <c r="C699" s="930">
        <f t="shared" si="25"/>
        <v>-2797831</v>
      </c>
      <c r="D699" s="920"/>
      <c r="E699" s="893" t="b">
        <f t="shared" ca="1" si="19"/>
        <v>1</v>
      </c>
      <c r="F699" s="932">
        <f t="array" aca="1" ref="F699" ca="1">IF(G699&lt;&gt;"",INDIRECT("'"&amp;G699&amp;"'!"&amp;H699),"")</f>
        <v>2798525</v>
      </c>
      <c r="G699" s="560" t="s">
        <v>4786</v>
      </c>
      <c r="H699" s="893" t="s">
        <v>4850</v>
      </c>
      <c r="I699" s="920"/>
      <c r="J699" s="920"/>
      <c r="K699" s="920"/>
      <c r="L699" s="920"/>
      <c r="M699" s="920"/>
      <c r="N699" s="920"/>
      <c r="S699" s="919"/>
    </row>
    <row r="700" spans="1:19" ht="12.75" customHeight="1" x14ac:dyDescent="0.15">
      <c r="A700" s="914">
        <v>695</v>
      </c>
      <c r="B700" s="929">
        <f>'EstExp 12-20'!C77</f>
        <v>0</v>
      </c>
      <c r="C700" s="930">
        <f t="shared" si="25"/>
        <v>695</v>
      </c>
      <c r="D700" s="920"/>
      <c r="E700" s="893" t="b">
        <f t="shared" ca="1" si="19"/>
        <v>1</v>
      </c>
      <c r="F700" s="932">
        <f t="array" aca="1" ref="F700" ca="1">IF(G700&lt;&gt;"",INDIRECT("'"&amp;G700&amp;"'!"&amp;H700),"")</f>
        <v>0</v>
      </c>
      <c r="G700" s="560" t="s">
        <v>4786</v>
      </c>
      <c r="H700" s="893" t="s">
        <v>4851</v>
      </c>
      <c r="I700" s="920"/>
      <c r="J700" s="920"/>
      <c r="K700" s="920"/>
      <c r="L700" s="920"/>
      <c r="M700" s="920"/>
      <c r="N700" s="920"/>
      <c r="S700" s="919"/>
    </row>
    <row r="701" spans="1:19" ht="12.75" customHeight="1" x14ac:dyDescent="0.15">
      <c r="A701" s="914">
        <v>696</v>
      </c>
      <c r="B701" s="929">
        <f>'EstExp 12-20'!C116</f>
        <v>10092169</v>
      </c>
      <c r="C701" s="930">
        <f t="shared" si="25"/>
        <v>-10091473</v>
      </c>
      <c r="D701" s="920"/>
      <c r="E701" s="893" t="b">
        <f t="shared" ca="1" si="19"/>
        <v>1</v>
      </c>
      <c r="F701" s="932">
        <f t="array" aca="1" ref="F701" ca="1">IF(G701&lt;&gt;"",INDIRECT("'"&amp;G701&amp;"'!"&amp;H701),"")</f>
        <v>10092169</v>
      </c>
      <c r="G701" s="560" t="s">
        <v>4786</v>
      </c>
      <c r="H701" s="893" t="s">
        <v>4852</v>
      </c>
      <c r="I701" s="920"/>
      <c r="J701" s="920"/>
      <c r="K701" s="920"/>
      <c r="L701" s="920"/>
      <c r="M701" s="920"/>
      <c r="N701" s="920"/>
      <c r="S701" s="919"/>
    </row>
    <row r="702" spans="1:19" ht="12.75" customHeight="1" x14ac:dyDescent="0.15">
      <c r="A702" s="935">
        <v>697</v>
      </c>
      <c r="B702" s="919"/>
      <c r="C702" s="920"/>
      <c r="D702" s="931"/>
      <c r="E702" s="893" t="b">
        <f t="shared" ca="1" si="19"/>
        <v>1</v>
      </c>
      <c r="F702" s="893" t="str">
        <f t="array" aca="1" ref="F702" ca="1">IF(G702&lt;&gt;"",INDIRECT("'"&amp;G702&amp;"'!"&amp;H702),"")</f>
        <v/>
      </c>
      <c r="G702" s="560"/>
      <c r="H702" s="893"/>
      <c r="I702" s="931"/>
      <c r="J702" s="931"/>
      <c r="K702" s="931"/>
      <c r="L702" s="920"/>
      <c r="M702" s="920"/>
      <c r="N702" s="920"/>
      <c r="S702" s="919"/>
    </row>
    <row r="703" spans="1:19" ht="12.75" customHeight="1" x14ac:dyDescent="0.15">
      <c r="A703" s="935">
        <v>698</v>
      </c>
      <c r="B703" s="919"/>
      <c r="C703" s="920"/>
      <c r="D703" s="931"/>
      <c r="E703" s="893" t="b">
        <f t="shared" ca="1" si="19"/>
        <v>1</v>
      </c>
      <c r="F703" s="893" t="str">
        <f t="array" aca="1" ref="F703" ca="1">IF(G703&lt;&gt;"",INDIRECT("'"&amp;G703&amp;"'!"&amp;H703),"")</f>
        <v/>
      </c>
      <c r="G703" s="560"/>
      <c r="H703" s="893"/>
      <c r="I703" s="931"/>
      <c r="J703" s="931"/>
      <c r="K703" s="931"/>
      <c r="L703" s="920"/>
      <c r="M703" s="920"/>
      <c r="N703" s="920"/>
      <c r="S703" s="919"/>
    </row>
    <row r="704" spans="1:19" ht="12.75" customHeight="1" x14ac:dyDescent="0.15">
      <c r="A704" s="935">
        <v>699</v>
      </c>
      <c r="B704" s="919"/>
      <c r="C704" s="920"/>
      <c r="D704" s="931"/>
      <c r="E704" s="893" t="b">
        <f t="shared" ca="1" si="19"/>
        <v>1</v>
      </c>
      <c r="F704" s="893" t="str">
        <f t="array" aca="1" ref="F704" ca="1">IF(G704&lt;&gt;"",INDIRECT("'"&amp;G704&amp;"'!"&amp;H704),"")</f>
        <v/>
      </c>
      <c r="G704" s="560"/>
      <c r="H704" s="893"/>
      <c r="I704" s="931"/>
      <c r="J704" s="931"/>
      <c r="K704" s="931"/>
      <c r="L704" s="920"/>
      <c r="M704" s="920"/>
      <c r="N704" s="920"/>
      <c r="S704" s="919"/>
    </row>
    <row r="705" spans="1:19" ht="12.75" customHeight="1" x14ac:dyDescent="0.15">
      <c r="A705" s="935">
        <v>700</v>
      </c>
      <c r="B705" s="919"/>
      <c r="C705" s="920"/>
      <c r="D705" s="931"/>
      <c r="E705" s="893" t="b">
        <f t="shared" ca="1" si="19"/>
        <v>1</v>
      </c>
      <c r="F705" s="893" t="str">
        <f t="array" aca="1" ref="F705" ca="1">IF(G705&lt;&gt;"",INDIRECT("'"&amp;G705&amp;"'!"&amp;H705),"")</f>
        <v/>
      </c>
      <c r="G705" s="560"/>
      <c r="H705" s="893"/>
      <c r="I705" s="931"/>
      <c r="J705" s="931"/>
      <c r="K705" s="931"/>
      <c r="L705" s="920"/>
      <c r="M705" s="920"/>
      <c r="N705" s="920"/>
      <c r="S705" s="919"/>
    </row>
    <row r="706" spans="1:19" ht="12.75" customHeight="1" x14ac:dyDescent="0.15">
      <c r="A706" s="935">
        <v>701</v>
      </c>
      <c r="B706" s="919"/>
      <c r="C706" s="920"/>
      <c r="D706" s="931"/>
      <c r="E706" s="893" t="b">
        <f t="shared" ca="1" si="19"/>
        <v>1</v>
      </c>
      <c r="F706" s="893" t="str">
        <f t="array" aca="1" ref="F706" ca="1">IF(G706&lt;&gt;"",INDIRECT("'"&amp;G706&amp;"'!"&amp;H706),"")</f>
        <v/>
      </c>
      <c r="G706" s="560"/>
      <c r="H706" s="893"/>
      <c r="I706" s="931"/>
      <c r="J706" s="931"/>
      <c r="K706" s="931"/>
      <c r="L706" s="920"/>
      <c r="M706" s="920"/>
      <c r="N706" s="920"/>
      <c r="S706" s="919"/>
    </row>
    <row r="707" spans="1:19" ht="12.75" customHeight="1" x14ac:dyDescent="0.15">
      <c r="A707" s="914">
        <v>702</v>
      </c>
      <c r="B707" s="929">
        <f>'EstExp 12-20'!D5</f>
        <v>1003305</v>
      </c>
      <c r="C707" s="930">
        <f t="shared" ref="C707:C708" si="26">A707-B707</f>
        <v>-1002603</v>
      </c>
      <c r="D707" s="920"/>
      <c r="E707" s="893" t="b">
        <f t="shared" ca="1" si="19"/>
        <v>1</v>
      </c>
      <c r="F707" s="932">
        <f t="array" aca="1" ref="F707" ca="1">IF(G707&lt;&gt;"",INDIRECT("'"&amp;G707&amp;"'!"&amp;H707),"")</f>
        <v>1003305</v>
      </c>
      <c r="G707" s="560" t="s">
        <v>4786</v>
      </c>
      <c r="H707" s="893" t="s">
        <v>4853</v>
      </c>
      <c r="I707" s="920"/>
      <c r="J707" s="920"/>
      <c r="K707" s="920"/>
      <c r="L707" s="920"/>
      <c r="M707" s="920"/>
      <c r="N707" s="920"/>
      <c r="S707" s="919"/>
    </row>
    <row r="708" spans="1:19" ht="12.75" customHeight="1" x14ac:dyDescent="0.15">
      <c r="A708" s="914">
        <v>703</v>
      </c>
      <c r="B708" s="929">
        <f>'EstExp 12-20'!D16</f>
        <v>19263</v>
      </c>
      <c r="C708" s="930">
        <f t="shared" si="26"/>
        <v>-18560</v>
      </c>
      <c r="D708" s="920"/>
      <c r="E708" s="893" t="b">
        <f t="shared" ca="1" si="19"/>
        <v>1</v>
      </c>
      <c r="F708" s="932">
        <f t="array" aca="1" ref="F708" ca="1">IF(G708&lt;&gt;"",INDIRECT("'"&amp;G708&amp;"'!"&amp;H708),"")</f>
        <v>19263</v>
      </c>
      <c r="G708" s="560" t="s">
        <v>4786</v>
      </c>
      <c r="H708" s="893" t="s">
        <v>4720</v>
      </c>
      <c r="I708" s="920"/>
      <c r="J708" s="920"/>
      <c r="K708" s="920"/>
      <c r="L708" s="920"/>
      <c r="M708" s="920"/>
      <c r="N708" s="920"/>
      <c r="S708" s="919"/>
    </row>
    <row r="709" spans="1:19" ht="12.75" customHeight="1" x14ac:dyDescent="0.15">
      <c r="A709" s="935">
        <v>704</v>
      </c>
      <c r="B709" s="919"/>
      <c r="C709" s="920"/>
      <c r="D709" s="931"/>
      <c r="E709" s="893" t="b">
        <f t="shared" ca="1" si="19"/>
        <v>1</v>
      </c>
      <c r="F709" s="893" t="str">
        <f t="array" aca="1" ref="F709" ca="1">IF(G709&lt;&gt;"",INDIRECT("'"&amp;G709&amp;"'!"&amp;H709),"")</f>
        <v/>
      </c>
      <c r="G709" s="560"/>
      <c r="H709" s="893"/>
      <c r="I709" s="931"/>
      <c r="J709" s="931"/>
      <c r="K709" s="931"/>
      <c r="L709" s="920"/>
      <c r="M709" s="920"/>
      <c r="N709" s="920"/>
      <c r="S709" s="919"/>
    </row>
    <row r="710" spans="1:19" ht="12.75" customHeight="1" x14ac:dyDescent="0.15">
      <c r="A710" s="935">
        <v>705</v>
      </c>
      <c r="B710" s="919"/>
      <c r="C710" s="920"/>
      <c r="D710" s="931"/>
      <c r="E710" s="893" t="b">
        <f t="shared" ca="1" si="19"/>
        <v>1</v>
      </c>
      <c r="F710" s="893" t="str">
        <f t="array" aca="1" ref="F710" ca="1">IF(G710&lt;&gt;"",INDIRECT("'"&amp;G710&amp;"'!"&amp;H710),"")</f>
        <v/>
      </c>
      <c r="G710" s="560"/>
      <c r="H710" s="893"/>
      <c r="I710" s="931"/>
      <c r="J710" s="931"/>
      <c r="K710" s="931"/>
      <c r="L710" s="920"/>
      <c r="M710" s="920"/>
      <c r="N710" s="920"/>
      <c r="S710" s="919"/>
    </row>
    <row r="711" spans="1:19" ht="12.75" customHeight="1" x14ac:dyDescent="0.15">
      <c r="A711" s="935">
        <v>706</v>
      </c>
      <c r="B711" s="919"/>
      <c r="C711" s="920"/>
      <c r="D711" s="931"/>
      <c r="E711" s="893" t="b">
        <f t="shared" ca="1" si="19"/>
        <v>1</v>
      </c>
      <c r="F711" s="893" t="str">
        <f t="array" aca="1" ref="F711" ca="1">IF(G711&lt;&gt;"",INDIRECT("'"&amp;G711&amp;"'!"&amp;H711),"")</f>
        <v/>
      </c>
      <c r="G711" s="560"/>
      <c r="H711" s="893"/>
      <c r="I711" s="931"/>
      <c r="J711" s="931"/>
      <c r="K711" s="931"/>
      <c r="L711" s="920"/>
      <c r="M711" s="920"/>
      <c r="N711" s="920"/>
      <c r="S711" s="919"/>
    </row>
    <row r="712" spans="1:19" ht="12.75" customHeight="1" x14ac:dyDescent="0.15">
      <c r="A712" s="935">
        <v>707</v>
      </c>
      <c r="B712" s="919"/>
      <c r="C712" s="920"/>
      <c r="D712" s="931"/>
      <c r="E712" s="893" t="b">
        <f t="shared" ca="1" si="19"/>
        <v>1</v>
      </c>
      <c r="F712" s="893" t="str">
        <f t="array" aca="1" ref="F712" ca="1">IF(G712&lt;&gt;"",INDIRECT("'"&amp;G712&amp;"'!"&amp;H712),"")</f>
        <v/>
      </c>
      <c r="G712" s="560"/>
      <c r="H712" s="893"/>
      <c r="I712" s="931"/>
      <c r="J712" s="931"/>
      <c r="K712" s="931"/>
      <c r="L712" s="920"/>
      <c r="M712" s="920"/>
      <c r="N712" s="920"/>
      <c r="S712" s="919"/>
    </row>
    <row r="713" spans="1:19" ht="12.75" customHeight="1" x14ac:dyDescent="0.15">
      <c r="A713" s="935">
        <v>708</v>
      </c>
      <c r="B713" s="919"/>
      <c r="C713" s="920"/>
      <c r="D713" s="931"/>
      <c r="E713" s="893" t="b">
        <f t="shared" ca="1" si="19"/>
        <v>1</v>
      </c>
      <c r="F713" s="893" t="str">
        <f t="array" aca="1" ref="F713" ca="1">IF(G713&lt;&gt;"",INDIRECT("'"&amp;G713&amp;"'!"&amp;H713),"")</f>
        <v/>
      </c>
      <c r="G713" s="560"/>
      <c r="H713" s="893"/>
      <c r="I713" s="931"/>
      <c r="J713" s="931"/>
      <c r="K713" s="931"/>
      <c r="L713" s="920"/>
      <c r="M713" s="920"/>
      <c r="N713" s="920"/>
      <c r="S713" s="919"/>
    </row>
    <row r="714" spans="1:19" ht="12.75" customHeight="1" x14ac:dyDescent="0.15">
      <c r="A714" s="914">
        <v>709</v>
      </c>
      <c r="B714" s="929">
        <f>'EstExp 12-20'!D18</f>
        <v>25410</v>
      </c>
      <c r="C714" s="930">
        <f>A714-B714</f>
        <v>-24701</v>
      </c>
      <c r="D714" s="920"/>
      <c r="E714" s="893" t="b">
        <f t="shared" ca="1" si="19"/>
        <v>1</v>
      </c>
      <c r="F714" s="932">
        <f t="array" aca="1" ref="F714" ca="1">IF(G714&lt;&gt;"",INDIRECT("'"&amp;G714&amp;"'!"&amp;H714),"")</f>
        <v>25410</v>
      </c>
      <c r="G714" s="560" t="s">
        <v>4786</v>
      </c>
      <c r="H714" s="893" t="s">
        <v>4692</v>
      </c>
      <c r="I714" s="920"/>
      <c r="J714" s="920"/>
      <c r="K714" s="920"/>
      <c r="L714" s="920"/>
      <c r="M714" s="920"/>
      <c r="N714" s="920"/>
      <c r="S714" s="919"/>
    </row>
    <row r="715" spans="1:19" ht="12.75" customHeight="1" x14ac:dyDescent="0.15">
      <c r="A715" s="935">
        <v>710</v>
      </c>
      <c r="B715" s="919"/>
      <c r="C715" s="920"/>
      <c r="D715" s="931"/>
      <c r="E715" s="893" t="b">
        <f t="shared" ca="1" si="19"/>
        <v>1</v>
      </c>
      <c r="F715" s="893" t="str">
        <f t="array" aca="1" ref="F715" ca="1">IF(G715&lt;&gt;"",INDIRECT("'"&amp;G715&amp;"'!"&amp;H715),"")</f>
        <v/>
      </c>
      <c r="G715" s="560"/>
      <c r="H715" s="893"/>
      <c r="I715" s="931"/>
      <c r="J715" s="931"/>
      <c r="K715" s="931"/>
      <c r="L715" s="920"/>
      <c r="M715" s="920"/>
      <c r="N715" s="920"/>
      <c r="S715" s="919"/>
    </row>
    <row r="716" spans="1:19" ht="12.75" customHeight="1" x14ac:dyDescent="0.15">
      <c r="A716" s="935">
        <v>711</v>
      </c>
      <c r="B716" s="919"/>
      <c r="C716" s="920"/>
      <c r="D716" s="931"/>
      <c r="E716" s="893" t="b">
        <f t="shared" ca="1" si="19"/>
        <v>1</v>
      </c>
      <c r="F716" s="893" t="str">
        <f t="array" aca="1" ref="F716" ca="1">IF(G716&lt;&gt;"",INDIRECT("'"&amp;G716&amp;"'!"&amp;H716),"")</f>
        <v/>
      </c>
      <c r="G716" s="560"/>
      <c r="H716" s="893"/>
      <c r="I716" s="931"/>
      <c r="J716" s="931"/>
      <c r="K716" s="931"/>
      <c r="L716" s="920"/>
      <c r="M716" s="920"/>
      <c r="N716" s="920"/>
      <c r="S716" s="919"/>
    </row>
    <row r="717" spans="1:19" ht="12.75" customHeight="1" x14ac:dyDescent="0.15">
      <c r="A717" s="935">
        <v>712</v>
      </c>
      <c r="B717" s="919"/>
      <c r="C717" s="920"/>
      <c r="D717" s="931"/>
      <c r="E717" s="893" t="b">
        <f t="shared" ca="1" si="19"/>
        <v>1</v>
      </c>
      <c r="F717" s="893" t="str">
        <f t="array" aca="1" ref="F717" ca="1">IF(G717&lt;&gt;"",INDIRECT("'"&amp;G717&amp;"'!"&amp;H717),"")</f>
        <v/>
      </c>
      <c r="G717" s="560"/>
      <c r="H717" s="893"/>
      <c r="I717" s="931"/>
      <c r="J717" s="931"/>
      <c r="K717" s="931"/>
      <c r="L717" s="920"/>
      <c r="M717" s="920"/>
      <c r="N717" s="920"/>
      <c r="S717" s="919"/>
    </row>
    <row r="718" spans="1:19" ht="12.75" customHeight="1" x14ac:dyDescent="0.15">
      <c r="A718" s="914">
        <v>713</v>
      </c>
      <c r="B718" s="929">
        <f>'EstExp 12-20'!D12</f>
        <v>0</v>
      </c>
      <c r="C718" s="930">
        <f t="shared" ref="C718:C745" si="27">A718-B718</f>
        <v>713</v>
      </c>
      <c r="D718" s="920"/>
      <c r="E718" s="893" t="b">
        <f t="shared" ca="1" si="19"/>
        <v>1</v>
      </c>
      <c r="F718" s="932">
        <f t="array" aca="1" ref="F718" ca="1">IF(G718&lt;&gt;"",INDIRECT("'"&amp;G718&amp;"'!"&amp;H718),"")</f>
        <v>0</v>
      </c>
      <c r="G718" s="560" t="s">
        <v>4786</v>
      </c>
      <c r="H718" s="893" t="s">
        <v>4717</v>
      </c>
      <c r="I718" s="920"/>
      <c r="J718" s="920"/>
      <c r="K718" s="920"/>
      <c r="L718" s="920"/>
      <c r="M718" s="920"/>
      <c r="N718" s="920"/>
      <c r="S718" s="919"/>
    </row>
    <row r="719" spans="1:19" ht="12.75" customHeight="1" x14ac:dyDescent="0.15">
      <c r="A719" s="914">
        <v>714</v>
      </c>
      <c r="B719" s="929">
        <f>'EstExp 12-20'!D13</f>
        <v>0</v>
      </c>
      <c r="C719" s="930">
        <f t="shared" si="27"/>
        <v>714</v>
      </c>
      <c r="D719" s="920"/>
      <c r="E719" s="893" t="b">
        <f t="shared" ca="1" si="19"/>
        <v>1</v>
      </c>
      <c r="F719" s="932">
        <f t="array" aca="1" ref="F719" ca="1">IF(G719&lt;&gt;"",INDIRECT("'"&amp;G719&amp;"'!"&amp;H719),"")</f>
        <v>0</v>
      </c>
      <c r="G719" s="560" t="s">
        <v>4786</v>
      </c>
      <c r="H719" s="893" t="s">
        <v>4718</v>
      </c>
      <c r="I719" s="920"/>
      <c r="J719" s="920"/>
      <c r="K719" s="920"/>
      <c r="L719" s="920"/>
      <c r="M719" s="920"/>
      <c r="N719" s="920"/>
      <c r="S719" s="919"/>
    </row>
    <row r="720" spans="1:19" ht="12.75" customHeight="1" x14ac:dyDescent="0.15">
      <c r="A720" s="914">
        <v>715</v>
      </c>
      <c r="B720" s="929">
        <f>'EstExp 12-20'!D14</f>
        <v>612</v>
      </c>
      <c r="C720" s="930">
        <f t="shared" si="27"/>
        <v>103</v>
      </c>
      <c r="D720" s="920"/>
      <c r="E720" s="893" t="b">
        <f t="shared" ca="1" si="19"/>
        <v>1</v>
      </c>
      <c r="F720" s="932">
        <f t="array" aca="1" ref="F720" ca="1">IF(G720&lt;&gt;"",INDIRECT("'"&amp;G720&amp;"'!"&amp;H720),"")</f>
        <v>612</v>
      </c>
      <c r="G720" s="560" t="s">
        <v>4786</v>
      </c>
      <c r="H720" s="893" t="s">
        <v>4854</v>
      </c>
      <c r="I720" s="920"/>
      <c r="J720" s="920"/>
      <c r="K720" s="920"/>
      <c r="L720" s="920"/>
      <c r="M720" s="920"/>
      <c r="N720" s="920"/>
      <c r="S720" s="919"/>
    </row>
    <row r="721" spans="1:19" ht="12.75" customHeight="1" x14ac:dyDescent="0.15">
      <c r="A721" s="914">
        <v>716</v>
      </c>
      <c r="B721" s="929">
        <f>'EstExp 12-20'!D15</f>
        <v>2350</v>
      </c>
      <c r="C721" s="930">
        <f t="shared" si="27"/>
        <v>-1634</v>
      </c>
      <c r="D721" s="920"/>
      <c r="E721" s="893" t="b">
        <f t="shared" ca="1" si="19"/>
        <v>1</v>
      </c>
      <c r="F721" s="932">
        <f t="array" aca="1" ref="F721" ca="1">IF(G721&lt;&gt;"",INDIRECT("'"&amp;G721&amp;"'!"&amp;H721),"")</f>
        <v>2350</v>
      </c>
      <c r="G721" s="560" t="s">
        <v>4786</v>
      </c>
      <c r="H721" s="893" t="s">
        <v>4719</v>
      </c>
      <c r="I721" s="920"/>
      <c r="J721" s="920"/>
      <c r="K721" s="920"/>
      <c r="L721" s="920"/>
      <c r="M721" s="920"/>
      <c r="N721" s="920"/>
      <c r="S721" s="919"/>
    </row>
    <row r="722" spans="1:19" ht="12.75" customHeight="1" x14ac:dyDescent="0.15">
      <c r="A722" s="914">
        <v>717</v>
      </c>
      <c r="B722" s="929">
        <f>'EstExp 12-20'!D34</f>
        <v>1360957</v>
      </c>
      <c r="C722" s="930">
        <f t="shared" si="27"/>
        <v>-1360240</v>
      </c>
      <c r="D722" s="920"/>
      <c r="E722" s="893" t="b">
        <f t="shared" ca="1" si="19"/>
        <v>1</v>
      </c>
      <c r="F722" s="932">
        <f t="array" aca="1" ref="F722" ca="1">IF(G722&lt;&gt;"",INDIRECT("'"&amp;G722&amp;"'!"&amp;H722),"")</f>
        <v>1360957</v>
      </c>
      <c r="G722" s="560" t="s">
        <v>4786</v>
      </c>
      <c r="H722" s="893" t="s">
        <v>4855</v>
      </c>
      <c r="I722" s="920"/>
      <c r="J722" s="920"/>
      <c r="K722" s="920"/>
      <c r="L722" s="920"/>
      <c r="M722" s="920"/>
      <c r="N722" s="920"/>
      <c r="S722" s="919"/>
    </row>
    <row r="723" spans="1:19" ht="12.75" customHeight="1" x14ac:dyDescent="0.15">
      <c r="A723" s="914">
        <v>718</v>
      </c>
      <c r="B723" s="929">
        <f>'EstExp 12-20'!D38</f>
        <v>59465</v>
      </c>
      <c r="C723" s="930">
        <f t="shared" si="27"/>
        <v>-58747</v>
      </c>
      <c r="D723" s="920"/>
      <c r="E723" s="893" t="b">
        <f t="shared" ca="1" si="19"/>
        <v>1</v>
      </c>
      <c r="F723" s="932">
        <f t="array" aca="1" ref="F723" ca="1">IF(G723&lt;&gt;"",INDIRECT("'"&amp;G723&amp;"'!"&amp;H723),"")</f>
        <v>59465</v>
      </c>
      <c r="G723" s="560" t="s">
        <v>4786</v>
      </c>
      <c r="H723" s="893" t="s">
        <v>4856</v>
      </c>
      <c r="I723" s="920"/>
      <c r="J723" s="920"/>
      <c r="K723" s="920"/>
      <c r="L723" s="920"/>
      <c r="M723" s="920"/>
      <c r="N723" s="920"/>
      <c r="S723" s="919"/>
    </row>
    <row r="724" spans="1:19" ht="12.75" customHeight="1" x14ac:dyDescent="0.15">
      <c r="A724" s="914">
        <v>719</v>
      </c>
      <c r="B724" s="929">
        <f>'EstExp 12-20'!D39</f>
        <v>10506</v>
      </c>
      <c r="C724" s="930">
        <f t="shared" si="27"/>
        <v>-9787</v>
      </c>
      <c r="D724" s="920"/>
      <c r="E724" s="893" t="b">
        <f t="shared" ca="1" si="19"/>
        <v>1</v>
      </c>
      <c r="F724" s="932">
        <f t="array" aca="1" ref="F724" ca="1">IF(G724&lt;&gt;"",INDIRECT("'"&amp;G724&amp;"'!"&amp;H724),"")</f>
        <v>10506</v>
      </c>
      <c r="G724" s="560" t="s">
        <v>4786</v>
      </c>
      <c r="H724" s="893" t="s">
        <v>4857</v>
      </c>
      <c r="I724" s="920"/>
      <c r="J724" s="920"/>
      <c r="K724" s="920"/>
      <c r="L724" s="920"/>
      <c r="M724" s="920"/>
      <c r="N724" s="920"/>
      <c r="S724" s="919"/>
    </row>
    <row r="725" spans="1:19" ht="12.75" customHeight="1" x14ac:dyDescent="0.15">
      <c r="A725" s="914">
        <v>720</v>
      </c>
      <c r="B725" s="929">
        <f>'EstExp 12-20'!D40</f>
        <v>44687</v>
      </c>
      <c r="C725" s="930">
        <f t="shared" si="27"/>
        <v>-43967</v>
      </c>
      <c r="D725" s="920"/>
      <c r="E725" s="893" t="b">
        <f t="shared" ca="1" si="19"/>
        <v>1</v>
      </c>
      <c r="F725" s="932">
        <f t="array" aca="1" ref="F725" ca="1">IF(G725&lt;&gt;"",INDIRECT("'"&amp;G725&amp;"'!"&amp;H725),"")</f>
        <v>44687</v>
      </c>
      <c r="G725" s="560" t="s">
        <v>4786</v>
      </c>
      <c r="H725" s="893" t="s">
        <v>4858</v>
      </c>
      <c r="I725" s="920"/>
      <c r="J725" s="920"/>
      <c r="K725" s="920"/>
      <c r="L725" s="920"/>
      <c r="M725" s="920"/>
      <c r="N725" s="920"/>
      <c r="S725" s="919"/>
    </row>
    <row r="726" spans="1:19" ht="12.75" customHeight="1" x14ac:dyDescent="0.15">
      <c r="A726" s="914">
        <v>721</v>
      </c>
      <c r="B726" s="929">
        <f>'EstExp 12-20'!D41</f>
        <v>1145</v>
      </c>
      <c r="C726" s="930">
        <f t="shared" si="27"/>
        <v>-424</v>
      </c>
      <c r="D726" s="920"/>
      <c r="E726" s="893" t="b">
        <f t="shared" ca="1" si="19"/>
        <v>1</v>
      </c>
      <c r="F726" s="932">
        <f t="array" aca="1" ref="F726" ca="1">IF(G726&lt;&gt;"",INDIRECT("'"&amp;G726&amp;"'!"&amp;H726),"")</f>
        <v>1145</v>
      </c>
      <c r="G726" s="560" t="s">
        <v>4786</v>
      </c>
      <c r="H726" s="893" t="s">
        <v>4859</v>
      </c>
      <c r="I726" s="920"/>
      <c r="J726" s="920"/>
      <c r="K726" s="920"/>
      <c r="L726" s="920"/>
      <c r="M726" s="920"/>
      <c r="N726" s="920"/>
      <c r="S726" s="919"/>
    </row>
    <row r="727" spans="1:19" ht="12.75" customHeight="1" x14ac:dyDescent="0.15">
      <c r="A727" s="914">
        <v>722</v>
      </c>
      <c r="B727" s="929">
        <f>'EstExp 12-20'!D42</f>
        <v>49681</v>
      </c>
      <c r="C727" s="930">
        <f t="shared" si="27"/>
        <v>-48959</v>
      </c>
      <c r="D727" s="920"/>
      <c r="E727" s="893" t="b">
        <f t="shared" ca="1" si="19"/>
        <v>1</v>
      </c>
      <c r="F727" s="932">
        <f t="array" aca="1" ref="F727" ca="1">IF(G727&lt;&gt;"",INDIRECT("'"&amp;G727&amp;"'!"&amp;H727),"")</f>
        <v>49681</v>
      </c>
      <c r="G727" s="560" t="s">
        <v>4786</v>
      </c>
      <c r="H727" s="893" t="s">
        <v>4860</v>
      </c>
      <c r="I727" s="920"/>
      <c r="J727" s="920"/>
      <c r="K727" s="920"/>
      <c r="L727" s="920"/>
      <c r="M727" s="920"/>
      <c r="N727" s="920"/>
      <c r="S727" s="919"/>
    </row>
    <row r="728" spans="1:19" ht="12.75" customHeight="1" x14ac:dyDescent="0.15">
      <c r="A728" s="914">
        <v>723</v>
      </c>
      <c r="B728" s="929">
        <f>'EstExp 12-20'!D43</f>
        <v>0</v>
      </c>
      <c r="C728" s="930">
        <f t="shared" si="27"/>
        <v>723</v>
      </c>
      <c r="D728" s="920"/>
      <c r="E728" s="893" t="b">
        <f t="shared" ca="1" si="19"/>
        <v>1</v>
      </c>
      <c r="F728" s="932">
        <f t="array" aca="1" ref="F728" ca="1">IF(G728&lt;&gt;"",INDIRECT("'"&amp;G728&amp;"'!"&amp;H728),"")</f>
        <v>0</v>
      </c>
      <c r="G728" s="560" t="s">
        <v>4786</v>
      </c>
      <c r="H728" s="893" t="s">
        <v>4861</v>
      </c>
      <c r="I728" s="920"/>
      <c r="J728" s="920"/>
      <c r="K728" s="920"/>
      <c r="L728" s="920"/>
      <c r="M728" s="920"/>
      <c r="N728" s="920"/>
      <c r="S728" s="919"/>
    </row>
    <row r="729" spans="1:19" ht="12.75" customHeight="1" x14ac:dyDescent="0.15">
      <c r="A729" s="914">
        <v>724</v>
      </c>
      <c r="B729" s="929">
        <f>'EstExp 12-20'!D44</f>
        <v>165484</v>
      </c>
      <c r="C729" s="930">
        <f t="shared" si="27"/>
        <v>-164760</v>
      </c>
      <c r="D729" s="920"/>
      <c r="E729" s="893" t="b">
        <f t="shared" ca="1" si="19"/>
        <v>1</v>
      </c>
      <c r="F729" s="932">
        <f t="array" aca="1" ref="F729" ca="1">IF(G729&lt;&gt;"",INDIRECT("'"&amp;G729&amp;"'!"&amp;H729),"")</f>
        <v>165484</v>
      </c>
      <c r="G729" s="560" t="s">
        <v>4786</v>
      </c>
      <c r="H729" s="893" t="s">
        <v>4862</v>
      </c>
      <c r="I729" s="920"/>
      <c r="J729" s="920"/>
      <c r="K729" s="920"/>
      <c r="L729" s="920"/>
      <c r="M729" s="920"/>
      <c r="N729" s="920"/>
      <c r="S729" s="919"/>
    </row>
    <row r="730" spans="1:19" ht="12.75" customHeight="1" x14ac:dyDescent="0.15">
      <c r="A730" s="914">
        <v>725</v>
      </c>
      <c r="B730" s="929">
        <f>'EstExp 12-20'!D46</f>
        <v>44186</v>
      </c>
      <c r="C730" s="930">
        <f t="shared" si="27"/>
        <v>-43461</v>
      </c>
      <c r="D730" s="920"/>
      <c r="E730" s="893" t="b">
        <f t="shared" ca="1" si="19"/>
        <v>1</v>
      </c>
      <c r="F730" s="932">
        <f t="array" aca="1" ref="F730" ca="1">IF(G730&lt;&gt;"",INDIRECT("'"&amp;G730&amp;"'!"&amp;H730),"")</f>
        <v>44186</v>
      </c>
      <c r="G730" s="560" t="s">
        <v>4786</v>
      </c>
      <c r="H730" s="893" t="s">
        <v>4863</v>
      </c>
      <c r="I730" s="920"/>
      <c r="J730" s="920"/>
      <c r="K730" s="920"/>
      <c r="L730" s="920"/>
      <c r="M730" s="920"/>
      <c r="N730" s="920"/>
      <c r="S730" s="919"/>
    </row>
    <row r="731" spans="1:19" ht="12.75" customHeight="1" x14ac:dyDescent="0.15">
      <c r="A731" s="914">
        <v>726</v>
      </c>
      <c r="B731" s="929">
        <f>'EstExp 12-20'!D47</f>
        <v>27878</v>
      </c>
      <c r="C731" s="930">
        <f t="shared" si="27"/>
        <v>-27152</v>
      </c>
      <c r="D731" s="920"/>
      <c r="E731" s="893" t="b">
        <f t="shared" ca="1" si="19"/>
        <v>1</v>
      </c>
      <c r="F731" s="932">
        <f t="array" aca="1" ref="F731" ca="1">IF(G731&lt;&gt;"",INDIRECT("'"&amp;G731&amp;"'!"&amp;H731),"")</f>
        <v>27878</v>
      </c>
      <c r="G731" s="560" t="s">
        <v>4786</v>
      </c>
      <c r="H731" s="893" t="s">
        <v>4864</v>
      </c>
      <c r="I731" s="920"/>
      <c r="J731" s="920"/>
      <c r="K731" s="920"/>
      <c r="L731" s="920"/>
      <c r="M731" s="920"/>
      <c r="N731" s="920"/>
      <c r="S731" s="919"/>
    </row>
    <row r="732" spans="1:19" ht="12.75" customHeight="1" x14ac:dyDescent="0.15">
      <c r="A732" s="914">
        <v>727</v>
      </c>
      <c r="B732" s="929">
        <f>'EstExp 12-20'!D48</f>
        <v>0</v>
      </c>
      <c r="C732" s="930">
        <f t="shared" si="27"/>
        <v>727</v>
      </c>
      <c r="D732" s="920"/>
      <c r="E732" s="893" t="b">
        <f t="shared" ca="1" si="19"/>
        <v>1</v>
      </c>
      <c r="F732" s="932">
        <f t="array" aca="1" ref="F732" ca="1">IF(G732&lt;&gt;"",INDIRECT("'"&amp;G732&amp;"'!"&amp;H732),"")</f>
        <v>0</v>
      </c>
      <c r="G732" s="560" t="s">
        <v>4786</v>
      </c>
      <c r="H732" s="893" t="s">
        <v>4865</v>
      </c>
      <c r="I732" s="920"/>
      <c r="J732" s="920"/>
      <c r="K732" s="920"/>
      <c r="L732" s="920"/>
      <c r="M732" s="920"/>
      <c r="N732" s="920"/>
      <c r="S732" s="919"/>
    </row>
    <row r="733" spans="1:19" ht="12.75" customHeight="1" x14ac:dyDescent="0.15">
      <c r="A733" s="914">
        <v>728</v>
      </c>
      <c r="B733" s="929">
        <f>'EstExp 12-20'!D49</f>
        <v>72064</v>
      </c>
      <c r="C733" s="930">
        <f t="shared" si="27"/>
        <v>-71336</v>
      </c>
      <c r="D733" s="920"/>
      <c r="E733" s="893" t="b">
        <f t="shared" ca="1" si="19"/>
        <v>1</v>
      </c>
      <c r="F733" s="932">
        <f t="array" aca="1" ref="F733" ca="1">IF(G733&lt;&gt;"",INDIRECT("'"&amp;G733&amp;"'!"&amp;H733),"")</f>
        <v>72064</v>
      </c>
      <c r="G733" s="560" t="s">
        <v>4786</v>
      </c>
      <c r="H733" s="893" t="s">
        <v>4866</v>
      </c>
      <c r="I733" s="920"/>
      <c r="J733" s="920"/>
      <c r="K733" s="920"/>
      <c r="L733" s="920"/>
      <c r="M733" s="920"/>
      <c r="N733" s="920"/>
      <c r="S733" s="919"/>
    </row>
    <row r="734" spans="1:19" ht="12.75" customHeight="1" x14ac:dyDescent="0.15">
      <c r="A734" s="914">
        <v>729</v>
      </c>
      <c r="B734" s="929">
        <f>'EstExp 12-20'!D51</f>
        <v>0</v>
      </c>
      <c r="C734" s="930">
        <f t="shared" si="27"/>
        <v>729</v>
      </c>
      <c r="D734" s="920"/>
      <c r="E734" s="893" t="b">
        <f t="shared" ca="1" si="19"/>
        <v>1</v>
      </c>
      <c r="F734" s="932">
        <f t="array" aca="1" ref="F734" ca="1">IF(G734&lt;&gt;"",INDIRECT("'"&amp;G734&amp;"'!"&amp;H734),"")</f>
        <v>0</v>
      </c>
      <c r="G734" s="560" t="s">
        <v>4786</v>
      </c>
      <c r="H734" s="893" t="s">
        <v>4867</v>
      </c>
      <c r="I734" s="920"/>
      <c r="J734" s="920"/>
      <c r="K734" s="920"/>
      <c r="L734" s="920"/>
      <c r="M734" s="920"/>
      <c r="N734" s="920"/>
      <c r="S734" s="919"/>
    </row>
    <row r="735" spans="1:19" ht="12.75" customHeight="1" x14ac:dyDescent="0.15">
      <c r="A735" s="914">
        <v>730</v>
      </c>
      <c r="B735" s="929">
        <f>'EstExp 12-20'!D52</f>
        <v>78517</v>
      </c>
      <c r="C735" s="930">
        <f t="shared" si="27"/>
        <v>-77787</v>
      </c>
      <c r="D735" s="920"/>
      <c r="E735" s="893" t="b">
        <f t="shared" ca="1" si="19"/>
        <v>1</v>
      </c>
      <c r="F735" s="932">
        <f t="array" aca="1" ref="F735" ca="1">IF(G735&lt;&gt;"",INDIRECT("'"&amp;G735&amp;"'!"&amp;H735),"")</f>
        <v>78517</v>
      </c>
      <c r="G735" s="560" t="s">
        <v>4786</v>
      </c>
      <c r="H735" s="893" t="s">
        <v>4868</v>
      </c>
      <c r="I735" s="920"/>
      <c r="J735" s="920"/>
      <c r="K735" s="920"/>
      <c r="L735" s="920"/>
      <c r="M735" s="920"/>
      <c r="N735" s="920"/>
      <c r="S735" s="919"/>
    </row>
    <row r="736" spans="1:19" ht="12.75" customHeight="1" x14ac:dyDescent="0.15">
      <c r="A736" s="914">
        <v>731</v>
      </c>
      <c r="B736" s="929">
        <f>'EstExp 12-20'!D55</f>
        <v>78517</v>
      </c>
      <c r="C736" s="930">
        <f t="shared" si="27"/>
        <v>-77786</v>
      </c>
      <c r="D736" s="920"/>
      <c r="E736" s="893" t="b">
        <f t="shared" ca="1" si="19"/>
        <v>1</v>
      </c>
      <c r="F736" s="932">
        <f t="array" aca="1" ref="F736" ca="1">IF(G736&lt;&gt;"",INDIRECT("'"&amp;G736&amp;"'!"&amp;H736),"")</f>
        <v>78517</v>
      </c>
      <c r="G736" s="560" t="s">
        <v>4786</v>
      </c>
      <c r="H736" s="893" t="s">
        <v>4869</v>
      </c>
      <c r="I736" s="920"/>
      <c r="J736" s="920"/>
      <c r="K736" s="920"/>
      <c r="L736" s="920"/>
      <c r="M736" s="920"/>
      <c r="N736" s="920"/>
      <c r="S736" s="919"/>
    </row>
    <row r="737" spans="1:19" ht="12.75" customHeight="1" x14ac:dyDescent="0.15">
      <c r="A737" s="914">
        <v>732</v>
      </c>
      <c r="B737" s="929">
        <f>'EstExp 12-20'!D57</f>
        <v>156257</v>
      </c>
      <c r="C737" s="930">
        <f t="shared" si="27"/>
        <v>-155525</v>
      </c>
      <c r="D737" s="920"/>
      <c r="E737" s="893" t="b">
        <f t="shared" ca="1" si="19"/>
        <v>1</v>
      </c>
      <c r="F737" s="932">
        <f t="array" aca="1" ref="F737" ca="1">IF(G737&lt;&gt;"",INDIRECT("'"&amp;G737&amp;"'!"&amp;H737),"")</f>
        <v>156257</v>
      </c>
      <c r="G737" s="560" t="s">
        <v>4786</v>
      </c>
      <c r="H737" s="893" t="s">
        <v>4870</v>
      </c>
      <c r="I737" s="920"/>
      <c r="J737" s="920"/>
      <c r="K737" s="920"/>
      <c r="L737" s="920"/>
      <c r="M737" s="920"/>
      <c r="N737" s="920"/>
      <c r="S737" s="919"/>
    </row>
    <row r="738" spans="1:19" ht="12.75" customHeight="1" x14ac:dyDescent="0.15">
      <c r="A738" s="914">
        <v>733</v>
      </c>
      <c r="B738" s="929">
        <f>'EstExp 12-20'!D58</f>
        <v>0</v>
      </c>
      <c r="C738" s="930">
        <f t="shared" si="27"/>
        <v>733</v>
      </c>
      <c r="D738" s="920"/>
      <c r="E738" s="893" t="b">
        <f t="shared" ca="1" si="19"/>
        <v>1</v>
      </c>
      <c r="F738" s="932">
        <f t="array" aca="1" ref="F738" ca="1">IF(G738&lt;&gt;"",INDIRECT("'"&amp;G738&amp;"'!"&amp;H738),"")</f>
        <v>0</v>
      </c>
      <c r="G738" s="560" t="s">
        <v>4786</v>
      </c>
      <c r="H738" s="893" t="s">
        <v>4871</v>
      </c>
      <c r="I738" s="920"/>
      <c r="J738" s="920"/>
      <c r="K738" s="920"/>
      <c r="L738" s="920"/>
      <c r="M738" s="920"/>
      <c r="N738" s="920"/>
      <c r="S738" s="919"/>
    </row>
    <row r="739" spans="1:19" ht="12.75" customHeight="1" x14ac:dyDescent="0.15">
      <c r="A739" s="914">
        <v>734</v>
      </c>
      <c r="B739" s="929">
        <f>'EstExp 12-20'!D59</f>
        <v>156257</v>
      </c>
      <c r="C739" s="930">
        <f t="shared" si="27"/>
        <v>-155523</v>
      </c>
      <c r="D739" s="920"/>
      <c r="E739" s="893" t="b">
        <f t="shared" ca="1" si="19"/>
        <v>1</v>
      </c>
      <c r="F739" s="932">
        <f t="array" aca="1" ref="F739" ca="1">IF(G739&lt;&gt;"",INDIRECT("'"&amp;G739&amp;"'!"&amp;H739),"")</f>
        <v>156257</v>
      </c>
      <c r="G739" s="560" t="s">
        <v>4786</v>
      </c>
      <c r="H739" s="893" t="s">
        <v>4872</v>
      </c>
      <c r="I739" s="920"/>
      <c r="J739" s="920"/>
      <c r="K739" s="920"/>
      <c r="L739" s="920"/>
      <c r="M739" s="920"/>
      <c r="N739" s="920"/>
      <c r="S739" s="919"/>
    </row>
    <row r="740" spans="1:19" ht="12.75" customHeight="1" x14ac:dyDescent="0.15">
      <c r="A740" s="914">
        <v>735</v>
      </c>
      <c r="B740" s="929">
        <f>'EstExp 12-20'!D61</f>
        <v>0</v>
      </c>
      <c r="C740" s="930">
        <f t="shared" si="27"/>
        <v>735</v>
      </c>
      <c r="D740" s="920"/>
      <c r="E740" s="893" t="b">
        <f t="shared" ca="1" si="19"/>
        <v>1</v>
      </c>
      <c r="F740" s="932">
        <f t="array" aca="1" ref="F740" ca="1">IF(G740&lt;&gt;"",INDIRECT("'"&amp;G740&amp;"'!"&amp;H740),"")</f>
        <v>0</v>
      </c>
      <c r="G740" s="560" t="s">
        <v>4786</v>
      </c>
      <c r="H740" s="893" t="s">
        <v>4873</v>
      </c>
      <c r="I740" s="920"/>
      <c r="J740" s="920"/>
      <c r="K740" s="920"/>
      <c r="L740" s="920"/>
      <c r="M740" s="920"/>
      <c r="N740" s="920"/>
      <c r="S740" s="919"/>
    </row>
    <row r="741" spans="1:19" ht="12.75" customHeight="1" x14ac:dyDescent="0.15">
      <c r="A741" s="914">
        <v>736</v>
      </c>
      <c r="B741" s="929">
        <f>'EstExp 12-20'!D62</f>
        <v>44478</v>
      </c>
      <c r="C741" s="930">
        <f t="shared" si="27"/>
        <v>-43742</v>
      </c>
      <c r="D741" s="920"/>
      <c r="E741" s="893" t="b">
        <f t="shared" ca="1" si="19"/>
        <v>1</v>
      </c>
      <c r="F741" s="932">
        <f t="array" aca="1" ref="F741" ca="1">IF(G741&lt;&gt;"",INDIRECT("'"&amp;G741&amp;"'!"&amp;H741),"")</f>
        <v>44478</v>
      </c>
      <c r="G741" s="560" t="s">
        <v>4786</v>
      </c>
      <c r="H741" s="893" t="s">
        <v>4874</v>
      </c>
      <c r="I741" s="920"/>
      <c r="J741" s="920"/>
      <c r="K741" s="920"/>
      <c r="L741" s="920"/>
      <c r="M741" s="920"/>
      <c r="N741" s="920"/>
      <c r="S741" s="919"/>
    </row>
    <row r="742" spans="1:19" ht="12.75" customHeight="1" x14ac:dyDescent="0.15">
      <c r="A742" s="914">
        <v>737</v>
      </c>
      <c r="B742" s="929">
        <f>'EstExp 12-20'!D63</f>
        <v>0</v>
      </c>
      <c r="C742" s="930">
        <f t="shared" si="27"/>
        <v>737</v>
      </c>
      <c r="D742" s="920"/>
      <c r="E742" s="893" t="b">
        <f t="shared" ca="1" si="19"/>
        <v>1</v>
      </c>
      <c r="F742" s="932">
        <f t="array" aca="1" ref="F742" ca="1">IF(G742&lt;&gt;"",INDIRECT("'"&amp;G742&amp;"'!"&amp;H742),"")</f>
        <v>0</v>
      </c>
      <c r="G742" s="560" t="s">
        <v>4786</v>
      </c>
      <c r="H742" s="893" t="s">
        <v>4875</v>
      </c>
      <c r="I742" s="920"/>
      <c r="J742" s="920"/>
      <c r="K742" s="920"/>
      <c r="L742" s="920"/>
      <c r="M742" s="920"/>
      <c r="N742" s="920"/>
      <c r="S742" s="919"/>
    </row>
    <row r="743" spans="1:19" ht="12.75" customHeight="1" x14ac:dyDescent="0.15">
      <c r="A743" s="914">
        <v>738</v>
      </c>
      <c r="B743" s="929">
        <f>'EstExp 12-20'!D64</f>
        <v>0</v>
      </c>
      <c r="C743" s="930">
        <f t="shared" si="27"/>
        <v>738</v>
      </c>
      <c r="D743" s="920"/>
      <c r="E743" s="893" t="b">
        <f t="shared" ca="1" si="19"/>
        <v>1</v>
      </c>
      <c r="F743" s="932">
        <f t="array" aca="1" ref="F743" ca="1">IF(G743&lt;&gt;"",INDIRECT("'"&amp;G743&amp;"'!"&amp;H743),"")</f>
        <v>0</v>
      </c>
      <c r="G743" s="560" t="s">
        <v>4786</v>
      </c>
      <c r="H743" s="893" t="s">
        <v>4876</v>
      </c>
      <c r="I743" s="920"/>
      <c r="J743" s="920"/>
      <c r="K743" s="920"/>
      <c r="L743" s="920"/>
      <c r="M743" s="920"/>
      <c r="N743" s="920"/>
      <c r="S743" s="919"/>
    </row>
    <row r="744" spans="1:19" ht="12.75" customHeight="1" x14ac:dyDescent="0.15">
      <c r="A744" s="914">
        <v>739</v>
      </c>
      <c r="B744" s="929">
        <f>'EstExp 12-20'!D65</f>
        <v>368</v>
      </c>
      <c r="C744" s="930">
        <f t="shared" si="27"/>
        <v>371</v>
      </c>
      <c r="D744" s="920"/>
      <c r="E744" s="893" t="b">
        <f t="shared" ca="1" si="19"/>
        <v>1</v>
      </c>
      <c r="F744" s="932">
        <f t="array" aca="1" ref="F744" ca="1">IF(G744&lt;&gt;"",INDIRECT("'"&amp;G744&amp;"'!"&amp;H744),"")</f>
        <v>368</v>
      </c>
      <c r="G744" s="560" t="s">
        <v>4786</v>
      </c>
      <c r="H744" s="893" t="s">
        <v>4877</v>
      </c>
      <c r="I744" s="920"/>
      <c r="J744" s="920"/>
      <c r="K744" s="920"/>
      <c r="L744" s="920"/>
      <c r="M744" s="920"/>
      <c r="N744" s="920"/>
      <c r="S744" s="919"/>
    </row>
    <row r="745" spans="1:19" ht="12.75" customHeight="1" x14ac:dyDescent="0.15">
      <c r="A745" s="914">
        <v>740</v>
      </c>
      <c r="B745" s="929">
        <f>'EstExp 12-20'!D66</f>
        <v>0</v>
      </c>
      <c r="C745" s="930">
        <f t="shared" si="27"/>
        <v>740</v>
      </c>
      <c r="D745" s="920"/>
      <c r="E745" s="893" t="b">
        <f t="shared" ca="1" si="19"/>
        <v>1</v>
      </c>
      <c r="F745" s="932">
        <f t="array" aca="1" ref="F745" ca="1">IF(G745&lt;&gt;"",INDIRECT("'"&amp;G745&amp;"'!"&amp;H745),"")</f>
        <v>0</v>
      </c>
      <c r="G745" s="560" t="s">
        <v>4786</v>
      </c>
      <c r="H745" s="893" t="s">
        <v>4878</v>
      </c>
      <c r="I745" s="920"/>
      <c r="J745" s="920"/>
      <c r="K745" s="920"/>
      <c r="L745" s="920"/>
      <c r="M745" s="920"/>
      <c r="N745" s="920"/>
      <c r="S745" s="919"/>
    </row>
    <row r="746" spans="1:19" ht="12.75" customHeight="1" x14ac:dyDescent="0.15">
      <c r="A746" s="935">
        <v>741</v>
      </c>
      <c r="B746" s="919"/>
      <c r="C746" s="920"/>
      <c r="D746" s="931"/>
      <c r="E746" s="893" t="b">
        <f t="shared" ca="1" si="19"/>
        <v>1</v>
      </c>
      <c r="F746" s="893" t="str">
        <f t="array" aca="1" ref="F746" ca="1">IF(G746&lt;&gt;"",INDIRECT("'"&amp;G746&amp;"'!"&amp;H746),"")</f>
        <v/>
      </c>
      <c r="G746" s="560"/>
      <c r="H746" s="893"/>
      <c r="I746" s="931"/>
      <c r="J746" s="931"/>
      <c r="K746" s="931"/>
      <c r="L746" s="920"/>
      <c r="M746" s="920"/>
      <c r="N746" s="920"/>
      <c r="S746" s="919"/>
    </row>
    <row r="747" spans="1:19" ht="12.75" customHeight="1" x14ac:dyDescent="0.15">
      <c r="A747" s="914">
        <v>742</v>
      </c>
      <c r="B747" s="929">
        <f>'EstExp 12-20'!D67</f>
        <v>44846</v>
      </c>
      <c r="C747" s="930">
        <f t="shared" ref="C747:C751" si="28">A747-B747</f>
        <v>-44104</v>
      </c>
      <c r="D747" s="920"/>
      <c r="E747" s="893" t="b">
        <f t="shared" ca="1" si="19"/>
        <v>1</v>
      </c>
      <c r="F747" s="932">
        <f t="array" aca="1" ref="F747" ca="1">IF(G747&lt;&gt;"",INDIRECT("'"&amp;G747&amp;"'!"&amp;H747),"")</f>
        <v>44846</v>
      </c>
      <c r="G747" s="560" t="s">
        <v>4786</v>
      </c>
      <c r="H747" s="893" t="s">
        <v>4879</v>
      </c>
      <c r="I747" s="920"/>
      <c r="J747" s="920"/>
      <c r="K747" s="920"/>
      <c r="L747" s="920"/>
      <c r="M747" s="920"/>
      <c r="N747" s="920"/>
      <c r="S747" s="919"/>
    </row>
    <row r="748" spans="1:19" ht="12.75" customHeight="1" x14ac:dyDescent="0.15">
      <c r="A748" s="914">
        <v>743</v>
      </c>
      <c r="B748" s="929">
        <f>'EstExp 12-20'!D69</f>
        <v>0</v>
      </c>
      <c r="C748" s="930">
        <f t="shared" si="28"/>
        <v>743</v>
      </c>
      <c r="D748" s="920"/>
      <c r="E748" s="893" t="b">
        <f t="shared" ca="1" si="19"/>
        <v>1</v>
      </c>
      <c r="F748" s="932">
        <f t="array" aca="1" ref="F748" ca="1">IF(G748&lt;&gt;"",INDIRECT("'"&amp;G748&amp;"'!"&amp;H748),"")</f>
        <v>0</v>
      </c>
      <c r="G748" s="560" t="s">
        <v>4786</v>
      </c>
      <c r="H748" s="893" t="s">
        <v>4880</v>
      </c>
      <c r="I748" s="920"/>
      <c r="J748" s="920"/>
      <c r="K748" s="920"/>
      <c r="L748" s="920"/>
      <c r="M748" s="920"/>
      <c r="N748" s="920"/>
      <c r="S748" s="919"/>
    </row>
    <row r="749" spans="1:19" ht="12.75" customHeight="1" x14ac:dyDescent="0.15">
      <c r="A749" s="914">
        <v>744</v>
      </c>
      <c r="B749" s="929">
        <f>'EstExp 12-20'!D70</f>
        <v>0</v>
      </c>
      <c r="C749" s="930">
        <f t="shared" si="28"/>
        <v>744</v>
      </c>
      <c r="D749" s="920"/>
      <c r="E749" s="893" t="b">
        <f t="shared" ca="1" si="19"/>
        <v>1</v>
      </c>
      <c r="F749" s="932">
        <f t="array" aca="1" ref="F749" ca="1">IF(G749&lt;&gt;"",INDIRECT("'"&amp;G749&amp;"'!"&amp;H749),"")</f>
        <v>0</v>
      </c>
      <c r="G749" s="560" t="s">
        <v>4786</v>
      </c>
      <c r="H749" s="893" t="s">
        <v>4881</v>
      </c>
      <c r="I749" s="920"/>
      <c r="J749" s="920"/>
      <c r="K749" s="920"/>
      <c r="L749" s="920"/>
      <c r="M749" s="920"/>
      <c r="N749" s="920"/>
      <c r="S749" s="919"/>
    </row>
    <row r="750" spans="1:19" ht="12.75" customHeight="1" x14ac:dyDescent="0.15">
      <c r="A750" s="914">
        <v>745</v>
      </c>
      <c r="B750" s="929">
        <f>'EstExp 12-20'!D71</f>
        <v>0</v>
      </c>
      <c r="C750" s="930">
        <f t="shared" si="28"/>
        <v>745</v>
      </c>
      <c r="D750" s="920"/>
      <c r="E750" s="893" t="b">
        <f t="shared" ca="1" si="19"/>
        <v>1</v>
      </c>
      <c r="F750" s="932">
        <f t="array" aca="1" ref="F750" ca="1">IF(G750&lt;&gt;"",INDIRECT("'"&amp;G750&amp;"'!"&amp;H750),"")</f>
        <v>0</v>
      </c>
      <c r="G750" s="560" t="s">
        <v>4786</v>
      </c>
      <c r="H750" s="893" t="s">
        <v>4882</v>
      </c>
      <c r="I750" s="920"/>
      <c r="J750" s="920"/>
      <c r="K750" s="920"/>
      <c r="L750" s="920"/>
      <c r="M750" s="920"/>
      <c r="N750" s="920"/>
      <c r="S750" s="919"/>
    </row>
    <row r="751" spans="1:19" ht="12.75" customHeight="1" x14ac:dyDescent="0.15">
      <c r="A751" s="914">
        <v>746</v>
      </c>
      <c r="B751" s="929">
        <f>'EstExp 12-20'!D72</f>
        <v>0</v>
      </c>
      <c r="C751" s="930">
        <f t="shared" si="28"/>
        <v>746</v>
      </c>
      <c r="D751" s="920"/>
      <c r="E751" s="893" t="b">
        <f t="shared" ca="1" si="19"/>
        <v>1</v>
      </c>
      <c r="F751" s="932">
        <f t="array" aca="1" ref="F751" ca="1">IF(G751&lt;&gt;"",INDIRECT("'"&amp;G751&amp;"'!"&amp;H751),"")</f>
        <v>0</v>
      </c>
      <c r="G751" s="560" t="s">
        <v>4786</v>
      </c>
      <c r="H751" s="893" t="s">
        <v>4883</v>
      </c>
      <c r="I751" s="920"/>
      <c r="J751" s="920"/>
      <c r="K751" s="920"/>
      <c r="L751" s="920"/>
      <c r="M751" s="920"/>
      <c r="N751" s="920"/>
      <c r="S751" s="919"/>
    </row>
    <row r="752" spans="1:19" ht="12.75" customHeight="1" x14ac:dyDescent="0.15">
      <c r="A752" s="935">
        <v>747</v>
      </c>
      <c r="B752" s="919"/>
      <c r="C752" s="920"/>
      <c r="D752" s="931"/>
      <c r="E752" s="893" t="b">
        <f t="shared" ca="1" si="19"/>
        <v>1</v>
      </c>
      <c r="F752" s="893" t="str">
        <f t="array" aca="1" ref="F752" ca="1">IF(G752&lt;&gt;"",INDIRECT("'"&amp;G752&amp;"'!"&amp;H752),"")</f>
        <v/>
      </c>
      <c r="G752" s="560"/>
      <c r="H752" s="893"/>
      <c r="I752" s="931"/>
      <c r="J752" s="931"/>
      <c r="K752" s="931"/>
      <c r="L752" s="920"/>
      <c r="M752" s="920"/>
      <c r="N752" s="920"/>
      <c r="S752" s="919"/>
    </row>
    <row r="753" spans="1:19" ht="12.75" customHeight="1" x14ac:dyDescent="0.15">
      <c r="A753" s="914">
        <v>748</v>
      </c>
      <c r="B753" s="929">
        <f>'EstExp 12-20'!D73</f>
        <v>0</v>
      </c>
      <c r="C753" s="930">
        <f>A753-B753</f>
        <v>748</v>
      </c>
      <c r="D753" s="920"/>
      <c r="E753" s="893" t="b">
        <f t="shared" ca="1" si="19"/>
        <v>1</v>
      </c>
      <c r="F753" s="932">
        <f t="array" aca="1" ref="F753" ca="1">IF(G753&lt;&gt;"",INDIRECT("'"&amp;G753&amp;"'!"&amp;H753),"")</f>
        <v>0</v>
      </c>
      <c r="G753" s="560" t="s">
        <v>4786</v>
      </c>
      <c r="H753" s="893" t="s">
        <v>4884</v>
      </c>
      <c r="I753" s="920"/>
      <c r="J753" s="920"/>
      <c r="K753" s="920"/>
      <c r="L753" s="920"/>
      <c r="M753" s="920"/>
      <c r="N753" s="920"/>
      <c r="S753" s="919"/>
    </row>
    <row r="754" spans="1:19" ht="12.75" customHeight="1" x14ac:dyDescent="0.15">
      <c r="A754" s="935">
        <v>749</v>
      </c>
      <c r="B754" s="919"/>
      <c r="C754" s="920"/>
      <c r="D754" s="931"/>
      <c r="E754" s="893" t="b">
        <f t="shared" ca="1" si="19"/>
        <v>1</v>
      </c>
      <c r="F754" s="893" t="str">
        <f t="array" aca="1" ref="F754" ca="1">IF(G754&lt;&gt;"",INDIRECT("'"&amp;G754&amp;"'!"&amp;H754),"")</f>
        <v/>
      </c>
      <c r="G754" s="560"/>
      <c r="H754" s="893"/>
      <c r="I754" s="931"/>
      <c r="J754" s="931"/>
      <c r="K754" s="931"/>
      <c r="L754" s="920"/>
      <c r="M754" s="920"/>
      <c r="N754" s="920"/>
      <c r="S754" s="919"/>
    </row>
    <row r="755" spans="1:19" ht="12.75" customHeight="1" x14ac:dyDescent="0.15">
      <c r="A755" s="914">
        <v>750</v>
      </c>
      <c r="B755" s="929">
        <f>'EstExp 12-20'!D74</f>
        <v>0</v>
      </c>
      <c r="C755" s="930">
        <f t="shared" ref="C755:C759" si="29">A755-B755</f>
        <v>750</v>
      </c>
      <c r="D755" s="920"/>
      <c r="E755" s="893" t="b">
        <f t="shared" ca="1" si="19"/>
        <v>1</v>
      </c>
      <c r="F755" s="932">
        <f t="array" aca="1" ref="F755" ca="1">IF(G755&lt;&gt;"",INDIRECT("'"&amp;G755&amp;"'!"&amp;H755),"")</f>
        <v>0</v>
      </c>
      <c r="G755" s="560" t="s">
        <v>4786</v>
      </c>
      <c r="H755" s="893" t="s">
        <v>4885</v>
      </c>
      <c r="I755" s="920"/>
      <c r="J755" s="920"/>
      <c r="K755" s="920"/>
      <c r="L755" s="920"/>
      <c r="M755" s="920"/>
      <c r="N755" s="920"/>
      <c r="S755" s="919"/>
    </row>
    <row r="756" spans="1:19" ht="12.75" customHeight="1" x14ac:dyDescent="0.15">
      <c r="A756" s="914">
        <v>751</v>
      </c>
      <c r="B756" s="929">
        <f>'EstExp 12-20'!D75</f>
        <v>0</v>
      </c>
      <c r="C756" s="930">
        <f t="shared" si="29"/>
        <v>751</v>
      </c>
      <c r="D756" s="920"/>
      <c r="E756" s="893" t="b">
        <f t="shared" ca="1" si="19"/>
        <v>1</v>
      </c>
      <c r="F756" s="932">
        <f t="array" aca="1" ref="F756" ca="1">IF(G756&lt;&gt;"",INDIRECT("'"&amp;G756&amp;"'!"&amp;H756),"")</f>
        <v>0</v>
      </c>
      <c r="G756" s="560" t="s">
        <v>4786</v>
      </c>
      <c r="H756" s="893" t="s">
        <v>4886</v>
      </c>
      <c r="I756" s="920"/>
      <c r="J756" s="920"/>
      <c r="K756" s="920"/>
      <c r="L756" s="920"/>
      <c r="M756" s="920"/>
      <c r="N756" s="920"/>
      <c r="S756" s="919"/>
    </row>
    <row r="757" spans="1:19" ht="12.75" customHeight="1" x14ac:dyDescent="0.15">
      <c r="A757" s="914">
        <v>752</v>
      </c>
      <c r="B757" s="929">
        <f>'EstExp 12-20'!D76</f>
        <v>517168</v>
      </c>
      <c r="C757" s="930">
        <f t="shared" si="29"/>
        <v>-516416</v>
      </c>
      <c r="D757" s="920"/>
      <c r="E757" s="893" t="b">
        <f t="shared" ca="1" si="19"/>
        <v>1</v>
      </c>
      <c r="F757" s="932">
        <f t="array" aca="1" ref="F757" ca="1">IF(G757&lt;&gt;"",INDIRECT("'"&amp;G757&amp;"'!"&amp;H757),"")</f>
        <v>517168</v>
      </c>
      <c r="G757" s="560" t="s">
        <v>4786</v>
      </c>
      <c r="H757" s="893" t="s">
        <v>4887</v>
      </c>
      <c r="I757" s="920"/>
      <c r="J757" s="920"/>
      <c r="K757" s="920"/>
      <c r="L757" s="920"/>
      <c r="M757" s="920"/>
      <c r="N757" s="920"/>
      <c r="S757" s="919"/>
    </row>
    <row r="758" spans="1:19" ht="12.75" customHeight="1" x14ac:dyDescent="0.15">
      <c r="A758" s="914">
        <v>753</v>
      </c>
      <c r="B758" s="929">
        <f>'EstExp 12-20'!D77</f>
        <v>0</v>
      </c>
      <c r="C758" s="930">
        <f t="shared" si="29"/>
        <v>753</v>
      </c>
      <c r="D758" s="920"/>
      <c r="E758" s="893" t="b">
        <f t="shared" ca="1" si="19"/>
        <v>1</v>
      </c>
      <c r="F758" s="932">
        <f t="array" aca="1" ref="F758" ca="1">IF(G758&lt;&gt;"",INDIRECT("'"&amp;G758&amp;"'!"&amp;H758),"")</f>
        <v>0</v>
      </c>
      <c r="G758" s="560" t="s">
        <v>4786</v>
      </c>
      <c r="H758" s="893" t="s">
        <v>4888</v>
      </c>
      <c r="I758" s="920"/>
      <c r="J758" s="920"/>
      <c r="K758" s="920"/>
      <c r="L758" s="920"/>
      <c r="M758" s="920"/>
      <c r="N758" s="920"/>
      <c r="S758" s="919"/>
    </row>
    <row r="759" spans="1:19" ht="12.75" customHeight="1" x14ac:dyDescent="0.15">
      <c r="A759" s="914">
        <v>754</v>
      </c>
      <c r="B759" s="929">
        <f>'EstExp 12-20'!D116</f>
        <v>1878125</v>
      </c>
      <c r="C759" s="930">
        <f t="shared" si="29"/>
        <v>-1877371</v>
      </c>
      <c r="D759" s="920"/>
      <c r="E759" s="893" t="b">
        <f t="shared" ca="1" si="19"/>
        <v>1</v>
      </c>
      <c r="F759" s="932">
        <f t="array" aca="1" ref="F759" ca="1">IF(G759&lt;&gt;"",INDIRECT("'"&amp;G759&amp;"'!"&amp;H759),"")</f>
        <v>1878125</v>
      </c>
      <c r="G759" s="560" t="s">
        <v>4786</v>
      </c>
      <c r="H759" s="893" t="s">
        <v>4889</v>
      </c>
      <c r="I759" s="920"/>
      <c r="J759" s="920"/>
      <c r="K759" s="920"/>
      <c r="L759" s="920"/>
      <c r="M759" s="920"/>
      <c r="N759" s="920"/>
      <c r="S759" s="919"/>
    </row>
    <row r="760" spans="1:19" ht="12.75" customHeight="1" x14ac:dyDescent="0.15">
      <c r="A760" s="935">
        <v>755</v>
      </c>
      <c r="B760" s="919"/>
      <c r="C760" s="920"/>
      <c r="D760" s="931"/>
      <c r="E760" s="893" t="b">
        <f t="shared" ca="1" si="19"/>
        <v>1</v>
      </c>
      <c r="F760" s="893" t="str">
        <f t="array" aca="1" ref="F760" ca="1">IF(G760&lt;&gt;"",INDIRECT("'"&amp;G760&amp;"'!"&amp;H760),"")</f>
        <v/>
      </c>
      <c r="G760" s="560"/>
      <c r="H760" s="893"/>
      <c r="I760" s="931"/>
      <c r="J760" s="931"/>
      <c r="K760" s="931"/>
      <c r="L760" s="920"/>
      <c r="M760" s="920"/>
      <c r="N760" s="920"/>
      <c r="S760" s="919"/>
    </row>
    <row r="761" spans="1:19" ht="12.75" customHeight="1" x14ac:dyDescent="0.15">
      <c r="A761" s="935">
        <v>756</v>
      </c>
      <c r="B761" s="919"/>
      <c r="C761" s="920"/>
      <c r="D761" s="931"/>
      <c r="E761" s="893" t="b">
        <f t="shared" ca="1" si="19"/>
        <v>1</v>
      </c>
      <c r="F761" s="893" t="str">
        <f t="array" aca="1" ref="F761" ca="1">IF(G761&lt;&gt;"",INDIRECT("'"&amp;G761&amp;"'!"&amp;H761),"")</f>
        <v/>
      </c>
      <c r="G761" s="560"/>
      <c r="H761" s="893"/>
      <c r="I761" s="931"/>
      <c r="J761" s="931"/>
      <c r="K761" s="931"/>
      <c r="L761" s="920"/>
      <c r="M761" s="920"/>
      <c r="N761" s="920"/>
      <c r="S761" s="919"/>
    </row>
    <row r="762" spans="1:19" ht="12.75" customHeight="1" x14ac:dyDescent="0.15">
      <c r="A762" s="935">
        <v>757</v>
      </c>
      <c r="B762" s="919"/>
      <c r="C762" s="920"/>
      <c r="D762" s="931"/>
      <c r="E762" s="893" t="b">
        <f t="shared" ca="1" si="19"/>
        <v>1</v>
      </c>
      <c r="F762" s="893" t="str">
        <f t="array" aca="1" ref="F762" ca="1">IF(G762&lt;&gt;"",INDIRECT("'"&amp;G762&amp;"'!"&amp;H762),"")</f>
        <v/>
      </c>
      <c r="G762" s="560"/>
      <c r="H762" s="893"/>
      <c r="I762" s="931"/>
      <c r="J762" s="931"/>
      <c r="K762" s="931"/>
      <c r="L762" s="920"/>
      <c r="M762" s="920"/>
      <c r="N762" s="920"/>
      <c r="S762" s="919"/>
    </row>
    <row r="763" spans="1:19" ht="12.75" customHeight="1" x14ac:dyDescent="0.15">
      <c r="A763" s="935">
        <v>758</v>
      </c>
      <c r="B763" s="919"/>
      <c r="C763" s="920"/>
      <c r="D763" s="931"/>
      <c r="E763" s="893" t="b">
        <f t="shared" ca="1" si="19"/>
        <v>1</v>
      </c>
      <c r="F763" s="893" t="str">
        <f t="array" aca="1" ref="F763" ca="1">IF(G763&lt;&gt;"",INDIRECT("'"&amp;G763&amp;"'!"&amp;H763),"")</f>
        <v/>
      </c>
      <c r="G763" s="560"/>
      <c r="H763" s="893"/>
      <c r="I763" s="931"/>
      <c r="J763" s="931"/>
      <c r="K763" s="931"/>
      <c r="L763" s="920"/>
      <c r="M763" s="920"/>
      <c r="N763" s="920"/>
      <c r="S763" s="919"/>
    </row>
    <row r="764" spans="1:19" ht="12.75" customHeight="1" x14ac:dyDescent="0.15">
      <c r="A764" s="935">
        <v>759</v>
      </c>
      <c r="B764" s="919"/>
      <c r="C764" s="920"/>
      <c r="D764" s="931"/>
      <c r="E764" s="893" t="b">
        <f t="shared" ca="1" si="19"/>
        <v>1</v>
      </c>
      <c r="F764" s="893" t="str">
        <f t="array" aca="1" ref="F764" ca="1">IF(G764&lt;&gt;"",INDIRECT("'"&amp;G764&amp;"'!"&amp;H764),"")</f>
        <v/>
      </c>
      <c r="G764" s="560"/>
      <c r="H764" s="893"/>
      <c r="I764" s="931"/>
      <c r="J764" s="931"/>
      <c r="K764" s="931"/>
      <c r="L764" s="920"/>
      <c r="M764" s="920"/>
      <c r="N764" s="920"/>
      <c r="S764" s="919"/>
    </row>
    <row r="765" spans="1:19" ht="12.75" customHeight="1" x14ac:dyDescent="0.15">
      <c r="A765" s="914">
        <v>760</v>
      </c>
      <c r="B765" s="929">
        <f>'EstExp 12-20'!E5</f>
        <v>47600</v>
      </c>
      <c r="C765" s="930">
        <f t="shared" ref="C765:C766" si="30">A765-B765</f>
        <v>-46840</v>
      </c>
      <c r="D765" s="920"/>
      <c r="E765" s="893" t="b">
        <f t="shared" ca="1" si="19"/>
        <v>1</v>
      </c>
      <c r="F765" s="932">
        <f t="array" aca="1" ref="F765" ca="1">IF(G765&lt;&gt;"",INDIRECT("'"&amp;G765&amp;"'!"&amp;H765),"")</f>
        <v>47600</v>
      </c>
      <c r="G765" s="560" t="s">
        <v>4786</v>
      </c>
      <c r="H765" s="893" t="s">
        <v>4890</v>
      </c>
      <c r="I765" s="920"/>
      <c r="J765" s="920"/>
      <c r="K765" s="920"/>
      <c r="L765" s="920"/>
      <c r="M765" s="920"/>
      <c r="N765" s="920"/>
      <c r="S765" s="919"/>
    </row>
    <row r="766" spans="1:19" ht="12.75" customHeight="1" x14ac:dyDescent="0.15">
      <c r="A766" s="914">
        <v>761</v>
      </c>
      <c r="B766" s="929">
        <f>'EstExp 12-20'!E16</f>
        <v>0</v>
      </c>
      <c r="C766" s="930">
        <f t="shared" si="30"/>
        <v>761</v>
      </c>
      <c r="D766" s="920"/>
      <c r="E766" s="893" t="b">
        <f t="shared" ref="E766:E1020" ca="1" si="31">F766=B766</f>
        <v>1</v>
      </c>
      <c r="F766" s="932">
        <f t="array" aca="1" ref="F766" ca="1">IF(G766&lt;&gt;"",INDIRECT("'"&amp;G766&amp;"'!"&amp;H766),"")</f>
        <v>0</v>
      </c>
      <c r="G766" s="560" t="s">
        <v>4786</v>
      </c>
      <c r="H766" s="893" t="s">
        <v>4730</v>
      </c>
      <c r="I766" s="920"/>
      <c r="J766" s="920"/>
      <c r="K766" s="920"/>
      <c r="L766" s="920"/>
      <c r="M766" s="920"/>
      <c r="N766" s="920"/>
      <c r="S766" s="919"/>
    </row>
    <row r="767" spans="1:19" ht="12.75" customHeight="1" x14ac:dyDescent="0.15">
      <c r="A767" s="935">
        <v>762</v>
      </c>
      <c r="B767" s="919"/>
      <c r="C767" s="920"/>
      <c r="D767" s="931"/>
      <c r="E767" s="893" t="b">
        <f t="shared" ca="1" si="31"/>
        <v>1</v>
      </c>
      <c r="F767" s="893" t="str">
        <f t="array" aca="1" ref="F767" ca="1">IF(G767&lt;&gt;"",INDIRECT("'"&amp;G767&amp;"'!"&amp;H767),"")</f>
        <v/>
      </c>
      <c r="G767" s="560"/>
      <c r="H767" s="893"/>
      <c r="I767" s="931"/>
      <c r="J767" s="931"/>
      <c r="K767" s="931"/>
      <c r="L767" s="920"/>
      <c r="M767" s="920"/>
      <c r="N767" s="920"/>
      <c r="S767" s="919"/>
    </row>
    <row r="768" spans="1:19" ht="12.75" customHeight="1" x14ac:dyDescent="0.15">
      <c r="A768" s="935">
        <v>763</v>
      </c>
      <c r="B768" s="919"/>
      <c r="C768" s="920"/>
      <c r="D768" s="931"/>
      <c r="E768" s="893" t="b">
        <f t="shared" ca="1" si="31"/>
        <v>1</v>
      </c>
      <c r="F768" s="893" t="str">
        <f t="array" aca="1" ref="F768" ca="1">IF(G768&lt;&gt;"",INDIRECT("'"&amp;G768&amp;"'!"&amp;H768),"")</f>
        <v/>
      </c>
      <c r="G768" s="560"/>
      <c r="H768" s="893"/>
      <c r="I768" s="931"/>
      <c r="J768" s="931"/>
      <c r="K768" s="931"/>
      <c r="L768" s="920"/>
      <c r="M768" s="920"/>
      <c r="N768" s="920"/>
      <c r="S768" s="919"/>
    </row>
    <row r="769" spans="1:19" ht="12.75" customHeight="1" x14ac:dyDescent="0.15">
      <c r="A769" s="935">
        <v>764</v>
      </c>
      <c r="B769" s="919"/>
      <c r="C769" s="920"/>
      <c r="D769" s="931"/>
      <c r="E769" s="893" t="b">
        <f t="shared" ca="1" si="31"/>
        <v>1</v>
      </c>
      <c r="F769" s="893" t="str">
        <f t="array" aca="1" ref="F769" ca="1">IF(G769&lt;&gt;"",INDIRECT("'"&amp;G769&amp;"'!"&amp;H769),"")</f>
        <v/>
      </c>
      <c r="G769" s="560"/>
      <c r="H769" s="893"/>
      <c r="I769" s="931"/>
      <c r="J769" s="931"/>
      <c r="K769" s="931"/>
      <c r="L769" s="920"/>
      <c r="M769" s="920"/>
      <c r="N769" s="920"/>
      <c r="S769" s="919"/>
    </row>
    <row r="770" spans="1:19" ht="12.75" customHeight="1" x14ac:dyDescent="0.15">
      <c r="A770" s="935">
        <v>765</v>
      </c>
      <c r="B770" s="919"/>
      <c r="C770" s="920"/>
      <c r="D770" s="931"/>
      <c r="E770" s="893" t="b">
        <f t="shared" ca="1" si="31"/>
        <v>1</v>
      </c>
      <c r="F770" s="893" t="str">
        <f t="array" aca="1" ref="F770" ca="1">IF(G770&lt;&gt;"",INDIRECT("'"&amp;G770&amp;"'!"&amp;H770),"")</f>
        <v/>
      </c>
      <c r="G770" s="560"/>
      <c r="H770" s="893"/>
      <c r="I770" s="931"/>
      <c r="J770" s="931"/>
      <c r="K770" s="931"/>
      <c r="L770" s="920"/>
      <c r="M770" s="920"/>
      <c r="N770" s="920"/>
      <c r="S770" s="919"/>
    </row>
    <row r="771" spans="1:19" ht="12.75" customHeight="1" x14ac:dyDescent="0.15">
      <c r="A771" s="935">
        <v>766</v>
      </c>
      <c r="B771" s="919"/>
      <c r="C771" s="920"/>
      <c r="D771" s="931"/>
      <c r="E771" s="893" t="b">
        <f t="shared" ca="1" si="31"/>
        <v>1</v>
      </c>
      <c r="F771" s="893" t="str">
        <f t="array" aca="1" ref="F771" ca="1">IF(G771&lt;&gt;"",INDIRECT("'"&amp;G771&amp;"'!"&amp;H771),"")</f>
        <v/>
      </c>
      <c r="G771" s="560"/>
      <c r="H771" s="893"/>
      <c r="I771" s="931"/>
      <c r="J771" s="931"/>
      <c r="K771" s="931"/>
      <c r="L771" s="920"/>
      <c r="M771" s="920"/>
      <c r="N771" s="920"/>
      <c r="S771" s="919"/>
    </row>
    <row r="772" spans="1:19" ht="12.75" customHeight="1" x14ac:dyDescent="0.15">
      <c r="A772" s="914">
        <v>767</v>
      </c>
      <c r="B772" s="929">
        <f>'EstExp 12-20'!E18</f>
        <v>150</v>
      </c>
      <c r="C772" s="930">
        <f>A772-B772</f>
        <v>617</v>
      </c>
      <c r="D772" s="920"/>
      <c r="E772" s="893" t="b">
        <f t="shared" ca="1" si="31"/>
        <v>1</v>
      </c>
      <c r="F772" s="932">
        <f t="array" aca="1" ref="F772" ca="1">IF(G772&lt;&gt;"",INDIRECT("'"&amp;G772&amp;"'!"&amp;H772),"")</f>
        <v>150</v>
      </c>
      <c r="G772" s="560" t="s">
        <v>4786</v>
      </c>
      <c r="H772" s="893" t="s">
        <v>4693</v>
      </c>
      <c r="I772" s="920"/>
      <c r="J772" s="920"/>
      <c r="K772" s="920"/>
      <c r="L772" s="920"/>
      <c r="M772" s="920"/>
      <c r="N772" s="920"/>
      <c r="S772" s="919"/>
    </row>
    <row r="773" spans="1:19" ht="12.75" customHeight="1" x14ac:dyDescent="0.15">
      <c r="A773" s="935">
        <v>768</v>
      </c>
      <c r="B773" s="919"/>
      <c r="C773" s="920"/>
      <c r="D773" s="931"/>
      <c r="E773" s="893" t="b">
        <f t="shared" ca="1" si="31"/>
        <v>1</v>
      </c>
      <c r="F773" s="893" t="str">
        <f t="array" aca="1" ref="F773" ca="1">IF(G773&lt;&gt;"",INDIRECT("'"&amp;G773&amp;"'!"&amp;H773),"")</f>
        <v/>
      </c>
      <c r="G773" s="560"/>
      <c r="H773" s="893"/>
      <c r="I773" s="931"/>
      <c r="J773" s="931"/>
      <c r="K773" s="931"/>
      <c r="L773" s="920"/>
      <c r="M773" s="920"/>
      <c r="N773" s="920"/>
      <c r="S773" s="919"/>
    </row>
    <row r="774" spans="1:19" ht="12.75" customHeight="1" x14ac:dyDescent="0.15">
      <c r="A774" s="935">
        <v>769</v>
      </c>
      <c r="B774" s="919"/>
      <c r="C774" s="920"/>
      <c r="D774" s="931"/>
      <c r="E774" s="893" t="b">
        <f t="shared" ca="1" si="31"/>
        <v>1</v>
      </c>
      <c r="F774" s="893" t="str">
        <f t="array" aca="1" ref="F774" ca="1">IF(G774&lt;&gt;"",INDIRECT("'"&amp;G774&amp;"'!"&amp;H774),"")</f>
        <v/>
      </c>
      <c r="G774" s="560"/>
      <c r="H774" s="893"/>
      <c r="I774" s="931"/>
      <c r="J774" s="931"/>
      <c r="K774" s="931"/>
      <c r="L774" s="920"/>
      <c r="M774" s="920"/>
      <c r="N774" s="920"/>
      <c r="S774" s="919"/>
    </row>
    <row r="775" spans="1:19" ht="12.75" customHeight="1" x14ac:dyDescent="0.15">
      <c r="A775" s="935">
        <v>770</v>
      </c>
      <c r="B775" s="919"/>
      <c r="C775" s="920"/>
      <c r="D775" s="931"/>
      <c r="E775" s="893" t="b">
        <f t="shared" ca="1" si="31"/>
        <v>1</v>
      </c>
      <c r="F775" s="893" t="str">
        <f t="array" aca="1" ref="F775" ca="1">IF(G775&lt;&gt;"",INDIRECT("'"&amp;G775&amp;"'!"&amp;H775),"")</f>
        <v/>
      </c>
      <c r="G775" s="560"/>
      <c r="H775" s="893"/>
      <c r="I775" s="931"/>
      <c r="J775" s="931"/>
      <c r="K775" s="931"/>
      <c r="L775" s="920"/>
      <c r="M775" s="920"/>
      <c r="N775" s="920"/>
      <c r="S775" s="919"/>
    </row>
    <row r="776" spans="1:19" ht="12.75" customHeight="1" x14ac:dyDescent="0.15">
      <c r="A776" s="914">
        <v>771</v>
      </c>
      <c r="B776" s="929">
        <f>'EstExp 12-20'!E12</f>
        <v>0</v>
      </c>
      <c r="C776" s="930">
        <f t="shared" ref="C776:C803" si="32">A776-B776</f>
        <v>771</v>
      </c>
      <c r="D776" s="920"/>
      <c r="E776" s="893" t="b">
        <f t="shared" ca="1" si="31"/>
        <v>1</v>
      </c>
      <c r="F776" s="932">
        <f t="array" aca="1" ref="F776" ca="1">IF(G776&lt;&gt;"",INDIRECT("'"&amp;G776&amp;"'!"&amp;H776),"")</f>
        <v>0</v>
      </c>
      <c r="G776" s="560" t="s">
        <v>4786</v>
      </c>
      <c r="H776" s="893" t="s">
        <v>4728</v>
      </c>
      <c r="I776" s="920"/>
      <c r="J776" s="920"/>
      <c r="K776" s="920"/>
      <c r="L776" s="920"/>
      <c r="M776" s="920"/>
      <c r="N776" s="920"/>
      <c r="S776" s="919"/>
    </row>
    <row r="777" spans="1:19" ht="12.75" customHeight="1" x14ac:dyDescent="0.15">
      <c r="A777" s="914">
        <v>772</v>
      </c>
      <c r="B777" s="929">
        <f>'EstExp 12-20'!E13</f>
        <v>0</v>
      </c>
      <c r="C777" s="930">
        <f t="shared" si="32"/>
        <v>772</v>
      </c>
      <c r="D777" s="920"/>
      <c r="E777" s="893" t="b">
        <f t="shared" ca="1" si="31"/>
        <v>1</v>
      </c>
      <c r="F777" s="932">
        <f t="array" aca="1" ref="F777" ca="1">IF(G777&lt;&gt;"",INDIRECT("'"&amp;G777&amp;"'!"&amp;H777),"")</f>
        <v>0</v>
      </c>
      <c r="G777" s="560" t="s">
        <v>4786</v>
      </c>
      <c r="H777" s="893" t="s">
        <v>4729</v>
      </c>
      <c r="I777" s="920"/>
      <c r="J777" s="920"/>
      <c r="K777" s="920"/>
      <c r="L777" s="920"/>
      <c r="M777" s="920"/>
      <c r="N777" s="920"/>
      <c r="S777" s="919"/>
    </row>
    <row r="778" spans="1:19" ht="12.75" customHeight="1" x14ac:dyDescent="0.15">
      <c r="A778" s="914">
        <v>773</v>
      </c>
      <c r="B778" s="929">
        <f>'EstExp 12-20'!E14</f>
        <v>400</v>
      </c>
      <c r="C778" s="930">
        <f t="shared" si="32"/>
        <v>373</v>
      </c>
      <c r="D778" s="920"/>
      <c r="E778" s="893" t="b">
        <f t="shared" ca="1" si="31"/>
        <v>1</v>
      </c>
      <c r="F778" s="932">
        <f t="array" aca="1" ref="F778" ca="1">IF(G778&lt;&gt;"",INDIRECT("'"&amp;G778&amp;"'!"&amp;H778),"")</f>
        <v>400</v>
      </c>
      <c r="G778" s="560" t="s">
        <v>4786</v>
      </c>
      <c r="H778" s="893" t="s">
        <v>4891</v>
      </c>
      <c r="I778" s="920"/>
      <c r="J778" s="920"/>
      <c r="K778" s="920"/>
      <c r="L778" s="920"/>
      <c r="M778" s="920"/>
      <c r="N778" s="920"/>
      <c r="S778" s="919"/>
    </row>
    <row r="779" spans="1:19" ht="12.75" customHeight="1" x14ac:dyDescent="0.15">
      <c r="A779" s="914">
        <v>774</v>
      </c>
      <c r="B779" s="929">
        <f>'EstExp 12-20'!E15</f>
        <v>0</v>
      </c>
      <c r="C779" s="930">
        <f t="shared" si="32"/>
        <v>774</v>
      </c>
      <c r="D779" s="920"/>
      <c r="E779" s="893" t="b">
        <f t="shared" ca="1" si="31"/>
        <v>1</v>
      </c>
      <c r="F779" s="932">
        <f t="array" aca="1" ref="F779" ca="1">IF(G779&lt;&gt;"",INDIRECT("'"&amp;G779&amp;"'!"&amp;H779),"")</f>
        <v>0</v>
      </c>
      <c r="G779" s="560" t="s">
        <v>4786</v>
      </c>
      <c r="H779" s="893" t="s">
        <v>4892</v>
      </c>
      <c r="I779" s="920"/>
      <c r="J779" s="920"/>
      <c r="K779" s="920"/>
      <c r="L779" s="920"/>
      <c r="M779" s="920"/>
      <c r="N779" s="920"/>
      <c r="S779" s="919"/>
    </row>
    <row r="780" spans="1:19" ht="12.75" customHeight="1" x14ac:dyDescent="0.15">
      <c r="A780" s="914">
        <v>775</v>
      </c>
      <c r="B780" s="929">
        <f>'EstExp 12-20'!E34</f>
        <v>423150</v>
      </c>
      <c r="C780" s="930">
        <f t="shared" si="32"/>
        <v>-422375</v>
      </c>
      <c r="D780" s="920"/>
      <c r="E780" s="893" t="b">
        <f t="shared" ca="1" si="31"/>
        <v>1</v>
      </c>
      <c r="F780" s="932">
        <f t="array" aca="1" ref="F780" ca="1">IF(G780&lt;&gt;"",INDIRECT("'"&amp;G780&amp;"'!"&amp;H780),"")</f>
        <v>423150</v>
      </c>
      <c r="G780" s="560" t="s">
        <v>4786</v>
      </c>
      <c r="H780" s="893" t="s">
        <v>4893</v>
      </c>
      <c r="I780" s="920"/>
      <c r="J780" s="920"/>
      <c r="K780" s="920"/>
      <c r="L780" s="920"/>
      <c r="M780" s="920"/>
      <c r="N780" s="920"/>
      <c r="S780" s="919"/>
    </row>
    <row r="781" spans="1:19" ht="12.75" customHeight="1" x14ac:dyDescent="0.15">
      <c r="A781" s="914">
        <v>776</v>
      </c>
      <c r="B781" s="929">
        <f>'EstExp 12-20'!E38</f>
        <v>0</v>
      </c>
      <c r="C781" s="930">
        <f t="shared" si="32"/>
        <v>776</v>
      </c>
      <c r="D781" s="920"/>
      <c r="E781" s="893" t="b">
        <f t="shared" ca="1" si="31"/>
        <v>1</v>
      </c>
      <c r="F781" s="932">
        <f t="array" aca="1" ref="F781" ca="1">IF(G781&lt;&gt;"",INDIRECT("'"&amp;G781&amp;"'!"&amp;H781),"")</f>
        <v>0</v>
      </c>
      <c r="G781" s="560" t="s">
        <v>4786</v>
      </c>
      <c r="H781" s="893" t="s">
        <v>4894</v>
      </c>
      <c r="I781" s="920"/>
      <c r="J781" s="920"/>
      <c r="K781" s="920"/>
      <c r="L781" s="920"/>
      <c r="M781" s="920"/>
      <c r="N781" s="920"/>
      <c r="S781" s="919"/>
    </row>
    <row r="782" spans="1:19" ht="12.75" customHeight="1" x14ac:dyDescent="0.15">
      <c r="A782" s="914">
        <v>777</v>
      </c>
      <c r="B782" s="929">
        <f>'EstExp 12-20'!E39</f>
        <v>0</v>
      </c>
      <c r="C782" s="930">
        <f t="shared" si="32"/>
        <v>777</v>
      </c>
      <c r="D782" s="920"/>
      <c r="E782" s="893" t="b">
        <f t="shared" ca="1" si="31"/>
        <v>1</v>
      </c>
      <c r="F782" s="932">
        <f t="array" aca="1" ref="F782" ca="1">IF(G782&lt;&gt;"",INDIRECT("'"&amp;G782&amp;"'!"&amp;H782),"")</f>
        <v>0</v>
      </c>
      <c r="G782" s="560" t="s">
        <v>4786</v>
      </c>
      <c r="H782" s="893" t="s">
        <v>4895</v>
      </c>
      <c r="I782" s="920"/>
      <c r="J782" s="920"/>
      <c r="K782" s="920"/>
      <c r="L782" s="920"/>
      <c r="M782" s="920"/>
      <c r="N782" s="920"/>
      <c r="S782" s="919"/>
    </row>
    <row r="783" spans="1:19" ht="12.75" customHeight="1" x14ac:dyDescent="0.15">
      <c r="A783" s="914">
        <v>778</v>
      </c>
      <c r="B783" s="929">
        <f>'EstExp 12-20'!E40</f>
        <v>1450</v>
      </c>
      <c r="C783" s="930">
        <f t="shared" si="32"/>
        <v>-672</v>
      </c>
      <c r="D783" s="920"/>
      <c r="E783" s="893" t="b">
        <f t="shared" ca="1" si="31"/>
        <v>1</v>
      </c>
      <c r="F783" s="932">
        <f t="array" aca="1" ref="F783" ca="1">IF(G783&lt;&gt;"",INDIRECT("'"&amp;G783&amp;"'!"&amp;H783),"")</f>
        <v>1450</v>
      </c>
      <c r="G783" s="560" t="s">
        <v>4786</v>
      </c>
      <c r="H783" s="893" t="s">
        <v>4896</v>
      </c>
      <c r="I783" s="920"/>
      <c r="J783" s="920"/>
      <c r="K783" s="920"/>
      <c r="L783" s="920"/>
      <c r="M783" s="920"/>
      <c r="N783" s="920"/>
      <c r="S783" s="919"/>
    </row>
    <row r="784" spans="1:19" ht="12.75" customHeight="1" x14ac:dyDescent="0.15">
      <c r="A784" s="914">
        <v>779</v>
      </c>
      <c r="B784" s="929">
        <f>'EstExp 12-20'!E41</f>
        <v>11000</v>
      </c>
      <c r="C784" s="930">
        <f t="shared" si="32"/>
        <v>-10221</v>
      </c>
      <c r="D784" s="920"/>
      <c r="E784" s="893" t="b">
        <f t="shared" ca="1" si="31"/>
        <v>1</v>
      </c>
      <c r="F784" s="932">
        <f t="array" aca="1" ref="F784" ca="1">IF(G784&lt;&gt;"",INDIRECT("'"&amp;G784&amp;"'!"&amp;H784),"")</f>
        <v>11000</v>
      </c>
      <c r="G784" s="560" t="s">
        <v>4786</v>
      </c>
      <c r="H784" s="893" t="s">
        <v>4897</v>
      </c>
      <c r="I784" s="920"/>
      <c r="J784" s="920"/>
      <c r="K784" s="920"/>
      <c r="L784" s="920"/>
      <c r="M784" s="920"/>
      <c r="N784" s="920"/>
      <c r="S784" s="919"/>
    </row>
    <row r="785" spans="1:19" ht="12.75" customHeight="1" x14ac:dyDescent="0.15">
      <c r="A785" s="914">
        <v>780</v>
      </c>
      <c r="B785" s="929">
        <f>'EstExp 12-20'!E42</f>
        <v>38500</v>
      </c>
      <c r="C785" s="930">
        <f t="shared" si="32"/>
        <v>-37720</v>
      </c>
      <c r="D785" s="920"/>
      <c r="E785" s="893" t="b">
        <f t="shared" ca="1" si="31"/>
        <v>1</v>
      </c>
      <c r="F785" s="932">
        <f t="array" aca="1" ref="F785" ca="1">IF(G785&lt;&gt;"",INDIRECT("'"&amp;G785&amp;"'!"&amp;H785),"")</f>
        <v>38500</v>
      </c>
      <c r="G785" s="560" t="s">
        <v>4786</v>
      </c>
      <c r="H785" s="893" t="s">
        <v>4898</v>
      </c>
      <c r="I785" s="920"/>
      <c r="J785" s="920"/>
      <c r="K785" s="920"/>
      <c r="L785" s="920"/>
      <c r="M785" s="920"/>
      <c r="N785" s="920"/>
      <c r="S785" s="919"/>
    </row>
    <row r="786" spans="1:19" ht="12.75" customHeight="1" x14ac:dyDescent="0.15">
      <c r="A786" s="914">
        <v>781</v>
      </c>
      <c r="B786" s="929">
        <f>'EstExp 12-20'!E43</f>
        <v>0</v>
      </c>
      <c r="C786" s="930">
        <f t="shared" si="32"/>
        <v>781</v>
      </c>
      <c r="D786" s="920"/>
      <c r="E786" s="893" t="b">
        <f t="shared" ca="1" si="31"/>
        <v>1</v>
      </c>
      <c r="F786" s="932">
        <f t="array" aca="1" ref="F786" ca="1">IF(G786&lt;&gt;"",INDIRECT("'"&amp;G786&amp;"'!"&amp;H786),"")</f>
        <v>0</v>
      </c>
      <c r="G786" s="560" t="s">
        <v>4786</v>
      </c>
      <c r="H786" s="893" t="s">
        <v>4899</v>
      </c>
      <c r="I786" s="920"/>
      <c r="J786" s="920"/>
      <c r="K786" s="920"/>
      <c r="L786" s="920"/>
      <c r="M786" s="920"/>
      <c r="N786" s="920"/>
      <c r="S786" s="919"/>
    </row>
    <row r="787" spans="1:19" ht="12.75" customHeight="1" x14ac:dyDescent="0.15">
      <c r="A787" s="914">
        <v>782</v>
      </c>
      <c r="B787" s="929">
        <f>'EstExp 12-20'!E44</f>
        <v>50950</v>
      </c>
      <c r="C787" s="930">
        <f t="shared" si="32"/>
        <v>-50168</v>
      </c>
      <c r="D787" s="920"/>
      <c r="E787" s="893" t="b">
        <f t="shared" ca="1" si="31"/>
        <v>1</v>
      </c>
      <c r="F787" s="932">
        <f t="array" aca="1" ref="F787" ca="1">IF(G787&lt;&gt;"",INDIRECT("'"&amp;G787&amp;"'!"&amp;H787),"")</f>
        <v>50950</v>
      </c>
      <c r="G787" s="560" t="s">
        <v>4786</v>
      </c>
      <c r="H787" s="893" t="s">
        <v>4900</v>
      </c>
      <c r="I787" s="920"/>
      <c r="J787" s="920"/>
      <c r="K787" s="920"/>
      <c r="L787" s="920"/>
      <c r="M787" s="920"/>
      <c r="N787" s="920"/>
      <c r="S787" s="919"/>
    </row>
    <row r="788" spans="1:19" ht="12.75" customHeight="1" x14ac:dyDescent="0.15">
      <c r="A788" s="914">
        <v>783</v>
      </c>
      <c r="B788" s="929">
        <f>'EstExp 12-20'!E46</f>
        <v>41900</v>
      </c>
      <c r="C788" s="930">
        <f t="shared" si="32"/>
        <v>-41117</v>
      </c>
      <c r="D788" s="920"/>
      <c r="E788" s="893" t="b">
        <f t="shared" ca="1" si="31"/>
        <v>1</v>
      </c>
      <c r="F788" s="932">
        <f t="array" aca="1" ref="F788" ca="1">IF(G788&lt;&gt;"",INDIRECT("'"&amp;G788&amp;"'!"&amp;H788),"")</f>
        <v>41900</v>
      </c>
      <c r="G788" s="560" t="s">
        <v>4786</v>
      </c>
      <c r="H788" s="893" t="s">
        <v>4901</v>
      </c>
      <c r="I788" s="920"/>
      <c r="J788" s="920"/>
      <c r="K788" s="920"/>
      <c r="L788" s="920"/>
      <c r="M788" s="920"/>
      <c r="N788" s="920"/>
      <c r="S788" s="919"/>
    </row>
    <row r="789" spans="1:19" ht="12.75" customHeight="1" x14ac:dyDescent="0.15">
      <c r="A789" s="914">
        <v>784</v>
      </c>
      <c r="B789" s="929">
        <f>'EstExp 12-20'!E47</f>
        <v>135750</v>
      </c>
      <c r="C789" s="930">
        <f t="shared" si="32"/>
        <v>-134966</v>
      </c>
      <c r="D789" s="920"/>
      <c r="E789" s="893" t="b">
        <f t="shared" ca="1" si="31"/>
        <v>1</v>
      </c>
      <c r="F789" s="932">
        <f t="array" aca="1" ref="F789" ca="1">IF(G789&lt;&gt;"",INDIRECT("'"&amp;G789&amp;"'!"&amp;H789),"")</f>
        <v>135750</v>
      </c>
      <c r="G789" s="560" t="s">
        <v>4786</v>
      </c>
      <c r="H789" s="893" t="s">
        <v>4902</v>
      </c>
      <c r="I789" s="920"/>
      <c r="J789" s="920"/>
      <c r="K789" s="920"/>
      <c r="L789" s="920"/>
      <c r="M789" s="920"/>
      <c r="N789" s="920"/>
      <c r="S789" s="919"/>
    </row>
    <row r="790" spans="1:19" ht="12.75" customHeight="1" x14ac:dyDescent="0.15">
      <c r="A790" s="914">
        <v>785</v>
      </c>
      <c r="B790" s="929">
        <f>'EstExp 12-20'!E48</f>
        <v>0</v>
      </c>
      <c r="C790" s="930">
        <f t="shared" si="32"/>
        <v>785</v>
      </c>
      <c r="D790" s="920"/>
      <c r="E790" s="893" t="b">
        <f t="shared" ca="1" si="31"/>
        <v>1</v>
      </c>
      <c r="F790" s="932">
        <f t="array" aca="1" ref="F790" ca="1">IF(G790&lt;&gt;"",INDIRECT("'"&amp;G790&amp;"'!"&amp;H790),"")</f>
        <v>0</v>
      </c>
      <c r="G790" s="560" t="s">
        <v>4786</v>
      </c>
      <c r="H790" s="893" t="s">
        <v>4903</v>
      </c>
      <c r="I790" s="920"/>
      <c r="J790" s="920"/>
      <c r="K790" s="920"/>
      <c r="L790" s="920"/>
      <c r="M790" s="920"/>
      <c r="N790" s="920"/>
      <c r="S790" s="919"/>
    </row>
    <row r="791" spans="1:19" ht="12.75" customHeight="1" x14ac:dyDescent="0.15">
      <c r="A791" s="914">
        <v>786</v>
      </c>
      <c r="B791" s="929">
        <f>'EstExp 12-20'!E49</f>
        <v>177650</v>
      </c>
      <c r="C791" s="930">
        <f t="shared" si="32"/>
        <v>-176864</v>
      </c>
      <c r="D791" s="920"/>
      <c r="E791" s="893" t="b">
        <f t="shared" ca="1" si="31"/>
        <v>1</v>
      </c>
      <c r="F791" s="932">
        <f t="array" aca="1" ref="F791" ca="1">IF(G791&lt;&gt;"",INDIRECT("'"&amp;G791&amp;"'!"&amp;H791),"")</f>
        <v>177650</v>
      </c>
      <c r="G791" s="560" t="s">
        <v>4786</v>
      </c>
      <c r="H791" s="893" t="s">
        <v>4904</v>
      </c>
      <c r="I791" s="920"/>
      <c r="J791" s="920"/>
      <c r="K791" s="920"/>
      <c r="L791" s="920"/>
      <c r="M791" s="920"/>
      <c r="N791" s="920"/>
      <c r="S791" s="919"/>
    </row>
    <row r="792" spans="1:19" ht="12.75" customHeight="1" x14ac:dyDescent="0.15">
      <c r="A792" s="914">
        <v>787</v>
      </c>
      <c r="B792" s="929">
        <f>'EstExp 12-20'!E51</f>
        <v>84023</v>
      </c>
      <c r="C792" s="930">
        <f t="shared" si="32"/>
        <v>-83236</v>
      </c>
      <c r="D792" s="920"/>
      <c r="E792" s="893" t="b">
        <f t="shared" ca="1" si="31"/>
        <v>1</v>
      </c>
      <c r="F792" s="932">
        <f t="array" aca="1" ref="F792" ca="1">IF(G792&lt;&gt;"",INDIRECT("'"&amp;G792&amp;"'!"&amp;H792),"")</f>
        <v>84023</v>
      </c>
      <c r="G792" s="560" t="s">
        <v>4786</v>
      </c>
      <c r="H792" s="893" t="s">
        <v>4905</v>
      </c>
      <c r="I792" s="920"/>
      <c r="J792" s="920"/>
      <c r="K792" s="920"/>
      <c r="L792" s="920"/>
      <c r="M792" s="920"/>
      <c r="N792" s="920"/>
      <c r="S792" s="919"/>
    </row>
    <row r="793" spans="1:19" ht="12.75" customHeight="1" x14ac:dyDescent="0.15">
      <c r="A793" s="914">
        <v>788</v>
      </c>
      <c r="B793" s="929">
        <f>'EstExp 12-20'!E52</f>
        <v>2500</v>
      </c>
      <c r="C793" s="930">
        <f t="shared" si="32"/>
        <v>-1712</v>
      </c>
      <c r="D793" s="920"/>
      <c r="E793" s="893" t="b">
        <f t="shared" ca="1" si="31"/>
        <v>1</v>
      </c>
      <c r="F793" s="932">
        <f t="array" aca="1" ref="F793" ca="1">IF(G793&lt;&gt;"",INDIRECT("'"&amp;G793&amp;"'!"&amp;H793),"")</f>
        <v>2500</v>
      </c>
      <c r="G793" s="560" t="s">
        <v>4786</v>
      </c>
      <c r="H793" s="893" t="s">
        <v>4906</v>
      </c>
      <c r="I793" s="920"/>
      <c r="J793" s="920"/>
      <c r="K793" s="920"/>
      <c r="L793" s="920"/>
      <c r="M793" s="920"/>
      <c r="N793" s="920"/>
      <c r="S793" s="919"/>
    </row>
    <row r="794" spans="1:19" ht="12.75" customHeight="1" x14ac:dyDescent="0.15">
      <c r="A794" s="914">
        <v>789</v>
      </c>
      <c r="B794" s="929">
        <f>'EstExp 12-20'!E55</f>
        <v>86523</v>
      </c>
      <c r="C794" s="930">
        <f t="shared" si="32"/>
        <v>-85734</v>
      </c>
      <c r="D794" s="920"/>
      <c r="E794" s="893" t="b">
        <f t="shared" ca="1" si="31"/>
        <v>1</v>
      </c>
      <c r="F794" s="932">
        <f t="array" aca="1" ref="F794" ca="1">IF(G794&lt;&gt;"",INDIRECT("'"&amp;G794&amp;"'!"&amp;H794),"")</f>
        <v>86523</v>
      </c>
      <c r="G794" s="560" t="s">
        <v>4786</v>
      </c>
      <c r="H794" s="893" t="s">
        <v>4907</v>
      </c>
      <c r="I794" s="920"/>
      <c r="J794" s="920"/>
      <c r="K794" s="920"/>
      <c r="L794" s="920"/>
      <c r="M794" s="920"/>
      <c r="N794" s="920"/>
      <c r="S794" s="919"/>
    </row>
    <row r="795" spans="1:19" ht="12.75" customHeight="1" x14ac:dyDescent="0.15">
      <c r="A795" s="914">
        <v>790</v>
      </c>
      <c r="B795" s="929">
        <f>'EstExp 12-20'!E57</f>
        <v>500</v>
      </c>
      <c r="C795" s="930">
        <f t="shared" si="32"/>
        <v>290</v>
      </c>
      <c r="D795" s="920"/>
      <c r="E795" s="893" t="b">
        <f t="shared" ca="1" si="31"/>
        <v>1</v>
      </c>
      <c r="F795" s="932">
        <f t="array" aca="1" ref="F795" ca="1">IF(G795&lt;&gt;"",INDIRECT("'"&amp;G795&amp;"'!"&amp;H795),"")</f>
        <v>500</v>
      </c>
      <c r="G795" s="560" t="s">
        <v>4786</v>
      </c>
      <c r="H795" s="893" t="s">
        <v>4908</v>
      </c>
      <c r="I795" s="920"/>
      <c r="J795" s="920"/>
      <c r="K795" s="920"/>
      <c r="L795" s="920"/>
      <c r="M795" s="920"/>
      <c r="N795" s="920"/>
      <c r="S795" s="919"/>
    </row>
    <row r="796" spans="1:19" ht="12.75" customHeight="1" x14ac:dyDescent="0.15">
      <c r="A796" s="914">
        <v>791</v>
      </c>
      <c r="B796" s="929">
        <f>'EstExp 12-20'!E58</f>
        <v>0</v>
      </c>
      <c r="C796" s="930">
        <f t="shared" si="32"/>
        <v>791</v>
      </c>
      <c r="D796" s="920"/>
      <c r="E796" s="893" t="b">
        <f t="shared" ca="1" si="31"/>
        <v>1</v>
      </c>
      <c r="F796" s="932">
        <f t="array" aca="1" ref="F796" ca="1">IF(G796&lt;&gt;"",INDIRECT("'"&amp;G796&amp;"'!"&amp;H796),"")</f>
        <v>0</v>
      </c>
      <c r="G796" s="560" t="s">
        <v>4786</v>
      </c>
      <c r="H796" s="893" t="s">
        <v>4909</v>
      </c>
      <c r="I796" s="920"/>
      <c r="J796" s="920"/>
      <c r="K796" s="920"/>
      <c r="L796" s="920"/>
      <c r="M796" s="920"/>
      <c r="N796" s="920"/>
      <c r="S796" s="919"/>
    </row>
    <row r="797" spans="1:19" ht="12.75" customHeight="1" x14ac:dyDescent="0.15">
      <c r="A797" s="914">
        <v>792</v>
      </c>
      <c r="B797" s="929">
        <f>'EstExp 12-20'!E59</f>
        <v>500</v>
      </c>
      <c r="C797" s="930">
        <f t="shared" si="32"/>
        <v>292</v>
      </c>
      <c r="D797" s="920"/>
      <c r="E797" s="893" t="b">
        <f t="shared" ca="1" si="31"/>
        <v>1</v>
      </c>
      <c r="F797" s="932">
        <f t="array" aca="1" ref="F797" ca="1">IF(G797&lt;&gt;"",INDIRECT("'"&amp;G797&amp;"'!"&amp;H797),"")</f>
        <v>500</v>
      </c>
      <c r="G797" s="560" t="s">
        <v>4786</v>
      </c>
      <c r="H797" s="893" t="s">
        <v>4910</v>
      </c>
      <c r="I797" s="920"/>
      <c r="J797" s="920"/>
      <c r="K797" s="920"/>
      <c r="L797" s="920"/>
      <c r="M797" s="920"/>
      <c r="N797" s="920"/>
      <c r="S797" s="919"/>
    </row>
    <row r="798" spans="1:19" ht="12.75" customHeight="1" x14ac:dyDescent="0.15">
      <c r="A798" s="914">
        <v>793</v>
      </c>
      <c r="B798" s="929">
        <f>'EstExp 12-20'!E61</f>
        <v>0</v>
      </c>
      <c r="C798" s="930">
        <f t="shared" si="32"/>
        <v>793</v>
      </c>
      <c r="D798" s="920"/>
      <c r="E798" s="893" t="b">
        <f t="shared" ca="1" si="31"/>
        <v>1</v>
      </c>
      <c r="F798" s="932">
        <f t="array" aca="1" ref="F798" ca="1">IF(G798&lt;&gt;"",INDIRECT("'"&amp;G798&amp;"'!"&amp;H798),"")</f>
        <v>0</v>
      </c>
      <c r="G798" s="560" t="s">
        <v>4786</v>
      </c>
      <c r="H798" s="893" t="s">
        <v>4911</v>
      </c>
      <c r="I798" s="920"/>
      <c r="J798" s="920"/>
      <c r="K798" s="920"/>
      <c r="L798" s="920"/>
      <c r="M798" s="920"/>
      <c r="N798" s="920"/>
      <c r="S798" s="919"/>
    </row>
    <row r="799" spans="1:19" ht="12.75" customHeight="1" x14ac:dyDescent="0.15">
      <c r="A799" s="914">
        <v>794</v>
      </c>
      <c r="B799" s="929">
        <f>'EstExp 12-20'!E62</f>
        <v>16500</v>
      </c>
      <c r="C799" s="930">
        <f t="shared" si="32"/>
        <v>-15706</v>
      </c>
      <c r="D799" s="920"/>
      <c r="E799" s="893" t="b">
        <f t="shared" ca="1" si="31"/>
        <v>1</v>
      </c>
      <c r="F799" s="932">
        <f t="array" aca="1" ref="F799" ca="1">IF(G799&lt;&gt;"",INDIRECT("'"&amp;G799&amp;"'!"&amp;H799),"")</f>
        <v>16500</v>
      </c>
      <c r="G799" s="560" t="s">
        <v>4786</v>
      </c>
      <c r="H799" s="893" t="s">
        <v>4912</v>
      </c>
      <c r="I799" s="920"/>
      <c r="J799" s="920"/>
      <c r="K799" s="920"/>
      <c r="L799" s="920"/>
      <c r="M799" s="920"/>
      <c r="N799" s="920"/>
      <c r="S799" s="919"/>
    </row>
    <row r="800" spans="1:19" ht="12.75" customHeight="1" x14ac:dyDescent="0.15">
      <c r="A800" s="914">
        <v>795</v>
      </c>
      <c r="B800" s="929">
        <f>'EstExp 12-20'!E63</f>
        <v>0</v>
      </c>
      <c r="C800" s="930">
        <f t="shared" si="32"/>
        <v>795</v>
      </c>
      <c r="D800" s="920"/>
      <c r="E800" s="893" t="b">
        <f t="shared" ca="1" si="31"/>
        <v>1</v>
      </c>
      <c r="F800" s="932">
        <f t="array" aca="1" ref="F800" ca="1">IF(G800&lt;&gt;"",INDIRECT("'"&amp;G800&amp;"'!"&amp;H800),"")</f>
        <v>0</v>
      </c>
      <c r="G800" s="560" t="s">
        <v>4786</v>
      </c>
      <c r="H800" s="893" t="s">
        <v>4913</v>
      </c>
      <c r="I800" s="920"/>
      <c r="J800" s="920"/>
      <c r="K800" s="920"/>
      <c r="L800" s="920"/>
      <c r="M800" s="920"/>
      <c r="N800" s="920"/>
      <c r="S800" s="919"/>
    </row>
    <row r="801" spans="1:19" ht="12.75" customHeight="1" x14ac:dyDescent="0.15">
      <c r="A801" s="914">
        <v>796</v>
      </c>
      <c r="B801" s="929">
        <f>'EstExp 12-20'!E64</f>
        <v>0</v>
      </c>
      <c r="C801" s="930">
        <f t="shared" si="32"/>
        <v>796</v>
      </c>
      <c r="D801" s="920"/>
      <c r="E801" s="893" t="b">
        <f t="shared" ca="1" si="31"/>
        <v>1</v>
      </c>
      <c r="F801" s="932">
        <f t="array" aca="1" ref="F801" ca="1">IF(G801&lt;&gt;"",INDIRECT("'"&amp;G801&amp;"'!"&amp;H801),"")</f>
        <v>0</v>
      </c>
      <c r="G801" s="560" t="s">
        <v>4786</v>
      </c>
      <c r="H801" s="893" t="s">
        <v>4914</v>
      </c>
      <c r="I801" s="920"/>
      <c r="J801" s="920"/>
      <c r="K801" s="920"/>
      <c r="L801" s="920"/>
      <c r="M801" s="920"/>
      <c r="N801" s="920"/>
      <c r="S801" s="919"/>
    </row>
    <row r="802" spans="1:19" ht="12.75" customHeight="1" x14ac:dyDescent="0.15">
      <c r="A802" s="914">
        <v>797</v>
      </c>
      <c r="B802" s="929">
        <f>'EstExp 12-20'!E65</f>
        <v>6450</v>
      </c>
      <c r="C802" s="930">
        <f t="shared" si="32"/>
        <v>-5653</v>
      </c>
      <c r="D802" s="920"/>
      <c r="E802" s="893" t="b">
        <f t="shared" ca="1" si="31"/>
        <v>1</v>
      </c>
      <c r="F802" s="932">
        <f t="array" aca="1" ref="F802" ca="1">IF(G802&lt;&gt;"",INDIRECT("'"&amp;G802&amp;"'!"&amp;H802),"")</f>
        <v>6450</v>
      </c>
      <c r="G802" s="560" t="s">
        <v>4786</v>
      </c>
      <c r="H802" s="893" t="s">
        <v>4915</v>
      </c>
      <c r="I802" s="920"/>
      <c r="J802" s="920"/>
      <c r="K802" s="920"/>
      <c r="L802" s="920"/>
      <c r="M802" s="920"/>
      <c r="N802" s="920"/>
      <c r="S802" s="919"/>
    </row>
    <row r="803" spans="1:19" ht="12.75" customHeight="1" x14ac:dyDescent="0.15">
      <c r="A803" s="914">
        <v>798</v>
      </c>
      <c r="B803" s="929">
        <f>'EstExp 12-20'!E66</f>
        <v>0</v>
      </c>
      <c r="C803" s="930">
        <f t="shared" si="32"/>
        <v>798</v>
      </c>
      <c r="D803" s="920"/>
      <c r="E803" s="893" t="b">
        <f t="shared" ca="1" si="31"/>
        <v>1</v>
      </c>
      <c r="F803" s="932">
        <f t="array" aca="1" ref="F803" ca="1">IF(G803&lt;&gt;"",INDIRECT("'"&amp;G803&amp;"'!"&amp;H803),"")</f>
        <v>0</v>
      </c>
      <c r="G803" s="560" t="s">
        <v>4786</v>
      </c>
      <c r="H803" s="893" t="s">
        <v>4916</v>
      </c>
      <c r="I803" s="920"/>
      <c r="J803" s="920"/>
      <c r="K803" s="920"/>
      <c r="L803" s="920"/>
      <c r="M803" s="920"/>
      <c r="N803" s="920"/>
      <c r="S803" s="919"/>
    </row>
    <row r="804" spans="1:19" ht="12.75" customHeight="1" x14ac:dyDescent="0.15">
      <c r="A804" s="935">
        <v>799</v>
      </c>
      <c r="B804" s="919"/>
      <c r="C804" s="920"/>
      <c r="D804" s="931"/>
      <c r="E804" s="893" t="b">
        <f t="shared" ca="1" si="31"/>
        <v>1</v>
      </c>
      <c r="F804" s="893" t="str">
        <f t="array" aca="1" ref="F804" ca="1">IF(G804&lt;&gt;"",INDIRECT("'"&amp;G804&amp;"'!"&amp;H804),"")</f>
        <v/>
      </c>
      <c r="G804" s="560"/>
      <c r="H804" s="893"/>
      <c r="I804" s="931"/>
      <c r="J804" s="931"/>
      <c r="K804" s="931"/>
      <c r="L804" s="920"/>
      <c r="M804" s="920"/>
      <c r="N804" s="920"/>
      <c r="S804" s="919"/>
    </row>
    <row r="805" spans="1:19" ht="12.75" customHeight="1" x14ac:dyDescent="0.15">
      <c r="A805" s="914">
        <v>800</v>
      </c>
      <c r="B805" s="929">
        <f>'EstExp 12-20'!E67</f>
        <v>22950</v>
      </c>
      <c r="C805" s="930">
        <f t="shared" ref="C805:C809" si="33">A805-B805</f>
        <v>-22150</v>
      </c>
      <c r="D805" s="920"/>
      <c r="E805" s="893" t="b">
        <f t="shared" ca="1" si="31"/>
        <v>1</v>
      </c>
      <c r="F805" s="932">
        <f t="array" aca="1" ref="F805" ca="1">IF(G805&lt;&gt;"",INDIRECT("'"&amp;G805&amp;"'!"&amp;H805),"")</f>
        <v>22950</v>
      </c>
      <c r="G805" s="560" t="s">
        <v>4786</v>
      </c>
      <c r="H805" s="893" t="s">
        <v>4917</v>
      </c>
      <c r="I805" s="920"/>
      <c r="J805" s="920"/>
      <c r="K805" s="920"/>
      <c r="L805" s="920"/>
      <c r="M805" s="920"/>
      <c r="N805" s="920"/>
      <c r="S805" s="919"/>
    </row>
    <row r="806" spans="1:19" ht="12.75" customHeight="1" x14ac:dyDescent="0.15">
      <c r="A806" s="914">
        <v>801</v>
      </c>
      <c r="B806" s="929">
        <f>'EstExp 12-20'!E69</f>
        <v>0</v>
      </c>
      <c r="C806" s="930">
        <f t="shared" si="33"/>
        <v>801</v>
      </c>
      <c r="D806" s="920"/>
      <c r="E806" s="893" t="b">
        <f t="shared" ca="1" si="31"/>
        <v>1</v>
      </c>
      <c r="F806" s="932">
        <f t="array" aca="1" ref="F806" ca="1">IF(G806&lt;&gt;"",INDIRECT("'"&amp;G806&amp;"'!"&amp;H806),"")</f>
        <v>0</v>
      </c>
      <c r="G806" s="560" t="s">
        <v>4786</v>
      </c>
      <c r="H806" s="893" t="s">
        <v>4918</v>
      </c>
      <c r="I806" s="920"/>
      <c r="J806" s="920"/>
      <c r="K806" s="920"/>
      <c r="L806" s="920"/>
      <c r="M806" s="920"/>
      <c r="N806" s="920"/>
      <c r="S806" s="919"/>
    </row>
    <row r="807" spans="1:19" ht="12.75" customHeight="1" x14ac:dyDescent="0.15">
      <c r="A807" s="914">
        <v>802</v>
      </c>
      <c r="B807" s="929">
        <f>'EstExp 12-20'!E70</f>
        <v>0</v>
      </c>
      <c r="C807" s="930">
        <f t="shared" si="33"/>
        <v>802</v>
      </c>
      <c r="D807" s="920"/>
      <c r="E807" s="893" t="b">
        <f t="shared" ca="1" si="31"/>
        <v>1</v>
      </c>
      <c r="F807" s="932">
        <f t="array" aca="1" ref="F807" ca="1">IF(G807&lt;&gt;"",INDIRECT("'"&amp;G807&amp;"'!"&amp;H807),"")</f>
        <v>0</v>
      </c>
      <c r="G807" s="560" t="s">
        <v>4786</v>
      </c>
      <c r="H807" s="893" t="s">
        <v>4919</v>
      </c>
      <c r="I807" s="920"/>
      <c r="J807" s="920"/>
      <c r="K807" s="920"/>
      <c r="L807" s="920"/>
      <c r="M807" s="920"/>
      <c r="N807" s="920"/>
      <c r="S807" s="919"/>
    </row>
    <row r="808" spans="1:19" ht="12.75" customHeight="1" x14ac:dyDescent="0.15">
      <c r="A808" s="914">
        <v>803</v>
      </c>
      <c r="B808" s="929">
        <f>'EstExp 12-20'!E71</f>
        <v>5200</v>
      </c>
      <c r="C808" s="930">
        <f t="shared" si="33"/>
        <v>-4397</v>
      </c>
      <c r="D808" s="920"/>
      <c r="E808" s="893" t="b">
        <f t="shared" ca="1" si="31"/>
        <v>1</v>
      </c>
      <c r="F808" s="932">
        <f t="array" aca="1" ref="F808" ca="1">IF(G808&lt;&gt;"",INDIRECT("'"&amp;G808&amp;"'!"&amp;H808),"")</f>
        <v>5200</v>
      </c>
      <c r="G808" s="560" t="s">
        <v>4786</v>
      </c>
      <c r="H808" s="893" t="s">
        <v>4920</v>
      </c>
      <c r="I808" s="920"/>
      <c r="J808" s="920"/>
      <c r="K808" s="920"/>
      <c r="L808" s="920"/>
      <c r="M808" s="920"/>
      <c r="N808" s="920"/>
      <c r="S808" s="919"/>
    </row>
    <row r="809" spans="1:19" ht="12.75" customHeight="1" x14ac:dyDescent="0.15">
      <c r="A809" s="914">
        <v>804</v>
      </c>
      <c r="B809" s="929">
        <f>'EstExp 12-20'!E72</f>
        <v>18200</v>
      </c>
      <c r="C809" s="930">
        <f t="shared" si="33"/>
        <v>-17396</v>
      </c>
      <c r="D809" s="920"/>
      <c r="E809" s="893" t="b">
        <f t="shared" ca="1" si="31"/>
        <v>1</v>
      </c>
      <c r="F809" s="932">
        <f t="array" aca="1" ref="F809" ca="1">IF(G809&lt;&gt;"",INDIRECT("'"&amp;G809&amp;"'!"&amp;H809),"")</f>
        <v>18200</v>
      </c>
      <c r="G809" s="560" t="s">
        <v>4786</v>
      </c>
      <c r="H809" s="893" t="s">
        <v>4921</v>
      </c>
      <c r="I809" s="920"/>
      <c r="J809" s="920"/>
      <c r="K809" s="920"/>
      <c r="L809" s="920"/>
      <c r="M809" s="920"/>
      <c r="N809" s="920"/>
      <c r="S809" s="919"/>
    </row>
    <row r="810" spans="1:19" ht="12.75" customHeight="1" x14ac:dyDescent="0.15">
      <c r="A810" s="935">
        <v>805</v>
      </c>
      <c r="B810" s="919"/>
      <c r="C810" s="920"/>
      <c r="D810" s="931"/>
      <c r="E810" s="893" t="b">
        <f t="shared" ca="1" si="31"/>
        <v>1</v>
      </c>
      <c r="F810" s="893" t="str">
        <f t="array" aca="1" ref="F810" ca="1">IF(G810&lt;&gt;"",INDIRECT("'"&amp;G810&amp;"'!"&amp;H810),"")</f>
        <v/>
      </c>
      <c r="G810" s="560"/>
      <c r="H810" s="893"/>
      <c r="I810" s="931"/>
      <c r="J810" s="931"/>
      <c r="K810" s="931"/>
      <c r="L810" s="920"/>
      <c r="M810" s="920"/>
      <c r="N810" s="920"/>
      <c r="S810" s="919"/>
    </row>
    <row r="811" spans="1:19" ht="12.75" customHeight="1" x14ac:dyDescent="0.15">
      <c r="A811" s="914">
        <v>806</v>
      </c>
      <c r="B811" s="929">
        <f>'EstExp 12-20'!E73</f>
        <v>0</v>
      </c>
      <c r="C811" s="930">
        <f>A811-B811</f>
        <v>806</v>
      </c>
      <c r="D811" s="920"/>
      <c r="E811" s="893" t="b">
        <f t="shared" ca="1" si="31"/>
        <v>1</v>
      </c>
      <c r="F811" s="932">
        <f t="array" aca="1" ref="F811" ca="1">IF(G811&lt;&gt;"",INDIRECT("'"&amp;G811&amp;"'!"&amp;H811),"")</f>
        <v>0</v>
      </c>
      <c r="G811" s="560" t="s">
        <v>4786</v>
      </c>
      <c r="H811" s="893" t="s">
        <v>4922</v>
      </c>
      <c r="I811" s="920"/>
      <c r="J811" s="920"/>
      <c r="K811" s="920"/>
      <c r="L811" s="920"/>
      <c r="M811" s="920"/>
      <c r="N811" s="920"/>
      <c r="S811" s="919"/>
    </row>
    <row r="812" spans="1:19" ht="12.75" customHeight="1" x14ac:dyDescent="0.15">
      <c r="A812" s="935">
        <v>807</v>
      </c>
      <c r="B812" s="919"/>
      <c r="C812" s="920"/>
      <c r="D812" s="931"/>
      <c r="E812" s="893" t="b">
        <f t="shared" ca="1" si="31"/>
        <v>1</v>
      </c>
      <c r="F812" s="893" t="str">
        <f t="array" aca="1" ref="F812" ca="1">IF(G812&lt;&gt;"",INDIRECT("'"&amp;G812&amp;"'!"&amp;H812),"")</f>
        <v/>
      </c>
      <c r="G812" s="560"/>
      <c r="H812" s="893"/>
      <c r="I812" s="931"/>
      <c r="J812" s="931"/>
      <c r="K812" s="931"/>
      <c r="L812" s="920"/>
      <c r="M812" s="920"/>
      <c r="N812" s="920"/>
      <c r="S812" s="919"/>
    </row>
    <row r="813" spans="1:19" ht="12.75" customHeight="1" x14ac:dyDescent="0.15">
      <c r="A813" s="914">
        <v>808</v>
      </c>
      <c r="B813" s="929">
        <f>'EstExp 12-20'!E74</f>
        <v>23400</v>
      </c>
      <c r="C813" s="930">
        <f t="shared" ref="C813:C817" si="34">A813-B813</f>
        <v>-22592</v>
      </c>
      <c r="D813" s="920"/>
      <c r="E813" s="893" t="b">
        <f t="shared" ca="1" si="31"/>
        <v>1</v>
      </c>
      <c r="F813" s="932">
        <f t="array" aca="1" ref="F813" ca="1">IF(G813&lt;&gt;"",INDIRECT("'"&amp;G813&amp;"'!"&amp;H813),"")</f>
        <v>23400</v>
      </c>
      <c r="G813" s="560" t="s">
        <v>4786</v>
      </c>
      <c r="H813" s="893" t="s">
        <v>4923</v>
      </c>
      <c r="I813" s="920"/>
      <c r="J813" s="920"/>
      <c r="K813" s="920"/>
      <c r="L813" s="920"/>
      <c r="M813" s="920"/>
      <c r="N813" s="920"/>
      <c r="S813" s="919"/>
    </row>
    <row r="814" spans="1:19" ht="12.75" customHeight="1" x14ac:dyDescent="0.15">
      <c r="A814" s="914">
        <v>809</v>
      </c>
      <c r="B814" s="929">
        <f>'EstExp 12-20'!E75</f>
        <v>0</v>
      </c>
      <c r="C814" s="930">
        <f t="shared" si="34"/>
        <v>809</v>
      </c>
      <c r="D814" s="920"/>
      <c r="E814" s="893" t="b">
        <f t="shared" ca="1" si="31"/>
        <v>1</v>
      </c>
      <c r="F814" s="932">
        <f t="array" aca="1" ref="F814" ca="1">IF(G814&lt;&gt;"",INDIRECT("'"&amp;G814&amp;"'!"&amp;H814),"")</f>
        <v>0</v>
      </c>
      <c r="G814" s="560" t="s">
        <v>4786</v>
      </c>
      <c r="H814" s="893" t="s">
        <v>4924</v>
      </c>
      <c r="I814" s="920"/>
      <c r="J814" s="920"/>
      <c r="K814" s="920"/>
      <c r="L814" s="920"/>
      <c r="M814" s="920"/>
      <c r="N814" s="920"/>
      <c r="S814" s="919"/>
    </row>
    <row r="815" spans="1:19" ht="12.75" customHeight="1" x14ac:dyDescent="0.15">
      <c r="A815" s="914">
        <v>810</v>
      </c>
      <c r="B815" s="929">
        <f>'EstExp 12-20'!E76</f>
        <v>361973</v>
      </c>
      <c r="C815" s="930">
        <f t="shared" si="34"/>
        <v>-361163</v>
      </c>
      <c r="D815" s="920"/>
      <c r="E815" s="893" t="b">
        <f t="shared" ca="1" si="31"/>
        <v>1</v>
      </c>
      <c r="F815" s="932">
        <f t="array" aca="1" ref="F815" ca="1">IF(G815&lt;&gt;"",INDIRECT("'"&amp;G815&amp;"'!"&amp;H815),"")</f>
        <v>361973</v>
      </c>
      <c r="G815" s="560" t="s">
        <v>4786</v>
      </c>
      <c r="H815" s="893" t="s">
        <v>4925</v>
      </c>
      <c r="I815" s="920"/>
      <c r="J815" s="920"/>
      <c r="K815" s="920"/>
      <c r="L815" s="920"/>
      <c r="M815" s="920"/>
      <c r="N815" s="920"/>
      <c r="S815" s="919"/>
    </row>
    <row r="816" spans="1:19" ht="12.75" customHeight="1" x14ac:dyDescent="0.15">
      <c r="A816" s="914">
        <v>811</v>
      </c>
      <c r="B816" s="929">
        <f>'EstExp 12-20'!E77</f>
        <v>600</v>
      </c>
      <c r="C816" s="930">
        <f t="shared" si="34"/>
        <v>211</v>
      </c>
      <c r="D816" s="920"/>
      <c r="E816" s="893" t="b">
        <f t="shared" ca="1" si="31"/>
        <v>1</v>
      </c>
      <c r="F816" s="932">
        <f t="array" aca="1" ref="F816" ca="1">IF(G816&lt;&gt;"",INDIRECT("'"&amp;G816&amp;"'!"&amp;H816),"")</f>
        <v>600</v>
      </c>
      <c r="G816" s="560" t="s">
        <v>4786</v>
      </c>
      <c r="H816" s="893" t="s">
        <v>4926</v>
      </c>
      <c r="I816" s="920"/>
      <c r="J816" s="920"/>
      <c r="K816" s="920"/>
      <c r="L816" s="920"/>
      <c r="M816" s="920"/>
      <c r="N816" s="920"/>
      <c r="S816" s="919"/>
    </row>
    <row r="817" spans="1:19" ht="12.75" customHeight="1" x14ac:dyDescent="0.15">
      <c r="A817" s="914">
        <v>812</v>
      </c>
      <c r="B817" s="929">
        <f>'EstExp 12-20'!E116</f>
        <v>1001423</v>
      </c>
      <c r="C817" s="930">
        <f t="shared" si="34"/>
        <v>-1000611</v>
      </c>
      <c r="D817" s="920"/>
      <c r="E817" s="893" t="b">
        <f t="shared" ca="1" si="31"/>
        <v>1</v>
      </c>
      <c r="F817" s="932">
        <f t="array" aca="1" ref="F817" ca="1">IF(G817&lt;&gt;"",INDIRECT("'"&amp;G817&amp;"'!"&amp;H817),"")</f>
        <v>1001423</v>
      </c>
      <c r="G817" s="560" t="s">
        <v>4786</v>
      </c>
      <c r="H817" s="893" t="s">
        <v>4927</v>
      </c>
      <c r="I817" s="920"/>
      <c r="J817" s="920"/>
      <c r="K817" s="920"/>
      <c r="L817" s="920"/>
      <c r="M817" s="920"/>
      <c r="N817" s="920"/>
      <c r="S817" s="919"/>
    </row>
    <row r="818" spans="1:19" ht="12.75" customHeight="1" x14ac:dyDescent="0.15">
      <c r="A818" s="935">
        <v>813</v>
      </c>
      <c r="B818" s="919"/>
      <c r="C818" s="920"/>
      <c r="D818" s="931"/>
      <c r="E818" s="893" t="b">
        <f t="shared" ca="1" si="31"/>
        <v>1</v>
      </c>
      <c r="F818" s="893" t="str">
        <f t="array" aca="1" ref="F818" ca="1">IF(G818&lt;&gt;"",INDIRECT("'"&amp;G818&amp;"'!"&amp;H818),"")</f>
        <v/>
      </c>
      <c r="G818" s="560"/>
      <c r="H818" s="893"/>
      <c r="I818" s="931"/>
      <c r="J818" s="931"/>
      <c r="K818" s="931"/>
      <c r="L818" s="920"/>
      <c r="M818" s="920"/>
      <c r="N818" s="920"/>
      <c r="S818" s="919"/>
    </row>
    <row r="819" spans="1:19" ht="12.75" customHeight="1" x14ac:dyDescent="0.15">
      <c r="A819" s="935">
        <v>814</v>
      </c>
      <c r="B819" s="919"/>
      <c r="C819" s="920"/>
      <c r="D819" s="931"/>
      <c r="E819" s="893" t="b">
        <f t="shared" ca="1" si="31"/>
        <v>1</v>
      </c>
      <c r="F819" s="893" t="str">
        <f t="array" aca="1" ref="F819" ca="1">IF(G819&lt;&gt;"",INDIRECT("'"&amp;G819&amp;"'!"&amp;H819),"")</f>
        <v/>
      </c>
      <c r="G819" s="560"/>
      <c r="H819" s="893"/>
      <c r="I819" s="931"/>
      <c r="J819" s="931"/>
      <c r="K819" s="931"/>
      <c r="L819" s="920"/>
      <c r="M819" s="920"/>
      <c r="N819" s="920"/>
      <c r="S819" s="919"/>
    </row>
    <row r="820" spans="1:19" ht="12.75" customHeight="1" x14ac:dyDescent="0.15">
      <c r="A820" s="935">
        <v>815</v>
      </c>
      <c r="B820" s="919"/>
      <c r="C820" s="920"/>
      <c r="D820" s="931"/>
      <c r="E820" s="893" t="b">
        <f t="shared" ca="1" si="31"/>
        <v>1</v>
      </c>
      <c r="F820" s="893" t="str">
        <f t="array" aca="1" ref="F820" ca="1">IF(G820&lt;&gt;"",INDIRECT("'"&amp;G820&amp;"'!"&amp;H820),"")</f>
        <v/>
      </c>
      <c r="G820" s="560"/>
      <c r="H820" s="893"/>
      <c r="I820" s="931"/>
      <c r="J820" s="931"/>
      <c r="K820" s="931"/>
      <c r="L820" s="920"/>
      <c r="M820" s="920"/>
      <c r="N820" s="920"/>
      <c r="S820" s="919"/>
    </row>
    <row r="821" spans="1:19" ht="12.75" customHeight="1" x14ac:dyDescent="0.15">
      <c r="A821" s="935">
        <v>816</v>
      </c>
      <c r="B821" s="919"/>
      <c r="C821" s="920"/>
      <c r="D821" s="931"/>
      <c r="E821" s="893" t="b">
        <f t="shared" ca="1" si="31"/>
        <v>1</v>
      </c>
      <c r="F821" s="893" t="str">
        <f t="array" aca="1" ref="F821" ca="1">IF(G821&lt;&gt;"",INDIRECT("'"&amp;G821&amp;"'!"&amp;H821),"")</f>
        <v/>
      </c>
      <c r="G821" s="560"/>
      <c r="H821" s="893"/>
      <c r="I821" s="931"/>
      <c r="J821" s="931"/>
      <c r="K821" s="931"/>
      <c r="L821" s="920"/>
      <c r="M821" s="920"/>
      <c r="N821" s="920"/>
      <c r="S821" s="919"/>
    </row>
    <row r="822" spans="1:19" ht="12.75" customHeight="1" x14ac:dyDescent="0.15">
      <c r="A822" s="935">
        <v>817</v>
      </c>
      <c r="B822" s="919"/>
      <c r="C822" s="920"/>
      <c r="D822" s="931"/>
      <c r="E822" s="893" t="b">
        <f t="shared" ca="1" si="31"/>
        <v>1</v>
      </c>
      <c r="F822" s="893" t="str">
        <f t="array" aca="1" ref="F822" ca="1">IF(G822&lt;&gt;"",INDIRECT("'"&amp;G822&amp;"'!"&amp;H822),"")</f>
        <v/>
      </c>
      <c r="G822" s="560"/>
      <c r="H822" s="893"/>
      <c r="I822" s="931"/>
      <c r="J822" s="931"/>
      <c r="K822" s="931"/>
      <c r="L822" s="920"/>
      <c r="M822" s="920"/>
      <c r="N822" s="920"/>
      <c r="S822" s="919"/>
    </row>
    <row r="823" spans="1:19" ht="12.75" customHeight="1" x14ac:dyDescent="0.15">
      <c r="A823" s="914">
        <v>818</v>
      </c>
      <c r="B823" s="929">
        <f>'EstExp 12-20'!F5</f>
        <v>229150</v>
      </c>
      <c r="C823" s="930">
        <f t="shared" ref="C823:C824" si="35">A823-B823</f>
        <v>-228332</v>
      </c>
      <c r="D823" s="920"/>
      <c r="E823" s="893" t="b">
        <f t="shared" ca="1" si="31"/>
        <v>1</v>
      </c>
      <c r="F823" s="932">
        <f t="array" aca="1" ref="F823" ca="1">IF(G823&lt;&gt;"",INDIRECT("'"&amp;G823&amp;"'!"&amp;H823),"")</f>
        <v>229150</v>
      </c>
      <c r="G823" s="560" t="s">
        <v>4786</v>
      </c>
      <c r="H823" s="893" t="s">
        <v>4928</v>
      </c>
      <c r="I823" s="920"/>
      <c r="J823" s="920"/>
      <c r="K823" s="920"/>
      <c r="L823" s="920"/>
      <c r="M823" s="920"/>
      <c r="N823" s="920"/>
      <c r="S823" s="919"/>
    </row>
    <row r="824" spans="1:19" ht="12.75" customHeight="1" x14ac:dyDescent="0.15">
      <c r="A824" s="914">
        <v>819</v>
      </c>
      <c r="B824" s="929">
        <f>'EstExp 12-20'!F16</f>
        <v>0</v>
      </c>
      <c r="C824" s="930">
        <f t="shared" si="35"/>
        <v>819</v>
      </c>
      <c r="D824" s="920"/>
      <c r="E824" s="893" t="b">
        <f t="shared" ca="1" si="31"/>
        <v>1</v>
      </c>
      <c r="F824" s="932">
        <f t="array" aca="1" ref="F824" ca="1">IF(G824&lt;&gt;"",INDIRECT("'"&amp;G824&amp;"'!"&amp;H824),"")</f>
        <v>0</v>
      </c>
      <c r="G824" s="560" t="s">
        <v>4786</v>
      </c>
      <c r="H824" s="893" t="s">
        <v>4743</v>
      </c>
      <c r="I824" s="920"/>
      <c r="J824" s="920"/>
      <c r="K824" s="920"/>
      <c r="L824" s="920"/>
      <c r="M824" s="920"/>
      <c r="N824" s="920"/>
      <c r="S824" s="919"/>
    </row>
    <row r="825" spans="1:19" ht="12.75" customHeight="1" x14ac:dyDescent="0.15">
      <c r="A825" s="935">
        <v>820</v>
      </c>
      <c r="B825" s="919"/>
      <c r="C825" s="920"/>
      <c r="D825" s="931"/>
      <c r="E825" s="893" t="b">
        <f t="shared" ca="1" si="31"/>
        <v>1</v>
      </c>
      <c r="F825" s="893" t="str">
        <f t="array" aca="1" ref="F825" ca="1">IF(G825&lt;&gt;"",INDIRECT("'"&amp;G825&amp;"'!"&amp;H825),"")</f>
        <v/>
      </c>
      <c r="G825" s="560"/>
      <c r="H825" s="893"/>
      <c r="I825" s="931"/>
      <c r="J825" s="931"/>
      <c r="K825" s="931"/>
      <c r="L825" s="920"/>
      <c r="M825" s="920"/>
      <c r="N825" s="920"/>
      <c r="S825" s="919"/>
    </row>
    <row r="826" spans="1:19" ht="12.75" customHeight="1" x14ac:dyDescent="0.15">
      <c r="A826" s="935">
        <v>821</v>
      </c>
      <c r="B826" s="919"/>
      <c r="C826" s="920"/>
      <c r="D826" s="931"/>
      <c r="E826" s="893" t="b">
        <f t="shared" ca="1" si="31"/>
        <v>1</v>
      </c>
      <c r="F826" s="893" t="str">
        <f t="array" aca="1" ref="F826" ca="1">IF(G826&lt;&gt;"",INDIRECT("'"&amp;G826&amp;"'!"&amp;H826),"")</f>
        <v/>
      </c>
      <c r="G826" s="560"/>
      <c r="H826" s="893"/>
      <c r="I826" s="931"/>
      <c r="J826" s="931"/>
      <c r="K826" s="931"/>
      <c r="L826" s="920"/>
      <c r="M826" s="920"/>
      <c r="N826" s="920"/>
      <c r="S826" s="919"/>
    </row>
    <row r="827" spans="1:19" ht="12.75" customHeight="1" x14ac:dyDescent="0.15">
      <c r="A827" s="935">
        <v>822</v>
      </c>
      <c r="B827" s="919"/>
      <c r="C827" s="920"/>
      <c r="D827" s="931"/>
      <c r="E827" s="893" t="b">
        <f t="shared" ca="1" si="31"/>
        <v>1</v>
      </c>
      <c r="F827" s="893" t="str">
        <f t="array" aca="1" ref="F827" ca="1">IF(G827&lt;&gt;"",INDIRECT("'"&amp;G827&amp;"'!"&amp;H827),"")</f>
        <v/>
      </c>
      <c r="G827" s="560"/>
      <c r="H827" s="893"/>
      <c r="I827" s="931"/>
      <c r="J827" s="931"/>
      <c r="K827" s="931"/>
      <c r="L827" s="920"/>
      <c r="M827" s="920"/>
      <c r="N827" s="920"/>
      <c r="S827" s="919"/>
    </row>
    <row r="828" spans="1:19" ht="12.75" customHeight="1" x14ac:dyDescent="0.15">
      <c r="A828" s="935">
        <v>823</v>
      </c>
      <c r="B828" s="919"/>
      <c r="C828" s="920"/>
      <c r="D828" s="931"/>
      <c r="E828" s="893" t="b">
        <f t="shared" ca="1" si="31"/>
        <v>1</v>
      </c>
      <c r="F828" s="893" t="str">
        <f t="array" aca="1" ref="F828" ca="1">IF(G828&lt;&gt;"",INDIRECT("'"&amp;G828&amp;"'!"&amp;H828),"")</f>
        <v/>
      </c>
      <c r="G828" s="560"/>
      <c r="H828" s="893"/>
      <c r="I828" s="931"/>
      <c r="J828" s="931"/>
      <c r="K828" s="931"/>
      <c r="L828" s="920"/>
      <c r="M828" s="920"/>
      <c r="N828" s="920"/>
      <c r="S828" s="919"/>
    </row>
    <row r="829" spans="1:19" ht="12.75" customHeight="1" x14ac:dyDescent="0.15">
      <c r="A829" s="935">
        <v>824</v>
      </c>
      <c r="B829" s="919"/>
      <c r="C829" s="920"/>
      <c r="D829" s="931"/>
      <c r="E829" s="893" t="b">
        <f t="shared" ca="1" si="31"/>
        <v>1</v>
      </c>
      <c r="F829" s="893" t="str">
        <f t="array" aca="1" ref="F829" ca="1">IF(G829&lt;&gt;"",INDIRECT("'"&amp;G829&amp;"'!"&amp;H829),"")</f>
        <v/>
      </c>
      <c r="G829" s="560"/>
      <c r="H829" s="893"/>
      <c r="I829" s="931"/>
      <c r="J829" s="931"/>
      <c r="K829" s="931"/>
      <c r="L829" s="920"/>
      <c r="M829" s="920"/>
      <c r="N829" s="920"/>
      <c r="S829" s="919"/>
    </row>
    <row r="830" spans="1:19" ht="12.75" customHeight="1" x14ac:dyDescent="0.15">
      <c r="A830" s="914">
        <v>825</v>
      </c>
      <c r="B830" s="929">
        <f>'EstExp 12-20'!F18</f>
        <v>800</v>
      </c>
      <c r="C830" s="930">
        <f>A830-B830</f>
        <v>25</v>
      </c>
      <c r="D830" s="920"/>
      <c r="E830" s="893" t="b">
        <f t="shared" ca="1" si="31"/>
        <v>1</v>
      </c>
      <c r="F830" s="932">
        <f t="array" aca="1" ref="F830" ca="1">IF(G830&lt;&gt;"",INDIRECT("'"&amp;G830&amp;"'!"&amp;H830),"")</f>
        <v>800</v>
      </c>
      <c r="G830" s="560" t="s">
        <v>4786</v>
      </c>
      <c r="H830" s="893" t="s">
        <v>4694</v>
      </c>
      <c r="I830" s="920"/>
      <c r="J830" s="920"/>
      <c r="K830" s="920"/>
      <c r="L830" s="920"/>
      <c r="M830" s="920"/>
      <c r="N830" s="920"/>
      <c r="S830" s="919"/>
    </row>
    <row r="831" spans="1:19" ht="12.75" customHeight="1" x14ac:dyDescent="0.15">
      <c r="A831" s="935">
        <v>826</v>
      </c>
      <c r="B831" s="919"/>
      <c r="C831" s="920"/>
      <c r="D831" s="931"/>
      <c r="E831" s="893" t="b">
        <f t="shared" ca="1" si="31"/>
        <v>1</v>
      </c>
      <c r="F831" s="893" t="str">
        <f t="array" aca="1" ref="F831" ca="1">IF(G831&lt;&gt;"",INDIRECT("'"&amp;G831&amp;"'!"&amp;H831),"")</f>
        <v/>
      </c>
      <c r="G831" s="560"/>
      <c r="H831" s="893"/>
      <c r="I831" s="931"/>
      <c r="J831" s="931"/>
      <c r="K831" s="931"/>
      <c r="L831" s="920"/>
      <c r="M831" s="920"/>
      <c r="N831" s="920"/>
      <c r="S831" s="919"/>
    </row>
    <row r="832" spans="1:19" ht="12.75" customHeight="1" x14ac:dyDescent="0.15">
      <c r="A832" s="935">
        <v>827</v>
      </c>
      <c r="B832" s="919"/>
      <c r="C832" s="920"/>
      <c r="D832" s="931"/>
      <c r="E832" s="893" t="b">
        <f t="shared" ca="1" si="31"/>
        <v>1</v>
      </c>
      <c r="F832" s="893" t="str">
        <f t="array" aca="1" ref="F832" ca="1">IF(G832&lt;&gt;"",INDIRECT("'"&amp;G832&amp;"'!"&amp;H832),"")</f>
        <v/>
      </c>
      <c r="G832" s="560"/>
      <c r="H832" s="893"/>
      <c r="I832" s="931"/>
      <c r="J832" s="931"/>
      <c r="K832" s="931"/>
      <c r="L832" s="920"/>
      <c r="M832" s="920"/>
      <c r="N832" s="920"/>
      <c r="S832" s="919"/>
    </row>
    <row r="833" spans="1:19" ht="12.75" customHeight="1" x14ac:dyDescent="0.15">
      <c r="A833" s="935">
        <v>828</v>
      </c>
      <c r="B833" s="919"/>
      <c r="C833" s="920"/>
      <c r="D833" s="931"/>
      <c r="E833" s="893" t="b">
        <f t="shared" ca="1" si="31"/>
        <v>1</v>
      </c>
      <c r="F833" s="893" t="str">
        <f t="array" aca="1" ref="F833" ca="1">IF(G833&lt;&gt;"",INDIRECT("'"&amp;G833&amp;"'!"&amp;H833),"")</f>
        <v/>
      </c>
      <c r="G833" s="560"/>
      <c r="H833" s="893"/>
      <c r="I833" s="931"/>
      <c r="J833" s="931"/>
      <c r="K833" s="931"/>
      <c r="L833" s="920"/>
      <c r="M833" s="920"/>
      <c r="N833" s="920"/>
      <c r="S833" s="919"/>
    </row>
    <row r="834" spans="1:19" ht="12.75" customHeight="1" x14ac:dyDescent="0.15">
      <c r="A834" s="914">
        <v>829</v>
      </c>
      <c r="B834" s="929">
        <f>'EstExp 12-20'!F12</f>
        <v>0</v>
      </c>
      <c r="C834" s="930">
        <f t="shared" ref="C834:C861" si="36">A834-B834</f>
        <v>829</v>
      </c>
      <c r="D834" s="920"/>
      <c r="E834" s="893" t="b">
        <f t="shared" ca="1" si="31"/>
        <v>1</v>
      </c>
      <c r="F834" s="932">
        <f t="array" aca="1" ref="F834" ca="1">IF(G834&lt;&gt;"",INDIRECT("'"&amp;G834&amp;"'!"&amp;H834),"")</f>
        <v>0</v>
      </c>
      <c r="G834" s="560" t="s">
        <v>4786</v>
      </c>
      <c r="H834" s="893" t="s">
        <v>4740</v>
      </c>
      <c r="I834" s="920"/>
      <c r="J834" s="920"/>
      <c r="K834" s="920"/>
      <c r="L834" s="920"/>
      <c r="M834" s="920"/>
      <c r="N834" s="920"/>
      <c r="S834" s="919"/>
    </row>
    <row r="835" spans="1:19" ht="12.75" customHeight="1" x14ac:dyDescent="0.15">
      <c r="A835" s="914">
        <v>830</v>
      </c>
      <c r="B835" s="929">
        <f>'EstExp 12-20'!F13</f>
        <v>0</v>
      </c>
      <c r="C835" s="930">
        <f t="shared" si="36"/>
        <v>830</v>
      </c>
      <c r="D835" s="920"/>
      <c r="E835" s="893" t="b">
        <f t="shared" ca="1" si="31"/>
        <v>1</v>
      </c>
      <c r="F835" s="932">
        <f t="array" aca="1" ref="F835" ca="1">IF(G835&lt;&gt;"",INDIRECT("'"&amp;G835&amp;"'!"&amp;H835),"")</f>
        <v>0</v>
      </c>
      <c r="G835" s="560" t="s">
        <v>4786</v>
      </c>
      <c r="H835" s="893" t="s">
        <v>4741</v>
      </c>
      <c r="I835" s="920"/>
      <c r="J835" s="920"/>
      <c r="K835" s="920"/>
      <c r="L835" s="920"/>
      <c r="M835" s="920"/>
      <c r="N835" s="920"/>
      <c r="S835" s="919"/>
    </row>
    <row r="836" spans="1:19" ht="12.75" customHeight="1" x14ac:dyDescent="0.15">
      <c r="A836" s="914">
        <v>831</v>
      </c>
      <c r="B836" s="929">
        <f>'EstExp 12-20'!F14</f>
        <v>6700</v>
      </c>
      <c r="C836" s="930">
        <f t="shared" si="36"/>
        <v>-5869</v>
      </c>
      <c r="D836" s="920"/>
      <c r="E836" s="893" t="b">
        <f t="shared" ca="1" si="31"/>
        <v>1</v>
      </c>
      <c r="F836" s="932">
        <f t="array" aca="1" ref="F836" ca="1">IF(G836&lt;&gt;"",INDIRECT("'"&amp;G836&amp;"'!"&amp;H836),"")</f>
        <v>6700</v>
      </c>
      <c r="G836" s="560" t="s">
        <v>4786</v>
      </c>
      <c r="H836" s="893" t="s">
        <v>4929</v>
      </c>
      <c r="I836" s="920"/>
      <c r="J836" s="920"/>
      <c r="K836" s="920"/>
      <c r="L836" s="920"/>
      <c r="M836" s="920"/>
      <c r="N836" s="920"/>
      <c r="S836" s="919"/>
    </row>
    <row r="837" spans="1:19" ht="12.75" customHeight="1" x14ac:dyDescent="0.15">
      <c r="A837" s="914">
        <v>832</v>
      </c>
      <c r="B837" s="929">
        <f>'EstExp 12-20'!F15</f>
        <v>1500</v>
      </c>
      <c r="C837" s="930">
        <f t="shared" si="36"/>
        <v>-668</v>
      </c>
      <c r="D837" s="920"/>
      <c r="E837" s="893" t="b">
        <f t="shared" ca="1" si="31"/>
        <v>1</v>
      </c>
      <c r="F837" s="932">
        <f t="array" aca="1" ref="F837" ca="1">IF(G837&lt;&gt;"",INDIRECT("'"&amp;G837&amp;"'!"&amp;H837),"")</f>
        <v>1500</v>
      </c>
      <c r="G837" s="560" t="s">
        <v>4786</v>
      </c>
      <c r="H837" s="893" t="s">
        <v>4742</v>
      </c>
      <c r="I837" s="920"/>
      <c r="J837" s="920"/>
      <c r="K837" s="920"/>
      <c r="L837" s="920"/>
      <c r="M837" s="920"/>
      <c r="N837" s="920"/>
      <c r="S837" s="919"/>
    </row>
    <row r="838" spans="1:19" ht="12.75" customHeight="1" x14ac:dyDescent="0.15">
      <c r="A838" s="914">
        <v>833</v>
      </c>
      <c r="B838" s="929">
        <f>'EstExp 12-20'!F34</f>
        <v>253550</v>
      </c>
      <c r="C838" s="930">
        <f t="shared" si="36"/>
        <v>-252717</v>
      </c>
      <c r="D838" s="920"/>
      <c r="E838" s="893" t="b">
        <f t="shared" ca="1" si="31"/>
        <v>1</v>
      </c>
      <c r="F838" s="932">
        <f t="array" aca="1" ref="F838" ca="1">IF(G838&lt;&gt;"",INDIRECT("'"&amp;G838&amp;"'!"&amp;H838),"")</f>
        <v>253550</v>
      </c>
      <c r="G838" s="560" t="s">
        <v>4786</v>
      </c>
      <c r="H838" s="893" t="s">
        <v>4930</v>
      </c>
      <c r="I838" s="920"/>
      <c r="J838" s="920"/>
      <c r="K838" s="920"/>
      <c r="L838" s="920"/>
      <c r="M838" s="920"/>
      <c r="N838" s="920"/>
      <c r="S838" s="919"/>
    </row>
    <row r="839" spans="1:19" ht="12.75" customHeight="1" x14ac:dyDescent="0.15">
      <c r="A839" s="914">
        <v>834</v>
      </c>
      <c r="B839" s="929">
        <f>'EstExp 12-20'!F38</f>
        <v>600</v>
      </c>
      <c r="C839" s="930">
        <f t="shared" si="36"/>
        <v>234</v>
      </c>
      <c r="D839" s="920"/>
      <c r="E839" s="893" t="b">
        <f t="shared" ca="1" si="31"/>
        <v>1</v>
      </c>
      <c r="F839" s="932">
        <f t="array" aca="1" ref="F839" ca="1">IF(G839&lt;&gt;"",INDIRECT("'"&amp;G839&amp;"'!"&amp;H839),"")</f>
        <v>600</v>
      </c>
      <c r="G839" s="560" t="s">
        <v>4786</v>
      </c>
      <c r="H839" s="893" t="s">
        <v>4931</v>
      </c>
      <c r="I839" s="920"/>
      <c r="J839" s="920"/>
      <c r="K839" s="920"/>
      <c r="L839" s="920"/>
      <c r="M839" s="920"/>
      <c r="N839" s="920"/>
      <c r="S839" s="919"/>
    </row>
    <row r="840" spans="1:19" ht="12.75" customHeight="1" x14ac:dyDescent="0.15">
      <c r="A840" s="914">
        <v>835</v>
      </c>
      <c r="B840" s="929">
        <f>'EstExp 12-20'!F39</f>
        <v>400</v>
      </c>
      <c r="C840" s="930">
        <f t="shared" si="36"/>
        <v>435</v>
      </c>
      <c r="D840" s="920"/>
      <c r="E840" s="893" t="b">
        <f t="shared" ca="1" si="31"/>
        <v>1</v>
      </c>
      <c r="F840" s="932">
        <f t="array" aca="1" ref="F840" ca="1">IF(G840&lt;&gt;"",INDIRECT("'"&amp;G840&amp;"'!"&amp;H840),"")</f>
        <v>400</v>
      </c>
      <c r="G840" s="560" t="s">
        <v>4786</v>
      </c>
      <c r="H840" s="893" t="s">
        <v>4932</v>
      </c>
      <c r="I840" s="920"/>
      <c r="J840" s="920"/>
      <c r="K840" s="920"/>
      <c r="L840" s="920"/>
      <c r="M840" s="920"/>
      <c r="N840" s="920"/>
      <c r="S840" s="919"/>
    </row>
    <row r="841" spans="1:19" ht="12.75" customHeight="1" x14ac:dyDescent="0.15">
      <c r="A841" s="914">
        <v>836</v>
      </c>
      <c r="B841" s="929">
        <f>'EstExp 12-20'!F40</f>
        <v>3700</v>
      </c>
      <c r="C841" s="930">
        <f t="shared" si="36"/>
        <v>-2864</v>
      </c>
      <c r="D841" s="920"/>
      <c r="E841" s="893" t="b">
        <f t="shared" ca="1" si="31"/>
        <v>1</v>
      </c>
      <c r="F841" s="932">
        <f t="array" aca="1" ref="F841" ca="1">IF(G841&lt;&gt;"",INDIRECT("'"&amp;G841&amp;"'!"&amp;H841),"")</f>
        <v>3700</v>
      </c>
      <c r="G841" s="560" t="s">
        <v>4786</v>
      </c>
      <c r="H841" s="893" t="s">
        <v>4933</v>
      </c>
      <c r="I841" s="920"/>
      <c r="J841" s="920"/>
      <c r="K841" s="920"/>
      <c r="L841" s="920"/>
      <c r="M841" s="920"/>
      <c r="N841" s="920"/>
      <c r="S841" s="919"/>
    </row>
    <row r="842" spans="1:19" ht="12.75" customHeight="1" x14ac:dyDescent="0.15">
      <c r="A842" s="914">
        <v>837</v>
      </c>
      <c r="B842" s="929">
        <f>'EstExp 12-20'!F41</f>
        <v>0</v>
      </c>
      <c r="C842" s="930">
        <f t="shared" si="36"/>
        <v>837</v>
      </c>
      <c r="D842" s="920"/>
      <c r="E842" s="893" t="b">
        <f t="shared" ca="1" si="31"/>
        <v>1</v>
      </c>
      <c r="F842" s="932">
        <f t="array" aca="1" ref="F842" ca="1">IF(G842&lt;&gt;"",INDIRECT("'"&amp;G842&amp;"'!"&amp;H842),"")</f>
        <v>0</v>
      </c>
      <c r="G842" s="560" t="s">
        <v>4786</v>
      </c>
      <c r="H842" s="893" t="s">
        <v>4934</v>
      </c>
      <c r="I842" s="920"/>
      <c r="J842" s="920"/>
      <c r="K842" s="920"/>
      <c r="L842" s="920"/>
      <c r="M842" s="920"/>
      <c r="N842" s="920"/>
      <c r="S842" s="919"/>
    </row>
    <row r="843" spans="1:19" ht="12.75" customHeight="1" x14ac:dyDescent="0.15">
      <c r="A843" s="914">
        <v>838</v>
      </c>
      <c r="B843" s="929">
        <f>'EstExp 12-20'!F42</f>
        <v>500</v>
      </c>
      <c r="C843" s="930">
        <f t="shared" si="36"/>
        <v>338</v>
      </c>
      <c r="D843" s="920"/>
      <c r="E843" s="893" t="b">
        <f t="shared" ca="1" si="31"/>
        <v>1</v>
      </c>
      <c r="F843" s="932">
        <f t="array" aca="1" ref="F843" ca="1">IF(G843&lt;&gt;"",INDIRECT("'"&amp;G843&amp;"'!"&amp;H843),"")</f>
        <v>500</v>
      </c>
      <c r="G843" s="560" t="s">
        <v>4786</v>
      </c>
      <c r="H843" s="893" t="s">
        <v>4935</v>
      </c>
      <c r="I843" s="920"/>
      <c r="J843" s="920"/>
      <c r="K843" s="920"/>
      <c r="L843" s="920"/>
      <c r="M843" s="920"/>
      <c r="N843" s="920"/>
      <c r="S843" s="919"/>
    </row>
    <row r="844" spans="1:19" ht="12.75" customHeight="1" x14ac:dyDescent="0.15">
      <c r="A844" s="914">
        <v>839</v>
      </c>
      <c r="B844" s="929">
        <f>'EstExp 12-20'!F43</f>
        <v>0</v>
      </c>
      <c r="C844" s="930">
        <f t="shared" si="36"/>
        <v>839</v>
      </c>
      <c r="D844" s="920"/>
      <c r="E844" s="893" t="b">
        <f t="shared" ca="1" si="31"/>
        <v>1</v>
      </c>
      <c r="F844" s="932">
        <f t="array" aca="1" ref="F844" ca="1">IF(G844&lt;&gt;"",INDIRECT("'"&amp;G844&amp;"'!"&amp;H844),"")</f>
        <v>0</v>
      </c>
      <c r="G844" s="560" t="s">
        <v>4786</v>
      </c>
      <c r="H844" s="893" t="s">
        <v>4936</v>
      </c>
      <c r="I844" s="920"/>
      <c r="J844" s="920"/>
      <c r="K844" s="920"/>
      <c r="L844" s="920"/>
      <c r="M844" s="920"/>
      <c r="N844" s="920"/>
      <c r="S844" s="919"/>
    </row>
    <row r="845" spans="1:19" ht="12.75" customHeight="1" x14ac:dyDescent="0.15">
      <c r="A845" s="914">
        <v>840</v>
      </c>
      <c r="B845" s="929">
        <f>'EstExp 12-20'!F44</f>
        <v>5200</v>
      </c>
      <c r="C845" s="930">
        <f t="shared" si="36"/>
        <v>-4360</v>
      </c>
      <c r="D845" s="920"/>
      <c r="E845" s="893" t="b">
        <f t="shared" ca="1" si="31"/>
        <v>1</v>
      </c>
      <c r="F845" s="932">
        <f t="array" aca="1" ref="F845" ca="1">IF(G845&lt;&gt;"",INDIRECT("'"&amp;G845&amp;"'!"&amp;H845),"")</f>
        <v>5200</v>
      </c>
      <c r="G845" s="560" t="s">
        <v>4786</v>
      </c>
      <c r="H845" s="893" t="s">
        <v>4937</v>
      </c>
      <c r="I845" s="920"/>
      <c r="J845" s="920"/>
      <c r="K845" s="920"/>
      <c r="L845" s="920"/>
      <c r="M845" s="920"/>
      <c r="N845" s="920"/>
      <c r="S845" s="919"/>
    </row>
    <row r="846" spans="1:19" ht="12.75" customHeight="1" x14ac:dyDescent="0.15">
      <c r="A846" s="914">
        <v>841</v>
      </c>
      <c r="B846" s="929">
        <f>'EstExp 12-20'!F46</f>
        <v>500</v>
      </c>
      <c r="C846" s="930">
        <f t="shared" si="36"/>
        <v>341</v>
      </c>
      <c r="D846" s="920"/>
      <c r="E846" s="893" t="b">
        <f t="shared" ca="1" si="31"/>
        <v>1</v>
      </c>
      <c r="F846" s="932">
        <f t="array" aca="1" ref="F846" ca="1">IF(G846&lt;&gt;"",INDIRECT("'"&amp;G846&amp;"'!"&amp;H846),"")</f>
        <v>500</v>
      </c>
      <c r="G846" s="560" t="s">
        <v>4786</v>
      </c>
      <c r="H846" s="893" t="s">
        <v>4938</v>
      </c>
      <c r="I846" s="920"/>
      <c r="J846" s="920"/>
      <c r="K846" s="920"/>
      <c r="L846" s="920"/>
      <c r="M846" s="920"/>
      <c r="N846" s="920"/>
      <c r="S846" s="919"/>
    </row>
    <row r="847" spans="1:19" ht="12.75" customHeight="1" x14ac:dyDescent="0.15">
      <c r="A847" s="914">
        <v>842</v>
      </c>
      <c r="B847" s="929">
        <f>'EstExp 12-20'!F47</f>
        <v>320350</v>
      </c>
      <c r="C847" s="930">
        <f t="shared" si="36"/>
        <v>-319508</v>
      </c>
      <c r="D847" s="920"/>
      <c r="E847" s="893" t="b">
        <f t="shared" ca="1" si="31"/>
        <v>1</v>
      </c>
      <c r="F847" s="932">
        <f t="array" aca="1" ref="F847" ca="1">IF(G847&lt;&gt;"",INDIRECT("'"&amp;G847&amp;"'!"&amp;H847),"")</f>
        <v>320350</v>
      </c>
      <c r="G847" s="560" t="s">
        <v>4786</v>
      </c>
      <c r="H847" s="893" t="s">
        <v>4939</v>
      </c>
      <c r="I847" s="920"/>
      <c r="J847" s="920"/>
      <c r="K847" s="920"/>
      <c r="L847" s="920"/>
      <c r="M847" s="920"/>
      <c r="N847" s="920"/>
      <c r="S847" s="919"/>
    </row>
    <row r="848" spans="1:19" ht="12.75" customHeight="1" x14ac:dyDescent="0.15">
      <c r="A848" s="914">
        <v>843</v>
      </c>
      <c r="B848" s="929">
        <f>'EstExp 12-20'!F48</f>
        <v>20000</v>
      </c>
      <c r="C848" s="930">
        <f t="shared" si="36"/>
        <v>-19157</v>
      </c>
      <c r="D848" s="920"/>
      <c r="E848" s="893" t="b">
        <f t="shared" ca="1" si="31"/>
        <v>1</v>
      </c>
      <c r="F848" s="932">
        <f t="array" aca="1" ref="F848" ca="1">IF(G848&lt;&gt;"",INDIRECT("'"&amp;G848&amp;"'!"&amp;H848),"")</f>
        <v>20000</v>
      </c>
      <c r="G848" s="560" t="s">
        <v>4786</v>
      </c>
      <c r="H848" s="893" t="s">
        <v>4940</v>
      </c>
      <c r="I848" s="920"/>
      <c r="J848" s="920"/>
      <c r="K848" s="920"/>
      <c r="L848" s="920"/>
      <c r="M848" s="920"/>
      <c r="N848" s="920"/>
      <c r="S848" s="919"/>
    </row>
    <row r="849" spans="1:19" ht="12.75" customHeight="1" x14ac:dyDescent="0.15">
      <c r="A849" s="914">
        <v>844</v>
      </c>
      <c r="B849" s="929">
        <f>'EstExp 12-20'!F49</f>
        <v>340850</v>
      </c>
      <c r="C849" s="930">
        <f t="shared" si="36"/>
        <v>-340006</v>
      </c>
      <c r="D849" s="920"/>
      <c r="E849" s="893" t="b">
        <f t="shared" ca="1" si="31"/>
        <v>1</v>
      </c>
      <c r="F849" s="932">
        <f t="array" aca="1" ref="F849" ca="1">IF(G849&lt;&gt;"",INDIRECT("'"&amp;G849&amp;"'!"&amp;H849),"")</f>
        <v>340850</v>
      </c>
      <c r="G849" s="560" t="s">
        <v>4786</v>
      </c>
      <c r="H849" s="893" t="s">
        <v>4941</v>
      </c>
      <c r="I849" s="920"/>
      <c r="J849" s="920"/>
      <c r="K849" s="920"/>
      <c r="L849" s="920"/>
      <c r="M849" s="920"/>
      <c r="N849" s="920"/>
      <c r="S849" s="919"/>
    </row>
    <row r="850" spans="1:19" ht="12.75" customHeight="1" x14ac:dyDescent="0.15">
      <c r="A850" s="914">
        <v>845</v>
      </c>
      <c r="B850" s="929">
        <f>'EstExp 12-20'!F51</f>
        <v>5500</v>
      </c>
      <c r="C850" s="930">
        <f t="shared" si="36"/>
        <v>-4655</v>
      </c>
      <c r="D850" s="920"/>
      <c r="E850" s="893" t="b">
        <f t="shared" ca="1" si="31"/>
        <v>1</v>
      </c>
      <c r="F850" s="932">
        <f t="array" aca="1" ref="F850" ca="1">IF(G850&lt;&gt;"",INDIRECT("'"&amp;G850&amp;"'!"&amp;H850),"")</f>
        <v>5500</v>
      </c>
      <c r="G850" s="560" t="s">
        <v>4786</v>
      </c>
      <c r="H850" s="893" t="s">
        <v>4942</v>
      </c>
      <c r="I850" s="920"/>
      <c r="J850" s="920"/>
      <c r="K850" s="920"/>
      <c r="L850" s="920"/>
      <c r="M850" s="920"/>
      <c r="N850" s="920"/>
      <c r="S850" s="919"/>
    </row>
    <row r="851" spans="1:19" ht="12.75" customHeight="1" x14ac:dyDescent="0.15">
      <c r="A851" s="914">
        <v>846</v>
      </c>
      <c r="B851" s="929">
        <f>'EstExp 12-20'!F52</f>
        <v>1500</v>
      </c>
      <c r="C851" s="930">
        <f t="shared" si="36"/>
        <v>-654</v>
      </c>
      <c r="D851" s="920"/>
      <c r="E851" s="893" t="b">
        <f t="shared" ca="1" si="31"/>
        <v>1</v>
      </c>
      <c r="F851" s="932">
        <f t="array" aca="1" ref="F851" ca="1">IF(G851&lt;&gt;"",INDIRECT("'"&amp;G851&amp;"'!"&amp;H851),"")</f>
        <v>1500</v>
      </c>
      <c r="G851" s="560" t="s">
        <v>4786</v>
      </c>
      <c r="H851" s="893" t="s">
        <v>4943</v>
      </c>
      <c r="I851" s="920"/>
      <c r="J851" s="920"/>
      <c r="K851" s="920"/>
      <c r="L851" s="920"/>
      <c r="M851" s="920"/>
      <c r="N851" s="920"/>
      <c r="S851" s="919"/>
    </row>
    <row r="852" spans="1:19" ht="12.75" customHeight="1" x14ac:dyDescent="0.15">
      <c r="A852" s="914">
        <v>847</v>
      </c>
      <c r="B852" s="929">
        <f>'EstExp 12-20'!F55</f>
        <v>7000</v>
      </c>
      <c r="C852" s="930">
        <f t="shared" si="36"/>
        <v>-6153</v>
      </c>
      <c r="D852" s="920"/>
      <c r="E852" s="893" t="b">
        <f t="shared" ca="1" si="31"/>
        <v>1</v>
      </c>
      <c r="F852" s="932">
        <f t="array" aca="1" ref="F852" ca="1">IF(G852&lt;&gt;"",INDIRECT("'"&amp;G852&amp;"'!"&amp;H852),"")</f>
        <v>7000</v>
      </c>
      <c r="G852" s="560" t="s">
        <v>4786</v>
      </c>
      <c r="H852" s="893" t="s">
        <v>4944</v>
      </c>
      <c r="I852" s="920"/>
      <c r="J852" s="920"/>
      <c r="K852" s="920"/>
      <c r="L852" s="920"/>
      <c r="M852" s="920"/>
      <c r="N852" s="920"/>
      <c r="S852" s="919"/>
    </row>
    <row r="853" spans="1:19" ht="12.75" customHeight="1" x14ac:dyDescent="0.15">
      <c r="A853" s="914">
        <v>848</v>
      </c>
      <c r="B853" s="929">
        <f>'EstExp 12-20'!F57</f>
        <v>2000</v>
      </c>
      <c r="C853" s="930">
        <f t="shared" si="36"/>
        <v>-1152</v>
      </c>
      <c r="D853" s="920"/>
      <c r="E853" s="893" t="b">
        <f t="shared" ca="1" si="31"/>
        <v>1</v>
      </c>
      <c r="F853" s="932">
        <f t="array" aca="1" ref="F853" ca="1">IF(G853&lt;&gt;"",INDIRECT("'"&amp;G853&amp;"'!"&amp;H853),"")</f>
        <v>2000</v>
      </c>
      <c r="G853" s="560" t="s">
        <v>4786</v>
      </c>
      <c r="H853" s="893" t="s">
        <v>4945</v>
      </c>
      <c r="I853" s="920"/>
      <c r="J853" s="920"/>
      <c r="K853" s="920"/>
      <c r="L853" s="920"/>
      <c r="M853" s="920"/>
      <c r="N853" s="920"/>
      <c r="S853" s="919"/>
    </row>
    <row r="854" spans="1:19" ht="12.75" customHeight="1" x14ac:dyDescent="0.15">
      <c r="A854" s="914">
        <v>849</v>
      </c>
      <c r="B854" s="929">
        <f>'EstExp 12-20'!F58</f>
        <v>0</v>
      </c>
      <c r="C854" s="930">
        <f t="shared" si="36"/>
        <v>849</v>
      </c>
      <c r="D854" s="920"/>
      <c r="E854" s="893" t="b">
        <f t="shared" ca="1" si="31"/>
        <v>1</v>
      </c>
      <c r="F854" s="932">
        <f t="array" aca="1" ref="F854" ca="1">IF(G854&lt;&gt;"",INDIRECT("'"&amp;G854&amp;"'!"&amp;H854),"")</f>
        <v>0</v>
      </c>
      <c r="G854" s="560" t="s">
        <v>4786</v>
      </c>
      <c r="H854" s="893" t="s">
        <v>4946</v>
      </c>
      <c r="I854" s="920"/>
      <c r="J854" s="920"/>
      <c r="K854" s="920"/>
      <c r="L854" s="920"/>
      <c r="M854" s="920"/>
      <c r="N854" s="920"/>
      <c r="S854" s="919"/>
    </row>
    <row r="855" spans="1:19" ht="12.75" customHeight="1" x14ac:dyDescent="0.15">
      <c r="A855" s="914">
        <v>850</v>
      </c>
      <c r="B855" s="929">
        <f>'EstExp 12-20'!F59</f>
        <v>2000</v>
      </c>
      <c r="C855" s="930">
        <f t="shared" si="36"/>
        <v>-1150</v>
      </c>
      <c r="D855" s="920"/>
      <c r="E855" s="893" t="b">
        <f t="shared" ca="1" si="31"/>
        <v>1</v>
      </c>
      <c r="F855" s="932">
        <f t="array" aca="1" ref="F855" ca="1">IF(G855&lt;&gt;"",INDIRECT("'"&amp;G855&amp;"'!"&amp;H855),"")</f>
        <v>2000</v>
      </c>
      <c r="G855" s="560" t="s">
        <v>4786</v>
      </c>
      <c r="H855" s="893" t="s">
        <v>4947</v>
      </c>
      <c r="I855" s="920"/>
      <c r="J855" s="920"/>
      <c r="K855" s="920"/>
      <c r="L855" s="920"/>
      <c r="M855" s="920"/>
      <c r="N855" s="920"/>
      <c r="S855" s="919"/>
    </row>
    <row r="856" spans="1:19" ht="12.75" customHeight="1" x14ac:dyDescent="0.15">
      <c r="A856" s="914">
        <v>851</v>
      </c>
      <c r="B856" s="929">
        <f>'EstExp 12-20'!F61</f>
        <v>0</v>
      </c>
      <c r="C856" s="930">
        <f t="shared" si="36"/>
        <v>851</v>
      </c>
      <c r="D856" s="920"/>
      <c r="E856" s="893" t="b">
        <f t="shared" ca="1" si="31"/>
        <v>1</v>
      </c>
      <c r="F856" s="932">
        <f t="array" aca="1" ref="F856" ca="1">IF(G856&lt;&gt;"",INDIRECT("'"&amp;G856&amp;"'!"&amp;H856),"")</f>
        <v>0</v>
      </c>
      <c r="G856" s="560" t="s">
        <v>4786</v>
      </c>
      <c r="H856" s="893" t="s">
        <v>4948</v>
      </c>
      <c r="I856" s="920"/>
      <c r="J856" s="920"/>
      <c r="K856" s="920"/>
      <c r="L856" s="920"/>
      <c r="M856" s="920"/>
      <c r="N856" s="920"/>
      <c r="S856" s="919"/>
    </row>
    <row r="857" spans="1:19" ht="12.75" customHeight="1" x14ac:dyDescent="0.15">
      <c r="A857" s="914">
        <v>852</v>
      </c>
      <c r="B857" s="929">
        <f>'EstExp 12-20'!F62</f>
        <v>2000</v>
      </c>
      <c r="C857" s="930">
        <f t="shared" si="36"/>
        <v>-1148</v>
      </c>
      <c r="D857" s="920"/>
      <c r="E857" s="893" t="b">
        <f t="shared" ca="1" si="31"/>
        <v>1</v>
      </c>
      <c r="F857" s="932">
        <f t="array" aca="1" ref="F857" ca="1">IF(G857&lt;&gt;"",INDIRECT("'"&amp;G857&amp;"'!"&amp;H857),"")</f>
        <v>2000</v>
      </c>
      <c r="G857" s="560" t="s">
        <v>4786</v>
      </c>
      <c r="H857" s="893" t="s">
        <v>4949</v>
      </c>
      <c r="I857" s="920"/>
      <c r="J857" s="920"/>
      <c r="K857" s="920"/>
      <c r="L857" s="920"/>
      <c r="M857" s="920"/>
      <c r="N857" s="920"/>
      <c r="S857" s="919"/>
    </row>
    <row r="858" spans="1:19" ht="12.75" customHeight="1" x14ac:dyDescent="0.15">
      <c r="A858" s="914">
        <v>853</v>
      </c>
      <c r="B858" s="929">
        <f>'EstExp 12-20'!F63</f>
        <v>0</v>
      </c>
      <c r="C858" s="930">
        <f t="shared" si="36"/>
        <v>853</v>
      </c>
      <c r="D858" s="920"/>
      <c r="E858" s="893" t="b">
        <f t="shared" ca="1" si="31"/>
        <v>1</v>
      </c>
      <c r="F858" s="932">
        <f t="array" aca="1" ref="F858" ca="1">IF(G858&lt;&gt;"",INDIRECT("'"&amp;G858&amp;"'!"&amp;H858),"")</f>
        <v>0</v>
      </c>
      <c r="G858" s="560" t="s">
        <v>4786</v>
      </c>
      <c r="H858" s="893" t="s">
        <v>4950</v>
      </c>
      <c r="I858" s="920"/>
      <c r="J858" s="920"/>
      <c r="K858" s="920"/>
      <c r="L858" s="920"/>
      <c r="M858" s="920"/>
      <c r="N858" s="920"/>
      <c r="S858" s="919"/>
    </row>
    <row r="859" spans="1:19" ht="12.75" customHeight="1" x14ac:dyDescent="0.15">
      <c r="A859" s="914">
        <v>854</v>
      </c>
      <c r="B859" s="929">
        <f>'EstExp 12-20'!F64</f>
        <v>0</v>
      </c>
      <c r="C859" s="930">
        <f t="shared" si="36"/>
        <v>854</v>
      </c>
      <c r="D859" s="920"/>
      <c r="E859" s="893" t="b">
        <f t="shared" ca="1" si="31"/>
        <v>1</v>
      </c>
      <c r="F859" s="932">
        <f t="array" aca="1" ref="F859" ca="1">IF(G859&lt;&gt;"",INDIRECT("'"&amp;G859&amp;"'!"&amp;H859),"")</f>
        <v>0</v>
      </c>
      <c r="G859" s="560" t="s">
        <v>4786</v>
      </c>
      <c r="H859" s="893" t="s">
        <v>4951</v>
      </c>
      <c r="I859" s="920"/>
      <c r="J859" s="920"/>
      <c r="K859" s="920"/>
      <c r="L859" s="920"/>
      <c r="M859" s="920"/>
      <c r="N859" s="920"/>
      <c r="S859" s="919"/>
    </row>
    <row r="860" spans="1:19" ht="12.75" customHeight="1" x14ac:dyDescent="0.15">
      <c r="A860" s="914">
        <v>855</v>
      </c>
      <c r="B860" s="929">
        <f>'EstExp 12-20'!F65</f>
        <v>180000</v>
      </c>
      <c r="C860" s="930">
        <f t="shared" si="36"/>
        <v>-179145</v>
      </c>
      <c r="D860" s="920"/>
      <c r="E860" s="893" t="b">
        <f t="shared" ca="1" si="31"/>
        <v>1</v>
      </c>
      <c r="F860" s="932">
        <f t="array" aca="1" ref="F860" ca="1">IF(G860&lt;&gt;"",INDIRECT("'"&amp;G860&amp;"'!"&amp;H860),"")</f>
        <v>180000</v>
      </c>
      <c r="G860" s="560" t="s">
        <v>4786</v>
      </c>
      <c r="H860" s="893" t="s">
        <v>4952</v>
      </c>
      <c r="I860" s="920"/>
      <c r="J860" s="920"/>
      <c r="K860" s="920"/>
      <c r="L860" s="920"/>
      <c r="M860" s="920"/>
      <c r="N860" s="920"/>
      <c r="S860" s="919"/>
    </row>
    <row r="861" spans="1:19" ht="12.75" customHeight="1" x14ac:dyDescent="0.15">
      <c r="A861" s="914">
        <v>856</v>
      </c>
      <c r="B861" s="929">
        <f>'EstExp 12-20'!F66</f>
        <v>0</v>
      </c>
      <c r="C861" s="930">
        <f t="shared" si="36"/>
        <v>856</v>
      </c>
      <c r="D861" s="920"/>
      <c r="E861" s="893" t="b">
        <f t="shared" ca="1" si="31"/>
        <v>1</v>
      </c>
      <c r="F861" s="932">
        <f t="array" aca="1" ref="F861" ca="1">IF(G861&lt;&gt;"",INDIRECT("'"&amp;G861&amp;"'!"&amp;H861),"")</f>
        <v>0</v>
      </c>
      <c r="G861" s="560" t="s">
        <v>4786</v>
      </c>
      <c r="H861" s="893" t="s">
        <v>4953</v>
      </c>
      <c r="I861" s="920"/>
      <c r="J861" s="920"/>
      <c r="K861" s="920"/>
      <c r="L861" s="920"/>
      <c r="M861" s="920"/>
      <c r="N861" s="920"/>
      <c r="S861" s="919"/>
    </row>
    <row r="862" spans="1:19" ht="12.75" customHeight="1" x14ac:dyDescent="0.15">
      <c r="A862" s="935">
        <v>857</v>
      </c>
      <c r="B862" s="919"/>
      <c r="C862" s="920"/>
      <c r="D862" s="931"/>
      <c r="E862" s="893" t="b">
        <f t="shared" ca="1" si="31"/>
        <v>1</v>
      </c>
      <c r="F862" s="893" t="str">
        <f t="array" aca="1" ref="F862" ca="1">IF(G862&lt;&gt;"",INDIRECT("'"&amp;G862&amp;"'!"&amp;H862),"")</f>
        <v/>
      </c>
      <c r="G862" s="560"/>
      <c r="H862" s="893"/>
      <c r="I862" s="931"/>
      <c r="J862" s="931"/>
      <c r="K862" s="931"/>
      <c r="L862" s="920"/>
      <c r="M862" s="920"/>
      <c r="N862" s="920"/>
      <c r="S862" s="919"/>
    </row>
    <row r="863" spans="1:19" ht="12.75" customHeight="1" x14ac:dyDescent="0.15">
      <c r="A863" s="914">
        <v>858</v>
      </c>
      <c r="B863" s="929">
        <f>'EstExp 12-20'!F67</f>
        <v>182000</v>
      </c>
      <c r="C863" s="930">
        <f t="shared" ref="C863:C867" si="37">A863-B863</f>
        <v>-181142</v>
      </c>
      <c r="D863" s="920"/>
      <c r="E863" s="893" t="b">
        <f t="shared" ca="1" si="31"/>
        <v>1</v>
      </c>
      <c r="F863" s="932">
        <f t="array" aca="1" ref="F863" ca="1">IF(G863&lt;&gt;"",INDIRECT("'"&amp;G863&amp;"'!"&amp;H863),"")</f>
        <v>182000</v>
      </c>
      <c r="G863" s="560" t="s">
        <v>4786</v>
      </c>
      <c r="H863" s="893" t="s">
        <v>4954</v>
      </c>
      <c r="I863" s="920"/>
      <c r="J863" s="920"/>
      <c r="K863" s="920"/>
      <c r="L863" s="920"/>
      <c r="M863" s="920"/>
      <c r="N863" s="920"/>
      <c r="S863" s="919"/>
    </row>
    <row r="864" spans="1:19" ht="12.75" customHeight="1" x14ac:dyDescent="0.15">
      <c r="A864" s="914">
        <v>859</v>
      </c>
      <c r="B864" s="929">
        <f>'EstExp 12-20'!F69</f>
        <v>0</v>
      </c>
      <c r="C864" s="930">
        <f t="shared" si="37"/>
        <v>859</v>
      </c>
      <c r="D864" s="920"/>
      <c r="E864" s="893" t="b">
        <f t="shared" ca="1" si="31"/>
        <v>1</v>
      </c>
      <c r="F864" s="932">
        <f t="array" aca="1" ref="F864" ca="1">IF(G864&lt;&gt;"",INDIRECT("'"&amp;G864&amp;"'!"&amp;H864),"")</f>
        <v>0</v>
      </c>
      <c r="G864" s="560" t="s">
        <v>4786</v>
      </c>
      <c r="H864" s="893" t="s">
        <v>4955</v>
      </c>
      <c r="I864" s="920"/>
      <c r="J864" s="920"/>
      <c r="K864" s="920"/>
      <c r="L864" s="920"/>
      <c r="M864" s="920"/>
      <c r="N864" s="920"/>
      <c r="S864" s="919"/>
    </row>
    <row r="865" spans="1:19" ht="12.75" customHeight="1" x14ac:dyDescent="0.15">
      <c r="A865" s="914">
        <v>860</v>
      </c>
      <c r="B865" s="929">
        <f>'EstExp 12-20'!F70</f>
        <v>0</v>
      </c>
      <c r="C865" s="930">
        <f t="shared" si="37"/>
        <v>860</v>
      </c>
      <c r="D865" s="920"/>
      <c r="E865" s="893" t="b">
        <f t="shared" ca="1" si="31"/>
        <v>1</v>
      </c>
      <c r="F865" s="932">
        <f t="array" aca="1" ref="F865" ca="1">IF(G865&lt;&gt;"",INDIRECT("'"&amp;G865&amp;"'!"&amp;H865),"")</f>
        <v>0</v>
      </c>
      <c r="G865" s="560" t="s">
        <v>4786</v>
      </c>
      <c r="H865" s="893" t="s">
        <v>4956</v>
      </c>
      <c r="I865" s="920"/>
      <c r="J865" s="920"/>
      <c r="K865" s="920"/>
      <c r="L865" s="920"/>
      <c r="M865" s="920"/>
      <c r="N865" s="920"/>
      <c r="S865" s="919"/>
    </row>
    <row r="866" spans="1:19" ht="12.75" customHeight="1" x14ac:dyDescent="0.15">
      <c r="A866" s="914">
        <v>861</v>
      </c>
      <c r="B866" s="929">
        <f>'EstExp 12-20'!F71</f>
        <v>0</v>
      </c>
      <c r="C866" s="930">
        <f t="shared" si="37"/>
        <v>861</v>
      </c>
      <c r="D866" s="920"/>
      <c r="E866" s="893" t="b">
        <f t="shared" ca="1" si="31"/>
        <v>1</v>
      </c>
      <c r="F866" s="932">
        <f t="array" aca="1" ref="F866" ca="1">IF(G866&lt;&gt;"",INDIRECT("'"&amp;G866&amp;"'!"&amp;H866),"")</f>
        <v>0</v>
      </c>
      <c r="G866" s="560" t="s">
        <v>4786</v>
      </c>
      <c r="H866" s="893" t="s">
        <v>4957</v>
      </c>
      <c r="I866" s="920"/>
      <c r="J866" s="920"/>
      <c r="K866" s="920"/>
      <c r="L866" s="920"/>
      <c r="M866" s="920"/>
      <c r="N866" s="920"/>
      <c r="S866" s="919"/>
    </row>
    <row r="867" spans="1:19" ht="12.75" customHeight="1" x14ac:dyDescent="0.15">
      <c r="A867" s="914">
        <v>862</v>
      </c>
      <c r="B867" s="929">
        <f>'EstExp 12-20'!F72</f>
        <v>150</v>
      </c>
      <c r="C867" s="930">
        <f t="shared" si="37"/>
        <v>712</v>
      </c>
      <c r="D867" s="920"/>
      <c r="E867" s="893" t="b">
        <f t="shared" ca="1" si="31"/>
        <v>1</v>
      </c>
      <c r="F867" s="932">
        <f t="array" aca="1" ref="F867" ca="1">IF(G867&lt;&gt;"",INDIRECT("'"&amp;G867&amp;"'!"&amp;H867),"")</f>
        <v>150</v>
      </c>
      <c r="G867" s="560" t="s">
        <v>4786</v>
      </c>
      <c r="H867" s="893" t="s">
        <v>4958</v>
      </c>
      <c r="I867" s="920"/>
      <c r="J867" s="920"/>
      <c r="K867" s="920"/>
      <c r="L867" s="920"/>
      <c r="M867" s="920"/>
      <c r="N867" s="920"/>
      <c r="S867" s="919"/>
    </row>
    <row r="868" spans="1:19" ht="12.75" customHeight="1" x14ac:dyDescent="0.15">
      <c r="A868" s="935">
        <v>863</v>
      </c>
      <c r="B868" s="919"/>
      <c r="C868" s="920"/>
      <c r="D868" s="931"/>
      <c r="E868" s="893" t="b">
        <f t="shared" ca="1" si="31"/>
        <v>1</v>
      </c>
      <c r="F868" s="893" t="str">
        <f t="array" aca="1" ref="F868" ca="1">IF(G868&lt;&gt;"",INDIRECT("'"&amp;G868&amp;"'!"&amp;H868),"")</f>
        <v/>
      </c>
      <c r="G868" s="560"/>
      <c r="H868" s="893"/>
      <c r="I868" s="931"/>
      <c r="J868" s="931"/>
      <c r="K868" s="931"/>
      <c r="L868" s="920"/>
      <c r="M868" s="920"/>
      <c r="N868" s="920"/>
      <c r="S868" s="919"/>
    </row>
    <row r="869" spans="1:19" ht="12.75" customHeight="1" x14ac:dyDescent="0.15">
      <c r="A869" s="914">
        <v>864</v>
      </c>
      <c r="B869" s="929">
        <f>'EstExp 12-20'!F73</f>
        <v>0</v>
      </c>
      <c r="C869" s="930">
        <f>A869-B869</f>
        <v>864</v>
      </c>
      <c r="D869" s="920"/>
      <c r="E869" s="893" t="b">
        <f t="shared" ca="1" si="31"/>
        <v>1</v>
      </c>
      <c r="F869" s="932">
        <f t="array" aca="1" ref="F869" ca="1">IF(G869&lt;&gt;"",INDIRECT("'"&amp;G869&amp;"'!"&amp;H869),"")</f>
        <v>0</v>
      </c>
      <c r="G869" s="560" t="s">
        <v>4786</v>
      </c>
      <c r="H869" s="893" t="s">
        <v>4959</v>
      </c>
      <c r="I869" s="920"/>
      <c r="J869" s="920"/>
      <c r="K869" s="920"/>
      <c r="L869" s="920"/>
      <c r="M869" s="920"/>
      <c r="N869" s="920"/>
      <c r="S869" s="919"/>
    </row>
    <row r="870" spans="1:19" ht="12.75" customHeight="1" x14ac:dyDescent="0.15">
      <c r="A870" s="935">
        <v>865</v>
      </c>
      <c r="B870" s="919"/>
      <c r="C870" s="920"/>
      <c r="D870" s="931"/>
      <c r="E870" s="893" t="b">
        <f t="shared" ca="1" si="31"/>
        <v>1</v>
      </c>
      <c r="F870" s="893" t="str">
        <f t="array" aca="1" ref="F870" ca="1">IF(G870&lt;&gt;"",INDIRECT("'"&amp;G870&amp;"'!"&amp;H870),"")</f>
        <v/>
      </c>
      <c r="G870" s="560"/>
      <c r="H870" s="893"/>
      <c r="I870" s="931"/>
      <c r="J870" s="931"/>
      <c r="K870" s="931"/>
      <c r="L870" s="920"/>
      <c r="M870" s="920"/>
      <c r="N870" s="920"/>
      <c r="S870" s="919"/>
    </row>
    <row r="871" spans="1:19" ht="12.75" customHeight="1" x14ac:dyDescent="0.15">
      <c r="A871" s="914">
        <v>866</v>
      </c>
      <c r="B871" s="929">
        <f>'EstExp 12-20'!F74</f>
        <v>150</v>
      </c>
      <c r="C871" s="930">
        <f t="shared" ref="C871:C875" si="38">A871-B871</f>
        <v>716</v>
      </c>
      <c r="D871" s="920"/>
      <c r="E871" s="893" t="b">
        <f t="shared" ca="1" si="31"/>
        <v>1</v>
      </c>
      <c r="F871" s="932">
        <f t="array" aca="1" ref="F871" ca="1">IF(G871&lt;&gt;"",INDIRECT("'"&amp;G871&amp;"'!"&amp;H871),"")</f>
        <v>150</v>
      </c>
      <c r="G871" s="560" t="s">
        <v>4786</v>
      </c>
      <c r="H871" s="893" t="s">
        <v>4960</v>
      </c>
      <c r="I871" s="920"/>
      <c r="J871" s="920"/>
      <c r="K871" s="920"/>
      <c r="L871" s="920"/>
      <c r="M871" s="920"/>
      <c r="N871" s="920"/>
      <c r="S871" s="919"/>
    </row>
    <row r="872" spans="1:19" ht="12.75" customHeight="1" x14ac:dyDescent="0.15">
      <c r="A872" s="914">
        <v>867</v>
      </c>
      <c r="B872" s="929">
        <f>'EstExp 12-20'!F75</f>
        <v>0</v>
      </c>
      <c r="C872" s="930">
        <f t="shared" si="38"/>
        <v>867</v>
      </c>
      <c r="D872" s="920"/>
      <c r="E872" s="893" t="b">
        <f t="shared" ca="1" si="31"/>
        <v>1</v>
      </c>
      <c r="F872" s="932">
        <f t="array" aca="1" ref="F872" ca="1">IF(G872&lt;&gt;"",INDIRECT("'"&amp;G872&amp;"'!"&amp;H872),"")</f>
        <v>0</v>
      </c>
      <c r="G872" s="560" t="s">
        <v>4786</v>
      </c>
      <c r="H872" s="893" t="s">
        <v>4961</v>
      </c>
      <c r="I872" s="920"/>
      <c r="J872" s="920"/>
      <c r="K872" s="920"/>
      <c r="L872" s="920"/>
      <c r="M872" s="920"/>
      <c r="N872" s="920"/>
      <c r="S872" s="919"/>
    </row>
    <row r="873" spans="1:19" ht="12.75" customHeight="1" x14ac:dyDescent="0.15">
      <c r="A873" s="914">
        <v>868</v>
      </c>
      <c r="B873" s="929">
        <f>'EstExp 12-20'!F76</f>
        <v>537200</v>
      </c>
      <c r="C873" s="930">
        <f t="shared" si="38"/>
        <v>-536332</v>
      </c>
      <c r="D873" s="920"/>
      <c r="E873" s="893" t="b">
        <f t="shared" ca="1" si="31"/>
        <v>1</v>
      </c>
      <c r="F873" s="932">
        <f t="array" aca="1" ref="F873" ca="1">IF(G873&lt;&gt;"",INDIRECT("'"&amp;G873&amp;"'!"&amp;H873),"")</f>
        <v>537200</v>
      </c>
      <c r="G873" s="560" t="s">
        <v>4786</v>
      </c>
      <c r="H873" s="893" t="s">
        <v>4962</v>
      </c>
      <c r="I873" s="920"/>
      <c r="J873" s="920"/>
      <c r="K873" s="920"/>
      <c r="L873" s="920"/>
      <c r="M873" s="920"/>
      <c r="N873" s="920"/>
      <c r="S873" s="919"/>
    </row>
    <row r="874" spans="1:19" ht="12.75" customHeight="1" x14ac:dyDescent="0.15">
      <c r="A874" s="914">
        <v>869</v>
      </c>
      <c r="B874" s="929">
        <f>'EstExp 12-20'!F77</f>
        <v>0</v>
      </c>
      <c r="C874" s="930">
        <f t="shared" si="38"/>
        <v>869</v>
      </c>
      <c r="D874" s="920"/>
      <c r="E874" s="893" t="b">
        <f t="shared" ca="1" si="31"/>
        <v>1</v>
      </c>
      <c r="F874" s="932">
        <f t="array" aca="1" ref="F874" ca="1">IF(G874&lt;&gt;"",INDIRECT("'"&amp;G874&amp;"'!"&amp;H874),"")</f>
        <v>0</v>
      </c>
      <c r="G874" s="560" t="s">
        <v>4786</v>
      </c>
      <c r="H874" s="893" t="s">
        <v>4963</v>
      </c>
      <c r="I874" s="920"/>
      <c r="J874" s="920"/>
      <c r="K874" s="920"/>
      <c r="L874" s="920"/>
      <c r="M874" s="920"/>
      <c r="N874" s="920"/>
      <c r="S874" s="919"/>
    </row>
    <row r="875" spans="1:19" ht="12.75" customHeight="1" x14ac:dyDescent="0.15">
      <c r="A875" s="914">
        <v>870</v>
      </c>
      <c r="B875" s="929">
        <f>'EstExp 12-20'!F116</f>
        <v>790750</v>
      </c>
      <c r="C875" s="930">
        <f t="shared" si="38"/>
        <v>-789880</v>
      </c>
      <c r="D875" s="920"/>
      <c r="E875" s="893" t="b">
        <f t="shared" ca="1" si="31"/>
        <v>1</v>
      </c>
      <c r="F875" s="932">
        <f t="array" aca="1" ref="F875" ca="1">IF(G875&lt;&gt;"",INDIRECT("'"&amp;G875&amp;"'!"&amp;H875),"")</f>
        <v>790750</v>
      </c>
      <c r="G875" s="560" t="s">
        <v>4786</v>
      </c>
      <c r="H875" s="893" t="s">
        <v>4964</v>
      </c>
      <c r="I875" s="920"/>
      <c r="J875" s="920"/>
      <c r="K875" s="920"/>
      <c r="L875" s="920"/>
      <c r="M875" s="920"/>
      <c r="N875" s="920"/>
      <c r="S875" s="919"/>
    </row>
    <row r="876" spans="1:19" ht="12.75" customHeight="1" x14ac:dyDescent="0.15">
      <c r="A876" s="935">
        <v>871</v>
      </c>
      <c r="B876" s="919"/>
      <c r="C876" s="920"/>
      <c r="D876" s="931"/>
      <c r="E876" s="893" t="b">
        <f t="shared" ca="1" si="31"/>
        <v>1</v>
      </c>
      <c r="F876" s="893" t="str">
        <f t="array" aca="1" ref="F876" ca="1">IF(G876&lt;&gt;"",INDIRECT("'"&amp;G876&amp;"'!"&amp;H876),"")</f>
        <v/>
      </c>
      <c r="G876" s="560"/>
      <c r="H876" s="893"/>
      <c r="I876" s="931"/>
      <c r="J876" s="931"/>
      <c r="K876" s="931"/>
      <c r="L876" s="920"/>
      <c r="M876" s="920"/>
      <c r="N876" s="920"/>
      <c r="S876" s="919"/>
    </row>
    <row r="877" spans="1:19" ht="12.75" customHeight="1" x14ac:dyDescent="0.15">
      <c r="A877" s="935">
        <v>872</v>
      </c>
      <c r="B877" s="919"/>
      <c r="C877" s="920"/>
      <c r="D877" s="931"/>
      <c r="E877" s="893" t="b">
        <f t="shared" ca="1" si="31"/>
        <v>1</v>
      </c>
      <c r="F877" s="893" t="str">
        <f t="array" aca="1" ref="F877" ca="1">IF(G877&lt;&gt;"",INDIRECT("'"&amp;G877&amp;"'!"&amp;H877),"")</f>
        <v/>
      </c>
      <c r="G877" s="560"/>
      <c r="H877" s="893"/>
      <c r="I877" s="931"/>
      <c r="J877" s="931"/>
      <c r="K877" s="931"/>
      <c r="L877" s="920"/>
      <c r="M877" s="920"/>
      <c r="N877" s="920"/>
      <c r="S877" s="919"/>
    </row>
    <row r="878" spans="1:19" ht="12.75" customHeight="1" x14ac:dyDescent="0.15">
      <c r="A878" s="935">
        <v>873</v>
      </c>
      <c r="B878" s="919"/>
      <c r="C878" s="920"/>
      <c r="D878" s="931"/>
      <c r="E878" s="893" t="b">
        <f t="shared" ca="1" si="31"/>
        <v>1</v>
      </c>
      <c r="F878" s="893" t="str">
        <f t="array" aca="1" ref="F878" ca="1">IF(G878&lt;&gt;"",INDIRECT("'"&amp;G878&amp;"'!"&amp;H878),"")</f>
        <v/>
      </c>
      <c r="G878" s="560"/>
      <c r="H878" s="893"/>
      <c r="I878" s="931"/>
      <c r="J878" s="931"/>
      <c r="K878" s="931"/>
      <c r="L878" s="920"/>
      <c r="M878" s="920"/>
      <c r="N878" s="920"/>
      <c r="S878" s="919"/>
    </row>
    <row r="879" spans="1:19" ht="12.75" customHeight="1" x14ac:dyDescent="0.15">
      <c r="A879" s="935">
        <v>874</v>
      </c>
      <c r="B879" s="919"/>
      <c r="C879" s="920"/>
      <c r="D879" s="931"/>
      <c r="E879" s="893" t="b">
        <f t="shared" ca="1" si="31"/>
        <v>1</v>
      </c>
      <c r="F879" s="893" t="str">
        <f t="array" aca="1" ref="F879" ca="1">IF(G879&lt;&gt;"",INDIRECT("'"&amp;G879&amp;"'!"&amp;H879),"")</f>
        <v/>
      </c>
      <c r="G879" s="560"/>
      <c r="H879" s="893"/>
      <c r="I879" s="931"/>
      <c r="J879" s="931"/>
      <c r="K879" s="931"/>
      <c r="L879" s="920"/>
      <c r="M879" s="920"/>
      <c r="N879" s="920"/>
      <c r="S879" s="919"/>
    </row>
    <row r="880" spans="1:19" ht="12.75" customHeight="1" x14ac:dyDescent="0.15">
      <c r="A880" s="935">
        <v>875</v>
      </c>
      <c r="B880" s="919"/>
      <c r="C880" s="920"/>
      <c r="D880" s="931"/>
      <c r="E880" s="893" t="b">
        <f t="shared" ca="1" si="31"/>
        <v>1</v>
      </c>
      <c r="F880" s="893" t="str">
        <f t="array" aca="1" ref="F880" ca="1">IF(G880&lt;&gt;"",INDIRECT("'"&amp;G880&amp;"'!"&amp;H880),"")</f>
        <v/>
      </c>
      <c r="G880" s="560"/>
      <c r="H880" s="893"/>
      <c r="I880" s="931"/>
      <c r="J880" s="931"/>
      <c r="K880" s="931"/>
      <c r="L880" s="920"/>
      <c r="M880" s="920"/>
      <c r="N880" s="920"/>
      <c r="S880" s="919"/>
    </row>
    <row r="881" spans="1:19" ht="12.75" customHeight="1" x14ac:dyDescent="0.15">
      <c r="A881" s="914">
        <v>876</v>
      </c>
      <c r="B881" s="929">
        <f>'EstExp 12-20'!G5</f>
        <v>20000</v>
      </c>
      <c r="C881" s="930">
        <f t="shared" ref="C881:C882" si="39">A881-B881</f>
        <v>-19124</v>
      </c>
      <c r="D881" s="920"/>
      <c r="E881" s="893" t="b">
        <f t="shared" ca="1" si="31"/>
        <v>1</v>
      </c>
      <c r="F881" s="932">
        <f t="array" aca="1" ref="F881" ca="1">IF(G881&lt;&gt;"",INDIRECT("'"&amp;G881&amp;"'!"&amp;H881),"")</f>
        <v>20000</v>
      </c>
      <c r="G881" s="560" t="s">
        <v>4786</v>
      </c>
      <c r="H881" s="893" t="s">
        <v>4965</v>
      </c>
      <c r="I881" s="920"/>
      <c r="J881" s="920"/>
      <c r="K881" s="920"/>
      <c r="L881" s="920"/>
      <c r="M881" s="920"/>
      <c r="N881" s="920"/>
      <c r="S881" s="919"/>
    </row>
    <row r="882" spans="1:19" ht="12.75" customHeight="1" x14ac:dyDescent="0.15">
      <c r="A882" s="914">
        <v>877</v>
      </c>
      <c r="B882" s="929">
        <f>'EstExp 12-20'!G16</f>
        <v>0</v>
      </c>
      <c r="C882" s="930">
        <f t="shared" si="39"/>
        <v>877</v>
      </c>
      <c r="D882" s="920"/>
      <c r="E882" s="893" t="b">
        <f t="shared" ca="1" si="31"/>
        <v>1</v>
      </c>
      <c r="F882" s="932">
        <f t="array" aca="1" ref="F882" ca="1">IF(G882&lt;&gt;"",INDIRECT("'"&amp;G882&amp;"'!"&amp;H882),"")</f>
        <v>0</v>
      </c>
      <c r="G882" s="560" t="s">
        <v>4786</v>
      </c>
      <c r="H882" s="893" t="s">
        <v>4753</v>
      </c>
      <c r="I882" s="920"/>
      <c r="J882" s="920"/>
      <c r="K882" s="920"/>
      <c r="L882" s="920"/>
      <c r="M882" s="920"/>
      <c r="N882" s="920"/>
      <c r="S882" s="919"/>
    </row>
    <row r="883" spans="1:19" ht="12.75" customHeight="1" x14ac:dyDescent="0.15">
      <c r="A883" s="935">
        <v>878</v>
      </c>
      <c r="B883" s="919"/>
      <c r="C883" s="920"/>
      <c r="D883" s="931"/>
      <c r="E883" s="893" t="b">
        <f t="shared" ca="1" si="31"/>
        <v>1</v>
      </c>
      <c r="F883" s="893" t="str">
        <f t="array" aca="1" ref="F883" ca="1">IF(G883&lt;&gt;"",INDIRECT("'"&amp;G883&amp;"'!"&amp;H883),"")</f>
        <v/>
      </c>
      <c r="G883" s="560"/>
      <c r="H883" s="893"/>
      <c r="I883" s="931"/>
      <c r="J883" s="931"/>
      <c r="K883" s="931"/>
      <c r="L883" s="920"/>
      <c r="M883" s="920"/>
      <c r="N883" s="920"/>
      <c r="S883" s="919"/>
    </row>
    <row r="884" spans="1:19" ht="12.75" customHeight="1" x14ac:dyDescent="0.15">
      <c r="A884" s="935">
        <v>879</v>
      </c>
      <c r="B884" s="919"/>
      <c r="C884" s="920"/>
      <c r="D884" s="931"/>
      <c r="E884" s="893" t="b">
        <f t="shared" ca="1" si="31"/>
        <v>1</v>
      </c>
      <c r="F884" s="893" t="str">
        <f t="array" aca="1" ref="F884" ca="1">IF(G884&lt;&gt;"",INDIRECT("'"&amp;G884&amp;"'!"&amp;H884),"")</f>
        <v/>
      </c>
      <c r="G884" s="560"/>
      <c r="H884" s="893"/>
      <c r="I884" s="931"/>
      <c r="J884" s="931"/>
      <c r="K884" s="931"/>
      <c r="L884" s="920"/>
      <c r="M884" s="920"/>
      <c r="N884" s="920"/>
      <c r="S884" s="919"/>
    </row>
    <row r="885" spans="1:19" ht="12.75" customHeight="1" x14ac:dyDescent="0.15">
      <c r="A885" s="935">
        <v>880</v>
      </c>
      <c r="B885" s="919"/>
      <c r="C885" s="920"/>
      <c r="D885" s="931"/>
      <c r="E885" s="893" t="b">
        <f t="shared" ca="1" si="31"/>
        <v>1</v>
      </c>
      <c r="F885" s="893" t="str">
        <f t="array" aca="1" ref="F885" ca="1">IF(G885&lt;&gt;"",INDIRECT("'"&amp;G885&amp;"'!"&amp;H885),"")</f>
        <v/>
      </c>
      <c r="G885" s="560"/>
      <c r="H885" s="893"/>
      <c r="I885" s="931"/>
      <c r="J885" s="931"/>
      <c r="K885" s="931"/>
      <c r="L885" s="920"/>
      <c r="M885" s="920"/>
      <c r="N885" s="920"/>
      <c r="S885" s="919"/>
    </row>
    <row r="886" spans="1:19" ht="12.75" customHeight="1" x14ac:dyDescent="0.15">
      <c r="A886" s="935">
        <v>881</v>
      </c>
      <c r="B886" s="919"/>
      <c r="C886" s="920"/>
      <c r="D886" s="931"/>
      <c r="E886" s="893" t="b">
        <f t="shared" ca="1" si="31"/>
        <v>1</v>
      </c>
      <c r="F886" s="893" t="str">
        <f t="array" aca="1" ref="F886" ca="1">IF(G886&lt;&gt;"",INDIRECT("'"&amp;G886&amp;"'!"&amp;H886),"")</f>
        <v/>
      </c>
      <c r="G886" s="560"/>
      <c r="H886" s="893"/>
      <c r="I886" s="931"/>
      <c r="J886" s="931"/>
      <c r="K886" s="931"/>
      <c r="L886" s="920"/>
      <c r="M886" s="920"/>
      <c r="N886" s="920"/>
      <c r="S886" s="919"/>
    </row>
    <row r="887" spans="1:19" ht="12.75" customHeight="1" x14ac:dyDescent="0.15">
      <c r="A887" s="935">
        <v>882</v>
      </c>
      <c r="B887" s="919"/>
      <c r="C887" s="920"/>
      <c r="D887" s="931"/>
      <c r="E887" s="893" t="b">
        <f t="shared" ca="1" si="31"/>
        <v>1</v>
      </c>
      <c r="F887" s="893" t="str">
        <f t="array" aca="1" ref="F887" ca="1">IF(G887&lt;&gt;"",INDIRECT("'"&amp;G887&amp;"'!"&amp;H887),"")</f>
        <v/>
      </c>
      <c r="G887" s="560"/>
      <c r="H887" s="893"/>
      <c r="I887" s="931"/>
      <c r="J887" s="931"/>
      <c r="K887" s="931"/>
      <c r="L887" s="920"/>
      <c r="M887" s="920"/>
      <c r="N887" s="920"/>
      <c r="S887" s="919"/>
    </row>
    <row r="888" spans="1:19" ht="12.75" customHeight="1" x14ac:dyDescent="0.15">
      <c r="A888" s="914">
        <v>883</v>
      </c>
      <c r="B888" s="929">
        <f>'EstExp 12-20'!G18</f>
        <v>0</v>
      </c>
      <c r="C888" s="930">
        <f>A888-B888</f>
        <v>883</v>
      </c>
      <c r="D888" s="920"/>
      <c r="E888" s="893" t="b">
        <f t="shared" ca="1" si="31"/>
        <v>1</v>
      </c>
      <c r="F888" s="932">
        <f t="array" aca="1" ref="F888" ca="1">IF(G888&lt;&gt;"",INDIRECT("'"&amp;G888&amp;"'!"&amp;H888),"")</f>
        <v>0</v>
      </c>
      <c r="G888" s="560" t="s">
        <v>4786</v>
      </c>
      <c r="H888" s="893" t="s">
        <v>4695</v>
      </c>
      <c r="I888" s="920"/>
      <c r="J888" s="920"/>
      <c r="K888" s="920"/>
      <c r="L888" s="920"/>
      <c r="M888" s="920"/>
      <c r="N888" s="920"/>
      <c r="S888" s="919"/>
    </row>
    <row r="889" spans="1:19" ht="12.75" customHeight="1" x14ac:dyDescent="0.15">
      <c r="A889" s="935">
        <v>884</v>
      </c>
      <c r="B889" s="919"/>
      <c r="C889" s="920"/>
      <c r="D889" s="931"/>
      <c r="E889" s="893" t="b">
        <f t="shared" ca="1" si="31"/>
        <v>1</v>
      </c>
      <c r="F889" s="893" t="str">
        <f t="array" aca="1" ref="F889" ca="1">IF(G889&lt;&gt;"",INDIRECT("'"&amp;G889&amp;"'!"&amp;H889),"")</f>
        <v/>
      </c>
      <c r="G889" s="560"/>
      <c r="H889" s="893"/>
      <c r="I889" s="931"/>
      <c r="J889" s="931"/>
      <c r="K889" s="931"/>
      <c r="L889" s="920"/>
      <c r="M889" s="920"/>
      <c r="N889" s="920"/>
      <c r="S889" s="919"/>
    </row>
    <row r="890" spans="1:19" ht="12.75" customHeight="1" x14ac:dyDescent="0.15">
      <c r="A890" s="935">
        <v>885</v>
      </c>
      <c r="B890" s="919"/>
      <c r="C890" s="920"/>
      <c r="D890" s="931"/>
      <c r="E890" s="893" t="b">
        <f t="shared" ca="1" si="31"/>
        <v>1</v>
      </c>
      <c r="F890" s="893" t="str">
        <f t="array" aca="1" ref="F890" ca="1">IF(G890&lt;&gt;"",INDIRECT("'"&amp;G890&amp;"'!"&amp;H890),"")</f>
        <v/>
      </c>
      <c r="G890" s="560"/>
      <c r="H890" s="893"/>
      <c r="I890" s="931"/>
      <c r="J890" s="931"/>
      <c r="K890" s="931"/>
      <c r="L890" s="920"/>
      <c r="M890" s="920"/>
      <c r="N890" s="920"/>
      <c r="S890" s="919"/>
    </row>
    <row r="891" spans="1:19" ht="12.75" customHeight="1" x14ac:dyDescent="0.15">
      <c r="A891" s="935">
        <v>886</v>
      </c>
      <c r="B891" s="919"/>
      <c r="C891" s="920"/>
      <c r="D891" s="931"/>
      <c r="E891" s="893" t="b">
        <f t="shared" ca="1" si="31"/>
        <v>1</v>
      </c>
      <c r="F891" s="893" t="str">
        <f t="array" aca="1" ref="F891" ca="1">IF(G891&lt;&gt;"",INDIRECT("'"&amp;G891&amp;"'!"&amp;H891),"")</f>
        <v/>
      </c>
      <c r="G891" s="560"/>
      <c r="H891" s="893"/>
      <c r="I891" s="931"/>
      <c r="J891" s="931"/>
      <c r="K891" s="931"/>
      <c r="L891" s="920"/>
      <c r="M891" s="920"/>
      <c r="N891" s="920"/>
      <c r="S891" s="919"/>
    </row>
    <row r="892" spans="1:19" ht="12.75" customHeight="1" x14ac:dyDescent="0.15">
      <c r="A892" s="914">
        <v>887</v>
      </c>
      <c r="B892" s="929">
        <f>'EstExp 12-20'!G12</f>
        <v>0</v>
      </c>
      <c r="C892" s="930">
        <f t="shared" ref="C892:C919" si="40">A892-B892</f>
        <v>887</v>
      </c>
      <c r="D892" s="920"/>
      <c r="E892" s="893" t="b">
        <f t="shared" ca="1" si="31"/>
        <v>1</v>
      </c>
      <c r="F892" s="932">
        <f t="array" aca="1" ref="F892" ca="1">IF(G892&lt;&gt;"",INDIRECT("'"&amp;G892&amp;"'!"&amp;H892),"")</f>
        <v>0</v>
      </c>
      <c r="G892" s="560" t="s">
        <v>4786</v>
      </c>
      <c r="H892" s="893" t="s">
        <v>4751</v>
      </c>
      <c r="I892" s="920"/>
      <c r="J892" s="920"/>
      <c r="K892" s="920"/>
      <c r="L892" s="920"/>
      <c r="M892" s="920"/>
      <c r="N892" s="920"/>
      <c r="S892" s="919"/>
    </row>
    <row r="893" spans="1:19" ht="12.75" customHeight="1" x14ac:dyDescent="0.15">
      <c r="A893" s="914">
        <v>888</v>
      </c>
      <c r="B893" s="929">
        <f>'EstExp 12-20'!G13</f>
        <v>0</v>
      </c>
      <c r="C893" s="930">
        <f t="shared" si="40"/>
        <v>888</v>
      </c>
      <c r="D893" s="920"/>
      <c r="E893" s="893" t="b">
        <f t="shared" ca="1" si="31"/>
        <v>1</v>
      </c>
      <c r="F893" s="932">
        <f t="array" aca="1" ref="F893" ca="1">IF(G893&lt;&gt;"",INDIRECT("'"&amp;G893&amp;"'!"&amp;H893),"")</f>
        <v>0</v>
      </c>
      <c r="G893" s="560" t="s">
        <v>4786</v>
      </c>
      <c r="H893" s="893" t="s">
        <v>4752</v>
      </c>
      <c r="I893" s="920"/>
      <c r="J893" s="920"/>
      <c r="K893" s="920"/>
      <c r="L893" s="920"/>
      <c r="M893" s="920"/>
      <c r="N893" s="920"/>
      <c r="S893" s="919"/>
    </row>
    <row r="894" spans="1:19" ht="12.75" customHeight="1" x14ac:dyDescent="0.15">
      <c r="A894" s="914">
        <v>889</v>
      </c>
      <c r="B894" s="929">
        <f>'EstExp 12-20'!G14</f>
        <v>0</v>
      </c>
      <c r="C894" s="930">
        <f t="shared" si="40"/>
        <v>889</v>
      </c>
      <c r="D894" s="920"/>
      <c r="E894" s="893" t="b">
        <f t="shared" ca="1" si="31"/>
        <v>1</v>
      </c>
      <c r="F894" s="932">
        <f t="array" aca="1" ref="F894" ca="1">IF(G894&lt;&gt;"",INDIRECT("'"&amp;G894&amp;"'!"&amp;H894),"")</f>
        <v>0</v>
      </c>
      <c r="G894" s="560" t="s">
        <v>4786</v>
      </c>
      <c r="H894" s="893" t="s">
        <v>4966</v>
      </c>
      <c r="I894" s="920"/>
      <c r="J894" s="920"/>
      <c r="K894" s="920"/>
      <c r="L894" s="920"/>
      <c r="M894" s="920"/>
      <c r="N894" s="920"/>
      <c r="S894" s="919"/>
    </row>
    <row r="895" spans="1:19" ht="12.75" customHeight="1" x14ac:dyDescent="0.15">
      <c r="A895" s="914">
        <v>890</v>
      </c>
      <c r="B895" s="929">
        <f>'EstExp 12-20'!G15</f>
        <v>0</v>
      </c>
      <c r="C895" s="930">
        <f t="shared" si="40"/>
        <v>890</v>
      </c>
      <c r="D895" s="920"/>
      <c r="E895" s="893" t="b">
        <f t="shared" ca="1" si="31"/>
        <v>1</v>
      </c>
      <c r="F895" s="932">
        <f t="array" aca="1" ref="F895" ca="1">IF(G895&lt;&gt;"",INDIRECT("'"&amp;G895&amp;"'!"&amp;H895),"")</f>
        <v>0</v>
      </c>
      <c r="G895" s="560" t="s">
        <v>4786</v>
      </c>
      <c r="H895" s="893" t="s">
        <v>4967</v>
      </c>
      <c r="I895" s="920"/>
      <c r="J895" s="920"/>
      <c r="K895" s="920"/>
      <c r="L895" s="920"/>
      <c r="M895" s="920"/>
      <c r="N895" s="920"/>
      <c r="S895" s="919"/>
    </row>
    <row r="896" spans="1:19" ht="12.75" customHeight="1" x14ac:dyDescent="0.15">
      <c r="A896" s="914">
        <v>891</v>
      </c>
      <c r="B896" s="929">
        <f>'EstExp 12-20'!G34</f>
        <v>20000</v>
      </c>
      <c r="C896" s="930">
        <f t="shared" si="40"/>
        <v>-19109</v>
      </c>
      <c r="D896" s="920"/>
      <c r="E896" s="893" t="b">
        <f t="shared" ca="1" si="31"/>
        <v>1</v>
      </c>
      <c r="F896" s="932">
        <f t="array" aca="1" ref="F896" ca="1">IF(G896&lt;&gt;"",INDIRECT("'"&amp;G896&amp;"'!"&amp;H896),"")</f>
        <v>20000</v>
      </c>
      <c r="G896" s="560" t="s">
        <v>4786</v>
      </c>
      <c r="H896" s="893" t="s">
        <v>4968</v>
      </c>
      <c r="I896" s="920"/>
      <c r="J896" s="920"/>
      <c r="K896" s="920"/>
      <c r="L896" s="920"/>
      <c r="M896" s="920"/>
      <c r="N896" s="920"/>
      <c r="S896" s="919"/>
    </row>
    <row r="897" spans="1:19" ht="12.75" customHeight="1" x14ac:dyDescent="0.15">
      <c r="A897" s="914">
        <v>892</v>
      </c>
      <c r="B897" s="929">
        <f>'EstExp 12-20'!G38</f>
        <v>0</v>
      </c>
      <c r="C897" s="930">
        <f t="shared" si="40"/>
        <v>892</v>
      </c>
      <c r="D897" s="920"/>
      <c r="E897" s="893" t="b">
        <f t="shared" ca="1" si="31"/>
        <v>1</v>
      </c>
      <c r="F897" s="932">
        <f t="array" aca="1" ref="F897" ca="1">IF(G897&lt;&gt;"",INDIRECT("'"&amp;G897&amp;"'!"&amp;H897),"")</f>
        <v>0</v>
      </c>
      <c r="G897" s="560" t="s">
        <v>4786</v>
      </c>
      <c r="H897" s="893" t="s">
        <v>4969</v>
      </c>
      <c r="I897" s="920"/>
      <c r="J897" s="920"/>
      <c r="K897" s="920"/>
      <c r="L897" s="920"/>
      <c r="M897" s="920"/>
      <c r="N897" s="920"/>
      <c r="S897" s="919"/>
    </row>
    <row r="898" spans="1:19" ht="12.75" customHeight="1" x14ac:dyDescent="0.15">
      <c r="A898" s="914">
        <v>893</v>
      </c>
      <c r="B898" s="929">
        <f>'EstExp 12-20'!G39</f>
        <v>0</v>
      </c>
      <c r="C898" s="930">
        <f t="shared" si="40"/>
        <v>893</v>
      </c>
      <c r="D898" s="920"/>
      <c r="E898" s="893" t="b">
        <f t="shared" ca="1" si="31"/>
        <v>1</v>
      </c>
      <c r="F898" s="932">
        <f t="array" aca="1" ref="F898" ca="1">IF(G898&lt;&gt;"",INDIRECT("'"&amp;G898&amp;"'!"&amp;H898),"")</f>
        <v>0</v>
      </c>
      <c r="G898" s="560" t="s">
        <v>4786</v>
      </c>
      <c r="H898" s="893" t="s">
        <v>4970</v>
      </c>
      <c r="I898" s="920"/>
      <c r="J898" s="920"/>
      <c r="K898" s="920"/>
      <c r="L898" s="920"/>
      <c r="M898" s="920"/>
      <c r="N898" s="920"/>
      <c r="S898" s="919"/>
    </row>
    <row r="899" spans="1:19" ht="12.75" customHeight="1" x14ac:dyDescent="0.15">
      <c r="A899" s="914">
        <v>894</v>
      </c>
      <c r="B899" s="929">
        <f>'EstExp 12-20'!G40</f>
        <v>0</v>
      </c>
      <c r="C899" s="930">
        <f t="shared" si="40"/>
        <v>894</v>
      </c>
      <c r="D899" s="920"/>
      <c r="E899" s="893" t="b">
        <f t="shared" ca="1" si="31"/>
        <v>1</v>
      </c>
      <c r="F899" s="932">
        <f t="array" aca="1" ref="F899" ca="1">IF(G899&lt;&gt;"",INDIRECT("'"&amp;G899&amp;"'!"&amp;H899),"")</f>
        <v>0</v>
      </c>
      <c r="G899" s="560" t="s">
        <v>4786</v>
      </c>
      <c r="H899" s="893" t="s">
        <v>4971</v>
      </c>
      <c r="I899" s="920"/>
      <c r="J899" s="920"/>
      <c r="K899" s="920"/>
      <c r="L899" s="920"/>
      <c r="M899" s="920"/>
      <c r="N899" s="920"/>
      <c r="S899" s="919"/>
    </row>
    <row r="900" spans="1:19" ht="12.75" customHeight="1" x14ac:dyDescent="0.15">
      <c r="A900" s="914">
        <v>895</v>
      </c>
      <c r="B900" s="929">
        <f>'EstExp 12-20'!G41</f>
        <v>0</v>
      </c>
      <c r="C900" s="930">
        <f t="shared" si="40"/>
        <v>895</v>
      </c>
      <c r="D900" s="920"/>
      <c r="E900" s="893" t="b">
        <f t="shared" ca="1" si="31"/>
        <v>1</v>
      </c>
      <c r="F900" s="932">
        <f t="array" aca="1" ref="F900" ca="1">IF(G900&lt;&gt;"",INDIRECT("'"&amp;G900&amp;"'!"&amp;H900),"")</f>
        <v>0</v>
      </c>
      <c r="G900" s="560" t="s">
        <v>4786</v>
      </c>
      <c r="H900" s="893" t="s">
        <v>4972</v>
      </c>
      <c r="I900" s="920"/>
      <c r="J900" s="920"/>
      <c r="K900" s="920"/>
      <c r="L900" s="920"/>
      <c r="M900" s="920"/>
      <c r="N900" s="920"/>
      <c r="S900" s="919"/>
    </row>
    <row r="901" spans="1:19" ht="12.75" customHeight="1" x14ac:dyDescent="0.15">
      <c r="A901" s="914">
        <v>896</v>
      </c>
      <c r="B901" s="929">
        <f>'EstExp 12-20'!G42</f>
        <v>0</v>
      </c>
      <c r="C901" s="930">
        <f t="shared" si="40"/>
        <v>896</v>
      </c>
      <c r="D901" s="920"/>
      <c r="E901" s="893" t="b">
        <f t="shared" ca="1" si="31"/>
        <v>1</v>
      </c>
      <c r="F901" s="932">
        <f t="array" aca="1" ref="F901" ca="1">IF(G901&lt;&gt;"",INDIRECT("'"&amp;G901&amp;"'!"&amp;H901),"")</f>
        <v>0</v>
      </c>
      <c r="G901" s="560" t="s">
        <v>4786</v>
      </c>
      <c r="H901" s="893" t="s">
        <v>4973</v>
      </c>
      <c r="I901" s="920"/>
      <c r="J901" s="920"/>
      <c r="K901" s="920"/>
      <c r="L901" s="920"/>
      <c r="M901" s="920"/>
      <c r="N901" s="920"/>
      <c r="S901" s="919"/>
    </row>
    <row r="902" spans="1:19" ht="12.75" customHeight="1" x14ac:dyDescent="0.15">
      <c r="A902" s="914">
        <v>897</v>
      </c>
      <c r="B902" s="929">
        <f>'EstExp 12-20'!G43</f>
        <v>0</v>
      </c>
      <c r="C902" s="930">
        <f t="shared" si="40"/>
        <v>897</v>
      </c>
      <c r="D902" s="920"/>
      <c r="E902" s="893" t="b">
        <f t="shared" ca="1" si="31"/>
        <v>1</v>
      </c>
      <c r="F902" s="932">
        <f t="array" aca="1" ref="F902" ca="1">IF(G902&lt;&gt;"",INDIRECT("'"&amp;G902&amp;"'!"&amp;H902),"")</f>
        <v>0</v>
      </c>
      <c r="G902" s="560" t="s">
        <v>4786</v>
      </c>
      <c r="H902" s="893" t="s">
        <v>4974</v>
      </c>
      <c r="I902" s="920"/>
      <c r="J902" s="920"/>
      <c r="K902" s="920"/>
      <c r="L902" s="920"/>
      <c r="M902" s="920"/>
      <c r="N902" s="920"/>
      <c r="S902" s="919"/>
    </row>
    <row r="903" spans="1:19" ht="12.75" customHeight="1" x14ac:dyDescent="0.15">
      <c r="A903" s="914">
        <v>898</v>
      </c>
      <c r="B903" s="929">
        <f>'EstExp 12-20'!G44</f>
        <v>0</v>
      </c>
      <c r="C903" s="930">
        <f t="shared" si="40"/>
        <v>898</v>
      </c>
      <c r="D903" s="920"/>
      <c r="E903" s="893" t="b">
        <f t="shared" ca="1" si="31"/>
        <v>1</v>
      </c>
      <c r="F903" s="932">
        <f t="array" aca="1" ref="F903" ca="1">IF(G903&lt;&gt;"",INDIRECT("'"&amp;G903&amp;"'!"&amp;H903),"")</f>
        <v>0</v>
      </c>
      <c r="G903" s="560" t="s">
        <v>4786</v>
      </c>
      <c r="H903" s="893" t="s">
        <v>4975</v>
      </c>
      <c r="I903" s="920"/>
      <c r="J903" s="920"/>
      <c r="K903" s="920"/>
      <c r="L903" s="920"/>
      <c r="M903" s="920"/>
      <c r="N903" s="920"/>
      <c r="S903" s="919"/>
    </row>
    <row r="904" spans="1:19" ht="12.75" customHeight="1" x14ac:dyDescent="0.15">
      <c r="A904" s="914">
        <v>899</v>
      </c>
      <c r="B904" s="929">
        <f>'EstExp 12-20'!G46</f>
        <v>0</v>
      </c>
      <c r="C904" s="930">
        <f t="shared" si="40"/>
        <v>899</v>
      </c>
      <c r="D904" s="920"/>
      <c r="E904" s="893" t="b">
        <f t="shared" ca="1" si="31"/>
        <v>1</v>
      </c>
      <c r="F904" s="932">
        <f t="array" aca="1" ref="F904" ca="1">IF(G904&lt;&gt;"",INDIRECT("'"&amp;G904&amp;"'!"&amp;H904),"")</f>
        <v>0</v>
      </c>
      <c r="G904" s="560" t="s">
        <v>4786</v>
      </c>
      <c r="H904" s="893" t="s">
        <v>4976</v>
      </c>
      <c r="I904" s="920"/>
      <c r="J904" s="920"/>
      <c r="K904" s="920"/>
      <c r="L904" s="920"/>
      <c r="M904" s="920"/>
      <c r="N904" s="920"/>
      <c r="S904" s="919"/>
    </row>
    <row r="905" spans="1:19" ht="12.75" customHeight="1" x14ac:dyDescent="0.15">
      <c r="A905" s="914">
        <v>900</v>
      </c>
      <c r="B905" s="929">
        <f>'EstExp 12-20'!G47</f>
        <v>35000</v>
      </c>
      <c r="C905" s="930">
        <f t="shared" si="40"/>
        <v>-34100</v>
      </c>
      <c r="D905" s="920"/>
      <c r="E905" s="893" t="b">
        <f t="shared" ca="1" si="31"/>
        <v>1</v>
      </c>
      <c r="F905" s="932">
        <f t="array" aca="1" ref="F905" ca="1">IF(G905&lt;&gt;"",INDIRECT("'"&amp;G905&amp;"'!"&amp;H905),"")</f>
        <v>35000</v>
      </c>
      <c r="G905" s="560" t="s">
        <v>4786</v>
      </c>
      <c r="H905" s="893" t="s">
        <v>4977</v>
      </c>
      <c r="I905" s="920"/>
      <c r="J905" s="920"/>
      <c r="K905" s="920"/>
      <c r="L905" s="920"/>
      <c r="M905" s="920"/>
      <c r="N905" s="920"/>
      <c r="S905" s="919"/>
    </row>
    <row r="906" spans="1:19" ht="12.75" customHeight="1" x14ac:dyDescent="0.15">
      <c r="A906" s="914">
        <v>901</v>
      </c>
      <c r="B906" s="929">
        <f>'EstExp 12-20'!G48</f>
        <v>0</v>
      </c>
      <c r="C906" s="930">
        <f t="shared" si="40"/>
        <v>901</v>
      </c>
      <c r="D906" s="920"/>
      <c r="E906" s="893" t="b">
        <f t="shared" ca="1" si="31"/>
        <v>1</v>
      </c>
      <c r="F906" s="932">
        <f t="array" aca="1" ref="F906" ca="1">IF(G906&lt;&gt;"",INDIRECT("'"&amp;G906&amp;"'!"&amp;H906),"")</f>
        <v>0</v>
      </c>
      <c r="G906" s="560" t="s">
        <v>4786</v>
      </c>
      <c r="H906" s="893" t="s">
        <v>4978</v>
      </c>
      <c r="I906" s="920"/>
      <c r="J906" s="920"/>
      <c r="K906" s="920"/>
      <c r="L906" s="920"/>
      <c r="M906" s="920"/>
      <c r="N906" s="920"/>
      <c r="S906" s="919"/>
    </row>
    <row r="907" spans="1:19" ht="12.75" customHeight="1" x14ac:dyDescent="0.15">
      <c r="A907" s="914">
        <v>902</v>
      </c>
      <c r="B907" s="929">
        <f>'EstExp 12-20'!G49</f>
        <v>35000</v>
      </c>
      <c r="C907" s="930">
        <f t="shared" si="40"/>
        <v>-34098</v>
      </c>
      <c r="D907" s="920"/>
      <c r="E907" s="893" t="b">
        <f t="shared" ca="1" si="31"/>
        <v>1</v>
      </c>
      <c r="F907" s="932">
        <f t="array" aca="1" ref="F907" ca="1">IF(G907&lt;&gt;"",INDIRECT("'"&amp;G907&amp;"'!"&amp;H907),"")</f>
        <v>35000</v>
      </c>
      <c r="G907" s="560" t="s">
        <v>4786</v>
      </c>
      <c r="H907" s="893" t="s">
        <v>4979</v>
      </c>
      <c r="I907" s="920"/>
      <c r="J907" s="920"/>
      <c r="K907" s="920"/>
      <c r="L907" s="920"/>
      <c r="M907" s="920"/>
      <c r="N907" s="920"/>
      <c r="S907" s="919"/>
    </row>
    <row r="908" spans="1:19" ht="12.75" customHeight="1" x14ac:dyDescent="0.15">
      <c r="A908" s="914">
        <v>903</v>
      </c>
      <c r="B908" s="929">
        <f>'EstExp 12-20'!G51</f>
        <v>0</v>
      </c>
      <c r="C908" s="930">
        <f t="shared" si="40"/>
        <v>903</v>
      </c>
      <c r="D908" s="920"/>
      <c r="E908" s="893" t="b">
        <f t="shared" ca="1" si="31"/>
        <v>1</v>
      </c>
      <c r="F908" s="932">
        <f t="array" aca="1" ref="F908" ca="1">IF(G908&lt;&gt;"",INDIRECT("'"&amp;G908&amp;"'!"&amp;H908),"")</f>
        <v>0</v>
      </c>
      <c r="G908" s="560" t="s">
        <v>4786</v>
      </c>
      <c r="H908" s="893" t="s">
        <v>4980</v>
      </c>
      <c r="I908" s="920"/>
      <c r="J908" s="920"/>
      <c r="K908" s="920"/>
      <c r="L908" s="920"/>
      <c r="M908" s="920"/>
      <c r="N908" s="920"/>
      <c r="S908" s="919"/>
    </row>
    <row r="909" spans="1:19" ht="12.75" customHeight="1" x14ac:dyDescent="0.15">
      <c r="A909" s="914">
        <v>904</v>
      </c>
      <c r="B909" s="929">
        <f>'EstExp 12-20'!G52</f>
        <v>7000</v>
      </c>
      <c r="C909" s="930">
        <f t="shared" si="40"/>
        <v>-6096</v>
      </c>
      <c r="D909" s="920"/>
      <c r="E909" s="893" t="b">
        <f t="shared" ca="1" si="31"/>
        <v>1</v>
      </c>
      <c r="F909" s="932">
        <f t="array" aca="1" ref="F909" ca="1">IF(G909&lt;&gt;"",INDIRECT("'"&amp;G909&amp;"'!"&amp;H909),"")</f>
        <v>7000</v>
      </c>
      <c r="G909" s="560" t="s">
        <v>4786</v>
      </c>
      <c r="H909" s="893" t="s">
        <v>4981</v>
      </c>
      <c r="I909" s="920"/>
      <c r="J909" s="920"/>
      <c r="K909" s="920"/>
      <c r="L909" s="920"/>
      <c r="M909" s="920"/>
      <c r="N909" s="920"/>
      <c r="S909" s="919"/>
    </row>
    <row r="910" spans="1:19" ht="12.75" customHeight="1" x14ac:dyDescent="0.15">
      <c r="A910" s="914">
        <v>905</v>
      </c>
      <c r="B910" s="929">
        <f>'EstExp 12-20'!G55</f>
        <v>7000</v>
      </c>
      <c r="C910" s="930">
        <f t="shared" si="40"/>
        <v>-6095</v>
      </c>
      <c r="D910" s="920"/>
      <c r="E910" s="893" t="b">
        <f t="shared" ca="1" si="31"/>
        <v>1</v>
      </c>
      <c r="F910" s="932">
        <f t="array" aca="1" ref="F910" ca="1">IF(G910&lt;&gt;"",INDIRECT("'"&amp;G910&amp;"'!"&amp;H910),"")</f>
        <v>7000</v>
      </c>
      <c r="G910" s="560" t="s">
        <v>4786</v>
      </c>
      <c r="H910" s="893" t="s">
        <v>4982</v>
      </c>
      <c r="I910" s="920"/>
      <c r="J910" s="920"/>
      <c r="K910" s="920"/>
      <c r="L910" s="920"/>
      <c r="M910" s="920"/>
      <c r="N910" s="920"/>
      <c r="S910" s="919"/>
    </row>
    <row r="911" spans="1:19" ht="12.75" customHeight="1" x14ac:dyDescent="0.15">
      <c r="A911" s="914">
        <v>906</v>
      </c>
      <c r="B911" s="929">
        <f>'EstExp 12-20'!G57</f>
        <v>0</v>
      </c>
      <c r="C911" s="930">
        <f t="shared" si="40"/>
        <v>906</v>
      </c>
      <c r="D911" s="920"/>
      <c r="E911" s="893" t="b">
        <f t="shared" ca="1" si="31"/>
        <v>1</v>
      </c>
      <c r="F911" s="932">
        <f t="array" aca="1" ref="F911" ca="1">IF(G911&lt;&gt;"",INDIRECT("'"&amp;G911&amp;"'!"&amp;H911),"")</f>
        <v>0</v>
      </c>
      <c r="G911" s="560" t="s">
        <v>4786</v>
      </c>
      <c r="H911" s="893" t="s">
        <v>4983</v>
      </c>
      <c r="I911" s="920"/>
      <c r="J911" s="920"/>
      <c r="K911" s="920"/>
      <c r="L911" s="920"/>
      <c r="M911" s="920"/>
      <c r="N911" s="920"/>
      <c r="S911" s="919"/>
    </row>
    <row r="912" spans="1:19" ht="12.75" customHeight="1" x14ac:dyDescent="0.15">
      <c r="A912" s="914">
        <v>907</v>
      </c>
      <c r="B912" s="929">
        <f>'EstExp 12-20'!G58</f>
        <v>0</v>
      </c>
      <c r="C912" s="930">
        <f t="shared" si="40"/>
        <v>907</v>
      </c>
      <c r="D912" s="920"/>
      <c r="E912" s="893" t="b">
        <f t="shared" ca="1" si="31"/>
        <v>1</v>
      </c>
      <c r="F912" s="932">
        <f t="array" aca="1" ref="F912" ca="1">IF(G912&lt;&gt;"",INDIRECT("'"&amp;G912&amp;"'!"&amp;H912),"")</f>
        <v>0</v>
      </c>
      <c r="G912" s="560" t="s">
        <v>4786</v>
      </c>
      <c r="H912" s="893" t="s">
        <v>4984</v>
      </c>
      <c r="I912" s="920"/>
      <c r="J912" s="920"/>
      <c r="K912" s="920"/>
      <c r="L912" s="920"/>
      <c r="M912" s="920"/>
      <c r="N912" s="920"/>
      <c r="S912" s="919"/>
    </row>
    <row r="913" spans="1:19" ht="12.75" customHeight="1" x14ac:dyDescent="0.15">
      <c r="A913" s="914">
        <v>908</v>
      </c>
      <c r="B913" s="929">
        <f>'EstExp 12-20'!G59</f>
        <v>0</v>
      </c>
      <c r="C913" s="930">
        <f t="shared" si="40"/>
        <v>908</v>
      </c>
      <c r="D913" s="920"/>
      <c r="E913" s="893" t="b">
        <f t="shared" ca="1" si="31"/>
        <v>1</v>
      </c>
      <c r="F913" s="932">
        <f t="array" aca="1" ref="F913" ca="1">IF(G913&lt;&gt;"",INDIRECT("'"&amp;G913&amp;"'!"&amp;H913),"")</f>
        <v>0</v>
      </c>
      <c r="G913" s="560" t="s">
        <v>4786</v>
      </c>
      <c r="H913" s="893" t="s">
        <v>4985</v>
      </c>
      <c r="I913" s="920"/>
      <c r="J913" s="920"/>
      <c r="K913" s="920"/>
      <c r="L913" s="920"/>
      <c r="M913" s="920"/>
      <c r="N913" s="920"/>
      <c r="S913" s="919"/>
    </row>
    <row r="914" spans="1:19" ht="12.75" customHeight="1" x14ac:dyDescent="0.15">
      <c r="A914" s="914">
        <v>909</v>
      </c>
      <c r="B914" s="929">
        <f>'EstExp 12-20'!G61</f>
        <v>0</v>
      </c>
      <c r="C914" s="930">
        <f t="shared" si="40"/>
        <v>909</v>
      </c>
      <c r="D914" s="920"/>
      <c r="E914" s="893" t="b">
        <f t="shared" ca="1" si="31"/>
        <v>1</v>
      </c>
      <c r="F914" s="932">
        <f t="array" aca="1" ref="F914" ca="1">IF(G914&lt;&gt;"",INDIRECT("'"&amp;G914&amp;"'!"&amp;H914),"")</f>
        <v>0</v>
      </c>
      <c r="G914" s="560" t="s">
        <v>4786</v>
      </c>
      <c r="H914" s="893" t="s">
        <v>4986</v>
      </c>
      <c r="I914" s="920"/>
      <c r="J914" s="920"/>
      <c r="K914" s="920"/>
      <c r="L914" s="920"/>
      <c r="M914" s="920"/>
      <c r="N914" s="920"/>
      <c r="S914" s="919"/>
    </row>
    <row r="915" spans="1:19" ht="12.75" customHeight="1" x14ac:dyDescent="0.15">
      <c r="A915" s="914">
        <v>910</v>
      </c>
      <c r="B915" s="929">
        <f>'EstExp 12-20'!G62</f>
        <v>13000</v>
      </c>
      <c r="C915" s="930">
        <f t="shared" si="40"/>
        <v>-12090</v>
      </c>
      <c r="D915" s="920"/>
      <c r="E915" s="893" t="b">
        <f t="shared" ca="1" si="31"/>
        <v>1</v>
      </c>
      <c r="F915" s="932">
        <f t="array" aca="1" ref="F915" ca="1">IF(G915&lt;&gt;"",INDIRECT("'"&amp;G915&amp;"'!"&amp;H915),"")</f>
        <v>13000</v>
      </c>
      <c r="G915" s="560" t="s">
        <v>4786</v>
      </c>
      <c r="H915" s="893" t="s">
        <v>4987</v>
      </c>
      <c r="I915" s="920"/>
      <c r="J915" s="920"/>
      <c r="K915" s="920"/>
      <c r="L915" s="920"/>
      <c r="M915" s="920"/>
      <c r="N915" s="920"/>
      <c r="S915" s="919"/>
    </row>
    <row r="916" spans="1:19" ht="12.75" customHeight="1" x14ac:dyDescent="0.15">
      <c r="A916" s="914">
        <v>911</v>
      </c>
      <c r="B916" s="929">
        <f>'EstExp 12-20'!G63</f>
        <v>0</v>
      </c>
      <c r="C916" s="930">
        <f t="shared" si="40"/>
        <v>911</v>
      </c>
      <c r="D916" s="920"/>
      <c r="E916" s="893" t="b">
        <f t="shared" ca="1" si="31"/>
        <v>1</v>
      </c>
      <c r="F916" s="932">
        <f t="array" aca="1" ref="F916" ca="1">IF(G916&lt;&gt;"",INDIRECT("'"&amp;G916&amp;"'!"&amp;H916),"")</f>
        <v>0</v>
      </c>
      <c r="G916" s="560" t="s">
        <v>4786</v>
      </c>
      <c r="H916" s="893" t="s">
        <v>4988</v>
      </c>
      <c r="I916" s="920"/>
      <c r="J916" s="920"/>
      <c r="K916" s="920"/>
      <c r="L916" s="920"/>
      <c r="M916" s="920"/>
      <c r="N916" s="920"/>
      <c r="S916" s="919"/>
    </row>
    <row r="917" spans="1:19" ht="12.75" customHeight="1" x14ac:dyDescent="0.15">
      <c r="A917" s="914">
        <v>912</v>
      </c>
      <c r="B917" s="929">
        <f>'EstExp 12-20'!G64</f>
        <v>0</v>
      </c>
      <c r="C917" s="930">
        <f t="shared" si="40"/>
        <v>912</v>
      </c>
      <c r="D917" s="920"/>
      <c r="E917" s="893" t="b">
        <f t="shared" ca="1" si="31"/>
        <v>1</v>
      </c>
      <c r="F917" s="932">
        <f t="array" aca="1" ref="F917" ca="1">IF(G917&lt;&gt;"",INDIRECT("'"&amp;G917&amp;"'!"&amp;H917),"")</f>
        <v>0</v>
      </c>
      <c r="G917" s="560" t="s">
        <v>4786</v>
      </c>
      <c r="H917" s="893" t="s">
        <v>4989</v>
      </c>
      <c r="I917" s="920"/>
      <c r="J917" s="920"/>
      <c r="K917" s="920"/>
      <c r="L917" s="920"/>
      <c r="M917" s="920"/>
      <c r="N917" s="920"/>
      <c r="S917" s="919"/>
    </row>
    <row r="918" spans="1:19" ht="12.75" customHeight="1" x14ac:dyDescent="0.15">
      <c r="A918" s="914">
        <v>913</v>
      </c>
      <c r="B918" s="929">
        <f>'EstExp 12-20'!G65</f>
        <v>12000</v>
      </c>
      <c r="C918" s="930">
        <f t="shared" si="40"/>
        <v>-11087</v>
      </c>
      <c r="D918" s="920"/>
      <c r="E918" s="893" t="b">
        <f t="shared" ca="1" si="31"/>
        <v>1</v>
      </c>
      <c r="F918" s="932">
        <f t="array" aca="1" ref="F918" ca="1">IF(G918&lt;&gt;"",INDIRECT("'"&amp;G918&amp;"'!"&amp;H918),"")</f>
        <v>12000</v>
      </c>
      <c r="G918" s="560" t="s">
        <v>4786</v>
      </c>
      <c r="H918" s="893" t="s">
        <v>4990</v>
      </c>
      <c r="I918" s="920"/>
      <c r="J918" s="920"/>
      <c r="K918" s="920"/>
      <c r="L918" s="920"/>
      <c r="M918" s="920"/>
      <c r="N918" s="920"/>
      <c r="S918" s="919"/>
    </row>
    <row r="919" spans="1:19" ht="12.75" customHeight="1" x14ac:dyDescent="0.15">
      <c r="A919" s="914">
        <v>914</v>
      </c>
      <c r="B919" s="929">
        <f>'EstExp 12-20'!G66</f>
        <v>0</v>
      </c>
      <c r="C919" s="930">
        <f t="shared" si="40"/>
        <v>914</v>
      </c>
      <c r="D919" s="920"/>
      <c r="E919" s="893" t="b">
        <f t="shared" ca="1" si="31"/>
        <v>1</v>
      </c>
      <c r="F919" s="932">
        <f t="array" aca="1" ref="F919" ca="1">IF(G919&lt;&gt;"",INDIRECT("'"&amp;G919&amp;"'!"&amp;H919),"")</f>
        <v>0</v>
      </c>
      <c r="G919" s="560" t="s">
        <v>4786</v>
      </c>
      <c r="H919" s="893" t="s">
        <v>4991</v>
      </c>
      <c r="I919" s="920"/>
      <c r="J919" s="920"/>
      <c r="K919" s="920"/>
      <c r="L919" s="920"/>
      <c r="M919" s="920"/>
      <c r="N919" s="920"/>
      <c r="S919" s="919"/>
    </row>
    <row r="920" spans="1:19" ht="12.75" customHeight="1" x14ac:dyDescent="0.15">
      <c r="A920" s="935">
        <v>915</v>
      </c>
      <c r="B920" s="919"/>
      <c r="C920" s="920"/>
      <c r="D920" s="931"/>
      <c r="E920" s="893" t="b">
        <f t="shared" ca="1" si="31"/>
        <v>1</v>
      </c>
      <c r="F920" s="893" t="str">
        <f t="array" aca="1" ref="F920" ca="1">IF(G920&lt;&gt;"",INDIRECT("'"&amp;G920&amp;"'!"&amp;H920),"")</f>
        <v/>
      </c>
      <c r="G920" s="560"/>
      <c r="H920" s="893"/>
      <c r="I920" s="931"/>
      <c r="J920" s="931"/>
      <c r="K920" s="931"/>
      <c r="L920" s="920"/>
      <c r="M920" s="920"/>
      <c r="N920" s="920"/>
      <c r="S920" s="919"/>
    </row>
    <row r="921" spans="1:19" ht="12.75" customHeight="1" x14ac:dyDescent="0.15">
      <c r="A921" s="914">
        <v>916</v>
      </c>
      <c r="B921" s="929">
        <f>'EstExp 12-20'!G67</f>
        <v>25000</v>
      </c>
      <c r="C921" s="930">
        <f t="shared" ref="C921:C925" si="41">A921-B921</f>
        <v>-24084</v>
      </c>
      <c r="D921" s="920"/>
      <c r="E921" s="893" t="b">
        <f t="shared" ca="1" si="31"/>
        <v>1</v>
      </c>
      <c r="F921" s="932">
        <f t="array" aca="1" ref="F921" ca="1">IF(G921&lt;&gt;"",INDIRECT("'"&amp;G921&amp;"'!"&amp;H921),"")</f>
        <v>25000</v>
      </c>
      <c r="G921" s="560" t="s">
        <v>4786</v>
      </c>
      <c r="H921" s="893" t="s">
        <v>4992</v>
      </c>
      <c r="I921" s="920"/>
      <c r="J921" s="920"/>
      <c r="K921" s="920"/>
      <c r="L921" s="920"/>
      <c r="M921" s="920"/>
      <c r="N921" s="920"/>
      <c r="S921" s="919"/>
    </row>
    <row r="922" spans="1:19" ht="12.75" customHeight="1" x14ac:dyDescent="0.15">
      <c r="A922" s="914">
        <v>917</v>
      </c>
      <c r="B922" s="929">
        <f>'EstExp 12-20'!G69</f>
        <v>0</v>
      </c>
      <c r="C922" s="930">
        <f t="shared" si="41"/>
        <v>917</v>
      </c>
      <c r="D922" s="920"/>
      <c r="E922" s="893" t="b">
        <f t="shared" ca="1" si="31"/>
        <v>1</v>
      </c>
      <c r="F922" s="932">
        <f t="array" aca="1" ref="F922" ca="1">IF(G922&lt;&gt;"",INDIRECT("'"&amp;G922&amp;"'!"&amp;H922),"")</f>
        <v>0</v>
      </c>
      <c r="G922" s="560" t="s">
        <v>4786</v>
      </c>
      <c r="H922" s="893" t="s">
        <v>4993</v>
      </c>
      <c r="I922" s="920"/>
      <c r="J922" s="920"/>
      <c r="K922" s="920"/>
      <c r="L922" s="920"/>
      <c r="M922" s="920"/>
      <c r="N922" s="920"/>
      <c r="S922" s="919"/>
    </row>
    <row r="923" spans="1:19" ht="12.75" customHeight="1" x14ac:dyDescent="0.15">
      <c r="A923" s="914">
        <v>918</v>
      </c>
      <c r="B923" s="929">
        <f>'EstExp 12-20'!G70</f>
        <v>0</v>
      </c>
      <c r="C923" s="930">
        <f t="shared" si="41"/>
        <v>918</v>
      </c>
      <c r="D923" s="920"/>
      <c r="E923" s="893" t="b">
        <f t="shared" ca="1" si="31"/>
        <v>1</v>
      </c>
      <c r="F923" s="932">
        <f t="array" aca="1" ref="F923" ca="1">IF(G923&lt;&gt;"",INDIRECT("'"&amp;G923&amp;"'!"&amp;H923),"")</f>
        <v>0</v>
      </c>
      <c r="G923" s="560" t="s">
        <v>4786</v>
      </c>
      <c r="H923" s="893" t="s">
        <v>4994</v>
      </c>
      <c r="I923" s="920"/>
      <c r="J923" s="920"/>
      <c r="K923" s="920"/>
      <c r="L923" s="920"/>
      <c r="M923" s="920"/>
      <c r="N923" s="920"/>
      <c r="S923" s="919"/>
    </row>
    <row r="924" spans="1:19" ht="12.75" customHeight="1" x14ac:dyDescent="0.15">
      <c r="A924" s="914">
        <v>919</v>
      </c>
      <c r="B924" s="929">
        <f>'EstExp 12-20'!G71</f>
        <v>0</v>
      </c>
      <c r="C924" s="930">
        <f t="shared" si="41"/>
        <v>919</v>
      </c>
      <c r="D924" s="920"/>
      <c r="E924" s="893" t="b">
        <f t="shared" ca="1" si="31"/>
        <v>1</v>
      </c>
      <c r="F924" s="932">
        <f t="array" aca="1" ref="F924" ca="1">IF(G924&lt;&gt;"",INDIRECT("'"&amp;G924&amp;"'!"&amp;H924),"")</f>
        <v>0</v>
      </c>
      <c r="G924" s="560" t="s">
        <v>4786</v>
      </c>
      <c r="H924" s="893" t="s">
        <v>4995</v>
      </c>
      <c r="I924" s="920"/>
      <c r="J924" s="920"/>
      <c r="K924" s="920"/>
      <c r="L924" s="920"/>
      <c r="M924" s="920"/>
      <c r="N924" s="920"/>
      <c r="S924" s="919"/>
    </row>
    <row r="925" spans="1:19" ht="12.75" customHeight="1" x14ac:dyDescent="0.15">
      <c r="A925" s="914">
        <v>920</v>
      </c>
      <c r="B925" s="929">
        <f>'EstExp 12-20'!G72</f>
        <v>0</v>
      </c>
      <c r="C925" s="930">
        <f t="shared" si="41"/>
        <v>920</v>
      </c>
      <c r="D925" s="920"/>
      <c r="E925" s="893" t="b">
        <f t="shared" ca="1" si="31"/>
        <v>1</v>
      </c>
      <c r="F925" s="932">
        <f t="array" aca="1" ref="F925" ca="1">IF(G925&lt;&gt;"",INDIRECT("'"&amp;G925&amp;"'!"&amp;H925),"")</f>
        <v>0</v>
      </c>
      <c r="G925" s="560" t="s">
        <v>4786</v>
      </c>
      <c r="H925" s="893" t="s">
        <v>4996</v>
      </c>
      <c r="I925" s="920"/>
      <c r="J925" s="920"/>
      <c r="K925" s="920"/>
      <c r="L925" s="920"/>
      <c r="M925" s="920"/>
      <c r="N925" s="920"/>
      <c r="S925" s="919"/>
    </row>
    <row r="926" spans="1:19" ht="12.75" customHeight="1" x14ac:dyDescent="0.15">
      <c r="A926" s="935">
        <v>921</v>
      </c>
      <c r="B926" s="919"/>
      <c r="C926" s="920"/>
      <c r="D926" s="931"/>
      <c r="E926" s="893" t="b">
        <f t="shared" ca="1" si="31"/>
        <v>1</v>
      </c>
      <c r="F926" s="893" t="str">
        <f t="array" aca="1" ref="F926" ca="1">IF(G926&lt;&gt;"",INDIRECT("'"&amp;G926&amp;"'!"&amp;H926),"")</f>
        <v/>
      </c>
      <c r="G926" s="560"/>
      <c r="H926" s="893"/>
      <c r="I926" s="931"/>
      <c r="J926" s="931"/>
      <c r="K926" s="931"/>
      <c r="L926" s="920"/>
      <c r="M926" s="920"/>
      <c r="N926" s="920"/>
      <c r="S926" s="919"/>
    </row>
    <row r="927" spans="1:19" ht="12.75" customHeight="1" x14ac:dyDescent="0.15">
      <c r="A927" s="914">
        <v>922</v>
      </c>
      <c r="B927" s="929">
        <f>'EstExp 12-20'!G73</f>
        <v>0</v>
      </c>
      <c r="C927" s="930">
        <f>A927-B927</f>
        <v>922</v>
      </c>
      <c r="D927" s="920"/>
      <c r="E927" s="893" t="b">
        <f t="shared" ca="1" si="31"/>
        <v>1</v>
      </c>
      <c r="F927" s="932">
        <f t="array" aca="1" ref="F927" ca="1">IF(G927&lt;&gt;"",INDIRECT("'"&amp;G927&amp;"'!"&amp;H927),"")</f>
        <v>0</v>
      </c>
      <c r="G927" s="560" t="s">
        <v>4786</v>
      </c>
      <c r="H927" s="893" t="s">
        <v>4997</v>
      </c>
      <c r="I927" s="920"/>
      <c r="J927" s="920"/>
      <c r="K927" s="920"/>
      <c r="L927" s="920"/>
      <c r="M927" s="920"/>
      <c r="N927" s="920"/>
      <c r="S927" s="919"/>
    </row>
    <row r="928" spans="1:19" ht="12.75" customHeight="1" x14ac:dyDescent="0.15">
      <c r="A928" s="935">
        <v>923</v>
      </c>
      <c r="B928" s="919"/>
      <c r="C928" s="920"/>
      <c r="D928" s="931"/>
      <c r="E928" s="893" t="b">
        <f t="shared" ca="1" si="31"/>
        <v>1</v>
      </c>
      <c r="F928" s="893" t="str">
        <f t="array" aca="1" ref="F928" ca="1">IF(G928&lt;&gt;"",INDIRECT("'"&amp;G928&amp;"'!"&amp;H928),"")</f>
        <v/>
      </c>
      <c r="G928" s="560"/>
      <c r="H928" s="893"/>
      <c r="I928" s="931"/>
      <c r="J928" s="931"/>
      <c r="K928" s="931"/>
      <c r="L928" s="920"/>
      <c r="M928" s="920"/>
      <c r="N928" s="920"/>
      <c r="S928" s="919"/>
    </row>
    <row r="929" spans="1:19" ht="12.75" customHeight="1" x14ac:dyDescent="0.15">
      <c r="A929" s="914">
        <v>924</v>
      </c>
      <c r="B929" s="929">
        <f>'EstExp 12-20'!G74</f>
        <v>0</v>
      </c>
      <c r="C929" s="930">
        <f t="shared" ref="C929:C933" si="42">A929-B929</f>
        <v>924</v>
      </c>
      <c r="D929" s="920"/>
      <c r="E929" s="893" t="b">
        <f t="shared" ca="1" si="31"/>
        <v>1</v>
      </c>
      <c r="F929" s="932">
        <f t="array" aca="1" ref="F929" ca="1">IF(G929&lt;&gt;"",INDIRECT("'"&amp;G929&amp;"'!"&amp;H929),"")</f>
        <v>0</v>
      </c>
      <c r="G929" s="560" t="s">
        <v>4786</v>
      </c>
      <c r="H929" s="893" t="s">
        <v>4998</v>
      </c>
      <c r="I929" s="920"/>
      <c r="J929" s="920"/>
      <c r="K929" s="920"/>
      <c r="L929" s="920"/>
      <c r="M929" s="920"/>
      <c r="N929" s="920"/>
      <c r="S929" s="919"/>
    </row>
    <row r="930" spans="1:19" ht="12.75" customHeight="1" x14ac:dyDescent="0.15">
      <c r="A930" s="914">
        <v>925</v>
      </c>
      <c r="B930" s="929">
        <f>'EstExp 12-20'!G75</f>
        <v>0</v>
      </c>
      <c r="C930" s="930">
        <f t="shared" si="42"/>
        <v>925</v>
      </c>
      <c r="D930" s="920"/>
      <c r="E930" s="893" t="b">
        <f t="shared" ca="1" si="31"/>
        <v>1</v>
      </c>
      <c r="F930" s="932">
        <f t="array" aca="1" ref="F930" ca="1">IF(G930&lt;&gt;"",INDIRECT("'"&amp;G930&amp;"'!"&amp;H930),"")</f>
        <v>0</v>
      </c>
      <c r="G930" s="560" t="s">
        <v>4786</v>
      </c>
      <c r="H930" s="893" t="s">
        <v>4999</v>
      </c>
      <c r="I930" s="920"/>
      <c r="J930" s="920"/>
      <c r="K930" s="920"/>
      <c r="L930" s="920"/>
      <c r="M930" s="920"/>
      <c r="N930" s="920"/>
      <c r="S930" s="919"/>
    </row>
    <row r="931" spans="1:19" ht="12.75" customHeight="1" x14ac:dyDescent="0.15">
      <c r="A931" s="914">
        <v>926</v>
      </c>
      <c r="B931" s="929">
        <f>'EstExp 12-20'!G76</f>
        <v>67000</v>
      </c>
      <c r="C931" s="930">
        <f t="shared" si="42"/>
        <v>-66074</v>
      </c>
      <c r="D931" s="920"/>
      <c r="E931" s="893" t="b">
        <f t="shared" ca="1" si="31"/>
        <v>1</v>
      </c>
      <c r="F931" s="932">
        <f t="array" aca="1" ref="F931" ca="1">IF(G931&lt;&gt;"",INDIRECT("'"&amp;G931&amp;"'!"&amp;H931),"")</f>
        <v>67000</v>
      </c>
      <c r="G931" s="560" t="s">
        <v>4786</v>
      </c>
      <c r="H931" s="893" t="s">
        <v>5000</v>
      </c>
      <c r="I931" s="920"/>
      <c r="J931" s="920"/>
      <c r="K931" s="920"/>
      <c r="L931" s="920"/>
      <c r="M931" s="920"/>
      <c r="N931" s="920"/>
      <c r="S931" s="919"/>
    </row>
    <row r="932" spans="1:19" ht="12.75" customHeight="1" x14ac:dyDescent="0.15">
      <c r="A932" s="914">
        <v>927</v>
      </c>
      <c r="B932" s="929">
        <f>'EstExp 12-20'!G77</f>
        <v>0</v>
      </c>
      <c r="C932" s="930">
        <f t="shared" si="42"/>
        <v>927</v>
      </c>
      <c r="D932" s="920"/>
      <c r="E932" s="893" t="b">
        <f t="shared" ca="1" si="31"/>
        <v>1</v>
      </c>
      <c r="F932" s="932">
        <f t="array" aca="1" ref="F932" ca="1">IF(G932&lt;&gt;"",INDIRECT("'"&amp;G932&amp;"'!"&amp;H932),"")</f>
        <v>0</v>
      </c>
      <c r="G932" s="560" t="s">
        <v>4786</v>
      </c>
      <c r="H932" s="893" t="s">
        <v>5001</v>
      </c>
      <c r="I932" s="920"/>
      <c r="J932" s="920"/>
      <c r="K932" s="920"/>
      <c r="L932" s="920"/>
      <c r="M932" s="920"/>
      <c r="N932" s="920"/>
      <c r="S932" s="919"/>
    </row>
    <row r="933" spans="1:19" ht="12.75" customHeight="1" x14ac:dyDescent="0.15">
      <c r="A933" s="914">
        <v>928</v>
      </c>
      <c r="B933" s="929">
        <f>'EstExp 12-20'!G116</f>
        <v>87000</v>
      </c>
      <c r="C933" s="930">
        <f t="shared" si="42"/>
        <v>-86072</v>
      </c>
      <c r="D933" s="920"/>
      <c r="E933" s="893" t="b">
        <f t="shared" ca="1" si="31"/>
        <v>1</v>
      </c>
      <c r="F933" s="932">
        <f t="array" aca="1" ref="F933" ca="1">IF(G933&lt;&gt;"",INDIRECT("'"&amp;G933&amp;"'!"&amp;H933),"")</f>
        <v>87000</v>
      </c>
      <c r="G933" s="560" t="s">
        <v>4786</v>
      </c>
      <c r="H933" s="893" t="s">
        <v>5002</v>
      </c>
      <c r="I933" s="920"/>
      <c r="J933" s="920"/>
      <c r="K933" s="920"/>
      <c r="L933" s="920"/>
      <c r="M933" s="920"/>
      <c r="N933" s="920"/>
      <c r="S933" s="919"/>
    </row>
    <row r="934" spans="1:19" ht="12.75" customHeight="1" x14ac:dyDescent="0.15">
      <c r="A934" s="935">
        <v>929</v>
      </c>
      <c r="B934" s="919"/>
      <c r="C934" s="920"/>
      <c r="D934" s="931"/>
      <c r="E934" s="893" t="b">
        <f t="shared" ca="1" si="31"/>
        <v>1</v>
      </c>
      <c r="F934" s="893" t="str">
        <f t="array" aca="1" ref="F934" ca="1">IF(G934&lt;&gt;"",INDIRECT("'"&amp;G934&amp;"'!"&amp;H934),"")</f>
        <v/>
      </c>
      <c r="G934" s="560"/>
      <c r="H934" s="893"/>
      <c r="I934" s="931"/>
      <c r="J934" s="931"/>
      <c r="K934" s="931"/>
      <c r="L934" s="920"/>
      <c r="M934" s="920"/>
      <c r="N934" s="920"/>
      <c r="S934" s="919"/>
    </row>
    <row r="935" spans="1:19" ht="12.75" customHeight="1" x14ac:dyDescent="0.15">
      <c r="A935" s="935">
        <v>930</v>
      </c>
      <c r="B935" s="919"/>
      <c r="C935" s="920"/>
      <c r="D935" s="931"/>
      <c r="E935" s="893" t="b">
        <f t="shared" ca="1" si="31"/>
        <v>1</v>
      </c>
      <c r="F935" s="893" t="str">
        <f t="array" aca="1" ref="F935" ca="1">IF(G935&lt;&gt;"",INDIRECT("'"&amp;G935&amp;"'!"&amp;H935),"")</f>
        <v/>
      </c>
      <c r="G935" s="560"/>
      <c r="H935" s="893"/>
      <c r="I935" s="931"/>
      <c r="J935" s="931"/>
      <c r="K935" s="931"/>
      <c r="L935" s="920"/>
      <c r="M935" s="920"/>
      <c r="N935" s="920"/>
      <c r="S935" s="919"/>
    </row>
    <row r="936" spans="1:19" ht="12.75" customHeight="1" x14ac:dyDescent="0.15">
      <c r="A936" s="935">
        <v>931</v>
      </c>
      <c r="B936" s="919"/>
      <c r="C936" s="920"/>
      <c r="D936" s="931"/>
      <c r="E936" s="893" t="b">
        <f t="shared" ca="1" si="31"/>
        <v>1</v>
      </c>
      <c r="F936" s="893" t="str">
        <f t="array" aca="1" ref="F936" ca="1">IF(G936&lt;&gt;"",INDIRECT("'"&amp;G936&amp;"'!"&amp;H936),"")</f>
        <v/>
      </c>
      <c r="G936" s="560"/>
      <c r="H936" s="893"/>
      <c r="I936" s="931"/>
      <c r="J936" s="931"/>
      <c r="K936" s="931"/>
      <c r="L936" s="920"/>
      <c r="M936" s="920"/>
      <c r="N936" s="920"/>
      <c r="S936" s="919"/>
    </row>
    <row r="937" spans="1:19" ht="12.75" customHeight="1" x14ac:dyDescent="0.15">
      <c r="A937" s="935">
        <v>932</v>
      </c>
      <c r="B937" s="919"/>
      <c r="C937" s="920"/>
      <c r="D937" s="931"/>
      <c r="E937" s="893" t="b">
        <f t="shared" ca="1" si="31"/>
        <v>1</v>
      </c>
      <c r="F937" s="893" t="str">
        <f t="array" aca="1" ref="F937" ca="1">IF(G937&lt;&gt;"",INDIRECT("'"&amp;G937&amp;"'!"&amp;H937),"")</f>
        <v/>
      </c>
      <c r="G937" s="560"/>
      <c r="H937" s="893"/>
      <c r="I937" s="931"/>
      <c r="J937" s="931"/>
      <c r="K937" s="931"/>
      <c r="L937" s="920"/>
      <c r="M937" s="920"/>
      <c r="N937" s="920"/>
      <c r="S937" s="919"/>
    </row>
    <row r="938" spans="1:19" ht="12.75" customHeight="1" x14ac:dyDescent="0.15">
      <c r="A938" s="935">
        <v>933</v>
      </c>
      <c r="B938" s="919"/>
      <c r="C938" s="920"/>
      <c r="D938" s="931"/>
      <c r="E938" s="893" t="b">
        <f t="shared" ca="1" si="31"/>
        <v>1</v>
      </c>
      <c r="F938" s="893" t="str">
        <f t="array" aca="1" ref="F938" ca="1">IF(G938&lt;&gt;"",INDIRECT("'"&amp;G938&amp;"'!"&amp;H938),"")</f>
        <v/>
      </c>
      <c r="G938" s="560"/>
      <c r="H938" s="893"/>
      <c r="I938" s="931"/>
      <c r="J938" s="931"/>
      <c r="K938" s="931"/>
      <c r="L938" s="920"/>
      <c r="M938" s="920"/>
      <c r="N938" s="920"/>
      <c r="S938" s="919"/>
    </row>
    <row r="939" spans="1:19" ht="12.75" customHeight="1" x14ac:dyDescent="0.15">
      <c r="A939" s="914">
        <v>934</v>
      </c>
      <c r="B939" s="929">
        <f>'EstExp 12-20'!H5</f>
        <v>0</v>
      </c>
      <c r="C939" s="930">
        <f t="shared" ref="C939:C940" si="43">A939-B939</f>
        <v>934</v>
      </c>
      <c r="D939" s="920"/>
      <c r="E939" s="893" t="b">
        <f t="shared" ca="1" si="31"/>
        <v>1</v>
      </c>
      <c r="F939" s="932">
        <f t="array" aca="1" ref="F939" ca="1">IF(G939&lt;&gt;"",INDIRECT("'"&amp;G939&amp;"'!"&amp;H939),"")</f>
        <v>0</v>
      </c>
      <c r="G939" s="560" t="s">
        <v>4786</v>
      </c>
      <c r="H939" s="893" t="s">
        <v>5003</v>
      </c>
      <c r="I939" s="920"/>
      <c r="J939" s="920"/>
      <c r="K939" s="920"/>
      <c r="L939" s="920"/>
      <c r="M939" s="920"/>
      <c r="N939" s="920"/>
      <c r="S939" s="919"/>
    </row>
    <row r="940" spans="1:19" ht="12.75" customHeight="1" x14ac:dyDescent="0.15">
      <c r="A940" s="914">
        <v>935</v>
      </c>
      <c r="B940" s="929">
        <f>'EstExp 12-20'!H16</f>
        <v>0</v>
      </c>
      <c r="C940" s="930">
        <f t="shared" si="43"/>
        <v>935</v>
      </c>
      <c r="D940" s="920"/>
      <c r="E940" s="893" t="b">
        <f t="shared" ca="1" si="31"/>
        <v>1</v>
      </c>
      <c r="F940" s="932">
        <f t="array" aca="1" ref="F940" ca="1">IF(G940&lt;&gt;"",INDIRECT("'"&amp;G940&amp;"'!"&amp;H940),"")</f>
        <v>0</v>
      </c>
      <c r="G940" s="560" t="s">
        <v>4786</v>
      </c>
      <c r="H940" s="893" t="s">
        <v>4762</v>
      </c>
      <c r="I940" s="920"/>
      <c r="J940" s="920"/>
      <c r="K940" s="920"/>
      <c r="L940" s="920"/>
      <c r="M940" s="920"/>
      <c r="N940" s="920"/>
      <c r="S940" s="919"/>
    </row>
    <row r="941" spans="1:19" ht="12.75" customHeight="1" x14ac:dyDescent="0.15">
      <c r="A941" s="935">
        <v>936</v>
      </c>
      <c r="B941" s="919"/>
      <c r="C941" s="920"/>
      <c r="D941" s="931"/>
      <c r="E941" s="893" t="b">
        <f t="shared" ca="1" si="31"/>
        <v>1</v>
      </c>
      <c r="F941" s="893" t="str">
        <f t="array" aca="1" ref="F941" ca="1">IF(G941&lt;&gt;"",INDIRECT("'"&amp;G941&amp;"'!"&amp;H941),"")</f>
        <v/>
      </c>
      <c r="G941" s="560"/>
      <c r="H941" s="893"/>
      <c r="I941" s="931"/>
      <c r="J941" s="931"/>
      <c r="K941" s="931"/>
      <c r="L941" s="920"/>
      <c r="M941" s="920"/>
      <c r="N941" s="920"/>
      <c r="S941" s="919"/>
    </row>
    <row r="942" spans="1:19" ht="12.75" customHeight="1" x14ac:dyDescent="0.15">
      <c r="A942" s="935">
        <v>937</v>
      </c>
      <c r="B942" s="919"/>
      <c r="C942" s="920"/>
      <c r="D942" s="931"/>
      <c r="E942" s="893" t="b">
        <f t="shared" ca="1" si="31"/>
        <v>1</v>
      </c>
      <c r="F942" s="893" t="str">
        <f t="array" aca="1" ref="F942" ca="1">IF(G942&lt;&gt;"",INDIRECT("'"&amp;G942&amp;"'!"&amp;H942),"")</f>
        <v/>
      </c>
      <c r="G942" s="560"/>
      <c r="H942" s="893"/>
      <c r="I942" s="931"/>
      <c r="J942" s="931"/>
      <c r="K942" s="931"/>
      <c r="L942" s="920"/>
      <c r="M942" s="920"/>
      <c r="N942" s="920"/>
      <c r="S942" s="919"/>
    </row>
    <row r="943" spans="1:19" ht="12.75" customHeight="1" x14ac:dyDescent="0.15">
      <c r="A943" s="935">
        <v>938</v>
      </c>
      <c r="B943" s="919"/>
      <c r="C943" s="920"/>
      <c r="D943" s="931"/>
      <c r="E943" s="893" t="b">
        <f t="shared" ca="1" si="31"/>
        <v>1</v>
      </c>
      <c r="F943" s="893" t="str">
        <f t="array" aca="1" ref="F943" ca="1">IF(G943&lt;&gt;"",INDIRECT("'"&amp;G943&amp;"'!"&amp;H943),"")</f>
        <v/>
      </c>
      <c r="G943" s="560"/>
      <c r="H943" s="893"/>
      <c r="I943" s="931"/>
      <c r="J943" s="931"/>
      <c r="K943" s="931"/>
      <c r="L943" s="920"/>
      <c r="M943" s="920"/>
      <c r="N943" s="920"/>
      <c r="S943" s="919"/>
    </row>
    <row r="944" spans="1:19" ht="12.75" customHeight="1" x14ac:dyDescent="0.15">
      <c r="A944" s="935">
        <v>939</v>
      </c>
      <c r="B944" s="919"/>
      <c r="C944" s="920"/>
      <c r="D944" s="931"/>
      <c r="E944" s="893" t="b">
        <f t="shared" ca="1" si="31"/>
        <v>1</v>
      </c>
      <c r="F944" s="893" t="str">
        <f t="array" aca="1" ref="F944" ca="1">IF(G944&lt;&gt;"",INDIRECT("'"&amp;G944&amp;"'!"&amp;H944),"")</f>
        <v/>
      </c>
      <c r="G944" s="560"/>
      <c r="H944" s="893"/>
      <c r="I944" s="931"/>
      <c r="J944" s="931"/>
      <c r="K944" s="931"/>
      <c r="L944" s="920"/>
      <c r="M944" s="920"/>
      <c r="N944" s="920"/>
      <c r="S944" s="919"/>
    </row>
    <row r="945" spans="1:19" ht="12.75" customHeight="1" x14ac:dyDescent="0.15">
      <c r="A945" s="935">
        <v>940</v>
      </c>
      <c r="B945" s="919"/>
      <c r="C945" s="920"/>
      <c r="D945" s="931"/>
      <c r="E945" s="893" t="b">
        <f t="shared" ca="1" si="31"/>
        <v>1</v>
      </c>
      <c r="F945" s="893" t="str">
        <f t="array" aca="1" ref="F945" ca="1">IF(G945&lt;&gt;"",INDIRECT("'"&amp;G945&amp;"'!"&amp;H945),"")</f>
        <v/>
      </c>
      <c r="G945" s="560"/>
      <c r="H945" s="893"/>
      <c r="I945" s="931"/>
      <c r="J945" s="931"/>
      <c r="K945" s="931"/>
      <c r="L945" s="920"/>
      <c r="M945" s="920"/>
      <c r="N945" s="920"/>
      <c r="S945" s="919"/>
    </row>
    <row r="946" spans="1:19" ht="12.75" customHeight="1" x14ac:dyDescent="0.15">
      <c r="A946" s="914">
        <v>941</v>
      </c>
      <c r="B946" s="929">
        <f>'EstExp 12-20'!H18</f>
        <v>0</v>
      </c>
      <c r="C946" s="930">
        <f>A946-B946</f>
        <v>941</v>
      </c>
      <c r="D946" s="920"/>
      <c r="E946" s="893" t="b">
        <f t="shared" ca="1" si="31"/>
        <v>1</v>
      </c>
      <c r="F946" s="932">
        <f t="array" aca="1" ref="F946" ca="1">IF(G946&lt;&gt;"",INDIRECT("'"&amp;G946&amp;"'!"&amp;H946),"")</f>
        <v>0</v>
      </c>
      <c r="G946" s="560" t="s">
        <v>4786</v>
      </c>
      <c r="H946" s="893" t="s">
        <v>4696</v>
      </c>
      <c r="I946" s="920"/>
      <c r="J946" s="920"/>
      <c r="K946" s="920"/>
      <c r="L946" s="920"/>
      <c r="M946" s="920"/>
      <c r="N946" s="920"/>
      <c r="S946" s="919"/>
    </row>
    <row r="947" spans="1:19" ht="12.75" customHeight="1" x14ac:dyDescent="0.15">
      <c r="A947" s="935">
        <v>942</v>
      </c>
      <c r="B947" s="919"/>
      <c r="C947" s="920"/>
      <c r="D947" s="931"/>
      <c r="E947" s="893" t="b">
        <f t="shared" ca="1" si="31"/>
        <v>1</v>
      </c>
      <c r="F947" s="893" t="str">
        <f t="array" aca="1" ref="F947" ca="1">IF(G947&lt;&gt;"",INDIRECT("'"&amp;G947&amp;"'!"&amp;H947),"")</f>
        <v/>
      </c>
      <c r="G947" s="560"/>
      <c r="H947" s="893"/>
      <c r="I947" s="931"/>
      <c r="J947" s="931"/>
      <c r="K947" s="931"/>
      <c r="L947" s="920"/>
      <c r="M947" s="920"/>
      <c r="N947" s="920"/>
      <c r="S947" s="919"/>
    </row>
    <row r="948" spans="1:19" ht="12.75" customHeight="1" x14ac:dyDescent="0.15">
      <c r="A948" s="935">
        <v>943</v>
      </c>
      <c r="B948" s="919"/>
      <c r="C948" s="920"/>
      <c r="D948" s="931"/>
      <c r="E948" s="893" t="b">
        <f t="shared" ca="1" si="31"/>
        <v>1</v>
      </c>
      <c r="F948" s="893" t="str">
        <f t="array" aca="1" ref="F948" ca="1">IF(G948&lt;&gt;"",INDIRECT("'"&amp;G948&amp;"'!"&amp;H948),"")</f>
        <v/>
      </c>
      <c r="G948" s="560"/>
      <c r="H948" s="893"/>
      <c r="I948" s="931"/>
      <c r="J948" s="931"/>
      <c r="K948" s="931"/>
      <c r="L948" s="920"/>
      <c r="M948" s="920"/>
      <c r="N948" s="920"/>
      <c r="S948" s="919"/>
    </row>
    <row r="949" spans="1:19" ht="12.75" customHeight="1" x14ac:dyDescent="0.15">
      <c r="A949" s="935">
        <v>944</v>
      </c>
      <c r="B949" s="919"/>
      <c r="C949" s="920"/>
      <c r="D949" s="931"/>
      <c r="E949" s="893" t="b">
        <f t="shared" ca="1" si="31"/>
        <v>1</v>
      </c>
      <c r="F949" s="893" t="str">
        <f t="array" aca="1" ref="F949" ca="1">IF(G949&lt;&gt;"",INDIRECT("'"&amp;G949&amp;"'!"&amp;H949),"")</f>
        <v/>
      </c>
      <c r="G949" s="560"/>
      <c r="H949" s="893"/>
      <c r="I949" s="931"/>
      <c r="J949" s="931"/>
      <c r="K949" s="931"/>
      <c r="L949" s="920"/>
      <c r="M949" s="920"/>
      <c r="N949" s="920"/>
      <c r="S949" s="919"/>
    </row>
    <row r="950" spans="1:19" ht="12.75" customHeight="1" x14ac:dyDescent="0.15">
      <c r="A950" s="914">
        <v>945</v>
      </c>
      <c r="B950" s="929">
        <f>'EstExp 12-20'!H12</f>
        <v>0</v>
      </c>
      <c r="C950" s="930">
        <f t="shared" ref="C950:C977" si="44">A950-B950</f>
        <v>945</v>
      </c>
      <c r="D950" s="920"/>
      <c r="E950" s="893" t="b">
        <f t="shared" ca="1" si="31"/>
        <v>1</v>
      </c>
      <c r="F950" s="932">
        <f t="array" aca="1" ref="F950" ca="1">IF(G950&lt;&gt;"",INDIRECT("'"&amp;G950&amp;"'!"&amp;H950),"")</f>
        <v>0</v>
      </c>
      <c r="G950" s="560" t="s">
        <v>4786</v>
      </c>
      <c r="H950" s="893" t="s">
        <v>4761</v>
      </c>
      <c r="I950" s="920"/>
      <c r="J950" s="920"/>
      <c r="K950" s="920"/>
      <c r="L950" s="920"/>
      <c r="M950" s="920"/>
      <c r="N950" s="920"/>
      <c r="S950" s="919"/>
    </row>
    <row r="951" spans="1:19" ht="12.75" customHeight="1" x14ac:dyDescent="0.15">
      <c r="A951" s="914">
        <v>946</v>
      </c>
      <c r="B951" s="929">
        <f>'EstExp 12-20'!H13</f>
        <v>0</v>
      </c>
      <c r="C951" s="930">
        <f t="shared" si="44"/>
        <v>946</v>
      </c>
      <c r="D951" s="920"/>
      <c r="E951" s="893" t="b">
        <f t="shared" ca="1" si="31"/>
        <v>1</v>
      </c>
      <c r="F951" s="932">
        <f t="array" aca="1" ref="F951" ca="1">IF(G951&lt;&gt;"",INDIRECT("'"&amp;G951&amp;"'!"&amp;H951),"")</f>
        <v>0</v>
      </c>
      <c r="G951" s="560" t="s">
        <v>4786</v>
      </c>
      <c r="H951" s="893" t="s">
        <v>4680</v>
      </c>
      <c r="I951" s="920"/>
      <c r="J951" s="920"/>
      <c r="K951" s="920"/>
      <c r="L951" s="920"/>
      <c r="M951" s="920"/>
      <c r="N951" s="920"/>
      <c r="S951" s="919"/>
    </row>
    <row r="952" spans="1:19" ht="12.75" customHeight="1" x14ac:dyDescent="0.15">
      <c r="A952" s="914">
        <v>947</v>
      </c>
      <c r="B952" s="929">
        <f>'EstExp 12-20'!H14</f>
        <v>11000</v>
      </c>
      <c r="C952" s="930">
        <f t="shared" si="44"/>
        <v>-10053</v>
      </c>
      <c r="D952" s="920"/>
      <c r="E952" s="893" t="b">
        <f t="shared" ca="1" si="31"/>
        <v>1</v>
      </c>
      <c r="F952" s="932">
        <f t="array" aca="1" ref="F952" ca="1">IF(G952&lt;&gt;"",INDIRECT("'"&amp;G952&amp;"'!"&amp;H952),"")</f>
        <v>11000</v>
      </c>
      <c r="G952" s="560" t="s">
        <v>4786</v>
      </c>
      <c r="H952" s="893" t="s">
        <v>4683</v>
      </c>
      <c r="I952" s="920"/>
      <c r="J952" s="920"/>
      <c r="K952" s="920"/>
      <c r="L952" s="920"/>
      <c r="M952" s="920"/>
      <c r="N952" s="920"/>
      <c r="S952" s="919"/>
    </row>
    <row r="953" spans="1:19" ht="12.75" customHeight="1" x14ac:dyDescent="0.15">
      <c r="A953" s="914">
        <v>948</v>
      </c>
      <c r="B953" s="929">
        <f>'EstExp 12-20'!H15</f>
        <v>0</v>
      </c>
      <c r="C953" s="930">
        <f t="shared" si="44"/>
        <v>948</v>
      </c>
      <c r="D953" s="920"/>
      <c r="E953" s="893" t="b">
        <f t="shared" ca="1" si="31"/>
        <v>1</v>
      </c>
      <c r="F953" s="932">
        <f t="array" aca="1" ref="F953" ca="1">IF(G953&lt;&gt;"",INDIRECT("'"&amp;G953&amp;"'!"&amp;H953),"")</f>
        <v>0</v>
      </c>
      <c r="G953" s="560" t="s">
        <v>4786</v>
      </c>
      <c r="H953" s="893" t="s">
        <v>5004</v>
      </c>
      <c r="I953" s="920"/>
      <c r="J953" s="920"/>
      <c r="K953" s="920"/>
      <c r="L953" s="920"/>
      <c r="M953" s="920"/>
      <c r="N953" s="920"/>
      <c r="S953" s="919"/>
    </row>
    <row r="954" spans="1:19" ht="12.75" customHeight="1" x14ac:dyDescent="0.15">
      <c r="A954" s="914">
        <v>949</v>
      </c>
      <c r="B954" s="929">
        <f>'EstExp 12-20'!H34</f>
        <v>11000</v>
      </c>
      <c r="C954" s="930">
        <f t="shared" si="44"/>
        <v>-10051</v>
      </c>
      <c r="D954" s="920"/>
      <c r="E954" s="893" t="b">
        <f t="shared" ca="1" si="31"/>
        <v>1</v>
      </c>
      <c r="F954" s="932">
        <f t="array" aca="1" ref="F954" ca="1">IF(G954&lt;&gt;"",INDIRECT("'"&amp;G954&amp;"'!"&amp;H954),"")</f>
        <v>11000</v>
      </c>
      <c r="G954" s="560" t="s">
        <v>4786</v>
      </c>
      <c r="H954" s="893" t="s">
        <v>5005</v>
      </c>
      <c r="I954" s="920"/>
      <c r="J954" s="920"/>
      <c r="K954" s="920"/>
      <c r="L954" s="920"/>
      <c r="M954" s="920"/>
      <c r="N954" s="920"/>
      <c r="S954" s="919"/>
    </row>
    <row r="955" spans="1:19" ht="12.75" customHeight="1" x14ac:dyDescent="0.15">
      <c r="A955" s="914">
        <v>950</v>
      </c>
      <c r="B955" s="929">
        <f>'EstExp 12-20'!H38</f>
        <v>0</v>
      </c>
      <c r="C955" s="930">
        <f t="shared" si="44"/>
        <v>950</v>
      </c>
      <c r="D955" s="920"/>
      <c r="E955" s="893" t="b">
        <f t="shared" ca="1" si="31"/>
        <v>1</v>
      </c>
      <c r="F955" s="932">
        <f t="array" aca="1" ref="F955" ca="1">IF(G955&lt;&gt;"",INDIRECT("'"&amp;G955&amp;"'!"&amp;H955),"")</f>
        <v>0</v>
      </c>
      <c r="G955" s="560" t="s">
        <v>4786</v>
      </c>
      <c r="H955" s="893" t="s">
        <v>5006</v>
      </c>
      <c r="I955" s="920"/>
      <c r="J955" s="920"/>
      <c r="K955" s="920"/>
      <c r="L955" s="920"/>
      <c r="M955" s="920"/>
      <c r="N955" s="920"/>
      <c r="S955" s="919"/>
    </row>
    <row r="956" spans="1:19" ht="12.75" customHeight="1" x14ac:dyDescent="0.15">
      <c r="A956" s="914">
        <v>951</v>
      </c>
      <c r="B956" s="929">
        <f>'EstExp 12-20'!H39</f>
        <v>0</v>
      </c>
      <c r="C956" s="930">
        <f t="shared" si="44"/>
        <v>951</v>
      </c>
      <c r="D956" s="920"/>
      <c r="E956" s="893" t="b">
        <f t="shared" ca="1" si="31"/>
        <v>1</v>
      </c>
      <c r="F956" s="932">
        <f t="array" aca="1" ref="F956" ca="1">IF(G956&lt;&gt;"",INDIRECT("'"&amp;G956&amp;"'!"&amp;H956),"")</f>
        <v>0</v>
      </c>
      <c r="G956" s="560" t="s">
        <v>4786</v>
      </c>
      <c r="H956" s="893" t="s">
        <v>5007</v>
      </c>
      <c r="I956" s="920"/>
      <c r="J956" s="920"/>
      <c r="K956" s="920"/>
      <c r="L956" s="920"/>
      <c r="M956" s="920"/>
      <c r="N956" s="920"/>
      <c r="S956" s="919"/>
    </row>
    <row r="957" spans="1:19" ht="12.75" customHeight="1" x14ac:dyDescent="0.15">
      <c r="A957" s="914">
        <v>952</v>
      </c>
      <c r="B957" s="929">
        <f>'EstExp 12-20'!H40</f>
        <v>0</v>
      </c>
      <c r="C957" s="930">
        <f t="shared" si="44"/>
        <v>952</v>
      </c>
      <c r="D957" s="920"/>
      <c r="E957" s="893" t="b">
        <f t="shared" ca="1" si="31"/>
        <v>1</v>
      </c>
      <c r="F957" s="932">
        <f t="array" aca="1" ref="F957" ca="1">IF(G957&lt;&gt;"",INDIRECT("'"&amp;G957&amp;"'!"&amp;H957),"")</f>
        <v>0</v>
      </c>
      <c r="G957" s="560" t="s">
        <v>4786</v>
      </c>
      <c r="H957" s="893" t="s">
        <v>5008</v>
      </c>
      <c r="I957" s="920"/>
      <c r="J957" s="920"/>
      <c r="K957" s="920"/>
      <c r="L957" s="920"/>
      <c r="M957" s="920"/>
      <c r="N957" s="920"/>
      <c r="S957" s="919"/>
    </row>
    <row r="958" spans="1:19" ht="12.75" customHeight="1" x14ac:dyDescent="0.15">
      <c r="A958" s="914">
        <v>953</v>
      </c>
      <c r="B958" s="929">
        <f>'EstExp 12-20'!H41</f>
        <v>0</v>
      </c>
      <c r="C958" s="930">
        <f t="shared" si="44"/>
        <v>953</v>
      </c>
      <c r="D958" s="920"/>
      <c r="E958" s="893" t="b">
        <f t="shared" ca="1" si="31"/>
        <v>1</v>
      </c>
      <c r="F958" s="932">
        <f t="array" aca="1" ref="F958" ca="1">IF(G958&lt;&gt;"",INDIRECT("'"&amp;G958&amp;"'!"&amp;H958),"")</f>
        <v>0</v>
      </c>
      <c r="G958" s="560" t="s">
        <v>4786</v>
      </c>
      <c r="H958" s="893" t="s">
        <v>5009</v>
      </c>
      <c r="I958" s="920"/>
      <c r="J958" s="920"/>
      <c r="K958" s="920"/>
      <c r="L958" s="920"/>
      <c r="M958" s="920"/>
      <c r="N958" s="920"/>
      <c r="S958" s="919"/>
    </row>
    <row r="959" spans="1:19" ht="12.75" customHeight="1" x14ac:dyDescent="0.15">
      <c r="A959" s="914">
        <v>954</v>
      </c>
      <c r="B959" s="929">
        <f>'EstExp 12-20'!H42</f>
        <v>0</v>
      </c>
      <c r="C959" s="930">
        <f t="shared" si="44"/>
        <v>954</v>
      </c>
      <c r="D959" s="920"/>
      <c r="E959" s="893" t="b">
        <f t="shared" ca="1" si="31"/>
        <v>1</v>
      </c>
      <c r="F959" s="932">
        <f t="array" aca="1" ref="F959" ca="1">IF(G959&lt;&gt;"",INDIRECT("'"&amp;G959&amp;"'!"&amp;H959),"")</f>
        <v>0</v>
      </c>
      <c r="G959" s="560" t="s">
        <v>4786</v>
      </c>
      <c r="H959" s="893" t="s">
        <v>5010</v>
      </c>
      <c r="I959" s="920"/>
      <c r="J959" s="920"/>
      <c r="K959" s="920"/>
      <c r="L959" s="920"/>
      <c r="M959" s="920"/>
      <c r="N959" s="920"/>
      <c r="S959" s="919"/>
    </row>
    <row r="960" spans="1:19" ht="12.75" customHeight="1" x14ac:dyDescent="0.15">
      <c r="A960" s="914">
        <v>955</v>
      </c>
      <c r="B960" s="929">
        <f>'EstExp 12-20'!H43</f>
        <v>0</v>
      </c>
      <c r="C960" s="930">
        <f t="shared" si="44"/>
        <v>955</v>
      </c>
      <c r="D960" s="920"/>
      <c r="E960" s="893" t="b">
        <f t="shared" ca="1" si="31"/>
        <v>1</v>
      </c>
      <c r="F960" s="932">
        <f t="array" aca="1" ref="F960" ca="1">IF(G960&lt;&gt;"",INDIRECT("'"&amp;G960&amp;"'!"&amp;H960),"")</f>
        <v>0</v>
      </c>
      <c r="G960" s="560" t="s">
        <v>4786</v>
      </c>
      <c r="H960" s="893" t="s">
        <v>5011</v>
      </c>
      <c r="I960" s="920"/>
      <c r="J960" s="920"/>
      <c r="K960" s="920"/>
      <c r="L960" s="920"/>
      <c r="M960" s="920"/>
      <c r="N960" s="920"/>
      <c r="S960" s="919"/>
    </row>
    <row r="961" spans="1:19" ht="12.75" customHeight="1" x14ac:dyDescent="0.15">
      <c r="A961" s="914">
        <v>956</v>
      </c>
      <c r="B961" s="929">
        <f>'EstExp 12-20'!H44</f>
        <v>0</v>
      </c>
      <c r="C961" s="930">
        <f t="shared" si="44"/>
        <v>956</v>
      </c>
      <c r="D961" s="920"/>
      <c r="E961" s="893" t="b">
        <f t="shared" ca="1" si="31"/>
        <v>1</v>
      </c>
      <c r="F961" s="932">
        <f t="array" aca="1" ref="F961" ca="1">IF(G961&lt;&gt;"",INDIRECT("'"&amp;G961&amp;"'!"&amp;H961),"")</f>
        <v>0</v>
      </c>
      <c r="G961" s="560" t="s">
        <v>4786</v>
      </c>
      <c r="H961" s="893" t="s">
        <v>5012</v>
      </c>
      <c r="I961" s="920"/>
      <c r="J961" s="920"/>
      <c r="K961" s="920"/>
      <c r="L961" s="920"/>
      <c r="M961" s="920"/>
      <c r="N961" s="920"/>
      <c r="S961" s="919"/>
    </row>
    <row r="962" spans="1:19" ht="12.75" customHeight="1" x14ac:dyDescent="0.15">
      <c r="A962" s="914">
        <v>957</v>
      </c>
      <c r="B962" s="929">
        <f>'EstExp 12-20'!H46</f>
        <v>350</v>
      </c>
      <c r="C962" s="930">
        <f t="shared" si="44"/>
        <v>607</v>
      </c>
      <c r="D962" s="920"/>
      <c r="E962" s="893" t="b">
        <f t="shared" ca="1" si="31"/>
        <v>1</v>
      </c>
      <c r="F962" s="932">
        <f t="array" aca="1" ref="F962" ca="1">IF(G962&lt;&gt;"",INDIRECT("'"&amp;G962&amp;"'!"&amp;H962),"")</f>
        <v>350</v>
      </c>
      <c r="G962" s="560" t="s">
        <v>4786</v>
      </c>
      <c r="H962" s="893" t="s">
        <v>5013</v>
      </c>
      <c r="I962" s="920"/>
      <c r="J962" s="920"/>
      <c r="K962" s="920"/>
      <c r="L962" s="920"/>
      <c r="M962" s="920"/>
      <c r="N962" s="920"/>
      <c r="S962" s="919"/>
    </row>
    <row r="963" spans="1:19" ht="12.75" customHeight="1" x14ac:dyDescent="0.15">
      <c r="A963" s="914">
        <v>958</v>
      </c>
      <c r="B963" s="929">
        <f>'EstExp 12-20'!H47</f>
        <v>0</v>
      </c>
      <c r="C963" s="930">
        <f t="shared" si="44"/>
        <v>958</v>
      </c>
      <c r="D963" s="920"/>
      <c r="E963" s="893" t="b">
        <f t="shared" ca="1" si="31"/>
        <v>1</v>
      </c>
      <c r="F963" s="932">
        <f t="array" aca="1" ref="F963" ca="1">IF(G963&lt;&gt;"",INDIRECT("'"&amp;G963&amp;"'!"&amp;H963),"")</f>
        <v>0</v>
      </c>
      <c r="G963" s="560" t="s">
        <v>4786</v>
      </c>
      <c r="H963" s="893" t="s">
        <v>5014</v>
      </c>
      <c r="I963" s="920"/>
      <c r="J963" s="920"/>
      <c r="K963" s="920"/>
      <c r="L963" s="920"/>
      <c r="M963" s="920"/>
      <c r="N963" s="920"/>
      <c r="S963" s="919"/>
    </row>
    <row r="964" spans="1:19" ht="12.75" customHeight="1" x14ac:dyDescent="0.15">
      <c r="A964" s="914">
        <v>959</v>
      </c>
      <c r="B964" s="929">
        <f>'EstExp 12-20'!H48</f>
        <v>0</v>
      </c>
      <c r="C964" s="930">
        <f t="shared" si="44"/>
        <v>959</v>
      </c>
      <c r="D964" s="920"/>
      <c r="E964" s="893" t="b">
        <f t="shared" ca="1" si="31"/>
        <v>1</v>
      </c>
      <c r="F964" s="932">
        <f t="array" aca="1" ref="F964" ca="1">IF(G964&lt;&gt;"",INDIRECT("'"&amp;G964&amp;"'!"&amp;H964),"")</f>
        <v>0</v>
      </c>
      <c r="G964" s="560" t="s">
        <v>4786</v>
      </c>
      <c r="H964" s="893" t="s">
        <v>5015</v>
      </c>
      <c r="I964" s="920"/>
      <c r="J964" s="920"/>
      <c r="K964" s="920"/>
      <c r="L964" s="920"/>
      <c r="M964" s="920"/>
      <c r="N964" s="920"/>
      <c r="S964" s="919"/>
    </row>
    <row r="965" spans="1:19" ht="12.75" customHeight="1" x14ac:dyDescent="0.15">
      <c r="A965" s="914">
        <v>960</v>
      </c>
      <c r="B965" s="929">
        <f>'EstExp 12-20'!H49</f>
        <v>350</v>
      </c>
      <c r="C965" s="930">
        <f t="shared" si="44"/>
        <v>610</v>
      </c>
      <c r="D965" s="920"/>
      <c r="E965" s="893" t="b">
        <f t="shared" ca="1" si="31"/>
        <v>1</v>
      </c>
      <c r="F965" s="932">
        <f t="array" aca="1" ref="F965" ca="1">IF(G965&lt;&gt;"",INDIRECT("'"&amp;G965&amp;"'!"&amp;H965),"")</f>
        <v>350</v>
      </c>
      <c r="G965" s="560" t="s">
        <v>4786</v>
      </c>
      <c r="H965" s="893" t="s">
        <v>5016</v>
      </c>
      <c r="I965" s="920"/>
      <c r="J965" s="920"/>
      <c r="K965" s="920"/>
      <c r="L965" s="920"/>
      <c r="M965" s="920"/>
      <c r="N965" s="920"/>
      <c r="S965" s="919"/>
    </row>
    <row r="966" spans="1:19" ht="12.75" customHeight="1" x14ac:dyDescent="0.15">
      <c r="A966" s="914">
        <v>961</v>
      </c>
      <c r="B966" s="929">
        <f>'EstExp 12-20'!H51</f>
        <v>7000</v>
      </c>
      <c r="C966" s="930">
        <f t="shared" si="44"/>
        <v>-6039</v>
      </c>
      <c r="D966" s="920"/>
      <c r="E966" s="893" t="b">
        <f t="shared" ca="1" si="31"/>
        <v>1</v>
      </c>
      <c r="F966" s="932">
        <f t="array" aca="1" ref="F966" ca="1">IF(G966&lt;&gt;"",INDIRECT("'"&amp;G966&amp;"'!"&amp;H966),"")</f>
        <v>7000</v>
      </c>
      <c r="G966" s="560" t="s">
        <v>4786</v>
      </c>
      <c r="H966" s="893" t="s">
        <v>5017</v>
      </c>
      <c r="I966" s="920"/>
      <c r="J966" s="920"/>
      <c r="K966" s="920"/>
      <c r="L966" s="920"/>
      <c r="M966" s="920"/>
      <c r="N966" s="920"/>
      <c r="S966" s="919"/>
    </row>
    <row r="967" spans="1:19" ht="12.75" customHeight="1" x14ac:dyDescent="0.15">
      <c r="A967" s="914">
        <v>962</v>
      </c>
      <c r="B967" s="929">
        <f>'EstExp 12-20'!H52</f>
        <v>2700</v>
      </c>
      <c r="C967" s="930">
        <f t="shared" si="44"/>
        <v>-1738</v>
      </c>
      <c r="D967" s="920"/>
      <c r="E967" s="893" t="b">
        <f t="shared" ca="1" si="31"/>
        <v>1</v>
      </c>
      <c r="F967" s="932">
        <f t="array" aca="1" ref="F967" ca="1">IF(G967&lt;&gt;"",INDIRECT("'"&amp;G967&amp;"'!"&amp;H967),"")</f>
        <v>2700</v>
      </c>
      <c r="G967" s="560" t="s">
        <v>4786</v>
      </c>
      <c r="H967" s="893" t="s">
        <v>5018</v>
      </c>
      <c r="I967" s="920"/>
      <c r="J967" s="920"/>
      <c r="K967" s="920"/>
      <c r="L967" s="920"/>
      <c r="M967" s="920"/>
      <c r="N967" s="920"/>
      <c r="S967" s="919"/>
    </row>
    <row r="968" spans="1:19" ht="12.75" customHeight="1" x14ac:dyDescent="0.15">
      <c r="A968" s="914">
        <v>963</v>
      </c>
      <c r="B968" s="929">
        <f>'EstExp 12-20'!H55</f>
        <v>9700</v>
      </c>
      <c r="C968" s="930">
        <f t="shared" si="44"/>
        <v>-8737</v>
      </c>
      <c r="D968" s="920"/>
      <c r="E968" s="893" t="b">
        <f t="shared" ca="1" si="31"/>
        <v>1</v>
      </c>
      <c r="F968" s="932">
        <f t="array" aca="1" ref="F968" ca="1">IF(G968&lt;&gt;"",INDIRECT("'"&amp;G968&amp;"'!"&amp;H968),"")</f>
        <v>9700</v>
      </c>
      <c r="G968" s="560" t="s">
        <v>4786</v>
      </c>
      <c r="H968" s="893" t="s">
        <v>5019</v>
      </c>
      <c r="I968" s="920"/>
      <c r="J968" s="920"/>
      <c r="K968" s="920"/>
      <c r="L968" s="920"/>
      <c r="M968" s="920"/>
      <c r="N968" s="920"/>
      <c r="S968" s="919"/>
    </row>
    <row r="969" spans="1:19" ht="12.75" customHeight="1" x14ac:dyDescent="0.15">
      <c r="A969" s="914">
        <v>964</v>
      </c>
      <c r="B969" s="929">
        <f>'EstExp 12-20'!H57</f>
        <v>1000</v>
      </c>
      <c r="C969" s="930">
        <f t="shared" si="44"/>
        <v>-36</v>
      </c>
      <c r="D969" s="920"/>
      <c r="E969" s="893" t="b">
        <f t="shared" ca="1" si="31"/>
        <v>1</v>
      </c>
      <c r="F969" s="932">
        <f t="array" aca="1" ref="F969" ca="1">IF(G969&lt;&gt;"",INDIRECT("'"&amp;G969&amp;"'!"&amp;H969),"")</f>
        <v>1000</v>
      </c>
      <c r="G969" s="560" t="s">
        <v>4786</v>
      </c>
      <c r="H969" s="893" t="s">
        <v>5020</v>
      </c>
      <c r="I969" s="920"/>
      <c r="J969" s="920"/>
      <c r="K969" s="920"/>
      <c r="L969" s="920"/>
      <c r="M969" s="920"/>
      <c r="N969" s="920"/>
      <c r="S969" s="919"/>
    </row>
    <row r="970" spans="1:19" ht="12.75" customHeight="1" x14ac:dyDescent="0.15">
      <c r="A970" s="914">
        <v>965</v>
      </c>
      <c r="B970" s="929">
        <f>'EstExp 12-20'!H58</f>
        <v>0</v>
      </c>
      <c r="C970" s="930">
        <f t="shared" si="44"/>
        <v>965</v>
      </c>
      <c r="D970" s="920"/>
      <c r="E970" s="893" t="b">
        <f t="shared" ca="1" si="31"/>
        <v>1</v>
      </c>
      <c r="F970" s="932">
        <f t="array" aca="1" ref="F970" ca="1">IF(G970&lt;&gt;"",INDIRECT("'"&amp;G970&amp;"'!"&amp;H970),"")</f>
        <v>0</v>
      </c>
      <c r="G970" s="560" t="s">
        <v>4786</v>
      </c>
      <c r="H970" s="893" t="s">
        <v>5021</v>
      </c>
      <c r="I970" s="920"/>
      <c r="J970" s="920"/>
      <c r="K970" s="920"/>
      <c r="L970" s="920"/>
      <c r="M970" s="920"/>
      <c r="N970" s="920"/>
      <c r="S970" s="919"/>
    </row>
    <row r="971" spans="1:19" ht="12.75" customHeight="1" x14ac:dyDescent="0.15">
      <c r="A971" s="914">
        <v>966</v>
      </c>
      <c r="B971" s="929">
        <f>'EstExp 12-20'!H59</f>
        <v>1000</v>
      </c>
      <c r="C971" s="930">
        <f t="shared" si="44"/>
        <v>-34</v>
      </c>
      <c r="D971" s="920"/>
      <c r="E971" s="893" t="b">
        <f t="shared" ca="1" si="31"/>
        <v>1</v>
      </c>
      <c r="F971" s="932">
        <f t="array" aca="1" ref="F971" ca="1">IF(G971&lt;&gt;"",INDIRECT("'"&amp;G971&amp;"'!"&amp;H971),"")</f>
        <v>1000</v>
      </c>
      <c r="G971" s="560" t="s">
        <v>4786</v>
      </c>
      <c r="H971" s="893" t="s">
        <v>5022</v>
      </c>
      <c r="I971" s="920"/>
      <c r="J971" s="920"/>
      <c r="K971" s="920"/>
      <c r="L971" s="920"/>
      <c r="M971" s="920"/>
      <c r="N971" s="920"/>
      <c r="S971" s="919"/>
    </row>
    <row r="972" spans="1:19" ht="12.75" customHeight="1" x14ac:dyDescent="0.15">
      <c r="A972" s="914">
        <v>967</v>
      </c>
      <c r="B972" s="929">
        <f>'EstExp 12-20'!H61</f>
        <v>0</v>
      </c>
      <c r="C972" s="930">
        <f t="shared" si="44"/>
        <v>967</v>
      </c>
      <c r="D972" s="920"/>
      <c r="E972" s="893" t="b">
        <f t="shared" ca="1" si="31"/>
        <v>1</v>
      </c>
      <c r="F972" s="932">
        <f t="array" aca="1" ref="F972" ca="1">IF(G972&lt;&gt;"",INDIRECT("'"&amp;G972&amp;"'!"&amp;H972),"")</f>
        <v>0</v>
      </c>
      <c r="G972" s="560" t="s">
        <v>4786</v>
      </c>
      <c r="H972" s="893" t="s">
        <v>5023</v>
      </c>
      <c r="I972" s="920"/>
      <c r="J972" s="920"/>
      <c r="K972" s="920"/>
      <c r="L972" s="920"/>
      <c r="M972" s="920"/>
      <c r="N972" s="920"/>
      <c r="S972" s="919"/>
    </row>
    <row r="973" spans="1:19" ht="12.75" customHeight="1" x14ac:dyDescent="0.15">
      <c r="A973" s="914">
        <v>968</v>
      </c>
      <c r="B973" s="929">
        <f>'EstExp 12-20'!H62</f>
        <v>15340</v>
      </c>
      <c r="C973" s="930">
        <f t="shared" si="44"/>
        <v>-14372</v>
      </c>
      <c r="D973" s="920"/>
      <c r="E973" s="893" t="b">
        <f t="shared" ca="1" si="31"/>
        <v>1</v>
      </c>
      <c r="F973" s="932">
        <f t="array" aca="1" ref="F973" ca="1">IF(G973&lt;&gt;"",INDIRECT("'"&amp;G973&amp;"'!"&amp;H973),"")</f>
        <v>15340</v>
      </c>
      <c r="G973" s="560" t="s">
        <v>4786</v>
      </c>
      <c r="H973" s="893" t="s">
        <v>5024</v>
      </c>
      <c r="I973" s="920"/>
      <c r="J973" s="920"/>
      <c r="K973" s="920"/>
      <c r="L973" s="920"/>
      <c r="M973" s="920"/>
      <c r="N973" s="920"/>
      <c r="S973" s="919"/>
    </row>
    <row r="974" spans="1:19" ht="12.75" customHeight="1" x14ac:dyDescent="0.15">
      <c r="A974" s="914">
        <v>969</v>
      </c>
      <c r="B974" s="929">
        <f>'EstExp 12-20'!H63</f>
        <v>0</v>
      </c>
      <c r="C974" s="930">
        <f t="shared" si="44"/>
        <v>969</v>
      </c>
      <c r="D974" s="920"/>
      <c r="E974" s="893" t="b">
        <f t="shared" ca="1" si="31"/>
        <v>1</v>
      </c>
      <c r="F974" s="932">
        <f t="array" aca="1" ref="F974" ca="1">IF(G974&lt;&gt;"",INDIRECT("'"&amp;G974&amp;"'!"&amp;H974),"")</f>
        <v>0</v>
      </c>
      <c r="G974" s="560" t="s">
        <v>4786</v>
      </c>
      <c r="H974" s="893" t="s">
        <v>5025</v>
      </c>
      <c r="I974" s="920"/>
      <c r="J974" s="920"/>
      <c r="K974" s="920"/>
      <c r="L974" s="920"/>
      <c r="M974" s="920"/>
      <c r="N974" s="920"/>
      <c r="S974" s="919"/>
    </row>
    <row r="975" spans="1:19" ht="12.75" customHeight="1" x14ac:dyDescent="0.15">
      <c r="A975" s="914">
        <v>970</v>
      </c>
      <c r="B975" s="929">
        <f>'EstExp 12-20'!H64</f>
        <v>0</v>
      </c>
      <c r="C975" s="930">
        <f t="shared" si="44"/>
        <v>970</v>
      </c>
      <c r="D975" s="920"/>
      <c r="E975" s="893" t="b">
        <f t="shared" ca="1" si="31"/>
        <v>1</v>
      </c>
      <c r="F975" s="932">
        <f t="array" aca="1" ref="F975" ca="1">IF(G975&lt;&gt;"",INDIRECT("'"&amp;G975&amp;"'!"&amp;H975),"")</f>
        <v>0</v>
      </c>
      <c r="G975" s="560" t="s">
        <v>4786</v>
      </c>
      <c r="H975" s="893" t="s">
        <v>5026</v>
      </c>
      <c r="I975" s="920"/>
      <c r="J975" s="920"/>
      <c r="K975" s="920"/>
      <c r="L975" s="920"/>
      <c r="M975" s="920"/>
      <c r="N975" s="920"/>
      <c r="S975" s="919"/>
    </row>
    <row r="976" spans="1:19" ht="12.75" customHeight="1" x14ac:dyDescent="0.15">
      <c r="A976" s="914">
        <v>971</v>
      </c>
      <c r="B976" s="929">
        <f>'EstExp 12-20'!H65</f>
        <v>0</v>
      </c>
      <c r="C976" s="930">
        <f t="shared" si="44"/>
        <v>971</v>
      </c>
      <c r="D976" s="920"/>
      <c r="E976" s="893" t="b">
        <f t="shared" ca="1" si="31"/>
        <v>1</v>
      </c>
      <c r="F976" s="932">
        <f t="array" aca="1" ref="F976" ca="1">IF(G976&lt;&gt;"",INDIRECT("'"&amp;G976&amp;"'!"&amp;H976),"")</f>
        <v>0</v>
      </c>
      <c r="G976" s="560" t="s">
        <v>4786</v>
      </c>
      <c r="H976" s="893" t="s">
        <v>5027</v>
      </c>
      <c r="I976" s="920"/>
      <c r="J976" s="920"/>
      <c r="K976" s="920"/>
      <c r="L976" s="920"/>
      <c r="M976" s="920"/>
      <c r="N976" s="920"/>
      <c r="S976" s="919"/>
    </row>
    <row r="977" spans="1:19" ht="12.75" customHeight="1" x14ac:dyDescent="0.15">
      <c r="A977" s="914">
        <v>972</v>
      </c>
      <c r="B977" s="929">
        <f>'EstExp 12-20'!H66</f>
        <v>0</v>
      </c>
      <c r="C977" s="930">
        <f t="shared" si="44"/>
        <v>972</v>
      </c>
      <c r="D977" s="920"/>
      <c r="E977" s="893" t="b">
        <f t="shared" ca="1" si="31"/>
        <v>1</v>
      </c>
      <c r="F977" s="932">
        <f t="array" aca="1" ref="F977" ca="1">IF(G977&lt;&gt;"",INDIRECT("'"&amp;G977&amp;"'!"&amp;H977),"")</f>
        <v>0</v>
      </c>
      <c r="G977" s="560" t="s">
        <v>4786</v>
      </c>
      <c r="H977" s="893" t="s">
        <v>5028</v>
      </c>
      <c r="I977" s="920"/>
      <c r="J977" s="920"/>
      <c r="K977" s="920"/>
      <c r="L977" s="920"/>
      <c r="M977" s="920"/>
      <c r="N977" s="920"/>
      <c r="S977" s="919"/>
    </row>
    <row r="978" spans="1:19" ht="12.75" customHeight="1" x14ac:dyDescent="0.15">
      <c r="A978" s="935">
        <v>973</v>
      </c>
      <c r="B978" s="919"/>
      <c r="C978" s="920"/>
      <c r="D978" s="931"/>
      <c r="E978" s="893" t="b">
        <f t="shared" ca="1" si="31"/>
        <v>1</v>
      </c>
      <c r="F978" s="893" t="str">
        <f t="array" aca="1" ref="F978" ca="1">IF(G978&lt;&gt;"",INDIRECT("'"&amp;G978&amp;"'!"&amp;H978),"")</f>
        <v/>
      </c>
      <c r="G978" s="560"/>
      <c r="H978" s="893"/>
      <c r="I978" s="931"/>
      <c r="J978" s="931"/>
      <c r="K978" s="931"/>
      <c r="L978" s="920"/>
      <c r="M978" s="920"/>
      <c r="N978" s="920"/>
      <c r="S978" s="919"/>
    </row>
    <row r="979" spans="1:19" ht="12.75" customHeight="1" x14ac:dyDescent="0.15">
      <c r="A979" s="914">
        <v>974</v>
      </c>
      <c r="B979" s="929">
        <f>'EstExp 12-20'!H67</f>
        <v>15340</v>
      </c>
      <c r="C979" s="930">
        <f t="shared" ref="C979:C983" si="45">A979-B979</f>
        <v>-14366</v>
      </c>
      <c r="D979" s="920"/>
      <c r="E979" s="893" t="b">
        <f t="shared" ca="1" si="31"/>
        <v>1</v>
      </c>
      <c r="F979" s="932">
        <f t="array" aca="1" ref="F979" ca="1">IF(G979&lt;&gt;"",INDIRECT("'"&amp;G979&amp;"'!"&amp;H979),"")</f>
        <v>15340</v>
      </c>
      <c r="G979" s="560" t="s">
        <v>4786</v>
      </c>
      <c r="H979" s="893" t="s">
        <v>5029</v>
      </c>
      <c r="I979" s="920"/>
      <c r="J979" s="920"/>
      <c r="K979" s="920"/>
      <c r="L979" s="920"/>
      <c r="M979" s="920"/>
      <c r="N979" s="920"/>
      <c r="S979" s="919"/>
    </row>
    <row r="980" spans="1:19" ht="12.75" customHeight="1" x14ac:dyDescent="0.15">
      <c r="A980" s="914">
        <v>975</v>
      </c>
      <c r="B980" s="929">
        <f>'EstExp 12-20'!H69</f>
        <v>0</v>
      </c>
      <c r="C980" s="930">
        <f t="shared" si="45"/>
        <v>975</v>
      </c>
      <c r="D980" s="920"/>
      <c r="E980" s="893" t="b">
        <f t="shared" ca="1" si="31"/>
        <v>1</v>
      </c>
      <c r="F980" s="932">
        <f t="array" aca="1" ref="F980" ca="1">IF(G980&lt;&gt;"",INDIRECT("'"&amp;G980&amp;"'!"&amp;H980),"")</f>
        <v>0</v>
      </c>
      <c r="G980" s="560" t="s">
        <v>4786</v>
      </c>
      <c r="H980" s="893" t="s">
        <v>5030</v>
      </c>
      <c r="I980" s="920"/>
      <c r="J980" s="920"/>
      <c r="K980" s="920"/>
      <c r="L980" s="920"/>
      <c r="M980" s="920"/>
      <c r="N980" s="920"/>
      <c r="S980" s="919"/>
    </row>
    <row r="981" spans="1:19" ht="12.75" customHeight="1" x14ac:dyDescent="0.15">
      <c r="A981" s="914">
        <v>976</v>
      </c>
      <c r="B981" s="929">
        <f>'EstExp 12-20'!H70</f>
        <v>500</v>
      </c>
      <c r="C981" s="930">
        <f t="shared" si="45"/>
        <v>476</v>
      </c>
      <c r="D981" s="920"/>
      <c r="E981" s="893" t="b">
        <f t="shared" ca="1" si="31"/>
        <v>1</v>
      </c>
      <c r="F981" s="932">
        <f t="array" aca="1" ref="F981" ca="1">IF(G981&lt;&gt;"",INDIRECT("'"&amp;G981&amp;"'!"&amp;H981),"")</f>
        <v>500</v>
      </c>
      <c r="G981" s="560" t="s">
        <v>4786</v>
      </c>
      <c r="H981" s="893" t="s">
        <v>5031</v>
      </c>
      <c r="I981" s="920"/>
      <c r="J981" s="920"/>
      <c r="K981" s="920"/>
      <c r="L981" s="920"/>
      <c r="M981" s="920"/>
      <c r="N981" s="920"/>
      <c r="S981" s="919"/>
    </row>
    <row r="982" spans="1:19" ht="12.75" customHeight="1" x14ac:dyDescent="0.15">
      <c r="A982" s="914">
        <v>977</v>
      </c>
      <c r="B982" s="929">
        <f>'EstExp 12-20'!H71</f>
        <v>0</v>
      </c>
      <c r="C982" s="930">
        <f t="shared" si="45"/>
        <v>977</v>
      </c>
      <c r="D982" s="920"/>
      <c r="E982" s="893" t="b">
        <f t="shared" ca="1" si="31"/>
        <v>1</v>
      </c>
      <c r="F982" s="932">
        <f t="array" aca="1" ref="F982" ca="1">IF(G982&lt;&gt;"",INDIRECT("'"&amp;G982&amp;"'!"&amp;H982),"")</f>
        <v>0</v>
      </c>
      <c r="G982" s="560" t="s">
        <v>4786</v>
      </c>
      <c r="H982" s="893" t="s">
        <v>5032</v>
      </c>
      <c r="I982" s="920"/>
      <c r="J982" s="920"/>
      <c r="K982" s="920"/>
      <c r="L982" s="920"/>
      <c r="M982" s="920"/>
      <c r="N982" s="920"/>
      <c r="S982" s="919"/>
    </row>
    <row r="983" spans="1:19" ht="12.75" customHeight="1" x14ac:dyDescent="0.15">
      <c r="A983" s="914">
        <v>978</v>
      </c>
      <c r="B983" s="929">
        <f>'EstExp 12-20'!H72</f>
        <v>100</v>
      </c>
      <c r="C983" s="930">
        <f t="shared" si="45"/>
        <v>878</v>
      </c>
      <c r="D983" s="920"/>
      <c r="E983" s="893" t="b">
        <f t="shared" ca="1" si="31"/>
        <v>1</v>
      </c>
      <c r="F983" s="932">
        <f t="array" aca="1" ref="F983" ca="1">IF(G983&lt;&gt;"",INDIRECT("'"&amp;G983&amp;"'!"&amp;H983),"")</f>
        <v>100</v>
      </c>
      <c r="G983" s="560" t="s">
        <v>4786</v>
      </c>
      <c r="H983" s="893" t="s">
        <v>5033</v>
      </c>
      <c r="I983" s="920"/>
      <c r="J983" s="920"/>
      <c r="K983" s="920"/>
      <c r="L983" s="920"/>
      <c r="M983" s="920"/>
      <c r="N983" s="920"/>
      <c r="S983" s="919"/>
    </row>
    <row r="984" spans="1:19" ht="12.75" customHeight="1" x14ac:dyDescent="0.15">
      <c r="A984" s="935">
        <v>979</v>
      </c>
      <c r="B984" s="919"/>
      <c r="C984" s="920"/>
      <c r="D984" s="931"/>
      <c r="E984" s="893" t="b">
        <f t="shared" ca="1" si="31"/>
        <v>1</v>
      </c>
      <c r="F984" s="893" t="str">
        <f t="array" aca="1" ref="F984" ca="1">IF(G984&lt;&gt;"",INDIRECT("'"&amp;G984&amp;"'!"&amp;H984),"")</f>
        <v/>
      </c>
      <c r="G984" s="560"/>
      <c r="H984" s="893"/>
      <c r="I984" s="931"/>
      <c r="J984" s="931"/>
      <c r="K984" s="931"/>
      <c r="L984" s="920"/>
      <c r="M984" s="920"/>
      <c r="N984" s="920"/>
      <c r="S984" s="919"/>
    </row>
    <row r="985" spans="1:19" ht="12.75" customHeight="1" x14ac:dyDescent="0.15">
      <c r="A985" s="914">
        <v>980</v>
      </c>
      <c r="B985" s="929">
        <f>'EstExp 12-20'!H73</f>
        <v>0</v>
      </c>
      <c r="C985" s="930">
        <f>A985-B985</f>
        <v>980</v>
      </c>
      <c r="D985" s="920"/>
      <c r="E985" s="893" t="b">
        <f t="shared" ca="1" si="31"/>
        <v>1</v>
      </c>
      <c r="F985" s="932">
        <f t="array" aca="1" ref="F985" ca="1">IF(G985&lt;&gt;"",INDIRECT("'"&amp;G985&amp;"'!"&amp;H985),"")</f>
        <v>0</v>
      </c>
      <c r="G985" s="560" t="s">
        <v>4786</v>
      </c>
      <c r="H985" s="893" t="s">
        <v>5034</v>
      </c>
      <c r="I985" s="920"/>
      <c r="J985" s="920"/>
      <c r="K985" s="920"/>
      <c r="L985" s="920"/>
      <c r="M985" s="920"/>
      <c r="N985" s="920"/>
      <c r="S985" s="919"/>
    </row>
    <row r="986" spans="1:19" ht="12.75" customHeight="1" x14ac:dyDescent="0.15">
      <c r="A986" s="935">
        <v>981</v>
      </c>
      <c r="B986" s="919"/>
      <c r="C986" s="920"/>
      <c r="D986" s="931"/>
      <c r="E986" s="893" t="b">
        <f t="shared" ca="1" si="31"/>
        <v>1</v>
      </c>
      <c r="F986" s="893" t="str">
        <f t="array" aca="1" ref="F986" ca="1">IF(G986&lt;&gt;"",INDIRECT("'"&amp;G986&amp;"'!"&amp;H986),"")</f>
        <v/>
      </c>
      <c r="G986" s="560"/>
      <c r="H986" s="893"/>
      <c r="I986" s="931"/>
      <c r="J986" s="931"/>
      <c r="K986" s="931"/>
      <c r="L986" s="920"/>
      <c r="M986" s="920"/>
      <c r="N986" s="920"/>
      <c r="S986" s="919"/>
    </row>
    <row r="987" spans="1:19" ht="12.75" customHeight="1" x14ac:dyDescent="0.15">
      <c r="A987" s="914">
        <v>982</v>
      </c>
      <c r="B987" s="929">
        <f>'EstExp 12-20'!H74</f>
        <v>600</v>
      </c>
      <c r="C987" s="930">
        <f t="shared" ref="C987:C993" si="46">A987-B987</f>
        <v>382</v>
      </c>
      <c r="D987" s="920"/>
      <c r="E987" s="893" t="b">
        <f t="shared" ca="1" si="31"/>
        <v>1</v>
      </c>
      <c r="F987" s="932">
        <f t="array" aca="1" ref="F987" ca="1">IF(G987&lt;&gt;"",INDIRECT("'"&amp;G987&amp;"'!"&amp;H987),"")</f>
        <v>600</v>
      </c>
      <c r="G987" s="560" t="s">
        <v>4786</v>
      </c>
      <c r="H987" s="893" t="s">
        <v>5035</v>
      </c>
      <c r="I987" s="920"/>
      <c r="J987" s="920"/>
      <c r="K987" s="920"/>
      <c r="L987" s="920"/>
      <c r="M987" s="920"/>
      <c r="N987" s="920"/>
      <c r="S987" s="919"/>
    </row>
    <row r="988" spans="1:19" ht="12.75" customHeight="1" x14ac:dyDescent="0.15">
      <c r="A988" s="914">
        <v>983</v>
      </c>
      <c r="B988" s="929">
        <f>'EstExp 12-20'!H75</f>
        <v>0</v>
      </c>
      <c r="C988" s="930">
        <f t="shared" si="46"/>
        <v>983</v>
      </c>
      <c r="D988" s="920"/>
      <c r="E988" s="893" t="b">
        <f t="shared" ca="1" si="31"/>
        <v>1</v>
      </c>
      <c r="F988" s="932">
        <f t="array" aca="1" ref="F988" ca="1">IF(G988&lt;&gt;"",INDIRECT("'"&amp;G988&amp;"'!"&amp;H988),"")</f>
        <v>0</v>
      </c>
      <c r="G988" s="560" t="s">
        <v>4786</v>
      </c>
      <c r="H988" s="893" t="s">
        <v>5036</v>
      </c>
      <c r="I988" s="920"/>
      <c r="J988" s="920"/>
      <c r="K988" s="920"/>
      <c r="L988" s="920"/>
      <c r="M988" s="920"/>
      <c r="N988" s="920"/>
      <c r="S988" s="919"/>
    </row>
    <row r="989" spans="1:19" ht="12.75" customHeight="1" x14ac:dyDescent="0.15">
      <c r="A989" s="914">
        <v>984</v>
      </c>
      <c r="B989" s="929">
        <f>'EstExp 12-20'!H76</f>
        <v>26990</v>
      </c>
      <c r="C989" s="930">
        <f t="shared" si="46"/>
        <v>-26006</v>
      </c>
      <c r="D989" s="920"/>
      <c r="E989" s="893" t="b">
        <f t="shared" ca="1" si="31"/>
        <v>1</v>
      </c>
      <c r="F989" s="932">
        <f t="array" aca="1" ref="F989" ca="1">IF(G989&lt;&gt;"",INDIRECT("'"&amp;G989&amp;"'!"&amp;H989),"")</f>
        <v>26990</v>
      </c>
      <c r="G989" s="560" t="s">
        <v>4786</v>
      </c>
      <c r="H989" s="893" t="s">
        <v>5037</v>
      </c>
      <c r="I989" s="920"/>
      <c r="J989" s="920"/>
      <c r="K989" s="920"/>
      <c r="L989" s="920"/>
      <c r="M989" s="920"/>
      <c r="N989" s="920"/>
      <c r="S989" s="919"/>
    </row>
    <row r="990" spans="1:19" ht="12.75" customHeight="1" x14ac:dyDescent="0.15">
      <c r="A990" s="914">
        <v>985</v>
      </c>
      <c r="B990" s="929">
        <f>'EstExp 12-20'!H77</f>
        <v>0</v>
      </c>
      <c r="C990" s="930">
        <f t="shared" si="46"/>
        <v>985</v>
      </c>
      <c r="D990" s="920"/>
      <c r="E990" s="893" t="b">
        <f t="shared" ca="1" si="31"/>
        <v>1</v>
      </c>
      <c r="F990" s="932">
        <f t="array" aca="1" ref="F990" ca="1">IF(G990&lt;&gt;"",INDIRECT("'"&amp;G990&amp;"'!"&amp;H990),"")</f>
        <v>0</v>
      </c>
      <c r="G990" s="560" t="s">
        <v>4786</v>
      </c>
      <c r="H990" s="893" t="s">
        <v>5038</v>
      </c>
      <c r="I990" s="920"/>
      <c r="J990" s="920"/>
      <c r="K990" s="920"/>
      <c r="L990" s="920"/>
      <c r="M990" s="920"/>
      <c r="N990" s="920"/>
      <c r="S990" s="919"/>
    </row>
    <row r="991" spans="1:19" ht="12.75" customHeight="1" x14ac:dyDescent="0.15">
      <c r="A991" s="914">
        <v>986</v>
      </c>
      <c r="B991" s="929">
        <f>'EstExp 12-20'!H104</f>
        <v>315000</v>
      </c>
      <c r="C991" s="930">
        <f t="shared" si="46"/>
        <v>-314014</v>
      </c>
      <c r="D991" s="920"/>
      <c r="E991" s="893" t="b">
        <f t="shared" ca="1" si="31"/>
        <v>1</v>
      </c>
      <c r="F991" s="932">
        <f t="array" aca="1" ref="F991" ca="1">IF(G991&lt;&gt;"",INDIRECT("'"&amp;G991&amp;"'!"&amp;H991),"")</f>
        <v>315000</v>
      </c>
      <c r="G991" s="560" t="s">
        <v>4786</v>
      </c>
      <c r="H991" s="893" t="s">
        <v>5039</v>
      </c>
      <c r="I991" s="920"/>
      <c r="J991" s="920"/>
      <c r="K991" s="920"/>
      <c r="L991" s="920"/>
      <c r="M991" s="920"/>
      <c r="N991" s="920"/>
      <c r="S991" s="929"/>
    </row>
    <row r="992" spans="1:19" ht="12.75" customHeight="1" x14ac:dyDescent="0.15">
      <c r="A992" s="914">
        <v>987</v>
      </c>
      <c r="B992" s="929">
        <f>'EstExp 12-20'!H107</f>
        <v>0</v>
      </c>
      <c r="C992" s="930">
        <f t="shared" si="46"/>
        <v>987</v>
      </c>
      <c r="D992" s="920"/>
      <c r="E992" s="893" t="b">
        <f t="shared" ca="1" si="31"/>
        <v>1</v>
      </c>
      <c r="F992" s="932">
        <f t="array" aca="1" ref="F992" ca="1">IF(G992&lt;&gt;"",INDIRECT("'"&amp;G992&amp;"'!"&amp;H992),"")</f>
        <v>0</v>
      </c>
      <c r="G992" s="560" t="s">
        <v>4786</v>
      </c>
      <c r="H992" s="893" t="s">
        <v>5040</v>
      </c>
      <c r="I992" s="920"/>
      <c r="J992" s="920"/>
      <c r="K992" s="920"/>
      <c r="L992" s="920"/>
      <c r="M992" s="920"/>
      <c r="N992" s="920"/>
      <c r="S992" s="919"/>
    </row>
    <row r="993" spans="1:19" ht="12.75" customHeight="1" x14ac:dyDescent="0.15">
      <c r="A993" s="914">
        <v>988</v>
      </c>
      <c r="B993" s="929">
        <f>'EstExp 12-20'!H108</f>
        <v>0</v>
      </c>
      <c r="C993" s="930">
        <f t="shared" si="46"/>
        <v>988</v>
      </c>
      <c r="D993" s="920"/>
      <c r="E993" s="893" t="b">
        <f t="shared" ca="1" si="31"/>
        <v>1</v>
      </c>
      <c r="F993" s="932">
        <f t="array" aca="1" ref="F993" ca="1">IF(G993&lt;&gt;"",INDIRECT("'"&amp;G993&amp;"'!"&amp;H993),"")</f>
        <v>0</v>
      </c>
      <c r="G993" s="560" t="s">
        <v>4786</v>
      </c>
      <c r="H993" s="893" t="s">
        <v>5041</v>
      </c>
      <c r="I993" s="920"/>
      <c r="J993" s="920"/>
      <c r="K993" s="920"/>
      <c r="L993" s="920"/>
      <c r="M993" s="920"/>
      <c r="N993" s="920"/>
      <c r="S993" s="919"/>
    </row>
    <row r="994" spans="1:19" ht="12.75" customHeight="1" x14ac:dyDescent="0.15">
      <c r="A994" s="935">
        <v>989</v>
      </c>
      <c r="B994" s="919"/>
      <c r="C994" s="920"/>
      <c r="D994" s="920" t="s">
        <v>4732</v>
      </c>
      <c r="E994" s="893" t="b">
        <f t="shared" ca="1" si="31"/>
        <v>1</v>
      </c>
      <c r="F994" s="893" t="str">
        <f t="array" aca="1" ref="F994" ca="1">IF(G994&lt;&gt;"",INDIRECT("'"&amp;G994&amp;"'!"&amp;H994),"")</f>
        <v/>
      </c>
      <c r="G994" s="560"/>
      <c r="H994" s="893"/>
      <c r="I994" s="920"/>
      <c r="J994" s="920"/>
      <c r="K994" s="920"/>
      <c r="L994" s="920"/>
      <c r="M994" s="920"/>
      <c r="N994" s="920"/>
      <c r="S994" s="919"/>
    </row>
    <row r="995" spans="1:19" ht="12.75" customHeight="1" x14ac:dyDescent="0.15">
      <c r="A995" s="914">
        <v>990</v>
      </c>
      <c r="B995" s="929">
        <f>'EstExp 12-20'!H111</f>
        <v>0</v>
      </c>
      <c r="C995" s="930">
        <f>A995-B995</f>
        <v>990</v>
      </c>
      <c r="D995" s="920"/>
      <c r="E995" s="893" t="b">
        <f t="shared" ca="1" si="31"/>
        <v>1</v>
      </c>
      <c r="F995" s="932">
        <f t="array" aca="1" ref="F995" ca="1">IF(G995&lt;&gt;"",INDIRECT("'"&amp;G995&amp;"'!"&amp;H995),"")</f>
        <v>0</v>
      </c>
      <c r="G995" s="560" t="s">
        <v>4786</v>
      </c>
      <c r="H995" s="893" t="s">
        <v>5042</v>
      </c>
      <c r="I995" s="920"/>
      <c r="J995" s="920"/>
      <c r="K995" s="920"/>
      <c r="L995" s="920"/>
      <c r="M995" s="920"/>
      <c r="N995" s="920"/>
      <c r="S995" s="919"/>
    </row>
    <row r="996" spans="1:19" ht="12.75" customHeight="1" x14ac:dyDescent="0.15">
      <c r="A996" s="935">
        <v>991</v>
      </c>
      <c r="B996" s="919"/>
      <c r="C996" s="920"/>
      <c r="D996" s="931"/>
      <c r="E996" s="893" t="b">
        <f t="shared" ca="1" si="31"/>
        <v>1</v>
      </c>
      <c r="F996" s="893" t="str">
        <f t="array" aca="1" ref="F996" ca="1">IF(G996&lt;&gt;"",INDIRECT("'"&amp;G996&amp;"'!"&amp;H996),"")</f>
        <v/>
      </c>
      <c r="G996" s="560"/>
      <c r="H996" s="893"/>
      <c r="I996" s="931"/>
      <c r="J996" s="931"/>
      <c r="K996" s="931"/>
      <c r="L996" s="920"/>
      <c r="M996" s="920"/>
      <c r="N996" s="920"/>
      <c r="S996" s="919"/>
    </row>
    <row r="997" spans="1:19" ht="12.75" customHeight="1" x14ac:dyDescent="0.15">
      <c r="A997" s="914">
        <v>992</v>
      </c>
      <c r="B997" s="929">
        <f>'EstExp 12-20'!H114</f>
        <v>0</v>
      </c>
      <c r="C997" s="930">
        <f t="shared" ref="C997:C998" si="47">A997-B997</f>
        <v>992</v>
      </c>
      <c r="D997" s="920"/>
      <c r="E997" s="893" t="b">
        <f t="shared" ca="1" si="31"/>
        <v>1</v>
      </c>
      <c r="F997" s="932">
        <f t="array" aca="1" ref="F997" ca="1">IF(G997&lt;&gt;"",INDIRECT("'"&amp;G997&amp;"'!"&amp;H997),"")</f>
        <v>0</v>
      </c>
      <c r="G997" s="560" t="s">
        <v>4786</v>
      </c>
      <c r="H997" s="893" t="s">
        <v>5043</v>
      </c>
      <c r="I997" s="920"/>
      <c r="J997" s="920"/>
      <c r="K997" s="920"/>
      <c r="L997" s="920"/>
      <c r="M997" s="920"/>
      <c r="N997" s="920"/>
      <c r="S997" s="919"/>
    </row>
    <row r="998" spans="1:19" ht="12.75" customHeight="1" x14ac:dyDescent="0.15">
      <c r="A998" s="914">
        <v>993</v>
      </c>
      <c r="B998" s="929">
        <f>'EstExp 12-20'!H116</f>
        <v>352990</v>
      </c>
      <c r="C998" s="930">
        <f t="shared" si="47"/>
        <v>-351997</v>
      </c>
      <c r="D998" s="920"/>
      <c r="E998" s="893" t="b">
        <f t="shared" ca="1" si="31"/>
        <v>1</v>
      </c>
      <c r="F998" s="932">
        <f t="array" aca="1" ref="F998" ca="1">IF(G998&lt;&gt;"",INDIRECT("'"&amp;G998&amp;"'!"&amp;H998),"")</f>
        <v>352990</v>
      </c>
      <c r="G998" s="560" t="s">
        <v>4786</v>
      </c>
      <c r="H998" s="893" t="s">
        <v>5044</v>
      </c>
      <c r="I998" s="920"/>
      <c r="J998" s="920"/>
      <c r="K998" s="920"/>
      <c r="L998" s="920"/>
      <c r="M998" s="920"/>
      <c r="N998" s="920"/>
      <c r="S998" s="919"/>
    </row>
    <row r="999" spans="1:19" ht="12.75" customHeight="1" x14ac:dyDescent="0.15">
      <c r="A999" s="935">
        <v>994</v>
      </c>
      <c r="B999" s="919"/>
      <c r="C999" s="920"/>
      <c r="D999" s="931"/>
      <c r="E999" s="893" t="b">
        <f t="shared" ca="1" si="31"/>
        <v>1</v>
      </c>
      <c r="F999" s="893" t="str">
        <f t="array" aca="1" ref="F999" ca="1">IF(G999&lt;&gt;"",INDIRECT("'"&amp;G999&amp;"'!"&amp;H999),"")</f>
        <v/>
      </c>
      <c r="G999" s="560"/>
      <c r="H999" s="893"/>
      <c r="I999" s="931"/>
      <c r="J999" s="931"/>
      <c r="K999" s="931"/>
      <c r="L999" s="920"/>
      <c r="M999" s="920"/>
      <c r="N999" s="920"/>
      <c r="S999" s="919"/>
    </row>
    <row r="1000" spans="1:19" ht="12.75" customHeight="1" x14ac:dyDescent="0.15">
      <c r="A1000" s="935">
        <v>995</v>
      </c>
      <c r="B1000" s="919"/>
      <c r="C1000" s="920"/>
      <c r="D1000" s="920" t="s">
        <v>4732</v>
      </c>
      <c r="E1000" s="893" t="b">
        <f t="shared" ca="1" si="31"/>
        <v>1</v>
      </c>
      <c r="F1000" s="893" t="str">
        <f t="array" aca="1" ref="F1000" ca="1">IF(G1000&lt;&gt;"",INDIRECT("'"&amp;G1000&amp;"'!"&amp;H1000),"")</f>
        <v/>
      </c>
      <c r="G1000" s="560"/>
      <c r="H1000" s="893"/>
      <c r="I1000" s="920"/>
      <c r="J1000" s="920"/>
      <c r="K1000" s="920"/>
      <c r="L1000" s="920"/>
      <c r="M1000" s="920"/>
      <c r="N1000" s="920"/>
      <c r="S1000" s="919"/>
    </row>
    <row r="1001" spans="1:19" ht="12.75" customHeight="1" x14ac:dyDescent="0.15">
      <c r="A1001" s="935">
        <v>996</v>
      </c>
      <c r="B1001" s="919"/>
      <c r="C1001" s="920"/>
      <c r="D1001" s="920" t="s">
        <v>4732</v>
      </c>
      <c r="E1001" s="893" t="b">
        <f t="shared" ca="1" si="31"/>
        <v>1</v>
      </c>
      <c r="F1001" s="893" t="str">
        <f t="array" aca="1" ref="F1001" ca="1">IF(G1001&lt;&gt;"",INDIRECT("'"&amp;G1001&amp;"'!"&amp;H1001),"")</f>
        <v/>
      </c>
      <c r="G1001" s="560"/>
      <c r="H1001" s="893"/>
      <c r="I1001" s="920"/>
      <c r="J1001" s="920"/>
      <c r="K1001" s="920"/>
      <c r="L1001" s="920"/>
      <c r="M1001" s="920"/>
      <c r="N1001" s="920"/>
      <c r="S1001" s="919"/>
    </row>
    <row r="1002" spans="1:19" ht="12.75" customHeight="1" x14ac:dyDescent="0.15">
      <c r="A1002" s="935">
        <v>997</v>
      </c>
      <c r="B1002" s="919"/>
      <c r="C1002" s="920"/>
      <c r="D1002" s="931"/>
      <c r="E1002" s="893" t="b">
        <f t="shared" ca="1" si="31"/>
        <v>1</v>
      </c>
      <c r="F1002" s="893" t="str">
        <f t="array" aca="1" ref="F1002" ca="1">IF(G1002&lt;&gt;"",INDIRECT("'"&amp;G1002&amp;"'!"&amp;H1002),"")</f>
        <v/>
      </c>
      <c r="G1002" s="560"/>
      <c r="H1002" s="893"/>
      <c r="I1002" s="931"/>
      <c r="J1002" s="931"/>
      <c r="K1002" s="931"/>
      <c r="L1002" s="920"/>
      <c r="M1002" s="920"/>
      <c r="N1002" s="920"/>
      <c r="S1002" s="919"/>
    </row>
    <row r="1003" spans="1:19" ht="12.75" customHeight="1" x14ac:dyDescent="0.15">
      <c r="A1003" s="935">
        <v>998</v>
      </c>
      <c r="B1003" s="919"/>
      <c r="C1003" s="920"/>
      <c r="D1003" s="931"/>
      <c r="E1003" s="893" t="b">
        <f t="shared" ca="1" si="31"/>
        <v>1</v>
      </c>
      <c r="F1003" s="893" t="str">
        <f t="array" aca="1" ref="F1003" ca="1">IF(G1003&lt;&gt;"",INDIRECT("'"&amp;G1003&amp;"'!"&amp;H1003),"")</f>
        <v/>
      </c>
      <c r="G1003" s="560"/>
      <c r="H1003" s="893"/>
      <c r="I1003" s="931"/>
      <c r="J1003" s="931"/>
      <c r="K1003" s="931"/>
      <c r="L1003" s="920"/>
      <c r="M1003" s="920"/>
      <c r="N1003" s="920"/>
      <c r="S1003" s="919"/>
    </row>
    <row r="1004" spans="1:19" ht="12.75" customHeight="1" x14ac:dyDescent="0.15">
      <c r="A1004" s="935">
        <v>999</v>
      </c>
      <c r="B1004" s="919"/>
      <c r="C1004" s="920"/>
      <c r="D1004" s="931"/>
      <c r="E1004" s="893" t="b">
        <f t="shared" ca="1" si="31"/>
        <v>1</v>
      </c>
      <c r="F1004" s="893" t="str">
        <f t="array" aca="1" ref="F1004" ca="1">IF(G1004&lt;&gt;"",INDIRECT("'"&amp;G1004&amp;"'!"&amp;H1004),"")</f>
        <v/>
      </c>
      <c r="G1004" s="560"/>
      <c r="H1004" s="893"/>
      <c r="I1004" s="931"/>
      <c r="J1004" s="931"/>
      <c r="K1004" s="931"/>
      <c r="L1004" s="920"/>
      <c r="M1004" s="920"/>
      <c r="N1004" s="920"/>
      <c r="S1004" s="919"/>
    </row>
    <row r="1005" spans="1:19" ht="12.75" customHeight="1" x14ac:dyDescent="0.15">
      <c r="A1005" s="935">
        <v>1000</v>
      </c>
      <c r="B1005" s="919"/>
      <c r="C1005" s="920"/>
      <c r="D1005" s="931"/>
      <c r="E1005" s="893" t="b">
        <f t="shared" ca="1" si="31"/>
        <v>1</v>
      </c>
      <c r="F1005" s="893" t="str">
        <f t="array" aca="1" ref="F1005" ca="1">IF(G1005&lt;&gt;"",INDIRECT("'"&amp;G1005&amp;"'!"&amp;H1005),"")</f>
        <v/>
      </c>
      <c r="G1005" s="560"/>
      <c r="H1005" s="893"/>
      <c r="I1005" s="931"/>
      <c r="J1005" s="931"/>
      <c r="K1005" s="931"/>
      <c r="L1005" s="920"/>
      <c r="M1005" s="920"/>
      <c r="N1005" s="920"/>
      <c r="S1005" s="919"/>
    </row>
    <row r="1006" spans="1:19" ht="12.75" customHeight="1" x14ac:dyDescent="0.15">
      <c r="A1006" s="935">
        <v>1001</v>
      </c>
      <c r="B1006" s="919"/>
      <c r="C1006" s="920"/>
      <c r="D1006" s="931"/>
      <c r="E1006" s="893" t="b">
        <f t="shared" ca="1" si="31"/>
        <v>1</v>
      </c>
      <c r="F1006" s="893" t="str">
        <f t="array" aca="1" ref="F1006" ca="1">IF(G1006&lt;&gt;"",INDIRECT("'"&amp;G1006&amp;"'!"&amp;H1006),"")</f>
        <v/>
      </c>
      <c r="G1006" s="560"/>
      <c r="H1006" s="893"/>
      <c r="I1006" s="931"/>
      <c r="J1006" s="931"/>
      <c r="K1006" s="931"/>
      <c r="L1006" s="920"/>
      <c r="M1006" s="920"/>
      <c r="N1006" s="920"/>
      <c r="S1006" s="919"/>
    </row>
    <row r="1007" spans="1:19" ht="12.75" customHeight="1" x14ac:dyDescent="0.15">
      <c r="A1007" s="935">
        <v>1002</v>
      </c>
      <c r="B1007" s="919"/>
      <c r="C1007" s="920"/>
      <c r="D1007" s="920" t="s">
        <v>4732</v>
      </c>
      <c r="E1007" s="893" t="b">
        <f t="shared" ca="1" si="31"/>
        <v>1</v>
      </c>
      <c r="F1007" s="893" t="str">
        <f t="array" aca="1" ref="F1007" ca="1">IF(G1007&lt;&gt;"",INDIRECT("'"&amp;G1007&amp;"'!"&amp;H1007),"")</f>
        <v/>
      </c>
      <c r="G1007" s="560"/>
      <c r="H1007" s="893"/>
      <c r="I1007" s="920"/>
      <c r="J1007" s="920"/>
      <c r="K1007" s="920"/>
      <c r="L1007" s="920"/>
      <c r="M1007" s="920"/>
      <c r="N1007" s="920"/>
      <c r="S1007" s="919"/>
    </row>
    <row r="1008" spans="1:19" ht="12.75" customHeight="1" x14ac:dyDescent="0.15">
      <c r="A1008" s="935">
        <v>1003</v>
      </c>
      <c r="B1008" s="919"/>
      <c r="C1008" s="920"/>
      <c r="D1008" s="920" t="s">
        <v>4732</v>
      </c>
      <c r="E1008" s="893" t="b">
        <f t="shared" ca="1" si="31"/>
        <v>1</v>
      </c>
      <c r="F1008" s="893" t="str">
        <f t="array" aca="1" ref="F1008" ca="1">IF(G1008&lt;&gt;"",INDIRECT("'"&amp;G1008&amp;"'!"&amp;H1008),"")</f>
        <v/>
      </c>
      <c r="G1008" s="560"/>
      <c r="H1008" s="893"/>
      <c r="I1008" s="920"/>
      <c r="J1008" s="920"/>
      <c r="K1008" s="920"/>
      <c r="L1008" s="920"/>
      <c r="M1008" s="920"/>
      <c r="N1008" s="920"/>
      <c r="S1008" s="919"/>
    </row>
    <row r="1009" spans="1:19" ht="12.75" customHeight="1" x14ac:dyDescent="0.15">
      <c r="A1009" s="935">
        <v>1004</v>
      </c>
      <c r="B1009" s="919"/>
      <c r="C1009" s="920"/>
      <c r="D1009" s="931"/>
      <c r="E1009" s="893" t="b">
        <f t="shared" ca="1" si="31"/>
        <v>1</v>
      </c>
      <c r="F1009" s="893" t="str">
        <f t="array" aca="1" ref="F1009" ca="1">IF(G1009&lt;&gt;"",INDIRECT("'"&amp;G1009&amp;"'!"&amp;H1009),"")</f>
        <v/>
      </c>
      <c r="G1009" s="560"/>
      <c r="H1009" s="893"/>
      <c r="I1009" s="931"/>
      <c r="J1009" s="931"/>
      <c r="K1009" s="931"/>
      <c r="L1009" s="920"/>
      <c r="M1009" s="920"/>
      <c r="N1009" s="920"/>
      <c r="S1009" s="919"/>
    </row>
    <row r="1010" spans="1:19" ht="12.75" customHeight="1" x14ac:dyDescent="0.15">
      <c r="A1010" s="935">
        <v>1005</v>
      </c>
      <c r="B1010" s="919"/>
      <c r="C1010" s="920"/>
      <c r="D1010" s="931"/>
      <c r="E1010" s="893" t="b">
        <f t="shared" ca="1" si="31"/>
        <v>1</v>
      </c>
      <c r="F1010" s="893" t="str">
        <f t="array" aca="1" ref="F1010" ca="1">IF(G1010&lt;&gt;"",INDIRECT("'"&amp;G1010&amp;"'!"&amp;H1010),"")</f>
        <v/>
      </c>
      <c r="G1010" s="560"/>
      <c r="H1010" s="893"/>
      <c r="I1010" s="931"/>
      <c r="J1010" s="931"/>
      <c r="K1010" s="931"/>
      <c r="L1010" s="920"/>
      <c r="M1010" s="920"/>
      <c r="N1010" s="920"/>
      <c r="S1010" s="919"/>
    </row>
    <row r="1011" spans="1:19" ht="12.75" customHeight="1" x14ac:dyDescent="0.15">
      <c r="A1011" s="935">
        <v>1006</v>
      </c>
      <c r="B1011" s="919"/>
      <c r="C1011" s="920"/>
      <c r="D1011" s="931"/>
      <c r="E1011" s="893" t="b">
        <f t="shared" ca="1" si="31"/>
        <v>1</v>
      </c>
      <c r="F1011" s="893" t="str">
        <f t="array" aca="1" ref="F1011" ca="1">IF(G1011&lt;&gt;"",INDIRECT("'"&amp;G1011&amp;"'!"&amp;H1011),"")</f>
        <v/>
      </c>
      <c r="G1011" s="560"/>
      <c r="H1011" s="893"/>
      <c r="I1011" s="931"/>
      <c r="J1011" s="931"/>
      <c r="K1011" s="931"/>
      <c r="L1011" s="920"/>
      <c r="M1011" s="920"/>
      <c r="N1011" s="920"/>
      <c r="S1011" s="919"/>
    </row>
    <row r="1012" spans="1:19" ht="12.75" customHeight="1" x14ac:dyDescent="0.15">
      <c r="A1012" s="935">
        <v>1007</v>
      </c>
      <c r="B1012" s="919"/>
      <c r="C1012" s="920"/>
      <c r="D1012" s="931"/>
      <c r="E1012" s="893" t="b">
        <f t="shared" ca="1" si="31"/>
        <v>1</v>
      </c>
      <c r="F1012" s="893" t="str">
        <f t="array" aca="1" ref="F1012" ca="1">IF(G1012&lt;&gt;"",INDIRECT("'"&amp;G1012&amp;"'!"&amp;H1012),"")</f>
        <v/>
      </c>
      <c r="G1012" s="560"/>
      <c r="H1012" s="893"/>
      <c r="I1012" s="931"/>
      <c r="J1012" s="931"/>
      <c r="K1012" s="931"/>
      <c r="L1012" s="920"/>
      <c r="M1012" s="920"/>
      <c r="N1012" s="920"/>
      <c r="S1012" s="919"/>
    </row>
    <row r="1013" spans="1:19" ht="12.75" customHeight="1" x14ac:dyDescent="0.15">
      <c r="A1013" s="935">
        <v>1008</v>
      </c>
      <c r="B1013" s="919"/>
      <c r="C1013" s="920"/>
      <c r="D1013" s="931"/>
      <c r="E1013" s="893" t="b">
        <f t="shared" ca="1" si="31"/>
        <v>1</v>
      </c>
      <c r="F1013" s="893" t="str">
        <f t="array" aca="1" ref="F1013" ca="1">IF(G1013&lt;&gt;"",INDIRECT("'"&amp;G1013&amp;"'!"&amp;H1013),"")</f>
        <v/>
      </c>
      <c r="G1013" s="560"/>
      <c r="H1013" s="893"/>
      <c r="I1013" s="931"/>
      <c r="J1013" s="931"/>
      <c r="K1013" s="931"/>
      <c r="L1013" s="920"/>
      <c r="M1013" s="920"/>
      <c r="N1013" s="920"/>
      <c r="S1013" s="919"/>
    </row>
    <row r="1014" spans="1:19" ht="12.75" customHeight="1" x14ac:dyDescent="0.15">
      <c r="A1014" s="935">
        <v>1009</v>
      </c>
      <c r="B1014" s="919"/>
      <c r="C1014" s="920"/>
      <c r="D1014" s="920" t="s">
        <v>4732</v>
      </c>
      <c r="E1014" s="893" t="b">
        <f t="shared" ca="1" si="31"/>
        <v>1</v>
      </c>
      <c r="F1014" s="893" t="str">
        <f t="array" aca="1" ref="F1014" ca="1">IF(G1014&lt;&gt;"",INDIRECT("'"&amp;G1014&amp;"'!"&amp;H1014),"")</f>
        <v/>
      </c>
      <c r="G1014" s="560"/>
      <c r="H1014" s="893"/>
      <c r="I1014" s="920"/>
      <c r="J1014" s="920"/>
      <c r="K1014" s="920"/>
      <c r="L1014" s="920"/>
      <c r="M1014" s="920"/>
      <c r="N1014" s="920"/>
      <c r="S1014" s="919"/>
    </row>
    <row r="1015" spans="1:19" ht="12.75" customHeight="1" x14ac:dyDescent="0.15">
      <c r="A1015" s="935">
        <v>1010</v>
      </c>
      <c r="B1015" s="919"/>
      <c r="C1015" s="920"/>
      <c r="D1015" s="931"/>
      <c r="E1015" s="893" t="b">
        <f t="shared" ca="1" si="31"/>
        <v>1</v>
      </c>
      <c r="F1015" s="893" t="str">
        <f t="array" aca="1" ref="F1015" ca="1">IF(G1015&lt;&gt;"",INDIRECT("'"&amp;G1015&amp;"'!"&amp;H1015),"")</f>
        <v/>
      </c>
      <c r="G1015" s="560"/>
      <c r="H1015" s="893"/>
      <c r="I1015" s="931"/>
      <c r="J1015" s="931"/>
      <c r="K1015" s="931"/>
      <c r="L1015" s="920"/>
      <c r="M1015" s="920"/>
      <c r="N1015" s="920"/>
      <c r="S1015" s="919"/>
    </row>
    <row r="1016" spans="1:19" ht="12.75" customHeight="1" x14ac:dyDescent="0.15">
      <c r="A1016" s="935">
        <v>1011</v>
      </c>
      <c r="B1016" s="919"/>
      <c r="C1016" s="920"/>
      <c r="D1016" s="931"/>
      <c r="E1016" s="893" t="b">
        <f t="shared" ca="1" si="31"/>
        <v>1</v>
      </c>
      <c r="F1016" s="893" t="str">
        <f t="array" aca="1" ref="F1016" ca="1">IF(G1016&lt;&gt;"",INDIRECT("'"&amp;G1016&amp;"'!"&amp;H1016),"")</f>
        <v/>
      </c>
      <c r="G1016" s="560"/>
      <c r="H1016" s="893"/>
      <c r="I1016" s="931"/>
      <c r="J1016" s="931"/>
      <c r="K1016" s="931"/>
      <c r="L1016" s="920"/>
      <c r="M1016" s="920"/>
      <c r="N1016" s="920"/>
      <c r="S1016" s="919"/>
    </row>
    <row r="1017" spans="1:19" ht="12.75" customHeight="1" x14ac:dyDescent="0.15">
      <c r="A1017" s="935">
        <v>1012</v>
      </c>
      <c r="B1017" s="919"/>
      <c r="C1017" s="920"/>
      <c r="D1017" s="931"/>
      <c r="E1017" s="893" t="b">
        <f t="shared" ca="1" si="31"/>
        <v>1</v>
      </c>
      <c r="F1017" s="893" t="str">
        <f t="array" aca="1" ref="F1017" ca="1">IF(G1017&lt;&gt;"",INDIRECT("'"&amp;G1017&amp;"'!"&amp;H1017),"")</f>
        <v/>
      </c>
      <c r="G1017" s="560"/>
      <c r="H1017" s="893"/>
      <c r="I1017" s="931"/>
      <c r="J1017" s="931"/>
      <c r="K1017" s="931"/>
      <c r="L1017" s="920"/>
      <c r="M1017" s="920"/>
      <c r="N1017" s="920"/>
      <c r="S1017" s="919"/>
    </row>
    <row r="1018" spans="1:19" ht="12.75" customHeight="1" x14ac:dyDescent="0.15">
      <c r="A1018" s="935">
        <v>1013</v>
      </c>
      <c r="B1018" s="919"/>
      <c r="C1018" s="920"/>
      <c r="D1018" s="920" t="s">
        <v>4732</v>
      </c>
      <c r="E1018" s="893" t="b">
        <f t="shared" ca="1" si="31"/>
        <v>1</v>
      </c>
      <c r="F1018" s="893" t="str">
        <f t="array" aca="1" ref="F1018" ca="1">IF(G1018&lt;&gt;"",INDIRECT("'"&amp;G1018&amp;"'!"&amp;H1018),"")</f>
        <v/>
      </c>
      <c r="G1018" s="560"/>
      <c r="H1018" s="893"/>
      <c r="I1018" s="920"/>
      <c r="J1018" s="920"/>
      <c r="K1018" s="920"/>
      <c r="L1018" s="920"/>
      <c r="M1018" s="920"/>
      <c r="N1018" s="920"/>
      <c r="S1018" s="919"/>
    </row>
    <row r="1019" spans="1:19" ht="12.75" customHeight="1" x14ac:dyDescent="0.15">
      <c r="A1019" s="935">
        <v>1014</v>
      </c>
      <c r="B1019" s="919"/>
      <c r="C1019" s="920"/>
      <c r="D1019" s="920" t="s">
        <v>4732</v>
      </c>
      <c r="E1019" s="893" t="b">
        <f t="shared" ca="1" si="31"/>
        <v>1</v>
      </c>
      <c r="F1019" s="893" t="str">
        <f t="array" aca="1" ref="F1019" ca="1">IF(G1019&lt;&gt;"",INDIRECT("'"&amp;G1019&amp;"'!"&amp;H1019),"")</f>
        <v/>
      </c>
      <c r="G1019" s="560"/>
      <c r="H1019" s="893"/>
      <c r="I1019" s="920"/>
      <c r="J1019" s="920"/>
      <c r="K1019" s="920"/>
      <c r="L1019" s="920"/>
      <c r="M1019" s="920"/>
      <c r="N1019" s="920"/>
      <c r="S1019" s="919"/>
    </row>
    <row r="1020" spans="1:19" ht="12.75" customHeight="1" x14ac:dyDescent="0.15">
      <c r="A1020" s="935">
        <v>1015</v>
      </c>
      <c r="B1020" s="919"/>
      <c r="C1020" s="920"/>
      <c r="D1020" s="920" t="s">
        <v>4732</v>
      </c>
      <c r="E1020" s="893" t="b">
        <f t="shared" ca="1" si="31"/>
        <v>1</v>
      </c>
      <c r="F1020" s="893" t="str">
        <f t="array" aca="1" ref="F1020" ca="1">IF(G1020&lt;&gt;"",INDIRECT("'"&amp;G1020&amp;"'!"&amp;H1020),"")</f>
        <v/>
      </c>
      <c r="G1020" s="560"/>
      <c r="H1020" s="893"/>
      <c r="I1020" s="920"/>
      <c r="J1020" s="920"/>
      <c r="K1020" s="920"/>
      <c r="L1020" s="920"/>
      <c r="M1020" s="920"/>
      <c r="N1020" s="920"/>
      <c r="S1020" s="919"/>
    </row>
    <row r="1021" spans="1:19" ht="12.75" customHeight="1" x14ac:dyDescent="0.15">
      <c r="A1021" s="935">
        <v>1016</v>
      </c>
      <c r="B1021" s="919"/>
      <c r="C1021" s="920"/>
      <c r="D1021" s="920" t="s">
        <v>4732</v>
      </c>
      <c r="E1021" s="893" t="b">
        <f t="shared" ref="E1021:E1275" ca="1" si="48">F1021=B1021</f>
        <v>1</v>
      </c>
      <c r="F1021" s="893" t="str">
        <f t="array" aca="1" ref="F1021" ca="1">IF(G1021&lt;&gt;"",INDIRECT("'"&amp;G1021&amp;"'!"&amp;H1021),"")</f>
        <v/>
      </c>
      <c r="G1021" s="560"/>
      <c r="H1021" s="893"/>
      <c r="I1021" s="920"/>
      <c r="J1021" s="920"/>
      <c r="K1021" s="920"/>
      <c r="L1021" s="920"/>
      <c r="M1021" s="920"/>
      <c r="N1021" s="920"/>
      <c r="S1021" s="919"/>
    </row>
    <row r="1022" spans="1:19" ht="12.75" customHeight="1" x14ac:dyDescent="0.15">
      <c r="A1022" s="935">
        <v>1017</v>
      </c>
      <c r="B1022" s="919"/>
      <c r="C1022" s="920"/>
      <c r="D1022" s="920" t="s">
        <v>4732</v>
      </c>
      <c r="E1022" s="893" t="b">
        <f t="shared" ca="1" si="48"/>
        <v>1</v>
      </c>
      <c r="F1022" s="893" t="str">
        <f t="array" aca="1" ref="F1022" ca="1">IF(G1022&lt;&gt;"",INDIRECT("'"&amp;G1022&amp;"'!"&amp;H1022),"")</f>
        <v/>
      </c>
      <c r="G1022" s="560"/>
      <c r="H1022" s="893"/>
      <c r="I1022" s="920"/>
      <c r="J1022" s="920"/>
      <c r="K1022" s="920"/>
      <c r="L1022" s="920"/>
      <c r="M1022" s="920"/>
      <c r="N1022" s="920"/>
      <c r="S1022" s="919"/>
    </row>
    <row r="1023" spans="1:19" ht="12.75" customHeight="1" x14ac:dyDescent="0.15">
      <c r="A1023" s="935">
        <v>1018</v>
      </c>
      <c r="B1023" s="919"/>
      <c r="C1023" s="920"/>
      <c r="D1023" s="931"/>
      <c r="E1023" s="893" t="b">
        <f t="shared" ca="1" si="48"/>
        <v>1</v>
      </c>
      <c r="F1023" s="893" t="str">
        <f t="array" aca="1" ref="F1023" ca="1">IF(G1023&lt;&gt;"",INDIRECT("'"&amp;G1023&amp;"'!"&amp;H1023),"")</f>
        <v/>
      </c>
      <c r="G1023" s="560"/>
      <c r="H1023" s="893"/>
      <c r="I1023" s="931"/>
      <c r="J1023" s="931"/>
      <c r="K1023" s="931"/>
      <c r="L1023" s="920"/>
      <c r="M1023" s="920"/>
      <c r="N1023" s="920"/>
      <c r="S1023" s="919"/>
    </row>
    <row r="1024" spans="1:19" ht="12.75" customHeight="1" x14ac:dyDescent="0.15">
      <c r="A1024" s="935">
        <v>1019</v>
      </c>
      <c r="B1024" s="919"/>
      <c r="C1024" s="920"/>
      <c r="D1024" s="931"/>
      <c r="E1024" s="893" t="b">
        <f t="shared" ca="1" si="48"/>
        <v>1</v>
      </c>
      <c r="F1024" s="893" t="str">
        <f t="array" aca="1" ref="F1024" ca="1">IF(G1024&lt;&gt;"",INDIRECT("'"&amp;G1024&amp;"'!"&amp;H1024),"")</f>
        <v/>
      </c>
      <c r="G1024" s="560"/>
      <c r="H1024" s="893"/>
      <c r="I1024" s="931"/>
      <c r="J1024" s="931"/>
      <c r="K1024" s="931"/>
      <c r="L1024" s="920"/>
      <c r="M1024" s="920"/>
      <c r="N1024" s="920"/>
      <c r="S1024" s="919"/>
    </row>
    <row r="1025" spans="1:19" ht="12.75" customHeight="1" x14ac:dyDescent="0.15">
      <c r="A1025" s="935">
        <v>1020</v>
      </c>
      <c r="B1025" s="919"/>
      <c r="C1025" s="920"/>
      <c r="D1025" s="931"/>
      <c r="E1025" s="893" t="b">
        <f t="shared" ca="1" si="48"/>
        <v>1</v>
      </c>
      <c r="F1025" s="893" t="str">
        <f t="array" aca="1" ref="F1025" ca="1">IF(G1025&lt;&gt;"",INDIRECT("'"&amp;G1025&amp;"'!"&amp;H1025),"")</f>
        <v/>
      </c>
      <c r="G1025" s="560"/>
      <c r="H1025" s="893"/>
      <c r="I1025" s="931"/>
      <c r="J1025" s="931"/>
      <c r="K1025" s="931"/>
      <c r="L1025" s="920"/>
      <c r="M1025" s="920"/>
      <c r="N1025" s="920"/>
      <c r="S1025" s="919"/>
    </row>
    <row r="1026" spans="1:19" ht="12.75" customHeight="1" x14ac:dyDescent="0.15">
      <c r="A1026" s="935">
        <v>1021</v>
      </c>
      <c r="B1026" s="919"/>
      <c r="C1026" s="920"/>
      <c r="D1026" s="931"/>
      <c r="E1026" s="893" t="b">
        <f t="shared" ca="1" si="48"/>
        <v>1</v>
      </c>
      <c r="F1026" s="893" t="str">
        <f t="array" aca="1" ref="F1026" ca="1">IF(G1026&lt;&gt;"",INDIRECT("'"&amp;G1026&amp;"'!"&amp;H1026),"")</f>
        <v/>
      </c>
      <c r="G1026" s="560"/>
      <c r="H1026" s="893"/>
      <c r="I1026" s="931"/>
      <c r="J1026" s="931"/>
      <c r="K1026" s="931"/>
      <c r="L1026" s="920"/>
      <c r="M1026" s="920"/>
      <c r="N1026" s="920"/>
      <c r="S1026" s="919"/>
    </row>
    <row r="1027" spans="1:19" ht="12.75" customHeight="1" x14ac:dyDescent="0.15">
      <c r="A1027" s="935">
        <v>1022</v>
      </c>
      <c r="B1027" s="919"/>
      <c r="C1027" s="920"/>
      <c r="D1027" s="931"/>
      <c r="E1027" s="893" t="b">
        <f t="shared" ca="1" si="48"/>
        <v>1</v>
      </c>
      <c r="F1027" s="893" t="str">
        <f t="array" aca="1" ref="F1027" ca="1">IF(G1027&lt;&gt;"",INDIRECT("'"&amp;G1027&amp;"'!"&amp;H1027),"")</f>
        <v/>
      </c>
      <c r="G1027" s="560"/>
      <c r="H1027" s="893"/>
      <c r="I1027" s="931"/>
      <c r="J1027" s="931"/>
      <c r="K1027" s="931"/>
      <c r="L1027" s="920"/>
      <c r="M1027" s="920"/>
      <c r="N1027" s="920"/>
      <c r="S1027" s="919"/>
    </row>
    <row r="1028" spans="1:19" ht="12.75" customHeight="1" x14ac:dyDescent="0.15">
      <c r="A1028" s="935">
        <v>1023</v>
      </c>
      <c r="B1028" s="919"/>
      <c r="C1028" s="920"/>
      <c r="D1028" s="931"/>
      <c r="E1028" s="893" t="b">
        <f t="shared" ca="1" si="48"/>
        <v>1</v>
      </c>
      <c r="F1028" s="893" t="str">
        <f t="array" aca="1" ref="F1028" ca="1">IF(G1028&lt;&gt;"",INDIRECT("'"&amp;G1028&amp;"'!"&amp;H1028),"")</f>
        <v/>
      </c>
      <c r="G1028" s="560"/>
      <c r="H1028" s="893"/>
      <c r="I1028" s="931"/>
      <c r="J1028" s="931"/>
      <c r="K1028" s="931"/>
      <c r="L1028" s="920"/>
      <c r="M1028" s="920"/>
      <c r="N1028" s="920"/>
      <c r="S1028" s="919"/>
    </row>
    <row r="1029" spans="1:19" ht="12.75" customHeight="1" x14ac:dyDescent="0.15">
      <c r="A1029" s="935">
        <v>1024</v>
      </c>
      <c r="B1029" s="919"/>
      <c r="C1029" s="920"/>
      <c r="D1029" s="931"/>
      <c r="E1029" s="893" t="b">
        <f t="shared" ca="1" si="48"/>
        <v>1</v>
      </c>
      <c r="F1029" s="893" t="str">
        <f t="array" aca="1" ref="F1029" ca="1">IF(G1029&lt;&gt;"",INDIRECT("'"&amp;G1029&amp;"'!"&amp;H1029),"")</f>
        <v/>
      </c>
      <c r="G1029" s="560"/>
      <c r="H1029" s="893"/>
      <c r="I1029" s="931"/>
      <c r="J1029" s="931"/>
      <c r="K1029" s="931"/>
      <c r="L1029" s="920"/>
      <c r="M1029" s="920"/>
      <c r="N1029" s="920"/>
      <c r="S1029" s="919"/>
    </row>
    <row r="1030" spans="1:19" ht="12.75" customHeight="1" x14ac:dyDescent="0.15">
      <c r="A1030" s="935">
        <v>1025</v>
      </c>
      <c r="B1030" s="919"/>
      <c r="C1030" s="920"/>
      <c r="D1030" s="920" t="s">
        <v>4732</v>
      </c>
      <c r="E1030" s="893" t="b">
        <f t="shared" ca="1" si="48"/>
        <v>1</v>
      </c>
      <c r="F1030" s="893" t="str">
        <f t="array" aca="1" ref="F1030" ca="1">IF(G1030&lt;&gt;"",INDIRECT("'"&amp;G1030&amp;"'!"&amp;H1030),"")</f>
        <v/>
      </c>
      <c r="G1030" s="560"/>
      <c r="H1030" s="893"/>
      <c r="I1030" s="920"/>
      <c r="J1030" s="920"/>
      <c r="K1030" s="920"/>
      <c r="L1030" s="920"/>
      <c r="M1030" s="920"/>
      <c r="N1030" s="920"/>
      <c r="S1030" s="919"/>
    </row>
    <row r="1031" spans="1:19" ht="12.75" customHeight="1" x14ac:dyDescent="0.15">
      <c r="A1031" s="935">
        <v>1026</v>
      </c>
      <c r="B1031" s="919"/>
      <c r="C1031" s="920"/>
      <c r="D1031" s="920" t="s">
        <v>4732</v>
      </c>
      <c r="E1031" s="893" t="b">
        <f t="shared" ca="1" si="48"/>
        <v>1</v>
      </c>
      <c r="F1031" s="893" t="str">
        <f t="array" aca="1" ref="F1031" ca="1">IF(G1031&lt;&gt;"",INDIRECT("'"&amp;G1031&amp;"'!"&amp;H1031),"")</f>
        <v/>
      </c>
      <c r="G1031" s="560"/>
      <c r="H1031" s="893"/>
      <c r="I1031" s="920"/>
      <c r="J1031" s="920"/>
      <c r="K1031" s="920"/>
      <c r="L1031" s="920"/>
      <c r="M1031" s="920"/>
      <c r="N1031" s="920"/>
      <c r="S1031" s="919"/>
    </row>
    <row r="1032" spans="1:19" ht="12.75" customHeight="1" x14ac:dyDescent="0.15">
      <c r="A1032" s="935">
        <v>1027</v>
      </c>
      <c r="B1032" s="919"/>
      <c r="C1032" s="920"/>
      <c r="D1032" s="931"/>
      <c r="E1032" s="893" t="b">
        <f t="shared" ca="1" si="48"/>
        <v>1</v>
      </c>
      <c r="F1032" s="893" t="str">
        <f t="array" aca="1" ref="F1032" ca="1">IF(G1032&lt;&gt;"",INDIRECT("'"&amp;G1032&amp;"'!"&amp;H1032),"")</f>
        <v/>
      </c>
      <c r="G1032" s="560"/>
      <c r="H1032" s="893"/>
      <c r="I1032" s="931"/>
      <c r="J1032" s="931"/>
      <c r="K1032" s="931"/>
      <c r="L1032" s="920"/>
      <c r="M1032" s="920"/>
      <c r="N1032" s="920"/>
      <c r="S1032" s="919"/>
    </row>
    <row r="1033" spans="1:19" ht="12.75" customHeight="1" x14ac:dyDescent="0.15">
      <c r="A1033" s="935">
        <v>1028</v>
      </c>
      <c r="B1033" s="919"/>
      <c r="C1033" s="920"/>
      <c r="D1033" s="931"/>
      <c r="E1033" s="893" t="b">
        <f t="shared" ca="1" si="48"/>
        <v>1</v>
      </c>
      <c r="F1033" s="893" t="str">
        <f t="array" aca="1" ref="F1033" ca="1">IF(G1033&lt;&gt;"",INDIRECT("'"&amp;G1033&amp;"'!"&amp;H1033),"")</f>
        <v/>
      </c>
      <c r="G1033" s="560"/>
      <c r="H1033" s="893"/>
      <c r="I1033" s="931"/>
      <c r="J1033" s="931"/>
      <c r="K1033" s="931"/>
      <c r="L1033" s="920"/>
      <c r="M1033" s="920"/>
      <c r="N1033" s="920"/>
      <c r="S1033" s="919"/>
    </row>
    <row r="1034" spans="1:19" ht="12.75" customHeight="1" x14ac:dyDescent="0.15">
      <c r="A1034" s="935">
        <v>1029</v>
      </c>
      <c r="B1034" s="919"/>
      <c r="C1034" s="920"/>
      <c r="D1034" s="931"/>
      <c r="E1034" s="893" t="b">
        <f t="shared" ca="1" si="48"/>
        <v>1</v>
      </c>
      <c r="F1034" s="893" t="str">
        <f t="array" aca="1" ref="F1034" ca="1">IF(G1034&lt;&gt;"",INDIRECT("'"&amp;G1034&amp;"'!"&amp;H1034),"")</f>
        <v/>
      </c>
      <c r="G1034" s="560"/>
      <c r="H1034" s="893"/>
      <c r="I1034" s="931"/>
      <c r="J1034" s="931"/>
      <c r="K1034" s="931"/>
      <c r="L1034" s="920"/>
      <c r="M1034" s="920"/>
      <c r="N1034" s="920"/>
      <c r="S1034" s="919"/>
    </row>
    <row r="1035" spans="1:19" ht="12.75" customHeight="1" x14ac:dyDescent="0.15">
      <c r="A1035" s="935">
        <v>1030</v>
      </c>
      <c r="B1035" s="919"/>
      <c r="C1035" s="920"/>
      <c r="D1035" s="931"/>
      <c r="E1035" s="893" t="b">
        <f t="shared" ca="1" si="48"/>
        <v>1</v>
      </c>
      <c r="F1035" s="893" t="str">
        <f t="array" aca="1" ref="F1035" ca="1">IF(G1035&lt;&gt;"",INDIRECT("'"&amp;G1035&amp;"'!"&amp;H1035),"")</f>
        <v/>
      </c>
      <c r="G1035" s="560"/>
      <c r="H1035" s="893"/>
      <c r="I1035" s="931"/>
      <c r="J1035" s="931"/>
      <c r="K1035" s="931"/>
      <c r="L1035" s="920"/>
      <c r="M1035" s="920"/>
      <c r="N1035" s="920"/>
      <c r="S1035" s="919"/>
    </row>
    <row r="1036" spans="1:19" ht="12.75" customHeight="1" x14ac:dyDescent="0.15">
      <c r="A1036" s="935">
        <v>1031</v>
      </c>
      <c r="B1036" s="919"/>
      <c r="C1036" s="920"/>
      <c r="D1036" s="931"/>
      <c r="E1036" s="893" t="b">
        <f t="shared" ca="1" si="48"/>
        <v>1</v>
      </c>
      <c r="F1036" s="893" t="str">
        <f t="array" aca="1" ref="F1036" ca="1">IF(G1036&lt;&gt;"",INDIRECT("'"&amp;G1036&amp;"'!"&amp;H1036),"")</f>
        <v/>
      </c>
      <c r="G1036" s="560"/>
      <c r="H1036" s="893"/>
      <c r="I1036" s="931"/>
      <c r="J1036" s="931"/>
      <c r="K1036" s="931"/>
      <c r="L1036" s="920"/>
      <c r="M1036" s="920"/>
      <c r="N1036" s="920"/>
      <c r="S1036" s="919"/>
    </row>
    <row r="1037" spans="1:19" ht="12.75" customHeight="1" x14ac:dyDescent="0.15">
      <c r="A1037" s="914">
        <v>1032</v>
      </c>
      <c r="B1037" s="929">
        <f>'EstExp 12-20'!K5</f>
        <v>6053645</v>
      </c>
      <c r="C1037" s="930">
        <f t="shared" ref="C1037:C1038" si="49">A1037-B1037</f>
        <v>-6052613</v>
      </c>
      <c r="D1037" s="920"/>
      <c r="E1037" s="893" t="b">
        <f t="shared" ca="1" si="48"/>
        <v>1</v>
      </c>
      <c r="F1037" s="932">
        <f t="array" aca="1" ref="F1037" ca="1">IF(G1037&lt;&gt;"",INDIRECT("'"&amp;G1037&amp;"'!"&amp;H1037),"")</f>
        <v>6053645</v>
      </c>
      <c r="G1037" s="560" t="s">
        <v>4786</v>
      </c>
      <c r="H1037" s="893" t="s">
        <v>5045</v>
      </c>
      <c r="I1037" s="920"/>
      <c r="J1037" s="920"/>
      <c r="K1037" s="920"/>
      <c r="L1037" s="920"/>
      <c r="M1037" s="920"/>
      <c r="N1037" s="920"/>
      <c r="S1037" s="919"/>
    </row>
    <row r="1038" spans="1:19" ht="12.75" customHeight="1" x14ac:dyDescent="0.15">
      <c r="A1038" s="914">
        <v>1033</v>
      </c>
      <c r="B1038" s="929">
        <f>'EstExp 12-20'!K16</f>
        <v>127601</v>
      </c>
      <c r="C1038" s="930">
        <f t="shared" si="49"/>
        <v>-126568</v>
      </c>
      <c r="D1038" s="920"/>
      <c r="E1038" s="893" t="b">
        <f t="shared" ca="1" si="48"/>
        <v>1</v>
      </c>
      <c r="F1038" s="932">
        <f t="array" aca="1" ref="F1038" ca="1">IF(G1038&lt;&gt;"",INDIRECT("'"&amp;G1038&amp;"'!"&amp;H1038),"")</f>
        <v>127601</v>
      </c>
      <c r="G1038" s="560" t="s">
        <v>4786</v>
      </c>
      <c r="H1038" s="893" t="s">
        <v>4781</v>
      </c>
      <c r="I1038" s="920"/>
      <c r="J1038" s="920"/>
      <c r="K1038" s="920"/>
      <c r="L1038" s="920"/>
      <c r="M1038" s="920"/>
      <c r="N1038" s="920"/>
      <c r="S1038" s="919"/>
    </row>
    <row r="1039" spans="1:19" ht="12.75" customHeight="1" x14ac:dyDescent="0.15">
      <c r="A1039" s="935">
        <v>1034</v>
      </c>
      <c r="B1039" s="919"/>
      <c r="C1039" s="920"/>
      <c r="D1039" s="931"/>
      <c r="E1039" s="893" t="b">
        <f t="shared" ca="1" si="48"/>
        <v>1</v>
      </c>
      <c r="F1039" s="893" t="str">
        <f t="array" aca="1" ref="F1039" ca="1">IF(G1039&lt;&gt;"",INDIRECT("'"&amp;G1039&amp;"'!"&amp;H1039),"")</f>
        <v/>
      </c>
      <c r="G1039" s="560"/>
      <c r="H1039" s="893"/>
      <c r="I1039" s="931"/>
      <c r="J1039" s="931"/>
      <c r="K1039" s="931"/>
      <c r="L1039" s="920"/>
      <c r="M1039" s="920"/>
      <c r="N1039" s="920"/>
      <c r="S1039" s="919"/>
    </row>
    <row r="1040" spans="1:19" ht="12.75" customHeight="1" x14ac:dyDescent="0.15">
      <c r="A1040" s="935">
        <v>1035</v>
      </c>
      <c r="B1040" s="919"/>
      <c r="C1040" s="920"/>
      <c r="D1040" s="931"/>
      <c r="E1040" s="893" t="b">
        <f t="shared" ca="1" si="48"/>
        <v>1</v>
      </c>
      <c r="F1040" s="893" t="str">
        <f t="array" aca="1" ref="F1040" ca="1">IF(G1040&lt;&gt;"",INDIRECT("'"&amp;G1040&amp;"'!"&amp;H1040),"")</f>
        <v/>
      </c>
      <c r="G1040" s="560"/>
      <c r="H1040" s="893"/>
      <c r="I1040" s="931"/>
      <c r="J1040" s="931"/>
      <c r="K1040" s="931"/>
      <c r="L1040" s="920"/>
      <c r="M1040" s="920"/>
      <c r="N1040" s="920"/>
      <c r="S1040" s="919"/>
    </row>
    <row r="1041" spans="1:19" ht="12.75" customHeight="1" x14ac:dyDescent="0.15">
      <c r="A1041" s="935">
        <v>1036</v>
      </c>
      <c r="B1041" s="919"/>
      <c r="C1041" s="920"/>
      <c r="D1041" s="931"/>
      <c r="E1041" s="893" t="b">
        <f t="shared" ca="1" si="48"/>
        <v>1</v>
      </c>
      <c r="F1041" s="893" t="str">
        <f t="array" aca="1" ref="F1041" ca="1">IF(G1041&lt;&gt;"",INDIRECT("'"&amp;G1041&amp;"'!"&amp;H1041),"")</f>
        <v/>
      </c>
      <c r="G1041" s="560"/>
      <c r="H1041" s="893"/>
      <c r="I1041" s="931"/>
      <c r="J1041" s="931"/>
      <c r="K1041" s="931"/>
      <c r="L1041" s="920"/>
      <c r="M1041" s="920"/>
      <c r="N1041" s="920"/>
      <c r="S1041" s="919"/>
    </row>
    <row r="1042" spans="1:19" ht="12.75" customHeight="1" x14ac:dyDescent="0.15">
      <c r="A1042" s="935">
        <v>1037</v>
      </c>
      <c r="B1042" s="919"/>
      <c r="C1042" s="920"/>
      <c r="D1042" s="931"/>
      <c r="E1042" s="893" t="b">
        <f t="shared" ca="1" si="48"/>
        <v>1</v>
      </c>
      <c r="F1042" s="893" t="str">
        <f t="array" aca="1" ref="F1042" ca="1">IF(G1042&lt;&gt;"",INDIRECT("'"&amp;G1042&amp;"'!"&amp;H1042),"")</f>
        <v/>
      </c>
      <c r="G1042" s="560"/>
      <c r="H1042" s="893"/>
      <c r="I1042" s="931"/>
      <c r="J1042" s="931"/>
      <c r="K1042" s="931"/>
      <c r="L1042" s="920"/>
      <c r="M1042" s="920"/>
      <c r="N1042" s="920"/>
      <c r="S1042" s="919"/>
    </row>
    <row r="1043" spans="1:19" ht="12.75" customHeight="1" x14ac:dyDescent="0.15">
      <c r="A1043" s="935">
        <v>1038</v>
      </c>
      <c r="B1043" s="919"/>
      <c r="C1043" s="920"/>
      <c r="D1043" s="931"/>
      <c r="E1043" s="893" t="b">
        <f t="shared" ca="1" si="48"/>
        <v>1</v>
      </c>
      <c r="F1043" s="893" t="str">
        <f t="array" aca="1" ref="F1043" ca="1">IF(G1043&lt;&gt;"",INDIRECT("'"&amp;G1043&amp;"'!"&amp;H1043),"")</f>
        <v/>
      </c>
      <c r="G1043" s="560"/>
      <c r="H1043" s="893"/>
      <c r="I1043" s="931"/>
      <c r="J1043" s="931"/>
      <c r="K1043" s="931"/>
      <c r="L1043" s="920"/>
      <c r="M1043" s="920"/>
      <c r="N1043" s="920"/>
      <c r="S1043" s="919"/>
    </row>
    <row r="1044" spans="1:19" ht="12.75" customHeight="1" x14ac:dyDescent="0.15">
      <c r="A1044" s="914">
        <v>1039</v>
      </c>
      <c r="B1044" s="929">
        <f>'EstExp 12-20'!K18</f>
        <v>181157</v>
      </c>
      <c r="C1044" s="930">
        <f>A1044-B1044</f>
        <v>-180118</v>
      </c>
      <c r="D1044" s="920"/>
      <c r="E1044" s="893" t="b">
        <f t="shared" ca="1" si="48"/>
        <v>1</v>
      </c>
      <c r="F1044" s="932">
        <f t="array" aca="1" ref="F1044" ca="1">IF(G1044&lt;&gt;"",INDIRECT("'"&amp;G1044&amp;"'!"&amp;H1044),"")</f>
        <v>181157</v>
      </c>
      <c r="G1044" s="560" t="s">
        <v>4786</v>
      </c>
      <c r="H1044" s="893" t="s">
        <v>4697</v>
      </c>
      <c r="I1044" s="920"/>
      <c r="J1044" s="920"/>
      <c r="K1044" s="920"/>
      <c r="L1044" s="920"/>
      <c r="M1044" s="920"/>
      <c r="N1044" s="920"/>
      <c r="S1044" s="919"/>
    </row>
    <row r="1045" spans="1:19" ht="12.75" customHeight="1" x14ac:dyDescent="0.15">
      <c r="A1045" s="935">
        <v>1040</v>
      </c>
      <c r="B1045" s="919"/>
      <c r="C1045" s="920"/>
      <c r="D1045" s="931"/>
      <c r="E1045" s="893" t="b">
        <f t="shared" ca="1" si="48"/>
        <v>1</v>
      </c>
      <c r="F1045" s="893" t="str">
        <f t="array" aca="1" ref="F1045" ca="1">IF(G1045&lt;&gt;"",INDIRECT("'"&amp;G1045&amp;"'!"&amp;H1045),"")</f>
        <v/>
      </c>
      <c r="G1045" s="560"/>
      <c r="H1045" s="893"/>
      <c r="I1045" s="931"/>
      <c r="J1045" s="931"/>
      <c r="K1045" s="931"/>
      <c r="L1045" s="920"/>
      <c r="M1045" s="920"/>
      <c r="N1045" s="920"/>
      <c r="S1045" s="919"/>
    </row>
    <row r="1046" spans="1:19" ht="12.75" customHeight="1" x14ac:dyDescent="0.15">
      <c r="A1046" s="935">
        <v>1041</v>
      </c>
      <c r="B1046" s="919"/>
      <c r="C1046" s="920"/>
      <c r="D1046" s="931"/>
      <c r="E1046" s="893" t="b">
        <f t="shared" ca="1" si="48"/>
        <v>1</v>
      </c>
      <c r="F1046" s="893" t="str">
        <f t="array" aca="1" ref="F1046" ca="1">IF(G1046&lt;&gt;"",INDIRECT("'"&amp;G1046&amp;"'!"&amp;H1046),"")</f>
        <v/>
      </c>
      <c r="G1046" s="560"/>
      <c r="H1046" s="893"/>
      <c r="I1046" s="931"/>
      <c r="J1046" s="931"/>
      <c r="K1046" s="931"/>
      <c r="L1046" s="920"/>
      <c r="M1046" s="920"/>
      <c r="N1046" s="920"/>
      <c r="S1046" s="919"/>
    </row>
    <row r="1047" spans="1:19" ht="12.75" customHeight="1" x14ac:dyDescent="0.15">
      <c r="A1047" s="935">
        <v>1042</v>
      </c>
      <c r="B1047" s="919"/>
      <c r="C1047" s="920"/>
      <c r="D1047" s="931"/>
      <c r="E1047" s="893" t="b">
        <f t="shared" ca="1" si="48"/>
        <v>1</v>
      </c>
      <c r="F1047" s="893" t="str">
        <f t="array" aca="1" ref="F1047" ca="1">IF(G1047&lt;&gt;"",INDIRECT("'"&amp;G1047&amp;"'!"&amp;H1047),"")</f>
        <v/>
      </c>
      <c r="G1047" s="560"/>
      <c r="H1047" s="893"/>
      <c r="I1047" s="931"/>
      <c r="J1047" s="931"/>
      <c r="K1047" s="931"/>
      <c r="L1047" s="920"/>
      <c r="M1047" s="920"/>
      <c r="N1047" s="920"/>
      <c r="S1047" s="919"/>
    </row>
    <row r="1048" spans="1:19" ht="12.75" customHeight="1" x14ac:dyDescent="0.15">
      <c r="A1048" s="914">
        <v>1043</v>
      </c>
      <c r="B1048" s="929">
        <f>'EstExp 12-20'!K12</f>
        <v>0</v>
      </c>
      <c r="C1048" s="930">
        <f t="shared" ref="C1048:C1075" si="50">A1048-B1048</f>
        <v>1043</v>
      </c>
      <c r="D1048" s="920"/>
      <c r="E1048" s="893" t="b">
        <f t="shared" ca="1" si="48"/>
        <v>1</v>
      </c>
      <c r="F1048" s="932">
        <f t="array" aca="1" ref="F1048" ca="1">IF(G1048&lt;&gt;"",INDIRECT("'"&amp;G1048&amp;"'!"&amp;H1048),"")</f>
        <v>0</v>
      </c>
      <c r="G1048" s="560" t="s">
        <v>4786</v>
      </c>
      <c r="H1048" s="893" t="s">
        <v>4779</v>
      </c>
      <c r="I1048" s="920"/>
      <c r="J1048" s="920"/>
      <c r="K1048" s="920"/>
      <c r="L1048" s="920"/>
      <c r="M1048" s="920"/>
      <c r="N1048" s="920"/>
      <c r="S1048" s="919"/>
    </row>
    <row r="1049" spans="1:19" ht="12.75" customHeight="1" x14ac:dyDescent="0.15">
      <c r="A1049" s="914">
        <v>1044</v>
      </c>
      <c r="B1049" s="929">
        <f>'EstExp 12-20'!K13</f>
        <v>0</v>
      </c>
      <c r="C1049" s="930">
        <f t="shared" si="50"/>
        <v>1044</v>
      </c>
      <c r="D1049" s="920"/>
      <c r="E1049" s="893" t="b">
        <f t="shared" ca="1" si="48"/>
        <v>1</v>
      </c>
      <c r="F1049" s="932">
        <f t="array" aca="1" ref="F1049" ca="1">IF(G1049&lt;&gt;"",INDIRECT("'"&amp;G1049&amp;"'!"&amp;H1049),"")</f>
        <v>0</v>
      </c>
      <c r="G1049" s="560" t="s">
        <v>4786</v>
      </c>
      <c r="H1049" s="893" t="s">
        <v>4780</v>
      </c>
      <c r="I1049" s="920"/>
      <c r="J1049" s="920"/>
      <c r="K1049" s="920"/>
      <c r="L1049" s="920"/>
      <c r="M1049" s="920"/>
      <c r="N1049" s="920"/>
      <c r="S1049" s="919"/>
    </row>
    <row r="1050" spans="1:19" ht="12.75" customHeight="1" x14ac:dyDescent="0.15">
      <c r="A1050" s="914">
        <v>1045</v>
      </c>
      <c r="B1050" s="929">
        <f>'EstExp 12-20'!K14</f>
        <v>79212</v>
      </c>
      <c r="C1050" s="930">
        <f t="shared" si="50"/>
        <v>-78167</v>
      </c>
      <c r="D1050" s="920"/>
      <c r="E1050" s="893" t="b">
        <f t="shared" ca="1" si="48"/>
        <v>1</v>
      </c>
      <c r="F1050" s="932">
        <f t="array" aca="1" ref="F1050" ca="1">IF(G1050&lt;&gt;"",INDIRECT("'"&amp;G1050&amp;"'!"&amp;H1050),"")</f>
        <v>79212</v>
      </c>
      <c r="G1050" s="560" t="s">
        <v>4786</v>
      </c>
      <c r="H1050" s="893" t="s">
        <v>5046</v>
      </c>
      <c r="I1050" s="920"/>
      <c r="J1050" s="920"/>
      <c r="K1050" s="920"/>
      <c r="L1050" s="920"/>
      <c r="M1050" s="920"/>
      <c r="N1050" s="920"/>
      <c r="S1050" s="919"/>
    </row>
    <row r="1051" spans="1:19" ht="12.75" customHeight="1" x14ac:dyDescent="0.15">
      <c r="A1051" s="914">
        <v>1046</v>
      </c>
      <c r="B1051" s="929">
        <f>'EstExp 12-20'!K15</f>
        <v>51950</v>
      </c>
      <c r="C1051" s="930">
        <f t="shared" si="50"/>
        <v>-50904</v>
      </c>
      <c r="D1051" s="920"/>
      <c r="E1051" s="893" t="b">
        <f t="shared" ca="1" si="48"/>
        <v>1</v>
      </c>
      <c r="F1051" s="932">
        <f t="array" aca="1" ref="F1051" ca="1">IF(G1051&lt;&gt;"",INDIRECT("'"&amp;G1051&amp;"'!"&amp;H1051),"")</f>
        <v>51950</v>
      </c>
      <c r="G1051" s="560" t="s">
        <v>4786</v>
      </c>
      <c r="H1051" s="893" t="s">
        <v>5047</v>
      </c>
      <c r="I1051" s="920"/>
      <c r="J1051" s="920"/>
      <c r="K1051" s="920"/>
      <c r="L1051" s="920"/>
      <c r="M1051" s="920"/>
      <c r="N1051" s="920"/>
      <c r="S1051" s="919"/>
    </row>
    <row r="1052" spans="1:19" ht="12.75" customHeight="1" x14ac:dyDescent="0.15">
      <c r="A1052" s="914">
        <v>1047</v>
      </c>
      <c r="B1052" s="929">
        <f>'EstExp 12-20'!K34</f>
        <v>9362301</v>
      </c>
      <c r="C1052" s="930">
        <f t="shared" si="50"/>
        <v>-9361254</v>
      </c>
      <c r="D1052" s="920"/>
      <c r="E1052" s="893" t="b">
        <f t="shared" ca="1" si="48"/>
        <v>1</v>
      </c>
      <c r="F1052" s="932">
        <f t="array" aca="1" ref="F1052" ca="1">IF(G1052&lt;&gt;"",INDIRECT("'"&amp;G1052&amp;"'!"&amp;H1052),"")</f>
        <v>9362301</v>
      </c>
      <c r="G1052" s="560" t="s">
        <v>4786</v>
      </c>
      <c r="H1052" s="893" t="s">
        <v>5048</v>
      </c>
      <c r="I1052" s="920"/>
      <c r="J1052" s="920"/>
      <c r="K1052" s="920"/>
      <c r="L1052" s="920"/>
      <c r="M1052" s="920"/>
      <c r="N1052" s="920"/>
      <c r="S1052" s="919"/>
    </row>
    <row r="1053" spans="1:19" ht="12.75" customHeight="1" x14ac:dyDescent="0.15">
      <c r="A1053" s="914">
        <v>1048</v>
      </c>
      <c r="B1053" s="929">
        <f>'EstExp 12-20'!K38</f>
        <v>322907</v>
      </c>
      <c r="C1053" s="930">
        <f t="shared" si="50"/>
        <v>-321859</v>
      </c>
      <c r="D1053" s="920"/>
      <c r="E1053" s="893" t="b">
        <f t="shared" ca="1" si="48"/>
        <v>1</v>
      </c>
      <c r="F1053" s="932">
        <f t="array" aca="1" ref="F1053" ca="1">IF(G1053&lt;&gt;"",INDIRECT("'"&amp;G1053&amp;"'!"&amp;H1053),"")</f>
        <v>322907</v>
      </c>
      <c r="G1053" s="560" t="s">
        <v>4786</v>
      </c>
      <c r="H1053" s="893" t="s">
        <v>5049</v>
      </c>
      <c r="I1053" s="920"/>
      <c r="J1053" s="920"/>
      <c r="K1053" s="920"/>
      <c r="L1053" s="920"/>
      <c r="M1053" s="920"/>
      <c r="N1053" s="920"/>
      <c r="S1053" s="919"/>
    </row>
    <row r="1054" spans="1:19" ht="12.75" customHeight="1" x14ac:dyDescent="0.15">
      <c r="A1054" s="914">
        <v>1049</v>
      </c>
      <c r="B1054" s="929">
        <f>'EstExp 12-20'!K39</f>
        <v>79442</v>
      </c>
      <c r="C1054" s="930">
        <f t="shared" si="50"/>
        <v>-78393</v>
      </c>
      <c r="D1054" s="920"/>
      <c r="E1054" s="893" t="b">
        <f t="shared" ca="1" si="48"/>
        <v>1</v>
      </c>
      <c r="F1054" s="932">
        <f t="array" aca="1" ref="F1054" ca="1">IF(G1054&lt;&gt;"",INDIRECT("'"&amp;G1054&amp;"'!"&amp;H1054),"")</f>
        <v>79442</v>
      </c>
      <c r="G1054" s="560" t="s">
        <v>4786</v>
      </c>
      <c r="H1054" s="893" t="s">
        <v>5050</v>
      </c>
      <c r="I1054" s="920"/>
      <c r="J1054" s="920"/>
      <c r="K1054" s="920"/>
      <c r="L1054" s="920"/>
      <c r="M1054" s="920"/>
      <c r="N1054" s="920"/>
      <c r="S1054" s="919"/>
    </row>
    <row r="1055" spans="1:19" ht="12.75" customHeight="1" x14ac:dyDescent="0.15">
      <c r="A1055" s="914">
        <v>1050</v>
      </c>
      <c r="B1055" s="929">
        <f>'EstExp 12-20'!K40</f>
        <v>294303</v>
      </c>
      <c r="C1055" s="930">
        <f t="shared" si="50"/>
        <v>-293253</v>
      </c>
      <c r="D1055" s="920"/>
      <c r="E1055" s="893" t="b">
        <f t="shared" ca="1" si="48"/>
        <v>1</v>
      </c>
      <c r="F1055" s="932">
        <f t="array" aca="1" ref="F1055" ca="1">IF(G1055&lt;&gt;"",INDIRECT("'"&amp;G1055&amp;"'!"&amp;H1055),"")</f>
        <v>294303</v>
      </c>
      <c r="G1055" s="560" t="s">
        <v>4786</v>
      </c>
      <c r="H1055" s="893" t="s">
        <v>5051</v>
      </c>
      <c r="I1055" s="920"/>
      <c r="J1055" s="920"/>
      <c r="K1055" s="920"/>
      <c r="L1055" s="920"/>
      <c r="M1055" s="920"/>
      <c r="N1055" s="920"/>
      <c r="S1055" s="919"/>
    </row>
    <row r="1056" spans="1:19" ht="12.75" customHeight="1" x14ac:dyDescent="0.15">
      <c r="A1056" s="914">
        <v>1051</v>
      </c>
      <c r="B1056" s="929">
        <f>'EstExp 12-20'!K41</f>
        <v>101286</v>
      </c>
      <c r="C1056" s="930">
        <f t="shared" si="50"/>
        <v>-100235</v>
      </c>
      <c r="D1056" s="920"/>
      <c r="E1056" s="893" t="b">
        <f t="shared" ca="1" si="48"/>
        <v>1</v>
      </c>
      <c r="F1056" s="932">
        <f t="array" aca="1" ref="F1056" ca="1">IF(G1056&lt;&gt;"",INDIRECT("'"&amp;G1056&amp;"'!"&amp;H1056),"")</f>
        <v>101286</v>
      </c>
      <c r="G1056" s="560" t="s">
        <v>4786</v>
      </c>
      <c r="H1056" s="893" t="s">
        <v>5052</v>
      </c>
      <c r="I1056" s="920"/>
      <c r="J1056" s="920"/>
      <c r="K1056" s="920"/>
      <c r="L1056" s="920"/>
      <c r="M1056" s="920"/>
      <c r="N1056" s="920"/>
      <c r="S1056" s="919"/>
    </row>
    <row r="1057" spans="1:19" ht="12.75" customHeight="1" x14ac:dyDescent="0.15">
      <c r="A1057" s="914">
        <v>1052</v>
      </c>
      <c r="B1057" s="929">
        <f>'EstExp 12-20'!K42</f>
        <v>422217</v>
      </c>
      <c r="C1057" s="930">
        <f t="shared" si="50"/>
        <v>-421165</v>
      </c>
      <c r="D1057" s="920"/>
      <c r="E1057" s="893" t="b">
        <f t="shared" ca="1" si="48"/>
        <v>1</v>
      </c>
      <c r="F1057" s="932">
        <f t="array" aca="1" ref="F1057" ca="1">IF(G1057&lt;&gt;"",INDIRECT("'"&amp;G1057&amp;"'!"&amp;H1057),"")</f>
        <v>422217</v>
      </c>
      <c r="G1057" s="560" t="s">
        <v>4786</v>
      </c>
      <c r="H1057" s="893" t="s">
        <v>5053</v>
      </c>
      <c r="I1057" s="920"/>
      <c r="J1057" s="920"/>
      <c r="K1057" s="920"/>
      <c r="L1057" s="920"/>
      <c r="M1057" s="920"/>
      <c r="N1057" s="920"/>
      <c r="S1057" s="919"/>
    </row>
    <row r="1058" spans="1:19" ht="12.75" customHeight="1" x14ac:dyDescent="0.15">
      <c r="A1058" s="914">
        <v>1053</v>
      </c>
      <c r="B1058" s="929">
        <f>'EstExp 12-20'!K43</f>
        <v>0</v>
      </c>
      <c r="C1058" s="930">
        <f t="shared" si="50"/>
        <v>1053</v>
      </c>
      <c r="D1058" s="920"/>
      <c r="E1058" s="893" t="b">
        <f t="shared" ca="1" si="48"/>
        <v>1</v>
      </c>
      <c r="F1058" s="932">
        <f t="array" aca="1" ref="F1058" ca="1">IF(G1058&lt;&gt;"",INDIRECT("'"&amp;G1058&amp;"'!"&amp;H1058),"")</f>
        <v>0</v>
      </c>
      <c r="G1058" s="560" t="s">
        <v>4786</v>
      </c>
      <c r="H1058" s="893" t="s">
        <v>5054</v>
      </c>
      <c r="I1058" s="920"/>
      <c r="J1058" s="920"/>
      <c r="K1058" s="920"/>
      <c r="L1058" s="920"/>
      <c r="M1058" s="920"/>
      <c r="N1058" s="920"/>
      <c r="S1058" s="919"/>
    </row>
    <row r="1059" spans="1:19" ht="12.75" customHeight="1" x14ac:dyDescent="0.15">
      <c r="A1059" s="914">
        <v>1054</v>
      </c>
      <c r="B1059" s="929">
        <f>'EstExp 12-20'!K44</f>
        <v>1220155</v>
      </c>
      <c r="C1059" s="930">
        <f t="shared" si="50"/>
        <v>-1219101</v>
      </c>
      <c r="D1059" s="920"/>
      <c r="E1059" s="893" t="b">
        <f t="shared" ca="1" si="48"/>
        <v>1</v>
      </c>
      <c r="F1059" s="932">
        <f t="array" aca="1" ref="F1059" ca="1">IF(G1059&lt;&gt;"",INDIRECT("'"&amp;G1059&amp;"'!"&amp;H1059),"")</f>
        <v>1220155</v>
      </c>
      <c r="G1059" s="560" t="s">
        <v>4786</v>
      </c>
      <c r="H1059" s="893" t="s">
        <v>5055</v>
      </c>
      <c r="I1059" s="920"/>
      <c r="J1059" s="920"/>
      <c r="K1059" s="920"/>
      <c r="L1059" s="920"/>
      <c r="M1059" s="920"/>
      <c r="N1059" s="920"/>
      <c r="S1059" s="919"/>
    </row>
    <row r="1060" spans="1:19" ht="12.75" customHeight="1" x14ac:dyDescent="0.15">
      <c r="A1060" s="914">
        <v>1055</v>
      </c>
      <c r="B1060" s="929">
        <f>'EstExp 12-20'!K46</f>
        <v>362257</v>
      </c>
      <c r="C1060" s="930">
        <f t="shared" si="50"/>
        <v>-361202</v>
      </c>
      <c r="D1060" s="920"/>
      <c r="E1060" s="893" t="b">
        <f t="shared" ca="1" si="48"/>
        <v>1</v>
      </c>
      <c r="F1060" s="932">
        <f t="array" aca="1" ref="F1060" ca="1">IF(G1060&lt;&gt;"",INDIRECT("'"&amp;G1060&amp;"'!"&amp;H1060),"")</f>
        <v>362257</v>
      </c>
      <c r="G1060" s="560" t="s">
        <v>4786</v>
      </c>
      <c r="H1060" s="893" t="s">
        <v>5056</v>
      </c>
      <c r="I1060" s="920"/>
      <c r="J1060" s="920"/>
      <c r="K1060" s="920"/>
      <c r="L1060" s="920"/>
      <c r="M1060" s="920"/>
      <c r="N1060" s="920"/>
      <c r="S1060" s="919"/>
    </row>
    <row r="1061" spans="1:19" ht="12.75" customHeight="1" x14ac:dyDescent="0.15">
      <c r="A1061" s="914">
        <v>1056</v>
      </c>
      <c r="B1061" s="929">
        <f>'EstExp 12-20'!K47</f>
        <v>832290</v>
      </c>
      <c r="C1061" s="930">
        <f t="shared" si="50"/>
        <v>-831234</v>
      </c>
      <c r="D1061" s="920"/>
      <c r="E1061" s="893" t="b">
        <f t="shared" ca="1" si="48"/>
        <v>1</v>
      </c>
      <c r="F1061" s="932">
        <f t="array" aca="1" ref="F1061" ca="1">IF(G1061&lt;&gt;"",INDIRECT("'"&amp;G1061&amp;"'!"&amp;H1061),"")</f>
        <v>832290</v>
      </c>
      <c r="G1061" s="560" t="s">
        <v>4786</v>
      </c>
      <c r="H1061" s="893" t="s">
        <v>5057</v>
      </c>
      <c r="I1061" s="920"/>
      <c r="J1061" s="920"/>
      <c r="K1061" s="920"/>
      <c r="L1061" s="920"/>
      <c r="M1061" s="920"/>
      <c r="N1061" s="920"/>
      <c r="S1061" s="919"/>
    </row>
    <row r="1062" spans="1:19" ht="12.75" customHeight="1" x14ac:dyDescent="0.15">
      <c r="A1062" s="914">
        <v>1057</v>
      </c>
      <c r="B1062" s="929">
        <f>'EstExp 12-20'!K48</f>
        <v>20000</v>
      </c>
      <c r="C1062" s="930">
        <f t="shared" si="50"/>
        <v>-18943</v>
      </c>
      <c r="D1062" s="920"/>
      <c r="E1062" s="893" t="b">
        <f t="shared" ca="1" si="48"/>
        <v>1</v>
      </c>
      <c r="F1062" s="932">
        <f t="array" aca="1" ref="F1062" ca="1">IF(G1062&lt;&gt;"",INDIRECT("'"&amp;G1062&amp;"'!"&amp;H1062),"")</f>
        <v>20000</v>
      </c>
      <c r="G1062" s="560" t="s">
        <v>4786</v>
      </c>
      <c r="H1062" s="893" t="s">
        <v>5058</v>
      </c>
      <c r="I1062" s="920"/>
      <c r="J1062" s="920"/>
      <c r="K1062" s="920"/>
      <c r="L1062" s="920"/>
      <c r="M1062" s="920"/>
      <c r="N1062" s="920"/>
      <c r="S1062" s="919"/>
    </row>
    <row r="1063" spans="1:19" ht="12.75" customHeight="1" x14ac:dyDescent="0.15">
      <c r="A1063" s="914">
        <v>1058</v>
      </c>
      <c r="B1063" s="929">
        <f>'EstExp 12-20'!K49</f>
        <v>1214547</v>
      </c>
      <c r="C1063" s="930">
        <f t="shared" si="50"/>
        <v>-1213489</v>
      </c>
      <c r="D1063" s="920"/>
      <c r="E1063" s="893" t="b">
        <f t="shared" ca="1" si="48"/>
        <v>1</v>
      </c>
      <c r="F1063" s="932">
        <f t="array" aca="1" ref="F1063" ca="1">IF(G1063&lt;&gt;"",INDIRECT("'"&amp;G1063&amp;"'!"&amp;H1063),"")</f>
        <v>1214547</v>
      </c>
      <c r="G1063" s="560" t="s">
        <v>4786</v>
      </c>
      <c r="H1063" s="893" t="s">
        <v>5059</v>
      </c>
      <c r="I1063" s="920"/>
      <c r="J1063" s="920"/>
      <c r="K1063" s="920"/>
      <c r="L1063" s="920"/>
      <c r="M1063" s="920"/>
      <c r="N1063" s="920"/>
      <c r="S1063" s="919"/>
    </row>
    <row r="1064" spans="1:19" ht="12.75" customHeight="1" x14ac:dyDescent="0.15">
      <c r="A1064" s="914">
        <v>1059</v>
      </c>
      <c r="B1064" s="929">
        <f>'EstExp 12-20'!K51</f>
        <v>96523</v>
      </c>
      <c r="C1064" s="930">
        <f t="shared" si="50"/>
        <v>-95464</v>
      </c>
      <c r="D1064" s="920"/>
      <c r="E1064" s="893" t="b">
        <f t="shared" ca="1" si="48"/>
        <v>1</v>
      </c>
      <c r="F1064" s="932">
        <f t="array" aca="1" ref="F1064" ca="1">IF(G1064&lt;&gt;"",INDIRECT("'"&amp;G1064&amp;"'!"&amp;H1064),"")</f>
        <v>96523</v>
      </c>
      <c r="G1064" s="560" t="s">
        <v>4786</v>
      </c>
      <c r="H1064" s="893" t="s">
        <v>5060</v>
      </c>
      <c r="I1064" s="920"/>
      <c r="J1064" s="920"/>
      <c r="K1064" s="920"/>
      <c r="L1064" s="920"/>
      <c r="M1064" s="920"/>
      <c r="N1064" s="920"/>
      <c r="S1064" s="919"/>
    </row>
    <row r="1065" spans="1:19" ht="12.75" customHeight="1" x14ac:dyDescent="0.15">
      <c r="A1065" s="914">
        <v>1060</v>
      </c>
      <c r="B1065" s="929">
        <f>'EstExp 12-20'!K52</f>
        <v>342217</v>
      </c>
      <c r="C1065" s="930">
        <f t="shared" si="50"/>
        <v>-341157</v>
      </c>
      <c r="D1065" s="920"/>
      <c r="E1065" s="893" t="b">
        <f t="shared" ca="1" si="48"/>
        <v>1</v>
      </c>
      <c r="F1065" s="932">
        <f t="array" aca="1" ref="F1065" ca="1">IF(G1065&lt;&gt;"",INDIRECT("'"&amp;G1065&amp;"'!"&amp;H1065),"")</f>
        <v>342217</v>
      </c>
      <c r="G1065" s="560" t="s">
        <v>4786</v>
      </c>
      <c r="H1065" s="893" t="s">
        <v>5061</v>
      </c>
      <c r="I1065" s="920"/>
      <c r="J1065" s="920"/>
      <c r="K1065" s="920"/>
      <c r="L1065" s="920"/>
      <c r="M1065" s="920"/>
      <c r="N1065" s="920"/>
      <c r="S1065" s="919"/>
    </row>
    <row r="1066" spans="1:19" ht="12.75" customHeight="1" x14ac:dyDescent="0.15">
      <c r="A1066" s="914">
        <v>1061</v>
      </c>
      <c r="B1066" s="929">
        <f>'EstExp 12-20'!K55</f>
        <v>438740</v>
      </c>
      <c r="C1066" s="930">
        <f t="shared" si="50"/>
        <v>-437679</v>
      </c>
      <c r="D1066" s="920"/>
      <c r="E1066" s="893" t="b">
        <f t="shared" ca="1" si="48"/>
        <v>1</v>
      </c>
      <c r="F1066" s="932">
        <f t="array" aca="1" ref="F1066" ca="1">IF(G1066&lt;&gt;"",INDIRECT("'"&amp;G1066&amp;"'!"&amp;H1066),"")</f>
        <v>438740</v>
      </c>
      <c r="G1066" s="560" t="s">
        <v>4786</v>
      </c>
      <c r="H1066" s="893" t="s">
        <v>5062</v>
      </c>
      <c r="I1066" s="920"/>
      <c r="J1066" s="920"/>
      <c r="K1066" s="920"/>
      <c r="L1066" s="920"/>
      <c r="M1066" s="920"/>
      <c r="N1066" s="920"/>
      <c r="S1066" s="919"/>
    </row>
    <row r="1067" spans="1:19" ht="12.75" customHeight="1" x14ac:dyDescent="0.15">
      <c r="A1067" s="914">
        <v>1062</v>
      </c>
      <c r="B1067" s="929">
        <f>'EstExp 12-20'!K57</f>
        <v>865343</v>
      </c>
      <c r="C1067" s="930">
        <f t="shared" si="50"/>
        <v>-864281</v>
      </c>
      <c r="D1067" s="920"/>
      <c r="E1067" s="893" t="b">
        <f t="shared" ca="1" si="48"/>
        <v>1</v>
      </c>
      <c r="F1067" s="932">
        <f t="array" aca="1" ref="F1067" ca="1">IF(G1067&lt;&gt;"",INDIRECT("'"&amp;G1067&amp;"'!"&amp;H1067),"")</f>
        <v>865343</v>
      </c>
      <c r="G1067" s="560" t="s">
        <v>4786</v>
      </c>
      <c r="H1067" s="893" t="s">
        <v>5063</v>
      </c>
      <c r="I1067" s="920"/>
      <c r="J1067" s="920"/>
      <c r="K1067" s="920"/>
      <c r="L1067" s="920"/>
      <c r="M1067" s="920"/>
      <c r="N1067" s="920"/>
      <c r="S1067" s="919"/>
    </row>
    <row r="1068" spans="1:19" ht="12.75" customHeight="1" x14ac:dyDescent="0.15">
      <c r="A1068" s="914">
        <v>1063</v>
      </c>
      <c r="B1068" s="929">
        <f>'EstExp 12-20'!K58</f>
        <v>0</v>
      </c>
      <c r="C1068" s="930">
        <f t="shared" si="50"/>
        <v>1063</v>
      </c>
      <c r="D1068" s="920"/>
      <c r="E1068" s="893" t="b">
        <f t="shared" ca="1" si="48"/>
        <v>1</v>
      </c>
      <c r="F1068" s="932">
        <f t="array" aca="1" ref="F1068" ca="1">IF(G1068&lt;&gt;"",INDIRECT("'"&amp;G1068&amp;"'!"&amp;H1068),"")</f>
        <v>0</v>
      </c>
      <c r="G1068" s="560" t="s">
        <v>4786</v>
      </c>
      <c r="H1068" s="893" t="s">
        <v>5064</v>
      </c>
      <c r="I1068" s="920"/>
      <c r="J1068" s="920"/>
      <c r="K1068" s="920"/>
      <c r="L1068" s="920"/>
      <c r="M1068" s="920"/>
      <c r="N1068" s="920"/>
      <c r="S1068" s="919"/>
    </row>
    <row r="1069" spans="1:19" ht="12.75" customHeight="1" x14ac:dyDescent="0.15">
      <c r="A1069" s="914">
        <v>1064</v>
      </c>
      <c r="B1069" s="929">
        <f>'EstExp 12-20'!K59</f>
        <v>865343</v>
      </c>
      <c r="C1069" s="930">
        <f t="shared" si="50"/>
        <v>-864279</v>
      </c>
      <c r="D1069" s="920"/>
      <c r="E1069" s="893" t="b">
        <f t="shared" ca="1" si="48"/>
        <v>1</v>
      </c>
      <c r="F1069" s="932">
        <f t="array" aca="1" ref="F1069" ca="1">IF(G1069&lt;&gt;"",INDIRECT("'"&amp;G1069&amp;"'!"&amp;H1069),"")</f>
        <v>865343</v>
      </c>
      <c r="G1069" s="560" t="s">
        <v>4786</v>
      </c>
      <c r="H1069" s="893" t="s">
        <v>5065</v>
      </c>
      <c r="I1069" s="920"/>
      <c r="J1069" s="920"/>
      <c r="K1069" s="920"/>
      <c r="L1069" s="920"/>
      <c r="M1069" s="920"/>
      <c r="N1069" s="920"/>
      <c r="S1069" s="919"/>
    </row>
    <row r="1070" spans="1:19" ht="12.75" customHeight="1" x14ac:dyDescent="0.15">
      <c r="A1070" s="914">
        <v>1065</v>
      </c>
      <c r="B1070" s="929">
        <f>'EstExp 12-20'!K61</f>
        <v>0</v>
      </c>
      <c r="C1070" s="930">
        <f t="shared" si="50"/>
        <v>1065</v>
      </c>
      <c r="D1070" s="920"/>
      <c r="E1070" s="893" t="b">
        <f t="shared" ca="1" si="48"/>
        <v>1</v>
      </c>
      <c r="F1070" s="932">
        <f t="array" aca="1" ref="F1070" ca="1">IF(G1070&lt;&gt;"",INDIRECT("'"&amp;G1070&amp;"'!"&amp;H1070),"")</f>
        <v>0</v>
      </c>
      <c r="G1070" s="560" t="s">
        <v>4786</v>
      </c>
      <c r="H1070" s="893" t="s">
        <v>5066</v>
      </c>
      <c r="I1070" s="920"/>
      <c r="J1070" s="920"/>
      <c r="K1070" s="920"/>
      <c r="L1070" s="920"/>
      <c r="M1070" s="920"/>
      <c r="N1070" s="920"/>
      <c r="S1070" s="919"/>
    </row>
    <row r="1071" spans="1:19" ht="12.75" customHeight="1" x14ac:dyDescent="0.15">
      <c r="A1071" s="914">
        <v>1066</v>
      </c>
      <c r="B1071" s="929">
        <f>'EstExp 12-20'!K62</f>
        <v>215520</v>
      </c>
      <c r="C1071" s="930">
        <f t="shared" si="50"/>
        <v>-214454</v>
      </c>
      <c r="D1071" s="920"/>
      <c r="E1071" s="893" t="b">
        <f t="shared" ca="1" si="48"/>
        <v>1</v>
      </c>
      <c r="F1071" s="932">
        <f t="array" aca="1" ref="F1071" ca="1">IF(G1071&lt;&gt;"",INDIRECT("'"&amp;G1071&amp;"'!"&amp;H1071),"")</f>
        <v>215520</v>
      </c>
      <c r="G1071" s="560" t="s">
        <v>4786</v>
      </c>
      <c r="H1071" s="893" t="s">
        <v>5067</v>
      </c>
      <c r="I1071" s="920"/>
      <c r="J1071" s="920"/>
      <c r="K1071" s="920"/>
      <c r="L1071" s="920"/>
      <c r="M1071" s="920"/>
      <c r="N1071" s="920"/>
      <c r="S1071" s="919"/>
    </row>
    <row r="1072" spans="1:19" ht="12.75" customHeight="1" x14ac:dyDescent="0.15">
      <c r="A1072" s="914">
        <v>1067</v>
      </c>
      <c r="B1072" s="929">
        <f>'EstExp 12-20'!K63</f>
        <v>0</v>
      </c>
      <c r="C1072" s="930">
        <f t="shared" si="50"/>
        <v>1067</v>
      </c>
      <c r="D1072" s="920"/>
      <c r="E1072" s="893" t="b">
        <f t="shared" ca="1" si="48"/>
        <v>1</v>
      </c>
      <c r="F1072" s="932">
        <f t="array" aca="1" ref="F1072" ca="1">IF(G1072&lt;&gt;"",INDIRECT("'"&amp;G1072&amp;"'!"&amp;H1072),"")</f>
        <v>0</v>
      </c>
      <c r="G1072" s="560" t="s">
        <v>4786</v>
      </c>
      <c r="H1072" s="893" t="s">
        <v>5068</v>
      </c>
      <c r="I1072" s="920"/>
      <c r="J1072" s="920"/>
      <c r="K1072" s="920"/>
      <c r="L1072" s="920"/>
      <c r="M1072" s="920"/>
      <c r="N1072" s="920"/>
      <c r="S1072" s="919"/>
    </row>
    <row r="1073" spans="1:19" ht="12.75" customHeight="1" x14ac:dyDescent="0.15">
      <c r="A1073" s="914">
        <v>1068</v>
      </c>
      <c r="B1073" s="929">
        <f>'EstExp 12-20'!K64</f>
        <v>0</v>
      </c>
      <c r="C1073" s="930">
        <f t="shared" si="50"/>
        <v>1068</v>
      </c>
      <c r="D1073" s="920"/>
      <c r="E1073" s="893" t="b">
        <f t="shared" ca="1" si="48"/>
        <v>1</v>
      </c>
      <c r="F1073" s="932">
        <f t="array" aca="1" ref="F1073" ca="1">IF(G1073&lt;&gt;"",INDIRECT("'"&amp;G1073&amp;"'!"&amp;H1073),"")</f>
        <v>0</v>
      </c>
      <c r="G1073" s="560" t="s">
        <v>4786</v>
      </c>
      <c r="H1073" s="893" t="s">
        <v>5069</v>
      </c>
      <c r="I1073" s="920"/>
      <c r="J1073" s="920"/>
      <c r="K1073" s="920"/>
      <c r="L1073" s="920"/>
      <c r="M1073" s="920"/>
      <c r="N1073" s="920"/>
      <c r="S1073" s="919"/>
    </row>
    <row r="1074" spans="1:19" ht="12.75" customHeight="1" x14ac:dyDescent="0.15">
      <c r="A1074" s="914">
        <v>1069</v>
      </c>
      <c r="B1074" s="929">
        <f>'EstExp 12-20'!K65</f>
        <v>295401</v>
      </c>
      <c r="C1074" s="930">
        <f t="shared" si="50"/>
        <v>-294332</v>
      </c>
      <c r="D1074" s="920"/>
      <c r="E1074" s="893" t="b">
        <f t="shared" ca="1" si="48"/>
        <v>1</v>
      </c>
      <c r="F1074" s="932">
        <f t="array" aca="1" ref="F1074" ca="1">IF(G1074&lt;&gt;"",INDIRECT("'"&amp;G1074&amp;"'!"&amp;H1074),"")</f>
        <v>295401</v>
      </c>
      <c r="G1074" s="560" t="s">
        <v>4786</v>
      </c>
      <c r="H1074" s="893" t="s">
        <v>5070</v>
      </c>
      <c r="I1074" s="920"/>
      <c r="J1074" s="920"/>
      <c r="K1074" s="920"/>
      <c r="L1074" s="920"/>
      <c r="M1074" s="920"/>
      <c r="N1074" s="920"/>
      <c r="S1074" s="919"/>
    </row>
    <row r="1075" spans="1:19" ht="12.75" customHeight="1" x14ac:dyDescent="0.15">
      <c r="A1075" s="914">
        <v>1070</v>
      </c>
      <c r="B1075" s="929">
        <f>'EstExp 12-20'!K66</f>
        <v>0</v>
      </c>
      <c r="C1075" s="930">
        <f t="shared" si="50"/>
        <v>1070</v>
      </c>
      <c r="D1075" s="920"/>
      <c r="E1075" s="893" t="b">
        <f t="shared" ca="1" si="48"/>
        <v>1</v>
      </c>
      <c r="F1075" s="932">
        <f t="array" aca="1" ref="F1075" ca="1">IF(G1075&lt;&gt;"",INDIRECT("'"&amp;G1075&amp;"'!"&amp;H1075),"")</f>
        <v>0</v>
      </c>
      <c r="G1075" s="560" t="s">
        <v>4786</v>
      </c>
      <c r="H1075" s="893" t="s">
        <v>5071</v>
      </c>
      <c r="I1075" s="920"/>
      <c r="J1075" s="920"/>
      <c r="K1075" s="920"/>
      <c r="L1075" s="920"/>
      <c r="M1075" s="920"/>
      <c r="N1075" s="920"/>
      <c r="S1075" s="919"/>
    </row>
    <row r="1076" spans="1:19" ht="12.75" customHeight="1" x14ac:dyDescent="0.15">
      <c r="A1076" s="935">
        <v>1071</v>
      </c>
      <c r="B1076" s="919"/>
      <c r="C1076" s="920"/>
      <c r="D1076" s="931"/>
      <c r="E1076" s="893" t="b">
        <f t="shared" ca="1" si="48"/>
        <v>1</v>
      </c>
      <c r="F1076" s="893" t="str">
        <f t="array" aca="1" ref="F1076" ca="1">IF(G1076&lt;&gt;"",INDIRECT("'"&amp;G1076&amp;"'!"&amp;H1076),"")</f>
        <v/>
      </c>
      <c r="G1076" s="560"/>
      <c r="H1076" s="893"/>
      <c r="I1076" s="931"/>
      <c r="J1076" s="931"/>
      <c r="K1076" s="931"/>
      <c r="L1076" s="920"/>
      <c r="M1076" s="920"/>
      <c r="N1076" s="920"/>
      <c r="S1076" s="919"/>
    </row>
    <row r="1077" spans="1:19" ht="12.75" customHeight="1" x14ac:dyDescent="0.15">
      <c r="A1077" s="914">
        <v>1072</v>
      </c>
      <c r="B1077" s="929">
        <f>'EstExp 12-20'!K67</f>
        <v>510921</v>
      </c>
      <c r="C1077" s="930">
        <f t="shared" ref="C1077:C1081" si="51">A1077-B1077</f>
        <v>-509849</v>
      </c>
      <c r="D1077" s="920"/>
      <c r="E1077" s="893" t="b">
        <f t="shared" ca="1" si="48"/>
        <v>1</v>
      </c>
      <c r="F1077" s="932">
        <f t="array" aca="1" ref="F1077" ca="1">IF(G1077&lt;&gt;"",INDIRECT("'"&amp;G1077&amp;"'!"&amp;H1077),"")</f>
        <v>510921</v>
      </c>
      <c r="G1077" s="560" t="s">
        <v>4786</v>
      </c>
      <c r="H1077" s="893" t="s">
        <v>5072</v>
      </c>
      <c r="I1077" s="920"/>
      <c r="J1077" s="920"/>
      <c r="K1077" s="920"/>
      <c r="L1077" s="920"/>
      <c r="M1077" s="920"/>
      <c r="N1077" s="920"/>
      <c r="S1077" s="919"/>
    </row>
    <row r="1078" spans="1:19" ht="12.75" customHeight="1" x14ac:dyDescent="0.15">
      <c r="A1078" s="914">
        <v>1073</v>
      </c>
      <c r="B1078" s="929">
        <f>'EstExp 12-20'!K69</f>
        <v>0</v>
      </c>
      <c r="C1078" s="930">
        <f t="shared" si="51"/>
        <v>1073</v>
      </c>
      <c r="D1078" s="920"/>
      <c r="E1078" s="893" t="b">
        <f t="shared" ca="1" si="48"/>
        <v>1</v>
      </c>
      <c r="F1078" s="932">
        <f t="array" aca="1" ref="F1078" ca="1">IF(G1078&lt;&gt;"",INDIRECT("'"&amp;G1078&amp;"'!"&amp;H1078),"")</f>
        <v>0</v>
      </c>
      <c r="G1078" s="560" t="s">
        <v>4786</v>
      </c>
      <c r="H1078" s="893" t="s">
        <v>5073</v>
      </c>
      <c r="I1078" s="920"/>
      <c r="J1078" s="920"/>
      <c r="K1078" s="920"/>
      <c r="L1078" s="920"/>
      <c r="M1078" s="920"/>
      <c r="N1078" s="920"/>
      <c r="S1078" s="919"/>
    </row>
    <row r="1079" spans="1:19" ht="12.75" customHeight="1" x14ac:dyDescent="0.15">
      <c r="A1079" s="914">
        <v>1074</v>
      </c>
      <c r="B1079" s="929">
        <f>'EstExp 12-20'!K70</f>
        <v>500</v>
      </c>
      <c r="C1079" s="930">
        <f t="shared" si="51"/>
        <v>574</v>
      </c>
      <c r="D1079" s="920"/>
      <c r="E1079" s="893" t="b">
        <f t="shared" ca="1" si="48"/>
        <v>1</v>
      </c>
      <c r="F1079" s="932">
        <f t="array" aca="1" ref="F1079" ca="1">IF(G1079&lt;&gt;"",INDIRECT("'"&amp;G1079&amp;"'!"&amp;H1079),"")</f>
        <v>500</v>
      </c>
      <c r="G1079" s="560" t="s">
        <v>4786</v>
      </c>
      <c r="H1079" s="893" t="s">
        <v>5074</v>
      </c>
      <c r="I1079" s="920"/>
      <c r="J1079" s="920"/>
      <c r="K1079" s="920"/>
      <c r="L1079" s="920"/>
      <c r="M1079" s="920"/>
      <c r="N1079" s="920"/>
      <c r="S1079" s="919"/>
    </row>
    <row r="1080" spans="1:19" ht="12.75" customHeight="1" x14ac:dyDescent="0.15">
      <c r="A1080" s="914">
        <v>1075</v>
      </c>
      <c r="B1080" s="929">
        <f>'EstExp 12-20'!K71</f>
        <v>5200</v>
      </c>
      <c r="C1080" s="930">
        <f t="shared" si="51"/>
        <v>-4125</v>
      </c>
      <c r="D1080" s="920"/>
      <c r="E1080" s="893" t="b">
        <f t="shared" ca="1" si="48"/>
        <v>1</v>
      </c>
      <c r="F1080" s="932">
        <f t="array" aca="1" ref="F1080" ca="1">IF(G1080&lt;&gt;"",INDIRECT("'"&amp;G1080&amp;"'!"&amp;H1080),"")</f>
        <v>5200</v>
      </c>
      <c r="G1080" s="560" t="s">
        <v>4786</v>
      </c>
      <c r="H1080" s="893" t="s">
        <v>5075</v>
      </c>
      <c r="I1080" s="920"/>
      <c r="J1080" s="920"/>
      <c r="K1080" s="920"/>
      <c r="L1080" s="920"/>
      <c r="M1080" s="920"/>
      <c r="N1080" s="920"/>
      <c r="S1080" s="919"/>
    </row>
    <row r="1081" spans="1:19" ht="12.75" customHeight="1" x14ac:dyDescent="0.15">
      <c r="A1081" s="914">
        <v>1076</v>
      </c>
      <c r="B1081" s="929">
        <f>'EstExp 12-20'!K72</f>
        <v>53450</v>
      </c>
      <c r="C1081" s="930">
        <f t="shared" si="51"/>
        <v>-52374</v>
      </c>
      <c r="D1081" s="920"/>
      <c r="E1081" s="893" t="b">
        <f t="shared" ca="1" si="48"/>
        <v>1</v>
      </c>
      <c r="F1081" s="932">
        <f t="array" aca="1" ref="F1081" ca="1">IF(G1081&lt;&gt;"",INDIRECT("'"&amp;G1081&amp;"'!"&amp;H1081),"")</f>
        <v>53450</v>
      </c>
      <c r="G1081" s="560" t="s">
        <v>4786</v>
      </c>
      <c r="H1081" s="893" t="s">
        <v>5076</v>
      </c>
      <c r="I1081" s="920"/>
      <c r="J1081" s="920"/>
      <c r="K1081" s="920"/>
      <c r="L1081" s="920"/>
      <c r="M1081" s="920"/>
      <c r="N1081" s="920"/>
      <c r="S1081" s="919"/>
    </row>
    <row r="1082" spans="1:19" ht="12.75" customHeight="1" x14ac:dyDescent="0.15">
      <c r="A1082" s="935">
        <v>1077</v>
      </c>
      <c r="B1082" s="919"/>
      <c r="C1082" s="920"/>
      <c r="D1082" s="931"/>
      <c r="E1082" s="893" t="b">
        <f t="shared" ca="1" si="48"/>
        <v>1</v>
      </c>
      <c r="F1082" s="893" t="str">
        <f t="array" aca="1" ref="F1082" ca="1">IF(G1082&lt;&gt;"",INDIRECT("'"&amp;G1082&amp;"'!"&amp;H1082),"")</f>
        <v/>
      </c>
      <c r="G1082" s="560"/>
      <c r="H1082" s="893"/>
      <c r="I1082" s="931"/>
      <c r="J1082" s="931"/>
      <c r="K1082" s="931"/>
      <c r="L1082" s="920"/>
      <c r="M1082" s="920"/>
      <c r="N1082" s="920"/>
      <c r="S1082" s="919"/>
    </row>
    <row r="1083" spans="1:19" ht="12.75" customHeight="1" x14ac:dyDescent="0.15">
      <c r="A1083" s="914">
        <v>1078</v>
      </c>
      <c r="B1083" s="929">
        <f>'EstExp 12-20'!K73</f>
        <v>0</v>
      </c>
      <c r="C1083" s="930">
        <f>A1083-B1083</f>
        <v>1078</v>
      </c>
      <c r="D1083" s="920"/>
      <c r="E1083" s="893" t="b">
        <f t="shared" ca="1" si="48"/>
        <v>1</v>
      </c>
      <c r="F1083" s="932">
        <f t="array" aca="1" ref="F1083" ca="1">IF(G1083&lt;&gt;"",INDIRECT("'"&amp;G1083&amp;"'!"&amp;H1083),"")</f>
        <v>0</v>
      </c>
      <c r="G1083" s="560" t="s">
        <v>4786</v>
      </c>
      <c r="H1083" s="893" t="s">
        <v>5077</v>
      </c>
      <c r="I1083" s="920"/>
      <c r="J1083" s="920"/>
      <c r="K1083" s="920"/>
      <c r="L1083" s="920"/>
      <c r="M1083" s="920"/>
      <c r="N1083" s="920"/>
      <c r="S1083" s="919"/>
    </row>
    <row r="1084" spans="1:19" ht="12.75" customHeight="1" x14ac:dyDescent="0.15">
      <c r="A1084" s="935">
        <v>1079</v>
      </c>
      <c r="B1084" s="919"/>
      <c r="C1084" s="920"/>
      <c r="D1084" s="931"/>
      <c r="E1084" s="893" t="b">
        <f t="shared" ca="1" si="48"/>
        <v>1</v>
      </c>
      <c r="F1084" s="893" t="str">
        <f t="array" aca="1" ref="F1084" ca="1">IF(G1084&lt;&gt;"",INDIRECT("'"&amp;G1084&amp;"'!"&amp;H1084),"")</f>
        <v/>
      </c>
      <c r="G1084" s="560"/>
      <c r="H1084" s="893"/>
      <c r="I1084" s="931"/>
      <c r="J1084" s="931"/>
      <c r="K1084" s="931"/>
      <c r="L1084" s="920"/>
      <c r="M1084" s="920"/>
      <c r="N1084" s="920"/>
      <c r="S1084" s="919"/>
    </row>
    <row r="1085" spans="1:19" ht="12.75" customHeight="1" x14ac:dyDescent="0.15">
      <c r="A1085" s="914">
        <v>1080</v>
      </c>
      <c r="B1085" s="929">
        <f>'EstExp 12-20'!K74</f>
        <v>59150</v>
      </c>
      <c r="C1085" s="930">
        <f t="shared" ref="C1085:C1091" si="52">A1085-B1085</f>
        <v>-58070</v>
      </c>
      <c r="D1085" s="920"/>
      <c r="E1085" s="893" t="b">
        <f t="shared" ca="1" si="48"/>
        <v>1</v>
      </c>
      <c r="F1085" s="932">
        <f t="array" aca="1" ref="F1085" ca="1">IF(G1085&lt;&gt;"",INDIRECT("'"&amp;G1085&amp;"'!"&amp;H1085),"")</f>
        <v>59150</v>
      </c>
      <c r="G1085" s="560" t="s">
        <v>4786</v>
      </c>
      <c r="H1085" s="893" t="s">
        <v>5078</v>
      </c>
      <c r="I1085" s="920"/>
      <c r="J1085" s="920"/>
      <c r="K1085" s="920"/>
      <c r="L1085" s="920"/>
      <c r="M1085" s="920"/>
      <c r="N1085" s="920"/>
      <c r="S1085" s="919"/>
    </row>
    <row r="1086" spans="1:19" ht="12.75" customHeight="1" x14ac:dyDescent="0.15">
      <c r="A1086" s="914">
        <v>1081</v>
      </c>
      <c r="B1086" s="929">
        <f>'EstExp 12-20'!K75</f>
        <v>0</v>
      </c>
      <c r="C1086" s="930">
        <f t="shared" si="52"/>
        <v>1081</v>
      </c>
      <c r="D1086" s="920"/>
      <c r="E1086" s="893" t="b">
        <f t="shared" ca="1" si="48"/>
        <v>1</v>
      </c>
      <c r="F1086" s="932">
        <f t="array" aca="1" ref="F1086" ca="1">IF(G1086&lt;&gt;"",INDIRECT("'"&amp;G1086&amp;"'!"&amp;H1086),"")</f>
        <v>0</v>
      </c>
      <c r="G1086" s="560" t="s">
        <v>4786</v>
      </c>
      <c r="H1086" s="893" t="s">
        <v>5079</v>
      </c>
      <c r="I1086" s="920"/>
      <c r="J1086" s="920"/>
      <c r="K1086" s="920"/>
      <c r="L1086" s="920"/>
      <c r="M1086" s="920"/>
      <c r="N1086" s="920"/>
      <c r="S1086" s="919"/>
    </row>
    <row r="1087" spans="1:19" ht="12.75" customHeight="1" x14ac:dyDescent="0.15">
      <c r="A1087" s="914">
        <v>1082</v>
      </c>
      <c r="B1087" s="929">
        <f>'EstExp 12-20'!K76</f>
        <v>4308856</v>
      </c>
      <c r="C1087" s="930">
        <f t="shared" si="52"/>
        <v>-4307774</v>
      </c>
      <c r="D1087" s="920"/>
      <c r="E1087" s="893" t="b">
        <f t="shared" ca="1" si="48"/>
        <v>1</v>
      </c>
      <c r="F1087" s="932">
        <f t="array" aca="1" ref="F1087" ca="1">IF(G1087&lt;&gt;"",INDIRECT("'"&amp;G1087&amp;"'!"&amp;H1087),"")</f>
        <v>4308856</v>
      </c>
      <c r="G1087" s="560" t="s">
        <v>4786</v>
      </c>
      <c r="H1087" s="893" t="s">
        <v>5080</v>
      </c>
      <c r="I1087" s="920"/>
      <c r="J1087" s="920"/>
      <c r="K1087" s="920"/>
      <c r="L1087" s="920"/>
      <c r="M1087" s="920"/>
      <c r="N1087" s="920"/>
      <c r="S1087" s="919"/>
    </row>
    <row r="1088" spans="1:19" ht="12.75" customHeight="1" x14ac:dyDescent="0.15">
      <c r="A1088" s="914">
        <v>1083</v>
      </c>
      <c r="B1088" s="929">
        <f>'EstExp 12-20'!K77</f>
        <v>600</v>
      </c>
      <c r="C1088" s="930">
        <f t="shared" si="52"/>
        <v>483</v>
      </c>
      <c r="D1088" s="920"/>
      <c r="E1088" s="893" t="b">
        <f t="shared" ca="1" si="48"/>
        <v>1</v>
      </c>
      <c r="F1088" s="932">
        <f t="array" aca="1" ref="F1088" ca="1">IF(G1088&lt;&gt;"",INDIRECT("'"&amp;G1088&amp;"'!"&amp;H1088),"")</f>
        <v>600</v>
      </c>
      <c r="G1088" s="560" t="s">
        <v>4786</v>
      </c>
      <c r="H1088" s="893" t="s">
        <v>5081</v>
      </c>
      <c r="I1088" s="920"/>
      <c r="J1088" s="920"/>
      <c r="K1088" s="920"/>
      <c r="L1088" s="920"/>
      <c r="M1088" s="920"/>
      <c r="N1088" s="920"/>
      <c r="S1088" s="919"/>
    </row>
    <row r="1089" spans="1:19" ht="12.75" customHeight="1" x14ac:dyDescent="0.15">
      <c r="A1089" s="914">
        <v>1084</v>
      </c>
      <c r="B1089" s="929">
        <f>'EstExp 12-20'!K104</f>
        <v>530700</v>
      </c>
      <c r="C1089" s="930">
        <f t="shared" si="52"/>
        <v>-529616</v>
      </c>
      <c r="D1089" s="920"/>
      <c r="E1089" s="893" t="b">
        <f t="shared" ca="1" si="48"/>
        <v>1</v>
      </c>
      <c r="F1089" s="932">
        <f t="array" aca="1" ref="F1089" ca="1">IF(G1089&lt;&gt;"",INDIRECT("'"&amp;G1089&amp;"'!"&amp;H1089),"")</f>
        <v>530700</v>
      </c>
      <c r="G1089" s="560" t="s">
        <v>4786</v>
      </c>
      <c r="H1089" s="893" t="s">
        <v>5082</v>
      </c>
      <c r="I1089" s="920"/>
      <c r="J1089" s="920"/>
      <c r="K1089" s="920"/>
      <c r="L1089" s="920"/>
      <c r="M1089" s="920"/>
      <c r="N1089" s="920"/>
      <c r="S1089" s="919"/>
    </row>
    <row r="1090" spans="1:19" ht="12.75" customHeight="1" x14ac:dyDescent="0.15">
      <c r="A1090" s="914">
        <v>1085</v>
      </c>
      <c r="B1090" s="929">
        <f>'EstExp 12-20'!K107</f>
        <v>0</v>
      </c>
      <c r="C1090" s="930">
        <f t="shared" si="52"/>
        <v>1085</v>
      </c>
      <c r="D1090" s="920"/>
      <c r="E1090" s="893" t="b">
        <f t="shared" ca="1" si="48"/>
        <v>1</v>
      </c>
      <c r="F1090" s="932">
        <f t="array" aca="1" ref="F1090" ca="1">IF(G1090&lt;&gt;"",INDIRECT("'"&amp;G1090&amp;"'!"&amp;H1090),"")</f>
        <v>0</v>
      </c>
      <c r="G1090" s="560" t="s">
        <v>4786</v>
      </c>
      <c r="H1090" s="893" t="s">
        <v>5083</v>
      </c>
      <c r="I1090" s="920"/>
      <c r="J1090" s="920"/>
      <c r="K1090" s="920"/>
      <c r="L1090" s="920"/>
      <c r="M1090" s="920"/>
      <c r="N1090" s="920"/>
      <c r="S1090" s="919"/>
    </row>
    <row r="1091" spans="1:19" ht="12.75" customHeight="1" x14ac:dyDescent="0.15">
      <c r="A1091" s="914">
        <v>1086</v>
      </c>
      <c r="B1091" s="929">
        <f>'EstExp 12-20'!K108</f>
        <v>0</v>
      </c>
      <c r="C1091" s="930">
        <f t="shared" si="52"/>
        <v>1086</v>
      </c>
      <c r="D1091" s="920"/>
      <c r="E1091" s="893" t="b">
        <f t="shared" ca="1" si="48"/>
        <v>1</v>
      </c>
      <c r="F1091" s="932">
        <f t="array" aca="1" ref="F1091" ca="1">IF(G1091&lt;&gt;"",INDIRECT("'"&amp;G1091&amp;"'!"&amp;H1091),"")</f>
        <v>0</v>
      </c>
      <c r="G1091" s="560" t="s">
        <v>4786</v>
      </c>
      <c r="H1091" s="893" t="s">
        <v>5084</v>
      </c>
      <c r="I1091" s="920"/>
      <c r="J1091" s="920"/>
      <c r="K1091" s="920"/>
      <c r="L1091" s="920"/>
      <c r="M1091" s="920"/>
      <c r="N1091" s="920"/>
      <c r="S1091" s="919"/>
    </row>
    <row r="1092" spans="1:19" ht="12.75" customHeight="1" x14ac:dyDescent="0.15">
      <c r="A1092" s="935">
        <v>1087</v>
      </c>
      <c r="B1092" s="919"/>
      <c r="C1092" s="920"/>
      <c r="D1092" s="920" t="s">
        <v>4732</v>
      </c>
      <c r="E1092" s="893" t="b">
        <f t="shared" ca="1" si="48"/>
        <v>1</v>
      </c>
      <c r="F1092" s="893" t="str">
        <f t="array" aca="1" ref="F1092" ca="1">IF(G1092&lt;&gt;"",INDIRECT("'"&amp;G1092&amp;"'!"&amp;H1092),"")</f>
        <v/>
      </c>
      <c r="G1092" s="560"/>
      <c r="H1092" s="893"/>
      <c r="I1092" s="920"/>
      <c r="J1092" s="920"/>
      <c r="K1092" s="920"/>
      <c r="L1092" s="920"/>
      <c r="M1092" s="920"/>
      <c r="N1092" s="920"/>
      <c r="S1092" s="919"/>
    </row>
    <row r="1093" spans="1:19" ht="12.75" customHeight="1" x14ac:dyDescent="0.15">
      <c r="A1093" s="914">
        <v>1088</v>
      </c>
      <c r="B1093" s="929">
        <f>'EstExp 12-20'!K111</f>
        <v>0</v>
      </c>
      <c r="C1093" s="930">
        <f>A1093-B1093</f>
        <v>1088</v>
      </c>
      <c r="D1093" s="920"/>
      <c r="E1093" s="893" t="b">
        <f t="shared" ca="1" si="48"/>
        <v>1</v>
      </c>
      <c r="F1093" s="932">
        <f t="array" aca="1" ref="F1093" ca="1">IF(G1093&lt;&gt;"",INDIRECT("'"&amp;G1093&amp;"'!"&amp;H1093),"")</f>
        <v>0</v>
      </c>
      <c r="G1093" s="560" t="s">
        <v>4786</v>
      </c>
      <c r="H1093" s="893" t="s">
        <v>5085</v>
      </c>
      <c r="I1093" s="920"/>
      <c r="J1093" s="920"/>
      <c r="K1093" s="920"/>
      <c r="L1093" s="920"/>
      <c r="M1093" s="920"/>
      <c r="N1093" s="920"/>
      <c r="S1093" s="919"/>
    </row>
    <row r="1094" spans="1:19" ht="12.75" customHeight="1" x14ac:dyDescent="0.15">
      <c r="A1094" s="935">
        <v>1089</v>
      </c>
      <c r="B1094" s="919"/>
      <c r="C1094" s="920"/>
      <c r="D1094" s="931"/>
      <c r="E1094" s="893" t="b">
        <f t="shared" ca="1" si="48"/>
        <v>1</v>
      </c>
      <c r="F1094" s="893" t="str">
        <f t="array" aca="1" ref="F1094" ca="1">IF(G1094&lt;&gt;"",INDIRECT("'"&amp;G1094&amp;"'!"&amp;H1094),"")</f>
        <v/>
      </c>
      <c r="G1094" s="560"/>
      <c r="H1094" s="893"/>
      <c r="I1094" s="931"/>
      <c r="J1094" s="931"/>
      <c r="K1094" s="931"/>
      <c r="L1094" s="920"/>
      <c r="M1094" s="920"/>
      <c r="N1094" s="920"/>
      <c r="S1094" s="919"/>
    </row>
    <row r="1095" spans="1:19" ht="12.75" customHeight="1" x14ac:dyDescent="0.15">
      <c r="A1095" s="914">
        <v>1090</v>
      </c>
      <c r="B1095" s="929">
        <f>'EstExp 12-20'!K114</f>
        <v>0</v>
      </c>
      <c r="C1095" s="930">
        <f t="shared" ref="C1095:C1097" si="53">A1095-B1095</f>
        <v>1090</v>
      </c>
      <c r="D1095" s="920"/>
      <c r="E1095" s="893" t="b">
        <f t="shared" ca="1" si="48"/>
        <v>1</v>
      </c>
      <c r="F1095" s="932">
        <f t="array" aca="1" ref="F1095" ca="1">IF(G1095&lt;&gt;"",INDIRECT("'"&amp;G1095&amp;"'!"&amp;H1095),"")</f>
        <v>0</v>
      </c>
      <c r="G1095" s="560" t="s">
        <v>4786</v>
      </c>
      <c r="H1095" s="893" t="s">
        <v>5086</v>
      </c>
      <c r="I1095" s="920"/>
      <c r="J1095" s="920"/>
      <c r="K1095" s="920"/>
      <c r="L1095" s="920"/>
      <c r="M1095" s="920"/>
      <c r="N1095" s="920"/>
      <c r="S1095" s="919"/>
    </row>
    <row r="1096" spans="1:19" ht="12.75" customHeight="1" x14ac:dyDescent="0.15">
      <c r="A1096" s="914">
        <v>1091</v>
      </c>
      <c r="B1096" s="929">
        <f>'EstExp 12-20'!K116</f>
        <v>14202457</v>
      </c>
      <c r="C1096" s="930">
        <f t="shared" si="53"/>
        <v>-14201366</v>
      </c>
      <c r="D1096" s="920"/>
      <c r="E1096" s="893" t="b">
        <f t="shared" ca="1" si="48"/>
        <v>1</v>
      </c>
      <c r="F1096" s="932">
        <f t="array" aca="1" ref="F1096" ca="1">IF(G1096&lt;&gt;"",INDIRECT("'"&amp;G1096&amp;"'!"&amp;H1096),"")</f>
        <v>14202457</v>
      </c>
      <c r="G1096" s="560" t="s">
        <v>4786</v>
      </c>
      <c r="H1096" s="893" t="s">
        <v>5087</v>
      </c>
      <c r="I1096" s="920"/>
      <c r="J1096" s="920"/>
      <c r="K1096" s="920"/>
      <c r="L1096" s="920"/>
      <c r="M1096" s="920"/>
      <c r="N1096" s="920"/>
      <c r="S1096" s="919"/>
    </row>
    <row r="1097" spans="1:19" ht="12.75" customHeight="1" x14ac:dyDescent="0.15">
      <c r="A1097" s="914">
        <v>1092</v>
      </c>
      <c r="B1097" s="929">
        <f>'EstExp 12-20'!K118</f>
        <v>316832</v>
      </c>
      <c r="C1097" s="930">
        <f t="shared" si="53"/>
        <v>-315740</v>
      </c>
      <c r="D1097" s="920"/>
      <c r="E1097" s="893" t="b">
        <f t="shared" ca="1" si="48"/>
        <v>1</v>
      </c>
      <c r="F1097" s="932">
        <f t="array" aca="1" ref="F1097" ca="1">IF(G1097&lt;&gt;"",INDIRECT("'"&amp;G1097&amp;"'!"&amp;H1097),"")</f>
        <v>316832</v>
      </c>
      <c r="G1097" s="560" t="s">
        <v>4786</v>
      </c>
      <c r="H1097" s="893" t="s">
        <v>5088</v>
      </c>
      <c r="I1097" s="920"/>
      <c r="J1097" s="920"/>
      <c r="K1097" s="920"/>
      <c r="L1097" s="920"/>
      <c r="M1097" s="920"/>
      <c r="N1097" s="920"/>
      <c r="S1097" s="919"/>
    </row>
    <row r="1098" spans="1:19" ht="12.75" customHeight="1" x14ac:dyDescent="0.15">
      <c r="A1098" s="935">
        <v>1093</v>
      </c>
      <c r="B1098" s="919"/>
      <c r="C1098" s="920"/>
      <c r="D1098" s="931"/>
      <c r="E1098" s="893" t="b">
        <f t="shared" ca="1" si="48"/>
        <v>1</v>
      </c>
      <c r="F1098" s="893" t="str">
        <f t="array" aca="1" ref="F1098" ca="1">IF(G1098&lt;&gt;"",INDIRECT("'"&amp;G1098&amp;"'!"&amp;H1098),"")</f>
        <v/>
      </c>
      <c r="G1098" s="560"/>
      <c r="H1098" s="893"/>
      <c r="I1098" s="931"/>
      <c r="J1098" s="931"/>
      <c r="K1098" s="931"/>
      <c r="L1098" s="920"/>
      <c r="M1098" s="920"/>
      <c r="N1098" s="920"/>
      <c r="S1098" s="919"/>
    </row>
    <row r="1099" spans="1:19" ht="12.75" customHeight="1" x14ac:dyDescent="0.15">
      <c r="A1099" s="935">
        <v>1094</v>
      </c>
      <c r="B1099" s="919"/>
      <c r="C1099" s="920"/>
      <c r="D1099" s="931"/>
      <c r="E1099" s="893" t="b">
        <f t="shared" ca="1" si="48"/>
        <v>1</v>
      </c>
      <c r="F1099" s="893" t="str">
        <f t="array" aca="1" ref="F1099" ca="1">IF(G1099&lt;&gt;"",INDIRECT("'"&amp;G1099&amp;"'!"&amp;H1099),"")</f>
        <v/>
      </c>
      <c r="G1099" s="560"/>
      <c r="H1099" s="893"/>
      <c r="I1099" s="931"/>
      <c r="J1099" s="931"/>
      <c r="K1099" s="931"/>
      <c r="L1099" s="920"/>
      <c r="M1099" s="920"/>
      <c r="N1099" s="920"/>
      <c r="S1099" s="919"/>
    </row>
    <row r="1100" spans="1:19" ht="12.75" customHeight="1" x14ac:dyDescent="0.15">
      <c r="A1100" s="935">
        <v>1095</v>
      </c>
      <c r="B1100" s="919"/>
      <c r="C1100" s="920"/>
      <c r="D1100" s="931"/>
      <c r="E1100" s="893" t="b">
        <f t="shared" ca="1" si="48"/>
        <v>1</v>
      </c>
      <c r="F1100" s="893" t="str">
        <f t="array" aca="1" ref="F1100" ca="1">IF(G1100&lt;&gt;"",INDIRECT("'"&amp;G1100&amp;"'!"&amp;H1100),"")</f>
        <v/>
      </c>
      <c r="G1100" s="560"/>
      <c r="H1100" s="893"/>
      <c r="I1100" s="931"/>
      <c r="J1100" s="931"/>
      <c r="K1100" s="931"/>
      <c r="L1100" s="920"/>
      <c r="M1100" s="920"/>
      <c r="N1100" s="920"/>
      <c r="S1100" s="919"/>
    </row>
    <row r="1101" spans="1:19" ht="12.75" customHeight="1" x14ac:dyDescent="0.15">
      <c r="A1101" s="935">
        <v>1096</v>
      </c>
      <c r="B1101" s="919"/>
      <c r="C1101" s="920"/>
      <c r="D1101" s="931"/>
      <c r="E1101" s="893" t="b">
        <f t="shared" ca="1" si="48"/>
        <v>1</v>
      </c>
      <c r="F1101" s="893" t="str">
        <f t="array" aca="1" ref="F1101" ca="1">IF(G1101&lt;&gt;"",INDIRECT("'"&amp;G1101&amp;"'!"&amp;H1101),"")</f>
        <v/>
      </c>
      <c r="G1101" s="560"/>
      <c r="H1101" s="893"/>
      <c r="I1101" s="931"/>
      <c r="J1101" s="931"/>
      <c r="K1101" s="931"/>
      <c r="L1101" s="920"/>
      <c r="M1101" s="920"/>
      <c r="N1101" s="920"/>
      <c r="S1101" s="919"/>
    </row>
    <row r="1102" spans="1:19" ht="12.75" customHeight="1" x14ac:dyDescent="0.15">
      <c r="A1102" s="935">
        <v>1097</v>
      </c>
      <c r="B1102" s="919"/>
      <c r="C1102" s="920"/>
      <c r="D1102" s="931"/>
      <c r="E1102" s="893" t="b">
        <f t="shared" ca="1" si="48"/>
        <v>1</v>
      </c>
      <c r="F1102" s="893" t="str">
        <f t="array" aca="1" ref="F1102" ca="1">IF(G1102&lt;&gt;"",INDIRECT("'"&amp;G1102&amp;"'!"&amp;H1102),"")</f>
        <v/>
      </c>
      <c r="G1102" s="560"/>
      <c r="H1102" s="893"/>
      <c r="I1102" s="931"/>
      <c r="J1102" s="931"/>
      <c r="K1102" s="931"/>
      <c r="L1102" s="920"/>
      <c r="M1102" s="920"/>
      <c r="N1102" s="920"/>
      <c r="S1102" s="919"/>
    </row>
    <row r="1103" spans="1:19" ht="12.75" customHeight="1" x14ac:dyDescent="0.15">
      <c r="A1103" s="935">
        <v>1098</v>
      </c>
      <c r="B1103" s="919"/>
      <c r="C1103" s="920"/>
      <c r="D1103" s="931"/>
      <c r="E1103" s="893" t="b">
        <f t="shared" ca="1" si="48"/>
        <v>1</v>
      </c>
      <c r="F1103" s="893" t="str">
        <f t="array" aca="1" ref="F1103" ca="1">IF(G1103&lt;&gt;"",INDIRECT("'"&amp;G1103&amp;"'!"&amp;H1103),"")</f>
        <v/>
      </c>
      <c r="G1103" s="560"/>
      <c r="H1103" s="893"/>
      <c r="I1103" s="931"/>
      <c r="J1103" s="931"/>
      <c r="K1103" s="931"/>
      <c r="L1103" s="920"/>
      <c r="M1103" s="920"/>
      <c r="N1103" s="920"/>
      <c r="S1103" s="919"/>
    </row>
    <row r="1104" spans="1:19" ht="12.75" customHeight="1" x14ac:dyDescent="0.15">
      <c r="A1104" s="935">
        <v>1099</v>
      </c>
      <c r="B1104" s="919"/>
      <c r="C1104" s="920"/>
      <c r="D1104" s="931"/>
      <c r="E1104" s="893" t="b">
        <f t="shared" ca="1" si="48"/>
        <v>1</v>
      </c>
      <c r="F1104" s="893" t="str">
        <f t="array" aca="1" ref="F1104" ca="1">IF(G1104&lt;&gt;"",INDIRECT("'"&amp;G1104&amp;"'!"&amp;H1104),"")</f>
        <v/>
      </c>
      <c r="G1104" s="560"/>
      <c r="H1104" s="893"/>
      <c r="I1104" s="931"/>
      <c r="J1104" s="931"/>
      <c r="K1104" s="931"/>
      <c r="L1104" s="920"/>
      <c r="M1104" s="920"/>
      <c r="N1104" s="920"/>
      <c r="S1104" s="919"/>
    </row>
    <row r="1105" spans="1:19" ht="12.75" customHeight="1" x14ac:dyDescent="0.15">
      <c r="A1105" s="935">
        <v>1100</v>
      </c>
      <c r="B1105" s="919"/>
      <c r="C1105" s="920"/>
      <c r="D1105" s="931"/>
      <c r="E1105" s="893" t="b">
        <f t="shared" ca="1" si="48"/>
        <v>1</v>
      </c>
      <c r="F1105" s="893" t="str">
        <f t="array" aca="1" ref="F1105" ca="1">IF(G1105&lt;&gt;"",INDIRECT("'"&amp;G1105&amp;"'!"&amp;H1105),"")</f>
        <v/>
      </c>
      <c r="G1105" s="560"/>
      <c r="H1105" s="893"/>
      <c r="I1105" s="931"/>
      <c r="J1105" s="931"/>
      <c r="K1105" s="931"/>
      <c r="L1105" s="920"/>
      <c r="M1105" s="920"/>
      <c r="N1105" s="920"/>
      <c r="S1105" s="919"/>
    </row>
    <row r="1106" spans="1:19" ht="12.75" customHeight="1" x14ac:dyDescent="0.15">
      <c r="A1106" s="935">
        <v>1101</v>
      </c>
      <c r="B1106" s="919"/>
      <c r="C1106" s="920"/>
      <c r="D1106" s="931"/>
      <c r="E1106" s="893" t="b">
        <f t="shared" ca="1" si="48"/>
        <v>1</v>
      </c>
      <c r="F1106" s="893" t="str">
        <f t="array" aca="1" ref="F1106" ca="1">IF(G1106&lt;&gt;"",INDIRECT("'"&amp;G1106&amp;"'!"&amp;H1106),"")</f>
        <v/>
      </c>
      <c r="G1106" s="560"/>
      <c r="H1106" s="893"/>
      <c r="I1106" s="931"/>
      <c r="J1106" s="931"/>
      <c r="K1106" s="931"/>
      <c r="L1106" s="920"/>
      <c r="M1106" s="920"/>
      <c r="N1106" s="920"/>
      <c r="S1106" s="919"/>
    </row>
    <row r="1107" spans="1:19" ht="12.75" customHeight="1" x14ac:dyDescent="0.15">
      <c r="A1107" s="935">
        <v>1102</v>
      </c>
      <c r="B1107" s="919"/>
      <c r="C1107" s="920"/>
      <c r="D1107" s="931"/>
      <c r="E1107" s="893" t="b">
        <f t="shared" ca="1" si="48"/>
        <v>1</v>
      </c>
      <c r="F1107" s="893" t="str">
        <f t="array" aca="1" ref="F1107" ca="1">IF(G1107&lt;&gt;"",INDIRECT("'"&amp;G1107&amp;"'!"&amp;H1107),"")</f>
        <v/>
      </c>
      <c r="G1107" s="560"/>
      <c r="H1107" s="893"/>
      <c r="I1107" s="931"/>
      <c r="J1107" s="931"/>
      <c r="K1107" s="931"/>
      <c r="L1107" s="920"/>
      <c r="M1107" s="920"/>
      <c r="N1107" s="920"/>
      <c r="S1107" s="919"/>
    </row>
    <row r="1108" spans="1:19" ht="12.75" customHeight="1" x14ac:dyDescent="0.15">
      <c r="A1108" s="935">
        <v>1103</v>
      </c>
      <c r="B1108" s="919"/>
      <c r="C1108" s="920"/>
      <c r="D1108" s="931"/>
      <c r="E1108" s="893" t="b">
        <f t="shared" ca="1" si="48"/>
        <v>1</v>
      </c>
      <c r="F1108" s="893" t="str">
        <f t="array" aca="1" ref="F1108" ca="1">IF(G1108&lt;&gt;"",INDIRECT("'"&amp;G1108&amp;"'!"&amp;H1108),"")</f>
        <v/>
      </c>
      <c r="G1108" s="560"/>
      <c r="H1108" s="893"/>
      <c r="I1108" s="931"/>
      <c r="J1108" s="931"/>
      <c r="K1108" s="931"/>
      <c r="L1108" s="920"/>
      <c r="M1108" s="920"/>
      <c r="N1108" s="920"/>
      <c r="S1108" s="919"/>
    </row>
    <row r="1109" spans="1:19" ht="12.75" customHeight="1" x14ac:dyDescent="0.15">
      <c r="A1109" s="935">
        <v>1104</v>
      </c>
      <c r="B1109" s="919"/>
      <c r="C1109" s="920"/>
      <c r="D1109" s="931"/>
      <c r="E1109" s="893" t="b">
        <f t="shared" ca="1" si="48"/>
        <v>1</v>
      </c>
      <c r="F1109" s="893" t="str">
        <f t="array" aca="1" ref="F1109" ca="1">IF(G1109&lt;&gt;"",INDIRECT("'"&amp;G1109&amp;"'!"&amp;H1109),"")</f>
        <v/>
      </c>
      <c r="G1109" s="560"/>
      <c r="H1109" s="893"/>
      <c r="I1109" s="931"/>
      <c r="J1109" s="931"/>
      <c r="K1109" s="931"/>
      <c r="L1109" s="920"/>
      <c r="M1109" s="920"/>
      <c r="N1109" s="920"/>
      <c r="S1109" s="919"/>
    </row>
    <row r="1110" spans="1:19" ht="12.75" customHeight="1" x14ac:dyDescent="0.15">
      <c r="A1110" s="935">
        <v>1105</v>
      </c>
      <c r="B1110" s="919"/>
      <c r="C1110" s="920"/>
      <c r="D1110" s="931"/>
      <c r="E1110" s="893" t="b">
        <f t="shared" ca="1" si="48"/>
        <v>1</v>
      </c>
      <c r="F1110" s="893" t="str">
        <f t="array" aca="1" ref="F1110" ca="1">IF(G1110&lt;&gt;"",INDIRECT("'"&amp;G1110&amp;"'!"&amp;H1110),"")</f>
        <v/>
      </c>
      <c r="G1110" s="560"/>
      <c r="H1110" s="893"/>
      <c r="I1110" s="931"/>
      <c r="J1110" s="931"/>
      <c r="K1110" s="931"/>
      <c r="L1110" s="920"/>
      <c r="M1110" s="920"/>
      <c r="N1110" s="920"/>
      <c r="S1110" s="919"/>
    </row>
    <row r="1111" spans="1:19" ht="12.75" customHeight="1" x14ac:dyDescent="0.15">
      <c r="A1111" s="935">
        <v>1106</v>
      </c>
      <c r="B1111" s="919"/>
      <c r="C1111" s="920"/>
      <c r="D1111" s="931"/>
      <c r="E1111" s="893" t="b">
        <f t="shared" ca="1" si="48"/>
        <v>1</v>
      </c>
      <c r="F1111" s="893" t="str">
        <f t="array" aca="1" ref="F1111" ca="1">IF(G1111&lt;&gt;"",INDIRECT("'"&amp;G1111&amp;"'!"&amp;H1111),"")</f>
        <v/>
      </c>
      <c r="G1111" s="560"/>
      <c r="H1111" s="893"/>
      <c r="I1111" s="931"/>
      <c r="J1111" s="931"/>
      <c r="K1111" s="931"/>
      <c r="L1111" s="920"/>
      <c r="M1111" s="920"/>
      <c r="N1111" s="920"/>
      <c r="S1111" s="919"/>
    </row>
    <row r="1112" spans="1:19" ht="12.75" customHeight="1" x14ac:dyDescent="0.15">
      <c r="A1112" s="935">
        <v>1107</v>
      </c>
      <c r="B1112" s="919"/>
      <c r="C1112" s="920"/>
      <c r="D1112" s="931"/>
      <c r="E1112" s="893" t="b">
        <f t="shared" ca="1" si="48"/>
        <v>1</v>
      </c>
      <c r="F1112" s="893" t="str">
        <f t="array" aca="1" ref="F1112" ca="1">IF(G1112&lt;&gt;"",INDIRECT("'"&amp;G1112&amp;"'!"&amp;H1112),"")</f>
        <v/>
      </c>
      <c r="G1112" s="560"/>
      <c r="H1112" s="893"/>
      <c r="I1112" s="931"/>
      <c r="J1112" s="931"/>
      <c r="K1112" s="931"/>
      <c r="L1112" s="920"/>
      <c r="M1112" s="920"/>
      <c r="N1112" s="920"/>
      <c r="S1112" s="919"/>
    </row>
    <row r="1113" spans="1:19" ht="12.75" customHeight="1" x14ac:dyDescent="0.15">
      <c r="A1113" s="935">
        <v>1108</v>
      </c>
      <c r="B1113" s="919"/>
      <c r="C1113" s="920"/>
      <c r="D1113" s="931"/>
      <c r="E1113" s="893" t="b">
        <f t="shared" ca="1" si="48"/>
        <v>1</v>
      </c>
      <c r="F1113" s="893" t="str">
        <f t="array" aca="1" ref="F1113" ca="1">IF(G1113&lt;&gt;"",INDIRECT("'"&amp;G1113&amp;"'!"&amp;H1113),"")</f>
        <v/>
      </c>
      <c r="G1113" s="560"/>
      <c r="H1113" s="893"/>
      <c r="I1113" s="931"/>
      <c r="J1113" s="931"/>
      <c r="K1113" s="931"/>
      <c r="L1113" s="920"/>
      <c r="M1113" s="920"/>
      <c r="N1113" s="920"/>
      <c r="S1113" s="919"/>
    </row>
    <row r="1114" spans="1:19" ht="12.75" customHeight="1" x14ac:dyDescent="0.15">
      <c r="A1114" s="935">
        <v>1109</v>
      </c>
      <c r="B1114" s="919"/>
      <c r="C1114" s="920"/>
      <c r="D1114" s="931"/>
      <c r="E1114" s="893" t="b">
        <f t="shared" ca="1" si="48"/>
        <v>1</v>
      </c>
      <c r="F1114" s="893" t="str">
        <f t="array" aca="1" ref="F1114" ca="1">IF(G1114&lt;&gt;"",INDIRECT("'"&amp;G1114&amp;"'!"&amp;H1114),"")</f>
        <v/>
      </c>
      <c r="G1114" s="560"/>
      <c r="H1114" s="893"/>
      <c r="I1114" s="931"/>
      <c r="J1114" s="931"/>
      <c r="K1114" s="931"/>
      <c r="L1114" s="920"/>
      <c r="M1114" s="920"/>
      <c r="N1114" s="920"/>
      <c r="S1114" s="919"/>
    </row>
    <row r="1115" spans="1:19" ht="12.75" customHeight="1" x14ac:dyDescent="0.15">
      <c r="A1115" s="935">
        <v>1110</v>
      </c>
      <c r="B1115" s="919"/>
      <c r="C1115" s="920"/>
      <c r="D1115" s="931"/>
      <c r="E1115" s="893" t="b">
        <f t="shared" ca="1" si="48"/>
        <v>1</v>
      </c>
      <c r="F1115" s="893" t="str">
        <f t="array" aca="1" ref="F1115" ca="1">IF(G1115&lt;&gt;"",INDIRECT("'"&amp;G1115&amp;"'!"&amp;H1115),"")</f>
        <v/>
      </c>
      <c r="G1115" s="560"/>
      <c r="H1115" s="893"/>
      <c r="I1115" s="931"/>
      <c r="J1115" s="931"/>
      <c r="K1115" s="931"/>
      <c r="L1115" s="920"/>
      <c r="M1115" s="920"/>
      <c r="N1115" s="920"/>
      <c r="S1115" s="919"/>
    </row>
    <row r="1116" spans="1:19" ht="12.75" customHeight="1" x14ac:dyDescent="0.15">
      <c r="A1116" s="935">
        <v>1111</v>
      </c>
      <c r="B1116" s="919"/>
      <c r="C1116" s="920"/>
      <c r="D1116" s="931"/>
      <c r="E1116" s="893" t="b">
        <f t="shared" ca="1" si="48"/>
        <v>1</v>
      </c>
      <c r="F1116" s="893" t="str">
        <f t="array" aca="1" ref="F1116" ca="1">IF(G1116&lt;&gt;"",INDIRECT("'"&amp;G1116&amp;"'!"&amp;H1116),"")</f>
        <v/>
      </c>
      <c r="G1116" s="560"/>
      <c r="H1116" s="893"/>
      <c r="I1116" s="931"/>
      <c r="J1116" s="931"/>
      <c r="K1116" s="931"/>
      <c r="L1116" s="920"/>
      <c r="M1116" s="920"/>
      <c r="N1116" s="920"/>
      <c r="S1116" s="919"/>
    </row>
    <row r="1117" spans="1:19" ht="12.75" customHeight="1" x14ac:dyDescent="0.15">
      <c r="A1117" s="935">
        <v>1112</v>
      </c>
      <c r="B1117" s="919"/>
      <c r="C1117" s="920"/>
      <c r="D1117" s="931"/>
      <c r="E1117" s="893" t="b">
        <f t="shared" ca="1" si="48"/>
        <v>1</v>
      </c>
      <c r="F1117" s="893" t="str">
        <f t="array" aca="1" ref="F1117" ca="1">IF(G1117&lt;&gt;"",INDIRECT("'"&amp;G1117&amp;"'!"&amp;H1117),"")</f>
        <v/>
      </c>
      <c r="G1117" s="560"/>
      <c r="H1117" s="893"/>
      <c r="I1117" s="931"/>
      <c r="J1117" s="931"/>
      <c r="K1117" s="931"/>
      <c r="L1117" s="920"/>
      <c r="M1117" s="920"/>
      <c r="N1117" s="920"/>
      <c r="S1117" s="919"/>
    </row>
    <row r="1118" spans="1:19" ht="12.75" customHeight="1" x14ac:dyDescent="0.15">
      <c r="A1118" s="935">
        <v>1113</v>
      </c>
      <c r="B1118" s="919"/>
      <c r="C1118" s="920"/>
      <c r="D1118" s="931"/>
      <c r="E1118" s="893" t="b">
        <f t="shared" ca="1" si="48"/>
        <v>1</v>
      </c>
      <c r="F1118" s="893" t="str">
        <f t="array" aca="1" ref="F1118" ca="1">IF(G1118&lt;&gt;"",INDIRECT("'"&amp;G1118&amp;"'!"&amp;H1118),"")</f>
        <v/>
      </c>
      <c r="G1118" s="560"/>
      <c r="H1118" s="893"/>
      <c r="I1118" s="931"/>
      <c r="J1118" s="931"/>
      <c r="K1118" s="931"/>
      <c r="L1118" s="920"/>
      <c r="M1118" s="920"/>
      <c r="N1118" s="920"/>
      <c r="S1118" s="919"/>
    </row>
    <row r="1119" spans="1:19" ht="12.75" customHeight="1" x14ac:dyDescent="0.15">
      <c r="A1119" s="935">
        <v>1114</v>
      </c>
      <c r="B1119" s="919"/>
      <c r="C1119" s="920"/>
      <c r="D1119" s="931"/>
      <c r="E1119" s="893" t="b">
        <f t="shared" ca="1" si="48"/>
        <v>1</v>
      </c>
      <c r="F1119" s="893" t="str">
        <f t="array" aca="1" ref="F1119" ca="1">IF(G1119&lt;&gt;"",INDIRECT("'"&amp;G1119&amp;"'!"&amp;H1119),"")</f>
        <v/>
      </c>
      <c r="G1119" s="560"/>
      <c r="H1119" s="893"/>
      <c r="I1119" s="931"/>
      <c r="J1119" s="931"/>
      <c r="K1119" s="931"/>
      <c r="L1119" s="920"/>
      <c r="M1119" s="920"/>
      <c r="N1119" s="920"/>
      <c r="S1119" s="919"/>
    </row>
    <row r="1120" spans="1:19" ht="12.75" customHeight="1" x14ac:dyDescent="0.15">
      <c r="A1120" s="935">
        <v>1115</v>
      </c>
      <c r="B1120" s="919"/>
      <c r="C1120" s="920"/>
      <c r="D1120" s="931"/>
      <c r="E1120" s="893" t="b">
        <f t="shared" ca="1" si="48"/>
        <v>1</v>
      </c>
      <c r="F1120" s="893" t="str">
        <f t="array" aca="1" ref="F1120" ca="1">IF(G1120&lt;&gt;"",INDIRECT("'"&amp;G1120&amp;"'!"&amp;H1120),"")</f>
        <v/>
      </c>
      <c r="G1120" s="560"/>
      <c r="H1120" s="893"/>
      <c r="I1120" s="931"/>
      <c r="J1120" s="931"/>
      <c r="K1120" s="931"/>
      <c r="L1120" s="920"/>
      <c r="M1120" s="920"/>
      <c r="N1120" s="920"/>
      <c r="S1120" s="919"/>
    </row>
    <row r="1121" spans="1:19" ht="12.75" customHeight="1" x14ac:dyDescent="0.15">
      <c r="A1121" s="935">
        <v>1116</v>
      </c>
      <c r="B1121" s="919"/>
      <c r="C1121" s="920"/>
      <c r="D1121" s="931"/>
      <c r="E1121" s="893" t="b">
        <f t="shared" ca="1" si="48"/>
        <v>1</v>
      </c>
      <c r="F1121" s="893" t="str">
        <f t="array" aca="1" ref="F1121" ca="1">IF(G1121&lt;&gt;"",INDIRECT("'"&amp;G1121&amp;"'!"&amp;H1121),"")</f>
        <v/>
      </c>
      <c r="G1121" s="560"/>
      <c r="H1121" s="893"/>
      <c r="I1121" s="931"/>
      <c r="J1121" s="931"/>
      <c r="K1121" s="931"/>
      <c r="L1121" s="920"/>
      <c r="M1121" s="920"/>
      <c r="N1121" s="920"/>
      <c r="S1121" s="919"/>
    </row>
    <row r="1122" spans="1:19" ht="12.75" customHeight="1" x14ac:dyDescent="0.15">
      <c r="A1122" s="935">
        <v>1117</v>
      </c>
      <c r="B1122" s="919"/>
      <c r="C1122" s="920"/>
      <c r="D1122" s="931"/>
      <c r="E1122" s="893" t="b">
        <f t="shared" ca="1" si="48"/>
        <v>1</v>
      </c>
      <c r="F1122" s="893" t="str">
        <f t="array" aca="1" ref="F1122" ca="1">IF(G1122&lt;&gt;"",INDIRECT("'"&amp;G1122&amp;"'!"&amp;H1122),"")</f>
        <v/>
      </c>
      <c r="G1122" s="560"/>
      <c r="H1122" s="893"/>
      <c r="I1122" s="931"/>
      <c r="J1122" s="931"/>
      <c r="K1122" s="931"/>
      <c r="L1122" s="920"/>
      <c r="M1122" s="920"/>
      <c r="N1122" s="920"/>
      <c r="S1122" s="919"/>
    </row>
    <row r="1123" spans="1:19" ht="12.75" customHeight="1" x14ac:dyDescent="0.15">
      <c r="A1123" s="935">
        <v>1118</v>
      </c>
      <c r="B1123" s="919"/>
      <c r="C1123" s="920"/>
      <c r="D1123" s="931"/>
      <c r="E1123" s="893" t="b">
        <f t="shared" ca="1" si="48"/>
        <v>1</v>
      </c>
      <c r="F1123" s="893" t="str">
        <f t="array" aca="1" ref="F1123" ca="1">IF(G1123&lt;&gt;"",INDIRECT("'"&amp;G1123&amp;"'!"&amp;H1123),"")</f>
        <v/>
      </c>
      <c r="G1123" s="560"/>
      <c r="H1123" s="893"/>
      <c r="I1123" s="931"/>
      <c r="J1123" s="931"/>
      <c r="K1123" s="931"/>
      <c r="L1123" s="920"/>
      <c r="M1123" s="920"/>
      <c r="N1123" s="920"/>
      <c r="S1123" s="919"/>
    </row>
    <row r="1124" spans="1:19" ht="12.75" customHeight="1" x14ac:dyDescent="0.15">
      <c r="A1124" s="935">
        <v>1119</v>
      </c>
      <c r="B1124" s="919"/>
      <c r="C1124" s="920"/>
      <c r="D1124" s="931"/>
      <c r="E1124" s="893" t="b">
        <f t="shared" ca="1" si="48"/>
        <v>1</v>
      </c>
      <c r="F1124" s="893" t="str">
        <f t="array" aca="1" ref="F1124" ca="1">IF(G1124&lt;&gt;"",INDIRECT("'"&amp;G1124&amp;"'!"&amp;H1124),"")</f>
        <v/>
      </c>
      <c r="G1124" s="560"/>
      <c r="H1124" s="893"/>
      <c r="I1124" s="931"/>
      <c r="J1124" s="931"/>
      <c r="K1124" s="931"/>
      <c r="L1124" s="920"/>
      <c r="M1124" s="920"/>
      <c r="N1124" s="920"/>
      <c r="S1124" s="919"/>
    </row>
    <row r="1125" spans="1:19" ht="12.75" customHeight="1" x14ac:dyDescent="0.15">
      <c r="A1125" s="935">
        <v>1120</v>
      </c>
      <c r="B1125" s="919"/>
      <c r="C1125" s="920"/>
      <c r="D1125" s="931"/>
      <c r="E1125" s="893" t="b">
        <f t="shared" ca="1" si="48"/>
        <v>1</v>
      </c>
      <c r="F1125" s="893" t="str">
        <f t="array" aca="1" ref="F1125" ca="1">IF(G1125&lt;&gt;"",INDIRECT("'"&amp;G1125&amp;"'!"&amp;H1125),"")</f>
        <v/>
      </c>
      <c r="G1125" s="560"/>
      <c r="H1125" s="893"/>
      <c r="I1125" s="931"/>
      <c r="J1125" s="931"/>
      <c r="K1125" s="931"/>
      <c r="L1125" s="920"/>
      <c r="M1125" s="920"/>
      <c r="N1125" s="920"/>
      <c r="S1125" s="919"/>
    </row>
    <row r="1126" spans="1:19" ht="12.75" customHeight="1" x14ac:dyDescent="0.15">
      <c r="A1126" s="935">
        <v>1121</v>
      </c>
      <c r="B1126" s="919"/>
      <c r="C1126" s="920"/>
      <c r="D1126" s="931"/>
      <c r="E1126" s="893" t="b">
        <f t="shared" ca="1" si="48"/>
        <v>1</v>
      </c>
      <c r="F1126" s="893" t="str">
        <f t="array" aca="1" ref="F1126" ca="1">IF(G1126&lt;&gt;"",INDIRECT("'"&amp;G1126&amp;"'!"&amp;H1126),"")</f>
        <v/>
      </c>
      <c r="G1126" s="560"/>
      <c r="H1126" s="893"/>
      <c r="I1126" s="931"/>
      <c r="J1126" s="931"/>
      <c r="K1126" s="931"/>
      <c r="L1126" s="920"/>
      <c r="M1126" s="920"/>
      <c r="N1126" s="920"/>
      <c r="S1126" s="919"/>
    </row>
    <row r="1127" spans="1:19" ht="12.75" customHeight="1" x14ac:dyDescent="0.15">
      <c r="A1127" s="935">
        <v>1122</v>
      </c>
      <c r="B1127" s="919"/>
      <c r="C1127" s="920"/>
      <c r="D1127" s="931"/>
      <c r="E1127" s="893" t="b">
        <f t="shared" ca="1" si="48"/>
        <v>1</v>
      </c>
      <c r="F1127" s="893" t="str">
        <f t="array" aca="1" ref="F1127" ca="1">IF(G1127&lt;&gt;"",INDIRECT("'"&amp;G1127&amp;"'!"&amp;H1127),"")</f>
        <v/>
      </c>
      <c r="G1127" s="560"/>
      <c r="H1127" s="893"/>
      <c r="I1127" s="931"/>
      <c r="J1127" s="931"/>
      <c r="K1127" s="931"/>
      <c r="L1127" s="920"/>
      <c r="M1127" s="920"/>
      <c r="N1127" s="920"/>
      <c r="S1127" s="919"/>
    </row>
    <row r="1128" spans="1:19" ht="12.75" customHeight="1" x14ac:dyDescent="0.15">
      <c r="A1128" s="935">
        <v>1123</v>
      </c>
      <c r="B1128" s="919"/>
      <c r="C1128" s="920"/>
      <c r="D1128" s="931"/>
      <c r="E1128" s="893" t="b">
        <f t="shared" ca="1" si="48"/>
        <v>1</v>
      </c>
      <c r="F1128" s="893" t="str">
        <f t="array" aca="1" ref="F1128" ca="1">IF(G1128&lt;&gt;"",INDIRECT("'"&amp;G1128&amp;"'!"&amp;H1128),"")</f>
        <v/>
      </c>
      <c r="G1128" s="560"/>
      <c r="H1128" s="893"/>
      <c r="I1128" s="931"/>
      <c r="J1128" s="931"/>
      <c r="K1128" s="931"/>
      <c r="L1128" s="920"/>
      <c r="M1128" s="920"/>
      <c r="N1128" s="920"/>
      <c r="S1128" s="919"/>
    </row>
    <row r="1129" spans="1:19" ht="12.75" customHeight="1" x14ac:dyDescent="0.15">
      <c r="A1129" s="935">
        <v>1124</v>
      </c>
      <c r="B1129" s="919"/>
      <c r="C1129" s="920"/>
      <c r="D1129" s="931"/>
      <c r="E1129" s="893" t="b">
        <f t="shared" ca="1" si="48"/>
        <v>1</v>
      </c>
      <c r="F1129" s="893" t="str">
        <f t="array" aca="1" ref="F1129" ca="1">IF(G1129&lt;&gt;"",INDIRECT("'"&amp;G1129&amp;"'!"&amp;H1129),"")</f>
        <v/>
      </c>
      <c r="G1129" s="560"/>
      <c r="H1129" s="893"/>
      <c r="I1129" s="931"/>
      <c r="J1129" s="931"/>
      <c r="K1129" s="931"/>
      <c r="L1129" s="920"/>
      <c r="M1129" s="920"/>
      <c r="N1129" s="920"/>
      <c r="S1129" s="919"/>
    </row>
    <row r="1130" spans="1:19" ht="12.75" customHeight="1" x14ac:dyDescent="0.15">
      <c r="A1130" s="935">
        <v>1125</v>
      </c>
      <c r="B1130" s="919"/>
      <c r="C1130" s="920"/>
      <c r="D1130" s="931"/>
      <c r="E1130" s="893" t="b">
        <f t="shared" ca="1" si="48"/>
        <v>1</v>
      </c>
      <c r="F1130" s="893" t="str">
        <f t="array" aca="1" ref="F1130" ca="1">IF(G1130&lt;&gt;"",INDIRECT("'"&amp;G1130&amp;"'!"&amp;H1130),"")</f>
        <v/>
      </c>
      <c r="G1130" s="560"/>
      <c r="H1130" s="893"/>
      <c r="I1130" s="931"/>
      <c r="J1130" s="931"/>
      <c r="K1130" s="931"/>
      <c r="L1130" s="920"/>
      <c r="M1130" s="920"/>
      <c r="N1130" s="920"/>
      <c r="S1130" s="919"/>
    </row>
    <row r="1131" spans="1:19" ht="12.75" customHeight="1" x14ac:dyDescent="0.15">
      <c r="A1131" s="935">
        <v>1126</v>
      </c>
      <c r="B1131" s="919"/>
      <c r="C1131" s="920"/>
      <c r="D1131" s="931"/>
      <c r="E1131" s="893" t="b">
        <f t="shared" ca="1" si="48"/>
        <v>1</v>
      </c>
      <c r="F1131" s="893" t="str">
        <f t="array" aca="1" ref="F1131" ca="1">IF(G1131&lt;&gt;"",INDIRECT("'"&amp;G1131&amp;"'!"&amp;H1131),"")</f>
        <v/>
      </c>
      <c r="G1131" s="560"/>
      <c r="H1131" s="893"/>
      <c r="I1131" s="931"/>
      <c r="J1131" s="931"/>
      <c r="K1131" s="931"/>
      <c r="L1131" s="920"/>
      <c r="M1131" s="920"/>
      <c r="N1131" s="920"/>
      <c r="S1131" s="919"/>
    </row>
    <row r="1132" spans="1:19" ht="12.75" customHeight="1" x14ac:dyDescent="0.15">
      <c r="A1132" s="935">
        <v>1127</v>
      </c>
      <c r="B1132" s="919"/>
      <c r="C1132" s="920"/>
      <c r="D1132" s="931"/>
      <c r="E1132" s="893" t="b">
        <f t="shared" ca="1" si="48"/>
        <v>1</v>
      </c>
      <c r="F1132" s="893" t="str">
        <f t="array" aca="1" ref="F1132" ca="1">IF(G1132&lt;&gt;"",INDIRECT("'"&amp;G1132&amp;"'!"&amp;H1132),"")</f>
        <v/>
      </c>
      <c r="G1132" s="560"/>
      <c r="H1132" s="893"/>
      <c r="I1132" s="931"/>
      <c r="J1132" s="931"/>
      <c r="K1132" s="931"/>
      <c r="L1132" s="920"/>
      <c r="M1132" s="920"/>
      <c r="N1132" s="920"/>
      <c r="S1132" s="919"/>
    </row>
    <row r="1133" spans="1:19" ht="12.75" customHeight="1" x14ac:dyDescent="0.15">
      <c r="A1133" s="935">
        <v>1128</v>
      </c>
      <c r="B1133" s="919"/>
      <c r="C1133" s="920"/>
      <c r="D1133" s="931"/>
      <c r="E1133" s="893" t="b">
        <f t="shared" ca="1" si="48"/>
        <v>1</v>
      </c>
      <c r="F1133" s="893" t="str">
        <f t="array" aca="1" ref="F1133" ca="1">IF(G1133&lt;&gt;"",INDIRECT("'"&amp;G1133&amp;"'!"&amp;H1133),"")</f>
        <v/>
      </c>
      <c r="G1133" s="560"/>
      <c r="H1133" s="893"/>
      <c r="I1133" s="931"/>
      <c r="J1133" s="931"/>
      <c r="K1133" s="931"/>
      <c r="L1133" s="920"/>
      <c r="M1133" s="920"/>
      <c r="N1133" s="920"/>
      <c r="S1133" s="919"/>
    </row>
    <row r="1134" spans="1:19" ht="12.75" customHeight="1" x14ac:dyDescent="0.15">
      <c r="A1134" s="935">
        <v>1129</v>
      </c>
      <c r="B1134" s="919"/>
      <c r="C1134" s="920"/>
      <c r="D1134" s="931"/>
      <c r="E1134" s="893" t="b">
        <f t="shared" ca="1" si="48"/>
        <v>1</v>
      </c>
      <c r="F1134" s="893" t="str">
        <f t="array" aca="1" ref="F1134" ca="1">IF(G1134&lt;&gt;"",INDIRECT("'"&amp;G1134&amp;"'!"&amp;H1134),"")</f>
        <v/>
      </c>
      <c r="G1134" s="560"/>
      <c r="H1134" s="893"/>
      <c r="I1134" s="931"/>
      <c r="J1134" s="931"/>
      <c r="K1134" s="931"/>
      <c r="L1134" s="920"/>
      <c r="M1134" s="920"/>
      <c r="N1134" s="920"/>
      <c r="S1134" s="919"/>
    </row>
    <row r="1135" spans="1:19" ht="12.75" customHeight="1" x14ac:dyDescent="0.15">
      <c r="A1135" s="935">
        <v>1130</v>
      </c>
      <c r="B1135" s="919"/>
      <c r="C1135" s="920"/>
      <c r="D1135" s="931"/>
      <c r="E1135" s="893" t="b">
        <f t="shared" ca="1" si="48"/>
        <v>1</v>
      </c>
      <c r="F1135" s="893" t="str">
        <f t="array" aca="1" ref="F1135" ca="1">IF(G1135&lt;&gt;"",INDIRECT("'"&amp;G1135&amp;"'!"&amp;H1135),"")</f>
        <v/>
      </c>
      <c r="G1135" s="560"/>
      <c r="H1135" s="893"/>
      <c r="I1135" s="931"/>
      <c r="J1135" s="931"/>
      <c r="K1135" s="931"/>
      <c r="L1135" s="920"/>
      <c r="M1135" s="920"/>
      <c r="N1135" s="920"/>
      <c r="S1135" s="919"/>
    </row>
    <row r="1136" spans="1:19" ht="12.75" customHeight="1" x14ac:dyDescent="0.15">
      <c r="A1136" s="935">
        <v>1131</v>
      </c>
      <c r="B1136" s="919"/>
      <c r="C1136" s="920"/>
      <c r="D1136" s="931"/>
      <c r="E1136" s="893" t="b">
        <f t="shared" ca="1" si="48"/>
        <v>1</v>
      </c>
      <c r="F1136" s="893" t="str">
        <f t="array" aca="1" ref="F1136" ca="1">IF(G1136&lt;&gt;"",INDIRECT("'"&amp;G1136&amp;"'!"&amp;H1136),"")</f>
        <v/>
      </c>
      <c r="G1136" s="560"/>
      <c r="H1136" s="893"/>
      <c r="I1136" s="931"/>
      <c r="J1136" s="931"/>
      <c r="K1136" s="931"/>
      <c r="L1136" s="920"/>
      <c r="M1136" s="920"/>
      <c r="N1136" s="920"/>
      <c r="S1136" s="919"/>
    </row>
    <row r="1137" spans="1:19" ht="12.75" customHeight="1" x14ac:dyDescent="0.15">
      <c r="A1137" s="935">
        <v>1132</v>
      </c>
      <c r="B1137" s="919"/>
      <c r="C1137" s="920"/>
      <c r="D1137" s="931"/>
      <c r="E1137" s="893" t="b">
        <f t="shared" ca="1" si="48"/>
        <v>1</v>
      </c>
      <c r="F1137" s="893" t="str">
        <f t="array" aca="1" ref="F1137" ca="1">IF(G1137&lt;&gt;"",INDIRECT("'"&amp;G1137&amp;"'!"&amp;H1137),"")</f>
        <v/>
      </c>
      <c r="G1137" s="560"/>
      <c r="H1137" s="893"/>
      <c r="I1137" s="931"/>
      <c r="J1137" s="931"/>
      <c r="K1137" s="931"/>
      <c r="L1137" s="920"/>
      <c r="M1137" s="920"/>
      <c r="N1137" s="920"/>
      <c r="S1137" s="919"/>
    </row>
    <row r="1138" spans="1:19" ht="12.75" customHeight="1" x14ac:dyDescent="0.15">
      <c r="A1138" s="935">
        <v>1133</v>
      </c>
      <c r="B1138" s="919"/>
      <c r="C1138" s="920"/>
      <c r="D1138" s="931"/>
      <c r="E1138" s="893" t="b">
        <f t="shared" ca="1" si="48"/>
        <v>1</v>
      </c>
      <c r="F1138" s="893" t="str">
        <f t="array" aca="1" ref="F1138" ca="1">IF(G1138&lt;&gt;"",INDIRECT("'"&amp;G1138&amp;"'!"&amp;H1138),"")</f>
        <v/>
      </c>
      <c r="G1138" s="560"/>
      <c r="H1138" s="893"/>
      <c r="I1138" s="931"/>
      <c r="J1138" s="931"/>
      <c r="K1138" s="931"/>
      <c r="L1138" s="920"/>
      <c r="M1138" s="920"/>
      <c r="N1138" s="920"/>
      <c r="S1138" s="919"/>
    </row>
    <row r="1139" spans="1:19" ht="12.75" customHeight="1" x14ac:dyDescent="0.15">
      <c r="A1139" s="935">
        <v>1134</v>
      </c>
      <c r="B1139" s="919"/>
      <c r="C1139" s="920"/>
      <c r="D1139" s="931"/>
      <c r="E1139" s="893" t="b">
        <f t="shared" ca="1" si="48"/>
        <v>1</v>
      </c>
      <c r="F1139" s="893" t="str">
        <f t="array" aca="1" ref="F1139" ca="1">IF(G1139&lt;&gt;"",INDIRECT("'"&amp;G1139&amp;"'!"&amp;H1139),"")</f>
        <v/>
      </c>
      <c r="G1139" s="560"/>
      <c r="H1139" s="893"/>
      <c r="I1139" s="931"/>
      <c r="J1139" s="931"/>
      <c r="K1139" s="931"/>
      <c r="L1139" s="920"/>
      <c r="M1139" s="920"/>
      <c r="N1139" s="920"/>
      <c r="S1139" s="919"/>
    </row>
    <row r="1140" spans="1:19" ht="12.75" customHeight="1" x14ac:dyDescent="0.15">
      <c r="A1140" s="935">
        <v>1135</v>
      </c>
      <c r="B1140" s="919"/>
      <c r="C1140" s="920"/>
      <c r="D1140" s="931"/>
      <c r="E1140" s="893" t="b">
        <f t="shared" ca="1" si="48"/>
        <v>1</v>
      </c>
      <c r="F1140" s="893" t="str">
        <f t="array" aca="1" ref="F1140" ca="1">IF(G1140&lt;&gt;"",INDIRECT("'"&amp;G1140&amp;"'!"&amp;H1140),"")</f>
        <v/>
      </c>
      <c r="G1140" s="560"/>
      <c r="H1140" s="893"/>
      <c r="I1140" s="931"/>
      <c r="J1140" s="931"/>
      <c r="K1140" s="931"/>
      <c r="L1140" s="920"/>
      <c r="M1140" s="920"/>
      <c r="N1140" s="920"/>
      <c r="S1140" s="919"/>
    </row>
    <row r="1141" spans="1:19" ht="12.75" customHeight="1" x14ac:dyDescent="0.15">
      <c r="A1141" s="935">
        <v>1136</v>
      </c>
      <c r="B1141" s="919"/>
      <c r="C1141" s="920"/>
      <c r="D1141" s="931"/>
      <c r="E1141" s="893" t="b">
        <f t="shared" ca="1" si="48"/>
        <v>1</v>
      </c>
      <c r="F1141" s="893" t="str">
        <f t="array" aca="1" ref="F1141" ca="1">IF(G1141&lt;&gt;"",INDIRECT("'"&amp;G1141&amp;"'!"&amp;H1141),"")</f>
        <v/>
      </c>
      <c r="G1141" s="560"/>
      <c r="H1141" s="893"/>
      <c r="I1141" s="931"/>
      <c r="J1141" s="931"/>
      <c r="K1141" s="931"/>
      <c r="L1141" s="920"/>
      <c r="M1141" s="920"/>
      <c r="N1141" s="920"/>
      <c r="S1141" s="919"/>
    </row>
    <row r="1142" spans="1:19" ht="12.75" customHeight="1" x14ac:dyDescent="0.15">
      <c r="A1142" s="935">
        <v>1137</v>
      </c>
      <c r="B1142" s="919"/>
      <c r="C1142" s="920"/>
      <c r="D1142" s="931"/>
      <c r="E1142" s="893" t="b">
        <f t="shared" ca="1" si="48"/>
        <v>1</v>
      </c>
      <c r="F1142" s="893" t="str">
        <f t="array" aca="1" ref="F1142" ca="1">IF(G1142&lt;&gt;"",INDIRECT("'"&amp;G1142&amp;"'!"&amp;H1142),"")</f>
        <v/>
      </c>
      <c r="G1142" s="560"/>
      <c r="H1142" s="893"/>
      <c r="I1142" s="931"/>
      <c r="J1142" s="931"/>
      <c r="K1142" s="931"/>
      <c r="L1142" s="920"/>
      <c r="M1142" s="920"/>
      <c r="N1142" s="920"/>
      <c r="S1142" s="919"/>
    </row>
    <row r="1143" spans="1:19" ht="12.75" customHeight="1" x14ac:dyDescent="0.15">
      <c r="A1143" s="935">
        <v>1138</v>
      </c>
      <c r="B1143" s="919"/>
      <c r="C1143" s="920"/>
      <c r="D1143" s="931"/>
      <c r="E1143" s="893" t="b">
        <f t="shared" ca="1" si="48"/>
        <v>1</v>
      </c>
      <c r="F1143" s="893" t="str">
        <f t="array" aca="1" ref="F1143" ca="1">IF(G1143&lt;&gt;"",INDIRECT("'"&amp;G1143&amp;"'!"&amp;H1143),"")</f>
        <v/>
      </c>
      <c r="G1143" s="560"/>
      <c r="H1143" s="893"/>
      <c r="I1143" s="931"/>
      <c r="J1143" s="931"/>
      <c r="K1143" s="931"/>
      <c r="L1143" s="920"/>
      <c r="M1143" s="920"/>
      <c r="N1143" s="920"/>
      <c r="S1143" s="919"/>
    </row>
    <row r="1144" spans="1:19" ht="12.75" customHeight="1" x14ac:dyDescent="0.15">
      <c r="A1144" s="935">
        <v>1139</v>
      </c>
      <c r="B1144" s="919"/>
      <c r="C1144" s="920"/>
      <c r="D1144" s="931"/>
      <c r="E1144" s="893" t="b">
        <f t="shared" ca="1" si="48"/>
        <v>1</v>
      </c>
      <c r="F1144" s="893" t="str">
        <f t="array" aca="1" ref="F1144" ca="1">IF(G1144&lt;&gt;"",INDIRECT("'"&amp;G1144&amp;"'!"&amp;H1144),"")</f>
        <v/>
      </c>
      <c r="G1144" s="560"/>
      <c r="H1144" s="893"/>
      <c r="I1144" s="931"/>
      <c r="J1144" s="931"/>
      <c r="K1144" s="931"/>
      <c r="L1144" s="920"/>
      <c r="M1144" s="920"/>
      <c r="N1144" s="920"/>
      <c r="S1144" s="919"/>
    </row>
    <row r="1145" spans="1:19" ht="12.75" customHeight="1" x14ac:dyDescent="0.15">
      <c r="A1145" s="935">
        <v>1140</v>
      </c>
      <c r="B1145" s="919"/>
      <c r="C1145" s="920"/>
      <c r="D1145" s="931"/>
      <c r="E1145" s="893" t="b">
        <f t="shared" ca="1" si="48"/>
        <v>1</v>
      </c>
      <c r="F1145" s="893" t="str">
        <f t="array" aca="1" ref="F1145" ca="1">IF(G1145&lt;&gt;"",INDIRECT("'"&amp;G1145&amp;"'!"&amp;H1145),"")</f>
        <v/>
      </c>
      <c r="G1145" s="560"/>
      <c r="H1145" s="893"/>
      <c r="I1145" s="931"/>
      <c r="J1145" s="931"/>
      <c r="K1145" s="931"/>
      <c r="L1145" s="920"/>
      <c r="M1145" s="920"/>
      <c r="N1145" s="920"/>
      <c r="S1145" s="919"/>
    </row>
    <row r="1146" spans="1:19" ht="12.75" customHeight="1" x14ac:dyDescent="0.15">
      <c r="A1146" s="935">
        <v>1141</v>
      </c>
      <c r="B1146" s="919"/>
      <c r="C1146" s="920"/>
      <c r="D1146" s="931"/>
      <c r="E1146" s="893" t="b">
        <f t="shared" ca="1" si="48"/>
        <v>1</v>
      </c>
      <c r="F1146" s="893" t="str">
        <f t="array" aca="1" ref="F1146" ca="1">IF(G1146&lt;&gt;"",INDIRECT("'"&amp;G1146&amp;"'!"&amp;H1146),"")</f>
        <v/>
      </c>
      <c r="G1146" s="560"/>
      <c r="H1146" s="893"/>
      <c r="I1146" s="931"/>
      <c r="J1146" s="931"/>
      <c r="K1146" s="931"/>
      <c r="L1146" s="920"/>
      <c r="M1146" s="920"/>
      <c r="N1146" s="920"/>
      <c r="S1146" s="919"/>
    </row>
    <row r="1147" spans="1:19" ht="12.75" customHeight="1" x14ac:dyDescent="0.15">
      <c r="A1147" s="935">
        <v>1142</v>
      </c>
      <c r="B1147" s="919"/>
      <c r="C1147" s="920"/>
      <c r="D1147" s="931"/>
      <c r="E1147" s="893" t="b">
        <f t="shared" ca="1" si="48"/>
        <v>1</v>
      </c>
      <c r="F1147" s="893" t="str">
        <f t="array" aca="1" ref="F1147" ca="1">IF(G1147&lt;&gt;"",INDIRECT("'"&amp;G1147&amp;"'!"&amp;H1147),"")</f>
        <v/>
      </c>
      <c r="G1147" s="560"/>
      <c r="H1147" s="893"/>
      <c r="I1147" s="931"/>
      <c r="J1147" s="931"/>
      <c r="K1147" s="931"/>
      <c r="L1147" s="920"/>
      <c r="M1147" s="920"/>
      <c r="N1147" s="920"/>
      <c r="S1147" s="919"/>
    </row>
    <row r="1148" spans="1:19" ht="12.75" customHeight="1" x14ac:dyDescent="0.15">
      <c r="A1148" s="935">
        <v>1143</v>
      </c>
      <c r="B1148" s="919"/>
      <c r="C1148" s="920"/>
      <c r="D1148" s="931"/>
      <c r="E1148" s="893" t="b">
        <f t="shared" ca="1" si="48"/>
        <v>1</v>
      </c>
      <c r="F1148" s="893" t="str">
        <f t="array" aca="1" ref="F1148" ca="1">IF(G1148&lt;&gt;"",INDIRECT("'"&amp;G1148&amp;"'!"&amp;H1148),"")</f>
        <v/>
      </c>
      <c r="G1148" s="560"/>
      <c r="H1148" s="893"/>
      <c r="I1148" s="931"/>
      <c r="J1148" s="931"/>
      <c r="K1148" s="931"/>
      <c r="L1148" s="920"/>
      <c r="M1148" s="920"/>
      <c r="N1148" s="920"/>
      <c r="S1148" s="919"/>
    </row>
    <row r="1149" spans="1:19" ht="12.75" customHeight="1" x14ac:dyDescent="0.15">
      <c r="A1149" s="935">
        <v>1144</v>
      </c>
      <c r="B1149" s="919"/>
      <c r="C1149" s="920"/>
      <c r="D1149" s="931"/>
      <c r="E1149" s="893" t="b">
        <f t="shared" ca="1" si="48"/>
        <v>1</v>
      </c>
      <c r="F1149" s="893" t="str">
        <f t="array" aca="1" ref="F1149" ca="1">IF(G1149&lt;&gt;"",INDIRECT("'"&amp;G1149&amp;"'!"&amp;H1149),"")</f>
        <v/>
      </c>
      <c r="G1149" s="560"/>
      <c r="H1149" s="893"/>
      <c r="I1149" s="931"/>
      <c r="J1149" s="931"/>
      <c r="K1149" s="931"/>
      <c r="L1149" s="920"/>
      <c r="M1149" s="920"/>
      <c r="N1149" s="920"/>
      <c r="S1149" s="919"/>
    </row>
    <row r="1150" spans="1:19" ht="12.75" customHeight="1" x14ac:dyDescent="0.15">
      <c r="A1150" s="935">
        <v>1145</v>
      </c>
      <c r="B1150" s="919"/>
      <c r="C1150" s="920"/>
      <c r="D1150" s="931"/>
      <c r="E1150" s="893" t="b">
        <f t="shared" ca="1" si="48"/>
        <v>1</v>
      </c>
      <c r="F1150" s="893" t="str">
        <f t="array" aca="1" ref="F1150" ca="1">IF(G1150&lt;&gt;"",INDIRECT("'"&amp;G1150&amp;"'!"&amp;H1150),"")</f>
        <v/>
      </c>
      <c r="G1150" s="560"/>
      <c r="H1150" s="893"/>
      <c r="I1150" s="931"/>
      <c r="J1150" s="931"/>
      <c r="K1150" s="931"/>
      <c r="L1150" s="920"/>
      <c r="M1150" s="920"/>
      <c r="N1150" s="920"/>
      <c r="S1150" s="919"/>
    </row>
    <row r="1151" spans="1:19" ht="12.75" customHeight="1" x14ac:dyDescent="0.15">
      <c r="A1151" s="935">
        <v>1146</v>
      </c>
      <c r="B1151" s="919"/>
      <c r="C1151" s="920"/>
      <c r="D1151" s="931"/>
      <c r="E1151" s="893" t="b">
        <f t="shared" ca="1" si="48"/>
        <v>1</v>
      </c>
      <c r="F1151" s="893" t="str">
        <f t="array" aca="1" ref="F1151" ca="1">IF(G1151&lt;&gt;"",INDIRECT("'"&amp;G1151&amp;"'!"&amp;H1151),"")</f>
        <v/>
      </c>
      <c r="G1151" s="560"/>
      <c r="H1151" s="893"/>
      <c r="I1151" s="931"/>
      <c r="J1151" s="931"/>
      <c r="K1151" s="931"/>
      <c r="L1151" s="920"/>
      <c r="M1151" s="920"/>
      <c r="N1151" s="920"/>
      <c r="S1151" s="919"/>
    </row>
    <row r="1152" spans="1:19" ht="12.75" customHeight="1" x14ac:dyDescent="0.15">
      <c r="A1152" s="935">
        <v>1147</v>
      </c>
      <c r="B1152" s="919"/>
      <c r="C1152" s="920"/>
      <c r="D1152" s="931"/>
      <c r="E1152" s="893" t="b">
        <f t="shared" ca="1" si="48"/>
        <v>1</v>
      </c>
      <c r="F1152" s="893" t="str">
        <f t="array" aca="1" ref="F1152" ca="1">IF(G1152&lt;&gt;"",INDIRECT("'"&amp;G1152&amp;"'!"&amp;H1152),"")</f>
        <v/>
      </c>
      <c r="G1152" s="560"/>
      <c r="H1152" s="893"/>
      <c r="I1152" s="931"/>
      <c r="J1152" s="931"/>
      <c r="K1152" s="931"/>
      <c r="L1152" s="920"/>
      <c r="M1152" s="920"/>
      <c r="N1152" s="920"/>
      <c r="S1152" s="919"/>
    </row>
    <row r="1153" spans="1:19" ht="12.75" customHeight="1" x14ac:dyDescent="0.15">
      <c r="A1153" s="935">
        <v>1148</v>
      </c>
      <c r="B1153" s="919"/>
      <c r="C1153" s="920"/>
      <c r="D1153" s="931"/>
      <c r="E1153" s="893" t="b">
        <f t="shared" ca="1" si="48"/>
        <v>1</v>
      </c>
      <c r="F1153" s="893" t="str">
        <f t="array" aca="1" ref="F1153" ca="1">IF(G1153&lt;&gt;"",INDIRECT("'"&amp;G1153&amp;"'!"&amp;H1153),"")</f>
        <v/>
      </c>
      <c r="G1153" s="560"/>
      <c r="H1153" s="893"/>
      <c r="I1153" s="931"/>
      <c r="J1153" s="931"/>
      <c r="K1153" s="931"/>
      <c r="L1153" s="920"/>
      <c r="M1153" s="920"/>
      <c r="N1153" s="920"/>
      <c r="S1153" s="919"/>
    </row>
    <row r="1154" spans="1:19" ht="12.75" customHeight="1" x14ac:dyDescent="0.15">
      <c r="A1154" s="935">
        <v>1149</v>
      </c>
      <c r="B1154" s="919"/>
      <c r="C1154" s="920"/>
      <c r="D1154" s="931"/>
      <c r="E1154" s="893" t="b">
        <f t="shared" ca="1" si="48"/>
        <v>1</v>
      </c>
      <c r="F1154" s="893" t="str">
        <f t="array" aca="1" ref="F1154" ca="1">IF(G1154&lt;&gt;"",INDIRECT("'"&amp;G1154&amp;"'!"&amp;H1154),"")</f>
        <v/>
      </c>
      <c r="G1154" s="560"/>
      <c r="H1154" s="893"/>
      <c r="I1154" s="931"/>
      <c r="J1154" s="931"/>
      <c r="K1154" s="931"/>
      <c r="L1154" s="920"/>
      <c r="M1154" s="920"/>
      <c r="N1154" s="920"/>
      <c r="S1154" s="919"/>
    </row>
    <row r="1155" spans="1:19" ht="12.75" customHeight="1" x14ac:dyDescent="0.15">
      <c r="A1155" s="935">
        <v>1150</v>
      </c>
      <c r="B1155" s="919"/>
      <c r="C1155" s="920"/>
      <c r="D1155" s="931"/>
      <c r="E1155" s="893" t="b">
        <f t="shared" ca="1" si="48"/>
        <v>1</v>
      </c>
      <c r="F1155" s="893" t="str">
        <f t="array" aca="1" ref="F1155" ca="1">IF(G1155&lt;&gt;"",INDIRECT("'"&amp;G1155&amp;"'!"&amp;H1155),"")</f>
        <v/>
      </c>
      <c r="G1155" s="560"/>
      <c r="H1155" s="893"/>
      <c r="I1155" s="931"/>
      <c r="J1155" s="931"/>
      <c r="K1155" s="931"/>
      <c r="L1155" s="920"/>
      <c r="M1155" s="920"/>
      <c r="N1155" s="920"/>
      <c r="S1155" s="919"/>
    </row>
    <row r="1156" spans="1:19" ht="12.75" customHeight="1" x14ac:dyDescent="0.15">
      <c r="A1156" s="935">
        <v>1151</v>
      </c>
      <c r="B1156" s="919"/>
      <c r="C1156" s="920"/>
      <c r="D1156" s="931"/>
      <c r="E1156" s="893" t="b">
        <f t="shared" ca="1" si="48"/>
        <v>1</v>
      </c>
      <c r="F1156" s="893" t="str">
        <f t="array" aca="1" ref="F1156" ca="1">IF(G1156&lt;&gt;"",INDIRECT("'"&amp;G1156&amp;"'!"&amp;H1156),"")</f>
        <v/>
      </c>
      <c r="G1156" s="560"/>
      <c r="H1156" s="893"/>
      <c r="I1156" s="931"/>
      <c r="J1156" s="931"/>
      <c r="K1156" s="931"/>
      <c r="L1156" s="920"/>
      <c r="M1156" s="920"/>
      <c r="N1156" s="920"/>
      <c r="S1156" s="919"/>
    </row>
    <row r="1157" spans="1:19" ht="12.75" customHeight="1" x14ac:dyDescent="0.15">
      <c r="A1157" s="935">
        <v>1152</v>
      </c>
      <c r="B1157" s="919"/>
      <c r="C1157" s="920"/>
      <c r="D1157" s="931"/>
      <c r="E1157" s="893" t="b">
        <f t="shared" ca="1" si="48"/>
        <v>1</v>
      </c>
      <c r="F1157" s="893" t="str">
        <f t="array" aca="1" ref="F1157" ca="1">IF(G1157&lt;&gt;"",INDIRECT("'"&amp;G1157&amp;"'!"&amp;H1157),"")</f>
        <v/>
      </c>
      <c r="G1157" s="560"/>
      <c r="H1157" s="893"/>
      <c r="I1157" s="931"/>
      <c r="J1157" s="931"/>
      <c r="K1157" s="931"/>
      <c r="L1157" s="920"/>
      <c r="M1157" s="920"/>
      <c r="N1157" s="920"/>
      <c r="S1157" s="919"/>
    </row>
    <row r="1158" spans="1:19" ht="12.75" customHeight="1" x14ac:dyDescent="0.15">
      <c r="A1158" s="935">
        <v>1153</v>
      </c>
      <c r="B1158" s="919"/>
      <c r="C1158" s="920"/>
      <c r="D1158" s="931"/>
      <c r="E1158" s="893" t="b">
        <f t="shared" ca="1" si="48"/>
        <v>1</v>
      </c>
      <c r="F1158" s="893" t="str">
        <f t="array" aca="1" ref="F1158" ca="1">IF(G1158&lt;&gt;"",INDIRECT("'"&amp;G1158&amp;"'!"&amp;H1158),"")</f>
        <v/>
      </c>
      <c r="G1158" s="560"/>
      <c r="H1158" s="893"/>
      <c r="I1158" s="931"/>
      <c r="J1158" s="931"/>
      <c r="K1158" s="931"/>
      <c r="L1158" s="920"/>
      <c r="M1158" s="920"/>
      <c r="N1158" s="920"/>
      <c r="S1158" s="919"/>
    </row>
    <row r="1159" spans="1:19" ht="12.75" customHeight="1" x14ac:dyDescent="0.15">
      <c r="A1159" s="935">
        <v>1154</v>
      </c>
      <c r="B1159" s="919"/>
      <c r="C1159" s="920"/>
      <c r="D1159" s="931"/>
      <c r="E1159" s="893" t="b">
        <f t="shared" ca="1" si="48"/>
        <v>1</v>
      </c>
      <c r="F1159" s="893" t="str">
        <f t="array" aca="1" ref="F1159" ca="1">IF(G1159&lt;&gt;"",INDIRECT("'"&amp;G1159&amp;"'!"&amp;H1159),"")</f>
        <v/>
      </c>
      <c r="G1159" s="560"/>
      <c r="H1159" s="893"/>
      <c r="I1159" s="931"/>
      <c r="J1159" s="931"/>
      <c r="K1159" s="931"/>
      <c r="L1159" s="920"/>
      <c r="M1159" s="920"/>
      <c r="N1159" s="920"/>
      <c r="S1159" s="919"/>
    </row>
    <row r="1160" spans="1:19" ht="12.75" customHeight="1" x14ac:dyDescent="0.15">
      <c r="A1160" s="935">
        <v>1155</v>
      </c>
      <c r="B1160" s="919"/>
      <c r="C1160" s="920"/>
      <c r="D1160" s="931"/>
      <c r="E1160" s="893" t="b">
        <f t="shared" ca="1" si="48"/>
        <v>1</v>
      </c>
      <c r="F1160" s="893" t="str">
        <f t="array" aca="1" ref="F1160" ca="1">IF(G1160&lt;&gt;"",INDIRECT("'"&amp;G1160&amp;"'!"&amp;H1160),"")</f>
        <v/>
      </c>
      <c r="G1160" s="560"/>
      <c r="H1160" s="893"/>
      <c r="I1160" s="931"/>
      <c r="J1160" s="931"/>
      <c r="K1160" s="931"/>
      <c r="L1160" s="920"/>
      <c r="M1160" s="920"/>
      <c r="N1160" s="920"/>
      <c r="S1160" s="919"/>
    </row>
    <row r="1161" spans="1:19" ht="12.75" customHeight="1" x14ac:dyDescent="0.15">
      <c r="A1161" s="935">
        <v>1156</v>
      </c>
      <c r="B1161" s="919"/>
      <c r="C1161" s="920"/>
      <c r="D1161" s="931"/>
      <c r="E1161" s="893" t="b">
        <f t="shared" ca="1" si="48"/>
        <v>1</v>
      </c>
      <c r="F1161" s="893" t="str">
        <f t="array" aca="1" ref="F1161" ca="1">IF(G1161&lt;&gt;"",INDIRECT("'"&amp;G1161&amp;"'!"&amp;H1161),"")</f>
        <v/>
      </c>
      <c r="G1161" s="560"/>
      <c r="H1161" s="893"/>
      <c r="I1161" s="931"/>
      <c r="J1161" s="931"/>
      <c r="K1161" s="931"/>
      <c r="L1161" s="920"/>
      <c r="M1161" s="920"/>
      <c r="N1161" s="920"/>
      <c r="S1161" s="919"/>
    </row>
    <row r="1162" spans="1:19" ht="12.75" customHeight="1" x14ac:dyDescent="0.15">
      <c r="A1162" s="935">
        <v>1157</v>
      </c>
      <c r="B1162" s="919"/>
      <c r="C1162" s="920"/>
      <c r="D1162" s="931"/>
      <c r="E1162" s="893" t="b">
        <f t="shared" ca="1" si="48"/>
        <v>1</v>
      </c>
      <c r="F1162" s="893" t="str">
        <f t="array" aca="1" ref="F1162" ca="1">IF(G1162&lt;&gt;"",INDIRECT("'"&amp;G1162&amp;"'!"&amp;H1162),"")</f>
        <v/>
      </c>
      <c r="G1162" s="560"/>
      <c r="H1162" s="893"/>
      <c r="I1162" s="931"/>
      <c r="J1162" s="931"/>
      <c r="K1162" s="931"/>
      <c r="L1162" s="920"/>
      <c r="M1162" s="920"/>
      <c r="N1162" s="920"/>
      <c r="S1162" s="919"/>
    </row>
    <row r="1163" spans="1:19" ht="12.75" customHeight="1" x14ac:dyDescent="0.15">
      <c r="A1163" s="914">
        <v>1158</v>
      </c>
      <c r="B1163" s="929">
        <f>'EstExp 12-20'!C126</f>
        <v>0</v>
      </c>
      <c r="C1163" s="930">
        <f t="shared" ref="C1163:C1165" si="54">A1163-B1163</f>
        <v>1158</v>
      </c>
      <c r="D1163" s="920"/>
      <c r="E1163" s="893" t="b">
        <f t="shared" ca="1" si="48"/>
        <v>1</v>
      </c>
      <c r="F1163" s="932">
        <f t="array" aca="1" ref="F1163" ca="1">IF(G1163&lt;&gt;"",INDIRECT("'"&amp;G1163&amp;"'!"&amp;H1163),"")</f>
        <v>0</v>
      </c>
      <c r="G1163" s="560" t="s">
        <v>4786</v>
      </c>
      <c r="H1163" s="893" t="s">
        <v>5089</v>
      </c>
      <c r="I1163" s="920"/>
      <c r="J1163" s="920"/>
      <c r="K1163" s="920"/>
      <c r="L1163" s="920"/>
      <c r="M1163" s="920"/>
      <c r="N1163" s="920"/>
      <c r="S1163" s="919"/>
    </row>
    <row r="1164" spans="1:19" ht="12.75" customHeight="1" x14ac:dyDescent="0.15">
      <c r="A1164" s="914">
        <v>1159</v>
      </c>
      <c r="B1164" s="929">
        <f>'EstExp 12-20'!C127</f>
        <v>0</v>
      </c>
      <c r="C1164" s="930">
        <f t="shared" si="54"/>
        <v>1159</v>
      </c>
      <c r="D1164" s="920"/>
      <c r="E1164" s="893" t="b">
        <f t="shared" ca="1" si="48"/>
        <v>1</v>
      </c>
      <c r="F1164" s="932">
        <f t="array" aca="1" ref="F1164" ca="1">IF(G1164&lt;&gt;"",INDIRECT("'"&amp;G1164&amp;"'!"&amp;H1164),"")</f>
        <v>0</v>
      </c>
      <c r="G1164" s="560" t="s">
        <v>4786</v>
      </c>
      <c r="H1164" s="893" t="s">
        <v>5090</v>
      </c>
      <c r="I1164" s="920"/>
      <c r="J1164" s="920"/>
      <c r="K1164" s="920"/>
      <c r="L1164" s="920"/>
      <c r="M1164" s="920"/>
      <c r="N1164" s="920"/>
      <c r="S1164" s="919"/>
    </row>
    <row r="1165" spans="1:19" ht="12.75" customHeight="1" x14ac:dyDescent="0.15">
      <c r="A1165" s="914">
        <v>1160</v>
      </c>
      <c r="B1165" s="929">
        <f>'EstExp 12-20'!C128</f>
        <v>265214</v>
      </c>
      <c r="C1165" s="930">
        <f t="shared" si="54"/>
        <v>-264054</v>
      </c>
      <c r="D1165" s="920"/>
      <c r="E1165" s="893" t="b">
        <f t="shared" ca="1" si="48"/>
        <v>1</v>
      </c>
      <c r="F1165" s="932">
        <f t="array" aca="1" ref="F1165" ca="1">IF(G1165&lt;&gt;"",INDIRECT("'"&amp;G1165&amp;"'!"&amp;H1165),"")</f>
        <v>265214</v>
      </c>
      <c r="G1165" s="560" t="s">
        <v>4786</v>
      </c>
      <c r="H1165" s="893" t="s">
        <v>5091</v>
      </c>
      <c r="I1165" s="920"/>
      <c r="J1165" s="920"/>
      <c r="K1165" s="920"/>
      <c r="L1165" s="920"/>
      <c r="M1165" s="920"/>
      <c r="N1165" s="920"/>
      <c r="S1165" s="919"/>
    </row>
    <row r="1166" spans="1:19" ht="12.75" customHeight="1" x14ac:dyDescent="0.15">
      <c r="A1166" s="935">
        <v>1161</v>
      </c>
      <c r="B1166" s="919"/>
      <c r="C1166" s="920"/>
      <c r="D1166" s="931"/>
      <c r="E1166" s="893" t="b">
        <f t="shared" ca="1" si="48"/>
        <v>1</v>
      </c>
      <c r="F1166" s="893" t="str">
        <f t="array" aca="1" ref="F1166" ca="1">IF(G1166&lt;&gt;"",INDIRECT("'"&amp;G1166&amp;"'!"&amp;H1166),"")</f>
        <v/>
      </c>
      <c r="G1166" s="560"/>
      <c r="H1166" s="893"/>
      <c r="I1166" s="931"/>
      <c r="J1166" s="931"/>
      <c r="K1166" s="931"/>
      <c r="L1166" s="920"/>
      <c r="M1166" s="920"/>
      <c r="N1166" s="920"/>
      <c r="S1166" s="919"/>
    </row>
    <row r="1167" spans="1:19" ht="12.75" customHeight="1" x14ac:dyDescent="0.15">
      <c r="A1167" s="914">
        <v>1162</v>
      </c>
      <c r="B1167" s="929">
        <f>'EstExp 12-20'!C131</f>
        <v>265214</v>
      </c>
      <c r="C1167" s="930">
        <f t="shared" ref="C1167:C1173" si="55">A1167-B1167</f>
        <v>-264052</v>
      </c>
      <c r="D1167" s="920"/>
      <c r="E1167" s="893" t="b">
        <f t="shared" ca="1" si="48"/>
        <v>1</v>
      </c>
      <c r="F1167" s="932">
        <f t="array" aca="1" ref="F1167" ca="1">IF(G1167&lt;&gt;"",INDIRECT("'"&amp;G1167&amp;"'!"&amp;H1167),"")</f>
        <v>265214</v>
      </c>
      <c r="G1167" s="560" t="s">
        <v>4786</v>
      </c>
      <c r="H1167" s="893" t="s">
        <v>5092</v>
      </c>
      <c r="I1167" s="920"/>
      <c r="J1167" s="920"/>
      <c r="K1167" s="920"/>
      <c r="L1167" s="920"/>
      <c r="M1167" s="920"/>
      <c r="N1167" s="920"/>
      <c r="S1167" s="919"/>
    </row>
    <row r="1168" spans="1:19" ht="12.75" customHeight="1" x14ac:dyDescent="0.15">
      <c r="A1168" s="914">
        <v>1163</v>
      </c>
      <c r="B1168" s="929">
        <f>'EstExp 12-20'!C132</f>
        <v>0</v>
      </c>
      <c r="C1168" s="930">
        <f t="shared" si="55"/>
        <v>1163</v>
      </c>
      <c r="D1168" s="920"/>
      <c r="E1168" s="893" t="b">
        <f t="shared" ca="1" si="48"/>
        <v>1</v>
      </c>
      <c r="F1168" s="932">
        <f t="array" aca="1" ref="F1168" ca="1">IF(G1168&lt;&gt;"",INDIRECT("'"&amp;G1168&amp;"'!"&amp;H1168),"")</f>
        <v>0</v>
      </c>
      <c r="G1168" s="560" t="s">
        <v>4786</v>
      </c>
      <c r="H1168" s="893" t="s">
        <v>5093</v>
      </c>
      <c r="I1168" s="920"/>
      <c r="J1168" s="920"/>
      <c r="K1168" s="920"/>
      <c r="L1168" s="920"/>
      <c r="M1168" s="920"/>
      <c r="N1168" s="920"/>
      <c r="S1168" s="919"/>
    </row>
    <row r="1169" spans="1:19" ht="12.75" customHeight="1" x14ac:dyDescent="0.15">
      <c r="A1169" s="914">
        <v>1164</v>
      </c>
      <c r="B1169" s="929">
        <f>'EstExp 12-20'!C133</f>
        <v>265214</v>
      </c>
      <c r="C1169" s="930">
        <f t="shared" si="55"/>
        <v>-264050</v>
      </c>
      <c r="D1169" s="920"/>
      <c r="E1169" s="893" t="b">
        <f t="shared" ca="1" si="48"/>
        <v>1</v>
      </c>
      <c r="F1169" s="932">
        <f t="array" aca="1" ref="F1169" ca="1">IF(G1169&lt;&gt;"",INDIRECT("'"&amp;G1169&amp;"'!"&amp;H1169),"")</f>
        <v>265214</v>
      </c>
      <c r="G1169" s="560" t="s">
        <v>4786</v>
      </c>
      <c r="H1169" s="893" t="s">
        <v>5094</v>
      </c>
      <c r="I1169" s="920"/>
      <c r="J1169" s="920"/>
      <c r="K1169" s="920"/>
      <c r="L1169" s="920"/>
      <c r="M1169" s="920"/>
      <c r="N1169" s="920"/>
      <c r="S1169" s="919"/>
    </row>
    <row r="1170" spans="1:19" ht="12.75" customHeight="1" x14ac:dyDescent="0.15">
      <c r="A1170" s="914">
        <v>1165</v>
      </c>
      <c r="B1170" s="929">
        <f>'EstExp 12-20'!C155</f>
        <v>265214</v>
      </c>
      <c r="C1170" s="930">
        <f t="shared" si="55"/>
        <v>-264049</v>
      </c>
      <c r="D1170" s="920"/>
      <c r="E1170" s="893" t="b">
        <f t="shared" ca="1" si="48"/>
        <v>1</v>
      </c>
      <c r="F1170" s="932">
        <f t="array" aca="1" ref="F1170" ca="1">IF(G1170&lt;&gt;"",INDIRECT("'"&amp;G1170&amp;"'!"&amp;H1170),"")</f>
        <v>265214</v>
      </c>
      <c r="G1170" s="560" t="s">
        <v>4786</v>
      </c>
      <c r="H1170" s="893" t="s">
        <v>5095</v>
      </c>
      <c r="I1170" s="920"/>
      <c r="J1170" s="920"/>
      <c r="K1170" s="920"/>
      <c r="L1170" s="920"/>
      <c r="M1170" s="920"/>
      <c r="N1170" s="920"/>
      <c r="S1170" s="919"/>
    </row>
    <row r="1171" spans="1:19" ht="12.75" customHeight="1" x14ac:dyDescent="0.15">
      <c r="A1171" s="914">
        <v>1166</v>
      </c>
      <c r="B1171" s="929">
        <f>'EstExp 12-20'!D126</f>
        <v>0</v>
      </c>
      <c r="C1171" s="930">
        <f t="shared" si="55"/>
        <v>1166</v>
      </c>
      <c r="D1171" s="920"/>
      <c r="E1171" s="893" t="b">
        <f t="shared" ca="1" si="48"/>
        <v>1</v>
      </c>
      <c r="F1171" s="932">
        <f t="array" aca="1" ref="F1171" ca="1">IF(G1171&lt;&gt;"",INDIRECT("'"&amp;G1171&amp;"'!"&amp;H1171),"")</f>
        <v>0</v>
      </c>
      <c r="G1171" s="560" t="s">
        <v>4786</v>
      </c>
      <c r="H1171" s="893" t="s">
        <v>5096</v>
      </c>
      <c r="I1171" s="920"/>
      <c r="J1171" s="920"/>
      <c r="K1171" s="920"/>
      <c r="L1171" s="920"/>
      <c r="M1171" s="920"/>
      <c r="N1171" s="920"/>
      <c r="S1171" s="919"/>
    </row>
    <row r="1172" spans="1:19" ht="12.75" customHeight="1" x14ac:dyDescent="0.15">
      <c r="A1172" s="914">
        <v>1167</v>
      </c>
      <c r="B1172" s="929">
        <f>'EstExp 12-20'!D127</f>
        <v>0</v>
      </c>
      <c r="C1172" s="930">
        <f t="shared" si="55"/>
        <v>1167</v>
      </c>
      <c r="D1172" s="920"/>
      <c r="E1172" s="893" t="b">
        <f t="shared" ca="1" si="48"/>
        <v>1</v>
      </c>
      <c r="F1172" s="932">
        <f t="array" aca="1" ref="F1172" ca="1">IF(G1172&lt;&gt;"",INDIRECT("'"&amp;G1172&amp;"'!"&amp;H1172),"")</f>
        <v>0</v>
      </c>
      <c r="G1172" s="560" t="s">
        <v>4786</v>
      </c>
      <c r="H1172" s="893" t="s">
        <v>5097</v>
      </c>
      <c r="I1172" s="920"/>
      <c r="J1172" s="920"/>
      <c r="K1172" s="920"/>
      <c r="L1172" s="920"/>
      <c r="M1172" s="920"/>
      <c r="N1172" s="920"/>
      <c r="S1172" s="919"/>
    </row>
    <row r="1173" spans="1:19" ht="12.75" customHeight="1" x14ac:dyDescent="0.15">
      <c r="A1173" s="914">
        <v>1168</v>
      </c>
      <c r="B1173" s="929">
        <f>'EstExp 12-20'!D128</f>
        <v>69254</v>
      </c>
      <c r="C1173" s="930">
        <f t="shared" si="55"/>
        <v>-68086</v>
      </c>
      <c r="D1173" s="920"/>
      <c r="E1173" s="893" t="b">
        <f t="shared" ca="1" si="48"/>
        <v>1</v>
      </c>
      <c r="F1173" s="932">
        <f t="array" aca="1" ref="F1173" ca="1">IF(G1173&lt;&gt;"",INDIRECT("'"&amp;G1173&amp;"'!"&amp;H1173),"")</f>
        <v>69254</v>
      </c>
      <c r="G1173" s="560" t="s">
        <v>4786</v>
      </c>
      <c r="H1173" s="893" t="s">
        <v>5098</v>
      </c>
      <c r="I1173" s="920"/>
      <c r="J1173" s="920"/>
      <c r="K1173" s="920"/>
      <c r="L1173" s="920"/>
      <c r="M1173" s="920"/>
      <c r="N1173" s="920"/>
      <c r="S1173" s="919"/>
    </row>
    <row r="1174" spans="1:19" ht="12.75" customHeight="1" x14ac:dyDescent="0.15">
      <c r="A1174" s="935">
        <v>1169</v>
      </c>
      <c r="B1174" s="919"/>
      <c r="C1174" s="920"/>
      <c r="D1174" s="931"/>
      <c r="E1174" s="893" t="b">
        <f t="shared" ca="1" si="48"/>
        <v>1</v>
      </c>
      <c r="F1174" s="893" t="str">
        <f t="array" aca="1" ref="F1174" ca="1">IF(G1174&lt;&gt;"",INDIRECT("'"&amp;G1174&amp;"'!"&amp;H1174),"")</f>
        <v/>
      </c>
      <c r="G1174" s="560"/>
      <c r="H1174" s="893"/>
      <c r="I1174" s="931"/>
      <c r="J1174" s="931"/>
      <c r="K1174" s="931"/>
      <c r="L1174" s="920"/>
      <c r="M1174" s="920"/>
      <c r="N1174" s="920"/>
      <c r="S1174" s="919"/>
    </row>
    <row r="1175" spans="1:19" ht="12.75" customHeight="1" x14ac:dyDescent="0.15">
      <c r="A1175" s="914">
        <v>1170</v>
      </c>
      <c r="B1175" s="929">
        <f>'EstExp 12-20'!D131</f>
        <v>69254</v>
      </c>
      <c r="C1175" s="930">
        <f t="shared" ref="C1175:C1181" si="56">A1175-B1175</f>
        <v>-68084</v>
      </c>
      <c r="D1175" s="920"/>
      <c r="E1175" s="893" t="b">
        <f t="shared" ca="1" si="48"/>
        <v>1</v>
      </c>
      <c r="F1175" s="932">
        <f t="array" aca="1" ref="F1175" ca="1">IF(G1175&lt;&gt;"",INDIRECT("'"&amp;G1175&amp;"'!"&amp;H1175),"")</f>
        <v>69254</v>
      </c>
      <c r="G1175" s="560" t="s">
        <v>4786</v>
      </c>
      <c r="H1175" s="893" t="s">
        <v>5099</v>
      </c>
      <c r="I1175" s="920"/>
      <c r="J1175" s="920"/>
      <c r="K1175" s="920"/>
      <c r="L1175" s="920"/>
      <c r="M1175" s="920"/>
      <c r="N1175" s="920"/>
      <c r="S1175" s="919"/>
    </row>
    <row r="1176" spans="1:19" ht="12.75" customHeight="1" x14ac:dyDescent="0.15">
      <c r="A1176" s="914">
        <v>1171</v>
      </c>
      <c r="B1176" s="929">
        <f>'EstExp 12-20'!D132</f>
        <v>0</v>
      </c>
      <c r="C1176" s="930">
        <f t="shared" si="56"/>
        <v>1171</v>
      </c>
      <c r="D1176" s="920"/>
      <c r="E1176" s="893" t="b">
        <f t="shared" ca="1" si="48"/>
        <v>1</v>
      </c>
      <c r="F1176" s="932">
        <f t="array" aca="1" ref="F1176" ca="1">IF(G1176&lt;&gt;"",INDIRECT("'"&amp;G1176&amp;"'!"&amp;H1176),"")</f>
        <v>0</v>
      </c>
      <c r="G1176" s="560" t="s">
        <v>4786</v>
      </c>
      <c r="H1176" s="893" t="s">
        <v>5100</v>
      </c>
      <c r="I1176" s="920"/>
      <c r="J1176" s="920"/>
      <c r="K1176" s="920"/>
      <c r="L1176" s="920"/>
      <c r="M1176" s="920"/>
      <c r="N1176" s="920"/>
      <c r="S1176" s="919"/>
    </row>
    <row r="1177" spans="1:19" ht="12.75" customHeight="1" x14ac:dyDescent="0.15">
      <c r="A1177" s="914">
        <v>1172</v>
      </c>
      <c r="B1177" s="929">
        <f>'EstExp 12-20'!D133</f>
        <v>69254</v>
      </c>
      <c r="C1177" s="930">
        <f t="shared" si="56"/>
        <v>-68082</v>
      </c>
      <c r="D1177" s="920"/>
      <c r="E1177" s="893" t="b">
        <f t="shared" ca="1" si="48"/>
        <v>1</v>
      </c>
      <c r="F1177" s="932">
        <f t="array" aca="1" ref="F1177" ca="1">IF(G1177&lt;&gt;"",INDIRECT("'"&amp;G1177&amp;"'!"&amp;H1177),"")</f>
        <v>69254</v>
      </c>
      <c r="G1177" s="560" t="s">
        <v>4786</v>
      </c>
      <c r="H1177" s="893" t="s">
        <v>5101</v>
      </c>
      <c r="I1177" s="920"/>
      <c r="J1177" s="920"/>
      <c r="K1177" s="920"/>
      <c r="L1177" s="920"/>
      <c r="M1177" s="920"/>
      <c r="N1177" s="920"/>
      <c r="S1177" s="919"/>
    </row>
    <row r="1178" spans="1:19" ht="12.75" customHeight="1" x14ac:dyDescent="0.15">
      <c r="A1178" s="914">
        <v>1173</v>
      </c>
      <c r="B1178" s="929">
        <f>'EstExp 12-20'!D155</f>
        <v>69254</v>
      </c>
      <c r="C1178" s="930">
        <f t="shared" si="56"/>
        <v>-68081</v>
      </c>
      <c r="D1178" s="920"/>
      <c r="E1178" s="893" t="b">
        <f t="shared" ca="1" si="48"/>
        <v>1</v>
      </c>
      <c r="F1178" s="932">
        <f t="array" aca="1" ref="F1178" ca="1">IF(G1178&lt;&gt;"",INDIRECT("'"&amp;G1178&amp;"'!"&amp;H1178),"")</f>
        <v>69254</v>
      </c>
      <c r="G1178" s="560" t="s">
        <v>4786</v>
      </c>
      <c r="H1178" s="893" t="s">
        <v>5102</v>
      </c>
      <c r="I1178" s="920"/>
      <c r="J1178" s="920"/>
      <c r="K1178" s="920"/>
      <c r="L1178" s="920"/>
      <c r="M1178" s="920"/>
      <c r="N1178" s="920"/>
      <c r="S1178" s="919"/>
    </row>
    <row r="1179" spans="1:19" ht="12.75" customHeight="1" x14ac:dyDescent="0.15">
      <c r="A1179" s="914">
        <v>1174</v>
      </c>
      <c r="B1179" s="929">
        <f>'EstExp 12-20'!E126</f>
        <v>0</v>
      </c>
      <c r="C1179" s="930">
        <f t="shared" si="56"/>
        <v>1174</v>
      </c>
      <c r="D1179" s="920"/>
      <c r="E1179" s="893" t="b">
        <f t="shared" ca="1" si="48"/>
        <v>1</v>
      </c>
      <c r="F1179" s="932">
        <f t="array" aca="1" ref="F1179" ca="1">IF(G1179&lt;&gt;"",INDIRECT("'"&amp;G1179&amp;"'!"&amp;H1179),"")</f>
        <v>0</v>
      </c>
      <c r="G1179" s="560" t="s">
        <v>4786</v>
      </c>
      <c r="H1179" s="893" t="s">
        <v>5103</v>
      </c>
      <c r="I1179" s="920"/>
      <c r="J1179" s="920"/>
      <c r="K1179" s="920"/>
      <c r="L1179" s="920"/>
      <c r="M1179" s="920"/>
      <c r="N1179" s="920"/>
      <c r="S1179" s="919"/>
    </row>
    <row r="1180" spans="1:19" ht="12.75" customHeight="1" x14ac:dyDescent="0.15">
      <c r="A1180" s="914">
        <v>1175</v>
      </c>
      <c r="B1180" s="929">
        <f>'EstExp 12-20'!E127</f>
        <v>5000</v>
      </c>
      <c r="C1180" s="930">
        <f t="shared" si="56"/>
        <v>-3825</v>
      </c>
      <c r="D1180" s="920"/>
      <c r="E1180" s="893" t="b">
        <f t="shared" ca="1" si="48"/>
        <v>1</v>
      </c>
      <c r="F1180" s="932">
        <f t="array" aca="1" ref="F1180" ca="1">IF(G1180&lt;&gt;"",INDIRECT("'"&amp;G1180&amp;"'!"&amp;H1180),"")</f>
        <v>5000</v>
      </c>
      <c r="G1180" s="560" t="s">
        <v>4786</v>
      </c>
      <c r="H1180" s="893" t="s">
        <v>5104</v>
      </c>
      <c r="I1180" s="920"/>
      <c r="J1180" s="920"/>
      <c r="K1180" s="920"/>
      <c r="L1180" s="920"/>
      <c r="M1180" s="920"/>
      <c r="N1180" s="920"/>
      <c r="S1180" s="919"/>
    </row>
    <row r="1181" spans="1:19" ht="12.75" customHeight="1" x14ac:dyDescent="0.15">
      <c r="A1181" s="914">
        <v>1176</v>
      </c>
      <c r="B1181" s="929">
        <f>'EstExp 12-20'!E128</f>
        <v>443155</v>
      </c>
      <c r="C1181" s="930">
        <f t="shared" si="56"/>
        <v>-441979</v>
      </c>
      <c r="D1181" s="920"/>
      <c r="E1181" s="893" t="b">
        <f t="shared" ca="1" si="48"/>
        <v>1</v>
      </c>
      <c r="F1181" s="932">
        <f t="array" aca="1" ref="F1181" ca="1">IF(G1181&lt;&gt;"",INDIRECT("'"&amp;G1181&amp;"'!"&amp;H1181),"")</f>
        <v>443155</v>
      </c>
      <c r="G1181" s="560" t="s">
        <v>4786</v>
      </c>
      <c r="H1181" s="893" t="s">
        <v>5105</v>
      </c>
      <c r="I1181" s="920"/>
      <c r="J1181" s="920"/>
      <c r="K1181" s="920"/>
      <c r="L1181" s="920"/>
      <c r="M1181" s="920"/>
      <c r="N1181" s="920"/>
      <c r="S1181" s="919"/>
    </row>
    <row r="1182" spans="1:19" ht="12.75" customHeight="1" x14ac:dyDescent="0.15">
      <c r="A1182" s="935">
        <v>1177</v>
      </c>
      <c r="B1182" s="919"/>
      <c r="C1182" s="920"/>
      <c r="D1182" s="931"/>
      <c r="E1182" s="893" t="b">
        <f t="shared" ca="1" si="48"/>
        <v>1</v>
      </c>
      <c r="F1182" s="893" t="str">
        <f t="array" aca="1" ref="F1182" ca="1">IF(G1182&lt;&gt;"",INDIRECT("'"&amp;G1182&amp;"'!"&amp;H1182),"")</f>
        <v/>
      </c>
      <c r="G1182" s="560"/>
      <c r="H1182" s="893"/>
      <c r="I1182" s="931"/>
      <c r="J1182" s="931"/>
      <c r="K1182" s="931"/>
      <c r="L1182" s="920"/>
      <c r="M1182" s="920"/>
      <c r="N1182" s="920"/>
      <c r="S1182" s="919"/>
    </row>
    <row r="1183" spans="1:19" ht="12.75" customHeight="1" x14ac:dyDescent="0.15">
      <c r="A1183" s="914">
        <v>1178</v>
      </c>
      <c r="B1183" s="929">
        <f>'EstExp 12-20'!E131</f>
        <v>448155</v>
      </c>
      <c r="C1183" s="930">
        <f t="shared" ref="C1183:C1189" si="57">A1183-B1183</f>
        <v>-446977</v>
      </c>
      <c r="D1183" s="920"/>
      <c r="E1183" s="893" t="b">
        <f t="shared" ca="1" si="48"/>
        <v>1</v>
      </c>
      <c r="F1183" s="932">
        <f t="array" aca="1" ref="F1183" ca="1">IF(G1183&lt;&gt;"",INDIRECT("'"&amp;G1183&amp;"'!"&amp;H1183),"")</f>
        <v>448155</v>
      </c>
      <c r="G1183" s="560" t="s">
        <v>4786</v>
      </c>
      <c r="H1183" s="893" t="s">
        <v>5106</v>
      </c>
      <c r="I1183" s="920"/>
      <c r="J1183" s="920"/>
      <c r="K1183" s="920"/>
      <c r="L1183" s="920"/>
      <c r="M1183" s="920"/>
      <c r="N1183" s="920"/>
      <c r="S1183" s="919"/>
    </row>
    <row r="1184" spans="1:19" ht="12.75" customHeight="1" x14ac:dyDescent="0.15">
      <c r="A1184" s="914">
        <v>1179</v>
      </c>
      <c r="B1184" s="929">
        <f>'EstExp 12-20'!E132</f>
        <v>0</v>
      </c>
      <c r="C1184" s="930">
        <f t="shared" si="57"/>
        <v>1179</v>
      </c>
      <c r="D1184" s="920"/>
      <c r="E1184" s="893" t="b">
        <f t="shared" ca="1" si="48"/>
        <v>1</v>
      </c>
      <c r="F1184" s="932">
        <f t="array" aca="1" ref="F1184" ca="1">IF(G1184&lt;&gt;"",INDIRECT("'"&amp;G1184&amp;"'!"&amp;H1184),"")</f>
        <v>0</v>
      </c>
      <c r="G1184" s="560" t="s">
        <v>4786</v>
      </c>
      <c r="H1184" s="893" t="s">
        <v>5107</v>
      </c>
      <c r="I1184" s="920"/>
      <c r="J1184" s="920"/>
      <c r="K1184" s="920"/>
      <c r="L1184" s="920"/>
      <c r="M1184" s="920"/>
      <c r="N1184" s="920"/>
      <c r="S1184" s="919"/>
    </row>
    <row r="1185" spans="1:19" ht="12.75" customHeight="1" x14ac:dyDescent="0.15">
      <c r="A1185" s="914">
        <v>1180</v>
      </c>
      <c r="B1185" s="929">
        <f>'EstExp 12-20'!E133</f>
        <v>448155</v>
      </c>
      <c r="C1185" s="930">
        <f t="shared" si="57"/>
        <v>-446975</v>
      </c>
      <c r="D1185" s="920"/>
      <c r="E1185" s="893" t="b">
        <f t="shared" ca="1" si="48"/>
        <v>1</v>
      </c>
      <c r="F1185" s="932">
        <f t="array" aca="1" ref="F1185" ca="1">IF(G1185&lt;&gt;"",INDIRECT("'"&amp;G1185&amp;"'!"&amp;H1185),"")</f>
        <v>448155</v>
      </c>
      <c r="G1185" s="560" t="s">
        <v>4786</v>
      </c>
      <c r="H1185" s="893" t="s">
        <v>5108</v>
      </c>
      <c r="I1185" s="920"/>
      <c r="J1185" s="920"/>
      <c r="K1185" s="920"/>
      <c r="L1185" s="920"/>
      <c r="M1185" s="920"/>
      <c r="N1185" s="920"/>
      <c r="S1185" s="919"/>
    </row>
    <row r="1186" spans="1:19" ht="12.75" customHeight="1" x14ac:dyDescent="0.15">
      <c r="A1186" s="914">
        <v>1181</v>
      </c>
      <c r="B1186" s="929">
        <f>'EstExp 12-20'!E155</f>
        <v>448155</v>
      </c>
      <c r="C1186" s="930">
        <f t="shared" si="57"/>
        <v>-446974</v>
      </c>
      <c r="D1186" s="920"/>
      <c r="E1186" s="893" t="b">
        <f t="shared" ca="1" si="48"/>
        <v>1</v>
      </c>
      <c r="F1186" s="932">
        <f t="array" aca="1" ref="F1186" ca="1">IF(G1186&lt;&gt;"",INDIRECT("'"&amp;G1186&amp;"'!"&amp;H1186),"")</f>
        <v>448155</v>
      </c>
      <c r="G1186" s="560" t="s">
        <v>4786</v>
      </c>
      <c r="H1186" s="893" t="s">
        <v>5109</v>
      </c>
      <c r="I1186" s="920"/>
      <c r="J1186" s="920"/>
      <c r="K1186" s="920"/>
      <c r="L1186" s="920"/>
      <c r="M1186" s="920"/>
      <c r="N1186" s="920"/>
      <c r="S1186" s="919"/>
    </row>
    <row r="1187" spans="1:19" ht="12.75" customHeight="1" x14ac:dyDescent="0.15">
      <c r="A1187" s="914">
        <v>1182</v>
      </c>
      <c r="B1187" s="929">
        <f>'EstExp 12-20'!F126</f>
        <v>0</v>
      </c>
      <c r="C1187" s="930">
        <f t="shared" si="57"/>
        <v>1182</v>
      </c>
      <c r="D1187" s="920"/>
      <c r="E1187" s="893" t="b">
        <f t="shared" ca="1" si="48"/>
        <v>1</v>
      </c>
      <c r="F1187" s="932">
        <f t="array" aca="1" ref="F1187" ca="1">IF(G1187&lt;&gt;"",INDIRECT("'"&amp;G1187&amp;"'!"&amp;H1187),"")</f>
        <v>0</v>
      </c>
      <c r="G1187" s="560" t="s">
        <v>4786</v>
      </c>
      <c r="H1187" s="893" t="s">
        <v>5110</v>
      </c>
      <c r="I1187" s="920"/>
      <c r="J1187" s="920"/>
      <c r="K1187" s="920"/>
      <c r="L1187" s="920"/>
      <c r="M1187" s="920"/>
      <c r="N1187" s="920"/>
      <c r="S1187" s="919"/>
    </row>
    <row r="1188" spans="1:19" ht="12.75" customHeight="1" x14ac:dyDescent="0.15">
      <c r="A1188" s="914">
        <v>1183</v>
      </c>
      <c r="B1188" s="929">
        <f>'EstExp 12-20'!F127</f>
        <v>0</v>
      </c>
      <c r="C1188" s="930">
        <f t="shared" si="57"/>
        <v>1183</v>
      </c>
      <c r="D1188" s="920"/>
      <c r="E1188" s="893" t="b">
        <f t="shared" ca="1" si="48"/>
        <v>1</v>
      </c>
      <c r="F1188" s="932">
        <f t="array" aca="1" ref="F1188" ca="1">IF(G1188&lt;&gt;"",INDIRECT("'"&amp;G1188&amp;"'!"&amp;H1188),"")</f>
        <v>0</v>
      </c>
      <c r="G1188" s="560" t="s">
        <v>4786</v>
      </c>
      <c r="H1188" s="893" t="s">
        <v>5111</v>
      </c>
      <c r="I1188" s="920"/>
      <c r="J1188" s="920"/>
      <c r="K1188" s="920"/>
      <c r="L1188" s="920"/>
      <c r="M1188" s="920"/>
      <c r="N1188" s="920"/>
      <c r="S1188" s="919"/>
    </row>
    <row r="1189" spans="1:19" ht="12.75" customHeight="1" x14ac:dyDescent="0.15">
      <c r="A1189" s="914">
        <v>1184</v>
      </c>
      <c r="B1189" s="929">
        <f>'EstExp 12-20'!F128</f>
        <v>235000</v>
      </c>
      <c r="C1189" s="930">
        <f t="shared" si="57"/>
        <v>-233816</v>
      </c>
      <c r="D1189" s="920"/>
      <c r="E1189" s="893" t="b">
        <f t="shared" ca="1" si="48"/>
        <v>1</v>
      </c>
      <c r="F1189" s="932">
        <f t="array" aca="1" ref="F1189" ca="1">IF(G1189&lt;&gt;"",INDIRECT("'"&amp;G1189&amp;"'!"&amp;H1189),"")</f>
        <v>235000</v>
      </c>
      <c r="G1189" s="560" t="s">
        <v>4786</v>
      </c>
      <c r="H1189" s="893" t="s">
        <v>5112</v>
      </c>
      <c r="I1189" s="920"/>
      <c r="J1189" s="920"/>
      <c r="K1189" s="920"/>
      <c r="L1189" s="920"/>
      <c r="M1189" s="920"/>
      <c r="N1189" s="920"/>
      <c r="S1189" s="919"/>
    </row>
    <row r="1190" spans="1:19" ht="12.75" customHeight="1" x14ac:dyDescent="0.15">
      <c r="A1190" s="935">
        <v>1185</v>
      </c>
      <c r="B1190" s="919"/>
      <c r="C1190" s="920"/>
      <c r="D1190" s="931"/>
      <c r="E1190" s="893" t="b">
        <f t="shared" ca="1" si="48"/>
        <v>1</v>
      </c>
      <c r="F1190" s="893" t="str">
        <f t="array" aca="1" ref="F1190" ca="1">IF(G1190&lt;&gt;"",INDIRECT("'"&amp;G1190&amp;"'!"&amp;H1190),"")</f>
        <v/>
      </c>
      <c r="G1190" s="560"/>
      <c r="H1190" s="893"/>
      <c r="I1190" s="931"/>
      <c r="J1190" s="931"/>
      <c r="K1190" s="931"/>
      <c r="L1190" s="920"/>
      <c r="M1190" s="920"/>
      <c r="N1190" s="920"/>
      <c r="S1190" s="919"/>
    </row>
    <row r="1191" spans="1:19" ht="12.75" customHeight="1" x14ac:dyDescent="0.15">
      <c r="A1191" s="914">
        <v>1186</v>
      </c>
      <c r="B1191" s="929">
        <f>'EstExp 12-20'!F131</f>
        <v>235000</v>
      </c>
      <c r="C1191" s="930">
        <f t="shared" ref="C1191:C1198" si="58">A1191-B1191</f>
        <v>-233814</v>
      </c>
      <c r="D1191" s="920"/>
      <c r="E1191" s="893" t="b">
        <f t="shared" ca="1" si="48"/>
        <v>1</v>
      </c>
      <c r="F1191" s="932">
        <f t="array" aca="1" ref="F1191" ca="1">IF(G1191&lt;&gt;"",INDIRECT("'"&amp;G1191&amp;"'!"&amp;H1191),"")</f>
        <v>235000</v>
      </c>
      <c r="G1191" s="560" t="s">
        <v>4786</v>
      </c>
      <c r="H1191" s="893" t="s">
        <v>5113</v>
      </c>
      <c r="I1191" s="920"/>
      <c r="J1191" s="920"/>
      <c r="K1191" s="920"/>
      <c r="L1191" s="920"/>
      <c r="M1191" s="920"/>
      <c r="N1191" s="920"/>
      <c r="S1191" s="919"/>
    </row>
    <row r="1192" spans="1:19" ht="12.75" customHeight="1" x14ac:dyDescent="0.15">
      <c r="A1192" s="914">
        <v>1187</v>
      </c>
      <c r="B1192" s="929">
        <f>'EstExp 12-20'!F132</f>
        <v>0</v>
      </c>
      <c r="C1192" s="930">
        <f t="shared" si="58"/>
        <v>1187</v>
      </c>
      <c r="D1192" s="920"/>
      <c r="E1192" s="893" t="b">
        <f t="shared" ca="1" si="48"/>
        <v>1</v>
      </c>
      <c r="F1192" s="932">
        <f t="array" aca="1" ref="F1192" ca="1">IF(G1192&lt;&gt;"",INDIRECT("'"&amp;G1192&amp;"'!"&amp;H1192),"")</f>
        <v>0</v>
      </c>
      <c r="G1192" s="560" t="s">
        <v>4786</v>
      </c>
      <c r="H1192" s="893" t="s">
        <v>5114</v>
      </c>
      <c r="I1192" s="920"/>
      <c r="J1192" s="920"/>
      <c r="K1192" s="920"/>
      <c r="L1192" s="920"/>
      <c r="M1192" s="920"/>
      <c r="N1192" s="920"/>
      <c r="S1192" s="919"/>
    </row>
    <row r="1193" spans="1:19" ht="12.75" customHeight="1" x14ac:dyDescent="0.15">
      <c r="A1193" s="914">
        <v>1188</v>
      </c>
      <c r="B1193" s="929">
        <f>'EstExp 12-20'!F133</f>
        <v>235000</v>
      </c>
      <c r="C1193" s="930">
        <f t="shared" si="58"/>
        <v>-233812</v>
      </c>
      <c r="D1193" s="920"/>
      <c r="E1193" s="893" t="b">
        <f t="shared" ca="1" si="48"/>
        <v>1</v>
      </c>
      <c r="F1193" s="932">
        <f t="array" aca="1" ref="F1193" ca="1">IF(G1193&lt;&gt;"",INDIRECT("'"&amp;G1193&amp;"'!"&amp;H1193),"")</f>
        <v>235000</v>
      </c>
      <c r="G1193" s="560" t="s">
        <v>4786</v>
      </c>
      <c r="H1193" s="893" t="s">
        <v>5115</v>
      </c>
      <c r="I1193" s="920"/>
      <c r="J1193" s="920"/>
      <c r="K1193" s="920"/>
      <c r="L1193" s="920"/>
      <c r="M1193" s="920"/>
      <c r="N1193" s="920"/>
      <c r="S1193" s="919"/>
    </row>
    <row r="1194" spans="1:19" ht="12.75" customHeight="1" x14ac:dyDescent="0.15">
      <c r="A1194" s="914">
        <v>1189</v>
      </c>
      <c r="B1194" s="929">
        <f>'EstExp 12-20'!F155</f>
        <v>235000</v>
      </c>
      <c r="C1194" s="930">
        <f t="shared" si="58"/>
        <v>-233811</v>
      </c>
      <c r="D1194" s="920"/>
      <c r="E1194" s="893" t="b">
        <f t="shared" ca="1" si="48"/>
        <v>1</v>
      </c>
      <c r="F1194" s="932">
        <f t="array" aca="1" ref="F1194" ca="1">IF(G1194&lt;&gt;"",INDIRECT("'"&amp;G1194&amp;"'!"&amp;H1194),"")</f>
        <v>235000</v>
      </c>
      <c r="G1194" s="560" t="s">
        <v>4786</v>
      </c>
      <c r="H1194" s="893" t="s">
        <v>5116</v>
      </c>
      <c r="I1194" s="920"/>
      <c r="J1194" s="920"/>
      <c r="K1194" s="920"/>
      <c r="L1194" s="920"/>
      <c r="M1194" s="920"/>
      <c r="N1194" s="920"/>
      <c r="S1194" s="919"/>
    </row>
    <row r="1195" spans="1:19" ht="12.75" customHeight="1" x14ac:dyDescent="0.15">
      <c r="A1195" s="914">
        <v>1190</v>
      </c>
      <c r="B1195" s="929">
        <f>'EstExp 12-20'!G126</f>
        <v>0</v>
      </c>
      <c r="C1195" s="930">
        <f t="shared" si="58"/>
        <v>1190</v>
      </c>
      <c r="D1195" s="920"/>
      <c r="E1195" s="893" t="b">
        <f t="shared" ca="1" si="48"/>
        <v>1</v>
      </c>
      <c r="F1195" s="932">
        <f t="array" aca="1" ref="F1195" ca="1">IF(G1195&lt;&gt;"",INDIRECT("'"&amp;G1195&amp;"'!"&amp;H1195),"")</f>
        <v>0</v>
      </c>
      <c r="G1195" s="560" t="s">
        <v>4786</v>
      </c>
      <c r="H1195" s="893" t="s">
        <v>5117</v>
      </c>
      <c r="I1195" s="920"/>
      <c r="J1195" s="920"/>
      <c r="K1195" s="920"/>
      <c r="L1195" s="920"/>
      <c r="M1195" s="920"/>
      <c r="N1195" s="920"/>
      <c r="S1195" s="919"/>
    </row>
    <row r="1196" spans="1:19" ht="12.75" customHeight="1" x14ac:dyDescent="0.15">
      <c r="A1196" s="914">
        <v>1191</v>
      </c>
      <c r="B1196" s="929">
        <f>'EstExp 12-20'!G127</f>
        <v>0</v>
      </c>
      <c r="C1196" s="930">
        <f t="shared" si="58"/>
        <v>1191</v>
      </c>
      <c r="D1196" s="920"/>
      <c r="E1196" s="893" t="b">
        <f t="shared" ca="1" si="48"/>
        <v>1</v>
      </c>
      <c r="F1196" s="932">
        <f t="array" aca="1" ref="F1196" ca="1">IF(G1196&lt;&gt;"",INDIRECT("'"&amp;G1196&amp;"'!"&amp;H1196),"")</f>
        <v>0</v>
      </c>
      <c r="G1196" s="560" t="s">
        <v>4786</v>
      </c>
      <c r="H1196" s="893" t="s">
        <v>5118</v>
      </c>
      <c r="I1196" s="920"/>
      <c r="J1196" s="920"/>
      <c r="K1196" s="920"/>
      <c r="L1196" s="920"/>
      <c r="M1196" s="920"/>
      <c r="N1196" s="920"/>
      <c r="S1196" s="919"/>
    </row>
    <row r="1197" spans="1:19" ht="12.75" customHeight="1" x14ac:dyDescent="0.15">
      <c r="A1197" s="914">
        <v>1192</v>
      </c>
      <c r="B1197" s="929">
        <f>'EstExp 12-20'!G128</f>
        <v>1510000</v>
      </c>
      <c r="C1197" s="930">
        <f t="shared" si="58"/>
        <v>-1508808</v>
      </c>
      <c r="D1197" s="920"/>
      <c r="E1197" s="893" t="b">
        <f t="shared" ca="1" si="48"/>
        <v>1</v>
      </c>
      <c r="F1197" s="932">
        <f t="array" aca="1" ref="F1197" ca="1">IF(G1197&lt;&gt;"",INDIRECT("'"&amp;G1197&amp;"'!"&amp;H1197),"")</f>
        <v>1510000</v>
      </c>
      <c r="G1197" s="560" t="s">
        <v>4786</v>
      </c>
      <c r="H1197" s="893" t="s">
        <v>5119</v>
      </c>
      <c r="I1197" s="920"/>
      <c r="J1197" s="920"/>
      <c r="K1197" s="920"/>
      <c r="L1197" s="920"/>
      <c r="M1197" s="920"/>
      <c r="N1197" s="920"/>
      <c r="S1197" s="919"/>
    </row>
    <row r="1198" spans="1:19" ht="12.75" customHeight="1" x14ac:dyDescent="0.15">
      <c r="A1198" s="914">
        <v>1193</v>
      </c>
      <c r="B1198" s="929">
        <f>'EstExp 12-20'!G130</f>
        <v>0</v>
      </c>
      <c r="C1198" s="930">
        <f t="shared" si="58"/>
        <v>1193</v>
      </c>
      <c r="D1198" s="920"/>
      <c r="E1198" s="893" t="b">
        <f t="shared" ca="1" si="48"/>
        <v>1</v>
      </c>
      <c r="F1198" s="932">
        <f t="array" aca="1" ref="F1198" ca="1">IF(G1198&lt;&gt;"",INDIRECT("'"&amp;G1198&amp;"'!"&amp;H1198),"")</f>
        <v>0</v>
      </c>
      <c r="G1198" s="560" t="s">
        <v>4786</v>
      </c>
      <c r="H1198" s="893" t="s">
        <v>5120</v>
      </c>
      <c r="I1198" s="920"/>
      <c r="J1198" s="920"/>
      <c r="K1198" s="920"/>
      <c r="L1198" s="920"/>
      <c r="M1198" s="920"/>
      <c r="N1198" s="920"/>
      <c r="S1198" s="919"/>
    </row>
    <row r="1199" spans="1:19" ht="12.75" customHeight="1" x14ac:dyDescent="0.15">
      <c r="A1199" s="935">
        <v>1194</v>
      </c>
      <c r="B1199" s="919"/>
      <c r="C1199" s="920"/>
      <c r="D1199" s="931"/>
      <c r="E1199" s="893" t="b">
        <f t="shared" ca="1" si="48"/>
        <v>1</v>
      </c>
      <c r="F1199" s="893" t="str">
        <f t="array" aca="1" ref="F1199" ca="1">IF(G1199&lt;&gt;"",INDIRECT("'"&amp;G1199&amp;"'!"&amp;H1199),"")</f>
        <v/>
      </c>
      <c r="G1199" s="560"/>
      <c r="H1199" s="893"/>
      <c r="I1199" s="931"/>
      <c r="J1199" s="931"/>
      <c r="K1199" s="931"/>
      <c r="L1199" s="920"/>
      <c r="M1199" s="920"/>
      <c r="N1199" s="920"/>
      <c r="S1199" s="919"/>
    </row>
    <row r="1200" spans="1:19" ht="12.75" customHeight="1" x14ac:dyDescent="0.15">
      <c r="A1200" s="914">
        <v>1195</v>
      </c>
      <c r="B1200" s="929">
        <f>'EstExp 12-20'!G131</f>
        <v>1510000</v>
      </c>
      <c r="C1200" s="930">
        <f t="shared" ref="C1200:C1206" si="59">A1200-B1200</f>
        <v>-1508805</v>
      </c>
      <c r="D1200" s="920"/>
      <c r="E1200" s="893" t="b">
        <f t="shared" ca="1" si="48"/>
        <v>1</v>
      </c>
      <c r="F1200" s="932">
        <f t="array" aca="1" ref="F1200" ca="1">IF(G1200&lt;&gt;"",INDIRECT("'"&amp;G1200&amp;"'!"&amp;H1200),"")</f>
        <v>1510000</v>
      </c>
      <c r="G1200" s="560" t="s">
        <v>4786</v>
      </c>
      <c r="H1200" s="893" t="s">
        <v>5121</v>
      </c>
      <c r="I1200" s="920"/>
      <c r="J1200" s="920"/>
      <c r="K1200" s="920"/>
      <c r="L1200" s="920"/>
      <c r="M1200" s="920"/>
      <c r="N1200" s="920"/>
      <c r="S1200" s="919"/>
    </row>
    <row r="1201" spans="1:19" ht="12.75" customHeight="1" x14ac:dyDescent="0.15">
      <c r="A1201" s="914">
        <v>1196</v>
      </c>
      <c r="B1201" s="929">
        <f>'EstExp 12-20'!G132</f>
        <v>0</v>
      </c>
      <c r="C1201" s="930">
        <f t="shared" si="59"/>
        <v>1196</v>
      </c>
      <c r="D1201" s="920"/>
      <c r="E1201" s="893" t="b">
        <f t="shared" ca="1" si="48"/>
        <v>1</v>
      </c>
      <c r="F1201" s="932">
        <f t="array" aca="1" ref="F1201" ca="1">IF(G1201&lt;&gt;"",INDIRECT("'"&amp;G1201&amp;"'!"&amp;H1201),"")</f>
        <v>0</v>
      </c>
      <c r="G1201" s="560" t="s">
        <v>4786</v>
      </c>
      <c r="H1201" s="893" t="s">
        <v>5122</v>
      </c>
      <c r="I1201" s="920"/>
      <c r="J1201" s="920"/>
      <c r="K1201" s="920"/>
      <c r="L1201" s="920"/>
      <c r="M1201" s="920"/>
      <c r="N1201" s="920"/>
      <c r="S1201" s="919"/>
    </row>
    <row r="1202" spans="1:19" ht="12.75" customHeight="1" x14ac:dyDescent="0.15">
      <c r="A1202" s="914">
        <v>1197</v>
      </c>
      <c r="B1202" s="929">
        <f>'EstExp 12-20'!G133</f>
        <v>1510000</v>
      </c>
      <c r="C1202" s="930">
        <f t="shared" si="59"/>
        <v>-1508803</v>
      </c>
      <c r="D1202" s="920"/>
      <c r="E1202" s="893" t="b">
        <f t="shared" ca="1" si="48"/>
        <v>1</v>
      </c>
      <c r="F1202" s="932">
        <f t="array" aca="1" ref="F1202" ca="1">IF(G1202&lt;&gt;"",INDIRECT("'"&amp;G1202&amp;"'!"&amp;H1202),"")</f>
        <v>1510000</v>
      </c>
      <c r="G1202" s="560" t="s">
        <v>4786</v>
      </c>
      <c r="H1202" s="893" t="s">
        <v>5123</v>
      </c>
      <c r="I1202" s="920"/>
      <c r="J1202" s="920"/>
      <c r="K1202" s="920"/>
      <c r="L1202" s="920"/>
      <c r="M1202" s="920"/>
      <c r="N1202" s="920"/>
      <c r="S1202" s="919"/>
    </row>
    <row r="1203" spans="1:19" ht="12.75" customHeight="1" x14ac:dyDescent="0.15">
      <c r="A1203" s="914">
        <v>1198</v>
      </c>
      <c r="B1203" s="929">
        <f>'EstExp 12-20'!G155</f>
        <v>1510000</v>
      </c>
      <c r="C1203" s="930">
        <f t="shared" si="59"/>
        <v>-1508802</v>
      </c>
      <c r="D1203" s="920"/>
      <c r="E1203" s="893" t="b">
        <f t="shared" ca="1" si="48"/>
        <v>1</v>
      </c>
      <c r="F1203" s="932">
        <f t="array" aca="1" ref="F1203" ca="1">IF(G1203&lt;&gt;"",INDIRECT("'"&amp;G1203&amp;"'!"&amp;H1203),"")</f>
        <v>1510000</v>
      </c>
      <c r="G1203" s="560" t="s">
        <v>4786</v>
      </c>
      <c r="H1203" s="893" t="s">
        <v>5124</v>
      </c>
      <c r="I1203" s="920"/>
      <c r="J1203" s="920"/>
      <c r="K1203" s="920"/>
      <c r="L1203" s="920"/>
      <c r="M1203" s="920"/>
      <c r="N1203" s="920"/>
      <c r="S1203" s="919"/>
    </row>
    <row r="1204" spans="1:19" ht="12.75" customHeight="1" x14ac:dyDescent="0.15">
      <c r="A1204" s="914">
        <v>1199</v>
      </c>
      <c r="B1204" s="929">
        <f>'EstExp 12-20'!H126</f>
        <v>0</v>
      </c>
      <c r="C1204" s="930">
        <f t="shared" si="59"/>
        <v>1199</v>
      </c>
      <c r="D1204" s="920"/>
      <c r="E1204" s="893" t="b">
        <f t="shared" ca="1" si="48"/>
        <v>1</v>
      </c>
      <c r="F1204" s="932">
        <f t="array" aca="1" ref="F1204" ca="1">IF(G1204&lt;&gt;"",INDIRECT("'"&amp;G1204&amp;"'!"&amp;H1204),"")</f>
        <v>0</v>
      </c>
      <c r="G1204" s="560" t="s">
        <v>4786</v>
      </c>
      <c r="H1204" s="893" t="s">
        <v>5125</v>
      </c>
      <c r="I1204" s="920"/>
      <c r="J1204" s="920"/>
      <c r="K1204" s="920"/>
      <c r="L1204" s="920"/>
      <c r="M1204" s="920"/>
      <c r="N1204" s="920"/>
      <c r="S1204" s="919"/>
    </row>
    <row r="1205" spans="1:19" ht="12.75" customHeight="1" x14ac:dyDescent="0.15">
      <c r="A1205" s="914">
        <v>1200</v>
      </c>
      <c r="B1205" s="929">
        <f>'EstExp 12-20'!H127</f>
        <v>0</v>
      </c>
      <c r="C1205" s="930">
        <f t="shared" si="59"/>
        <v>1200</v>
      </c>
      <c r="D1205" s="920"/>
      <c r="E1205" s="893" t="b">
        <f t="shared" ca="1" si="48"/>
        <v>1</v>
      </c>
      <c r="F1205" s="932">
        <f t="array" aca="1" ref="F1205" ca="1">IF(G1205&lt;&gt;"",INDIRECT("'"&amp;G1205&amp;"'!"&amp;H1205),"")</f>
        <v>0</v>
      </c>
      <c r="G1205" s="560" t="s">
        <v>4786</v>
      </c>
      <c r="H1205" s="893" t="s">
        <v>5126</v>
      </c>
      <c r="I1205" s="920"/>
      <c r="J1205" s="920"/>
      <c r="K1205" s="920"/>
      <c r="L1205" s="920"/>
      <c r="M1205" s="920"/>
      <c r="N1205" s="920"/>
      <c r="S1205" s="919"/>
    </row>
    <row r="1206" spans="1:19" ht="12.75" customHeight="1" x14ac:dyDescent="0.15">
      <c r="A1206" s="914">
        <v>1201</v>
      </c>
      <c r="B1206" s="929">
        <f>'EstExp 12-20'!H128</f>
        <v>0</v>
      </c>
      <c r="C1206" s="930">
        <f t="shared" si="59"/>
        <v>1201</v>
      </c>
      <c r="D1206" s="920"/>
      <c r="E1206" s="893" t="b">
        <f t="shared" ca="1" si="48"/>
        <v>1</v>
      </c>
      <c r="F1206" s="932">
        <f t="array" aca="1" ref="F1206" ca="1">IF(G1206&lt;&gt;"",INDIRECT("'"&amp;G1206&amp;"'!"&amp;H1206),"")</f>
        <v>0</v>
      </c>
      <c r="G1206" s="560" t="s">
        <v>4786</v>
      </c>
      <c r="H1206" s="893" t="s">
        <v>5127</v>
      </c>
      <c r="I1206" s="920"/>
      <c r="J1206" s="920"/>
      <c r="K1206" s="920"/>
      <c r="L1206" s="920"/>
      <c r="M1206" s="920"/>
      <c r="N1206" s="920"/>
      <c r="S1206" s="919"/>
    </row>
    <row r="1207" spans="1:19" ht="12.75" customHeight="1" x14ac:dyDescent="0.15">
      <c r="A1207" s="935">
        <v>1202</v>
      </c>
      <c r="B1207" s="919"/>
      <c r="C1207" s="920"/>
      <c r="D1207" s="931"/>
      <c r="E1207" s="893" t="b">
        <f t="shared" ca="1" si="48"/>
        <v>1</v>
      </c>
      <c r="F1207" s="893" t="str">
        <f t="array" aca="1" ref="F1207" ca="1">IF(G1207&lt;&gt;"",INDIRECT("'"&amp;G1207&amp;"'!"&amp;H1207),"")</f>
        <v/>
      </c>
      <c r="G1207" s="560"/>
      <c r="H1207" s="893"/>
      <c r="I1207" s="931"/>
      <c r="J1207" s="931"/>
      <c r="K1207" s="931"/>
      <c r="L1207" s="920"/>
      <c r="M1207" s="920"/>
      <c r="N1207" s="920"/>
      <c r="S1207" s="919"/>
    </row>
    <row r="1208" spans="1:19" ht="12.75" customHeight="1" x14ac:dyDescent="0.15">
      <c r="A1208" s="914">
        <v>1203</v>
      </c>
      <c r="B1208" s="929">
        <f>'EstExp 12-20'!H131</f>
        <v>0</v>
      </c>
      <c r="C1208" s="930">
        <f t="shared" ref="C1208:C1214" si="60">A1208-B1208</f>
        <v>1203</v>
      </c>
      <c r="D1208" s="920"/>
      <c r="E1208" s="893" t="b">
        <f t="shared" ca="1" si="48"/>
        <v>1</v>
      </c>
      <c r="F1208" s="932">
        <f t="array" aca="1" ref="F1208" ca="1">IF(G1208&lt;&gt;"",INDIRECT("'"&amp;G1208&amp;"'!"&amp;H1208),"")</f>
        <v>0</v>
      </c>
      <c r="G1208" s="560" t="s">
        <v>4786</v>
      </c>
      <c r="H1208" s="893" t="s">
        <v>5128</v>
      </c>
      <c r="I1208" s="920"/>
      <c r="J1208" s="920"/>
      <c r="K1208" s="920"/>
      <c r="L1208" s="920"/>
      <c r="M1208" s="920"/>
      <c r="N1208" s="920"/>
      <c r="S1208" s="919"/>
    </row>
    <row r="1209" spans="1:19" ht="12.75" customHeight="1" x14ac:dyDescent="0.15">
      <c r="A1209" s="914">
        <v>1204</v>
      </c>
      <c r="B1209" s="929">
        <f>'EstExp 12-20'!H132</f>
        <v>0</v>
      </c>
      <c r="C1209" s="930">
        <f t="shared" si="60"/>
        <v>1204</v>
      </c>
      <c r="D1209" s="920"/>
      <c r="E1209" s="893" t="b">
        <f t="shared" ca="1" si="48"/>
        <v>1</v>
      </c>
      <c r="F1209" s="932">
        <f t="array" aca="1" ref="F1209" ca="1">IF(G1209&lt;&gt;"",INDIRECT("'"&amp;G1209&amp;"'!"&amp;H1209),"")</f>
        <v>0</v>
      </c>
      <c r="G1209" s="560" t="s">
        <v>4786</v>
      </c>
      <c r="H1209" s="893" t="s">
        <v>5129</v>
      </c>
      <c r="I1209" s="920"/>
      <c r="J1209" s="920"/>
      <c r="K1209" s="920"/>
      <c r="L1209" s="920"/>
      <c r="M1209" s="920"/>
      <c r="N1209" s="920"/>
      <c r="S1209" s="919"/>
    </row>
    <row r="1210" spans="1:19" ht="12.75" customHeight="1" x14ac:dyDescent="0.15">
      <c r="A1210" s="914">
        <v>1205</v>
      </c>
      <c r="B1210" s="929">
        <f>'EstExp 12-20'!H133</f>
        <v>0</v>
      </c>
      <c r="C1210" s="930">
        <f t="shared" si="60"/>
        <v>1205</v>
      </c>
      <c r="D1210" s="920"/>
      <c r="E1210" s="893" t="b">
        <f t="shared" ca="1" si="48"/>
        <v>1</v>
      </c>
      <c r="F1210" s="932">
        <f t="array" aca="1" ref="F1210" ca="1">IF(G1210&lt;&gt;"",INDIRECT("'"&amp;G1210&amp;"'!"&amp;H1210),"")</f>
        <v>0</v>
      </c>
      <c r="G1210" s="560" t="s">
        <v>4786</v>
      </c>
      <c r="H1210" s="893" t="s">
        <v>5130</v>
      </c>
      <c r="I1210" s="920"/>
      <c r="J1210" s="920"/>
      <c r="K1210" s="920"/>
      <c r="L1210" s="920"/>
      <c r="M1210" s="920"/>
      <c r="N1210" s="920"/>
      <c r="S1210" s="919"/>
    </row>
    <row r="1211" spans="1:19" ht="12.75" customHeight="1" x14ac:dyDescent="0.15">
      <c r="A1211" s="914">
        <v>1206</v>
      </c>
      <c r="B1211" s="929">
        <f>'EstExp 12-20'!H143</f>
        <v>0</v>
      </c>
      <c r="C1211" s="930">
        <f t="shared" si="60"/>
        <v>1206</v>
      </c>
      <c r="D1211" s="920"/>
      <c r="E1211" s="893" t="b">
        <f t="shared" ca="1" si="48"/>
        <v>1</v>
      </c>
      <c r="F1211" s="932">
        <f t="array" aca="1" ref="F1211" ca="1">IF(G1211&lt;&gt;"",INDIRECT("'"&amp;G1211&amp;"'!"&amp;H1211),"")</f>
        <v>0</v>
      </c>
      <c r="G1211" s="560" t="s">
        <v>4786</v>
      </c>
      <c r="H1211" s="893" t="s">
        <v>5131</v>
      </c>
      <c r="I1211" s="920"/>
      <c r="J1211" s="920"/>
      <c r="K1211" s="920"/>
      <c r="L1211" s="920"/>
      <c r="M1211" s="920"/>
      <c r="N1211" s="920"/>
      <c r="S1211" s="919"/>
    </row>
    <row r="1212" spans="1:19" ht="12.75" customHeight="1" x14ac:dyDescent="0.15">
      <c r="A1212" s="914">
        <v>1207</v>
      </c>
      <c r="B1212" s="929">
        <f>'EstExp 12-20'!H146</f>
        <v>0</v>
      </c>
      <c r="C1212" s="930">
        <f t="shared" si="60"/>
        <v>1207</v>
      </c>
      <c r="D1212" s="920"/>
      <c r="E1212" s="893" t="b">
        <f t="shared" ca="1" si="48"/>
        <v>1</v>
      </c>
      <c r="F1212" s="932">
        <f t="array" aca="1" ref="F1212" ca="1">IF(G1212&lt;&gt;"",INDIRECT("'"&amp;G1212&amp;"'!"&amp;H1212),"")</f>
        <v>0</v>
      </c>
      <c r="G1212" s="560" t="s">
        <v>4786</v>
      </c>
      <c r="H1212" s="893" t="s">
        <v>5132</v>
      </c>
      <c r="I1212" s="920"/>
      <c r="J1212" s="920"/>
      <c r="K1212" s="920"/>
      <c r="L1212" s="920"/>
      <c r="M1212" s="920"/>
      <c r="N1212" s="920"/>
      <c r="S1212" s="919"/>
    </row>
    <row r="1213" spans="1:19" ht="12.75" customHeight="1" x14ac:dyDescent="0.15">
      <c r="A1213" s="914">
        <v>1208</v>
      </c>
      <c r="B1213" s="929">
        <f>'EstExp 12-20'!H147</f>
        <v>0</v>
      </c>
      <c r="C1213" s="930">
        <f t="shared" si="60"/>
        <v>1208</v>
      </c>
      <c r="D1213" s="920"/>
      <c r="E1213" s="893" t="b">
        <f t="shared" ca="1" si="48"/>
        <v>1</v>
      </c>
      <c r="F1213" s="932">
        <f t="array" aca="1" ref="F1213" ca="1">IF(G1213&lt;&gt;"",INDIRECT("'"&amp;G1213&amp;"'!"&amp;H1213),"")</f>
        <v>0</v>
      </c>
      <c r="G1213" s="560" t="s">
        <v>4786</v>
      </c>
      <c r="H1213" s="893" t="s">
        <v>5133</v>
      </c>
      <c r="I1213" s="920"/>
      <c r="J1213" s="920"/>
      <c r="K1213" s="920"/>
      <c r="L1213" s="920"/>
      <c r="M1213" s="920"/>
      <c r="N1213" s="920"/>
      <c r="S1213" s="919"/>
    </row>
    <row r="1214" spans="1:19" ht="12.75" customHeight="1" x14ac:dyDescent="0.15">
      <c r="A1214" s="914">
        <v>1209</v>
      </c>
      <c r="B1214" s="929">
        <f>'EstExp 12-20'!H150</f>
        <v>0</v>
      </c>
      <c r="C1214" s="930">
        <f t="shared" si="60"/>
        <v>1209</v>
      </c>
      <c r="D1214" s="920"/>
      <c r="E1214" s="893" t="b">
        <f t="shared" ca="1" si="48"/>
        <v>1</v>
      </c>
      <c r="F1214" s="932">
        <f t="array" aca="1" ref="F1214" ca="1">IF(G1214&lt;&gt;"",INDIRECT("'"&amp;G1214&amp;"'!"&amp;H1214),"")</f>
        <v>0</v>
      </c>
      <c r="G1214" s="560" t="s">
        <v>4786</v>
      </c>
      <c r="H1214" s="893" t="s">
        <v>5134</v>
      </c>
      <c r="I1214" s="920"/>
      <c r="J1214" s="920"/>
      <c r="K1214" s="920"/>
      <c r="L1214" s="920"/>
      <c r="M1214" s="920"/>
      <c r="N1214" s="920"/>
      <c r="S1214" s="919"/>
    </row>
    <row r="1215" spans="1:19" ht="12.75" customHeight="1" x14ac:dyDescent="0.15">
      <c r="A1215" s="935">
        <v>1210</v>
      </c>
      <c r="B1215" s="919"/>
      <c r="C1215" s="920"/>
      <c r="D1215" s="931"/>
      <c r="E1215" s="893" t="b">
        <f t="shared" ca="1" si="48"/>
        <v>1</v>
      </c>
      <c r="F1215" s="893" t="str">
        <f t="array" aca="1" ref="F1215" ca="1">IF(G1215&lt;&gt;"",INDIRECT("'"&amp;G1215&amp;"'!"&amp;H1215),"")</f>
        <v/>
      </c>
      <c r="G1215" s="560"/>
      <c r="H1215" s="893"/>
      <c r="I1215" s="931"/>
      <c r="J1215" s="931"/>
      <c r="K1215" s="931"/>
      <c r="L1215" s="920"/>
      <c r="M1215" s="920"/>
      <c r="N1215" s="920"/>
      <c r="S1215" s="919"/>
    </row>
    <row r="1216" spans="1:19" ht="12.75" customHeight="1" x14ac:dyDescent="0.15">
      <c r="A1216" s="914">
        <v>1211</v>
      </c>
      <c r="B1216" s="929">
        <f>'EstExp 12-20'!H153</f>
        <v>0</v>
      </c>
      <c r="C1216" s="930">
        <f t="shared" ref="C1216:C1221" si="61">A1216-B1216</f>
        <v>1211</v>
      </c>
      <c r="D1216" s="920"/>
      <c r="E1216" s="893" t="b">
        <f t="shared" ca="1" si="48"/>
        <v>1</v>
      </c>
      <c r="F1216" s="932">
        <f t="array" aca="1" ref="F1216" ca="1">IF(G1216&lt;&gt;"",INDIRECT("'"&amp;G1216&amp;"'!"&amp;H1216),"")</f>
        <v>0</v>
      </c>
      <c r="G1216" s="560" t="s">
        <v>4786</v>
      </c>
      <c r="H1216" s="893" t="s">
        <v>5135</v>
      </c>
      <c r="I1216" s="920"/>
      <c r="J1216" s="920"/>
      <c r="K1216" s="920"/>
      <c r="L1216" s="920"/>
      <c r="M1216" s="920"/>
      <c r="N1216" s="920"/>
      <c r="S1216" s="919"/>
    </row>
    <row r="1217" spans="1:19" ht="12.75" customHeight="1" x14ac:dyDescent="0.15">
      <c r="A1217" s="914">
        <v>1212</v>
      </c>
      <c r="B1217" s="929">
        <f>'EstExp 12-20'!H155</f>
        <v>0</v>
      </c>
      <c r="C1217" s="930">
        <f t="shared" si="61"/>
        <v>1212</v>
      </c>
      <c r="D1217" s="920"/>
      <c r="E1217" s="893" t="b">
        <f t="shared" ca="1" si="48"/>
        <v>1</v>
      </c>
      <c r="F1217" s="932">
        <f t="array" aca="1" ref="F1217" ca="1">IF(G1217&lt;&gt;"",INDIRECT("'"&amp;G1217&amp;"'!"&amp;H1217),"")</f>
        <v>0</v>
      </c>
      <c r="G1217" s="560" t="s">
        <v>4786</v>
      </c>
      <c r="H1217" s="893" t="s">
        <v>5136</v>
      </c>
      <c r="I1217" s="920"/>
      <c r="J1217" s="920"/>
      <c r="K1217" s="920"/>
      <c r="L1217" s="920"/>
      <c r="M1217" s="920"/>
      <c r="N1217" s="920"/>
      <c r="S1217" s="919"/>
    </row>
    <row r="1218" spans="1:19" ht="12.75" customHeight="1" x14ac:dyDescent="0.15">
      <c r="A1218" s="914">
        <v>1213</v>
      </c>
      <c r="B1218" s="929">
        <f>'EstExp 12-20'!K126</f>
        <v>0</v>
      </c>
      <c r="C1218" s="930">
        <f t="shared" si="61"/>
        <v>1213</v>
      </c>
      <c r="D1218" s="920"/>
      <c r="E1218" s="893" t="b">
        <f t="shared" ca="1" si="48"/>
        <v>1</v>
      </c>
      <c r="F1218" s="932">
        <f t="array" aca="1" ref="F1218" ca="1">IF(G1218&lt;&gt;"",INDIRECT("'"&amp;G1218&amp;"'!"&amp;H1218),"")</f>
        <v>0</v>
      </c>
      <c r="G1218" s="560" t="s">
        <v>4786</v>
      </c>
      <c r="H1218" s="893" t="s">
        <v>5137</v>
      </c>
      <c r="I1218" s="920"/>
      <c r="J1218" s="920"/>
      <c r="K1218" s="920"/>
      <c r="L1218" s="920"/>
      <c r="M1218" s="920"/>
      <c r="N1218" s="920"/>
      <c r="S1218" s="919"/>
    </row>
    <row r="1219" spans="1:19" ht="12.75" customHeight="1" x14ac:dyDescent="0.15">
      <c r="A1219" s="914">
        <v>1214</v>
      </c>
      <c r="B1219" s="929">
        <f>'EstExp 12-20'!K127</f>
        <v>5000</v>
      </c>
      <c r="C1219" s="930">
        <f t="shared" si="61"/>
        <v>-3786</v>
      </c>
      <c r="D1219" s="920"/>
      <c r="E1219" s="893" t="b">
        <f t="shared" ca="1" si="48"/>
        <v>1</v>
      </c>
      <c r="F1219" s="932">
        <f t="array" aca="1" ref="F1219" ca="1">IF(G1219&lt;&gt;"",INDIRECT("'"&amp;G1219&amp;"'!"&amp;H1219),"")</f>
        <v>5000</v>
      </c>
      <c r="G1219" s="560" t="s">
        <v>4786</v>
      </c>
      <c r="H1219" s="893" t="s">
        <v>5138</v>
      </c>
      <c r="I1219" s="920"/>
      <c r="J1219" s="920"/>
      <c r="K1219" s="920"/>
      <c r="L1219" s="920"/>
      <c r="M1219" s="920"/>
      <c r="N1219" s="920"/>
      <c r="S1219" s="919"/>
    </row>
    <row r="1220" spans="1:19" ht="12.75" customHeight="1" x14ac:dyDescent="0.15">
      <c r="A1220" s="914">
        <v>1215</v>
      </c>
      <c r="B1220" s="929">
        <f>'EstExp 12-20'!K128</f>
        <v>2522623</v>
      </c>
      <c r="C1220" s="930">
        <f t="shared" si="61"/>
        <v>-2521408</v>
      </c>
      <c r="D1220" s="920"/>
      <c r="E1220" s="893" t="b">
        <f t="shared" ca="1" si="48"/>
        <v>1</v>
      </c>
      <c r="F1220" s="932">
        <f t="array" aca="1" ref="F1220" ca="1">IF(G1220&lt;&gt;"",INDIRECT("'"&amp;G1220&amp;"'!"&amp;H1220),"")</f>
        <v>2522623</v>
      </c>
      <c r="G1220" s="560" t="s">
        <v>4786</v>
      </c>
      <c r="H1220" s="893" t="s">
        <v>5139</v>
      </c>
      <c r="I1220" s="920"/>
      <c r="J1220" s="920"/>
      <c r="K1220" s="920"/>
      <c r="L1220" s="920"/>
      <c r="M1220" s="920"/>
      <c r="N1220" s="920"/>
      <c r="S1220" s="919"/>
    </row>
    <row r="1221" spans="1:19" ht="12.75" customHeight="1" x14ac:dyDescent="0.15">
      <c r="A1221" s="914">
        <v>1216</v>
      </c>
      <c r="B1221" s="929">
        <f>'EstExp 12-20'!K130</f>
        <v>0</v>
      </c>
      <c r="C1221" s="930">
        <f t="shared" si="61"/>
        <v>1216</v>
      </c>
      <c r="D1221" s="920"/>
      <c r="E1221" s="893" t="b">
        <f t="shared" ca="1" si="48"/>
        <v>1</v>
      </c>
      <c r="F1221" s="932">
        <f t="array" aca="1" ref="F1221" ca="1">IF(G1221&lt;&gt;"",INDIRECT("'"&amp;G1221&amp;"'!"&amp;H1221),"")</f>
        <v>0</v>
      </c>
      <c r="G1221" s="560" t="s">
        <v>4786</v>
      </c>
      <c r="H1221" s="893" t="s">
        <v>5140</v>
      </c>
      <c r="I1221" s="920"/>
      <c r="J1221" s="920"/>
      <c r="K1221" s="920"/>
      <c r="L1221" s="920"/>
      <c r="M1221" s="920"/>
      <c r="N1221" s="920"/>
      <c r="S1221" s="919"/>
    </row>
    <row r="1222" spans="1:19" ht="12.75" customHeight="1" x14ac:dyDescent="0.15">
      <c r="A1222" s="935">
        <v>1217</v>
      </c>
      <c r="B1222" s="919"/>
      <c r="C1222" s="920"/>
      <c r="D1222" s="931"/>
      <c r="E1222" s="893" t="b">
        <f t="shared" ca="1" si="48"/>
        <v>1</v>
      </c>
      <c r="F1222" s="893" t="str">
        <f t="array" aca="1" ref="F1222" ca="1">IF(G1222&lt;&gt;"",INDIRECT("'"&amp;G1222&amp;"'!"&amp;H1222),"")</f>
        <v/>
      </c>
      <c r="G1222" s="560"/>
      <c r="H1222" s="893"/>
      <c r="I1222" s="931"/>
      <c r="J1222" s="931"/>
      <c r="K1222" s="931"/>
      <c r="L1222" s="920"/>
      <c r="M1222" s="920"/>
      <c r="N1222" s="920"/>
      <c r="S1222" s="919"/>
    </row>
    <row r="1223" spans="1:19" ht="12.75" customHeight="1" x14ac:dyDescent="0.15">
      <c r="A1223" s="914">
        <v>1218</v>
      </c>
      <c r="B1223" s="929">
        <f>'EstExp 12-20'!K131</f>
        <v>2527623</v>
      </c>
      <c r="C1223" s="930">
        <f t="shared" ref="C1223:C1229" si="62">A1223-B1223</f>
        <v>-2526405</v>
      </c>
      <c r="D1223" s="920"/>
      <c r="E1223" s="893" t="b">
        <f t="shared" ca="1" si="48"/>
        <v>1</v>
      </c>
      <c r="F1223" s="932">
        <f t="array" aca="1" ref="F1223" ca="1">IF(G1223&lt;&gt;"",INDIRECT("'"&amp;G1223&amp;"'!"&amp;H1223),"")</f>
        <v>2527623</v>
      </c>
      <c r="G1223" s="560" t="s">
        <v>4786</v>
      </c>
      <c r="H1223" s="893" t="s">
        <v>5141</v>
      </c>
      <c r="I1223" s="920"/>
      <c r="J1223" s="920"/>
      <c r="K1223" s="920"/>
      <c r="L1223" s="920"/>
      <c r="M1223" s="920"/>
      <c r="N1223" s="920"/>
      <c r="S1223" s="919"/>
    </row>
    <row r="1224" spans="1:19" ht="12.75" customHeight="1" x14ac:dyDescent="0.15">
      <c r="A1224" s="914">
        <v>1219</v>
      </c>
      <c r="B1224" s="929">
        <f>'EstExp 12-20'!K132</f>
        <v>0</v>
      </c>
      <c r="C1224" s="930">
        <f t="shared" si="62"/>
        <v>1219</v>
      </c>
      <c r="D1224" s="920"/>
      <c r="E1224" s="893" t="b">
        <f t="shared" ca="1" si="48"/>
        <v>1</v>
      </c>
      <c r="F1224" s="932">
        <f t="array" aca="1" ref="F1224" ca="1">IF(G1224&lt;&gt;"",INDIRECT("'"&amp;G1224&amp;"'!"&amp;H1224),"")</f>
        <v>0</v>
      </c>
      <c r="G1224" s="560" t="s">
        <v>4786</v>
      </c>
      <c r="H1224" s="893" t="s">
        <v>5142</v>
      </c>
      <c r="I1224" s="920"/>
      <c r="J1224" s="920"/>
      <c r="K1224" s="920"/>
      <c r="L1224" s="920"/>
      <c r="M1224" s="920"/>
      <c r="N1224" s="920"/>
      <c r="S1224" s="919"/>
    </row>
    <row r="1225" spans="1:19" ht="12.75" customHeight="1" x14ac:dyDescent="0.15">
      <c r="A1225" s="914">
        <v>1220</v>
      </c>
      <c r="B1225" s="929">
        <f>'EstExp 12-20'!K133</f>
        <v>2527623</v>
      </c>
      <c r="C1225" s="930">
        <f t="shared" si="62"/>
        <v>-2526403</v>
      </c>
      <c r="D1225" s="920"/>
      <c r="E1225" s="893" t="b">
        <f t="shared" ca="1" si="48"/>
        <v>1</v>
      </c>
      <c r="F1225" s="932">
        <f t="array" aca="1" ref="F1225" ca="1">IF(G1225&lt;&gt;"",INDIRECT("'"&amp;G1225&amp;"'!"&amp;H1225),"")</f>
        <v>2527623</v>
      </c>
      <c r="G1225" s="560" t="s">
        <v>4786</v>
      </c>
      <c r="H1225" s="893" t="s">
        <v>5143</v>
      </c>
      <c r="I1225" s="920"/>
      <c r="J1225" s="920"/>
      <c r="K1225" s="920"/>
      <c r="L1225" s="920"/>
      <c r="M1225" s="920"/>
      <c r="N1225" s="920"/>
      <c r="S1225" s="919"/>
    </row>
    <row r="1226" spans="1:19" ht="12.75" customHeight="1" x14ac:dyDescent="0.15">
      <c r="A1226" s="914">
        <v>1221</v>
      </c>
      <c r="B1226" s="929">
        <f>'EstExp 12-20'!K143</f>
        <v>0</v>
      </c>
      <c r="C1226" s="930">
        <f t="shared" si="62"/>
        <v>1221</v>
      </c>
      <c r="D1226" s="920"/>
      <c r="E1226" s="893" t="b">
        <f t="shared" ca="1" si="48"/>
        <v>1</v>
      </c>
      <c r="F1226" s="932">
        <f t="array" aca="1" ref="F1226" ca="1">IF(G1226&lt;&gt;"",INDIRECT("'"&amp;G1226&amp;"'!"&amp;H1226),"")</f>
        <v>0</v>
      </c>
      <c r="G1226" s="560" t="s">
        <v>4786</v>
      </c>
      <c r="H1226" s="893" t="s">
        <v>5144</v>
      </c>
      <c r="I1226" s="920"/>
      <c r="J1226" s="920"/>
      <c r="K1226" s="920"/>
      <c r="L1226" s="920"/>
      <c r="M1226" s="920"/>
      <c r="N1226" s="920"/>
      <c r="S1226" s="919"/>
    </row>
    <row r="1227" spans="1:19" ht="12.75" customHeight="1" x14ac:dyDescent="0.15">
      <c r="A1227" s="914">
        <v>1222</v>
      </c>
      <c r="B1227" s="929">
        <f>'EstExp 12-20'!K146</f>
        <v>0</v>
      </c>
      <c r="C1227" s="930">
        <f t="shared" si="62"/>
        <v>1222</v>
      </c>
      <c r="D1227" s="920"/>
      <c r="E1227" s="893" t="b">
        <f t="shared" ca="1" si="48"/>
        <v>1</v>
      </c>
      <c r="F1227" s="932">
        <f t="array" aca="1" ref="F1227" ca="1">IF(G1227&lt;&gt;"",INDIRECT("'"&amp;G1227&amp;"'!"&amp;H1227),"")</f>
        <v>0</v>
      </c>
      <c r="G1227" s="560" t="s">
        <v>4786</v>
      </c>
      <c r="H1227" s="893" t="s">
        <v>5145</v>
      </c>
      <c r="I1227" s="920"/>
      <c r="J1227" s="920"/>
      <c r="K1227" s="920"/>
      <c r="L1227" s="920"/>
      <c r="M1227" s="920"/>
      <c r="N1227" s="920"/>
      <c r="S1227" s="919"/>
    </row>
    <row r="1228" spans="1:19" ht="12.75" customHeight="1" x14ac:dyDescent="0.15">
      <c r="A1228" s="914">
        <v>1223</v>
      </c>
      <c r="B1228" s="929">
        <f>'EstExp 12-20'!K147</f>
        <v>0</v>
      </c>
      <c r="C1228" s="930">
        <f t="shared" si="62"/>
        <v>1223</v>
      </c>
      <c r="D1228" s="920"/>
      <c r="E1228" s="893" t="b">
        <f t="shared" ca="1" si="48"/>
        <v>1</v>
      </c>
      <c r="F1228" s="932">
        <f t="array" aca="1" ref="F1228" ca="1">IF(G1228&lt;&gt;"",INDIRECT("'"&amp;G1228&amp;"'!"&amp;H1228),"")</f>
        <v>0</v>
      </c>
      <c r="G1228" s="560" t="s">
        <v>4786</v>
      </c>
      <c r="H1228" s="893" t="s">
        <v>5146</v>
      </c>
      <c r="I1228" s="920"/>
      <c r="J1228" s="920"/>
      <c r="K1228" s="920"/>
      <c r="L1228" s="920"/>
      <c r="M1228" s="920"/>
      <c r="N1228" s="920"/>
      <c r="S1228" s="919"/>
    </row>
    <row r="1229" spans="1:19" ht="12.75" customHeight="1" x14ac:dyDescent="0.15">
      <c r="A1229" s="914">
        <v>1224</v>
      </c>
      <c r="B1229" s="929">
        <f>'EstExp 12-20'!K150</f>
        <v>0</v>
      </c>
      <c r="C1229" s="930">
        <f t="shared" si="62"/>
        <v>1224</v>
      </c>
      <c r="D1229" s="920"/>
      <c r="E1229" s="893" t="b">
        <f t="shared" ca="1" si="48"/>
        <v>1</v>
      </c>
      <c r="F1229" s="932">
        <f t="array" aca="1" ref="F1229" ca="1">IF(G1229&lt;&gt;"",INDIRECT("'"&amp;G1229&amp;"'!"&amp;H1229),"")</f>
        <v>0</v>
      </c>
      <c r="G1229" s="560" t="s">
        <v>4786</v>
      </c>
      <c r="H1229" s="893" t="s">
        <v>5147</v>
      </c>
      <c r="I1229" s="920"/>
      <c r="J1229" s="920"/>
      <c r="K1229" s="920"/>
      <c r="L1229" s="920"/>
      <c r="M1229" s="920"/>
      <c r="N1229" s="920"/>
      <c r="S1229" s="919"/>
    </row>
    <row r="1230" spans="1:19" ht="12.75" customHeight="1" x14ac:dyDescent="0.15">
      <c r="A1230" s="935">
        <v>1225</v>
      </c>
      <c r="B1230" s="919"/>
      <c r="C1230" s="920"/>
      <c r="D1230" s="931"/>
      <c r="E1230" s="893" t="b">
        <f t="shared" ca="1" si="48"/>
        <v>1</v>
      </c>
      <c r="F1230" s="893" t="str">
        <f t="array" aca="1" ref="F1230" ca="1">IF(G1230&lt;&gt;"",INDIRECT("'"&amp;G1230&amp;"'!"&amp;H1230),"")</f>
        <v/>
      </c>
      <c r="G1230" s="560"/>
      <c r="H1230" s="893"/>
      <c r="I1230" s="931"/>
      <c r="J1230" s="931"/>
      <c r="K1230" s="931"/>
      <c r="L1230" s="920"/>
      <c r="M1230" s="920"/>
      <c r="N1230" s="920"/>
      <c r="S1230" s="919"/>
    </row>
    <row r="1231" spans="1:19" ht="12.75" customHeight="1" x14ac:dyDescent="0.15">
      <c r="A1231" s="914">
        <v>1226</v>
      </c>
      <c r="B1231" s="929">
        <f>'EstExp 12-20'!K153</f>
        <v>0</v>
      </c>
      <c r="C1231" s="930">
        <f t="shared" ref="C1231:C1233" si="63">A1231-B1231</f>
        <v>1226</v>
      </c>
      <c r="D1231" s="920"/>
      <c r="E1231" s="893" t="b">
        <f t="shared" ca="1" si="48"/>
        <v>1</v>
      </c>
      <c r="F1231" s="932">
        <f t="array" aca="1" ref="F1231" ca="1">IF(G1231&lt;&gt;"",INDIRECT("'"&amp;G1231&amp;"'!"&amp;H1231),"")</f>
        <v>0</v>
      </c>
      <c r="G1231" s="560" t="s">
        <v>4786</v>
      </c>
      <c r="H1231" s="893" t="s">
        <v>5148</v>
      </c>
      <c r="I1231" s="920"/>
      <c r="J1231" s="920"/>
      <c r="K1231" s="920"/>
      <c r="L1231" s="920"/>
      <c r="M1231" s="920"/>
      <c r="N1231" s="920"/>
      <c r="S1231" s="919"/>
    </row>
    <row r="1232" spans="1:19" ht="12.75" customHeight="1" x14ac:dyDescent="0.15">
      <c r="A1232" s="914">
        <v>1227</v>
      </c>
      <c r="B1232" s="929">
        <f>'EstExp 12-20'!K155</f>
        <v>2527623</v>
      </c>
      <c r="C1232" s="930">
        <f t="shared" si="63"/>
        <v>-2526396</v>
      </c>
      <c r="D1232" s="920"/>
      <c r="E1232" s="893" t="b">
        <f t="shared" ca="1" si="48"/>
        <v>1</v>
      </c>
      <c r="F1232" s="932">
        <f t="array" aca="1" ref="F1232" ca="1">IF(G1232&lt;&gt;"",INDIRECT("'"&amp;G1232&amp;"'!"&amp;H1232),"")</f>
        <v>2527623</v>
      </c>
      <c r="G1232" s="560" t="s">
        <v>4786</v>
      </c>
      <c r="H1232" s="893" t="s">
        <v>5149</v>
      </c>
      <c r="I1232" s="920"/>
      <c r="J1232" s="920"/>
      <c r="K1232" s="920"/>
      <c r="L1232" s="920"/>
      <c r="M1232" s="920"/>
      <c r="N1232" s="920"/>
      <c r="S1232" s="919"/>
    </row>
    <row r="1233" spans="1:19" ht="12.75" customHeight="1" x14ac:dyDescent="0.15">
      <c r="A1233" s="914">
        <v>1228</v>
      </c>
      <c r="B1233" s="929">
        <f>'EstExp 12-20'!K156</f>
        <v>-843446</v>
      </c>
      <c r="C1233" s="930">
        <f t="shared" si="63"/>
        <v>844674</v>
      </c>
      <c r="D1233" s="920"/>
      <c r="E1233" s="893" t="b">
        <f t="shared" ca="1" si="48"/>
        <v>1</v>
      </c>
      <c r="F1233" s="932">
        <f t="array" aca="1" ref="F1233" ca="1">IF(G1233&lt;&gt;"",INDIRECT("'"&amp;G1233&amp;"'!"&amp;H1233),"")</f>
        <v>-843446</v>
      </c>
      <c r="G1233" s="560" t="s">
        <v>4786</v>
      </c>
      <c r="H1233" s="893" t="s">
        <v>5150</v>
      </c>
      <c r="I1233" s="920"/>
      <c r="J1233" s="920"/>
      <c r="K1233" s="920"/>
      <c r="L1233" s="920"/>
      <c r="M1233" s="920"/>
      <c r="N1233" s="920"/>
      <c r="S1233" s="919"/>
    </row>
    <row r="1234" spans="1:19" ht="12.75" customHeight="1" x14ac:dyDescent="0.15">
      <c r="A1234" s="935">
        <v>1229</v>
      </c>
      <c r="B1234" s="919"/>
      <c r="C1234" s="920"/>
      <c r="D1234" s="931"/>
      <c r="E1234" s="893" t="b">
        <f t="shared" ca="1" si="48"/>
        <v>1</v>
      </c>
      <c r="F1234" s="893" t="str">
        <f t="array" aca="1" ref="F1234" ca="1">IF(G1234&lt;&gt;"",INDIRECT("'"&amp;G1234&amp;"'!"&amp;H1234),"")</f>
        <v/>
      </c>
      <c r="G1234" s="560"/>
      <c r="H1234" s="893"/>
      <c r="I1234" s="931"/>
      <c r="J1234" s="931"/>
      <c r="K1234" s="931"/>
      <c r="L1234" s="920"/>
      <c r="M1234" s="920"/>
      <c r="N1234" s="920"/>
      <c r="S1234" s="919"/>
    </row>
    <row r="1235" spans="1:19" ht="12.75" customHeight="1" x14ac:dyDescent="0.15">
      <c r="A1235" s="935">
        <v>1230</v>
      </c>
      <c r="B1235" s="919"/>
      <c r="C1235" s="920"/>
      <c r="D1235" s="931"/>
      <c r="E1235" s="893" t="b">
        <f t="shared" ca="1" si="48"/>
        <v>1</v>
      </c>
      <c r="F1235" s="893" t="str">
        <f t="array" aca="1" ref="F1235" ca="1">IF(G1235&lt;&gt;"",INDIRECT("'"&amp;G1235&amp;"'!"&amp;H1235),"")</f>
        <v/>
      </c>
      <c r="G1235" s="560"/>
      <c r="H1235" s="893"/>
      <c r="I1235" s="931"/>
      <c r="J1235" s="931"/>
      <c r="K1235" s="931"/>
      <c r="L1235" s="920"/>
      <c r="M1235" s="920"/>
      <c r="N1235" s="920"/>
      <c r="S1235" s="919"/>
    </row>
    <row r="1236" spans="1:19" ht="12.75" customHeight="1" x14ac:dyDescent="0.15">
      <c r="A1236" s="935">
        <v>1231</v>
      </c>
      <c r="B1236" s="919"/>
      <c r="C1236" s="920"/>
      <c r="D1236" s="931"/>
      <c r="E1236" s="893" t="b">
        <f t="shared" ca="1" si="48"/>
        <v>1</v>
      </c>
      <c r="F1236" s="893" t="str">
        <f t="array" aca="1" ref="F1236" ca="1">IF(G1236&lt;&gt;"",INDIRECT("'"&amp;G1236&amp;"'!"&amp;H1236),"")</f>
        <v/>
      </c>
      <c r="G1236" s="560"/>
      <c r="H1236" s="893"/>
      <c r="I1236" s="931"/>
      <c r="J1236" s="931"/>
      <c r="K1236" s="931"/>
      <c r="L1236" s="920"/>
      <c r="M1236" s="920"/>
      <c r="N1236" s="920"/>
      <c r="S1236" s="919"/>
    </row>
    <row r="1237" spans="1:19" ht="12.75" customHeight="1" x14ac:dyDescent="0.15">
      <c r="A1237" s="935">
        <v>1232</v>
      </c>
      <c r="B1237" s="919"/>
      <c r="C1237" s="920"/>
      <c r="D1237" s="931"/>
      <c r="E1237" s="893" t="b">
        <f t="shared" ca="1" si="48"/>
        <v>1</v>
      </c>
      <c r="F1237" s="893" t="str">
        <f t="array" aca="1" ref="F1237" ca="1">IF(G1237&lt;&gt;"",INDIRECT("'"&amp;G1237&amp;"'!"&amp;H1237),"")</f>
        <v/>
      </c>
      <c r="G1237" s="560"/>
      <c r="H1237" s="893"/>
      <c r="I1237" s="931"/>
      <c r="J1237" s="931"/>
      <c r="K1237" s="931"/>
      <c r="L1237" s="920"/>
      <c r="M1237" s="920"/>
      <c r="N1237" s="920"/>
      <c r="S1237" s="919"/>
    </row>
    <row r="1238" spans="1:19" ht="12.75" customHeight="1" x14ac:dyDescent="0.15">
      <c r="A1238" s="935">
        <v>1233</v>
      </c>
      <c r="B1238" s="919"/>
      <c r="C1238" s="920"/>
      <c r="D1238" s="931"/>
      <c r="E1238" s="893" t="b">
        <f t="shared" ca="1" si="48"/>
        <v>1</v>
      </c>
      <c r="F1238" s="893" t="str">
        <f t="array" aca="1" ref="F1238" ca="1">IF(G1238&lt;&gt;"",INDIRECT("'"&amp;G1238&amp;"'!"&amp;H1238),"")</f>
        <v/>
      </c>
      <c r="G1238" s="560"/>
      <c r="H1238" s="893"/>
      <c r="I1238" s="931"/>
      <c r="J1238" s="931"/>
      <c r="K1238" s="931"/>
      <c r="L1238" s="920"/>
      <c r="M1238" s="920"/>
      <c r="N1238" s="920"/>
      <c r="S1238" s="919"/>
    </row>
    <row r="1239" spans="1:19" ht="12.75" customHeight="1" x14ac:dyDescent="0.15">
      <c r="A1239" s="935">
        <v>1234</v>
      </c>
      <c r="B1239" s="919"/>
      <c r="C1239" s="920"/>
      <c r="D1239" s="931"/>
      <c r="E1239" s="893" t="b">
        <f t="shared" ca="1" si="48"/>
        <v>1</v>
      </c>
      <c r="F1239" s="893" t="str">
        <f t="array" aca="1" ref="F1239" ca="1">IF(G1239&lt;&gt;"",INDIRECT("'"&amp;G1239&amp;"'!"&amp;H1239),"")</f>
        <v/>
      </c>
      <c r="G1239" s="560"/>
      <c r="H1239" s="893"/>
      <c r="I1239" s="931"/>
      <c r="J1239" s="931"/>
      <c r="K1239" s="931"/>
      <c r="L1239" s="920"/>
      <c r="M1239" s="920"/>
      <c r="N1239" s="920"/>
      <c r="S1239" s="919"/>
    </row>
    <row r="1240" spans="1:19" ht="12.75" customHeight="1" x14ac:dyDescent="0.15">
      <c r="A1240" s="935">
        <v>1235</v>
      </c>
      <c r="B1240" s="919"/>
      <c r="C1240" s="920"/>
      <c r="D1240" s="931"/>
      <c r="E1240" s="893" t="b">
        <f t="shared" ca="1" si="48"/>
        <v>1</v>
      </c>
      <c r="F1240" s="893" t="str">
        <f t="array" aca="1" ref="F1240" ca="1">IF(G1240&lt;&gt;"",INDIRECT("'"&amp;G1240&amp;"'!"&amp;H1240),"")</f>
        <v/>
      </c>
      <c r="G1240" s="560"/>
      <c r="H1240" s="893"/>
      <c r="I1240" s="931"/>
      <c r="J1240" s="931"/>
      <c r="K1240" s="931"/>
      <c r="L1240" s="920"/>
      <c r="M1240" s="920"/>
      <c r="N1240" s="920"/>
      <c r="S1240" s="919"/>
    </row>
    <row r="1241" spans="1:19" ht="12.75" customHeight="1" x14ac:dyDescent="0.15">
      <c r="A1241" s="935">
        <v>1236</v>
      </c>
      <c r="B1241" s="919"/>
      <c r="C1241" s="920"/>
      <c r="D1241" s="931"/>
      <c r="E1241" s="893" t="b">
        <f t="shared" ca="1" si="48"/>
        <v>1</v>
      </c>
      <c r="F1241" s="893" t="str">
        <f t="array" aca="1" ref="F1241" ca="1">IF(G1241&lt;&gt;"",INDIRECT("'"&amp;G1241&amp;"'!"&amp;H1241),"")</f>
        <v/>
      </c>
      <c r="G1241" s="560"/>
      <c r="H1241" s="893"/>
      <c r="I1241" s="931"/>
      <c r="J1241" s="931"/>
      <c r="K1241" s="931"/>
      <c r="L1241" s="920"/>
      <c r="M1241" s="920"/>
      <c r="N1241" s="920"/>
      <c r="S1241" s="919"/>
    </row>
    <row r="1242" spans="1:19" ht="12.75" customHeight="1" x14ac:dyDescent="0.15">
      <c r="A1242" s="935">
        <v>1237</v>
      </c>
      <c r="B1242" s="919"/>
      <c r="C1242" s="920"/>
      <c r="D1242" s="931"/>
      <c r="E1242" s="893" t="b">
        <f t="shared" ca="1" si="48"/>
        <v>1</v>
      </c>
      <c r="F1242" s="893" t="str">
        <f t="array" aca="1" ref="F1242" ca="1">IF(G1242&lt;&gt;"",INDIRECT("'"&amp;G1242&amp;"'!"&amp;H1242),"")</f>
        <v/>
      </c>
      <c r="G1242" s="560"/>
      <c r="H1242" s="893"/>
      <c r="I1242" s="931"/>
      <c r="J1242" s="931"/>
      <c r="K1242" s="931"/>
      <c r="L1242" s="920"/>
      <c r="M1242" s="920"/>
      <c r="N1242" s="920"/>
      <c r="S1242" s="919"/>
    </row>
    <row r="1243" spans="1:19" ht="12.75" customHeight="1" x14ac:dyDescent="0.15">
      <c r="A1243" s="935">
        <v>1238</v>
      </c>
      <c r="B1243" s="919"/>
      <c r="C1243" s="920"/>
      <c r="D1243" s="931"/>
      <c r="E1243" s="893" t="b">
        <f t="shared" ca="1" si="48"/>
        <v>1</v>
      </c>
      <c r="F1243" s="893" t="str">
        <f t="array" aca="1" ref="F1243" ca="1">IF(G1243&lt;&gt;"",INDIRECT("'"&amp;G1243&amp;"'!"&amp;H1243),"")</f>
        <v/>
      </c>
      <c r="G1243" s="560"/>
      <c r="H1243" s="893"/>
      <c r="I1243" s="931"/>
      <c r="J1243" s="931"/>
      <c r="K1243" s="931"/>
      <c r="L1243" s="920"/>
      <c r="M1243" s="920"/>
      <c r="N1243" s="920"/>
      <c r="S1243" s="919"/>
    </row>
    <row r="1244" spans="1:19" ht="12.75" customHeight="1" x14ac:dyDescent="0.15">
      <c r="A1244" s="935">
        <v>1239</v>
      </c>
      <c r="B1244" s="919"/>
      <c r="C1244" s="920"/>
      <c r="D1244" s="931"/>
      <c r="E1244" s="893" t="b">
        <f t="shared" ca="1" si="48"/>
        <v>1</v>
      </c>
      <c r="F1244" s="893" t="str">
        <f t="array" aca="1" ref="F1244" ca="1">IF(G1244&lt;&gt;"",INDIRECT("'"&amp;G1244&amp;"'!"&amp;H1244),"")</f>
        <v/>
      </c>
      <c r="G1244" s="560"/>
      <c r="H1244" s="893"/>
      <c r="I1244" s="931"/>
      <c r="J1244" s="931"/>
      <c r="K1244" s="931"/>
      <c r="L1244" s="920"/>
      <c r="M1244" s="920"/>
      <c r="N1244" s="920"/>
      <c r="S1244" s="919"/>
    </row>
    <row r="1245" spans="1:19" ht="12.75" customHeight="1" x14ac:dyDescent="0.15">
      <c r="A1245" s="935">
        <v>1240</v>
      </c>
      <c r="B1245" s="919"/>
      <c r="C1245" s="920"/>
      <c r="D1245" s="931"/>
      <c r="E1245" s="893" t="b">
        <f t="shared" ca="1" si="48"/>
        <v>1</v>
      </c>
      <c r="F1245" s="893" t="str">
        <f t="array" aca="1" ref="F1245" ca="1">IF(G1245&lt;&gt;"",INDIRECT("'"&amp;G1245&amp;"'!"&amp;H1245),"")</f>
        <v/>
      </c>
      <c r="G1245" s="560"/>
      <c r="H1245" s="893"/>
      <c r="I1245" s="931"/>
      <c r="J1245" s="931"/>
      <c r="K1245" s="931"/>
      <c r="L1245" s="920"/>
      <c r="M1245" s="920"/>
      <c r="N1245" s="920"/>
      <c r="S1245" s="919"/>
    </row>
    <row r="1246" spans="1:19" ht="12.75" customHeight="1" x14ac:dyDescent="0.15">
      <c r="A1246" s="935">
        <v>1241</v>
      </c>
      <c r="B1246" s="919"/>
      <c r="C1246" s="920"/>
      <c r="D1246" s="931"/>
      <c r="E1246" s="893" t="b">
        <f t="shared" ca="1" si="48"/>
        <v>1</v>
      </c>
      <c r="F1246" s="893" t="str">
        <f t="array" aca="1" ref="F1246" ca="1">IF(G1246&lt;&gt;"",INDIRECT("'"&amp;G1246&amp;"'!"&amp;H1246),"")</f>
        <v/>
      </c>
      <c r="G1246" s="560"/>
      <c r="H1246" s="893"/>
      <c r="I1246" s="931"/>
      <c r="J1246" s="931"/>
      <c r="K1246" s="931"/>
      <c r="L1246" s="920"/>
      <c r="M1246" s="920"/>
      <c r="N1246" s="920"/>
      <c r="S1246" s="919"/>
    </row>
    <row r="1247" spans="1:19" ht="12.75" customHeight="1" x14ac:dyDescent="0.15">
      <c r="A1247" s="935">
        <v>1242</v>
      </c>
      <c r="B1247" s="919"/>
      <c r="C1247" s="920"/>
      <c r="D1247" s="931"/>
      <c r="E1247" s="893" t="b">
        <f t="shared" ca="1" si="48"/>
        <v>1</v>
      </c>
      <c r="F1247" s="893" t="str">
        <f t="array" aca="1" ref="F1247" ca="1">IF(G1247&lt;&gt;"",INDIRECT("'"&amp;G1247&amp;"'!"&amp;H1247),"")</f>
        <v/>
      </c>
      <c r="G1247" s="560"/>
      <c r="H1247" s="893"/>
      <c r="I1247" s="931"/>
      <c r="J1247" s="931"/>
      <c r="K1247" s="931"/>
      <c r="L1247" s="920"/>
      <c r="M1247" s="920"/>
      <c r="N1247" s="920"/>
      <c r="S1247" s="919"/>
    </row>
    <row r="1248" spans="1:19" ht="12.75" customHeight="1" x14ac:dyDescent="0.15">
      <c r="A1248" s="935">
        <v>1243</v>
      </c>
      <c r="B1248" s="919"/>
      <c r="C1248" s="920"/>
      <c r="D1248" s="931"/>
      <c r="E1248" s="893" t="b">
        <f t="shared" ca="1" si="48"/>
        <v>1</v>
      </c>
      <c r="F1248" s="893" t="str">
        <f t="array" aca="1" ref="F1248" ca="1">IF(G1248&lt;&gt;"",INDIRECT("'"&amp;G1248&amp;"'!"&amp;H1248),"")</f>
        <v/>
      </c>
      <c r="G1248" s="560"/>
      <c r="H1248" s="893"/>
      <c r="I1248" s="931"/>
      <c r="J1248" s="931"/>
      <c r="K1248" s="931"/>
      <c r="L1248" s="920"/>
      <c r="M1248" s="920"/>
      <c r="N1248" s="920"/>
      <c r="S1248" s="919"/>
    </row>
    <row r="1249" spans="1:19" ht="12.75" customHeight="1" x14ac:dyDescent="0.15">
      <c r="A1249" s="935">
        <v>1244</v>
      </c>
      <c r="B1249" s="919"/>
      <c r="C1249" s="920"/>
      <c r="D1249" s="931"/>
      <c r="E1249" s="893" t="b">
        <f t="shared" ca="1" si="48"/>
        <v>1</v>
      </c>
      <c r="F1249" s="893" t="str">
        <f t="array" aca="1" ref="F1249" ca="1">IF(G1249&lt;&gt;"",INDIRECT("'"&amp;G1249&amp;"'!"&amp;H1249),"")</f>
        <v/>
      </c>
      <c r="G1249" s="560"/>
      <c r="H1249" s="893"/>
      <c r="I1249" s="931"/>
      <c r="J1249" s="931"/>
      <c r="K1249" s="931"/>
      <c r="L1249" s="920"/>
      <c r="M1249" s="920"/>
      <c r="N1249" s="920"/>
      <c r="S1249" s="919"/>
    </row>
    <row r="1250" spans="1:19" ht="12.75" customHeight="1" x14ac:dyDescent="0.15">
      <c r="A1250" s="935">
        <v>1245</v>
      </c>
      <c r="B1250" s="919"/>
      <c r="C1250" s="920"/>
      <c r="D1250" s="931"/>
      <c r="E1250" s="893" t="b">
        <f t="shared" ca="1" si="48"/>
        <v>1</v>
      </c>
      <c r="F1250" s="893" t="str">
        <f t="array" aca="1" ref="F1250" ca="1">IF(G1250&lt;&gt;"",INDIRECT("'"&amp;G1250&amp;"'!"&amp;H1250),"")</f>
        <v/>
      </c>
      <c r="G1250" s="560"/>
      <c r="H1250" s="893"/>
      <c r="I1250" s="931"/>
      <c r="J1250" s="931"/>
      <c r="K1250" s="931"/>
      <c r="L1250" s="920"/>
      <c r="M1250" s="920"/>
      <c r="N1250" s="920"/>
      <c r="S1250" s="919"/>
    </row>
    <row r="1251" spans="1:19" ht="12.75" customHeight="1" x14ac:dyDescent="0.15">
      <c r="A1251" s="914">
        <v>1246</v>
      </c>
      <c r="B1251" s="929">
        <f>'EstExp 12-20'!E175</f>
        <v>0</v>
      </c>
      <c r="C1251" s="930">
        <f t="shared" ref="C1251:C1262" si="64">A1251-B1251</f>
        <v>1246</v>
      </c>
      <c r="D1251" s="920"/>
      <c r="E1251" s="893" t="b">
        <f t="shared" ca="1" si="48"/>
        <v>1</v>
      </c>
      <c r="F1251" s="932">
        <f t="array" aca="1" ref="F1251" ca="1">IF(G1251&lt;&gt;"",INDIRECT("'"&amp;G1251&amp;"'!"&amp;H1251),"")</f>
        <v>0</v>
      </c>
      <c r="G1251" s="560" t="s">
        <v>4786</v>
      </c>
      <c r="H1251" s="893" t="s">
        <v>5151</v>
      </c>
      <c r="I1251" s="920"/>
      <c r="J1251" s="920"/>
      <c r="K1251" s="920"/>
      <c r="L1251" s="920"/>
      <c r="M1251" s="920"/>
      <c r="N1251" s="920"/>
      <c r="S1251" s="919"/>
    </row>
    <row r="1252" spans="1:19" ht="12.75" customHeight="1" x14ac:dyDescent="0.15">
      <c r="A1252" s="914">
        <v>1247</v>
      </c>
      <c r="B1252" s="929">
        <f>'EstExp 12-20'!E176</f>
        <v>0</v>
      </c>
      <c r="C1252" s="930">
        <f t="shared" si="64"/>
        <v>1247</v>
      </c>
      <c r="D1252" s="920"/>
      <c r="E1252" s="893" t="b">
        <f t="shared" ca="1" si="48"/>
        <v>1</v>
      </c>
      <c r="F1252" s="932">
        <f t="array" aca="1" ref="F1252" ca="1">IF(G1252&lt;&gt;"",INDIRECT("'"&amp;G1252&amp;"'!"&amp;H1252),"")</f>
        <v>0</v>
      </c>
      <c r="G1252" s="560" t="s">
        <v>4786</v>
      </c>
      <c r="H1252" s="893" t="s">
        <v>5152</v>
      </c>
      <c r="I1252" s="920"/>
      <c r="J1252" s="920"/>
      <c r="K1252" s="920"/>
      <c r="L1252" s="920"/>
      <c r="M1252" s="920"/>
      <c r="N1252" s="920"/>
      <c r="S1252" s="919"/>
    </row>
    <row r="1253" spans="1:19" ht="12.75" customHeight="1" x14ac:dyDescent="0.15">
      <c r="A1253" s="914">
        <v>1248</v>
      </c>
      <c r="B1253" s="929">
        <f>'EstExp 12-20'!E178</f>
        <v>0</v>
      </c>
      <c r="C1253" s="930">
        <f t="shared" si="64"/>
        <v>1248</v>
      </c>
      <c r="D1253" s="920"/>
      <c r="E1253" s="893" t="b">
        <f t="shared" ca="1" si="48"/>
        <v>1</v>
      </c>
      <c r="F1253" s="932">
        <f t="array" aca="1" ref="F1253" ca="1">IF(G1253&lt;&gt;"",INDIRECT("'"&amp;G1253&amp;"'!"&amp;H1253),"")</f>
        <v>0</v>
      </c>
      <c r="G1253" s="560" t="s">
        <v>4786</v>
      </c>
      <c r="H1253" s="893" t="s">
        <v>5153</v>
      </c>
      <c r="I1253" s="920"/>
      <c r="J1253" s="920"/>
      <c r="K1253" s="920"/>
      <c r="L1253" s="920"/>
      <c r="M1253" s="920"/>
      <c r="N1253" s="920"/>
      <c r="S1253" s="919"/>
    </row>
    <row r="1254" spans="1:19" ht="12.75" customHeight="1" x14ac:dyDescent="0.15">
      <c r="A1254" s="914">
        <v>1249</v>
      </c>
      <c r="B1254" s="929">
        <f>'EstExp 12-20'!H167</f>
        <v>0</v>
      </c>
      <c r="C1254" s="930">
        <f t="shared" si="64"/>
        <v>1249</v>
      </c>
      <c r="D1254" s="920"/>
      <c r="E1254" s="893" t="b">
        <f t="shared" ca="1" si="48"/>
        <v>1</v>
      </c>
      <c r="F1254" s="932">
        <f t="array" aca="1" ref="F1254" ca="1">IF(G1254&lt;&gt;"",INDIRECT("'"&amp;G1254&amp;"'!"&amp;H1254),"")</f>
        <v>0</v>
      </c>
      <c r="G1254" s="560" t="s">
        <v>4786</v>
      </c>
      <c r="H1254" s="893" t="s">
        <v>5154</v>
      </c>
      <c r="I1254" s="920"/>
      <c r="J1254" s="920"/>
      <c r="K1254" s="920"/>
      <c r="L1254" s="920"/>
      <c r="M1254" s="920"/>
      <c r="N1254" s="920"/>
      <c r="S1254" s="919"/>
    </row>
    <row r="1255" spans="1:19" ht="12.75" customHeight="1" x14ac:dyDescent="0.15">
      <c r="A1255" s="914">
        <v>1250</v>
      </c>
      <c r="B1255" s="929">
        <f>'EstExp 12-20'!H168</f>
        <v>0</v>
      </c>
      <c r="C1255" s="930">
        <f t="shared" si="64"/>
        <v>1250</v>
      </c>
      <c r="D1255" s="920"/>
      <c r="E1255" s="893" t="b">
        <f t="shared" ca="1" si="48"/>
        <v>1</v>
      </c>
      <c r="F1255" s="932">
        <f t="array" aca="1" ref="F1255" ca="1">IF(G1255&lt;&gt;"",INDIRECT("'"&amp;G1255&amp;"'!"&amp;H1255),"")</f>
        <v>0</v>
      </c>
      <c r="G1255" s="560" t="s">
        <v>4786</v>
      </c>
      <c r="H1255" s="893" t="s">
        <v>5155</v>
      </c>
      <c r="I1255" s="920"/>
      <c r="J1255" s="920"/>
      <c r="K1255" s="920"/>
      <c r="L1255" s="920"/>
      <c r="M1255" s="920"/>
      <c r="N1255" s="920"/>
      <c r="S1255" s="919"/>
    </row>
    <row r="1256" spans="1:19" ht="12.75" customHeight="1" x14ac:dyDescent="0.15">
      <c r="A1256" s="914">
        <v>1251</v>
      </c>
      <c r="B1256" s="929">
        <f>'EstExp 12-20'!H173</f>
        <v>874125</v>
      </c>
      <c r="C1256" s="930">
        <f t="shared" si="64"/>
        <v>-872874</v>
      </c>
      <c r="D1256" s="920"/>
      <c r="E1256" s="893" t="b">
        <f t="shared" ca="1" si="48"/>
        <v>1</v>
      </c>
      <c r="F1256" s="932">
        <f t="array" aca="1" ref="F1256" ca="1">IF(G1256&lt;&gt;"",INDIRECT("'"&amp;G1256&amp;"'!"&amp;H1256),"")</f>
        <v>874125</v>
      </c>
      <c r="G1256" s="560" t="s">
        <v>4786</v>
      </c>
      <c r="H1256" s="893" t="s">
        <v>5156</v>
      </c>
      <c r="I1256" s="920"/>
      <c r="J1256" s="920"/>
      <c r="K1256" s="920"/>
      <c r="L1256" s="920"/>
      <c r="M1256" s="920"/>
      <c r="N1256" s="920"/>
      <c r="S1256" s="919"/>
    </row>
    <row r="1257" spans="1:19" ht="12.75" customHeight="1" x14ac:dyDescent="0.15">
      <c r="A1257" s="914">
        <v>1252</v>
      </c>
      <c r="B1257" s="929">
        <f>'EstExp 12-20'!H171</f>
        <v>0</v>
      </c>
      <c r="C1257" s="930">
        <f t="shared" si="64"/>
        <v>1252</v>
      </c>
      <c r="D1257" s="920"/>
      <c r="E1257" s="893" t="b">
        <f t="shared" ca="1" si="48"/>
        <v>1</v>
      </c>
      <c r="F1257" s="932">
        <f t="array" aca="1" ref="F1257" ca="1">IF(G1257&lt;&gt;"",INDIRECT("'"&amp;G1257&amp;"'!"&amp;H1257),"")</f>
        <v>0</v>
      </c>
      <c r="G1257" s="560" t="s">
        <v>4786</v>
      </c>
      <c r="H1257" s="893" t="s">
        <v>5157</v>
      </c>
      <c r="I1257" s="920"/>
      <c r="J1257" s="920"/>
      <c r="K1257" s="920"/>
      <c r="L1257" s="920"/>
      <c r="M1257" s="920"/>
      <c r="N1257" s="920"/>
      <c r="S1257" s="919"/>
    </row>
    <row r="1258" spans="1:19" ht="12.75" customHeight="1" x14ac:dyDescent="0.15">
      <c r="A1258" s="914">
        <v>1253</v>
      </c>
      <c r="B1258" s="929">
        <f>'EstExp 12-20'!H172</f>
        <v>263125</v>
      </c>
      <c r="C1258" s="930">
        <f t="shared" si="64"/>
        <v>-261872</v>
      </c>
      <c r="D1258" s="920"/>
      <c r="E1258" s="893" t="b">
        <f t="shared" ca="1" si="48"/>
        <v>1</v>
      </c>
      <c r="F1258" s="932">
        <f t="array" aca="1" ref="F1258" ca="1">IF(G1258&lt;&gt;"",INDIRECT("'"&amp;G1258&amp;"'!"&amp;H1258),"")</f>
        <v>263125</v>
      </c>
      <c r="G1258" s="560" t="s">
        <v>4786</v>
      </c>
      <c r="H1258" s="893" t="s">
        <v>5158</v>
      </c>
      <c r="I1258" s="920"/>
      <c r="J1258" s="920"/>
      <c r="K1258" s="920"/>
      <c r="L1258" s="920"/>
      <c r="M1258" s="920"/>
      <c r="N1258" s="920"/>
      <c r="S1258" s="919"/>
    </row>
    <row r="1259" spans="1:19" ht="12.75" customHeight="1" x14ac:dyDescent="0.15">
      <c r="A1259" s="914">
        <v>1254</v>
      </c>
      <c r="B1259" s="929">
        <f>'EstExp 12-20'!H174</f>
        <v>0</v>
      </c>
      <c r="C1259" s="930">
        <f t="shared" si="64"/>
        <v>1254</v>
      </c>
      <c r="D1259" s="920"/>
      <c r="E1259" s="893" t="b">
        <f t="shared" ca="1" si="48"/>
        <v>1</v>
      </c>
      <c r="F1259" s="932">
        <f t="array" aca="1" ref="F1259" ca="1">IF(G1259&lt;&gt;"",INDIRECT("'"&amp;G1259&amp;"'!"&amp;H1259),"")</f>
        <v>0</v>
      </c>
      <c r="G1259" s="560" t="s">
        <v>4786</v>
      </c>
      <c r="H1259" s="893" t="s">
        <v>5159</v>
      </c>
      <c r="I1259" s="920"/>
      <c r="J1259" s="920"/>
      <c r="K1259" s="920"/>
      <c r="L1259" s="920"/>
      <c r="M1259" s="920"/>
      <c r="N1259" s="920"/>
      <c r="S1259" s="919"/>
    </row>
    <row r="1260" spans="1:19" ht="12.75" customHeight="1" x14ac:dyDescent="0.15">
      <c r="A1260" s="914">
        <v>1255</v>
      </c>
      <c r="B1260" s="929">
        <f>'EstExp 12-20'!H175</f>
        <v>0</v>
      </c>
      <c r="C1260" s="930">
        <f t="shared" si="64"/>
        <v>1255</v>
      </c>
      <c r="D1260" s="920"/>
      <c r="E1260" s="893" t="b">
        <f t="shared" ca="1" si="48"/>
        <v>1</v>
      </c>
      <c r="F1260" s="932">
        <f t="array" aca="1" ref="F1260" ca="1">IF(G1260&lt;&gt;"",INDIRECT("'"&amp;G1260&amp;"'!"&amp;H1260),"")</f>
        <v>0</v>
      </c>
      <c r="G1260" s="560" t="s">
        <v>4786</v>
      </c>
      <c r="H1260" s="893" t="s">
        <v>5160</v>
      </c>
      <c r="I1260" s="920"/>
      <c r="J1260" s="920"/>
      <c r="K1260" s="920"/>
      <c r="L1260" s="920"/>
      <c r="M1260" s="920"/>
      <c r="N1260" s="920"/>
      <c r="S1260" s="919"/>
    </row>
    <row r="1261" spans="1:19" ht="12.75" customHeight="1" x14ac:dyDescent="0.15">
      <c r="A1261" s="914">
        <v>1256</v>
      </c>
      <c r="B1261" s="929">
        <f>'EstExp 12-20'!H176</f>
        <v>1137250</v>
      </c>
      <c r="C1261" s="930">
        <f t="shared" si="64"/>
        <v>-1135994</v>
      </c>
      <c r="D1261" s="920"/>
      <c r="E1261" s="893" t="b">
        <f t="shared" ca="1" si="48"/>
        <v>1</v>
      </c>
      <c r="F1261" s="932">
        <f t="array" aca="1" ref="F1261" ca="1">IF(G1261&lt;&gt;"",INDIRECT("'"&amp;G1261&amp;"'!"&amp;H1261),"")</f>
        <v>1137250</v>
      </c>
      <c r="G1261" s="560" t="s">
        <v>4786</v>
      </c>
      <c r="H1261" s="893" t="s">
        <v>5161</v>
      </c>
      <c r="I1261" s="920"/>
      <c r="J1261" s="920"/>
      <c r="K1261" s="920"/>
      <c r="L1261" s="920"/>
      <c r="M1261" s="920"/>
      <c r="N1261" s="920"/>
      <c r="S1261" s="919"/>
    </row>
    <row r="1262" spans="1:19" ht="12.75" customHeight="1" x14ac:dyDescent="0.15">
      <c r="A1262" s="914">
        <v>1257</v>
      </c>
      <c r="B1262" s="929">
        <f>'EstExp 12-20'!H178</f>
        <v>1137250</v>
      </c>
      <c r="C1262" s="930">
        <f t="shared" si="64"/>
        <v>-1135993</v>
      </c>
      <c r="D1262" s="920"/>
      <c r="E1262" s="893" t="b">
        <f t="shared" ca="1" si="48"/>
        <v>1</v>
      </c>
      <c r="F1262" s="932">
        <f t="array" aca="1" ref="F1262" ca="1">IF(G1262&lt;&gt;"",INDIRECT("'"&amp;G1262&amp;"'!"&amp;H1262),"")</f>
        <v>1137250</v>
      </c>
      <c r="G1262" s="560" t="s">
        <v>4786</v>
      </c>
      <c r="H1262" s="893" t="s">
        <v>5162</v>
      </c>
      <c r="I1262" s="920"/>
      <c r="J1262" s="920"/>
      <c r="K1262" s="920"/>
      <c r="L1262" s="920"/>
      <c r="M1262" s="920"/>
      <c r="N1262" s="920"/>
      <c r="S1262" s="919"/>
    </row>
    <row r="1263" spans="1:19" ht="12.75" customHeight="1" x14ac:dyDescent="0.15">
      <c r="A1263" s="935">
        <v>1258</v>
      </c>
      <c r="B1263" s="919"/>
      <c r="C1263" s="920"/>
      <c r="D1263" s="920" t="s">
        <v>4732</v>
      </c>
      <c r="E1263" s="893" t="b">
        <f t="shared" ca="1" si="48"/>
        <v>1</v>
      </c>
      <c r="F1263" s="893" t="str">
        <f t="array" aca="1" ref="F1263" ca="1">IF(G1263&lt;&gt;"",INDIRECT("'"&amp;G1263&amp;"'!"&amp;H1263),"")</f>
        <v/>
      </c>
      <c r="G1263" s="560"/>
      <c r="H1263" s="893"/>
      <c r="I1263" s="920"/>
      <c r="J1263" s="920"/>
      <c r="K1263" s="920"/>
      <c r="L1263" s="920"/>
      <c r="M1263" s="920"/>
      <c r="N1263" s="920"/>
      <c r="S1263" s="919"/>
    </row>
    <row r="1264" spans="1:19" ht="12.75" customHeight="1" x14ac:dyDescent="0.15">
      <c r="A1264" s="935">
        <v>1259</v>
      </c>
      <c r="B1264" s="919"/>
      <c r="C1264" s="920"/>
      <c r="D1264" s="920" t="s">
        <v>4732</v>
      </c>
      <c r="E1264" s="893" t="b">
        <f t="shared" ca="1" si="48"/>
        <v>1</v>
      </c>
      <c r="F1264" s="893" t="str">
        <f t="array" aca="1" ref="F1264" ca="1">IF(G1264&lt;&gt;"",INDIRECT("'"&amp;G1264&amp;"'!"&amp;H1264),"")</f>
        <v/>
      </c>
      <c r="G1264" s="560"/>
      <c r="H1264" s="893"/>
      <c r="I1264" s="920"/>
      <c r="J1264" s="920"/>
      <c r="K1264" s="920"/>
      <c r="L1264" s="920"/>
      <c r="M1264" s="920"/>
      <c r="N1264" s="920"/>
      <c r="S1264" s="919"/>
    </row>
    <row r="1265" spans="1:19" ht="12.75" customHeight="1" x14ac:dyDescent="0.15">
      <c r="A1265" s="935">
        <v>1260</v>
      </c>
      <c r="B1265" s="919"/>
      <c r="C1265" s="920"/>
      <c r="D1265" s="920" t="s">
        <v>4732</v>
      </c>
      <c r="E1265" s="893" t="b">
        <f t="shared" ca="1" si="48"/>
        <v>1</v>
      </c>
      <c r="F1265" s="893" t="str">
        <f t="array" aca="1" ref="F1265" ca="1">IF(G1265&lt;&gt;"",INDIRECT("'"&amp;G1265&amp;"'!"&amp;H1265),"")</f>
        <v/>
      </c>
      <c r="G1265" s="560"/>
      <c r="H1265" s="893"/>
      <c r="I1265" s="920"/>
      <c r="J1265" s="920"/>
      <c r="K1265" s="920"/>
      <c r="L1265" s="920"/>
      <c r="M1265" s="920"/>
      <c r="N1265" s="920"/>
      <c r="S1265" s="919"/>
    </row>
    <row r="1266" spans="1:19" ht="12.75" customHeight="1" x14ac:dyDescent="0.15">
      <c r="A1266" s="935">
        <v>1261</v>
      </c>
      <c r="B1266" s="919"/>
      <c r="C1266" s="920"/>
      <c r="D1266" s="920" t="s">
        <v>4732</v>
      </c>
      <c r="E1266" s="893" t="b">
        <f t="shared" ca="1" si="48"/>
        <v>1</v>
      </c>
      <c r="F1266" s="893" t="str">
        <f t="array" aca="1" ref="F1266" ca="1">IF(G1266&lt;&gt;"",INDIRECT("'"&amp;G1266&amp;"'!"&amp;H1266),"")</f>
        <v/>
      </c>
      <c r="G1266" s="560"/>
      <c r="H1266" s="893"/>
      <c r="I1266" s="920"/>
      <c r="J1266" s="920"/>
      <c r="K1266" s="920"/>
      <c r="L1266" s="920"/>
      <c r="M1266" s="920"/>
      <c r="N1266" s="920"/>
      <c r="S1266" s="919"/>
    </row>
    <row r="1267" spans="1:19" ht="12.75" customHeight="1" x14ac:dyDescent="0.15">
      <c r="A1267" s="935">
        <v>1262</v>
      </c>
      <c r="B1267" s="919"/>
      <c r="C1267" s="920"/>
      <c r="D1267" s="920" t="s">
        <v>5163</v>
      </c>
      <c r="E1267" s="893" t="b">
        <f t="shared" ca="1" si="48"/>
        <v>1</v>
      </c>
      <c r="F1267" s="893" t="str">
        <f t="array" aca="1" ref="F1267" ca="1">IF(G1267&lt;&gt;"",INDIRECT("'"&amp;G1267&amp;"'!"&amp;H1267),"")</f>
        <v/>
      </c>
      <c r="G1267" s="560"/>
      <c r="H1267" s="893"/>
      <c r="I1267" s="920"/>
      <c r="J1267" s="920"/>
      <c r="K1267" s="920"/>
      <c r="L1267" s="920"/>
      <c r="M1267" s="920"/>
      <c r="N1267" s="920"/>
      <c r="S1267" s="919"/>
    </row>
    <row r="1268" spans="1:19" ht="12.75" customHeight="1" x14ac:dyDescent="0.15">
      <c r="A1268" s="914">
        <v>1263</v>
      </c>
      <c r="B1268" s="929">
        <f>'EstExp 12-20'!K167</f>
        <v>0</v>
      </c>
      <c r="C1268" s="930">
        <f t="shared" ref="C1268:C1277" si="65">A1268-B1268</f>
        <v>1263</v>
      </c>
      <c r="D1268" s="920"/>
      <c r="E1268" s="893" t="b">
        <f t="shared" ca="1" si="48"/>
        <v>1</v>
      </c>
      <c r="F1268" s="932">
        <f t="array" aca="1" ref="F1268" ca="1">IF(G1268&lt;&gt;"",INDIRECT("'"&amp;G1268&amp;"'!"&amp;H1268),"")</f>
        <v>0</v>
      </c>
      <c r="G1268" s="560" t="s">
        <v>4786</v>
      </c>
      <c r="H1268" s="893" t="s">
        <v>5164</v>
      </c>
      <c r="I1268" s="920"/>
      <c r="J1268" s="920"/>
      <c r="K1268" s="920"/>
      <c r="L1268" s="920"/>
      <c r="M1268" s="920"/>
      <c r="N1268" s="920"/>
      <c r="S1268" s="919"/>
    </row>
    <row r="1269" spans="1:19" ht="12.75" customHeight="1" x14ac:dyDescent="0.15">
      <c r="A1269" s="914">
        <v>1264</v>
      </c>
      <c r="B1269" s="929">
        <f>'EstExp 12-20'!K168</f>
        <v>0</v>
      </c>
      <c r="C1269" s="930">
        <f t="shared" si="65"/>
        <v>1264</v>
      </c>
      <c r="D1269" s="920"/>
      <c r="E1269" s="893" t="b">
        <f t="shared" ca="1" si="48"/>
        <v>1</v>
      </c>
      <c r="F1269" s="932">
        <f t="array" aca="1" ref="F1269" ca="1">IF(G1269&lt;&gt;"",INDIRECT("'"&amp;G1269&amp;"'!"&amp;H1269),"")</f>
        <v>0</v>
      </c>
      <c r="G1269" s="560" t="s">
        <v>4786</v>
      </c>
      <c r="H1269" s="893" t="s">
        <v>5165</v>
      </c>
      <c r="I1269" s="920"/>
      <c r="J1269" s="920"/>
      <c r="K1269" s="920"/>
      <c r="L1269" s="920"/>
      <c r="M1269" s="920"/>
      <c r="N1269" s="920"/>
      <c r="S1269" s="919"/>
    </row>
    <row r="1270" spans="1:19" ht="12.75" customHeight="1" x14ac:dyDescent="0.15">
      <c r="A1270" s="914">
        <v>1265</v>
      </c>
      <c r="B1270" s="929">
        <f>'EstExp 12-20'!K173</f>
        <v>874125</v>
      </c>
      <c r="C1270" s="930">
        <f t="shared" si="65"/>
        <v>-872860</v>
      </c>
      <c r="D1270" s="920"/>
      <c r="E1270" s="893" t="b">
        <f t="shared" ca="1" si="48"/>
        <v>1</v>
      </c>
      <c r="F1270" s="932">
        <f t="array" aca="1" ref="F1270" ca="1">IF(G1270&lt;&gt;"",INDIRECT("'"&amp;G1270&amp;"'!"&amp;H1270),"")</f>
        <v>874125</v>
      </c>
      <c r="G1270" s="560" t="s">
        <v>4786</v>
      </c>
      <c r="H1270" s="893" t="s">
        <v>5166</v>
      </c>
      <c r="I1270" s="920"/>
      <c r="J1270" s="920"/>
      <c r="K1270" s="920"/>
      <c r="L1270" s="920"/>
      <c r="M1270" s="920"/>
      <c r="N1270" s="920"/>
      <c r="S1270" s="919"/>
    </row>
    <row r="1271" spans="1:19" ht="12.75" customHeight="1" x14ac:dyDescent="0.15">
      <c r="A1271" s="914">
        <v>1266</v>
      </c>
      <c r="B1271" s="929">
        <f>'EstExp 12-20'!K171</f>
        <v>0</v>
      </c>
      <c r="C1271" s="930">
        <f t="shared" si="65"/>
        <v>1266</v>
      </c>
      <c r="D1271" s="920"/>
      <c r="E1271" s="893" t="b">
        <f t="shared" ca="1" si="48"/>
        <v>1</v>
      </c>
      <c r="F1271" s="932">
        <f t="array" aca="1" ref="F1271" ca="1">IF(G1271&lt;&gt;"",INDIRECT("'"&amp;G1271&amp;"'!"&amp;H1271),"")</f>
        <v>0</v>
      </c>
      <c r="G1271" s="560" t="s">
        <v>4786</v>
      </c>
      <c r="H1271" s="893" t="s">
        <v>5167</v>
      </c>
      <c r="I1271" s="920"/>
      <c r="J1271" s="920"/>
      <c r="K1271" s="920"/>
      <c r="L1271" s="920"/>
      <c r="M1271" s="920"/>
      <c r="N1271" s="920"/>
      <c r="S1271" s="919"/>
    </row>
    <row r="1272" spans="1:19" ht="12.75" customHeight="1" x14ac:dyDescent="0.15">
      <c r="A1272" s="914">
        <v>1267</v>
      </c>
      <c r="B1272" s="929">
        <f>'EstExp 12-20'!K172</f>
        <v>263125</v>
      </c>
      <c r="C1272" s="930">
        <f t="shared" si="65"/>
        <v>-261858</v>
      </c>
      <c r="D1272" s="920"/>
      <c r="E1272" s="893" t="b">
        <f t="shared" ca="1" si="48"/>
        <v>1</v>
      </c>
      <c r="F1272" s="932">
        <f t="array" aca="1" ref="F1272" ca="1">IF(G1272&lt;&gt;"",INDIRECT("'"&amp;G1272&amp;"'!"&amp;H1272),"")</f>
        <v>263125</v>
      </c>
      <c r="G1272" s="560" t="s">
        <v>4786</v>
      </c>
      <c r="H1272" s="893" t="s">
        <v>5168</v>
      </c>
      <c r="I1272" s="920"/>
      <c r="J1272" s="920"/>
      <c r="K1272" s="920"/>
      <c r="L1272" s="920"/>
      <c r="M1272" s="920"/>
      <c r="N1272" s="920"/>
      <c r="S1272" s="919"/>
    </row>
    <row r="1273" spans="1:19" ht="12.75" customHeight="1" x14ac:dyDescent="0.15">
      <c r="A1273" s="914">
        <v>1268</v>
      </c>
      <c r="B1273" s="929">
        <f>'EstExp 12-20'!K174</f>
        <v>0</v>
      </c>
      <c r="C1273" s="930">
        <f t="shared" si="65"/>
        <v>1268</v>
      </c>
      <c r="D1273" s="920"/>
      <c r="E1273" s="893" t="b">
        <f t="shared" ca="1" si="48"/>
        <v>1</v>
      </c>
      <c r="F1273" s="932">
        <f t="array" aca="1" ref="F1273" ca="1">IF(G1273&lt;&gt;"",INDIRECT("'"&amp;G1273&amp;"'!"&amp;H1273),"")</f>
        <v>0</v>
      </c>
      <c r="G1273" s="560" t="s">
        <v>4786</v>
      </c>
      <c r="H1273" s="893" t="s">
        <v>5169</v>
      </c>
      <c r="I1273" s="920"/>
      <c r="J1273" s="920"/>
      <c r="K1273" s="920"/>
      <c r="L1273" s="920"/>
      <c r="M1273" s="920"/>
      <c r="N1273" s="920"/>
      <c r="S1273" s="919"/>
    </row>
    <row r="1274" spans="1:19" ht="12.75" customHeight="1" x14ac:dyDescent="0.15">
      <c r="A1274" s="914">
        <v>1269</v>
      </c>
      <c r="B1274" s="929">
        <f>'EstExp 12-20'!K175</f>
        <v>0</v>
      </c>
      <c r="C1274" s="930">
        <f t="shared" si="65"/>
        <v>1269</v>
      </c>
      <c r="D1274" s="920"/>
      <c r="E1274" s="893" t="b">
        <f t="shared" ca="1" si="48"/>
        <v>1</v>
      </c>
      <c r="F1274" s="932">
        <f t="array" aca="1" ref="F1274" ca="1">IF(G1274&lt;&gt;"",INDIRECT("'"&amp;G1274&amp;"'!"&amp;H1274),"")</f>
        <v>0</v>
      </c>
      <c r="G1274" s="560" t="s">
        <v>4786</v>
      </c>
      <c r="H1274" s="893" t="s">
        <v>5170</v>
      </c>
      <c r="I1274" s="920"/>
      <c r="J1274" s="920"/>
      <c r="K1274" s="920"/>
      <c r="L1274" s="920"/>
      <c r="M1274" s="920"/>
      <c r="N1274" s="920"/>
      <c r="S1274" s="919"/>
    </row>
    <row r="1275" spans="1:19" ht="12.75" customHeight="1" x14ac:dyDescent="0.15">
      <c r="A1275" s="914">
        <v>1270</v>
      </c>
      <c r="B1275" s="929">
        <f>'EstExp 12-20'!K176</f>
        <v>1137250</v>
      </c>
      <c r="C1275" s="930">
        <f t="shared" si="65"/>
        <v>-1135980</v>
      </c>
      <c r="D1275" s="920"/>
      <c r="E1275" s="893" t="b">
        <f t="shared" ca="1" si="48"/>
        <v>1</v>
      </c>
      <c r="F1275" s="932">
        <f t="array" aca="1" ref="F1275" ca="1">IF(G1275&lt;&gt;"",INDIRECT("'"&amp;G1275&amp;"'!"&amp;H1275),"")</f>
        <v>1137250</v>
      </c>
      <c r="G1275" s="560" t="s">
        <v>4786</v>
      </c>
      <c r="H1275" s="893" t="s">
        <v>5171</v>
      </c>
      <c r="I1275" s="920"/>
      <c r="J1275" s="920"/>
      <c r="K1275" s="920"/>
      <c r="L1275" s="920"/>
      <c r="M1275" s="920"/>
      <c r="N1275" s="920"/>
      <c r="S1275" s="919"/>
    </row>
    <row r="1276" spans="1:19" ht="12.75" customHeight="1" x14ac:dyDescent="0.15">
      <c r="A1276" s="914">
        <v>1271</v>
      </c>
      <c r="B1276" s="929">
        <f>'EstExp 12-20'!K178</f>
        <v>1137250</v>
      </c>
      <c r="C1276" s="930">
        <f t="shared" si="65"/>
        <v>-1135979</v>
      </c>
      <c r="D1276" s="920"/>
      <c r="E1276" s="893" t="b">
        <f t="shared" ref="E1276:E1530" ca="1" si="66">F1276=B1276</f>
        <v>1</v>
      </c>
      <c r="F1276" s="932">
        <f t="array" aca="1" ref="F1276" ca="1">IF(G1276&lt;&gt;"",INDIRECT("'"&amp;G1276&amp;"'!"&amp;H1276),"")</f>
        <v>1137250</v>
      </c>
      <c r="G1276" s="560" t="s">
        <v>4786</v>
      </c>
      <c r="H1276" s="893" t="s">
        <v>5172</v>
      </c>
      <c r="I1276" s="920"/>
      <c r="J1276" s="920"/>
      <c r="K1276" s="920"/>
      <c r="L1276" s="920"/>
      <c r="M1276" s="920"/>
      <c r="N1276" s="920"/>
      <c r="S1276" s="919"/>
    </row>
    <row r="1277" spans="1:19" ht="12.75" customHeight="1" x14ac:dyDescent="0.15">
      <c r="A1277" s="914">
        <v>1272</v>
      </c>
      <c r="B1277" s="929">
        <f>'EstExp 12-20'!K179</f>
        <v>47346</v>
      </c>
      <c r="C1277" s="930">
        <f t="shared" si="65"/>
        <v>-46074</v>
      </c>
      <c r="D1277" s="920"/>
      <c r="E1277" s="893" t="b">
        <f t="shared" ca="1" si="66"/>
        <v>1</v>
      </c>
      <c r="F1277" s="932">
        <f t="array" aca="1" ref="F1277" ca="1">IF(G1277&lt;&gt;"",INDIRECT("'"&amp;G1277&amp;"'!"&amp;H1277),"")</f>
        <v>47346</v>
      </c>
      <c r="G1277" s="560" t="s">
        <v>4786</v>
      </c>
      <c r="H1277" s="893" t="s">
        <v>5173</v>
      </c>
      <c r="I1277" s="920"/>
      <c r="J1277" s="920"/>
      <c r="K1277" s="920"/>
      <c r="L1277" s="920"/>
      <c r="M1277" s="920"/>
      <c r="N1277" s="920"/>
      <c r="S1277" s="919"/>
    </row>
    <row r="1278" spans="1:19" ht="12.75" customHeight="1" x14ac:dyDescent="0.15">
      <c r="A1278" s="935">
        <v>1273</v>
      </c>
      <c r="B1278" s="919"/>
      <c r="C1278" s="920"/>
      <c r="D1278" s="931"/>
      <c r="E1278" s="893" t="b">
        <f t="shared" ca="1" si="66"/>
        <v>1</v>
      </c>
      <c r="F1278" s="893" t="str">
        <f t="array" aca="1" ref="F1278" ca="1">IF(G1278&lt;&gt;"",INDIRECT("'"&amp;G1278&amp;"'!"&amp;H1278),"")</f>
        <v/>
      </c>
      <c r="G1278" s="560"/>
      <c r="H1278" s="893"/>
      <c r="I1278" s="931"/>
      <c r="J1278" s="931"/>
      <c r="K1278" s="931"/>
      <c r="L1278" s="920"/>
      <c r="M1278" s="920"/>
      <c r="N1278" s="920"/>
      <c r="S1278" s="919"/>
    </row>
    <row r="1279" spans="1:19" ht="12.75" customHeight="1" x14ac:dyDescent="0.15">
      <c r="A1279" s="914">
        <v>1274</v>
      </c>
      <c r="B1279" s="929">
        <f>'EstExp 12-20'!C186</f>
        <v>226873</v>
      </c>
      <c r="C1279" s="930">
        <f>A1279-B1279</f>
        <v>-225599</v>
      </c>
      <c r="D1279" s="920"/>
      <c r="E1279" s="893" t="b">
        <f t="shared" ca="1" si="66"/>
        <v>1</v>
      </c>
      <c r="F1279" s="932">
        <f t="array" aca="1" ref="F1279" ca="1">IF(G1279&lt;&gt;"",INDIRECT("'"&amp;G1279&amp;"'!"&amp;H1279),"")</f>
        <v>226873</v>
      </c>
      <c r="G1279" s="560" t="s">
        <v>4786</v>
      </c>
      <c r="H1279" s="893" t="s">
        <v>5174</v>
      </c>
      <c r="I1279" s="920"/>
      <c r="J1279" s="920"/>
      <c r="K1279" s="920"/>
      <c r="L1279" s="920"/>
      <c r="M1279" s="920"/>
      <c r="N1279" s="920"/>
      <c r="S1279" s="919"/>
    </row>
    <row r="1280" spans="1:19" ht="12.75" customHeight="1" x14ac:dyDescent="0.15">
      <c r="A1280" s="935">
        <v>1275</v>
      </c>
      <c r="B1280" s="919"/>
      <c r="C1280" s="920"/>
      <c r="D1280" s="920"/>
      <c r="E1280" s="893" t="b">
        <f t="shared" ca="1" si="66"/>
        <v>1</v>
      </c>
      <c r="F1280" s="893" t="str">
        <f t="array" aca="1" ref="F1280" ca="1">IF(G1280&lt;&gt;"",INDIRECT("'"&amp;G1280&amp;"'!"&amp;H1280),"")</f>
        <v/>
      </c>
      <c r="G1280" s="560"/>
      <c r="H1280" s="893"/>
      <c r="I1280" s="920"/>
      <c r="J1280" s="920"/>
      <c r="K1280" s="920"/>
      <c r="L1280" s="920"/>
      <c r="M1280" s="920"/>
      <c r="N1280" s="920"/>
      <c r="S1280" s="919"/>
    </row>
    <row r="1281" spans="1:19" ht="12.75" customHeight="1" x14ac:dyDescent="0.15">
      <c r="A1281" s="935">
        <v>1276</v>
      </c>
      <c r="B1281" s="919"/>
      <c r="C1281" s="920"/>
      <c r="D1281" s="931"/>
      <c r="E1281" s="893" t="b">
        <f t="shared" ca="1" si="66"/>
        <v>1</v>
      </c>
      <c r="F1281" s="893" t="str">
        <f t="array" aca="1" ref="F1281" ca="1">IF(G1281&lt;&gt;"",INDIRECT("'"&amp;G1281&amp;"'!"&amp;H1281),"")</f>
        <v/>
      </c>
      <c r="G1281" s="560"/>
      <c r="H1281" s="893"/>
      <c r="I1281" s="931"/>
      <c r="J1281" s="931"/>
      <c r="K1281" s="931"/>
      <c r="L1281" s="920"/>
      <c r="M1281" s="920"/>
      <c r="N1281" s="920"/>
      <c r="S1281" s="919"/>
    </row>
    <row r="1282" spans="1:19" ht="12.75" customHeight="1" x14ac:dyDescent="0.15">
      <c r="A1282" s="914">
        <v>1277</v>
      </c>
      <c r="B1282" s="929">
        <f>'EstExp 12-20'!C187</f>
        <v>0</v>
      </c>
      <c r="C1282" s="930">
        <f t="shared" ref="C1282:C1285" si="67">A1282-B1282</f>
        <v>1277</v>
      </c>
      <c r="D1282" s="920"/>
      <c r="E1282" s="893" t="b">
        <f t="shared" ca="1" si="66"/>
        <v>1</v>
      </c>
      <c r="F1282" s="932">
        <f t="array" aca="1" ref="F1282" ca="1">IF(G1282&lt;&gt;"",INDIRECT("'"&amp;G1282&amp;"'!"&amp;H1282),"")</f>
        <v>0</v>
      </c>
      <c r="G1282" s="560" t="s">
        <v>4786</v>
      </c>
      <c r="H1282" s="893" t="s">
        <v>5175</v>
      </c>
      <c r="I1282" s="920"/>
      <c r="J1282" s="920"/>
      <c r="K1282" s="920"/>
      <c r="L1282" s="920"/>
      <c r="M1282" s="920"/>
      <c r="N1282" s="920"/>
      <c r="S1282" s="919"/>
    </row>
    <row r="1283" spans="1:19" ht="12.75" customHeight="1" x14ac:dyDescent="0.15">
      <c r="A1283" s="914">
        <v>1278</v>
      </c>
      <c r="B1283" s="929">
        <f>'EstExp 12-20'!C188</f>
        <v>226873</v>
      </c>
      <c r="C1283" s="930">
        <f t="shared" si="67"/>
        <v>-225595</v>
      </c>
      <c r="D1283" s="920"/>
      <c r="E1283" s="893" t="b">
        <f t="shared" ca="1" si="66"/>
        <v>1</v>
      </c>
      <c r="F1283" s="932">
        <f t="array" aca="1" ref="F1283" ca="1">IF(G1283&lt;&gt;"",INDIRECT("'"&amp;G1283&amp;"'!"&amp;H1283),"")</f>
        <v>226873</v>
      </c>
      <c r="G1283" s="560" t="s">
        <v>4786</v>
      </c>
      <c r="H1283" s="893" t="s">
        <v>5176</v>
      </c>
      <c r="I1283" s="920"/>
      <c r="J1283" s="920"/>
      <c r="K1283" s="920"/>
      <c r="L1283" s="920"/>
      <c r="M1283" s="920"/>
      <c r="N1283" s="920"/>
      <c r="S1283" s="919"/>
    </row>
    <row r="1284" spans="1:19" ht="12.75" customHeight="1" x14ac:dyDescent="0.15">
      <c r="A1284" s="914">
        <v>1279</v>
      </c>
      <c r="B1284" s="929">
        <f>'EstExp 12-20'!C214</f>
        <v>226873</v>
      </c>
      <c r="C1284" s="930">
        <f t="shared" si="67"/>
        <v>-225594</v>
      </c>
      <c r="D1284" s="920"/>
      <c r="E1284" s="893" t="b">
        <f t="shared" ca="1" si="66"/>
        <v>1</v>
      </c>
      <c r="F1284" s="932">
        <f t="array" aca="1" ref="F1284" ca="1">IF(G1284&lt;&gt;"",INDIRECT("'"&amp;G1284&amp;"'!"&amp;H1284),"")</f>
        <v>226873</v>
      </c>
      <c r="G1284" s="560" t="s">
        <v>4786</v>
      </c>
      <c r="H1284" s="893" t="s">
        <v>5177</v>
      </c>
      <c r="I1284" s="920"/>
      <c r="J1284" s="920"/>
      <c r="K1284" s="920"/>
      <c r="L1284" s="920"/>
      <c r="M1284" s="920"/>
      <c r="N1284" s="920"/>
      <c r="S1284" s="919"/>
    </row>
    <row r="1285" spans="1:19" ht="12.75" customHeight="1" x14ac:dyDescent="0.15">
      <c r="A1285" s="914">
        <v>1280</v>
      </c>
      <c r="B1285" s="929">
        <f>'EstExp 12-20'!D186</f>
        <v>30560</v>
      </c>
      <c r="C1285" s="930">
        <f t="shared" si="67"/>
        <v>-29280</v>
      </c>
      <c r="D1285" s="920"/>
      <c r="E1285" s="893" t="b">
        <f t="shared" ca="1" si="66"/>
        <v>1</v>
      </c>
      <c r="F1285" s="932">
        <f t="array" aca="1" ref="F1285" ca="1">IF(G1285&lt;&gt;"",INDIRECT("'"&amp;G1285&amp;"'!"&amp;H1285),"")</f>
        <v>30560</v>
      </c>
      <c r="G1285" s="560" t="s">
        <v>4786</v>
      </c>
      <c r="H1285" s="893" t="s">
        <v>5178</v>
      </c>
      <c r="I1285" s="920"/>
      <c r="J1285" s="920"/>
      <c r="K1285" s="920"/>
      <c r="L1285" s="920"/>
      <c r="M1285" s="920"/>
      <c r="N1285" s="920"/>
      <c r="S1285" s="919"/>
    </row>
    <row r="1286" spans="1:19" ht="12.75" customHeight="1" x14ac:dyDescent="0.15">
      <c r="A1286" s="935">
        <v>1281</v>
      </c>
      <c r="B1286" s="919"/>
      <c r="C1286" s="920"/>
      <c r="D1286" s="931"/>
      <c r="E1286" s="893" t="b">
        <f t="shared" ca="1" si="66"/>
        <v>1</v>
      </c>
      <c r="F1286" s="893" t="str">
        <f t="array" aca="1" ref="F1286" ca="1">IF(G1286&lt;&gt;"",INDIRECT("'"&amp;G1286&amp;"'!"&amp;H1286),"")</f>
        <v/>
      </c>
      <c r="G1286" s="560"/>
      <c r="H1286" s="893"/>
      <c r="I1286" s="931"/>
      <c r="J1286" s="931"/>
      <c r="K1286" s="931"/>
      <c r="L1286" s="920"/>
      <c r="M1286" s="920"/>
      <c r="N1286" s="920"/>
      <c r="S1286" s="919"/>
    </row>
    <row r="1287" spans="1:19" ht="12.75" customHeight="1" x14ac:dyDescent="0.15">
      <c r="A1287" s="935">
        <v>1282</v>
      </c>
      <c r="B1287" s="919"/>
      <c r="C1287" s="920"/>
      <c r="D1287" s="931"/>
      <c r="E1287" s="893" t="b">
        <f t="shared" ca="1" si="66"/>
        <v>1</v>
      </c>
      <c r="F1287" s="893" t="str">
        <f t="array" aca="1" ref="F1287" ca="1">IF(G1287&lt;&gt;"",INDIRECT("'"&amp;G1287&amp;"'!"&amp;H1287),"")</f>
        <v/>
      </c>
      <c r="G1287" s="560"/>
      <c r="H1287" s="893"/>
      <c r="I1287" s="931"/>
      <c r="J1287" s="931"/>
      <c r="K1287" s="931"/>
      <c r="L1287" s="920"/>
      <c r="M1287" s="920"/>
      <c r="N1287" s="920"/>
      <c r="S1287" s="919"/>
    </row>
    <row r="1288" spans="1:19" ht="12.75" customHeight="1" x14ac:dyDescent="0.15">
      <c r="A1288" s="914">
        <v>1283</v>
      </c>
      <c r="B1288" s="929">
        <f>'EstExp 12-20'!D187</f>
        <v>0</v>
      </c>
      <c r="C1288" s="930">
        <f t="shared" ref="C1288:C1291" si="68">A1288-B1288</f>
        <v>1283</v>
      </c>
      <c r="D1288" s="920"/>
      <c r="E1288" s="893" t="b">
        <f t="shared" ca="1" si="66"/>
        <v>1</v>
      </c>
      <c r="F1288" s="932">
        <f t="array" aca="1" ref="F1288" ca="1">IF(G1288&lt;&gt;"",INDIRECT("'"&amp;G1288&amp;"'!"&amp;H1288),"")</f>
        <v>0</v>
      </c>
      <c r="G1288" s="560" t="s">
        <v>4786</v>
      </c>
      <c r="H1288" s="893" t="s">
        <v>5179</v>
      </c>
      <c r="I1288" s="920"/>
      <c r="J1288" s="920"/>
      <c r="K1288" s="920"/>
      <c r="L1288" s="920"/>
      <c r="M1288" s="920"/>
      <c r="N1288" s="920"/>
      <c r="S1288" s="919"/>
    </row>
    <row r="1289" spans="1:19" ht="12.75" customHeight="1" x14ac:dyDescent="0.15">
      <c r="A1289" s="914">
        <v>1284</v>
      </c>
      <c r="B1289" s="929">
        <f>'EstExp 12-20'!D188</f>
        <v>30560</v>
      </c>
      <c r="C1289" s="930">
        <f t="shared" si="68"/>
        <v>-29276</v>
      </c>
      <c r="D1289" s="920"/>
      <c r="E1289" s="893" t="b">
        <f t="shared" ca="1" si="66"/>
        <v>1</v>
      </c>
      <c r="F1289" s="932">
        <f t="array" aca="1" ref="F1289" ca="1">IF(G1289&lt;&gt;"",INDIRECT("'"&amp;G1289&amp;"'!"&amp;H1289),"")</f>
        <v>30560</v>
      </c>
      <c r="G1289" s="560" t="s">
        <v>4786</v>
      </c>
      <c r="H1289" s="893" t="s">
        <v>5180</v>
      </c>
      <c r="I1289" s="920"/>
      <c r="J1289" s="920"/>
      <c r="K1289" s="920"/>
      <c r="L1289" s="920"/>
      <c r="M1289" s="920"/>
      <c r="N1289" s="920"/>
      <c r="S1289" s="919"/>
    </row>
    <row r="1290" spans="1:19" ht="12.75" customHeight="1" x14ac:dyDescent="0.15">
      <c r="A1290" s="914">
        <v>1285</v>
      </c>
      <c r="B1290" s="929">
        <f>'EstExp 12-20'!D214</f>
        <v>30560</v>
      </c>
      <c r="C1290" s="930">
        <f t="shared" si="68"/>
        <v>-29275</v>
      </c>
      <c r="D1290" s="920"/>
      <c r="E1290" s="893" t="b">
        <f t="shared" ca="1" si="66"/>
        <v>1</v>
      </c>
      <c r="F1290" s="932">
        <f t="array" aca="1" ref="F1290" ca="1">IF(G1290&lt;&gt;"",INDIRECT("'"&amp;G1290&amp;"'!"&amp;H1290),"")</f>
        <v>30560</v>
      </c>
      <c r="G1290" s="560" t="s">
        <v>4786</v>
      </c>
      <c r="H1290" s="893" t="s">
        <v>5181</v>
      </c>
      <c r="I1290" s="920"/>
      <c r="J1290" s="920"/>
      <c r="K1290" s="920"/>
      <c r="L1290" s="920"/>
      <c r="M1290" s="920"/>
      <c r="N1290" s="920"/>
      <c r="S1290" s="919"/>
    </row>
    <row r="1291" spans="1:19" ht="12.75" customHeight="1" x14ac:dyDescent="0.15">
      <c r="A1291" s="914">
        <v>1286</v>
      </c>
      <c r="B1291" s="929">
        <f>'EstExp 12-20'!E186</f>
        <v>434137</v>
      </c>
      <c r="C1291" s="930">
        <f t="shared" si="68"/>
        <v>-432851</v>
      </c>
      <c r="D1291" s="920"/>
      <c r="E1291" s="893" t="b">
        <f t="shared" ca="1" si="66"/>
        <v>1</v>
      </c>
      <c r="F1291" s="932">
        <f t="array" aca="1" ref="F1291" ca="1">IF(G1291&lt;&gt;"",INDIRECT("'"&amp;G1291&amp;"'!"&amp;H1291),"")</f>
        <v>434137</v>
      </c>
      <c r="G1291" s="560" t="s">
        <v>4786</v>
      </c>
      <c r="H1291" s="893" t="s">
        <v>5182</v>
      </c>
      <c r="I1291" s="920"/>
      <c r="J1291" s="920"/>
      <c r="K1291" s="920"/>
      <c r="L1291" s="920"/>
      <c r="M1291" s="920"/>
      <c r="N1291" s="920"/>
      <c r="S1291" s="919"/>
    </row>
    <row r="1292" spans="1:19" ht="12.75" customHeight="1" x14ac:dyDescent="0.15">
      <c r="A1292" s="935">
        <v>1287</v>
      </c>
      <c r="B1292" s="919"/>
      <c r="C1292" s="920"/>
      <c r="D1292" s="931"/>
      <c r="E1292" s="893" t="b">
        <f t="shared" ca="1" si="66"/>
        <v>1</v>
      </c>
      <c r="F1292" s="893" t="str">
        <f t="array" aca="1" ref="F1292" ca="1">IF(G1292&lt;&gt;"",INDIRECT("'"&amp;G1292&amp;"'!"&amp;H1292),"")</f>
        <v/>
      </c>
      <c r="G1292" s="560"/>
      <c r="H1292" s="893"/>
      <c r="I1292" s="931"/>
      <c r="J1292" s="931"/>
      <c r="K1292" s="931"/>
      <c r="L1292" s="920"/>
      <c r="M1292" s="920"/>
      <c r="N1292" s="920"/>
      <c r="S1292" s="919"/>
    </row>
    <row r="1293" spans="1:19" ht="12.75" customHeight="1" x14ac:dyDescent="0.15">
      <c r="A1293" s="935">
        <v>1288</v>
      </c>
      <c r="B1293" s="919"/>
      <c r="C1293" s="920"/>
      <c r="D1293" s="931"/>
      <c r="E1293" s="893" t="b">
        <f t="shared" ca="1" si="66"/>
        <v>1</v>
      </c>
      <c r="F1293" s="893" t="str">
        <f t="array" aca="1" ref="F1293" ca="1">IF(G1293&lt;&gt;"",INDIRECT("'"&amp;G1293&amp;"'!"&amp;H1293),"")</f>
        <v/>
      </c>
      <c r="G1293" s="560"/>
      <c r="H1293" s="893"/>
      <c r="I1293" s="931"/>
      <c r="J1293" s="931"/>
      <c r="K1293" s="931"/>
      <c r="L1293" s="920"/>
      <c r="M1293" s="920"/>
      <c r="N1293" s="920"/>
      <c r="S1293" s="919"/>
    </row>
    <row r="1294" spans="1:19" ht="12.75" customHeight="1" x14ac:dyDescent="0.15">
      <c r="A1294" s="914">
        <v>1289</v>
      </c>
      <c r="B1294" s="929">
        <f>'EstExp 12-20'!E187</f>
        <v>0</v>
      </c>
      <c r="C1294" s="930">
        <f t="shared" ref="C1294:C1298" si="69">A1294-B1294</f>
        <v>1289</v>
      </c>
      <c r="D1294" s="920"/>
      <c r="E1294" s="893" t="b">
        <f t="shared" ca="1" si="66"/>
        <v>1</v>
      </c>
      <c r="F1294" s="932">
        <f t="array" aca="1" ref="F1294" ca="1">IF(G1294&lt;&gt;"",INDIRECT("'"&amp;G1294&amp;"'!"&amp;H1294),"")</f>
        <v>0</v>
      </c>
      <c r="G1294" s="560" t="s">
        <v>4786</v>
      </c>
      <c r="H1294" s="893" t="s">
        <v>5183</v>
      </c>
      <c r="I1294" s="920"/>
      <c r="J1294" s="920"/>
      <c r="K1294" s="920"/>
      <c r="L1294" s="920"/>
      <c r="M1294" s="920"/>
      <c r="N1294" s="920"/>
      <c r="S1294" s="919"/>
    </row>
    <row r="1295" spans="1:19" ht="12.75" customHeight="1" x14ac:dyDescent="0.15">
      <c r="A1295" s="914">
        <v>1290</v>
      </c>
      <c r="B1295" s="929">
        <f>'EstExp 12-20'!E188</f>
        <v>434137</v>
      </c>
      <c r="C1295" s="930">
        <f t="shared" si="69"/>
        <v>-432847</v>
      </c>
      <c r="D1295" s="920"/>
      <c r="E1295" s="893" t="b">
        <f t="shared" ca="1" si="66"/>
        <v>1</v>
      </c>
      <c r="F1295" s="932">
        <f t="array" aca="1" ref="F1295" ca="1">IF(G1295&lt;&gt;"",INDIRECT("'"&amp;G1295&amp;"'!"&amp;H1295),"")</f>
        <v>434137</v>
      </c>
      <c r="G1295" s="560" t="s">
        <v>4786</v>
      </c>
      <c r="H1295" s="893" t="s">
        <v>5184</v>
      </c>
      <c r="I1295" s="920"/>
      <c r="J1295" s="920"/>
      <c r="K1295" s="920"/>
      <c r="L1295" s="920"/>
      <c r="M1295" s="920"/>
      <c r="N1295" s="920"/>
      <c r="S1295" s="919"/>
    </row>
    <row r="1296" spans="1:19" ht="12.75" customHeight="1" x14ac:dyDescent="0.15">
      <c r="A1296" s="914">
        <v>1291</v>
      </c>
      <c r="B1296" s="929">
        <f>'EstExp 12-20'!E200</f>
        <v>0</v>
      </c>
      <c r="C1296" s="930">
        <f t="shared" si="69"/>
        <v>1291</v>
      </c>
      <c r="D1296" s="920"/>
      <c r="E1296" s="893" t="b">
        <f t="shared" ca="1" si="66"/>
        <v>1</v>
      </c>
      <c r="F1296" s="932">
        <f t="array" aca="1" ref="F1296" ca="1">IF(G1296&lt;&gt;"",INDIRECT("'"&amp;G1296&amp;"'!"&amp;H1296),"")</f>
        <v>0</v>
      </c>
      <c r="G1296" s="560" t="s">
        <v>4786</v>
      </c>
      <c r="H1296" s="893" t="s">
        <v>5185</v>
      </c>
      <c r="I1296" s="920"/>
      <c r="J1296" s="920"/>
      <c r="K1296" s="920"/>
      <c r="L1296" s="920"/>
      <c r="M1296" s="920"/>
      <c r="N1296" s="920"/>
      <c r="S1296" s="919"/>
    </row>
    <row r="1297" spans="1:19" ht="12.75" customHeight="1" x14ac:dyDescent="0.15">
      <c r="A1297" s="914">
        <v>1292</v>
      </c>
      <c r="B1297" s="929">
        <f>'EstExp 12-20'!E214</f>
        <v>434137</v>
      </c>
      <c r="C1297" s="930">
        <f t="shared" si="69"/>
        <v>-432845</v>
      </c>
      <c r="D1297" s="920"/>
      <c r="E1297" s="893" t="b">
        <f t="shared" ca="1" si="66"/>
        <v>1</v>
      </c>
      <c r="F1297" s="932">
        <f t="array" aca="1" ref="F1297" ca="1">IF(G1297&lt;&gt;"",INDIRECT("'"&amp;G1297&amp;"'!"&amp;H1297),"")</f>
        <v>434137</v>
      </c>
      <c r="G1297" s="560" t="s">
        <v>4786</v>
      </c>
      <c r="H1297" s="893" t="s">
        <v>5186</v>
      </c>
      <c r="I1297" s="920"/>
      <c r="J1297" s="920"/>
      <c r="K1297" s="920"/>
      <c r="L1297" s="920"/>
      <c r="M1297" s="920"/>
      <c r="N1297" s="920"/>
      <c r="S1297" s="919"/>
    </row>
    <row r="1298" spans="1:19" ht="12.75" customHeight="1" x14ac:dyDescent="0.15">
      <c r="A1298" s="914">
        <v>1293</v>
      </c>
      <c r="B1298" s="929">
        <f>'EstExp 12-20'!F186</f>
        <v>45000</v>
      </c>
      <c r="C1298" s="930">
        <f t="shared" si="69"/>
        <v>-43707</v>
      </c>
      <c r="D1298" s="920"/>
      <c r="E1298" s="893" t="b">
        <f t="shared" ca="1" si="66"/>
        <v>1</v>
      </c>
      <c r="F1298" s="932">
        <f t="array" aca="1" ref="F1298" ca="1">IF(G1298&lt;&gt;"",INDIRECT("'"&amp;G1298&amp;"'!"&amp;H1298),"")</f>
        <v>45000</v>
      </c>
      <c r="G1298" s="560" t="s">
        <v>4786</v>
      </c>
      <c r="H1298" s="893" t="s">
        <v>5187</v>
      </c>
      <c r="I1298" s="920"/>
      <c r="J1298" s="920"/>
      <c r="K1298" s="920"/>
      <c r="L1298" s="920"/>
      <c r="M1298" s="920"/>
      <c r="N1298" s="920"/>
      <c r="S1298" s="919"/>
    </row>
    <row r="1299" spans="1:19" ht="12.75" customHeight="1" x14ac:dyDescent="0.15">
      <c r="A1299" s="935">
        <v>1294</v>
      </c>
      <c r="B1299" s="919"/>
      <c r="C1299" s="920"/>
      <c r="D1299" s="931"/>
      <c r="E1299" s="893" t="b">
        <f t="shared" ca="1" si="66"/>
        <v>1</v>
      </c>
      <c r="F1299" s="893" t="str">
        <f t="array" aca="1" ref="F1299" ca="1">IF(G1299&lt;&gt;"",INDIRECT("'"&amp;G1299&amp;"'!"&amp;H1299),"")</f>
        <v/>
      </c>
      <c r="G1299" s="560"/>
      <c r="H1299" s="893"/>
      <c r="I1299" s="931"/>
      <c r="J1299" s="931"/>
      <c r="K1299" s="931"/>
      <c r="L1299" s="920"/>
      <c r="M1299" s="920"/>
      <c r="N1299" s="920"/>
      <c r="S1299" s="919"/>
    </row>
    <row r="1300" spans="1:19" ht="12.75" customHeight="1" x14ac:dyDescent="0.15">
      <c r="A1300" s="935">
        <v>1295</v>
      </c>
      <c r="B1300" s="919"/>
      <c r="C1300" s="920"/>
      <c r="D1300" s="931"/>
      <c r="E1300" s="893" t="b">
        <f t="shared" ca="1" si="66"/>
        <v>1</v>
      </c>
      <c r="F1300" s="893" t="str">
        <f t="array" aca="1" ref="F1300" ca="1">IF(G1300&lt;&gt;"",INDIRECT("'"&amp;G1300&amp;"'!"&amp;H1300),"")</f>
        <v/>
      </c>
      <c r="G1300" s="560"/>
      <c r="H1300" s="893"/>
      <c r="I1300" s="931"/>
      <c r="J1300" s="931"/>
      <c r="K1300" s="931"/>
      <c r="L1300" s="920"/>
      <c r="M1300" s="920"/>
      <c r="N1300" s="920"/>
      <c r="S1300" s="919"/>
    </row>
    <row r="1301" spans="1:19" ht="12.75" customHeight="1" x14ac:dyDescent="0.15">
      <c r="A1301" s="914">
        <v>1296</v>
      </c>
      <c r="B1301" s="929">
        <f>'EstExp 12-20'!F187</f>
        <v>0</v>
      </c>
      <c r="C1301" s="930">
        <f t="shared" ref="C1301:C1304" si="70">A1301-B1301</f>
        <v>1296</v>
      </c>
      <c r="D1301" s="920"/>
      <c r="E1301" s="893" t="b">
        <f t="shared" ca="1" si="66"/>
        <v>1</v>
      </c>
      <c r="F1301" s="932">
        <f t="array" aca="1" ref="F1301" ca="1">IF(G1301&lt;&gt;"",INDIRECT("'"&amp;G1301&amp;"'!"&amp;H1301),"")</f>
        <v>0</v>
      </c>
      <c r="G1301" s="560" t="s">
        <v>4786</v>
      </c>
      <c r="H1301" s="893" t="s">
        <v>5188</v>
      </c>
      <c r="I1301" s="920"/>
      <c r="J1301" s="920"/>
      <c r="K1301" s="920"/>
      <c r="L1301" s="920"/>
      <c r="M1301" s="920"/>
      <c r="N1301" s="920"/>
      <c r="S1301" s="919"/>
    </row>
    <row r="1302" spans="1:19" ht="12.75" customHeight="1" x14ac:dyDescent="0.15">
      <c r="A1302" s="914">
        <v>1297</v>
      </c>
      <c r="B1302" s="929">
        <f>'EstExp 12-20'!F188</f>
        <v>45000</v>
      </c>
      <c r="C1302" s="930">
        <f t="shared" si="70"/>
        <v>-43703</v>
      </c>
      <c r="D1302" s="920"/>
      <c r="E1302" s="893" t="b">
        <f t="shared" ca="1" si="66"/>
        <v>1</v>
      </c>
      <c r="F1302" s="932">
        <f t="array" aca="1" ref="F1302" ca="1">IF(G1302&lt;&gt;"",INDIRECT("'"&amp;G1302&amp;"'!"&amp;H1302),"")</f>
        <v>45000</v>
      </c>
      <c r="G1302" s="560" t="s">
        <v>4786</v>
      </c>
      <c r="H1302" s="893" t="s">
        <v>5189</v>
      </c>
      <c r="I1302" s="920"/>
      <c r="J1302" s="920"/>
      <c r="K1302" s="920"/>
      <c r="L1302" s="920"/>
      <c r="M1302" s="920"/>
      <c r="N1302" s="920"/>
      <c r="S1302" s="919"/>
    </row>
    <row r="1303" spans="1:19" ht="12.75" customHeight="1" x14ac:dyDescent="0.15">
      <c r="A1303" s="914">
        <v>1298</v>
      </c>
      <c r="B1303" s="929">
        <f>'EstExp 12-20'!F214</f>
        <v>45000</v>
      </c>
      <c r="C1303" s="930">
        <f t="shared" si="70"/>
        <v>-43702</v>
      </c>
      <c r="D1303" s="920"/>
      <c r="E1303" s="893" t="b">
        <f t="shared" ca="1" si="66"/>
        <v>1</v>
      </c>
      <c r="F1303" s="932">
        <f t="array" aca="1" ref="F1303" ca="1">IF(G1303&lt;&gt;"",INDIRECT("'"&amp;G1303&amp;"'!"&amp;H1303),"")</f>
        <v>45000</v>
      </c>
      <c r="G1303" s="560" t="s">
        <v>4786</v>
      </c>
      <c r="H1303" s="893" t="s">
        <v>5190</v>
      </c>
      <c r="I1303" s="920"/>
      <c r="J1303" s="920"/>
      <c r="K1303" s="920"/>
      <c r="L1303" s="920"/>
      <c r="M1303" s="920"/>
      <c r="N1303" s="920"/>
      <c r="S1303" s="919"/>
    </row>
    <row r="1304" spans="1:19" ht="12.75" customHeight="1" x14ac:dyDescent="0.15">
      <c r="A1304" s="914">
        <v>1299</v>
      </c>
      <c r="B1304" s="929">
        <f>'EstExp 12-20'!G186</f>
        <v>2500</v>
      </c>
      <c r="C1304" s="930">
        <f t="shared" si="70"/>
        <v>-1201</v>
      </c>
      <c r="D1304" s="920"/>
      <c r="E1304" s="893" t="b">
        <f t="shared" ca="1" si="66"/>
        <v>1</v>
      </c>
      <c r="F1304" s="932">
        <f t="array" aca="1" ref="F1304" ca="1">IF(G1304&lt;&gt;"",INDIRECT("'"&amp;G1304&amp;"'!"&amp;H1304),"")</f>
        <v>2500</v>
      </c>
      <c r="G1304" s="560" t="s">
        <v>4786</v>
      </c>
      <c r="H1304" s="893" t="s">
        <v>5191</v>
      </c>
      <c r="I1304" s="920"/>
      <c r="J1304" s="920"/>
      <c r="K1304" s="920"/>
      <c r="L1304" s="920"/>
      <c r="M1304" s="920"/>
      <c r="N1304" s="920"/>
      <c r="S1304" s="919"/>
    </row>
    <row r="1305" spans="1:19" ht="12.75" customHeight="1" x14ac:dyDescent="0.15">
      <c r="A1305" s="935">
        <v>1300</v>
      </c>
      <c r="B1305" s="919"/>
      <c r="C1305" s="920"/>
      <c r="D1305" s="931"/>
      <c r="E1305" s="893" t="b">
        <f t="shared" ca="1" si="66"/>
        <v>1</v>
      </c>
      <c r="F1305" s="893" t="str">
        <f t="array" aca="1" ref="F1305" ca="1">IF(G1305&lt;&gt;"",INDIRECT("'"&amp;G1305&amp;"'!"&amp;H1305),"")</f>
        <v/>
      </c>
      <c r="G1305" s="560"/>
      <c r="H1305" s="893"/>
      <c r="I1305" s="931"/>
      <c r="J1305" s="931"/>
      <c r="K1305" s="931"/>
      <c r="L1305" s="920"/>
      <c r="M1305" s="920"/>
      <c r="N1305" s="920"/>
      <c r="S1305" s="919"/>
    </row>
    <row r="1306" spans="1:19" ht="12.75" customHeight="1" x14ac:dyDescent="0.15">
      <c r="A1306" s="935">
        <v>1301</v>
      </c>
      <c r="B1306" s="919"/>
      <c r="C1306" s="920"/>
      <c r="D1306" s="931"/>
      <c r="E1306" s="893" t="b">
        <f t="shared" ca="1" si="66"/>
        <v>1</v>
      </c>
      <c r="F1306" s="893" t="str">
        <f t="array" aca="1" ref="F1306" ca="1">IF(G1306&lt;&gt;"",INDIRECT("'"&amp;G1306&amp;"'!"&amp;H1306),"")</f>
        <v/>
      </c>
      <c r="G1306" s="560"/>
      <c r="H1306" s="893"/>
      <c r="I1306" s="931"/>
      <c r="J1306" s="931"/>
      <c r="K1306" s="931"/>
      <c r="L1306" s="920"/>
      <c r="M1306" s="920"/>
      <c r="N1306" s="920"/>
      <c r="S1306" s="919"/>
    </row>
    <row r="1307" spans="1:19" ht="12.75" customHeight="1" x14ac:dyDescent="0.15">
      <c r="A1307" s="914">
        <v>1302</v>
      </c>
      <c r="B1307" s="929">
        <f>'EstExp 12-20'!G187</f>
        <v>0</v>
      </c>
      <c r="C1307" s="930">
        <f t="shared" ref="C1307:C1310" si="71">A1307-B1307</f>
        <v>1302</v>
      </c>
      <c r="D1307" s="920"/>
      <c r="E1307" s="893" t="b">
        <f t="shared" ca="1" si="66"/>
        <v>1</v>
      </c>
      <c r="F1307" s="932">
        <f t="array" aca="1" ref="F1307" ca="1">IF(G1307&lt;&gt;"",INDIRECT("'"&amp;G1307&amp;"'!"&amp;H1307),"")</f>
        <v>0</v>
      </c>
      <c r="G1307" s="560" t="s">
        <v>4786</v>
      </c>
      <c r="H1307" s="893" t="s">
        <v>5192</v>
      </c>
      <c r="I1307" s="920"/>
      <c r="J1307" s="920"/>
      <c r="K1307" s="920"/>
      <c r="L1307" s="920"/>
      <c r="M1307" s="920"/>
      <c r="N1307" s="920"/>
      <c r="S1307" s="919"/>
    </row>
    <row r="1308" spans="1:19" ht="12.75" customHeight="1" x14ac:dyDescent="0.15">
      <c r="A1308" s="914">
        <v>1303</v>
      </c>
      <c r="B1308" s="929">
        <f>'EstExp 12-20'!G188</f>
        <v>2500</v>
      </c>
      <c r="C1308" s="930">
        <f t="shared" si="71"/>
        <v>-1197</v>
      </c>
      <c r="D1308" s="920"/>
      <c r="E1308" s="893" t="b">
        <f t="shared" ca="1" si="66"/>
        <v>1</v>
      </c>
      <c r="F1308" s="932">
        <f t="array" aca="1" ref="F1308" ca="1">IF(G1308&lt;&gt;"",INDIRECT("'"&amp;G1308&amp;"'!"&amp;H1308),"")</f>
        <v>2500</v>
      </c>
      <c r="G1308" s="560" t="s">
        <v>4786</v>
      </c>
      <c r="H1308" s="893" t="s">
        <v>5193</v>
      </c>
      <c r="I1308" s="920"/>
      <c r="J1308" s="920"/>
      <c r="K1308" s="920"/>
      <c r="L1308" s="920"/>
      <c r="M1308" s="920"/>
      <c r="N1308" s="920"/>
      <c r="S1308" s="919"/>
    </row>
    <row r="1309" spans="1:19" ht="12.75" customHeight="1" x14ac:dyDescent="0.15">
      <c r="A1309" s="914">
        <v>1304</v>
      </c>
      <c r="B1309" s="929">
        <f>'EstExp 12-20'!G214</f>
        <v>2500</v>
      </c>
      <c r="C1309" s="930">
        <f t="shared" si="71"/>
        <v>-1196</v>
      </c>
      <c r="D1309" s="920"/>
      <c r="E1309" s="893" t="b">
        <f t="shared" ca="1" si="66"/>
        <v>1</v>
      </c>
      <c r="F1309" s="932">
        <f t="array" aca="1" ref="F1309" ca="1">IF(G1309&lt;&gt;"",INDIRECT("'"&amp;G1309&amp;"'!"&amp;H1309),"")</f>
        <v>2500</v>
      </c>
      <c r="G1309" s="560" t="s">
        <v>4786</v>
      </c>
      <c r="H1309" s="893" t="s">
        <v>5194</v>
      </c>
      <c r="I1309" s="920"/>
      <c r="J1309" s="920"/>
      <c r="K1309" s="920"/>
      <c r="L1309" s="920"/>
      <c r="M1309" s="920"/>
      <c r="N1309" s="920"/>
      <c r="S1309" s="919"/>
    </row>
    <row r="1310" spans="1:19" ht="12.75" customHeight="1" x14ac:dyDescent="0.15">
      <c r="A1310" s="914">
        <v>1305</v>
      </c>
      <c r="B1310" s="929">
        <f>'EstExp 12-20'!H186</f>
        <v>0</v>
      </c>
      <c r="C1310" s="930">
        <f t="shared" si="71"/>
        <v>1305</v>
      </c>
      <c r="D1310" s="920"/>
      <c r="E1310" s="893" t="b">
        <f t="shared" ca="1" si="66"/>
        <v>1</v>
      </c>
      <c r="F1310" s="932">
        <f t="array" aca="1" ref="F1310" ca="1">IF(G1310&lt;&gt;"",INDIRECT("'"&amp;G1310&amp;"'!"&amp;H1310),"")</f>
        <v>0</v>
      </c>
      <c r="G1310" s="560" t="s">
        <v>4786</v>
      </c>
      <c r="H1310" s="893" t="s">
        <v>5195</v>
      </c>
      <c r="I1310" s="920"/>
      <c r="J1310" s="920"/>
      <c r="K1310" s="920"/>
      <c r="L1310" s="920"/>
      <c r="M1310" s="920"/>
      <c r="N1310" s="920"/>
      <c r="S1310" s="919"/>
    </row>
    <row r="1311" spans="1:19" ht="12.75" customHeight="1" x14ac:dyDescent="0.15">
      <c r="A1311" s="935">
        <v>1306</v>
      </c>
      <c r="B1311" s="919"/>
      <c r="C1311" s="920"/>
      <c r="D1311" s="931"/>
      <c r="E1311" s="893" t="b">
        <f t="shared" ca="1" si="66"/>
        <v>1</v>
      </c>
      <c r="F1311" s="893" t="str">
        <f t="array" aca="1" ref="F1311" ca="1">IF(G1311&lt;&gt;"",INDIRECT("'"&amp;G1311&amp;"'!"&amp;H1311),"")</f>
        <v/>
      </c>
      <c r="G1311" s="560"/>
      <c r="H1311" s="893"/>
      <c r="I1311" s="931"/>
      <c r="J1311" s="931"/>
      <c r="K1311" s="931"/>
      <c r="L1311" s="920"/>
      <c r="M1311" s="920"/>
      <c r="N1311" s="920"/>
      <c r="S1311" s="919"/>
    </row>
    <row r="1312" spans="1:19" ht="12.75" customHeight="1" x14ac:dyDescent="0.15">
      <c r="A1312" s="935">
        <v>1307</v>
      </c>
      <c r="B1312" s="919"/>
      <c r="C1312" s="920"/>
      <c r="D1312" s="931"/>
      <c r="E1312" s="893" t="b">
        <f t="shared" ca="1" si="66"/>
        <v>1</v>
      </c>
      <c r="F1312" s="893" t="str">
        <f t="array" aca="1" ref="F1312" ca="1">IF(G1312&lt;&gt;"",INDIRECT("'"&amp;G1312&amp;"'!"&amp;H1312),"")</f>
        <v/>
      </c>
      <c r="G1312" s="560"/>
      <c r="H1312" s="893"/>
      <c r="I1312" s="931"/>
      <c r="J1312" s="931"/>
      <c r="K1312" s="931"/>
      <c r="L1312" s="920"/>
      <c r="M1312" s="920"/>
      <c r="N1312" s="920"/>
      <c r="S1312" s="919"/>
    </row>
    <row r="1313" spans="1:19" ht="12.75" customHeight="1" x14ac:dyDescent="0.15">
      <c r="A1313" s="914">
        <v>1308</v>
      </c>
      <c r="B1313" s="929">
        <f>'EstExp 12-20'!H187</f>
        <v>0</v>
      </c>
      <c r="C1313" s="930">
        <f t="shared" ref="C1313:C1317" si="72">A1313-B1313</f>
        <v>1308</v>
      </c>
      <c r="D1313" s="920"/>
      <c r="E1313" s="893" t="b">
        <f t="shared" ca="1" si="66"/>
        <v>1</v>
      </c>
      <c r="F1313" s="932">
        <f t="array" aca="1" ref="F1313" ca="1">IF(G1313&lt;&gt;"",INDIRECT("'"&amp;G1313&amp;"'!"&amp;H1313),"")</f>
        <v>0</v>
      </c>
      <c r="G1313" s="560" t="s">
        <v>4786</v>
      </c>
      <c r="H1313" s="893" t="s">
        <v>5196</v>
      </c>
      <c r="I1313" s="920"/>
      <c r="J1313" s="920"/>
      <c r="K1313" s="920"/>
      <c r="L1313" s="920"/>
      <c r="M1313" s="920"/>
      <c r="N1313" s="920"/>
      <c r="S1313" s="919"/>
    </row>
    <row r="1314" spans="1:19" ht="12.75" customHeight="1" x14ac:dyDescent="0.15">
      <c r="A1314" s="914">
        <v>1309</v>
      </c>
      <c r="B1314" s="929">
        <f>'EstExp 12-20'!H188</f>
        <v>0</v>
      </c>
      <c r="C1314" s="930">
        <f t="shared" si="72"/>
        <v>1309</v>
      </c>
      <c r="D1314" s="920"/>
      <c r="E1314" s="893" t="b">
        <f t="shared" ca="1" si="66"/>
        <v>1</v>
      </c>
      <c r="F1314" s="932">
        <f t="array" aca="1" ref="F1314" ca="1">IF(G1314&lt;&gt;"",INDIRECT("'"&amp;G1314&amp;"'!"&amp;H1314),"")</f>
        <v>0</v>
      </c>
      <c r="G1314" s="560" t="s">
        <v>4786</v>
      </c>
      <c r="H1314" s="893" t="s">
        <v>5197</v>
      </c>
      <c r="I1314" s="920"/>
      <c r="J1314" s="920"/>
      <c r="K1314" s="920"/>
      <c r="L1314" s="920"/>
      <c r="M1314" s="920"/>
      <c r="N1314" s="920"/>
      <c r="S1314" s="919"/>
    </row>
    <row r="1315" spans="1:19" ht="12.75" customHeight="1" x14ac:dyDescent="0.15">
      <c r="A1315" s="914">
        <v>1310</v>
      </c>
      <c r="B1315" s="929">
        <f>'EstExp 12-20'!H203</f>
        <v>0</v>
      </c>
      <c r="C1315" s="930">
        <f t="shared" si="72"/>
        <v>1310</v>
      </c>
      <c r="D1315" s="920"/>
      <c r="E1315" s="893" t="b">
        <f t="shared" ca="1" si="66"/>
        <v>1</v>
      </c>
      <c r="F1315" s="932">
        <f t="array" aca="1" ref="F1315" ca="1">IF(G1315&lt;&gt;"",INDIRECT("'"&amp;G1315&amp;"'!"&amp;H1315),"")</f>
        <v>0</v>
      </c>
      <c r="G1315" s="560" t="s">
        <v>4786</v>
      </c>
      <c r="H1315" s="893" t="s">
        <v>5198</v>
      </c>
      <c r="I1315" s="920"/>
      <c r="J1315" s="920"/>
      <c r="K1315" s="920"/>
      <c r="L1315" s="920"/>
      <c r="M1315" s="920"/>
      <c r="N1315" s="920"/>
      <c r="S1315" s="919"/>
    </row>
    <row r="1316" spans="1:19" ht="12.75" customHeight="1" x14ac:dyDescent="0.15">
      <c r="A1316" s="914">
        <v>1311</v>
      </c>
      <c r="B1316" s="929">
        <f>'EstExp 12-20'!H204</f>
        <v>0</v>
      </c>
      <c r="C1316" s="930">
        <f t="shared" si="72"/>
        <v>1311</v>
      </c>
      <c r="D1316" s="920"/>
      <c r="E1316" s="893" t="b">
        <f t="shared" ca="1" si="66"/>
        <v>1</v>
      </c>
      <c r="F1316" s="932">
        <f t="array" aca="1" ref="F1316" ca="1">IF(G1316&lt;&gt;"",INDIRECT("'"&amp;G1316&amp;"'!"&amp;H1316),"")</f>
        <v>0</v>
      </c>
      <c r="G1316" s="560" t="s">
        <v>4786</v>
      </c>
      <c r="H1316" s="893" t="s">
        <v>5199</v>
      </c>
      <c r="I1316" s="920"/>
      <c r="J1316" s="920"/>
      <c r="K1316" s="920"/>
      <c r="L1316" s="920"/>
      <c r="M1316" s="920"/>
      <c r="N1316" s="920"/>
      <c r="S1316" s="919"/>
    </row>
    <row r="1317" spans="1:19" ht="12.75" customHeight="1" x14ac:dyDescent="0.15">
      <c r="A1317" s="914">
        <v>1312</v>
      </c>
      <c r="B1317" s="929">
        <f>'EstExp 12-20'!H207</f>
        <v>0</v>
      </c>
      <c r="C1317" s="930">
        <f t="shared" si="72"/>
        <v>1312</v>
      </c>
      <c r="D1317" s="920"/>
      <c r="E1317" s="893" t="b">
        <f t="shared" ca="1" si="66"/>
        <v>1</v>
      </c>
      <c r="F1317" s="932">
        <f t="array" aca="1" ref="F1317" ca="1">IF(G1317&lt;&gt;"",INDIRECT("'"&amp;G1317&amp;"'!"&amp;H1317),"")</f>
        <v>0</v>
      </c>
      <c r="G1317" s="560" t="s">
        <v>4786</v>
      </c>
      <c r="H1317" s="893" t="s">
        <v>5200</v>
      </c>
      <c r="I1317" s="920"/>
      <c r="J1317" s="920"/>
      <c r="K1317" s="920"/>
      <c r="L1317" s="920"/>
      <c r="M1317" s="920"/>
      <c r="N1317" s="920"/>
      <c r="S1317" s="919"/>
    </row>
    <row r="1318" spans="1:19" ht="12.75" customHeight="1" x14ac:dyDescent="0.15">
      <c r="A1318" s="935">
        <v>1313</v>
      </c>
      <c r="B1318" s="919"/>
      <c r="C1318" s="920"/>
      <c r="D1318" s="931"/>
      <c r="E1318" s="893" t="b">
        <f t="shared" ca="1" si="66"/>
        <v>1</v>
      </c>
      <c r="F1318" s="893" t="str">
        <f t="array" aca="1" ref="F1318" ca="1">IF(G1318&lt;&gt;"",INDIRECT("'"&amp;G1318&amp;"'!"&amp;H1318),"")</f>
        <v/>
      </c>
      <c r="G1318" s="560"/>
      <c r="H1318" s="893"/>
      <c r="I1318" s="931"/>
      <c r="J1318" s="931"/>
      <c r="K1318" s="931"/>
      <c r="L1318" s="920"/>
      <c r="M1318" s="920"/>
      <c r="N1318" s="920"/>
      <c r="S1318" s="919"/>
    </row>
    <row r="1319" spans="1:19" ht="12.75" customHeight="1" x14ac:dyDescent="0.15">
      <c r="A1319" s="914">
        <v>1314</v>
      </c>
      <c r="B1319" s="929">
        <f>'EstExp 12-20'!H212</f>
        <v>0</v>
      </c>
      <c r="C1319" s="930">
        <f t="shared" ref="C1319:C1321" si="73">A1319-B1319</f>
        <v>1314</v>
      </c>
      <c r="D1319" s="920"/>
      <c r="E1319" s="893" t="b">
        <f t="shared" ca="1" si="66"/>
        <v>1</v>
      </c>
      <c r="F1319" s="932">
        <f t="array" aca="1" ref="F1319" ca="1">IF(G1319&lt;&gt;"",INDIRECT("'"&amp;G1319&amp;"'!"&amp;H1319),"")</f>
        <v>0</v>
      </c>
      <c r="G1319" s="560" t="s">
        <v>4786</v>
      </c>
      <c r="H1319" s="893" t="s">
        <v>5201</v>
      </c>
      <c r="I1319" s="920"/>
      <c r="J1319" s="920"/>
      <c r="K1319" s="920"/>
      <c r="L1319" s="920"/>
      <c r="M1319" s="920"/>
      <c r="N1319" s="920"/>
      <c r="S1319" s="919"/>
    </row>
    <row r="1320" spans="1:19" ht="12.75" customHeight="1" x14ac:dyDescent="0.15">
      <c r="A1320" s="914">
        <v>1315</v>
      </c>
      <c r="B1320" s="929">
        <f>'EstExp 12-20'!H214</f>
        <v>0</v>
      </c>
      <c r="C1320" s="930">
        <f t="shared" si="73"/>
        <v>1315</v>
      </c>
      <c r="D1320" s="920"/>
      <c r="E1320" s="893" t="b">
        <f t="shared" ca="1" si="66"/>
        <v>1</v>
      </c>
      <c r="F1320" s="932">
        <f t="array" aca="1" ref="F1320" ca="1">IF(G1320&lt;&gt;"",INDIRECT("'"&amp;G1320&amp;"'!"&amp;H1320),"")</f>
        <v>0</v>
      </c>
      <c r="G1320" s="560" t="s">
        <v>4786</v>
      </c>
      <c r="H1320" s="893" t="s">
        <v>5202</v>
      </c>
      <c r="I1320" s="920"/>
      <c r="J1320" s="920"/>
      <c r="K1320" s="920"/>
      <c r="L1320" s="920"/>
      <c r="M1320" s="920"/>
      <c r="N1320" s="920"/>
      <c r="S1320" s="919"/>
    </row>
    <row r="1321" spans="1:19" ht="12.75" customHeight="1" x14ac:dyDescent="0.15">
      <c r="A1321" s="914">
        <v>1316</v>
      </c>
      <c r="B1321" s="929">
        <f>'EstExp 12-20'!K186</f>
        <v>739070</v>
      </c>
      <c r="C1321" s="930">
        <f t="shared" si="73"/>
        <v>-737754</v>
      </c>
      <c r="D1321" s="920"/>
      <c r="E1321" s="893" t="b">
        <f t="shared" ca="1" si="66"/>
        <v>1</v>
      </c>
      <c r="F1321" s="932">
        <f t="array" aca="1" ref="F1321" ca="1">IF(G1321&lt;&gt;"",INDIRECT("'"&amp;G1321&amp;"'!"&amp;H1321),"")</f>
        <v>739070</v>
      </c>
      <c r="G1321" s="560" t="s">
        <v>4786</v>
      </c>
      <c r="H1321" s="893" t="s">
        <v>5203</v>
      </c>
      <c r="I1321" s="920"/>
      <c r="J1321" s="920"/>
      <c r="K1321" s="920"/>
      <c r="L1321" s="920"/>
      <c r="M1321" s="920"/>
      <c r="N1321" s="920"/>
      <c r="S1321" s="919"/>
    </row>
    <row r="1322" spans="1:19" ht="12.75" customHeight="1" x14ac:dyDescent="0.15">
      <c r="A1322" s="935">
        <v>1317</v>
      </c>
      <c r="B1322" s="919"/>
      <c r="C1322" s="920"/>
      <c r="D1322" s="931"/>
      <c r="E1322" s="893" t="b">
        <f t="shared" ca="1" si="66"/>
        <v>1</v>
      </c>
      <c r="F1322" s="893" t="str">
        <f t="array" aca="1" ref="F1322" ca="1">IF(G1322&lt;&gt;"",INDIRECT("'"&amp;G1322&amp;"'!"&amp;H1322),"")</f>
        <v/>
      </c>
      <c r="G1322" s="560"/>
      <c r="H1322" s="893"/>
      <c r="I1322" s="931"/>
      <c r="J1322" s="931"/>
      <c r="K1322" s="931"/>
      <c r="L1322" s="920"/>
      <c r="M1322" s="920"/>
      <c r="N1322" s="920"/>
      <c r="S1322" s="919"/>
    </row>
    <row r="1323" spans="1:19" ht="12.75" customHeight="1" x14ac:dyDescent="0.15">
      <c r="A1323" s="935">
        <v>1318</v>
      </c>
      <c r="B1323" s="919"/>
      <c r="C1323" s="920"/>
      <c r="D1323" s="931"/>
      <c r="E1323" s="893" t="b">
        <f t="shared" ca="1" si="66"/>
        <v>1</v>
      </c>
      <c r="F1323" s="893" t="str">
        <f t="array" aca="1" ref="F1323" ca="1">IF(G1323&lt;&gt;"",INDIRECT("'"&amp;G1323&amp;"'!"&amp;H1323),"")</f>
        <v/>
      </c>
      <c r="G1323" s="560"/>
      <c r="H1323" s="893"/>
      <c r="I1323" s="931"/>
      <c r="J1323" s="931"/>
      <c r="K1323" s="931"/>
      <c r="L1323" s="920"/>
      <c r="M1323" s="920"/>
      <c r="N1323" s="920"/>
      <c r="S1323" s="919"/>
    </row>
    <row r="1324" spans="1:19" ht="12.75" customHeight="1" x14ac:dyDescent="0.15">
      <c r="A1324" s="914">
        <v>1319</v>
      </c>
      <c r="B1324" s="929">
        <f>'EstExp 12-20'!K187</f>
        <v>0</v>
      </c>
      <c r="C1324" s="930">
        <f t="shared" ref="C1324:C1329" si="74">A1324-B1324</f>
        <v>1319</v>
      </c>
      <c r="D1324" s="920"/>
      <c r="E1324" s="893" t="b">
        <f t="shared" ca="1" si="66"/>
        <v>1</v>
      </c>
      <c r="F1324" s="932">
        <f t="array" aca="1" ref="F1324" ca="1">IF(G1324&lt;&gt;"",INDIRECT("'"&amp;G1324&amp;"'!"&amp;H1324),"")</f>
        <v>0</v>
      </c>
      <c r="G1324" s="560" t="s">
        <v>4786</v>
      </c>
      <c r="H1324" s="893" t="s">
        <v>5204</v>
      </c>
      <c r="I1324" s="920"/>
      <c r="J1324" s="920"/>
      <c r="K1324" s="920"/>
      <c r="L1324" s="920"/>
      <c r="M1324" s="920"/>
      <c r="N1324" s="920"/>
      <c r="S1324" s="919"/>
    </row>
    <row r="1325" spans="1:19" ht="12.75" customHeight="1" x14ac:dyDescent="0.15">
      <c r="A1325" s="914">
        <v>1320</v>
      </c>
      <c r="B1325" s="929">
        <f>'EstExp 12-20'!K188</f>
        <v>739070</v>
      </c>
      <c r="C1325" s="930">
        <f t="shared" si="74"/>
        <v>-737750</v>
      </c>
      <c r="D1325" s="920"/>
      <c r="E1325" s="893" t="b">
        <f t="shared" ca="1" si="66"/>
        <v>1</v>
      </c>
      <c r="F1325" s="932">
        <f t="array" aca="1" ref="F1325" ca="1">IF(G1325&lt;&gt;"",INDIRECT("'"&amp;G1325&amp;"'!"&amp;H1325),"")</f>
        <v>739070</v>
      </c>
      <c r="G1325" s="560" t="s">
        <v>4786</v>
      </c>
      <c r="H1325" s="893" t="s">
        <v>5205</v>
      </c>
      <c r="I1325" s="920"/>
      <c r="J1325" s="920"/>
      <c r="K1325" s="920"/>
      <c r="L1325" s="920"/>
      <c r="M1325" s="920"/>
      <c r="N1325" s="920"/>
      <c r="S1325" s="919"/>
    </row>
    <row r="1326" spans="1:19" ht="12.75" customHeight="1" x14ac:dyDescent="0.15">
      <c r="A1326" s="914">
        <v>1321</v>
      </c>
      <c r="B1326" s="929">
        <f>'EstExp 12-20'!K200</f>
        <v>0</v>
      </c>
      <c r="C1326" s="930">
        <f t="shared" si="74"/>
        <v>1321</v>
      </c>
      <c r="D1326" s="920"/>
      <c r="E1326" s="893" t="b">
        <f t="shared" ca="1" si="66"/>
        <v>1</v>
      </c>
      <c r="F1326" s="932">
        <f t="array" aca="1" ref="F1326" ca="1">IF(G1326&lt;&gt;"",INDIRECT("'"&amp;G1326&amp;"'!"&amp;H1326),"")</f>
        <v>0</v>
      </c>
      <c r="G1326" s="560" t="s">
        <v>4786</v>
      </c>
      <c r="H1326" s="893" t="s">
        <v>5206</v>
      </c>
      <c r="I1326" s="920"/>
      <c r="J1326" s="920"/>
      <c r="K1326" s="920"/>
      <c r="L1326" s="920"/>
      <c r="M1326" s="920"/>
      <c r="N1326" s="920"/>
      <c r="S1326" s="919"/>
    </row>
    <row r="1327" spans="1:19" ht="12.75" customHeight="1" x14ac:dyDescent="0.15">
      <c r="A1327" s="914">
        <v>1322</v>
      </c>
      <c r="B1327" s="929">
        <f>'EstExp 12-20'!K203</f>
        <v>0</v>
      </c>
      <c r="C1327" s="930">
        <f t="shared" si="74"/>
        <v>1322</v>
      </c>
      <c r="D1327" s="920"/>
      <c r="E1327" s="893" t="b">
        <f t="shared" ca="1" si="66"/>
        <v>1</v>
      </c>
      <c r="F1327" s="932">
        <f t="array" aca="1" ref="F1327" ca="1">IF(G1327&lt;&gt;"",INDIRECT("'"&amp;G1327&amp;"'!"&amp;H1327),"")</f>
        <v>0</v>
      </c>
      <c r="G1327" s="560" t="s">
        <v>4786</v>
      </c>
      <c r="H1327" s="893" t="s">
        <v>5207</v>
      </c>
      <c r="I1327" s="920"/>
      <c r="J1327" s="920"/>
      <c r="K1327" s="920"/>
      <c r="L1327" s="920"/>
      <c r="M1327" s="920"/>
      <c r="N1327" s="920"/>
      <c r="S1327" s="919"/>
    </row>
    <row r="1328" spans="1:19" ht="12.75" customHeight="1" x14ac:dyDescent="0.15">
      <c r="A1328" s="914">
        <v>1323</v>
      </c>
      <c r="B1328" s="929">
        <f>'EstExp 12-20'!K204</f>
        <v>0</v>
      </c>
      <c r="C1328" s="930">
        <f t="shared" si="74"/>
        <v>1323</v>
      </c>
      <c r="D1328" s="920"/>
      <c r="E1328" s="893" t="b">
        <f t="shared" ca="1" si="66"/>
        <v>1</v>
      </c>
      <c r="F1328" s="932">
        <f t="array" aca="1" ref="F1328" ca="1">IF(G1328&lt;&gt;"",INDIRECT("'"&amp;G1328&amp;"'!"&amp;H1328),"")</f>
        <v>0</v>
      </c>
      <c r="G1328" s="560" t="s">
        <v>4786</v>
      </c>
      <c r="H1328" s="893" t="s">
        <v>5208</v>
      </c>
      <c r="I1328" s="920"/>
      <c r="J1328" s="920"/>
      <c r="K1328" s="920"/>
      <c r="L1328" s="920"/>
      <c r="M1328" s="920"/>
      <c r="N1328" s="920"/>
      <c r="S1328" s="919"/>
    </row>
    <row r="1329" spans="1:19" ht="12.75" customHeight="1" x14ac:dyDescent="0.15">
      <c r="A1329" s="914">
        <v>1324</v>
      </c>
      <c r="B1329" s="929">
        <f>'EstExp 12-20'!K207</f>
        <v>0</v>
      </c>
      <c r="C1329" s="930">
        <f t="shared" si="74"/>
        <v>1324</v>
      </c>
      <c r="D1329" s="920"/>
      <c r="E1329" s="893" t="b">
        <f t="shared" ca="1" si="66"/>
        <v>1</v>
      </c>
      <c r="F1329" s="932">
        <f t="array" aca="1" ref="F1329" ca="1">IF(G1329&lt;&gt;"",INDIRECT("'"&amp;G1329&amp;"'!"&amp;H1329),"")</f>
        <v>0</v>
      </c>
      <c r="G1329" s="560" t="s">
        <v>4786</v>
      </c>
      <c r="H1329" s="893" t="s">
        <v>5209</v>
      </c>
      <c r="I1329" s="920"/>
      <c r="J1329" s="920"/>
      <c r="K1329" s="920"/>
      <c r="L1329" s="920"/>
      <c r="M1329" s="920"/>
      <c r="N1329" s="920"/>
      <c r="S1329" s="919"/>
    </row>
    <row r="1330" spans="1:19" ht="12.75" customHeight="1" x14ac:dyDescent="0.15">
      <c r="A1330" s="935">
        <v>1325</v>
      </c>
      <c r="B1330" s="919"/>
      <c r="C1330" s="920"/>
      <c r="D1330" s="931"/>
      <c r="E1330" s="893" t="b">
        <f t="shared" ca="1" si="66"/>
        <v>1</v>
      </c>
      <c r="F1330" s="893" t="str">
        <f t="array" aca="1" ref="F1330" ca="1">IF(G1330&lt;&gt;"",INDIRECT("'"&amp;G1330&amp;"'!"&amp;H1330),"")</f>
        <v/>
      </c>
      <c r="G1330" s="560"/>
      <c r="H1330" s="893"/>
      <c r="I1330" s="931"/>
      <c r="J1330" s="931"/>
      <c r="K1330" s="931"/>
      <c r="L1330" s="920"/>
      <c r="M1330" s="920"/>
      <c r="N1330" s="920"/>
      <c r="S1330" s="919"/>
    </row>
    <row r="1331" spans="1:19" ht="12.75" customHeight="1" x14ac:dyDescent="0.15">
      <c r="A1331" s="914">
        <v>1326</v>
      </c>
      <c r="B1331" s="929">
        <f>'EstExp 12-20'!K212</f>
        <v>0</v>
      </c>
      <c r="C1331" s="930">
        <f t="shared" ref="C1331:C1333" si="75">A1331-B1331</f>
        <v>1326</v>
      </c>
      <c r="D1331" s="920"/>
      <c r="E1331" s="893" t="b">
        <f t="shared" ca="1" si="66"/>
        <v>1</v>
      </c>
      <c r="F1331" s="932">
        <f t="array" aca="1" ref="F1331" ca="1">IF(G1331&lt;&gt;"",INDIRECT("'"&amp;G1331&amp;"'!"&amp;H1331),"")</f>
        <v>0</v>
      </c>
      <c r="G1331" s="560" t="s">
        <v>4786</v>
      </c>
      <c r="H1331" s="893" t="s">
        <v>5210</v>
      </c>
      <c r="I1331" s="920"/>
      <c r="J1331" s="920"/>
      <c r="K1331" s="920"/>
      <c r="L1331" s="920"/>
      <c r="M1331" s="920"/>
      <c r="N1331" s="920"/>
      <c r="S1331" s="919"/>
    </row>
    <row r="1332" spans="1:19" ht="12.75" customHeight="1" x14ac:dyDescent="0.15">
      <c r="A1332" s="914">
        <v>1327</v>
      </c>
      <c r="B1332" s="929">
        <f>'EstExp 12-20'!K214</f>
        <v>739070</v>
      </c>
      <c r="C1332" s="930">
        <f t="shared" si="75"/>
        <v>-737743</v>
      </c>
      <c r="D1332" s="920"/>
      <c r="E1332" s="893" t="b">
        <f t="shared" ca="1" si="66"/>
        <v>1</v>
      </c>
      <c r="F1332" s="932">
        <f t="array" aca="1" ref="F1332" ca="1">IF(G1332&lt;&gt;"",INDIRECT("'"&amp;G1332&amp;"'!"&amp;H1332),"")</f>
        <v>739070</v>
      </c>
      <c r="G1332" s="560" t="s">
        <v>4786</v>
      </c>
      <c r="H1332" s="893" t="s">
        <v>5211</v>
      </c>
      <c r="I1332" s="920"/>
      <c r="J1332" s="920"/>
      <c r="K1332" s="920"/>
      <c r="L1332" s="920"/>
      <c r="M1332" s="920"/>
      <c r="N1332" s="920"/>
      <c r="S1332" s="919"/>
    </row>
    <row r="1333" spans="1:19" ht="12.75" customHeight="1" x14ac:dyDescent="0.15">
      <c r="A1333" s="914">
        <v>1328</v>
      </c>
      <c r="B1333" s="929">
        <f>'EstExp 12-20'!K215</f>
        <v>114041</v>
      </c>
      <c r="C1333" s="930">
        <f t="shared" si="75"/>
        <v>-112713</v>
      </c>
      <c r="D1333" s="920"/>
      <c r="E1333" s="893" t="b">
        <f t="shared" ca="1" si="66"/>
        <v>1</v>
      </c>
      <c r="F1333" s="932">
        <f t="array" aca="1" ref="F1333" ca="1">IF(G1333&lt;&gt;"",INDIRECT("'"&amp;G1333&amp;"'!"&amp;H1333),"")</f>
        <v>114041</v>
      </c>
      <c r="G1333" s="560" t="s">
        <v>4786</v>
      </c>
      <c r="H1333" s="893" t="s">
        <v>5212</v>
      </c>
      <c r="I1333" s="920"/>
      <c r="J1333" s="920"/>
      <c r="K1333" s="920"/>
      <c r="L1333" s="920"/>
      <c r="M1333" s="920"/>
      <c r="N1333" s="920"/>
      <c r="S1333" s="919"/>
    </row>
    <row r="1334" spans="1:19" ht="12.75" customHeight="1" x14ac:dyDescent="0.15">
      <c r="A1334" s="935">
        <v>1329</v>
      </c>
      <c r="B1334" s="919"/>
      <c r="C1334" s="920"/>
      <c r="D1334" s="931"/>
      <c r="E1334" s="893" t="b">
        <f t="shared" ca="1" si="66"/>
        <v>1</v>
      </c>
      <c r="F1334" s="893" t="str">
        <f t="array" aca="1" ref="F1334" ca="1">IF(G1334&lt;&gt;"",INDIRECT("'"&amp;G1334&amp;"'!"&amp;H1334),"")</f>
        <v/>
      </c>
      <c r="G1334" s="560"/>
      <c r="H1334" s="893"/>
      <c r="I1334" s="931"/>
      <c r="J1334" s="931"/>
      <c r="K1334" s="931"/>
      <c r="L1334" s="920"/>
      <c r="M1334" s="920"/>
      <c r="N1334" s="920"/>
      <c r="S1334" s="919"/>
    </row>
    <row r="1335" spans="1:19" ht="12.75" customHeight="1" x14ac:dyDescent="0.15">
      <c r="A1335" s="935">
        <v>1330</v>
      </c>
      <c r="B1335" s="919"/>
      <c r="C1335" s="920"/>
      <c r="D1335" s="931"/>
      <c r="E1335" s="893" t="b">
        <f t="shared" ca="1" si="66"/>
        <v>1</v>
      </c>
      <c r="F1335" s="893" t="str">
        <f t="array" aca="1" ref="F1335" ca="1">IF(G1335&lt;&gt;"",INDIRECT("'"&amp;G1335&amp;"'!"&amp;H1335),"")</f>
        <v/>
      </c>
      <c r="G1335" s="560"/>
      <c r="H1335" s="893"/>
      <c r="I1335" s="931"/>
      <c r="J1335" s="931"/>
      <c r="K1335" s="931"/>
      <c r="L1335" s="920"/>
      <c r="M1335" s="920"/>
      <c r="N1335" s="920"/>
      <c r="S1335" s="919"/>
    </row>
    <row r="1336" spans="1:19" ht="12.75" customHeight="1" x14ac:dyDescent="0.15">
      <c r="A1336" s="935">
        <v>1331</v>
      </c>
      <c r="B1336" s="919"/>
      <c r="C1336" s="920"/>
      <c r="D1336" s="931"/>
      <c r="E1336" s="893" t="b">
        <f t="shared" ca="1" si="66"/>
        <v>1</v>
      </c>
      <c r="F1336" s="893" t="str">
        <f t="array" aca="1" ref="F1336" ca="1">IF(G1336&lt;&gt;"",INDIRECT("'"&amp;G1336&amp;"'!"&amp;H1336),"")</f>
        <v/>
      </c>
      <c r="G1336" s="560"/>
      <c r="H1336" s="893"/>
      <c r="I1336" s="931"/>
      <c r="J1336" s="931"/>
      <c r="K1336" s="931"/>
      <c r="L1336" s="920"/>
      <c r="M1336" s="920"/>
      <c r="N1336" s="920"/>
      <c r="S1336" s="919"/>
    </row>
    <row r="1337" spans="1:19" ht="12.75" customHeight="1" x14ac:dyDescent="0.15">
      <c r="A1337" s="935">
        <v>1332</v>
      </c>
      <c r="B1337" s="919"/>
      <c r="C1337" s="920"/>
      <c r="D1337" s="931"/>
      <c r="E1337" s="893" t="b">
        <f t="shared" ca="1" si="66"/>
        <v>1</v>
      </c>
      <c r="F1337" s="893" t="str">
        <f t="array" aca="1" ref="F1337" ca="1">IF(G1337&lt;&gt;"",INDIRECT("'"&amp;G1337&amp;"'!"&amp;H1337),"")</f>
        <v/>
      </c>
      <c r="G1337" s="560"/>
      <c r="H1337" s="893"/>
      <c r="I1337" s="931"/>
      <c r="J1337" s="931"/>
      <c r="K1337" s="931"/>
      <c r="L1337" s="920"/>
      <c r="M1337" s="920"/>
      <c r="N1337" s="920"/>
      <c r="S1337" s="919"/>
    </row>
    <row r="1338" spans="1:19" ht="12.75" customHeight="1" x14ac:dyDescent="0.15">
      <c r="A1338" s="935">
        <v>1333</v>
      </c>
      <c r="B1338" s="919"/>
      <c r="C1338" s="920"/>
      <c r="D1338" s="931"/>
      <c r="E1338" s="893" t="b">
        <f t="shared" ca="1" si="66"/>
        <v>1</v>
      </c>
      <c r="F1338" s="893" t="str">
        <f t="array" aca="1" ref="F1338" ca="1">IF(G1338&lt;&gt;"",INDIRECT("'"&amp;G1338&amp;"'!"&amp;H1338),"")</f>
        <v/>
      </c>
      <c r="G1338" s="560"/>
      <c r="H1338" s="893"/>
      <c r="I1338" s="931"/>
      <c r="J1338" s="931"/>
      <c r="K1338" s="931"/>
      <c r="L1338" s="920"/>
      <c r="M1338" s="920"/>
      <c r="N1338" s="920"/>
      <c r="S1338" s="919"/>
    </row>
    <row r="1339" spans="1:19" ht="12.75" customHeight="1" x14ac:dyDescent="0.15">
      <c r="A1339" s="935">
        <v>1334</v>
      </c>
      <c r="B1339" s="919"/>
      <c r="C1339" s="920"/>
      <c r="D1339" s="931"/>
      <c r="E1339" s="893" t="b">
        <f t="shared" ca="1" si="66"/>
        <v>1</v>
      </c>
      <c r="F1339" s="893" t="str">
        <f t="array" aca="1" ref="F1339" ca="1">IF(G1339&lt;&gt;"",INDIRECT("'"&amp;G1339&amp;"'!"&amp;H1339),"")</f>
        <v/>
      </c>
      <c r="G1339" s="560"/>
      <c r="H1339" s="893"/>
      <c r="I1339" s="931"/>
      <c r="J1339" s="931"/>
      <c r="K1339" s="931"/>
      <c r="L1339" s="920"/>
      <c r="M1339" s="920"/>
      <c r="N1339" s="920"/>
      <c r="S1339" s="919"/>
    </row>
    <row r="1340" spans="1:19" ht="12.75" customHeight="1" x14ac:dyDescent="0.15">
      <c r="A1340" s="914">
        <v>1335</v>
      </c>
      <c r="B1340" s="929">
        <f>'EstExp 12-20'!D229</f>
        <v>1476</v>
      </c>
      <c r="C1340" s="930">
        <f>A1340-B1340</f>
        <v>-141</v>
      </c>
      <c r="D1340" s="920"/>
      <c r="E1340" s="893" t="b">
        <f t="shared" ca="1" si="66"/>
        <v>1</v>
      </c>
      <c r="F1340" s="932">
        <f t="array" aca="1" ref="F1340" ca="1">IF(G1340&lt;&gt;"",INDIRECT("'"&amp;G1340&amp;"'!"&amp;H1340),"")</f>
        <v>1476</v>
      </c>
      <c r="G1340" s="560" t="s">
        <v>4786</v>
      </c>
      <c r="H1340" s="893" t="s">
        <v>5213</v>
      </c>
      <c r="I1340" s="920"/>
      <c r="J1340" s="920"/>
      <c r="K1340" s="920"/>
      <c r="L1340" s="920"/>
      <c r="M1340" s="920"/>
      <c r="N1340" s="920"/>
      <c r="S1340" s="919"/>
    </row>
    <row r="1341" spans="1:19" ht="12.75" customHeight="1" x14ac:dyDescent="0.15">
      <c r="A1341" s="935">
        <v>1336</v>
      </c>
      <c r="B1341" s="919"/>
      <c r="C1341" s="920"/>
      <c r="D1341" s="931"/>
      <c r="E1341" s="893" t="b">
        <f t="shared" ca="1" si="66"/>
        <v>1</v>
      </c>
      <c r="F1341" s="893" t="str">
        <f t="array" aca="1" ref="F1341" ca="1">IF(G1341&lt;&gt;"",INDIRECT("'"&amp;G1341&amp;"'!"&amp;H1341),"")</f>
        <v/>
      </c>
      <c r="G1341" s="560"/>
      <c r="H1341" s="893"/>
      <c r="I1341" s="931"/>
      <c r="J1341" s="931"/>
      <c r="K1341" s="931"/>
      <c r="L1341" s="920"/>
      <c r="M1341" s="920"/>
      <c r="N1341" s="920"/>
      <c r="S1341" s="919"/>
    </row>
    <row r="1342" spans="1:19" ht="12.75" customHeight="1" x14ac:dyDescent="0.15">
      <c r="A1342" s="935">
        <v>1337</v>
      </c>
      <c r="B1342" s="919"/>
      <c r="C1342" s="920"/>
      <c r="D1342" s="931"/>
      <c r="E1342" s="893" t="b">
        <f t="shared" ca="1" si="66"/>
        <v>1</v>
      </c>
      <c r="F1342" s="893" t="str">
        <f t="array" aca="1" ref="F1342" ca="1">IF(G1342&lt;&gt;"",INDIRECT("'"&amp;G1342&amp;"'!"&amp;H1342),"")</f>
        <v/>
      </c>
      <c r="G1342" s="560"/>
      <c r="H1342" s="893"/>
      <c r="I1342" s="931"/>
      <c r="J1342" s="931"/>
      <c r="K1342" s="931"/>
      <c r="L1342" s="920"/>
      <c r="M1342" s="920"/>
      <c r="N1342" s="920"/>
      <c r="S1342" s="919"/>
    </row>
    <row r="1343" spans="1:19" ht="12.75" customHeight="1" x14ac:dyDescent="0.15">
      <c r="A1343" s="935">
        <v>1338</v>
      </c>
      <c r="B1343" s="919"/>
      <c r="C1343" s="920"/>
      <c r="D1343" s="931"/>
      <c r="E1343" s="893" t="b">
        <f t="shared" ca="1" si="66"/>
        <v>1</v>
      </c>
      <c r="F1343" s="893" t="str">
        <f t="array" aca="1" ref="F1343" ca="1">IF(G1343&lt;&gt;"",INDIRECT("'"&amp;G1343&amp;"'!"&amp;H1343),"")</f>
        <v/>
      </c>
      <c r="G1343" s="560"/>
      <c r="H1343" s="893"/>
      <c r="I1343" s="931"/>
      <c r="J1343" s="931"/>
      <c r="K1343" s="931"/>
      <c r="L1343" s="920"/>
      <c r="M1343" s="920"/>
      <c r="N1343" s="920"/>
      <c r="S1343" s="919"/>
    </row>
    <row r="1344" spans="1:19" ht="12.75" customHeight="1" x14ac:dyDescent="0.15">
      <c r="A1344" s="935">
        <v>1339</v>
      </c>
      <c r="B1344" s="919"/>
      <c r="C1344" s="920"/>
      <c r="D1344" s="931"/>
      <c r="E1344" s="893" t="b">
        <f t="shared" ca="1" si="66"/>
        <v>1</v>
      </c>
      <c r="F1344" s="893" t="str">
        <f t="array" aca="1" ref="F1344" ca="1">IF(G1344&lt;&gt;"",INDIRECT("'"&amp;G1344&amp;"'!"&amp;H1344),"")</f>
        <v/>
      </c>
      <c r="G1344" s="560"/>
      <c r="H1344" s="893"/>
      <c r="I1344" s="931"/>
      <c r="J1344" s="931"/>
      <c r="K1344" s="931"/>
      <c r="L1344" s="920"/>
      <c r="M1344" s="920"/>
      <c r="N1344" s="920"/>
      <c r="S1344" s="919"/>
    </row>
    <row r="1345" spans="1:19" ht="12.75" customHeight="1" x14ac:dyDescent="0.15">
      <c r="A1345" s="935">
        <v>1340</v>
      </c>
      <c r="B1345" s="919"/>
      <c r="C1345" s="920"/>
      <c r="D1345" s="931"/>
      <c r="E1345" s="893" t="b">
        <f t="shared" ca="1" si="66"/>
        <v>1</v>
      </c>
      <c r="F1345" s="893" t="str">
        <f t="array" aca="1" ref="F1345" ca="1">IF(G1345&lt;&gt;"",INDIRECT("'"&amp;G1345&amp;"'!"&amp;H1345),"")</f>
        <v/>
      </c>
      <c r="G1345" s="560"/>
      <c r="H1345" s="893"/>
      <c r="I1345" s="931"/>
      <c r="J1345" s="931"/>
      <c r="K1345" s="931"/>
      <c r="L1345" s="920"/>
      <c r="M1345" s="920"/>
      <c r="N1345" s="920"/>
      <c r="S1345" s="919"/>
    </row>
    <row r="1346" spans="1:19" ht="12.75" customHeight="1" x14ac:dyDescent="0.15">
      <c r="A1346" s="914">
        <v>1341</v>
      </c>
      <c r="B1346" s="929">
        <f>'EstExp 12-20'!D231</f>
        <v>2117</v>
      </c>
      <c r="C1346" s="930">
        <f>A1346-B1346</f>
        <v>-776</v>
      </c>
      <c r="D1346" s="920"/>
      <c r="E1346" s="893" t="b">
        <f t="shared" ca="1" si="66"/>
        <v>1</v>
      </c>
      <c r="F1346" s="932">
        <f t="array" aca="1" ref="F1346" ca="1">IF(G1346&lt;&gt;"",INDIRECT("'"&amp;G1346&amp;"'!"&amp;H1346),"")</f>
        <v>2117</v>
      </c>
      <c r="G1346" s="560" t="s">
        <v>4786</v>
      </c>
      <c r="H1346" s="893" t="s">
        <v>5214</v>
      </c>
      <c r="I1346" s="920"/>
      <c r="J1346" s="920"/>
      <c r="K1346" s="920"/>
      <c r="L1346" s="920"/>
      <c r="M1346" s="920"/>
      <c r="N1346" s="920"/>
      <c r="S1346" s="919"/>
    </row>
    <row r="1347" spans="1:19" ht="12.75" customHeight="1" x14ac:dyDescent="0.15">
      <c r="A1347" s="935">
        <v>1342</v>
      </c>
      <c r="B1347" s="919"/>
      <c r="C1347" s="920"/>
      <c r="D1347" s="931"/>
      <c r="E1347" s="893" t="b">
        <f t="shared" ca="1" si="66"/>
        <v>1</v>
      </c>
      <c r="F1347" s="893" t="str">
        <f t="array" aca="1" ref="F1347" ca="1">IF(G1347&lt;&gt;"",INDIRECT("'"&amp;G1347&amp;"'!"&amp;H1347),"")</f>
        <v/>
      </c>
      <c r="G1347" s="560"/>
      <c r="H1347" s="893"/>
      <c r="I1347" s="931"/>
      <c r="J1347" s="931"/>
      <c r="K1347" s="931"/>
      <c r="L1347" s="920"/>
      <c r="M1347" s="920"/>
      <c r="N1347" s="920"/>
      <c r="S1347" s="919"/>
    </row>
    <row r="1348" spans="1:19" ht="12.75" customHeight="1" x14ac:dyDescent="0.15">
      <c r="A1348" s="935">
        <v>1343</v>
      </c>
      <c r="B1348" s="919"/>
      <c r="C1348" s="920"/>
      <c r="D1348" s="931"/>
      <c r="E1348" s="893" t="b">
        <f t="shared" ca="1" si="66"/>
        <v>1</v>
      </c>
      <c r="F1348" s="893" t="str">
        <f t="array" aca="1" ref="F1348" ca="1">IF(G1348&lt;&gt;"",INDIRECT("'"&amp;G1348&amp;"'!"&amp;H1348),"")</f>
        <v/>
      </c>
      <c r="G1348" s="560"/>
      <c r="H1348" s="893"/>
      <c r="I1348" s="931"/>
      <c r="J1348" s="931"/>
      <c r="K1348" s="931"/>
      <c r="L1348" s="920"/>
      <c r="M1348" s="920"/>
      <c r="N1348" s="920"/>
      <c r="S1348" s="919"/>
    </row>
    <row r="1349" spans="1:19" ht="12.75" customHeight="1" x14ac:dyDescent="0.15">
      <c r="A1349" s="935">
        <v>1344</v>
      </c>
      <c r="B1349" s="919"/>
      <c r="C1349" s="920"/>
      <c r="D1349" s="931"/>
      <c r="E1349" s="893" t="b">
        <f t="shared" ca="1" si="66"/>
        <v>1</v>
      </c>
      <c r="F1349" s="893" t="str">
        <f t="array" aca="1" ref="F1349" ca="1">IF(G1349&lt;&gt;"",INDIRECT("'"&amp;G1349&amp;"'!"&amp;H1349),"")</f>
        <v/>
      </c>
      <c r="G1349" s="560"/>
      <c r="H1349" s="893"/>
      <c r="I1349" s="931"/>
      <c r="J1349" s="931"/>
      <c r="K1349" s="931"/>
      <c r="L1349" s="920"/>
      <c r="M1349" s="920"/>
      <c r="N1349" s="920"/>
      <c r="S1349" s="919"/>
    </row>
    <row r="1350" spans="1:19" ht="12.75" customHeight="1" x14ac:dyDescent="0.15">
      <c r="A1350" s="914">
        <v>1345</v>
      </c>
      <c r="B1350" s="929">
        <f>'EstExp 12-20'!D225</f>
        <v>0</v>
      </c>
      <c r="C1350" s="930">
        <f t="shared" ref="C1350:C1378" si="76">A1350-B1350</f>
        <v>1345</v>
      </c>
      <c r="D1350" s="920"/>
      <c r="E1350" s="893" t="b">
        <f t="shared" ca="1" si="66"/>
        <v>1</v>
      </c>
      <c r="F1350" s="932">
        <f t="array" aca="1" ref="F1350" ca="1">IF(G1350&lt;&gt;"",INDIRECT("'"&amp;G1350&amp;"'!"&amp;H1350),"")</f>
        <v>0</v>
      </c>
      <c r="G1350" s="560" t="s">
        <v>4786</v>
      </c>
      <c r="H1350" s="893" t="s">
        <v>5215</v>
      </c>
      <c r="I1350" s="920"/>
      <c r="J1350" s="920"/>
      <c r="K1350" s="920"/>
      <c r="L1350" s="920"/>
      <c r="M1350" s="920"/>
      <c r="N1350" s="920"/>
      <c r="S1350" s="919"/>
    </row>
    <row r="1351" spans="1:19" ht="12.75" customHeight="1" x14ac:dyDescent="0.15">
      <c r="A1351" s="914">
        <v>1346</v>
      </c>
      <c r="B1351" s="929">
        <f>'EstExp 12-20'!D226</f>
        <v>0</v>
      </c>
      <c r="C1351" s="930">
        <f t="shared" si="76"/>
        <v>1346</v>
      </c>
      <c r="D1351" s="920"/>
      <c r="E1351" s="893" t="b">
        <f t="shared" ca="1" si="66"/>
        <v>1</v>
      </c>
      <c r="F1351" s="932">
        <f t="array" aca="1" ref="F1351" ca="1">IF(G1351&lt;&gt;"",INDIRECT("'"&amp;G1351&amp;"'!"&amp;H1351),"")</f>
        <v>0</v>
      </c>
      <c r="G1351" s="560" t="s">
        <v>4786</v>
      </c>
      <c r="H1351" s="893" t="s">
        <v>5216</v>
      </c>
      <c r="I1351" s="920"/>
      <c r="J1351" s="920"/>
      <c r="K1351" s="920"/>
      <c r="L1351" s="920"/>
      <c r="M1351" s="920"/>
      <c r="N1351" s="920"/>
      <c r="S1351" s="919"/>
    </row>
    <row r="1352" spans="1:19" ht="12.75" customHeight="1" x14ac:dyDescent="0.15">
      <c r="A1352" s="914">
        <v>1347</v>
      </c>
      <c r="B1352" s="929">
        <f>'EstExp 12-20'!D227</f>
        <v>2276</v>
      </c>
      <c r="C1352" s="930">
        <f t="shared" si="76"/>
        <v>-929</v>
      </c>
      <c r="D1352" s="920"/>
      <c r="E1352" s="893" t="b">
        <f t="shared" ca="1" si="66"/>
        <v>1</v>
      </c>
      <c r="F1352" s="932">
        <f t="array" aca="1" ref="F1352" ca="1">IF(G1352&lt;&gt;"",INDIRECT("'"&amp;G1352&amp;"'!"&amp;H1352),"")</f>
        <v>2276</v>
      </c>
      <c r="G1352" s="560" t="s">
        <v>4786</v>
      </c>
      <c r="H1352" s="893" t="s">
        <v>5217</v>
      </c>
      <c r="I1352" s="920"/>
      <c r="J1352" s="920"/>
      <c r="K1352" s="920"/>
      <c r="L1352" s="920"/>
      <c r="M1352" s="920"/>
      <c r="N1352" s="920"/>
      <c r="S1352" s="919"/>
    </row>
    <row r="1353" spans="1:19" ht="12.75" customHeight="1" x14ac:dyDescent="0.15">
      <c r="A1353" s="914">
        <v>1348</v>
      </c>
      <c r="B1353" s="929">
        <f>'EstExp 12-20'!D228</f>
        <v>1718</v>
      </c>
      <c r="C1353" s="930">
        <f t="shared" si="76"/>
        <v>-370</v>
      </c>
      <c r="D1353" s="920"/>
      <c r="E1353" s="893" t="b">
        <f t="shared" ca="1" si="66"/>
        <v>1</v>
      </c>
      <c r="F1353" s="932">
        <f t="array" aca="1" ref="F1353" ca="1">IF(G1353&lt;&gt;"",INDIRECT("'"&amp;G1353&amp;"'!"&amp;H1353),"")</f>
        <v>1718</v>
      </c>
      <c r="G1353" s="560" t="s">
        <v>4786</v>
      </c>
      <c r="H1353" s="893" t="s">
        <v>5218</v>
      </c>
      <c r="I1353" s="920"/>
      <c r="J1353" s="920"/>
      <c r="K1353" s="920"/>
      <c r="L1353" s="920"/>
      <c r="M1353" s="920"/>
      <c r="N1353" s="920"/>
      <c r="S1353" s="919"/>
    </row>
    <row r="1354" spans="1:19" ht="12.75" customHeight="1" x14ac:dyDescent="0.15">
      <c r="A1354" s="914">
        <v>1349</v>
      </c>
      <c r="B1354" s="929">
        <f>'EstExp 12-20'!D233</f>
        <v>203129</v>
      </c>
      <c r="C1354" s="930">
        <f t="shared" si="76"/>
        <v>-201780</v>
      </c>
      <c r="D1354" s="920"/>
      <c r="E1354" s="893" t="b">
        <f t="shared" ca="1" si="66"/>
        <v>1</v>
      </c>
      <c r="F1354" s="932">
        <f t="array" aca="1" ref="F1354" ca="1">IF(G1354&lt;&gt;"",INDIRECT("'"&amp;G1354&amp;"'!"&amp;H1354),"")</f>
        <v>203129</v>
      </c>
      <c r="G1354" s="560" t="s">
        <v>4786</v>
      </c>
      <c r="H1354" s="893" t="s">
        <v>5219</v>
      </c>
      <c r="I1354" s="920"/>
      <c r="J1354" s="920"/>
      <c r="K1354" s="920"/>
      <c r="L1354" s="920"/>
      <c r="M1354" s="920"/>
      <c r="N1354" s="920"/>
      <c r="S1354" s="919"/>
    </row>
    <row r="1355" spans="1:19" ht="12.75" customHeight="1" x14ac:dyDescent="0.15">
      <c r="A1355" s="914">
        <v>1350</v>
      </c>
      <c r="B1355" s="929">
        <f>'EstExp 12-20'!D236</f>
        <v>3383</v>
      </c>
      <c r="C1355" s="930">
        <f t="shared" si="76"/>
        <v>-2033</v>
      </c>
      <c r="D1355" s="920"/>
      <c r="E1355" s="893" t="b">
        <f t="shared" ca="1" si="66"/>
        <v>1</v>
      </c>
      <c r="F1355" s="932">
        <f t="array" aca="1" ref="F1355" ca="1">IF(G1355&lt;&gt;"",INDIRECT("'"&amp;G1355&amp;"'!"&amp;H1355),"")</f>
        <v>3383</v>
      </c>
      <c r="G1355" s="560" t="s">
        <v>4786</v>
      </c>
      <c r="H1355" s="893" t="s">
        <v>5220</v>
      </c>
      <c r="I1355" s="920"/>
      <c r="J1355" s="920"/>
      <c r="K1355" s="920"/>
      <c r="L1355" s="920"/>
      <c r="M1355" s="920"/>
      <c r="N1355" s="920"/>
      <c r="S1355" s="919"/>
    </row>
    <row r="1356" spans="1:19" ht="12.75" customHeight="1" x14ac:dyDescent="0.15">
      <c r="A1356" s="914">
        <v>1351</v>
      </c>
      <c r="B1356" s="929">
        <f>'EstExp 12-20'!D237</f>
        <v>1103</v>
      </c>
      <c r="C1356" s="930">
        <f t="shared" si="76"/>
        <v>248</v>
      </c>
      <c r="D1356" s="920"/>
      <c r="E1356" s="893" t="b">
        <f t="shared" ca="1" si="66"/>
        <v>1</v>
      </c>
      <c r="F1356" s="932">
        <f t="array" aca="1" ref="F1356" ca="1">IF(G1356&lt;&gt;"",INDIRECT("'"&amp;G1356&amp;"'!"&amp;H1356),"")</f>
        <v>1103</v>
      </c>
      <c r="G1356" s="560" t="s">
        <v>4786</v>
      </c>
      <c r="H1356" s="893" t="s">
        <v>5221</v>
      </c>
      <c r="I1356" s="920"/>
      <c r="J1356" s="920"/>
      <c r="K1356" s="920"/>
      <c r="L1356" s="920"/>
      <c r="M1356" s="920"/>
      <c r="N1356" s="920"/>
      <c r="S1356" s="919"/>
    </row>
    <row r="1357" spans="1:19" ht="12.75" customHeight="1" x14ac:dyDescent="0.15">
      <c r="A1357" s="914">
        <v>1352</v>
      </c>
      <c r="B1357" s="929">
        <f>'EstExp 12-20'!D238</f>
        <v>39937</v>
      </c>
      <c r="C1357" s="930">
        <f t="shared" si="76"/>
        <v>-38585</v>
      </c>
      <c r="D1357" s="920"/>
      <c r="E1357" s="893" t="b">
        <f t="shared" ca="1" si="66"/>
        <v>1</v>
      </c>
      <c r="F1357" s="932">
        <f t="array" aca="1" ref="F1357" ca="1">IF(G1357&lt;&gt;"",INDIRECT("'"&amp;G1357&amp;"'!"&amp;H1357),"")</f>
        <v>39937</v>
      </c>
      <c r="G1357" s="560" t="s">
        <v>4786</v>
      </c>
      <c r="H1357" s="893" t="s">
        <v>5222</v>
      </c>
      <c r="I1357" s="920"/>
      <c r="J1357" s="920"/>
      <c r="K1357" s="920"/>
      <c r="L1357" s="920"/>
      <c r="M1357" s="920"/>
      <c r="N1357" s="920"/>
      <c r="S1357" s="919"/>
    </row>
    <row r="1358" spans="1:19" ht="12.75" customHeight="1" x14ac:dyDescent="0.15">
      <c r="A1358" s="914">
        <v>1353</v>
      </c>
      <c r="B1358" s="929">
        <f>'EstExp 12-20'!D239</f>
        <v>1310</v>
      </c>
      <c r="C1358" s="930">
        <f t="shared" si="76"/>
        <v>43</v>
      </c>
      <c r="D1358" s="920"/>
      <c r="E1358" s="893" t="b">
        <f t="shared" ca="1" si="66"/>
        <v>1</v>
      </c>
      <c r="F1358" s="932">
        <f t="array" aca="1" ref="F1358" ca="1">IF(G1358&lt;&gt;"",INDIRECT("'"&amp;G1358&amp;"'!"&amp;H1358),"")</f>
        <v>1310</v>
      </c>
      <c r="G1358" s="560" t="s">
        <v>4786</v>
      </c>
      <c r="H1358" s="893" t="s">
        <v>5223</v>
      </c>
      <c r="I1358" s="920"/>
      <c r="J1358" s="920"/>
      <c r="K1358" s="920"/>
      <c r="L1358" s="920"/>
      <c r="M1358" s="920"/>
      <c r="N1358" s="920"/>
      <c r="S1358" s="919"/>
    </row>
    <row r="1359" spans="1:19" ht="12.75" customHeight="1" x14ac:dyDescent="0.15">
      <c r="A1359" s="914">
        <v>1354</v>
      </c>
      <c r="B1359" s="929">
        <f>'EstExp 12-20'!D240</f>
        <v>4541</v>
      </c>
      <c r="C1359" s="930">
        <f t="shared" si="76"/>
        <v>-3187</v>
      </c>
      <c r="D1359" s="920"/>
      <c r="E1359" s="893" t="b">
        <f t="shared" ca="1" si="66"/>
        <v>1</v>
      </c>
      <c r="F1359" s="932">
        <f t="array" aca="1" ref="F1359" ca="1">IF(G1359&lt;&gt;"",INDIRECT("'"&amp;G1359&amp;"'!"&amp;H1359),"")</f>
        <v>4541</v>
      </c>
      <c r="G1359" s="560" t="s">
        <v>4786</v>
      </c>
      <c r="H1359" s="893" t="s">
        <v>5224</v>
      </c>
      <c r="I1359" s="920"/>
      <c r="J1359" s="920"/>
      <c r="K1359" s="920"/>
      <c r="L1359" s="920"/>
      <c r="M1359" s="920"/>
      <c r="N1359" s="920"/>
      <c r="S1359" s="919"/>
    </row>
    <row r="1360" spans="1:19" ht="12.75" customHeight="1" x14ac:dyDescent="0.15">
      <c r="A1360" s="914">
        <v>1355</v>
      </c>
      <c r="B1360" s="929">
        <f>'EstExp 12-20'!D241</f>
        <v>0</v>
      </c>
      <c r="C1360" s="930">
        <f t="shared" si="76"/>
        <v>1355</v>
      </c>
      <c r="D1360" s="920"/>
      <c r="E1360" s="893" t="b">
        <f t="shared" ca="1" si="66"/>
        <v>1</v>
      </c>
      <c r="F1360" s="932">
        <f t="array" aca="1" ref="F1360" ca="1">IF(G1360&lt;&gt;"",INDIRECT("'"&amp;G1360&amp;"'!"&amp;H1360),"")</f>
        <v>0</v>
      </c>
      <c r="G1360" s="560" t="s">
        <v>4786</v>
      </c>
      <c r="H1360" s="893" t="s">
        <v>5225</v>
      </c>
      <c r="I1360" s="920"/>
      <c r="J1360" s="920"/>
      <c r="K1360" s="920"/>
      <c r="L1360" s="920"/>
      <c r="M1360" s="920"/>
      <c r="N1360" s="920"/>
      <c r="S1360" s="919"/>
    </row>
    <row r="1361" spans="1:19" ht="12.75" customHeight="1" x14ac:dyDescent="0.15">
      <c r="A1361" s="914">
        <v>1356</v>
      </c>
      <c r="B1361" s="929">
        <f>'EstExp 12-20'!D242</f>
        <v>50274</v>
      </c>
      <c r="C1361" s="930">
        <f t="shared" si="76"/>
        <v>-48918</v>
      </c>
      <c r="D1361" s="920"/>
      <c r="E1361" s="893" t="b">
        <f t="shared" ca="1" si="66"/>
        <v>1</v>
      </c>
      <c r="F1361" s="932">
        <f t="array" aca="1" ref="F1361" ca="1">IF(G1361&lt;&gt;"",INDIRECT("'"&amp;G1361&amp;"'!"&amp;H1361),"")</f>
        <v>50274</v>
      </c>
      <c r="G1361" s="560" t="s">
        <v>4786</v>
      </c>
      <c r="H1361" s="893" t="s">
        <v>5226</v>
      </c>
      <c r="I1361" s="920"/>
      <c r="J1361" s="920"/>
      <c r="K1361" s="920"/>
      <c r="L1361" s="920"/>
      <c r="M1361" s="920"/>
      <c r="N1361" s="920"/>
      <c r="S1361" s="919"/>
    </row>
    <row r="1362" spans="1:19" ht="12.75" customHeight="1" x14ac:dyDescent="0.15">
      <c r="A1362" s="914">
        <v>1357</v>
      </c>
      <c r="B1362" s="929">
        <f>'EstExp 12-20'!D244</f>
        <v>4082</v>
      </c>
      <c r="C1362" s="930">
        <f t="shared" si="76"/>
        <v>-2725</v>
      </c>
      <c r="D1362" s="920"/>
      <c r="E1362" s="893" t="b">
        <f t="shared" ca="1" si="66"/>
        <v>1</v>
      </c>
      <c r="F1362" s="932">
        <f t="array" aca="1" ref="F1362" ca="1">IF(G1362&lt;&gt;"",INDIRECT("'"&amp;G1362&amp;"'!"&amp;H1362),"")</f>
        <v>4082</v>
      </c>
      <c r="G1362" s="560" t="s">
        <v>4786</v>
      </c>
      <c r="H1362" s="893" t="s">
        <v>5227</v>
      </c>
      <c r="I1362" s="920"/>
      <c r="J1362" s="920"/>
      <c r="K1362" s="920"/>
      <c r="L1362" s="920"/>
      <c r="M1362" s="920"/>
      <c r="N1362" s="920"/>
      <c r="S1362" s="919"/>
    </row>
    <row r="1363" spans="1:19" ht="12.75" customHeight="1" x14ac:dyDescent="0.15">
      <c r="A1363" s="914">
        <v>1358</v>
      </c>
      <c r="B1363" s="929">
        <f>'EstExp 12-20'!D245</f>
        <v>10238</v>
      </c>
      <c r="C1363" s="930">
        <f t="shared" si="76"/>
        <v>-8880</v>
      </c>
      <c r="D1363" s="920"/>
      <c r="E1363" s="893" t="b">
        <f t="shared" ca="1" si="66"/>
        <v>1</v>
      </c>
      <c r="F1363" s="932">
        <f t="array" aca="1" ref="F1363" ca="1">IF(G1363&lt;&gt;"",INDIRECT("'"&amp;G1363&amp;"'!"&amp;H1363),"")</f>
        <v>10238</v>
      </c>
      <c r="G1363" s="560" t="s">
        <v>4786</v>
      </c>
      <c r="H1363" s="893" t="s">
        <v>5228</v>
      </c>
      <c r="I1363" s="920"/>
      <c r="J1363" s="920"/>
      <c r="K1363" s="920"/>
      <c r="L1363" s="920"/>
      <c r="M1363" s="920"/>
      <c r="N1363" s="920"/>
      <c r="S1363" s="919"/>
    </row>
    <row r="1364" spans="1:19" ht="12.75" customHeight="1" x14ac:dyDescent="0.15">
      <c r="A1364" s="914">
        <v>1359</v>
      </c>
      <c r="B1364" s="929">
        <f>'EstExp 12-20'!D246</f>
        <v>0</v>
      </c>
      <c r="C1364" s="930">
        <f t="shared" si="76"/>
        <v>1359</v>
      </c>
      <c r="D1364" s="920"/>
      <c r="E1364" s="893" t="b">
        <f t="shared" ca="1" si="66"/>
        <v>1</v>
      </c>
      <c r="F1364" s="932">
        <f t="array" aca="1" ref="F1364" ca="1">IF(G1364&lt;&gt;"",INDIRECT("'"&amp;G1364&amp;"'!"&amp;H1364),"")</f>
        <v>0</v>
      </c>
      <c r="G1364" s="560" t="s">
        <v>4786</v>
      </c>
      <c r="H1364" s="893" t="s">
        <v>5229</v>
      </c>
      <c r="I1364" s="920"/>
      <c r="J1364" s="920"/>
      <c r="K1364" s="920"/>
      <c r="L1364" s="920"/>
      <c r="M1364" s="920"/>
      <c r="N1364" s="920"/>
      <c r="S1364" s="919"/>
    </row>
    <row r="1365" spans="1:19" ht="12.75" customHeight="1" x14ac:dyDescent="0.15">
      <c r="A1365" s="914">
        <v>1360</v>
      </c>
      <c r="B1365" s="929">
        <f>'EstExp 12-20'!D247</f>
        <v>14320</v>
      </c>
      <c r="C1365" s="930">
        <f t="shared" si="76"/>
        <v>-12960</v>
      </c>
      <c r="D1365" s="920"/>
      <c r="E1365" s="893" t="b">
        <f t="shared" ca="1" si="66"/>
        <v>1</v>
      </c>
      <c r="F1365" s="932">
        <f t="array" aca="1" ref="F1365" ca="1">IF(G1365&lt;&gt;"",INDIRECT("'"&amp;G1365&amp;"'!"&amp;H1365),"")</f>
        <v>14320</v>
      </c>
      <c r="G1365" s="560" t="s">
        <v>4786</v>
      </c>
      <c r="H1365" s="893" t="s">
        <v>5230</v>
      </c>
      <c r="I1365" s="920"/>
      <c r="J1365" s="920"/>
      <c r="K1365" s="920"/>
      <c r="L1365" s="920"/>
      <c r="M1365" s="920"/>
      <c r="N1365" s="920"/>
      <c r="S1365" s="919"/>
    </row>
    <row r="1366" spans="1:19" ht="12.75" customHeight="1" x14ac:dyDescent="0.15">
      <c r="A1366" s="914">
        <v>1361</v>
      </c>
      <c r="B1366" s="929">
        <f>'EstExp 12-20'!D249</f>
        <v>0</v>
      </c>
      <c r="C1366" s="930">
        <f t="shared" si="76"/>
        <v>1361</v>
      </c>
      <c r="D1366" s="920"/>
      <c r="E1366" s="893" t="b">
        <f t="shared" ca="1" si="66"/>
        <v>1</v>
      </c>
      <c r="F1366" s="932">
        <f t="array" aca="1" ref="F1366" ca="1">IF(G1366&lt;&gt;"",INDIRECT("'"&amp;G1366&amp;"'!"&amp;H1366),"")</f>
        <v>0</v>
      </c>
      <c r="G1366" s="560" t="s">
        <v>4786</v>
      </c>
      <c r="H1366" s="893" t="s">
        <v>5231</v>
      </c>
      <c r="I1366" s="920"/>
      <c r="J1366" s="920"/>
      <c r="K1366" s="920"/>
      <c r="L1366" s="920"/>
      <c r="M1366" s="920"/>
      <c r="N1366" s="920"/>
      <c r="S1366" s="919"/>
    </row>
    <row r="1367" spans="1:19" ht="12.75" customHeight="1" x14ac:dyDescent="0.15">
      <c r="A1367" s="914">
        <v>1362</v>
      </c>
      <c r="B1367" s="929">
        <f>'EstExp 12-20'!D250</f>
        <v>4045</v>
      </c>
      <c r="C1367" s="930">
        <f t="shared" si="76"/>
        <v>-2683</v>
      </c>
      <c r="D1367" s="920"/>
      <c r="E1367" s="893" t="b">
        <f t="shared" ca="1" si="66"/>
        <v>1</v>
      </c>
      <c r="F1367" s="932">
        <f t="array" aca="1" ref="F1367" ca="1">IF(G1367&lt;&gt;"",INDIRECT("'"&amp;G1367&amp;"'!"&amp;H1367),"")</f>
        <v>4045</v>
      </c>
      <c r="G1367" s="560" t="s">
        <v>4786</v>
      </c>
      <c r="H1367" s="893" t="s">
        <v>5232</v>
      </c>
      <c r="I1367" s="920"/>
      <c r="J1367" s="920"/>
      <c r="K1367" s="920"/>
      <c r="L1367" s="920"/>
      <c r="M1367" s="920"/>
      <c r="N1367" s="920"/>
      <c r="S1367" s="919"/>
    </row>
    <row r="1368" spans="1:19" ht="12.75" customHeight="1" x14ac:dyDescent="0.15">
      <c r="A1368" s="914">
        <v>1363</v>
      </c>
      <c r="B1368" s="929">
        <f>'EstExp 12-20'!D254</f>
        <v>4045</v>
      </c>
      <c r="C1368" s="930">
        <f t="shared" si="76"/>
        <v>-2682</v>
      </c>
      <c r="D1368" s="920"/>
      <c r="E1368" s="893" t="b">
        <f t="shared" ca="1" si="66"/>
        <v>1</v>
      </c>
      <c r="F1368" s="932">
        <f t="array" aca="1" ref="F1368" ca="1">IF(G1368&lt;&gt;"",INDIRECT("'"&amp;G1368&amp;"'!"&amp;H1368),"")</f>
        <v>4045</v>
      </c>
      <c r="G1368" s="560" t="s">
        <v>4786</v>
      </c>
      <c r="H1368" s="893" t="s">
        <v>5233</v>
      </c>
      <c r="I1368" s="920"/>
      <c r="J1368" s="920"/>
      <c r="K1368" s="920"/>
      <c r="L1368" s="920"/>
      <c r="M1368" s="920"/>
      <c r="N1368" s="920"/>
      <c r="S1368" s="919"/>
    </row>
    <row r="1369" spans="1:19" ht="12.75" customHeight="1" x14ac:dyDescent="0.15">
      <c r="A1369" s="914">
        <v>1364</v>
      </c>
      <c r="B1369" s="929">
        <f>'EstExp 12-20'!D256</f>
        <v>27259</v>
      </c>
      <c r="C1369" s="930">
        <f t="shared" si="76"/>
        <v>-25895</v>
      </c>
      <c r="D1369" s="920"/>
      <c r="E1369" s="893" t="b">
        <f t="shared" ca="1" si="66"/>
        <v>1</v>
      </c>
      <c r="F1369" s="932">
        <f t="array" aca="1" ref="F1369" ca="1">IF(G1369&lt;&gt;"",INDIRECT("'"&amp;G1369&amp;"'!"&amp;H1369),"")</f>
        <v>27259</v>
      </c>
      <c r="G1369" s="560" t="s">
        <v>4786</v>
      </c>
      <c r="H1369" s="893" t="s">
        <v>5234</v>
      </c>
      <c r="I1369" s="920"/>
      <c r="J1369" s="920"/>
      <c r="K1369" s="920"/>
      <c r="L1369" s="920"/>
      <c r="M1369" s="920"/>
      <c r="N1369" s="920"/>
      <c r="S1369" s="919"/>
    </row>
    <row r="1370" spans="1:19" ht="12.75" customHeight="1" x14ac:dyDescent="0.15">
      <c r="A1370" s="914">
        <v>1365</v>
      </c>
      <c r="B1370" s="929">
        <f>'EstExp 12-20'!D257</f>
        <v>0</v>
      </c>
      <c r="C1370" s="930">
        <f t="shared" si="76"/>
        <v>1365</v>
      </c>
      <c r="D1370" s="920"/>
      <c r="E1370" s="893" t="b">
        <f t="shared" ca="1" si="66"/>
        <v>1</v>
      </c>
      <c r="F1370" s="932">
        <f t="array" aca="1" ref="F1370" ca="1">IF(G1370&lt;&gt;"",INDIRECT("'"&amp;G1370&amp;"'!"&amp;H1370),"")</f>
        <v>0</v>
      </c>
      <c r="G1370" s="560" t="s">
        <v>4786</v>
      </c>
      <c r="H1370" s="893" t="s">
        <v>5235</v>
      </c>
      <c r="I1370" s="920"/>
      <c r="J1370" s="920"/>
      <c r="K1370" s="920"/>
      <c r="L1370" s="920"/>
      <c r="M1370" s="920"/>
      <c r="N1370" s="920"/>
      <c r="S1370" s="919"/>
    </row>
    <row r="1371" spans="1:19" ht="12.75" customHeight="1" x14ac:dyDescent="0.15">
      <c r="A1371" s="914">
        <v>1366</v>
      </c>
      <c r="B1371" s="929">
        <f>'EstExp 12-20'!D258</f>
        <v>27259</v>
      </c>
      <c r="C1371" s="930">
        <f t="shared" si="76"/>
        <v>-25893</v>
      </c>
      <c r="D1371" s="920"/>
      <c r="E1371" s="893" t="b">
        <f t="shared" ca="1" si="66"/>
        <v>1</v>
      </c>
      <c r="F1371" s="932">
        <f t="array" aca="1" ref="F1371" ca="1">IF(G1371&lt;&gt;"",INDIRECT("'"&amp;G1371&amp;"'!"&amp;H1371),"")</f>
        <v>27259</v>
      </c>
      <c r="G1371" s="560" t="s">
        <v>4786</v>
      </c>
      <c r="H1371" s="893" t="s">
        <v>5236</v>
      </c>
      <c r="I1371" s="920"/>
      <c r="J1371" s="920"/>
      <c r="K1371" s="920"/>
      <c r="L1371" s="920"/>
      <c r="M1371" s="920"/>
      <c r="N1371" s="920"/>
      <c r="S1371" s="919"/>
    </row>
    <row r="1372" spans="1:19" ht="12.75" customHeight="1" x14ac:dyDescent="0.15">
      <c r="A1372" s="914">
        <v>1367</v>
      </c>
      <c r="B1372" s="929">
        <f>'EstExp 12-20'!D260</f>
        <v>0</v>
      </c>
      <c r="C1372" s="930">
        <f t="shared" si="76"/>
        <v>1367</v>
      </c>
      <c r="D1372" s="920"/>
      <c r="E1372" s="893" t="b">
        <f t="shared" ca="1" si="66"/>
        <v>1</v>
      </c>
      <c r="F1372" s="932">
        <f t="array" aca="1" ref="F1372" ca="1">IF(G1372&lt;&gt;"",INDIRECT("'"&amp;G1372&amp;"'!"&amp;H1372),"")</f>
        <v>0</v>
      </c>
      <c r="G1372" s="560" t="s">
        <v>4786</v>
      </c>
      <c r="H1372" s="893" t="s">
        <v>5237</v>
      </c>
      <c r="I1372" s="920"/>
      <c r="J1372" s="920"/>
      <c r="K1372" s="920"/>
      <c r="L1372" s="920"/>
      <c r="M1372" s="920"/>
      <c r="N1372" s="920"/>
      <c r="S1372" s="919"/>
    </row>
    <row r="1373" spans="1:19" ht="12.75" customHeight="1" x14ac:dyDescent="0.15">
      <c r="A1373" s="914">
        <v>1368</v>
      </c>
      <c r="B1373" s="929">
        <f>'EstExp 12-20'!D261</f>
        <v>10903</v>
      </c>
      <c r="C1373" s="930">
        <f t="shared" si="76"/>
        <v>-9535</v>
      </c>
      <c r="D1373" s="920"/>
      <c r="E1373" s="893" t="b">
        <f t="shared" ca="1" si="66"/>
        <v>1</v>
      </c>
      <c r="F1373" s="932">
        <f t="array" aca="1" ref="F1373" ca="1">IF(G1373&lt;&gt;"",INDIRECT("'"&amp;G1373&amp;"'!"&amp;H1373),"")</f>
        <v>10903</v>
      </c>
      <c r="G1373" s="560" t="s">
        <v>4786</v>
      </c>
      <c r="H1373" s="893" t="s">
        <v>5238</v>
      </c>
      <c r="I1373" s="920"/>
      <c r="J1373" s="920"/>
      <c r="K1373" s="920"/>
      <c r="L1373" s="920"/>
      <c r="M1373" s="920"/>
      <c r="N1373" s="920"/>
      <c r="S1373" s="919"/>
    </row>
    <row r="1374" spans="1:19" ht="12.75" customHeight="1" x14ac:dyDescent="0.15">
      <c r="A1374" s="914">
        <v>1369</v>
      </c>
      <c r="B1374" s="929">
        <f>'EstExp 12-20'!D262</f>
        <v>0</v>
      </c>
      <c r="C1374" s="930">
        <f t="shared" si="76"/>
        <v>1369</v>
      </c>
      <c r="D1374" s="920"/>
      <c r="E1374" s="893" t="b">
        <f t="shared" ca="1" si="66"/>
        <v>1</v>
      </c>
      <c r="F1374" s="932">
        <f t="array" aca="1" ref="F1374" ca="1">IF(G1374&lt;&gt;"",INDIRECT("'"&amp;G1374&amp;"'!"&amp;H1374),"")</f>
        <v>0</v>
      </c>
      <c r="G1374" s="560" t="s">
        <v>4786</v>
      </c>
      <c r="H1374" s="893" t="s">
        <v>5239</v>
      </c>
      <c r="I1374" s="920"/>
      <c r="J1374" s="920"/>
      <c r="K1374" s="920"/>
      <c r="L1374" s="920"/>
      <c r="M1374" s="920"/>
      <c r="N1374" s="920"/>
      <c r="S1374" s="919"/>
    </row>
    <row r="1375" spans="1:19" ht="12.75" customHeight="1" x14ac:dyDescent="0.15">
      <c r="A1375" s="914">
        <v>1370</v>
      </c>
      <c r="B1375" s="929">
        <f>'EstExp 12-20'!D263</f>
        <v>52567</v>
      </c>
      <c r="C1375" s="930">
        <f t="shared" si="76"/>
        <v>-51197</v>
      </c>
      <c r="D1375" s="920"/>
      <c r="E1375" s="893" t="b">
        <f t="shared" ca="1" si="66"/>
        <v>1</v>
      </c>
      <c r="F1375" s="932">
        <f t="array" aca="1" ref="F1375" ca="1">IF(G1375&lt;&gt;"",INDIRECT("'"&amp;G1375&amp;"'!"&amp;H1375),"")</f>
        <v>52567</v>
      </c>
      <c r="G1375" s="560" t="s">
        <v>4786</v>
      </c>
      <c r="H1375" s="893" t="s">
        <v>5240</v>
      </c>
      <c r="I1375" s="920"/>
      <c r="J1375" s="920"/>
      <c r="K1375" s="920"/>
      <c r="L1375" s="920"/>
      <c r="M1375" s="920"/>
      <c r="N1375" s="920"/>
      <c r="S1375" s="919"/>
    </row>
    <row r="1376" spans="1:19" ht="12.75" customHeight="1" x14ac:dyDescent="0.15">
      <c r="A1376" s="914">
        <v>1371</v>
      </c>
      <c r="B1376" s="929">
        <f>'EstExp 12-20'!D264</f>
        <v>35020</v>
      </c>
      <c r="C1376" s="930">
        <f t="shared" si="76"/>
        <v>-33649</v>
      </c>
      <c r="D1376" s="920"/>
      <c r="E1376" s="893" t="b">
        <f t="shared" ca="1" si="66"/>
        <v>1</v>
      </c>
      <c r="F1376" s="932">
        <f t="array" aca="1" ref="F1376" ca="1">IF(G1376&lt;&gt;"",INDIRECT("'"&amp;G1376&amp;"'!"&amp;H1376),"")</f>
        <v>35020</v>
      </c>
      <c r="G1376" s="560" t="s">
        <v>4786</v>
      </c>
      <c r="H1376" s="893" t="s">
        <v>5241</v>
      </c>
      <c r="I1376" s="920"/>
      <c r="J1376" s="920"/>
      <c r="K1376" s="920"/>
      <c r="L1376" s="920"/>
      <c r="M1376" s="920"/>
      <c r="N1376" s="920"/>
      <c r="S1376" s="919"/>
    </row>
    <row r="1377" spans="1:19" ht="12.75" customHeight="1" x14ac:dyDescent="0.15">
      <c r="A1377" s="914">
        <v>1372</v>
      </c>
      <c r="B1377" s="929">
        <f>'EstExp 12-20'!D265</f>
        <v>17378</v>
      </c>
      <c r="C1377" s="930">
        <f t="shared" si="76"/>
        <v>-16006</v>
      </c>
      <c r="D1377" s="920"/>
      <c r="E1377" s="893" t="b">
        <f t="shared" ca="1" si="66"/>
        <v>1</v>
      </c>
      <c r="F1377" s="932">
        <f t="array" aca="1" ref="F1377" ca="1">IF(G1377&lt;&gt;"",INDIRECT("'"&amp;G1377&amp;"'!"&amp;H1377),"")</f>
        <v>17378</v>
      </c>
      <c r="G1377" s="560" t="s">
        <v>4786</v>
      </c>
      <c r="H1377" s="893" t="s">
        <v>5242</v>
      </c>
      <c r="I1377" s="920"/>
      <c r="J1377" s="920"/>
      <c r="K1377" s="920"/>
      <c r="L1377" s="920"/>
      <c r="M1377" s="920"/>
      <c r="N1377" s="920"/>
      <c r="S1377" s="919"/>
    </row>
    <row r="1378" spans="1:19" ht="12.75" customHeight="1" x14ac:dyDescent="0.15">
      <c r="A1378" s="914">
        <v>1373</v>
      </c>
      <c r="B1378" s="929">
        <f>'EstExp 12-20'!D266</f>
        <v>0</v>
      </c>
      <c r="C1378" s="930">
        <f t="shared" si="76"/>
        <v>1373</v>
      </c>
      <c r="D1378" s="920"/>
      <c r="E1378" s="893" t="b">
        <f t="shared" ca="1" si="66"/>
        <v>1</v>
      </c>
      <c r="F1378" s="932">
        <f t="array" aca="1" ref="F1378" ca="1">IF(G1378&lt;&gt;"",INDIRECT("'"&amp;G1378&amp;"'!"&amp;H1378),"")</f>
        <v>0</v>
      </c>
      <c r="G1378" s="560" t="s">
        <v>4786</v>
      </c>
      <c r="H1378" s="893" t="s">
        <v>5243</v>
      </c>
      <c r="I1378" s="920"/>
      <c r="J1378" s="920"/>
      <c r="K1378" s="920"/>
      <c r="L1378" s="920"/>
      <c r="M1378" s="920"/>
      <c r="N1378" s="920"/>
      <c r="S1378" s="919"/>
    </row>
    <row r="1379" spans="1:19" ht="12.75" customHeight="1" x14ac:dyDescent="0.15">
      <c r="A1379" s="935">
        <v>1374</v>
      </c>
      <c r="B1379" s="919"/>
      <c r="C1379" s="920"/>
      <c r="D1379" s="931"/>
      <c r="E1379" s="893" t="b">
        <f t="shared" ca="1" si="66"/>
        <v>1</v>
      </c>
      <c r="F1379" s="893" t="str">
        <f t="array" aca="1" ref="F1379" ca="1">IF(G1379&lt;&gt;"",INDIRECT("'"&amp;G1379&amp;"'!"&amp;H1379),"")</f>
        <v/>
      </c>
      <c r="G1379" s="560"/>
      <c r="H1379" s="893"/>
      <c r="I1379" s="931"/>
      <c r="J1379" s="931"/>
      <c r="K1379" s="931"/>
      <c r="L1379" s="920"/>
      <c r="M1379" s="920"/>
      <c r="N1379" s="920"/>
      <c r="S1379" s="919"/>
    </row>
    <row r="1380" spans="1:19" ht="12.75" customHeight="1" x14ac:dyDescent="0.15">
      <c r="A1380" s="914">
        <v>1375</v>
      </c>
      <c r="B1380" s="929">
        <f>'EstExp 12-20'!D267</f>
        <v>115868</v>
      </c>
      <c r="C1380" s="930">
        <f t="shared" ref="C1380:C1384" si="77">A1380-B1380</f>
        <v>-114493</v>
      </c>
      <c r="D1380" s="920"/>
      <c r="E1380" s="893" t="b">
        <f t="shared" ca="1" si="66"/>
        <v>1</v>
      </c>
      <c r="F1380" s="932">
        <f t="array" aca="1" ref="F1380" ca="1">IF(G1380&lt;&gt;"",INDIRECT("'"&amp;G1380&amp;"'!"&amp;H1380),"")</f>
        <v>115868</v>
      </c>
      <c r="G1380" s="560" t="s">
        <v>4786</v>
      </c>
      <c r="H1380" s="893" t="s">
        <v>5244</v>
      </c>
      <c r="I1380" s="920"/>
      <c r="J1380" s="920"/>
      <c r="K1380" s="920"/>
      <c r="L1380" s="920"/>
      <c r="M1380" s="920"/>
      <c r="N1380" s="920"/>
      <c r="S1380" s="919"/>
    </row>
    <row r="1381" spans="1:19" ht="12.75" customHeight="1" x14ac:dyDescent="0.15">
      <c r="A1381" s="914">
        <v>1376</v>
      </c>
      <c r="B1381" s="929">
        <f>'EstExp 12-20'!D269</f>
        <v>0</v>
      </c>
      <c r="C1381" s="930">
        <f t="shared" si="77"/>
        <v>1376</v>
      </c>
      <c r="D1381" s="920"/>
      <c r="E1381" s="893" t="b">
        <f t="shared" ca="1" si="66"/>
        <v>1</v>
      </c>
      <c r="F1381" s="932">
        <f t="array" aca="1" ref="F1381" ca="1">IF(G1381&lt;&gt;"",INDIRECT("'"&amp;G1381&amp;"'!"&amp;H1381),"")</f>
        <v>0</v>
      </c>
      <c r="G1381" s="560" t="s">
        <v>4786</v>
      </c>
      <c r="H1381" s="893" t="s">
        <v>5245</v>
      </c>
      <c r="I1381" s="920"/>
      <c r="J1381" s="920"/>
      <c r="K1381" s="920"/>
      <c r="L1381" s="920"/>
      <c r="M1381" s="920"/>
      <c r="N1381" s="920"/>
      <c r="S1381" s="919"/>
    </row>
    <row r="1382" spans="1:19" ht="12.75" customHeight="1" x14ac:dyDescent="0.15">
      <c r="A1382" s="914">
        <v>1377</v>
      </c>
      <c r="B1382" s="929">
        <f>'EstExp 12-20'!D270</f>
        <v>0</v>
      </c>
      <c r="C1382" s="930">
        <f t="shared" si="77"/>
        <v>1377</v>
      </c>
      <c r="D1382" s="920"/>
      <c r="E1382" s="893" t="b">
        <f t="shared" ca="1" si="66"/>
        <v>1</v>
      </c>
      <c r="F1382" s="932">
        <f t="array" aca="1" ref="F1382" ca="1">IF(G1382&lt;&gt;"",INDIRECT("'"&amp;G1382&amp;"'!"&amp;H1382),"")</f>
        <v>0</v>
      </c>
      <c r="G1382" s="560" t="s">
        <v>4786</v>
      </c>
      <c r="H1382" s="893" t="s">
        <v>5246</v>
      </c>
      <c r="I1382" s="920"/>
      <c r="J1382" s="920"/>
      <c r="K1382" s="920"/>
      <c r="L1382" s="920"/>
      <c r="M1382" s="920"/>
      <c r="N1382" s="920"/>
      <c r="S1382" s="919"/>
    </row>
    <row r="1383" spans="1:19" ht="12.75" customHeight="1" x14ac:dyDescent="0.15">
      <c r="A1383" s="914">
        <v>1378</v>
      </c>
      <c r="B1383" s="929">
        <f>'EstExp 12-20'!D271</f>
        <v>0</v>
      </c>
      <c r="C1383" s="930">
        <f t="shared" si="77"/>
        <v>1378</v>
      </c>
      <c r="D1383" s="920"/>
      <c r="E1383" s="893" t="b">
        <f t="shared" ca="1" si="66"/>
        <v>1</v>
      </c>
      <c r="F1383" s="932">
        <f t="array" aca="1" ref="F1383" ca="1">IF(G1383&lt;&gt;"",INDIRECT("'"&amp;G1383&amp;"'!"&amp;H1383),"")</f>
        <v>0</v>
      </c>
      <c r="G1383" s="560" t="s">
        <v>4786</v>
      </c>
      <c r="H1383" s="893" t="s">
        <v>5247</v>
      </c>
      <c r="I1383" s="920"/>
      <c r="J1383" s="920"/>
      <c r="K1383" s="920"/>
      <c r="L1383" s="920"/>
      <c r="M1383" s="920"/>
      <c r="N1383" s="920"/>
      <c r="S1383" s="919"/>
    </row>
    <row r="1384" spans="1:19" ht="12.75" customHeight="1" x14ac:dyDescent="0.15">
      <c r="A1384" s="914">
        <v>1379</v>
      </c>
      <c r="B1384" s="929">
        <f>'EstExp 12-20'!D272</f>
        <v>5400</v>
      </c>
      <c r="C1384" s="930">
        <f t="shared" si="77"/>
        <v>-4021</v>
      </c>
      <c r="D1384" s="920"/>
      <c r="E1384" s="893" t="b">
        <f t="shared" ca="1" si="66"/>
        <v>1</v>
      </c>
      <c r="F1384" s="932">
        <f t="array" aca="1" ref="F1384" ca="1">IF(G1384&lt;&gt;"",INDIRECT("'"&amp;G1384&amp;"'!"&amp;H1384),"")</f>
        <v>5400</v>
      </c>
      <c r="G1384" s="560" t="s">
        <v>4786</v>
      </c>
      <c r="H1384" s="893" t="s">
        <v>5248</v>
      </c>
      <c r="I1384" s="920"/>
      <c r="J1384" s="920"/>
      <c r="K1384" s="920"/>
      <c r="L1384" s="920"/>
      <c r="M1384" s="920"/>
      <c r="N1384" s="920"/>
      <c r="S1384" s="919"/>
    </row>
    <row r="1385" spans="1:19" ht="12.75" customHeight="1" x14ac:dyDescent="0.15">
      <c r="A1385" s="935">
        <v>1380</v>
      </c>
      <c r="B1385" s="919"/>
      <c r="C1385" s="920"/>
      <c r="D1385" s="931"/>
      <c r="E1385" s="893" t="b">
        <f t="shared" ca="1" si="66"/>
        <v>1</v>
      </c>
      <c r="F1385" s="893" t="str">
        <f t="array" aca="1" ref="F1385" ca="1">IF(G1385&lt;&gt;"",INDIRECT("'"&amp;G1385&amp;"'!"&amp;H1385),"")</f>
        <v/>
      </c>
      <c r="G1385" s="560"/>
      <c r="H1385" s="893"/>
      <c r="I1385" s="931"/>
      <c r="J1385" s="931"/>
      <c r="K1385" s="931"/>
      <c r="L1385" s="920"/>
      <c r="M1385" s="920"/>
      <c r="N1385" s="920"/>
      <c r="S1385" s="919"/>
    </row>
    <row r="1386" spans="1:19" ht="12.75" customHeight="1" x14ac:dyDescent="0.15">
      <c r="A1386" s="914">
        <v>1381</v>
      </c>
      <c r="B1386" s="929">
        <f>'EstExp 12-20'!D273</f>
        <v>0</v>
      </c>
      <c r="C1386" s="930">
        <f>A1386-B1386</f>
        <v>1381</v>
      </c>
      <c r="D1386" s="920"/>
      <c r="E1386" s="893" t="b">
        <f t="shared" ca="1" si="66"/>
        <v>1</v>
      </c>
      <c r="F1386" s="932">
        <f t="array" aca="1" ref="F1386" ca="1">IF(G1386&lt;&gt;"",INDIRECT("'"&amp;G1386&amp;"'!"&amp;H1386),"")</f>
        <v>0</v>
      </c>
      <c r="G1386" s="560" t="s">
        <v>4786</v>
      </c>
      <c r="H1386" s="893" t="s">
        <v>5249</v>
      </c>
      <c r="I1386" s="920"/>
      <c r="J1386" s="920"/>
      <c r="K1386" s="920"/>
      <c r="L1386" s="920"/>
      <c r="M1386" s="920"/>
      <c r="N1386" s="920"/>
      <c r="S1386" s="919"/>
    </row>
    <row r="1387" spans="1:19" ht="12.75" customHeight="1" x14ac:dyDescent="0.15">
      <c r="A1387" s="935">
        <v>1382</v>
      </c>
      <c r="B1387" s="919"/>
      <c r="C1387" s="920"/>
      <c r="D1387" s="931"/>
      <c r="E1387" s="893" t="b">
        <f t="shared" ca="1" si="66"/>
        <v>1</v>
      </c>
      <c r="F1387" s="893" t="str">
        <f t="array" aca="1" ref="F1387" ca="1">IF(G1387&lt;&gt;"",INDIRECT("'"&amp;G1387&amp;"'!"&amp;H1387),"")</f>
        <v/>
      </c>
      <c r="G1387" s="560"/>
      <c r="H1387" s="893"/>
      <c r="I1387" s="931"/>
      <c r="J1387" s="931"/>
      <c r="K1387" s="931"/>
      <c r="L1387" s="920"/>
      <c r="M1387" s="920"/>
      <c r="N1387" s="920"/>
      <c r="S1387" s="919"/>
    </row>
    <row r="1388" spans="1:19" ht="12.75" customHeight="1" x14ac:dyDescent="0.15">
      <c r="A1388" s="914">
        <v>1383</v>
      </c>
      <c r="B1388" s="929">
        <f>'EstExp 12-20'!D274</f>
        <v>5400</v>
      </c>
      <c r="C1388" s="930">
        <f t="shared" ref="C1388:C1396" si="78">A1388-B1388</f>
        <v>-4017</v>
      </c>
      <c r="D1388" s="920"/>
      <c r="E1388" s="893" t="b">
        <f t="shared" ca="1" si="66"/>
        <v>1</v>
      </c>
      <c r="F1388" s="932">
        <f t="array" aca="1" ref="F1388" ca="1">IF(G1388&lt;&gt;"",INDIRECT("'"&amp;G1388&amp;"'!"&amp;H1388),"")</f>
        <v>5400</v>
      </c>
      <c r="G1388" s="560" t="s">
        <v>4786</v>
      </c>
      <c r="H1388" s="893" t="s">
        <v>5250</v>
      </c>
      <c r="I1388" s="920"/>
      <c r="J1388" s="920"/>
      <c r="K1388" s="920"/>
      <c r="L1388" s="920"/>
      <c r="M1388" s="920"/>
      <c r="N1388" s="920"/>
      <c r="S1388" s="919"/>
    </row>
    <row r="1389" spans="1:19" ht="12.75" customHeight="1" x14ac:dyDescent="0.15">
      <c r="A1389" s="914">
        <v>1384</v>
      </c>
      <c r="B1389" s="929">
        <f>'EstExp 12-20'!D275</f>
        <v>252</v>
      </c>
      <c r="C1389" s="930">
        <f t="shared" si="78"/>
        <v>1132</v>
      </c>
      <c r="D1389" s="920"/>
      <c r="E1389" s="893" t="b">
        <f t="shared" ca="1" si="66"/>
        <v>1</v>
      </c>
      <c r="F1389" s="932">
        <f t="array" aca="1" ref="F1389" ca="1">IF(G1389&lt;&gt;"",INDIRECT("'"&amp;G1389&amp;"'!"&amp;H1389),"")</f>
        <v>252</v>
      </c>
      <c r="G1389" s="560" t="s">
        <v>4786</v>
      </c>
      <c r="H1389" s="893" t="s">
        <v>5251</v>
      </c>
      <c r="I1389" s="920"/>
      <c r="J1389" s="920"/>
      <c r="K1389" s="920"/>
      <c r="L1389" s="920"/>
      <c r="M1389" s="920"/>
      <c r="N1389" s="920"/>
      <c r="S1389" s="919"/>
    </row>
    <row r="1390" spans="1:19" ht="12.75" customHeight="1" x14ac:dyDescent="0.15">
      <c r="A1390" s="914">
        <v>1385</v>
      </c>
      <c r="B1390" s="929">
        <f>'EstExp 12-20'!D276</f>
        <v>217418</v>
      </c>
      <c r="C1390" s="930">
        <f t="shared" si="78"/>
        <v>-216033</v>
      </c>
      <c r="D1390" s="920"/>
      <c r="E1390" s="893" t="b">
        <f t="shared" ca="1" si="66"/>
        <v>1</v>
      </c>
      <c r="F1390" s="932">
        <f t="array" aca="1" ref="F1390" ca="1">IF(G1390&lt;&gt;"",INDIRECT("'"&amp;G1390&amp;"'!"&amp;H1390),"")</f>
        <v>217418</v>
      </c>
      <c r="G1390" s="560" t="s">
        <v>4786</v>
      </c>
      <c r="H1390" s="893" t="s">
        <v>5252</v>
      </c>
      <c r="I1390" s="920"/>
      <c r="J1390" s="920"/>
      <c r="K1390" s="920"/>
      <c r="L1390" s="920"/>
      <c r="M1390" s="920"/>
      <c r="N1390" s="920"/>
      <c r="S1390" s="919"/>
    </row>
    <row r="1391" spans="1:19" ht="12.75" customHeight="1" x14ac:dyDescent="0.15">
      <c r="A1391" s="914">
        <v>1386</v>
      </c>
      <c r="B1391" s="929">
        <f>'EstExp 12-20'!D277</f>
        <v>0</v>
      </c>
      <c r="C1391" s="930">
        <f t="shared" si="78"/>
        <v>1386</v>
      </c>
      <c r="D1391" s="920"/>
      <c r="E1391" s="893" t="b">
        <f t="shared" ca="1" si="66"/>
        <v>1</v>
      </c>
      <c r="F1391" s="932">
        <f t="array" aca="1" ref="F1391" ca="1">IF(G1391&lt;&gt;"",INDIRECT("'"&amp;G1391&amp;"'!"&amp;H1391),"")</f>
        <v>0</v>
      </c>
      <c r="G1391" s="560" t="s">
        <v>4786</v>
      </c>
      <c r="H1391" s="893" t="s">
        <v>5253</v>
      </c>
      <c r="I1391" s="920"/>
      <c r="J1391" s="920"/>
      <c r="K1391" s="920"/>
      <c r="L1391" s="920"/>
      <c r="M1391" s="920"/>
      <c r="N1391" s="920"/>
      <c r="S1391" s="919"/>
    </row>
    <row r="1392" spans="1:19" ht="12.75" customHeight="1" x14ac:dyDescent="0.15">
      <c r="A1392" s="914">
        <v>1387</v>
      </c>
      <c r="B1392" s="929">
        <f>'EstExp 12-20'!D292</f>
        <v>420547</v>
      </c>
      <c r="C1392" s="930">
        <f t="shared" si="78"/>
        <v>-419160</v>
      </c>
      <c r="D1392" s="920"/>
      <c r="E1392" s="893" t="b">
        <f t="shared" ca="1" si="66"/>
        <v>1</v>
      </c>
      <c r="F1392" s="932">
        <f t="array" aca="1" ref="F1392" ca="1">IF(G1392&lt;&gt;"",INDIRECT("'"&amp;G1392&amp;"'!"&amp;H1392),"")</f>
        <v>420547</v>
      </c>
      <c r="G1392" s="560" t="s">
        <v>4786</v>
      </c>
      <c r="H1392" s="893" t="s">
        <v>5254</v>
      </c>
      <c r="I1392" s="920"/>
      <c r="J1392" s="920"/>
      <c r="K1392" s="920"/>
      <c r="L1392" s="920"/>
      <c r="M1392" s="920"/>
      <c r="N1392" s="920"/>
      <c r="S1392" s="919"/>
    </row>
    <row r="1393" spans="1:19" ht="12.75" customHeight="1" x14ac:dyDescent="0.15">
      <c r="A1393" s="914">
        <v>1388</v>
      </c>
      <c r="B1393" s="929">
        <f>'EstExp 12-20'!H285</f>
        <v>0</v>
      </c>
      <c r="C1393" s="930">
        <f t="shared" si="78"/>
        <v>1388</v>
      </c>
      <c r="D1393" s="920"/>
      <c r="E1393" s="893" t="b">
        <f t="shared" ca="1" si="66"/>
        <v>1</v>
      </c>
      <c r="F1393" s="932">
        <f t="array" aca="1" ref="F1393" ca="1">IF(G1393&lt;&gt;"",INDIRECT("'"&amp;G1393&amp;"'!"&amp;H1393),"")</f>
        <v>0</v>
      </c>
      <c r="G1393" s="560" t="s">
        <v>4786</v>
      </c>
      <c r="H1393" s="893" t="s">
        <v>5255</v>
      </c>
      <c r="I1393" s="920"/>
      <c r="J1393" s="920"/>
      <c r="K1393" s="920"/>
      <c r="L1393" s="920"/>
      <c r="M1393" s="920"/>
      <c r="N1393" s="920"/>
      <c r="S1393" s="919"/>
    </row>
    <row r="1394" spans="1:19" ht="12.75" customHeight="1" x14ac:dyDescent="0.15">
      <c r="A1394" s="914">
        <v>1389</v>
      </c>
      <c r="B1394" s="929">
        <f>'EstExp 12-20'!H286</f>
        <v>0</v>
      </c>
      <c r="C1394" s="930">
        <f t="shared" si="78"/>
        <v>1389</v>
      </c>
      <c r="D1394" s="920"/>
      <c r="E1394" s="893" t="b">
        <f t="shared" ca="1" si="66"/>
        <v>1</v>
      </c>
      <c r="F1394" s="932">
        <f t="array" aca="1" ref="F1394" ca="1">IF(G1394&lt;&gt;"",INDIRECT("'"&amp;G1394&amp;"'!"&amp;H1394),"")</f>
        <v>0</v>
      </c>
      <c r="G1394" s="560" t="s">
        <v>4786</v>
      </c>
      <c r="H1394" s="893" t="s">
        <v>5256</v>
      </c>
      <c r="I1394" s="920"/>
      <c r="J1394" s="920"/>
      <c r="K1394" s="920"/>
      <c r="L1394" s="920"/>
      <c r="M1394" s="920"/>
      <c r="N1394" s="920"/>
      <c r="S1394" s="919"/>
    </row>
    <row r="1395" spans="1:19" ht="12.75" customHeight="1" x14ac:dyDescent="0.15">
      <c r="A1395" s="914">
        <v>1390</v>
      </c>
      <c r="B1395" s="929">
        <f>'EstExp 12-20'!H289</f>
        <v>0</v>
      </c>
      <c r="C1395" s="930">
        <f t="shared" si="78"/>
        <v>1390</v>
      </c>
      <c r="D1395" s="920"/>
      <c r="E1395" s="893" t="b">
        <f t="shared" ca="1" si="66"/>
        <v>1</v>
      </c>
      <c r="F1395" s="932">
        <f t="array" aca="1" ref="F1395" ca="1">IF(G1395&lt;&gt;"",INDIRECT("'"&amp;G1395&amp;"'!"&amp;H1395),"")</f>
        <v>0</v>
      </c>
      <c r="G1395" s="560" t="s">
        <v>4786</v>
      </c>
      <c r="H1395" s="893" t="s">
        <v>5257</v>
      </c>
      <c r="I1395" s="920"/>
      <c r="J1395" s="920"/>
      <c r="K1395" s="920"/>
      <c r="L1395" s="920"/>
      <c r="M1395" s="920"/>
      <c r="N1395" s="920"/>
      <c r="S1395" s="919"/>
    </row>
    <row r="1396" spans="1:19" ht="12.75" customHeight="1" x14ac:dyDescent="0.15">
      <c r="A1396" s="914">
        <v>1391</v>
      </c>
      <c r="B1396" s="929">
        <f>'EstExp 12-20'!H290</f>
        <v>0</v>
      </c>
      <c r="C1396" s="930">
        <f t="shared" si="78"/>
        <v>1391</v>
      </c>
      <c r="D1396" s="920"/>
      <c r="E1396" s="893" t="b">
        <f t="shared" ca="1" si="66"/>
        <v>1</v>
      </c>
      <c r="F1396" s="932">
        <f t="array" aca="1" ref="F1396" ca="1">IF(G1396&lt;&gt;"",INDIRECT("'"&amp;G1396&amp;"'!"&amp;H1396),"")</f>
        <v>0</v>
      </c>
      <c r="G1396" s="560" t="s">
        <v>4786</v>
      </c>
      <c r="H1396" s="893" t="s">
        <v>5258</v>
      </c>
      <c r="I1396" s="920"/>
      <c r="J1396" s="920"/>
      <c r="K1396" s="920"/>
      <c r="L1396" s="920"/>
      <c r="M1396" s="920"/>
      <c r="N1396" s="920"/>
      <c r="S1396" s="919"/>
    </row>
    <row r="1397" spans="1:19" ht="12.75" customHeight="1" x14ac:dyDescent="0.15">
      <c r="A1397" s="935">
        <v>1392</v>
      </c>
      <c r="B1397" s="919"/>
      <c r="C1397" s="920"/>
      <c r="D1397" s="931"/>
      <c r="E1397" s="893" t="b">
        <f t="shared" ca="1" si="66"/>
        <v>1</v>
      </c>
      <c r="F1397" s="893" t="str">
        <f t="array" aca="1" ref="F1397" ca="1">IF(G1397&lt;&gt;"",INDIRECT("'"&amp;G1397&amp;"'!"&amp;H1397),"")</f>
        <v/>
      </c>
      <c r="G1397" s="560"/>
      <c r="H1397" s="893"/>
      <c r="I1397" s="931"/>
      <c r="J1397" s="931"/>
      <c r="K1397" s="931"/>
      <c r="L1397" s="920"/>
      <c r="M1397" s="920"/>
      <c r="N1397" s="920"/>
      <c r="S1397" s="919"/>
    </row>
    <row r="1398" spans="1:19" ht="12.75" customHeight="1" x14ac:dyDescent="0.15">
      <c r="A1398" s="914">
        <v>1393</v>
      </c>
      <c r="B1398" s="929">
        <f>'EstExp 12-20'!H292</f>
        <v>0</v>
      </c>
      <c r="C1398" s="930">
        <f>A1398-B1398</f>
        <v>1393</v>
      </c>
      <c r="D1398" s="920"/>
      <c r="E1398" s="893" t="b">
        <f t="shared" ca="1" si="66"/>
        <v>1</v>
      </c>
      <c r="F1398" s="932">
        <f t="array" aca="1" ref="F1398" ca="1">IF(G1398&lt;&gt;"",INDIRECT("'"&amp;G1398&amp;"'!"&amp;H1398),"")</f>
        <v>0</v>
      </c>
      <c r="G1398" s="560" t="s">
        <v>4786</v>
      </c>
      <c r="H1398" s="893" t="s">
        <v>5259</v>
      </c>
      <c r="I1398" s="920"/>
      <c r="J1398" s="920"/>
      <c r="K1398" s="920"/>
      <c r="L1398" s="920"/>
      <c r="M1398" s="920"/>
      <c r="N1398" s="920"/>
      <c r="S1398" s="919"/>
    </row>
    <row r="1399" spans="1:19" ht="12.75" customHeight="1" x14ac:dyDescent="0.15">
      <c r="A1399" s="935">
        <v>1394</v>
      </c>
      <c r="B1399" s="919"/>
      <c r="C1399" s="920"/>
      <c r="D1399" s="931"/>
      <c r="E1399" s="893" t="b">
        <f t="shared" ca="1" si="66"/>
        <v>1</v>
      </c>
      <c r="F1399" s="893" t="str">
        <f t="array" aca="1" ref="F1399" ca="1">IF(G1399&lt;&gt;"",INDIRECT("'"&amp;G1399&amp;"'!"&amp;H1399),"")</f>
        <v/>
      </c>
      <c r="G1399" s="560"/>
      <c r="H1399" s="893"/>
      <c r="I1399" s="931"/>
      <c r="J1399" s="931"/>
      <c r="K1399" s="931"/>
      <c r="L1399" s="920"/>
      <c r="M1399" s="920"/>
      <c r="N1399" s="920"/>
      <c r="S1399" s="919"/>
    </row>
    <row r="1400" spans="1:19" ht="12.75" customHeight="1" x14ac:dyDescent="0.15">
      <c r="A1400" s="935">
        <v>1395</v>
      </c>
      <c r="B1400" s="919"/>
      <c r="C1400" s="920"/>
      <c r="D1400" s="931"/>
      <c r="E1400" s="893" t="b">
        <f t="shared" ca="1" si="66"/>
        <v>1</v>
      </c>
      <c r="F1400" s="893" t="str">
        <f t="array" aca="1" ref="F1400" ca="1">IF(G1400&lt;&gt;"",INDIRECT("'"&amp;G1400&amp;"'!"&amp;H1400),"")</f>
        <v/>
      </c>
      <c r="G1400" s="560"/>
      <c r="H1400" s="893"/>
      <c r="I1400" s="931"/>
      <c r="J1400" s="931"/>
      <c r="K1400" s="931"/>
      <c r="L1400" s="920"/>
      <c r="M1400" s="920"/>
      <c r="N1400" s="920"/>
      <c r="S1400" s="919"/>
    </row>
    <row r="1401" spans="1:19" ht="12.75" customHeight="1" x14ac:dyDescent="0.15">
      <c r="A1401" s="935">
        <v>1396</v>
      </c>
      <c r="B1401" s="919"/>
      <c r="C1401" s="920"/>
      <c r="D1401" s="931"/>
      <c r="E1401" s="893" t="b">
        <f t="shared" ca="1" si="66"/>
        <v>1</v>
      </c>
      <c r="F1401" s="893" t="str">
        <f t="array" aca="1" ref="F1401" ca="1">IF(G1401&lt;&gt;"",INDIRECT("'"&amp;G1401&amp;"'!"&amp;H1401),"")</f>
        <v/>
      </c>
      <c r="G1401" s="560"/>
      <c r="H1401" s="893"/>
      <c r="I1401" s="931"/>
      <c r="J1401" s="931"/>
      <c r="K1401" s="931"/>
      <c r="L1401" s="920"/>
      <c r="M1401" s="920"/>
      <c r="N1401" s="920"/>
      <c r="S1401" s="919"/>
    </row>
    <row r="1402" spans="1:19" ht="12.75" customHeight="1" x14ac:dyDescent="0.15">
      <c r="A1402" s="935">
        <v>1397</v>
      </c>
      <c r="B1402" s="919"/>
      <c r="C1402" s="920"/>
      <c r="D1402" s="931"/>
      <c r="E1402" s="893" t="b">
        <f t="shared" ca="1" si="66"/>
        <v>1</v>
      </c>
      <c r="F1402" s="893" t="str">
        <f t="array" aca="1" ref="F1402" ca="1">IF(G1402&lt;&gt;"",INDIRECT("'"&amp;G1402&amp;"'!"&amp;H1402),"")</f>
        <v/>
      </c>
      <c r="G1402" s="560"/>
      <c r="H1402" s="893"/>
      <c r="I1402" s="931"/>
      <c r="J1402" s="931"/>
      <c r="K1402" s="931"/>
      <c r="L1402" s="920"/>
      <c r="M1402" s="920"/>
      <c r="N1402" s="920"/>
      <c r="S1402" s="919"/>
    </row>
    <row r="1403" spans="1:19" ht="12.75" customHeight="1" x14ac:dyDescent="0.15">
      <c r="A1403" s="935">
        <v>1398</v>
      </c>
      <c r="B1403" s="919"/>
      <c r="C1403" s="920"/>
      <c r="D1403" s="931"/>
      <c r="E1403" s="893" t="b">
        <f t="shared" ca="1" si="66"/>
        <v>1</v>
      </c>
      <c r="F1403" s="893" t="str">
        <f t="array" aca="1" ref="F1403" ca="1">IF(G1403&lt;&gt;"",INDIRECT("'"&amp;G1403&amp;"'!"&amp;H1403),"")</f>
        <v/>
      </c>
      <c r="G1403" s="560"/>
      <c r="H1403" s="893"/>
      <c r="I1403" s="931"/>
      <c r="J1403" s="931"/>
      <c r="K1403" s="931"/>
      <c r="L1403" s="920"/>
      <c r="M1403" s="920"/>
      <c r="N1403" s="920"/>
      <c r="S1403" s="919"/>
    </row>
    <row r="1404" spans="1:19" ht="12.75" customHeight="1" x14ac:dyDescent="0.15">
      <c r="A1404" s="914">
        <v>1399</v>
      </c>
      <c r="B1404" s="929">
        <f>'EstExp 12-20'!K229</f>
        <v>1476</v>
      </c>
      <c r="C1404" s="930">
        <f>A1404-B1404</f>
        <v>-77</v>
      </c>
      <c r="D1404" s="920"/>
      <c r="E1404" s="893" t="b">
        <f t="shared" ca="1" si="66"/>
        <v>1</v>
      </c>
      <c r="F1404" s="932">
        <f t="array" aca="1" ref="F1404" ca="1">IF(G1404&lt;&gt;"",INDIRECT("'"&amp;G1404&amp;"'!"&amp;H1404),"")</f>
        <v>1476</v>
      </c>
      <c r="G1404" s="560" t="s">
        <v>4786</v>
      </c>
      <c r="H1404" s="893" t="s">
        <v>5260</v>
      </c>
      <c r="I1404" s="920"/>
      <c r="J1404" s="920"/>
      <c r="K1404" s="920"/>
      <c r="L1404" s="920"/>
      <c r="M1404" s="920"/>
      <c r="N1404" s="920"/>
      <c r="S1404" s="919"/>
    </row>
    <row r="1405" spans="1:19" ht="12.75" customHeight="1" x14ac:dyDescent="0.15">
      <c r="A1405" s="935">
        <v>1400</v>
      </c>
      <c r="B1405" s="919"/>
      <c r="C1405" s="920"/>
      <c r="D1405" s="931"/>
      <c r="E1405" s="893" t="b">
        <f t="shared" ca="1" si="66"/>
        <v>1</v>
      </c>
      <c r="F1405" s="893" t="str">
        <f t="array" aca="1" ref="F1405" ca="1">IF(G1405&lt;&gt;"",INDIRECT("'"&amp;G1405&amp;"'!"&amp;H1405),"")</f>
        <v/>
      </c>
      <c r="G1405" s="560"/>
      <c r="H1405" s="893"/>
      <c r="I1405" s="931"/>
      <c r="J1405" s="931"/>
      <c r="K1405" s="931"/>
      <c r="L1405" s="920"/>
      <c r="M1405" s="920"/>
      <c r="N1405" s="920"/>
      <c r="S1405" s="919"/>
    </row>
    <row r="1406" spans="1:19" ht="12.75" customHeight="1" x14ac:dyDescent="0.15">
      <c r="A1406" s="935">
        <v>1401</v>
      </c>
      <c r="B1406" s="919"/>
      <c r="C1406" s="920"/>
      <c r="D1406" s="931"/>
      <c r="E1406" s="893" t="b">
        <f t="shared" ca="1" si="66"/>
        <v>1</v>
      </c>
      <c r="F1406" s="893" t="str">
        <f t="array" aca="1" ref="F1406" ca="1">IF(G1406&lt;&gt;"",INDIRECT("'"&amp;G1406&amp;"'!"&amp;H1406),"")</f>
        <v/>
      </c>
      <c r="G1406" s="560"/>
      <c r="H1406" s="893"/>
      <c r="I1406" s="931"/>
      <c r="J1406" s="931"/>
      <c r="K1406" s="931"/>
      <c r="L1406" s="920"/>
      <c r="M1406" s="920"/>
      <c r="N1406" s="920"/>
      <c r="S1406" s="919"/>
    </row>
    <row r="1407" spans="1:19" ht="12.75" customHeight="1" x14ac:dyDescent="0.15">
      <c r="A1407" s="935">
        <v>1402</v>
      </c>
      <c r="B1407" s="919"/>
      <c r="C1407" s="920"/>
      <c r="D1407" s="931"/>
      <c r="E1407" s="893" t="b">
        <f t="shared" ca="1" si="66"/>
        <v>1</v>
      </c>
      <c r="F1407" s="893" t="str">
        <f t="array" aca="1" ref="F1407" ca="1">IF(G1407&lt;&gt;"",INDIRECT("'"&amp;G1407&amp;"'!"&amp;H1407),"")</f>
        <v/>
      </c>
      <c r="G1407" s="560"/>
      <c r="H1407" s="893"/>
      <c r="I1407" s="931"/>
      <c r="J1407" s="931"/>
      <c r="K1407" s="931"/>
      <c r="L1407" s="920"/>
      <c r="M1407" s="920"/>
      <c r="N1407" s="920"/>
      <c r="S1407" s="919"/>
    </row>
    <row r="1408" spans="1:19" ht="12.75" customHeight="1" x14ac:dyDescent="0.15">
      <c r="A1408" s="935">
        <v>1403</v>
      </c>
      <c r="B1408" s="919"/>
      <c r="C1408" s="920"/>
      <c r="D1408" s="931"/>
      <c r="E1408" s="893" t="b">
        <f t="shared" ca="1" si="66"/>
        <v>1</v>
      </c>
      <c r="F1408" s="893" t="str">
        <f t="array" aca="1" ref="F1408" ca="1">IF(G1408&lt;&gt;"",INDIRECT("'"&amp;G1408&amp;"'!"&amp;H1408),"")</f>
        <v/>
      </c>
      <c r="G1408" s="560"/>
      <c r="H1408" s="893"/>
      <c r="I1408" s="931"/>
      <c r="J1408" s="931"/>
      <c r="K1408" s="931"/>
      <c r="L1408" s="920"/>
      <c r="M1408" s="920"/>
      <c r="N1408" s="920"/>
      <c r="S1408" s="919"/>
    </row>
    <row r="1409" spans="1:19" ht="12.75" customHeight="1" x14ac:dyDescent="0.15">
      <c r="A1409" s="935">
        <v>1404</v>
      </c>
      <c r="B1409" s="919"/>
      <c r="C1409" s="920"/>
      <c r="D1409" s="931"/>
      <c r="E1409" s="893" t="b">
        <f t="shared" ca="1" si="66"/>
        <v>1</v>
      </c>
      <c r="F1409" s="893" t="str">
        <f t="array" aca="1" ref="F1409" ca="1">IF(G1409&lt;&gt;"",INDIRECT("'"&amp;G1409&amp;"'!"&amp;H1409),"")</f>
        <v/>
      </c>
      <c r="G1409" s="560"/>
      <c r="H1409" s="893"/>
      <c r="I1409" s="931"/>
      <c r="J1409" s="931"/>
      <c r="K1409" s="931"/>
      <c r="L1409" s="920"/>
      <c r="M1409" s="920"/>
      <c r="N1409" s="920"/>
      <c r="S1409" s="919"/>
    </row>
    <row r="1410" spans="1:19" ht="12.75" customHeight="1" x14ac:dyDescent="0.15">
      <c r="A1410" s="914">
        <v>1405</v>
      </c>
      <c r="B1410" s="929">
        <f>'EstExp 12-20'!K231</f>
        <v>2117</v>
      </c>
      <c r="C1410" s="930">
        <f>A1410-B1410</f>
        <v>-712</v>
      </c>
      <c r="D1410" s="920"/>
      <c r="E1410" s="893" t="b">
        <f t="shared" ca="1" si="66"/>
        <v>1</v>
      </c>
      <c r="F1410" s="932">
        <f t="array" aca="1" ref="F1410" ca="1">IF(G1410&lt;&gt;"",INDIRECT("'"&amp;G1410&amp;"'!"&amp;H1410),"")</f>
        <v>2117</v>
      </c>
      <c r="G1410" s="560" t="s">
        <v>4786</v>
      </c>
      <c r="H1410" s="893" t="s">
        <v>5261</v>
      </c>
      <c r="I1410" s="920"/>
      <c r="J1410" s="920"/>
      <c r="K1410" s="920"/>
      <c r="L1410" s="920"/>
      <c r="M1410" s="920"/>
      <c r="N1410" s="920"/>
      <c r="S1410" s="919"/>
    </row>
    <row r="1411" spans="1:19" ht="12.75" customHeight="1" x14ac:dyDescent="0.15">
      <c r="A1411" s="935">
        <v>1406</v>
      </c>
      <c r="B1411" s="919"/>
      <c r="C1411" s="920"/>
      <c r="D1411" s="931"/>
      <c r="E1411" s="893" t="b">
        <f t="shared" ca="1" si="66"/>
        <v>1</v>
      </c>
      <c r="F1411" s="893" t="str">
        <f t="array" aca="1" ref="F1411" ca="1">IF(G1411&lt;&gt;"",INDIRECT("'"&amp;G1411&amp;"'!"&amp;H1411),"")</f>
        <v/>
      </c>
      <c r="G1411" s="560"/>
      <c r="H1411" s="893"/>
      <c r="I1411" s="931"/>
      <c r="J1411" s="931"/>
      <c r="K1411" s="931"/>
      <c r="L1411" s="920"/>
      <c r="M1411" s="920"/>
      <c r="N1411" s="920"/>
      <c r="S1411" s="919"/>
    </row>
    <row r="1412" spans="1:19" ht="12.75" customHeight="1" x14ac:dyDescent="0.15">
      <c r="A1412" s="935">
        <v>1407</v>
      </c>
      <c r="B1412" s="919"/>
      <c r="C1412" s="920"/>
      <c r="D1412" s="931"/>
      <c r="E1412" s="893" t="b">
        <f t="shared" ca="1" si="66"/>
        <v>1</v>
      </c>
      <c r="F1412" s="893" t="str">
        <f t="array" aca="1" ref="F1412" ca="1">IF(G1412&lt;&gt;"",INDIRECT("'"&amp;G1412&amp;"'!"&amp;H1412),"")</f>
        <v/>
      </c>
      <c r="G1412" s="560"/>
      <c r="H1412" s="893"/>
      <c r="I1412" s="931"/>
      <c r="J1412" s="931"/>
      <c r="K1412" s="931"/>
      <c r="L1412" s="920"/>
      <c r="M1412" s="920"/>
      <c r="N1412" s="920"/>
      <c r="S1412" s="919"/>
    </row>
    <row r="1413" spans="1:19" ht="12.75" customHeight="1" x14ac:dyDescent="0.15">
      <c r="A1413" s="935">
        <v>1408</v>
      </c>
      <c r="B1413" s="919"/>
      <c r="C1413" s="920"/>
      <c r="D1413" s="931"/>
      <c r="E1413" s="893" t="b">
        <f t="shared" ca="1" si="66"/>
        <v>1</v>
      </c>
      <c r="F1413" s="893" t="str">
        <f t="array" aca="1" ref="F1413" ca="1">IF(G1413&lt;&gt;"",INDIRECT("'"&amp;G1413&amp;"'!"&amp;H1413),"")</f>
        <v/>
      </c>
      <c r="G1413" s="560"/>
      <c r="H1413" s="893"/>
      <c r="I1413" s="931"/>
      <c r="J1413" s="931"/>
      <c r="K1413" s="931"/>
      <c r="L1413" s="920"/>
      <c r="M1413" s="920"/>
      <c r="N1413" s="920"/>
      <c r="S1413" s="919"/>
    </row>
    <row r="1414" spans="1:19" ht="12.75" customHeight="1" x14ac:dyDescent="0.15">
      <c r="A1414" s="893">
        <v>1409</v>
      </c>
      <c r="B1414" s="929">
        <f>'EstExp 12-20'!K225</f>
        <v>0</v>
      </c>
      <c r="C1414" s="930">
        <f t="shared" ref="C1414:C1442" si="79">A1414-B1414</f>
        <v>1409</v>
      </c>
      <c r="D1414" s="920"/>
      <c r="E1414" s="893" t="b">
        <f t="shared" ca="1" si="66"/>
        <v>1</v>
      </c>
      <c r="F1414" s="932">
        <f t="array" aca="1" ref="F1414" ca="1">IF(G1414&lt;&gt;"",INDIRECT("'"&amp;G1414&amp;"'!"&amp;H1414),"")</f>
        <v>0</v>
      </c>
      <c r="G1414" s="560" t="s">
        <v>4786</v>
      </c>
      <c r="H1414" s="893" t="s">
        <v>5262</v>
      </c>
      <c r="I1414" s="920"/>
      <c r="J1414" s="920"/>
      <c r="K1414" s="920"/>
      <c r="L1414" s="920"/>
      <c r="M1414" s="920"/>
      <c r="N1414" s="920"/>
      <c r="S1414" s="919"/>
    </row>
    <row r="1415" spans="1:19" ht="12.75" customHeight="1" x14ac:dyDescent="0.15">
      <c r="A1415" s="914">
        <v>1410</v>
      </c>
      <c r="B1415" s="929">
        <f>'EstExp 12-20'!K226</f>
        <v>0</v>
      </c>
      <c r="C1415" s="930">
        <f t="shared" si="79"/>
        <v>1410</v>
      </c>
      <c r="D1415" s="920"/>
      <c r="E1415" s="893" t="b">
        <f t="shared" ca="1" si="66"/>
        <v>1</v>
      </c>
      <c r="F1415" s="932">
        <f t="array" aca="1" ref="F1415" ca="1">IF(G1415&lt;&gt;"",INDIRECT("'"&amp;G1415&amp;"'!"&amp;H1415),"")</f>
        <v>0</v>
      </c>
      <c r="G1415" s="560" t="s">
        <v>4786</v>
      </c>
      <c r="H1415" s="893" t="s">
        <v>5263</v>
      </c>
      <c r="I1415" s="920"/>
      <c r="J1415" s="920"/>
      <c r="K1415" s="920"/>
      <c r="L1415" s="920"/>
      <c r="M1415" s="920"/>
      <c r="N1415" s="920"/>
      <c r="S1415" s="919"/>
    </row>
    <row r="1416" spans="1:19" ht="12.75" customHeight="1" x14ac:dyDescent="0.15">
      <c r="A1416" s="914">
        <v>1411</v>
      </c>
      <c r="B1416" s="929">
        <f>'EstExp 12-20'!K227</f>
        <v>2276</v>
      </c>
      <c r="C1416" s="930">
        <f t="shared" si="79"/>
        <v>-865</v>
      </c>
      <c r="D1416" s="920"/>
      <c r="E1416" s="893" t="b">
        <f t="shared" ca="1" si="66"/>
        <v>1</v>
      </c>
      <c r="F1416" s="932">
        <f t="array" aca="1" ref="F1416" ca="1">IF(G1416&lt;&gt;"",INDIRECT("'"&amp;G1416&amp;"'!"&amp;H1416),"")</f>
        <v>2276</v>
      </c>
      <c r="G1416" s="560" t="s">
        <v>4786</v>
      </c>
      <c r="H1416" s="893" t="s">
        <v>5264</v>
      </c>
      <c r="I1416" s="920"/>
      <c r="J1416" s="920"/>
      <c r="K1416" s="920"/>
      <c r="L1416" s="920"/>
      <c r="M1416" s="920"/>
      <c r="N1416" s="920"/>
      <c r="S1416" s="919"/>
    </row>
    <row r="1417" spans="1:19" ht="12.75" customHeight="1" x14ac:dyDescent="0.15">
      <c r="A1417" s="914">
        <v>1412</v>
      </c>
      <c r="B1417" s="929">
        <f>'EstExp 12-20'!K228</f>
        <v>1718</v>
      </c>
      <c r="C1417" s="930">
        <f t="shared" si="79"/>
        <v>-306</v>
      </c>
      <c r="D1417" s="920"/>
      <c r="E1417" s="893" t="b">
        <f t="shared" ca="1" si="66"/>
        <v>1</v>
      </c>
      <c r="F1417" s="932">
        <f t="array" aca="1" ref="F1417" ca="1">IF(G1417&lt;&gt;"",INDIRECT("'"&amp;G1417&amp;"'!"&amp;H1417),"")</f>
        <v>1718</v>
      </c>
      <c r="G1417" s="560" t="s">
        <v>4786</v>
      </c>
      <c r="H1417" s="893" t="s">
        <v>5265</v>
      </c>
      <c r="I1417" s="920"/>
      <c r="J1417" s="920"/>
      <c r="K1417" s="920"/>
      <c r="L1417" s="920"/>
      <c r="M1417" s="920"/>
      <c r="N1417" s="920"/>
      <c r="S1417" s="919"/>
    </row>
    <row r="1418" spans="1:19" ht="12.75" customHeight="1" x14ac:dyDescent="0.15">
      <c r="A1418" s="914">
        <v>1413</v>
      </c>
      <c r="B1418" s="929">
        <f>'EstExp 12-20'!K233</f>
        <v>203129</v>
      </c>
      <c r="C1418" s="930">
        <f t="shared" si="79"/>
        <v>-201716</v>
      </c>
      <c r="D1418" s="920"/>
      <c r="E1418" s="893" t="b">
        <f t="shared" ca="1" si="66"/>
        <v>1</v>
      </c>
      <c r="F1418" s="932">
        <f t="array" aca="1" ref="F1418" ca="1">IF(G1418&lt;&gt;"",INDIRECT("'"&amp;G1418&amp;"'!"&amp;H1418),"")</f>
        <v>203129</v>
      </c>
      <c r="G1418" s="560" t="s">
        <v>4786</v>
      </c>
      <c r="H1418" s="893" t="s">
        <v>5266</v>
      </c>
      <c r="I1418" s="920"/>
      <c r="J1418" s="920"/>
      <c r="K1418" s="920"/>
      <c r="L1418" s="920"/>
      <c r="M1418" s="920"/>
      <c r="N1418" s="920"/>
      <c r="S1418" s="919"/>
    </row>
    <row r="1419" spans="1:19" ht="12.75" customHeight="1" x14ac:dyDescent="0.15">
      <c r="A1419" s="914">
        <v>1414</v>
      </c>
      <c r="B1419" s="929">
        <f>'EstExp 12-20'!K236</f>
        <v>3383</v>
      </c>
      <c r="C1419" s="930">
        <f t="shared" si="79"/>
        <v>-1969</v>
      </c>
      <c r="D1419" s="920"/>
      <c r="E1419" s="893" t="b">
        <f t="shared" ca="1" si="66"/>
        <v>1</v>
      </c>
      <c r="F1419" s="932">
        <f t="array" aca="1" ref="F1419" ca="1">IF(G1419&lt;&gt;"",INDIRECT("'"&amp;G1419&amp;"'!"&amp;H1419),"")</f>
        <v>3383</v>
      </c>
      <c r="G1419" s="560" t="s">
        <v>4786</v>
      </c>
      <c r="H1419" s="893" t="s">
        <v>5267</v>
      </c>
      <c r="I1419" s="920"/>
      <c r="J1419" s="920"/>
      <c r="K1419" s="920"/>
      <c r="L1419" s="920"/>
      <c r="M1419" s="920"/>
      <c r="N1419" s="920"/>
      <c r="S1419" s="919"/>
    </row>
    <row r="1420" spans="1:19" ht="12.75" customHeight="1" x14ac:dyDescent="0.15">
      <c r="A1420" s="914">
        <v>1415</v>
      </c>
      <c r="B1420" s="929">
        <f>'EstExp 12-20'!K237</f>
        <v>1103</v>
      </c>
      <c r="C1420" s="930">
        <f t="shared" si="79"/>
        <v>312</v>
      </c>
      <c r="D1420" s="920"/>
      <c r="E1420" s="893" t="b">
        <f t="shared" ca="1" si="66"/>
        <v>1</v>
      </c>
      <c r="F1420" s="932">
        <f t="array" aca="1" ref="F1420" ca="1">IF(G1420&lt;&gt;"",INDIRECT("'"&amp;G1420&amp;"'!"&amp;H1420),"")</f>
        <v>1103</v>
      </c>
      <c r="G1420" s="560" t="s">
        <v>4786</v>
      </c>
      <c r="H1420" s="893" t="s">
        <v>5268</v>
      </c>
      <c r="I1420" s="920"/>
      <c r="J1420" s="920"/>
      <c r="K1420" s="920"/>
      <c r="L1420" s="920"/>
      <c r="M1420" s="920"/>
      <c r="N1420" s="920"/>
      <c r="S1420" s="919"/>
    </row>
    <row r="1421" spans="1:19" ht="12.75" customHeight="1" x14ac:dyDescent="0.15">
      <c r="A1421" s="914">
        <v>1416</v>
      </c>
      <c r="B1421" s="929">
        <f>'EstExp 12-20'!K238</f>
        <v>39937</v>
      </c>
      <c r="C1421" s="930">
        <f t="shared" si="79"/>
        <v>-38521</v>
      </c>
      <c r="D1421" s="920"/>
      <c r="E1421" s="893" t="b">
        <f t="shared" ca="1" si="66"/>
        <v>1</v>
      </c>
      <c r="F1421" s="932">
        <f t="array" aca="1" ref="F1421" ca="1">IF(G1421&lt;&gt;"",INDIRECT("'"&amp;G1421&amp;"'!"&amp;H1421),"")</f>
        <v>39937</v>
      </c>
      <c r="G1421" s="560" t="s">
        <v>4786</v>
      </c>
      <c r="H1421" s="893" t="s">
        <v>5269</v>
      </c>
      <c r="I1421" s="920"/>
      <c r="J1421" s="920"/>
      <c r="K1421" s="920"/>
      <c r="L1421" s="920"/>
      <c r="M1421" s="920"/>
      <c r="N1421" s="920"/>
      <c r="S1421" s="919"/>
    </row>
    <row r="1422" spans="1:19" ht="12.75" customHeight="1" x14ac:dyDescent="0.15">
      <c r="A1422" s="914">
        <v>1417</v>
      </c>
      <c r="B1422" s="929">
        <f>'EstExp 12-20'!K239</f>
        <v>1310</v>
      </c>
      <c r="C1422" s="930">
        <f t="shared" si="79"/>
        <v>107</v>
      </c>
      <c r="D1422" s="920"/>
      <c r="E1422" s="893" t="b">
        <f t="shared" ca="1" si="66"/>
        <v>1</v>
      </c>
      <c r="F1422" s="932">
        <f t="array" aca="1" ref="F1422" ca="1">IF(G1422&lt;&gt;"",INDIRECT("'"&amp;G1422&amp;"'!"&amp;H1422),"")</f>
        <v>1310</v>
      </c>
      <c r="G1422" s="560" t="s">
        <v>4786</v>
      </c>
      <c r="H1422" s="893" t="s">
        <v>5270</v>
      </c>
      <c r="I1422" s="920"/>
      <c r="J1422" s="920"/>
      <c r="K1422" s="920"/>
      <c r="L1422" s="920"/>
      <c r="M1422" s="920"/>
      <c r="N1422" s="920"/>
      <c r="S1422" s="919"/>
    </row>
    <row r="1423" spans="1:19" ht="12.75" customHeight="1" x14ac:dyDescent="0.15">
      <c r="A1423" s="914">
        <v>1418</v>
      </c>
      <c r="B1423" s="929">
        <f>'EstExp 12-20'!K240</f>
        <v>4541</v>
      </c>
      <c r="C1423" s="930">
        <f t="shared" si="79"/>
        <v>-3123</v>
      </c>
      <c r="D1423" s="920"/>
      <c r="E1423" s="893" t="b">
        <f t="shared" ca="1" si="66"/>
        <v>1</v>
      </c>
      <c r="F1423" s="932">
        <f t="array" aca="1" ref="F1423" ca="1">IF(G1423&lt;&gt;"",INDIRECT("'"&amp;G1423&amp;"'!"&amp;H1423),"")</f>
        <v>4541</v>
      </c>
      <c r="G1423" s="560" t="s">
        <v>4786</v>
      </c>
      <c r="H1423" s="893" t="s">
        <v>5271</v>
      </c>
      <c r="I1423" s="920"/>
      <c r="J1423" s="920"/>
      <c r="K1423" s="920"/>
      <c r="L1423" s="920"/>
      <c r="M1423" s="920"/>
      <c r="N1423" s="920"/>
      <c r="S1423" s="919"/>
    </row>
    <row r="1424" spans="1:19" ht="12.75" customHeight="1" x14ac:dyDescent="0.15">
      <c r="A1424" s="914">
        <v>1419</v>
      </c>
      <c r="B1424" s="929">
        <f>'EstExp 12-20'!K241</f>
        <v>0</v>
      </c>
      <c r="C1424" s="930">
        <f t="shared" si="79"/>
        <v>1419</v>
      </c>
      <c r="D1424" s="920"/>
      <c r="E1424" s="893" t="b">
        <f t="shared" ca="1" si="66"/>
        <v>1</v>
      </c>
      <c r="F1424" s="932">
        <f t="array" aca="1" ref="F1424" ca="1">IF(G1424&lt;&gt;"",INDIRECT("'"&amp;G1424&amp;"'!"&amp;H1424),"")</f>
        <v>0</v>
      </c>
      <c r="G1424" s="560" t="s">
        <v>4786</v>
      </c>
      <c r="H1424" s="893" t="s">
        <v>5272</v>
      </c>
      <c r="I1424" s="920"/>
      <c r="J1424" s="920"/>
      <c r="K1424" s="920"/>
      <c r="L1424" s="920"/>
      <c r="M1424" s="920"/>
      <c r="N1424" s="920"/>
      <c r="S1424" s="919"/>
    </row>
    <row r="1425" spans="1:19" ht="12.75" customHeight="1" x14ac:dyDescent="0.15">
      <c r="A1425" s="914">
        <v>1420</v>
      </c>
      <c r="B1425" s="929">
        <f>'EstExp 12-20'!K242</f>
        <v>50274</v>
      </c>
      <c r="C1425" s="930">
        <f t="shared" si="79"/>
        <v>-48854</v>
      </c>
      <c r="D1425" s="920"/>
      <c r="E1425" s="893" t="b">
        <f t="shared" ca="1" si="66"/>
        <v>1</v>
      </c>
      <c r="F1425" s="932">
        <f t="array" aca="1" ref="F1425" ca="1">IF(G1425&lt;&gt;"",INDIRECT("'"&amp;G1425&amp;"'!"&amp;H1425),"")</f>
        <v>50274</v>
      </c>
      <c r="G1425" s="560" t="s">
        <v>4786</v>
      </c>
      <c r="H1425" s="893" t="s">
        <v>5273</v>
      </c>
      <c r="I1425" s="920"/>
      <c r="J1425" s="920"/>
      <c r="K1425" s="920"/>
      <c r="L1425" s="920"/>
      <c r="M1425" s="920"/>
      <c r="N1425" s="920"/>
      <c r="S1425" s="919"/>
    </row>
    <row r="1426" spans="1:19" ht="12.75" customHeight="1" x14ac:dyDescent="0.15">
      <c r="A1426" s="914">
        <v>1421</v>
      </c>
      <c r="B1426" s="929">
        <f>'EstExp 12-20'!K244</f>
        <v>4082</v>
      </c>
      <c r="C1426" s="930">
        <f t="shared" si="79"/>
        <v>-2661</v>
      </c>
      <c r="D1426" s="920"/>
      <c r="E1426" s="893" t="b">
        <f t="shared" ca="1" si="66"/>
        <v>1</v>
      </c>
      <c r="F1426" s="932">
        <f t="array" aca="1" ref="F1426" ca="1">IF(G1426&lt;&gt;"",INDIRECT("'"&amp;G1426&amp;"'!"&amp;H1426),"")</f>
        <v>4082</v>
      </c>
      <c r="G1426" s="560" t="s">
        <v>4786</v>
      </c>
      <c r="H1426" s="893" t="s">
        <v>5274</v>
      </c>
      <c r="I1426" s="920"/>
      <c r="J1426" s="920"/>
      <c r="K1426" s="920"/>
      <c r="L1426" s="920"/>
      <c r="M1426" s="920"/>
      <c r="N1426" s="920"/>
      <c r="S1426" s="919"/>
    </row>
    <row r="1427" spans="1:19" ht="12.75" customHeight="1" x14ac:dyDescent="0.15">
      <c r="A1427" s="914">
        <v>1422</v>
      </c>
      <c r="B1427" s="929">
        <f>'EstExp 12-20'!K245</f>
        <v>10238</v>
      </c>
      <c r="C1427" s="930">
        <f t="shared" si="79"/>
        <v>-8816</v>
      </c>
      <c r="D1427" s="920"/>
      <c r="E1427" s="893" t="b">
        <f t="shared" ca="1" si="66"/>
        <v>1</v>
      </c>
      <c r="F1427" s="932">
        <f t="array" aca="1" ref="F1427" ca="1">IF(G1427&lt;&gt;"",INDIRECT("'"&amp;G1427&amp;"'!"&amp;H1427),"")</f>
        <v>10238</v>
      </c>
      <c r="G1427" s="560" t="s">
        <v>4786</v>
      </c>
      <c r="H1427" s="893" t="s">
        <v>5275</v>
      </c>
      <c r="I1427" s="920"/>
      <c r="J1427" s="920"/>
      <c r="K1427" s="920"/>
      <c r="L1427" s="920"/>
      <c r="M1427" s="920"/>
      <c r="N1427" s="920"/>
      <c r="S1427" s="919"/>
    </row>
    <row r="1428" spans="1:19" ht="12.75" customHeight="1" x14ac:dyDescent="0.15">
      <c r="A1428" s="914">
        <v>1423</v>
      </c>
      <c r="B1428" s="929">
        <f>'EstExp 12-20'!K246</f>
        <v>0</v>
      </c>
      <c r="C1428" s="930">
        <f t="shared" si="79"/>
        <v>1423</v>
      </c>
      <c r="D1428" s="920"/>
      <c r="E1428" s="893" t="b">
        <f t="shared" ca="1" si="66"/>
        <v>1</v>
      </c>
      <c r="F1428" s="932">
        <f t="array" aca="1" ref="F1428" ca="1">IF(G1428&lt;&gt;"",INDIRECT("'"&amp;G1428&amp;"'!"&amp;H1428),"")</f>
        <v>0</v>
      </c>
      <c r="G1428" s="560" t="s">
        <v>4786</v>
      </c>
      <c r="H1428" s="893" t="s">
        <v>5276</v>
      </c>
      <c r="I1428" s="920"/>
      <c r="J1428" s="920"/>
      <c r="K1428" s="920"/>
      <c r="L1428" s="920"/>
      <c r="M1428" s="920"/>
      <c r="N1428" s="920"/>
      <c r="S1428" s="919"/>
    </row>
    <row r="1429" spans="1:19" ht="12.75" customHeight="1" x14ac:dyDescent="0.15">
      <c r="A1429" s="914">
        <v>1424</v>
      </c>
      <c r="B1429" s="929">
        <f>'EstExp 12-20'!K247</f>
        <v>14320</v>
      </c>
      <c r="C1429" s="930">
        <f t="shared" si="79"/>
        <v>-12896</v>
      </c>
      <c r="D1429" s="920"/>
      <c r="E1429" s="893" t="b">
        <f t="shared" ca="1" si="66"/>
        <v>1</v>
      </c>
      <c r="F1429" s="932">
        <f t="array" aca="1" ref="F1429" ca="1">IF(G1429&lt;&gt;"",INDIRECT("'"&amp;G1429&amp;"'!"&amp;H1429),"")</f>
        <v>14320</v>
      </c>
      <c r="G1429" s="560" t="s">
        <v>4786</v>
      </c>
      <c r="H1429" s="893" t="s">
        <v>5277</v>
      </c>
      <c r="I1429" s="920"/>
      <c r="J1429" s="920"/>
      <c r="K1429" s="920"/>
      <c r="L1429" s="920"/>
      <c r="M1429" s="920"/>
      <c r="N1429" s="920"/>
      <c r="S1429" s="919"/>
    </row>
    <row r="1430" spans="1:19" ht="12.75" customHeight="1" x14ac:dyDescent="0.15">
      <c r="A1430" s="914">
        <v>1425</v>
      </c>
      <c r="B1430" s="929">
        <f>'EstExp 12-20'!K249</f>
        <v>0</v>
      </c>
      <c r="C1430" s="930">
        <f t="shared" si="79"/>
        <v>1425</v>
      </c>
      <c r="D1430" s="920"/>
      <c r="E1430" s="893" t="b">
        <f t="shared" ca="1" si="66"/>
        <v>1</v>
      </c>
      <c r="F1430" s="932">
        <f t="array" aca="1" ref="F1430" ca="1">IF(G1430&lt;&gt;"",INDIRECT("'"&amp;G1430&amp;"'!"&amp;H1430),"")</f>
        <v>0</v>
      </c>
      <c r="G1430" s="560" t="s">
        <v>4786</v>
      </c>
      <c r="H1430" s="893" t="s">
        <v>5278</v>
      </c>
      <c r="I1430" s="920"/>
      <c r="J1430" s="920"/>
      <c r="K1430" s="920"/>
      <c r="L1430" s="920"/>
      <c r="M1430" s="920"/>
      <c r="N1430" s="920"/>
      <c r="S1430" s="919"/>
    </row>
    <row r="1431" spans="1:19" ht="12.75" customHeight="1" x14ac:dyDescent="0.15">
      <c r="A1431" s="914">
        <v>1426</v>
      </c>
      <c r="B1431" s="929">
        <f>'EstExp 12-20'!K250</f>
        <v>4045</v>
      </c>
      <c r="C1431" s="930">
        <f t="shared" si="79"/>
        <v>-2619</v>
      </c>
      <c r="D1431" s="920"/>
      <c r="E1431" s="893" t="b">
        <f t="shared" ca="1" si="66"/>
        <v>1</v>
      </c>
      <c r="F1431" s="932">
        <f t="array" aca="1" ref="F1431" ca="1">IF(G1431&lt;&gt;"",INDIRECT("'"&amp;G1431&amp;"'!"&amp;H1431),"")</f>
        <v>4045</v>
      </c>
      <c r="G1431" s="560" t="s">
        <v>4786</v>
      </c>
      <c r="H1431" s="893" t="s">
        <v>5279</v>
      </c>
      <c r="I1431" s="920"/>
      <c r="J1431" s="920"/>
      <c r="K1431" s="920"/>
      <c r="L1431" s="920"/>
      <c r="M1431" s="920"/>
      <c r="N1431" s="920"/>
      <c r="S1431" s="919"/>
    </row>
    <row r="1432" spans="1:19" ht="12.75" customHeight="1" x14ac:dyDescent="0.15">
      <c r="A1432" s="914">
        <v>1427</v>
      </c>
      <c r="B1432" s="929">
        <f>'EstExp 12-20'!K254</f>
        <v>4045</v>
      </c>
      <c r="C1432" s="930">
        <f t="shared" si="79"/>
        <v>-2618</v>
      </c>
      <c r="D1432" s="920"/>
      <c r="E1432" s="893" t="b">
        <f t="shared" ca="1" si="66"/>
        <v>1</v>
      </c>
      <c r="F1432" s="932">
        <f t="array" aca="1" ref="F1432" ca="1">IF(G1432&lt;&gt;"",INDIRECT("'"&amp;G1432&amp;"'!"&amp;H1432),"")</f>
        <v>4045</v>
      </c>
      <c r="G1432" s="560" t="s">
        <v>4786</v>
      </c>
      <c r="H1432" s="893" t="s">
        <v>5280</v>
      </c>
      <c r="I1432" s="920"/>
      <c r="J1432" s="920"/>
      <c r="K1432" s="920"/>
      <c r="L1432" s="920"/>
      <c r="M1432" s="920"/>
      <c r="N1432" s="920"/>
      <c r="S1432" s="919"/>
    </row>
    <row r="1433" spans="1:19" ht="12.75" customHeight="1" x14ac:dyDescent="0.15">
      <c r="A1433" s="914">
        <v>1428</v>
      </c>
      <c r="B1433" s="929">
        <f>'EstExp 12-20'!K256</f>
        <v>27259</v>
      </c>
      <c r="C1433" s="930">
        <f t="shared" si="79"/>
        <v>-25831</v>
      </c>
      <c r="D1433" s="920"/>
      <c r="E1433" s="893" t="b">
        <f t="shared" ca="1" si="66"/>
        <v>1</v>
      </c>
      <c r="F1433" s="932">
        <f t="array" aca="1" ref="F1433" ca="1">IF(G1433&lt;&gt;"",INDIRECT("'"&amp;G1433&amp;"'!"&amp;H1433),"")</f>
        <v>27259</v>
      </c>
      <c r="G1433" s="560" t="s">
        <v>4786</v>
      </c>
      <c r="H1433" s="893" t="s">
        <v>5281</v>
      </c>
      <c r="I1433" s="920"/>
      <c r="J1433" s="920"/>
      <c r="K1433" s="920"/>
      <c r="L1433" s="920"/>
      <c r="M1433" s="920"/>
      <c r="N1433" s="920"/>
      <c r="S1433" s="919"/>
    </row>
    <row r="1434" spans="1:19" ht="12.75" customHeight="1" x14ac:dyDescent="0.15">
      <c r="A1434" s="914">
        <v>1429</v>
      </c>
      <c r="B1434" s="929">
        <f>'EstExp 12-20'!K257</f>
        <v>0</v>
      </c>
      <c r="C1434" s="930">
        <f t="shared" si="79"/>
        <v>1429</v>
      </c>
      <c r="D1434" s="920"/>
      <c r="E1434" s="893" t="b">
        <f t="shared" ca="1" si="66"/>
        <v>1</v>
      </c>
      <c r="F1434" s="932">
        <f t="array" aca="1" ref="F1434" ca="1">IF(G1434&lt;&gt;"",INDIRECT("'"&amp;G1434&amp;"'!"&amp;H1434),"")</f>
        <v>0</v>
      </c>
      <c r="G1434" s="560" t="s">
        <v>4786</v>
      </c>
      <c r="H1434" s="893" t="s">
        <v>5282</v>
      </c>
      <c r="I1434" s="920"/>
      <c r="J1434" s="920"/>
      <c r="K1434" s="920"/>
      <c r="L1434" s="920"/>
      <c r="M1434" s="920"/>
      <c r="N1434" s="920"/>
      <c r="S1434" s="919"/>
    </row>
    <row r="1435" spans="1:19" ht="12.75" customHeight="1" x14ac:dyDescent="0.15">
      <c r="A1435" s="914">
        <v>1430</v>
      </c>
      <c r="B1435" s="929">
        <f>'EstExp 12-20'!K258</f>
        <v>27259</v>
      </c>
      <c r="C1435" s="930">
        <f t="shared" si="79"/>
        <v>-25829</v>
      </c>
      <c r="D1435" s="920"/>
      <c r="E1435" s="893" t="b">
        <f t="shared" ca="1" si="66"/>
        <v>1</v>
      </c>
      <c r="F1435" s="932">
        <f t="array" aca="1" ref="F1435" ca="1">IF(G1435&lt;&gt;"",INDIRECT("'"&amp;G1435&amp;"'!"&amp;H1435),"")</f>
        <v>27259</v>
      </c>
      <c r="G1435" s="560" t="s">
        <v>4786</v>
      </c>
      <c r="H1435" s="893" t="s">
        <v>5283</v>
      </c>
      <c r="I1435" s="920"/>
      <c r="J1435" s="920"/>
      <c r="K1435" s="920"/>
      <c r="L1435" s="920"/>
      <c r="M1435" s="920"/>
      <c r="N1435" s="920"/>
      <c r="S1435" s="919"/>
    </row>
    <row r="1436" spans="1:19" ht="12.75" customHeight="1" x14ac:dyDescent="0.15">
      <c r="A1436" s="914">
        <v>1431</v>
      </c>
      <c r="B1436" s="929">
        <f>'EstExp 12-20'!K260</f>
        <v>0</v>
      </c>
      <c r="C1436" s="930">
        <f t="shared" si="79"/>
        <v>1431</v>
      </c>
      <c r="D1436" s="920"/>
      <c r="E1436" s="893" t="b">
        <f t="shared" ca="1" si="66"/>
        <v>1</v>
      </c>
      <c r="F1436" s="932">
        <f t="array" aca="1" ref="F1436" ca="1">IF(G1436&lt;&gt;"",INDIRECT("'"&amp;G1436&amp;"'!"&amp;H1436),"")</f>
        <v>0</v>
      </c>
      <c r="G1436" s="560" t="s">
        <v>4786</v>
      </c>
      <c r="H1436" s="893" t="s">
        <v>5284</v>
      </c>
      <c r="I1436" s="920"/>
      <c r="J1436" s="920"/>
      <c r="K1436" s="920"/>
      <c r="L1436" s="920"/>
      <c r="M1436" s="920"/>
      <c r="N1436" s="920"/>
      <c r="S1436" s="919"/>
    </row>
    <row r="1437" spans="1:19" ht="12.75" customHeight="1" x14ac:dyDescent="0.15">
      <c r="A1437" s="914">
        <v>1432</v>
      </c>
      <c r="B1437" s="929">
        <f>'EstExp 12-20'!K261</f>
        <v>10903</v>
      </c>
      <c r="C1437" s="930">
        <f t="shared" si="79"/>
        <v>-9471</v>
      </c>
      <c r="D1437" s="920"/>
      <c r="E1437" s="893" t="b">
        <f t="shared" ca="1" si="66"/>
        <v>1</v>
      </c>
      <c r="F1437" s="932">
        <f t="array" aca="1" ref="F1437" ca="1">IF(G1437&lt;&gt;"",INDIRECT("'"&amp;G1437&amp;"'!"&amp;H1437),"")</f>
        <v>10903</v>
      </c>
      <c r="G1437" s="560" t="s">
        <v>4786</v>
      </c>
      <c r="H1437" s="893" t="s">
        <v>5285</v>
      </c>
      <c r="I1437" s="920"/>
      <c r="J1437" s="920"/>
      <c r="K1437" s="920"/>
      <c r="L1437" s="920"/>
      <c r="M1437" s="920"/>
      <c r="N1437" s="920"/>
      <c r="S1437" s="919"/>
    </row>
    <row r="1438" spans="1:19" ht="12.75" customHeight="1" x14ac:dyDescent="0.15">
      <c r="A1438" s="914">
        <v>1433</v>
      </c>
      <c r="B1438" s="929">
        <f>'EstExp 12-20'!K262</f>
        <v>0</v>
      </c>
      <c r="C1438" s="930">
        <f t="shared" si="79"/>
        <v>1433</v>
      </c>
      <c r="D1438" s="920"/>
      <c r="E1438" s="893" t="b">
        <f t="shared" ca="1" si="66"/>
        <v>1</v>
      </c>
      <c r="F1438" s="932">
        <f t="array" aca="1" ref="F1438" ca="1">IF(G1438&lt;&gt;"",INDIRECT("'"&amp;G1438&amp;"'!"&amp;H1438),"")</f>
        <v>0</v>
      </c>
      <c r="G1438" s="560" t="s">
        <v>4786</v>
      </c>
      <c r="H1438" s="893" t="s">
        <v>5286</v>
      </c>
      <c r="I1438" s="920"/>
      <c r="J1438" s="920"/>
      <c r="K1438" s="920"/>
      <c r="L1438" s="920"/>
      <c r="M1438" s="920"/>
      <c r="N1438" s="920"/>
      <c r="S1438" s="919"/>
    </row>
    <row r="1439" spans="1:19" ht="12.75" customHeight="1" x14ac:dyDescent="0.15">
      <c r="A1439" s="914">
        <v>1434</v>
      </c>
      <c r="B1439" s="929">
        <f>'EstExp 12-20'!K263</f>
        <v>52567</v>
      </c>
      <c r="C1439" s="930">
        <f t="shared" si="79"/>
        <v>-51133</v>
      </c>
      <c r="D1439" s="920"/>
      <c r="E1439" s="893" t="b">
        <f t="shared" ca="1" si="66"/>
        <v>1</v>
      </c>
      <c r="F1439" s="932">
        <f t="array" aca="1" ref="F1439" ca="1">IF(G1439&lt;&gt;"",INDIRECT("'"&amp;G1439&amp;"'!"&amp;H1439),"")</f>
        <v>52567</v>
      </c>
      <c r="G1439" s="560" t="s">
        <v>4786</v>
      </c>
      <c r="H1439" s="893" t="s">
        <v>5287</v>
      </c>
      <c r="I1439" s="920"/>
      <c r="J1439" s="920"/>
      <c r="K1439" s="920"/>
      <c r="L1439" s="920"/>
      <c r="M1439" s="920"/>
      <c r="N1439" s="920"/>
      <c r="S1439" s="919"/>
    </row>
    <row r="1440" spans="1:19" ht="12.75" customHeight="1" x14ac:dyDescent="0.15">
      <c r="A1440" s="914">
        <v>1435</v>
      </c>
      <c r="B1440" s="929">
        <f>'EstExp 12-20'!K264</f>
        <v>35020</v>
      </c>
      <c r="C1440" s="930">
        <f t="shared" si="79"/>
        <v>-33585</v>
      </c>
      <c r="D1440" s="920"/>
      <c r="E1440" s="893" t="b">
        <f t="shared" ca="1" si="66"/>
        <v>1</v>
      </c>
      <c r="F1440" s="932">
        <f t="array" aca="1" ref="F1440" ca="1">IF(G1440&lt;&gt;"",INDIRECT("'"&amp;G1440&amp;"'!"&amp;H1440),"")</f>
        <v>35020</v>
      </c>
      <c r="G1440" s="560" t="s">
        <v>4786</v>
      </c>
      <c r="H1440" s="893" t="s">
        <v>5288</v>
      </c>
      <c r="I1440" s="920"/>
      <c r="J1440" s="920"/>
      <c r="K1440" s="920"/>
      <c r="L1440" s="920"/>
      <c r="M1440" s="920"/>
      <c r="N1440" s="920"/>
      <c r="S1440" s="919"/>
    </row>
    <row r="1441" spans="1:19" ht="12.75" customHeight="1" x14ac:dyDescent="0.15">
      <c r="A1441" s="914">
        <v>1436</v>
      </c>
      <c r="B1441" s="929">
        <f>'EstExp 12-20'!K265</f>
        <v>17378</v>
      </c>
      <c r="C1441" s="930">
        <f t="shared" si="79"/>
        <v>-15942</v>
      </c>
      <c r="D1441" s="920"/>
      <c r="E1441" s="893" t="b">
        <f t="shared" ca="1" si="66"/>
        <v>1</v>
      </c>
      <c r="F1441" s="932">
        <f t="array" aca="1" ref="F1441" ca="1">IF(G1441&lt;&gt;"",INDIRECT("'"&amp;G1441&amp;"'!"&amp;H1441),"")</f>
        <v>17378</v>
      </c>
      <c r="G1441" s="560" t="s">
        <v>4786</v>
      </c>
      <c r="H1441" s="893" t="s">
        <v>5289</v>
      </c>
      <c r="I1441" s="920"/>
      <c r="J1441" s="920"/>
      <c r="K1441" s="920"/>
      <c r="L1441" s="920"/>
      <c r="M1441" s="920"/>
      <c r="N1441" s="920"/>
      <c r="S1441" s="919"/>
    </row>
    <row r="1442" spans="1:19" ht="12.75" customHeight="1" x14ac:dyDescent="0.15">
      <c r="A1442" s="914">
        <v>1437</v>
      </c>
      <c r="B1442" s="929">
        <f>'EstExp 12-20'!K266</f>
        <v>0</v>
      </c>
      <c r="C1442" s="930">
        <f t="shared" si="79"/>
        <v>1437</v>
      </c>
      <c r="D1442" s="920"/>
      <c r="E1442" s="893" t="b">
        <f t="shared" ca="1" si="66"/>
        <v>1</v>
      </c>
      <c r="F1442" s="932">
        <f t="array" aca="1" ref="F1442" ca="1">IF(G1442&lt;&gt;"",INDIRECT("'"&amp;G1442&amp;"'!"&amp;H1442),"")</f>
        <v>0</v>
      </c>
      <c r="G1442" s="560" t="s">
        <v>4786</v>
      </c>
      <c r="H1442" s="893" t="s">
        <v>5290</v>
      </c>
      <c r="I1442" s="920"/>
      <c r="J1442" s="920"/>
      <c r="K1442" s="920"/>
      <c r="L1442" s="920"/>
      <c r="M1442" s="920"/>
      <c r="N1442" s="920"/>
      <c r="S1442" s="919"/>
    </row>
    <row r="1443" spans="1:19" ht="12.75" customHeight="1" x14ac:dyDescent="0.15">
      <c r="A1443" s="935">
        <v>1438</v>
      </c>
      <c r="B1443" s="919"/>
      <c r="C1443" s="920"/>
      <c r="D1443" s="931"/>
      <c r="E1443" s="893" t="b">
        <f t="shared" ca="1" si="66"/>
        <v>1</v>
      </c>
      <c r="F1443" s="893" t="str">
        <f t="array" aca="1" ref="F1443" ca="1">IF(G1443&lt;&gt;"",INDIRECT("'"&amp;G1443&amp;"'!"&amp;H1443),"")</f>
        <v/>
      </c>
      <c r="G1443" s="560"/>
      <c r="H1443" s="893"/>
      <c r="I1443" s="931"/>
      <c r="J1443" s="931"/>
      <c r="K1443" s="931"/>
      <c r="L1443" s="920"/>
      <c r="M1443" s="920"/>
      <c r="N1443" s="920"/>
      <c r="S1443" s="919"/>
    </row>
    <row r="1444" spans="1:19" ht="12.75" customHeight="1" x14ac:dyDescent="0.15">
      <c r="A1444" s="914">
        <v>1439</v>
      </c>
      <c r="B1444" s="929">
        <f>'EstExp 12-20'!K267</f>
        <v>115868</v>
      </c>
      <c r="C1444" s="930">
        <f t="shared" ref="C1444:C1448" si="80">A1444-B1444</f>
        <v>-114429</v>
      </c>
      <c r="D1444" s="920"/>
      <c r="E1444" s="893" t="b">
        <f t="shared" ca="1" si="66"/>
        <v>1</v>
      </c>
      <c r="F1444" s="932">
        <f t="array" aca="1" ref="F1444" ca="1">IF(G1444&lt;&gt;"",INDIRECT("'"&amp;G1444&amp;"'!"&amp;H1444),"")</f>
        <v>115868</v>
      </c>
      <c r="G1444" s="560" t="s">
        <v>4786</v>
      </c>
      <c r="H1444" s="893" t="s">
        <v>5291</v>
      </c>
      <c r="I1444" s="920"/>
      <c r="J1444" s="920"/>
      <c r="K1444" s="920"/>
      <c r="L1444" s="920"/>
      <c r="M1444" s="920"/>
      <c r="N1444" s="920"/>
      <c r="S1444" s="919"/>
    </row>
    <row r="1445" spans="1:19" ht="12.75" customHeight="1" x14ac:dyDescent="0.15">
      <c r="A1445" s="914">
        <v>1440</v>
      </c>
      <c r="B1445" s="929">
        <f>'EstExp 12-20'!K269</f>
        <v>0</v>
      </c>
      <c r="C1445" s="930">
        <f t="shared" si="80"/>
        <v>1440</v>
      </c>
      <c r="D1445" s="920"/>
      <c r="E1445" s="893" t="b">
        <f t="shared" ca="1" si="66"/>
        <v>1</v>
      </c>
      <c r="F1445" s="932">
        <f t="array" aca="1" ref="F1445" ca="1">IF(G1445&lt;&gt;"",INDIRECT("'"&amp;G1445&amp;"'!"&amp;H1445),"")</f>
        <v>0</v>
      </c>
      <c r="G1445" s="560" t="s">
        <v>4786</v>
      </c>
      <c r="H1445" s="893" t="s">
        <v>5292</v>
      </c>
      <c r="I1445" s="920"/>
      <c r="J1445" s="920"/>
      <c r="K1445" s="920"/>
      <c r="L1445" s="920"/>
      <c r="M1445" s="920"/>
      <c r="N1445" s="920"/>
      <c r="S1445" s="919"/>
    </row>
    <row r="1446" spans="1:19" ht="12.75" customHeight="1" x14ac:dyDescent="0.15">
      <c r="A1446" s="914">
        <v>1441</v>
      </c>
      <c r="B1446" s="929">
        <f>'EstExp 12-20'!K270</f>
        <v>0</v>
      </c>
      <c r="C1446" s="930">
        <f t="shared" si="80"/>
        <v>1441</v>
      </c>
      <c r="D1446" s="920"/>
      <c r="E1446" s="893" t="b">
        <f t="shared" ca="1" si="66"/>
        <v>1</v>
      </c>
      <c r="F1446" s="932">
        <f t="array" aca="1" ref="F1446" ca="1">IF(G1446&lt;&gt;"",INDIRECT("'"&amp;G1446&amp;"'!"&amp;H1446),"")</f>
        <v>0</v>
      </c>
      <c r="G1446" s="560" t="s">
        <v>4786</v>
      </c>
      <c r="H1446" s="893" t="s">
        <v>5293</v>
      </c>
      <c r="I1446" s="920"/>
      <c r="J1446" s="920"/>
      <c r="K1446" s="920"/>
      <c r="L1446" s="920"/>
      <c r="M1446" s="920"/>
      <c r="N1446" s="920"/>
      <c r="S1446" s="919"/>
    </row>
    <row r="1447" spans="1:19" ht="12.75" customHeight="1" x14ac:dyDescent="0.15">
      <c r="A1447" s="914">
        <v>1442</v>
      </c>
      <c r="B1447" s="929">
        <f>'EstExp 12-20'!K271</f>
        <v>0</v>
      </c>
      <c r="C1447" s="930">
        <f t="shared" si="80"/>
        <v>1442</v>
      </c>
      <c r="D1447" s="920"/>
      <c r="E1447" s="893" t="b">
        <f t="shared" ca="1" si="66"/>
        <v>1</v>
      </c>
      <c r="F1447" s="932">
        <f t="array" aca="1" ref="F1447" ca="1">IF(G1447&lt;&gt;"",INDIRECT("'"&amp;G1447&amp;"'!"&amp;H1447),"")</f>
        <v>0</v>
      </c>
      <c r="G1447" s="560" t="s">
        <v>4786</v>
      </c>
      <c r="H1447" s="893" t="s">
        <v>5294</v>
      </c>
      <c r="I1447" s="920"/>
      <c r="J1447" s="920"/>
      <c r="K1447" s="920"/>
      <c r="L1447" s="920"/>
      <c r="M1447" s="920"/>
      <c r="N1447" s="920"/>
      <c r="S1447" s="919"/>
    </row>
    <row r="1448" spans="1:19" ht="12.75" customHeight="1" x14ac:dyDescent="0.15">
      <c r="A1448" s="914">
        <v>1443</v>
      </c>
      <c r="B1448" s="929">
        <f>'EstExp 12-20'!K272</f>
        <v>5400</v>
      </c>
      <c r="C1448" s="930">
        <f t="shared" si="80"/>
        <v>-3957</v>
      </c>
      <c r="D1448" s="920"/>
      <c r="E1448" s="893" t="b">
        <f t="shared" ca="1" si="66"/>
        <v>1</v>
      </c>
      <c r="F1448" s="932">
        <f t="array" aca="1" ref="F1448" ca="1">IF(G1448&lt;&gt;"",INDIRECT("'"&amp;G1448&amp;"'!"&amp;H1448),"")</f>
        <v>5400</v>
      </c>
      <c r="G1448" s="560" t="s">
        <v>4786</v>
      </c>
      <c r="H1448" s="893" t="s">
        <v>5295</v>
      </c>
      <c r="I1448" s="920"/>
      <c r="J1448" s="920"/>
      <c r="K1448" s="920"/>
      <c r="L1448" s="920"/>
      <c r="M1448" s="920"/>
      <c r="N1448" s="920"/>
      <c r="S1448" s="919"/>
    </row>
    <row r="1449" spans="1:19" ht="12.75" customHeight="1" x14ac:dyDescent="0.15">
      <c r="A1449" s="935">
        <v>1444</v>
      </c>
      <c r="B1449" s="919"/>
      <c r="C1449" s="920"/>
      <c r="D1449" s="931"/>
      <c r="E1449" s="893" t="b">
        <f t="shared" ca="1" si="66"/>
        <v>1</v>
      </c>
      <c r="F1449" s="893" t="str">
        <f t="array" aca="1" ref="F1449" ca="1">IF(G1449&lt;&gt;"",INDIRECT("'"&amp;G1449&amp;"'!"&amp;H1449),"")</f>
        <v/>
      </c>
      <c r="G1449" s="560"/>
      <c r="H1449" s="893"/>
      <c r="I1449" s="931"/>
      <c r="J1449" s="931"/>
      <c r="K1449" s="931"/>
      <c r="L1449" s="920"/>
      <c r="M1449" s="920"/>
      <c r="N1449" s="920"/>
      <c r="S1449" s="919"/>
    </row>
    <row r="1450" spans="1:19" ht="12.75" customHeight="1" x14ac:dyDescent="0.15">
      <c r="A1450" s="914">
        <v>1445</v>
      </c>
      <c r="B1450" s="929">
        <f>'EstExp 12-20'!K273</f>
        <v>0</v>
      </c>
      <c r="C1450" s="930">
        <f>A1450-B1450</f>
        <v>1445</v>
      </c>
      <c r="D1450" s="920"/>
      <c r="E1450" s="893" t="b">
        <f t="shared" ca="1" si="66"/>
        <v>1</v>
      </c>
      <c r="F1450" s="932">
        <f t="array" aca="1" ref="F1450" ca="1">IF(G1450&lt;&gt;"",INDIRECT("'"&amp;G1450&amp;"'!"&amp;H1450),"")</f>
        <v>0</v>
      </c>
      <c r="G1450" s="560" t="s">
        <v>4786</v>
      </c>
      <c r="H1450" s="893" t="s">
        <v>5296</v>
      </c>
      <c r="I1450" s="920"/>
      <c r="J1450" s="920"/>
      <c r="K1450" s="920"/>
      <c r="L1450" s="920"/>
      <c r="M1450" s="920"/>
      <c r="N1450" s="920"/>
      <c r="S1450" s="919"/>
    </row>
    <row r="1451" spans="1:19" ht="12.75" customHeight="1" x14ac:dyDescent="0.15">
      <c r="A1451" s="935">
        <v>1446</v>
      </c>
      <c r="B1451" s="919"/>
      <c r="C1451" s="920"/>
      <c r="D1451" s="931"/>
      <c r="E1451" s="893" t="b">
        <f t="shared" ca="1" si="66"/>
        <v>1</v>
      </c>
      <c r="F1451" s="893" t="str">
        <f t="array" aca="1" ref="F1451" ca="1">IF(G1451&lt;&gt;"",INDIRECT("'"&amp;G1451&amp;"'!"&amp;H1451),"")</f>
        <v/>
      </c>
      <c r="G1451" s="560"/>
      <c r="H1451" s="893"/>
      <c r="I1451" s="931"/>
      <c r="J1451" s="931"/>
      <c r="K1451" s="931"/>
      <c r="L1451" s="920"/>
      <c r="M1451" s="920"/>
      <c r="N1451" s="920"/>
      <c r="S1451" s="919"/>
    </row>
    <row r="1452" spans="1:19" ht="12.75" customHeight="1" x14ac:dyDescent="0.15">
      <c r="A1452" s="914">
        <v>1447</v>
      </c>
      <c r="B1452" s="929">
        <f>'EstExp 12-20'!K274</f>
        <v>5400</v>
      </c>
      <c r="C1452" s="930">
        <f t="shared" ref="C1452:C1459" si="81">A1452-B1452</f>
        <v>-3953</v>
      </c>
      <c r="D1452" s="920"/>
      <c r="E1452" s="893" t="b">
        <f t="shared" ca="1" si="66"/>
        <v>1</v>
      </c>
      <c r="F1452" s="932">
        <f t="array" aca="1" ref="F1452" ca="1">IF(G1452&lt;&gt;"",INDIRECT("'"&amp;G1452&amp;"'!"&amp;H1452),"")</f>
        <v>5400</v>
      </c>
      <c r="G1452" s="560" t="s">
        <v>4786</v>
      </c>
      <c r="H1452" s="893" t="s">
        <v>5297</v>
      </c>
      <c r="I1452" s="920"/>
      <c r="J1452" s="920"/>
      <c r="K1452" s="920"/>
      <c r="L1452" s="920"/>
      <c r="M1452" s="920"/>
      <c r="N1452" s="920"/>
      <c r="S1452" s="919"/>
    </row>
    <row r="1453" spans="1:19" ht="12.75" customHeight="1" x14ac:dyDescent="0.15">
      <c r="A1453" s="914">
        <v>1448</v>
      </c>
      <c r="B1453" s="929">
        <f>'EstExp 12-20'!K275</f>
        <v>252</v>
      </c>
      <c r="C1453" s="930">
        <f t="shared" si="81"/>
        <v>1196</v>
      </c>
      <c r="D1453" s="920"/>
      <c r="E1453" s="893" t="b">
        <f t="shared" ca="1" si="66"/>
        <v>1</v>
      </c>
      <c r="F1453" s="932">
        <f t="array" aca="1" ref="F1453" ca="1">IF(G1453&lt;&gt;"",INDIRECT("'"&amp;G1453&amp;"'!"&amp;H1453),"")</f>
        <v>252</v>
      </c>
      <c r="G1453" s="560" t="s">
        <v>4786</v>
      </c>
      <c r="H1453" s="893" t="s">
        <v>5298</v>
      </c>
      <c r="I1453" s="920"/>
      <c r="J1453" s="920"/>
      <c r="K1453" s="920"/>
      <c r="L1453" s="920"/>
      <c r="M1453" s="920"/>
      <c r="N1453" s="920"/>
      <c r="S1453" s="919"/>
    </row>
    <row r="1454" spans="1:19" ht="12.75" customHeight="1" x14ac:dyDescent="0.15">
      <c r="A1454" s="914">
        <v>1449</v>
      </c>
      <c r="B1454" s="929">
        <f>'EstExp 12-20'!K276</f>
        <v>217418</v>
      </c>
      <c r="C1454" s="930">
        <f t="shared" si="81"/>
        <v>-215969</v>
      </c>
      <c r="D1454" s="920"/>
      <c r="E1454" s="893" t="b">
        <f t="shared" ca="1" si="66"/>
        <v>1</v>
      </c>
      <c r="F1454" s="932">
        <f t="array" aca="1" ref="F1454" ca="1">IF(G1454&lt;&gt;"",INDIRECT("'"&amp;G1454&amp;"'!"&amp;H1454),"")</f>
        <v>217418</v>
      </c>
      <c r="G1454" s="560" t="s">
        <v>4786</v>
      </c>
      <c r="H1454" s="893" t="s">
        <v>5299</v>
      </c>
      <c r="I1454" s="920"/>
      <c r="J1454" s="920"/>
      <c r="K1454" s="920"/>
      <c r="L1454" s="920"/>
      <c r="M1454" s="920"/>
      <c r="N1454" s="920"/>
      <c r="S1454" s="919"/>
    </row>
    <row r="1455" spans="1:19" ht="12.75" customHeight="1" x14ac:dyDescent="0.15">
      <c r="A1455" s="914">
        <v>1450</v>
      </c>
      <c r="B1455" s="929">
        <f>'EstExp 12-20'!K277</f>
        <v>0</v>
      </c>
      <c r="C1455" s="930">
        <f t="shared" si="81"/>
        <v>1450</v>
      </c>
      <c r="D1455" s="920"/>
      <c r="E1455" s="893" t="b">
        <f t="shared" ca="1" si="66"/>
        <v>1</v>
      </c>
      <c r="F1455" s="932">
        <f t="array" aca="1" ref="F1455" ca="1">IF(G1455&lt;&gt;"",INDIRECT("'"&amp;G1455&amp;"'!"&amp;H1455),"")</f>
        <v>0</v>
      </c>
      <c r="G1455" s="560" t="s">
        <v>4786</v>
      </c>
      <c r="H1455" s="893" t="s">
        <v>5300</v>
      </c>
      <c r="I1455" s="920"/>
      <c r="J1455" s="920"/>
      <c r="K1455" s="920"/>
      <c r="L1455" s="920"/>
      <c r="M1455" s="920"/>
      <c r="N1455" s="920"/>
      <c r="S1455" s="919"/>
    </row>
    <row r="1456" spans="1:19" ht="12.75" customHeight="1" x14ac:dyDescent="0.15">
      <c r="A1456" s="914">
        <v>1451</v>
      </c>
      <c r="B1456" s="929">
        <f>'EstExp 12-20'!K285</f>
        <v>0</v>
      </c>
      <c r="C1456" s="930">
        <f t="shared" si="81"/>
        <v>1451</v>
      </c>
      <c r="D1456" s="920"/>
      <c r="E1456" s="893" t="b">
        <f t="shared" ca="1" si="66"/>
        <v>1</v>
      </c>
      <c r="F1456" s="932">
        <f t="array" aca="1" ref="F1456" ca="1">IF(G1456&lt;&gt;"",INDIRECT("'"&amp;G1456&amp;"'!"&amp;H1456),"")</f>
        <v>0</v>
      </c>
      <c r="G1456" s="560" t="s">
        <v>4786</v>
      </c>
      <c r="H1456" s="893" t="s">
        <v>5301</v>
      </c>
      <c r="I1456" s="920"/>
      <c r="J1456" s="920"/>
      <c r="K1456" s="920"/>
      <c r="L1456" s="920"/>
      <c r="M1456" s="920"/>
      <c r="N1456" s="920"/>
      <c r="S1456" s="919"/>
    </row>
    <row r="1457" spans="1:19" ht="12.75" customHeight="1" x14ac:dyDescent="0.15">
      <c r="A1457" s="914">
        <v>1452</v>
      </c>
      <c r="B1457" s="929">
        <f>'EstExp 12-20'!K286</f>
        <v>0</v>
      </c>
      <c r="C1457" s="930">
        <f t="shared" si="81"/>
        <v>1452</v>
      </c>
      <c r="D1457" s="920"/>
      <c r="E1457" s="893" t="b">
        <f t="shared" ca="1" si="66"/>
        <v>1</v>
      </c>
      <c r="F1457" s="932">
        <f t="array" aca="1" ref="F1457" ca="1">IF(G1457&lt;&gt;"",INDIRECT("'"&amp;G1457&amp;"'!"&amp;H1457),"")</f>
        <v>0</v>
      </c>
      <c r="G1457" s="560" t="s">
        <v>4786</v>
      </c>
      <c r="H1457" s="893" t="s">
        <v>5302</v>
      </c>
      <c r="I1457" s="920"/>
      <c r="J1457" s="920"/>
      <c r="K1457" s="920"/>
      <c r="L1457" s="920"/>
      <c r="M1457" s="920"/>
      <c r="N1457" s="920"/>
      <c r="S1457" s="919"/>
    </row>
    <row r="1458" spans="1:19" ht="12.75" customHeight="1" x14ac:dyDescent="0.15">
      <c r="A1458" s="914">
        <v>1453</v>
      </c>
      <c r="B1458" s="929">
        <f>'EstExp 12-20'!K289</f>
        <v>0</v>
      </c>
      <c r="C1458" s="930">
        <f t="shared" si="81"/>
        <v>1453</v>
      </c>
      <c r="D1458" s="920"/>
      <c r="E1458" s="893" t="b">
        <f t="shared" ca="1" si="66"/>
        <v>1</v>
      </c>
      <c r="F1458" s="932">
        <f t="array" aca="1" ref="F1458" ca="1">IF(G1458&lt;&gt;"",INDIRECT("'"&amp;G1458&amp;"'!"&amp;H1458),"")</f>
        <v>0</v>
      </c>
      <c r="G1458" s="560" t="s">
        <v>4786</v>
      </c>
      <c r="H1458" s="893" t="s">
        <v>5303</v>
      </c>
      <c r="I1458" s="920"/>
      <c r="J1458" s="920"/>
      <c r="K1458" s="920"/>
      <c r="L1458" s="920"/>
      <c r="M1458" s="920"/>
      <c r="N1458" s="920"/>
      <c r="S1458" s="919"/>
    </row>
    <row r="1459" spans="1:19" ht="12.75" customHeight="1" x14ac:dyDescent="0.15">
      <c r="A1459" s="914">
        <v>1454</v>
      </c>
      <c r="B1459" s="929">
        <f>'EstExp 12-20'!K290</f>
        <v>0</v>
      </c>
      <c r="C1459" s="930">
        <f t="shared" si="81"/>
        <v>1454</v>
      </c>
      <c r="D1459" s="920"/>
      <c r="E1459" s="893" t="b">
        <f t="shared" ca="1" si="66"/>
        <v>1</v>
      </c>
      <c r="F1459" s="932">
        <f t="array" aca="1" ref="F1459" ca="1">IF(G1459&lt;&gt;"",INDIRECT("'"&amp;G1459&amp;"'!"&amp;H1459),"")</f>
        <v>0</v>
      </c>
      <c r="G1459" s="560" t="s">
        <v>4786</v>
      </c>
      <c r="H1459" s="893" t="s">
        <v>5304</v>
      </c>
      <c r="I1459" s="920"/>
      <c r="J1459" s="920"/>
      <c r="K1459" s="920"/>
      <c r="L1459" s="920"/>
      <c r="M1459" s="920"/>
      <c r="N1459" s="920"/>
      <c r="S1459" s="919"/>
    </row>
    <row r="1460" spans="1:19" ht="12.75" customHeight="1" x14ac:dyDescent="0.15">
      <c r="A1460" s="935">
        <v>1455</v>
      </c>
      <c r="B1460" s="919"/>
      <c r="C1460" s="920"/>
      <c r="D1460" s="931"/>
      <c r="E1460" s="893" t="b">
        <f t="shared" ca="1" si="66"/>
        <v>1</v>
      </c>
      <c r="F1460" s="893" t="str">
        <f t="array" aca="1" ref="F1460" ca="1">IF(G1460&lt;&gt;"",INDIRECT("'"&amp;G1460&amp;"'!"&amp;H1460),"")</f>
        <v/>
      </c>
      <c r="G1460" s="560"/>
      <c r="H1460" s="893"/>
      <c r="I1460" s="931"/>
      <c r="J1460" s="931"/>
      <c r="K1460" s="931"/>
      <c r="L1460" s="920"/>
      <c r="M1460" s="920"/>
      <c r="N1460" s="920"/>
      <c r="S1460" s="919"/>
    </row>
    <row r="1461" spans="1:19" ht="12.75" customHeight="1" x14ac:dyDescent="0.15">
      <c r="A1461" s="893">
        <v>1456</v>
      </c>
      <c r="B1461" s="929">
        <f>'EstExp 12-20'!K292</f>
        <v>420547</v>
      </c>
      <c r="C1461" s="930">
        <f t="shared" ref="C1461:C1463" si="82">A1461-B1461</f>
        <v>-419091</v>
      </c>
      <c r="D1461" s="920"/>
      <c r="E1461" s="893" t="b">
        <f t="shared" ca="1" si="66"/>
        <v>1</v>
      </c>
      <c r="F1461" s="932">
        <f t="array" aca="1" ref="F1461" ca="1">IF(G1461&lt;&gt;"",INDIRECT("'"&amp;G1461&amp;"'!"&amp;H1461),"")</f>
        <v>420547</v>
      </c>
      <c r="G1461" s="560" t="s">
        <v>4786</v>
      </c>
      <c r="H1461" s="893" t="s">
        <v>5305</v>
      </c>
      <c r="I1461" s="920"/>
      <c r="J1461" s="920"/>
      <c r="K1461" s="920"/>
      <c r="L1461" s="920"/>
      <c r="M1461" s="920"/>
      <c r="N1461" s="920"/>
      <c r="S1461" s="919"/>
    </row>
    <row r="1462" spans="1:19" ht="12.75" customHeight="1" x14ac:dyDescent="0.15">
      <c r="A1462" s="914">
        <v>1457</v>
      </c>
      <c r="B1462" s="929">
        <f>'EstExp 12-20'!K293</f>
        <v>55522</v>
      </c>
      <c r="C1462" s="930">
        <f t="shared" si="82"/>
        <v>-54065</v>
      </c>
      <c r="D1462" s="920"/>
      <c r="E1462" s="893" t="b">
        <f t="shared" ca="1" si="66"/>
        <v>1</v>
      </c>
      <c r="F1462" s="932">
        <f t="array" aca="1" ref="F1462" ca="1">IF(G1462&lt;&gt;"",INDIRECT("'"&amp;G1462&amp;"'!"&amp;H1462),"")</f>
        <v>55522</v>
      </c>
      <c r="G1462" s="560" t="s">
        <v>4786</v>
      </c>
      <c r="H1462" s="893" t="s">
        <v>5306</v>
      </c>
      <c r="I1462" s="920"/>
      <c r="J1462" s="920"/>
      <c r="K1462" s="920"/>
      <c r="L1462" s="920"/>
      <c r="M1462" s="920"/>
      <c r="N1462" s="920"/>
      <c r="S1462" s="919"/>
    </row>
    <row r="1463" spans="1:19" ht="12.75" customHeight="1" x14ac:dyDescent="0.15">
      <c r="A1463" s="914">
        <v>1458</v>
      </c>
      <c r="B1463" s="929">
        <f>'EstExp 12-20'!C298</f>
        <v>0</v>
      </c>
      <c r="C1463" s="930">
        <f t="shared" si="82"/>
        <v>1458</v>
      </c>
      <c r="D1463" s="920"/>
      <c r="E1463" s="893" t="b">
        <f t="shared" ca="1" si="66"/>
        <v>1</v>
      </c>
      <c r="F1463" s="932">
        <f t="array" aca="1" ref="F1463" ca="1">IF(G1463&lt;&gt;"",INDIRECT("'"&amp;G1463&amp;"'!"&amp;H1463),"")</f>
        <v>0</v>
      </c>
      <c r="G1463" s="560" t="s">
        <v>4786</v>
      </c>
      <c r="H1463" s="893" t="s">
        <v>5307</v>
      </c>
      <c r="I1463" s="920"/>
      <c r="J1463" s="920"/>
      <c r="K1463" s="920"/>
      <c r="L1463" s="920"/>
      <c r="M1463" s="920"/>
      <c r="N1463" s="920"/>
      <c r="S1463" s="919"/>
    </row>
    <row r="1464" spans="1:19" ht="12.75" customHeight="1" x14ac:dyDescent="0.15">
      <c r="A1464" s="935">
        <v>1459</v>
      </c>
      <c r="B1464" s="919"/>
      <c r="C1464" s="920"/>
      <c r="D1464" s="931"/>
      <c r="E1464" s="893" t="b">
        <f t="shared" ca="1" si="66"/>
        <v>1</v>
      </c>
      <c r="F1464" s="893" t="str">
        <f t="array" aca="1" ref="F1464" ca="1">IF(G1464&lt;&gt;"",INDIRECT("'"&amp;G1464&amp;"'!"&amp;H1464),"")</f>
        <v/>
      </c>
      <c r="G1464" s="560"/>
      <c r="H1464" s="893"/>
      <c r="I1464" s="931"/>
      <c r="J1464" s="931"/>
      <c r="K1464" s="931"/>
      <c r="L1464" s="920"/>
      <c r="M1464" s="920"/>
      <c r="N1464" s="920"/>
      <c r="S1464" s="919"/>
    </row>
    <row r="1465" spans="1:19" ht="12.75" customHeight="1" x14ac:dyDescent="0.15">
      <c r="A1465" s="935">
        <v>1460</v>
      </c>
      <c r="B1465" s="919"/>
      <c r="C1465" s="920"/>
      <c r="D1465" s="931"/>
      <c r="E1465" s="893" t="b">
        <f t="shared" ca="1" si="66"/>
        <v>1</v>
      </c>
      <c r="F1465" s="893" t="str">
        <f t="array" aca="1" ref="F1465" ca="1">IF(G1465&lt;&gt;"",INDIRECT("'"&amp;G1465&amp;"'!"&amp;H1465),"")</f>
        <v/>
      </c>
      <c r="G1465" s="560"/>
      <c r="H1465" s="893"/>
      <c r="I1465" s="931"/>
      <c r="J1465" s="931"/>
      <c r="K1465" s="931"/>
      <c r="L1465" s="920"/>
      <c r="M1465" s="920"/>
      <c r="N1465" s="920"/>
      <c r="S1465" s="919"/>
    </row>
    <row r="1466" spans="1:19" ht="12.75" customHeight="1" x14ac:dyDescent="0.15">
      <c r="A1466" s="914">
        <v>1461</v>
      </c>
      <c r="B1466" s="929">
        <f>'EstExp 12-20'!C299</f>
        <v>0</v>
      </c>
      <c r="C1466" s="930">
        <f t="shared" ref="C1466:C1469" si="83">A1466-B1466</f>
        <v>1461</v>
      </c>
      <c r="D1466" s="920"/>
      <c r="E1466" s="893" t="b">
        <f t="shared" ca="1" si="66"/>
        <v>1</v>
      </c>
      <c r="F1466" s="932">
        <f t="array" aca="1" ref="F1466" ca="1">IF(G1466&lt;&gt;"",INDIRECT("'"&amp;G1466&amp;"'!"&amp;H1466),"")</f>
        <v>0</v>
      </c>
      <c r="G1466" s="560" t="s">
        <v>4786</v>
      </c>
      <c r="H1466" s="893" t="s">
        <v>5308</v>
      </c>
      <c r="I1466" s="920"/>
      <c r="J1466" s="920"/>
      <c r="K1466" s="920"/>
      <c r="L1466" s="920"/>
      <c r="M1466" s="920"/>
      <c r="N1466" s="920"/>
      <c r="S1466" s="919"/>
    </row>
    <row r="1467" spans="1:19" ht="12.75" customHeight="1" x14ac:dyDescent="0.15">
      <c r="A1467" s="914">
        <v>1462</v>
      </c>
      <c r="B1467" s="929">
        <f>'EstExp 12-20'!C300</f>
        <v>0</v>
      </c>
      <c r="C1467" s="930">
        <f t="shared" si="83"/>
        <v>1462</v>
      </c>
      <c r="D1467" s="920"/>
      <c r="E1467" s="893" t="b">
        <f t="shared" ca="1" si="66"/>
        <v>1</v>
      </c>
      <c r="F1467" s="932">
        <f t="array" aca="1" ref="F1467" ca="1">IF(G1467&lt;&gt;"",INDIRECT("'"&amp;G1467&amp;"'!"&amp;H1467),"")</f>
        <v>0</v>
      </c>
      <c r="G1467" s="560" t="s">
        <v>4786</v>
      </c>
      <c r="H1467" s="893" t="s">
        <v>5309</v>
      </c>
      <c r="I1467" s="920"/>
      <c r="J1467" s="920"/>
      <c r="K1467" s="920"/>
      <c r="L1467" s="920"/>
      <c r="M1467" s="920"/>
      <c r="N1467" s="920"/>
      <c r="S1467" s="919"/>
    </row>
    <row r="1468" spans="1:19" ht="12.75" customHeight="1" x14ac:dyDescent="0.15">
      <c r="A1468" s="914">
        <v>1463</v>
      </c>
      <c r="B1468" s="929">
        <f>'EstExp 12-20'!C309</f>
        <v>0</v>
      </c>
      <c r="C1468" s="930">
        <f t="shared" si="83"/>
        <v>1463</v>
      </c>
      <c r="D1468" s="920"/>
      <c r="E1468" s="893" t="b">
        <f t="shared" ca="1" si="66"/>
        <v>1</v>
      </c>
      <c r="F1468" s="932">
        <f t="array" aca="1" ref="F1468" ca="1">IF(G1468&lt;&gt;"",INDIRECT("'"&amp;G1468&amp;"'!"&amp;H1468),"")</f>
        <v>0</v>
      </c>
      <c r="G1468" s="560" t="s">
        <v>4786</v>
      </c>
      <c r="H1468" s="893" t="s">
        <v>5310</v>
      </c>
      <c r="I1468" s="920"/>
      <c r="J1468" s="920"/>
      <c r="K1468" s="920"/>
      <c r="L1468" s="920"/>
      <c r="M1468" s="920"/>
      <c r="N1468" s="920"/>
      <c r="S1468" s="919"/>
    </row>
    <row r="1469" spans="1:19" ht="12.75" customHeight="1" x14ac:dyDescent="0.15">
      <c r="A1469" s="914">
        <v>1464</v>
      </c>
      <c r="B1469" s="929">
        <f>'EstExp 12-20'!D298</f>
        <v>0</v>
      </c>
      <c r="C1469" s="930">
        <f t="shared" si="83"/>
        <v>1464</v>
      </c>
      <c r="D1469" s="920"/>
      <c r="E1469" s="893" t="b">
        <f t="shared" ca="1" si="66"/>
        <v>1</v>
      </c>
      <c r="F1469" s="932">
        <f t="array" aca="1" ref="F1469" ca="1">IF(G1469&lt;&gt;"",INDIRECT("'"&amp;G1469&amp;"'!"&amp;H1469),"")</f>
        <v>0</v>
      </c>
      <c r="G1469" s="560" t="s">
        <v>4786</v>
      </c>
      <c r="H1469" s="893" t="s">
        <v>5311</v>
      </c>
      <c r="I1469" s="920"/>
      <c r="J1469" s="920"/>
      <c r="K1469" s="920"/>
      <c r="L1469" s="920"/>
      <c r="M1469" s="920"/>
      <c r="N1469" s="920"/>
      <c r="S1469" s="919"/>
    </row>
    <row r="1470" spans="1:19" ht="12.75" customHeight="1" x14ac:dyDescent="0.15">
      <c r="A1470" s="935">
        <v>1465</v>
      </c>
      <c r="B1470" s="919"/>
      <c r="C1470" s="920"/>
      <c r="D1470" s="931"/>
      <c r="E1470" s="893" t="b">
        <f t="shared" ca="1" si="66"/>
        <v>1</v>
      </c>
      <c r="F1470" s="893" t="str">
        <f t="array" aca="1" ref="F1470" ca="1">IF(G1470&lt;&gt;"",INDIRECT("'"&amp;G1470&amp;"'!"&amp;H1470),"")</f>
        <v/>
      </c>
      <c r="G1470" s="560"/>
      <c r="H1470" s="893"/>
      <c r="I1470" s="931"/>
      <c r="J1470" s="931"/>
      <c r="K1470" s="931"/>
      <c r="L1470" s="920"/>
      <c r="M1470" s="920"/>
      <c r="N1470" s="920"/>
      <c r="S1470" s="919"/>
    </row>
    <row r="1471" spans="1:19" ht="12.75" customHeight="1" x14ac:dyDescent="0.15">
      <c r="A1471" s="935">
        <v>1466</v>
      </c>
      <c r="B1471" s="919"/>
      <c r="C1471" s="920"/>
      <c r="D1471" s="931"/>
      <c r="E1471" s="893" t="b">
        <f t="shared" ca="1" si="66"/>
        <v>1</v>
      </c>
      <c r="F1471" s="893" t="str">
        <f t="array" aca="1" ref="F1471" ca="1">IF(G1471&lt;&gt;"",INDIRECT("'"&amp;G1471&amp;"'!"&amp;H1471),"")</f>
        <v/>
      </c>
      <c r="G1471" s="560"/>
      <c r="H1471" s="893"/>
      <c r="I1471" s="931"/>
      <c r="J1471" s="931"/>
      <c r="K1471" s="931"/>
      <c r="L1471" s="920"/>
      <c r="M1471" s="920"/>
      <c r="N1471" s="920"/>
      <c r="S1471" s="919"/>
    </row>
    <row r="1472" spans="1:19" ht="12.75" customHeight="1" x14ac:dyDescent="0.15">
      <c r="A1472" s="914">
        <v>1467</v>
      </c>
      <c r="B1472" s="929">
        <f>'EstExp 12-20'!D299</f>
        <v>0</v>
      </c>
      <c r="C1472" s="930">
        <f t="shared" ref="C1472:C1475" si="84">A1472-B1472</f>
        <v>1467</v>
      </c>
      <c r="D1472" s="920"/>
      <c r="E1472" s="893" t="b">
        <f t="shared" ca="1" si="66"/>
        <v>1</v>
      </c>
      <c r="F1472" s="932">
        <f t="array" aca="1" ref="F1472" ca="1">IF(G1472&lt;&gt;"",INDIRECT("'"&amp;G1472&amp;"'!"&amp;H1472),"")</f>
        <v>0</v>
      </c>
      <c r="G1472" s="560" t="s">
        <v>4786</v>
      </c>
      <c r="H1472" s="893" t="s">
        <v>5312</v>
      </c>
      <c r="I1472" s="920"/>
      <c r="J1472" s="920"/>
      <c r="K1472" s="920"/>
      <c r="L1472" s="920"/>
      <c r="M1472" s="920"/>
      <c r="N1472" s="920"/>
      <c r="S1472" s="919"/>
    </row>
    <row r="1473" spans="1:19" ht="12.75" customHeight="1" x14ac:dyDescent="0.15">
      <c r="A1473" s="914">
        <v>1468</v>
      </c>
      <c r="B1473" s="929">
        <f>'EstExp 12-20'!D300</f>
        <v>0</v>
      </c>
      <c r="C1473" s="930">
        <f t="shared" si="84"/>
        <v>1468</v>
      </c>
      <c r="D1473" s="920"/>
      <c r="E1473" s="893" t="b">
        <f t="shared" ca="1" si="66"/>
        <v>1</v>
      </c>
      <c r="F1473" s="932">
        <f t="array" aca="1" ref="F1473" ca="1">IF(G1473&lt;&gt;"",INDIRECT("'"&amp;G1473&amp;"'!"&amp;H1473),"")</f>
        <v>0</v>
      </c>
      <c r="G1473" s="560" t="s">
        <v>4786</v>
      </c>
      <c r="H1473" s="893" t="s">
        <v>5313</v>
      </c>
      <c r="I1473" s="920"/>
      <c r="J1473" s="920"/>
      <c r="K1473" s="920"/>
      <c r="L1473" s="920"/>
      <c r="M1473" s="920"/>
      <c r="N1473" s="920"/>
      <c r="S1473" s="919"/>
    </row>
    <row r="1474" spans="1:19" ht="12.75" customHeight="1" x14ac:dyDescent="0.15">
      <c r="A1474" s="914">
        <v>1469</v>
      </c>
      <c r="B1474" s="929">
        <f>'EstExp 12-20'!D309</f>
        <v>0</v>
      </c>
      <c r="C1474" s="930">
        <f t="shared" si="84"/>
        <v>1469</v>
      </c>
      <c r="D1474" s="920"/>
      <c r="E1474" s="893" t="b">
        <f t="shared" ca="1" si="66"/>
        <v>1</v>
      </c>
      <c r="F1474" s="932">
        <f t="array" aca="1" ref="F1474" ca="1">IF(G1474&lt;&gt;"",INDIRECT("'"&amp;G1474&amp;"'!"&amp;H1474),"")</f>
        <v>0</v>
      </c>
      <c r="G1474" s="560" t="s">
        <v>4786</v>
      </c>
      <c r="H1474" s="893" t="s">
        <v>5314</v>
      </c>
      <c r="I1474" s="920"/>
      <c r="J1474" s="920"/>
      <c r="K1474" s="920"/>
      <c r="L1474" s="920"/>
      <c r="M1474" s="920"/>
      <c r="N1474" s="920"/>
      <c r="S1474" s="919"/>
    </row>
    <row r="1475" spans="1:19" ht="12.75" customHeight="1" x14ac:dyDescent="0.15">
      <c r="A1475" s="914">
        <v>1470</v>
      </c>
      <c r="B1475" s="929">
        <f>'EstExp 12-20'!E298</f>
        <v>1978356</v>
      </c>
      <c r="C1475" s="930">
        <f t="shared" si="84"/>
        <v>-1976886</v>
      </c>
      <c r="D1475" s="920"/>
      <c r="E1475" s="893" t="b">
        <f t="shared" ca="1" si="66"/>
        <v>1</v>
      </c>
      <c r="F1475" s="932">
        <f t="array" aca="1" ref="F1475" ca="1">IF(G1475&lt;&gt;"",INDIRECT("'"&amp;G1475&amp;"'!"&amp;H1475),"")</f>
        <v>1978356</v>
      </c>
      <c r="G1475" s="560" t="s">
        <v>4786</v>
      </c>
      <c r="H1475" s="893" t="s">
        <v>5315</v>
      </c>
      <c r="I1475" s="920"/>
      <c r="J1475" s="920"/>
      <c r="K1475" s="920"/>
      <c r="L1475" s="920"/>
      <c r="M1475" s="920"/>
      <c r="N1475" s="920"/>
      <c r="S1475" s="919"/>
    </row>
    <row r="1476" spans="1:19" ht="12.75" customHeight="1" x14ac:dyDescent="0.15">
      <c r="A1476" s="935">
        <v>1471</v>
      </c>
      <c r="B1476" s="919"/>
      <c r="C1476" s="920"/>
      <c r="D1476" s="931"/>
      <c r="E1476" s="893" t="b">
        <f t="shared" ca="1" si="66"/>
        <v>1</v>
      </c>
      <c r="F1476" s="893" t="str">
        <f t="array" aca="1" ref="F1476" ca="1">IF(G1476&lt;&gt;"",INDIRECT("'"&amp;G1476&amp;"'!"&amp;H1476),"")</f>
        <v/>
      </c>
      <c r="G1476" s="560"/>
      <c r="H1476" s="893"/>
      <c r="I1476" s="931"/>
      <c r="J1476" s="931"/>
      <c r="K1476" s="931"/>
      <c r="L1476" s="920"/>
      <c r="M1476" s="920"/>
      <c r="N1476" s="920"/>
      <c r="S1476" s="919"/>
    </row>
    <row r="1477" spans="1:19" ht="12.75" customHeight="1" x14ac:dyDescent="0.15">
      <c r="A1477" s="935">
        <v>1472</v>
      </c>
      <c r="B1477" s="919"/>
      <c r="C1477" s="920"/>
      <c r="D1477" s="931"/>
      <c r="E1477" s="893" t="b">
        <f t="shared" ca="1" si="66"/>
        <v>1</v>
      </c>
      <c r="F1477" s="893" t="str">
        <f t="array" aca="1" ref="F1477" ca="1">IF(G1477&lt;&gt;"",INDIRECT("'"&amp;G1477&amp;"'!"&amp;H1477),"")</f>
        <v/>
      </c>
      <c r="G1477" s="560"/>
      <c r="H1477" s="893"/>
      <c r="I1477" s="931"/>
      <c r="J1477" s="931"/>
      <c r="K1477" s="931"/>
      <c r="L1477" s="920"/>
      <c r="M1477" s="920"/>
      <c r="N1477" s="920"/>
      <c r="S1477" s="919"/>
    </row>
    <row r="1478" spans="1:19" ht="12.75" customHeight="1" x14ac:dyDescent="0.15">
      <c r="A1478" s="914">
        <v>1473</v>
      </c>
      <c r="B1478" s="929">
        <f>'EstExp 12-20'!E299</f>
        <v>0</v>
      </c>
      <c r="C1478" s="930">
        <f t="shared" ref="C1478:C1481" si="85">A1478-B1478</f>
        <v>1473</v>
      </c>
      <c r="D1478" s="920"/>
      <c r="E1478" s="893" t="b">
        <f t="shared" ca="1" si="66"/>
        <v>1</v>
      </c>
      <c r="F1478" s="932">
        <f t="array" aca="1" ref="F1478" ca="1">IF(G1478&lt;&gt;"",INDIRECT("'"&amp;G1478&amp;"'!"&amp;H1478),"")</f>
        <v>0</v>
      </c>
      <c r="G1478" s="560" t="s">
        <v>4786</v>
      </c>
      <c r="H1478" s="893" t="s">
        <v>5316</v>
      </c>
      <c r="I1478" s="920"/>
      <c r="J1478" s="920"/>
      <c r="K1478" s="920"/>
      <c r="L1478" s="920"/>
      <c r="M1478" s="920"/>
      <c r="N1478" s="920"/>
      <c r="S1478" s="919"/>
    </row>
    <row r="1479" spans="1:19" ht="12.75" customHeight="1" x14ac:dyDescent="0.15">
      <c r="A1479" s="914">
        <v>1474</v>
      </c>
      <c r="B1479" s="929">
        <f>'EstExp 12-20'!E300</f>
        <v>1978356</v>
      </c>
      <c r="C1479" s="930">
        <f t="shared" si="85"/>
        <v>-1976882</v>
      </c>
      <c r="D1479" s="920"/>
      <c r="E1479" s="893" t="b">
        <f t="shared" ca="1" si="66"/>
        <v>1</v>
      </c>
      <c r="F1479" s="932">
        <f t="array" aca="1" ref="F1479" ca="1">IF(G1479&lt;&gt;"",INDIRECT("'"&amp;G1479&amp;"'!"&amp;H1479),"")</f>
        <v>1978356</v>
      </c>
      <c r="G1479" s="560" t="s">
        <v>4786</v>
      </c>
      <c r="H1479" s="893" t="s">
        <v>5317</v>
      </c>
      <c r="I1479" s="920"/>
      <c r="J1479" s="920"/>
      <c r="K1479" s="920"/>
      <c r="L1479" s="920"/>
      <c r="M1479" s="920"/>
      <c r="N1479" s="920"/>
      <c r="S1479" s="919"/>
    </row>
    <row r="1480" spans="1:19" ht="12.75" customHeight="1" x14ac:dyDescent="0.15">
      <c r="A1480" s="914">
        <v>1475</v>
      </c>
      <c r="B1480" s="929">
        <f>'EstExp 12-20'!E309</f>
        <v>1978356</v>
      </c>
      <c r="C1480" s="930">
        <f t="shared" si="85"/>
        <v>-1976881</v>
      </c>
      <c r="D1480" s="920"/>
      <c r="E1480" s="893" t="b">
        <f t="shared" ca="1" si="66"/>
        <v>1</v>
      </c>
      <c r="F1480" s="932">
        <f t="array" aca="1" ref="F1480" ca="1">IF(G1480&lt;&gt;"",INDIRECT("'"&amp;G1480&amp;"'!"&amp;H1480),"")</f>
        <v>1978356</v>
      </c>
      <c r="G1480" s="560" t="s">
        <v>4786</v>
      </c>
      <c r="H1480" s="893" t="s">
        <v>5318</v>
      </c>
      <c r="I1480" s="920"/>
      <c r="J1480" s="920"/>
      <c r="K1480" s="920"/>
      <c r="L1480" s="920"/>
      <c r="M1480" s="920"/>
      <c r="N1480" s="920"/>
      <c r="S1480" s="919"/>
    </row>
    <row r="1481" spans="1:19" ht="12.75" customHeight="1" x14ac:dyDescent="0.15">
      <c r="A1481" s="914">
        <v>1476</v>
      </c>
      <c r="B1481" s="929">
        <f>'EstExp 12-20'!F298</f>
        <v>0</v>
      </c>
      <c r="C1481" s="930">
        <f t="shared" si="85"/>
        <v>1476</v>
      </c>
      <c r="D1481" s="920"/>
      <c r="E1481" s="893" t="b">
        <f t="shared" ca="1" si="66"/>
        <v>1</v>
      </c>
      <c r="F1481" s="932">
        <f t="array" aca="1" ref="F1481" ca="1">IF(G1481&lt;&gt;"",INDIRECT("'"&amp;G1481&amp;"'!"&amp;H1481),"")</f>
        <v>0</v>
      </c>
      <c r="G1481" s="560" t="s">
        <v>4786</v>
      </c>
      <c r="H1481" s="893" t="s">
        <v>5319</v>
      </c>
      <c r="I1481" s="920"/>
      <c r="J1481" s="920"/>
      <c r="K1481" s="920"/>
      <c r="L1481" s="920"/>
      <c r="M1481" s="920"/>
      <c r="N1481" s="920"/>
      <c r="S1481" s="919"/>
    </row>
    <row r="1482" spans="1:19" ht="12.75" customHeight="1" x14ac:dyDescent="0.15">
      <c r="A1482" s="935">
        <v>1477</v>
      </c>
      <c r="B1482" s="919"/>
      <c r="C1482" s="920"/>
      <c r="D1482" s="931"/>
      <c r="E1482" s="893" t="b">
        <f t="shared" ca="1" si="66"/>
        <v>1</v>
      </c>
      <c r="F1482" s="893" t="str">
        <f t="array" aca="1" ref="F1482" ca="1">IF(G1482&lt;&gt;"",INDIRECT("'"&amp;G1482&amp;"'!"&amp;H1482),"")</f>
        <v/>
      </c>
      <c r="G1482" s="560"/>
      <c r="H1482" s="893"/>
      <c r="I1482" s="931"/>
      <c r="J1482" s="931"/>
      <c r="K1482" s="931"/>
      <c r="L1482" s="920"/>
      <c r="M1482" s="920"/>
      <c r="N1482" s="920"/>
      <c r="S1482" s="919"/>
    </row>
    <row r="1483" spans="1:19" ht="12.75" customHeight="1" x14ac:dyDescent="0.15">
      <c r="A1483" s="935">
        <v>1478</v>
      </c>
      <c r="B1483" s="919"/>
      <c r="C1483" s="920"/>
      <c r="D1483" s="931"/>
      <c r="E1483" s="893" t="b">
        <f t="shared" ca="1" si="66"/>
        <v>1</v>
      </c>
      <c r="F1483" s="893" t="str">
        <f t="array" aca="1" ref="F1483" ca="1">IF(G1483&lt;&gt;"",INDIRECT("'"&amp;G1483&amp;"'!"&amp;H1483),"")</f>
        <v/>
      </c>
      <c r="G1483" s="560"/>
      <c r="H1483" s="893"/>
      <c r="I1483" s="931"/>
      <c r="J1483" s="931"/>
      <c r="K1483" s="931"/>
      <c r="L1483" s="920"/>
      <c r="M1483" s="920"/>
      <c r="N1483" s="920"/>
      <c r="S1483" s="919"/>
    </row>
    <row r="1484" spans="1:19" ht="12.75" customHeight="1" x14ac:dyDescent="0.15">
      <c r="A1484" s="914">
        <v>1479</v>
      </c>
      <c r="B1484" s="929">
        <f>'EstExp 12-20'!F299</f>
        <v>0</v>
      </c>
      <c r="C1484" s="930">
        <f t="shared" ref="C1484:C1487" si="86">A1484-B1484</f>
        <v>1479</v>
      </c>
      <c r="D1484" s="920"/>
      <c r="E1484" s="893" t="b">
        <f t="shared" ca="1" si="66"/>
        <v>1</v>
      </c>
      <c r="F1484" s="932">
        <f t="array" aca="1" ref="F1484" ca="1">IF(G1484&lt;&gt;"",INDIRECT("'"&amp;G1484&amp;"'!"&amp;H1484),"")</f>
        <v>0</v>
      </c>
      <c r="G1484" s="560" t="s">
        <v>4786</v>
      </c>
      <c r="H1484" s="893" t="s">
        <v>5320</v>
      </c>
      <c r="I1484" s="920"/>
      <c r="J1484" s="920"/>
      <c r="K1484" s="920"/>
      <c r="L1484" s="920"/>
      <c r="M1484" s="920"/>
      <c r="N1484" s="920"/>
      <c r="S1484" s="919"/>
    </row>
    <row r="1485" spans="1:19" ht="12.75" customHeight="1" x14ac:dyDescent="0.15">
      <c r="A1485" s="914">
        <v>1480</v>
      </c>
      <c r="B1485" s="929">
        <f>'EstExp 12-20'!F300</f>
        <v>0</v>
      </c>
      <c r="C1485" s="930">
        <f t="shared" si="86"/>
        <v>1480</v>
      </c>
      <c r="D1485" s="920"/>
      <c r="E1485" s="893" t="b">
        <f t="shared" ca="1" si="66"/>
        <v>1</v>
      </c>
      <c r="F1485" s="932">
        <f t="array" aca="1" ref="F1485" ca="1">IF(G1485&lt;&gt;"",INDIRECT("'"&amp;G1485&amp;"'!"&amp;H1485),"")</f>
        <v>0</v>
      </c>
      <c r="G1485" s="560" t="s">
        <v>4786</v>
      </c>
      <c r="H1485" s="893" t="s">
        <v>5321</v>
      </c>
      <c r="I1485" s="920"/>
      <c r="J1485" s="920"/>
      <c r="K1485" s="920"/>
      <c r="L1485" s="920"/>
      <c r="M1485" s="920"/>
      <c r="N1485" s="920"/>
      <c r="S1485" s="919"/>
    </row>
    <row r="1486" spans="1:19" ht="12.75" customHeight="1" x14ac:dyDescent="0.15">
      <c r="A1486" s="914">
        <v>1481</v>
      </c>
      <c r="B1486" s="929">
        <f>'EstExp 12-20'!F309</f>
        <v>0</v>
      </c>
      <c r="C1486" s="930">
        <f t="shared" si="86"/>
        <v>1481</v>
      </c>
      <c r="D1486" s="920"/>
      <c r="E1486" s="893" t="b">
        <f t="shared" ca="1" si="66"/>
        <v>1</v>
      </c>
      <c r="F1486" s="932">
        <f t="array" aca="1" ref="F1486" ca="1">IF(G1486&lt;&gt;"",INDIRECT("'"&amp;G1486&amp;"'!"&amp;H1486),"")</f>
        <v>0</v>
      </c>
      <c r="G1486" s="560" t="s">
        <v>4786</v>
      </c>
      <c r="H1486" s="893" t="s">
        <v>5322</v>
      </c>
      <c r="I1486" s="920"/>
      <c r="J1486" s="920"/>
      <c r="K1486" s="920"/>
      <c r="L1486" s="920"/>
      <c r="M1486" s="920"/>
      <c r="N1486" s="920"/>
      <c r="S1486" s="919"/>
    </row>
    <row r="1487" spans="1:19" ht="12.75" customHeight="1" x14ac:dyDescent="0.15">
      <c r="A1487" s="914">
        <v>1482</v>
      </c>
      <c r="B1487" s="929">
        <f>'EstExp 12-20'!G298</f>
        <v>0</v>
      </c>
      <c r="C1487" s="930">
        <f t="shared" si="86"/>
        <v>1482</v>
      </c>
      <c r="D1487" s="920"/>
      <c r="E1487" s="893" t="b">
        <f t="shared" ca="1" si="66"/>
        <v>1</v>
      </c>
      <c r="F1487" s="932">
        <f t="array" aca="1" ref="F1487" ca="1">IF(G1487&lt;&gt;"",INDIRECT("'"&amp;G1487&amp;"'!"&amp;H1487),"")</f>
        <v>0</v>
      </c>
      <c r="G1487" s="560" t="s">
        <v>4786</v>
      </c>
      <c r="H1487" s="893" t="s">
        <v>5323</v>
      </c>
      <c r="I1487" s="920"/>
      <c r="J1487" s="920"/>
      <c r="K1487" s="920"/>
      <c r="L1487" s="920"/>
      <c r="M1487" s="920"/>
      <c r="N1487" s="920"/>
      <c r="S1487" s="919"/>
    </row>
    <row r="1488" spans="1:19" ht="12.75" customHeight="1" x14ac:dyDescent="0.15">
      <c r="A1488" s="935">
        <v>1483</v>
      </c>
      <c r="B1488" s="919"/>
      <c r="C1488" s="920"/>
      <c r="D1488" s="931"/>
      <c r="E1488" s="893" t="b">
        <f t="shared" ca="1" si="66"/>
        <v>1</v>
      </c>
      <c r="F1488" s="893" t="str">
        <f t="array" aca="1" ref="F1488" ca="1">IF(G1488&lt;&gt;"",INDIRECT("'"&amp;G1488&amp;"'!"&amp;H1488),"")</f>
        <v/>
      </c>
      <c r="G1488" s="560"/>
      <c r="H1488" s="893"/>
      <c r="I1488" s="931"/>
      <c r="J1488" s="931"/>
      <c r="K1488" s="931"/>
      <c r="L1488" s="920"/>
      <c r="M1488" s="920"/>
      <c r="N1488" s="920"/>
      <c r="S1488" s="919"/>
    </row>
    <row r="1489" spans="1:19" ht="12.75" customHeight="1" x14ac:dyDescent="0.15">
      <c r="A1489" s="935">
        <v>1484</v>
      </c>
      <c r="B1489" s="919"/>
      <c r="C1489" s="920"/>
      <c r="D1489" s="931"/>
      <c r="E1489" s="893" t="b">
        <f t="shared" ca="1" si="66"/>
        <v>1</v>
      </c>
      <c r="F1489" s="893" t="str">
        <f t="array" aca="1" ref="F1489" ca="1">IF(G1489&lt;&gt;"",INDIRECT("'"&amp;G1489&amp;"'!"&amp;H1489),"")</f>
        <v/>
      </c>
      <c r="G1489" s="560"/>
      <c r="H1489" s="893"/>
      <c r="I1489" s="931"/>
      <c r="J1489" s="931"/>
      <c r="K1489" s="931"/>
      <c r="L1489" s="920"/>
      <c r="M1489" s="920"/>
      <c r="N1489" s="920"/>
      <c r="S1489" s="919"/>
    </row>
    <row r="1490" spans="1:19" ht="12.75" customHeight="1" x14ac:dyDescent="0.15">
      <c r="A1490" s="914">
        <v>1485</v>
      </c>
      <c r="B1490" s="929">
        <f>'EstExp 12-20'!G299</f>
        <v>0</v>
      </c>
      <c r="C1490" s="930">
        <f t="shared" ref="C1490:C1493" si="87">A1490-B1490</f>
        <v>1485</v>
      </c>
      <c r="D1490" s="920"/>
      <c r="E1490" s="893" t="b">
        <f t="shared" ca="1" si="66"/>
        <v>1</v>
      </c>
      <c r="F1490" s="932">
        <f t="array" aca="1" ref="F1490" ca="1">IF(G1490&lt;&gt;"",INDIRECT("'"&amp;G1490&amp;"'!"&amp;H1490),"")</f>
        <v>0</v>
      </c>
      <c r="G1490" s="560" t="s">
        <v>4786</v>
      </c>
      <c r="H1490" s="893" t="s">
        <v>5324</v>
      </c>
      <c r="I1490" s="920"/>
      <c r="J1490" s="920"/>
      <c r="K1490" s="920"/>
      <c r="L1490" s="920"/>
      <c r="M1490" s="920"/>
      <c r="N1490" s="920"/>
      <c r="S1490" s="919"/>
    </row>
    <row r="1491" spans="1:19" ht="12.75" customHeight="1" x14ac:dyDescent="0.15">
      <c r="A1491" s="914">
        <v>1486</v>
      </c>
      <c r="B1491" s="929">
        <f>'EstExp 12-20'!G300</f>
        <v>0</v>
      </c>
      <c r="C1491" s="930">
        <f t="shared" si="87"/>
        <v>1486</v>
      </c>
      <c r="D1491" s="920"/>
      <c r="E1491" s="893" t="b">
        <f t="shared" ca="1" si="66"/>
        <v>1</v>
      </c>
      <c r="F1491" s="932">
        <f t="array" aca="1" ref="F1491" ca="1">IF(G1491&lt;&gt;"",INDIRECT("'"&amp;G1491&amp;"'!"&amp;H1491),"")</f>
        <v>0</v>
      </c>
      <c r="G1491" s="560" t="s">
        <v>4786</v>
      </c>
      <c r="H1491" s="893" t="s">
        <v>5325</v>
      </c>
      <c r="I1491" s="920"/>
      <c r="J1491" s="920"/>
      <c r="K1491" s="920"/>
      <c r="L1491" s="920"/>
      <c r="M1491" s="920"/>
      <c r="N1491" s="920"/>
      <c r="S1491" s="919"/>
    </row>
    <row r="1492" spans="1:19" ht="12.75" customHeight="1" x14ac:dyDescent="0.15">
      <c r="A1492" s="914">
        <v>1487</v>
      </c>
      <c r="B1492" s="929">
        <f>'EstExp 12-20'!G309</f>
        <v>0</v>
      </c>
      <c r="C1492" s="930">
        <f t="shared" si="87"/>
        <v>1487</v>
      </c>
      <c r="D1492" s="920"/>
      <c r="E1492" s="893" t="b">
        <f t="shared" ca="1" si="66"/>
        <v>1</v>
      </c>
      <c r="F1492" s="932">
        <f t="array" aca="1" ref="F1492" ca="1">IF(G1492&lt;&gt;"",INDIRECT("'"&amp;G1492&amp;"'!"&amp;H1492),"")</f>
        <v>0</v>
      </c>
      <c r="G1492" s="560" t="s">
        <v>4786</v>
      </c>
      <c r="H1492" s="893" t="s">
        <v>5326</v>
      </c>
      <c r="I1492" s="920"/>
      <c r="J1492" s="920"/>
      <c r="K1492" s="920"/>
      <c r="L1492" s="920"/>
      <c r="M1492" s="920"/>
      <c r="N1492" s="920"/>
      <c r="S1492" s="919"/>
    </row>
    <row r="1493" spans="1:19" ht="12.75" customHeight="1" x14ac:dyDescent="0.15">
      <c r="A1493" s="914">
        <v>1488</v>
      </c>
      <c r="B1493" s="929">
        <f>'EstExp 12-20'!H298</f>
        <v>0</v>
      </c>
      <c r="C1493" s="930">
        <f t="shared" si="87"/>
        <v>1488</v>
      </c>
      <c r="D1493" s="920"/>
      <c r="E1493" s="893" t="b">
        <f t="shared" ca="1" si="66"/>
        <v>1</v>
      </c>
      <c r="F1493" s="932">
        <f t="array" aca="1" ref="F1493" ca="1">IF(G1493&lt;&gt;"",INDIRECT("'"&amp;G1493&amp;"'!"&amp;H1493),"")</f>
        <v>0</v>
      </c>
      <c r="G1493" s="560" t="s">
        <v>4786</v>
      </c>
      <c r="H1493" s="893" t="s">
        <v>5327</v>
      </c>
      <c r="I1493" s="920"/>
      <c r="J1493" s="920"/>
      <c r="K1493" s="920"/>
      <c r="L1493" s="920"/>
      <c r="M1493" s="920"/>
      <c r="N1493" s="920"/>
      <c r="S1493" s="919"/>
    </row>
    <row r="1494" spans="1:19" ht="12.75" customHeight="1" x14ac:dyDescent="0.15">
      <c r="A1494" s="935">
        <v>1489</v>
      </c>
      <c r="B1494" s="919"/>
      <c r="C1494" s="920"/>
      <c r="D1494" s="931"/>
      <c r="E1494" s="893" t="b">
        <f t="shared" ca="1" si="66"/>
        <v>1</v>
      </c>
      <c r="F1494" s="893" t="str">
        <f t="array" aca="1" ref="F1494" ca="1">IF(G1494&lt;&gt;"",INDIRECT("'"&amp;G1494&amp;"'!"&amp;H1494),"")</f>
        <v/>
      </c>
      <c r="G1494" s="560"/>
      <c r="H1494" s="893"/>
      <c r="I1494" s="931"/>
      <c r="J1494" s="931"/>
      <c r="K1494" s="931"/>
      <c r="L1494" s="920"/>
      <c r="M1494" s="920"/>
      <c r="N1494" s="920"/>
      <c r="S1494" s="919"/>
    </row>
    <row r="1495" spans="1:19" ht="12.75" customHeight="1" x14ac:dyDescent="0.15">
      <c r="A1495" s="935">
        <v>1490</v>
      </c>
      <c r="B1495" s="919"/>
      <c r="C1495" s="920"/>
      <c r="D1495" s="931"/>
      <c r="E1495" s="893" t="b">
        <f t="shared" ca="1" si="66"/>
        <v>1</v>
      </c>
      <c r="F1495" s="893" t="str">
        <f t="array" aca="1" ref="F1495" ca="1">IF(G1495&lt;&gt;"",INDIRECT("'"&amp;G1495&amp;"'!"&amp;H1495),"")</f>
        <v/>
      </c>
      <c r="G1495" s="560"/>
      <c r="H1495" s="893"/>
      <c r="I1495" s="931"/>
      <c r="J1495" s="931"/>
      <c r="K1495" s="931"/>
      <c r="L1495" s="920"/>
      <c r="M1495" s="920"/>
      <c r="N1495" s="920"/>
      <c r="S1495" s="919"/>
    </row>
    <row r="1496" spans="1:19" ht="12.75" customHeight="1" x14ac:dyDescent="0.15">
      <c r="A1496" s="914">
        <v>1491</v>
      </c>
      <c r="B1496" s="929">
        <f>'EstExp 12-20'!H299</f>
        <v>0</v>
      </c>
      <c r="C1496" s="930">
        <f t="shared" ref="C1496:C1499" si="88">A1496-B1496</f>
        <v>1491</v>
      </c>
      <c r="D1496" s="920"/>
      <c r="E1496" s="893" t="b">
        <f t="shared" ca="1" si="66"/>
        <v>1</v>
      </c>
      <c r="F1496" s="932">
        <f t="array" aca="1" ref="F1496" ca="1">IF(G1496&lt;&gt;"",INDIRECT("'"&amp;G1496&amp;"'!"&amp;H1496),"")</f>
        <v>0</v>
      </c>
      <c r="G1496" s="560" t="s">
        <v>4786</v>
      </c>
      <c r="H1496" s="893" t="s">
        <v>5328</v>
      </c>
      <c r="I1496" s="920"/>
      <c r="J1496" s="920"/>
      <c r="K1496" s="920"/>
      <c r="L1496" s="920"/>
      <c r="M1496" s="920"/>
      <c r="N1496" s="920"/>
      <c r="S1496" s="919"/>
    </row>
    <row r="1497" spans="1:19" ht="12.75" customHeight="1" x14ac:dyDescent="0.15">
      <c r="A1497" s="914">
        <v>1492</v>
      </c>
      <c r="B1497" s="929">
        <f>'EstExp 12-20'!H300</f>
        <v>0</v>
      </c>
      <c r="C1497" s="930">
        <f t="shared" si="88"/>
        <v>1492</v>
      </c>
      <c r="D1497" s="920"/>
      <c r="E1497" s="893" t="b">
        <f t="shared" ca="1" si="66"/>
        <v>1</v>
      </c>
      <c r="F1497" s="932">
        <f t="array" aca="1" ref="F1497" ca="1">IF(G1497&lt;&gt;"",INDIRECT("'"&amp;G1497&amp;"'!"&amp;H1497),"")</f>
        <v>0</v>
      </c>
      <c r="G1497" s="560" t="s">
        <v>4786</v>
      </c>
      <c r="H1497" s="893" t="s">
        <v>5329</v>
      </c>
      <c r="I1497" s="920"/>
      <c r="J1497" s="920"/>
      <c r="K1497" s="920"/>
      <c r="L1497" s="920"/>
      <c r="M1497" s="920"/>
      <c r="N1497" s="920"/>
      <c r="S1497" s="919"/>
    </row>
    <row r="1498" spans="1:19" ht="12.75" customHeight="1" x14ac:dyDescent="0.15">
      <c r="A1498" s="914">
        <v>1493</v>
      </c>
      <c r="B1498" s="929">
        <f>'EstExp 12-20'!H309</f>
        <v>0</v>
      </c>
      <c r="C1498" s="930">
        <f t="shared" si="88"/>
        <v>1493</v>
      </c>
      <c r="D1498" s="920"/>
      <c r="E1498" s="893" t="b">
        <f t="shared" ca="1" si="66"/>
        <v>1</v>
      </c>
      <c r="F1498" s="932">
        <f t="array" aca="1" ref="F1498" ca="1">IF(G1498&lt;&gt;"",INDIRECT("'"&amp;G1498&amp;"'!"&amp;H1498),"")</f>
        <v>0</v>
      </c>
      <c r="G1498" s="560" t="s">
        <v>4786</v>
      </c>
      <c r="H1498" s="893" t="s">
        <v>5330</v>
      </c>
      <c r="I1498" s="920"/>
      <c r="J1498" s="920"/>
      <c r="K1498" s="920"/>
      <c r="L1498" s="920"/>
      <c r="M1498" s="920"/>
      <c r="N1498" s="920"/>
      <c r="S1498" s="919"/>
    </row>
    <row r="1499" spans="1:19" ht="12.75" customHeight="1" x14ac:dyDescent="0.15">
      <c r="A1499" s="914">
        <v>1494</v>
      </c>
      <c r="B1499" s="929">
        <f>'EstExp 12-20'!K298</f>
        <v>1978356</v>
      </c>
      <c r="C1499" s="930">
        <f t="shared" si="88"/>
        <v>-1976862</v>
      </c>
      <c r="D1499" s="920"/>
      <c r="E1499" s="893" t="b">
        <f t="shared" ca="1" si="66"/>
        <v>1</v>
      </c>
      <c r="F1499" s="932">
        <f t="array" aca="1" ref="F1499" ca="1">IF(G1499&lt;&gt;"",INDIRECT("'"&amp;G1499&amp;"'!"&amp;H1499),"")</f>
        <v>1978356</v>
      </c>
      <c r="G1499" s="560" t="s">
        <v>4786</v>
      </c>
      <c r="H1499" s="893" t="s">
        <v>5331</v>
      </c>
      <c r="I1499" s="920"/>
      <c r="J1499" s="920"/>
      <c r="K1499" s="920"/>
      <c r="L1499" s="920"/>
      <c r="M1499" s="920"/>
      <c r="N1499" s="920"/>
      <c r="S1499" s="919"/>
    </row>
    <row r="1500" spans="1:19" ht="12.75" customHeight="1" x14ac:dyDescent="0.15">
      <c r="A1500" s="935">
        <v>1495</v>
      </c>
      <c r="B1500" s="919"/>
      <c r="C1500" s="920"/>
      <c r="D1500" s="931"/>
      <c r="E1500" s="893" t="b">
        <f t="shared" ca="1" si="66"/>
        <v>1</v>
      </c>
      <c r="F1500" s="893" t="str">
        <f t="array" aca="1" ref="F1500" ca="1">IF(G1500&lt;&gt;"",INDIRECT("'"&amp;G1500&amp;"'!"&amp;H1500),"")</f>
        <v/>
      </c>
      <c r="G1500" s="560"/>
      <c r="H1500" s="893"/>
      <c r="I1500" s="931"/>
      <c r="J1500" s="931"/>
      <c r="K1500" s="931"/>
      <c r="L1500" s="920"/>
      <c r="M1500" s="920"/>
      <c r="N1500" s="920"/>
      <c r="S1500" s="919"/>
    </row>
    <row r="1501" spans="1:19" ht="12.75" customHeight="1" x14ac:dyDescent="0.15">
      <c r="A1501" s="935">
        <v>1496</v>
      </c>
      <c r="B1501" s="919"/>
      <c r="C1501" s="920"/>
      <c r="D1501" s="931"/>
      <c r="E1501" s="893" t="b">
        <f t="shared" ca="1" si="66"/>
        <v>1</v>
      </c>
      <c r="F1501" s="893" t="str">
        <f t="array" aca="1" ref="F1501" ca="1">IF(G1501&lt;&gt;"",INDIRECT("'"&amp;G1501&amp;"'!"&amp;H1501),"")</f>
        <v/>
      </c>
      <c r="G1501" s="560"/>
      <c r="H1501" s="893"/>
      <c r="I1501" s="931"/>
      <c r="J1501" s="931"/>
      <c r="K1501" s="931"/>
      <c r="L1501" s="920"/>
      <c r="M1501" s="920"/>
      <c r="N1501" s="920"/>
      <c r="S1501" s="919"/>
    </row>
    <row r="1502" spans="1:19" ht="12.75" customHeight="1" x14ac:dyDescent="0.15">
      <c r="A1502" s="914">
        <v>1497</v>
      </c>
      <c r="B1502" s="929">
        <f>'EstExp 12-20'!K299</f>
        <v>0</v>
      </c>
      <c r="C1502" s="930">
        <f t="shared" ref="C1502:C1505" si="89">A1502-B1502</f>
        <v>1497</v>
      </c>
      <c r="D1502" s="920"/>
      <c r="E1502" s="893" t="b">
        <f t="shared" ca="1" si="66"/>
        <v>1</v>
      </c>
      <c r="F1502" s="932">
        <f t="array" aca="1" ref="F1502" ca="1">IF(G1502&lt;&gt;"",INDIRECT("'"&amp;G1502&amp;"'!"&amp;H1502),"")</f>
        <v>0</v>
      </c>
      <c r="G1502" s="560" t="s">
        <v>4786</v>
      </c>
      <c r="H1502" s="893" t="s">
        <v>5332</v>
      </c>
      <c r="I1502" s="920"/>
      <c r="J1502" s="920"/>
      <c r="K1502" s="920"/>
      <c r="L1502" s="920"/>
      <c r="M1502" s="920"/>
      <c r="N1502" s="920"/>
      <c r="S1502" s="919"/>
    </row>
    <row r="1503" spans="1:19" ht="12.75" customHeight="1" x14ac:dyDescent="0.15">
      <c r="A1503" s="914">
        <v>1498</v>
      </c>
      <c r="B1503" s="929">
        <f>'EstExp 12-20'!K300</f>
        <v>1978356</v>
      </c>
      <c r="C1503" s="930">
        <f t="shared" si="89"/>
        <v>-1976858</v>
      </c>
      <c r="D1503" s="920"/>
      <c r="E1503" s="893" t="b">
        <f t="shared" ca="1" si="66"/>
        <v>1</v>
      </c>
      <c r="F1503" s="932">
        <f t="array" aca="1" ref="F1503" ca="1">IF(G1503&lt;&gt;"",INDIRECT("'"&amp;G1503&amp;"'!"&amp;H1503),"")</f>
        <v>1978356</v>
      </c>
      <c r="G1503" s="560" t="s">
        <v>4786</v>
      </c>
      <c r="H1503" s="893" t="s">
        <v>5333</v>
      </c>
      <c r="I1503" s="920"/>
      <c r="J1503" s="920"/>
      <c r="K1503" s="920"/>
      <c r="L1503" s="920"/>
      <c r="M1503" s="920"/>
      <c r="N1503" s="920"/>
      <c r="S1503" s="919"/>
    </row>
    <row r="1504" spans="1:19" ht="12.75" customHeight="1" x14ac:dyDescent="0.15">
      <c r="A1504" s="914">
        <v>1499</v>
      </c>
      <c r="B1504" s="929">
        <f>'EstExp 12-20'!K309</f>
        <v>1978356</v>
      </c>
      <c r="C1504" s="930">
        <f t="shared" si="89"/>
        <v>-1976857</v>
      </c>
      <c r="D1504" s="920"/>
      <c r="E1504" s="893" t="b">
        <f t="shared" ca="1" si="66"/>
        <v>1</v>
      </c>
      <c r="F1504" s="932">
        <f t="array" aca="1" ref="F1504" ca="1">IF(G1504&lt;&gt;"",INDIRECT("'"&amp;G1504&amp;"'!"&amp;H1504),"")</f>
        <v>1978356</v>
      </c>
      <c r="G1504" s="560" t="s">
        <v>4786</v>
      </c>
      <c r="H1504" s="893" t="s">
        <v>5334</v>
      </c>
      <c r="I1504" s="920"/>
      <c r="J1504" s="920"/>
      <c r="K1504" s="920"/>
      <c r="L1504" s="920"/>
      <c r="M1504" s="920"/>
      <c r="N1504" s="920"/>
      <c r="S1504" s="919"/>
    </row>
    <row r="1505" spans="1:19" ht="12.75" customHeight="1" x14ac:dyDescent="0.15">
      <c r="A1505" s="914">
        <v>1500</v>
      </c>
      <c r="B1505" s="929">
        <f>'EstExp 12-20'!K310</f>
        <v>-1978356</v>
      </c>
      <c r="C1505" s="930">
        <f t="shared" si="89"/>
        <v>1979856</v>
      </c>
      <c r="D1505" s="920"/>
      <c r="E1505" s="893" t="b">
        <f t="shared" ca="1" si="66"/>
        <v>1</v>
      </c>
      <c r="F1505" s="932">
        <f t="array" aca="1" ref="F1505" ca="1">IF(G1505&lt;&gt;"",INDIRECT("'"&amp;G1505&amp;"'!"&amp;H1505),"")</f>
        <v>-1978356</v>
      </c>
      <c r="G1505" s="560" t="s">
        <v>4786</v>
      </c>
      <c r="H1505" s="893" t="s">
        <v>5335</v>
      </c>
      <c r="I1505" s="920"/>
      <c r="J1505" s="920"/>
      <c r="K1505" s="920"/>
      <c r="L1505" s="920"/>
      <c r="M1505" s="920"/>
      <c r="N1505" s="920"/>
      <c r="S1505" s="919"/>
    </row>
    <row r="1506" spans="1:19" ht="12.75" customHeight="1" x14ac:dyDescent="0.15">
      <c r="A1506" s="935">
        <v>1501</v>
      </c>
      <c r="B1506" s="919"/>
      <c r="C1506" s="920"/>
      <c r="D1506" s="931"/>
      <c r="E1506" s="893" t="b">
        <f t="shared" ca="1" si="66"/>
        <v>1</v>
      </c>
      <c r="F1506" s="893" t="str">
        <f t="array" aca="1" ref="F1506" ca="1">IF(G1506&lt;&gt;"",INDIRECT("'"&amp;G1506&amp;"'!"&amp;H1506),"")</f>
        <v/>
      </c>
      <c r="G1506" s="560"/>
      <c r="H1506" s="893"/>
      <c r="I1506" s="931"/>
      <c r="J1506" s="931"/>
      <c r="K1506" s="931"/>
      <c r="L1506" s="920"/>
      <c r="M1506" s="920"/>
      <c r="N1506" s="920"/>
      <c r="S1506" s="919"/>
    </row>
    <row r="1507" spans="1:19" ht="12.75" customHeight="1" x14ac:dyDescent="0.15">
      <c r="A1507" s="935">
        <v>1502</v>
      </c>
      <c r="B1507" s="919"/>
      <c r="C1507" s="920"/>
      <c r="D1507" s="931"/>
      <c r="E1507" s="893" t="b">
        <f t="shared" ca="1" si="66"/>
        <v>1</v>
      </c>
      <c r="F1507" s="893" t="str">
        <f t="array" aca="1" ref="F1507" ca="1">IF(G1507&lt;&gt;"",INDIRECT("'"&amp;G1507&amp;"'!"&amp;H1507),"")</f>
        <v/>
      </c>
      <c r="G1507" s="560"/>
      <c r="H1507" s="893"/>
      <c r="I1507" s="931"/>
      <c r="J1507" s="931"/>
      <c r="K1507" s="931"/>
      <c r="L1507" s="920"/>
      <c r="M1507" s="920"/>
      <c r="N1507" s="920"/>
      <c r="S1507" s="919"/>
    </row>
    <row r="1508" spans="1:19" ht="12.75" customHeight="1" x14ac:dyDescent="0.15">
      <c r="A1508" s="935">
        <v>1503</v>
      </c>
      <c r="B1508" s="919"/>
      <c r="C1508" s="920"/>
      <c r="D1508" s="931"/>
      <c r="E1508" s="893" t="b">
        <f t="shared" ca="1" si="66"/>
        <v>1</v>
      </c>
      <c r="F1508" s="893" t="str">
        <f t="array" aca="1" ref="F1508" ca="1">IF(G1508&lt;&gt;"",INDIRECT("'"&amp;G1508&amp;"'!"&amp;H1508),"")</f>
        <v/>
      </c>
      <c r="G1508" s="560"/>
      <c r="H1508" s="893"/>
      <c r="I1508" s="931"/>
      <c r="J1508" s="931"/>
      <c r="K1508" s="931"/>
      <c r="L1508" s="920"/>
      <c r="M1508" s="920"/>
      <c r="N1508" s="920"/>
      <c r="S1508" s="919"/>
    </row>
    <row r="1509" spans="1:19" ht="12.75" customHeight="1" x14ac:dyDescent="0.15">
      <c r="A1509" s="935">
        <v>1504</v>
      </c>
      <c r="B1509" s="919"/>
      <c r="C1509" s="920"/>
      <c r="D1509" s="931"/>
      <c r="E1509" s="893" t="b">
        <f t="shared" ca="1" si="66"/>
        <v>1</v>
      </c>
      <c r="F1509" s="893" t="str">
        <f t="array" aca="1" ref="F1509" ca="1">IF(G1509&lt;&gt;"",INDIRECT("'"&amp;G1509&amp;"'!"&amp;H1509),"")</f>
        <v/>
      </c>
      <c r="G1509" s="560"/>
      <c r="H1509" s="893"/>
      <c r="I1509" s="931"/>
      <c r="J1509" s="931"/>
      <c r="K1509" s="931"/>
      <c r="L1509" s="920"/>
      <c r="M1509" s="920"/>
      <c r="N1509" s="920"/>
      <c r="S1509" s="919"/>
    </row>
    <row r="1510" spans="1:19" ht="12.75" customHeight="1" x14ac:dyDescent="0.15">
      <c r="A1510" s="935">
        <v>1505</v>
      </c>
      <c r="B1510" s="919"/>
      <c r="C1510" s="920"/>
      <c r="D1510" s="931"/>
      <c r="E1510" s="893" t="b">
        <f t="shared" ca="1" si="66"/>
        <v>1</v>
      </c>
      <c r="F1510" s="893" t="str">
        <f t="array" aca="1" ref="F1510" ca="1">IF(G1510&lt;&gt;"",INDIRECT("'"&amp;G1510&amp;"'!"&amp;H1510),"")</f>
        <v/>
      </c>
      <c r="G1510" s="560"/>
      <c r="H1510" s="893"/>
      <c r="I1510" s="931"/>
      <c r="J1510" s="931"/>
      <c r="K1510" s="931"/>
      <c r="L1510" s="920"/>
      <c r="M1510" s="920"/>
      <c r="N1510" s="920"/>
      <c r="S1510" s="919"/>
    </row>
    <row r="1511" spans="1:19" ht="12.75" customHeight="1" x14ac:dyDescent="0.15">
      <c r="A1511" s="935">
        <v>1506</v>
      </c>
      <c r="B1511" s="919"/>
      <c r="C1511" s="920"/>
      <c r="D1511" s="931"/>
      <c r="E1511" s="893" t="b">
        <f t="shared" ca="1" si="66"/>
        <v>1</v>
      </c>
      <c r="F1511" s="893" t="str">
        <f t="array" aca="1" ref="F1511" ca="1">IF(G1511&lt;&gt;"",INDIRECT("'"&amp;G1511&amp;"'!"&amp;H1511),"")</f>
        <v/>
      </c>
      <c r="G1511" s="560"/>
      <c r="H1511" s="893"/>
      <c r="I1511" s="931"/>
      <c r="J1511" s="931"/>
      <c r="K1511" s="931"/>
      <c r="L1511" s="920"/>
      <c r="M1511" s="920"/>
      <c r="N1511" s="920"/>
      <c r="S1511" s="919"/>
    </row>
    <row r="1512" spans="1:19" ht="12.75" customHeight="1" x14ac:dyDescent="0.15">
      <c r="A1512" s="935">
        <v>1507</v>
      </c>
      <c r="B1512" s="919"/>
      <c r="C1512" s="920"/>
      <c r="D1512" s="920" t="s">
        <v>4732</v>
      </c>
      <c r="E1512" s="893" t="b">
        <f t="shared" ca="1" si="66"/>
        <v>1</v>
      </c>
      <c r="F1512" s="893" t="str">
        <f t="array" aca="1" ref="F1512" ca="1">IF(G1512&lt;&gt;"",INDIRECT("'"&amp;G1512&amp;"'!"&amp;H1512),"")</f>
        <v/>
      </c>
      <c r="G1512" s="560"/>
      <c r="H1512" s="893"/>
      <c r="I1512" s="920"/>
      <c r="J1512" s="920"/>
      <c r="K1512" s="920"/>
      <c r="L1512" s="920"/>
      <c r="M1512" s="920"/>
      <c r="N1512" s="920"/>
      <c r="S1512" s="919"/>
    </row>
    <row r="1513" spans="1:19" ht="12.75" customHeight="1" x14ac:dyDescent="0.15">
      <c r="A1513" s="935">
        <v>1508</v>
      </c>
      <c r="B1513" s="919"/>
      <c r="C1513" s="920"/>
      <c r="D1513" s="920" t="s">
        <v>4732</v>
      </c>
      <c r="E1513" s="893" t="b">
        <f t="shared" ca="1" si="66"/>
        <v>1</v>
      </c>
      <c r="F1513" s="893" t="str">
        <f t="array" aca="1" ref="F1513" ca="1">IF(G1513&lt;&gt;"",INDIRECT("'"&amp;G1513&amp;"'!"&amp;H1513),"")</f>
        <v/>
      </c>
      <c r="G1513" s="560"/>
      <c r="H1513" s="893"/>
      <c r="I1513" s="920"/>
      <c r="J1513" s="920"/>
      <c r="K1513" s="920"/>
      <c r="L1513" s="920"/>
      <c r="M1513" s="920"/>
      <c r="N1513" s="920"/>
      <c r="S1513" s="919"/>
    </row>
    <row r="1514" spans="1:19" ht="12.75" customHeight="1" x14ac:dyDescent="0.15">
      <c r="A1514" s="935">
        <v>1509</v>
      </c>
      <c r="B1514" s="919"/>
      <c r="C1514" s="920"/>
      <c r="D1514" s="920" t="s">
        <v>4732</v>
      </c>
      <c r="E1514" s="893" t="b">
        <f t="shared" ca="1" si="66"/>
        <v>1</v>
      </c>
      <c r="F1514" s="893" t="str">
        <f t="array" aca="1" ref="F1514" ca="1">IF(G1514&lt;&gt;"",INDIRECT("'"&amp;G1514&amp;"'!"&amp;H1514),"")</f>
        <v/>
      </c>
      <c r="G1514" s="560"/>
      <c r="H1514" s="893"/>
      <c r="I1514" s="920"/>
      <c r="J1514" s="920"/>
      <c r="K1514" s="920"/>
      <c r="L1514" s="920"/>
      <c r="M1514" s="920"/>
      <c r="N1514" s="920"/>
      <c r="S1514" s="919"/>
    </row>
    <row r="1515" spans="1:19" ht="12.75" customHeight="1" x14ac:dyDescent="0.15">
      <c r="A1515" s="935">
        <v>1510</v>
      </c>
      <c r="B1515" s="919"/>
      <c r="C1515" s="920"/>
      <c r="D1515" s="920" t="s">
        <v>4732</v>
      </c>
      <c r="E1515" s="893" t="b">
        <f t="shared" ca="1" si="66"/>
        <v>1</v>
      </c>
      <c r="F1515" s="893" t="str">
        <f t="array" aca="1" ref="F1515" ca="1">IF(G1515&lt;&gt;"",INDIRECT("'"&amp;G1515&amp;"'!"&amp;H1515),"")</f>
        <v/>
      </c>
      <c r="G1515" s="560"/>
      <c r="H1515" s="893"/>
      <c r="I1515" s="920"/>
      <c r="J1515" s="920"/>
      <c r="K1515" s="920"/>
      <c r="L1515" s="920"/>
      <c r="M1515" s="920"/>
      <c r="N1515" s="920"/>
      <c r="S1515" s="919"/>
    </row>
    <row r="1516" spans="1:19" ht="12.75" customHeight="1" x14ac:dyDescent="0.15">
      <c r="A1516" s="935">
        <v>1511</v>
      </c>
      <c r="B1516" s="919"/>
      <c r="C1516" s="920"/>
      <c r="D1516" s="920" t="s">
        <v>4732</v>
      </c>
      <c r="E1516" s="893" t="b">
        <f t="shared" ca="1" si="66"/>
        <v>1</v>
      </c>
      <c r="F1516" s="893" t="str">
        <f t="array" aca="1" ref="F1516" ca="1">IF(G1516&lt;&gt;"",INDIRECT("'"&amp;G1516&amp;"'!"&amp;H1516),"")</f>
        <v/>
      </c>
      <c r="G1516" s="560"/>
      <c r="H1516" s="893"/>
      <c r="I1516" s="920"/>
      <c r="J1516" s="920"/>
      <c r="K1516" s="920"/>
      <c r="L1516" s="920"/>
      <c r="M1516" s="920"/>
      <c r="N1516" s="920"/>
      <c r="S1516" s="919"/>
    </row>
    <row r="1517" spans="1:19" ht="12.75" customHeight="1" x14ac:dyDescent="0.15">
      <c r="A1517" s="935">
        <v>1512</v>
      </c>
      <c r="B1517" s="919"/>
      <c r="C1517" s="920"/>
      <c r="D1517" s="920" t="s">
        <v>4732</v>
      </c>
      <c r="E1517" s="893" t="b">
        <f t="shared" ca="1" si="66"/>
        <v>1</v>
      </c>
      <c r="F1517" s="893" t="str">
        <f t="array" aca="1" ref="F1517" ca="1">IF(G1517&lt;&gt;"",INDIRECT("'"&amp;G1517&amp;"'!"&amp;H1517),"")</f>
        <v/>
      </c>
      <c r="G1517" s="560"/>
      <c r="H1517" s="893"/>
      <c r="I1517" s="920"/>
      <c r="J1517" s="920"/>
      <c r="K1517" s="920"/>
      <c r="L1517" s="920"/>
      <c r="M1517" s="920"/>
      <c r="N1517" s="920"/>
      <c r="S1517" s="919"/>
    </row>
    <row r="1518" spans="1:19" ht="12.75" customHeight="1" x14ac:dyDescent="0.15">
      <c r="A1518" s="935">
        <v>1513</v>
      </c>
      <c r="B1518" s="919"/>
      <c r="C1518" s="920"/>
      <c r="D1518" s="920" t="s">
        <v>4732</v>
      </c>
      <c r="E1518" s="893" t="b">
        <f t="shared" ca="1" si="66"/>
        <v>1</v>
      </c>
      <c r="F1518" s="893" t="str">
        <f t="array" aca="1" ref="F1518" ca="1">IF(G1518&lt;&gt;"",INDIRECT("'"&amp;G1518&amp;"'!"&amp;H1518),"")</f>
        <v/>
      </c>
      <c r="G1518" s="560"/>
      <c r="H1518" s="893"/>
      <c r="I1518" s="920"/>
      <c r="J1518" s="920"/>
      <c r="K1518" s="920"/>
      <c r="L1518" s="920"/>
      <c r="M1518" s="920"/>
      <c r="N1518" s="920"/>
      <c r="S1518" s="919"/>
    </row>
    <row r="1519" spans="1:19" ht="12.75" customHeight="1" x14ac:dyDescent="0.15">
      <c r="A1519" s="935">
        <v>1514</v>
      </c>
      <c r="B1519" s="919"/>
      <c r="C1519" s="920"/>
      <c r="D1519" s="920" t="s">
        <v>4732</v>
      </c>
      <c r="E1519" s="893" t="b">
        <f t="shared" ca="1" si="66"/>
        <v>1</v>
      </c>
      <c r="F1519" s="893" t="str">
        <f t="array" aca="1" ref="F1519" ca="1">IF(G1519&lt;&gt;"",INDIRECT("'"&amp;G1519&amp;"'!"&amp;H1519),"")</f>
        <v/>
      </c>
      <c r="G1519" s="560"/>
      <c r="H1519" s="893"/>
      <c r="I1519" s="920"/>
      <c r="J1519" s="920"/>
      <c r="K1519" s="920"/>
      <c r="L1519" s="920"/>
      <c r="M1519" s="920"/>
      <c r="N1519" s="920"/>
      <c r="S1519" s="919"/>
    </row>
    <row r="1520" spans="1:19" ht="12.75" customHeight="1" x14ac:dyDescent="0.15">
      <c r="A1520" s="935">
        <v>1515</v>
      </c>
      <c r="B1520" s="919"/>
      <c r="C1520" s="920"/>
      <c r="D1520" s="920" t="s">
        <v>4732</v>
      </c>
      <c r="E1520" s="893" t="b">
        <f t="shared" ca="1" si="66"/>
        <v>1</v>
      </c>
      <c r="F1520" s="893" t="str">
        <f t="array" aca="1" ref="F1520" ca="1">IF(G1520&lt;&gt;"",INDIRECT("'"&amp;G1520&amp;"'!"&amp;H1520),"")</f>
        <v/>
      </c>
      <c r="G1520" s="560"/>
      <c r="H1520" s="893"/>
      <c r="I1520" s="920"/>
      <c r="J1520" s="920"/>
      <c r="K1520" s="920"/>
      <c r="L1520" s="920"/>
      <c r="M1520" s="920"/>
      <c r="N1520" s="920"/>
      <c r="S1520" s="919"/>
    </row>
    <row r="1521" spans="1:19" ht="12.75" customHeight="1" x14ac:dyDescent="0.15">
      <c r="A1521" s="935">
        <v>1516</v>
      </c>
      <c r="B1521" s="919"/>
      <c r="C1521" s="920"/>
      <c r="D1521" s="920" t="s">
        <v>4732</v>
      </c>
      <c r="E1521" s="893" t="b">
        <f t="shared" ca="1" si="66"/>
        <v>1</v>
      </c>
      <c r="F1521" s="893" t="str">
        <f t="array" aca="1" ref="F1521" ca="1">IF(G1521&lt;&gt;"",INDIRECT("'"&amp;G1521&amp;"'!"&amp;H1521),"")</f>
        <v/>
      </c>
      <c r="G1521" s="560"/>
      <c r="H1521" s="893"/>
      <c r="I1521" s="920"/>
      <c r="J1521" s="920"/>
      <c r="K1521" s="920"/>
      <c r="L1521" s="920"/>
      <c r="M1521" s="920"/>
      <c r="N1521" s="920"/>
      <c r="S1521" s="919"/>
    </row>
    <row r="1522" spans="1:19" ht="12.75" customHeight="1" x14ac:dyDescent="0.15">
      <c r="A1522" s="935">
        <v>1517</v>
      </c>
      <c r="B1522" s="919"/>
      <c r="C1522" s="920"/>
      <c r="D1522" s="931"/>
      <c r="E1522" s="893" t="b">
        <f t="shared" ca="1" si="66"/>
        <v>1</v>
      </c>
      <c r="F1522" s="893" t="str">
        <f t="array" aca="1" ref="F1522" ca="1">IF(G1522&lt;&gt;"",INDIRECT("'"&amp;G1522&amp;"'!"&amp;H1522),"")</f>
        <v/>
      </c>
      <c r="G1522" s="560"/>
      <c r="H1522" s="893"/>
      <c r="I1522" s="931"/>
      <c r="J1522" s="931"/>
      <c r="K1522" s="931"/>
      <c r="L1522" s="920"/>
      <c r="M1522" s="920"/>
      <c r="N1522" s="920"/>
      <c r="S1522" s="919"/>
    </row>
    <row r="1523" spans="1:19" ht="12.75" customHeight="1" x14ac:dyDescent="0.15">
      <c r="A1523" s="935">
        <v>1518</v>
      </c>
      <c r="B1523" s="919"/>
      <c r="C1523" s="920"/>
      <c r="D1523" s="931"/>
      <c r="E1523" s="893" t="b">
        <f t="shared" ca="1" si="66"/>
        <v>1</v>
      </c>
      <c r="F1523" s="893" t="str">
        <f t="array" aca="1" ref="F1523" ca="1">IF(G1523&lt;&gt;"",INDIRECT("'"&amp;G1523&amp;"'!"&amp;H1523),"")</f>
        <v/>
      </c>
      <c r="G1523" s="560"/>
      <c r="H1523" s="893"/>
      <c r="I1523" s="931"/>
      <c r="J1523" s="931"/>
      <c r="K1523" s="931"/>
      <c r="L1523" s="920"/>
      <c r="M1523" s="920"/>
      <c r="N1523" s="920"/>
      <c r="S1523" s="919"/>
    </row>
    <row r="1524" spans="1:19" ht="12.75" customHeight="1" x14ac:dyDescent="0.15">
      <c r="A1524" s="935">
        <v>1519</v>
      </c>
      <c r="B1524" s="919"/>
      <c r="C1524" s="920"/>
      <c r="D1524" s="931"/>
      <c r="E1524" s="893" t="b">
        <f t="shared" ca="1" si="66"/>
        <v>1</v>
      </c>
      <c r="F1524" s="893" t="str">
        <f t="array" aca="1" ref="F1524" ca="1">IF(G1524&lt;&gt;"",INDIRECT("'"&amp;G1524&amp;"'!"&amp;H1524),"")</f>
        <v/>
      </c>
      <c r="G1524" s="560"/>
      <c r="H1524" s="893"/>
      <c r="I1524" s="931"/>
      <c r="J1524" s="931"/>
      <c r="K1524" s="931"/>
      <c r="L1524" s="920"/>
      <c r="M1524" s="920"/>
      <c r="N1524" s="920"/>
      <c r="S1524" s="919"/>
    </row>
    <row r="1525" spans="1:19" ht="12.75" customHeight="1" x14ac:dyDescent="0.15">
      <c r="A1525" s="935">
        <v>1520</v>
      </c>
      <c r="B1525" s="919"/>
      <c r="C1525" s="920"/>
      <c r="D1525" s="931"/>
      <c r="E1525" s="893" t="b">
        <f t="shared" ca="1" si="66"/>
        <v>1</v>
      </c>
      <c r="F1525" s="893" t="str">
        <f t="array" aca="1" ref="F1525" ca="1">IF(G1525&lt;&gt;"",INDIRECT("'"&amp;G1525&amp;"'!"&amp;H1525),"")</f>
        <v/>
      </c>
      <c r="G1525" s="560"/>
      <c r="H1525" s="893"/>
      <c r="I1525" s="931"/>
      <c r="J1525" s="931"/>
      <c r="K1525" s="931"/>
      <c r="L1525" s="920"/>
      <c r="M1525" s="920"/>
      <c r="N1525" s="920"/>
      <c r="S1525" s="919"/>
    </row>
    <row r="1526" spans="1:19" ht="12.75" customHeight="1" x14ac:dyDescent="0.15">
      <c r="A1526" s="935">
        <v>1521</v>
      </c>
      <c r="B1526" s="919"/>
      <c r="C1526" s="920"/>
      <c r="D1526" s="931"/>
      <c r="E1526" s="893" t="b">
        <f t="shared" ca="1" si="66"/>
        <v>1</v>
      </c>
      <c r="F1526" s="893" t="str">
        <f t="array" aca="1" ref="F1526" ca="1">IF(G1526&lt;&gt;"",INDIRECT("'"&amp;G1526&amp;"'!"&amp;H1526),"")</f>
        <v/>
      </c>
      <c r="G1526" s="560"/>
      <c r="H1526" s="893"/>
      <c r="I1526" s="931"/>
      <c r="J1526" s="931"/>
      <c r="K1526" s="931"/>
      <c r="L1526" s="920"/>
      <c r="M1526" s="920"/>
      <c r="N1526" s="920"/>
      <c r="S1526" s="919"/>
    </row>
    <row r="1527" spans="1:19" ht="12.75" customHeight="1" x14ac:dyDescent="0.15">
      <c r="A1527" s="935">
        <v>1522</v>
      </c>
      <c r="B1527" s="919"/>
      <c r="C1527" s="920"/>
      <c r="D1527" s="931"/>
      <c r="E1527" s="893" t="b">
        <f t="shared" ca="1" si="66"/>
        <v>1</v>
      </c>
      <c r="F1527" s="893" t="str">
        <f t="array" aca="1" ref="F1527" ca="1">IF(G1527&lt;&gt;"",INDIRECT("'"&amp;G1527&amp;"'!"&amp;H1527),"")</f>
        <v/>
      </c>
      <c r="G1527" s="560"/>
      <c r="H1527" s="893"/>
      <c r="I1527" s="931"/>
      <c r="J1527" s="931"/>
      <c r="K1527" s="931"/>
      <c r="L1527" s="920"/>
      <c r="M1527" s="920"/>
      <c r="N1527" s="920"/>
      <c r="S1527" s="919"/>
    </row>
    <row r="1528" spans="1:19" ht="12.75" customHeight="1" x14ac:dyDescent="0.15">
      <c r="A1528" s="935">
        <v>1523</v>
      </c>
      <c r="B1528" s="919"/>
      <c r="C1528" s="920"/>
      <c r="D1528" s="931"/>
      <c r="E1528" s="893" t="b">
        <f t="shared" ca="1" si="66"/>
        <v>1</v>
      </c>
      <c r="F1528" s="893" t="str">
        <f t="array" aca="1" ref="F1528" ca="1">IF(G1528&lt;&gt;"",INDIRECT("'"&amp;G1528&amp;"'!"&amp;H1528),"")</f>
        <v/>
      </c>
      <c r="G1528" s="560"/>
      <c r="H1528" s="893"/>
      <c r="I1528" s="931"/>
      <c r="J1528" s="931"/>
      <c r="K1528" s="931"/>
      <c r="L1528" s="920"/>
      <c r="M1528" s="920"/>
      <c r="N1528" s="920"/>
      <c r="S1528" s="919"/>
    </row>
    <row r="1529" spans="1:19" ht="12.75" customHeight="1" x14ac:dyDescent="0.15">
      <c r="A1529" s="935">
        <v>1524</v>
      </c>
      <c r="B1529" s="919"/>
      <c r="C1529" s="920"/>
      <c r="D1529" s="931"/>
      <c r="E1529" s="893" t="b">
        <f t="shared" ca="1" si="66"/>
        <v>1</v>
      </c>
      <c r="F1529" s="893" t="str">
        <f t="array" aca="1" ref="F1529" ca="1">IF(G1529&lt;&gt;"",INDIRECT("'"&amp;G1529&amp;"'!"&amp;H1529),"")</f>
        <v/>
      </c>
      <c r="G1529" s="560"/>
      <c r="H1529" s="893"/>
      <c r="I1529" s="931"/>
      <c r="J1529" s="931"/>
      <c r="K1529" s="931"/>
      <c r="L1529" s="920"/>
      <c r="M1529" s="920"/>
      <c r="N1529" s="920"/>
      <c r="S1529" s="919"/>
    </row>
    <row r="1530" spans="1:19" ht="12.75" customHeight="1" x14ac:dyDescent="0.15">
      <c r="A1530" s="935">
        <v>1525</v>
      </c>
      <c r="B1530" s="919"/>
      <c r="C1530" s="920"/>
      <c r="D1530" s="931"/>
      <c r="E1530" s="893" t="b">
        <f t="shared" ca="1" si="66"/>
        <v>1</v>
      </c>
      <c r="F1530" s="893" t="str">
        <f t="array" aca="1" ref="F1530" ca="1">IF(G1530&lt;&gt;"",INDIRECT("'"&amp;G1530&amp;"'!"&amp;H1530),"")</f>
        <v/>
      </c>
      <c r="G1530" s="560"/>
      <c r="H1530" s="893"/>
      <c r="I1530" s="931"/>
      <c r="J1530" s="931"/>
      <c r="K1530" s="931"/>
      <c r="L1530" s="920"/>
      <c r="M1530" s="920"/>
      <c r="N1530" s="920"/>
      <c r="S1530" s="919"/>
    </row>
    <row r="1531" spans="1:19" ht="12.75" customHeight="1" x14ac:dyDescent="0.15">
      <c r="A1531" s="935">
        <v>1526</v>
      </c>
      <c r="B1531" s="919"/>
      <c r="C1531" s="920"/>
      <c r="D1531" s="931"/>
      <c r="E1531" s="893" t="b">
        <f t="shared" ref="E1531:E1785" ca="1" si="90">F1531=B1531</f>
        <v>1</v>
      </c>
      <c r="F1531" s="893" t="str">
        <f t="array" aca="1" ref="F1531" ca="1">IF(G1531&lt;&gt;"",INDIRECT("'"&amp;G1531&amp;"'!"&amp;H1531),"")</f>
        <v/>
      </c>
      <c r="G1531" s="560"/>
      <c r="H1531" s="893"/>
      <c r="I1531" s="931"/>
      <c r="J1531" s="931"/>
      <c r="K1531" s="931"/>
      <c r="L1531" s="920"/>
      <c r="M1531" s="920"/>
      <c r="N1531" s="920"/>
      <c r="S1531" s="919"/>
    </row>
    <row r="1532" spans="1:19" ht="12.75" customHeight="1" x14ac:dyDescent="0.15">
      <c r="A1532" s="935">
        <v>1527</v>
      </c>
      <c r="B1532" s="919"/>
      <c r="C1532" s="920"/>
      <c r="D1532" s="931"/>
      <c r="E1532" s="893" t="b">
        <f t="shared" ca="1" si="90"/>
        <v>1</v>
      </c>
      <c r="F1532" s="893" t="str">
        <f t="array" aca="1" ref="F1532" ca="1">IF(G1532&lt;&gt;"",INDIRECT("'"&amp;G1532&amp;"'!"&amp;H1532),"")</f>
        <v/>
      </c>
      <c r="G1532" s="560"/>
      <c r="H1532" s="893"/>
      <c r="I1532" s="931"/>
      <c r="J1532" s="931"/>
      <c r="K1532" s="931"/>
      <c r="L1532" s="920"/>
      <c r="M1532" s="920"/>
      <c r="N1532" s="920"/>
      <c r="S1532" s="919"/>
    </row>
    <row r="1533" spans="1:19" ht="12.75" customHeight="1" x14ac:dyDescent="0.15">
      <c r="A1533" s="935">
        <v>1528</v>
      </c>
      <c r="B1533" s="919"/>
      <c r="C1533" s="920"/>
      <c r="D1533" s="931"/>
      <c r="E1533" s="893" t="b">
        <f t="shared" ca="1" si="90"/>
        <v>1</v>
      </c>
      <c r="F1533" s="893" t="str">
        <f t="array" aca="1" ref="F1533" ca="1">IF(G1533&lt;&gt;"",INDIRECT("'"&amp;G1533&amp;"'!"&amp;H1533),"")</f>
        <v/>
      </c>
      <c r="G1533" s="560"/>
      <c r="H1533" s="893"/>
      <c r="I1533" s="931"/>
      <c r="J1533" s="931"/>
      <c r="K1533" s="931"/>
      <c r="L1533" s="920"/>
      <c r="M1533" s="920"/>
      <c r="N1533" s="920"/>
      <c r="S1533" s="919"/>
    </row>
    <row r="1534" spans="1:19" ht="12.75" customHeight="1" x14ac:dyDescent="0.15">
      <c r="A1534" s="935">
        <v>1529</v>
      </c>
      <c r="B1534" s="919"/>
      <c r="C1534" s="920"/>
      <c r="D1534" s="931"/>
      <c r="E1534" s="893" t="b">
        <f t="shared" ca="1" si="90"/>
        <v>1</v>
      </c>
      <c r="F1534" s="893" t="str">
        <f t="array" aca="1" ref="F1534" ca="1">IF(G1534&lt;&gt;"",INDIRECT("'"&amp;G1534&amp;"'!"&amp;H1534),"")</f>
        <v/>
      </c>
      <c r="G1534" s="560"/>
      <c r="H1534" s="893"/>
      <c r="I1534" s="931"/>
      <c r="J1534" s="931"/>
      <c r="K1534" s="931"/>
      <c r="L1534" s="920"/>
      <c r="M1534" s="920"/>
      <c r="N1534" s="920"/>
      <c r="S1534" s="919"/>
    </row>
    <row r="1535" spans="1:19" ht="12.75" customHeight="1" x14ac:dyDescent="0.15">
      <c r="A1535" s="935">
        <v>1530</v>
      </c>
      <c r="B1535" s="919"/>
      <c r="C1535" s="920"/>
      <c r="D1535" s="931"/>
      <c r="E1535" s="893" t="b">
        <f t="shared" ca="1" si="90"/>
        <v>1</v>
      </c>
      <c r="F1535" s="893" t="str">
        <f t="array" aca="1" ref="F1535" ca="1">IF(G1535&lt;&gt;"",INDIRECT("'"&amp;G1535&amp;"'!"&amp;H1535),"")</f>
        <v/>
      </c>
      <c r="G1535" s="560"/>
      <c r="H1535" s="893"/>
      <c r="I1535" s="931"/>
      <c r="J1535" s="931"/>
      <c r="K1535" s="931"/>
      <c r="L1535" s="920"/>
      <c r="M1535" s="920"/>
      <c r="N1535" s="920"/>
      <c r="S1535" s="919"/>
    </row>
    <row r="1536" spans="1:19" ht="12.75" customHeight="1" x14ac:dyDescent="0.15">
      <c r="A1536" s="935">
        <v>1531</v>
      </c>
      <c r="B1536" s="919"/>
      <c r="C1536" s="920"/>
      <c r="D1536" s="931"/>
      <c r="E1536" s="893" t="b">
        <f t="shared" ca="1" si="90"/>
        <v>1</v>
      </c>
      <c r="F1536" s="893" t="str">
        <f t="array" aca="1" ref="F1536" ca="1">IF(G1536&lt;&gt;"",INDIRECT("'"&amp;G1536&amp;"'!"&amp;H1536),"")</f>
        <v/>
      </c>
      <c r="G1536" s="560"/>
      <c r="H1536" s="893"/>
      <c r="I1536" s="931"/>
      <c r="J1536" s="931"/>
      <c r="K1536" s="931"/>
      <c r="L1536" s="920"/>
      <c r="M1536" s="920"/>
      <c r="N1536" s="920"/>
      <c r="S1536" s="919"/>
    </row>
    <row r="1537" spans="1:19" ht="12.75" customHeight="1" x14ac:dyDescent="0.15">
      <c r="A1537" s="935">
        <v>1532</v>
      </c>
      <c r="B1537" s="919"/>
      <c r="C1537" s="920"/>
      <c r="D1537" s="931"/>
      <c r="E1537" s="893" t="b">
        <f t="shared" ca="1" si="90"/>
        <v>1</v>
      </c>
      <c r="F1537" s="893" t="str">
        <f t="array" aca="1" ref="F1537" ca="1">IF(G1537&lt;&gt;"",INDIRECT("'"&amp;G1537&amp;"'!"&amp;H1537),"")</f>
        <v/>
      </c>
      <c r="G1537" s="560"/>
      <c r="H1537" s="893"/>
      <c r="I1537" s="931"/>
      <c r="J1537" s="931"/>
      <c r="K1537" s="931"/>
      <c r="L1537" s="920"/>
      <c r="M1537" s="920"/>
      <c r="N1537" s="920"/>
      <c r="S1537" s="919"/>
    </row>
    <row r="1538" spans="1:19" ht="12.75" customHeight="1" x14ac:dyDescent="0.15">
      <c r="A1538" s="935">
        <v>1533</v>
      </c>
      <c r="B1538" s="919"/>
      <c r="C1538" s="920"/>
      <c r="D1538" s="931"/>
      <c r="E1538" s="893" t="b">
        <f t="shared" ca="1" si="90"/>
        <v>1</v>
      </c>
      <c r="F1538" s="893" t="str">
        <f t="array" aca="1" ref="F1538" ca="1">IF(G1538&lt;&gt;"",INDIRECT("'"&amp;G1538&amp;"'!"&amp;H1538),"")</f>
        <v/>
      </c>
      <c r="G1538" s="560"/>
      <c r="H1538" s="893"/>
      <c r="I1538" s="931"/>
      <c r="J1538" s="931"/>
      <c r="K1538" s="931"/>
      <c r="L1538" s="920"/>
      <c r="M1538" s="920"/>
      <c r="N1538" s="920"/>
      <c r="S1538" s="919"/>
    </row>
    <row r="1539" spans="1:19" ht="12.75" customHeight="1" x14ac:dyDescent="0.15">
      <c r="A1539" s="935">
        <v>1534</v>
      </c>
      <c r="B1539" s="919"/>
      <c r="C1539" s="920"/>
      <c r="D1539" s="931"/>
      <c r="E1539" s="893" t="b">
        <f t="shared" ca="1" si="90"/>
        <v>1</v>
      </c>
      <c r="F1539" s="893" t="str">
        <f t="array" aca="1" ref="F1539" ca="1">IF(G1539&lt;&gt;"",INDIRECT("'"&amp;G1539&amp;"'!"&amp;H1539),"")</f>
        <v/>
      </c>
      <c r="G1539" s="560"/>
      <c r="H1539" s="893"/>
      <c r="I1539" s="931"/>
      <c r="J1539" s="931"/>
      <c r="K1539" s="931"/>
      <c r="L1539" s="920"/>
      <c r="M1539" s="920"/>
      <c r="N1539" s="920"/>
      <c r="S1539" s="919"/>
    </row>
    <row r="1540" spans="1:19" ht="12.75" customHeight="1" x14ac:dyDescent="0.15">
      <c r="A1540" s="935">
        <v>1535</v>
      </c>
      <c r="B1540" s="919"/>
      <c r="C1540" s="920"/>
      <c r="D1540" s="931"/>
      <c r="E1540" s="893" t="b">
        <f t="shared" ca="1" si="90"/>
        <v>1</v>
      </c>
      <c r="F1540" s="893" t="str">
        <f t="array" aca="1" ref="F1540" ca="1">IF(G1540&lt;&gt;"",INDIRECT("'"&amp;G1540&amp;"'!"&amp;H1540),"")</f>
        <v/>
      </c>
      <c r="G1540" s="560"/>
      <c r="H1540" s="893"/>
      <c r="I1540" s="931"/>
      <c r="J1540" s="931"/>
      <c r="K1540" s="931"/>
      <c r="L1540" s="920"/>
      <c r="M1540" s="920"/>
      <c r="N1540" s="920"/>
      <c r="S1540" s="919"/>
    </row>
    <row r="1541" spans="1:19" ht="12.75" customHeight="1" x14ac:dyDescent="0.15">
      <c r="A1541" s="935">
        <v>1536</v>
      </c>
      <c r="B1541" s="919"/>
      <c r="C1541" s="920"/>
      <c r="D1541" s="931"/>
      <c r="E1541" s="893" t="b">
        <f t="shared" ca="1" si="90"/>
        <v>1</v>
      </c>
      <c r="F1541" s="893" t="str">
        <f t="array" aca="1" ref="F1541" ca="1">IF(G1541&lt;&gt;"",INDIRECT("'"&amp;G1541&amp;"'!"&amp;H1541),"")</f>
        <v/>
      </c>
      <c r="G1541" s="560"/>
      <c r="H1541" s="893"/>
      <c r="I1541" s="931"/>
      <c r="J1541" s="931"/>
      <c r="K1541" s="931"/>
      <c r="L1541" s="920"/>
      <c r="M1541" s="920"/>
      <c r="N1541" s="920"/>
      <c r="S1541" s="919"/>
    </row>
    <row r="1542" spans="1:19" ht="12.75" customHeight="1" x14ac:dyDescent="0.15">
      <c r="A1542" s="935">
        <v>1537</v>
      </c>
      <c r="B1542" s="919"/>
      <c r="C1542" s="920"/>
      <c r="D1542" s="931"/>
      <c r="E1542" s="893" t="b">
        <f t="shared" ca="1" si="90"/>
        <v>1</v>
      </c>
      <c r="F1542" s="893" t="str">
        <f t="array" aca="1" ref="F1542" ca="1">IF(G1542&lt;&gt;"",INDIRECT("'"&amp;G1542&amp;"'!"&amp;H1542),"")</f>
        <v/>
      </c>
      <c r="G1542" s="560"/>
      <c r="H1542" s="893"/>
      <c r="I1542" s="931"/>
      <c r="J1542" s="931"/>
      <c r="K1542" s="931"/>
      <c r="L1542" s="920"/>
      <c r="M1542" s="920"/>
      <c r="N1542" s="920"/>
      <c r="S1542" s="919"/>
    </row>
    <row r="1543" spans="1:19" ht="12.75" customHeight="1" x14ac:dyDescent="0.15">
      <c r="A1543" s="935">
        <v>1538</v>
      </c>
      <c r="B1543" s="919"/>
      <c r="C1543" s="920"/>
      <c r="D1543" s="931"/>
      <c r="E1543" s="893" t="b">
        <f t="shared" ca="1" si="90"/>
        <v>1</v>
      </c>
      <c r="F1543" s="893" t="str">
        <f t="array" aca="1" ref="F1543" ca="1">IF(G1543&lt;&gt;"",INDIRECT("'"&amp;G1543&amp;"'!"&amp;H1543),"")</f>
        <v/>
      </c>
      <c r="G1543" s="560"/>
      <c r="H1543" s="893"/>
      <c r="I1543" s="931"/>
      <c r="J1543" s="931"/>
      <c r="K1543" s="931"/>
      <c r="L1543" s="920"/>
      <c r="M1543" s="920"/>
      <c r="N1543" s="920"/>
      <c r="S1543" s="919"/>
    </row>
    <row r="1544" spans="1:19" ht="12.75" customHeight="1" x14ac:dyDescent="0.15">
      <c r="A1544" s="935">
        <v>1539</v>
      </c>
      <c r="B1544" s="919"/>
      <c r="C1544" s="920"/>
      <c r="D1544" s="931"/>
      <c r="E1544" s="893" t="b">
        <f t="shared" ca="1" si="90"/>
        <v>1</v>
      </c>
      <c r="F1544" s="893" t="str">
        <f t="array" aca="1" ref="F1544" ca="1">IF(G1544&lt;&gt;"",INDIRECT("'"&amp;G1544&amp;"'!"&amp;H1544),"")</f>
        <v/>
      </c>
      <c r="G1544" s="560"/>
      <c r="H1544" s="893"/>
      <c r="I1544" s="931"/>
      <c r="J1544" s="931"/>
      <c r="K1544" s="931"/>
      <c r="L1544" s="920"/>
      <c r="M1544" s="920"/>
      <c r="N1544" s="920"/>
      <c r="S1544" s="919"/>
    </row>
    <row r="1545" spans="1:19" ht="12.75" customHeight="1" x14ac:dyDescent="0.15">
      <c r="A1545" s="935">
        <v>1540</v>
      </c>
      <c r="B1545" s="919"/>
      <c r="C1545" s="920"/>
      <c r="D1545" s="931"/>
      <c r="E1545" s="893" t="b">
        <f t="shared" ca="1" si="90"/>
        <v>1</v>
      </c>
      <c r="F1545" s="893" t="str">
        <f t="array" aca="1" ref="F1545" ca="1">IF(G1545&lt;&gt;"",INDIRECT("'"&amp;G1545&amp;"'!"&amp;H1545),"")</f>
        <v/>
      </c>
      <c r="G1545" s="560"/>
      <c r="H1545" s="893"/>
      <c r="I1545" s="931"/>
      <c r="J1545" s="931"/>
      <c r="K1545" s="931"/>
      <c r="L1545" s="920"/>
      <c r="M1545" s="920"/>
      <c r="N1545" s="920"/>
      <c r="S1545" s="919"/>
    </row>
    <row r="1546" spans="1:19" ht="12.75" customHeight="1" x14ac:dyDescent="0.15">
      <c r="A1546" s="935">
        <v>1541</v>
      </c>
      <c r="B1546" s="919"/>
      <c r="C1546" s="920"/>
      <c r="D1546" s="931"/>
      <c r="E1546" s="893" t="b">
        <f t="shared" ca="1" si="90"/>
        <v>1</v>
      </c>
      <c r="F1546" s="893" t="str">
        <f t="array" aca="1" ref="F1546" ca="1">IF(G1546&lt;&gt;"",INDIRECT("'"&amp;G1546&amp;"'!"&amp;H1546),"")</f>
        <v/>
      </c>
      <c r="G1546" s="560"/>
      <c r="H1546" s="893"/>
      <c r="I1546" s="931"/>
      <c r="J1546" s="931"/>
      <c r="K1546" s="931"/>
      <c r="L1546" s="920"/>
      <c r="M1546" s="920"/>
      <c r="N1546" s="920"/>
      <c r="S1546" s="919"/>
    </row>
    <row r="1547" spans="1:19" ht="12.75" customHeight="1" x14ac:dyDescent="0.15">
      <c r="A1547" s="935">
        <v>1542</v>
      </c>
      <c r="B1547" s="919"/>
      <c r="C1547" s="920"/>
      <c r="D1547" s="931"/>
      <c r="E1547" s="893" t="b">
        <f t="shared" ca="1" si="90"/>
        <v>1</v>
      </c>
      <c r="F1547" s="893" t="str">
        <f t="array" aca="1" ref="F1547" ca="1">IF(G1547&lt;&gt;"",INDIRECT("'"&amp;G1547&amp;"'!"&amp;H1547),"")</f>
        <v/>
      </c>
      <c r="G1547" s="560"/>
      <c r="H1547" s="893"/>
      <c r="I1547" s="931"/>
      <c r="J1547" s="931"/>
      <c r="K1547" s="931"/>
      <c r="L1547" s="920"/>
      <c r="M1547" s="920"/>
      <c r="N1547" s="920"/>
      <c r="S1547" s="919"/>
    </row>
    <row r="1548" spans="1:19" ht="12.75" customHeight="1" x14ac:dyDescent="0.15">
      <c r="A1548" s="935">
        <v>1543</v>
      </c>
      <c r="B1548" s="919"/>
      <c r="C1548" s="920"/>
      <c r="D1548" s="931"/>
      <c r="E1548" s="893" t="b">
        <f t="shared" ca="1" si="90"/>
        <v>1</v>
      </c>
      <c r="F1548" s="893" t="str">
        <f t="array" aca="1" ref="F1548" ca="1">IF(G1548&lt;&gt;"",INDIRECT("'"&amp;G1548&amp;"'!"&amp;H1548),"")</f>
        <v/>
      </c>
      <c r="G1548" s="560"/>
      <c r="H1548" s="893"/>
      <c r="I1548" s="931"/>
      <c r="J1548" s="931"/>
      <c r="K1548" s="931"/>
      <c r="L1548" s="920"/>
      <c r="M1548" s="920"/>
      <c r="N1548" s="920"/>
      <c r="S1548" s="919"/>
    </row>
    <row r="1549" spans="1:19" ht="12.75" customHeight="1" x14ac:dyDescent="0.15">
      <c r="A1549" s="935">
        <v>1544</v>
      </c>
      <c r="B1549" s="919"/>
      <c r="C1549" s="920"/>
      <c r="D1549" s="931"/>
      <c r="E1549" s="893" t="b">
        <f t="shared" ca="1" si="90"/>
        <v>1</v>
      </c>
      <c r="F1549" s="893" t="str">
        <f t="array" aca="1" ref="F1549" ca="1">IF(G1549&lt;&gt;"",INDIRECT("'"&amp;G1549&amp;"'!"&amp;H1549),"")</f>
        <v/>
      </c>
      <c r="G1549" s="560"/>
      <c r="H1549" s="893"/>
      <c r="I1549" s="931"/>
      <c r="J1549" s="931"/>
      <c r="K1549" s="931"/>
      <c r="L1549" s="920"/>
      <c r="M1549" s="920"/>
      <c r="N1549" s="920"/>
      <c r="S1549" s="919"/>
    </row>
    <row r="1550" spans="1:19" ht="12.75" customHeight="1" x14ac:dyDescent="0.15">
      <c r="A1550" s="935">
        <v>1545</v>
      </c>
      <c r="B1550" s="919"/>
      <c r="C1550" s="920"/>
      <c r="D1550" s="931"/>
      <c r="E1550" s="893" t="b">
        <f t="shared" ca="1" si="90"/>
        <v>1</v>
      </c>
      <c r="F1550" s="893" t="str">
        <f t="array" aca="1" ref="F1550" ca="1">IF(G1550&lt;&gt;"",INDIRECT("'"&amp;G1550&amp;"'!"&amp;H1550),"")</f>
        <v/>
      </c>
      <c r="G1550" s="560"/>
      <c r="H1550" s="893"/>
      <c r="I1550" s="931"/>
      <c r="J1550" s="931"/>
      <c r="K1550" s="931"/>
      <c r="L1550" s="920"/>
      <c r="M1550" s="920"/>
      <c r="N1550" s="920"/>
      <c r="S1550" s="919"/>
    </row>
    <row r="1551" spans="1:19" ht="12.75" customHeight="1" x14ac:dyDescent="0.15">
      <c r="A1551" s="935">
        <v>1546</v>
      </c>
      <c r="B1551" s="919"/>
      <c r="C1551" s="920"/>
      <c r="D1551" s="931"/>
      <c r="E1551" s="893" t="b">
        <f t="shared" ca="1" si="90"/>
        <v>1</v>
      </c>
      <c r="F1551" s="893" t="str">
        <f t="array" aca="1" ref="F1551" ca="1">IF(G1551&lt;&gt;"",INDIRECT("'"&amp;G1551&amp;"'!"&amp;H1551),"")</f>
        <v/>
      </c>
      <c r="G1551" s="560"/>
      <c r="H1551" s="893"/>
      <c r="I1551" s="931"/>
      <c r="J1551" s="931"/>
      <c r="K1551" s="931"/>
      <c r="L1551" s="920"/>
      <c r="M1551" s="920"/>
      <c r="N1551" s="920"/>
      <c r="S1551" s="919"/>
    </row>
    <row r="1552" spans="1:19" ht="12.75" customHeight="1" x14ac:dyDescent="0.15">
      <c r="A1552" s="935">
        <v>1547</v>
      </c>
      <c r="B1552" s="919"/>
      <c r="C1552" s="920"/>
      <c r="D1552" s="931"/>
      <c r="E1552" s="893" t="b">
        <f t="shared" ca="1" si="90"/>
        <v>1</v>
      </c>
      <c r="F1552" s="893" t="str">
        <f t="array" aca="1" ref="F1552" ca="1">IF(G1552&lt;&gt;"",INDIRECT("'"&amp;G1552&amp;"'!"&amp;H1552),"")</f>
        <v/>
      </c>
      <c r="G1552" s="560"/>
      <c r="H1552" s="893"/>
      <c r="I1552" s="931"/>
      <c r="J1552" s="931"/>
      <c r="K1552" s="931"/>
      <c r="L1552" s="920"/>
      <c r="M1552" s="920"/>
      <c r="N1552" s="920"/>
      <c r="S1552" s="919"/>
    </row>
    <row r="1553" spans="1:19" ht="12.75" customHeight="1" x14ac:dyDescent="0.15">
      <c r="A1553" s="935">
        <v>1548</v>
      </c>
      <c r="B1553" s="919"/>
      <c r="C1553" s="920"/>
      <c r="D1553" s="931"/>
      <c r="E1553" s="893" t="b">
        <f t="shared" ca="1" si="90"/>
        <v>1</v>
      </c>
      <c r="F1553" s="893" t="str">
        <f t="array" aca="1" ref="F1553" ca="1">IF(G1553&lt;&gt;"",INDIRECT("'"&amp;G1553&amp;"'!"&amp;H1553),"")</f>
        <v/>
      </c>
      <c r="G1553" s="560"/>
      <c r="H1553" s="893"/>
      <c r="I1553" s="931"/>
      <c r="J1553" s="931"/>
      <c r="K1553" s="931"/>
      <c r="L1553" s="920"/>
      <c r="M1553" s="920"/>
      <c r="N1553" s="920"/>
      <c r="S1553" s="919"/>
    </row>
    <row r="1554" spans="1:19" ht="12.75" customHeight="1" x14ac:dyDescent="0.15">
      <c r="A1554" s="935">
        <v>1549</v>
      </c>
      <c r="B1554" s="919"/>
      <c r="C1554" s="920"/>
      <c r="D1554" s="931"/>
      <c r="E1554" s="893" t="b">
        <f t="shared" ca="1" si="90"/>
        <v>1</v>
      </c>
      <c r="F1554" s="893" t="str">
        <f t="array" aca="1" ref="F1554" ca="1">IF(G1554&lt;&gt;"",INDIRECT("'"&amp;G1554&amp;"'!"&amp;H1554),"")</f>
        <v/>
      </c>
      <c r="G1554" s="560"/>
      <c r="H1554" s="893"/>
      <c r="I1554" s="931"/>
      <c r="J1554" s="931"/>
      <c r="K1554" s="931"/>
      <c r="L1554" s="920"/>
      <c r="M1554" s="920"/>
      <c r="N1554" s="920"/>
      <c r="S1554" s="919"/>
    </row>
    <row r="1555" spans="1:19" ht="12.75" customHeight="1" x14ac:dyDescent="0.15">
      <c r="A1555" s="935">
        <v>1550</v>
      </c>
      <c r="B1555" s="919"/>
      <c r="C1555" s="920"/>
      <c r="D1555" s="931"/>
      <c r="E1555" s="893" t="b">
        <f t="shared" ca="1" si="90"/>
        <v>1</v>
      </c>
      <c r="F1555" s="893" t="str">
        <f t="array" aca="1" ref="F1555" ca="1">IF(G1555&lt;&gt;"",INDIRECT("'"&amp;G1555&amp;"'!"&amp;H1555),"")</f>
        <v/>
      </c>
      <c r="G1555" s="560"/>
      <c r="H1555" s="893"/>
      <c r="I1555" s="931"/>
      <c r="J1555" s="931"/>
      <c r="K1555" s="931"/>
      <c r="L1555" s="920"/>
      <c r="M1555" s="920"/>
      <c r="N1555" s="920"/>
      <c r="S1555" s="919"/>
    </row>
    <row r="1556" spans="1:19" ht="12.75" customHeight="1" x14ac:dyDescent="0.15">
      <c r="A1556" s="935">
        <v>1551</v>
      </c>
      <c r="B1556" s="919"/>
      <c r="C1556" s="920"/>
      <c r="D1556" s="931"/>
      <c r="E1556" s="893" t="b">
        <f t="shared" ca="1" si="90"/>
        <v>1</v>
      </c>
      <c r="F1556" s="893" t="str">
        <f t="array" aca="1" ref="F1556" ca="1">IF(G1556&lt;&gt;"",INDIRECT("'"&amp;G1556&amp;"'!"&amp;H1556),"")</f>
        <v/>
      </c>
      <c r="G1556" s="560"/>
      <c r="H1556" s="893"/>
      <c r="I1556" s="931"/>
      <c r="J1556" s="931"/>
      <c r="K1556" s="931"/>
      <c r="L1556" s="920"/>
      <c r="M1556" s="920"/>
      <c r="N1556" s="920"/>
      <c r="S1556" s="919"/>
    </row>
    <row r="1557" spans="1:19" ht="12.75" customHeight="1" x14ac:dyDescent="0.15">
      <c r="A1557" s="935">
        <v>1552</v>
      </c>
      <c r="B1557" s="919"/>
      <c r="C1557" s="920"/>
      <c r="D1557" s="931"/>
      <c r="E1557" s="893" t="b">
        <f t="shared" ca="1" si="90"/>
        <v>1</v>
      </c>
      <c r="F1557" s="893" t="str">
        <f t="array" aca="1" ref="F1557" ca="1">IF(G1557&lt;&gt;"",INDIRECT("'"&amp;G1557&amp;"'!"&amp;H1557),"")</f>
        <v/>
      </c>
      <c r="G1557" s="560"/>
      <c r="H1557" s="893"/>
      <c r="I1557" s="931"/>
      <c r="J1557" s="931"/>
      <c r="K1557" s="931"/>
      <c r="L1557" s="920"/>
      <c r="M1557" s="920"/>
      <c r="N1557" s="920"/>
      <c r="S1557" s="919"/>
    </row>
    <row r="1558" spans="1:19" ht="12.75" customHeight="1" x14ac:dyDescent="0.15">
      <c r="A1558" s="935">
        <v>1553</v>
      </c>
      <c r="B1558" s="919"/>
      <c r="C1558" s="920"/>
      <c r="D1558" s="931"/>
      <c r="E1558" s="893" t="b">
        <f t="shared" ca="1" si="90"/>
        <v>1</v>
      </c>
      <c r="F1558" s="893" t="str">
        <f t="array" aca="1" ref="F1558" ca="1">IF(G1558&lt;&gt;"",INDIRECT("'"&amp;G1558&amp;"'!"&amp;H1558),"")</f>
        <v/>
      </c>
      <c r="G1558" s="560"/>
      <c r="H1558" s="893"/>
      <c r="I1558" s="931"/>
      <c r="J1558" s="931"/>
      <c r="K1558" s="931"/>
      <c r="L1558" s="920"/>
      <c r="M1558" s="920"/>
      <c r="N1558" s="920"/>
      <c r="S1558" s="919"/>
    </row>
    <row r="1559" spans="1:19" ht="12.75" customHeight="1" x14ac:dyDescent="0.15">
      <c r="A1559" s="935">
        <v>1554</v>
      </c>
      <c r="B1559" s="919"/>
      <c r="C1559" s="920"/>
      <c r="D1559" s="931"/>
      <c r="E1559" s="893" t="b">
        <f t="shared" ca="1" si="90"/>
        <v>1</v>
      </c>
      <c r="F1559" s="893" t="str">
        <f t="array" aca="1" ref="F1559" ca="1">IF(G1559&lt;&gt;"",INDIRECT("'"&amp;G1559&amp;"'!"&amp;H1559),"")</f>
        <v/>
      </c>
      <c r="G1559" s="560"/>
      <c r="H1559" s="893"/>
      <c r="I1559" s="931"/>
      <c r="J1559" s="931"/>
      <c r="K1559" s="931"/>
      <c r="L1559" s="920"/>
      <c r="M1559" s="920"/>
      <c r="N1559" s="920"/>
      <c r="S1559" s="919"/>
    </row>
    <row r="1560" spans="1:19" ht="12.75" customHeight="1" x14ac:dyDescent="0.15">
      <c r="A1560" s="935">
        <v>1555</v>
      </c>
      <c r="B1560" s="919"/>
      <c r="C1560" s="920"/>
      <c r="D1560" s="931"/>
      <c r="E1560" s="893" t="b">
        <f t="shared" ca="1" si="90"/>
        <v>1</v>
      </c>
      <c r="F1560" s="893" t="str">
        <f t="array" aca="1" ref="F1560" ca="1">IF(G1560&lt;&gt;"",INDIRECT("'"&amp;G1560&amp;"'!"&amp;H1560),"")</f>
        <v/>
      </c>
      <c r="G1560" s="560"/>
      <c r="H1560" s="893"/>
      <c r="I1560" s="931"/>
      <c r="J1560" s="931"/>
      <c r="K1560" s="931"/>
      <c r="L1560" s="920"/>
      <c r="M1560" s="920"/>
      <c r="N1560" s="920"/>
      <c r="S1560" s="919"/>
    </row>
    <row r="1561" spans="1:19" ht="12.75" customHeight="1" x14ac:dyDescent="0.15">
      <c r="A1561" s="914">
        <v>1556</v>
      </c>
      <c r="B1561" s="929">
        <f>'BudgetSum 2-4'!C3</f>
        <v>13686106</v>
      </c>
      <c r="C1561" s="930">
        <f>A1561-B1561</f>
        <v>-13684550</v>
      </c>
      <c r="D1561" s="920"/>
      <c r="E1561" s="893" t="b">
        <f t="shared" ca="1" si="90"/>
        <v>1</v>
      </c>
      <c r="F1561" s="932">
        <f t="array" aca="1" ref="F1561" ca="1">IF(G1561&lt;&gt;"",INDIRECT("'"&amp;G1561&amp;"'!"&amp;H1561),"")</f>
        <v>13686106</v>
      </c>
      <c r="G1561" s="560" t="s">
        <v>4690</v>
      </c>
      <c r="H1561" s="893" t="s">
        <v>5336</v>
      </c>
      <c r="I1561" s="920"/>
      <c r="J1561" s="920"/>
      <c r="K1561" s="920"/>
      <c r="L1561" s="920"/>
      <c r="M1561" s="920"/>
      <c r="N1561" s="920"/>
      <c r="S1561" s="919"/>
    </row>
    <row r="1562" spans="1:19" ht="12.75" customHeight="1" x14ac:dyDescent="0.15">
      <c r="A1562" s="935">
        <v>1557</v>
      </c>
      <c r="B1562" s="919"/>
      <c r="C1562" s="920"/>
      <c r="D1562" s="931"/>
      <c r="E1562" s="893" t="b">
        <f t="shared" ca="1" si="90"/>
        <v>1</v>
      </c>
      <c r="F1562" s="893" t="str">
        <f t="array" aca="1" ref="F1562" ca="1">IF(G1562&lt;&gt;"",INDIRECT("'"&amp;G1562&amp;"'!"&amp;H1562),"")</f>
        <v/>
      </c>
      <c r="G1562" s="560"/>
      <c r="H1562" s="893"/>
      <c r="I1562" s="931"/>
      <c r="J1562" s="931"/>
      <c r="K1562" s="931"/>
      <c r="L1562" s="920"/>
      <c r="M1562" s="920"/>
      <c r="N1562" s="920"/>
      <c r="S1562" s="919"/>
    </row>
    <row r="1563" spans="1:19" ht="12.75" customHeight="1" x14ac:dyDescent="0.15">
      <c r="A1563" s="935">
        <v>1558</v>
      </c>
      <c r="B1563" s="919"/>
      <c r="C1563" s="920"/>
      <c r="D1563" s="931"/>
      <c r="E1563" s="893" t="b">
        <f t="shared" ca="1" si="90"/>
        <v>1</v>
      </c>
      <c r="F1563" s="893" t="str">
        <f t="array" aca="1" ref="F1563" ca="1">IF(G1563&lt;&gt;"",INDIRECT("'"&amp;G1563&amp;"'!"&amp;H1563),"")</f>
        <v/>
      </c>
      <c r="G1563" s="560"/>
      <c r="H1563" s="893"/>
      <c r="I1563" s="931"/>
      <c r="J1563" s="931"/>
      <c r="K1563" s="931"/>
      <c r="L1563" s="920"/>
      <c r="M1563" s="920"/>
      <c r="N1563" s="920"/>
      <c r="S1563" s="919"/>
    </row>
    <row r="1564" spans="1:19" ht="12.75" customHeight="1" x14ac:dyDescent="0.15">
      <c r="A1564" s="935">
        <v>1559</v>
      </c>
      <c r="B1564" s="919"/>
      <c r="C1564" s="920"/>
      <c r="D1564" s="931"/>
      <c r="E1564" s="893" t="b">
        <f t="shared" ca="1" si="90"/>
        <v>1</v>
      </c>
      <c r="F1564" s="893" t="str">
        <f t="array" aca="1" ref="F1564" ca="1">IF(G1564&lt;&gt;"",INDIRECT("'"&amp;G1564&amp;"'!"&amp;H1564),"")</f>
        <v/>
      </c>
      <c r="G1564" s="560"/>
      <c r="H1564" s="893"/>
      <c r="I1564" s="931"/>
      <c r="J1564" s="931"/>
      <c r="K1564" s="931"/>
      <c r="L1564" s="920"/>
      <c r="M1564" s="920"/>
      <c r="N1564" s="920"/>
      <c r="S1564" s="919"/>
    </row>
    <row r="1565" spans="1:19" ht="12.75" customHeight="1" x14ac:dyDescent="0.15">
      <c r="A1565" s="935">
        <v>1560</v>
      </c>
      <c r="B1565" s="919"/>
      <c r="C1565" s="920"/>
      <c r="D1565" s="931"/>
      <c r="E1565" s="893" t="b">
        <f t="shared" ca="1" si="90"/>
        <v>1</v>
      </c>
      <c r="F1565" s="893" t="str">
        <f t="array" aca="1" ref="F1565" ca="1">IF(G1565&lt;&gt;"",INDIRECT("'"&amp;G1565&amp;"'!"&amp;H1565),"")</f>
        <v/>
      </c>
      <c r="G1565" s="560"/>
      <c r="H1565" s="893"/>
      <c r="I1565" s="931"/>
      <c r="J1565" s="931"/>
      <c r="K1565" s="931"/>
      <c r="L1565" s="920"/>
      <c r="M1565" s="920"/>
      <c r="N1565" s="920"/>
      <c r="S1565" s="919"/>
    </row>
    <row r="1566" spans="1:19" ht="12.75" customHeight="1" x14ac:dyDescent="0.15">
      <c r="A1566" s="935">
        <v>1561</v>
      </c>
      <c r="B1566" s="919"/>
      <c r="C1566" s="920"/>
      <c r="D1566" s="931"/>
      <c r="E1566" s="893" t="b">
        <f t="shared" ca="1" si="90"/>
        <v>1</v>
      </c>
      <c r="F1566" s="893" t="str">
        <f t="array" aca="1" ref="F1566" ca="1">IF(G1566&lt;&gt;"",INDIRECT("'"&amp;G1566&amp;"'!"&amp;H1566),"")</f>
        <v/>
      </c>
      <c r="G1566" s="560"/>
      <c r="H1566" s="893"/>
      <c r="I1566" s="931"/>
      <c r="J1566" s="931"/>
      <c r="K1566" s="931"/>
      <c r="L1566" s="920"/>
      <c r="M1566" s="920"/>
      <c r="N1566" s="920"/>
      <c r="S1566" s="919"/>
    </row>
    <row r="1567" spans="1:19" ht="12.75" customHeight="1" x14ac:dyDescent="0.15">
      <c r="A1567" s="935">
        <v>1562</v>
      </c>
      <c r="B1567" s="919"/>
      <c r="C1567" s="920"/>
      <c r="D1567" s="931"/>
      <c r="E1567" s="893" t="b">
        <f t="shared" ca="1" si="90"/>
        <v>1</v>
      </c>
      <c r="F1567" s="893" t="str">
        <f t="array" aca="1" ref="F1567" ca="1">IF(G1567&lt;&gt;"",INDIRECT("'"&amp;G1567&amp;"'!"&amp;H1567),"")</f>
        <v/>
      </c>
      <c r="G1567" s="560"/>
      <c r="H1567" s="893"/>
      <c r="I1567" s="931"/>
      <c r="J1567" s="931"/>
      <c r="K1567" s="931"/>
      <c r="L1567" s="920"/>
      <c r="M1567" s="920"/>
      <c r="N1567" s="920"/>
      <c r="S1567" s="919"/>
    </row>
    <row r="1568" spans="1:19" ht="12.75" customHeight="1" x14ac:dyDescent="0.15">
      <c r="A1568" s="935">
        <v>1563</v>
      </c>
      <c r="B1568" s="919"/>
      <c r="C1568" s="920"/>
      <c r="D1568" s="931"/>
      <c r="E1568" s="893" t="b">
        <f t="shared" ca="1" si="90"/>
        <v>1</v>
      </c>
      <c r="F1568" s="893" t="str">
        <f t="array" aca="1" ref="F1568" ca="1">IF(G1568&lt;&gt;"",INDIRECT("'"&amp;G1568&amp;"'!"&amp;H1568),"")</f>
        <v/>
      </c>
      <c r="G1568" s="560"/>
      <c r="H1568" s="893"/>
      <c r="I1568" s="931"/>
      <c r="J1568" s="931"/>
      <c r="K1568" s="931"/>
      <c r="L1568" s="920"/>
      <c r="M1568" s="920"/>
      <c r="N1568" s="920"/>
      <c r="S1568" s="919"/>
    </row>
    <row r="1569" spans="1:19" ht="12.75" customHeight="1" x14ac:dyDescent="0.15">
      <c r="A1569" s="935">
        <v>1564</v>
      </c>
      <c r="B1569" s="919"/>
      <c r="C1569" s="920"/>
      <c r="D1569" s="931"/>
      <c r="E1569" s="893" t="b">
        <f t="shared" ca="1" si="90"/>
        <v>1</v>
      </c>
      <c r="F1569" s="893" t="str">
        <f t="array" aca="1" ref="F1569" ca="1">IF(G1569&lt;&gt;"",INDIRECT("'"&amp;G1569&amp;"'!"&amp;H1569),"")</f>
        <v/>
      </c>
      <c r="G1569" s="560"/>
      <c r="H1569" s="893"/>
      <c r="I1569" s="931"/>
      <c r="J1569" s="931"/>
      <c r="K1569" s="931"/>
      <c r="L1569" s="920"/>
      <c r="M1569" s="920"/>
      <c r="N1569" s="920"/>
      <c r="S1569" s="919"/>
    </row>
    <row r="1570" spans="1:19" ht="12.75" customHeight="1" x14ac:dyDescent="0.15">
      <c r="A1570" s="935">
        <v>1565</v>
      </c>
      <c r="B1570" s="919"/>
      <c r="C1570" s="920"/>
      <c r="D1570" s="931"/>
      <c r="E1570" s="893" t="b">
        <f t="shared" ca="1" si="90"/>
        <v>1</v>
      </c>
      <c r="F1570" s="893" t="str">
        <f t="array" aca="1" ref="F1570" ca="1">IF(G1570&lt;&gt;"",INDIRECT("'"&amp;G1570&amp;"'!"&amp;H1570),"")</f>
        <v/>
      </c>
      <c r="G1570" s="560"/>
      <c r="H1570" s="893"/>
      <c r="I1570" s="931"/>
      <c r="J1570" s="931"/>
      <c r="K1570" s="931"/>
      <c r="L1570" s="920"/>
      <c r="M1570" s="920"/>
      <c r="N1570" s="920"/>
      <c r="S1570" s="919"/>
    </row>
    <row r="1571" spans="1:19" ht="12.75" customHeight="1" x14ac:dyDescent="0.15">
      <c r="A1571" s="935">
        <v>1566</v>
      </c>
      <c r="B1571" s="919"/>
      <c r="C1571" s="920"/>
      <c r="D1571" s="931"/>
      <c r="E1571" s="893" t="b">
        <f t="shared" ca="1" si="90"/>
        <v>1</v>
      </c>
      <c r="F1571" s="893" t="str">
        <f t="array" aca="1" ref="F1571" ca="1">IF(G1571&lt;&gt;"",INDIRECT("'"&amp;G1571&amp;"'!"&amp;H1571),"")</f>
        <v/>
      </c>
      <c r="G1571" s="560"/>
      <c r="H1571" s="893"/>
      <c r="I1571" s="931"/>
      <c r="J1571" s="931"/>
      <c r="K1571" s="931"/>
      <c r="L1571" s="920"/>
      <c r="M1571" s="920"/>
      <c r="N1571" s="920"/>
      <c r="S1571" s="919"/>
    </row>
    <row r="1572" spans="1:19" ht="12.75" customHeight="1" x14ac:dyDescent="0.15">
      <c r="A1572" s="935">
        <v>1567</v>
      </c>
      <c r="B1572" s="919"/>
      <c r="C1572" s="920"/>
      <c r="D1572" s="931"/>
      <c r="E1572" s="893" t="b">
        <f t="shared" ca="1" si="90"/>
        <v>1</v>
      </c>
      <c r="F1572" s="893" t="str">
        <f t="array" aca="1" ref="F1572" ca="1">IF(G1572&lt;&gt;"",INDIRECT("'"&amp;G1572&amp;"'!"&amp;H1572),"")</f>
        <v/>
      </c>
      <c r="G1572" s="560"/>
      <c r="H1572" s="893"/>
      <c r="I1572" s="931"/>
      <c r="J1572" s="931"/>
      <c r="K1572" s="931"/>
      <c r="L1572" s="920"/>
      <c r="M1572" s="920"/>
      <c r="N1572" s="920"/>
      <c r="S1572" s="919"/>
    </row>
    <row r="1573" spans="1:19" ht="12.75" customHeight="1" x14ac:dyDescent="0.15">
      <c r="A1573" s="935">
        <v>1568</v>
      </c>
      <c r="B1573" s="919"/>
      <c r="C1573" s="920"/>
      <c r="D1573" s="931"/>
      <c r="E1573" s="893" t="b">
        <f t="shared" ca="1" si="90"/>
        <v>1</v>
      </c>
      <c r="F1573" s="893" t="str">
        <f t="array" aca="1" ref="F1573" ca="1">IF(G1573&lt;&gt;"",INDIRECT("'"&amp;G1573&amp;"'!"&amp;H1573),"")</f>
        <v/>
      </c>
      <c r="G1573" s="560"/>
      <c r="H1573" s="893"/>
      <c r="I1573" s="931"/>
      <c r="J1573" s="931"/>
      <c r="K1573" s="931"/>
      <c r="L1573" s="920"/>
      <c r="M1573" s="920"/>
      <c r="N1573" s="920"/>
      <c r="S1573" s="919"/>
    </row>
    <row r="1574" spans="1:19" ht="12.75" customHeight="1" x14ac:dyDescent="0.15">
      <c r="A1574" s="914">
        <v>1569</v>
      </c>
      <c r="B1574" s="929">
        <f>'BudgetSum 2-4'!C81</f>
        <v>14002938</v>
      </c>
      <c r="C1574" s="930">
        <f t="shared" ref="C1574:C1575" si="91">A1574-B1574</f>
        <v>-14001369</v>
      </c>
      <c r="D1574" s="920"/>
      <c r="E1574" s="893" t="b">
        <f t="shared" ca="1" si="90"/>
        <v>1</v>
      </c>
      <c r="F1574" s="932">
        <f t="array" aca="1" ref="F1574" ca="1">IF(G1574&lt;&gt;"",INDIRECT("'"&amp;G1574&amp;"'!"&amp;H1574),"")</f>
        <v>14002938</v>
      </c>
      <c r="G1574" s="560" t="s">
        <v>4690</v>
      </c>
      <c r="H1574" s="893" t="s">
        <v>5337</v>
      </c>
      <c r="I1574" s="920"/>
      <c r="J1574" s="920"/>
      <c r="K1574" s="920"/>
      <c r="L1574" s="920"/>
      <c r="M1574" s="920"/>
      <c r="N1574" s="920"/>
      <c r="S1574" s="919"/>
    </row>
    <row r="1575" spans="1:19" ht="12.75" customHeight="1" x14ac:dyDescent="0.15">
      <c r="A1575" s="914">
        <v>1570</v>
      </c>
      <c r="B1575" s="929">
        <f>'BudgetSum 2-4'!D3</f>
        <v>2212682</v>
      </c>
      <c r="C1575" s="930">
        <f t="shared" si="91"/>
        <v>-2211112</v>
      </c>
      <c r="D1575" s="920"/>
      <c r="E1575" s="893" t="b">
        <f t="shared" ca="1" si="90"/>
        <v>1</v>
      </c>
      <c r="F1575" s="932">
        <f t="array" aca="1" ref="F1575" ca="1">IF(G1575&lt;&gt;"",INDIRECT("'"&amp;G1575&amp;"'!"&amp;H1575),"")</f>
        <v>2212682</v>
      </c>
      <c r="G1575" s="560" t="s">
        <v>4690</v>
      </c>
      <c r="H1575" s="893" t="s">
        <v>5338</v>
      </c>
      <c r="I1575" s="920"/>
      <c r="J1575" s="920"/>
      <c r="K1575" s="920"/>
      <c r="L1575" s="920"/>
      <c r="M1575" s="920"/>
      <c r="N1575" s="920"/>
      <c r="S1575" s="919"/>
    </row>
    <row r="1576" spans="1:19" ht="12.75" customHeight="1" x14ac:dyDescent="0.15">
      <c r="A1576" s="935">
        <v>1571</v>
      </c>
      <c r="B1576" s="919"/>
      <c r="C1576" s="920"/>
      <c r="D1576" s="931"/>
      <c r="E1576" s="893" t="b">
        <f t="shared" ca="1" si="90"/>
        <v>1</v>
      </c>
      <c r="F1576" s="893" t="str">
        <f t="array" aca="1" ref="F1576" ca="1">IF(G1576&lt;&gt;"",INDIRECT("'"&amp;G1576&amp;"'!"&amp;H1576),"")</f>
        <v/>
      </c>
      <c r="G1576" s="560"/>
      <c r="H1576" s="893"/>
      <c r="I1576" s="931"/>
      <c r="J1576" s="931"/>
      <c r="K1576" s="931"/>
      <c r="L1576" s="920"/>
      <c r="M1576" s="920"/>
      <c r="N1576" s="920"/>
      <c r="S1576" s="919"/>
    </row>
    <row r="1577" spans="1:19" ht="12.75" customHeight="1" x14ac:dyDescent="0.15">
      <c r="A1577" s="935">
        <v>1572</v>
      </c>
      <c r="B1577" s="919"/>
      <c r="C1577" s="920"/>
      <c r="D1577" s="931"/>
      <c r="E1577" s="893" t="b">
        <f t="shared" ca="1" si="90"/>
        <v>1</v>
      </c>
      <c r="F1577" s="893" t="str">
        <f t="array" aca="1" ref="F1577" ca="1">IF(G1577&lt;&gt;"",INDIRECT("'"&amp;G1577&amp;"'!"&amp;H1577),"")</f>
        <v/>
      </c>
      <c r="G1577" s="560"/>
      <c r="H1577" s="893"/>
      <c r="I1577" s="931"/>
      <c r="J1577" s="931"/>
      <c r="K1577" s="931"/>
      <c r="L1577" s="920"/>
      <c r="M1577" s="920"/>
      <c r="N1577" s="920"/>
      <c r="S1577" s="919"/>
    </row>
    <row r="1578" spans="1:19" ht="12.75" customHeight="1" x14ac:dyDescent="0.15">
      <c r="A1578" s="935">
        <v>1573</v>
      </c>
      <c r="B1578" s="919"/>
      <c r="C1578" s="920"/>
      <c r="D1578" s="931"/>
      <c r="E1578" s="893" t="b">
        <f t="shared" ca="1" si="90"/>
        <v>1</v>
      </c>
      <c r="F1578" s="893" t="str">
        <f t="array" aca="1" ref="F1578" ca="1">IF(G1578&lt;&gt;"",INDIRECT("'"&amp;G1578&amp;"'!"&amp;H1578),"")</f>
        <v/>
      </c>
      <c r="G1578" s="560"/>
      <c r="H1578" s="893"/>
      <c r="I1578" s="931"/>
      <c r="J1578" s="931"/>
      <c r="K1578" s="931"/>
      <c r="L1578" s="920"/>
      <c r="M1578" s="920"/>
      <c r="N1578" s="920"/>
      <c r="S1578" s="919"/>
    </row>
    <row r="1579" spans="1:19" ht="12.75" customHeight="1" x14ac:dyDescent="0.15">
      <c r="A1579" s="935">
        <v>1574</v>
      </c>
      <c r="B1579" s="919"/>
      <c r="C1579" s="920"/>
      <c r="D1579" s="931"/>
      <c r="E1579" s="893" t="b">
        <f t="shared" ca="1" si="90"/>
        <v>1</v>
      </c>
      <c r="F1579" s="893" t="str">
        <f t="array" aca="1" ref="F1579" ca="1">IF(G1579&lt;&gt;"",INDIRECT("'"&amp;G1579&amp;"'!"&amp;H1579),"")</f>
        <v/>
      </c>
      <c r="G1579" s="560"/>
      <c r="H1579" s="893"/>
      <c r="I1579" s="931"/>
      <c r="J1579" s="931"/>
      <c r="K1579" s="931"/>
      <c r="L1579" s="920"/>
      <c r="M1579" s="920"/>
      <c r="N1579" s="920"/>
      <c r="S1579" s="919"/>
    </row>
    <row r="1580" spans="1:19" ht="12.75" customHeight="1" x14ac:dyDescent="0.15">
      <c r="A1580" s="935">
        <v>1575</v>
      </c>
      <c r="B1580" s="919"/>
      <c r="C1580" s="920"/>
      <c r="D1580" s="931"/>
      <c r="E1580" s="893" t="b">
        <f t="shared" ca="1" si="90"/>
        <v>1</v>
      </c>
      <c r="F1580" s="893" t="str">
        <f t="array" aca="1" ref="F1580" ca="1">IF(G1580&lt;&gt;"",INDIRECT("'"&amp;G1580&amp;"'!"&amp;H1580),"")</f>
        <v/>
      </c>
      <c r="G1580" s="560"/>
      <c r="H1580" s="893"/>
      <c r="I1580" s="931"/>
      <c r="J1580" s="931"/>
      <c r="K1580" s="931"/>
      <c r="L1580" s="920"/>
      <c r="M1580" s="920"/>
      <c r="N1580" s="920"/>
      <c r="S1580" s="919"/>
    </row>
    <row r="1581" spans="1:19" ht="12.75" customHeight="1" x14ac:dyDescent="0.15">
      <c r="A1581" s="935">
        <v>1576</v>
      </c>
      <c r="B1581" s="919"/>
      <c r="C1581" s="920"/>
      <c r="D1581" s="931"/>
      <c r="E1581" s="893" t="b">
        <f t="shared" ca="1" si="90"/>
        <v>1</v>
      </c>
      <c r="F1581" s="893" t="str">
        <f t="array" aca="1" ref="F1581" ca="1">IF(G1581&lt;&gt;"",INDIRECT("'"&amp;G1581&amp;"'!"&amp;H1581),"")</f>
        <v/>
      </c>
      <c r="G1581" s="560"/>
      <c r="H1581" s="893"/>
      <c r="I1581" s="931"/>
      <c r="J1581" s="931"/>
      <c r="K1581" s="931"/>
      <c r="L1581" s="920"/>
      <c r="M1581" s="920"/>
      <c r="N1581" s="920"/>
      <c r="S1581" s="919"/>
    </row>
    <row r="1582" spans="1:19" ht="12.75" customHeight="1" x14ac:dyDescent="0.15">
      <c r="A1582" s="935">
        <v>1577</v>
      </c>
      <c r="B1582" s="919"/>
      <c r="C1582" s="920"/>
      <c r="D1582" s="931"/>
      <c r="E1582" s="893" t="b">
        <f t="shared" ca="1" si="90"/>
        <v>1</v>
      </c>
      <c r="F1582" s="893" t="str">
        <f t="array" aca="1" ref="F1582" ca="1">IF(G1582&lt;&gt;"",INDIRECT("'"&amp;G1582&amp;"'!"&amp;H1582),"")</f>
        <v/>
      </c>
      <c r="G1582" s="560"/>
      <c r="H1582" s="893"/>
      <c r="I1582" s="931"/>
      <c r="J1582" s="931"/>
      <c r="K1582" s="931"/>
      <c r="L1582" s="920"/>
      <c r="M1582" s="920"/>
      <c r="N1582" s="920"/>
      <c r="S1582" s="919"/>
    </row>
    <row r="1583" spans="1:19" ht="12.75" customHeight="1" x14ac:dyDescent="0.15">
      <c r="A1583" s="935">
        <v>1578</v>
      </c>
      <c r="B1583" s="919"/>
      <c r="C1583" s="920"/>
      <c r="D1583" s="931"/>
      <c r="E1583" s="893" t="b">
        <f t="shared" ca="1" si="90"/>
        <v>1</v>
      </c>
      <c r="F1583" s="893" t="str">
        <f t="array" aca="1" ref="F1583" ca="1">IF(G1583&lt;&gt;"",INDIRECT("'"&amp;G1583&amp;"'!"&amp;H1583),"")</f>
        <v/>
      </c>
      <c r="G1583" s="560"/>
      <c r="H1583" s="893"/>
      <c r="I1583" s="931"/>
      <c r="J1583" s="931"/>
      <c r="K1583" s="931"/>
      <c r="L1583" s="920"/>
      <c r="M1583" s="920"/>
      <c r="N1583" s="920"/>
      <c r="S1583" s="919"/>
    </row>
    <row r="1584" spans="1:19" ht="12.75" customHeight="1" x14ac:dyDescent="0.15">
      <c r="A1584" s="935">
        <v>1579</v>
      </c>
      <c r="B1584" s="919"/>
      <c r="C1584" s="920"/>
      <c r="D1584" s="931"/>
      <c r="E1584" s="893" t="b">
        <f t="shared" ca="1" si="90"/>
        <v>1</v>
      </c>
      <c r="F1584" s="893" t="str">
        <f t="array" aca="1" ref="F1584" ca="1">IF(G1584&lt;&gt;"",INDIRECT("'"&amp;G1584&amp;"'!"&amp;H1584),"")</f>
        <v/>
      </c>
      <c r="G1584" s="560"/>
      <c r="H1584" s="893"/>
      <c r="I1584" s="931"/>
      <c r="J1584" s="931"/>
      <c r="K1584" s="931"/>
      <c r="L1584" s="920"/>
      <c r="M1584" s="920"/>
      <c r="N1584" s="920"/>
      <c r="S1584" s="919"/>
    </row>
    <row r="1585" spans="1:19" ht="12.75" customHeight="1" x14ac:dyDescent="0.15">
      <c r="A1585" s="935">
        <v>1580</v>
      </c>
      <c r="B1585" s="919"/>
      <c r="C1585" s="920"/>
      <c r="D1585" s="931"/>
      <c r="E1585" s="893" t="b">
        <f t="shared" ca="1" si="90"/>
        <v>1</v>
      </c>
      <c r="F1585" s="893" t="str">
        <f t="array" aca="1" ref="F1585" ca="1">IF(G1585&lt;&gt;"",INDIRECT("'"&amp;G1585&amp;"'!"&amp;H1585),"")</f>
        <v/>
      </c>
      <c r="G1585" s="560"/>
      <c r="H1585" s="893"/>
      <c r="I1585" s="931"/>
      <c r="J1585" s="931"/>
      <c r="K1585" s="931"/>
      <c r="L1585" s="920"/>
      <c r="M1585" s="920"/>
      <c r="N1585" s="920"/>
      <c r="S1585" s="919"/>
    </row>
    <row r="1586" spans="1:19" ht="12.75" customHeight="1" x14ac:dyDescent="0.15">
      <c r="A1586" s="935">
        <v>1581</v>
      </c>
      <c r="B1586" s="919"/>
      <c r="C1586" s="920"/>
      <c r="D1586" s="931"/>
      <c r="E1586" s="893" t="b">
        <f t="shared" ca="1" si="90"/>
        <v>1</v>
      </c>
      <c r="F1586" s="893" t="str">
        <f t="array" aca="1" ref="F1586" ca="1">IF(G1586&lt;&gt;"",INDIRECT("'"&amp;G1586&amp;"'!"&amp;H1586),"")</f>
        <v/>
      </c>
      <c r="G1586" s="560"/>
      <c r="H1586" s="893"/>
      <c r="I1586" s="931"/>
      <c r="J1586" s="931"/>
      <c r="K1586" s="931"/>
      <c r="L1586" s="920"/>
      <c r="M1586" s="920"/>
      <c r="N1586" s="920"/>
      <c r="S1586" s="919"/>
    </row>
    <row r="1587" spans="1:19" ht="12.75" customHeight="1" x14ac:dyDescent="0.15">
      <c r="A1587" s="935">
        <v>1582</v>
      </c>
      <c r="B1587" s="919"/>
      <c r="C1587" s="920"/>
      <c r="D1587" s="931"/>
      <c r="E1587" s="893" t="b">
        <f t="shared" ca="1" si="90"/>
        <v>1</v>
      </c>
      <c r="F1587" s="893" t="str">
        <f t="array" aca="1" ref="F1587" ca="1">IF(G1587&lt;&gt;"",INDIRECT("'"&amp;G1587&amp;"'!"&amp;H1587),"")</f>
        <v/>
      </c>
      <c r="G1587" s="560"/>
      <c r="H1587" s="893"/>
      <c r="I1587" s="931"/>
      <c r="J1587" s="931"/>
      <c r="K1587" s="931"/>
      <c r="L1587" s="920"/>
      <c r="M1587" s="920"/>
      <c r="N1587" s="920"/>
      <c r="S1587" s="919"/>
    </row>
    <row r="1588" spans="1:19" ht="12.75" customHeight="1" x14ac:dyDescent="0.15">
      <c r="A1588" s="914">
        <v>1583</v>
      </c>
      <c r="B1588" s="929">
        <f>'BudgetSum 2-4'!D81</f>
        <v>1369236</v>
      </c>
      <c r="C1588" s="930">
        <f t="shared" ref="C1588:C1589" si="92">A1588-B1588</f>
        <v>-1367653</v>
      </c>
      <c r="D1588" s="920"/>
      <c r="E1588" s="893" t="b">
        <f t="shared" ca="1" si="90"/>
        <v>1</v>
      </c>
      <c r="F1588" s="932">
        <f t="array" aca="1" ref="F1588" ca="1">IF(G1588&lt;&gt;"",INDIRECT("'"&amp;G1588&amp;"'!"&amp;H1588),"")</f>
        <v>1369236</v>
      </c>
      <c r="G1588" s="560" t="s">
        <v>4690</v>
      </c>
      <c r="H1588" s="893" t="s">
        <v>5339</v>
      </c>
      <c r="I1588" s="920"/>
      <c r="J1588" s="920"/>
      <c r="K1588" s="920"/>
      <c r="L1588" s="920"/>
      <c r="M1588" s="920"/>
      <c r="N1588" s="920"/>
      <c r="S1588" s="919"/>
    </row>
    <row r="1589" spans="1:19" ht="12.75" customHeight="1" x14ac:dyDescent="0.15">
      <c r="A1589" s="914">
        <v>1584</v>
      </c>
      <c r="B1589" s="929">
        <f>'BudgetSum 2-4'!E3</f>
        <v>826764</v>
      </c>
      <c r="C1589" s="930">
        <f t="shared" si="92"/>
        <v>-825180</v>
      </c>
      <c r="D1589" s="920"/>
      <c r="E1589" s="893" t="b">
        <f t="shared" ca="1" si="90"/>
        <v>1</v>
      </c>
      <c r="F1589" s="932">
        <f t="array" aca="1" ref="F1589" ca="1">IF(G1589&lt;&gt;"",INDIRECT("'"&amp;G1589&amp;"'!"&amp;H1589),"")</f>
        <v>826764</v>
      </c>
      <c r="G1589" s="560" t="s">
        <v>4690</v>
      </c>
      <c r="H1589" s="893" t="s">
        <v>5340</v>
      </c>
      <c r="I1589" s="920"/>
      <c r="J1589" s="920"/>
      <c r="K1589" s="920"/>
      <c r="L1589" s="920"/>
      <c r="M1589" s="920"/>
      <c r="N1589" s="920"/>
      <c r="S1589" s="919"/>
    </row>
    <row r="1590" spans="1:19" ht="12.75" customHeight="1" x14ac:dyDescent="0.15">
      <c r="A1590" s="935">
        <v>1585</v>
      </c>
      <c r="B1590" s="919"/>
      <c r="C1590" s="920"/>
      <c r="D1590" s="931"/>
      <c r="E1590" s="893" t="b">
        <f t="shared" ca="1" si="90"/>
        <v>1</v>
      </c>
      <c r="F1590" s="893" t="str">
        <f t="array" aca="1" ref="F1590" ca="1">IF(G1590&lt;&gt;"",INDIRECT("'"&amp;G1590&amp;"'!"&amp;H1590),"")</f>
        <v/>
      </c>
      <c r="G1590" s="560"/>
      <c r="H1590" s="893"/>
      <c r="I1590" s="931"/>
      <c r="J1590" s="931"/>
      <c r="K1590" s="931"/>
      <c r="L1590" s="920"/>
      <c r="M1590" s="920"/>
      <c r="N1590" s="920"/>
      <c r="S1590" s="919"/>
    </row>
    <row r="1591" spans="1:19" ht="12.75" customHeight="1" x14ac:dyDescent="0.15">
      <c r="A1591" s="935">
        <v>1586</v>
      </c>
      <c r="B1591" s="919"/>
      <c r="C1591" s="920"/>
      <c r="D1591" s="931"/>
      <c r="E1591" s="893" t="b">
        <f t="shared" ca="1" si="90"/>
        <v>1</v>
      </c>
      <c r="F1591" s="893" t="str">
        <f t="array" aca="1" ref="F1591" ca="1">IF(G1591&lt;&gt;"",INDIRECT("'"&amp;G1591&amp;"'!"&amp;H1591),"")</f>
        <v/>
      </c>
      <c r="G1591" s="560"/>
      <c r="H1591" s="893"/>
      <c r="I1591" s="931"/>
      <c r="J1591" s="931"/>
      <c r="K1591" s="931"/>
      <c r="L1591" s="920"/>
      <c r="M1591" s="920"/>
      <c r="N1591" s="920"/>
      <c r="S1591" s="919"/>
    </row>
    <row r="1592" spans="1:19" ht="12.75" customHeight="1" x14ac:dyDescent="0.15">
      <c r="A1592" s="935">
        <v>1587</v>
      </c>
      <c r="B1592" s="919"/>
      <c r="C1592" s="920"/>
      <c r="D1592" s="931"/>
      <c r="E1592" s="893" t="b">
        <f t="shared" ca="1" si="90"/>
        <v>1</v>
      </c>
      <c r="F1592" s="893" t="str">
        <f t="array" aca="1" ref="F1592" ca="1">IF(G1592&lt;&gt;"",INDIRECT("'"&amp;G1592&amp;"'!"&amp;H1592),"")</f>
        <v/>
      </c>
      <c r="G1592" s="560"/>
      <c r="H1592" s="893"/>
      <c r="I1592" s="931"/>
      <c r="J1592" s="931"/>
      <c r="K1592" s="931"/>
      <c r="L1592" s="920"/>
      <c r="M1592" s="920"/>
      <c r="N1592" s="920"/>
      <c r="S1592" s="919"/>
    </row>
    <row r="1593" spans="1:19" ht="12.75" customHeight="1" x14ac:dyDescent="0.15">
      <c r="A1593" s="935">
        <v>1588</v>
      </c>
      <c r="B1593" s="919"/>
      <c r="C1593" s="920"/>
      <c r="D1593" s="931"/>
      <c r="E1593" s="893" t="b">
        <f t="shared" ca="1" si="90"/>
        <v>1</v>
      </c>
      <c r="F1593" s="893" t="str">
        <f t="array" aca="1" ref="F1593" ca="1">IF(G1593&lt;&gt;"",INDIRECT("'"&amp;G1593&amp;"'!"&amp;H1593),"")</f>
        <v/>
      </c>
      <c r="G1593" s="560"/>
      <c r="H1593" s="893"/>
      <c r="I1593" s="931"/>
      <c r="J1593" s="931"/>
      <c r="K1593" s="931"/>
      <c r="L1593" s="920"/>
      <c r="M1593" s="920"/>
      <c r="N1593" s="920"/>
      <c r="S1593" s="919"/>
    </row>
    <row r="1594" spans="1:19" ht="12.75" customHeight="1" x14ac:dyDescent="0.15">
      <c r="A1594" s="935">
        <v>1589</v>
      </c>
      <c r="B1594" s="919"/>
      <c r="C1594" s="920"/>
      <c r="D1594" s="931"/>
      <c r="E1594" s="893" t="b">
        <f t="shared" ca="1" si="90"/>
        <v>1</v>
      </c>
      <c r="F1594" s="893" t="str">
        <f t="array" aca="1" ref="F1594" ca="1">IF(G1594&lt;&gt;"",INDIRECT("'"&amp;G1594&amp;"'!"&amp;H1594),"")</f>
        <v/>
      </c>
      <c r="G1594" s="560"/>
      <c r="H1594" s="893"/>
      <c r="I1594" s="931"/>
      <c r="J1594" s="931"/>
      <c r="K1594" s="931"/>
      <c r="L1594" s="920"/>
      <c r="M1594" s="920"/>
      <c r="N1594" s="920"/>
      <c r="S1594" s="919"/>
    </row>
    <row r="1595" spans="1:19" ht="12.75" customHeight="1" x14ac:dyDescent="0.15">
      <c r="A1595" s="935">
        <v>1590</v>
      </c>
      <c r="B1595" s="919"/>
      <c r="C1595" s="920"/>
      <c r="D1595" s="931"/>
      <c r="E1595" s="893" t="b">
        <f t="shared" ca="1" si="90"/>
        <v>1</v>
      </c>
      <c r="F1595" s="893" t="str">
        <f t="array" aca="1" ref="F1595" ca="1">IF(G1595&lt;&gt;"",INDIRECT("'"&amp;G1595&amp;"'!"&amp;H1595),"")</f>
        <v/>
      </c>
      <c r="G1595" s="560"/>
      <c r="H1595" s="893"/>
      <c r="I1595" s="931"/>
      <c r="J1595" s="931"/>
      <c r="K1595" s="931"/>
      <c r="L1595" s="920"/>
      <c r="M1595" s="920"/>
      <c r="N1595" s="920"/>
      <c r="S1595" s="919"/>
    </row>
    <row r="1596" spans="1:19" ht="12.75" customHeight="1" x14ac:dyDescent="0.15">
      <c r="A1596" s="935">
        <v>1591</v>
      </c>
      <c r="B1596" s="919"/>
      <c r="C1596" s="920"/>
      <c r="D1596" s="931"/>
      <c r="E1596" s="893" t="b">
        <f t="shared" ca="1" si="90"/>
        <v>1</v>
      </c>
      <c r="F1596" s="893" t="str">
        <f t="array" aca="1" ref="F1596" ca="1">IF(G1596&lt;&gt;"",INDIRECT("'"&amp;G1596&amp;"'!"&amp;H1596),"")</f>
        <v/>
      </c>
      <c r="G1596" s="560"/>
      <c r="H1596" s="893"/>
      <c r="I1596" s="931"/>
      <c r="J1596" s="931"/>
      <c r="K1596" s="931"/>
      <c r="L1596" s="920"/>
      <c r="M1596" s="920"/>
      <c r="N1596" s="920"/>
      <c r="S1596" s="919"/>
    </row>
    <row r="1597" spans="1:19" ht="12.75" customHeight="1" x14ac:dyDescent="0.15">
      <c r="A1597" s="935">
        <v>1592</v>
      </c>
      <c r="B1597" s="919"/>
      <c r="C1597" s="920"/>
      <c r="D1597" s="931"/>
      <c r="E1597" s="893" t="b">
        <f t="shared" ca="1" si="90"/>
        <v>1</v>
      </c>
      <c r="F1597" s="893" t="str">
        <f t="array" aca="1" ref="F1597" ca="1">IF(G1597&lt;&gt;"",INDIRECT("'"&amp;G1597&amp;"'!"&amp;H1597),"")</f>
        <v/>
      </c>
      <c r="G1597" s="560"/>
      <c r="H1597" s="893"/>
      <c r="I1597" s="931"/>
      <c r="J1597" s="931"/>
      <c r="K1597" s="931"/>
      <c r="L1597" s="920"/>
      <c r="M1597" s="920"/>
      <c r="N1597" s="920"/>
      <c r="S1597" s="919"/>
    </row>
    <row r="1598" spans="1:19" ht="12.75" customHeight="1" x14ac:dyDescent="0.15">
      <c r="A1598" s="935">
        <v>1593</v>
      </c>
      <c r="B1598" s="919"/>
      <c r="C1598" s="920"/>
      <c r="D1598" s="931"/>
      <c r="E1598" s="893" t="b">
        <f t="shared" ca="1" si="90"/>
        <v>1</v>
      </c>
      <c r="F1598" s="893" t="str">
        <f t="array" aca="1" ref="F1598" ca="1">IF(G1598&lt;&gt;"",INDIRECT("'"&amp;G1598&amp;"'!"&amp;H1598),"")</f>
        <v/>
      </c>
      <c r="G1598" s="560"/>
      <c r="H1598" s="893"/>
      <c r="I1598" s="931"/>
      <c r="J1598" s="931"/>
      <c r="K1598" s="931"/>
      <c r="L1598" s="920"/>
      <c r="M1598" s="920"/>
      <c r="N1598" s="920"/>
      <c r="S1598" s="919"/>
    </row>
    <row r="1599" spans="1:19" ht="12.75" customHeight="1" x14ac:dyDescent="0.15">
      <c r="A1599" s="935">
        <v>1594</v>
      </c>
      <c r="B1599" s="919"/>
      <c r="C1599" s="920"/>
      <c r="D1599" s="931"/>
      <c r="E1599" s="893" t="b">
        <f t="shared" ca="1" si="90"/>
        <v>1</v>
      </c>
      <c r="F1599" s="893" t="str">
        <f t="array" aca="1" ref="F1599" ca="1">IF(G1599&lt;&gt;"",INDIRECT("'"&amp;G1599&amp;"'!"&amp;H1599),"")</f>
        <v/>
      </c>
      <c r="G1599" s="560"/>
      <c r="H1599" s="893"/>
      <c r="I1599" s="931"/>
      <c r="J1599" s="931"/>
      <c r="K1599" s="931"/>
      <c r="L1599" s="920"/>
      <c r="M1599" s="920"/>
      <c r="N1599" s="920"/>
      <c r="S1599" s="919"/>
    </row>
    <row r="1600" spans="1:19" ht="12.75" customHeight="1" x14ac:dyDescent="0.15">
      <c r="A1600" s="935">
        <v>1595</v>
      </c>
      <c r="B1600" s="919"/>
      <c r="C1600" s="920"/>
      <c r="D1600" s="931"/>
      <c r="E1600" s="893" t="b">
        <f t="shared" ca="1" si="90"/>
        <v>1</v>
      </c>
      <c r="F1600" s="893" t="str">
        <f t="array" aca="1" ref="F1600" ca="1">IF(G1600&lt;&gt;"",INDIRECT("'"&amp;G1600&amp;"'!"&amp;H1600),"")</f>
        <v/>
      </c>
      <c r="G1600" s="560"/>
      <c r="H1600" s="893"/>
      <c r="I1600" s="931"/>
      <c r="J1600" s="931"/>
      <c r="K1600" s="931"/>
      <c r="L1600" s="920"/>
      <c r="M1600" s="920"/>
      <c r="N1600" s="920"/>
      <c r="S1600" s="919"/>
    </row>
    <row r="1601" spans="1:19" ht="12.75" customHeight="1" x14ac:dyDescent="0.15">
      <c r="A1601" s="935">
        <v>1596</v>
      </c>
      <c r="B1601" s="919"/>
      <c r="C1601" s="920"/>
      <c r="D1601" s="931"/>
      <c r="E1601" s="893" t="b">
        <f t="shared" ca="1" si="90"/>
        <v>1</v>
      </c>
      <c r="F1601" s="893" t="str">
        <f t="array" aca="1" ref="F1601" ca="1">IF(G1601&lt;&gt;"",INDIRECT("'"&amp;G1601&amp;"'!"&amp;H1601),"")</f>
        <v/>
      </c>
      <c r="G1601" s="560"/>
      <c r="H1601" s="893"/>
      <c r="I1601" s="931"/>
      <c r="J1601" s="931"/>
      <c r="K1601" s="931"/>
      <c r="L1601" s="920"/>
      <c r="M1601" s="920"/>
      <c r="N1601" s="920"/>
      <c r="S1601" s="919"/>
    </row>
    <row r="1602" spans="1:19" ht="12.75" customHeight="1" x14ac:dyDescent="0.15">
      <c r="A1602" s="914">
        <v>1597</v>
      </c>
      <c r="B1602" s="929">
        <f>'BudgetSum 2-4'!E81</f>
        <v>874110</v>
      </c>
      <c r="C1602" s="930">
        <f t="shared" ref="C1602:C1603" si="93">A1602-B1602</f>
        <v>-872513</v>
      </c>
      <c r="D1602" s="920"/>
      <c r="E1602" s="893" t="b">
        <f t="shared" ca="1" si="90"/>
        <v>1</v>
      </c>
      <c r="F1602" s="932">
        <f t="array" aca="1" ref="F1602" ca="1">IF(G1602&lt;&gt;"",INDIRECT("'"&amp;G1602&amp;"'!"&amp;H1602),"")</f>
        <v>874110</v>
      </c>
      <c r="G1602" s="560" t="s">
        <v>4690</v>
      </c>
      <c r="H1602" s="893" t="s">
        <v>5341</v>
      </c>
      <c r="I1602" s="920"/>
      <c r="J1602" s="920"/>
      <c r="K1602" s="920"/>
      <c r="L1602" s="920"/>
      <c r="M1602" s="920"/>
      <c r="N1602" s="920"/>
      <c r="S1602" s="919"/>
    </row>
    <row r="1603" spans="1:19" ht="12.75" customHeight="1" x14ac:dyDescent="0.15">
      <c r="A1603" s="914">
        <v>1598</v>
      </c>
      <c r="B1603" s="929">
        <f>'BudgetSum 2-4'!F3</f>
        <v>791698</v>
      </c>
      <c r="C1603" s="930">
        <f t="shared" si="93"/>
        <v>-790100</v>
      </c>
      <c r="D1603" s="920"/>
      <c r="E1603" s="893" t="b">
        <f t="shared" ca="1" si="90"/>
        <v>1</v>
      </c>
      <c r="F1603" s="932">
        <f t="array" aca="1" ref="F1603" ca="1">IF(G1603&lt;&gt;"",INDIRECT("'"&amp;G1603&amp;"'!"&amp;H1603),"")</f>
        <v>791698</v>
      </c>
      <c r="G1603" s="560" t="s">
        <v>4690</v>
      </c>
      <c r="H1603" s="893" t="s">
        <v>5342</v>
      </c>
      <c r="I1603" s="920"/>
      <c r="J1603" s="920"/>
      <c r="K1603" s="920"/>
      <c r="L1603" s="920"/>
      <c r="M1603" s="920"/>
      <c r="N1603" s="920"/>
      <c r="S1603" s="919"/>
    </row>
    <row r="1604" spans="1:19" ht="12.75" customHeight="1" x14ac:dyDescent="0.15">
      <c r="A1604" s="935">
        <v>1599</v>
      </c>
      <c r="B1604" s="919"/>
      <c r="C1604" s="920"/>
      <c r="D1604" s="931"/>
      <c r="E1604" s="893" t="b">
        <f t="shared" ca="1" si="90"/>
        <v>1</v>
      </c>
      <c r="F1604" s="893" t="str">
        <f t="array" aca="1" ref="F1604" ca="1">IF(G1604&lt;&gt;"",INDIRECT("'"&amp;G1604&amp;"'!"&amp;H1604),"")</f>
        <v/>
      </c>
      <c r="G1604" s="560"/>
      <c r="H1604" s="893"/>
      <c r="I1604" s="931"/>
      <c r="J1604" s="931"/>
      <c r="K1604" s="931"/>
      <c r="L1604" s="920"/>
      <c r="M1604" s="920"/>
      <c r="N1604" s="920"/>
      <c r="S1604" s="919"/>
    </row>
    <row r="1605" spans="1:19" ht="12.75" customHeight="1" x14ac:dyDescent="0.15">
      <c r="A1605" s="935">
        <v>1600</v>
      </c>
      <c r="B1605" s="919"/>
      <c r="C1605" s="920"/>
      <c r="D1605" s="931"/>
      <c r="E1605" s="893" t="b">
        <f t="shared" ca="1" si="90"/>
        <v>1</v>
      </c>
      <c r="F1605" s="893" t="str">
        <f t="array" aca="1" ref="F1605" ca="1">IF(G1605&lt;&gt;"",INDIRECT("'"&amp;G1605&amp;"'!"&amp;H1605),"")</f>
        <v/>
      </c>
      <c r="G1605" s="560"/>
      <c r="H1605" s="893"/>
      <c r="I1605" s="931"/>
      <c r="J1605" s="931"/>
      <c r="K1605" s="931"/>
      <c r="L1605" s="920"/>
      <c r="M1605" s="920"/>
      <c r="N1605" s="920"/>
      <c r="S1605" s="919"/>
    </row>
    <row r="1606" spans="1:19" ht="12.75" customHeight="1" x14ac:dyDescent="0.15">
      <c r="A1606" s="935">
        <v>1601</v>
      </c>
      <c r="B1606" s="919"/>
      <c r="C1606" s="920"/>
      <c r="D1606" s="931"/>
      <c r="E1606" s="893" t="b">
        <f t="shared" ca="1" si="90"/>
        <v>1</v>
      </c>
      <c r="F1606" s="893" t="str">
        <f t="array" aca="1" ref="F1606" ca="1">IF(G1606&lt;&gt;"",INDIRECT("'"&amp;G1606&amp;"'!"&amp;H1606),"")</f>
        <v/>
      </c>
      <c r="G1606" s="560"/>
      <c r="H1606" s="893"/>
      <c r="I1606" s="931"/>
      <c r="J1606" s="931"/>
      <c r="K1606" s="931"/>
      <c r="L1606" s="920"/>
      <c r="M1606" s="920"/>
      <c r="N1606" s="920"/>
      <c r="S1606" s="919"/>
    </row>
    <row r="1607" spans="1:19" ht="12.75" customHeight="1" x14ac:dyDescent="0.15">
      <c r="A1607" s="935">
        <v>1602</v>
      </c>
      <c r="B1607" s="919"/>
      <c r="C1607" s="920"/>
      <c r="D1607" s="931"/>
      <c r="E1607" s="893" t="b">
        <f t="shared" ca="1" si="90"/>
        <v>1</v>
      </c>
      <c r="F1607" s="893" t="str">
        <f t="array" aca="1" ref="F1607" ca="1">IF(G1607&lt;&gt;"",INDIRECT("'"&amp;G1607&amp;"'!"&amp;H1607),"")</f>
        <v/>
      </c>
      <c r="G1607" s="560"/>
      <c r="H1607" s="893"/>
      <c r="I1607" s="931"/>
      <c r="J1607" s="931"/>
      <c r="K1607" s="931"/>
      <c r="L1607" s="920"/>
      <c r="M1607" s="920"/>
      <c r="N1607" s="920"/>
      <c r="S1607" s="919"/>
    </row>
    <row r="1608" spans="1:19" ht="12.75" customHeight="1" x14ac:dyDescent="0.15">
      <c r="A1608" s="935">
        <v>1603</v>
      </c>
      <c r="B1608" s="919"/>
      <c r="C1608" s="920"/>
      <c r="D1608" s="931"/>
      <c r="E1608" s="893" t="b">
        <f t="shared" ca="1" si="90"/>
        <v>1</v>
      </c>
      <c r="F1608" s="893" t="str">
        <f t="array" aca="1" ref="F1608" ca="1">IF(G1608&lt;&gt;"",INDIRECT("'"&amp;G1608&amp;"'!"&amp;H1608),"")</f>
        <v/>
      </c>
      <c r="G1608" s="560"/>
      <c r="H1608" s="893"/>
      <c r="I1608" s="931"/>
      <c r="J1608" s="931"/>
      <c r="K1608" s="931"/>
      <c r="L1608" s="920"/>
      <c r="M1608" s="920"/>
      <c r="N1608" s="920"/>
      <c r="S1608" s="919"/>
    </row>
    <row r="1609" spans="1:19" ht="12.75" customHeight="1" x14ac:dyDescent="0.15">
      <c r="A1609" s="935">
        <v>1604</v>
      </c>
      <c r="B1609" s="919"/>
      <c r="C1609" s="920"/>
      <c r="D1609" s="931"/>
      <c r="E1609" s="893" t="b">
        <f t="shared" ca="1" si="90"/>
        <v>1</v>
      </c>
      <c r="F1609" s="893" t="str">
        <f t="array" aca="1" ref="F1609" ca="1">IF(G1609&lt;&gt;"",INDIRECT("'"&amp;G1609&amp;"'!"&amp;H1609),"")</f>
        <v/>
      </c>
      <c r="G1609" s="560"/>
      <c r="H1609" s="893"/>
      <c r="I1609" s="931"/>
      <c r="J1609" s="931"/>
      <c r="K1609" s="931"/>
      <c r="L1609" s="920"/>
      <c r="M1609" s="920"/>
      <c r="N1609" s="920"/>
      <c r="S1609" s="919"/>
    </row>
    <row r="1610" spans="1:19" ht="12.75" customHeight="1" x14ac:dyDescent="0.15">
      <c r="A1610" s="935">
        <v>1605</v>
      </c>
      <c r="B1610" s="919"/>
      <c r="C1610" s="920"/>
      <c r="D1610" s="931"/>
      <c r="E1610" s="893" t="b">
        <f t="shared" ca="1" si="90"/>
        <v>1</v>
      </c>
      <c r="F1610" s="893" t="str">
        <f t="array" aca="1" ref="F1610" ca="1">IF(G1610&lt;&gt;"",INDIRECT("'"&amp;G1610&amp;"'!"&amp;H1610),"")</f>
        <v/>
      </c>
      <c r="G1610" s="560"/>
      <c r="H1610" s="893"/>
      <c r="I1610" s="931"/>
      <c r="J1610" s="931"/>
      <c r="K1610" s="931"/>
      <c r="L1610" s="920"/>
      <c r="M1610" s="920"/>
      <c r="N1610" s="920"/>
      <c r="S1610" s="919"/>
    </row>
    <row r="1611" spans="1:19" ht="12.75" customHeight="1" x14ac:dyDescent="0.15">
      <c r="A1611" s="935">
        <v>1606</v>
      </c>
      <c r="B1611" s="919"/>
      <c r="C1611" s="920"/>
      <c r="D1611" s="931"/>
      <c r="E1611" s="893" t="b">
        <f t="shared" ca="1" si="90"/>
        <v>1</v>
      </c>
      <c r="F1611" s="893" t="str">
        <f t="array" aca="1" ref="F1611" ca="1">IF(G1611&lt;&gt;"",INDIRECT("'"&amp;G1611&amp;"'!"&amp;H1611),"")</f>
        <v/>
      </c>
      <c r="G1611" s="560"/>
      <c r="H1611" s="893"/>
      <c r="I1611" s="931"/>
      <c r="J1611" s="931"/>
      <c r="K1611" s="931"/>
      <c r="L1611" s="920"/>
      <c r="M1611" s="920"/>
      <c r="N1611" s="920"/>
      <c r="S1611" s="919"/>
    </row>
    <row r="1612" spans="1:19" ht="12.75" customHeight="1" x14ac:dyDescent="0.15">
      <c r="A1612" s="935">
        <v>1607</v>
      </c>
      <c r="B1612" s="919"/>
      <c r="C1612" s="920"/>
      <c r="D1612" s="931"/>
      <c r="E1612" s="893" t="b">
        <f t="shared" ca="1" si="90"/>
        <v>1</v>
      </c>
      <c r="F1612" s="893" t="str">
        <f t="array" aca="1" ref="F1612" ca="1">IF(G1612&lt;&gt;"",INDIRECT("'"&amp;G1612&amp;"'!"&amp;H1612),"")</f>
        <v/>
      </c>
      <c r="G1612" s="560"/>
      <c r="H1612" s="893"/>
      <c r="I1612" s="931"/>
      <c r="J1612" s="931"/>
      <c r="K1612" s="931"/>
      <c r="L1612" s="920"/>
      <c r="M1612" s="920"/>
      <c r="N1612" s="920"/>
      <c r="S1612" s="919"/>
    </row>
    <row r="1613" spans="1:19" ht="12.75" customHeight="1" x14ac:dyDescent="0.15">
      <c r="A1613" s="935">
        <v>1608</v>
      </c>
      <c r="B1613" s="919"/>
      <c r="C1613" s="920"/>
      <c r="D1613" s="931"/>
      <c r="E1613" s="893" t="b">
        <f t="shared" ca="1" si="90"/>
        <v>1</v>
      </c>
      <c r="F1613" s="893" t="str">
        <f t="array" aca="1" ref="F1613" ca="1">IF(G1613&lt;&gt;"",INDIRECT("'"&amp;G1613&amp;"'!"&amp;H1613),"")</f>
        <v/>
      </c>
      <c r="G1613" s="560"/>
      <c r="H1613" s="893"/>
      <c r="I1613" s="931"/>
      <c r="J1613" s="931"/>
      <c r="K1613" s="931"/>
      <c r="L1613" s="920"/>
      <c r="M1613" s="920"/>
      <c r="N1613" s="920"/>
      <c r="S1613" s="919"/>
    </row>
    <row r="1614" spans="1:19" ht="12.75" customHeight="1" x14ac:dyDescent="0.15">
      <c r="A1614" s="935">
        <v>1609</v>
      </c>
      <c r="B1614" s="919"/>
      <c r="C1614" s="920"/>
      <c r="D1614" s="931"/>
      <c r="E1614" s="893" t="b">
        <f t="shared" ca="1" si="90"/>
        <v>1</v>
      </c>
      <c r="F1614" s="893" t="str">
        <f t="array" aca="1" ref="F1614" ca="1">IF(G1614&lt;&gt;"",INDIRECT("'"&amp;G1614&amp;"'!"&amp;H1614),"")</f>
        <v/>
      </c>
      <c r="G1614" s="560"/>
      <c r="H1614" s="893"/>
      <c r="I1614" s="931"/>
      <c r="J1614" s="931"/>
      <c r="K1614" s="931"/>
      <c r="L1614" s="920"/>
      <c r="M1614" s="920"/>
      <c r="N1614" s="920"/>
      <c r="S1614" s="919"/>
    </row>
    <row r="1615" spans="1:19" ht="12.75" customHeight="1" x14ac:dyDescent="0.15">
      <c r="A1615" s="935">
        <v>1610</v>
      </c>
      <c r="B1615" s="919"/>
      <c r="C1615" s="920"/>
      <c r="D1615" s="931"/>
      <c r="E1615" s="893" t="b">
        <f t="shared" ca="1" si="90"/>
        <v>1</v>
      </c>
      <c r="F1615" s="893" t="str">
        <f t="array" aca="1" ref="F1615" ca="1">IF(G1615&lt;&gt;"",INDIRECT("'"&amp;G1615&amp;"'!"&amp;H1615),"")</f>
        <v/>
      </c>
      <c r="G1615" s="560"/>
      <c r="H1615" s="893"/>
      <c r="I1615" s="931"/>
      <c r="J1615" s="931"/>
      <c r="K1615" s="931"/>
      <c r="L1615" s="920"/>
      <c r="M1615" s="920"/>
      <c r="N1615" s="920"/>
      <c r="S1615" s="919"/>
    </row>
    <row r="1616" spans="1:19" ht="12.75" customHeight="1" x14ac:dyDescent="0.15">
      <c r="A1616" s="914">
        <v>1611</v>
      </c>
      <c r="B1616" s="929">
        <f>'BudgetSum 2-4'!F81</f>
        <v>905739</v>
      </c>
      <c r="C1616" s="930">
        <f t="shared" ref="C1616:C1617" si="94">A1616-B1616</f>
        <v>-904128</v>
      </c>
      <c r="D1616" s="920"/>
      <c r="E1616" s="893" t="b">
        <f t="shared" ca="1" si="90"/>
        <v>1</v>
      </c>
      <c r="F1616" s="932">
        <f t="array" aca="1" ref="F1616" ca="1">IF(G1616&lt;&gt;"",INDIRECT("'"&amp;G1616&amp;"'!"&amp;H1616),"")</f>
        <v>905739</v>
      </c>
      <c r="G1616" s="560" t="s">
        <v>4690</v>
      </c>
      <c r="H1616" s="893" t="s">
        <v>5343</v>
      </c>
      <c r="I1616" s="920"/>
      <c r="J1616" s="920"/>
      <c r="K1616" s="920"/>
      <c r="L1616" s="920"/>
      <c r="M1616" s="920"/>
      <c r="N1616" s="920"/>
      <c r="S1616" s="919"/>
    </row>
    <row r="1617" spans="1:19" ht="12.75" customHeight="1" x14ac:dyDescent="0.15">
      <c r="A1617" s="914">
        <v>1612</v>
      </c>
      <c r="B1617" s="929">
        <f>'BudgetSum 2-4'!G3</f>
        <v>596986</v>
      </c>
      <c r="C1617" s="930">
        <f t="shared" si="94"/>
        <v>-595374</v>
      </c>
      <c r="D1617" s="920"/>
      <c r="E1617" s="893" t="b">
        <f t="shared" ca="1" si="90"/>
        <v>1</v>
      </c>
      <c r="F1617" s="932">
        <f t="array" aca="1" ref="F1617" ca="1">IF(G1617&lt;&gt;"",INDIRECT("'"&amp;G1617&amp;"'!"&amp;H1617),"")</f>
        <v>596986</v>
      </c>
      <c r="G1617" s="560" t="s">
        <v>4690</v>
      </c>
      <c r="H1617" s="893" t="s">
        <v>5344</v>
      </c>
      <c r="I1617" s="920"/>
      <c r="J1617" s="920"/>
      <c r="K1617" s="920"/>
      <c r="L1617" s="920"/>
      <c r="M1617" s="920"/>
      <c r="N1617" s="920"/>
      <c r="S1617" s="919"/>
    </row>
    <row r="1618" spans="1:19" ht="12.75" customHeight="1" x14ac:dyDescent="0.15">
      <c r="A1618" s="935">
        <v>1613</v>
      </c>
      <c r="B1618" s="919"/>
      <c r="C1618" s="920"/>
      <c r="D1618" s="931"/>
      <c r="E1618" s="893" t="b">
        <f t="shared" ca="1" si="90"/>
        <v>1</v>
      </c>
      <c r="F1618" s="893" t="str">
        <f t="array" aca="1" ref="F1618" ca="1">IF(G1618&lt;&gt;"",INDIRECT("'"&amp;G1618&amp;"'!"&amp;H1618),"")</f>
        <v/>
      </c>
      <c r="G1618" s="560"/>
      <c r="H1618" s="893"/>
      <c r="I1618" s="931"/>
      <c r="J1618" s="931"/>
      <c r="K1618" s="931"/>
      <c r="L1618" s="920"/>
      <c r="M1618" s="920"/>
      <c r="N1618" s="920"/>
      <c r="S1618" s="919"/>
    </row>
    <row r="1619" spans="1:19" ht="12.75" customHeight="1" x14ac:dyDescent="0.15">
      <c r="A1619" s="935">
        <v>1614</v>
      </c>
      <c r="B1619" s="919"/>
      <c r="C1619" s="920"/>
      <c r="D1619" s="931"/>
      <c r="E1619" s="893" t="b">
        <f t="shared" ca="1" si="90"/>
        <v>1</v>
      </c>
      <c r="F1619" s="893" t="str">
        <f t="array" aca="1" ref="F1619" ca="1">IF(G1619&lt;&gt;"",INDIRECT("'"&amp;G1619&amp;"'!"&amp;H1619),"")</f>
        <v/>
      </c>
      <c r="G1619" s="560"/>
      <c r="H1619" s="893"/>
      <c r="I1619" s="931"/>
      <c r="J1619" s="931"/>
      <c r="K1619" s="931"/>
      <c r="L1619" s="920"/>
      <c r="M1619" s="920"/>
      <c r="N1619" s="920"/>
      <c r="S1619" s="919"/>
    </row>
    <row r="1620" spans="1:19" ht="12.75" customHeight="1" x14ac:dyDescent="0.15">
      <c r="A1620" s="935">
        <v>1615</v>
      </c>
      <c r="B1620" s="919"/>
      <c r="C1620" s="920"/>
      <c r="D1620" s="931"/>
      <c r="E1620" s="893" t="b">
        <f t="shared" ca="1" si="90"/>
        <v>1</v>
      </c>
      <c r="F1620" s="893" t="str">
        <f t="array" aca="1" ref="F1620" ca="1">IF(G1620&lt;&gt;"",INDIRECT("'"&amp;G1620&amp;"'!"&amp;H1620),"")</f>
        <v/>
      </c>
      <c r="G1620" s="560"/>
      <c r="H1620" s="893"/>
      <c r="I1620" s="931"/>
      <c r="J1620" s="931"/>
      <c r="K1620" s="931"/>
      <c r="L1620" s="920"/>
      <c r="M1620" s="920"/>
      <c r="N1620" s="920"/>
      <c r="S1620" s="919"/>
    </row>
    <row r="1621" spans="1:19" ht="12.75" customHeight="1" x14ac:dyDescent="0.15">
      <c r="A1621" s="935">
        <v>1616</v>
      </c>
      <c r="B1621" s="919"/>
      <c r="C1621" s="920"/>
      <c r="D1621" s="931"/>
      <c r="E1621" s="893" t="b">
        <f t="shared" ca="1" si="90"/>
        <v>1</v>
      </c>
      <c r="F1621" s="893" t="str">
        <f t="array" aca="1" ref="F1621" ca="1">IF(G1621&lt;&gt;"",INDIRECT("'"&amp;G1621&amp;"'!"&amp;H1621),"")</f>
        <v/>
      </c>
      <c r="G1621" s="560"/>
      <c r="H1621" s="893"/>
      <c r="I1621" s="931"/>
      <c r="J1621" s="931"/>
      <c r="K1621" s="931"/>
      <c r="L1621" s="920"/>
      <c r="M1621" s="920"/>
      <c r="N1621" s="920"/>
      <c r="S1621" s="919"/>
    </row>
    <row r="1622" spans="1:19" ht="12.75" customHeight="1" x14ac:dyDescent="0.15">
      <c r="A1622" s="935">
        <v>1617</v>
      </c>
      <c r="B1622" s="919"/>
      <c r="C1622" s="920"/>
      <c r="D1622" s="931"/>
      <c r="E1622" s="893" t="b">
        <f t="shared" ca="1" si="90"/>
        <v>1</v>
      </c>
      <c r="F1622" s="893" t="str">
        <f t="array" aca="1" ref="F1622" ca="1">IF(G1622&lt;&gt;"",INDIRECT("'"&amp;G1622&amp;"'!"&amp;H1622),"")</f>
        <v/>
      </c>
      <c r="G1622" s="560"/>
      <c r="H1622" s="893"/>
      <c r="I1622" s="931"/>
      <c r="J1622" s="931"/>
      <c r="K1622" s="931"/>
      <c r="L1622" s="920"/>
      <c r="M1622" s="920"/>
      <c r="N1622" s="920"/>
      <c r="S1622" s="919"/>
    </row>
    <row r="1623" spans="1:19" ht="12.75" customHeight="1" x14ac:dyDescent="0.15">
      <c r="A1623" s="935">
        <v>1618</v>
      </c>
      <c r="B1623" s="919"/>
      <c r="C1623" s="920"/>
      <c r="D1623" s="931"/>
      <c r="E1623" s="893" t="b">
        <f t="shared" ca="1" si="90"/>
        <v>1</v>
      </c>
      <c r="F1623" s="893" t="str">
        <f t="array" aca="1" ref="F1623" ca="1">IF(G1623&lt;&gt;"",INDIRECT("'"&amp;G1623&amp;"'!"&amp;H1623),"")</f>
        <v/>
      </c>
      <c r="G1623" s="560"/>
      <c r="H1623" s="893"/>
      <c r="I1623" s="931"/>
      <c r="J1623" s="931"/>
      <c r="K1623" s="931"/>
      <c r="L1623" s="920"/>
      <c r="M1623" s="920"/>
      <c r="N1623" s="920"/>
      <c r="S1623" s="919"/>
    </row>
    <row r="1624" spans="1:19" ht="12.75" customHeight="1" x14ac:dyDescent="0.15">
      <c r="A1624" s="935">
        <v>1619</v>
      </c>
      <c r="B1624" s="919"/>
      <c r="C1624" s="920"/>
      <c r="D1624" s="931"/>
      <c r="E1624" s="893" t="b">
        <f t="shared" ca="1" si="90"/>
        <v>1</v>
      </c>
      <c r="F1624" s="893" t="str">
        <f t="array" aca="1" ref="F1624" ca="1">IF(G1624&lt;&gt;"",INDIRECT("'"&amp;G1624&amp;"'!"&amp;H1624),"")</f>
        <v/>
      </c>
      <c r="G1624" s="560"/>
      <c r="H1624" s="893"/>
      <c r="I1624" s="931"/>
      <c r="J1624" s="931"/>
      <c r="K1624" s="931"/>
      <c r="L1624" s="920"/>
      <c r="M1624" s="920"/>
      <c r="N1624" s="920"/>
      <c r="S1624" s="919"/>
    </row>
    <row r="1625" spans="1:19" ht="12.75" customHeight="1" x14ac:dyDescent="0.15">
      <c r="A1625" s="935">
        <v>1620</v>
      </c>
      <c r="B1625" s="919"/>
      <c r="C1625" s="920"/>
      <c r="D1625" s="931"/>
      <c r="E1625" s="893" t="b">
        <f t="shared" ca="1" si="90"/>
        <v>1</v>
      </c>
      <c r="F1625" s="893" t="str">
        <f t="array" aca="1" ref="F1625" ca="1">IF(G1625&lt;&gt;"",INDIRECT("'"&amp;G1625&amp;"'!"&amp;H1625),"")</f>
        <v/>
      </c>
      <c r="G1625" s="560"/>
      <c r="H1625" s="893"/>
      <c r="I1625" s="931"/>
      <c r="J1625" s="931"/>
      <c r="K1625" s="931"/>
      <c r="L1625" s="920"/>
      <c r="M1625" s="920"/>
      <c r="N1625" s="920"/>
      <c r="S1625" s="919"/>
    </row>
    <row r="1626" spans="1:19" ht="12.75" customHeight="1" x14ac:dyDescent="0.15">
      <c r="A1626" s="935">
        <v>1621</v>
      </c>
      <c r="B1626" s="919"/>
      <c r="C1626" s="920"/>
      <c r="D1626" s="931"/>
      <c r="E1626" s="893" t="b">
        <f t="shared" ca="1" si="90"/>
        <v>1</v>
      </c>
      <c r="F1626" s="893" t="str">
        <f t="array" aca="1" ref="F1626" ca="1">IF(G1626&lt;&gt;"",INDIRECT("'"&amp;G1626&amp;"'!"&amp;H1626),"")</f>
        <v/>
      </c>
      <c r="G1626" s="560"/>
      <c r="H1626" s="893"/>
      <c r="I1626" s="931"/>
      <c r="J1626" s="931"/>
      <c r="K1626" s="931"/>
      <c r="L1626" s="920"/>
      <c r="M1626" s="920"/>
      <c r="N1626" s="920"/>
      <c r="S1626" s="919"/>
    </row>
    <row r="1627" spans="1:19" ht="12.75" customHeight="1" x14ac:dyDescent="0.15">
      <c r="A1627" s="935">
        <v>1622</v>
      </c>
      <c r="B1627" s="919"/>
      <c r="C1627" s="920"/>
      <c r="D1627" s="931"/>
      <c r="E1627" s="893" t="b">
        <f t="shared" ca="1" si="90"/>
        <v>1</v>
      </c>
      <c r="F1627" s="893" t="str">
        <f t="array" aca="1" ref="F1627" ca="1">IF(G1627&lt;&gt;"",INDIRECT("'"&amp;G1627&amp;"'!"&amp;H1627),"")</f>
        <v/>
      </c>
      <c r="G1627" s="560"/>
      <c r="H1627" s="893"/>
      <c r="I1627" s="931"/>
      <c r="J1627" s="931"/>
      <c r="K1627" s="931"/>
      <c r="L1627" s="920"/>
      <c r="M1627" s="920"/>
      <c r="N1627" s="920"/>
      <c r="S1627" s="919"/>
    </row>
    <row r="1628" spans="1:19" ht="12.75" customHeight="1" x14ac:dyDescent="0.15">
      <c r="A1628" s="935">
        <v>1623</v>
      </c>
      <c r="B1628" s="919"/>
      <c r="C1628" s="920"/>
      <c r="D1628" s="931"/>
      <c r="E1628" s="893" t="b">
        <f t="shared" ca="1" si="90"/>
        <v>1</v>
      </c>
      <c r="F1628" s="893" t="str">
        <f t="array" aca="1" ref="F1628" ca="1">IF(G1628&lt;&gt;"",INDIRECT("'"&amp;G1628&amp;"'!"&amp;H1628),"")</f>
        <v/>
      </c>
      <c r="G1628" s="560"/>
      <c r="H1628" s="893"/>
      <c r="I1628" s="931"/>
      <c r="J1628" s="931"/>
      <c r="K1628" s="931"/>
      <c r="L1628" s="920"/>
      <c r="M1628" s="920"/>
      <c r="N1628" s="920"/>
      <c r="S1628" s="919"/>
    </row>
    <row r="1629" spans="1:19" ht="12.75" customHeight="1" x14ac:dyDescent="0.15">
      <c r="A1629" s="935">
        <v>1624</v>
      </c>
      <c r="B1629" s="919"/>
      <c r="C1629" s="920"/>
      <c r="D1629" s="931"/>
      <c r="E1629" s="893" t="b">
        <f t="shared" ca="1" si="90"/>
        <v>1</v>
      </c>
      <c r="F1629" s="893" t="str">
        <f t="array" aca="1" ref="F1629" ca="1">IF(G1629&lt;&gt;"",INDIRECT("'"&amp;G1629&amp;"'!"&amp;H1629),"")</f>
        <v/>
      </c>
      <c r="G1629" s="560"/>
      <c r="H1629" s="893"/>
      <c r="I1629" s="931"/>
      <c r="J1629" s="931"/>
      <c r="K1629" s="931"/>
      <c r="L1629" s="920"/>
      <c r="M1629" s="920"/>
      <c r="N1629" s="920"/>
      <c r="S1629" s="919"/>
    </row>
    <row r="1630" spans="1:19" ht="12.75" customHeight="1" x14ac:dyDescent="0.15">
      <c r="A1630" s="914">
        <v>1625</v>
      </c>
      <c r="B1630" s="929">
        <f>'BudgetSum 2-4'!G81</f>
        <v>652508</v>
      </c>
      <c r="C1630" s="930">
        <f t="shared" ref="C1630:C1631" si="95">A1630-B1630</f>
        <v>-650883</v>
      </c>
      <c r="D1630" s="920"/>
      <c r="E1630" s="893" t="b">
        <f t="shared" ca="1" si="90"/>
        <v>1</v>
      </c>
      <c r="F1630" s="932">
        <f t="array" aca="1" ref="F1630" ca="1">IF(G1630&lt;&gt;"",INDIRECT("'"&amp;G1630&amp;"'!"&amp;H1630),"")</f>
        <v>652508</v>
      </c>
      <c r="G1630" s="560" t="s">
        <v>4690</v>
      </c>
      <c r="H1630" s="893" t="s">
        <v>5345</v>
      </c>
      <c r="I1630" s="920"/>
      <c r="J1630" s="920"/>
      <c r="K1630" s="920"/>
      <c r="L1630" s="920"/>
      <c r="M1630" s="920"/>
      <c r="N1630" s="920"/>
      <c r="S1630" s="919"/>
    </row>
    <row r="1631" spans="1:19" ht="12.75" customHeight="1" x14ac:dyDescent="0.15">
      <c r="A1631" s="914">
        <v>1626</v>
      </c>
      <c r="B1631" s="929">
        <f>'BudgetSum 2-4'!H3</f>
        <v>2050472</v>
      </c>
      <c r="C1631" s="930">
        <f t="shared" si="95"/>
        <v>-2048846</v>
      </c>
      <c r="D1631" s="920"/>
      <c r="E1631" s="893" t="b">
        <f t="shared" ca="1" si="90"/>
        <v>1</v>
      </c>
      <c r="F1631" s="932">
        <f t="array" aca="1" ref="F1631" ca="1">IF(G1631&lt;&gt;"",INDIRECT("'"&amp;G1631&amp;"'!"&amp;H1631),"")</f>
        <v>2050472</v>
      </c>
      <c r="G1631" s="560" t="s">
        <v>4690</v>
      </c>
      <c r="H1631" s="893" t="s">
        <v>5346</v>
      </c>
      <c r="I1631" s="920"/>
      <c r="J1631" s="920"/>
      <c r="K1631" s="920"/>
      <c r="L1631" s="920"/>
      <c r="M1631" s="920"/>
      <c r="N1631" s="920"/>
      <c r="S1631" s="919"/>
    </row>
    <row r="1632" spans="1:19" ht="12.75" customHeight="1" x14ac:dyDescent="0.15">
      <c r="A1632" s="935">
        <v>1627</v>
      </c>
      <c r="B1632" s="919"/>
      <c r="C1632" s="920"/>
      <c r="D1632" s="931"/>
      <c r="E1632" s="893" t="b">
        <f t="shared" ca="1" si="90"/>
        <v>1</v>
      </c>
      <c r="F1632" s="893" t="str">
        <f t="array" aca="1" ref="F1632" ca="1">IF(G1632&lt;&gt;"",INDIRECT("'"&amp;G1632&amp;"'!"&amp;H1632),"")</f>
        <v/>
      </c>
      <c r="G1632" s="560"/>
      <c r="H1632" s="893"/>
      <c r="I1632" s="931"/>
      <c r="J1632" s="931"/>
      <c r="K1632" s="931"/>
      <c r="L1632" s="920"/>
      <c r="M1632" s="920"/>
      <c r="N1632" s="920"/>
      <c r="S1632" s="919"/>
    </row>
    <row r="1633" spans="1:19" ht="12.75" customHeight="1" x14ac:dyDescent="0.15">
      <c r="A1633" s="935">
        <v>1628</v>
      </c>
      <c r="B1633" s="919"/>
      <c r="C1633" s="920"/>
      <c r="D1633" s="931"/>
      <c r="E1633" s="893" t="b">
        <f t="shared" ca="1" si="90"/>
        <v>1</v>
      </c>
      <c r="F1633" s="893" t="str">
        <f t="array" aca="1" ref="F1633" ca="1">IF(G1633&lt;&gt;"",INDIRECT("'"&amp;G1633&amp;"'!"&amp;H1633),"")</f>
        <v/>
      </c>
      <c r="G1633" s="560"/>
      <c r="H1633" s="893"/>
      <c r="I1633" s="931"/>
      <c r="J1633" s="931"/>
      <c r="K1633" s="931"/>
      <c r="L1633" s="920"/>
      <c r="M1633" s="920"/>
      <c r="N1633" s="920"/>
      <c r="S1633" s="919"/>
    </row>
    <row r="1634" spans="1:19" ht="12.75" customHeight="1" x14ac:dyDescent="0.15">
      <c r="A1634" s="935">
        <v>1629</v>
      </c>
      <c r="B1634" s="919"/>
      <c r="C1634" s="920"/>
      <c r="D1634" s="931"/>
      <c r="E1634" s="893" t="b">
        <f t="shared" ca="1" si="90"/>
        <v>1</v>
      </c>
      <c r="F1634" s="893" t="str">
        <f t="array" aca="1" ref="F1634" ca="1">IF(G1634&lt;&gt;"",INDIRECT("'"&amp;G1634&amp;"'!"&amp;H1634),"")</f>
        <v/>
      </c>
      <c r="G1634" s="560"/>
      <c r="H1634" s="893"/>
      <c r="I1634" s="931"/>
      <c r="J1634" s="931"/>
      <c r="K1634" s="931"/>
      <c r="L1634" s="920"/>
      <c r="M1634" s="920"/>
      <c r="N1634" s="920"/>
      <c r="S1634" s="919"/>
    </row>
    <row r="1635" spans="1:19" ht="12.75" customHeight="1" x14ac:dyDescent="0.15">
      <c r="A1635" s="935">
        <v>1630</v>
      </c>
      <c r="B1635" s="919"/>
      <c r="C1635" s="920"/>
      <c r="D1635" s="931"/>
      <c r="E1635" s="893" t="b">
        <f t="shared" ca="1" si="90"/>
        <v>1</v>
      </c>
      <c r="F1635" s="893" t="str">
        <f t="array" aca="1" ref="F1635" ca="1">IF(G1635&lt;&gt;"",INDIRECT("'"&amp;G1635&amp;"'!"&amp;H1635),"")</f>
        <v/>
      </c>
      <c r="G1635" s="560"/>
      <c r="H1635" s="893"/>
      <c r="I1635" s="931"/>
      <c r="J1635" s="931"/>
      <c r="K1635" s="931"/>
      <c r="L1635" s="920"/>
      <c r="M1635" s="920"/>
      <c r="N1635" s="920"/>
      <c r="S1635" s="919"/>
    </row>
    <row r="1636" spans="1:19" ht="12.75" customHeight="1" x14ac:dyDescent="0.15">
      <c r="A1636" s="935">
        <v>1631</v>
      </c>
      <c r="B1636" s="919"/>
      <c r="C1636" s="920"/>
      <c r="D1636" s="931"/>
      <c r="E1636" s="893" t="b">
        <f t="shared" ca="1" si="90"/>
        <v>1</v>
      </c>
      <c r="F1636" s="893" t="str">
        <f t="array" aca="1" ref="F1636" ca="1">IF(G1636&lt;&gt;"",INDIRECT("'"&amp;G1636&amp;"'!"&amp;H1636),"")</f>
        <v/>
      </c>
      <c r="G1636" s="560"/>
      <c r="H1636" s="893"/>
      <c r="I1636" s="931"/>
      <c r="J1636" s="931"/>
      <c r="K1636" s="931"/>
      <c r="L1636" s="920"/>
      <c r="M1636" s="920"/>
      <c r="N1636" s="920"/>
      <c r="S1636" s="919"/>
    </row>
    <row r="1637" spans="1:19" ht="12.75" customHeight="1" x14ac:dyDescent="0.15">
      <c r="A1637" s="935">
        <v>1632</v>
      </c>
      <c r="B1637" s="919"/>
      <c r="C1637" s="920"/>
      <c r="D1637" s="931"/>
      <c r="E1637" s="893" t="b">
        <f t="shared" ca="1" si="90"/>
        <v>1</v>
      </c>
      <c r="F1637" s="893" t="str">
        <f t="array" aca="1" ref="F1637" ca="1">IF(G1637&lt;&gt;"",INDIRECT("'"&amp;G1637&amp;"'!"&amp;H1637),"")</f>
        <v/>
      </c>
      <c r="G1637" s="560"/>
      <c r="H1637" s="893"/>
      <c r="I1637" s="931"/>
      <c r="J1637" s="931"/>
      <c r="K1637" s="931"/>
      <c r="L1637" s="920"/>
      <c r="M1637" s="920"/>
      <c r="N1637" s="920"/>
      <c r="S1637" s="919"/>
    </row>
    <row r="1638" spans="1:19" ht="12.75" customHeight="1" x14ac:dyDescent="0.15">
      <c r="A1638" s="935">
        <v>1633</v>
      </c>
      <c r="B1638" s="919"/>
      <c r="C1638" s="920"/>
      <c r="D1638" s="931"/>
      <c r="E1638" s="893" t="b">
        <f t="shared" ca="1" si="90"/>
        <v>1</v>
      </c>
      <c r="F1638" s="893" t="str">
        <f t="array" aca="1" ref="F1638" ca="1">IF(G1638&lt;&gt;"",INDIRECT("'"&amp;G1638&amp;"'!"&amp;H1638),"")</f>
        <v/>
      </c>
      <c r="G1638" s="560"/>
      <c r="H1638" s="893"/>
      <c r="I1638" s="931"/>
      <c r="J1638" s="931"/>
      <c r="K1638" s="931"/>
      <c r="L1638" s="920"/>
      <c r="M1638" s="920"/>
      <c r="N1638" s="920"/>
      <c r="S1638" s="919"/>
    </row>
    <row r="1639" spans="1:19" ht="12.75" customHeight="1" x14ac:dyDescent="0.15">
      <c r="A1639" s="935">
        <v>1634</v>
      </c>
      <c r="B1639" s="919"/>
      <c r="C1639" s="920"/>
      <c r="D1639" s="931"/>
      <c r="E1639" s="893" t="b">
        <f t="shared" ca="1" si="90"/>
        <v>1</v>
      </c>
      <c r="F1639" s="893" t="str">
        <f t="array" aca="1" ref="F1639" ca="1">IF(G1639&lt;&gt;"",INDIRECT("'"&amp;G1639&amp;"'!"&amp;H1639),"")</f>
        <v/>
      </c>
      <c r="G1639" s="560"/>
      <c r="H1639" s="893"/>
      <c r="I1639" s="931"/>
      <c r="J1639" s="931"/>
      <c r="K1639" s="931"/>
      <c r="L1639" s="920"/>
      <c r="M1639" s="920"/>
      <c r="N1639" s="920"/>
      <c r="S1639" s="919"/>
    </row>
    <row r="1640" spans="1:19" ht="12.75" customHeight="1" x14ac:dyDescent="0.15">
      <c r="A1640" s="935">
        <v>1635</v>
      </c>
      <c r="B1640" s="919"/>
      <c r="C1640" s="920"/>
      <c r="D1640" s="931"/>
      <c r="E1640" s="893" t="b">
        <f t="shared" ca="1" si="90"/>
        <v>1</v>
      </c>
      <c r="F1640" s="893" t="str">
        <f t="array" aca="1" ref="F1640" ca="1">IF(G1640&lt;&gt;"",INDIRECT("'"&amp;G1640&amp;"'!"&amp;H1640),"")</f>
        <v/>
      </c>
      <c r="G1640" s="560"/>
      <c r="H1640" s="893"/>
      <c r="I1640" s="931"/>
      <c r="J1640" s="931"/>
      <c r="K1640" s="931"/>
      <c r="L1640" s="920"/>
      <c r="M1640" s="920"/>
      <c r="N1640" s="920"/>
      <c r="S1640" s="919"/>
    </row>
    <row r="1641" spans="1:19" ht="12.75" customHeight="1" x14ac:dyDescent="0.15">
      <c r="A1641" s="935">
        <v>1636</v>
      </c>
      <c r="B1641" s="919"/>
      <c r="C1641" s="920"/>
      <c r="D1641" s="931"/>
      <c r="E1641" s="893" t="b">
        <f t="shared" ca="1" si="90"/>
        <v>1</v>
      </c>
      <c r="F1641" s="893" t="str">
        <f t="array" aca="1" ref="F1641" ca="1">IF(G1641&lt;&gt;"",INDIRECT("'"&amp;G1641&amp;"'!"&amp;H1641),"")</f>
        <v/>
      </c>
      <c r="G1641" s="560"/>
      <c r="H1641" s="893"/>
      <c r="I1641" s="931"/>
      <c r="J1641" s="931"/>
      <c r="K1641" s="931"/>
      <c r="L1641" s="920"/>
      <c r="M1641" s="920"/>
      <c r="N1641" s="920"/>
      <c r="S1641" s="919"/>
    </row>
    <row r="1642" spans="1:19" ht="12.75" customHeight="1" x14ac:dyDescent="0.15">
      <c r="A1642" s="935">
        <v>1637</v>
      </c>
      <c r="B1642" s="919"/>
      <c r="C1642" s="920"/>
      <c r="D1642" s="931"/>
      <c r="E1642" s="893" t="b">
        <f t="shared" ca="1" si="90"/>
        <v>1</v>
      </c>
      <c r="F1642" s="893" t="str">
        <f t="array" aca="1" ref="F1642" ca="1">IF(G1642&lt;&gt;"",INDIRECT("'"&amp;G1642&amp;"'!"&amp;H1642),"")</f>
        <v/>
      </c>
      <c r="G1642" s="560"/>
      <c r="H1642" s="893"/>
      <c r="I1642" s="931"/>
      <c r="J1642" s="931"/>
      <c r="K1642" s="931"/>
      <c r="L1642" s="920"/>
      <c r="M1642" s="920"/>
      <c r="N1642" s="920"/>
      <c r="S1642" s="919"/>
    </row>
    <row r="1643" spans="1:19" ht="12.75" customHeight="1" x14ac:dyDescent="0.15">
      <c r="A1643" s="935">
        <v>1638</v>
      </c>
      <c r="B1643" s="919"/>
      <c r="C1643" s="920"/>
      <c r="D1643" s="931"/>
      <c r="E1643" s="893" t="b">
        <f t="shared" ca="1" si="90"/>
        <v>1</v>
      </c>
      <c r="F1643" s="893" t="str">
        <f t="array" aca="1" ref="F1643" ca="1">IF(G1643&lt;&gt;"",INDIRECT("'"&amp;G1643&amp;"'!"&amp;H1643),"")</f>
        <v/>
      </c>
      <c r="G1643" s="560"/>
      <c r="H1643" s="893"/>
      <c r="I1643" s="931"/>
      <c r="J1643" s="931"/>
      <c r="K1643" s="931"/>
      <c r="L1643" s="920"/>
      <c r="M1643" s="920"/>
      <c r="N1643" s="920"/>
      <c r="S1643" s="919"/>
    </row>
    <row r="1644" spans="1:19" ht="12.75" customHeight="1" x14ac:dyDescent="0.15">
      <c r="A1644" s="914">
        <v>1639</v>
      </c>
      <c r="B1644" s="929">
        <f>'BudgetSum 2-4'!H81</f>
        <v>72116</v>
      </c>
      <c r="C1644" s="930">
        <f>A1644-B1644</f>
        <v>-70477</v>
      </c>
      <c r="D1644" s="920"/>
      <c r="E1644" s="893" t="b">
        <f t="shared" ca="1" si="90"/>
        <v>1</v>
      </c>
      <c r="F1644" s="932">
        <f t="array" aca="1" ref="F1644" ca="1">IF(G1644&lt;&gt;"",INDIRECT("'"&amp;G1644&amp;"'!"&amp;H1644),"")</f>
        <v>72116</v>
      </c>
      <c r="G1644" s="560" t="s">
        <v>4690</v>
      </c>
      <c r="H1644" s="893" t="s">
        <v>5347</v>
      </c>
      <c r="I1644" s="920"/>
      <c r="J1644" s="920"/>
      <c r="K1644" s="920"/>
      <c r="L1644" s="920"/>
      <c r="M1644" s="920"/>
      <c r="N1644" s="920"/>
      <c r="S1644" s="919"/>
    </row>
    <row r="1645" spans="1:19" ht="12.75" customHeight="1" x14ac:dyDescent="0.15">
      <c r="A1645" s="935">
        <v>1640</v>
      </c>
      <c r="B1645" s="919"/>
      <c r="C1645" s="920"/>
      <c r="D1645" s="931"/>
      <c r="E1645" s="893" t="b">
        <f t="shared" ca="1" si="90"/>
        <v>1</v>
      </c>
      <c r="F1645" s="893" t="str">
        <f t="array" aca="1" ref="F1645" ca="1">IF(G1645&lt;&gt;"",INDIRECT("'"&amp;G1645&amp;"'!"&amp;H1645),"")</f>
        <v/>
      </c>
      <c r="G1645" s="560"/>
      <c r="H1645" s="893"/>
      <c r="I1645" s="931"/>
      <c r="J1645" s="931"/>
      <c r="K1645" s="931"/>
      <c r="L1645" s="920"/>
      <c r="M1645" s="920"/>
      <c r="N1645" s="920"/>
      <c r="S1645" s="919"/>
    </row>
    <row r="1646" spans="1:19" ht="12.75" customHeight="1" x14ac:dyDescent="0.15">
      <c r="A1646" s="935">
        <v>1641</v>
      </c>
      <c r="B1646" s="919"/>
      <c r="C1646" s="920"/>
      <c r="D1646" s="931"/>
      <c r="E1646" s="893" t="b">
        <f t="shared" ca="1" si="90"/>
        <v>1</v>
      </c>
      <c r="F1646" s="893" t="str">
        <f t="array" aca="1" ref="F1646" ca="1">IF(G1646&lt;&gt;"",INDIRECT("'"&amp;G1646&amp;"'!"&amp;H1646),"")</f>
        <v/>
      </c>
      <c r="G1646" s="560"/>
      <c r="H1646" s="893"/>
      <c r="I1646" s="931"/>
      <c r="J1646" s="931"/>
      <c r="K1646" s="931"/>
      <c r="L1646" s="920"/>
      <c r="M1646" s="920"/>
      <c r="N1646" s="920"/>
      <c r="S1646" s="919"/>
    </row>
    <row r="1647" spans="1:19" ht="12.75" customHeight="1" x14ac:dyDescent="0.15">
      <c r="A1647" s="935">
        <v>1642</v>
      </c>
      <c r="B1647" s="919"/>
      <c r="C1647" s="920"/>
      <c r="D1647" s="931"/>
      <c r="E1647" s="893" t="b">
        <f t="shared" ca="1" si="90"/>
        <v>1</v>
      </c>
      <c r="F1647" s="893" t="str">
        <f t="array" aca="1" ref="F1647" ca="1">IF(G1647&lt;&gt;"",INDIRECT("'"&amp;G1647&amp;"'!"&amp;H1647),"")</f>
        <v/>
      </c>
      <c r="G1647" s="560"/>
      <c r="H1647" s="893"/>
      <c r="I1647" s="931"/>
      <c r="J1647" s="931"/>
      <c r="K1647" s="931"/>
      <c r="L1647" s="920"/>
      <c r="M1647" s="920"/>
      <c r="N1647" s="920"/>
      <c r="S1647" s="919"/>
    </row>
    <row r="1648" spans="1:19" ht="12.75" customHeight="1" x14ac:dyDescent="0.15">
      <c r="A1648" s="935">
        <v>1643</v>
      </c>
      <c r="B1648" s="919"/>
      <c r="C1648" s="920"/>
      <c r="D1648" s="931"/>
      <c r="E1648" s="893" t="b">
        <f t="shared" ca="1" si="90"/>
        <v>1</v>
      </c>
      <c r="F1648" s="893" t="str">
        <f t="array" aca="1" ref="F1648" ca="1">IF(G1648&lt;&gt;"",INDIRECT("'"&amp;G1648&amp;"'!"&amp;H1648),"")</f>
        <v/>
      </c>
      <c r="G1648" s="560"/>
      <c r="H1648" s="893"/>
      <c r="I1648" s="931"/>
      <c r="J1648" s="931"/>
      <c r="K1648" s="931"/>
      <c r="L1648" s="920"/>
      <c r="M1648" s="920"/>
      <c r="N1648" s="920"/>
      <c r="S1648" s="919"/>
    </row>
    <row r="1649" spans="1:19" ht="12.75" customHeight="1" x14ac:dyDescent="0.15">
      <c r="A1649" s="935">
        <v>1644</v>
      </c>
      <c r="B1649" s="919"/>
      <c r="C1649" s="920"/>
      <c r="D1649" s="931"/>
      <c r="E1649" s="893" t="b">
        <f t="shared" ca="1" si="90"/>
        <v>1</v>
      </c>
      <c r="F1649" s="893" t="str">
        <f t="array" aca="1" ref="F1649" ca="1">IF(G1649&lt;&gt;"",INDIRECT("'"&amp;G1649&amp;"'!"&amp;H1649),"")</f>
        <v/>
      </c>
      <c r="G1649" s="560"/>
      <c r="H1649" s="893"/>
      <c r="I1649" s="931"/>
      <c r="J1649" s="931"/>
      <c r="K1649" s="931"/>
      <c r="L1649" s="920"/>
      <c r="M1649" s="920"/>
      <c r="N1649" s="920"/>
      <c r="S1649" s="919"/>
    </row>
    <row r="1650" spans="1:19" ht="12.75" customHeight="1" x14ac:dyDescent="0.15">
      <c r="A1650" s="935">
        <v>1645</v>
      </c>
      <c r="B1650" s="919"/>
      <c r="C1650" s="920"/>
      <c r="D1650" s="931"/>
      <c r="E1650" s="893" t="b">
        <f t="shared" ca="1" si="90"/>
        <v>1</v>
      </c>
      <c r="F1650" s="893" t="str">
        <f t="array" aca="1" ref="F1650" ca="1">IF(G1650&lt;&gt;"",INDIRECT("'"&amp;G1650&amp;"'!"&amp;H1650),"")</f>
        <v/>
      </c>
      <c r="G1650" s="560"/>
      <c r="H1650" s="893"/>
      <c r="I1650" s="931"/>
      <c r="J1650" s="931"/>
      <c r="K1650" s="931"/>
      <c r="L1650" s="920"/>
      <c r="M1650" s="920"/>
      <c r="N1650" s="920"/>
      <c r="S1650" s="919"/>
    </row>
    <row r="1651" spans="1:19" ht="12.75" customHeight="1" x14ac:dyDescent="0.15">
      <c r="A1651" s="935">
        <v>1646</v>
      </c>
      <c r="B1651" s="919"/>
      <c r="C1651" s="920"/>
      <c r="D1651" s="931"/>
      <c r="E1651" s="893" t="b">
        <f t="shared" ca="1" si="90"/>
        <v>1</v>
      </c>
      <c r="F1651" s="893" t="str">
        <f t="array" aca="1" ref="F1651" ca="1">IF(G1651&lt;&gt;"",INDIRECT("'"&amp;G1651&amp;"'!"&amp;H1651),"")</f>
        <v/>
      </c>
      <c r="G1651" s="560"/>
      <c r="H1651" s="893"/>
      <c r="I1651" s="931"/>
      <c r="J1651" s="931"/>
      <c r="K1651" s="931"/>
      <c r="L1651" s="920"/>
      <c r="M1651" s="920"/>
      <c r="N1651" s="920"/>
      <c r="S1651" s="919"/>
    </row>
    <row r="1652" spans="1:19" ht="12.75" customHeight="1" x14ac:dyDescent="0.15">
      <c r="A1652" s="935">
        <v>1647</v>
      </c>
      <c r="B1652" s="919"/>
      <c r="C1652" s="920"/>
      <c r="D1652" s="931"/>
      <c r="E1652" s="893" t="b">
        <f t="shared" ca="1" si="90"/>
        <v>1</v>
      </c>
      <c r="F1652" s="893" t="str">
        <f t="array" aca="1" ref="F1652" ca="1">IF(G1652&lt;&gt;"",INDIRECT("'"&amp;G1652&amp;"'!"&amp;H1652),"")</f>
        <v/>
      </c>
      <c r="G1652" s="560"/>
      <c r="H1652" s="893"/>
      <c r="I1652" s="931"/>
      <c r="J1652" s="931"/>
      <c r="K1652" s="931"/>
      <c r="L1652" s="920"/>
      <c r="M1652" s="920"/>
      <c r="N1652" s="920"/>
      <c r="S1652" s="919"/>
    </row>
    <row r="1653" spans="1:19" ht="12.75" customHeight="1" x14ac:dyDescent="0.15">
      <c r="A1653" s="935">
        <v>1648</v>
      </c>
      <c r="B1653" s="919"/>
      <c r="C1653" s="920"/>
      <c r="D1653" s="931"/>
      <c r="E1653" s="893" t="b">
        <f t="shared" ca="1" si="90"/>
        <v>1</v>
      </c>
      <c r="F1653" s="893" t="str">
        <f t="array" aca="1" ref="F1653" ca="1">IF(G1653&lt;&gt;"",INDIRECT("'"&amp;G1653&amp;"'!"&amp;H1653),"")</f>
        <v/>
      </c>
      <c r="G1653" s="560"/>
      <c r="H1653" s="893"/>
      <c r="I1653" s="931"/>
      <c r="J1653" s="931"/>
      <c r="K1653" s="931"/>
      <c r="L1653" s="920"/>
      <c r="M1653" s="920"/>
      <c r="N1653" s="920"/>
      <c r="S1653" s="919"/>
    </row>
    <row r="1654" spans="1:19" ht="12.75" customHeight="1" x14ac:dyDescent="0.15">
      <c r="A1654" s="935">
        <v>1649</v>
      </c>
      <c r="B1654" s="919"/>
      <c r="C1654" s="920"/>
      <c r="D1654" s="931"/>
      <c r="E1654" s="893" t="b">
        <f t="shared" ca="1" si="90"/>
        <v>1</v>
      </c>
      <c r="F1654" s="893" t="str">
        <f t="array" aca="1" ref="F1654" ca="1">IF(G1654&lt;&gt;"",INDIRECT("'"&amp;G1654&amp;"'!"&amp;H1654),"")</f>
        <v/>
      </c>
      <c r="G1654" s="560"/>
      <c r="H1654" s="893"/>
      <c r="I1654" s="931"/>
      <c r="J1654" s="931"/>
      <c r="K1654" s="931"/>
      <c r="L1654" s="920"/>
      <c r="M1654" s="920"/>
      <c r="N1654" s="920"/>
      <c r="S1654" s="919"/>
    </row>
    <row r="1655" spans="1:19" ht="12.75" customHeight="1" x14ac:dyDescent="0.15">
      <c r="A1655" s="935">
        <v>1650</v>
      </c>
      <c r="B1655" s="919"/>
      <c r="C1655" s="920"/>
      <c r="D1655" s="931"/>
      <c r="E1655" s="893" t="b">
        <f t="shared" ca="1" si="90"/>
        <v>1</v>
      </c>
      <c r="F1655" s="893" t="str">
        <f t="array" aca="1" ref="F1655" ca="1">IF(G1655&lt;&gt;"",INDIRECT("'"&amp;G1655&amp;"'!"&amp;H1655),"")</f>
        <v/>
      </c>
      <c r="G1655" s="560"/>
      <c r="H1655" s="893"/>
      <c r="I1655" s="931"/>
      <c r="J1655" s="931"/>
      <c r="K1655" s="931"/>
      <c r="L1655" s="920"/>
      <c r="M1655" s="920"/>
      <c r="N1655" s="920"/>
      <c r="S1655" s="919"/>
    </row>
    <row r="1656" spans="1:19" ht="12.75" customHeight="1" x14ac:dyDescent="0.15">
      <c r="A1656" s="935">
        <v>1651</v>
      </c>
      <c r="B1656" s="919"/>
      <c r="C1656" s="920"/>
      <c r="D1656" s="931"/>
      <c r="E1656" s="893" t="b">
        <f t="shared" ca="1" si="90"/>
        <v>1</v>
      </c>
      <c r="F1656" s="893" t="str">
        <f t="array" aca="1" ref="F1656" ca="1">IF(G1656&lt;&gt;"",INDIRECT("'"&amp;G1656&amp;"'!"&amp;H1656),"")</f>
        <v/>
      </c>
      <c r="G1656" s="560"/>
      <c r="H1656" s="893"/>
      <c r="I1656" s="931"/>
      <c r="J1656" s="931"/>
      <c r="K1656" s="931"/>
      <c r="L1656" s="920"/>
      <c r="M1656" s="920"/>
      <c r="N1656" s="920"/>
      <c r="S1656" s="919"/>
    </row>
    <row r="1657" spans="1:19" ht="12.75" customHeight="1" x14ac:dyDescent="0.15">
      <c r="A1657" s="935">
        <v>1652</v>
      </c>
      <c r="B1657" s="919"/>
      <c r="C1657" s="920"/>
      <c r="D1657" s="931"/>
      <c r="E1657" s="893" t="b">
        <f t="shared" ca="1" si="90"/>
        <v>1</v>
      </c>
      <c r="F1657" s="893" t="str">
        <f t="array" aca="1" ref="F1657" ca="1">IF(G1657&lt;&gt;"",INDIRECT("'"&amp;G1657&amp;"'!"&amp;H1657),"")</f>
        <v/>
      </c>
      <c r="G1657" s="560"/>
      <c r="H1657" s="893"/>
      <c r="I1657" s="931"/>
      <c r="J1657" s="931"/>
      <c r="K1657" s="931"/>
      <c r="L1657" s="920"/>
      <c r="M1657" s="920"/>
      <c r="N1657" s="920"/>
      <c r="S1657" s="919"/>
    </row>
    <row r="1658" spans="1:19" ht="12.75" customHeight="1" x14ac:dyDescent="0.15">
      <c r="A1658" s="935">
        <v>1653</v>
      </c>
      <c r="B1658" s="919"/>
      <c r="C1658" s="920"/>
      <c r="D1658" s="931"/>
      <c r="E1658" s="893" t="b">
        <f t="shared" ca="1" si="90"/>
        <v>1</v>
      </c>
      <c r="F1658" s="893" t="str">
        <f t="array" aca="1" ref="F1658" ca="1">IF(G1658&lt;&gt;"",INDIRECT("'"&amp;G1658&amp;"'!"&amp;H1658),"")</f>
        <v/>
      </c>
      <c r="G1658" s="560"/>
      <c r="H1658" s="893"/>
      <c r="I1658" s="931"/>
      <c r="J1658" s="931"/>
      <c r="K1658" s="931"/>
      <c r="L1658" s="920"/>
      <c r="M1658" s="920"/>
      <c r="N1658" s="920"/>
      <c r="S1658" s="919"/>
    </row>
    <row r="1659" spans="1:19" ht="12.75" customHeight="1" x14ac:dyDescent="0.15">
      <c r="A1659" s="935">
        <v>1654</v>
      </c>
      <c r="B1659" s="919"/>
      <c r="C1659" s="920"/>
      <c r="D1659" s="920" t="s">
        <v>4732</v>
      </c>
      <c r="E1659" s="893" t="b">
        <f t="shared" ca="1" si="90"/>
        <v>1</v>
      </c>
      <c r="F1659" s="893" t="str">
        <f t="array" aca="1" ref="F1659" ca="1">IF(G1659&lt;&gt;"",INDIRECT("'"&amp;G1659&amp;"'!"&amp;H1659),"")</f>
        <v/>
      </c>
      <c r="G1659" s="560"/>
      <c r="H1659" s="893"/>
      <c r="I1659" s="920"/>
      <c r="J1659" s="920"/>
      <c r="K1659" s="920"/>
      <c r="L1659" s="920"/>
      <c r="M1659" s="920"/>
      <c r="N1659" s="920"/>
      <c r="S1659" s="919"/>
    </row>
    <row r="1660" spans="1:19" ht="12.75" customHeight="1" x14ac:dyDescent="0.15">
      <c r="A1660" s="935">
        <v>1655</v>
      </c>
      <c r="B1660" s="919"/>
      <c r="C1660" s="920"/>
      <c r="D1660" s="931"/>
      <c r="E1660" s="893" t="b">
        <f t="shared" ca="1" si="90"/>
        <v>1</v>
      </c>
      <c r="F1660" s="893" t="str">
        <f t="array" aca="1" ref="F1660" ca="1">IF(G1660&lt;&gt;"",INDIRECT("'"&amp;G1660&amp;"'!"&amp;H1660),"")</f>
        <v/>
      </c>
      <c r="G1660" s="560"/>
      <c r="H1660" s="893"/>
      <c r="I1660" s="931"/>
      <c r="J1660" s="931"/>
      <c r="K1660" s="931"/>
      <c r="L1660" s="920"/>
      <c r="M1660" s="920"/>
      <c r="N1660" s="920"/>
      <c r="S1660" s="919"/>
    </row>
    <row r="1661" spans="1:19" ht="12.75" customHeight="1" x14ac:dyDescent="0.15">
      <c r="A1661" s="935">
        <v>1656</v>
      </c>
      <c r="B1661" s="919"/>
      <c r="C1661" s="920"/>
      <c r="D1661" s="931"/>
      <c r="E1661" s="893" t="b">
        <f t="shared" ca="1" si="90"/>
        <v>1</v>
      </c>
      <c r="F1661" s="893" t="str">
        <f t="array" aca="1" ref="F1661" ca="1">IF(G1661&lt;&gt;"",INDIRECT("'"&amp;G1661&amp;"'!"&amp;H1661),"")</f>
        <v/>
      </c>
      <c r="G1661" s="560"/>
      <c r="H1661" s="893"/>
      <c r="I1661" s="931"/>
      <c r="J1661" s="931"/>
      <c r="K1661" s="931"/>
      <c r="L1661" s="920"/>
      <c r="M1661" s="920"/>
      <c r="N1661" s="920"/>
      <c r="S1661" s="919"/>
    </row>
    <row r="1662" spans="1:19" ht="12.75" customHeight="1" x14ac:dyDescent="0.15">
      <c r="A1662" s="935">
        <v>1657</v>
      </c>
      <c r="B1662" s="919"/>
      <c r="C1662" s="920"/>
      <c r="D1662" s="931"/>
      <c r="E1662" s="893" t="b">
        <f t="shared" ca="1" si="90"/>
        <v>1</v>
      </c>
      <c r="F1662" s="893" t="str">
        <f t="array" aca="1" ref="F1662" ca="1">IF(G1662&lt;&gt;"",INDIRECT("'"&amp;G1662&amp;"'!"&amp;H1662),"")</f>
        <v/>
      </c>
      <c r="G1662" s="560"/>
      <c r="H1662" s="893"/>
      <c r="I1662" s="931"/>
      <c r="J1662" s="931"/>
      <c r="K1662" s="931"/>
      <c r="L1662" s="920"/>
      <c r="M1662" s="920"/>
      <c r="N1662" s="920"/>
      <c r="S1662" s="919"/>
    </row>
    <row r="1663" spans="1:19" ht="12.75" customHeight="1" x14ac:dyDescent="0.15">
      <c r="A1663" s="935">
        <v>1658</v>
      </c>
      <c r="B1663" s="919"/>
      <c r="C1663" s="920"/>
      <c r="D1663" s="931"/>
      <c r="E1663" s="893" t="b">
        <f t="shared" ca="1" si="90"/>
        <v>1</v>
      </c>
      <c r="F1663" s="893" t="str">
        <f t="array" aca="1" ref="F1663" ca="1">IF(G1663&lt;&gt;"",INDIRECT("'"&amp;G1663&amp;"'!"&amp;H1663),"")</f>
        <v/>
      </c>
      <c r="G1663" s="560"/>
      <c r="H1663" s="893"/>
      <c r="I1663" s="931"/>
      <c r="J1663" s="931"/>
      <c r="K1663" s="931"/>
      <c r="L1663" s="920"/>
      <c r="M1663" s="920"/>
      <c r="N1663" s="920"/>
      <c r="S1663" s="919"/>
    </row>
    <row r="1664" spans="1:19" ht="12.75" customHeight="1" x14ac:dyDescent="0.15">
      <c r="A1664" s="935">
        <v>1659</v>
      </c>
      <c r="B1664" s="919"/>
      <c r="C1664" s="920"/>
      <c r="D1664" s="931"/>
      <c r="E1664" s="893" t="b">
        <f t="shared" ca="1" si="90"/>
        <v>1</v>
      </c>
      <c r="F1664" s="893" t="str">
        <f t="array" aca="1" ref="F1664" ca="1">IF(G1664&lt;&gt;"",INDIRECT("'"&amp;G1664&amp;"'!"&amp;H1664),"")</f>
        <v/>
      </c>
      <c r="G1664" s="560"/>
      <c r="H1664" s="893"/>
      <c r="I1664" s="931"/>
      <c r="J1664" s="931"/>
      <c r="K1664" s="931"/>
      <c r="L1664" s="920"/>
      <c r="M1664" s="920"/>
      <c r="N1664" s="920"/>
      <c r="S1664" s="919"/>
    </row>
    <row r="1665" spans="1:19" ht="12.75" customHeight="1" x14ac:dyDescent="0.15">
      <c r="A1665" s="935">
        <v>1660</v>
      </c>
      <c r="B1665" s="919"/>
      <c r="C1665" s="920"/>
      <c r="D1665" s="931"/>
      <c r="E1665" s="893" t="b">
        <f t="shared" ca="1" si="90"/>
        <v>1</v>
      </c>
      <c r="F1665" s="893" t="str">
        <f t="array" aca="1" ref="F1665" ca="1">IF(G1665&lt;&gt;"",INDIRECT("'"&amp;G1665&amp;"'!"&amp;H1665),"")</f>
        <v/>
      </c>
      <c r="G1665" s="560"/>
      <c r="H1665" s="893"/>
      <c r="I1665" s="931"/>
      <c r="J1665" s="931"/>
      <c r="K1665" s="931"/>
      <c r="L1665" s="920"/>
      <c r="M1665" s="920"/>
      <c r="N1665" s="920"/>
      <c r="S1665" s="919"/>
    </row>
    <row r="1666" spans="1:19" ht="12.75" customHeight="1" x14ac:dyDescent="0.15">
      <c r="A1666" s="935">
        <v>1661</v>
      </c>
      <c r="B1666" s="919"/>
      <c r="C1666" s="920"/>
      <c r="D1666" s="931"/>
      <c r="E1666" s="893" t="b">
        <f t="shared" ca="1" si="90"/>
        <v>1</v>
      </c>
      <c r="F1666" s="893" t="str">
        <f t="array" aca="1" ref="F1666" ca="1">IF(G1666&lt;&gt;"",INDIRECT("'"&amp;G1666&amp;"'!"&amp;H1666),"")</f>
        <v/>
      </c>
      <c r="G1666" s="560"/>
      <c r="H1666" s="893"/>
      <c r="I1666" s="931"/>
      <c r="J1666" s="931"/>
      <c r="K1666" s="931"/>
      <c r="L1666" s="920"/>
      <c r="M1666" s="920"/>
      <c r="N1666" s="920"/>
      <c r="S1666" s="919"/>
    </row>
    <row r="1667" spans="1:19" ht="12.75" customHeight="1" x14ac:dyDescent="0.15">
      <c r="A1667" s="935">
        <v>1662</v>
      </c>
      <c r="B1667" s="919"/>
      <c r="C1667" s="920"/>
      <c r="D1667" s="931"/>
      <c r="E1667" s="893" t="b">
        <f t="shared" ca="1" si="90"/>
        <v>1</v>
      </c>
      <c r="F1667" s="893" t="str">
        <f t="array" aca="1" ref="F1667" ca="1">IF(G1667&lt;&gt;"",INDIRECT("'"&amp;G1667&amp;"'!"&amp;H1667),"")</f>
        <v/>
      </c>
      <c r="G1667" s="560"/>
      <c r="H1667" s="893"/>
      <c r="I1667" s="931"/>
      <c r="J1667" s="931"/>
      <c r="K1667" s="931"/>
      <c r="L1667" s="920"/>
      <c r="M1667" s="920"/>
      <c r="N1667" s="920"/>
      <c r="S1667" s="919"/>
    </row>
    <row r="1668" spans="1:19" ht="12.75" customHeight="1" x14ac:dyDescent="0.15">
      <c r="A1668" s="935">
        <v>1663</v>
      </c>
      <c r="B1668" s="919"/>
      <c r="C1668" s="920"/>
      <c r="D1668" s="931"/>
      <c r="E1668" s="893" t="b">
        <f t="shared" ca="1" si="90"/>
        <v>1</v>
      </c>
      <c r="F1668" s="893" t="str">
        <f t="array" aca="1" ref="F1668" ca="1">IF(G1668&lt;&gt;"",INDIRECT("'"&amp;G1668&amp;"'!"&amp;H1668),"")</f>
        <v/>
      </c>
      <c r="G1668" s="560"/>
      <c r="H1668" s="893"/>
      <c r="I1668" s="931"/>
      <c r="J1668" s="931"/>
      <c r="K1668" s="931"/>
      <c r="L1668" s="920"/>
      <c r="M1668" s="920"/>
      <c r="N1668" s="920"/>
      <c r="S1668" s="919"/>
    </row>
    <row r="1669" spans="1:19" ht="12.75" customHeight="1" x14ac:dyDescent="0.15">
      <c r="A1669" s="935">
        <v>1664</v>
      </c>
      <c r="B1669" s="919"/>
      <c r="C1669" s="920"/>
      <c r="D1669" s="931"/>
      <c r="E1669" s="893" t="b">
        <f t="shared" ca="1" si="90"/>
        <v>1</v>
      </c>
      <c r="F1669" s="893" t="str">
        <f t="array" aca="1" ref="F1669" ca="1">IF(G1669&lt;&gt;"",INDIRECT("'"&amp;G1669&amp;"'!"&amp;H1669),"")</f>
        <v/>
      </c>
      <c r="G1669" s="560"/>
      <c r="H1669" s="893"/>
      <c r="I1669" s="931"/>
      <c r="J1669" s="931"/>
      <c r="K1669" s="931"/>
      <c r="L1669" s="920"/>
      <c r="M1669" s="920"/>
      <c r="N1669" s="920"/>
      <c r="S1669" s="919"/>
    </row>
    <row r="1670" spans="1:19" ht="12.75" customHeight="1" x14ac:dyDescent="0.15">
      <c r="A1670" s="935">
        <v>1665</v>
      </c>
      <c r="B1670" s="919"/>
      <c r="C1670" s="920"/>
      <c r="D1670" s="931"/>
      <c r="E1670" s="893" t="b">
        <f t="shared" ca="1" si="90"/>
        <v>1</v>
      </c>
      <c r="F1670" s="893" t="str">
        <f t="array" aca="1" ref="F1670" ca="1">IF(G1670&lt;&gt;"",INDIRECT("'"&amp;G1670&amp;"'!"&amp;H1670),"")</f>
        <v/>
      </c>
      <c r="G1670" s="560"/>
      <c r="H1670" s="893"/>
      <c r="I1670" s="931"/>
      <c r="J1670" s="931"/>
      <c r="K1670" s="931"/>
      <c r="L1670" s="920"/>
      <c r="M1670" s="920"/>
      <c r="N1670" s="920"/>
      <c r="S1670" s="919"/>
    </row>
    <row r="1671" spans="1:19" ht="12.75" customHeight="1" x14ac:dyDescent="0.15">
      <c r="A1671" s="935">
        <v>1666</v>
      </c>
      <c r="B1671" s="919"/>
      <c r="C1671" s="920"/>
      <c r="D1671" s="931"/>
      <c r="E1671" s="893" t="b">
        <f t="shared" ca="1" si="90"/>
        <v>1</v>
      </c>
      <c r="F1671" s="893" t="str">
        <f t="array" aca="1" ref="F1671" ca="1">IF(G1671&lt;&gt;"",INDIRECT("'"&amp;G1671&amp;"'!"&amp;H1671),"")</f>
        <v/>
      </c>
      <c r="G1671" s="560"/>
      <c r="H1671" s="893"/>
      <c r="I1671" s="931"/>
      <c r="J1671" s="931"/>
      <c r="K1671" s="931"/>
      <c r="L1671" s="920"/>
      <c r="M1671" s="920"/>
      <c r="N1671" s="920"/>
      <c r="S1671" s="919"/>
    </row>
    <row r="1672" spans="1:19" ht="12.75" customHeight="1" x14ac:dyDescent="0.15">
      <c r="A1672" s="935">
        <v>1667</v>
      </c>
      <c r="B1672" s="919"/>
      <c r="C1672" s="920"/>
      <c r="D1672" s="920" t="s">
        <v>4732</v>
      </c>
      <c r="E1672" s="893" t="b">
        <f t="shared" ca="1" si="90"/>
        <v>1</v>
      </c>
      <c r="F1672" s="893" t="str">
        <f t="array" aca="1" ref="F1672" ca="1">IF(G1672&lt;&gt;"",INDIRECT("'"&amp;G1672&amp;"'!"&amp;H1672),"")</f>
        <v/>
      </c>
      <c r="G1672" s="560"/>
      <c r="H1672" s="893"/>
      <c r="I1672" s="920"/>
      <c r="J1672" s="920"/>
      <c r="K1672" s="920"/>
      <c r="L1672" s="920"/>
      <c r="M1672" s="920"/>
      <c r="N1672" s="920"/>
      <c r="S1672" s="919"/>
    </row>
    <row r="1673" spans="1:19" ht="12.75" customHeight="1" x14ac:dyDescent="0.15">
      <c r="A1673" s="935">
        <v>1668</v>
      </c>
      <c r="B1673" s="919"/>
      <c r="C1673" s="920"/>
      <c r="D1673" s="931"/>
      <c r="E1673" s="893" t="b">
        <f t="shared" ca="1" si="90"/>
        <v>1</v>
      </c>
      <c r="F1673" s="893" t="str">
        <f t="array" aca="1" ref="F1673" ca="1">IF(G1673&lt;&gt;"",INDIRECT("'"&amp;G1673&amp;"'!"&amp;H1673),"")</f>
        <v/>
      </c>
      <c r="G1673" s="560"/>
      <c r="H1673" s="893"/>
      <c r="I1673" s="931"/>
      <c r="J1673" s="931"/>
      <c r="K1673" s="931"/>
      <c r="L1673" s="920"/>
      <c r="M1673" s="920"/>
      <c r="N1673" s="920"/>
      <c r="S1673" s="919"/>
    </row>
    <row r="1674" spans="1:19" ht="12.75" customHeight="1" x14ac:dyDescent="0.15">
      <c r="A1674" s="935">
        <v>1669</v>
      </c>
      <c r="B1674" s="919"/>
      <c r="C1674" s="920"/>
      <c r="D1674" s="931"/>
      <c r="E1674" s="893" t="b">
        <f t="shared" ca="1" si="90"/>
        <v>1</v>
      </c>
      <c r="F1674" s="893" t="str">
        <f t="array" aca="1" ref="F1674" ca="1">IF(G1674&lt;&gt;"",INDIRECT("'"&amp;G1674&amp;"'!"&amp;H1674),"")</f>
        <v/>
      </c>
      <c r="G1674" s="560"/>
      <c r="H1674" s="893"/>
      <c r="I1674" s="931"/>
      <c r="J1674" s="931"/>
      <c r="K1674" s="931"/>
      <c r="L1674" s="920"/>
      <c r="M1674" s="920"/>
      <c r="N1674" s="920"/>
      <c r="S1674" s="919"/>
    </row>
    <row r="1675" spans="1:19" ht="12.75" customHeight="1" x14ac:dyDescent="0.15">
      <c r="A1675" s="935">
        <v>1670</v>
      </c>
      <c r="B1675" s="919"/>
      <c r="C1675" s="920"/>
      <c r="D1675" s="931"/>
      <c r="E1675" s="893" t="b">
        <f t="shared" ca="1" si="90"/>
        <v>1</v>
      </c>
      <c r="F1675" s="893" t="str">
        <f t="array" aca="1" ref="F1675" ca="1">IF(G1675&lt;&gt;"",INDIRECT("'"&amp;G1675&amp;"'!"&amp;H1675),"")</f>
        <v/>
      </c>
      <c r="G1675" s="560"/>
      <c r="H1675" s="893"/>
      <c r="I1675" s="931"/>
      <c r="J1675" s="931"/>
      <c r="K1675" s="931"/>
      <c r="L1675" s="920"/>
      <c r="M1675" s="920"/>
      <c r="N1675" s="920"/>
      <c r="S1675" s="919"/>
    </row>
    <row r="1676" spans="1:19" ht="12.75" customHeight="1" x14ac:dyDescent="0.15">
      <c r="A1676" s="935">
        <v>1671</v>
      </c>
      <c r="B1676" s="919"/>
      <c r="C1676" s="920"/>
      <c r="D1676" s="931"/>
      <c r="E1676" s="893" t="b">
        <f t="shared" ca="1" si="90"/>
        <v>1</v>
      </c>
      <c r="F1676" s="893" t="str">
        <f t="array" aca="1" ref="F1676" ca="1">IF(G1676&lt;&gt;"",INDIRECT("'"&amp;G1676&amp;"'!"&amp;H1676),"")</f>
        <v/>
      </c>
      <c r="G1676" s="560"/>
      <c r="H1676" s="893"/>
      <c r="I1676" s="931"/>
      <c r="J1676" s="931"/>
      <c r="K1676" s="931"/>
      <c r="L1676" s="920"/>
      <c r="M1676" s="920"/>
      <c r="N1676" s="920"/>
      <c r="S1676" s="919"/>
    </row>
    <row r="1677" spans="1:19" ht="12.75" customHeight="1" x14ac:dyDescent="0.15">
      <c r="A1677" s="935">
        <v>1672</v>
      </c>
      <c r="B1677" s="919"/>
      <c r="C1677" s="920"/>
      <c r="D1677" s="931"/>
      <c r="E1677" s="893" t="b">
        <f t="shared" ca="1" si="90"/>
        <v>1</v>
      </c>
      <c r="F1677" s="893" t="str">
        <f t="array" aca="1" ref="F1677" ca="1">IF(G1677&lt;&gt;"",INDIRECT("'"&amp;G1677&amp;"'!"&amp;H1677),"")</f>
        <v/>
      </c>
      <c r="G1677" s="560"/>
      <c r="H1677" s="893"/>
      <c r="I1677" s="931"/>
      <c r="J1677" s="931"/>
      <c r="K1677" s="931"/>
      <c r="L1677" s="920"/>
      <c r="M1677" s="920"/>
      <c r="N1677" s="920"/>
      <c r="S1677" s="919"/>
    </row>
    <row r="1678" spans="1:19" ht="12.75" customHeight="1" x14ac:dyDescent="0.15">
      <c r="A1678" s="935">
        <v>1673</v>
      </c>
      <c r="B1678" s="919"/>
      <c r="C1678" s="920"/>
      <c r="D1678" s="931"/>
      <c r="E1678" s="893" t="b">
        <f t="shared" ca="1" si="90"/>
        <v>1</v>
      </c>
      <c r="F1678" s="893" t="str">
        <f t="array" aca="1" ref="F1678" ca="1">IF(G1678&lt;&gt;"",INDIRECT("'"&amp;G1678&amp;"'!"&amp;H1678),"")</f>
        <v/>
      </c>
      <c r="G1678" s="560"/>
      <c r="H1678" s="893"/>
      <c r="I1678" s="931"/>
      <c r="J1678" s="931"/>
      <c r="K1678" s="931"/>
      <c r="L1678" s="920"/>
      <c r="M1678" s="920"/>
      <c r="N1678" s="920"/>
      <c r="S1678" s="919"/>
    </row>
    <row r="1679" spans="1:19" ht="12.75" customHeight="1" x14ac:dyDescent="0.15">
      <c r="A1679" s="935">
        <v>1674</v>
      </c>
      <c r="B1679" s="919"/>
      <c r="C1679" s="920"/>
      <c r="D1679" s="931"/>
      <c r="E1679" s="893" t="b">
        <f t="shared" ca="1" si="90"/>
        <v>1</v>
      </c>
      <c r="F1679" s="893" t="str">
        <f t="array" aca="1" ref="F1679" ca="1">IF(G1679&lt;&gt;"",INDIRECT("'"&amp;G1679&amp;"'!"&amp;H1679),"")</f>
        <v/>
      </c>
      <c r="G1679" s="560"/>
      <c r="H1679" s="893"/>
      <c r="I1679" s="931"/>
      <c r="J1679" s="931"/>
      <c r="K1679" s="931"/>
      <c r="L1679" s="920"/>
      <c r="M1679" s="920"/>
      <c r="N1679" s="920"/>
      <c r="S1679" s="919"/>
    </row>
    <row r="1680" spans="1:19" ht="12.75" customHeight="1" x14ac:dyDescent="0.15">
      <c r="A1680" s="935">
        <v>1675</v>
      </c>
      <c r="B1680" s="919"/>
      <c r="C1680" s="920"/>
      <c r="D1680" s="931"/>
      <c r="E1680" s="893" t="b">
        <f t="shared" ca="1" si="90"/>
        <v>1</v>
      </c>
      <c r="F1680" s="893" t="str">
        <f t="array" aca="1" ref="F1680" ca="1">IF(G1680&lt;&gt;"",INDIRECT("'"&amp;G1680&amp;"'!"&amp;H1680),"")</f>
        <v/>
      </c>
      <c r="G1680" s="560"/>
      <c r="H1680" s="893"/>
      <c r="I1680" s="931"/>
      <c r="J1680" s="931"/>
      <c r="K1680" s="931"/>
      <c r="L1680" s="920"/>
      <c r="M1680" s="920"/>
      <c r="N1680" s="920"/>
      <c r="S1680" s="919"/>
    </row>
    <row r="1681" spans="1:19" ht="12.75" customHeight="1" x14ac:dyDescent="0.15">
      <c r="A1681" s="935">
        <v>1676</v>
      </c>
      <c r="B1681" s="919"/>
      <c r="C1681" s="920"/>
      <c r="D1681" s="931"/>
      <c r="E1681" s="893" t="b">
        <f t="shared" ca="1" si="90"/>
        <v>1</v>
      </c>
      <c r="F1681" s="893" t="str">
        <f t="array" aca="1" ref="F1681" ca="1">IF(G1681&lt;&gt;"",INDIRECT("'"&amp;G1681&amp;"'!"&amp;H1681),"")</f>
        <v/>
      </c>
      <c r="G1681" s="560"/>
      <c r="H1681" s="893"/>
      <c r="I1681" s="931"/>
      <c r="J1681" s="931"/>
      <c r="K1681" s="931"/>
      <c r="L1681" s="920"/>
      <c r="M1681" s="920"/>
      <c r="N1681" s="920"/>
      <c r="S1681" s="919"/>
    </row>
    <row r="1682" spans="1:19" ht="12.75" customHeight="1" x14ac:dyDescent="0.15">
      <c r="A1682" s="935">
        <v>1677</v>
      </c>
      <c r="B1682" s="919"/>
      <c r="C1682" s="920"/>
      <c r="D1682" s="931"/>
      <c r="E1682" s="893" t="b">
        <f t="shared" ca="1" si="90"/>
        <v>1</v>
      </c>
      <c r="F1682" s="893" t="str">
        <f t="array" aca="1" ref="F1682" ca="1">IF(G1682&lt;&gt;"",INDIRECT("'"&amp;G1682&amp;"'!"&amp;H1682),"")</f>
        <v/>
      </c>
      <c r="G1682" s="560"/>
      <c r="H1682" s="893"/>
      <c r="I1682" s="931"/>
      <c r="J1682" s="931"/>
      <c r="K1682" s="931"/>
      <c r="L1682" s="920"/>
      <c r="M1682" s="920"/>
      <c r="N1682" s="920"/>
      <c r="S1682" s="919"/>
    </row>
    <row r="1683" spans="1:19" ht="12.75" customHeight="1" x14ac:dyDescent="0.15">
      <c r="A1683" s="935">
        <v>1678</v>
      </c>
      <c r="B1683" s="919"/>
      <c r="C1683" s="920"/>
      <c r="D1683" s="931"/>
      <c r="E1683" s="893" t="b">
        <f t="shared" ca="1" si="90"/>
        <v>1</v>
      </c>
      <c r="F1683" s="893" t="str">
        <f t="array" aca="1" ref="F1683" ca="1">IF(G1683&lt;&gt;"",INDIRECT("'"&amp;G1683&amp;"'!"&amp;H1683),"")</f>
        <v/>
      </c>
      <c r="G1683" s="560"/>
      <c r="H1683" s="893"/>
      <c r="I1683" s="931"/>
      <c r="J1683" s="931"/>
      <c r="K1683" s="931"/>
      <c r="L1683" s="920"/>
      <c r="M1683" s="920"/>
      <c r="N1683" s="920"/>
      <c r="S1683" s="919"/>
    </row>
    <row r="1684" spans="1:19" ht="12.75" customHeight="1" x14ac:dyDescent="0.15">
      <c r="A1684" s="935">
        <v>1679</v>
      </c>
      <c r="B1684" s="919"/>
      <c r="C1684" s="920"/>
      <c r="D1684" s="931"/>
      <c r="E1684" s="893" t="b">
        <f t="shared" ca="1" si="90"/>
        <v>1</v>
      </c>
      <c r="F1684" s="893" t="str">
        <f t="array" aca="1" ref="F1684" ca="1">IF(G1684&lt;&gt;"",INDIRECT("'"&amp;G1684&amp;"'!"&amp;H1684),"")</f>
        <v/>
      </c>
      <c r="G1684" s="560"/>
      <c r="H1684" s="893"/>
      <c r="I1684" s="931"/>
      <c r="J1684" s="931"/>
      <c r="K1684" s="931"/>
      <c r="L1684" s="920"/>
      <c r="M1684" s="920"/>
      <c r="N1684" s="920"/>
      <c r="S1684" s="919"/>
    </row>
    <row r="1685" spans="1:19" ht="12.75" customHeight="1" x14ac:dyDescent="0.15">
      <c r="A1685" s="935">
        <v>1680</v>
      </c>
      <c r="B1685" s="919"/>
      <c r="C1685" s="920"/>
      <c r="D1685" s="931"/>
      <c r="E1685" s="893" t="b">
        <f t="shared" ca="1" si="90"/>
        <v>1</v>
      </c>
      <c r="F1685" s="893" t="str">
        <f t="array" aca="1" ref="F1685" ca="1">IF(G1685&lt;&gt;"",INDIRECT("'"&amp;G1685&amp;"'!"&amp;H1685),"")</f>
        <v/>
      </c>
      <c r="G1685" s="560"/>
      <c r="H1685" s="893"/>
      <c r="I1685" s="931"/>
      <c r="J1685" s="931"/>
      <c r="K1685" s="931"/>
      <c r="L1685" s="920"/>
      <c r="M1685" s="920"/>
      <c r="N1685" s="920"/>
      <c r="S1685" s="919"/>
    </row>
    <row r="1686" spans="1:19" ht="12.75" customHeight="1" x14ac:dyDescent="0.15">
      <c r="A1686" s="935">
        <v>1681</v>
      </c>
      <c r="B1686" s="919"/>
      <c r="C1686" s="920"/>
      <c r="D1686" s="931"/>
      <c r="E1686" s="893" t="b">
        <f t="shared" ca="1" si="90"/>
        <v>1</v>
      </c>
      <c r="F1686" s="893" t="str">
        <f t="array" aca="1" ref="F1686" ca="1">IF(G1686&lt;&gt;"",INDIRECT("'"&amp;G1686&amp;"'!"&amp;H1686),"")</f>
        <v/>
      </c>
      <c r="G1686" s="560"/>
      <c r="H1686" s="893"/>
      <c r="I1686" s="931"/>
      <c r="J1686" s="931"/>
      <c r="K1686" s="931"/>
      <c r="L1686" s="920"/>
      <c r="M1686" s="920"/>
      <c r="N1686" s="920"/>
      <c r="S1686" s="919"/>
    </row>
    <row r="1687" spans="1:19" ht="12.75" customHeight="1" x14ac:dyDescent="0.15">
      <c r="A1687" s="935">
        <v>1682</v>
      </c>
      <c r="B1687" s="919"/>
      <c r="C1687" s="920"/>
      <c r="D1687" s="931"/>
      <c r="E1687" s="893" t="b">
        <f t="shared" ca="1" si="90"/>
        <v>1</v>
      </c>
      <c r="F1687" s="893" t="str">
        <f t="array" aca="1" ref="F1687" ca="1">IF(G1687&lt;&gt;"",INDIRECT("'"&amp;G1687&amp;"'!"&amp;H1687),"")</f>
        <v/>
      </c>
      <c r="G1687" s="560"/>
      <c r="H1687" s="893"/>
      <c r="I1687" s="931"/>
      <c r="J1687" s="931"/>
      <c r="K1687" s="931"/>
      <c r="L1687" s="920"/>
      <c r="M1687" s="920"/>
      <c r="N1687" s="920"/>
      <c r="S1687" s="919"/>
    </row>
    <row r="1688" spans="1:19" ht="12.75" customHeight="1" x14ac:dyDescent="0.15">
      <c r="A1688" s="935">
        <v>1683</v>
      </c>
      <c r="B1688" s="919"/>
      <c r="C1688" s="920"/>
      <c r="D1688" s="920"/>
      <c r="E1688" s="893" t="b">
        <f t="shared" ca="1" si="90"/>
        <v>1</v>
      </c>
      <c r="F1688" s="893" t="str">
        <f t="array" aca="1" ref="F1688" ca="1">IF(G1688&lt;&gt;"",INDIRECT("'"&amp;G1688&amp;"'!"&amp;H1688),"")</f>
        <v/>
      </c>
      <c r="G1688" s="560"/>
      <c r="H1688" s="893"/>
      <c r="I1688" s="920"/>
      <c r="J1688" s="920"/>
      <c r="K1688" s="920"/>
      <c r="L1688" s="920"/>
      <c r="M1688" s="920"/>
      <c r="N1688" s="920"/>
      <c r="S1688" s="919"/>
    </row>
    <row r="1689" spans="1:19" ht="12.75" customHeight="1" x14ac:dyDescent="0.15">
      <c r="A1689" s="935">
        <v>1684</v>
      </c>
      <c r="B1689" s="919"/>
      <c r="C1689" s="920"/>
      <c r="D1689" s="920"/>
      <c r="E1689" s="893" t="b">
        <f t="shared" ca="1" si="90"/>
        <v>1</v>
      </c>
      <c r="F1689" s="893" t="str">
        <f t="array" aca="1" ref="F1689" ca="1">IF(G1689&lt;&gt;"",INDIRECT("'"&amp;G1689&amp;"'!"&amp;H1689),"")</f>
        <v/>
      </c>
      <c r="G1689" s="560"/>
      <c r="H1689" s="893"/>
      <c r="I1689" s="920"/>
      <c r="J1689" s="920"/>
      <c r="K1689" s="920"/>
      <c r="L1689" s="920"/>
      <c r="M1689" s="920"/>
      <c r="N1689" s="920"/>
      <c r="S1689" s="919"/>
    </row>
    <row r="1690" spans="1:19" ht="12.75" customHeight="1" x14ac:dyDescent="0.15">
      <c r="A1690" s="935">
        <v>1685</v>
      </c>
      <c r="B1690" s="919"/>
      <c r="C1690" s="920"/>
      <c r="D1690" s="920"/>
      <c r="E1690" s="893" t="b">
        <f t="shared" ca="1" si="90"/>
        <v>1</v>
      </c>
      <c r="F1690" s="893" t="str">
        <f t="array" aca="1" ref="F1690" ca="1">IF(G1690&lt;&gt;"",INDIRECT("'"&amp;G1690&amp;"'!"&amp;H1690),"")</f>
        <v/>
      </c>
      <c r="G1690" s="560"/>
      <c r="H1690" s="893"/>
      <c r="I1690" s="920"/>
      <c r="J1690" s="920"/>
      <c r="K1690" s="920"/>
      <c r="L1690" s="920"/>
      <c r="M1690" s="920"/>
      <c r="N1690" s="920"/>
      <c r="S1690" s="919"/>
    </row>
    <row r="1691" spans="1:19" ht="12.75" customHeight="1" x14ac:dyDescent="0.15">
      <c r="A1691" s="935">
        <v>1686</v>
      </c>
      <c r="B1691" s="919"/>
      <c r="C1691" s="920"/>
      <c r="D1691" s="920"/>
      <c r="E1691" s="893" t="b">
        <f t="shared" ca="1" si="90"/>
        <v>1</v>
      </c>
      <c r="F1691" s="893" t="str">
        <f t="array" aca="1" ref="F1691" ca="1">IF(G1691&lt;&gt;"",INDIRECT("'"&amp;G1691&amp;"'!"&amp;H1691),"")</f>
        <v/>
      </c>
      <c r="G1691" s="560"/>
      <c r="H1691" s="893"/>
      <c r="I1691" s="920"/>
      <c r="J1691" s="920"/>
      <c r="K1691" s="920"/>
      <c r="L1691" s="920"/>
      <c r="M1691" s="920"/>
      <c r="N1691" s="920"/>
      <c r="S1691" s="919"/>
    </row>
    <row r="1692" spans="1:19" ht="12.75" customHeight="1" x14ac:dyDescent="0.15">
      <c r="A1692" s="935">
        <v>1687</v>
      </c>
      <c r="B1692" s="919"/>
      <c r="C1692" s="920"/>
      <c r="D1692" s="920"/>
      <c r="E1692" s="893" t="b">
        <f t="shared" ca="1" si="90"/>
        <v>1</v>
      </c>
      <c r="F1692" s="893" t="str">
        <f t="array" aca="1" ref="F1692" ca="1">IF(G1692&lt;&gt;"",INDIRECT("'"&amp;G1692&amp;"'!"&amp;H1692),"")</f>
        <v/>
      </c>
      <c r="G1692" s="560"/>
      <c r="H1692" s="893"/>
      <c r="I1692" s="920"/>
      <c r="J1692" s="920"/>
      <c r="K1692" s="920"/>
      <c r="L1692" s="920"/>
      <c r="M1692" s="920"/>
      <c r="N1692" s="920"/>
      <c r="S1692" s="919"/>
    </row>
    <row r="1693" spans="1:19" ht="12.75" customHeight="1" x14ac:dyDescent="0.15">
      <c r="A1693" s="935">
        <v>1688</v>
      </c>
      <c r="B1693" s="919"/>
      <c r="C1693" s="920"/>
      <c r="D1693" s="920"/>
      <c r="E1693" s="893" t="b">
        <f t="shared" ca="1" si="90"/>
        <v>1</v>
      </c>
      <c r="F1693" s="893" t="str">
        <f t="array" aca="1" ref="F1693" ca="1">IF(G1693&lt;&gt;"",INDIRECT("'"&amp;G1693&amp;"'!"&amp;H1693),"")</f>
        <v/>
      </c>
      <c r="G1693" s="560"/>
      <c r="H1693" s="893"/>
      <c r="I1693" s="920"/>
      <c r="J1693" s="920"/>
      <c r="K1693" s="920"/>
      <c r="L1693" s="920"/>
      <c r="M1693" s="920"/>
      <c r="N1693" s="920"/>
      <c r="S1693" s="919"/>
    </row>
    <row r="1694" spans="1:19" ht="12.75" customHeight="1" x14ac:dyDescent="0.15">
      <c r="A1694" s="935">
        <v>1689</v>
      </c>
      <c r="B1694" s="919"/>
      <c r="C1694" s="920"/>
      <c r="D1694" s="920"/>
      <c r="E1694" s="893" t="b">
        <f t="shared" ca="1" si="90"/>
        <v>1</v>
      </c>
      <c r="F1694" s="893" t="str">
        <f t="array" aca="1" ref="F1694" ca="1">IF(G1694&lt;&gt;"",INDIRECT("'"&amp;G1694&amp;"'!"&amp;H1694),"")</f>
        <v/>
      </c>
      <c r="G1694" s="560"/>
      <c r="H1694" s="893"/>
      <c r="I1694" s="920"/>
      <c r="J1694" s="920"/>
      <c r="K1694" s="920"/>
      <c r="L1694" s="920"/>
      <c r="M1694" s="920"/>
      <c r="N1694" s="920"/>
      <c r="S1694" s="919"/>
    </row>
    <row r="1695" spans="1:19" ht="12.75" customHeight="1" x14ac:dyDescent="0.15">
      <c r="A1695" s="935">
        <v>1690</v>
      </c>
      <c r="B1695" s="919"/>
      <c r="C1695" s="920"/>
      <c r="D1695" s="920"/>
      <c r="E1695" s="893" t="b">
        <f t="shared" ca="1" si="90"/>
        <v>1</v>
      </c>
      <c r="F1695" s="893" t="str">
        <f t="array" aca="1" ref="F1695" ca="1">IF(G1695&lt;&gt;"",INDIRECT("'"&amp;G1695&amp;"'!"&amp;H1695),"")</f>
        <v/>
      </c>
      <c r="G1695" s="560"/>
      <c r="H1695" s="893"/>
      <c r="I1695" s="920"/>
      <c r="J1695" s="920"/>
      <c r="K1695" s="920"/>
      <c r="L1695" s="920"/>
      <c r="M1695" s="920"/>
      <c r="N1695" s="920"/>
      <c r="S1695" s="919"/>
    </row>
    <row r="1696" spans="1:19" ht="12.75" customHeight="1" x14ac:dyDescent="0.15">
      <c r="A1696" s="935">
        <v>1691</v>
      </c>
      <c r="B1696" s="919"/>
      <c r="C1696" s="920"/>
      <c r="D1696" s="920"/>
      <c r="E1696" s="893" t="b">
        <f t="shared" ca="1" si="90"/>
        <v>1</v>
      </c>
      <c r="F1696" s="893" t="str">
        <f t="array" aca="1" ref="F1696" ca="1">IF(G1696&lt;&gt;"",INDIRECT("'"&amp;G1696&amp;"'!"&amp;H1696),"")</f>
        <v/>
      </c>
      <c r="G1696" s="560"/>
      <c r="H1696" s="893"/>
      <c r="I1696" s="920"/>
      <c r="J1696" s="920"/>
      <c r="K1696" s="920"/>
      <c r="L1696" s="920"/>
      <c r="M1696" s="920"/>
      <c r="N1696" s="920"/>
      <c r="S1696" s="919"/>
    </row>
    <row r="1697" spans="1:19" ht="12.75" customHeight="1" x14ac:dyDescent="0.15">
      <c r="A1697" s="935">
        <v>1692</v>
      </c>
      <c r="B1697" s="919"/>
      <c r="C1697" s="920"/>
      <c r="D1697" s="920"/>
      <c r="E1697" s="893" t="b">
        <f t="shared" ca="1" si="90"/>
        <v>1</v>
      </c>
      <c r="F1697" s="893" t="str">
        <f t="array" aca="1" ref="F1697" ca="1">IF(G1697&lt;&gt;"",INDIRECT("'"&amp;G1697&amp;"'!"&amp;H1697),"")</f>
        <v/>
      </c>
      <c r="G1697" s="560"/>
      <c r="H1697" s="893"/>
      <c r="I1697" s="920"/>
      <c r="J1697" s="920"/>
      <c r="K1697" s="920"/>
      <c r="L1697" s="920"/>
      <c r="M1697" s="920"/>
      <c r="N1697" s="920"/>
      <c r="S1697" s="919"/>
    </row>
    <row r="1698" spans="1:19" ht="12.75" customHeight="1" x14ac:dyDescent="0.15">
      <c r="A1698" s="935">
        <v>1693</v>
      </c>
      <c r="B1698" s="919"/>
      <c r="C1698" s="920"/>
      <c r="D1698" s="920"/>
      <c r="E1698" s="893" t="b">
        <f t="shared" ca="1" si="90"/>
        <v>1</v>
      </c>
      <c r="F1698" s="893" t="str">
        <f t="array" aca="1" ref="F1698" ca="1">IF(G1698&lt;&gt;"",INDIRECT("'"&amp;G1698&amp;"'!"&amp;H1698),"")</f>
        <v/>
      </c>
      <c r="G1698" s="560"/>
      <c r="H1698" s="893"/>
      <c r="I1698" s="920"/>
      <c r="J1698" s="920"/>
      <c r="K1698" s="920"/>
      <c r="L1698" s="920"/>
      <c r="M1698" s="920"/>
      <c r="N1698" s="920"/>
      <c r="S1698" s="919"/>
    </row>
    <row r="1699" spans="1:19" ht="12.75" customHeight="1" x14ac:dyDescent="0.15">
      <c r="A1699" s="935">
        <v>1694</v>
      </c>
      <c r="B1699" s="919"/>
      <c r="C1699" s="920"/>
      <c r="D1699" s="931"/>
      <c r="E1699" s="893" t="b">
        <f t="shared" ca="1" si="90"/>
        <v>1</v>
      </c>
      <c r="F1699" s="893" t="str">
        <f t="array" aca="1" ref="F1699" ca="1">IF(G1699&lt;&gt;"",INDIRECT("'"&amp;G1699&amp;"'!"&amp;H1699),"")</f>
        <v/>
      </c>
      <c r="G1699" s="560"/>
      <c r="H1699" s="893"/>
      <c r="I1699" s="931"/>
      <c r="J1699" s="931"/>
      <c r="K1699" s="931"/>
      <c r="L1699" s="920"/>
      <c r="M1699" s="920"/>
      <c r="N1699" s="920"/>
      <c r="S1699" s="919"/>
    </row>
    <row r="1700" spans="1:19" ht="12.75" customHeight="1" x14ac:dyDescent="0.15">
      <c r="A1700" s="935">
        <v>1695</v>
      </c>
      <c r="B1700" s="919"/>
      <c r="C1700" s="920"/>
      <c r="D1700" s="920"/>
      <c r="E1700" s="893" t="b">
        <f t="shared" ca="1" si="90"/>
        <v>1</v>
      </c>
      <c r="F1700" s="893" t="str">
        <f t="array" aca="1" ref="F1700" ca="1">IF(G1700&lt;&gt;"",INDIRECT("'"&amp;G1700&amp;"'!"&amp;H1700),"")</f>
        <v/>
      </c>
      <c r="G1700" s="560"/>
      <c r="H1700" s="893"/>
      <c r="I1700" s="920"/>
      <c r="J1700" s="920"/>
      <c r="K1700" s="920"/>
      <c r="L1700" s="920"/>
      <c r="M1700" s="920"/>
      <c r="N1700" s="920"/>
      <c r="S1700" s="919"/>
    </row>
    <row r="1701" spans="1:19" ht="12.75" customHeight="1" x14ac:dyDescent="0.15">
      <c r="A1701" s="935">
        <v>1696</v>
      </c>
      <c r="B1701" s="919"/>
      <c r="C1701" s="920"/>
      <c r="D1701" s="920"/>
      <c r="E1701" s="893" t="b">
        <f t="shared" ca="1" si="90"/>
        <v>1</v>
      </c>
      <c r="F1701" s="893" t="str">
        <f t="array" aca="1" ref="F1701" ca="1">IF(G1701&lt;&gt;"",INDIRECT("'"&amp;G1701&amp;"'!"&amp;H1701),"")</f>
        <v/>
      </c>
      <c r="G1701" s="560"/>
      <c r="H1701" s="893"/>
      <c r="I1701" s="920"/>
      <c r="J1701" s="920"/>
      <c r="K1701" s="920"/>
      <c r="L1701" s="920"/>
      <c r="M1701" s="920"/>
      <c r="N1701" s="920"/>
      <c r="S1701" s="919"/>
    </row>
    <row r="1702" spans="1:19" ht="12.75" customHeight="1" x14ac:dyDescent="0.15">
      <c r="A1702" s="935">
        <v>1697</v>
      </c>
      <c r="B1702" s="919"/>
      <c r="C1702" s="920"/>
      <c r="D1702" s="920"/>
      <c r="E1702" s="893" t="b">
        <f t="shared" ca="1" si="90"/>
        <v>1</v>
      </c>
      <c r="F1702" s="893" t="str">
        <f t="array" aca="1" ref="F1702" ca="1">IF(G1702&lt;&gt;"",INDIRECT("'"&amp;G1702&amp;"'!"&amp;H1702),"")</f>
        <v/>
      </c>
      <c r="G1702" s="560"/>
      <c r="H1702" s="893"/>
      <c r="I1702" s="920"/>
      <c r="J1702" s="920"/>
      <c r="K1702" s="920"/>
      <c r="L1702" s="920"/>
      <c r="M1702" s="920"/>
      <c r="N1702" s="920"/>
      <c r="S1702" s="919"/>
    </row>
    <row r="1703" spans="1:19" ht="12.75" customHeight="1" x14ac:dyDescent="0.15">
      <c r="A1703" s="935">
        <v>1698</v>
      </c>
      <c r="B1703" s="919"/>
      <c r="C1703" s="920"/>
      <c r="D1703" s="920"/>
      <c r="E1703" s="893" t="b">
        <f t="shared" ca="1" si="90"/>
        <v>1</v>
      </c>
      <c r="F1703" s="893" t="str">
        <f t="array" aca="1" ref="F1703" ca="1">IF(G1703&lt;&gt;"",INDIRECT("'"&amp;G1703&amp;"'!"&amp;H1703),"")</f>
        <v/>
      </c>
      <c r="G1703" s="560"/>
      <c r="H1703" s="893"/>
      <c r="I1703" s="920"/>
      <c r="J1703" s="920"/>
      <c r="K1703" s="920"/>
      <c r="L1703" s="920"/>
      <c r="M1703" s="920"/>
      <c r="N1703" s="920"/>
      <c r="S1703" s="919"/>
    </row>
    <row r="1704" spans="1:19" ht="12.75" customHeight="1" x14ac:dyDescent="0.15">
      <c r="A1704" s="935">
        <v>1699</v>
      </c>
      <c r="B1704" s="919"/>
      <c r="C1704" s="920"/>
      <c r="D1704" s="920"/>
      <c r="E1704" s="893" t="b">
        <f t="shared" ca="1" si="90"/>
        <v>1</v>
      </c>
      <c r="F1704" s="893" t="str">
        <f t="array" aca="1" ref="F1704" ca="1">IF(G1704&lt;&gt;"",INDIRECT("'"&amp;G1704&amp;"'!"&amp;H1704),"")</f>
        <v/>
      </c>
      <c r="G1704" s="560"/>
      <c r="H1704" s="893"/>
      <c r="I1704" s="920"/>
      <c r="J1704" s="920"/>
      <c r="K1704" s="920"/>
      <c r="L1704" s="920"/>
      <c r="M1704" s="920"/>
      <c r="N1704" s="920"/>
      <c r="S1704" s="919"/>
    </row>
    <row r="1705" spans="1:19" ht="12.75" customHeight="1" x14ac:dyDescent="0.15">
      <c r="A1705" s="935">
        <v>1700</v>
      </c>
      <c r="B1705" s="919"/>
      <c r="C1705" s="920"/>
      <c r="D1705" s="920"/>
      <c r="E1705" s="893" t="b">
        <f t="shared" ca="1" si="90"/>
        <v>1</v>
      </c>
      <c r="F1705" s="893" t="str">
        <f t="array" aca="1" ref="F1705" ca="1">IF(G1705&lt;&gt;"",INDIRECT("'"&amp;G1705&amp;"'!"&amp;H1705),"")</f>
        <v/>
      </c>
      <c r="G1705" s="560"/>
      <c r="H1705" s="893"/>
      <c r="I1705" s="920"/>
      <c r="J1705" s="920"/>
      <c r="K1705" s="920"/>
      <c r="L1705" s="920"/>
      <c r="M1705" s="920"/>
      <c r="N1705" s="920"/>
      <c r="S1705" s="919"/>
    </row>
    <row r="1706" spans="1:19" ht="12.75" customHeight="1" x14ac:dyDescent="0.15">
      <c r="A1706" s="935">
        <v>1701</v>
      </c>
      <c r="B1706" s="919"/>
      <c r="C1706" s="920"/>
      <c r="D1706" s="920"/>
      <c r="E1706" s="893" t="b">
        <f t="shared" ca="1" si="90"/>
        <v>1</v>
      </c>
      <c r="F1706" s="893" t="str">
        <f t="array" aca="1" ref="F1706" ca="1">IF(G1706&lt;&gt;"",INDIRECT("'"&amp;G1706&amp;"'!"&amp;H1706),"")</f>
        <v/>
      </c>
      <c r="G1706" s="560"/>
      <c r="H1706" s="893"/>
      <c r="I1706" s="920"/>
      <c r="J1706" s="920"/>
      <c r="K1706" s="920"/>
      <c r="L1706" s="920"/>
      <c r="M1706" s="920"/>
      <c r="N1706" s="920"/>
      <c r="S1706" s="919"/>
    </row>
    <row r="1707" spans="1:19" ht="12.75" customHeight="1" x14ac:dyDescent="0.15">
      <c r="A1707" s="935">
        <v>1702</v>
      </c>
      <c r="B1707" s="919"/>
      <c r="C1707" s="920"/>
      <c r="D1707" s="920"/>
      <c r="E1707" s="893" t="b">
        <f t="shared" ca="1" si="90"/>
        <v>1</v>
      </c>
      <c r="F1707" s="893" t="str">
        <f t="array" aca="1" ref="F1707" ca="1">IF(G1707&lt;&gt;"",INDIRECT("'"&amp;G1707&amp;"'!"&amp;H1707),"")</f>
        <v/>
      </c>
      <c r="G1707" s="560"/>
      <c r="H1707" s="893"/>
      <c r="I1707" s="920"/>
      <c r="J1707" s="920"/>
      <c r="K1707" s="920"/>
      <c r="L1707" s="920"/>
      <c r="M1707" s="920"/>
      <c r="N1707" s="920"/>
      <c r="S1707" s="919"/>
    </row>
    <row r="1708" spans="1:19" ht="12.75" customHeight="1" x14ac:dyDescent="0.15">
      <c r="A1708" s="935">
        <v>1703</v>
      </c>
      <c r="B1708" s="919"/>
      <c r="C1708" s="920"/>
      <c r="D1708" s="920"/>
      <c r="E1708" s="893" t="b">
        <f t="shared" ca="1" si="90"/>
        <v>1</v>
      </c>
      <c r="F1708" s="893" t="str">
        <f t="array" aca="1" ref="F1708" ca="1">IF(G1708&lt;&gt;"",INDIRECT("'"&amp;G1708&amp;"'!"&amp;H1708),"")</f>
        <v/>
      </c>
      <c r="G1708" s="560"/>
      <c r="H1708" s="893"/>
      <c r="I1708" s="920"/>
      <c r="J1708" s="920"/>
      <c r="K1708" s="920"/>
      <c r="L1708" s="920"/>
      <c r="M1708" s="920"/>
      <c r="N1708" s="920"/>
      <c r="S1708" s="919"/>
    </row>
    <row r="1709" spans="1:19" ht="12.75" customHeight="1" x14ac:dyDescent="0.15">
      <c r="A1709" s="935">
        <v>1704</v>
      </c>
      <c r="B1709" s="919"/>
      <c r="C1709" s="920"/>
      <c r="D1709" s="920"/>
      <c r="E1709" s="893" t="b">
        <f t="shared" ca="1" si="90"/>
        <v>1</v>
      </c>
      <c r="F1709" s="893" t="str">
        <f t="array" aca="1" ref="F1709" ca="1">IF(G1709&lt;&gt;"",INDIRECT("'"&amp;G1709&amp;"'!"&amp;H1709),"")</f>
        <v/>
      </c>
      <c r="G1709" s="560"/>
      <c r="H1709" s="893"/>
      <c r="I1709" s="920"/>
      <c r="J1709" s="920"/>
      <c r="K1709" s="920"/>
      <c r="L1709" s="920"/>
      <c r="M1709" s="920"/>
      <c r="N1709" s="920"/>
      <c r="S1709" s="919"/>
    </row>
    <row r="1710" spans="1:19" ht="12.75" customHeight="1" x14ac:dyDescent="0.15">
      <c r="A1710" s="935">
        <v>1705</v>
      </c>
      <c r="B1710" s="919"/>
      <c r="C1710" s="920"/>
      <c r="D1710" s="920"/>
      <c r="E1710" s="893" t="b">
        <f t="shared" ca="1" si="90"/>
        <v>1</v>
      </c>
      <c r="F1710" s="893" t="str">
        <f t="array" aca="1" ref="F1710" ca="1">IF(G1710&lt;&gt;"",INDIRECT("'"&amp;G1710&amp;"'!"&amp;H1710),"")</f>
        <v/>
      </c>
      <c r="G1710" s="560"/>
      <c r="H1710" s="893"/>
      <c r="I1710" s="920"/>
      <c r="J1710" s="920"/>
      <c r="K1710" s="920"/>
      <c r="L1710" s="920"/>
      <c r="M1710" s="920"/>
      <c r="N1710" s="920"/>
      <c r="S1710" s="919"/>
    </row>
    <row r="1711" spans="1:19" ht="12.75" customHeight="1" x14ac:dyDescent="0.15">
      <c r="A1711" s="935">
        <v>1706</v>
      </c>
      <c r="B1711" s="919"/>
      <c r="C1711" s="920"/>
      <c r="D1711" s="920"/>
      <c r="E1711" s="893" t="b">
        <f t="shared" ca="1" si="90"/>
        <v>1</v>
      </c>
      <c r="F1711" s="893" t="str">
        <f t="array" aca="1" ref="F1711" ca="1">IF(G1711&lt;&gt;"",INDIRECT("'"&amp;G1711&amp;"'!"&amp;H1711),"")</f>
        <v/>
      </c>
      <c r="G1711" s="560"/>
      <c r="H1711" s="893"/>
      <c r="I1711" s="920"/>
      <c r="J1711" s="920"/>
      <c r="K1711" s="920"/>
      <c r="L1711" s="920"/>
      <c r="M1711" s="920"/>
      <c r="N1711" s="920"/>
      <c r="S1711" s="919"/>
    </row>
    <row r="1712" spans="1:19" ht="12.75" customHeight="1" x14ac:dyDescent="0.15">
      <c r="A1712" s="935">
        <v>1707</v>
      </c>
      <c r="B1712" s="919"/>
      <c r="C1712" s="920"/>
      <c r="D1712" s="920"/>
      <c r="E1712" s="893" t="b">
        <f t="shared" ca="1" si="90"/>
        <v>1</v>
      </c>
      <c r="F1712" s="893" t="str">
        <f t="array" aca="1" ref="F1712" ca="1">IF(G1712&lt;&gt;"",INDIRECT("'"&amp;G1712&amp;"'!"&amp;H1712),"")</f>
        <v/>
      </c>
      <c r="G1712" s="560"/>
      <c r="H1712" s="893"/>
      <c r="I1712" s="920"/>
      <c r="J1712" s="920"/>
      <c r="K1712" s="920"/>
      <c r="L1712" s="920"/>
      <c r="M1712" s="920"/>
      <c r="N1712" s="920"/>
      <c r="S1712" s="919"/>
    </row>
    <row r="1713" spans="1:19" ht="12.75" customHeight="1" x14ac:dyDescent="0.15">
      <c r="A1713" s="935">
        <v>1708</v>
      </c>
      <c r="B1713" s="919"/>
      <c r="C1713" s="920"/>
      <c r="D1713" s="920"/>
      <c r="E1713" s="893" t="b">
        <f t="shared" ca="1" si="90"/>
        <v>1</v>
      </c>
      <c r="F1713" s="893" t="str">
        <f t="array" aca="1" ref="F1713" ca="1">IF(G1713&lt;&gt;"",INDIRECT("'"&amp;G1713&amp;"'!"&amp;H1713),"")</f>
        <v/>
      </c>
      <c r="G1713" s="560"/>
      <c r="H1713" s="893"/>
      <c r="I1713" s="920"/>
      <c r="J1713" s="920"/>
      <c r="K1713" s="920"/>
      <c r="L1713" s="920"/>
      <c r="M1713" s="920"/>
      <c r="N1713" s="920"/>
      <c r="S1713" s="919"/>
    </row>
    <row r="1714" spans="1:19" ht="12.75" customHeight="1" x14ac:dyDescent="0.15">
      <c r="A1714" s="935">
        <v>1709</v>
      </c>
      <c r="B1714" s="919"/>
      <c r="C1714" s="920"/>
      <c r="D1714" s="920"/>
      <c r="E1714" s="893" t="b">
        <f t="shared" ca="1" si="90"/>
        <v>1</v>
      </c>
      <c r="F1714" s="893" t="str">
        <f t="array" aca="1" ref="F1714" ca="1">IF(G1714&lt;&gt;"",INDIRECT("'"&amp;G1714&amp;"'!"&amp;H1714),"")</f>
        <v/>
      </c>
      <c r="G1714" s="560"/>
      <c r="H1714" s="893"/>
      <c r="I1714" s="920"/>
      <c r="J1714" s="920"/>
      <c r="K1714" s="920"/>
      <c r="L1714" s="920"/>
      <c r="M1714" s="920"/>
      <c r="N1714" s="920"/>
      <c r="S1714" s="919"/>
    </row>
    <row r="1715" spans="1:19" ht="12.75" customHeight="1" x14ac:dyDescent="0.15">
      <c r="A1715" s="935">
        <v>1710</v>
      </c>
      <c r="B1715" s="919"/>
      <c r="C1715" s="920"/>
      <c r="D1715" s="931"/>
      <c r="E1715" s="893" t="b">
        <f t="shared" ca="1" si="90"/>
        <v>1</v>
      </c>
      <c r="F1715" s="893" t="str">
        <f t="array" aca="1" ref="F1715" ca="1">IF(G1715&lt;&gt;"",INDIRECT("'"&amp;G1715&amp;"'!"&amp;H1715),"")</f>
        <v/>
      </c>
      <c r="G1715" s="560"/>
      <c r="H1715" s="893"/>
      <c r="I1715" s="931"/>
      <c r="J1715" s="931"/>
      <c r="K1715" s="931"/>
      <c r="L1715" s="920"/>
      <c r="M1715" s="920"/>
      <c r="N1715" s="920"/>
      <c r="S1715" s="919"/>
    </row>
    <row r="1716" spans="1:19" ht="12.75" customHeight="1" x14ac:dyDescent="0.15">
      <c r="A1716" s="935">
        <v>1711</v>
      </c>
      <c r="B1716" s="919"/>
      <c r="C1716" s="920"/>
      <c r="D1716" s="920"/>
      <c r="E1716" s="893" t="b">
        <f t="shared" ca="1" si="90"/>
        <v>1</v>
      </c>
      <c r="F1716" s="893" t="str">
        <f t="array" aca="1" ref="F1716" ca="1">IF(G1716&lt;&gt;"",INDIRECT("'"&amp;G1716&amp;"'!"&amp;H1716),"")</f>
        <v/>
      </c>
      <c r="G1716" s="560"/>
      <c r="H1716" s="893"/>
      <c r="I1716" s="920"/>
      <c r="J1716" s="920"/>
      <c r="K1716" s="920"/>
      <c r="L1716" s="920"/>
      <c r="M1716" s="920"/>
      <c r="N1716" s="920"/>
      <c r="S1716" s="919"/>
    </row>
    <row r="1717" spans="1:19" ht="12.75" customHeight="1" x14ac:dyDescent="0.15">
      <c r="A1717" s="935">
        <v>1712</v>
      </c>
      <c r="B1717" s="919"/>
      <c r="C1717" s="920"/>
      <c r="D1717" s="920"/>
      <c r="E1717" s="893" t="b">
        <f t="shared" ca="1" si="90"/>
        <v>1</v>
      </c>
      <c r="F1717" s="893" t="str">
        <f t="array" aca="1" ref="F1717" ca="1">IF(G1717&lt;&gt;"",INDIRECT("'"&amp;G1717&amp;"'!"&amp;H1717),"")</f>
        <v/>
      </c>
      <c r="G1717" s="560"/>
      <c r="H1717" s="893"/>
      <c r="I1717" s="920"/>
      <c r="J1717" s="920"/>
      <c r="K1717" s="920"/>
      <c r="L1717" s="920"/>
      <c r="M1717" s="920"/>
      <c r="N1717" s="920"/>
      <c r="S1717" s="919"/>
    </row>
    <row r="1718" spans="1:19" ht="12.75" customHeight="1" x14ac:dyDescent="0.15">
      <c r="A1718" s="935">
        <v>1713</v>
      </c>
      <c r="B1718" s="919"/>
      <c r="C1718" s="920"/>
      <c r="D1718" s="920"/>
      <c r="E1718" s="893" t="b">
        <f t="shared" ca="1" si="90"/>
        <v>1</v>
      </c>
      <c r="F1718" s="893" t="str">
        <f t="array" aca="1" ref="F1718" ca="1">IF(G1718&lt;&gt;"",INDIRECT("'"&amp;G1718&amp;"'!"&amp;H1718),"")</f>
        <v/>
      </c>
      <c r="G1718" s="560"/>
      <c r="H1718" s="893"/>
      <c r="I1718" s="920"/>
      <c r="J1718" s="920"/>
      <c r="K1718" s="920"/>
      <c r="L1718" s="920"/>
      <c r="M1718" s="920"/>
      <c r="N1718" s="920"/>
      <c r="S1718" s="919"/>
    </row>
    <row r="1719" spans="1:19" ht="12.75" customHeight="1" x14ac:dyDescent="0.15">
      <c r="A1719" s="935">
        <v>1714</v>
      </c>
      <c r="B1719" s="919"/>
      <c r="C1719" s="920"/>
      <c r="D1719" s="920"/>
      <c r="E1719" s="893" t="b">
        <f t="shared" ca="1" si="90"/>
        <v>1</v>
      </c>
      <c r="F1719" s="893" t="str">
        <f t="array" aca="1" ref="F1719" ca="1">IF(G1719&lt;&gt;"",INDIRECT("'"&amp;G1719&amp;"'!"&amp;H1719),"")</f>
        <v/>
      </c>
      <c r="G1719" s="560"/>
      <c r="H1719" s="893"/>
      <c r="I1719" s="920"/>
      <c r="J1719" s="920"/>
      <c r="K1719" s="920"/>
      <c r="L1719" s="920"/>
      <c r="M1719" s="920"/>
      <c r="N1719" s="920"/>
      <c r="S1719" s="919"/>
    </row>
    <row r="1720" spans="1:19" ht="12.75" customHeight="1" x14ac:dyDescent="0.15">
      <c r="A1720" s="935">
        <v>1715</v>
      </c>
      <c r="B1720" s="919"/>
      <c r="C1720" s="920"/>
      <c r="D1720" s="920"/>
      <c r="E1720" s="893" t="b">
        <f t="shared" ca="1" si="90"/>
        <v>1</v>
      </c>
      <c r="F1720" s="893" t="str">
        <f t="array" aca="1" ref="F1720" ca="1">IF(G1720&lt;&gt;"",INDIRECT("'"&amp;G1720&amp;"'!"&amp;H1720),"")</f>
        <v/>
      </c>
      <c r="G1720" s="560"/>
      <c r="H1720" s="893"/>
      <c r="I1720" s="920"/>
      <c r="J1720" s="920"/>
      <c r="K1720" s="920"/>
      <c r="L1720" s="920"/>
      <c r="M1720" s="920"/>
      <c r="N1720" s="920"/>
      <c r="S1720" s="919"/>
    </row>
    <row r="1721" spans="1:19" ht="12.75" customHeight="1" x14ac:dyDescent="0.15">
      <c r="A1721" s="935">
        <v>1716</v>
      </c>
      <c r="B1721" s="919"/>
      <c r="C1721" s="920"/>
      <c r="D1721" s="920"/>
      <c r="E1721" s="893" t="b">
        <f t="shared" ca="1" si="90"/>
        <v>1</v>
      </c>
      <c r="F1721" s="893" t="str">
        <f t="array" aca="1" ref="F1721" ca="1">IF(G1721&lt;&gt;"",INDIRECT("'"&amp;G1721&amp;"'!"&amp;H1721),"")</f>
        <v/>
      </c>
      <c r="G1721" s="560"/>
      <c r="H1721" s="893"/>
      <c r="I1721" s="920"/>
      <c r="J1721" s="920"/>
      <c r="K1721" s="920"/>
      <c r="L1721" s="920"/>
      <c r="M1721" s="920"/>
      <c r="N1721" s="920"/>
      <c r="S1721" s="919"/>
    </row>
    <row r="1722" spans="1:19" ht="12.75" customHeight="1" x14ac:dyDescent="0.15">
      <c r="A1722" s="935">
        <v>1717</v>
      </c>
      <c r="B1722" s="919"/>
      <c r="C1722" s="920"/>
      <c r="D1722" s="920"/>
      <c r="E1722" s="893" t="b">
        <f t="shared" ca="1" si="90"/>
        <v>1</v>
      </c>
      <c r="F1722" s="893" t="str">
        <f t="array" aca="1" ref="F1722" ca="1">IF(G1722&lt;&gt;"",INDIRECT("'"&amp;G1722&amp;"'!"&amp;H1722),"")</f>
        <v/>
      </c>
      <c r="G1722" s="560"/>
      <c r="H1722" s="893"/>
      <c r="I1722" s="920"/>
      <c r="J1722" s="920"/>
      <c r="K1722" s="920"/>
      <c r="L1722" s="920"/>
      <c r="M1722" s="920"/>
      <c r="N1722" s="920"/>
      <c r="S1722" s="919"/>
    </row>
    <row r="1723" spans="1:19" ht="12.75" customHeight="1" x14ac:dyDescent="0.15">
      <c r="A1723" s="935">
        <v>1718</v>
      </c>
      <c r="B1723" s="919"/>
      <c r="C1723" s="920"/>
      <c r="D1723" s="920"/>
      <c r="E1723" s="893" t="b">
        <f t="shared" ca="1" si="90"/>
        <v>1</v>
      </c>
      <c r="F1723" s="893" t="str">
        <f t="array" aca="1" ref="F1723" ca="1">IF(G1723&lt;&gt;"",INDIRECT("'"&amp;G1723&amp;"'!"&amp;H1723),"")</f>
        <v/>
      </c>
      <c r="G1723" s="560"/>
      <c r="H1723" s="893"/>
      <c r="I1723" s="920"/>
      <c r="J1723" s="920"/>
      <c r="K1723" s="920"/>
      <c r="L1723" s="920"/>
      <c r="M1723" s="920"/>
      <c r="N1723" s="920"/>
      <c r="S1723" s="919"/>
    </row>
    <row r="1724" spans="1:19" ht="12.75" customHeight="1" x14ac:dyDescent="0.15">
      <c r="A1724" s="935">
        <v>1719</v>
      </c>
      <c r="B1724" s="919"/>
      <c r="C1724" s="920"/>
      <c r="D1724" s="920"/>
      <c r="E1724" s="893" t="b">
        <f t="shared" ca="1" si="90"/>
        <v>1</v>
      </c>
      <c r="F1724" s="893" t="str">
        <f t="array" aca="1" ref="F1724" ca="1">IF(G1724&lt;&gt;"",INDIRECT("'"&amp;G1724&amp;"'!"&amp;H1724),"")</f>
        <v/>
      </c>
      <c r="G1724" s="560"/>
      <c r="H1724" s="893"/>
      <c r="I1724" s="920"/>
      <c r="J1724" s="920"/>
      <c r="K1724" s="920"/>
      <c r="L1724" s="920"/>
      <c r="M1724" s="920"/>
      <c r="N1724" s="920"/>
      <c r="S1724" s="919"/>
    </row>
    <row r="1725" spans="1:19" ht="12.75" customHeight="1" x14ac:dyDescent="0.15">
      <c r="A1725" s="935">
        <v>1720</v>
      </c>
      <c r="B1725" s="919"/>
      <c r="C1725" s="920"/>
      <c r="D1725" s="920"/>
      <c r="E1725" s="893" t="b">
        <f t="shared" ca="1" si="90"/>
        <v>1</v>
      </c>
      <c r="F1725" s="893" t="str">
        <f t="array" aca="1" ref="F1725" ca="1">IF(G1725&lt;&gt;"",INDIRECT("'"&amp;G1725&amp;"'!"&amp;H1725),"")</f>
        <v/>
      </c>
      <c r="G1725" s="560"/>
      <c r="H1725" s="893"/>
      <c r="I1725" s="920"/>
      <c r="J1725" s="920"/>
      <c r="K1725" s="920"/>
      <c r="L1725" s="920"/>
      <c r="M1725" s="920"/>
      <c r="N1725" s="920"/>
      <c r="S1725" s="919"/>
    </row>
    <row r="1726" spans="1:19" ht="12.75" customHeight="1" x14ac:dyDescent="0.15">
      <c r="A1726" s="935">
        <v>1721</v>
      </c>
      <c r="B1726" s="919"/>
      <c r="C1726" s="920"/>
      <c r="D1726" s="920"/>
      <c r="E1726" s="893" t="b">
        <f t="shared" ca="1" si="90"/>
        <v>1</v>
      </c>
      <c r="F1726" s="893" t="str">
        <f t="array" aca="1" ref="F1726" ca="1">IF(G1726&lt;&gt;"",INDIRECT("'"&amp;G1726&amp;"'!"&amp;H1726),"")</f>
        <v/>
      </c>
      <c r="G1726" s="560"/>
      <c r="H1726" s="893"/>
      <c r="I1726" s="920"/>
      <c r="J1726" s="920"/>
      <c r="K1726" s="920"/>
      <c r="L1726" s="920"/>
      <c r="M1726" s="920"/>
      <c r="N1726" s="920"/>
      <c r="S1726" s="919"/>
    </row>
    <row r="1727" spans="1:19" ht="12.75" customHeight="1" x14ac:dyDescent="0.15">
      <c r="A1727" s="935">
        <v>1722</v>
      </c>
      <c r="B1727" s="919"/>
      <c r="C1727" s="920"/>
      <c r="D1727" s="920"/>
      <c r="E1727" s="893" t="b">
        <f t="shared" ca="1" si="90"/>
        <v>1</v>
      </c>
      <c r="F1727" s="893" t="str">
        <f t="array" aca="1" ref="F1727" ca="1">IF(G1727&lt;&gt;"",INDIRECT("'"&amp;G1727&amp;"'!"&amp;H1727),"")</f>
        <v/>
      </c>
      <c r="G1727" s="560"/>
      <c r="H1727" s="893"/>
      <c r="I1727" s="920"/>
      <c r="J1727" s="920"/>
      <c r="K1727" s="920"/>
      <c r="L1727" s="920"/>
      <c r="M1727" s="920"/>
      <c r="N1727" s="920"/>
      <c r="S1727" s="919"/>
    </row>
    <row r="1728" spans="1:19" ht="12.75" customHeight="1" x14ac:dyDescent="0.15">
      <c r="A1728" s="935">
        <v>1723</v>
      </c>
      <c r="B1728" s="919"/>
      <c r="C1728" s="920"/>
      <c r="D1728" s="920"/>
      <c r="E1728" s="893" t="b">
        <f t="shared" ca="1" si="90"/>
        <v>1</v>
      </c>
      <c r="F1728" s="893" t="str">
        <f t="array" aca="1" ref="F1728" ca="1">IF(G1728&lt;&gt;"",INDIRECT("'"&amp;G1728&amp;"'!"&amp;H1728),"")</f>
        <v/>
      </c>
      <c r="G1728" s="560"/>
      <c r="H1728" s="893"/>
      <c r="I1728" s="920"/>
      <c r="J1728" s="920"/>
      <c r="K1728" s="920"/>
      <c r="L1728" s="920"/>
      <c r="M1728" s="920"/>
      <c r="N1728" s="920"/>
      <c r="S1728" s="919"/>
    </row>
    <row r="1729" spans="1:19" ht="12.75" customHeight="1" x14ac:dyDescent="0.15">
      <c r="A1729" s="935">
        <v>1724</v>
      </c>
      <c r="B1729" s="919"/>
      <c r="C1729" s="920"/>
      <c r="D1729" s="920"/>
      <c r="E1729" s="893" t="b">
        <f t="shared" ca="1" si="90"/>
        <v>1</v>
      </c>
      <c r="F1729" s="893" t="str">
        <f t="array" aca="1" ref="F1729" ca="1">IF(G1729&lt;&gt;"",INDIRECT("'"&amp;G1729&amp;"'!"&amp;H1729),"")</f>
        <v/>
      </c>
      <c r="G1729" s="560"/>
      <c r="H1729" s="893"/>
      <c r="I1729" s="920"/>
      <c r="J1729" s="920"/>
      <c r="K1729" s="920"/>
      <c r="L1729" s="920"/>
      <c r="M1729" s="920"/>
      <c r="N1729" s="920"/>
      <c r="S1729" s="919"/>
    </row>
    <row r="1730" spans="1:19" ht="12.75" customHeight="1" x14ac:dyDescent="0.15">
      <c r="A1730" s="935">
        <v>1725</v>
      </c>
      <c r="B1730" s="919"/>
      <c r="C1730" s="920"/>
      <c r="D1730" s="920"/>
      <c r="E1730" s="893" t="b">
        <f t="shared" ca="1" si="90"/>
        <v>1</v>
      </c>
      <c r="F1730" s="893" t="str">
        <f t="array" aca="1" ref="F1730" ca="1">IF(G1730&lt;&gt;"",INDIRECT("'"&amp;G1730&amp;"'!"&amp;H1730),"")</f>
        <v/>
      </c>
      <c r="G1730" s="560"/>
      <c r="H1730" s="893"/>
      <c r="I1730" s="920"/>
      <c r="J1730" s="920"/>
      <c r="K1730" s="920"/>
      <c r="L1730" s="920"/>
      <c r="M1730" s="920"/>
      <c r="N1730" s="920"/>
      <c r="S1730" s="919"/>
    </row>
    <row r="1731" spans="1:19" ht="12.75" customHeight="1" x14ac:dyDescent="0.15">
      <c r="A1731" s="935">
        <v>1726</v>
      </c>
      <c r="B1731" s="919"/>
      <c r="C1731" s="920"/>
      <c r="D1731" s="931"/>
      <c r="E1731" s="893" t="b">
        <f t="shared" ca="1" si="90"/>
        <v>1</v>
      </c>
      <c r="F1731" s="893" t="str">
        <f t="array" aca="1" ref="F1731" ca="1">IF(G1731&lt;&gt;"",INDIRECT("'"&amp;G1731&amp;"'!"&amp;H1731),"")</f>
        <v/>
      </c>
      <c r="G1731" s="560"/>
      <c r="H1731" s="893"/>
      <c r="I1731" s="931"/>
      <c r="J1731" s="931"/>
      <c r="K1731" s="931"/>
      <c r="L1731" s="920"/>
      <c r="M1731" s="920"/>
      <c r="N1731" s="920"/>
      <c r="S1731" s="919"/>
    </row>
    <row r="1732" spans="1:19" ht="12.75" customHeight="1" x14ac:dyDescent="0.15">
      <c r="A1732" s="935">
        <v>1727</v>
      </c>
      <c r="B1732" s="919"/>
      <c r="C1732" s="920"/>
      <c r="D1732" s="920"/>
      <c r="E1732" s="893" t="b">
        <f t="shared" ca="1" si="90"/>
        <v>1</v>
      </c>
      <c r="F1732" s="893" t="str">
        <f t="array" aca="1" ref="F1732" ca="1">IF(G1732&lt;&gt;"",INDIRECT("'"&amp;G1732&amp;"'!"&amp;H1732),"")</f>
        <v/>
      </c>
      <c r="G1732" s="560"/>
      <c r="H1732" s="893"/>
      <c r="I1732" s="920"/>
      <c r="J1732" s="920"/>
      <c r="K1732" s="920"/>
      <c r="L1732" s="920"/>
      <c r="M1732" s="920"/>
      <c r="N1732" s="920"/>
      <c r="S1732" s="919"/>
    </row>
    <row r="1733" spans="1:19" ht="12.75" customHeight="1" x14ac:dyDescent="0.15">
      <c r="A1733" s="935">
        <v>1728</v>
      </c>
      <c r="B1733" s="919"/>
      <c r="C1733" s="920"/>
      <c r="D1733" s="920"/>
      <c r="E1733" s="893" t="b">
        <f t="shared" ca="1" si="90"/>
        <v>1</v>
      </c>
      <c r="F1733" s="893" t="str">
        <f t="array" aca="1" ref="F1733" ca="1">IF(G1733&lt;&gt;"",INDIRECT("'"&amp;G1733&amp;"'!"&amp;H1733),"")</f>
        <v/>
      </c>
      <c r="G1733" s="560"/>
      <c r="H1733" s="893"/>
      <c r="I1733" s="920"/>
      <c r="J1733" s="920"/>
      <c r="K1733" s="920"/>
      <c r="L1733" s="920"/>
      <c r="M1733" s="920"/>
      <c r="N1733" s="920"/>
      <c r="S1733" s="919"/>
    </row>
    <row r="1734" spans="1:19" ht="12.75" customHeight="1" x14ac:dyDescent="0.15">
      <c r="A1734" s="935">
        <v>1729</v>
      </c>
      <c r="B1734" s="919"/>
      <c r="C1734" s="920"/>
      <c r="D1734" s="920"/>
      <c r="E1734" s="893" t="b">
        <f t="shared" ca="1" si="90"/>
        <v>1</v>
      </c>
      <c r="F1734" s="893" t="str">
        <f t="array" aca="1" ref="F1734" ca="1">IF(G1734&lt;&gt;"",INDIRECT("'"&amp;G1734&amp;"'!"&amp;H1734),"")</f>
        <v/>
      </c>
      <c r="G1734" s="560"/>
      <c r="H1734" s="893"/>
      <c r="I1734" s="920"/>
      <c r="J1734" s="920"/>
      <c r="K1734" s="920"/>
      <c r="L1734" s="920"/>
      <c r="M1734" s="920"/>
      <c r="N1734" s="920"/>
      <c r="S1734" s="919"/>
    </row>
    <row r="1735" spans="1:19" ht="12.75" customHeight="1" x14ac:dyDescent="0.15">
      <c r="A1735" s="935">
        <v>1730</v>
      </c>
      <c r="B1735" s="919"/>
      <c r="C1735" s="920"/>
      <c r="D1735" s="920"/>
      <c r="E1735" s="893" t="b">
        <f t="shared" ca="1" si="90"/>
        <v>1</v>
      </c>
      <c r="F1735" s="893" t="str">
        <f t="array" aca="1" ref="F1735" ca="1">IF(G1735&lt;&gt;"",INDIRECT("'"&amp;G1735&amp;"'!"&amp;H1735),"")</f>
        <v/>
      </c>
      <c r="G1735" s="560"/>
      <c r="H1735" s="893"/>
      <c r="I1735" s="920"/>
      <c r="J1735" s="920"/>
      <c r="K1735" s="920"/>
      <c r="L1735" s="920"/>
      <c r="M1735" s="920"/>
      <c r="N1735" s="920"/>
      <c r="S1735" s="919"/>
    </row>
    <row r="1736" spans="1:19" ht="12.75" customHeight="1" x14ac:dyDescent="0.15">
      <c r="A1736" s="935">
        <v>1731</v>
      </c>
      <c r="B1736" s="919"/>
      <c r="C1736" s="920"/>
      <c r="D1736" s="920"/>
      <c r="E1736" s="893" t="b">
        <f t="shared" ca="1" si="90"/>
        <v>1</v>
      </c>
      <c r="F1736" s="893" t="str">
        <f t="array" aca="1" ref="F1736" ca="1">IF(G1736&lt;&gt;"",INDIRECT("'"&amp;G1736&amp;"'!"&amp;H1736),"")</f>
        <v/>
      </c>
      <c r="G1736" s="560"/>
      <c r="H1736" s="893"/>
      <c r="I1736" s="920"/>
      <c r="J1736" s="920"/>
      <c r="K1736" s="920"/>
      <c r="L1736" s="920"/>
      <c r="M1736" s="920"/>
      <c r="N1736" s="920"/>
      <c r="S1736" s="919"/>
    </row>
    <row r="1737" spans="1:19" ht="12.75" customHeight="1" x14ac:dyDescent="0.15">
      <c r="A1737" s="935">
        <v>1732</v>
      </c>
      <c r="B1737" s="919"/>
      <c r="C1737" s="920"/>
      <c r="D1737" s="920"/>
      <c r="E1737" s="893" t="b">
        <f t="shared" ca="1" si="90"/>
        <v>1</v>
      </c>
      <c r="F1737" s="893" t="str">
        <f t="array" aca="1" ref="F1737" ca="1">IF(G1737&lt;&gt;"",INDIRECT("'"&amp;G1737&amp;"'!"&amp;H1737),"")</f>
        <v/>
      </c>
      <c r="G1737" s="560"/>
      <c r="H1737" s="893"/>
      <c r="I1737" s="920"/>
      <c r="J1737" s="920"/>
      <c r="K1737" s="920"/>
      <c r="L1737" s="920"/>
      <c r="M1737" s="920"/>
      <c r="N1737" s="920"/>
      <c r="S1737" s="919"/>
    </row>
    <row r="1738" spans="1:19" ht="12.75" customHeight="1" x14ac:dyDescent="0.15">
      <c r="A1738" s="935">
        <v>1733</v>
      </c>
      <c r="B1738" s="919"/>
      <c r="C1738" s="920"/>
      <c r="D1738" s="920"/>
      <c r="E1738" s="893" t="b">
        <f t="shared" ca="1" si="90"/>
        <v>1</v>
      </c>
      <c r="F1738" s="893" t="str">
        <f t="array" aca="1" ref="F1738" ca="1">IF(G1738&lt;&gt;"",INDIRECT("'"&amp;G1738&amp;"'!"&amp;H1738),"")</f>
        <v/>
      </c>
      <c r="G1738" s="560"/>
      <c r="H1738" s="893"/>
      <c r="I1738" s="920"/>
      <c r="J1738" s="920"/>
      <c r="K1738" s="920"/>
      <c r="L1738" s="920"/>
      <c r="M1738" s="920"/>
      <c r="N1738" s="920"/>
      <c r="S1738" s="919"/>
    </row>
    <row r="1739" spans="1:19" ht="12.75" customHeight="1" x14ac:dyDescent="0.15">
      <c r="A1739" s="935">
        <v>1734</v>
      </c>
      <c r="B1739" s="919"/>
      <c r="C1739" s="920"/>
      <c r="D1739" s="920"/>
      <c r="E1739" s="893" t="b">
        <f t="shared" ca="1" si="90"/>
        <v>1</v>
      </c>
      <c r="F1739" s="893" t="str">
        <f t="array" aca="1" ref="F1739" ca="1">IF(G1739&lt;&gt;"",INDIRECT("'"&amp;G1739&amp;"'!"&amp;H1739),"")</f>
        <v/>
      </c>
      <c r="G1739" s="560"/>
      <c r="H1739" s="893"/>
      <c r="I1739" s="920"/>
      <c r="J1739" s="920"/>
      <c r="K1739" s="920"/>
      <c r="L1739" s="920"/>
      <c r="M1739" s="920"/>
      <c r="N1739" s="920"/>
      <c r="S1739" s="919"/>
    </row>
    <row r="1740" spans="1:19" ht="12.75" customHeight="1" x14ac:dyDescent="0.15">
      <c r="A1740" s="935">
        <v>1735</v>
      </c>
      <c r="B1740" s="919"/>
      <c r="C1740" s="920"/>
      <c r="D1740" s="920"/>
      <c r="E1740" s="893" t="b">
        <f t="shared" ca="1" si="90"/>
        <v>1</v>
      </c>
      <c r="F1740" s="893" t="str">
        <f t="array" aca="1" ref="F1740" ca="1">IF(G1740&lt;&gt;"",INDIRECT("'"&amp;G1740&amp;"'!"&amp;H1740),"")</f>
        <v/>
      </c>
      <c r="G1740" s="560"/>
      <c r="H1740" s="893"/>
      <c r="I1740" s="920"/>
      <c r="J1740" s="920"/>
      <c r="K1740" s="920"/>
      <c r="L1740" s="920"/>
      <c r="M1740" s="920"/>
      <c r="N1740" s="920"/>
      <c r="S1740" s="919"/>
    </row>
    <row r="1741" spans="1:19" ht="12.75" customHeight="1" x14ac:dyDescent="0.15">
      <c r="A1741" s="935">
        <v>1736</v>
      </c>
      <c r="B1741" s="919"/>
      <c r="C1741" s="920"/>
      <c r="D1741" s="920"/>
      <c r="E1741" s="893" t="b">
        <f t="shared" ca="1" si="90"/>
        <v>1</v>
      </c>
      <c r="F1741" s="893" t="str">
        <f t="array" aca="1" ref="F1741" ca="1">IF(G1741&lt;&gt;"",INDIRECT("'"&amp;G1741&amp;"'!"&amp;H1741),"")</f>
        <v/>
      </c>
      <c r="G1741" s="560"/>
      <c r="H1741" s="893"/>
      <c r="I1741" s="920"/>
      <c r="J1741" s="920"/>
      <c r="K1741" s="920"/>
      <c r="L1741" s="920"/>
      <c r="M1741" s="920"/>
      <c r="N1741" s="920"/>
      <c r="S1741" s="919"/>
    </row>
    <row r="1742" spans="1:19" ht="12.75" customHeight="1" x14ac:dyDescent="0.15">
      <c r="A1742" s="935">
        <v>1737</v>
      </c>
      <c r="B1742" s="919"/>
      <c r="C1742" s="920"/>
      <c r="D1742" s="920"/>
      <c r="E1742" s="893" t="b">
        <f t="shared" ca="1" si="90"/>
        <v>1</v>
      </c>
      <c r="F1742" s="893" t="str">
        <f t="array" aca="1" ref="F1742" ca="1">IF(G1742&lt;&gt;"",INDIRECT("'"&amp;G1742&amp;"'!"&amp;H1742),"")</f>
        <v/>
      </c>
      <c r="G1742" s="560"/>
      <c r="H1742" s="893"/>
      <c r="I1742" s="920"/>
      <c r="J1742" s="920"/>
      <c r="K1742" s="920"/>
      <c r="L1742" s="920"/>
      <c r="M1742" s="920"/>
      <c r="N1742" s="920"/>
      <c r="S1742" s="919"/>
    </row>
    <row r="1743" spans="1:19" ht="12.75" customHeight="1" x14ac:dyDescent="0.15">
      <c r="A1743" s="935">
        <v>1738</v>
      </c>
      <c r="B1743" s="919"/>
      <c r="C1743" s="920"/>
      <c r="D1743" s="920"/>
      <c r="E1743" s="893" t="b">
        <f t="shared" ca="1" si="90"/>
        <v>1</v>
      </c>
      <c r="F1743" s="893" t="str">
        <f t="array" aca="1" ref="F1743" ca="1">IF(G1743&lt;&gt;"",INDIRECT("'"&amp;G1743&amp;"'!"&amp;H1743),"")</f>
        <v/>
      </c>
      <c r="G1743" s="560"/>
      <c r="H1743" s="893"/>
      <c r="I1743" s="920"/>
      <c r="J1743" s="920"/>
      <c r="K1743" s="920"/>
      <c r="L1743" s="920"/>
      <c r="M1743" s="920"/>
      <c r="N1743" s="920"/>
      <c r="S1743" s="919"/>
    </row>
    <row r="1744" spans="1:19" ht="12.75" customHeight="1" x14ac:dyDescent="0.15">
      <c r="A1744" s="935">
        <v>1739</v>
      </c>
      <c r="B1744" s="919"/>
      <c r="C1744" s="920"/>
      <c r="D1744" s="920"/>
      <c r="E1744" s="893" t="b">
        <f t="shared" ca="1" si="90"/>
        <v>1</v>
      </c>
      <c r="F1744" s="893" t="str">
        <f t="array" aca="1" ref="F1744" ca="1">IF(G1744&lt;&gt;"",INDIRECT("'"&amp;G1744&amp;"'!"&amp;H1744),"")</f>
        <v/>
      </c>
      <c r="G1744" s="560"/>
      <c r="H1744" s="893"/>
      <c r="I1744" s="920"/>
      <c r="J1744" s="920"/>
      <c r="K1744" s="920"/>
      <c r="L1744" s="920"/>
      <c r="M1744" s="920"/>
      <c r="N1744" s="920"/>
      <c r="S1744" s="919"/>
    </row>
    <row r="1745" spans="1:19" ht="12.75" customHeight="1" x14ac:dyDescent="0.15">
      <c r="A1745" s="935">
        <v>1740</v>
      </c>
      <c r="B1745" s="919"/>
      <c r="C1745" s="920"/>
      <c r="D1745" s="920"/>
      <c r="E1745" s="893" t="b">
        <f t="shared" ca="1" si="90"/>
        <v>1</v>
      </c>
      <c r="F1745" s="893" t="str">
        <f t="array" aca="1" ref="F1745" ca="1">IF(G1745&lt;&gt;"",INDIRECT("'"&amp;G1745&amp;"'!"&amp;H1745),"")</f>
        <v/>
      </c>
      <c r="G1745" s="560"/>
      <c r="H1745" s="893"/>
      <c r="I1745" s="920"/>
      <c r="J1745" s="920"/>
      <c r="K1745" s="920"/>
      <c r="L1745" s="920"/>
      <c r="M1745" s="920"/>
      <c r="N1745" s="920"/>
      <c r="S1745" s="919"/>
    </row>
    <row r="1746" spans="1:19" ht="12.75" customHeight="1" x14ac:dyDescent="0.15">
      <c r="A1746" s="935">
        <v>1741</v>
      </c>
      <c r="B1746" s="919"/>
      <c r="C1746" s="920"/>
      <c r="D1746" s="920"/>
      <c r="E1746" s="893" t="b">
        <f t="shared" ca="1" si="90"/>
        <v>1</v>
      </c>
      <c r="F1746" s="893" t="str">
        <f t="array" aca="1" ref="F1746" ca="1">IF(G1746&lt;&gt;"",INDIRECT("'"&amp;G1746&amp;"'!"&amp;H1746),"")</f>
        <v/>
      </c>
      <c r="G1746" s="560"/>
      <c r="H1746" s="893"/>
      <c r="I1746" s="920"/>
      <c r="J1746" s="920"/>
      <c r="K1746" s="920"/>
      <c r="L1746" s="920"/>
      <c r="M1746" s="920"/>
      <c r="N1746" s="920"/>
      <c r="S1746" s="919"/>
    </row>
    <row r="1747" spans="1:19" ht="12.75" customHeight="1" x14ac:dyDescent="0.15">
      <c r="A1747" s="935">
        <v>1742</v>
      </c>
      <c r="B1747" s="919"/>
      <c r="C1747" s="920"/>
      <c r="D1747" s="931"/>
      <c r="E1747" s="893" t="b">
        <f t="shared" ca="1" si="90"/>
        <v>1</v>
      </c>
      <c r="F1747" s="893" t="str">
        <f t="array" aca="1" ref="F1747" ca="1">IF(G1747&lt;&gt;"",INDIRECT("'"&amp;G1747&amp;"'!"&amp;H1747),"")</f>
        <v/>
      </c>
      <c r="G1747" s="560"/>
      <c r="H1747" s="893"/>
      <c r="I1747" s="931"/>
      <c r="J1747" s="931"/>
      <c r="K1747" s="931"/>
      <c r="L1747" s="920"/>
      <c r="M1747" s="920"/>
      <c r="N1747" s="920"/>
      <c r="S1747" s="919"/>
    </row>
    <row r="1748" spans="1:19" ht="12.75" customHeight="1" x14ac:dyDescent="0.15">
      <c r="A1748" s="935">
        <v>1743</v>
      </c>
      <c r="B1748" s="919"/>
      <c r="C1748" s="920"/>
      <c r="D1748" s="920"/>
      <c r="E1748" s="893" t="b">
        <f t="shared" ca="1" si="90"/>
        <v>1</v>
      </c>
      <c r="F1748" s="893" t="str">
        <f t="array" aca="1" ref="F1748" ca="1">IF(G1748&lt;&gt;"",INDIRECT("'"&amp;G1748&amp;"'!"&amp;H1748),"")</f>
        <v/>
      </c>
      <c r="G1748" s="560"/>
      <c r="H1748" s="893"/>
      <c r="I1748" s="920"/>
      <c r="J1748" s="920"/>
      <c r="K1748" s="920"/>
      <c r="L1748" s="920"/>
      <c r="M1748" s="920"/>
      <c r="N1748" s="920"/>
      <c r="S1748" s="919"/>
    </row>
    <row r="1749" spans="1:19" ht="12.75" customHeight="1" x14ac:dyDescent="0.15">
      <c r="A1749" s="935">
        <v>1744</v>
      </c>
      <c r="B1749" s="919"/>
      <c r="C1749" s="920"/>
      <c r="D1749" s="920"/>
      <c r="E1749" s="893" t="b">
        <f t="shared" ca="1" si="90"/>
        <v>1</v>
      </c>
      <c r="F1749" s="893" t="str">
        <f t="array" aca="1" ref="F1749" ca="1">IF(G1749&lt;&gt;"",INDIRECT("'"&amp;G1749&amp;"'!"&amp;H1749),"")</f>
        <v/>
      </c>
      <c r="G1749" s="560"/>
      <c r="H1749" s="893"/>
      <c r="I1749" s="920"/>
      <c r="J1749" s="920"/>
      <c r="K1749" s="920"/>
      <c r="L1749" s="920"/>
      <c r="M1749" s="920"/>
      <c r="N1749" s="920"/>
      <c r="S1749" s="919"/>
    </row>
    <row r="1750" spans="1:19" ht="12.75" customHeight="1" x14ac:dyDescent="0.15">
      <c r="A1750" s="935">
        <v>1745</v>
      </c>
      <c r="B1750" s="919"/>
      <c r="C1750" s="920"/>
      <c r="D1750" s="920"/>
      <c r="E1750" s="893" t="b">
        <f t="shared" ca="1" si="90"/>
        <v>1</v>
      </c>
      <c r="F1750" s="893" t="str">
        <f t="array" aca="1" ref="F1750" ca="1">IF(G1750&lt;&gt;"",INDIRECT("'"&amp;G1750&amp;"'!"&amp;H1750),"")</f>
        <v/>
      </c>
      <c r="G1750" s="560"/>
      <c r="H1750" s="893"/>
      <c r="I1750" s="920"/>
      <c r="J1750" s="920"/>
      <c r="K1750" s="920"/>
      <c r="L1750" s="920"/>
      <c r="M1750" s="920"/>
      <c r="N1750" s="920"/>
      <c r="S1750" s="919"/>
    </row>
    <row r="1751" spans="1:19" ht="12.75" customHeight="1" x14ac:dyDescent="0.15">
      <c r="A1751" s="935">
        <v>1746</v>
      </c>
      <c r="B1751" s="919"/>
      <c r="C1751" s="920"/>
      <c r="D1751" s="920"/>
      <c r="E1751" s="893" t="b">
        <f t="shared" ca="1" si="90"/>
        <v>1</v>
      </c>
      <c r="F1751" s="893" t="str">
        <f t="array" aca="1" ref="F1751" ca="1">IF(G1751&lt;&gt;"",INDIRECT("'"&amp;G1751&amp;"'!"&amp;H1751),"")</f>
        <v/>
      </c>
      <c r="G1751" s="560"/>
      <c r="H1751" s="893"/>
      <c r="I1751" s="920"/>
      <c r="J1751" s="920"/>
      <c r="K1751" s="920"/>
      <c r="L1751" s="920"/>
      <c r="M1751" s="920"/>
      <c r="N1751" s="920"/>
      <c r="S1751" s="919"/>
    </row>
    <row r="1752" spans="1:19" ht="12.75" customHeight="1" x14ac:dyDescent="0.15">
      <c r="A1752" s="935">
        <v>1747</v>
      </c>
      <c r="B1752" s="919"/>
      <c r="C1752" s="920"/>
      <c r="D1752" s="920"/>
      <c r="E1752" s="893" t="b">
        <f t="shared" ca="1" si="90"/>
        <v>1</v>
      </c>
      <c r="F1752" s="893" t="str">
        <f t="array" aca="1" ref="F1752" ca="1">IF(G1752&lt;&gt;"",INDIRECT("'"&amp;G1752&amp;"'!"&amp;H1752),"")</f>
        <v/>
      </c>
      <c r="G1752" s="560"/>
      <c r="H1752" s="893"/>
      <c r="I1752" s="920"/>
      <c r="J1752" s="920"/>
      <c r="K1752" s="920"/>
      <c r="L1752" s="920"/>
      <c r="M1752" s="920"/>
      <c r="N1752" s="920"/>
      <c r="S1752" s="919"/>
    </row>
    <row r="1753" spans="1:19" ht="12.75" customHeight="1" x14ac:dyDescent="0.15">
      <c r="A1753" s="935">
        <v>1748</v>
      </c>
      <c r="B1753" s="919"/>
      <c r="C1753" s="920"/>
      <c r="D1753" s="920"/>
      <c r="E1753" s="893" t="b">
        <f t="shared" ca="1" si="90"/>
        <v>1</v>
      </c>
      <c r="F1753" s="893" t="str">
        <f t="array" aca="1" ref="F1753" ca="1">IF(G1753&lt;&gt;"",INDIRECT("'"&amp;G1753&amp;"'!"&amp;H1753),"")</f>
        <v/>
      </c>
      <c r="G1753" s="560"/>
      <c r="H1753" s="893"/>
      <c r="I1753" s="920"/>
      <c r="J1753" s="920"/>
      <c r="K1753" s="920"/>
      <c r="L1753" s="920"/>
      <c r="M1753" s="920"/>
      <c r="N1753" s="920"/>
      <c r="S1753" s="919"/>
    </row>
    <row r="1754" spans="1:19" ht="12.75" customHeight="1" x14ac:dyDescent="0.15">
      <c r="A1754" s="935">
        <v>1749</v>
      </c>
      <c r="B1754" s="919"/>
      <c r="C1754" s="920"/>
      <c r="D1754" s="920"/>
      <c r="E1754" s="893" t="b">
        <f t="shared" ca="1" si="90"/>
        <v>1</v>
      </c>
      <c r="F1754" s="893" t="str">
        <f t="array" aca="1" ref="F1754" ca="1">IF(G1754&lt;&gt;"",INDIRECT("'"&amp;G1754&amp;"'!"&amp;H1754),"")</f>
        <v/>
      </c>
      <c r="G1754" s="560"/>
      <c r="H1754" s="893"/>
      <c r="I1754" s="920"/>
      <c r="J1754" s="920"/>
      <c r="K1754" s="920"/>
      <c r="L1754" s="920"/>
      <c r="M1754" s="920"/>
      <c r="N1754" s="920"/>
      <c r="S1754" s="919"/>
    </row>
    <row r="1755" spans="1:19" ht="12.75" customHeight="1" x14ac:dyDescent="0.15">
      <c r="A1755" s="935">
        <v>1750</v>
      </c>
      <c r="B1755" s="919"/>
      <c r="C1755" s="920"/>
      <c r="D1755" s="920"/>
      <c r="E1755" s="893" t="b">
        <f t="shared" ca="1" si="90"/>
        <v>1</v>
      </c>
      <c r="F1755" s="893" t="str">
        <f t="array" aca="1" ref="F1755" ca="1">IF(G1755&lt;&gt;"",INDIRECT("'"&amp;G1755&amp;"'!"&amp;H1755),"")</f>
        <v/>
      </c>
      <c r="G1755" s="560"/>
      <c r="H1755" s="893"/>
      <c r="I1755" s="920"/>
      <c r="J1755" s="920"/>
      <c r="K1755" s="920"/>
      <c r="L1755" s="920"/>
      <c r="M1755" s="920"/>
      <c r="N1755" s="920"/>
      <c r="S1755" s="919"/>
    </row>
    <row r="1756" spans="1:19" ht="12.75" customHeight="1" x14ac:dyDescent="0.15">
      <c r="A1756" s="935">
        <v>1751</v>
      </c>
      <c r="B1756" s="919"/>
      <c r="C1756" s="920"/>
      <c r="D1756" s="920"/>
      <c r="E1756" s="893" t="b">
        <f t="shared" ca="1" si="90"/>
        <v>1</v>
      </c>
      <c r="F1756" s="893" t="str">
        <f t="array" aca="1" ref="F1756" ca="1">IF(G1756&lt;&gt;"",INDIRECT("'"&amp;G1756&amp;"'!"&amp;H1756),"")</f>
        <v/>
      </c>
      <c r="G1756" s="560"/>
      <c r="H1756" s="893"/>
      <c r="I1756" s="920"/>
      <c r="J1756" s="920"/>
      <c r="K1756" s="920"/>
      <c r="L1756" s="920"/>
      <c r="M1756" s="920"/>
      <c r="N1756" s="920"/>
      <c r="S1756" s="919"/>
    </row>
    <row r="1757" spans="1:19" ht="12.75" customHeight="1" x14ac:dyDescent="0.15">
      <c r="A1757" s="935">
        <v>1752</v>
      </c>
      <c r="B1757" s="919"/>
      <c r="C1757" s="920"/>
      <c r="D1757" s="920"/>
      <c r="E1757" s="893" t="b">
        <f t="shared" ca="1" si="90"/>
        <v>1</v>
      </c>
      <c r="F1757" s="893" t="str">
        <f t="array" aca="1" ref="F1757" ca="1">IF(G1757&lt;&gt;"",INDIRECT("'"&amp;G1757&amp;"'!"&amp;H1757),"")</f>
        <v/>
      </c>
      <c r="G1757" s="560"/>
      <c r="H1757" s="893"/>
      <c r="I1757" s="920"/>
      <c r="J1757" s="920"/>
      <c r="K1757" s="920"/>
      <c r="L1757" s="920"/>
      <c r="M1757" s="920"/>
      <c r="N1757" s="920"/>
      <c r="S1757" s="919"/>
    </row>
    <row r="1758" spans="1:19" ht="12.75" customHeight="1" x14ac:dyDescent="0.15">
      <c r="A1758" s="935">
        <v>1753</v>
      </c>
      <c r="B1758" s="919"/>
      <c r="C1758" s="920"/>
      <c r="D1758" s="920"/>
      <c r="E1758" s="893" t="b">
        <f t="shared" ca="1" si="90"/>
        <v>1</v>
      </c>
      <c r="F1758" s="893" t="str">
        <f t="array" aca="1" ref="F1758" ca="1">IF(G1758&lt;&gt;"",INDIRECT("'"&amp;G1758&amp;"'!"&amp;H1758),"")</f>
        <v/>
      </c>
      <c r="G1758" s="560"/>
      <c r="H1758" s="893"/>
      <c r="I1758" s="920"/>
      <c r="J1758" s="920"/>
      <c r="K1758" s="920"/>
      <c r="L1758" s="920"/>
      <c r="M1758" s="920"/>
      <c r="N1758" s="920"/>
      <c r="S1758" s="919"/>
    </row>
    <row r="1759" spans="1:19" ht="12.75" customHeight="1" x14ac:dyDescent="0.15">
      <c r="A1759" s="935">
        <v>1754</v>
      </c>
      <c r="B1759" s="919"/>
      <c r="C1759" s="920"/>
      <c r="D1759" s="920"/>
      <c r="E1759" s="893" t="b">
        <f t="shared" ca="1" si="90"/>
        <v>1</v>
      </c>
      <c r="F1759" s="893" t="str">
        <f t="array" aca="1" ref="F1759" ca="1">IF(G1759&lt;&gt;"",INDIRECT("'"&amp;G1759&amp;"'!"&amp;H1759),"")</f>
        <v/>
      </c>
      <c r="G1759" s="560"/>
      <c r="H1759" s="893"/>
      <c r="I1759" s="920"/>
      <c r="J1759" s="920"/>
      <c r="K1759" s="920"/>
      <c r="L1759" s="920"/>
      <c r="M1759" s="920"/>
      <c r="N1759" s="920"/>
      <c r="S1759" s="919"/>
    </row>
    <row r="1760" spans="1:19" ht="12.75" customHeight="1" x14ac:dyDescent="0.15">
      <c r="A1760" s="935">
        <v>1755</v>
      </c>
      <c r="B1760" s="919"/>
      <c r="C1760" s="920"/>
      <c r="D1760" s="920"/>
      <c r="E1760" s="893" t="b">
        <f t="shared" ca="1" si="90"/>
        <v>1</v>
      </c>
      <c r="F1760" s="893" t="str">
        <f t="array" aca="1" ref="F1760" ca="1">IF(G1760&lt;&gt;"",INDIRECT("'"&amp;G1760&amp;"'!"&amp;H1760),"")</f>
        <v/>
      </c>
      <c r="G1760" s="560"/>
      <c r="H1760" s="893"/>
      <c r="I1760" s="920"/>
      <c r="J1760" s="920"/>
      <c r="K1760" s="920"/>
      <c r="L1760" s="920"/>
      <c r="M1760" s="920"/>
      <c r="N1760" s="920"/>
      <c r="S1760" s="919"/>
    </row>
    <row r="1761" spans="1:19" ht="12.75" customHeight="1" x14ac:dyDescent="0.15">
      <c r="A1761" s="935">
        <v>1756</v>
      </c>
      <c r="B1761" s="919"/>
      <c r="C1761" s="920"/>
      <c r="D1761" s="920"/>
      <c r="E1761" s="893" t="b">
        <f t="shared" ca="1" si="90"/>
        <v>1</v>
      </c>
      <c r="F1761" s="893" t="str">
        <f t="array" aca="1" ref="F1761" ca="1">IF(G1761&lt;&gt;"",INDIRECT("'"&amp;G1761&amp;"'!"&amp;H1761),"")</f>
        <v/>
      </c>
      <c r="G1761" s="560"/>
      <c r="H1761" s="893"/>
      <c r="I1761" s="920"/>
      <c r="J1761" s="920"/>
      <c r="K1761" s="920"/>
      <c r="L1761" s="920"/>
      <c r="M1761" s="920"/>
      <c r="N1761" s="920"/>
      <c r="S1761" s="919"/>
    </row>
    <row r="1762" spans="1:19" ht="12.75" customHeight="1" x14ac:dyDescent="0.15">
      <c r="A1762" s="935">
        <v>1757</v>
      </c>
      <c r="B1762" s="919"/>
      <c r="C1762" s="920"/>
      <c r="D1762" s="920"/>
      <c r="E1762" s="893" t="b">
        <f t="shared" ca="1" si="90"/>
        <v>1</v>
      </c>
      <c r="F1762" s="893" t="str">
        <f t="array" aca="1" ref="F1762" ca="1">IF(G1762&lt;&gt;"",INDIRECT("'"&amp;G1762&amp;"'!"&amp;H1762),"")</f>
        <v/>
      </c>
      <c r="G1762" s="560"/>
      <c r="H1762" s="893"/>
      <c r="I1762" s="920"/>
      <c r="J1762" s="920"/>
      <c r="K1762" s="920"/>
      <c r="L1762" s="920"/>
      <c r="M1762" s="920"/>
      <c r="N1762" s="920"/>
      <c r="S1762" s="919"/>
    </row>
    <row r="1763" spans="1:19" ht="12.75" customHeight="1" x14ac:dyDescent="0.15">
      <c r="A1763" s="935">
        <v>1758</v>
      </c>
      <c r="B1763" s="919"/>
      <c r="C1763" s="920"/>
      <c r="D1763" s="931"/>
      <c r="E1763" s="893" t="b">
        <f t="shared" ca="1" si="90"/>
        <v>1</v>
      </c>
      <c r="F1763" s="893" t="str">
        <f t="array" aca="1" ref="F1763" ca="1">IF(G1763&lt;&gt;"",INDIRECT("'"&amp;G1763&amp;"'!"&amp;H1763),"")</f>
        <v/>
      </c>
      <c r="G1763" s="560"/>
      <c r="H1763" s="893"/>
      <c r="I1763" s="931"/>
      <c r="J1763" s="931"/>
      <c r="K1763" s="931"/>
      <c r="L1763" s="920"/>
      <c r="M1763" s="920"/>
      <c r="N1763" s="920"/>
      <c r="S1763" s="919"/>
    </row>
    <row r="1764" spans="1:19" ht="12.75" customHeight="1" x14ac:dyDescent="0.15">
      <c r="A1764" s="935">
        <v>1759</v>
      </c>
      <c r="B1764" s="919"/>
      <c r="C1764" s="920"/>
      <c r="D1764" s="920"/>
      <c r="E1764" s="893" t="b">
        <f t="shared" ca="1" si="90"/>
        <v>1</v>
      </c>
      <c r="F1764" s="893" t="str">
        <f t="array" aca="1" ref="F1764" ca="1">IF(G1764&lt;&gt;"",INDIRECT("'"&amp;G1764&amp;"'!"&amp;H1764),"")</f>
        <v/>
      </c>
      <c r="G1764" s="560"/>
      <c r="H1764" s="893"/>
      <c r="I1764" s="920"/>
      <c r="J1764" s="920"/>
      <c r="K1764" s="920"/>
      <c r="L1764" s="920"/>
      <c r="M1764" s="920"/>
      <c r="N1764" s="920"/>
      <c r="S1764" s="919"/>
    </row>
    <row r="1765" spans="1:19" ht="12.75" customHeight="1" x14ac:dyDescent="0.15">
      <c r="A1765" s="935">
        <v>1760</v>
      </c>
      <c r="B1765" s="919"/>
      <c r="C1765" s="920"/>
      <c r="D1765" s="920"/>
      <c r="E1765" s="893" t="b">
        <f t="shared" ca="1" si="90"/>
        <v>1</v>
      </c>
      <c r="F1765" s="893" t="str">
        <f t="array" aca="1" ref="F1765" ca="1">IF(G1765&lt;&gt;"",INDIRECT("'"&amp;G1765&amp;"'!"&amp;H1765),"")</f>
        <v/>
      </c>
      <c r="G1765" s="560"/>
      <c r="H1765" s="893"/>
      <c r="I1765" s="920"/>
      <c r="J1765" s="920"/>
      <c r="K1765" s="920"/>
      <c r="L1765" s="920"/>
      <c r="M1765" s="920"/>
      <c r="N1765" s="920"/>
      <c r="S1765" s="919"/>
    </row>
    <row r="1766" spans="1:19" ht="12.75" customHeight="1" x14ac:dyDescent="0.15">
      <c r="A1766" s="935">
        <v>1761</v>
      </c>
      <c r="B1766" s="919"/>
      <c r="C1766" s="920"/>
      <c r="D1766" s="920"/>
      <c r="E1766" s="893" t="b">
        <f t="shared" ca="1" si="90"/>
        <v>1</v>
      </c>
      <c r="F1766" s="893" t="str">
        <f t="array" aca="1" ref="F1766" ca="1">IF(G1766&lt;&gt;"",INDIRECT("'"&amp;G1766&amp;"'!"&amp;H1766),"")</f>
        <v/>
      </c>
      <c r="G1766" s="560"/>
      <c r="H1766" s="893"/>
      <c r="I1766" s="920"/>
      <c r="J1766" s="920"/>
      <c r="K1766" s="920"/>
      <c r="L1766" s="920"/>
      <c r="M1766" s="920"/>
      <c r="N1766" s="920"/>
      <c r="S1766" s="919"/>
    </row>
    <row r="1767" spans="1:19" ht="12.75" customHeight="1" x14ac:dyDescent="0.15">
      <c r="A1767" s="935">
        <v>1762</v>
      </c>
      <c r="B1767" s="919"/>
      <c r="C1767" s="920"/>
      <c r="D1767" s="920"/>
      <c r="E1767" s="893" t="b">
        <f t="shared" ca="1" si="90"/>
        <v>1</v>
      </c>
      <c r="F1767" s="893" t="str">
        <f t="array" aca="1" ref="F1767" ca="1">IF(G1767&lt;&gt;"",INDIRECT("'"&amp;G1767&amp;"'!"&amp;H1767),"")</f>
        <v/>
      </c>
      <c r="G1767" s="560"/>
      <c r="H1767" s="893"/>
      <c r="I1767" s="920"/>
      <c r="J1767" s="920"/>
      <c r="K1767" s="920"/>
      <c r="L1767" s="920"/>
      <c r="M1767" s="920"/>
      <c r="N1767" s="920"/>
      <c r="S1767" s="919"/>
    </row>
    <row r="1768" spans="1:19" ht="12.75" customHeight="1" x14ac:dyDescent="0.15">
      <c r="A1768" s="935">
        <v>1763</v>
      </c>
      <c r="B1768" s="919"/>
      <c r="C1768" s="920"/>
      <c r="D1768" s="931"/>
      <c r="E1768" s="893" t="b">
        <f t="shared" ca="1" si="90"/>
        <v>1</v>
      </c>
      <c r="F1768" s="893" t="str">
        <f t="array" aca="1" ref="F1768" ca="1">IF(G1768&lt;&gt;"",INDIRECT("'"&amp;G1768&amp;"'!"&amp;H1768),"")</f>
        <v/>
      </c>
      <c r="G1768" s="560"/>
      <c r="H1768" s="893"/>
      <c r="I1768" s="931"/>
      <c r="J1768" s="931"/>
      <c r="K1768" s="931"/>
      <c r="L1768" s="920"/>
      <c r="M1768" s="920"/>
      <c r="N1768" s="920"/>
      <c r="S1768" s="919"/>
    </row>
    <row r="1769" spans="1:19" ht="12.75" customHeight="1" x14ac:dyDescent="0.15">
      <c r="A1769" s="935">
        <v>1764</v>
      </c>
      <c r="B1769" s="919"/>
      <c r="C1769" s="920"/>
      <c r="D1769" s="920"/>
      <c r="E1769" s="893" t="b">
        <f t="shared" ca="1" si="90"/>
        <v>1</v>
      </c>
      <c r="F1769" s="893" t="str">
        <f t="array" aca="1" ref="F1769" ca="1">IF(G1769&lt;&gt;"",INDIRECT("'"&amp;G1769&amp;"'!"&amp;H1769),"")</f>
        <v/>
      </c>
      <c r="G1769" s="560"/>
      <c r="H1769" s="893"/>
      <c r="I1769" s="920"/>
      <c r="J1769" s="920"/>
      <c r="K1769" s="920"/>
      <c r="L1769" s="920"/>
      <c r="M1769" s="920"/>
      <c r="N1769" s="920"/>
      <c r="S1769" s="919"/>
    </row>
    <row r="1770" spans="1:19" ht="12.75" customHeight="1" x14ac:dyDescent="0.15">
      <c r="A1770" s="935">
        <v>1765</v>
      </c>
      <c r="B1770" s="919"/>
      <c r="C1770" s="920"/>
      <c r="D1770" s="920"/>
      <c r="E1770" s="893" t="b">
        <f t="shared" ca="1" si="90"/>
        <v>1</v>
      </c>
      <c r="F1770" s="893" t="str">
        <f t="array" aca="1" ref="F1770" ca="1">IF(G1770&lt;&gt;"",INDIRECT("'"&amp;G1770&amp;"'!"&amp;H1770),"")</f>
        <v/>
      </c>
      <c r="G1770" s="560"/>
      <c r="H1770" s="893"/>
      <c r="I1770" s="920"/>
      <c r="J1770" s="920"/>
      <c r="K1770" s="920"/>
      <c r="L1770" s="920"/>
      <c r="M1770" s="920"/>
      <c r="N1770" s="920"/>
      <c r="S1770" s="919"/>
    </row>
    <row r="1771" spans="1:19" ht="12.75" customHeight="1" x14ac:dyDescent="0.15">
      <c r="A1771" s="935">
        <v>1766</v>
      </c>
      <c r="B1771" s="919"/>
      <c r="C1771" s="920"/>
      <c r="D1771" s="920"/>
      <c r="E1771" s="893" t="b">
        <f t="shared" ca="1" si="90"/>
        <v>1</v>
      </c>
      <c r="F1771" s="893" t="str">
        <f t="array" aca="1" ref="F1771" ca="1">IF(G1771&lt;&gt;"",INDIRECT("'"&amp;G1771&amp;"'!"&amp;H1771),"")</f>
        <v/>
      </c>
      <c r="G1771" s="560"/>
      <c r="H1771" s="893"/>
      <c r="I1771" s="920"/>
      <c r="J1771" s="920"/>
      <c r="K1771" s="920"/>
      <c r="L1771" s="920"/>
      <c r="M1771" s="920"/>
      <c r="N1771" s="920"/>
      <c r="S1771" s="919"/>
    </row>
    <row r="1772" spans="1:19" ht="12.75" customHeight="1" x14ac:dyDescent="0.15">
      <c r="A1772" s="935">
        <v>1767</v>
      </c>
      <c r="B1772" s="919"/>
      <c r="C1772" s="920"/>
      <c r="D1772" s="920"/>
      <c r="E1772" s="893" t="b">
        <f t="shared" ca="1" si="90"/>
        <v>1</v>
      </c>
      <c r="F1772" s="893" t="str">
        <f t="array" aca="1" ref="F1772" ca="1">IF(G1772&lt;&gt;"",INDIRECT("'"&amp;G1772&amp;"'!"&amp;H1772),"")</f>
        <v/>
      </c>
      <c r="G1772" s="560"/>
      <c r="H1772" s="893"/>
      <c r="I1772" s="920"/>
      <c r="J1772" s="920"/>
      <c r="K1772" s="920"/>
      <c r="L1772" s="920"/>
      <c r="M1772" s="920"/>
      <c r="N1772" s="920"/>
      <c r="S1772" s="919"/>
    </row>
    <row r="1773" spans="1:19" ht="12.75" customHeight="1" x14ac:dyDescent="0.15">
      <c r="A1773" s="935">
        <v>1768</v>
      </c>
      <c r="B1773" s="919"/>
      <c r="C1773" s="920"/>
      <c r="D1773" s="920"/>
      <c r="E1773" s="893" t="b">
        <f t="shared" ca="1" si="90"/>
        <v>1</v>
      </c>
      <c r="F1773" s="893" t="str">
        <f t="array" aca="1" ref="F1773" ca="1">IF(G1773&lt;&gt;"",INDIRECT("'"&amp;G1773&amp;"'!"&amp;H1773),"")</f>
        <v/>
      </c>
      <c r="G1773" s="560"/>
      <c r="H1773" s="893"/>
      <c r="I1773" s="920"/>
      <c r="J1773" s="920"/>
      <c r="K1773" s="920"/>
      <c r="L1773" s="920"/>
      <c r="M1773" s="920"/>
      <c r="N1773" s="920"/>
      <c r="S1773" s="919"/>
    </row>
    <row r="1774" spans="1:19" ht="12.75" customHeight="1" x14ac:dyDescent="0.15">
      <c r="A1774" s="935">
        <v>1769</v>
      </c>
      <c r="B1774" s="919"/>
      <c r="C1774" s="920"/>
      <c r="D1774" s="920"/>
      <c r="E1774" s="893" t="b">
        <f t="shared" ca="1" si="90"/>
        <v>1</v>
      </c>
      <c r="F1774" s="893" t="str">
        <f t="array" aca="1" ref="F1774" ca="1">IF(G1774&lt;&gt;"",INDIRECT("'"&amp;G1774&amp;"'!"&amp;H1774),"")</f>
        <v/>
      </c>
      <c r="G1774" s="560"/>
      <c r="H1774" s="893"/>
      <c r="I1774" s="920"/>
      <c r="J1774" s="920"/>
      <c r="K1774" s="920"/>
      <c r="L1774" s="920"/>
      <c r="M1774" s="920"/>
      <c r="N1774" s="920"/>
      <c r="S1774" s="919"/>
    </row>
    <row r="1775" spans="1:19" ht="12.75" customHeight="1" x14ac:dyDescent="0.15">
      <c r="A1775" s="935">
        <v>1770</v>
      </c>
      <c r="B1775" s="919"/>
      <c r="C1775" s="920"/>
      <c r="D1775" s="920"/>
      <c r="E1775" s="893" t="b">
        <f t="shared" ca="1" si="90"/>
        <v>1</v>
      </c>
      <c r="F1775" s="893" t="str">
        <f t="array" aca="1" ref="F1775" ca="1">IF(G1775&lt;&gt;"",INDIRECT("'"&amp;G1775&amp;"'!"&amp;H1775),"")</f>
        <v/>
      </c>
      <c r="G1775" s="560"/>
      <c r="H1775" s="893"/>
      <c r="I1775" s="920"/>
      <c r="J1775" s="920"/>
      <c r="K1775" s="920"/>
      <c r="L1775" s="920"/>
      <c r="M1775" s="920"/>
      <c r="N1775" s="920"/>
      <c r="S1775" s="919"/>
    </row>
    <row r="1776" spans="1:19" ht="12.75" customHeight="1" x14ac:dyDescent="0.15">
      <c r="A1776" s="935">
        <v>1771</v>
      </c>
      <c r="B1776" s="919"/>
      <c r="C1776" s="920"/>
      <c r="D1776" s="920"/>
      <c r="E1776" s="893" t="b">
        <f t="shared" ca="1" si="90"/>
        <v>1</v>
      </c>
      <c r="F1776" s="893" t="str">
        <f t="array" aca="1" ref="F1776" ca="1">IF(G1776&lt;&gt;"",INDIRECT("'"&amp;G1776&amp;"'!"&amp;H1776),"")</f>
        <v/>
      </c>
      <c r="G1776" s="560"/>
      <c r="H1776" s="893"/>
      <c r="I1776" s="920"/>
      <c r="J1776" s="920"/>
      <c r="K1776" s="920"/>
      <c r="L1776" s="920"/>
      <c r="M1776" s="920"/>
      <c r="N1776" s="920"/>
      <c r="S1776" s="919"/>
    </row>
    <row r="1777" spans="1:19" ht="12.75" customHeight="1" x14ac:dyDescent="0.15">
      <c r="A1777" s="935">
        <v>1772</v>
      </c>
      <c r="B1777" s="919"/>
      <c r="C1777" s="920"/>
      <c r="D1777" s="920"/>
      <c r="E1777" s="893" t="b">
        <f t="shared" ca="1" si="90"/>
        <v>1</v>
      </c>
      <c r="F1777" s="893" t="str">
        <f t="array" aca="1" ref="F1777" ca="1">IF(G1777&lt;&gt;"",INDIRECT("'"&amp;G1777&amp;"'!"&amp;H1777),"")</f>
        <v/>
      </c>
      <c r="G1777" s="560"/>
      <c r="H1777" s="893"/>
      <c r="I1777" s="920"/>
      <c r="J1777" s="920"/>
      <c r="K1777" s="920"/>
      <c r="L1777" s="920"/>
      <c r="M1777" s="920"/>
      <c r="N1777" s="920"/>
      <c r="S1777" s="919"/>
    </row>
    <row r="1778" spans="1:19" ht="12.75" customHeight="1" x14ac:dyDescent="0.15">
      <c r="A1778" s="935">
        <v>1773</v>
      </c>
      <c r="B1778" s="919"/>
      <c r="C1778" s="920"/>
      <c r="D1778" s="920"/>
      <c r="E1778" s="893" t="b">
        <f t="shared" ca="1" si="90"/>
        <v>1</v>
      </c>
      <c r="F1778" s="893" t="str">
        <f t="array" aca="1" ref="F1778" ca="1">IF(G1778&lt;&gt;"",INDIRECT("'"&amp;G1778&amp;"'!"&amp;H1778),"")</f>
        <v/>
      </c>
      <c r="G1778" s="560"/>
      <c r="H1778" s="893"/>
      <c r="I1778" s="920"/>
      <c r="J1778" s="920"/>
      <c r="K1778" s="920"/>
      <c r="L1778" s="920"/>
      <c r="M1778" s="920"/>
      <c r="N1778" s="920"/>
      <c r="S1778" s="919"/>
    </row>
    <row r="1779" spans="1:19" ht="12.75" customHeight="1" x14ac:dyDescent="0.15">
      <c r="A1779" s="935">
        <v>1774</v>
      </c>
      <c r="B1779" s="919"/>
      <c r="C1779" s="920"/>
      <c r="D1779" s="920"/>
      <c r="E1779" s="893" t="b">
        <f t="shared" ca="1" si="90"/>
        <v>1</v>
      </c>
      <c r="F1779" s="893" t="str">
        <f t="array" aca="1" ref="F1779" ca="1">IF(G1779&lt;&gt;"",INDIRECT("'"&amp;G1779&amp;"'!"&amp;H1779),"")</f>
        <v/>
      </c>
      <c r="G1779" s="560"/>
      <c r="H1779" s="893"/>
      <c r="I1779" s="920"/>
      <c r="J1779" s="920"/>
      <c r="K1779" s="920"/>
      <c r="L1779" s="920"/>
      <c r="M1779" s="920"/>
      <c r="N1779" s="920"/>
      <c r="S1779" s="919"/>
    </row>
    <row r="1780" spans="1:19" ht="12.75" customHeight="1" x14ac:dyDescent="0.15">
      <c r="A1780" s="935">
        <v>1775</v>
      </c>
      <c r="B1780" s="919"/>
      <c r="C1780" s="920"/>
      <c r="D1780" s="920"/>
      <c r="E1780" s="893" t="b">
        <f t="shared" ca="1" si="90"/>
        <v>1</v>
      </c>
      <c r="F1780" s="893" t="str">
        <f t="array" aca="1" ref="F1780" ca="1">IF(G1780&lt;&gt;"",INDIRECT("'"&amp;G1780&amp;"'!"&amp;H1780),"")</f>
        <v/>
      </c>
      <c r="G1780" s="560"/>
      <c r="H1780" s="893"/>
      <c r="I1780" s="920"/>
      <c r="J1780" s="920"/>
      <c r="K1780" s="920"/>
      <c r="L1780" s="920"/>
      <c r="M1780" s="920"/>
      <c r="N1780" s="920"/>
      <c r="S1780" s="919"/>
    </row>
    <row r="1781" spans="1:19" ht="12.75" customHeight="1" x14ac:dyDescent="0.15">
      <c r="A1781" s="935">
        <v>1776</v>
      </c>
      <c r="B1781" s="919"/>
      <c r="C1781" s="920"/>
      <c r="D1781" s="920"/>
      <c r="E1781" s="893" t="b">
        <f t="shared" ca="1" si="90"/>
        <v>1</v>
      </c>
      <c r="F1781" s="893" t="str">
        <f t="array" aca="1" ref="F1781" ca="1">IF(G1781&lt;&gt;"",INDIRECT("'"&amp;G1781&amp;"'!"&amp;H1781),"")</f>
        <v/>
      </c>
      <c r="G1781" s="560"/>
      <c r="H1781" s="893"/>
      <c r="I1781" s="920"/>
      <c r="J1781" s="920"/>
      <c r="K1781" s="920"/>
      <c r="L1781" s="920"/>
      <c r="M1781" s="920"/>
      <c r="N1781" s="920"/>
      <c r="S1781" s="919"/>
    </row>
    <row r="1782" spans="1:19" ht="12.75" customHeight="1" x14ac:dyDescent="0.15">
      <c r="A1782" s="935">
        <v>1777</v>
      </c>
      <c r="B1782" s="919"/>
      <c r="C1782" s="920"/>
      <c r="D1782" s="920"/>
      <c r="E1782" s="893" t="b">
        <f t="shared" ca="1" si="90"/>
        <v>1</v>
      </c>
      <c r="F1782" s="893" t="str">
        <f t="array" aca="1" ref="F1782" ca="1">IF(G1782&lt;&gt;"",INDIRECT("'"&amp;G1782&amp;"'!"&amp;H1782),"")</f>
        <v/>
      </c>
      <c r="G1782" s="560"/>
      <c r="H1782" s="893"/>
      <c r="I1782" s="920"/>
      <c r="J1782" s="920"/>
      <c r="K1782" s="920"/>
      <c r="L1782" s="920"/>
      <c r="M1782" s="920"/>
      <c r="N1782" s="920"/>
      <c r="S1782" s="919"/>
    </row>
    <row r="1783" spans="1:19" ht="12.75" customHeight="1" x14ac:dyDescent="0.15">
      <c r="A1783" s="935">
        <v>1778</v>
      </c>
      <c r="B1783" s="919"/>
      <c r="C1783" s="920"/>
      <c r="D1783" s="920"/>
      <c r="E1783" s="893" t="b">
        <f t="shared" ca="1" si="90"/>
        <v>1</v>
      </c>
      <c r="F1783" s="893" t="str">
        <f t="array" aca="1" ref="F1783" ca="1">IF(G1783&lt;&gt;"",INDIRECT("'"&amp;G1783&amp;"'!"&amp;H1783),"")</f>
        <v/>
      </c>
      <c r="G1783" s="560"/>
      <c r="H1783" s="893"/>
      <c r="I1783" s="920"/>
      <c r="J1783" s="920"/>
      <c r="K1783" s="920"/>
      <c r="L1783" s="920"/>
      <c r="M1783" s="920"/>
      <c r="N1783" s="920"/>
      <c r="S1783" s="919"/>
    </row>
    <row r="1784" spans="1:19" ht="12.75" customHeight="1" x14ac:dyDescent="0.15">
      <c r="A1784" s="935">
        <v>1779</v>
      </c>
      <c r="B1784" s="919"/>
      <c r="C1784" s="920"/>
      <c r="D1784" s="920"/>
      <c r="E1784" s="893" t="b">
        <f t="shared" ca="1" si="90"/>
        <v>1</v>
      </c>
      <c r="F1784" s="893" t="str">
        <f t="array" aca="1" ref="F1784" ca="1">IF(G1784&lt;&gt;"",INDIRECT("'"&amp;G1784&amp;"'!"&amp;H1784),"")</f>
        <v/>
      </c>
      <c r="G1784" s="560"/>
      <c r="H1784" s="893"/>
      <c r="I1784" s="920"/>
      <c r="J1784" s="920"/>
      <c r="K1784" s="920"/>
      <c r="L1784" s="920"/>
      <c r="M1784" s="920"/>
      <c r="N1784" s="920"/>
      <c r="S1784" s="919"/>
    </row>
    <row r="1785" spans="1:19" ht="12.75" customHeight="1" x14ac:dyDescent="0.15">
      <c r="A1785" s="935">
        <v>1780</v>
      </c>
      <c r="B1785" s="919"/>
      <c r="C1785" s="920"/>
      <c r="D1785" s="920"/>
      <c r="E1785" s="893" t="b">
        <f t="shared" ca="1" si="90"/>
        <v>1</v>
      </c>
      <c r="F1785" s="893" t="str">
        <f t="array" aca="1" ref="F1785" ca="1">IF(G1785&lt;&gt;"",INDIRECT("'"&amp;G1785&amp;"'!"&amp;H1785),"")</f>
        <v/>
      </c>
      <c r="G1785" s="560"/>
      <c r="H1785" s="893"/>
      <c r="I1785" s="920"/>
      <c r="J1785" s="920"/>
      <c r="K1785" s="920"/>
      <c r="L1785" s="920"/>
      <c r="M1785" s="920"/>
      <c r="N1785" s="920"/>
      <c r="S1785" s="919"/>
    </row>
    <row r="1786" spans="1:19" ht="12.75" customHeight="1" x14ac:dyDescent="0.15">
      <c r="A1786" s="935">
        <v>1781</v>
      </c>
      <c r="B1786" s="919"/>
      <c r="C1786" s="920"/>
      <c r="D1786" s="920"/>
      <c r="E1786" s="893" t="b">
        <f t="shared" ref="E1786:E2040" ca="1" si="96">F1786=B1786</f>
        <v>1</v>
      </c>
      <c r="F1786" s="893" t="str">
        <f t="array" aca="1" ref="F1786" ca="1">IF(G1786&lt;&gt;"",INDIRECT("'"&amp;G1786&amp;"'!"&amp;H1786),"")</f>
        <v/>
      </c>
      <c r="G1786" s="560"/>
      <c r="H1786" s="893"/>
      <c r="I1786" s="920"/>
      <c r="J1786" s="920"/>
      <c r="K1786" s="920"/>
      <c r="L1786" s="920"/>
      <c r="M1786" s="920"/>
      <c r="N1786" s="920"/>
      <c r="S1786" s="919"/>
    </row>
    <row r="1787" spans="1:19" ht="12.75" customHeight="1" x14ac:dyDescent="0.15">
      <c r="A1787" s="935">
        <v>1782</v>
      </c>
      <c r="B1787" s="919"/>
      <c r="C1787" s="920"/>
      <c r="D1787" s="920"/>
      <c r="E1787" s="893" t="b">
        <f t="shared" ca="1" si="96"/>
        <v>1</v>
      </c>
      <c r="F1787" s="893" t="str">
        <f t="array" aca="1" ref="F1787" ca="1">IF(G1787&lt;&gt;"",INDIRECT("'"&amp;G1787&amp;"'!"&amp;H1787),"")</f>
        <v/>
      </c>
      <c r="G1787" s="560"/>
      <c r="H1787" s="893"/>
      <c r="I1787" s="920"/>
      <c r="J1787" s="920"/>
      <c r="K1787" s="920"/>
      <c r="L1787" s="920"/>
      <c r="M1787" s="920"/>
      <c r="N1787" s="920"/>
      <c r="S1787" s="919"/>
    </row>
    <row r="1788" spans="1:19" ht="12.75" customHeight="1" x14ac:dyDescent="0.15">
      <c r="A1788" s="935">
        <v>1783</v>
      </c>
      <c r="B1788" s="919"/>
      <c r="C1788" s="920"/>
      <c r="D1788" s="920"/>
      <c r="E1788" s="893" t="b">
        <f t="shared" ca="1" si="96"/>
        <v>1</v>
      </c>
      <c r="F1788" s="893" t="str">
        <f t="array" aca="1" ref="F1788" ca="1">IF(G1788&lt;&gt;"",INDIRECT("'"&amp;G1788&amp;"'!"&amp;H1788),"")</f>
        <v/>
      </c>
      <c r="G1788" s="560"/>
      <c r="H1788" s="893"/>
      <c r="I1788" s="920"/>
      <c r="J1788" s="920"/>
      <c r="K1788" s="920"/>
      <c r="L1788" s="920"/>
      <c r="M1788" s="920"/>
      <c r="N1788" s="920"/>
      <c r="S1788" s="919"/>
    </row>
    <row r="1789" spans="1:19" ht="12.75" customHeight="1" x14ac:dyDescent="0.15">
      <c r="A1789" s="935">
        <v>1784</v>
      </c>
      <c r="B1789" s="919"/>
      <c r="C1789" s="920"/>
      <c r="D1789" s="920"/>
      <c r="E1789" s="893" t="b">
        <f t="shared" ca="1" si="96"/>
        <v>1</v>
      </c>
      <c r="F1789" s="893" t="str">
        <f t="array" aca="1" ref="F1789" ca="1">IF(G1789&lt;&gt;"",INDIRECT("'"&amp;G1789&amp;"'!"&amp;H1789),"")</f>
        <v/>
      </c>
      <c r="G1789" s="560"/>
      <c r="H1789" s="893"/>
      <c r="I1789" s="920"/>
      <c r="J1789" s="920"/>
      <c r="K1789" s="920"/>
      <c r="L1789" s="920"/>
      <c r="M1789" s="920"/>
      <c r="N1789" s="920"/>
      <c r="S1789" s="919"/>
    </row>
    <row r="1790" spans="1:19" ht="12.75" customHeight="1" x14ac:dyDescent="0.15">
      <c r="A1790" s="935">
        <v>1785</v>
      </c>
      <c r="B1790" s="919"/>
      <c r="C1790" s="920"/>
      <c r="D1790" s="920"/>
      <c r="E1790" s="893" t="b">
        <f t="shared" ca="1" si="96"/>
        <v>1</v>
      </c>
      <c r="F1790" s="893" t="str">
        <f t="array" aca="1" ref="F1790" ca="1">IF(G1790&lt;&gt;"",INDIRECT("'"&amp;G1790&amp;"'!"&amp;H1790),"")</f>
        <v/>
      </c>
      <c r="G1790" s="560"/>
      <c r="H1790" s="893"/>
      <c r="I1790" s="920"/>
      <c r="J1790" s="920"/>
      <c r="K1790" s="920"/>
      <c r="L1790" s="920"/>
      <c r="M1790" s="920"/>
      <c r="N1790" s="920"/>
      <c r="S1790" s="919"/>
    </row>
    <row r="1791" spans="1:19" ht="12.75" customHeight="1" x14ac:dyDescent="0.15">
      <c r="A1791" s="935">
        <v>1786</v>
      </c>
      <c r="B1791" s="919"/>
      <c r="C1791" s="920"/>
      <c r="D1791" s="920"/>
      <c r="E1791" s="893" t="b">
        <f t="shared" ca="1" si="96"/>
        <v>1</v>
      </c>
      <c r="F1791" s="893" t="str">
        <f t="array" aca="1" ref="F1791" ca="1">IF(G1791&lt;&gt;"",INDIRECT("'"&amp;G1791&amp;"'!"&amp;H1791),"")</f>
        <v/>
      </c>
      <c r="G1791" s="560"/>
      <c r="H1791" s="893"/>
      <c r="I1791" s="920"/>
      <c r="J1791" s="920"/>
      <c r="K1791" s="920"/>
      <c r="L1791" s="920"/>
      <c r="M1791" s="920"/>
      <c r="N1791" s="920"/>
      <c r="S1791" s="919"/>
    </row>
    <row r="1792" spans="1:19" ht="12.75" customHeight="1" x14ac:dyDescent="0.15">
      <c r="A1792" s="935">
        <v>1787</v>
      </c>
      <c r="B1792" s="919"/>
      <c r="C1792" s="920"/>
      <c r="D1792" s="920"/>
      <c r="E1792" s="893" t="b">
        <f t="shared" ca="1" si="96"/>
        <v>1</v>
      </c>
      <c r="F1792" s="893" t="str">
        <f t="array" aca="1" ref="F1792" ca="1">IF(G1792&lt;&gt;"",INDIRECT("'"&amp;G1792&amp;"'!"&amp;H1792),"")</f>
        <v/>
      </c>
      <c r="G1792" s="560"/>
      <c r="H1792" s="893"/>
      <c r="I1792" s="920"/>
      <c r="J1792" s="920"/>
      <c r="K1792" s="920"/>
      <c r="L1792" s="920"/>
      <c r="M1792" s="920"/>
      <c r="N1792" s="920"/>
      <c r="S1792" s="919"/>
    </row>
    <row r="1793" spans="1:19" ht="12.75" customHeight="1" x14ac:dyDescent="0.15">
      <c r="A1793" s="935">
        <v>1788</v>
      </c>
      <c r="B1793" s="919"/>
      <c r="C1793" s="920"/>
      <c r="D1793" s="920"/>
      <c r="E1793" s="893" t="b">
        <f t="shared" ca="1" si="96"/>
        <v>1</v>
      </c>
      <c r="F1793" s="893" t="str">
        <f t="array" aca="1" ref="F1793" ca="1">IF(G1793&lt;&gt;"",INDIRECT("'"&amp;G1793&amp;"'!"&amp;H1793),"")</f>
        <v/>
      </c>
      <c r="G1793" s="560"/>
      <c r="H1793" s="893"/>
      <c r="I1793" s="920"/>
      <c r="J1793" s="920"/>
      <c r="K1793" s="920"/>
      <c r="L1793" s="920"/>
      <c r="M1793" s="920"/>
      <c r="N1793" s="920"/>
      <c r="S1793" s="919"/>
    </row>
    <row r="1794" spans="1:19" ht="12.75" customHeight="1" x14ac:dyDescent="0.15">
      <c r="A1794" s="935">
        <v>1789</v>
      </c>
      <c r="B1794" s="919"/>
      <c r="C1794" s="920"/>
      <c r="D1794" s="920"/>
      <c r="E1794" s="893" t="b">
        <f t="shared" ca="1" si="96"/>
        <v>1</v>
      </c>
      <c r="F1794" s="893" t="str">
        <f t="array" aca="1" ref="F1794" ca="1">IF(G1794&lt;&gt;"",INDIRECT("'"&amp;G1794&amp;"'!"&amp;H1794),"")</f>
        <v/>
      </c>
      <c r="G1794" s="560"/>
      <c r="H1794" s="893"/>
      <c r="I1794" s="920"/>
      <c r="J1794" s="920"/>
      <c r="K1794" s="920"/>
      <c r="L1794" s="920"/>
      <c r="M1794" s="920"/>
      <c r="N1794" s="920"/>
      <c r="S1794" s="919"/>
    </row>
    <row r="1795" spans="1:19" ht="12.75" customHeight="1" x14ac:dyDescent="0.15">
      <c r="A1795" s="935">
        <v>1790</v>
      </c>
      <c r="B1795" s="919"/>
      <c r="C1795" s="920"/>
      <c r="D1795" s="920"/>
      <c r="E1795" s="893" t="b">
        <f t="shared" ca="1" si="96"/>
        <v>1</v>
      </c>
      <c r="F1795" s="893" t="str">
        <f t="array" aca="1" ref="F1795" ca="1">IF(G1795&lt;&gt;"",INDIRECT("'"&amp;G1795&amp;"'!"&amp;H1795),"")</f>
        <v/>
      </c>
      <c r="G1795" s="560"/>
      <c r="H1795" s="893"/>
      <c r="I1795" s="920"/>
      <c r="J1795" s="920"/>
      <c r="K1795" s="920"/>
      <c r="L1795" s="920"/>
      <c r="M1795" s="920"/>
      <c r="N1795" s="920"/>
      <c r="S1795" s="919"/>
    </row>
    <row r="1796" spans="1:19" ht="12.75" customHeight="1" x14ac:dyDescent="0.15">
      <c r="A1796" s="935">
        <v>1791</v>
      </c>
      <c r="B1796" s="919"/>
      <c r="C1796" s="920"/>
      <c r="D1796" s="920"/>
      <c r="E1796" s="893" t="b">
        <f t="shared" ca="1" si="96"/>
        <v>1</v>
      </c>
      <c r="F1796" s="893" t="str">
        <f t="array" aca="1" ref="F1796" ca="1">IF(G1796&lt;&gt;"",INDIRECT("'"&amp;G1796&amp;"'!"&amp;H1796),"")</f>
        <v/>
      </c>
      <c r="G1796" s="560"/>
      <c r="H1796" s="893"/>
      <c r="I1796" s="920"/>
      <c r="J1796" s="920"/>
      <c r="K1796" s="920"/>
      <c r="L1796" s="920"/>
      <c r="M1796" s="920"/>
      <c r="N1796" s="920"/>
      <c r="S1796" s="919"/>
    </row>
    <row r="1797" spans="1:19" ht="12.75" customHeight="1" x14ac:dyDescent="0.15">
      <c r="A1797" s="935">
        <v>1792</v>
      </c>
      <c r="B1797" s="919"/>
      <c r="C1797" s="920"/>
      <c r="D1797" s="920"/>
      <c r="E1797" s="893" t="b">
        <f t="shared" ca="1" si="96"/>
        <v>1</v>
      </c>
      <c r="F1797" s="893" t="str">
        <f t="array" aca="1" ref="F1797" ca="1">IF(G1797&lt;&gt;"",INDIRECT("'"&amp;G1797&amp;"'!"&amp;H1797),"")</f>
        <v/>
      </c>
      <c r="G1797" s="560"/>
      <c r="H1797" s="893"/>
      <c r="I1797" s="920"/>
      <c r="J1797" s="920"/>
      <c r="K1797" s="920"/>
      <c r="L1797" s="920"/>
      <c r="M1797" s="920"/>
      <c r="N1797" s="920"/>
      <c r="S1797" s="919"/>
    </row>
    <row r="1798" spans="1:19" ht="12.75" customHeight="1" x14ac:dyDescent="0.15">
      <c r="A1798" s="935">
        <v>1793</v>
      </c>
      <c r="B1798" s="919"/>
      <c r="C1798" s="920"/>
      <c r="D1798" s="920"/>
      <c r="E1798" s="893" t="b">
        <f t="shared" ca="1" si="96"/>
        <v>1</v>
      </c>
      <c r="F1798" s="893" t="str">
        <f t="array" aca="1" ref="F1798" ca="1">IF(G1798&lt;&gt;"",INDIRECT("'"&amp;G1798&amp;"'!"&amp;H1798),"")</f>
        <v/>
      </c>
      <c r="G1798" s="560"/>
      <c r="H1798" s="893"/>
      <c r="I1798" s="920"/>
      <c r="J1798" s="920"/>
      <c r="K1798" s="920"/>
      <c r="L1798" s="920"/>
      <c r="M1798" s="920"/>
      <c r="N1798" s="920"/>
      <c r="S1798" s="919"/>
    </row>
    <row r="1799" spans="1:19" ht="12.75" customHeight="1" x14ac:dyDescent="0.15">
      <c r="A1799" s="935">
        <v>1794</v>
      </c>
      <c r="B1799" s="919"/>
      <c r="C1799" s="920"/>
      <c r="D1799" s="920"/>
      <c r="E1799" s="893" t="b">
        <f t="shared" ca="1" si="96"/>
        <v>1</v>
      </c>
      <c r="F1799" s="893" t="str">
        <f t="array" aca="1" ref="F1799" ca="1">IF(G1799&lt;&gt;"",INDIRECT("'"&amp;G1799&amp;"'!"&amp;H1799),"")</f>
        <v/>
      </c>
      <c r="G1799" s="560"/>
      <c r="H1799" s="893"/>
      <c r="I1799" s="920"/>
      <c r="J1799" s="920"/>
      <c r="K1799" s="920"/>
      <c r="L1799" s="920"/>
      <c r="M1799" s="920"/>
      <c r="N1799" s="920"/>
      <c r="S1799" s="919"/>
    </row>
    <row r="1800" spans="1:19" ht="12.75" customHeight="1" x14ac:dyDescent="0.15">
      <c r="A1800" s="935">
        <v>1795</v>
      </c>
      <c r="B1800" s="919"/>
      <c r="C1800" s="920"/>
      <c r="D1800" s="920"/>
      <c r="E1800" s="893" t="b">
        <f t="shared" ca="1" si="96"/>
        <v>1</v>
      </c>
      <c r="F1800" s="893" t="str">
        <f t="array" aca="1" ref="F1800" ca="1">IF(G1800&lt;&gt;"",INDIRECT("'"&amp;G1800&amp;"'!"&amp;H1800),"")</f>
        <v/>
      </c>
      <c r="G1800" s="560"/>
      <c r="H1800" s="893"/>
      <c r="I1800" s="920"/>
      <c r="J1800" s="920"/>
      <c r="K1800" s="920"/>
      <c r="L1800" s="920"/>
      <c r="M1800" s="920"/>
      <c r="N1800" s="920"/>
      <c r="S1800" s="919"/>
    </row>
    <row r="1801" spans="1:19" ht="12.75" customHeight="1" x14ac:dyDescent="0.15">
      <c r="A1801" s="935">
        <v>1796</v>
      </c>
      <c r="B1801" s="919"/>
      <c r="C1801" s="920"/>
      <c r="D1801" s="920"/>
      <c r="E1801" s="893" t="b">
        <f t="shared" ca="1" si="96"/>
        <v>1</v>
      </c>
      <c r="F1801" s="893" t="str">
        <f t="array" aca="1" ref="F1801" ca="1">IF(G1801&lt;&gt;"",INDIRECT("'"&amp;G1801&amp;"'!"&amp;H1801),"")</f>
        <v/>
      </c>
      <c r="G1801" s="560"/>
      <c r="H1801" s="893"/>
      <c r="I1801" s="920"/>
      <c r="J1801" s="920"/>
      <c r="K1801" s="920"/>
      <c r="L1801" s="920"/>
      <c r="M1801" s="920"/>
      <c r="N1801" s="920"/>
      <c r="S1801" s="919"/>
    </row>
    <row r="1802" spans="1:19" ht="12.75" customHeight="1" x14ac:dyDescent="0.15">
      <c r="A1802" s="935">
        <v>1797</v>
      </c>
      <c r="B1802" s="919"/>
      <c r="C1802" s="920"/>
      <c r="D1802" s="920"/>
      <c r="E1802" s="893" t="b">
        <f t="shared" ca="1" si="96"/>
        <v>1</v>
      </c>
      <c r="F1802" s="893" t="str">
        <f t="array" aca="1" ref="F1802" ca="1">IF(G1802&lt;&gt;"",INDIRECT("'"&amp;G1802&amp;"'!"&amp;H1802),"")</f>
        <v/>
      </c>
      <c r="G1802" s="560"/>
      <c r="H1802" s="893"/>
      <c r="I1802" s="920"/>
      <c r="J1802" s="920"/>
      <c r="K1802" s="920"/>
      <c r="L1802" s="920"/>
      <c r="M1802" s="920"/>
      <c r="N1802" s="920"/>
      <c r="S1802" s="919"/>
    </row>
    <row r="1803" spans="1:19" ht="12.75" customHeight="1" x14ac:dyDescent="0.15">
      <c r="A1803" s="935">
        <v>1798</v>
      </c>
      <c r="B1803" s="919"/>
      <c r="C1803" s="920"/>
      <c r="D1803" s="920"/>
      <c r="E1803" s="893" t="b">
        <f t="shared" ca="1" si="96"/>
        <v>1</v>
      </c>
      <c r="F1803" s="893" t="str">
        <f t="array" aca="1" ref="F1803" ca="1">IF(G1803&lt;&gt;"",INDIRECT("'"&amp;G1803&amp;"'!"&amp;H1803),"")</f>
        <v/>
      </c>
      <c r="G1803" s="560"/>
      <c r="H1803" s="893"/>
      <c r="I1803" s="920"/>
      <c r="J1803" s="920"/>
      <c r="K1803" s="920"/>
      <c r="L1803" s="920"/>
      <c r="M1803" s="920"/>
      <c r="N1803" s="920"/>
      <c r="S1803" s="919"/>
    </row>
    <row r="1804" spans="1:19" ht="12.75" customHeight="1" x14ac:dyDescent="0.15">
      <c r="A1804" s="935">
        <v>1799</v>
      </c>
      <c r="B1804" s="919"/>
      <c r="C1804" s="920"/>
      <c r="D1804" s="920"/>
      <c r="E1804" s="893" t="b">
        <f t="shared" ca="1" si="96"/>
        <v>1</v>
      </c>
      <c r="F1804" s="893" t="str">
        <f t="array" aca="1" ref="F1804" ca="1">IF(G1804&lt;&gt;"",INDIRECT("'"&amp;G1804&amp;"'!"&amp;H1804),"")</f>
        <v/>
      </c>
      <c r="G1804" s="560"/>
      <c r="H1804" s="893"/>
      <c r="I1804" s="920"/>
      <c r="J1804" s="920"/>
      <c r="K1804" s="920"/>
      <c r="L1804" s="920"/>
      <c r="M1804" s="920"/>
      <c r="N1804" s="920"/>
      <c r="S1804" s="919"/>
    </row>
    <row r="1805" spans="1:19" ht="12.75" customHeight="1" x14ac:dyDescent="0.15">
      <c r="A1805" s="935">
        <v>1800</v>
      </c>
      <c r="B1805" s="919"/>
      <c r="C1805" s="920"/>
      <c r="D1805" s="920"/>
      <c r="E1805" s="893" t="b">
        <f t="shared" ca="1" si="96"/>
        <v>1</v>
      </c>
      <c r="F1805" s="893" t="str">
        <f t="array" aca="1" ref="F1805" ca="1">IF(G1805&lt;&gt;"",INDIRECT("'"&amp;G1805&amp;"'!"&amp;H1805),"")</f>
        <v/>
      </c>
      <c r="G1805" s="560"/>
      <c r="H1805" s="893"/>
      <c r="I1805" s="920"/>
      <c r="J1805" s="920"/>
      <c r="K1805" s="920"/>
      <c r="L1805" s="920"/>
      <c r="M1805" s="920"/>
      <c r="N1805" s="920"/>
      <c r="S1805" s="919"/>
    </row>
    <row r="1806" spans="1:19" ht="12.75" customHeight="1" x14ac:dyDescent="0.15">
      <c r="A1806" s="935">
        <v>1801</v>
      </c>
      <c r="B1806" s="919"/>
      <c r="C1806" s="920"/>
      <c r="D1806" s="920"/>
      <c r="E1806" s="893" t="b">
        <f t="shared" ca="1" si="96"/>
        <v>1</v>
      </c>
      <c r="F1806" s="893" t="str">
        <f t="array" aca="1" ref="F1806" ca="1">IF(G1806&lt;&gt;"",INDIRECT("'"&amp;G1806&amp;"'!"&amp;H1806),"")</f>
        <v/>
      </c>
      <c r="G1806" s="560"/>
      <c r="H1806" s="893"/>
      <c r="I1806" s="920"/>
      <c r="J1806" s="920"/>
      <c r="K1806" s="920"/>
      <c r="L1806" s="920"/>
      <c r="M1806" s="920"/>
      <c r="N1806" s="920"/>
      <c r="S1806" s="919"/>
    </row>
    <row r="1807" spans="1:19" ht="12.75" customHeight="1" x14ac:dyDescent="0.15">
      <c r="A1807" s="935">
        <v>1802</v>
      </c>
      <c r="B1807" s="919"/>
      <c r="C1807" s="920"/>
      <c r="D1807" s="920"/>
      <c r="E1807" s="893" t="b">
        <f t="shared" ca="1" si="96"/>
        <v>1</v>
      </c>
      <c r="F1807" s="893" t="str">
        <f t="array" aca="1" ref="F1807" ca="1">IF(G1807&lt;&gt;"",INDIRECT("'"&amp;G1807&amp;"'!"&amp;H1807),"")</f>
        <v/>
      </c>
      <c r="G1807" s="560"/>
      <c r="H1807" s="893"/>
      <c r="I1807" s="920"/>
      <c r="J1807" s="920"/>
      <c r="K1807" s="920"/>
      <c r="L1807" s="920"/>
      <c r="M1807" s="920"/>
      <c r="N1807" s="920"/>
      <c r="S1807" s="919"/>
    </row>
    <row r="1808" spans="1:19" ht="12.75" customHeight="1" x14ac:dyDescent="0.15">
      <c r="A1808" s="935">
        <v>1803</v>
      </c>
      <c r="B1808" s="919"/>
      <c r="C1808" s="920"/>
      <c r="D1808" s="920"/>
      <c r="E1808" s="893" t="b">
        <f t="shared" ca="1" si="96"/>
        <v>1</v>
      </c>
      <c r="F1808" s="893" t="str">
        <f t="array" aca="1" ref="F1808" ca="1">IF(G1808&lt;&gt;"",INDIRECT("'"&amp;G1808&amp;"'!"&amp;H1808),"")</f>
        <v/>
      </c>
      <c r="G1808" s="560"/>
      <c r="H1808" s="893"/>
      <c r="I1808" s="920"/>
      <c r="J1808" s="920"/>
      <c r="K1808" s="920"/>
      <c r="L1808" s="920"/>
      <c r="M1808" s="920"/>
      <c r="N1808" s="920"/>
      <c r="S1808" s="919"/>
    </row>
    <row r="1809" spans="1:19" ht="12.75" customHeight="1" x14ac:dyDescent="0.15">
      <c r="A1809" s="935">
        <v>1804</v>
      </c>
      <c r="B1809" s="919"/>
      <c r="C1809" s="920"/>
      <c r="D1809" s="920"/>
      <c r="E1809" s="893" t="b">
        <f t="shared" ca="1" si="96"/>
        <v>1</v>
      </c>
      <c r="F1809" s="893" t="str">
        <f t="array" aca="1" ref="F1809" ca="1">IF(G1809&lt;&gt;"",INDIRECT("'"&amp;G1809&amp;"'!"&amp;H1809),"")</f>
        <v/>
      </c>
      <c r="G1809" s="560"/>
      <c r="H1809" s="893"/>
      <c r="I1809" s="920"/>
      <c r="J1809" s="920"/>
      <c r="K1809" s="920"/>
      <c r="L1809" s="920"/>
      <c r="M1809" s="920"/>
      <c r="N1809" s="920"/>
      <c r="S1809" s="919"/>
    </row>
    <row r="1810" spans="1:19" ht="12.75" customHeight="1" x14ac:dyDescent="0.15">
      <c r="A1810" s="935">
        <v>1805</v>
      </c>
      <c r="B1810" s="919"/>
      <c r="C1810" s="920"/>
      <c r="D1810" s="920"/>
      <c r="E1810" s="893" t="b">
        <f t="shared" ca="1" si="96"/>
        <v>1</v>
      </c>
      <c r="F1810" s="893" t="str">
        <f t="array" aca="1" ref="F1810" ca="1">IF(G1810&lt;&gt;"",INDIRECT("'"&amp;G1810&amp;"'!"&amp;H1810),"")</f>
        <v/>
      </c>
      <c r="G1810" s="560"/>
      <c r="H1810" s="893"/>
      <c r="I1810" s="920"/>
      <c r="J1810" s="920"/>
      <c r="K1810" s="920"/>
      <c r="L1810" s="920"/>
      <c r="M1810" s="920"/>
      <c r="N1810" s="920"/>
      <c r="S1810" s="919"/>
    </row>
    <row r="1811" spans="1:19" ht="12.75" customHeight="1" x14ac:dyDescent="0.15">
      <c r="A1811" s="935">
        <v>1806</v>
      </c>
      <c r="B1811" s="919"/>
      <c r="C1811" s="920"/>
      <c r="D1811" s="920"/>
      <c r="E1811" s="893" t="b">
        <f t="shared" ca="1" si="96"/>
        <v>1</v>
      </c>
      <c r="F1811" s="893" t="str">
        <f t="array" aca="1" ref="F1811" ca="1">IF(G1811&lt;&gt;"",INDIRECT("'"&amp;G1811&amp;"'!"&amp;H1811),"")</f>
        <v/>
      </c>
      <c r="G1811" s="560"/>
      <c r="H1811" s="893"/>
      <c r="I1811" s="920"/>
      <c r="J1811" s="920"/>
      <c r="K1811" s="920"/>
      <c r="L1811" s="920"/>
      <c r="M1811" s="920"/>
      <c r="N1811" s="920"/>
      <c r="S1811" s="919"/>
    </row>
    <row r="1812" spans="1:19" ht="12.75" customHeight="1" x14ac:dyDescent="0.15">
      <c r="A1812" s="935">
        <v>1807</v>
      </c>
      <c r="B1812" s="919"/>
      <c r="C1812" s="920"/>
      <c r="D1812" s="920"/>
      <c r="E1812" s="893" t="b">
        <f t="shared" ca="1" si="96"/>
        <v>1</v>
      </c>
      <c r="F1812" s="893" t="str">
        <f t="array" aca="1" ref="F1812" ca="1">IF(G1812&lt;&gt;"",INDIRECT("'"&amp;G1812&amp;"'!"&amp;H1812),"")</f>
        <v/>
      </c>
      <c r="G1812" s="560"/>
      <c r="H1812" s="893"/>
      <c r="I1812" s="920"/>
      <c r="J1812" s="920"/>
      <c r="K1812" s="920"/>
      <c r="L1812" s="920"/>
      <c r="M1812" s="920"/>
      <c r="N1812" s="920"/>
      <c r="S1812" s="919"/>
    </row>
    <row r="1813" spans="1:19" ht="12.75" customHeight="1" x14ac:dyDescent="0.15">
      <c r="A1813" s="935">
        <v>1808</v>
      </c>
      <c r="B1813" s="919"/>
      <c r="C1813" s="920"/>
      <c r="D1813" s="920"/>
      <c r="E1813" s="893" t="b">
        <f t="shared" ca="1" si="96"/>
        <v>1</v>
      </c>
      <c r="F1813" s="893" t="str">
        <f t="array" aca="1" ref="F1813" ca="1">IF(G1813&lt;&gt;"",INDIRECT("'"&amp;G1813&amp;"'!"&amp;H1813),"")</f>
        <v/>
      </c>
      <c r="G1813" s="560"/>
      <c r="H1813" s="893"/>
      <c r="I1813" s="920"/>
      <c r="J1813" s="920"/>
      <c r="K1813" s="920"/>
      <c r="L1813" s="920"/>
      <c r="M1813" s="920"/>
      <c r="N1813" s="920"/>
      <c r="S1813" s="919"/>
    </row>
    <row r="1814" spans="1:19" ht="12.75" customHeight="1" x14ac:dyDescent="0.15">
      <c r="A1814" s="935">
        <v>1809</v>
      </c>
      <c r="B1814" s="919"/>
      <c r="C1814" s="920"/>
      <c r="D1814" s="920"/>
      <c r="E1814" s="893" t="b">
        <f t="shared" ca="1" si="96"/>
        <v>1</v>
      </c>
      <c r="F1814" s="893" t="str">
        <f t="array" aca="1" ref="F1814" ca="1">IF(G1814&lt;&gt;"",INDIRECT("'"&amp;G1814&amp;"'!"&amp;H1814),"")</f>
        <v/>
      </c>
      <c r="G1814" s="560"/>
      <c r="H1814" s="893"/>
      <c r="I1814" s="920"/>
      <c r="J1814" s="920"/>
      <c r="K1814" s="920"/>
      <c r="L1814" s="920"/>
      <c r="M1814" s="920"/>
      <c r="N1814" s="920"/>
      <c r="S1814" s="919"/>
    </row>
    <row r="1815" spans="1:19" ht="12.75" customHeight="1" x14ac:dyDescent="0.15">
      <c r="A1815" s="935">
        <v>1810</v>
      </c>
      <c r="B1815" s="919"/>
      <c r="C1815" s="920"/>
      <c r="D1815" s="920"/>
      <c r="E1815" s="893" t="b">
        <f t="shared" ca="1" si="96"/>
        <v>1</v>
      </c>
      <c r="F1815" s="893" t="str">
        <f t="array" aca="1" ref="F1815" ca="1">IF(G1815&lt;&gt;"",INDIRECT("'"&amp;G1815&amp;"'!"&amp;H1815),"")</f>
        <v/>
      </c>
      <c r="G1815" s="560"/>
      <c r="H1815" s="893"/>
      <c r="I1815" s="920"/>
      <c r="J1815" s="920"/>
      <c r="K1815" s="920"/>
      <c r="L1815" s="920"/>
      <c r="M1815" s="920"/>
      <c r="N1815" s="920"/>
      <c r="S1815" s="919"/>
    </row>
    <row r="1816" spans="1:19" ht="12.75" customHeight="1" x14ac:dyDescent="0.15">
      <c r="A1816" s="935">
        <v>1811</v>
      </c>
      <c r="B1816" s="919"/>
      <c r="C1816" s="920"/>
      <c r="D1816" s="920"/>
      <c r="E1816" s="893" t="b">
        <f t="shared" ca="1" si="96"/>
        <v>1</v>
      </c>
      <c r="F1816" s="893" t="str">
        <f t="array" aca="1" ref="F1816" ca="1">IF(G1816&lt;&gt;"",INDIRECT("'"&amp;G1816&amp;"'!"&amp;H1816),"")</f>
        <v/>
      </c>
      <c r="G1816" s="560"/>
      <c r="H1816" s="893"/>
      <c r="I1816" s="920"/>
      <c r="J1816" s="920"/>
      <c r="K1816" s="920"/>
      <c r="L1816" s="920"/>
      <c r="M1816" s="920"/>
      <c r="N1816" s="920"/>
      <c r="S1816" s="919"/>
    </row>
    <row r="1817" spans="1:19" ht="12.75" customHeight="1" x14ac:dyDescent="0.15">
      <c r="A1817" s="935">
        <v>1812</v>
      </c>
      <c r="B1817" s="919"/>
      <c r="C1817" s="920"/>
      <c r="D1817" s="920"/>
      <c r="E1817" s="893" t="b">
        <f t="shared" ca="1" si="96"/>
        <v>1</v>
      </c>
      <c r="F1817" s="893" t="str">
        <f t="array" aca="1" ref="F1817" ca="1">IF(G1817&lt;&gt;"",INDIRECT("'"&amp;G1817&amp;"'!"&amp;H1817),"")</f>
        <v/>
      </c>
      <c r="G1817" s="560"/>
      <c r="H1817" s="893"/>
      <c r="I1817" s="920"/>
      <c r="J1817" s="920"/>
      <c r="K1817" s="920"/>
      <c r="L1817" s="920"/>
      <c r="M1817" s="920"/>
      <c r="N1817" s="920"/>
      <c r="S1817" s="919"/>
    </row>
    <row r="1818" spans="1:19" ht="12.75" customHeight="1" x14ac:dyDescent="0.15">
      <c r="A1818" s="935">
        <v>1813</v>
      </c>
      <c r="B1818" s="919"/>
      <c r="C1818" s="920"/>
      <c r="D1818" s="920"/>
      <c r="E1818" s="893" t="b">
        <f t="shared" ca="1" si="96"/>
        <v>1</v>
      </c>
      <c r="F1818" s="893" t="str">
        <f t="array" aca="1" ref="F1818" ca="1">IF(G1818&lt;&gt;"",INDIRECT("'"&amp;G1818&amp;"'!"&amp;H1818),"")</f>
        <v/>
      </c>
      <c r="G1818" s="560"/>
      <c r="H1818" s="893"/>
      <c r="I1818" s="920"/>
      <c r="J1818" s="920"/>
      <c r="K1818" s="920"/>
      <c r="L1818" s="920"/>
      <c r="M1818" s="920"/>
      <c r="N1818" s="920"/>
      <c r="S1818" s="919"/>
    </row>
    <row r="1819" spans="1:19" ht="12.75" customHeight="1" x14ac:dyDescent="0.15">
      <c r="A1819" s="935">
        <v>1814</v>
      </c>
      <c r="B1819" s="919"/>
      <c r="C1819" s="920"/>
      <c r="D1819" s="920"/>
      <c r="E1819" s="893" t="b">
        <f t="shared" ca="1" si="96"/>
        <v>1</v>
      </c>
      <c r="F1819" s="893" t="str">
        <f t="array" aca="1" ref="F1819" ca="1">IF(G1819&lt;&gt;"",INDIRECT("'"&amp;G1819&amp;"'!"&amp;H1819),"")</f>
        <v/>
      </c>
      <c r="G1819" s="560"/>
      <c r="H1819" s="893"/>
      <c r="I1819" s="920"/>
      <c r="J1819" s="920"/>
      <c r="K1819" s="920"/>
      <c r="L1819" s="920"/>
      <c r="M1819" s="920"/>
      <c r="N1819" s="920"/>
      <c r="S1819" s="919"/>
    </row>
    <row r="1820" spans="1:19" ht="12.75" customHeight="1" x14ac:dyDescent="0.15">
      <c r="A1820" s="935">
        <v>1815</v>
      </c>
      <c r="B1820" s="919"/>
      <c r="C1820" s="920"/>
      <c r="D1820" s="920"/>
      <c r="E1820" s="893" t="b">
        <f t="shared" ca="1" si="96"/>
        <v>1</v>
      </c>
      <c r="F1820" s="893" t="str">
        <f t="array" aca="1" ref="F1820" ca="1">IF(G1820&lt;&gt;"",INDIRECT("'"&amp;G1820&amp;"'!"&amp;H1820),"")</f>
        <v/>
      </c>
      <c r="G1820" s="560"/>
      <c r="H1820" s="893"/>
      <c r="I1820" s="920"/>
      <c r="J1820" s="920"/>
      <c r="K1820" s="920"/>
      <c r="L1820" s="920"/>
      <c r="M1820" s="920"/>
      <c r="N1820" s="920"/>
      <c r="S1820" s="919"/>
    </row>
    <row r="1821" spans="1:19" ht="12.75" customHeight="1" x14ac:dyDescent="0.15">
      <c r="A1821" s="935">
        <v>1816</v>
      </c>
      <c r="B1821" s="919"/>
      <c r="C1821" s="920"/>
      <c r="D1821" s="920"/>
      <c r="E1821" s="893" t="b">
        <f t="shared" ca="1" si="96"/>
        <v>1</v>
      </c>
      <c r="F1821" s="893" t="str">
        <f t="array" aca="1" ref="F1821" ca="1">IF(G1821&lt;&gt;"",INDIRECT("'"&amp;G1821&amp;"'!"&amp;H1821),"")</f>
        <v/>
      </c>
      <c r="G1821" s="560"/>
      <c r="H1821" s="893"/>
      <c r="I1821" s="920"/>
      <c r="J1821" s="920"/>
      <c r="K1821" s="920"/>
      <c r="L1821" s="920"/>
      <c r="M1821" s="920"/>
      <c r="N1821" s="920"/>
      <c r="S1821" s="919"/>
    </row>
    <row r="1822" spans="1:19" ht="12.75" customHeight="1" x14ac:dyDescent="0.15">
      <c r="A1822" s="935">
        <v>1817</v>
      </c>
      <c r="B1822" s="919"/>
      <c r="C1822" s="920"/>
      <c r="D1822" s="920"/>
      <c r="E1822" s="893" t="b">
        <f t="shared" ca="1" si="96"/>
        <v>1</v>
      </c>
      <c r="F1822" s="893" t="str">
        <f t="array" aca="1" ref="F1822" ca="1">IF(G1822&lt;&gt;"",INDIRECT("'"&amp;G1822&amp;"'!"&amp;H1822),"")</f>
        <v/>
      </c>
      <c r="G1822" s="560"/>
      <c r="H1822" s="893"/>
      <c r="I1822" s="920"/>
      <c r="J1822" s="920"/>
      <c r="K1822" s="920"/>
      <c r="L1822" s="920"/>
      <c r="M1822" s="920"/>
      <c r="N1822" s="920"/>
      <c r="S1822" s="919"/>
    </row>
    <row r="1823" spans="1:19" ht="12.75" customHeight="1" x14ac:dyDescent="0.15">
      <c r="A1823" s="935">
        <v>1818</v>
      </c>
      <c r="B1823" s="919"/>
      <c r="C1823" s="920"/>
      <c r="D1823" s="920"/>
      <c r="E1823" s="893" t="b">
        <f t="shared" ca="1" si="96"/>
        <v>1</v>
      </c>
      <c r="F1823" s="893" t="str">
        <f t="array" aca="1" ref="F1823" ca="1">IF(G1823&lt;&gt;"",INDIRECT("'"&amp;G1823&amp;"'!"&amp;H1823),"")</f>
        <v/>
      </c>
      <c r="G1823" s="560"/>
      <c r="H1823" s="893"/>
      <c r="I1823" s="920"/>
      <c r="J1823" s="920"/>
      <c r="K1823" s="920"/>
      <c r="L1823" s="920"/>
      <c r="M1823" s="920"/>
      <c r="N1823" s="920"/>
      <c r="S1823" s="919"/>
    </row>
    <row r="1824" spans="1:19" ht="12.75" customHeight="1" x14ac:dyDescent="0.15">
      <c r="A1824" s="935">
        <v>1819</v>
      </c>
      <c r="B1824" s="919"/>
      <c r="C1824" s="920"/>
      <c r="D1824" s="920"/>
      <c r="E1824" s="893" t="b">
        <f t="shared" ca="1" si="96"/>
        <v>1</v>
      </c>
      <c r="F1824" s="893" t="str">
        <f t="array" aca="1" ref="F1824" ca="1">IF(G1824&lt;&gt;"",INDIRECT("'"&amp;G1824&amp;"'!"&amp;H1824),"")</f>
        <v/>
      </c>
      <c r="G1824" s="560"/>
      <c r="H1824" s="893"/>
      <c r="I1824" s="920"/>
      <c r="J1824" s="920"/>
      <c r="K1824" s="920"/>
      <c r="L1824" s="920"/>
      <c r="M1824" s="920"/>
      <c r="N1824" s="920"/>
      <c r="S1824" s="919"/>
    </row>
    <row r="1825" spans="1:19" ht="12.75" customHeight="1" x14ac:dyDescent="0.15">
      <c r="A1825" s="935">
        <v>1820</v>
      </c>
      <c r="B1825" s="919"/>
      <c r="C1825" s="920"/>
      <c r="D1825" s="931"/>
      <c r="E1825" s="893" t="b">
        <f t="shared" ca="1" si="96"/>
        <v>1</v>
      </c>
      <c r="F1825" s="893" t="str">
        <f t="array" aca="1" ref="F1825" ca="1">IF(G1825&lt;&gt;"",INDIRECT("'"&amp;G1825&amp;"'!"&amp;H1825),"")</f>
        <v/>
      </c>
      <c r="G1825" s="560"/>
      <c r="H1825" s="893"/>
      <c r="I1825" s="931"/>
      <c r="J1825" s="931"/>
      <c r="K1825" s="931"/>
      <c r="L1825" s="920"/>
      <c r="M1825" s="920"/>
      <c r="N1825" s="920"/>
      <c r="S1825" s="919"/>
    </row>
    <row r="1826" spans="1:19" ht="12.75" customHeight="1" x14ac:dyDescent="0.15">
      <c r="A1826" s="935">
        <v>1821</v>
      </c>
      <c r="B1826" s="919"/>
      <c r="C1826" s="920"/>
      <c r="D1826" s="931"/>
      <c r="E1826" s="893" t="b">
        <f t="shared" ca="1" si="96"/>
        <v>1</v>
      </c>
      <c r="F1826" s="893" t="str">
        <f t="array" aca="1" ref="F1826" ca="1">IF(G1826&lt;&gt;"",INDIRECT("'"&amp;G1826&amp;"'!"&amp;H1826),"")</f>
        <v/>
      </c>
      <c r="G1826" s="560"/>
      <c r="H1826" s="893"/>
      <c r="I1826" s="931"/>
      <c r="J1826" s="931"/>
      <c r="K1826" s="931"/>
      <c r="L1826" s="920"/>
      <c r="M1826" s="920"/>
      <c r="N1826" s="920"/>
      <c r="S1826" s="919"/>
    </row>
    <row r="1827" spans="1:19" ht="12.75" customHeight="1" x14ac:dyDescent="0.15">
      <c r="A1827" s="935">
        <v>1822</v>
      </c>
      <c r="B1827" s="919"/>
      <c r="C1827" s="920"/>
      <c r="D1827" s="931"/>
      <c r="E1827" s="893" t="b">
        <f t="shared" ca="1" si="96"/>
        <v>1</v>
      </c>
      <c r="F1827" s="893" t="str">
        <f t="array" aca="1" ref="F1827" ca="1">IF(G1827&lt;&gt;"",INDIRECT("'"&amp;G1827&amp;"'!"&amp;H1827),"")</f>
        <v/>
      </c>
      <c r="G1827" s="560"/>
      <c r="H1827" s="893"/>
      <c r="I1827" s="931"/>
      <c r="J1827" s="931"/>
      <c r="K1827" s="931"/>
      <c r="L1827" s="920"/>
      <c r="M1827" s="920"/>
      <c r="N1827" s="920"/>
      <c r="S1827" s="919"/>
    </row>
    <row r="1828" spans="1:19" ht="12.75" customHeight="1" x14ac:dyDescent="0.15">
      <c r="A1828" s="935">
        <v>1823</v>
      </c>
      <c r="B1828" s="919"/>
      <c r="C1828" s="920"/>
      <c r="D1828" s="931"/>
      <c r="E1828" s="893" t="b">
        <f t="shared" ca="1" si="96"/>
        <v>1</v>
      </c>
      <c r="F1828" s="893" t="str">
        <f t="array" aca="1" ref="F1828" ca="1">IF(G1828&lt;&gt;"",INDIRECT("'"&amp;G1828&amp;"'!"&amp;H1828),"")</f>
        <v/>
      </c>
      <c r="G1828" s="560"/>
      <c r="H1828" s="893"/>
      <c r="I1828" s="931"/>
      <c r="J1828" s="931"/>
      <c r="K1828" s="931"/>
      <c r="L1828" s="920"/>
      <c r="M1828" s="920"/>
      <c r="N1828" s="920"/>
      <c r="S1828" s="919"/>
    </row>
    <row r="1829" spans="1:19" ht="12.75" customHeight="1" x14ac:dyDescent="0.15">
      <c r="A1829" s="935">
        <v>1824</v>
      </c>
      <c r="B1829" s="919"/>
      <c r="C1829" s="920"/>
      <c r="D1829" s="931"/>
      <c r="E1829" s="893" t="b">
        <f t="shared" ca="1" si="96"/>
        <v>1</v>
      </c>
      <c r="F1829" s="893" t="str">
        <f t="array" aca="1" ref="F1829" ca="1">IF(G1829&lt;&gt;"",INDIRECT("'"&amp;G1829&amp;"'!"&amp;H1829),"")</f>
        <v/>
      </c>
      <c r="G1829" s="560"/>
      <c r="H1829" s="893"/>
      <c r="I1829" s="931"/>
      <c r="J1829" s="931"/>
      <c r="K1829" s="931"/>
      <c r="L1829" s="920"/>
      <c r="M1829" s="920"/>
      <c r="N1829" s="920"/>
      <c r="S1829" s="919"/>
    </row>
    <row r="1830" spans="1:19" ht="12.75" customHeight="1" x14ac:dyDescent="0.15">
      <c r="A1830" s="935">
        <v>1825</v>
      </c>
      <c r="B1830" s="919"/>
      <c r="C1830" s="920"/>
      <c r="D1830" s="931"/>
      <c r="E1830" s="893" t="b">
        <f t="shared" ca="1" si="96"/>
        <v>1</v>
      </c>
      <c r="F1830" s="893" t="str">
        <f t="array" aca="1" ref="F1830" ca="1">IF(G1830&lt;&gt;"",INDIRECT("'"&amp;G1830&amp;"'!"&amp;H1830),"")</f>
        <v/>
      </c>
      <c r="G1830" s="560"/>
      <c r="H1830" s="893"/>
      <c r="I1830" s="931"/>
      <c r="J1830" s="931"/>
      <c r="K1830" s="931"/>
      <c r="L1830" s="920"/>
      <c r="M1830" s="920"/>
      <c r="N1830" s="920"/>
      <c r="S1830" s="919"/>
    </row>
    <row r="1831" spans="1:19" ht="12.75" customHeight="1" x14ac:dyDescent="0.15">
      <c r="A1831" s="935">
        <v>1826</v>
      </c>
      <c r="B1831" s="919"/>
      <c r="C1831" s="920"/>
      <c r="D1831" s="931"/>
      <c r="E1831" s="893" t="b">
        <f t="shared" ca="1" si="96"/>
        <v>1</v>
      </c>
      <c r="F1831" s="893" t="str">
        <f t="array" aca="1" ref="F1831" ca="1">IF(G1831&lt;&gt;"",INDIRECT("'"&amp;G1831&amp;"'!"&amp;H1831),"")</f>
        <v/>
      </c>
      <c r="G1831" s="560"/>
      <c r="H1831" s="893"/>
      <c r="I1831" s="931"/>
      <c r="J1831" s="931"/>
      <c r="K1831" s="931"/>
      <c r="L1831" s="920"/>
      <c r="M1831" s="920"/>
      <c r="N1831" s="920"/>
      <c r="S1831" s="919"/>
    </row>
    <row r="1832" spans="1:19" ht="12.75" customHeight="1" x14ac:dyDescent="0.15">
      <c r="A1832" s="935">
        <v>1827</v>
      </c>
      <c r="B1832" s="919"/>
      <c r="C1832" s="920"/>
      <c r="D1832" s="931"/>
      <c r="E1832" s="893" t="b">
        <f t="shared" ca="1" si="96"/>
        <v>1</v>
      </c>
      <c r="F1832" s="893" t="str">
        <f t="array" aca="1" ref="F1832" ca="1">IF(G1832&lt;&gt;"",INDIRECT("'"&amp;G1832&amp;"'!"&amp;H1832),"")</f>
        <v/>
      </c>
      <c r="G1832" s="560"/>
      <c r="H1832" s="893"/>
      <c r="I1832" s="931"/>
      <c r="J1832" s="931"/>
      <c r="K1832" s="931"/>
      <c r="L1832" s="920"/>
      <c r="M1832" s="920"/>
      <c r="N1832" s="920"/>
      <c r="S1832" s="919"/>
    </row>
    <row r="1833" spans="1:19" ht="12.75" customHeight="1" x14ac:dyDescent="0.15">
      <c r="A1833" s="935">
        <v>1828</v>
      </c>
      <c r="B1833" s="919"/>
      <c r="C1833" s="920"/>
      <c r="D1833" s="931"/>
      <c r="E1833" s="893" t="b">
        <f t="shared" ca="1" si="96"/>
        <v>1</v>
      </c>
      <c r="F1833" s="893" t="str">
        <f t="array" aca="1" ref="F1833" ca="1">IF(G1833&lt;&gt;"",INDIRECT("'"&amp;G1833&amp;"'!"&amp;H1833),"")</f>
        <v/>
      </c>
      <c r="G1833" s="560"/>
      <c r="H1833" s="893"/>
      <c r="I1833" s="931"/>
      <c r="J1833" s="931"/>
      <c r="K1833" s="931"/>
      <c r="L1833" s="920"/>
      <c r="M1833" s="920"/>
      <c r="N1833" s="920"/>
      <c r="S1833" s="919"/>
    </row>
    <row r="1834" spans="1:19" ht="12.75" customHeight="1" x14ac:dyDescent="0.15">
      <c r="A1834" s="935">
        <v>1829</v>
      </c>
      <c r="B1834" s="919"/>
      <c r="C1834" s="920"/>
      <c r="D1834" s="931"/>
      <c r="E1834" s="893" t="b">
        <f t="shared" ca="1" si="96"/>
        <v>1</v>
      </c>
      <c r="F1834" s="893" t="str">
        <f t="array" aca="1" ref="F1834" ca="1">IF(G1834&lt;&gt;"",INDIRECT("'"&amp;G1834&amp;"'!"&amp;H1834),"")</f>
        <v/>
      </c>
      <c r="G1834" s="560"/>
      <c r="H1834" s="893"/>
      <c r="I1834" s="931"/>
      <c r="J1834" s="931"/>
      <c r="K1834" s="931"/>
      <c r="L1834" s="920"/>
      <c r="M1834" s="920"/>
      <c r="N1834" s="920"/>
      <c r="S1834" s="919"/>
    </row>
    <row r="1835" spans="1:19" ht="12.75" customHeight="1" x14ac:dyDescent="0.15">
      <c r="A1835" s="935">
        <v>1830</v>
      </c>
      <c r="B1835" s="919"/>
      <c r="C1835" s="920"/>
      <c r="D1835" s="931"/>
      <c r="E1835" s="893" t="b">
        <f t="shared" ca="1" si="96"/>
        <v>1</v>
      </c>
      <c r="F1835" s="893" t="str">
        <f t="array" aca="1" ref="F1835" ca="1">IF(G1835&lt;&gt;"",INDIRECT("'"&amp;G1835&amp;"'!"&amp;H1835),"")</f>
        <v/>
      </c>
      <c r="G1835" s="560"/>
      <c r="H1835" s="893"/>
      <c r="I1835" s="931"/>
      <c r="J1835" s="931"/>
      <c r="K1835" s="931"/>
      <c r="L1835" s="920"/>
      <c r="M1835" s="920"/>
      <c r="N1835" s="920"/>
      <c r="S1835" s="919"/>
    </row>
    <row r="1836" spans="1:19" ht="12.75" customHeight="1" x14ac:dyDescent="0.15">
      <c r="A1836" s="935">
        <v>1831</v>
      </c>
      <c r="B1836" s="919"/>
      <c r="C1836" s="920"/>
      <c r="D1836" s="931"/>
      <c r="E1836" s="893" t="b">
        <f t="shared" ca="1" si="96"/>
        <v>1</v>
      </c>
      <c r="F1836" s="893" t="str">
        <f t="array" aca="1" ref="F1836" ca="1">IF(G1836&lt;&gt;"",INDIRECT("'"&amp;G1836&amp;"'!"&amp;H1836),"")</f>
        <v/>
      </c>
      <c r="G1836" s="560"/>
      <c r="H1836" s="893"/>
      <c r="I1836" s="931"/>
      <c r="J1836" s="931"/>
      <c r="K1836" s="931"/>
      <c r="L1836" s="920"/>
      <c r="M1836" s="920"/>
      <c r="N1836" s="920"/>
      <c r="S1836" s="919"/>
    </row>
    <row r="1837" spans="1:19" ht="12.75" customHeight="1" x14ac:dyDescent="0.15">
      <c r="A1837" s="935">
        <v>1832</v>
      </c>
      <c r="B1837" s="919"/>
      <c r="C1837" s="920"/>
      <c r="D1837" s="931"/>
      <c r="E1837" s="893" t="b">
        <f t="shared" ca="1" si="96"/>
        <v>1</v>
      </c>
      <c r="F1837" s="893" t="str">
        <f t="array" aca="1" ref="F1837" ca="1">IF(G1837&lt;&gt;"",INDIRECT("'"&amp;G1837&amp;"'!"&amp;H1837),"")</f>
        <v/>
      </c>
      <c r="G1837" s="560"/>
      <c r="H1837" s="893"/>
      <c r="I1837" s="931"/>
      <c r="J1837" s="931"/>
      <c r="K1837" s="931"/>
      <c r="L1837" s="920"/>
      <c r="M1837" s="920"/>
      <c r="N1837" s="920"/>
      <c r="S1837" s="919"/>
    </row>
    <row r="1838" spans="1:19" ht="12.75" customHeight="1" x14ac:dyDescent="0.15">
      <c r="A1838" s="935">
        <v>1833</v>
      </c>
      <c r="B1838" s="919"/>
      <c r="C1838" s="920"/>
      <c r="D1838" s="931"/>
      <c r="E1838" s="893" t="b">
        <f t="shared" ca="1" si="96"/>
        <v>1</v>
      </c>
      <c r="F1838" s="893" t="str">
        <f t="array" aca="1" ref="F1838" ca="1">IF(G1838&lt;&gt;"",INDIRECT("'"&amp;G1838&amp;"'!"&amp;H1838),"")</f>
        <v/>
      </c>
      <c r="G1838" s="560"/>
      <c r="H1838" s="893"/>
      <c r="I1838" s="931"/>
      <c r="J1838" s="931"/>
      <c r="K1838" s="931"/>
      <c r="L1838" s="920"/>
      <c r="M1838" s="920"/>
      <c r="N1838" s="920"/>
      <c r="S1838" s="919"/>
    </row>
    <row r="1839" spans="1:19" ht="12.75" customHeight="1" x14ac:dyDescent="0.15">
      <c r="A1839" s="935">
        <v>1834</v>
      </c>
      <c r="B1839" s="919"/>
      <c r="C1839" s="920"/>
      <c r="D1839" s="931"/>
      <c r="E1839" s="893" t="b">
        <f t="shared" ca="1" si="96"/>
        <v>1</v>
      </c>
      <c r="F1839" s="893" t="str">
        <f t="array" aca="1" ref="F1839" ca="1">IF(G1839&lt;&gt;"",INDIRECT("'"&amp;G1839&amp;"'!"&amp;H1839),"")</f>
        <v/>
      </c>
      <c r="G1839" s="560"/>
      <c r="H1839" s="893"/>
      <c r="I1839" s="931"/>
      <c r="J1839" s="931"/>
      <c r="K1839" s="931"/>
      <c r="L1839" s="920"/>
      <c r="M1839" s="920"/>
      <c r="N1839" s="920"/>
      <c r="S1839" s="919"/>
    </row>
    <row r="1840" spans="1:19" ht="12.75" customHeight="1" x14ac:dyDescent="0.15">
      <c r="A1840" s="935">
        <v>1835</v>
      </c>
      <c r="B1840" s="919"/>
      <c r="C1840" s="920"/>
      <c r="D1840" s="931"/>
      <c r="E1840" s="893" t="b">
        <f t="shared" ca="1" si="96"/>
        <v>1</v>
      </c>
      <c r="F1840" s="893" t="str">
        <f t="array" aca="1" ref="F1840" ca="1">IF(G1840&lt;&gt;"",INDIRECT("'"&amp;G1840&amp;"'!"&amp;H1840),"")</f>
        <v/>
      </c>
      <c r="G1840" s="560"/>
      <c r="H1840" s="893"/>
      <c r="I1840" s="931"/>
      <c r="J1840" s="931"/>
      <c r="K1840" s="931"/>
      <c r="L1840" s="920"/>
      <c r="M1840" s="920"/>
      <c r="N1840" s="920"/>
      <c r="S1840" s="919"/>
    </row>
    <row r="1841" spans="1:19" ht="12.75" customHeight="1" x14ac:dyDescent="0.15">
      <c r="A1841" s="935">
        <v>1836</v>
      </c>
      <c r="B1841" s="919"/>
      <c r="C1841" s="920"/>
      <c r="D1841" s="931"/>
      <c r="E1841" s="893" t="b">
        <f t="shared" ca="1" si="96"/>
        <v>1</v>
      </c>
      <c r="F1841" s="893" t="str">
        <f t="array" aca="1" ref="F1841" ca="1">IF(G1841&lt;&gt;"",INDIRECT("'"&amp;G1841&amp;"'!"&amp;H1841),"")</f>
        <v/>
      </c>
      <c r="G1841" s="560"/>
      <c r="H1841" s="893"/>
      <c r="I1841" s="931"/>
      <c r="J1841" s="931"/>
      <c r="K1841" s="931"/>
      <c r="L1841" s="920"/>
      <c r="M1841" s="920"/>
      <c r="N1841" s="920"/>
      <c r="S1841" s="919"/>
    </row>
    <row r="1842" spans="1:19" ht="12.75" customHeight="1" x14ac:dyDescent="0.15">
      <c r="A1842" s="935">
        <v>1837</v>
      </c>
      <c r="B1842" s="919"/>
      <c r="C1842" s="920"/>
      <c r="D1842" s="931"/>
      <c r="E1842" s="893" t="b">
        <f t="shared" ca="1" si="96"/>
        <v>1</v>
      </c>
      <c r="F1842" s="893" t="str">
        <f t="array" aca="1" ref="F1842" ca="1">IF(G1842&lt;&gt;"",INDIRECT("'"&amp;G1842&amp;"'!"&amp;H1842),"")</f>
        <v/>
      </c>
      <c r="G1842" s="560"/>
      <c r="H1842" s="893"/>
      <c r="I1842" s="931"/>
      <c r="J1842" s="931"/>
      <c r="K1842" s="931"/>
      <c r="L1842" s="920"/>
      <c r="M1842" s="920"/>
      <c r="N1842" s="920"/>
      <c r="S1842" s="919"/>
    </row>
    <row r="1843" spans="1:19" ht="12.75" customHeight="1" x14ac:dyDescent="0.15">
      <c r="A1843" s="935">
        <v>1838</v>
      </c>
      <c r="B1843" s="919"/>
      <c r="C1843" s="920"/>
      <c r="D1843" s="931"/>
      <c r="E1843" s="893" t="b">
        <f t="shared" ca="1" si="96"/>
        <v>1</v>
      </c>
      <c r="F1843" s="893" t="str">
        <f t="array" aca="1" ref="F1843" ca="1">IF(G1843&lt;&gt;"",INDIRECT("'"&amp;G1843&amp;"'!"&amp;H1843),"")</f>
        <v/>
      </c>
      <c r="G1843" s="560"/>
      <c r="H1843" s="893"/>
      <c r="I1843" s="931"/>
      <c r="J1843" s="931"/>
      <c r="K1843" s="931"/>
      <c r="L1843" s="920"/>
      <c r="M1843" s="920"/>
      <c r="N1843" s="920"/>
      <c r="S1843" s="919"/>
    </row>
    <row r="1844" spans="1:19" ht="12.75" customHeight="1" x14ac:dyDescent="0.15">
      <c r="A1844" s="935">
        <v>1839</v>
      </c>
      <c r="B1844" s="919"/>
      <c r="C1844" s="920"/>
      <c r="D1844" s="931"/>
      <c r="E1844" s="893" t="b">
        <f t="shared" ca="1" si="96"/>
        <v>1</v>
      </c>
      <c r="F1844" s="893" t="str">
        <f t="array" aca="1" ref="F1844" ca="1">IF(G1844&lt;&gt;"",INDIRECT("'"&amp;G1844&amp;"'!"&amp;H1844),"")</f>
        <v/>
      </c>
      <c r="G1844" s="560"/>
      <c r="H1844" s="893"/>
      <c r="I1844" s="931"/>
      <c r="J1844" s="931"/>
      <c r="K1844" s="931"/>
      <c r="L1844" s="920"/>
      <c r="M1844" s="920"/>
      <c r="N1844" s="920"/>
      <c r="S1844" s="919"/>
    </row>
    <row r="1845" spans="1:19" ht="12.75" customHeight="1" x14ac:dyDescent="0.15">
      <c r="A1845" s="935">
        <v>1840</v>
      </c>
      <c r="B1845" s="919"/>
      <c r="C1845" s="920"/>
      <c r="D1845" s="931"/>
      <c r="E1845" s="893" t="b">
        <f t="shared" ca="1" si="96"/>
        <v>1</v>
      </c>
      <c r="F1845" s="893" t="str">
        <f t="array" aca="1" ref="F1845" ca="1">IF(G1845&lt;&gt;"",INDIRECT("'"&amp;G1845&amp;"'!"&amp;H1845),"")</f>
        <v/>
      </c>
      <c r="G1845" s="560"/>
      <c r="H1845" s="893"/>
      <c r="I1845" s="931"/>
      <c r="J1845" s="931"/>
      <c r="K1845" s="931"/>
      <c r="L1845" s="920"/>
      <c r="M1845" s="920"/>
      <c r="N1845" s="920"/>
      <c r="S1845" s="919"/>
    </row>
    <row r="1846" spans="1:19" ht="12.75" customHeight="1" x14ac:dyDescent="0.15">
      <c r="A1846" s="935">
        <v>1841</v>
      </c>
      <c r="B1846" s="919"/>
      <c r="C1846" s="920"/>
      <c r="D1846" s="931"/>
      <c r="E1846" s="893" t="b">
        <f t="shared" ca="1" si="96"/>
        <v>1</v>
      </c>
      <c r="F1846" s="893" t="str">
        <f t="array" aca="1" ref="F1846" ca="1">IF(G1846&lt;&gt;"",INDIRECT("'"&amp;G1846&amp;"'!"&amp;H1846),"")</f>
        <v/>
      </c>
      <c r="G1846" s="560"/>
      <c r="H1846" s="893"/>
      <c r="I1846" s="931"/>
      <c r="J1846" s="931"/>
      <c r="K1846" s="931"/>
      <c r="L1846" s="920"/>
      <c r="M1846" s="920"/>
      <c r="N1846" s="920"/>
      <c r="S1846" s="919"/>
    </row>
    <row r="1847" spans="1:19" ht="12.75" customHeight="1" x14ac:dyDescent="0.15">
      <c r="A1847" s="935">
        <v>1842</v>
      </c>
      <c r="B1847" s="919"/>
      <c r="C1847" s="920"/>
      <c r="D1847" s="931"/>
      <c r="E1847" s="893" t="b">
        <f t="shared" ca="1" si="96"/>
        <v>1</v>
      </c>
      <c r="F1847" s="893" t="str">
        <f t="array" aca="1" ref="F1847" ca="1">IF(G1847&lt;&gt;"",INDIRECT("'"&amp;G1847&amp;"'!"&amp;H1847),"")</f>
        <v/>
      </c>
      <c r="G1847" s="560"/>
      <c r="H1847" s="893"/>
      <c r="I1847" s="931"/>
      <c r="J1847" s="931"/>
      <c r="K1847" s="931"/>
      <c r="L1847" s="920"/>
      <c r="M1847" s="920"/>
      <c r="N1847" s="920"/>
      <c r="S1847" s="919"/>
    </row>
    <row r="1848" spans="1:19" ht="12.75" customHeight="1" x14ac:dyDescent="0.15">
      <c r="A1848" s="935">
        <v>1843</v>
      </c>
      <c r="B1848" s="919"/>
      <c r="C1848" s="920"/>
      <c r="D1848" s="931"/>
      <c r="E1848" s="893" t="b">
        <f t="shared" ca="1" si="96"/>
        <v>1</v>
      </c>
      <c r="F1848" s="893" t="str">
        <f t="array" aca="1" ref="F1848" ca="1">IF(G1848&lt;&gt;"",INDIRECT("'"&amp;G1848&amp;"'!"&amp;H1848),"")</f>
        <v/>
      </c>
      <c r="G1848" s="560"/>
      <c r="H1848" s="893"/>
      <c r="I1848" s="931"/>
      <c r="J1848" s="931"/>
      <c r="K1848" s="931"/>
      <c r="L1848" s="920"/>
      <c r="M1848" s="920"/>
      <c r="N1848" s="920"/>
      <c r="S1848" s="919"/>
    </row>
    <row r="1849" spans="1:19" ht="12.75" customHeight="1" x14ac:dyDescent="0.15">
      <c r="A1849" s="935">
        <v>1844</v>
      </c>
      <c r="B1849" s="919"/>
      <c r="C1849" s="920"/>
      <c r="D1849" s="931"/>
      <c r="E1849" s="893" t="b">
        <f t="shared" ca="1" si="96"/>
        <v>1</v>
      </c>
      <c r="F1849" s="893" t="str">
        <f t="array" aca="1" ref="F1849" ca="1">IF(G1849&lt;&gt;"",INDIRECT("'"&amp;G1849&amp;"'!"&amp;H1849),"")</f>
        <v/>
      </c>
      <c r="G1849" s="560"/>
      <c r="H1849" s="893"/>
      <c r="I1849" s="931"/>
      <c r="J1849" s="931"/>
      <c r="K1849" s="931"/>
      <c r="L1849" s="920"/>
      <c r="M1849" s="920"/>
      <c r="N1849" s="920"/>
      <c r="S1849" s="919"/>
    </row>
    <row r="1850" spans="1:19" ht="12.75" customHeight="1" x14ac:dyDescent="0.15">
      <c r="A1850" s="935">
        <v>1845</v>
      </c>
      <c r="B1850" s="919"/>
      <c r="C1850" s="920"/>
      <c r="D1850" s="931"/>
      <c r="E1850" s="893" t="b">
        <f t="shared" ca="1" si="96"/>
        <v>1</v>
      </c>
      <c r="F1850" s="893" t="str">
        <f t="array" aca="1" ref="F1850" ca="1">IF(G1850&lt;&gt;"",INDIRECT("'"&amp;G1850&amp;"'!"&amp;H1850),"")</f>
        <v/>
      </c>
      <c r="G1850" s="560"/>
      <c r="H1850" s="893"/>
      <c r="I1850" s="931"/>
      <c r="J1850" s="931"/>
      <c r="K1850" s="931"/>
      <c r="L1850" s="920"/>
      <c r="M1850" s="920"/>
      <c r="N1850" s="920"/>
      <c r="S1850" s="919"/>
    </row>
    <row r="1851" spans="1:19" ht="12.75" customHeight="1" x14ac:dyDescent="0.15">
      <c r="A1851" s="935">
        <v>1846</v>
      </c>
      <c r="B1851" s="919"/>
      <c r="C1851" s="920"/>
      <c r="D1851" s="931"/>
      <c r="E1851" s="893" t="b">
        <f t="shared" ca="1" si="96"/>
        <v>1</v>
      </c>
      <c r="F1851" s="893" t="str">
        <f t="array" aca="1" ref="F1851" ca="1">IF(G1851&lt;&gt;"",INDIRECT("'"&amp;G1851&amp;"'!"&amp;H1851),"")</f>
        <v/>
      </c>
      <c r="G1851" s="560"/>
      <c r="H1851" s="893"/>
      <c r="I1851" s="931"/>
      <c r="J1851" s="931"/>
      <c r="K1851" s="931"/>
      <c r="L1851" s="920"/>
      <c r="M1851" s="920"/>
      <c r="N1851" s="920"/>
      <c r="S1851" s="919"/>
    </row>
    <row r="1852" spans="1:19" ht="12.75" customHeight="1" x14ac:dyDescent="0.15">
      <c r="A1852" s="935">
        <v>1847</v>
      </c>
      <c r="B1852" s="919"/>
      <c r="C1852" s="920"/>
      <c r="D1852" s="931"/>
      <c r="E1852" s="893" t="b">
        <f t="shared" ca="1" si="96"/>
        <v>1</v>
      </c>
      <c r="F1852" s="893" t="str">
        <f t="array" aca="1" ref="F1852" ca="1">IF(G1852&lt;&gt;"",INDIRECT("'"&amp;G1852&amp;"'!"&amp;H1852),"")</f>
        <v/>
      </c>
      <c r="G1852" s="560"/>
      <c r="H1852" s="893"/>
      <c r="I1852" s="931"/>
      <c r="J1852" s="931"/>
      <c r="K1852" s="931"/>
      <c r="L1852" s="920"/>
      <c r="M1852" s="920"/>
      <c r="N1852" s="920"/>
      <c r="S1852" s="919"/>
    </row>
    <row r="1853" spans="1:19" ht="12.75" customHeight="1" x14ac:dyDescent="0.15">
      <c r="A1853" s="935">
        <v>1848</v>
      </c>
      <c r="B1853" s="919"/>
      <c r="C1853" s="920"/>
      <c r="D1853" s="931"/>
      <c r="E1853" s="893" t="b">
        <f t="shared" ca="1" si="96"/>
        <v>1</v>
      </c>
      <c r="F1853" s="893" t="str">
        <f t="array" aca="1" ref="F1853" ca="1">IF(G1853&lt;&gt;"",INDIRECT("'"&amp;G1853&amp;"'!"&amp;H1853),"")</f>
        <v/>
      </c>
      <c r="G1853" s="560"/>
      <c r="H1853" s="893"/>
      <c r="I1853" s="931"/>
      <c r="J1853" s="931"/>
      <c r="K1853" s="931"/>
      <c r="L1853" s="920"/>
      <c r="M1853" s="920"/>
      <c r="N1853" s="920"/>
      <c r="S1853" s="919"/>
    </row>
    <row r="1854" spans="1:19" ht="12.75" customHeight="1" x14ac:dyDescent="0.15">
      <c r="A1854" s="935">
        <v>1849</v>
      </c>
      <c r="B1854" s="919"/>
      <c r="C1854" s="920"/>
      <c r="D1854" s="931"/>
      <c r="E1854" s="893" t="b">
        <f t="shared" ca="1" si="96"/>
        <v>1</v>
      </c>
      <c r="F1854" s="893" t="str">
        <f t="array" aca="1" ref="F1854" ca="1">IF(G1854&lt;&gt;"",INDIRECT("'"&amp;G1854&amp;"'!"&amp;H1854),"")</f>
        <v/>
      </c>
      <c r="G1854" s="560"/>
      <c r="H1854" s="893"/>
      <c r="I1854" s="931"/>
      <c r="J1854" s="931"/>
      <c r="K1854" s="931"/>
      <c r="L1854" s="920"/>
      <c r="M1854" s="920"/>
      <c r="N1854" s="920"/>
      <c r="S1854" s="919"/>
    </row>
    <row r="1855" spans="1:19" ht="12.75" customHeight="1" x14ac:dyDescent="0.15">
      <c r="A1855" s="935">
        <v>1850</v>
      </c>
      <c r="B1855" s="919"/>
      <c r="C1855" s="920"/>
      <c r="D1855" s="931"/>
      <c r="E1855" s="893" t="b">
        <f t="shared" ca="1" si="96"/>
        <v>1</v>
      </c>
      <c r="F1855" s="893" t="str">
        <f t="array" aca="1" ref="F1855" ca="1">IF(G1855&lt;&gt;"",INDIRECT("'"&amp;G1855&amp;"'!"&amp;H1855),"")</f>
        <v/>
      </c>
      <c r="G1855" s="560"/>
      <c r="H1855" s="893"/>
      <c r="I1855" s="931"/>
      <c r="J1855" s="931"/>
      <c r="K1855" s="931"/>
      <c r="L1855" s="920"/>
      <c r="M1855" s="920"/>
      <c r="N1855" s="920"/>
      <c r="S1855" s="919"/>
    </row>
    <row r="1856" spans="1:19" ht="12.75" customHeight="1" x14ac:dyDescent="0.15">
      <c r="A1856" s="935">
        <v>1851</v>
      </c>
      <c r="B1856" s="919"/>
      <c r="C1856" s="920"/>
      <c r="D1856" s="931"/>
      <c r="E1856" s="893" t="b">
        <f t="shared" ca="1" si="96"/>
        <v>1</v>
      </c>
      <c r="F1856" s="893" t="str">
        <f t="array" aca="1" ref="F1856" ca="1">IF(G1856&lt;&gt;"",INDIRECT("'"&amp;G1856&amp;"'!"&amp;H1856),"")</f>
        <v/>
      </c>
      <c r="G1856" s="560"/>
      <c r="H1856" s="893"/>
      <c r="I1856" s="931"/>
      <c r="J1856" s="931"/>
      <c r="K1856" s="931"/>
      <c r="L1856" s="920"/>
      <c r="M1856" s="920"/>
      <c r="N1856" s="920"/>
      <c r="S1856" s="919"/>
    </row>
    <row r="1857" spans="1:19" ht="12.75" customHeight="1" x14ac:dyDescent="0.15">
      <c r="A1857" s="935">
        <v>1852</v>
      </c>
      <c r="B1857" s="919"/>
      <c r="C1857" s="920"/>
      <c r="D1857" s="931"/>
      <c r="E1857" s="893" t="b">
        <f t="shared" ca="1" si="96"/>
        <v>1</v>
      </c>
      <c r="F1857" s="893" t="str">
        <f t="array" aca="1" ref="F1857" ca="1">IF(G1857&lt;&gt;"",INDIRECT("'"&amp;G1857&amp;"'!"&amp;H1857),"")</f>
        <v/>
      </c>
      <c r="G1857" s="560"/>
      <c r="H1857" s="893"/>
      <c r="I1857" s="931"/>
      <c r="J1857" s="931"/>
      <c r="K1857" s="931"/>
      <c r="L1857" s="920"/>
      <c r="M1857" s="920"/>
      <c r="N1857" s="920"/>
      <c r="S1857" s="919"/>
    </row>
    <row r="1858" spans="1:19" ht="12.75" customHeight="1" x14ac:dyDescent="0.15">
      <c r="A1858" s="935">
        <v>1853</v>
      </c>
      <c r="B1858" s="919"/>
      <c r="C1858" s="920"/>
      <c r="D1858" s="931"/>
      <c r="E1858" s="893" t="b">
        <f t="shared" ca="1" si="96"/>
        <v>1</v>
      </c>
      <c r="F1858" s="893" t="str">
        <f t="array" aca="1" ref="F1858" ca="1">IF(G1858&lt;&gt;"",INDIRECT("'"&amp;G1858&amp;"'!"&amp;H1858),"")</f>
        <v/>
      </c>
      <c r="G1858" s="560"/>
      <c r="H1858" s="893"/>
      <c r="I1858" s="931"/>
      <c r="J1858" s="931"/>
      <c r="K1858" s="931"/>
      <c r="L1858" s="920"/>
      <c r="M1858" s="920"/>
      <c r="N1858" s="920"/>
      <c r="S1858" s="919"/>
    </row>
    <row r="1859" spans="1:19" ht="12.75" customHeight="1" x14ac:dyDescent="0.15">
      <c r="A1859" s="935">
        <v>1854</v>
      </c>
      <c r="B1859" s="919"/>
      <c r="C1859" s="920"/>
      <c r="D1859" s="931"/>
      <c r="E1859" s="893" t="b">
        <f t="shared" ca="1" si="96"/>
        <v>1</v>
      </c>
      <c r="F1859" s="893" t="str">
        <f t="array" aca="1" ref="F1859" ca="1">IF(G1859&lt;&gt;"",INDIRECT("'"&amp;G1859&amp;"'!"&amp;H1859),"")</f>
        <v/>
      </c>
      <c r="G1859" s="560"/>
      <c r="H1859" s="893"/>
      <c r="I1859" s="931"/>
      <c r="J1859" s="931"/>
      <c r="K1859" s="931"/>
      <c r="L1859" s="920"/>
      <c r="M1859" s="920"/>
      <c r="N1859" s="920"/>
      <c r="S1859" s="919"/>
    </row>
    <row r="1860" spans="1:19" ht="12.75" customHeight="1" x14ac:dyDescent="0.15">
      <c r="A1860" s="935">
        <v>1855</v>
      </c>
      <c r="B1860" s="919"/>
      <c r="C1860" s="920"/>
      <c r="D1860" s="931"/>
      <c r="E1860" s="893" t="b">
        <f t="shared" ca="1" si="96"/>
        <v>1</v>
      </c>
      <c r="F1860" s="893" t="str">
        <f t="array" aca="1" ref="F1860" ca="1">IF(G1860&lt;&gt;"",INDIRECT("'"&amp;G1860&amp;"'!"&amp;H1860),"")</f>
        <v/>
      </c>
      <c r="G1860" s="560"/>
      <c r="H1860" s="893"/>
      <c r="I1860" s="931"/>
      <c r="J1860" s="931"/>
      <c r="K1860" s="931"/>
      <c r="L1860" s="920"/>
      <c r="M1860" s="920"/>
      <c r="N1860" s="920"/>
      <c r="S1860" s="919"/>
    </row>
    <row r="1861" spans="1:19" ht="12.75" customHeight="1" x14ac:dyDescent="0.15">
      <c r="A1861" s="935">
        <v>1856</v>
      </c>
      <c r="B1861" s="919"/>
      <c r="C1861" s="920"/>
      <c r="D1861" s="931"/>
      <c r="E1861" s="893" t="b">
        <f t="shared" ca="1" si="96"/>
        <v>1</v>
      </c>
      <c r="F1861" s="893" t="str">
        <f t="array" aca="1" ref="F1861" ca="1">IF(G1861&lt;&gt;"",INDIRECT("'"&amp;G1861&amp;"'!"&amp;H1861),"")</f>
        <v/>
      </c>
      <c r="G1861" s="560"/>
      <c r="H1861" s="893"/>
      <c r="I1861" s="931"/>
      <c r="J1861" s="931"/>
      <c r="K1861" s="931"/>
      <c r="L1861" s="920"/>
      <c r="M1861" s="920"/>
      <c r="N1861" s="920"/>
      <c r="S1861" s="919"/>
    </row>
    <row r="1862" spans="1:19" ht="12.75" customHeight="1" x14ac:dyDescent="0.15">
      <c r="A1862" s="935">
        <v>1857</v>
      </c>
      <c r="B1862" s="919"/>
      <c r="C1862" s="920"/>
      <c r="D1862" s="931"/>
      <c r="E1862" s="893" t="b">
        <f t="shared" ca="1" si="96"/>
        <v>1</v>
      </c>
      <c r="F1862" s="893" t="str">
        <f t="array" aca="1" ref="F1862" ca="1">IF(G1862&lt;&gt;"",INDIRECT("'"&amp;G1862&amp;"'!"&amp;H1862),"")</f>
        <v/>
      </c>
      <c r="G1862" s="560"/>
      <c r="H1862" s="893"/>
      <c r="I1862" s="931"/>
      <c r="J1862" s="931"/>
      <c r="K1862" s="931"/>
      <c r="L1862" s="920"/>
      <c r="M1862" s="920"/>
      <c r="N1862" s="920"/>
      <c r="S1862" s="919"/>
    </row>
    <row r="1863" spans="1:19" ht="12.75" customHeight="1" x14ac:dyDescent="0.15">
      <c r="A1863" s="935">
        <v>1858</v>
      </c>
      <c r="B1863" s="919"/>
      <c r="C1863" s="920"/>
      <c r="D1863" s="931"/>
      <c r="E1863" s="893" t="b">
        <f t="shared" ca="1" si="96"/>
        <v>1</v>
      </c>
      <c r="F1863" s="893" t="str">
        <f t="array" aca="1" ref="F1863" ca="1">IF(G1863&lt;&gt;"",INDIRECT("'"&amp;G1863&amp;"'!"&amp;H1863),"")</f>
        <v/>
      </c>
      <c r="G1863" s="560"/>
      <c r="H1863" s="893"/>
      <c r="I1863" s="931"/>
      <c r="J1863" s="931"/>
      <c r="K1863" s="931"/>
      <c r="L1863" s="920"/>
      <c r="M1863" s="920"/>
      <c r="N1863" s="920"/>
      <c r="S1863" s="919"/>
    </row>
    <row r="1864" spans="1:19" ht="12.75" customHeight="1" x14ac:dyDescent="0.15">
      <c r="A1864" s="935">
        <v>1859</v>
      </c>
      <c r="B1864" s="919"/>
      <c r="C1864" s="920"/>
      <c r="D1864" s="931"/>
      <c r="E1864" s="893" t="b">
        <f t="shared" ca="1" si="96"/>
        <v>1</v>
      </c>
      <c r="F1864" s="893" t="str">
        <f t="array" aca="1" ref="F1864" ca="1">IF(G1864&lt;&gt;"",INDIRECT("'"&amp;G1864&amp;"'!"&amp;H1864),"")</f>
        <v/>
      </c>
      <c r="G1864" s="560"/>
      <c r="H1864" s="893"/>
      <c r="I1864" s="931"/>
      <c r="J1864" s="931"/>
      <c r="K1864" s="931"/>
      <c r="L1864" s="920"/>
      <c r="M1864" s="920"/>
      <c r="N1864" s="920"/>
      <c r="S1864" s="919"/>
    </row>
    <row r="1865" spans="1:19" ht="12.75" customHeight="1" x14ac:dyDescent="0.15">
      <c r="A1865" s="935">
        <v>1860</v>
      </c>
      <c r="B1865" s="919"/>
      <c r="C1865" s="920"/>
      <c r="D1865" s="931"/>
      <c r="E1865" s="893" t="b">
        <f t="shared" ca="1" si="96"/>
        <v>1</v>
      </c>
      <c r="F1865" s="893" t="str">
        <f t="array" aca="1" ref="F1865" ca="1">IF(G1865&lt;&gt;"",INDIRECT("'"&amp;G1865&amp;"'!"&amp;H1865),"")</f>
        <v/>
      </c>
      <c r="G1865" s="560"/>
      <c r="H1865" s="893"/>
      <c r="I1865" s="931"/>
      <c r="J1865" s="931"/>
      <c r="K1865" s="931"/>
      <c r="L1865" s="920"/>
      <c r="M1865" s="920"/>
      <c r="N1865" s="920"/>
      <c r="S1865" s="919"/>
    </row>
    <row r="1866" spans="1:19" ht="12.75" customHeight="1" x14ac:dyDescent="0.15">
      <c r="A1866" s="935">
        <v>1861</v>
      </c>
      <c r="B1866" s="919"/>
      <c r="C1866" s="920"/>
      <c r="D1866" s="931"/>
      <c r="E1866" s="893" t="b">
        <f t="shared" ca="1" si="96"/>
        <v>1</v>
      </c>
      <c r="F1866" s="893" t="str">
        <f t="array" aca="1" ref="F1866" ca="1">IF(G1866&lt;&gt;"",INDIRECT("'"&amp;G1866&amp;"'!"&amp;H1866),"")</f>
        <v/>
      </c>
      <c r="G1866" s="560"/>
      <c r="H1866" s="893"/>
      <c r="I1866" s="931"/>
      <c r="J1866" s="931"/>
      <c r="K1866" s="931"/>
      <c r="L1866" s="920"/>
      <c r="M1866" s="920"/>
      <c r="N1866" s="920"/>
      <c r="S1866" s="919"/>
    </row>
    <row r="1867" spans="1:19" ht="12.75" customHeight="1" x14ac:dyDescent="0.15">
      <c r="A1867" s="935">
        <v>1862</v>
      </c>
      <c r="B1867" s="919"/>
      <c r="C1867" s="920"/>
      <c r="D1867" s="931"/>
      <c r="E1867" s="893" t="b">
        <f t="shared" ca="1" si="96"/>
        <v>1</v>
      </c>
      <c r="F1867" s="893" t="str">
        <f t="array" aca="1" ref="F1867" ca="1">IF(G1867&lt;&gt;"",INDIRECT("'"&amp;G1867&amp;"'!"&amp;H1867),"")</f>
        <v/>
      </c>
      <c r="G1867" s="560"/>
      <c r="H1867" s="893"/>
      <c r="I1867" s="931"/>
      <c r="J1867" s="931"/>
      <c r="K1867" s="931"/>
      <c r="L1867" s="920"/>
      <c r="M1867" s="920"/>
      <c r="N1867" s="920"/>
      <c r="S1867" s="919"/>
    </row>
    <row r="1868" spans="1:19" ht="12.75" customHeight="1" x14ac:dyDescent="0.15">
      <c r="A1868" s="935">
        <v>1863</v>
      </c>
      <c r="B1868" s="919"/>
      <c r="C1868" s="920"/>
      <c r="D1868" s="931"/>
      <c r="E1868" s="893" t="b">
        <f t="shared" ca="1" si="96"/>
        <v>1</v>
      </c>
      <c r="F1868" s="893" t="str">
        <f t="array" aca="1" ref="F1868" ca="1">IF(G1868&lt;&gt;"",INDIRECT("'"&amp;G1868&amp;"'!"&amp;H1868),"")</f>
        <v/>
      </c>
      <c r="G1868" s="560"/>
      <c r="H1868" s="893"/>
      <c r="I1868" s="931"/>
      <c r="J1868" s="931"/>
      <c r="K1868" s="931"/>
      <c r="L1868" s="920"/>
      <c r="M1868" s="920"/>
      <c r="N1868" s="920"/>
      <c r="S1868" s="919"/>
    </row>
    <row r="1869" spans="1:19" ht="12.75" customHeight="1" x14ac:dyDescent="0.15">
      <c r="A1869" s="935">
        <v>1864</v>
      </c>
      <c r="B1869" s="919"/>
      <c r="C1869" s="920"/>
      <c r="D1869" s="931"/>
      <c r="E1869" s="893" t="b">
        <f t="shared" ca="1" si="96"/>
        <v>1</v>
      </c>
      <c r="F1869" s="893" t="str">
        <f t="array" aca="1" ref="F1869" ca="1">IF(G1869&lt;&gt;"",INDIRECT("'"&amp;G1869&amp;"'!"&amp;H1869),"")</f>
        <v/>
      </c>
      <c r="G1869" s="560"/>
      <c r="H1869" s="893"/>
      <c r="I1869" s="931"/>
      <c r="J1869" s="931"/>
      <c r="K1869" s="931"/>
      <c r="L1869" s="920"/>
      <c r="M1869" s="920"/>
      <c r="N1869" s="920"/>
      <c r="S1869" s="919"/>
    </row>
    <row r="1870" spans="1:19" ht="12.75" customHeight="1" x14ac:dyDescent="0.15">
      <c r="A1870" s="935">
        <v>1865</v>
      </c>
      <c r="B1870" s="919"/>
      <c r="C1870" s="920"/>
      <c r="D1870" s="931"/>
      <c r="E1870" s="893" t="b">
        <f t="shared" ca="1" si="96"/>
        <v>1</v>
      </c>
      <c r="F1870" s="893" t="str">
        <f t="array" aca="1" ref="F1870" ca="1">IF(G1870&lt;&gt;"",INDIRECT("'"&amp;G1870&amp;"'!"&amp;H1870),"")</f>
        <v/>
      </c>
      <c r="G1870" s="560"/>
      <c r="H1870" s="893"/>
      <c r="I1870" s="931"/>
      <c r="J1870" s="931"/>
      <c r="K1870" s="931"/>
      <c r="L1870" s="920"/>
      <c r="M1870" s="920"/>
      <c r="N1870" s="920"/>
      <c r="S1870" s="919"/>
    </row>
    <row r="1871" spans="1:19" ht="12.75" customHeight="1" x14ac:dyDescent="0.15">
      <c r="A1871" s="935">
        <v>1866</v>
      </c>
      <c r="B1871" s="919"/>
      <c r="C1871" s="920"/>
      <c r="D1871" s="931"/>
      <c r="E1871" s="893" t="b">
        <f t="shared" ca="1" si="96"/>
        <v>1</v>
      </c>
      <c r="F1871" s="893" t="str">
        <f t="array" aca="1" ref="F1871" ca="1">IF(G1871&lt;&gt;"",INDIRECT("'"&amp;G1871&amp;"'!"&amp;H1871),"")</f>
        <v/>
      </c>
      <c r="G1871" s="560"/>
      <c r="H1871" s="893"/>
      <c r="I1871" s="931"/>
      <c r="J1871" s="931"/>
      <c r="K1871" s="931"/>
      <c r="L1871" s="920"/>
      <c r="M1871" s="920"/>
      <c r="N1871" s="920"/>
      <c r="S1871" s="919"/>
    </row>
    <row r="1872" spans="1:19" ht="12.75" customHeight="1" x14ac:dyDescent="0.15">
      <c r="A1872" s="935">
        <v>1867</v>
      </c>
      <c r="B1872" s="919"/>
      <c r="C1872" s="920"/>
      <c r="D1872" s="931"/>
      <c r="E1872" s="893" t="b">
        <f t="shared" ca="1" si="96"/>
        <v>1</v>
      </c>
      <c r="F1872" s="893" t="str">
        <f t="array" aca="1" ref="F1872" ca="1">IF(G1872&lt;&gt;"",INDIRECT("'"&amp;G1872&amp;"'!"&amp;H1872),"")</f>
        <v/>
      </c>
      <c r="G1872" s="560"/>
      <c r="H1872" s="893"/>
      <c r="I1872" s="931"/>
      <c r="J1872" s="931"/>
      <c r="K1872" s="931"/>
      <c r="L1872" s="920"/>
      <c r="M1872" s="920"/>
      <c r="N1872" s="920"/>
      <c r="S1872" s="919"/>
    </row>
    <row r="1873" spans="1:19" ht="12.75" customHeight="1" x14ac:dyDescent="0.15">
      <c r="A1873" s="935">
        <v>1868</v>
      </c>
      <c r="B1873" s="919"/>
      <c r="C1873" s="920"/>
      <c r="D1873" s="931"/>
      <c r="E1873" s="893" t="b">
        <f t="shared" ca="1" si="96"/>
        <v>1</v>
      </c>
      <c r="F1873" s="893" t="str">
        <f t="array" aca="1" ref="F1873" ca="1">IF(G1873&lt;&gt;"",INDIRECT("'"&amp;G1873&amp;"'!"&amp;H1873),"")</f>
        <v/>
      </c>
      <c r="G1873" s="560"/>
      <c r="H1873" s="893"/>
      <c r="I1873" s="931"/>
      <c r="J1873" s="931"/>
      <c r="K1873" s="931"/>
      <c r="L1873" s="920"/>
      <c r="M1873" s="920"/>
      <c r="N1873" s="920"/>
      <c r="S1873" s="919"/>
    </row>
    <row r="1874" spans="1:19" ht="12.75" customHeight="1" x14ac:dyDescent="0.15">
      <c r="A1874" s="935">
        <v>1869</v>
      </c>
      <c r="B1874" s="919"/>
      <c r="C1874" s="920"/>
      <c r="D1874" s="931"/>
      <c r="E1874" s="893" t="b">
        <f t="shared" ca="1" si="96"/>
        <v>1</v>
      </c>
      <c r="F1874" s="893" t="str">
        <f t="array" aca="1" ref="F1874" ca="1">IF(G1874&lt;&gt;"",INDIRECT("'"&amp;G1874&amp;"'!"&amp;H1874),"")</f>
        <v/>
      </c>
      <c r="G1874" s="560"/>
      <c r="H1874" s="893"/>
      <c r="I1874" s="931"/>
      <c r="J1874" s="931"/>
      <c r="K1874" s="931"/>
      <c r="L1874" s="920"/>
      <c r="M1874" s="920"/>
      <c r="N1874" s="920"/>
      <c r="S1874" s="919"/>
    </row>
    <row r="1875" spans="1:19" ht="12.75" customHeight="1" x14ac:dyDescent="0.15">
      <c r="A1875" s="935">
        <v>1870</v>
      </c>
      <c r="B1875" s="919"/>
      <c r="C1875" s="920"/>
      <c r="D1875" s="931"/>
      <c r="E1875" s="893" t="b">
        <f t="shared" ca="1" si="96"/>
        <v>1</v>
      </c>
      <c r="F1875" s="893" t="str">
        <f t="array" aca="1" ref="F1875" ca="1">IF(G1875&lt;&gt;"",INDIRECT("'"&amp;G1875&amp;"'!"&amp;H1875),"")</f>
        <v/>
      </c>
      <c r="G1875" s="560"/>
      <c r="H1875" s="893"/>
      <c r="I1875" s="931"/>
      <c r="J1875" s="931"/>
      <c r="K1875" s="931"/>
      <c r="L1875" s="920"/>
      <c r="M1875" s="920"/>
      <c r="N1875" s="920"/>
      <c r="S1875" s="919"/>
    </row>
    <row r="1876" spans="1:19" ht="12.75" customHeight="1" x14ac:dyDescent="0.15">
      <c r="A1876" s="935">
        <v>1871</v>
      </c>
      <c r="B1876" s="919"/>
      <c r="C1876" s="920"/>
      <c r="D1876" s="931"/>
      <c r="E1876" s="893" t="b">
        <f t="shared" ca="1" si="96"/>
        <v>1</v>
      </c>
      <c r="F1876" s="893" t="str">
        <f t="array" aca="1" ref="F1876" ca="1">IF(G1876&lt;&gt;"",INDIRECT("'"&amp;G1876&amp;"'!"&amp;H1876),"")</f>
        <v/>
      </c>
      <c r="G1876" s="560"/>
      <c r="H1876" s="893"/>
      <c r="I1876" s="931"/>
      <c r="J1876" s="931"/>
      <c r="K1876" s="931"/>
      <c r="L1876" s="920"/>
      <c r="M1876" s="920"/>
      <c r="N1876" s="920"/>
      <c r="S1876" s="919"/>
    </row>
    <row r="1877" spans="1:19" ht="12.75" customHeight="1" x14ac:dyDescent="0.15">
      <c r="A1877" s="935">
        <v>1872</v>
      </c>
      <c r="B1877" s="919"/>
      <c r="C1877" s="920"/>
      <c r="D1877" s="931"/>
      <c r="E1877" s="893" t="b">
        <f t="shared" ca="1" si="96"/>
        <v>1</v>
      </c>
      <c r="F1877" s="893" t="str">
        <f t="array" aca="1" ref="F1877" ca="1">IF(G1877&lt;&gt;"",INDIRECT("'"&amp;G1877&amp;"'!"&amp;H1877),"")</f>
        <v/>
      </c>
      <c r="G1877" s="560"/>
      <c r="H1877" s="893"/>
      <c r="I1877" s="931"/>
      <c r="J1877" s="931"/>
      <c r="K1877" s="931"/>
      <c r="L1877" s="920"/>
      <c r="M1877" s="920"/>
      <c r="N1877" s="920"/>
      <c r="S1877" s="919"/>
    </row>
    <row r="1878" spans="1:19" ht="12.75" customHeight="1" x14ac:dyDescent="0.15">
      <c r="A1878" s="935">
        <v>1873</v>
      </c>
      <c r="B1878" s="919"/>
      <c r="C1878" s="920"/>
      <c r="D1878" s="931"/>
      <c r="E1878" s="893" t="b">
        <f t="shared" ca="1" si="96"/>
        <v>1</v>
      </c>
      <c r="F1878" s="893" t="str">
        <f t="array" aca="1" ref="F1878" ca="1">IF(G1878&lt;&gt;"",INDIRECT("'"&amp;G1878&amp;"'!"&amp;H1878),"")</f>
        <v/>
      </c>
      <c r="G1878" s="560"/>
      <c r="H1878" s="893"/>
      <c r="I1878" s="931"/>
      <c r="J1878" s="931"/>
      <c r="K1878" s="931"/>
      <c r="L1878" s="920"/>
      <c r="M1878" s="920"/>
      <c r="N1878" s="920"/>
      <c r="S1878" s="919"/>
    </row>
    <row r="1879" spans="1:19" ht="12.75" customHeight="1" x14ac:dyDescent="0.15">
      <c r="A1879" s="935">
        <v>1874</v>
      </c>
      <c r="B1879" s="919"/>
      <c r="C1879" s="920"/>
      <c r="D1879" s="931"/>
      <c r="E1879" s="893" t="b">
        <f t="shared" ca="1" si="96"/>
        <v>1</v>
      </c>
      <c r="F1879" s="893" t="str">
        <f t="array" aca="1" ref="F1879" ca="1">IF(G1879&lt;&gt;"",INDIRECT("'"&amp;G1879&amp;"'!"&amp;H1879),"")</f>
        <v/>
      </c>
      <c r="G1879" s="560"/>
      <c r="H1879" s="893"/>
      <c r="I1879" s="931"/>
      <c r="J1879" s="931"/>
      <c r="K1879" s="931"/>
      <c r="L1879" s="920"/>
      <c r="M1879" s="920"/>
      <c r="N1879" s="920"/>
      <c r="S1879" s="919"/>
    </row>
    <row r="1880" spans="1:19" ht="12.75" customHeight="1" x14ac:dyDescent="0.15">
      <c r="A1880" s="935">
        <v>1875</v>
      </c>
      <c r="B1880" s="919"/>
      <c r="C1880" s="920"/>
      <c r="D1880" s="931"/>
      <c r="E1880" s="893" t="b">
        <f t="shared" ca="1" si="96"/>
        <v>1</v>
      </c>
      <c r="F1880" s="893" t="str">
        <f t="array" aca="1" ref="F1880" ca="1">IF(G1880&lt;&gt;"",INDIRECT("'"&amp;G1880&amp;"'!"&amp;H1880),"")</f>
        <v/>
      </c>
      <c r="G1880" s="560"/>
      <c r="H1880" s="893"/>
      <c r="I1880" s="931"/>
      <c r="J1880" s="931"/>
      <c r="K1880" s="931"/>
      <c r="L1880" s="920"/>
      <c r="M1880" s="920"/>
      <c r="N1880" s="920"/>
      <c r="S1880" s="919"/>
    </row>
    <row r="1881" spans="1:19" ht="12.75" customHeight="1" x14ac:dyDescent="0.15">
      <c r="A1881" s="935">
        <v>1876</v>
      </c>
      <c r="B1881" s="919"/>
      <c r="C1881" s="920"/>
      <c r="D1881" s="931"/>
      <c r="E1881" s="893" t="b">
        <f t="shared" ca="1" si="96"/>
        <v>1</v>
      </c>
      <c r="F1881" s="893" t="str">
        <f t="array" aca="1" ref="F1881" ca="1">IF(G1881&lt;&gt;"",INDIRECT("'"&amp;G1881&amp;"'!"&amp;H1881),"")</f>
        <v/>
      </c>
      <c r="G1881" s="560"/>
      <c r="H1881" s="893"/>
      <c r="I1881" s="931"/>
      <c r="J1881" s="931"/>
      <c r="K1881" s="931"/>
      <c r="L1881" s="920"/>
      <c r="M1881" s="920"/>
      <c r="N1881" s="920"/>
      <c r="S1881" s="919"/>
    </row>
    <row r="1882" spans="1:19" ht="12.75" customHeight="1" x14ac:dyDescent="0.15">
      <c r="A1882" s="935">
        <v>1877</v>
      </c>
      <c r="B1882" s="919"/>
      <c r="C1882" s="920"/>
      <c r="D1882" s="931"/>
      <c r="E1882" s="893" t="b">
        <f t="shared" ca="1" si="96"/>
        <v>1</v>
      </c>
      <c r="F1882" s="893" t="str">
        <f t="array" aca="1" ref="F1882" ca="1">IF(G1882&lt;&gt;"",INDIRECT("'"&amp;G1882&amp;"'!"&amp;H1882),"")</f>
        <v/>
      </c>
      <c r="G1882" s="560"/>
      <c r="H1882" s="893"/>
      <c r="I1882" s="931"/>
      <c r="J1882" s="931"/>
      <c r="K1882" s="931"/>
      <c r="L1882" s="920"/>
      <c r="M1882" s="920"/>
      <c r="N1882" s="920"/>
      <c r="S1882" s="919"/>
    </row>
    <row r="1883" spans="1:19" ht="12.75" customHeight="1" x14ac:dyDescent="0.15">
      <c r="A1883" s="935">
        <v>1878</v>
      </c>
      <c r="B1883" s="919"/>
      <c r="C1883" s="920"/>
      <c r="D1883" s="920"/>
      <c r="E1883" s="893" t="b">
        <f t="shared" ca="1" si="96"/>
        <v>1</v>
      </c>
      <c r="F1883" s="893" t="str">
        <f t="array" aca="1" ref="F1883" ca="1">IF(G1883&lt;&gt;"",INDIRECT("'"&amp;G1883&amp;"'!"&amp;H1883),"")</f>
        <v/>
      </c>
      <c r="G1883" s="560"/>
      <c r="H1883" s="893"/>
      <c r="I1883" s="920"/>
      <c r="J1883" s="920"/>
      <c r="K1883" s="920"/>
      <c r="L1883" s="920"/>
      <c r="M1883" s="920"/>
      <c r="N1883" s="920"/>
      <c r="S1883" s="919"/>
    </row>
    <row r="1884" spans="1:19" ht="12.75" customHeight="1" x14ac:dyDescent="0.15">
      <c r="A1884" s="935">
        <v>1879</v>
      </c>
      <c r="B1884" s="919"/>
      <c r="C1884" s="920"/>
      <c r="D1884" s="920"/>
      <c r="E1884" s="893" t="b">
        <f t="shared" ca="1" si="96"/>
        <v>1</v>
      </c>
      <c r="F1884" s="893" t="str">
        <f t="array" aca="1" ref="F1884" ca="1">IF(G1884&lt;&gt;"",INDIRECT("'"&amp;G1884&amp;"'!"&amp;H1884),"")</f>
        <v/>
      </c>
      <c r="G1884" s="560"/>
      <c r="H1884" s="893"/>
      <c r="I1884" s="920"/>
      <c r="J1884" s="920"/>
      <c r="K1884" s="920"/>
      <c r="L1884" s="920"/>
      <c r="M1884" s="920"/>
      <c r="N1884" s="920"/>
      <c r="S1884" s="919"/>
    </row>
    <row r="1885" spans="1:19" ht="12.75" customHeight="1" x14ac:dyDescent="0.15">
      <c r="A1885" s="935">
        <v>1880</v>
      </c>
      <c r="B1885" s="919"/>
      <c r="C1885" s="920"/>
      <c r="D1885" s="920"/>
      <c r="E1885" s="893" t="b">
        <f t="shared" ca="1" si="96"/>
        <v>1</v>
      </c>
      <c r="F1885" s="893" t="str">
        <f t="array" aca="1" ref="F1885" ca="1">IF(G1885&lt;&gt;"",INDIRECT("'"&amp;G1885&amp;"'!"&amp;H1885),"")</f>
        <v/>
      </c>
      <c r="G1885" s="560"/>
      <c r="H1885" s="893"/>
      <c r="I1885" s="920"/>
      <c r="J1885" s="920"/>
      <c r="K1885" s="920"/>
      <c r="L1885" s="920"/>
      <c r="M1885" s="920"/>
      <c r="N1885" s="920"/>
      <c r="S1885" s="919"/>
    </row>
    <row r="1886" spans="1:19" ht="12.75" customHeight="1" x14ac:dyDescent="0.15">
      <c r="A1886" s="935">
        <v>1881</v>
      </c>
      <c r="B1886" s="919"/>
      <c r="C1886" s="920"/>
      <c r="D1886" s="931"/>
      <c r="E1886" s="893" t="b">
        <f t="shared" ca="1" si="96"/>
        <v>1</v>
      </c>
      <c r="F1886" s="893" t="str">
        <f t="array" aca="1" ref="F1886" ca="1">IF(G1886&lt;&gt;"",INDIRECT("'"&amp;G1886&amp;"'!"&amp;H1886),"")</f>
        <v/>
      </c>
      <c r="G1886" s="560"/>
      <c r="H1886" s="893"/>
      <c r="I1886" s="931"/>
      <c r="J1886" s="931"/>
      <c r="K1886" s="931"/>
      <c r="L1886" s="920"/>
      <c r="M1886" s="920"/>
      <c r="N1886" s="920"/>
      <c r="S1886" s="919"/>
    </row>
    <row r="1887" spans="1:19" ht="12.75" customHeight="1" x14ac:dyDescent="0.15">
      <c r="A1887" s="935">
        <v>1882</v>
      </c>
      <c r="B1887" s="919"/>
      <c r="C1887" s="920"/>
      <c r="D1887" s="931"/>
      <c r="E1887" s="893" t="b">
        <f t="shared" ca="1" si="96"/>
        <v>1</v>
      </c>
      <c r="F1887" s="893" t="str">
        <f t="array" aca="1" ref="F1887" ca="1">IF(G1887&lt;&gt;"",INDIRECT("'"&amp;G1887&amp;"'!"&amp;H1887),"")</f>
        <v/>
      </c>
      <c r="G1887" s="560"/>
      <c r="H1887" s="893"/>
      <c r="I1887" s="931"/>
      <c r="J1887" s="931"/>
      <c r="K1887" s="931"/>
      <c r="L1887" s="920"/>
      <c r="M1887" s="920"/>
      <c r="N1887" s="920"/>
      <c r="S1887" s="919"/>
    </row>
    <row r="1888" spans="1:19" ht="12.75" customHeight="1" x14ac:dyDescent="0.15">
      <c r="A1888" s="935">
        <v>1883</v>
      </c>
      <c r="B1888" s="919"/>
      <c r="C1888" s="920"/>
      <c r="D1888" s="931"/>
      <c r="E1888" s="893" t="b">
        <f t="shared" ca="1" si="96"/>
        <v>1</v>
      </c>
      <c r="F1888" s="893" t="str">
        <f t="array" aca="1" ref="F1888" ca="1">IF(G1888&lt;&gt;"",INDIRECT("'"&amp;G1888&amp;"'!"&amp;H1888),"")</f>
        <v/>
      </c>
      <c r="G1888" s="560"/>
      <c r="H1888" s="893"/>
      <c r="I1888" s="931"/>
      <c r="J1888" s="931"/>
      <c r="K1888" s="931"/>
      <c r="L1888" s="920"/>
      <c r="M1888" s="920"/>
      <c r="N1888" s="920"/>
      <c r="S1888" s="919"/>
    </row>
    <row r="1889" spans="1:19" ht="12.75" customHeight="1" x14ac:dyDescent="0.15">
      <c r="A1889" s="935">
        <v>1884</v>
      </c>
      <c r="B1889" s="919"/>
      <c r="C1889" s="920"/>
      <c r="D1889" s="931"/>
      <c r="E1889" s="893" t="b">
        <f t="shared" ca="1" si="96"/>
        <v>1</v>
      </c>
      <c r="F1889" s="893" t="str">
        <f t="array" aca="1" ref="F1889" ca="1">IF(G1889&lt;&gt;"",INDIRECT("'"&amp;G1889&amp;"'!"&amp;H1889),"")</f>
        <v/>
      </c>
      <c r="G1889" s="560"/>
      <c r="H1889" s="893"/>
      <c r="I1889" s="931"/>
      <c r="J1889" s="931"/>
      <c r="K1889" s="931"/>
      <c r="L1889" s="920"/>
      <c r="M1889" s="920"/>
      <c r="N1889" s="920"/>
      <c r="S1889" s="919"/>
    </row>
    <row r="1890" spans="1:19" ht="12.75" customHeight="1" x14ac:dyDescent="0.15">
      <c r="A1890" s="935">
        <v>1885</v>
      </c>
      <c r="B1890" s="919"/>
      <c r="C1890" s="920"/>
      <c r="D1890" s="931"/>
      <c r="E1890" s="893" t="b">
        <f t="shared" ca="1" si="96"/>
        <v>1</v>
      </c>
      <c r="F1890" s="893" t="str">
        <f t="array" aca="1" ref="F1890" ca="1">IF(G1890&lt;&gt;"",INDIRECT("'"&amp;G1890&amp;"'!"&amp;H1890),"")</f>
        <v/>
      </c>
      <c r="G1890" s="560"/>
      <c r="H1890" s="893"/>
      <c r="I1890" s="931"/>
      <c r="J1890" s="931"/>
      <c r="K1890" s="931"/>
      <c r="L1890" s="920"/>
      <c r="M1890" s="920"/>
      <c r="N1890" s="920"/>
      <c r="S1890" s="919"/>
    </row>
    <row r="1891" spans="1:19" ht="12.75" customHeight="1" x14ac:dyDescent="0.15">
      <c r="A1891" s="935">
        <v>1886</v>
      </c>
      <c r="B1891" s="919"/>
      <c r="C1891" s="920"/>
      <c r="D1891" s="931"/>
      <c r="E1891" s="893" t="b">
        <f t="shared" ca="1" si="96"/>
        <v>1</v>
      </c>
      <c r="F1891" s="893" t="str">
        <f t="array" aca="1" ref="F1891" ca="1">IF(G1891&lt;&gt;"",INDIRECT("'"&amp;G1891&amp;"'!"&amp;H1891),"")</f>
        <v/>
      </c>
      <c r="G1891" s="560"/>
      <c r="H1891" s="893"/>
      <c r="I1891" s="931"/>
      <c r="J1891" s="931"/>
      <c r="K1891" s="931"/>
      <c r="L1891" s="920"/>
      <c r="M1891" s="920"/>
      <c r="N1891" s="920"/>
      <c r="S1891" s="919"/>
    </row>
    <row r="1892" spans="1:19" ht="12.75" customHeight="1" x14ac:dyDescent="0.15">
      <c r="A1892" s="935">
        <v>1887</v>
      </c>
      <c r="B1892" s="919"/>
      <c r="C1892" s="920"/>
      <c r="D1892" s="920"/>
      <c r="E1892" s="893" t="b">
        <f t="shared" ca="1" si="96"/>
        <v>1</v>
      </c>
      <c r="F1892" s="893" t="str">
        <f t="array" aca="1" ref="F1892" ca="1">IF(G1892&lt;&gt;"",INDIRECT("'"&amp;G1892&amp;"'!"&amp;H1892),"")</f>
        <v/>
      </c>
      <c r="G1892" s="560"/>
      <c r="H1892" s="893"/>
      <c r="I1892" s="920"/>
      <c r="J1892" s="920"/>
      <c r="K1892" s="920"/>
      <c r="L1892" s="920"/>
      <c r="M1892" s="920"/>
      <c r="N1892" s="920"/>
      <c r="S1892" s="919"/>
    </row>
    <row r="1893" spans="1:19" ht="12.75" customHeight="1" x14ac:dyDescent="0.15">
      <c r="A1893" s="935">
        <v>1888</v>
      </c>
      <c r="B1893" s="919"/>
      <c r="C1893" s="920"/>
      <c r="D1893" s="920"/>
      <c r="E1893" s="893" t="b">
        <f t="shared" ca="1" si="96"/>
        <v>1</v>
      </c>
      <c r="F1893" s="893" t="str">
        <f t="array" aca="1" ref="F1893" ca="1">IF(G1893&lt;&gt;"",INDIRECT("'"&amp;G1893&amp;"'!"&amp;H1893),"")</f>
        <v/>
      </c>
      <c r="G1893" s="560"/>
      <c r="H1893" s="893"/>
      <c r="I1893" s="920"/>
      <c r="J1893" s="920"/>
      <c r="K1893" s="920"/>
      <c r="L1893" s="920"/>
      <c r="M1893" s="920"/>
      <c r="N1893" s="920"/>
      <c r="S1893" s="919"/>
    </row>
    <row r="1894" spans="1:19" ht="12.75" customHeight="1" x14ac:dyDescent="0.15">
      <c r="A1894" s="935">
        <v>1889</v>
      </c>
      <c r="B1894" s="919"/>
      <c r="C1894" s="920"/>
      <c r="D1894" s="920"/>
      <c r="E1894" s="893" t="b">
        <f t="shared" ca="1" si="96"/>
        <v>1</v>
      </c>
      <c r="F1894" s="893" t="str">
        <f t="array" aca="1" ref="F1894" ca="1">IF(G1894&lt;&gt;"",INDIRECT("'"&amp;G1894&amp;"'!"&amp;H1894),"")</f>
        <v/>
      </c>
      <c r="G1894" s="560"/>
      <c r="H1894" s="893"/>
      <c r="I1894" s="920"/>
      <c r="J1894" s="920"/>
      <c r="K1894" s="920"/>
      <c r="L1894" s="920"/>
      <c r="M1894" s="920"/>
      <c r="N1894" s="920"/>
      <c r="S1894" s="919"/>
    </row>
    <row r="1895" spans="1:19" ht="12.75" customHeight="1" x14ac:dyDescent="0.15">
      <c r="A1895" s="935">
        <v>1890</v>
      </c>
      <c r="B1895" s="919"/>
      <c r="C1895" s="920"/>
      <c r="D1895" s="920"/>
      <c r="E1895" s="893" t="b">
        <f t="shared" ca="1" si="96"/>
        <v>1</v>
      </c>
      <c r="F1895" s="893" t="str">
        <f t="array" aca="1" ref="F1895" ca="1">IF(G1895&lt;&gt;"",INDIRECT("'"&amp;G1895&amp;"'!"&amp;H1895),"")</f>
        <v/>
      </c>
      <c r="G1895" s="560"/>
      <c r="H1895" s="893"/>
      <c r="I1895" s="920"/>
      <c r="J1895" s="920"/>
      <c r="K1895" s="920"/>
      <c r="L1895" s="920"/>
      <c r="M1895" s="920"/>
      <c r="N1895" s="920"/>
      <c r="S1895" s="919"/>
    </row>
    <row r="1896" spans="1:19" ht="12.75" customHeight="1" x14ac:dyDescent="0.15">
      <c r="A1896" s="935">
        <v>1891</v>
      </c>
      <c r="B1896" s="919"/>
      <c r="C1896" s="920"/>
      <c r="D1896" s="920"/>
      <c r="E1896" s="893" t="b">
        <f t="shared" ca="1" si="96"/>
        <v>1</v>
      </c>
      <c r="F1896" s="893" t="str">
        <f t="array" aca="1" ref="F1896" ca="1">IF(G1896&lt;&gt;"",INDIRECT("'"&amp;G1896&amp;"'!"&amp;H1896),"")</f>
        <v/>
      </c>
      <c r="G1896" s="560"/>
      <c r="H1896" s="893"/>
      <c r="I1896" s="920"/>
      <c r="J1896" s="920"/>
      <c r="K1896" s="920"/>
      <c r="L1896" s="920"/>
      <c r="M1896" s="920"/>
      <c r="N1896" s="920"/>
      <c r="S1896" s="919"/>
    </row>
    <row r="1897" spans="1:19" ht="12.75" customHeight="1" x14ac:dyDescent="0.15">
      <c r="A1897" s="935">
        <v>1892</v>
      </c>
      <c r="B1897" s="919"/>
      <c r="C1897" s="920"/>
      <c r="D1897" s="920"/>
      <c r="E1897" s="893" t="b">
        <f t="shared" ca="1" si="96"/>
        <v>1</v>
      </c>
      <c r="F1897" s="893" t="str">
        <f t="array" aca="1" ref="F1897" ca="1">IF(G1897&lt;&gt;"",INDIRECT("'"&amp;G1897&amp;"'!"&amp;H1897),"")</f>
        <v/>
      </c>
      <c r="G1897" s="560"/>
      <c r="H1897" s="893"/>
      <c r="I1897" s="920"/>
      <c r="J1897" s="920"/>
      <c r="K1897" s="920"/>
      <c r="L1897" s="920"/>
      <c r="M1897" s="920"/>
      <c r="N1897" s="920"/>
      <c r="S1897" s="919"/>
    </row>
    <row r="1898" spans="1:19" ht="12.75" customHeight="1" x14ac:dyDescent="0.15">
      <c r="A1898" s="935">
        <v>1893</v>
      </c>
      <c r="B1898" s="919"/>
      <c r="C1898" s="920"/>
      <c r="D1898" s="920"/>
      <c r="E1898" s="893" t="b">
        <f t="shared" ca="1" si="96"/>
        <v>1</v>
      </c>
      <c r="F1898" s="893" t="str">
        <f t="array" aca="1" ref="F1898" ca="1">IF(G1898&lt;&gt;"",INDIRECT("'"&amp;G1898&amp;"'!"&amp;H1898),"")</f>
        <v/>
      </c>
      <c r="G1898" s="560"/>
      <c r="H1898" s="893"/>
      <c r="I1898" s="920"/>
      <c r="J1898" s="920"/>
      <c r="K1898" s="920"/>
      <c r="L1898" s="920"/>
      <c r="M1898" s="920"/>
      <c r="N1898" s="920"/>
      <c r="S1898" s="919"/>
    </row>
    <row r="1899" spans="1:19" ht="12.75" customHeight="1" x14ac:dyDescent="0.15">
      <c r="A1899" s="935">
        <v>1894</v>
      </c>
      <c r="B1899" s="919"/>
      <c r="C1899" s="920"/>
      <c r="D1899" s="920"/>
      <c r="E1899" s="893" t="b">
        <f t="shared" ca="1" si="96"/>
        <v>1</v>
      </c>
      <c r="F1899" s="893" t="str">
        <f t="array" aca="1" ref="F1899" ca="1">IF(G1899&lt;&gt;"",INDIRECT("'"&amp;G1899&amp;"'!"&amp;H1899),"")</f>
        <v/>
      </c>
      <c r="G1899" s="560"/>
      <c r="H1899" s="893"/>
      <c r="I1899" s="920"/>
      <c r="J1899" s="920"/>
      <c r="K1899" s="920"/>
      <c r="L1899" s="920"/>
      <c r="M1899" s="920"/>
      <c r="N1899" s="920"/>
      <c r="S1899" s="919"/>
    </row>
    <row r="1900" spans="1:19" ht="12.75" customHeight="1" x14ac:dyDescent="0.15">
      <c r="A1900" s="935">
        <v>1895</v>
      </c>
      <c r="B1900" s="919"/>
      <c r="C1900" s="920"/>
      <c r="D1900" s="931"/>
      <c r="E1900" s="893" t="b">
        <f t="shared" ca="1" si="96"/>
        <v>1</v>
      </c>
      <c r="F1900" s="893" t="str">
        <f t="array" aca="1" ref="F1900" ca="1">IF(G1900&lt;&gt;"",INDIRECT("'"&amp;G1900&amp;"'!"&amp;H1900),"")</f>
        <v/>
      </c>
      <c r="G1900" s="560"/>
      <c r="H1900" s="893"/>
      <c r="I1900" s="931"/>
      <c r="J1900" s="931"/>
      <c r="K1900" s="931"/>
      <c r="L1900" s="920"/>
      <c r="M1900" s="920"/>
      <c r="N1900" s="920"/>
      <c r="S1900" s="919"/>
    </row>
    <row r="1901" spans="1:19" ht="12.75" customHeight="1" x14ac:dyDescent="0.15">
      <c r="A1901" s="935">
        <v>1896</v>
      </c>
      <c r="B1901" s="919"/>
      <c r="C1901" s="920"/>
      <c r="D1901" s="920"/>
      <c r="E1901" s="893" t="b">
        <f t="shared" ca="1" si="96"/>
        <v>1</v>
      </c>
      <c r="F1901" s="893" t="str">
        <f t="array" aca="1" ref="F1901" ca="1">IF(G1901&lt;&gt;"",INDIRECT("'"&amp;G1901&amp;"'!"&amp;H1901),"")</f>
        <v/>
      </c>
      <c r="G1901" s="560"/>
      <c r="H1901" s="893"/>
      <c r="I1901" s="920"/>
      <c r="J1901" s="920"/>
      <c r="K1901" s="920"/>
      <c r="L1901" s="920"/>
      <c r="M1901" s="920"/>
      <c r="N1901" s="920"/>
      <c r="S1901" s="919"/>
    </row>
    <row r="1902" spans="1:19" ht="12.75" customHeight="1" x14ac:dyDescent="0.15">
      <c r="A1902" s="935">
        <v>1897</v>
      </c>
      <c r="B1902" s="919"/>
      <c r="C1902" s="920"/>
      <c r="D1902" s="920"/>
      <c r="E1902" s="893" t="b">
        <f t="shared" ca="1" si="96"/>
        <v>1</v>
      </c>
      <c r="F1902" s="893" t="str">
        <f t="array" aca="1" ref="F1902" ca="1">IF(G1902&lt;&gt;"",INDIRECT("'"&amp;G1902&amp;"'!"&amp;H1902),"")</f>
        <v/>
      </c>
      <c r="G1902" s="560"/>
      <c r="H1902" s="893"/>
      <c r="I1902" s="920"/>
      <c r="J1902" s="920"/>
      <c r="K1902" s="920"/>
      <c r="L1902" s="920"/>
      <c r="M1902" s="920"/>
      <c r="N1902" s="920"/>
      <c r="S1902" s="919"/>
    </row>
    <row r="1903" spans="1:19" ht="12.75" customHeight="1" x14ac:dyDescent="0.15">
      <c r="A1903" s="935">
        <v>1898</v>
      </c>
      <c r="B1903" s="919"/>
      <c r="C1903" s="920"/>
      <c r="D1903" s="931"/>
      <c r="E1903" s="893" t="b">
        <f t="shared" ca="1" si="96"/>
        <v>1</v>
      </c>
      <c r="F1903" s="893" t="str">
        <f t="array" aca="1" ref="F1903" ca="1">IF(G1903&lt;&gt;"",INDIRECT("'"&amp;G1903&amp;"'!"&amp;H1903),"")</f>
        <v/>
      </c>
      <c r="G1903" s="560"/>
      <c r="H1903" s="893"/>
      <c r="I1903" s="931"/>
      <c r="J1903" s="931"/>
      <c r="K1903" s="931"/>
      <c r="L1903" s="920"/>
      <c r="M1903" s="920"/>
      <c r="N1903" s="920"/>
      <c r="S1903" s="919"/>
    </row>
    <row r="1904" spans="1:19" ht="12.75" customHeight="1" x14ac:dyDescent="0.15">
      <c r="A1904" s="935">
        <v>1899</v>
      </c>
      <c r="B1904" s="919"/>
      <c r="C1904" s="920"/>
      <c r="D1904" s="931"/>
      <c r="E1904" s="893" t="b">
        <f t="shared" ca="1" si="96"/>
        <v>1</v>
      </c>
      <c r="F1904" s="893" t="str">
        <f t="array" aca="1" ref="F1904" ca="1">IF(G1904&lt;&gt;"",INDIRECT("'"&amp;G1904&amp;"'!"&amp;H1904),"")</f>
        <v/>
      </c>
      <c r="G1904" s="560"/>
      <c r="H1904" s="893"/>
      <c r="I1904" s="931"/>
      <c r="J1904" s="931"/>
      <c r="K1904" s="931"/>
      <c r="L1904" s="920"/>
      <c r="M1904" s="920"/>
      <c r="N1904" s="920"/>
      <c r="S1904" s="919"/>
    </row>
    <row r="1905" spans="1:19" ht="12.75" customHeight="1" x14ac:dyDescent="0.15">
      <c r="A1905" s="935">
        <v>1900</v>
      </c>
      <c r="B1905" s="919"/>
      <c r="C1905" s="920"/>
      <c r="D1905" s="931"/>
      <c r="E1905" s="893" t="b">
        <f t="shared" ca="1" si="96"/>
        <v>1</v>
      </c>
      <c r="F1905" s="893" t="str">
        <f t="array" aca="1" ref="F1905" ca="1">IF(G1905&lt;&gt;"",INDIRECT("'"&amp;G1905&amp;"'!"&amp;H1905),"")</f>
        <v/>
      </c>
      <c r="G1905" s="560"/>
      <c r="H1905" s="893"/>
      <c r="I1905" s="931"/>
      <c r="J1905" s="931"/>
      <c r="K1905" s="931"/>
      <c r="L1905" s="920"/>
      <c r="M1905" s="920"/>
      <c r="N1905" s="920"/>
      <c r="S1905" s="919"/>
    </row>
    <row r="1906" spans="1:19" ht="12.75" customHeight="1" x14ac:dyDescent="0.15">
      <c r="A1906" s="935">
        <v>1901</v>
      </c>
      <c r="B1906" s="919"/>
      <c r="C1906" s="920"/>
      <c r="D1906" s="931"/>
      <c r="E1906" s="893" t="b">
        <f t="shared" ca="1" si="96"/>
        <v>1</v>
      </c>
      <c r="F1906" s="893" t="str">
        <f t="array" aca="1" ref="F1906" ca="1">IF(G1906&lt;&gt;"",INDIRECT("'"&amp;G1906&amp;"'!"&amp;H1906),"")</f>
        <v/>
      </c>
      <c r="G1906" s="560"/>
      <c r="H1906" s="893"/>
      <c r="I1906" s="931"/>
      <c r="J1906" s="931"/>
      <c r="K1906" s="931"/>
      <c r="L1906" s="920"/>
      <c r="M1906" s="920"/>
      <c r="N1906" s="920"/>
      <c r="S1906" s="919"/>
    </row>
    <row r="1907" spans="1:19" ht="12.75" customHeight="1" x14ac:dyDescent="0.15">
      <c r="A1907" s="935">
        <v>1902</v>
      </c>
      <c r="B1907" s="919"/>
      <c r="C1907" s="920"/>
      <c r="D1907" s="931"/>
      <c r="E1907" s="893" t="b">
        <f t="shared" ca="1" si="96"/>
        <v>1</v>
      </c>
      <c r="F1907" s="893" t="str">
        <f t="array" aca="1" ref="F1907" ca="1">IF(G1907&lt;&gt;"",INDIRECT("'"&amp;G1907&amp;"'!"&amp;H1907),"")</f>
        <v/>
      </c>
      <c r="G1907" s="560"/>
      <c r="H1907" s="893"/>
      <c r="I1907" s="931"/>
      <c r="J1907" s="931"/>
      <c r="K1907" s="931"/>
      <c r="L1907" s="920"/>
      <c r="M1907" s="920"/>
      <c r="N1907" s="920"/>
      <c r="S1907" s="919"/>
    </row>
    <row r="1908" spans="1:19" ht="12.75" customHeight="1" x14ac:dyDescent="0.15">
      <c r="A1908" s="935">
        <v>1903</v>
      </c>
      <c r="B1908" s="919"/>
      <c r="C1908" s="920"/>
      <c r="D1908" s="931"/>
      <c r="E1908" s="893" t="b">
        <f t="shared" ca="1" si="96"/>
        <v>1</v>
      </c>
      <c r="F1908" s="893" t="str">
        <f t="array" aca="1" ref="F1908" ca="1">IF(G1908&lt;&gt;"",INDIRECT("'"&amp;G1908&amp;"'!"&amp;H1908),"")</f>
        <v/>
      </c>
      <c r="G1908" s="560"/>
      <c r="H1908" s="893"/>
      <c r="I1908" s="931"/>
      <c r="J1908" s="931"/>
      <c r="K1908" s="931"/>
      <c r="L1908" s="920"/>
      <c r="M1908" s="920"/>
      <c r="N1908" s="920"/>
      <c r="S1908" s="919"/>
    </row>
    <row r="1909" spans="1:19" ht="12.75" customHeight="1" x14ac:dyDescent="0.15">
      <c r="A1909" s="935">
        <v>1904</v>
      </c>
      <c r="B1909" s="919"/>
      <c r="C1909" s="920"/>
      <c r="D1909" s="931"/>
      <c r="E1909" s="893" t="b">
        <f t="shared" ca="1" si="96"/>
        <v>1</v>
      </c>
      <c r="F1909" s="893" t="str">
        <f t="array" aca="1" ref="F1909" ca="1">IF(G1909&lt;&gt;"",INDIRECT("'"&amp;G1909&amp;"'!"&amp;H1909),"")</f>
        <v/>
      </c>
      <c r="G1909" s="560"/>
      <c r="H1909" s="893"/>
      <c r="I1909" s="931"/>
      <c r="J1909" s="931"/>
      <c r="K1909" s="931"/>
      <c r="L1909" s="920"/>
      <c r="M1909" s="920"/>
      <c r="N1909" s="920"/>
      <c r="S1909" s="919"/>
    </row>
    <row r="1910" spans="1:19" ht="12.75" customHeight="1" x14ac:dyDescent="0.15">
      <c r="A1910" s="935">
        <v>1905</v>
      </c>
      <c r="B1910" s="919"/>
      <c r="C1910" s="920"/>
      <c r="D1910" s="931"/>
      <c r="E1910" s="893" t="b">
        <f t="shared" ca="1" si="96"/>
        <v>1</v>
      </c>
      <c r="F1910" s="893" t="str">
        <f t="array" aca="1" ref="F1910" ca="1">IF(G1910&lt;&gt;"",INDIRECT("'"&amp;G1910&amp;"'!"&amp;H1910),"")</f>
        <v/>
      </c>
      <c r="G1910" s="560"/>
      <c r="H1910" s="893"/>
      <c r="I1910" s="931"/>
      <c r="J1910" s="931"/>
      <c r="K1910" s="931"/>
      <c r="L1910" s="920"/>
      <c r="M1910" s="920"/>
      <c r="N1910" s="920"/>
      <c r="S1910" s="919"/>
    </row>
    <row r="1911" spans="1:19" ht="12.75" customHeight="1" x14ac:dyDescent="0.15">
      <c r="A1911" s="935">
        <v>1906</v>
      </c>
      <c r="B1911" s="919"/>
      <c r="C1911" s="920"/>
      <c r="D1911" s="931"/>
      <c r="E1911" s="893" t="b">
        <f t="shared" ca="1" si="96"/>
        <v>1</v>
      </c>
      <c r="F1911" s="893" t="str">
        <f t="array" aca="1" ref="F1911" ca="1">IF(G1911&lt;&gt;"",INDIRECT("'"&amp;G1911&amp;"'!"&amp;H1911),"")</f>
        <v/>
      </c>
      <c r="G1911" s="560"/>
      <c r="H1911" s="893"/>
      <c r="I1911" s="931"/>
      <c r="J1911" s="931"/>
      <c r="K1911" s="931"/>
      <c r="L1911" s="920"/>
      <c r="M1911" s="920"/>
      <c r="N1911" s="920"/>
      <c r="S1911" s="919"/>
    </row>
    <row r="1912" spans="1:19" ht="12.75" customHeight="1" x14ac:dyDescent="0.15">
      <c r="A1912" s="935">
        <v>1907</v>
      </c>
      <c r="B1912" s="919"/>
      <c r="C1912" s="920"/>
      <c r="D1912" s="931"/>
      <c r="E1912" s="893" t="b">
        <f t="shared" ca="1" si="96"/>
        <v>1</v>
      </c>
      <c r="F1912" s="893" t="str">
        <f t="array" aca="1" ref="F1912" ca="1">IF(G1912&lt;&gt;"",INDIRECT("'"&amp;G1912&amp;"'!"&amp;H1912),"")</f>
        <v/>
      </c>
      <c r="G1912" s="560"/>
      <c r="H1912" s="893"/>
      <c r="I1912" s="931"/>
      <c r="J1912" s="931"/>
      <c r="K1912" s="931"/>
      <c r="L1912" s="920"/>
      <c r="M1912" s="920"/>
      <c r="N1912" s="920"/>
      <c r="S1912" s="919"/>
    </row>
    <row r="1913" spans="1:19" ht="12.75" customHeight="1" x14ac:dyDescent="0.15">
      <c r="A1913" s="935">
        <v>1908</v>
      </c>
      <c r="B1913" s="919"/>
      <c r="C1913" s="920"/>
      <c r="D1913" s="931"/>
      <c r="E1913" s="893" t="b">
        <f t="shared" ca="1" si="96"/>
        <v>1</v>
      </c>
      <c r="F1913" s="893" t="str">
        <f t="array" aca="1" ref="F1913" ca="1">IF(G1913&lt;&gt;"",INDIRECT("'"&amp;G1913&amp;"'!"&amp;H1913),"")</f>
        <v/>
      </c>
      <c r="G1913" s="560"/>
      <c r="H1913" s="893"/>
      <c r="I1913" s="931"/>
      <c r="J1913" s="931"/>
      <c r="K1913" s="931"/>
      <c r="L1913" s="920"/>
      <c r="M1913" s="920"/>
      <c r="N1913" s="920"/>
      <c r="S1913" s="919"/>
    </row>
    <row r="1914" spans="1:19" ht="12.75" customHeight="1" x14ac:dyDescent="0.15">
      <c r="A1914" s="935">
        <v>1909</v>
      </c>
      <c r="B1914" s="919"/>
      <c r="C1914" s="920"/>
      <c r="D1914" s="931"/>
      <c r="E1914" s="893" t="b">
        <f t="shared" ca="1" si="96"/>
        <v>1</v>
      </c>
      <c r="F1914" s="893" t="str">
        <f t="array" aca="1" ref="F1914" ca="1">IF(G1914&lt;&gt;"",INDIRECT("'"&amp;G1914&amp;"'!"&amp;H1914),"")</f>
        <v/>
      </c>
      <c r="G1914" s="560"/>
      <c r="H1914" s="893"/>
      <c r="I1914" s="931"/>
      <c r="J1914" s="931"/>
      <c r="K1914" s="931"/>
      <c r="L1914" s="920"/>
      <c r="M1914" s="920"/>
      <c r="N1914" s="920"/>
      <c r="S1914" s="919"/>
    </row>
    <row r="1915" spans="1:19" ht="12.75" customHeight="1" x14ac:dyDescent="0.15">
      <c r="A1915" s="935">
        <v>1910</v>
      </c>
      <c r="B1915" s="919"/>
      <c r="C1915" s="920"/>
      <c r="D1915" s="920"/>
      <c r="E1915" s="893" t="b">
        <f t="shared" ca="1" si="96"/>
        <v>1</v>
      </c>
      <c r="F1915" s="893" t="str">
        <f t="array" aca="1" ref="F1915" ca="1">IF(G1915&lt;&gt;"",INDIRECT("'"&amp;G1915&amp;"'!"&amp;H1915),"")</f>
        <v/>
      </c>
      <c r="G1915" s="560"/>
      <c r="H1915" s="893"/>
      <c r="I1915" s="920"/>
      <c r="J1915" s="920"/>
      <c r="K1915" s="920"/>
      <c r="L1915" s="920"/>
      <c r="M1915" s="920"/>
      <c r="N1915" s="920"/>
      <c r="S1915" s="919"/>
    </row>
    <row r="1916" spans="1:19" ht="12.75" customHeight="1" x14ac:dyDescent="0.15">
      <c r="A1916" s="935">
        <v>1911</v>
      </c>
      <c r="B1916" s="919"/>
      <c r="C1916" s="920"/>
      <c r="D1916" s="920"/>
      <c r="E1916" s="893" t="b">
        <f t="shared" ca="1" si="96"/>
        <v>1</v>
      </c>
      <c r="F1916" s="893" t="str">
        <f t="array" aca="1" ref="F1916" ca="1">IF(G1916&lt;&gt;"",INDIRECT("'"&amp;G1916&amp;"'!"&amp;H1916),"")</f>
        <v/>
      </c>
      <c r="G1916" s="560"/>
      <c r="H1916" s="893"/>
      <c r="I1916" s="920"/>
      <c r="J1916" s="920"/>
      <c r="K1916" s="920"/>
      <c r="L1916" s="920"/>
      <c r="M1916" s="920"/>
      <c r="N1916" s="920"/>
      <c r="S1916" s="919"/>
    </row>
    <row r="1917" spans="1:19" ht="12.75" customHeight="1" x14ac:dyDescent="0.15">
      <c r="A1917" s="935">
        <v>1912</v>
      </c>
      <c r="B1917" s="919"/>
      <c r="C1917" s="920"/>
      <c r="D1917" s="920"/>
      <c r="E1917" s="893" t="b">
        <f t="shared" ca="1" si="96"/>
        <v>1</v>
      </c>
      <c r="F1917" s="893" t="str">
        <f t="array" aca="1" ref="F1917" ca="1">IF(G1917&lt;&gt;"",INDIRECT("'"&amp;G1917&amp;"'!"&amp;H1917),"")</f>
        <v/>
      </c>
      <c r="G1917" s="560"/>
      <c r="H1917" s="893"/>
      <c r="I1917" s="920"/>
      <c r="J1917" s="920"/>
      <c r="K1917" s="920"/>
      <c r="L1917" s="920"/>
      <c r="M1917" s="920"/>
      <c r="N1917" s="920"/>
      <c r="S1917" s="919"/>
    </row>
    <row r="1918" spans="1:19" ht="12.75" customHeight="1" x14ac:dyDescent="0.15">
      <c r="A1918" s="935">
        <v>1913</v>
      </c>
      <c r="B1918" s="919"/>
      <c r="C1918" s="920"/>
      <c r="D1918" s="920"/>
      <c r="E1918" s="893" t="b">
        <f t="shared" ca="1" si="96"/>
        <v>1</v>
      </c>
      <c r="F1918" s="893" t="str">
        <f t="array" aca="1" ref="F1918" ca="1">IF(G1918&lt;&gt;"",INDIRECT("'"&amp;G1918&amp;"'!"&amp;H1918),"")</f>
        <v/>
      </c>
      <c r="G1918" s="560"/>
      <c r="H1918" s="893"/>
      <c r="I1918" s="920"/>
      <c r="J1918" s="920"/>
      <c r="K1918" s="920"/>
      <c r="L1918" s="920"/>
      <c r="M1918" s="920"/>
      <c r="N1918" s="920"/>
      <c r="S1918" s="919"/>
    </row>
    <row r="1919" spans="1:19" ht="12.75" customHeight="1" x14ac:dyDescent="0.15">
      <c r="A1919" s="935">
        <v>1914</v>
      </c>
      <c r="B1919" s="919"/>
      <c r="C1919" s="920"/>
      <c r="D1919" s="931"/>
      <c r="E1919" s="893" t="b">
        <f t="shared" ca="1" si="96"/>
        <v>1</v>
      </c>
      <c r="F1919" s="893" t="str">
        <f t="array" aca="1" ref="F1919" ca="1">IF(G1919&lt;&gt;"",INDIRECT("'"&amp;G1919&amp;"'!"&amp;H1919),"")</f>
        <v/>
      </c>
      <c r="G1919" s="560"/>
      <c r="H1919" s="893"/>
      <c r="I1919" s="931"/>
      <c r="J1919" s="931"/>
      <c r="K1919" s="931"/>
      <c r="L1919" s="920"/>
      <c r="M1919" s="920"/>
      <c r="N1919" s="920"/>
      <c r="S1919" s="919"/>
    </row>
    <row r="1920" spans="1:19" ht="12.75" customHeight="1" x14ac:dyDescent="0.15">
      <c r="A1920" s="935">
        <v>1915</v>
      </c>
      <c r="B1920" s="919"/>
      <c r="C1920" s="920"/>
      <c r="D1920" s="920"/>
      <c r="E1920" s="893" t="b">
        <f t="shared" ca="1" si="96"/>
        <v>1</v>
      </c>
      <c r="F1920" s="893" t="str">
        <f t="array" aca="1" ref="F1920" ca="1">IF(G1920&lt;&gt;"",INDIRECT("'"&amp;G1920&amp;"'!"&amp;H1920),"")</f>
        <v/>
      </c>
      <c r="G1920" s="560"/>
      <c r="H1920" s="893"/>
      <c r="I1920" s="920"/>
      <c r="J1920" s="920"/>
      <c r="K1920" s="920"/>
      <c r="L1920" s="920"/>
      <c r="M1920" s="920"/>
      <c r="N1920" s="920"/>
      <c r="S1920" s="919"/>
    </row>
    <row r="1921" spans="1:19" ht="12.75" customHeight="1" x14ac:dyDescent="0.15">
      <c r="A1921" s="935">
        <v>1916</v>
      </c>
      <c r="B1921" s="919"/>
      <c r="C1921" s="920"/>
      <c r="D1921" s="920"/>
      <c r="E1921" s="893" t="b">
        <f t="shared" ca="1" si="96"/>
        <v>1</v>
      </c>
      <c r="F1921" s="893" t="str">
        <f t="array" aca="1" ref="F1921" ca="1">IF(G1921&lt;&gt;"",INDIRECT("'"&amp;G1921&amp;"'!"&amp;H1921),"")</f>
        <v/>
      </c>
      <c r="G1921" s="560"/>
      <c r="H1921" s="893"/>
      <c r="I1921" s="920"/>
      <c r="J1921" s="920"/>
      <c r="K1921" s="920"/>
      <c r="L1921" s="920"/>
      <c r="M1921" s="920"/>
      <c r="N1921" s="920"/>
      <c r="S1921" s="919"/>
    </row>
    <row r="1922" spans="1:19" ht="12.75" customHeight="1" x14ac:dyDescent="0.15">
      <c r="A1922" s="935">
        <v>1917</v>
      </c>
      <c r="B1922" s="919"/>
      <c r="C1922" s="920"/>
      <c r="D1922" s="920"/>
      <c r="E1922" s="893" t="b">
        <f t="shared" ca="1" si="96"/>
        <v>1</v>
      </c>
      <c r="F1922" s="893" t="str">
        <f t="array" aca="1" ref="F1922" ca="1">IF(G1922&lt;&gt;"",INDIRECT("'"&amp;G1922&amp;"'!"&amp;H1922),"")</f>
        <v/>
      </c>
      <c r="G1922" s="560"/>
      <c r="H1922" s="893"/>
      <c r="I1922" s="920"/>
      <c r="J1922" s="920"/>
      <c r="K1922" s="920"/>
      <c r="L1922" s="920"/>
      <c r="M1922" s="920"/>
      <c r="N1922" s="920"/>
      <c r="S1922" s="919"/>
    </row>
    <row r="1923" spans="1:19" ht="12.75" customHeight="1" x14ac:dyDescent="0.15">
      <c r="A1923" s="935">
        <v>1918</v>
      </c>
      <c r="B1923" s="919"/>
      <c r="C1923" s="920"/>
      <c r="D1923" s="920"/>
      <c r="E1923" s="893" t="b">
        <f t="shared" ca="1" si="96"/>
        <v>1</v>
      </c>
      <c r="F1923" s="893" t="str">
        <f t="array" aca="1" ref="F1923" ca="1">IF(G1923&lt;&gt;"",INDIRECT("'"&amp;G1923&amp;"'!"&amp;H1923),"")</f>
        <v/>
      </c>
      <c r="G1923" s="560"/>
      <c r="H1923" s="893"/>
      <c r="I1923" s="920"/>
      <c r="J1923" s="920"/>
      <c r="K1923" s="920"/>
      <c r="L1923" s="920"/>
      <c r="M1923" s="920"/>
      <c r="N1923" s="920"/>
      <c r="S1923" s="919"/>
    </row>
    <row r="1924" spans="1:19" ht="12.75" customHeight="1" x14ac:dyDescent="0.15">
      <c r="A1924" s="935">
        <v>1919</v>
      </c>
      <c r="B1924" s="919"/>
      <c r="C1924" s="920"/>
      <c r="D1924" s="920"/>
      <c r="E1924" s="893" t="b">
        <f t="shared" ca="1" si="96"/>
        <v>1</v>
      </c>
      <c r="F1924" s="893" t="str">
        <f t="array" aca="1" ref="F1924" ca="1">IF(G1924&lt;&gt;"",INDIRECT("'"&amp;G1924&amp;"'!"&amp;H1924),"")</f>
        <v/>
      </c>
      <c r="G1924" s="560"/>
      <c r="H1924" s="893"/>
      <c r="I1924" s="920"/>
      <c r="J1924" s="920"/>
      <c r="K1924" s="920"/>
      <c r="L1924" s="920"/>
      <c r="M1924" s="920"/>
      <c r="N1924" s="920"/>
      <c r="S1924" s="919"/>
    </row>
    <row r="1925" spans="1:19" ht="12.75" customHeight="1" x14ac:dyDescent="0.15">
      <c r="A1925" s="935">
        <v>1920</v>
      </c>
      <c r="B1925" s="919"/>
      <c r="C1925" s="920"/>
      <c r="D1925" s="920"/>
      <c r="E1925" s="893" t="b">
        <f t="shared" ca="1" si="96"/>
        <v>1</v>
      </c>
      <c r="F1925" s="893" t="str">
        <f t="array" aca="1" ref="F1925" ca="1">IF(G1925&lt;&gt;"",INDIRECT("'"&amp;G1925&amp;"'!"&amp;H1925),"")</f>
        <v/>
      </c>
      <c r="G1925" s="560"/>
      <c r="H1925" s="893"/>
      <c r="I1925" s="920"/>
      <c r="J1925" s="920"/>
      <c r="K1925" s="920"/>
      <c r="L1925" s="920"/>
      <c r="M1925" s="920"/>
      <c r="N1925" s="920"/>
      <c r="S1925" s="919"/>
    </row>
    <row r="1926" spans="1:19" ht="12.75" customHeight="1" x14ac:dyDescent="0.15">
      <c r="A1926" s="935">
        <v>1921</v>
      </c>
      <c r="B1926" s="919"/>
      <c r="C1926" s="920"/>
      <c r="D1926" s="920"/>
      <c r="E1926" s="893" t="b">
        <f t="shared" ca="1" si="96"/>
        <v>1</v>
      </c>
      <c r="F1926" s="893" t="str">
        <f t="array" aca="1" ref="F1926" ca="1">IF(G1926&lt;&gt;"",INDIRECT("'"&amp;G1926&amp;"'!"&amp;H1926),"")</f>
        <v/>
      </c>
      <c r="G1926" s="560"/>
      <c r="H1926" s="893"/>
      <c r="I1926" s="920"/>
      <c r="J1926" s="920"/>
      <c r="K1926" s="920"/>
      <c r="L1926" s="920"/>
      <c r="M1926" s="920"/>
      <c r="N1926" s="920"/>
      <c r="S1926" s="919"/>
    </row>
    <row r="1927" spans="1:19" ht="12.75" customHeight="1" x14ac:dyDescent="0.15">
      <c r="A1927" s="935">
        <v>1922</v>
      </c>
      <c r="B1927" s="919"/>
      <c r="C1927" s="920"/>
      <c r="D1927" s="920"/>
      <c r="E1927" s="893" t="b">
        <f t="shared" ca="1" si="96"/>
        <v>1</v>
      </c>
      <c r="F1927" s="893" t="str">
        <f t="array" aca="1" ref="F1927" ca="1">IF(G1927&lt;&gt;"",INDIRECT("'"&amp;G1927&amp;"'!"&amp;H1927),"")</f>
        <v/>
      </c>
      <c r="G1927" s="560"/>
      <c r="H1927" s="893"/>
      <c r="I1927" s="920"/>
      <c r="J1927" s="920"/>
      <c r="K1927" s="920"/>
      <c r="L1927" s="920"/>
      <c r="M1927" s="920"/>
      <c r="N1927" s="920"/>
      <c r="S1927" s="919"/>
    </row>
    <row r="1928" spans="1:19" ht="12.75" customHeight="1" x14ac:dyDescent="0.15">
      <c r="A1928" s="935">
        <v>1923</v>
      </c>
      <c r="B1928" s="919"/>
      <c r="C1928" s="920"/>
      <c r="D1928" s="920"/>
      <c r="E1928" s="893" t="b">
        <f t="shared" ca="1" si="96"/>
        <v>1</v>
      </c>
      <c r="F1928" s="893" t="str">
        <f t="array" aca="1" ref="F1928" ca="1">IF(G1928&lt;&gt;"",INDIRECT("'"&amp;G1928&amp;"'!"&amp;H1928),"")</f>
        <v/>
      </c>
      <c r="G1928" s="560"/>
      <c r="H1928" s="893"/>
      <c r="I1928" s="920"/>
      <c r="J1928" s="920"/>
      <c r="K1928" s="920"/>
      <c r="L1928" s="920"/>
      <c r="M1928" s="920"/>
      <c r="N1928" s="920"/>
      <c r="S1928" s="919"/>
    </row>
    <row r="1929" spans="1:19" ht="12.75" customHeight="1" x14ac:dyDescent="0.15">
      <c r="A1929" s="935">
        <v>1924</v>
      </c>
      <c r="B1929" s="919"/>
      <c r="C1929" s="920"/>
      <c r="D1929" s="920"/>
      <c r="E1929" s="893" t="b">
        <f t="shared" ca="1" si="96"/>
        <v>1</v>
      </c>
      <c r="F1929" s="893" t="str">
        <f t="array" aca="1" ref="F1929" ca="1">IF(G1929&lt;&gt;"",INDIRECT("'"&amp;G1929&amp;"'!"&amp;H1929),"")</f>
        <v/>
      </c>
      <c r="G1929" s="560"/>
      <c r="H1929" s="893"/>
      <c r="I1929" s="920"/>
      <c r="J1929" s="920"/>
      <c r="K1929" s="920"/>
      <c r="L1929" s="920"/>
      <c r="M1929" s="920"/>
      <c r="N1929" s="920"/>
      <c r="S1929" s="919"/>
    </row>
    <row r="1930" spans="1:19" ht="12.75" customHeight="1" x14ac:dyDescent="0.15">
      <c r="A1930" s="935">
        <v>1925</v>
      </c>
      <c r="B1930" s="919"/>
      <c r="C1930" s="920"/>
      <c r="D1930" s="920"/>
      <c r="E1930" s="893" t="b">
        <f t="shared" ca="1" si="96"/>
        <v>1</v>
      </c>
      <c r="F1930" s="893" t="str">
        <f t="array" aca="1" ref="F1930" ca="1">IF(G1930&lt;&gt;"",INDIRECT("'"&amp;G1930&amp;"'!"&amp;H1930),"")</f>
        <v/>
      </c>
      <c r="G1930" s="560"/>
      <c r="H1930" s="893"/>
      <c r="I1930" s="920"/>
      <c r="J1930" s="920"/>
      <c r="K1930" s="920"/>
      <c r="L1930" s="920"/>
      <c r="M1930" s="920"/>
      <c r="N1930" s="920"/>
      <c r="S1930" s="919"/>
    </row>
    <row r="1931" spans="1:19" ht="12.75" customHeight="1" x14ac:dyDescent="0.15">
      <c r="A1931" s="935">
        <v>1926</v>
      </c>
      <c r="B1931" s="919"/>
      <c r="C1931" s="920"/>
      <c r="D1931" s="920"/>
      <c r="E1931" s="893" t="b">
        <f t="shared" ca="1" si="96"/>
        <v>1</v>
      </c>
      <c r="F1931" s="893" t="str">
        <f t="array" aca="1" ref="F1931" ca="1">IF(G1931&lt;&gt;"",INDIRECT("'"&amp;G1931&amp;"'!"&amp;H1931),"")</f>
        <v/>
      </c>
      <c r="G1931" s="560"/>
      <c r="H1931" s="893"/>
      <c r="I1931" s="920"/>
      <c r="J1931" s="920"/>
      <c r="K1931" s="920"/>
      <c r="L1931" s="920"/>
      <c r="M1931" s="920"/>
      <c r="N1931" s="920"/>
      <c r="S1931" s="919"/>
    </row>
    <row r="1932" spans="1:19" ht="12.75" customHeight="1" x14ac:dyDescent="0.15">
      <c r="A1932" s="935">
        <v>1927</v>
      </c>
      <c r="B1932" s="919"/>
      <c r="C1932" s="920"/>
      <c r="D1932" s="920"/>
      <c r="E1932" s="893" t="b">
        <f t="shared" ca="1" si="96"/>
        <v>1</v>
      </c>
      <c r="F1932" s="893" t="str">
        <f t="array" aca="1" ref="F1932" ca="1">IF(G1932&lt;&gt;"",INDIRECT("'"&amp;G1932&amp;"'!"&amp;H1932),"")</f>
        <v/>
      </c>
      <c r="G1932" s="560"/>
      <c r="H1932" s="893"/>
      <c r="I1932" s="920"/>
      <c r="J1932" s="920"/>
      <c r="K1932" s="920"/>
      <c r="L1932" s="920"/>
      <c r="M1932" s="920"/>
      <c r="N1932" s="920"/>
      <c r="S1932" s="919"/>
    </row>
    <row r="1933" spans="1:19" ht="12.75" customHeight="1" x14ac:dyDescent="0.15">
      <c r="A1933" s="935">
        <v>1928</v>
      </c>
      <c r="B1933" s="919"/>
      <c r="C1933" s="920"/>
      <c r="D1933" s="920"/>
      <c r="E1933" s="893" t="b">
        <f t="shared" ca="1" si="96"/>
        <v>1</v>
      </c>
      <c r="F1933" s="893" t="str">
        <f t="array" aca="1" ref="F1933" ca="1">IF(G1933&lt;&gt;"",INDIRECT("'"&amp;G1933&amp;"'!"&amp;H1933),"")</f>
        <v/>
      </c>
      <c r="G1933" s="560"/>
      <c r="H1933" s="893"/>
      <c r="I1933" s="920"/>
      <c r="J1933" s="920"/>
      <c r="K1933" s="920"/>
      <c r="L1933" s="920"/>
      <c r="M1933" s="920"/>
      <c r="N1933" s="920"/>
      <c r="S1933" s="919"/>
    </row>
    <row r="1934" spans="1:19" ht="12.75" customHeight="1" x14ac:dyDescent="0.15">
      <c r="A1934" s="935">
        <v>1929</v>
      </c>
      <c r="B1934" s="919"/>
      <c r="C1934" s="920"/>
      <c r="D1934" s="920"/>
      <c r="E1934" s="893" t="b">
        <f t="shared" ca="1" si="96"/>
        <v>1</v>
      </c>
      <c r="F1934" s="893" t="str">
        <f t="array" aca="1" ref="F1934" ca="1">IF(G1934&lt;&gt;"",INDIRECT("'"&amp;G1934&amp;"'!"&amp;H1934),"")</f>
        <v/>
      </c>
      <c r="G1934" s="560"/>
      <c r="H1934" s="893"/>
      <c r="I1934" s="920"/>
      <c r="J1934" s="920"/>
      <c r="K1934" s="920"/>
      <c r="L1934" s="920"/>
      <c r="M1934" s="920"/>
      <c r="N1934" s="920"/>
      <c r="S1934" s="919"/>
    </row>
    <row r="1935" spans="1:19" ht="12.75" customHeight="1" x14ac:dyDescent="0.15">
      <c r="A1935" s="935">
        <v>1930</v>
      </c>
      <c r="B1935" s="919"/>
      <c r="C1935" s="920"/>
      <c r="D1935" s="920"/>
      <c r="E1935" s="893" t="b">
        <f t="shared" ca="1" si="96"/>
        <v>1</v>
      </c>
      <c r="F1935" s="893" t="str">
        <f t="array" aca="1" ref="F1935" ca="1">IF(G1935&lt;&gt;"",INDIRECT("'"&amp;G1935&amp;"'!"&amp;H1935),"")</f>
        <v/>
      </c>
      <c r="G1935" s="560"/>
      <c r="H1935" s="893"/>
      <c r="I1935" s="920"/>
      <c r="J1935" s="920"/>
      <c r="K1935" s="920"/>
      <c r="L1935" s="920"/>
      <c r="M1935" s="920"/>
      <c r="N1935" s="920"/>
      <c r="S1935" s="919"/>
    </row>
    <row r="1936" spans="1:19" ht="12.75" customHeight="1" x14ac:dyDescent="0.15">
      <c r="A1936" s="935">
        <v>1931</v>
      </c>
      <c r="B1936" s="919"/>
      <c r="C1936" s="920"/>
      <c r="D1936" s="920"/>
      <c r="E1936" s="893" t="b">
        <f t="shared" ca="1" si="96"/>
        <v>1</v>
      </c>
      <c r="F1936" s="893" t="str">
        <f t="array" aca="1" ref="F1936" ca="1">IF(G1936&lt;&gt;"",INDIRECT("'"&amp;G1936&amp;"'!"&amp;H1936),"")</f>
        <v/>
      </c>
      <c r="G1936" s="560"/>
      <c r="H1936" s="893"/>
      <c r="I1936" s="920"/>
      <c r="J1936" s="920"/>
      <c r="K1936" s="920"/>
      <c r="L1936" s="920"/>
      <c r="M1936" s="920"/>
      <c r="N1936" s="920"/>
      <c r="S1936" s="919"/>
    </row>
    <row r="1937" spans="1:19" ht="12.75" customHeight="1" x14ac:dyDescent="0.15">
      <c r="A1937" s="935">
        <v>1932</v>
      </c>
      <c r="B1937" s="919"/>
      <c r="C1937" s="920"/>
      <c r="D1937" s="920"/>
      <c r="E1937" s="893" t="b">
        <f t="shared" ca="1" si="96"/>
        <v>1</v>
      </c>
      <c r="F1937" s="893" t="str">
        <f t="array" aca="1" ref="F1937" ca="1">IF(G1937&lt;&gt;"",INDIRECT("'"&amp;G1937&amp;"'!"&amp;H1937),"")</f>
        <v/>
      </c>
      <c r="G1937" s="560"/>
      <c r="H1937" s="893"/>
      <c r="I1937" s="920"/>
      <c r="J1937" s="920"/>
      <c r="K1937" s="920"/>
      <c r="L1937" s="920"/>
      <c r="M1937" s="920"/>
      <c r="N1937" s="920"/>
      <c r="S1937" s="919"/>
    </row>
    <row r="1938" spans="1:19" ht="12.75" customHeight="1" x14ac:dyDescent="0.15">
      <c r="A1938" s="935">
        <v>1933</v>
      </c>
      <c r="B1938" s="919"/>
      <c r="C1938" s="920"/>
      <c r="D1938" s="920"/>
      <c r="E1938" s="893" t="b">
        <f t="shared" ca="1" si="96"/>
        <v>1</v>
      </c>
      <c r="F1938" s="893" t="str">
        <f t="array" aca="1" ref="F1938" ca="1">IF(G1938&lt;&gt;"",INDIRECT("'"&amp;G1938&amp;"'!"&amp;H1938),"")</f>
        <v/>
      </c>
      <c r="G1938" s="560"/>
      <c r="H1938" s="893"/>
      <c r="I1938" s="920"/>
      <c r="J1938" s="920"/>
      <c r="K1938" s="920"/>
      <c r="L1938" s="920"/>
      <c r="M1938" s="920"/>
      <c r="N1938" s="920"/>
      <c r="S1938" s="919"/>
    </row>
    <row r="1939" spans="1:19" ht="12.75" customHeight="1" x14ac:dyDescent="0.15">
      <c r="A1939" s="935">
        <v>1934</v>
      </c>
      <c r="B1939" s="919"/>
      <c r="C1939" s="920"/>
      <c r="D1939" s="920"/>
      <c r="E1939" s="893" t="b">
        <f t="shared" ca="1" si="96"/>
        <v>1</v>
      </c>
      <c r="F1939" s="893" t="str">
        <f t="array" aca="1" ref="F1939" ca="1">IF(G1939&lt;&gt;"",INDIRECT("'"&amp;G1939&amp;"'!"&amp;H1939),"")</f>
        <v/>
      </c>
      <c r="G1939" s="560"/>
      <c r="H1939" s="893"/>
      <c r="I1939" s="920"/>
      <c r="J1939" s="920"/>
      <c r="K1939" s="920"/>
      <c r="L1939" s="920"/>
      <c r="M1939" s="920"/>
      <c r="N1939" s="920"/>
      <c r="S1939" s="919"/>
    </row>
    <row r="1940" spans="1:19" ht="12.75" customHeight="1" x14ac:dyDescent="0.15">
      <c r="A1940" s="935">
        <v>1935</v>
      </c>
      <c r="B1940" s="919"/>
      <c r="C1940" s="920"/>
      <c r="D1940" s="920"/>
      <c r="E1940" s="893" t="b">
        <f t="shared" ca="1" si="96"/>
        <v>1</v>
      </c>
      <c r="F1940" s="893" t="str">
        <f t="array" aca="1" ref="F1940" ca="1">IF(G1940&lt;&gt;"",INDIRECT("'"&amp;G1940&amp;"'!"&amp;H1940),"")</f>
        <v/>
      </c>
      <c r="G1940" s="560"/>
      <c r="H1940" s="893"/>
      <c r="I1940" s="920"/>
      <c r="J1940" s="920"/>
      <c r="K1940" s="920"/>
      <c r="L1940" s="920"/>
      <c r="M1940" s="920"/>
      <c r="N1940" s="920"/>
      <c r="S1940" s="919"/>
    </row>
    <row r="1941" spans="1:19" ht="12.75" customHeight="1" x14ac:dyDescent="0.15">
      <c r="A1941" s="935">
        <v>1936</v>
      </c>
      <c r="B1941" s="919"/>
      <c r="C1941" s="920"/>
      <c r="D1941" s="931"/>
      <c r="E1941" s="893" t="b">
        <f t="shared" ca="1" si="96"/>
        <v>1</v>
      </c>
      <c r="F1941" s="893" t="str">
        <f t="array" aca="1" ref="F1941" ca="1">IF(G1941&lt;&gt;"",INDIRECT("'"&amp;G1941&amp;"'!"&amp;H1941),"")</f>
        <v/>
      </c>
      <c r="G1941" s="560"/>
      <c r="H1941" s="893"/>
      <c r="I1941" s="931"/>
      <c r="J1941" s="931"/>
      <c r="K1941" s="931"/>
      <c r="L1941" s="920"/>
      <c r="M1941" s="920"/>
      <c r="N1941" s="920"/>
      <c r="S1941" s="919"/>
    </row>
    <row r="1942" spans="1:19" ht="12.75" customHeight="1" x14ac:dyDescent="0.15">
      <c r="A1942" s="935">
        <v>1937</v>
      </c>
      <c r="B1942" s="919"/>
      <c r="C1942" s="920"/>
      <c r="D1942" s="931"/>
      <c r="E1942" s="893" t="b">
        <f t="shared" ca="1" si="96"/>
        <v>1</v>
      </c>
      <c r="F1942" s="893" t="str">
        <f t="array" aca="1" ref="F1942" ca="1">IF(G1942&lt;&gt;"",INDIRECT("'"&amp;G1942&amp;"'!"&amp;H1942),"")</f>
        <v/>
      </c>
      <c r="G1942" s="560"/>
      <c r="H1942" s="893"/>
      <c r="I1942" s="931"/>
      <c r="J1942" s="931"/>
      <c r="K1942" s="931"/>
      <c r="L1942" s="920"/>
      <c r="M1942" s="920"/>
      <c r="N1942" s="920"/>
      <c r="S1942" s="919"/>
    </row>
    <row r="1943" spans="1:19" ht="12.75" customHeight="1" x14ac:dyDescent="0.15">
      <c r="A1943" s="935">
        <v>1938</v>
      </c>
      <c r="B1943" s="919"/>
      <c r="C1943" s="920"/>
      <c r="D1943" s="931"/>
      <c r="E1943" s="893" t="b">
        <f t="shared" ca="1" si="96"/>
        <v>1</v>
      </c>
      <c r="F1943" s="893" t="str">
        <f t="array" aca="1" ref="F1943" ca="1">IF(G1943&lt;&gt;"",INDIRECT("'"&amp;G1943&amp;"'!"&amp;H1943),"")</f>
        <v/>
      </c>
      <c r="G1943" s="560"/>
      <c r="H1943" s="893"/>
      <c r="I1943" s="931"/>
      <c r="J1943" s="931"/>
      <c r="K1943" s="931"/>
      <c r="L1943" s="920"/>
      <c r="M1943" s="920"/>
      <c r="N1943" s="920"/>
      <c r="S1943" s="919"/>
    </row>
    <row r="1944" spans="1:19" ht="12.75" customHeight="1" x14ac:dyDescent="0.15">
      <c r="A1944" s="935">
        <v>1939</v>
      </c>
      <c r="B1944" s="919"/>
      <c r="C1944" s="920"/>
      <c r="D1944" s="931"/>
      <c r="E1944" s="893" t="b">
        <f t="shared" ca="1" si="96"/>
        <v>1</v>
      </c>
      <c r="F1944" s="893" t="str">
        <f t="array" aca="1" ref="F1944" ca="1">IF(G1944&lt;&gt;"",INDIRECT("'"&amp;G1944&amp;"'!"&amp;H1944),"")</f>
        <v/>
      </c>
      <c r="G1944" s="560"/>
      <c r="H1944" s="893"/>
      <c r="I1944" s="931"/>
      <c r="J1944" s="931"/>
      <c r="K1944" s="931"/>
      <c r="L1944" s="920"/>
      <c r="M1944" s="920"/>
      <c r="N1944" s="920"/>
      <c r="S1944" s="919"/>
    </row>
    <row r="1945" spans="1:19" ht="12.75" customHeight="1" x14ac:dyDescent="0.15">
      <c r="A1945" s="935">
        <v>1940</v>
      </c>
      <c r="B1945" s="919"/>
      <c r="C1945" s="920"/>
      <c r="D1945" s="931"/>
      <c r="E1945" s="893" t="b">
        <f t="shared" ca="1" si="96"/>
        <v>1</v>
      </c>
      <c r="F1945" s="893" t="str">
        <f t="array" aca="1" ref="F1945" ca="1">IF(G1945&lt;&gt;"",INDIRECT("'"&amp;G1945&amp;"'!"&amp;H1945),"")</f>
        <v/>
      </c>
      <c r="G1945" s="560"/>
      <c r="H1945" s="893"/>
      <c r="I1945" s="931"/>
      <c r="J1945" s="931"/>
      <c r="K1945" s="931"/>
      <c r="L1945" s="920"/>
      <c r="M1945" s="920"/>
      <c r="N1945" s="920"/>
      <c r="S1945" s="919"/>
    </row>
    <row r="1946" spans="1:19" ht="12.75" customHeight="1" x14ac:dyDescent="0.15">
      <c r="A1946" s="935">
        <v>1941</v>
      </c>
      <c r="B1946" s="919"/>
      <c r="C1946" s="920"/>
      <c r="D1946" s="931"/>
      <c r="E1946" s="893" t="b">
        <f t="shared" ca="1" si="96"/>
        <v>1</v>
      </c>
      <c r="F1946" s="893" t="str">
        <f t="array" aca="1" ref="F1946" ca="1">IF(G1946&lt;&gt;"",INDIRECT("'"&amp;G1946&amp;"'!"&amp;H1946),"")</f>
        <v/>
      </c>
      <c r="G1946" s="560"/>
      <c r="H1946" s="893"/>
      <c r="I1946" s="931"/>
      <c r="J1946" s="931"/>
      <c r="K1946" s="931"/>
      <c r="L1946" s="920"/>
      <c r="M1946" s="920"/>
      <c r="N1946" s="920"/>
      <c r="S1946" s="919"/>
    </row>
    <row r="1947" spans="1:19" ht="12.75" customHeight="1" x14ac:dyDescent="0.15">
      <c r="A1947" s="935">
        <v>1942</v>
      </c>
      <c r="B1947" s="919"/>
      <c r="C1947" s="920"/>
      <c r="D1947" s="931"/>
      <c r="E1947" s="893" t="b">
        <f t="shared" ca="1" si="96"/>
        <v>1</v>
      </c>
      <c r="F1947" s="893" t="str">
        <f t="array" aca="1" ref="F1947" ca="1">IF(G1947&lt;&gt;"",INDIRECT("'"&amp;G1947&amp;"'!"&amp;H1947),"")</f>
        <v/>
      </c>
      <c r="G1947" s="560"/>
      <c r="H1947" s="893"/>
      <c r="I1947" s="931"/>
      <c r="J1947" s="931"/>
      <c r="K1947" s="931"/>
      <c r="L1947" s="920"/>
      <c r="M1947" s="920"/>
      <c r="N1947" s="920"/>
      <c r="S1947" s="919"/>
    </row>
    <row r="1948" spans="1:19" ht="12.75" customHeight="1" x14ac:dyDescent="0.15">
      <c r="A1948" s="935">
        <v>1943</v>
      </c>
      <c r="B1948" s="919"/>
      <c r="C1948" s="920"/>
      <c r="D1948" s="931"/>
      <c r="E1948" s="893" t="b">
        <f t="shared" ca="1" si="96"/>
        <v>1</v>
      </c>
      <c r="F1948" s="893" t="str">
        <f t="array" aca="1" ref="F1948" ca="1">IF(G1948&lt;&gt;"",INDIRECT("'"&amp;G1948&amp;"'!"&amp;H1948),"")</f>
        <v/>
      </c>
      <c r="G1948" s="560"/>
      <c r="H1948" s="893"/>
      <c r="I1948" s="931"/>
      <c r="J1948" s="931"/>
      <c r="K1948" s="931"/>
      <c r="L1948" s="920"/>
      <c r="M1948" s="920"/>
      <c r="N1948" s="920"/>
      <c r="S1948" s="919"/>
    </row>
    <row r="1949" spans="1:19" ht="12.75" customHeight="1" x14ac:dyDescent="0.15">
      <c r="A1949" s="935">
        <v>1944</v>
      </c>
      <c r="B1949" s="919"/>
      <c r="C1949" s="920"/>
      <c r="D1949" s="931"/>
      <c r="E1949" s="893" t="b">
        <f t="shared" ca="1" si="96"/>
        <v>1</v>
      </c>
      <c r="F1949" s="893" t="str">
        <f t="array" aca="1" ref="F1949" ca="1">IF(G1949&lt;&gt;"",INDIRECT("'"&amp;G1949&amp;"'!"&amp;H1949),"")</f>
        <v/>
      </c>
      <c r="G1949" s="560"/>
      <c r="H1949" s="893"/>
      <c r="I1949" s="931"/>
      <c r="J1949" s="931"/>
      <c r="K1949" s="931"/>
      <c r="L1949" s="920"/>
      <c r="M1949" s="920"/>
      <c r="N1949" s="920"/>
      <c r="S1949" s="919"/>
    </row>
    <row r="1950" spans="1:19" ht="12.75" customHeight="1" x14ac:dyDescent="0.15">
      <c r="A1950" s="935">
        <v>1945</v>
      </c>
      <c r="B1950" s="919"/>
      <c r="C1950" s="920"/>
      <c r="D1950" s="931"/>
      <c r="E1950" s="893" t="b">
        <f t="shared" ca="1" si="96"/>
        <v>1</v>
      </c>
      <c r="F1950" s="893" t="str">
        <f t="array" aca="1" ref="F1950" ca="1">IF(G1950&lt;&gt;"",INDIRECT("'"&amp;G1950&amp;"'!"&amp;H1950),"")</f>
        <v/>
      </c>
      <c r="G1950" s="560"/>
      <c r="H1950" s="893"/>
      <c r="I1950" s="931"/>
      <c r="J1950" s="931"/>
      <c r="K1950" s="931"/>
      <c r="L1950" s="920"/>
      <c r="M1950" s="920"/>
      <c r="N1950" s="920"/>
      <c r="S1950" s="919"/>
    </row>
    <row r="1951" spans="1:19" ht="12.75" customHeight="1" x14ac:dyDescent="0.15">
      <c r="A1951" s="935">
        <v>1946</v>
      </c>
      <c r="B1951" s="919"/>
      <c r="C1951" s="920"/>
      <c r="D1951" s="931"/>
      <c r="E1951" s="893" t="b">
        <f t="shared" ca="1" si="96"/>
        <v>1</v>
      </c>
      <c r="F1951" s="893" t="str">
        <f t="array" aca="1" ref="F1951" ca="1">IF(G1951&lt;&gt;"",INDIRECT("'"&amp;G1951&amp;"'!"&amp;H1951),"")</f>
        <v/>
      </c>
      <c r="G1951" s="560"/>
      <c r="H1951" s="893"/>
      <c r="I1951" s="931"/>
      <c r="J1951" s="931"/>
      <c r="K1951" s="931"/>
      <c r="L1951" s="920"/>
      <c r="M1951" s="920"/>
      <c r="N1951" s="920"/>
      <c r="S1951" s="919"/>
    </row>
    <row r="1952" spans="1:19" ht="12.75" customHeight="1" x14ac:dyDescent="0.15">
      <c r="A1952" s="935">
        <v>1947</v>
      </c>
      <c r="B1952" s="919"/>
      <c r="C1952" s="920"/>
      <c r="D1952" s="920"/>
      <c r="E1952" s="893" t="b">
        <f t="shared" ca="1" si="96"/>
        <v>1</v>
      </c>
      <c r="F1952" s="893" t="str">
        <f t="array" aca="1" ref="F1952" ca="1">IF(G1952&lt;&gt;"",INDIRECT("'"&amp;G1952&amp;"'!"&amp;H1952),"")</f>
        <v/>
      </c>
      <c r="G1952" s="560"/>
      <c r="H1952" s="893"/>
      <c r="I1952" s="920"/>
      <c r="J1952" s="920"/>
      <c r="K1952" s="920"/>
      <c r="L1952" s="920"/>
      <c r="M1952" s="920"/>
      <c r="N1952" s="920"/>
      <c r="S1952" s="919"/>
    </row>
    <row r="1953" spans="1:19" ht="12.75" customHeight="1" x14ac:dyDescent="0.15">
      <c r="A1953" s="935">
        <v>1948</v>
      </c>
      <c r="B1953" s="919"/>
      <c r="C1953" s="920"/>
      <c r="D1953" s="920"/>
      <c r="E1953" s="893" t="b">
        <f t="shared" ca="1" si="96"/>
        <v>1</v>
      </c>
      <c r="F1953" s="893" t="str">
        <f t="array" aca="1" ref="F1953" ca="1">IF(G1953&lt;&gt;"",INDIRECT("'"&amp;G1953&amp;"'!"&amp;H1953),"")</f>
        <v/>
      </c>
      <c r="G1953" s="560"/>
      <c r="H1953" s="893"/>
      <c r="I1953" s="920"/>
      <c r="J1953" s="920"/>
      <c r="K1953" s="920"/>
      <c r="L1953" s="920"/>
      <c r="M1953" s="920"/>
      <c r="N1953" s="920"/>
      <c r="S1953" s="919"/>
    </row>
    <row r="1954" spans="1:19" ht="12.75" customHeight="1" x14ac:dyDescent="0.15">
      <c r="A1954" s="935">
        <v>1949</v>
      </c>
      <c r="B1954" s="919"/>
      <c r="C1954" s="920"/>
      <c r="D1954" s="920"/>
      <c r="E1954" s="893" t="b">
        <f t="shared" ca="1" si="96"/>
        <v>1</v>
      </c>
      <c r="F1954" s="893" t="str">
        <f t="array" aca="1" ref="F1954" ca="1">IF(G1954&lt;&gt;"",INDIRECT("'"&amp;G1954&amp;"'!"&amp;H1954),"")</f>
        <v/>
      </c>
      <c r="G1954" s="560"/>
      <c r="H1954" s="893"/>
      <c r="I1954" s="920"/>
      <c r="J1954" s="920"/>
      <c r="K1954" s="920"/>
      <c r="L1954" s="920"/>
      <c r="M1954" s="920"/>
      <c r="N1954" s="920"/>
      <c r="S1954" s="919"/>
    </row>
    <row r="1955" spans="1:19" ht="12.75" customHeight="1" x14ac:dyDescent="0.15">
      <c r="A1955" s="935">
        <v>1950</v>
      </c>
      <c r="B1955" s="919"/>
      <c r="C1955" s="920"/>
      <c r="D1955" s="920"/>
      <c r="E1955" s="893" t="b">
        <f t="shared" ca="1" si="96"/>
        <v>1</v>
      </c>
      <c r="F1955" s="893" t="str">
        <f t="array" aca="1" ref="F1955" ca="1">IF(G1955&lt;&gt;"",INDIRECT("'"&amp;G1955&amp;"'!"&amp;H1955),"")</f>
        <v/>
      </c>
      <c r="G1955" s="560"/>
      <c r="H1955" s="893"/>
      <c r="I1955" s="920"/>
      <c r="J1955" s="920"/>
      <c r="K1955" s="920"/>
      <c r="L1955" s="920"/>
      <c r="M1955" s="920"/>
      <c r="N1955" s="920"/>
      <c r="S1955" s="919"/>
    </row>
    <row r="1956" spans="1:19" ht="12.75" customHeight="1" x14ac:dyDescent="0.15">
      <c r="A1956" s="935">
        <v>1951</v>
      </c>
      <c r="B1956" s="919"/>
      <c r="C1956" s="920"/>
      <c r="D1956" s="920"/>
      <c r="E1956" s="893" t="b">
        <f t="shared" ca="1" si="96"/>
        <v>1</v>
      </c>
      <c r="F1956" s="893" t="str">
        <f t="array" aca="1" ref="F1956" ca="1">IF(G1956&lt;&gt;"",INDIRECT("'"&amp;G1956&amp;"'!"&amp;H1956),"")</f>
        <v/>
      </c>
      <c r="G1956" s="560"/>
      <c r="H1956" s="893"/>
      <c r="I1956" s="920"/>
      <c r="J1956" s="920"/>
      <c r="K1956" s="920"/>
      <c r="L1956" s="920"/>
      <c r="M1956" s="920"/>
      <c r="N1956" s="920"/>
      <c r="S1956" s="919"/>
    </row>
    <row r="1957" spans="1:19" ht="12.75" customHeight="1" x14ac:dyDescent="0.15">
      <c r="A1957" s="935">
        <v>1952</v>
      </c>
      <c r="B1957" s="919"/>
      <c r="C1957" s="920"/>
      <c r="D1957" s="920"/>
      <c r="E1957" s="893" t="b">
        <f t="shared" ca="1" si="96"/>
        <v>1</v>
      </c>
      <c r="F1957" s="893" t="str">
        <f t="array" aca="1" ref="F1957" ca="1">IF(G1957&lt;&gt;"",INDIRECT("'"&amp;G1957&amp;"'!"&amp;H1957),"")</f>
        <v/>
      </c>
      <c r="G1957" s="560"/>
      <c r="H1957" s="893"/>
      <c r="I1957" s="920"/>
      <c r="J1957" s="920"/>
      <c r="K1957" s="920"/>
      <c r="L1957" s="920"/>
      <c r="M1957" s="920"/>
      <c r="N1957" s="920"/>
      <c r="S1957" s="919"/>
    </row>
    <row r="1958" spans="1:19" ht="12.75" customHeight="1" x14ac:dyDescent="0.15">
      <c r="A1958" s="935">
        <v>1953</v>
      </c>
      <c r="B1958" s="919"/>
      <c r="C1958" s="920"/>
      <c r="D1958" s="920"/>
      <c r="E1958" s="893" t="b">
        <f t="shared" ca="1" si="96"/>
        <v>1</v>
      </c>
      <c r="F1958" s="893" t="str">
        <f t="array" aca="1" ref="F1958" ca="1">IF(G1958&lt;&gt;"",INDIRECT("'"&amp;G1958&amp;"'!"&amp;H1958),"")</f>
        <v/>
      </c>
      <c r="G1958" s="560"/>
      <c r="H1958" s="893"/>
      <c r="I1958" s="920"/>
      <c r="J1958" s="920"/>
      <c r="K1958" s="920"/>
      <c r="L1958" s="920"/>
      <c r="M1958" s="920"/>
      <c r="N1958" s="920"/>
      <c r="S1958" s="919"/>
    </row>
    <row r="1959" spans="1:19" ht="12.75" customHeight="1" x14ac:dyDescent="0.15">
      <c r="A1959" s="935">
        <v>1954</v>
      </c>
      <c r="B1959" s="919"/>
      <c r="C1959" s="920"/>
      <c r="D1959" s="920"/>
      <c r="E1959" s="893" t="b">
        <f t="shared" ca="1" si="96"/>
        <v>1</v>
      </c>
      <c r="F1959" s="893" t="str">
        <f t="array" aca="1" ref="F1959" ca="1">IF(G1959&lt;&gt;"",INDIRECT("'"&amp;G1959&amp;"'!"&amp;H1959),"")</f>
        <v/>
      </c>
      <c r="G1959" s="560"/>
      <c r="H1959" s="893"/>
      <c r="I1959" s="920"/>
      <c r="J1959" s="920"/>
      <c r="K1959" s="920"/>
      <c r="L1959" s="920"/>
      <c r="M1959" s="920"/>
      <c r="N1959" s="920"/>
      <c r="S1959" s="919"/>
    </row>
    <row r="1960" spans="1:19" ht="12.75" customHeight="1" x14ac:dyDescent="0.15">
      <c r="A1960" s="935">
        <v>1955</v>
      </c>
      <c r="B1960" s="919"/>
      <c r="C1960" s="920"/>
      <c r="D1960" s="920"/>
      <c r="E1960" s="893" t="b">
        <f t="shared" ca="1" si="96"/>
        <v>1</v>
      </c>
      <c r="F1960" s="893" t="str">
        <f t="array" aca="1" ref="F1960" ca="1">IF(G1960&lt;&gt;"",INDIRECT("'"&amp;G1960&amp;"'!"&amp;H1960),"")</f>
        <v/>
      </c>
      <c r="G1960" s="560"/>
      <c r="H1960" s="893"/>
      <c r="I1960" s="920"/>
      <c r="J1960" s="920"/>
      <c r="K1960" s="920"/>
      <c r="L1960" s="920"/>
      <c r="M1960" s="920"/>
      <c r="N1960" s="920"/>
      <c r="S1960" s="919"/>
    </row>
    <row r="1961" spans="1:19" ht="12.75" customHeight="1" x14ac:dyDescent="0.15">
      <c r="A1961" s="935">
        <v>1956</v>
      </c>
      <c r="B1961" s="919"/>
      <c r="C1961" s="920"/>
      <c r="D1961" s="920"/>
      <c r="E1961" s="893" t="b">
        <f t="shared" ca="1" si="96"/>
        <v>1</v>
      </c>
      <c r="F1961" s="893" t="str">
        <f t="array" aca="1" ref="F1961" ca="1">IF(G1961&lt;&gt;"",INDIRECT("'"&amp;G1961&amp;"'!"&amp;H1961),"")</f>
        <v/>
      </c>
      <c r="G1961" s="560"/>
      <c r="H1961" s="893"/>
      <c r="I1961" s="920"/>
      <c r="J1961" s="920"/>
      <c r="K1961" s="920"/>
      <c r="L1961" s="920"/>
      <c r="M1961" s="920"/>
      <c r="N1961" s="920"/>
      <c r="S1961" s="919"/>
    </row>
    <row r="1962" spans="1:19" ht="12.75" customHeight="1" x14ac:dyDescent="0.15">
      <c r="A1962" s="935">
        <v>1957</v>
      </c>
      <c r="B1962" s="919"/>
      <c r="C1962" s="920"/>
      <c r="D1962" s="920"/>
      <c r="E1962" s="893" t="b">
        <f t="shared" ca="1" si="96"/>
        <v>1</v>
      </c>
      <c r="F1962" s="893" t="str">
        <f t="array" aca="1" ref="F1962" ca="1">IF(G1962&lt;&gt;"",INDIRECT("'"&amp;G1962&amp;"'!"&amp;H1962),"")</f>
        <v/>
      </c>
      <c r="G1962" s="560"/>
      <c r="H1962" s="893"/>
      <c r="I1962" s="920"/>
      <c r="J1962" s="920"/>
      <c r="K1962" s="920"/>
      <c r="L1962" s="920"/>
      <c r="M1962" s="920"/>
      <c r="N1962" s="920"/>
      <c r="S1962" s="919"/>
    </row>
    <row r="1963" spans="1:19" ht="12.75" customHeight="1" x14ac:dyDescent="0.15">
      <c r="A1963" s="935">
        <v>1958</v>
      </c>
      <c r="B1963" s="919"/>
      <c r="C1963" s="920"/>
      <c r="D1963" s="920"/>
      <c r="E1963" s="893" t="b">
        <f t="shared" ca="1" si="96"/>
        <v>1</v>
      </c>
      <c r="F1963" s="893" t="str">
        <f t="array" aca="1" ref="F1963" ca="1">IF(G1963&lt;&gt;"",INDIRECT("'"&amp;G1963&amp;"'!"&amp;H1963),"")</f>
        <v/>
      </c>
      <c r="G1963" s="560"/>
      <c r="H1963" s="893"/>
      <c r="I1963" s="920"/>
      <c r="J1963" s="920"/>
      <c r="K1963" s="920"/>
      <c r="L1963" s="920"/>
      <c r="M1963" s="920"/>
      <c r="N1963" s="920"/>
      <c r="S1963" s="919"/>
    </row>
    <row r="1964" spans="1:19" ht="12.75" customHeight="1" x14ac:dyDescent="0.15">
      <c r="A1964" s="935">
        <v>1959</v>
      </c>
      <c r="B1964" s="919"/>
      <c r="C1964" s="920"/>
      <c r="D1964" s="920"/>
      <c r="E1964" s="893" t="b">
        <f t="shared" ca="1" si="96"/>
        <v>1</v>
      </c>
      <c r="F1964" s="893" t="str">
        <f t="array" aca="1" ref="F1964" ca="1">IF(G1964&lt;&gt;"",INDIRECT("'"&amp;G1964&amp;"'!"&amp;H1964),"")</f>
        <v/>
      </c>
      <c r="G1964" s="560"/>
      <c r="H1964" s="893"/>
      <c r="I1964" s="920"/>
      <c r="J1964" s="920"/>
      <c r="K1964" s="920"/>
      <c r="L1964" s="920"/>
      <c r="M1964" s="920"/>
      <c r="N1964" s="920"/>
      <c r="S1964" s="919"/>
    </row>
    <row r="1965" spans="1:19" ht="12.75" customHeight="1" x14ac:dyDescent="0.15">
      <c r="A1965" s="935">
        <v>1960</v>
      </c>
      <c r="B1965" s="919"/>
      <c r="C1965" s="920"/>
      <c r="D1965" s="920"/>
      <c r="E1965" s="893" t="b">
        <f t="shared" ca="1" si="96"/>
        <v>1</v>
      </c>
      <c r="F1965" s="893" t="str">
        <f t="array" aca="1" ref="F1965" ca="1">IF(G1965&lt;&gt;"",INDIRECT("'"&amp;G1965&amp;"'!"&amp;H1965),"")</f>
        <v/>
      </c>
      <c r="G1965" s="560"/>
      <c r="H1965" s="893"/>
      <c r="I1965" s="920"/>
      <c r="J1965" s="920"/>
      <c r="K1965" s="920"/>
      <c r="L1965" s="920"/>
      <c r="M1965" s="920"/>
      <c r="N1965" s="920"/>
      <c r="S1965" s="919"/>
    </row>
    <row r="1966" spans="1:19" ht="12.75" customHeight="1" x14ac:dyDescent="0.15">
      <c r="A1966" s="935">
        <v>1961</v>
      </c>
      <c r="B1966" s="919"/>
      <c r="C1966" s="920"/>
      <c r="D1966" s="920"/>
      <c r="E1966" s="893" t="b">
        <f t="shared" ca="1" si="96"/>
        <v>1</v>
      </c>
      <c r="F1966" s="893" t="str">
        <f t="array" aca="1" ref="F1966" ca="1">IF(G1966&lt;&gt;"",INDIRECT("'"&amp;G1966&amp;"'!"&amp;H1966),"")</f>
        <v/>
      </c>
      <c r="G1966" s="560"/>
      <c r="H1966" s="893"/>
      <c r="I1966" s="920"/>
      <c r="J1966" s="920"/>
      <c r="K1966" s="920"/>
      <c r="L1966" s="920"/>
      <c r="M1966" s="920"/>
      <c r="N1966" s="920"/>
      <c r="S1966" s="919"/>
    </row>
    <row r="1967" spans="1:19" ht="12.75" customHeight="1" x14ac:dyDescent="0.15">
      <c r="A1967" s="935">
        <v>1962</v>
      </c>
      <c r="B1967" s="919"/>
      <c r="C1967" s="920"/>
      <c r="D1967" s="920"/>
      <c r="E1967" s="893" t="b">
        <f t="shared" ca="1" si="96"/>
        <v>1</v>
      </c>
      <c r="F1967" s="893" t="str">
        <f t="array" aca="1" ref="F1967" ca="1">IF(G1967&lt;&gt;"",INDIRECT("'"&amp;G1967&amp;"'!"&amp;H1967),"")</f>
        <v/>
      </c>
      <c r="G1967" s="560"/>
      <c r="H1967" s="893"/>
      <c r="I1967" s="920"/>
      <c r="J1967" s="920"/>
      <c r="K1967" s="920"/>
      <c r="L1967" s="920"/>
      <c r="M1967" s="920"/>
      <c r="N1967" s="920"/>
      <c r="S1967" s="919"/>
    </row>
    <row r="1968" spans="1:19" ht="12.75" customHeight="1" x14ac:dyDescent="0.15">
      <c r="A1968" s="935">
        <v>1963</v>
      </c>
      <c r="B1968" s="919"/>
      <c r="C1968" s="920"/>
      <c r="D1968" s="920"/>
      <c r="E1968" s="893" t="b">
        <f t="shared" ca="1" si="96"/>
        <v>1</v>
      </c>
      <c r="F1968" s="893" t="str">
        <f t="array" aca="1" ref="F1968" ca="1">IF(G1968&lt;&gt;"",INDIRECT("'"&amp;G1968&amp;"'!"&amp;H1968),"")</f>
        <v/>
      </c>
      <c r="G1968" s="560"/>
      <c r="H1968" s="893"/>
      <c r="I1968" s="920"/>
      <c r="J1968" s="920"/>
      <c r="K1968" s="920"/>
      <c r="L1968" s="920"/>
      <c r="M1968" s="920"/>
      <c r="N1968" s="920"/>
      <c r="S1968" s="919"/>
    </row>
    <row r="1969" spans="1:19" ht="12.75" customHeight="1" x14ac:dyDescent="0.15">
      <c r="A1969" s="935">
        <v>1964</v>
      </c>
      <c r="B1969" s="919"/>
      <c r="C1969" s="920"/>
      <c r="D1969" s="920"/>
      <c r="E1969" s="893" t="b">
        <f t="shared" ca="1" si="96"/>
        <v>1</v>
      </c>
      <c r="F1969" s="893" t="str">
        <f t="array" aca="1" ref="F1969" ca="1">IF(G1969&lt;&gt;"",INDIRECT("'"&amp;G1969&amp;"'!"&amp;H1969),"")</f>
        <v/>
      </c>
      <c r="G1969" s="560"/>
      <c r="H1969" s="893"/>
      <c r="I1969" s="920"/>
      <c r="J1969" s="920"/>
      <c r="K1969" s="920"/>
      <c r="L1969" s="920"/>
      <c r="M1969" s="920"/>
      <c r="N1969" s="920"/>
      <c r="S1969" s="919"/>
    </row>
    <row r="1970" spans="1:19" ht="12.75" customHeight="1" x14ac:dyDescent="0.15">
      <c r="A1970" s="935">
        <v>1965</v>
      </c>
      <c r="B1970" s="919"/>
      <c r="C1970" s="920"/>
      <c r="D1970" s="920"/>
      <c r="E1970" s="893" t="b">
        <f t="shared" ca="1" si="96"/>
        <v>1</v>
      </c>
      <c r="F1970" s="893" t="str">
        <f t="array" aca="1" ref="F1970" ca="1">IF(G1970&lt;&gt;"",INDIRECT("'"&amp;G1970&amp;"'!"&amp;H1970),"")</f>
        <v/>
      </c>
      <c r="G1970" s="560"/>
      <c r="H1970" s="893"/>
      <c r="I1970" s="920"/>
      <c r="J1970" s="920"/>
      <c r="K1970" s="920"/>
      <c r="L1970" s="920"/>
      <c r="M1970" s="920"/>
      <c r="N1970" s="920"/>
      <c r="S1970" s="919"/>
    </row>
    <row r="1971" spans="1:19" ht="12.75" customHeight="1" x14ac:dyDescent="0.15">
      <c r="A1971" s="935">
        <v>1966</v>
      </c>
      <c r="B1971" s="919"/>
      <c r="C1971" s="920"/>
      <c r="D1971" s="920"/>
      <c r="E1971" s="893" t="b">
        <f t="shared" ca="1" si="96"/>
        <v>1</v>
      </c>
      <c r="F1971" s="893" t="str">
        <f t="array" aca="1" ref="F1971" ca="1">IF(G1971&lt;&gt;"",INDIRECT("'"&amp;G1971&amp;"'!"&amp;H1971),"")</f>
        <v/>
      </c>
      <c r="G1971" s="560"/>
      <c r="H1971" s="893"/>
      <c r="I1971" s="920"/>
      <c r="J1971" s="920"/>
      <c r="K1971" s="920"/>
      <c r="L1971" s="920"/>
      <c r="M1971" s="920"/>
      <c r="N1971" s="920"/>
      <c r="S1971" s="919"/>
    </row>
    <row r="1972" spans="1:19" ht="12.75" customHeight="1" x14ac:dyDescent="0.15">
      <c r="A1972" s="935">
        <v>1967</v>
      </c>
      <c r="B1972" s="919"/>
      <c r="C1972" s="920"/>
      <c r="D1972" s="920"/>
      <c r="E1972" s="893" t="b">
        <f t="shared" ca="1" si="96"/>
        <v>1</v>
      </c>
      <c r="F1972" s="893" t="str">
        <f t="array" aca="1" ref="F1972" ca="1">IF(G1972&lt;&gt;"",INDIRECT("'"&amp;G1972&amp;"'!"&amp;H1972),"")</f>
        <v/>
      </c>
      <c r="G1972" s="560"/>
      <c r="H1972" s="893"/>
      <c r="I1972" s="920"/>
      <c r="J1972" s="920"/>
      <c r="K1972" s="920"/>
      <c r="L1972" s="920"/>
      <c r="M1972" s="920"/>
      <c r="N1972" s="920"/>
      <c r="S1972" s="919"/>
    </row>
    <row r="1973" spans="1:19" ht="12.75" customHeight="1" x14ac:dyDescent="0.15">
      <c r="A1973" s="935">
        <v>1968</v>
      </c>
      <c r="B1973" s="919"/>
      <c r="C1973" s="920"/>
      <c r="D1973" s="920"/>
      <c r="E1973" s="893" t="b">
        <f t="shared" ca="1" si="96"/>
        <v>1</v>
      </c>
      <c r="F1973" s="893" t="str">
        <f t="array" aca="1" ref="F1973" ca="1">IF(G1973&lt;&gt;"",INDIRECT("'"&amp;G1973&amp;"'!"&amp;H1973),"")</f>
        <v/>
      </c>
      <c r="G1973" s="560"/>
      <c r="H1973" s="893"/>
      <c r="I1973" s="920"/>
      <c r="J1973" s="920"/>
      <c r="K1973" s="920"/>
      <c r="L1973" s="920"/>
      <c r="M1973" s="920"/>
      <c r="N1973" s="920"/>
      <c r="S1973" s="919"/>
    </row>
    <row r="1974" spans="1:19" ht="12.75" customHeight="1" x14ac:dyDescent="0.15">
      <c r="A1974" s="935">
        <v>1969</v>
      </c>
      <c r="B1974" s="919"/>
      <c r="C1974" s="920"/>
      <c r="D1974" s="920"/>
      <c r="E1974" s="893" t="b">
        <f t="shared" ca="1" si="96"/>
        <v>1</v>
      </c>
      <c r="F1974" s="893" t="str">
        <f t="array" aca="1" ref="F1974" ca="1">IF(G1974&lt;&gt;"",INDIRECT("'"&amp;G1974&amp;"'!"&amp;H1974),"")</f>
        <v/>
      </c>
      <c r="G1974" s="560"/>
      <c r="H1974" s="893"/>
      <c r="I1974" s="920"/>
      <c r="J1974" s="920"/>
      <c r="K1974" s="920"/>
      <c r="L1974" s="920"/>
      <c r="M1974" s="920"/>
      <c r="N1974" s="920"/>
      <c r="S1974" s="919"/>
    </row>
    <row r="1975" spans="1:19" ht="12.75" customHeight="1" x14ac:dyDescent="0.15">
      <c r="A1975" s="935">
        <v>1970</v>
      </c>
      <c r="B1975" s="919"/>
      <c r="C1975" s="920"/>
      <c r="D1975" s="920"/>
      <c r="E1975" s="893" t="b">
        <f t="shared" ca="1" si="96"/>
        <v>1</v>
      </c>
      <c r="F1975" s="893" t="str">
        <f t="array" aca="1" ref="F1975" ca="1">IF(G1975&lt;&gt;"",INDIRECT("'"&amp;G1975&amp;"'!"&amp;H1975),"")</f>
        <v/>
      </c>
      <c r="G1975" s="560"/>
      <c r="H1975" s="893"/>
      <c r="I1975" s="920"/>
      <c r="J1975" s="920"/>
      <c r="K1975" s="920"/>
      <c r="L1975" s="920"/>
      <c r="M1975" s="920"/>
      <c r="N1975" s="920"/>
      <c r="S1975" s="919"/>
    </row>
    <row r="1976" spans="1:19" ht="12.75" customHeight="1" x14ac:dyDescent="0.15">
      <c r="A1976" s="935">
        <v>1971</v>
      </c>
      <c r="B1976" s="919"/>
      <c r="C1976" s="920"/>
      <c r="D1976" s="931"/>
      <c r="E1976" s="893" t="b">
        <f t="shared" ca="1" si="96"/>
        <v>1</v>
      </c>
      <c r="F1976" s="893" t="str">
        <f t="array" aca="1" ref="F1976" ca="1">IF(G1976&lt;&gt;"",INDIRECT("'"&amp;G1976&amp;"'!"&amp;H1976),"")</f>
        <v/>
      </c>
      <c r="G1976" s="560"/>
      <c r="H1976" s="893"/>
      <c r="I1976" s="931"/>
      <c r="J1976" s="931"/>
      <c r="K1976" s="931"/>
      <c r="L1976" s="920"/>
      <c r="M1976" s="920"/>
      <c r="N1976" s="920"/>
      <c r="S1976" s="919"/>
    </row>
    <row r="1977" spans="1:19" ht="12.75" customHeight="1" x14ac:dyDescent="0.15">
      <c r="A1977" s="935">
        <v>1972</v>
      </c>
      <c r="B1977" s="919"/>
      <c r="C1977" s="920"/>
      <c r="D1977" s="920"/>
      <c r="E1977" s="893" t="b">
        <f t="shared" ca="1" si="96"/>
        <v>1</v>
      </c>
      <c r="F1977" s="893" t="str">
        <f t="array" aca="1" ref="F1977" ca="1">IF(G1977&lt;&gt;"",INDIRECT("'"&amp;G1977&amp;"'!"&amp;H1977),"")</f>
        <v/>
      </c>
      <c r="G1977" s="560"/>
      <c r="H1977" s="893"/>
      <c r="I1977" s="920"/>
      <c r="J1977" s="920"/>
      <c r="K1977" s="920"/>
      <c r="L1977" s="920"/>
      <c r="M1977" s="920"/>
      <c r="N1977" s="920"/>
      <c r="S1977" s="919"/>
    </row>
    <row r="1978" spans="1:19" ht="12.75" customHeight="1" x14ac:dyDescent="0.15">
      <c r="A1978" s="935">
        <v>1973</v>
      </c>
      <c r="B1978" s="919"/>
      <c r="C1978" s="920"/>
      <c r="D1978" s="920"/>
      <c r="E1978" s="893" t="b">
        <f t="shared" ca="1" si="96"/>
        <v>1</v>
      </c>
      <c r="F1978" s="893" t="str">
        <f t="array" aca="1" ref="F1978" ca="1">IF(G1978&lt;&gt;"",INDIRECT("'"&amp;G1978&amp;"'!"&amp;H1978),"")</f>
        <v/>
      </c>
      <c r="G1978" s="560"/>
      <c r="H1978" s="893"/>
      <c r="I1978" s="920"/>
      <c r="J1978" s="920"/>
      <c r="K1978" s="920"/>
      <c r="L1978" s="920"/>
      <c r="M1978" s="920"/>
      <c r="N1978" s="920"/>
      <c r="S1978" s="919"/>
    </row>
    <row r="1979" spans="1:19" ht="12.75" customHeight="1" x14ac:dyDescent="0.15">
      <c r="A1979" s="935">
        <v>1974</v>
      </c>
      <c r="B1979" s="919"/>
      <c r="C1979" s="920"/>
      <c r="D1979" s="920"/>
      <c r="E1979" s="893" t="b">
        <f t="shared" ca="1" si="96"/>
        <v>1</v>
      </c>
      <c r="F1979" s="893" t="str">
        <f t="array" aca="1" ref="F1979" ca="1">IF(G1979&lt;&gt;"",INDIRECT("'"&amp;G1979&amp;"'!"&amp;H1979),"")</f>
        <v/>
      </c>
      <c r="G1979" s="560"/>
      <c r="H1979" s="893"/>
      <c r="I1979" s="920"/>
      <c r="J1979" s="920"/>
      <c r="K1979" s="920"/>
      <c r="L1979" s="920"/>
      <c r="M1979" s="920"/>
      <c r="N1979" s="920"/>
      <c r="S1979" s="919"/>
    </row>
    <row r="1980" spans="1:19" ht="12.75" customHeight="1" x14ac:dyDescent="0.15">
      <c r="A1980" s="935">
        <v>1975</v>
      </c>
      <c r="B1980" s="919"/>
      <c r="C1980" s="920"/>
      <c r="D1980" s="920"/>
      <c r="E1980" s="893" t="b">
        <f t="shared" ca="1" si="96"/>
        <v>1</v>
      </c>
      <c r="F1980" s="893" t="str">
        <f t="array" aca="1" ref="F1980" ca="1">IF(G1980&lt;&gt;"",INDIRECT("'"&amp;G1980&amp;"'!"&amp;H1980),"")</f>
        <v/>
      </c>
      <c r="G1980" s="560"/>
      <c r="H1980" s="893"/>
      <c r="I1980" s="920"/>
      <c r="J1980" s="920"/>
      <c r="K1980" s="920"/>
      <c r="L1980" s="920"/>
      <c r="M1980" s="920"/>
      <c r="N1980" s="920"/>
      <c r="S1980" s="919"/>
    </row>
    <row r="1981" spans="1:19" ht="12.75" customHeight="1" x14ac:dyDescent="0.15">
      <c r="A1981" s="935">
        <v>1976</v>
      </c>
      <c r="B1981" s="919"/>
      <c r="C1981" s="920"/>
      <c r="D1981" s="920"/>
      <c r="E1981" s="893" t="b">
        <f t="shared" ca="1" si="96"/>
        <v>1</v>
      </c>
      <c r="F1981" s="893" t="str">
        <f t="array" aca="1" ref="F1981" ca="1">IF(G1981&lt;&gt;"",INDIRECT("'"&amp;G1981&amp;"'!"&amp;H1981),"")</f>
        <v/>
      </c>
      <c r="G1981" s="560"/>
      <c r="H1981" s="893"/>
      <c r="I1981" s="920"/>
      <c r="J1981" s="920"/>
      <c r="K1981" s="920"/>
      <c r="L1981" s="920"/>
      <c r="M1981" s="920"/>
      <c r="N1981" s="920"/>
      <c r="S1981" s="919"/>
    </row>
    <row r="1982" spans="1:19" ht="12.75" customHeight="1" x14ac:dyDescent="0.15">
      <c r="A1982" s="935">
        <v>1977</v>
      </c>
      <c r="B1982" s="919"/>
      <c r="C1982" s="920"/>
      <c r="D1982" s="931"/>
      <c r="E1982" s="893" t="b">
        <f t="shared" ca="1" si="96"/>
        <v>1</v>
      </c>
      <c r="F1982" s="893" t="str">
        <f t="array" aca="1" ref="F1982" ca="1">IF(G1982&lt;&gt;"",INDIRECT("'"&amp;G1982&amp;"'!"&amp;H1982),"")</f>
        <v/>
      </c>
      <c r="G1982" s="560"/>
      <c r="H1982" s="893"/>
      <c r="I1982" s="931"/>
      <c r="J1982" s="931"/>
      <c r="K1982" s="931"/>
      <c r="L1982" s="920"/>
      <c r="M1982" s="920"/>
      <c r="N1982" s="920"/>
      <c r="S1982" s="919"/>
    </row>
    <row r="1983" spans="1:19" ht="12.75" customHeight="1" x14ac:dyDescent="0.15">
      <c r="A1983" s="935">
        <v>1978</v>
      </c>
      <c r="B1983" s="919"/>
      <c r="C1983" s="920"/>
      <c r="D1983" s="920"/>
      <c r="E1983" s="893" t="b">
        <f t="shared" ca="1" si="96"/>
        <v>1</v>
      </c>
      <c r="F1983" s="893" t="str">
        <f t="array" aca="1" ref="F1983" ca="1">IF(G1983&lt;&gt;"",INDIRECT("'"&amp;G1983&amp;"'!"&amp;H1983),"")</f>
        <v/>
      </c>
      <c r="G1983" s="560"/>
      <c r="H1983" s="893"/>
      <c r="I1983" s="920"/>
      <c r="J1983" s="920"/>
      <c r="K1983" s="920"/>
      <c r="L1983" s="920"/>
      <c r="M1983" s="920"/>
      <c r="N1983" s="920"/>
      <c r="S1983" s="919"/>
    </row>
    <row r="1984" spans="1:19" ht="12.75" customHeight="1" x14ac:dyDescent="0.15">
      <c r="A1984" s="935">
        <v>1979</v>
      </c>
      <c r="B1984" s="919"/>
      <c r="C1984" s="920"/>
      <c r="D1984" s="920"/>
      <c r="E1984" s="893" t="b">
        <f t="shared" ca="1" si="96"/>
        <v>1</v>
      </c>
      <c r="F1984" s="893" t="str">
        <f t="array" aca="1" ref="F1984" ca="1">IF(G1984&lt;&gt;"",INDIRECT("'"&amp;G1984&amp;"'!"&amp;H1984),"")</f>
        <v/>
      </c>
      <c r="G1984" s="560"/>
      <c r="H1984" s="893"/>
      <c r="I1984" s="920"/>
      <c r="J1984" s="920"/>
      <c r="K1984" s="920"/>
      <c r="L1984" s="920"/>
      <c r="M1984" s="920"/>
      <c r="N1984" s="920"/>
      <c r="S1984" s="919"/>
    </row>
    <row r="1985" spans="1:19" ht="12.75" customHeight="1" x14ac:dyDescent="0.15">
      <c r="A1985" s="935">
        <v>1980</v>
      </c>
      <c r="B1985" s="919"/>
      <c r="C1985" s="920"/>
      <c r="D1985" s="920"/>
      <c r="E1985" s="893" t="b">
        <f t="shared" ca="1" si="96"/>
        <v>1</v>
      </c>
      <c r="F1985" s="893" t="str">
        <f t="array" aca="1" ref="F1985" ca="1">IF(G1985&lt;&gt;"",INDIRECT("'"&amp;G1985&amp;"'!"&amp;H1985),"")</f>
        <v/>
      </c>
      <c r="G1985" s="560"/>
      <c r="H1985" s="893"/>
      <c r="I1985" s="920"/>
      <c r="J1985" s="920"/>
      <c r="K1985" s="920"/>
      <c r="L1985" s="920"/>
      <c r="M1985" s="920"/>
      <c r="N1985" s="920"/>
      <c r="S1985" s="919"/>
    </row>
    <row r="1986" spans="1:19" ht="12.75" customHeight="1" x14ac:dyDescent="0.15">
      <c r="A1986" s="935">
        <v>1981</v>
      </c>
      <c r="B1986" s="919"/>
      <c r="C1986" s="920"/>
      <c r="D1986" s="920"/>
      <c r="E1986" s="893" t="b">
        <f t="shared" ca="1" si="96"/>
        <v>1</v>
      </c>
      <c r="F1986" s="893" t="str">
        <f t="array" aca="1" ref="F1986" ca="1">IF(G1986&lt;&gt;"",INDIRECT("'"&amp;G1986&amp;"'!"&amp;H1986),"")</f>
        <v/>
      </c>
      <c r="G1986" s="560"/>
      <c r="H1986" s="893"/>
      <c r="I1986" s="920"/>
      <c r="J1986" s="920"/>
      <c r="K1986" s="920"/>
      <c r="L1986" s="920"/>
      <c r="M1986" s="920"/>
      <c r="N1986" s="920"/>
      <c r="S1986" s="919"/>
    </row>
    <row r="1987" spans="1:19" ht="12.75" customHeight="1" x14ac:dyDescent="0.15">
      <c r="A1987" s="935">
        <v>1982</v>
      </c>
      <c r="B1987" s="919"/>
      <c r="C1987" s="920"/>
      <c r="D1987" s="920"/>
      <c r="E1987" s="893" t="b">
        <f t="shared" ca="1" si="96"/>
        <v>1</v>
      </c>
      <c r="F1987" s="893" t="str">
        <f t="array" aca="1" ref="F1987" ca="1">IF(G1987&lt;&gt;"",INDIRECT("'"&amp;G1987&amp;"'!"&amp;H1987),"")</f>
        <v/>
      </c>
      <c r="G1987" s="560"/>
      <c r="H1987" s="893"/>
      <c r="I1987" s="920"/>
      <c r="J1987" s="920"/>
      <c r="K1987" s="920"/>
      <c r="L1987" s="920"/>
      <c r="M1987" s="920"/>
      <c r="N1987" s="920"/>
      <c r="S1987" s="919"/>
    </row>
    <row r="1988" spans="1:19" ht="12.75" customHeight="1" x14ac:dyDescent="0.15">
      <c r="A1988" s="935">
        <v>1983</v>
      </c>
      <c r="B1988" s="919"/>
      <c r="C1988" s="920"/>
      <c r="D1988" s="931"/>
      <c r="E1988" s="893" t="b">
        <f t="shared" ca="1" si="96"/>
        <v>1</v>
      </c>
      <c r="F1988" s="893" t="str">
        <f t="array" aca="1" ref="F1988" ca="1">IF(G1988&lt;&gt;"",INDIRECT("'"&amp;G1988&amp;"'!"&amp;H1988),"")</f>
        <v/>
      </c>
      <c r="G1988" s="560"/>
      <c r="H1988" s="893"/>
      <c r="I1988" s="931"/>
      <c r="J1988" s="931"/>
      <c r="K1988" s="931"/>
      <c r="L1988" s="920"/>
      <c r="M1988" s="920"/>
      <c r="N1988" s="920"/>
      <c r="S1988" s="919"/>
    </row>
    <row r="1989" spans="1:19" ht="12.75" customHeight="1" x14ac:dyDescent="0.15">
      <c r="A1989" s="935">
        <v>1984</v>
      </c>
      <c r="B1989" s="919"/>
      <c r="C1989" s="920"/>
      <c r="D1989" s="920"/>
      <c r="E1989" s="893" t="b">
        <f t="shared" ca="1" si="96"/>
        <v>1</v>
      </c>
      <c r="F1989" s="893" t="str">
        <f t="array" aca="1" ref="F1989" ca="1">IF(G1989&lt;&gt;"",INDIRECT("'"&amp;G1989&amp;"'!"&amp;H1989),"")</f>
        <v/>
      </c>
      <c r="G1989" s="560"/>
      <c r="H1989" s="893"/>
      <c r="I1989" s="920"/>
      <c r="J1989" s="920"/>
      <c r="K1989" s="920"/>
      <c r="L1989" s="920"/>
      <c r="M1989" s="920"/>
      <c r="N1989" s="920"/>
      <c r="S1989" s="919"/>
    </row>
    <row r="1990" spans="1:19" ht="12.75" customHeight="1" x14ac:dyDescent="0.15">
      <c r="A1990" s="935">
        <v>1985</v>
      </c>
      <c r="B1990" s="919"/>
      <c r="C1990" s="920"/>
      <c r="D1990" s="920"/>
      <c r="E1990" s="893" t="b">
        <f t="shared" ca="1" si="96"/>
        <v>1</v>
      </c>
      <c r="F1990" s="893" t="str">
        <f t="array" aca="1" ref="F1990" ca="1">IF(G1990&lt;&gt;"",INDIRECT("'"&amp;G1990&amp;"'!"&amp;H1990),"")</f>
        <v/>
      </c>
      <c r="G1990" s="560"/>
      <c r="H1990" s="893"/>
      <c r="I1990" s="920"/>
      <c r="J1990" s="920"/>
      <c r="K1990" s="920"/>
      <c r="L1990" s="920"/>
      <c r="M1990" s="920"/>
      <c r="N1990" s="920"/>
      <c r="S1990" s="919"/>
    </row>
    <row r="1991" spans="1:19" ht="12.75" customHeight="1" x14ac:dyDescent="0.15">
      <c r="A1991" s="935">
        <v>1986</v>
      </c>
      <c r="B1991" s="919"/>
      <c r="C1991" s="920"/>
      <c r="D1991" s="920"/>
      <c r="E1991" s="893" t="b">
        <f t="shared" ca="1" si="96"/>
        <v>1</v>
      </c>
      <c r="F1991" s="893" t="str">
        <f t="array" aca="1" ref="F1991" ca="1">IF(G1991&lt;&gt;"",INDIRECT("'"&amp;G1991&amp;"'!"&amp;H1991),"")</f>
        <v/>
      </c>
      <c r="G1991" s="560"/>
      <c r="H1991" s="893"/>
      <c r="I1991" s="920"/>
      <c r="J1991" s="920"/>
      <c r="K1991" s="920"/>
      <c r="L1991" s="920"/>
      <c r="M1991" s="920"/>
      <c r="N1991" s="920"/>
      <c r="S1991" s="919"/>
    </row>
    <row r="1992" spans="1:19" ht="12.75" customHeight="1" x14ac:dyDescent="0.15">
      <c r="A1992" s="935">
        <v>1987</v>
      </c>
      <c r="B1992" s="919"/>
      <c r="C1992" s="920"/>
      <c r="D1992" s="920"/>
      <c r="E1992" s="893" t="b">
        <f t="shared" ca="1" si="96"/>
        <v>1</v>
      </c>
      <c r="F1992" s="893" t="str">
        <f t="array" aca="1" ref="F1992" ca="1">IF(G1992&lt;&gt;"",INDIRECT("'"&amp;G1992&amp;"'!"&amp;H1992),"")</f>
        <v/>
      </c>
      <c r="G1992" s="560"/>
      <c r="H1992" s="893"/>
      <c r="I1992" s="920"/>
      <c r="J1992" s="920"/>
      <c r="K1992" s="920"/>
      <c r="L1992" s="920"/>
      <c r="M1992" s="920"/>
      <c r="N1992" s="920"/>
      <c r="S1992" s="919"/>
    </row>
    <row r="1993" spans="1:19" ht="12.75" customHeight="1" x14ac:dyDescent="0.15">
      <c r="A1993" s="935">
        <v>1988</v>
      </c>
      <c r="B1993" s="919"/>
      <c r="C1993" s="920"/>
      <c r="D1993" s="920"/>
      <c r="E1993" s="893" t="b">
        <f t="shared" ca="1" si="96"/>
        <v>1</v>
      </c>
      <c r="F1993" s="893" t="str">
        <f t="array" aca="1" ref="F1993" ca="1">IF(G1993&lt;&gt;"",INDIRECT("'"&amp;G1993&amp;"'!"&amp;H1993),"")</f>
        <v/>
      </c>
      <c r="G1993" s="560"/>
      <c r="H1993" s="893"/>
      <c r="I1993" s="920"/>
      <c r="J1993" s="920"/>
      <c r="K1993" s="920"/>
      <c r="L1993" s="920"/>
      <c r="M1993" s="920"/>
      <c r="N1993" s="920"/>
      <c r="S1993" s="919"/>
    </row>
    <row r="1994" spans="1:19" ht="12.75" customHeight="1" x14ac:dyDescent="0.15">
      <c r="A1994" s="935">
        <v>1989</v>
      </c>
      <c r="B1994" s="919"/>
      <c r="C1994" s="920"/>
      <c r="D1994" s="931"/>
      <c r="E1994" s="893" t="b">
        <f t="shared" ca="1" si="96"/>
        <v>1</v>
      </c>
      <c r="F1994" s="893" t="str">
        <f t="array" aca="1" ref="F1994" ca="1">IF(G1994&lt;&gt;"",INDIRECT("'"&amp;G1994&amp;"'!"&amp;H1994),"")</f>
        <v/>
      </c>
      <c r="G1994" s="560"/>
      <c r="H1994" s="893"/>
      <c r="I1994" s="931"/>
      <c r="J1994" s="931"/>
      <c r="K1994" s="931"/>
      <c r="L1994" s="920"/>
      <c r="M1994" s="920"/>
      <c r="N1994" s="920"/>
      <c r="S1994" s="919"/>
    </row>
    <row r="1995" spans="1:19" ht="12.75" customHeight="1" x14ac:dyDescent="0.15">
      <c r="A1995" s="935">
        <v>1990</v>
      </c>
      <c r="B1995" s="919"/>
      <c r="C1995" s="920"/>
      <c r="D1995" s="920"/>
      <c r="E1995" s="893" t="b">
        <f t="shared" ca="1" si="96"/>
        <v>1</v>
      </c>
      <c r="F1995" s="893" t="str">
        <f t="array" aca="1" ref="F1995" ca="1">IF(G1995&lt;&gt;"",INDIRECT("'"&amp;G1995&amp;"'!"&amp;H1995),"")</f>
        <v/>
      </c>
      <c r="G1995" s="560"/>
      <c r="H1995" s="893"/>
      <c r="I1995" s="920"/>
      <c r="J1995" s="920"/>
      <c r="K1995" s="920"/>
      <c r="L1995" s="920"/>
      <c r="M1995" s="920"/>
      <c r="N1995" s="920"/>
      <c r="S1995" s="919"/>
    </row>
    <row r="1996" spans="1:19" ht="12.75" customHeight="1" x14ac:dyDescent="0.15">
      <c r="A1996" s="935">
        <v>1991</v>
      </c>
      <c r="B1996" s="919"/>
      <c r="C1996" s="920"/>
      <c r="D1996" s="920"/>
      <c r="E1996" s="893" t="b">
        <f t="shared" ca="1" si="96"/>
        <v>1</v>
      </c>
      <c r="F1996" s="893" t="str">
        <f t="array" aca="1" ref="F1996" ca="1">IF(G1996&lt;&gt;"",INDIRECT("'"&amp;G1996&amp;"'!"&amp;H1996),"")</f>
        <v/>
      </c>
      <c r="G1996" s="560"/>
      <c r="H1996" s="893"/>
      <c r="I1996" s="920"/>
      <c r="J1996" s="920"/>
      <c r="K1996" s="920"/>
      <c r="L1996" s="920"/>
      <c r="M1996" s="920"/>
      <c r="N1996" s="920"/>
      <c r="S1996" s="919"/>
    </row>
    <row r="1997" spans="1:19" ht="12.75" customHeight="1" x14ac:dyDescent="0.15">
      <c r="A1997" s="935">
        <v>1992</v>
      </c>
      <c r="B1997" s="919"/>
      <c r="C1997" s="920"/>
      <c r="D1997" s="920"/>
      <c r="E1997" s="893" t="b">
        <f t="shared" ca="1" si="96"/>
        <v>1</v>
      </c>
      <c r="F1997" s="893" t="str">
        <f t="array" aca="1" ref="F1997" ca="1">IF(G1997&lt;&gt;"",INDIRECT("'"&amp;G1997&amp;"'!"&amp;H1997),"")</f>
        <v/>
      </c>
      <c r="G1997" s="560"/>
      <c r="H1997" s="893"/>
      <c r="I1997" s="920"/>
      <c r="J1997" s="920"/>
      <c r="K1997" s="920"/>
      <c r="L1997" s="920"/>
      <c r="M1997" s="920"/>
      <c r="N1997" s="920"/>
      <c r="S1997" s="919"/>
    </row>
    <row r="1998" spans="1:19" ht="12.75" customHeight="1" x14ac:dyDescent="0.15">
      <c r="A1998" s="935">
        <v>1993</v>
      </c>
      <c r="B1998" s="919"/>
      <c r="C1998" s="920"/>
      <c r="D1998" s="920"/>
      <c r="E1998" s="893" t="b">
        <f t="shared" ca="1" si="96"/>
        <v>1</v>
      </c>
      <c r="F1998" s="893" t="str">
        <f t="array" aca="1" ref="F1998" ca="1">IF(G1998&lt;&gt;"",INDIRECT("'"&amp;G1998&amp;"'!"&amp;H1998),"")</f>
        <v/>
      </c>
      <c r="G1998" s="560"/>
      <c r="H1998" s="893"/>
      <c r="I1998" s="920"/>
      <c r="J1998" s="920"/>
      <c r="K1998" s="920"/>
      <c r="L1998" s="920"/>
      <c r="M1998" s="920"/>
      <c r="N1998" s="920"/>
      <c r="S1998" s="919"/>
    </row>
    <row r="1999" spans="1:19" ht="12.75" customHeight="1" x14ac:dyDescent="0.15">
      <c r="A1999" s="935">
        <v>1994</v>
      </c>
      <c r="B1999" s="919"/>
      <c r="C1999" s="920"/>
      <c r="D1999" s="920"/>
      <c r="E1999" s="893" t="b">
        <f t="shared" ca="1" si="96"/>
        <v>1</v>
      </c>
      <c r="F1999" s="893" t="str">
        <f t="array" aca="1" ref="F1999" ca="1">IF(G1999&lt;&gt;"",INDIRECT("'"&amp;G1999&amp;"'!"&amp;H1999),"")</f>
        <v/>
      </c>
      <c r="G1999" s="560"/>
      <c r="H1999" s="893"/>
      <c r="I1999" s="920"/>
      <c r="J1999" s="920"/>
      <c r="K1999" s="920"/>
      <c r="L1999" s="920"/>
      <c r="M1999" s="920"/>
      <c r="N1999" s="920"/>
      <c r="S1999" s="919"/>
    </row>
    <row r="2000" spans="1:19" ht="12.75" customHeight="1" x14ac:dyDescent="0.15">
      <c r="A2000" s="935">
        <v>1995</v>
      </c>
      <c r="B2000" s="919"/>
      <c r="C2000" s="920"/>
      <c r="D2000" s="920"/>
      <c r="E2000" s="893" t="b">
        <f t="shared" ca="1" si="96"/>
        <v>1</v>
      </c>
      <c r="F2000" s="893" t="str">
        <f t="array" aca="1" ref="F2000" ca="1">IF(G2000&lt;&gt;"",INDIRECT("'"&amp;G2000&amp;"'!"&amp;H2000),"")</f>
        <v/>
      </c>
      <c r="G2000" s="560"/>
      <c r="H2000" s="893"/>
      <c r="I2000" s="920"/>
      <c r="J2000" s="920"/>
      <c r="K2000" s="920"/>
      <c r="L2000" s="920"/>
      <c r="M2000" s="920"/>
      <c r="N2000" s="920"/>
      <c r="S2000" s="919"/>
    </row>
    <row r="2001" spans="1:19" ht="12.75" customHeight="1" x14ac:dyDescent="0.15">
      <c r="A2001" s="935">
        <v>1996</v>
      </c>
      <c r="B2001" s="919"/>
      <c r="C2001" s="920"/>
      <c r="D2001" s="920"/>
      <c r="E2001" s="893" t="b">
        <f t="shared" ca="1" si="96"/>
        <v>1</v>
      </c>
      <c r="F2001" s="893" t="str">
        <f t="array" aca="1" ref="F2001" ca="1">IF(G2001&lt;&gt;"",INDIRECT("'"&amp;G2001&amp;"'!"&amp;H2001),"")</f>
        <v/>
      </c>
      <c r="G2001" s="560"/>
      <c r="H2001" s="893"/>
      <c r="I2001" s="920"/>
      <c r="J2001" s="920"/>
      <c r="K2001" s="920"/>
      <c r="L2001" s="920"/>
      <c r="M2001" s="920"/>
      <c r="N2001" s="920"/>
      <c r="S2001" s="919"/>
    </row>
    <row r="2002" spans="1:19" ht="12.75" customHeight="1" x14ac:dyDescent="0.15">
      <c r="A2002" s="935">
        <v>1997</v>
      </c>
      <c r="B2002" s="919"/>
      <c r="C2002" s="920"/>
      <c r="D2002" s="920"/>
      <c r="E2002" s="893" t="b">
        <f t="shared" ca="1" si="96"/>
        <v>1</v>
      </c>
      <c r="F2002" s="893" t="str">
        <f t="array" aca="1" ref="F2002" ca="1">IF(G2002&lt;&gt;"",INDIRECT("'"&amp;G2002&amp;"'!"&amp;H2002),"")</f>
        <v/>
      </c>
      <c r="G2002" s="560"/>
      <c r="H2002" s="893"/>
      <c r="I2002" s="920"/>
      <c r="J2002" s="920"/>
      <c r="K2002" s="920"/>
      <c r="L2002" s="920"/>
      <c r="M2002" s="920"/>
      <c r="N2002" s="920"/>
      <c r="S2002" s="919"/>
    </row>
    <row r="2003" spans="1:19" ht="12.75" customHeight="1" x14ac:dyDescent="0.15">
      <c r="A2003" s="935">
        <v>1998</v>
      </c>
      <c r="B2003" s="919"/>
      <c r="C2003" s="920"/>
      <c r="D2003" s="920"/>
      <c r="E2003" s="893" t="b">
        <f t="shared" ca="1" si="96"/>
        <v>1</v>
      </c>
      <c r="F2003" s="893" t="str">
        <f t="array" aca="1" ref="F2003" ca="1">IF(G2003&lt;&gt;"",INDIRECT("'"&amp;G2003&amp;"'!"&amp;H2003),"")</f>
        <v/>
      </c>
      <c r="G2003" s="560"/>
      <c r="H2003" s="893"/>
      <c r="I2003" s="920"/>
      <c r="J2003" s="920"/>
      <c r="K2003" s="920"/>
      <c r="L2003" s="920"/>
      <c r="M2003" s="920"/>
      <c r="N2003" s="920"/>
      <c r="S2003" s="919"/>
    </row>
    <row r="2004" spans="1:19" ht="12.75" customHeight="1" x14ac:dyDescent="0.15">
      <c r="A2004" s="935">
        <v>1999</v>
      </c>
      <c r="B2004" s="919"/>
      <c r="C2004" s="920"/>
      <c r="D2004" s="920"/>
      <c r="E2004" s="893" t="b">
        <f t="shared" ca="1" si="96"/>
        <v>1</v>
      </c>
      <c r="F2004" s="893" t="str">
        <f t="array" aca="1" ref="F2004" ca="1">IF(G2004&lt;&gt;"",INDIRECT("'"&amp;G2004&amp;"'!"&amp;H2004),"")</f>
        <v/>
      </c>
      <c r="G2004" s="560"/>
      <c r="H2004" s="893"/>
      <c r="I2004" s="920"/>
      <c r="J2004" s="920"/>
      <c r="K2004" s="920"/>
      <c r="L2004" s="920"/>
      <c r="M2004" s="920"/>
      <c r="N2004" s="920"/>
      <c r="S2004" s="919"/>
    </row>
    <row r="2005" spans="1:19" ht="12.75" customHeight="1" x14ac:dyDescent="0.15">
      <c r="A2005" s="935">
        <v>2000</v>
      </c>
      <c r="B2005" s="919"/>
      <c r="C2005" s="920"/>
      <c r="D2005" s="920"/>
      <c r="E2005" s="893" t="b">
        <f t="shared" ca="1" si="96"/>
        <v>1</v>
      </c>
      <c r="F2005" s="893" t="str">
        <f t="array" aca="1" ref="F2005" ca="1">IF(G2005&lt;&gt;"",INDIRECT("'"&amp;G2005&amp;"'!"&amp;H2005),"")</f>
        <v/>
      </c>
      <c r="G2005" s="560"/>
      <c r="H2005" s="893"/>
      <c r="I2005" s="920"/>
      <c r="J2005" s="920"/>
      <c r="K2005" s="920"/>
      <c r="L2005" s="920"/>
      <c r="M2005" s="920"/>
      <c r="N2005" s="920"/>
      <c r="S2005" s="919"/>
    </row>
    <row r="2006" spans="1:19" ht="12.75" customHeight="1" x14ac:dyDescent="0.15">
      <c r="A2006" s="935">
        <v>2001</v>
      </c>
      <c r="B2006" s="919"/>
      <c r="C2006" s="920"/>
      <c r="D2006" s="931"/>
      <c r="E2006" s="893" t="b">
        <f t="shared" ca="1" si="96"/>
        <v>1</v>
      </c>
      <c r="F2006" s="893" t="str">
        <f t="array" aca="1" ref="F2006" ca="1">IF(G2006&lt;&gt;"",INDIRECT("'"&amp;G2006&amp;"'!"&amp;H2006),"")</f>
        <v/>
      </c>
      <c r="G2006" s="560"/>
      <c r="H2006" s="893"/>
      <c r="I2006" s="931"/>
      <c r="J2006" s="931"/>
      <c r="K2006" s="931"/>
      <c r="L2006" s="920"/>
      <c r="M2006" s="920"/>
      <c r="N2006" s="920"/>
      <c r="S2006" s="919"/>
    </row>
    <row r="2007" spans="1:19" ht="12.75" customHeight="1" x14ac:dyDescent="0.15">
      <c r="A2007" s="935">
        <v>2002</v>
      </c>
      <c r="B2007" s="919"/>
      <c r="C2007" s="920"/>
      <c r="D2007" s="931"/>
      <c r="E2007" s="893" t="b">
        <f t="shared" ca="1" si="96"/>
        <v>1</v>
      </c>
      <c r="F2007" s="893" t="str">
        <f t="array" aca="1" ref="F2007" ca="1">IF(G2007&lt;&gt;"",INDIRECT("'"&amp;G2007&amp;"'!"&amp;H2007),"")</f>
        <v/>
      </c>
      <c r="G2007" s="560"/>
      <c r="H2007" s="893"/>
      <c r="I2007" s="931"/>
      <c r="J2007" s="931"/>
      <c r="K2007" s="931"/>
      <c r="L2007" s="920"/>
      <c r="M2007" s="920"/>
      <c r="N2007" s="920"/>
      <c r="S2007" s="919"/>
    </row>
    <row r="2008" spans="1:19" ht="12.75" customHeight="1" x14ac:dyDescent="0.15">
      <c r="A2008" s="935">
        <v>2003</v>
      </c>
      <c r="B2008" s="919"/>
      <c r="C2008" s="920"/>
      <c r="D2008" s="931"/>
      <c r="E2008" s="893" t="b">
        <f t="shared" ca="1" si="96"/>
        <v>1</v>
      </c>
      <c r="F2008" s="893" t="str">
        <f t="array" aca="1" ref="F2008" ca="1">IF(G2008&lt;&gt;"",INDIRECT("'"&amp;G2008&amp;"'!"&amp;H2008),"")</f>
        <v/>
      </c>
      <c r="G2008" s="560"/>
      <c r="H2008" s="893"/>
      <c r="I2008" s="931"/>
      <c r="J2008" s="931"/>
      <c r="K2008" s="931"/>
      <c r="L2008" s="920"/>
      <c r="M2008" s="920"/>
      <c r="N2008" s="920"/>
      <c r="S2008" s="919"/>
    </row>
    <row r="2009" spans="1:19" ht="12.75" customHeight="1" x14ac:dyDescent="0.15">
      <c r="A2009" s="935">
        <v>2004</v>
      </c>
      <c r="B2009" s="919"/>
      <c r="C2009" s="920"/>
      <c r="D2009" s="931"/>
      <c r="E2009" s="893" t="b">
        <f t="shared" ca="1" si="96"/>
        <v>1</v>
      </c>
      <c r="F2009" s="893" t="str">
        <f t="array" aca="1" ref="F2009" ca="1">IF(G2009&lt;&gt;"",INDIRECT("'"&amp;G2009&amp;"'!"&amp;H2009),"")</f>
        <v/>
      </c>
      <c r="G2009" s="560"/>
      <c r="H2009" s="893"/>
      <c r="I2009" s="931"/>
      <c r="J2009" s="931"/>
      <c r="K2009" s="931"/>
      <c r="L2009" s="920"/>
      <c r="M2009" s="920"/>
      <c r="N2009" s="920"/>
      <c r="S2009" s="919"/>
    </row>
    <row r="2010" spans="1:19" ht="12.75" customHeight="1" x14ac:dyDescent="0.15">
      <c r="A2010" s="935">
        <v>2005</v>
      </c>
      <c r="B2010" s="919"/>
      <c r="C2010" s="920"/>
      <c r="D2010" s="931"/>
      <c r="E2010" s="893" t="b">
        <f t="shared" ca="1" si="96"/>
        <v>1</v>
      </c>
      <c r="F2010" s="893" t="str">
        <f t="array" aca="1" ref="F2010" ca="1">IF(G2010&lt;&gt;"",INDIRECT("'"&amp;G2010&amp;"'!"&amp;H2010),"")</f>
        <v/>
      </c>
      <c r="G2010" s="560"/>
      <c r="H2010" s="893"/>
      <c r="I2010" s="931"/>
      <c r="J2010" s="931"/>
      <c r="K2010" s="931"/>
      <c r="L2010" s="920"/>
      <c r="M2010" s="920"/>
      <c r="N2010" s="920"/>
      <c r="S2010" s="919"/>
    </row>
    <row r="2011" spans="1:19" ht="12.75" customHeight="1" x14ac:dyDescent="0.15">
      <c r="A2011" s="935">
        <v>2006</v>
      </c>
      <c r="B2011" s="919"/>
      <c r="C2011" s="920"/>
      <c r="D2011" s="931"/>
      <c r="E2011" s="893" t="b">
        <f t="shared" ca="1" si="96"/>
        <v>1</v>
      </c>
      <c r="F2011" s="893" t="str">
        <f t="array" aca="1" ref="F2011" ca="1">IF(G2011&lt;&gt;"",INDIRECT("'"&amp;G2011&amp;"'!"&amp;H2011),"")</f>
        <v/>
      </c>
      <c r="G2011" s="560"/>
      <c r="H2011" s="893"/>
      <c r="I2011" s="931"/>
      <c r="J2011" s="931"/>
      <c r="K2011" s="931"/>
      <c r="L2011" s="920"/>
      <c r="M2011" s="920"/>
      <c r="N2011" s="920"/>
      <c r="S2011" s="919"/>
    </row>
    <row r="2012" spans="1:19" ht="12.75" customHeight="1" x14ac:dyDescent="0.15">
      <c r="A2012" s="935">
        <v>2007</v>
      </c>
      <c r="B2012" s="919"/>
      <c r="C2012" s="920"/>
      <c r="D2012" s="931"/>
      <c r="E2012" s="893" t="b">
        <f t="shared" ca="1" si="96"/>
        <v>1</v>
      </c>
      <c r="F2012" s="893" t="str">
        <f t="array" aca="1" ref="F2012" ca="1">IF(G2012&lt;&gt;"",INDIRECT("'"&amp;G2012&amp;"'!"&amp;H2012),"")</f>
        <v/>
      </c>
      <c r="G2012" s="560"/>
      <c r="H2012" s="893"/>
      <c r="I2012" s="931"/>
      <c r="J2012" s="931"/>
      <c r="K2012" s="931"/>
      <c r="L2012" s="920"/>
      <c r="M2012" s="920"/>
      <c r="N2012" s="920"/>
      <c r="S2012" s="919"/>
    </row>
    <row r="2013" spans="1:19" ht="12.75" customHeight="1" x14ac:dyDescent="0.15">
      <c r="A2013" s="935">
        <v>2008</v>
      </c>
      <c r="B2013" s="919"/>
      <c r="C2013" s="920"/>
      <c r="D2013" s="931"/>
      <c r="E2013" s="893" t="b">
        <f t="shared" ca="1" si="96"/>
        <v>1</v>
      </c>
      <c r="F2013" s="893" t="str">
        <f t="array" aca="1" ref="F2013" ca="1">IF(G2013&lt;&gt;"",INDIRECT("'"&amp;G2013&amp;"'!"&amp;H2013),"")</f>
        <v/>
      </c>
      <c r="G2013" s="560"/>
      <c r="H2013" s="893"/>
      <c r="I2013" s="931"/>
      <c r="J2013" s="931"/>
      <c r="K2013" s="931"/>
      <c r="L2013" s="920"/>
      <c r="M2013" s="920"/>
      <c r="N2013" s="920"/>
      <c r="S2013" s="919"/>
    </row>
    <row r="2014" spans="1:19" ht="12.75" customHeight="1" x14ac:dyDescent="0.15">
      <c r="A2014" s="935">
        <v>2009</v>
      </c>
      <c r="B2014" s="919"/>
      <c r="C2014" s="920"/>
      <c r="D2014" s="931"/>
      <c r="E2014" s="893" t="b">
        <f t="shared" ca="1" si="96"/>
        <v>1</v>
      </c>
      <c r="F2014" s="893" t="str">
        <f t="array" aca="1" ref="F2014" ca="1">IF(G2014&lt;&gt;"",INDIRECT("'"&amp;G2014&amp;"'!"&amp;H2014),"")</f>
        <v/>
      </c>
      <c r="G2014" s="560"/>
      <c r="H2014" s="893"/>
      <c r="I2014" s="931"/>
      <c r="J2014" s="931"/>
      <c r="K2014" s="931"/>
      <c r="L2014" s="920"/>
      <c r="M2014" s="920"/>
      <c r="N2014" s="920"/>
      <c r="S2014" s="919"/>
    </row>
    <row r="2015" spans="1:19" ht="12.75" customHeight="1" x14ac:dyDescent="0.15">
      <c r="A2015" s="935">
        <v>2010</v>
      </c>
      <c r="B2015" s="919"/>
      <c r="C2015" s="920"/>
      <c r="D2015" s="931"/>
      <c r="E2015" s="893" t="b">
        <f t="shared" ca="1" si="96"/>
        <v>1</v>
      </c>
      <c r="F2015" s="893" t="str">
        <f t="array" aca="1" ref="F2015" ca="1">IF(G2015&lt;&gt;"",INDIRECT("'"&amp;G2015&amp;"'!"&amp;H2015),"")</f>
        <v/>
      </c>
      <c r="G2015" s="560"/>
      <c r="H2015" s="893"/>
      <c r="I2015" s="931"/>
      <c r="J2015" s="931"/>
      <c r="K2015" s="931"/>
      <c r="L2015" s="920"/>
      <c r="M2015" s="920"/>
      <c r="N2015" s="920"/>
      <c r="S2015" s="919"/>
    </row>
    <row r="2016" spans="1:19" ht="12.75" customHeight="1" x14ac:dyDescent="0.15">
      <c r="A2016" s="935">
        <v>2011</v>
      </c>
      <c r="B2016" s="919"/>
      <c r="C2016" s="920"/>
      <c r="D2016" s="931"/>
      <c r="E2016" s="893" t="b">
        <f t="shared" ca="1" si="96"/>
        <v>1</v>
      </c>
      <c r="F2016" s="893" t="str">
        <f t="array" aca="1" ref="F2016" ca="1">IF(G2016&lt;&gt;"",INDIRECT("'"&amp;G2016&amp;"'!"&amp;H2016),"")</f>
        <v/>
      </c>
      <c r="G2016" s="560"/>
      <c r="H2016" s="893"/>
      <c r="I2016" s="931"/>
      <c r="J2016" s="931"/>
      <c r="K2016" s="931"/>
      <c r="L2016" s="920"/>
      <c r="M2016" s="920"/>
      <c r="N2016" s="920"/>
      <c r="S2016" s="919"/>
    </row>
    <row r="2017" spans="1:19" ht="12.75" customHeight="1" x14ac:dyDescent="0.15">
      <c r="A2017" s="935">
        <v>2012</v>
      </c>
      <c r="B2017" s="919"/>
      <c r="C2017" s="920"/>
      <c r="D2017" s="931"/>
      <c r="E2017" s="893" t="b">
        <f t="shared" ca="1" si="96"/>
        <v>1</v>
      </c>
      <c r="F2017" s="893" t="str">
        <f t="array" aca="1" ref="F2017" ca="1">IF(G2017&lt;&gt;"",INDIRECT("'"&amp;G2017&amp;"'!"&amp;H2017),"")</f>
        <v/>
      </c>
      <c r="G2017" s="560"/>
      <c r="H2017" s="893"/>
      <c r="I2017" s="931"/>
      <c r="J2017" s="931"/>
      <c r="K2017" s="931"/>
      <c r="L2017" s="920"/>
      <c r="M2017" s="920"/>
      <c r="N2017" s="920"/>
      <c r="S2017" s="919"/>
    </row>
    <row r="2018" spans="1:19" ht="12.75" customHeight="1" x14ac:dyDescent="0.15">
      <c r="A2018" s="935">
        <v>2013</v>
      </c>
      <c r="B2018" s="919"/>
      <c r="C2018" s="920"/>
      <c r="D2018" s="931"/>
      <c r="E2018" s="893" t="b">
        <f t="shared" ca="1" si="96"/>
        <v>1</v>
      </c>
      <c r="F2018" s="893" t="str">
        <f t="array" aca="1" ref="F2018" ca="1">IF(G2018&lt;&gt;"",INDIRECT("'"&amp;G2018&amp;"'!"&amp;H2018),"")</f>
        <v/>
      </c>
      <c r="G2018" s="560"/>
      <c r="H2018" s="893"/>
      <c r="I2018" s="931"/>
      <c r="J2018" s="931"/>
      <c r="K2018" s="931"/>
      <c r="L2018" s="920"/>
      <c r="M2018" s="920"/>
      <c r="N2018" s="920"/>
      <c r="S2018" s="919"/>
    </row>
    <row r="2019" spans="1:19" ht="12.75" customHeight="1" x14ac:dyDescent="0.15">
      <c r="A2019" s="935">
        <v>2014</v>
      </c>
      <c r="B2019" s="919"/>
      <c r="C2019" s="920"/>
      <c r="D2019" s="931"/>
      <c r="E2019" s="893" t="b">
        <f t="shared" ca="1" si="96"/>
        <v>1</v>
      </c>
      <c r="F2019" s="893" t="str">
        <f t="array" aca="1" ref="F2019" ca="1">IF(G2019&lt;&gt;"",INDIRECT("'"&amp;G2019&amp;"'!"&amp;H2019),"")</f>
        <v/>
      </c>
      <c r="G2019" s="560"/>
      <c r="H2019" s="893"/>
      <c r="I2019" s="931"/>
      <c r="J2019" s="931"/>
      <c r="K2019" s="931"/>
      <c r="L2019" s="920"/>
      <c r="M2019" s="920"/>
      <c r="N2019" s="920"/>
      <c r="S2019" s="919"/>
    </row>
    <row r="2020" spans="1:19" ht="12.75" customHeight="1" x14ac:dyDescent="0.15">
      <c r="A2020" s="935">
        <v>2015</v>
      </c>
      <c r="B2020" s="919"/>
      <c r="C2020" s="920"/>
      <c r="D2020" s="931"/>
      <c r="E2020" s="893" t="b">
        <f t="shared" ca="1" si="96"/>
        <v>1</v>
      </c>
      <c r="F2020" s="893" t="str">
        <f t="array" aca="1" ref="F2020" ca="1">IF(G2020&lt;&gt;"",INDIRECT("'"&amp;G2020&amp;"'!"&amp;H2020),"")</f>
        <v/>
      </c>
      <c r="G2020" s="560"/>
      <c r="H2020" s="893"/>
      <c r="I2020" s="931"/>
      <c r="J2020" s="931"/>
      <c r="K2020" s="931"/>
      <c r="L2020" s="920"/>
      <c r="M2020" s="920"/>
      <c r="N2020" s="920"/>
      <c r="S2020" s="919"/>
    </row>
    <row r="2021" spans="1:19" ht="12.75" customHeight="1" x14ac:dyDescent="0.15">
      <c r="A2021" s="935">
        <v>2016</v>
      </c>
      <c r="B2021" s="919"/>
      <c r="C2021" s="920"/>
      <c r="D2021" s="920" t="s">
        <v>4732</v>
      </c>
      <c r="E2021" s="893" t="b">
        <f t="shared" ca="1" si="96"/>
        <v>1</v>
      </c>
      <c r="F2021" s="893" t="str">
        <f t="array" aca="1" ref="F2021" ca="1">IF(G2021&lt;&gt;"",INDIRECT("'"&amp;G2021&amp;"'!"&amp;H2021),"")</f>
        <v/>
      </c>
      <c r="G2021" s="560"/>
      <c r="H2021" s="893"/>
      <c r="I2021" s="920"/>
      <c r="J2021" s="920"/>
      <c r="K2021" s="920"/>
      <c r="L2021" s="920"/>
      <c r="M2021" s="920"/>
      <c r="N2021" s="920"/>
      <c r="S2021" s="919"/>
    </row>
    <row r="2022" spans="1:19" ht="12.75" customHeight="1" x14ac:dyDescent="0.15">
      <c r="A2022" s="935">
        <v>2017</v>
      </c>
      <c r="B2022" s="919"/>
      <c r="C2022" s="920"/>
      <c r="D2022" s="920" t="s">
        <v>4732</v>
      </c>
      <c r="E2022" s="893" t="b">
        <f t="shared" ca="1" si="96"/>
        <v>1</v>
      </c>
      <c r="F2022" s="893" t="str">
        <f t="array" aca="1" ref="F2022" ca="1">IF(G2022&lt;&gt;"",INDIRECT("'"&amp;G2022&amp;"'!"&amp;H2022),"")</f>
        <v/>
      </c>
      <c r="G2022" s="560"/>
      <c r="H2022" s="893"/>
      <c r="I2022" s="920"/>
      <c r="J2022" s="920"/>
      <c r="K2022" s="920"/>
      <c r="L2022" s="920"/>
      <c r="M2022" s="920"/>
      <c r="N2022" s="920"/>
      <c r="S2022" s="919"/>
    </row>
    <row r="2023" spans="1:19" ht="12.75" customHeight="1" x14ac:dyDescent="0.15">
      <c r="A2023" s="935">
        <v>2018</v>
      </c>
      <c r="B2023" s="919"/>
      <c r="C2023" s="920"/>
      <c r="D2023" s="931"/>
      <c r="E2023" s="893" t="b">
        <f t="shared" ca="1" si="96"/>
        <v>1</v>
      </c>
      <c r="F2023" s="893" t="str">
        <f t="array" aca="1" ref="F2023" ca="1">IF(G2023&lt;&gt;"",INDIRECT("'"&amp;G2023&amp;"'!"&amp;H2023),"")</f>
        <v/>
      </c>
      <c r="G2023" s="560"/>
      <c r="H2023" s="893"/>
      <c r="I2023" s="931"/>
      <c r="J2023" s="931"/>
      <c r="K2023" s="931"/>
      <c r="L2023" s="920"/>
      <c r="M2023" s="920"/>
      <c r="N2023" s="920"/>
      <c r="S2023" s="919"/>
    </row>
    <row r="2024" spans="1:19" ht="12.75" customHeight="1" x14ac:dyDescent="0.15">
      <c r="A2024" s="935">
        <v>2019</v>
      </c>
      <c r="B2024" s="919"/>
      <c r="C2024" s="920"/>
      <c r="D2024" s="931"/>
      <c r="E2024" s="893" t="b">
        <f t="shared" ca="1" si="96"/>
        <v>1</v>
      </c>
      <c r="F2024" s="893" t="str">
        <f t="array" aca="1" ref="F2024" ca="1">IF(G2024&lt;&gt;"",INDIRECT("'"&amp;G2024&amp;"'!"&amp;H2024),"")</f>
        <v/>
      </c>
      <c r="G2024" s="560"/>
      <c r="H2024" s="893"/>
      <c r="I2024" s="931"/>
      <c r="J2024" s="931"/>
      <c r="K2024" s="931"/>
      <c r="L2024" s="920"/>
      <c r="M2024" s="920"/>
      <c r="N2024" s="920"/>
      <c r="S2024" s="919"/>
    </row>
    <row r="2025" spans="1:19" ht="12.75" customHeight="1" x14ac:dyDescent="0.15">
      <c r="A2025" s="914">
        <v>2020</v>
      </c>
      <c r="B2025" s="929">
        <f>'EstExp 12-20'!H86</f>
        <v>315000</v>
      </c>
      <c r="C2025" s="930">
        <f>A2025-B2025</f>
        <v>-312980</v>
      </c>
      <c r="D2025" s="920"/>
      <c r="E2025" s="893" t="b">
        <f t="shared" ca="1" si="96"/>
        <v>1</v>
      </c>
      <c r="F2025" s="932">
        <f t="array" aca="1" ref="F2025" ca="1">IF(G2025&lt;&gt;"",INDIRECT("'"&amp;G2025&amp;"'!"&amp;H2025),"")</f>
        <v>315000</v>
      </c>
      <c r="G2025" s="560" t="s">
        <v>4786</v>
      </c>
      <c r="H2025" s="893" t="s">
        <v>5348</v>
      </c>
      <c r="I2025" s="920"/>
      <c r="J2025" s="920"/>
      <c r="K2025" s="920"/>
      <c r="L2025" s="920"/>
      <c r="M2025" s="920"/>
      <c r="N2025" s="920"/>
      <c r="S2025" s="919"/>
    </row>
    <row r="2026" spans="1:19" ht="12.75" customHeight="1" x14ac:dyDescent="0.15">
      <c r="A2026" s="935">
        <v>2021</v>
      </c>
      <c r="B2026" s="919"/>
      <c r="C2026" s="920"/>
      <c r="D2026" s="920" t="s">
        <v>4732</v>
      </c>
      <c r="E2026" s="893" t="b">
        <f t="shared" ca="1" si="96"/>
        <v>1</v>
      </c>
      <c r="F2026" s="893" t="str">
        <f t="array" aca="1" ref="F2026" ca="1">IF(G2026&lt;&gt;"",INDIRECT("'"&amp;G2026&amp;"'!"&amp;H2026),"")</f>
        <v/>
      </c>
      <c r="G2026" s="560"/>
      <c r="H2026" s="893"/>
      <c r="I2026" s="920"/>
      <c r="J2026" s="920"/>
      <c r="K2026" s="920"/>
      <c r="L2026" s="920"/>
      <c r="M2026" s="920"/>
      <c r="N2026" s="920"/>
      <c r="S2026" s="919"/>
    </row>
    <row r="2027" spans="1:19" ht="12.75" customHeight="1" x14ac:dyDescent="0.15">
      <c r="A2027" s="935">
        <v>2022</v>
      </c>
      <c r="B2027" s="919"/>
      <c r="C2027" s="920"/>
      <c r="D2027" s="920" t="s">
        <v>4732</v>
      </c>
      <c r="E2027" s="893" t="b">
        <f t="shared" ca="1" si="96"/>
        <v>1</v>
      </c>
      <c r="F2027" s="893" t="str">
        <f t="array" aca="1" ref="F2027" ca="1">IF(G2027&lt;&gt;"",INDIRECT("'"&amp;G2027&amp;"'!"&amp;H2027),"")</f>
        <v/>
      </c>
      <c r="G2027" s="560"/>
      <c r="H2027" s="893"/>
      <c r="I2027" s="920"/>
      <c r="J2027" s="920"/>
      <c r="K2027" s="920"/>
      <c r="L2027" s="920"/>
      <c r="M2027" s="920"/>
      <c r="N2027" s="920"/>
      <c r="S2027" s="919"/>
    </row>
    <row r="2028" spans="1:19" ht="12.75" customHeight="1" x14ac:dyDescent="0.15">
      <c r="A2028" s="935">
        <v>2023</v>
      </c>
      <c r="B2028" s="919"/>
      <c r="C2028" s="920"/>
      <c r="D2028" s="920" t="s">
        <v>4732</v>
      </c>
      <c r="E2028" s="893" t="b">
        <f t="shared" ca="1" si="96"/>
        <v>1</v>
      </c>
      <c r="F2028" s="893" t="str">
        <f t="array" aca="1" ref="F2028" ca="1">IF(G2028&lt;&gt;"",INDIRECT("'"&amp;G2028&amp;"'!"&amp;H2028),"")</f>
        <v/>
      </c>
      <c r="G2028" s="560"/>
      <c r="H2028" s="893"/>
      <c r="I2028" s="920"/>
      <c r="J2028" s="920"/>
      <c r="K2028" s="920"/>
      <c r="L2028" s="920"/>
      <c r="M2028" s="920"/>
      <c r="N2028" s="920"/>
      <c r="S2028" s="919"/>
    </row>
    <row r="2029" spans="1:19" ht="12.75" customHeight="1" x14ac:dyDescent="0.15">
      <c r="A2029" s="935">
        <v>2024</v>
      </c>
      <c r="B2029" s="919"/>
      <c r="C2029" s="920"/>
      <c r="D2029" s="920" t="s">
        <v>4732</v>
      </c>
      <c r="E2029" s="893" t="b">
        <f t="shared" ca="1" si="96"/>
        <v>1</v>
      </c>
      <c r="F2029" s="893" t="str">
        <f t="array" aca="1" ref="F2029" ca="1">IF(G2029&lt;&gt;"",INDIRECT("'"&amp;G2029&amp;"'!"&amp;H2029),"")</f>
        <v/>
      </c>
      <c r="G2029" s="560"/>
      <c r="H2029" s="893"/>
      <c r="I2029" s="920"/>
      <c r="J2029" s="920"/>
      <c r="K2029" s="920"/>
      <c r="L2029" s="920"/>
      <c r="M2029" s="920"/>
      <c r="N2029" s="920"/>
      <c r="S2029" s="919"/>
    </row>
    <row r="2030" spans="1:19" ht="12.75" customHeight="1" x14ac:dyDescent="0.15">
      <c r="A2030" s="935">
        <v>2025</v>
      </c>
      <c r="B2030" s="919"/>
      <c r="C2030" s="920"/>
      <c r="D2030" s="920" t="s">
        <v>4732</v>
      </c>
      <c r="E2030" s="893" t="b">
        <f t="shared" ca="1" si="96"/>
        <v>1</v>
      </c>
      <c r="F2030" s="893" t="str">
        <f t="array" aca="1" ref="F2030" ca="1">IF(G2030&lt;&gt;"",INDIRECT("'"&amp;G2030&amp;"'!"&amp;H2030),"")</f>
        <v/>
      </c>
      <c r="G2030" s="560"/>
      <c r="H2030" s="893"/>
      <c r="I2030" s="920"/>
      <c r="J2030" s="920"/>
      <c r="K2030" s="920"/>
      <c r="L2030" s="920"/>
      <c r="M2030" s="920"/>
      <c r="N2030" s="920"/>
      <c r="S2030" s="919"/>
    </row>
    <row r="2031" spans="1:19" ht="12.75" customHeight="1" x14ac:dyDescent="0.15">
      <c r="A2031" s="893">
        <v>2026</v>
      </c>
      <c r="B2031" s="929">
        <f>'EstExp 12-20'!K103</f>
        <v>0</v>
      </c>
      <c r="C2031" s="930">
        <f t="shared" ref="C2031:C2038" si="97">A2031-B2031</f>
        <v>2026</v>
      </c>
      <c r="D2031" s="920" t="s">
        <v>5349</v>
      </c>
      <c r="E2031" s="893" t="b">
        <f t="shared" ca="1" si="96"/>
        <v>1</v>
      </c>
      <c r="F2031" s="932">
        <f t="array" aca="1" ref="F2031" ca="1">IF(G2031&lt;&gt;"",INDIRECT("'"&amp;G2031&amp;"'!"&amp;H2031),"")</f>
        <v>0</v>
      </c>
      <c r="G2031" s="560" t="s">
        <v>4786</v>
      </c>
      <c r="H2031" s="893" t="s">
        <v>5350</v>
      </c>
      <c r="I2031" s="920"/>
      <c r="J2031" s="920"/>
      <c r="K2031" s="920"/>
      <c r="L2031" s="920"/>
      <c r="M2031" s="920"/>
      <c r="N2031" s="920"/>
      <c r="S2031" s="929"/>
    </row>
    <row r="2032" spans="1:19" ht="12.75" customHeight="1" x14ac:dyDescent="0.15">
      <c r="A2032" s="914">
        <v>2027</v>
      </c>
      <c r="B2032" s="929">
        <f>'EstExp 12-20'!K86</f>
        <v>530700</v>
      </c>
      <c r="C2032" s="930">
        <f t="shared" si="97"/>
        <v>-528673</v>
      </c>
      <c r="D2032" s="920"/>
      <c r="E2032" s="893" t="b">
        <f t="shared" ca="1" si="96"/>
        <v>1</v>
      </c>
      <c r="F2032" s="932">
        <f t="array" aca="1" ref="F2032" ca="1">IF(G2032&lt;&gt;"",INDIRECT("'"&amp;G2032&amp;"'!"&amp;H2032),"")</f>
        <v>530700</v>
      </c>
      <c r="G2032" s="560" t="s">
        <v>4786</v>
      </c>
      <c r="H2032" s="893" t="s">
        <v>5351</v>
      </c>
      <c r="I2032" s="920"/>
      <c r="J2032" s="920"/>
      <c r="K2032" s="920"/>
      <c r="L2032" s="920"/>
      <c r="M2032" s="920"/>
      <c r="N2032" s="920"/>
      <c r="S2032" s="919"/>
    </row>
    <row r="2033" spans="1:19" ht="12.75" customHeight="1" x14ac:dyDescent="0.15">
      <c r="A2033" s="914">
        <v>2028</v>
      </c>
      <c r="B2033" s="929">
        <f>'EstExp 12-20'!K94</f>
        <v>0</v>
      </c>
      <c r="C2033" s="930">
        <f t="shared" si="97"/>
        <v>2028</v>
      </c>
      <c r="D2033" s="920"/>
      <c r="E2033" s="893" t="b">
        <f t="shared" ca="1" si="96"/>
        <v>1</v>
      </c>
      <c r="F2033" s="932">
        <f t="array" aca="1" ref="F2033" ca="1">IF(G2033&lt;&gt;"",INDIRECT("'"&amp;G2033&amp;"'!"&amp;H2033),"")</f>
        <v>0</v>
      </c>
      <c r="G2033" s="560" t="s">
        <v>4786</v>
      </c>
      <c r="H2033" s="893" t="s">
        <v>5352</v>
      </c>
      <c r="I2033" s="920"/>
      <c r="J2033" s="920"/>
      <c r="K2033" s="920"/>
      <c r="L2033" s="920"/>
      <c r="M2033" s="920"/>
      <c r="N2033" s="920"/>
      <c r="S2033" s="919"/>
    </row>
    <row r="2034" spans="1:19" ht="12.75" customHeight="1" x14ac:dyDescent="0.15">
      <c r="A2034" s="893">
        <v>2029</v>
      </c>
      <c r="B2034" s="929">
        <f>'EstExp 12-20'!K102</f>
        <v>0</v>
      </c>
      <c r="C2034" s="930">
        <f t="shared" si="97"/>
        <v>2029</v>
      </c>
      <c r="D2034" s="920" t="s">
        <v>5349</v>
      </c>
      <c r="E2034" s="893" t="b">
        <f t="shared" ca="1" si="96"/>
        <v>1</v>
      </c>
      <c r="F2034" s="932">
        <f t="array" aca="1" ref="F2034" ca="1">IF(G2034&lt;&gt;"",INDIRECT("'"&amp;G2034&amp;"'!"&amp;H2034),"")</f>
        <v>0</v>
      </c>
      <c r="G2034" s="560" t="s">
        <v>4786</v>
      </c>
      <c r="H2034" s="893" t="s">
        <v>5353</v>
      </c>
      <c r="I2034" s="920"/>
      <c r="J2034" s="920"/>
      <c r="K2034" s="920"/>
      <c r="L2034" s="920"/>
      <c r="M2034" s="920"/>
      <c r="N2034" s="920"/>
      <c r="S2034" s="929"/>
    </row>
    <row r="2035" spans="1:19" ht="12.75" customHeight="1" x14ac:dyDescent="0.15">
      <c r="A2035" s="914">
        <v>2030</v>
      </c>
      <c r="B2035" s="929">
        <f>'EstExp 12-20'!H141</f>
        <v>0</v>
      </c>
      <c r="C2035" s="930">
        <f t="shared" si="97"/>
        <v>2030</v>
      </c>
      <c r="D2035" s="920"/>
      <c r="E2035" s="893" t="b">
        <f t="shared" ca="1" si="96"/>
        <v>1</v>
      </c>
      <c r="F2035" s="932">
        <f t="array" aca="1" ref="F2035" ca="1">IF(G2035&lt;&gt;"",INDIRECT("'"&amp;G2035&amp;"'!"&amp;H2035),"")</f>
        <v>0</v>
      </c>
      <c r="G2035" s="560" t="s">
        <v>4786</v>
      </c>
      <c r="H2035" s="893" t="s">
        <v>5354</v>
      </c>
      <c r="I2035" s="920"/>
      <c r="J2035" s="920"/>
      <c r="K2035" s="920"/>
      <c r="L2035" s="920"/>
      <c r="M2035" s="920"/>
      <c r="N2035" s="920"/>
      <c r="S2035" s="919"/>
    </row>
    <row r="2036" spans="1:19" ht="12.75" customHeight="1" x14ac:dyDescent="0.15">
      <c r="A2036" s="914">
        <v>2031</v>
      </c>
      <c r="B2036" s="929">
        <f>'EstExp 12-20'!H142</f>
        <v>0</v>
      </c>
      <c r="C2036" s="930">
        <f t="shared" si="97"/>
        <v>2031</v>
      </c>
      <c r="D2036" s="920"/>
      <c r="E2036" s="893" t="b">
        <f t="shared" ca="1" si="96"/>
        <v>1</v>
      </c>
      <c r="F2036" s="932">
        <f t="array" aca="1" ref="F2036" ca="1">IF(G2036&lt;&gt;"",INDIRECT("'"&amp;G2036&amp;"'!"&amp;H2036),"")</f>
        <v>0</v>
      </c>
      <c r="G2036" s="560" t="s">
        <v>4786</v>
      </c>
      <c r="H2036" s="893" t="s">
        <v>5355</v>
      </c>
      <c r="I2036" s="920"/>
      <c r="J2036" s="920"/>
      <c r="K2036" s="920"/>
      <c r="L2036" s="920"/>
      <c r="M2036" s="920"/>
      <c r="N2036" s="920"/>
      <c r="S2036" s="919"/>
    </row>
    <row r="2037" spans="1:19" ht="12.75" customHeight="1" x14ac:dyDescent="0.15">
      <c r="A2037" s="914">
        <v>2032</v>
      </c>
      <c r="B2037" s="929">
        <f>'EstExp 12-20'!K141</f>
        <v>0</v>
      </c>
      <c r="C2037" s="930">
        <f t="shared" si="97"/>
        <v>2032</v>
      </c>
      <c r="D2037" s="920"/>
      <c r="E2037" s="893" t="b">
        <f t="shared" ca="1" si="96"/>
        <v>1</v>
      </c>
      <c r="F2037" s="932">
        <f t="array" aca="1" ref="F2037" ca="1">IF(G2037&lt;&gt;"",INDIRECT("'"&amp;G2037&amp;"'!"&amp;H2037),"")</f>
        <v>0</v>
      </c>
      <c r="G2037" s="560" t="s">
        <v>4786</v>
      </c>
      <c r="H2037" s="893" t="s">
        <v>5356</v>
      </c>
      <c r="I2037" s="920"/>
      <c r="J2037" s="920"/>
      <c r="K2037" s="920"/>
      <c r="L2037" s="920"/>
      <c r="M2037" s="920"/>
      <c r="N2037" s="920"/>
      <c r="S2037" s="919"/>
    </row>
    <row r="2038" spans="1:19" ht="12.75" customHeight="1" x14ac:dyDescent="0.15">
      <c r="A2038" s="914">
        <v>2033</v>
      </c>
      <c r="B2038" s="929">
        <f>'EstExp 12-20'!K142</f>
        <v>0</v>
      </c>
      <c r="C2038" s="930">
        <f t="shared" si="97"/>
        <v>2033</v>
      </c>
      <c r="D2038" s="920"/>
      <c r="E2038" s="893" t="b">
        <f t="shared" ca="1" si="96"/>
        <v>1</v>
      </c>
      <c r="F2038" s="932">
        <f t="array" aca="1" ref="F2038" ca="1">IF(G2038&lt;&gt;"",INDIRECT("'"&amp;G2038&amp;"'!"&amp;H2038),"")</f>
        <v>0</v>
      </c>
      <c r="G2038" s="560" t="s">
        <v>4786</v>
      </c>
      <c r="H2038" s="893" t="s">
        <v>5357</v>
      </c>
      <c r="I2038" s="920"/>
      <c r="J2038" s="920"/>
      <c r="K2038" s="920"/>
      <c r="L2038" s="920"/>
      <c r="M2038" s="920"/>
      <c r="N2038" s="920"/>
      <c r="S2038" s="919"/>
    </row>
    <row r="2039" spans="1:19" ht="12.75" customHeight="1" x14ac:dyDescent="0.15">
      <c r="A2039" s="935">
        <v>2034</v>
      </c>
      <c r="B2039" s="919"/>
      <c r="C2039" s="920"/>
      <c r="D2039" s="931"/>
      <c r="E2039" s="893" t="b">
        <f t="shared" ca="1" si="96"/>
        <v>1</v>
      </c>
      <c r="F2039" s="893" t="str">
        <f t="array" aca="1" ref="F2039" ca="1">IF(G2039&lt;&gt;"",INDIRECT("'"&amp;G2039&amp;"'!"&amp;H2039),"")</f>
        <v/>
      </c>
      <c r="G2039" s="560"/>
      <c r="H2039" s="893"/>
      <c r="I2039" s="931"/>
      <c r="J2039" s="931"/>
      <c r="K2039" s="931"/>
      <c r="L2039" s="920"/>
      <c r="M2039" s="920"/>
      <c r="N2039" s="920"/>
      <c r="S2039" s="919"/>
    </row>
    <row r="2040" spans="1:19" ht="12.75" customHeight="1" x14ac:dyDescent="0.15">
      <c r="A2040" s="935">
        <v>2035</v>
      </c>
      <c r="B2040" s="919"/>
      <c r="C2040" s="920"/>
      <c r="D2040" s="931"/>
      <c r="E2040" s="893" t="b">
        <f t="shared" ca="1" si="96"/>
        <v>1</v>
      </c>
      <c r="F2040" s="893" t="str">
        <f t="array" aca="1" ref="F2040" ca="1">IF(G2040&lt;&gt;"",INDIRECT("'"&amp;G2040&amp;"'!"&amp;H2040),"")</f>
        <v/>
      </c>
      <c r="G2040" s="560"/>
      <c r="H2040" s="893"/>
      <c r="I2040" s="931"/>
      <c r="J2040" s="931"/>
      <c r="K2040" s="931"/>
      <c r="L2040" s="920"/>
      <c r="M2040" s="920"/>
      <c r="N2040" s="920"/>
      <c r="S2040" s="919"/>
    </row>
    <row r="2041" spans="1:19" ht="12.75" customHeight="1" x14ac:dyDescent="0.15">
      <c r="A2041" s="935">
        <v>2036</v>
      </c>
      <c r="B2041" s="919"/>
      <c r="C2041" s="920"/>
      <c r="D2041" s="931"/>
      <c r="E2041" s="893" t="b">
        <f t="shared" ref="E2041:E2295" ca="1" si="98">F2041=B2041</f>
        <v>1</v>
      </c>
      <c r="F2041" s="893" t="str">
        <f t="array" aca="1" ref="F2041" ca="1">IF(G2041&lt;&gt;"",INDIRECT("'"&amp;G2041&amp;"'!"&amp;H2041),"")</f>
        <v/>
      </c>
      <c r="G2041" s="560"/>
      <c r="H2041" s="893"/>
      <c r="I2041" s="931"/>
      <c r="J2041" s="931"/>
      <c r="K2041" s="931"/>
      <c r="L2041" s="920"/>
      <c r="M2041" s="920"/>
      <c r="N2041" s="920"/>
      <c r="S2041" s="919"/>
    </row>
    <row r="2042" spans="1:19" ht="12.75" customHeight="1" x14ac:dyDescent="0.15">
      <c r="A2042" s="935">
        <v>2037</v>
      </c>
      <c r="B2042" s="919"/>
      <c r="C2042" s="920"/>
      <c r="D2042" s="920" t="s">
        <v>4732</v>
      </c>
      <c r="E2042" s="893" t="b">
        <f t="shared" ca="1" si="98"/>
        <v>1</v>
      </c>
      <c r="F2042" s="893" t="str">
        <f t="array" aca="1" ref="F2042" ca="1">IF(G2042&lt;&gt;"",INDIRECT("'"&amp;G2042&amp;"'!"&amp;H2042),"")</f>
        <v/>
      </c>
      <c r="G2042" s="560"/>
      <c r="H2042" s="893"/>
      <c r="I2042" s="920"/>
      <c r="J2042" s="920"/>
      <c r="K2042" s="920"/>
      <c r="L2042" s="920"/>
      <c r="M2042" s="920"/>
      <c r="N2042" s="920"/>
      <c r="S2042" s="919"/>
    </row>
    <row r="2043" spans="1:19" ht="12.75" customHeight="1" x14ac:dyDescent="0.15">
      <c r="A2043" s="935">
        <v>2038</v>
      </c>
      <c r="B2043" s="919"/>
      <c r="C2043" s="920"/>
      <c r="D2043" s="920" t="s">
        <v>4732</v>
      </c>
      <c r="E2043" s="893" t="b">
        <f t="shared" ca="1" si="98"/>
        <v>1</v>
      </c>
      <c r="F2043" s="893" t="str">
        <f t="array" aca="1" ref="F2043" ca="1">IF(G2043&lt;&gt;"",INDIRECT("'"&amp;G2043&amp;"'!"&amp;H2043),"")</f>
        <v/>
      </c>
      <c r="G2043" s="560"/>
      <c r="H2043" s="893"/>
      <c r="I2043" s="920"/>
      <c r="J2043" s="920"/>
      <c r="K2043" s="920"/>
      <c r="L2043" s="920"/>
      <c r="M2043" s="920"/>
      <c r="N2043" s="920"/>
      <c r="S2043" s="919"/>
    </row>
    <row r="2044" spans="1:19" ht="12.75" customHeight="1" x14ac:dyDescent="0.15">
      <c r="A2044" s="935">
        <v>2039</v>
      </c>
      <c r="B2044" s="919"/>
      <c r="C2044" s="920"/>
      <c r="D2044" s="931"/>
      <c r="E2044" s="893" t="b">
        <f t="shared" ca="1" si="98"/>
        <v>1</v>
      </c>
      <c r="F2044" s="893" t="str">
        <f t="array" aca="1" ref="F2044" ca="1">IF(G2044&lt;&gt;"",INDIRECT("'"&amp;G2044&amp;"'!"&amp;H2044),"")</f>
        <v/>
      </c>
      <c r="G2044" s="560"/>
      <c r="H2044" s="893"/>
      <c r="I2044" s="931"/>
      <c r="J2044" s="931"/>
      <c r="K2044" s="931"/>
      <c r="L2044" s="920"/>
      <c r="M2044" s="920"/>
      <c r="N2044" s="920"/>
      <c r="S2044" s="919"/>
    </row>
    <row r="2045" spans="1:19" ht="12.75" customHeight="1" x14ac:dyDescent="0.15">
      <c r="A2045" s="935">
        <v>2040</v>
      </c>
      <c r="B2045" s="919"/>
      <c r="C2045" s="920"/>
      <c r="D2045" s="920" t="s">
        <v>4732</v>
      </c>
      <c r="E2045" s="893" t="b">
        <f t="shared" ca="1" si="98"/>
        <v>1</v>
      </c>
      <c r="F2045" s="893" t="str">
        <f t="array" aca="1" ref="F2045" ca="1">IF(G2045&lt;&gt;"",INDIRECT("'"&amp;G2045&amp;"'!"&amp;H2045),"")</f>
        <v/>
      </c>
      <c r="G2045" s="560"/>
      <c r="H2045" s="893"/>
      <c r="I2045" s="920"/>
      <c r="J2045" s="920"/>
      <c r="K2045" s="920"/>
      <c r="L2045" s="920"/>
      <c r="M2045" s="920"/>
      <c r="N2045" s="920"/>
      <c r="S2045" s="919"/>
    </row>
    <row r="2046" spans="1:19" ht="12.75" customHeight="1" x14ac:dyDescent="0.15">
      <c r="A2046" s="914">
        <v>2041</v>
      </c>
      <c r="B2046" s="929">
        <f>'EstExp 12-20'!K307</f>
        <v>0</v>
      </c>
      <c r="C2046" s="930">
        <f>A2046-B2046</f>
        <v>2041</v>
      </c>
      <c r="D2046" s="920"/>
      <c r="E2046" s="893" t="b">
        <f t="shared" ca="1" si="98"/>
        <v>1</v>
      </c>
      <c r="F2046" s="932">
        <f t="array" aca="1" ref="F2046" ca="1">IF(G2046&lt;&gt;"",INDIRECT("'"&amp;G2046&amp;"'!"&amp;H2046),"")</f>
        <v>0</v>
      </c>
      <c r="G2046" s="560" t="s">
        <v>4786</v>
      </c>
      <c r="H2046" s="893" t="s">
        <v>5358</v>
      </c>
      <c r="I2046" s="920"/>
      <c r="J2046" s="920"/>
      <c r="K2046" s="920"/>
      <c r="L2046" s="920"/>
      <c r="M2046" s="920"/>
      <c r="N2046" s="920"/>
      <c r="S2046" s="919"/>
    </row>
    <row r="2047" spans="1:19" ht="12.75" customHeight="1" x14ac:dyDescent="0.15">
      <c r="A2047" s="935">
        <v>2042</v>
      </c>
      <c r="B2047" s="919"/>
      <c r="C2047" s="920"/>
      <c r="D2047" s="931"/>
      <c r="E2047" s="893" t="b">
        <f t="shared" ca="1" si="98"/>
        <v>1</v>
      </c>
      <c r="F2047" s="893" t="str">
        <f t="array" aca="1" ref="F2047" ca="1">IF(G2047&lt;&gt;"",INDIRECT("'"&amp;G2047&amp;"'!"&amp;H2047),"")</f>
        <v/>
      </c>
      <c r="G2047" s="560"/>
      <c r="H2047" s="893"/>
      <c r="I2047" s="931"/>
      <c r="J2047" s="931"/>
      <c r="K2047" s="931"/>
      <c r="L2047" s="920"/>
      <c r="M2047" s="920"/>
      <c r="N2047" s="920"/>
      <c r="S2047" s="919"/>
    </row>
    <row r="2048" spans="1:19" ht="12.75" customHeight="1" x14ac:dyDescent="0.15">
      <c r="A2048" s="935">
        <v>2043</v>
      </c>
      <c r="B2048" s="919"/>
      <c r="C2048" s="920"/>
      <c r="D2048" s="931"/>
      <c r="E2048" s="893" t="b">
        <f t="shared" ca="1" si="98"/>
        <v>1</v>
      </c>
      <c r="F2048" s="893" t="str">
        <f t="array" aca="1" ref="F2048" ca="1">IF(G2048&lt;&gt;"",INDIRECT("'"&amp;G2048&amp;"'!"&amp;H2048),"")</f>
        <v/>
      </c>
      <c r="G2048" s="560"/>
      <c r="H2048" s="893"/>
      <c r="I2048" s="931"/>
      <c r="J2048" s="931"/>
      <c r="K2048" s="931"/>
      <c r="L2048" s="920"/>
      <c r="M2048" s="920"/>
      <c r="N2048" s="920"/>
      <c r="S2048" s="919"/>
    </row>
    <row r="2049" spans="1:19" ht="12.75" customHeight="1" x14ac:dyDescent="0.15">
      <c r="A2049" s="914">
        <v>2044</v>
      </c>
      <c r="B2049" s="929">
        <f>'BudgetSum 2-4'!I50</f>
        <v>0</v>
      </c>
      <c r="C2049" s="930">
        <f t="shared" ref="C2049:C2050" si="99">A2049-B2049</f>
        <v>2044</v>
      </c>
      <c r="D2049" s="920"/>
      <c r="E2049" s="893" t="b">
        <f t="shared" ca="1" si="98"/>
        <v>1</v>
      </c>
      <c r="F2049" s="932">
        <f t="array" aca="1" ref="F2049" ca="1">IF(G2049&lt;&gt;"",INDIRECT("'"&amp;G2049&amp;"'!"&amp;H2049),"")</f>
        <v>0</v>
      </c>
      <c r="G2049" s="560" t="s">
        <v>4690</v>
      </c>
      <c r="H2049" s="893" t="s">
        <v>5359</v>
      </c>
      <c r="I2049" s="920"/>
      <c r="J2049" s="920"/>
      <c r="K2049" s="920"/>
      <c r="L2049" s="920"/>
      <c r="M2049" s="920"/>
      <c r="N2049" s="920"/>
      <c r="S2049" s="919"/>
    </row>
    <row r="2050" spans="1:19" ht="12.75" customHeight="1" x14ac:dyDescent="0.15">
      <c r="A2050" s="914">
        <v>2045</v>
      </c>
      <c r="B2050" s="929">
        <f>'BudgetSum 2-4'!I51</f>
        <v>0</v>
      </c>
      <c r="C2050" s="930">
        <f t="shared" si="99"/>
        <v>2045</v>
      </c>
      <c r="D2050" s="920"/>
      <c r="E2050" s="893" t="b">
        <f t="shared" ca="1" si="98"/>
        <v>1</v>
      </c>
      <c r="F2050" s="932">
        <f t="array" aca="1" ref="F2050" ca="1">IF(G2050&lt;&gt;"",INDIRECT("'"&amp;G2050&amp;"'!"&amp;H2050),"")</f>
        <v>0</v>
      </c>
      <c r="G2050" s="560" t="s">
        <v>4690</v>
      </c>
      <c r="H2050" s="893" t="s">
        <v>5360</v>
      </c>
      <c r="I2050" s="920"/>
      <c r="J2050" s="920"/>
      <c r="K2050" s="920"/>
      <c r="L2050" s="920"/>
      <c r="M2050" s="920"/>
      <c r="N2050" s="920"/>
      <c r="S2050" s="919"/>
    </row>
    <row r="2051" spans="1:19" ht="12.75" customHeight="1" x14ac:dyDescent="0.15">
      <c r="A2051" s="935">
        <v>2046</v>
      </c>
      <c r="B2051" s="919"/>
      <c r="C2051" s="920"/>
      <c r="D2051" s="920"/>
      <c r="E2051" s="893" t="b">
        <f t="shared" ca="1" si="98"/>
        <v>1</v>
      </c>
      <c r="F2051" s="893" t="str">
        <f t="array" aca="1" ref="F2051" ca="1">IF(G2051&lt;&gt;"",INDIRECT("'"&amp;G2051&amp;"'!"&amp;H2051),"")</f>
        <v/>
      </c>
      <c r="G2051" s="560"/>
      <c r="H2051" s="893"/>
      <c r="I2051" s="920"/>
      <c r="J2051" s="920"/>
      <c r="K2051" s="920"/>
      <c r="L2051" s="920"/>
      <c r="M2051" s="920"/>
      <c r="N2051" s="920"/>
      <c r="S2051" s="919"/>
    </row>
    <row r="2052" spans="1:19" ht="12.75" customHeight="1" x14ac:dyDescent="0.15">
      <c r="A2052" s="935">
        <v>2047</v>
      </c>
      <c r="B2052" s="919"/>
      <c r="C2052" s="920"/>
      <c r="D2052" s="920" t="s">
        <v>4732</v>
      </c>
      <c r="E2052" s="893" t="b">
        <f t="shared" ca="1" si="98"/>
        <v>1</v>
      </c>
      <c r="F2052" s="893" t="str">
        <f t="array" aca="1" ref="F2052" ca="1">IF(G2052&lt;&gt;"",INDIRECT("'"&amp;G2052&amp;"'!"&amp;H2052),"")</f>
        <v/>
      </c>
      <c r="G2052" s="560"/>
      <c r="H2052" s="893"/>
      <c r="I2052" s="920"/>
      <c r="J2052" s="920"/>
      <c r="K2052" s="920"/>
      <c r="L2052" s="920"/>
      <c r="M2052" s="920"/>
      <c r="N2052" s="920"/>
      <c r="S2052" s="919"/>
    </row>
    <row r="2053" spans="1:19" ht="12.75" customHeight="1" x14ac:dyDescent="0.15">
      <c r="A2053" s="935">
        <v>2048</v>
      </c>
      <c r="B2053" s="919"/>
      <c r="C2053" s="920"/>
      <c r="D2053" s="920" t="s">
        <v>4732</v>
      </c>
      <c r="E2053" s="893" t="b">
        <f t="shared" ca="1" si="98"/>
        <v>1</v>
      </c>
      <c r="F2053" s="893" t="str">
        <f t="array" aca="1" ref="F2053" ca="1">IF(G2053&lt;&gt;"",INDIRECT("'"&amp;G2053&amp;"'!"&amp;H2053),"")</f>
        <v/>
      </c>
      <c r="G2053" s="560"/>
      <c r="H2053" s="893"/>
      <c r="I2053" s="920"/>
      <c r="J2053" s="920"/>
      <c r="K2053" s="920"/>
      <c r="L2053" s="920"/>
      <c r="M2053" s="920"/>
      <c r="N2053" s="920"/>
      <c r="S2053" s="919"/>
    </row>
    <row r="2054" spans="1:19" ht="12.75" customHeight="1" x14ac:dyDescent="0.15">
      <c r="A2054" s="935">
        <v>2049</v>
      </c>
      <c r="B2054" s="919"/>
      <c r="C2054" s="920"/>
      <c r="D2054" s="920" t="s">
        <v>4732</v>
      </c>
      <c r="E2054" s="893" t="b">
        <f t="shared" ca="1" si="98"/>
        <v>1</v>
      </c>
      <c r="F2054" s="893" t="str">
        <f t="array" aca="1" ref="F2054" ca="1">IF(G2054&lt;&gt;"",INDIRECT("'"&amp;G2054&amp;"'!"&amp;H2054),"")</f>
        <v/>
      </c>
      <c r="G2054" s="560"/>
      <c r="H2054" s="893"/>
      <c r="I2054" s="920"/>
      <c r="J2054" s="920"/>
      <c r="K2054" s="920"/>
      <c r="L2054" s="920"/>
      <c r="M2054" s="920"/>
      <c r="N2054" s="920"/>
      <c r="S2054" s="919"/>
    </row>
    <row r="2055" spans="1:19" ht="12.75" customHeight="1" x14ac:dyDescent="0.15">
      <c r="A2055" s="935">
        <v>2050</v>
      </c>
      <c r="B2055" s="919"/>
      <c r="C2055" s="920"/>
      <c r="D2055" s="920" t="s">
        <v>4732</v>
      </c>
      <c r="E2055" s="893" t="b">
        <f t="shared" ca="1" si="98"/>
        <v>1</v>
      </c>
      <c r="F2055" s="893" t="str">
        <f t="array" aca="1" ref="F2055" ca="1">IF(G2055&lt;&gt;"",INDIRECT("'"&amp;G2055&amp;"'!"&amp;H2055),"")</f>
        <v/>
      </c>
      <c r="G2055" s="560"/>
      <c r="H2055" s="893"/>
      <c r="I2055" s="920"/>
      <c r="J2055" s="920"/>
      <c r="K2055" s="920"/>
      <c r="L2055" s="920"/>
      <c r="M2055" s="920"/>
      <c r="N2055" s="920"/>
      <c r="S2055" s="919"/>
    </row>
    <row r="2056" spans="1:19" ht="12.75" customHeight="1" x14ac:dyDescent="0.15">
      <c r="A2056" s="935">
        <v>2051</v>
      </c>
      <c r="B2056" s="919"/>
      <c r="C2056" s="920"/>
      <c r="D2056" s="920" t="s">
        <v>4732</v>
      </c>
      <c r="E2056" s="893" t="b">
        <f t="shared" ca="1" si="98"/>
        <v>1</v>
      </c>
      <c r="F2056" s="893" t="str">
        <f t="array" aca="1" ref="F2056" ca="1">IF(G2056&lt;&gt;"",INDIRECT("'"&amp;G2056&amp;"'!"&amp;H2056),"")</f>
        <v/>
      </c>
      <c r="G2056" s="560"/>
      <c r="H2056" s="893"/>
      <c r="I2056" s="920"/>
      <c r="J2056" s="920"/>
      <c r="K2056" s="920"/>
      <c r="L2056" s="920"/>
      <c r="M2056" s="920"/>
      <c r="N2056" s="920"/>
      <c r="S2056" s="919"/>
    </row>
    <row r="2057" spans="1:19" ht="12.75" customHeight="1" x14ac:dyDescent="0.15">
      <c r="A2057" s="935">
        <v>2052</v>
      </c>
      <c r="B2057" s="919"/>
      <c r="C2057" s="920"/>
      <c r="D2057" s="931"/>
      <c r="E2057" s="893" t="b">
        <f t="shared" ca="1" si="98"/>
        <v>1</v>
      </c>
      <c r="F2057" s="893" t="str">
        <f t="array" aca="1" ref="F2057" ca="1">IF(G2057&lt;&gt;"",INDIRECT("'"&amp;G2057&amp;"'!"&amp;H2057),"")</f>
        <v/>
      </c>
      <c r="G2057" s="560"/>
      <c r="H2057" s="893"/>
      <c r="I2057" s="931"/>
      <c r="J2057" s="931"/>
      <c r="K2057" s="931"/>
      <c r="L2057" s="920"/>
      <c r="M2057" s="920"/>
      <c r="N2057" s="920"/>
      <c r="S2057" s="919"/>
    </row>
    <row r="2058" spans="1:19" ht="12.75" customHeight="1" x14ac:dyDescent="0.15">
      <c r="A2058" s="935">
        <v>2053</v>
      </c>
      <c r="B2058" s="919"/>
      <c r="C2058" s="920"/>
      <c r="D2058" s="920" t="s">
        <v>4732</v>
      </c>
      <c r="E2058" s="893" t="b">
        <f t="shared" ca="1" si="98"/>
        <v>1</v>
      </c>
      <c r="F2058" s="893" t="str">
        <f t="array" aca="1" ref="F2058" ca="1">IF(G2058&lt;&gt;"",INDIRECT("'"&amp;G2058&amp;"'!"&amp;H2058),"")</f>
        <v/>
      </c>
      <c r="G2058" s="560"/>
      <c r="H2058" s="893"/>
      <c r="I2058" s="920"/>
      <c r="J2058" s="920"/>
      <c r="K2058" s="920"/>
      <c r="L2058" s="920"/>
      <c r="M2058" s="920"/>
      <c r="N2058" s="920"/>
      <c r="S2058" s="919"/>
    </row>
    <row r="2059" spans="1:19" ht="12.75" customHeight="1" x14ac:dyDescent="0.15">
      <c r="A2059" s="935">
        <v>2054</v>
      </c>
      <c r="B2059" s="919"/>
      <c r="C2059" s="920"/>
      <c r="D2059" s="931"/>
      <c r="E2059" s="893" t="b">
        <f t="shared" ca="1" si="98"/>
        <v>1</v>
      </c>
      <c r="F2059" s="893" t="str">
        <f t="array" aca="1" ref="F2059" ca="1">IF(G2059&lt;&gt;"",INDIRECT("'"&amp;G2059&amp;"'!"&amp;H2059),"")</f>
        <v/>
      </c>
      <c r="G2059" s="560"/>
      <c r="H2059" s="893"/>
      <c r="I2059" s="931"/>
      <c r="J2059" s="931"/>
      <c r="K2059" s="931"/>
      <c r="L2059" s="920"/>
      <c r="M2059" s="920"/>
      <c r="N2059" s="920"/>
      <c r="S2059" s="919"/>
    </row>
    <row r="2060" spans="1:19" ht="12.75" customHeight="1" x14ac:dyDescent="0.15">
      <c r="A2060" s="935">
        <v>2055</v>
      </c>
      <c r="B2060" s="919"/>
      <c r="C2060" s="920"/>
      <c r="D2060" s="931"/>
      <c r="E2060" s="893" t="b">
        <f t="shared" ca="1" si="98"/>
        <v>1</v>
      </c>
      <c r="F2060" s="893" t="str">
        <f t="array" aca="1" ref="F2060" ca="1">IF(G2060&lt;&gt;"",INDIRECT("'"&amp;G2060&amp;"'!"&amp;H2060),"")</f>
        <v/>
      </c>
      <c r="G2060" s="560"/>
      <c r="H2060" s="893"/>
      <c r="I2060" s="931"/>
      <c r="J2060" s="931"/>
      <c r="K2060" s="931"/>
      <c r="L2060" s="920"/>
      <c r="M2060" s="920"/>
      <c r="N2060" s="920"/>
      <c r="S2060" s="919"/>
    </row>
    <row r="2061" spans="1:19" ht="12.75" customHeight="1" x14ac:dyDescent="0.15">
      <c r="A2061" s="935">
        <v>2056</v>
      </c>
      <c r="B2061" s="919"/>
      <c r="C2061" s="920"/>
      <c r="D2061" s="931"/>
      <c r="E2061" s="893" t="b">
        <f t="shared" ca="1" si="98"/>
        <v>1</v>
      </c>
      <c r="F2061" s="893" t="str">
        <f t="array" aca="1" ref="F2061" ca="1">IF(G2061&lt;&gt;"",INDIRECT("'"&amp;G2061&amp;"'!"&amp;H2061),"")</f>
        <v/>
      </c>
      <c r="G2061" s="560"/>
      <c r="H2061" s="893"/>
      <c r="I2061" s="931"/>
      <c r="J2061" s="931"/>
      <c r="K2061" s="931"/>
      <c r="L2061" s="920"/>
      <c r="M2061" s="920"/>
      <c r="N2061" s="920"/>
      <c r="S2061" s="919"/>
    </row>
    <row r="2062" spans="1:19" ht="12.75" customHeight="1" x14ac:dyDescent="0.15">
      <c r="A2062" s="935">
        <v>2057</v>
      </c>
      <c r="B2062" s="919"/>
      <c r="C2062" s="920"/>
      <c r="D2062" s="931"/>
      <c r="E2062" s="893" t="b">
        <f t="shared" ca="1" si="98"/>
        <v>1</v>
      </c>
      <c r="F2062" s="893" t="str">
        <f t="array" aca="1" ref="F2062" ca="1">IF(G2062&lt;&gt;"",INDIRECT("'"&amp;G2062&amp;"'!"&amp;H2062),"")</f>
        <v/>
      </c>
      <c r="G2062" s="560"/>
      <c r="H2062" s="893"/>
      <c r="I2062" s="931"/>
      <c r="J2062" s="931"/>
      <c r="K2062" s="931"/>
      <c r="L2062" s="920"/>
      <c r="M2062" s="920"/>
      <c r="N2062" s="920"/>
      <c r="S2062" s="919"/>
    </row>
    <row r="2063" spans="1:19" ht="12.75" customHeight="1" x14ac:dyDescent="0.15">
      <c r="A2063" s="935">
        <v>2058</v>
      </c>
      <c r="B2063" s="919"/>
      <c r="C2063" s="920"/>
      <c r="D2063" s="931"/>
      <c r="E2063" s="893" t="b">
        <f t="shared" ca="1" si="98"/>
        <v>1</v>
      </c>
      <c r="F2063" s="893" t="str">
        <f t="array" aca="1" ref="F2063" ca="1">IF(G2063&lt;&gt;"",INDIRECT("'"&amp;G2063&amp;"'!"&amp;H2063),"")</f>
        <v/>
      </c>
      <c r="G2063" s="560"/>
      <c r="H2063" s="893"/>
      <c r="I2063" s="931"/>
      <c r="J2063" s="931"/>
      <c r="K2063" s="931"/>
      <c r="L2063" s="920"/>
      <c r="M2063" s="920"/>
      <c r="N2063" s="920"/>
      <c r="S2063" s="919"/>
    </row>
    <row r="2064" spans="1:19" ht="12.75" customHeight="1" x14ac:dyDescent="0.15">
      <c r="A2064" s="935">
        <v>2059</v>
      </c>
      <c r="B2064" s="919"/>
      <c r="C2064" s="920"/>
      <c r="D2064" s="931"/>
      <c r="E2064" s="893" t="b">
        <f t="shared" ca="1" si="98"/>
        <v>1</v>
      </c>
      <c r="F2064" s="893" t="str">
        <f t="array" aca="1" ref="F2064" ca="1">IF(G2064&lt;&gt;"",INDIRECT("'"&amp;G2064&amp;"'!"&amp;H2064),"")</f>
        <v/>
      </c>
      <c r="G2064" s="560"/>
      <c r="H2064" s="893"/>
      <c r="I2064" s="931"/>
      <c r="J2064" s="931"/>
      <c r="K2064" s="931"/>
      <c r="L2064" s="920"/>
      <c r="M2064" s="920"/>
      <c r="N2064" s="920"/>
      <c r="S2064" s="919"/>
    </row>
    <row r="2065" spans="1:19" ht="12.75" customHeight="1" x14ac:dyDescent="0.15">
      <c r="A2065" s="935">
        <v>2060</v>
      </c>
      <c r="B2065" s="919"/>
      <c r="C2065" s="920"/>
      <c r="D2065" s="931"/>
      <c r="E2065" s="893" t="b">
        <f t="shared" ca="1" si="98"/>
        <v>1</v>
      </c>
      <c r="F2065" s="893" t="str">
        <f t="array" aca="1" ref="F2065" ca="1">IF(G2065&lt;&gt;"",INDIRECT("'"&amp;G2065&amp;"'!"&amp;H2065),"")</f>
        <v/>
      </c>
      <c r="G2065" s="560"/>
      <c r="H2065" s="893"/>
      <c r="I2065" s="931"/>
      <c r="J2065" s="931"/>
      <c r="K2065" s="931"/>
      <c r="L2065" s="920"/>
      <c r="M2065" s="920"/>
      <c r="N2065" s="920"/>
      <c r="S2065" s="919"/>
    </row>
    <row r="2066" spans="1:19" ht="12.75" customHeight="1" x14ac:dyDescent="0.15">
      <c r="A2066" s="935">
        <v>2061</v>
      </c>
      <c r="B2066" s="919"/>
      <c r="C2066" s="920"/>
      <c r="D2066" s="931"/>
      <c r="E2066" s="893" t="b">
        <f t="shared" ca="1" si="98"/>
        <v>1</v>
      </c>
      <c r="F2066" s="893" t="str">
        <f t="array" aca="1" ref="F2066" ca="1">IF(G2066&lt;&gt;"",INDIRECT("'"&amp;G2066&amp;"'!"&amp;H2066),"")</f>
        <v/>
      </c>
      <c r="G2066" s="560"/>
      <c r="H2066" s="893"/>
      <c r="I2066" s="931"/>
      <c r="J2066" s="931"/>
      <c r="K2066" s="931"/>
      <c r="L2066" s="920"/>
      <c r="M2066" s="920"/>
      <c r="N2066" s="920"/>
      <c r="S2066" s="919"/>
    </row>
    <row r="2067" spans="1:19" ht="12.75" customHeight="1" x14ac:dyDescent="0.15">
      <c r="A2067" s="935">
        <v>2062</v>
      </c>
      <c r="B2067" s="919"/>
      <c r="C2067" s="920"/>
      <c r="D2067" s="931"/>
      <c r="E2067" s="893" t="b">
        <f t="shared" ca="1" si="98"/>
        <v>1</v>
      </c>
      <c r="F2067" s="893" t="str">
        <f t="array" aca="1" ref="F2067" ca="1">IF(G2067&lt;&gt;"",INDIRECT("'"&amp;G2067&amp;"'!"&amp;H2067),"")</f>
        <v/>
      </c>
      <c r="G2067" s="560"/>
      <c r="H2067" s="893"/>
      <c r="I2067" s="931"/>
      <c r="J2067" s="931"/>
      <c r="K2067" s="931"/>
      <c r="L2067" s="920"/>
      <c r="M2067" s="920"/>
      <c r="N2067" s="920"/>
      <c r="S2067" s="919"/>
    </row>
    <row r="2068" spans="1:19" ht="12.75" customHeight="1" x14ac:dyDescent="0.15">
      <c r="A2068" s="935">
        <v>2063</v>
      </c>
      <c r="B2068" s="919"/>
      <c r="C2068" s="920"/>
      <c r="D2068" s="931"/>
      <c r="E2068" s="893" t="b">
        <f t="shared" ca="1" si="98"/>
        <v>1</v>
      </c>
      <c r="F2068" s="893" t="str">
        <f t="array" aca="1" ref="F2068" ca="1">IF(G2068&lt;&gt;"",INDIRECT("'"&amp;G2068&amp;"'!"&amp;H2068),"")</f>
        <v/>
      </c>
      <c r="G2068" s="560"/>
      <c r="H2068" s="893"/>
      <c r="I2068" s="931"/>
      <c r="J2068" s="931"/>
      <c r="K2068" s="931"/>
      <c r="L2068" s="920"/>
      <c r="M2068" s="920"/>
      <c r="N2068" s="920"/>
      <c r="S2068" s="919"/>
    </row>
    <row r="2069" spans="1:19" ht="12.75" customHeight="1" x14ac:dyDescent="0.15">
      <c r="A2069" s="935">
        <v>2064</v>
      </c>
      <c r="B2069" s="919"/>
      <c r="C2069" s="920"/>
      <c r="D2069" s="931"/>
      <c r="E2069" s="893" t="b">
        <f t="shared" ca="1" si="98"/>
        <v>1</v>
      </c>
      <c r="F2069" s="893" t="str">
        <f t="array" aca="1" ref="F2069" ca="1">IF(G2069&lt;&gt;"",INDIRECT("'"&amp;G2069&amp;"'!"&amp;H2069),"")</f>
        <v/>
      </c>
      <c r="G2069" s="560"/>
      <c r="H2069" s="893"/>
      <c r="I2069" s="931"/>
      <c r="J2069" s="931"/>
      <c r="K2069" s="931"/>
      <c r="L2069" s="920"/>
      <c r="M2069" s="920"/>
      <c r="N2069" s="920"/>
      <c r="S2069" s="919"/>
    </row>
    <row r="2070" spans="1:19" ht="12.75" customHeight="1" x14ac:dyDescent="0.15">
      <c r="A2070" s="935">
        <v>2065</v>
      </c>
      <c r="B2070" s="919"/>
      <c r="C2070" s="920"/>
      <c r="D2070" s="931"/>
      <c r="E2070" s="893" t="b">
        <f t="shared" ca="1" si="98"/>
        <v>1</v>
      </c>
      <c r="F2070" s="893" t="str">
        <f t="array" aca="1" ref="F2070" ca="1">IF(G2070&lt;&gt;"",INDIRECT("'"&amp;G2070&amp;"'!"&amp;H2070),"")</f>
        <v/>
      </c>
      <c r="G2070" s="560"/>
      <c r="H2070" s="893"/>
      <c r="I2070" s="931"/>
      <c r="J2070" s="931"/>
      <c r="K2070" s="931"/>
      <c r="L2070" s="920"/>
      <c r="M2070" s="920"/>
      <c r="N2070" s="920"/>
      <c r="S2070" s="919"/>
    </row>
    <row r="2071" spans="1:19" ht="12.75" customHeight="1" x14ac:dyDescent="0.15">
      <c r="A2071" s="935">
        <v>2066</v>
      </c>
      <c r="B2071" s="919"/>
      <c r="C2071" s="920"/>
      <c r="D2071" s="931"/>
      <c r="E2071" s="893" t="b">
        <f t="shared" ca="1" si="98"/>
        <v>1</v>
      </c>
      <c r="F2071" s="893" t="str">
        <f t="array" aca="1" ref="F2071" ca="1">IF(G2071&lt;&gt;"",INDIRECT("'"&amp;G2071&amp;"'!"&amp;H2071),"")</f>
        <v/>
      </c>
      <c r="G2071" s="560"/>
      <c r="H2071" s="893"/>
      <c r="I2071" s="931"/>
      <c r="J2071" s="931"/>
      <c r="K2071" s="931"/>
      <c r="L2071" s="920"/>
      <c r="M2071" s="920"/>
      <c r="N2071" s="920"/>
      <c r="S2071" s="919"/>
    </row>
    <row r="2072" spans="1:19" ht="12.75" customHeight="1" x14ac:dyDescent="0.15">
      <c r="A2072" s="935">
        <v>2067</v>
      </c>
      <c r="B2072" s="919"/>
      <c r="C2072" s="920"/>
      <c r="D2072" s="931"/>
      <c r="E2072" s="893" t="b">
        <f t="shared" ca="1" si="98"/>
        <v>1</v>
      </c>
      <c r="F2072" s="893" t="str">
        <f t="array" aca="1" ref="F2072" ca="1">IF(G2072&lt;&gt;"",INDIRECT("'"&amp;G2072&amp;"'!"&amp;H2072),"")</f>
        <v/>
      </c>
      <c r="G2072" s="560"/>
      <c r="H2072" s="893"/>
      <c r="I2072" s="931"/>
      <c r="J2072" s="931"/>
      <c r="K2072" s="931"/>
      <c r="L2072" s="920"/>
      <c r="M2072" s="920"/>
      <c r="N2072" s="920"/>
      <c r="S2072" s="919"/>
    </row>
    <row r="2073" spans="1:19" ht="12.75" customHeight="1" x14ac:dyDescent="0.15">
      <c r="A2073" s="935">
        <v>2068</v>
      </c>
      <c r="B2073" s="919"/>
      <c r="C2073" s="920"/>
      <c r="D2073" s="931"/>
      <c r="E2073" s="893" t="b">
        <f t="shared" ca="1" si="98"/>
        <v>1</v>
      </c>
      <c r="F2073" s="893" t="str">
        <f t="array" aca="1" ref="F2073" ca="1">IF(G2073&lt;&gt;"",INDIRECT("'"&amp;G2073&amp;"'!"&amp;H2073),"")</f>
        <v/>
      </c>
      <c r="G2073" s="560"/>
      <c r="H2073" s="893"/>
      <c r="I2073" s="931"/>
      <c r="J2073" s="931"/>
      <c r="K2073" s="931"/>
      <c r="L2073" s="920"/>
      <c r="M2073" s="920"/>
      <c r="N2073" s="920"/>
      <c r="S2073" s="919"/>
    </row>
    <row r="2074" spans="1:19" ht="12.75" customHeight="1" x14ac:dyDescent="0.15">
      <c r="A2074" s="935">
        <v>2069</v>
      </c>
      <c r="B2074" s="919"/>
      <c r="C2074" s="920"/>
      <c r="D2074" s="931"/>
      <c r="E2074" s="893" t="b">
        <f t="shared" ca="1" si="98"/>
        <v>1</v>
      </c>
      <c r="F2074" s="893" t="str">
        <f t="array" aca="1" ref="F2074" ca="1">IF(G2074&lt;&gt;"",INDIRECT("'"&amp;G2074&amp;"'!"&amp;H2074),"")</f>
        <v/>
      </c>
      <c r="G2074" s="560"/>
      <c r="H2074" s="893"/>
      <c r="I2074" s="931"/>
      <c r="J2074" s="931"/>
      <c r="K2074" s="931"/>
      <c r="L2074" s="920"/>
      <c r="M2074" s="920"/>
      <c r="N2074" s="920"/>
      <c r="S2074" s="919"/>
    </row>
    <row r="2075" spans="1:19" ht="12.75" customHeight="1" x14ac:dyDescent="0.15">
      <c r="A2075" s="935">
        <v>2070</v>
      </c>
      <c r="B2075" s="919"/>
      <c r="C2075" s="920"/>
      <c r="D2075" s="920" t="s">
        <v>4732</v>
      </c>
      <c r="E2075" s="893" t="b">
        <f t="shared" ca="1" si="98"/>
        <v>1</v>
      </c>
      <c r="F2075" s="893" t="str">
        <f t="array" aca="1" ref="F2075" ca="1">IF(G2075&lt;&gt;"",INDIRECT("'"&amp;G2075&amp;"'!"&amp;H2075),"")</f>
        <v/>
      </c>
      <c r="G2075" s="560"/>
      <c r="H2075" s="893"/>
      <c r="I2075" s="920"/>
      <c r="J2075" s="920"/>
      <c r="K2075" s="920"/>
      <c r="L2075" s="920"/>
      <c r="M2075" s="920"/>
      <c r="N2075" s="920"/>
      <c r="S2075" s="919"/>
    </row>
    <row r="2076" spans="1:19" ht="12.75" customHeight="1" x14ac:dyDescent="0.15">
      <c r="A2076" s="935">
        <v>2071</v>
      </c>
      <c r="B2076" s="919"/>
      <c r="C2076" s="920"/>
      <c r="D2076" s="931"/>
      <c r="E2076" s="893" t="b">
        <f t="shared" ca="1" si="98"/>
        <v>1</v>
      </c>
      <c r="F2076" s="893" t="str">
        <f t="array" aca="1" ref="F2076" ca="1">IF(G2076&lt;&gt;"",INDIRECT("'"&amp;G2076&amp;"'!"&amp;H2076),"")</f>
        <v/>
      </c>
      <c r="G2076" s="560"/>
      <c r="H2076" s="893"/>
      <c r="I2076" s="931"/>
      <c r="J2076" s="931"/>
      <c r="K2076" s="931"/>
      <c r="L2076" s="920"/>
      <c r="M2076" s="920"/>
      <c r="N2076" s="920"/>
      <c r="S2076" s="919"/>
    </row>
    <row r="2077" spans="1:19" ht="12.75" customHeight="1" x14ac:dyDescent="0.15">
      <c r="A2077" s="935">
        <v>2072</v>
      </c>
      <c r="B2077" s="919"/>
      <c r="C2077" s="920"/>
      <c r="D2077" s="931"/>
      <c r="E2077" s="893" t="b">
        <f t="shared" ca="1" si="98"/>
        <v>1</v>
      </c>
      <c r="F2077" s="893" t="str">
        <f t="array" aca="1" ref="F2077" ca="1">IF(G2077&lt;&gt;"",INDIRECT("'"&amp;G2077&amp;"'!"&amp;H2077),"")</f>
        <v/>
      </c>
      <c r="G2077" s="560"/>
      <c r="H2077" s="893"/>
      <c r="I2077" s="931"/>
      <c r="J2077" s="931"/>
      <c r="K2077" s="931"/>
      <c r="L2077" s="920"/>
      <c r="M2077" s="920"/>
      <c r="N2077" s="920"/>
      <c r="S2077" s="919"/>
    </row>
    <row r="2078" spans="1:19" ht="12.75" customHeight="1" x14ac:dyDescent="0.15">
      <c r="A2078" s="935">
        <v>2073</v>
      </c>
      <c r="B2078" s="919"/>
      <c r="C2078" s="920"/>
      <c r="D2078" s="931"/>
      <c r="E2078" s="893" t="b">
        <f t="shared" ca="1" si="98"/>
        <v>1</v>
      </c>
      <c r="F2078" s="893" t="str">
        <f t="array" aca="1" ref="F2078" ca="1">IF(G2078&lt;&gt;"",INDIRECT("'"&amp;G2078&amp;"'!"&amp;H2078),"")</f>
        <v/>
      </c>
      <c r="G2078" s="560"/>
      <c r="H2078" s="893"/>
      <c r="I2078" s="931"/>
      <c r="J2078" s="931"/>
      <c r="K2078" s="931"/>
      <c r="L2078" s="920"/>
      <c r="M2078" s="920"/>
      <c r="N2078" s="920"/>
      <c r="S2078" s="919"/>
    </row>
    <row r="2079" spans="1:19" ht="12.75" customHeight="1" x14ac:dyDescent="0.15">
      <c r="A2079" s="935">
        <v>2074</v>
      </c>
      <c r="B2079" s="919"/>
      <c r="C2079" s="920"/>
      <c r="D2079" s="931"/>
      <c r="E2079" s="893" t="b">
        <f t="shared" ca="1" si="98"/>
        <v>1</v>
      </c>
      <c r="F2079" s="893" t="str">
        <f t="array" aca="1" ref="F2079" ca="1">IF(G2079&lt;&gt;"",INDIRECT("'"&amp;G2079&amp;"'!"&amp;H2079),"")</f>
        <v/>
      </c>
      <c r="G2079" s="560"/>
      <c r="H2079" s="893"/>
      <c r="I2079" s="931"/>
      <c r="J2079" s="931"/>
      <c r="K2079" s="931"/>
      <c r="L2079" s="920"/>
      <c r="M2079" s="920"/>
      <c r="N2079" s="920"/>
      <c r="S2079" s="919"/>
    </row>
    <row r="2080" spans="1:19" ht="12.75" customHeight="1" x14ac:dyDescent="0.15">
      <c r="A2080" s="935">
        <v>2075</v>
      </c>
      <c r="B2080" s="919"/>
      <c r="C2080" s="920"/>
      <c r="D2080" s="931"/>
      <c r="E2080" s="893" t="b">
        <f t="shared" ca="1" si="98"/>
        <v>1</v>
      </c>
      <c r="F2080" s="893" t="str">
        <f t="array" aca="1" ref="F2080" ca="1">IF(G2080&lt;&gt;"",INDIRECT("'"&amp;G2080&amp;"'!"&amp;H2080),"")</f>
        <v/>
      </c>
      <c r="G2080" s="560"/>
      <c r="H2080" s="893"/>
      <c r="I2080" s="931"/>
      <c r="J2080" s="931"/>
      <c r="K2080" s="931"/>
      <c r="L2080" s="920"/>
      <c r="M2080" s="920"/>
      <c r="N2080" s="920"/>
      <c r="S2080" s="919"/>
    </row>
    <row r="2081" spans="1:19" ht="12.75" customHeight="1" x14ac:dyDescent="0.15">
      <c r="A2081" s="935">
        <v>2076</v>
      </c>
      <c r="B2081" s="919"/>
      <c r="C2081" s="920"/>
      <c r="D2081" s="931"/>
      <c r="E2081" s="893" t="b">
        <f t="shared" ca="1" si="98"/>
        <v>1</v>
      </c>
      <c r="F2081" s="893" t="str">
        <f t="array" aca="1" ref="F2081" ca="1">IF(G2081&lt;&gt;"",INDIRECT("'"&amp;G2081&amp;"'!"&amp;H2081),"")</f>
        <v/>
      </c>
      <c r="G2081" s="560"/>
      <c r="H2081" s="893"/>
      <c r="I2081" s="931"/>
      <c r="J2081" s="931"/>
      <c r="K2081" s="931"/>
      <c r="L2081" s="920"/>
      <c r="M2081" s="920"/>
      <c r="N2081" s="920"/>
      <c r="S2081" s="919"/>
    </row>
    <row r="2082" spans="1:19" ht="12.75" customHeight="1" x14ac:dyDescent="0.15">
      <c r="A2082" s="935">
        <v>2077</v>
      </c>
      <c r="B2082" s="919"/>
      <c r="C2082" s="920"/>
      <c r="D2082" s="931"/>
      <c r="E2082" s="893" t="b">
        <f t="shared" ca="1" si="98"/>
        <v>1</v>
      </c>
      <c r="F2082" s="893" t="str">
        <f t="array" aca="1" ref="F2082" ca="1">IF(G2082&lt;&gt;"",INDIRECT("'"&amp;G2082&amp;"'!"&amp;H2082),"")</f>
        <v/>
      </c>
      <c r="G2082" s="560"/>
      <c r="H2082" s="893"/>
      <c r="I2082" s="931"/>
      <c r="J2082" s="931"/>
      <c r="K2082" s="931"/>
      <c r="L2082" s="920"/>
      <c r="M2082" s="920"/>
      <c r="N2082" s="920"/>
      <c r="S2082" s="919"/>
    </row>
    <row r="2083" spans="1:19" ht="12.75" customHeight="1" x14ac:dyDescent="0.15">
      <c r="A2083" s="935">
        <v>2078</v>
      </c>
      <c r="B2083" s="919"/>
      <c r="C2083" s="920"/>
      <c r="D2083" s="931"/>
      <c r="E2083" s="893" t="b">
        <f t="shared" ca="1" si="98"/>
        <v>1</v>
      </c>
      <c r="F2083" s="893" t="str">
        <f t="array" aca="1" ref="F2083" ca="1">IF(G2083&lt;&gt;"",INDIRECT("'"&amp;G2083&amp;"'!"&amp;H2083),"")</f>
        <v/>
      </c>
      <c r="G2083" s="560"/>
      <c r="H2083" s="893"/>
      <c r="I2083" s="931"/>
      <c r="J2083" s="931"/>
      <c r="K2083" s="931"/>
      <c r="L2083" s="920"/>
      <c r="M2083" s="920"/>
      <c r="N2083" s="920"/>
      <c r="S2083" s="919"/>
    </row>
    <row r="2084" spans="1:19" ht="12.75" customHeight="1" x14ac:dyDescent="0.15">
      <c r="A2084" s="935">
        <v>2079</v>
      </c>
      <c r="B2084" s="919"/>
      <c r="C2084" s="920"/>
      <c r="D2084" s="931"/>
      <c r="E2084" s="893" t="b">
        <f t="shared" ca="1" si="98"/>
        <v>1</v>
      </c>
      <c r="F2084" s="893" t="str">
        <f t="array" aca="1" ref="F2084" ca="1">IF(G2084&lt;&gt;"",INDIRECT("'"&amp;G2084&amp;"'!"&amp;H2084),"")</f>
        <v/>
      </c>
      <c r="G2084" s="560"/>
      <c r="H2084" s="893"/>
      <c r="I2084" s="931"/>
      <c r="J2084" s="931"/>
      <c r="K2084" s="931"/>
      <c r="L2084" s="920"/>
      <c r="M2084" s="920"/>
      <c r="N2084" s="920"/>
      <c r="S2084" s="919"/>
    </row>
    <row r="2085" spans="1:19" ht="12.75" customHeight="1" x14ac:dyDescent="0.15">
      <c r="A2085" s="935">
        <v>2080</v>
      </c>
      <c r="B2085" s="919"/>
      <c r="C2085" s="920"/>
      <c r="D2085" s="931"/>
      <c r="E2085" s="893" t="b">
        <f t="shared" ca="1" si="98"/>
        <v>1</v>
      </c>
      <c r="F2085" s="893" t="str">
        <f t="array" aca="1" ref="F2085" ca="1">IF(G2085&lt;&gt;"",INDIRECT("'"&amp;G2085&amp;"'!"&amp;H2085),"")</f>
        <v/>
      </c>
      <c r="G2085" s="560"/>
      <c r="H2085" s="893"/>
      <c r="I2085" s="931"/>
      <c r="J2085" s="931"/>
      <c r="K2085" s="931"/>
      <c r="L2085" s="920"/>
      <c r="M2085" s="920"/>
      <c r="N2085" s="920"/>
      <c r="S2085" s="919"/>
    </row>
    <row r="2086" spans="1:19" ht="12.75" customHeight="1" x14ac:dyDescent="0.15">
      <c r="A2086" s="935">
        <v>2081</v>
      </c>
      <c r="B2086" s="919"/>
      <c r="C2086" s="920"/>
      <c r="D2086" s="931"/>
      <c r="E2086" s="893" t="b">
        <f t="shared" ca="1" si="98"/>
        <v>1</v>
      </c>
      <c r="F2086" s="893" t="str">
        <f t="array" aca="1" ref="F2086" ca="1">IF(G2086&lt;&gt;"",INDIRECT("'"&amp;G2086&amp;"'!"&amp;H2086),"")</f>
        <v/>
      </c>
      <c r="G2086" s="560"/>
      <c r="H2086" s="893"/>
      <c r="I2086" s="931"/>
      <c r="J2086" s="931"/>
      <c r="K2086" s="931"/>
      <c r="L2086" s="920"/>
      <c r="M2086" s="920"/>
      <c r="N2086" s="920"/>
      <c r="S2086" s="919"/>
    </row>
    <row r="2087" spans="1:19" ht="12.75" customHeight="1" x14ac:dyDescent="0.15">
      <c r="A2087" s="935">
        <v>2082</v>
      </c>
      <c r="B2087" s="919"/>
      <c r="C2087" s="920"/>
      <c r="D2087" s="931"/>
      <c r="E2087" s="893" t="b">
        <f t="shared" ca="1" si="98"/>
        <v>1</v>
      </c>
      <c r="F2087" s="893" t="str">
        <f t="array" aca="1" ref="F2087" ca="1">IF(G2087&lt;&gt;"",INDIRECT("'"&amp;G2087&amp;"'!"&amp;H2087),"")</f>
        <v/>
      </c>
      <c r="G2087" s="560"/>
      <c r="H2087" s="893"/>
      <c r="I2087" s="931"/>
      <c r="J2087" s="931"/>
      <c r="K2087" s="931"/>
      <c r="L2087" s="920"/>
      <c r="M2087" s="920"/>
      <c r="N2087" s="920"/>
      <c r="S2087" s="919"/>
    </row>
    <row r="2088" spans="1:19" ht="12.75" customHeight="1" x14ac:dyDescent="0.15">
      <c r="A2088" s="935">
        <v>2083</v>
      </c>
      <c r="B2088" s="919"/>
      <c r="C2088" s="920"/>
      <c r="D2088" s="931"/>
      <c r="E2088" s="893" t="b">
        <f t="shared" ca="1" si="98"/>
        <v>1</v>
      </c>
      <c r="F2088" s="893" t="str">
        <f t="array" aca="1" ref="F2088" ca="1">IF(G2088&lt;&gt;"",INDIRECT("'"&amp;G2088&amp;"'!"&amp;H2088),"")</f>
        <v/>
      </c>
      <c r="G2088" s="560"/>
      <c r="H2088" s="893"/>
      <c r="I2088" s="931"/>
      <c r="J2088" s="931"/>
      <c r="K2088" s="931"/>
      <c r="L2088" s="920"/>
      <c r="M2088" s="920"/>
      <c r="N2088" s="920"/>
      <c r="S2088" s="919"/>
    </row>
    <row r="2089" spans="1:19" ht="12.75" customHeight="1" x14ac:dyDescent="0.15">
      <c r="A2089" s="935">
        <v>2084</v>
      </c>
      <c r="B2089" s="919"/>
      <c r="C2089" s="920"/>
      <c r="D2089" s="931"/>
      <c r="E2089" s="893" t="b">
        <f t="shared" ca="1" si="98"/>
        <v>1</v>
      </c>
      <c r="F2089" s="893" t="str">
        <f t="array" aca="1" ref="F2089" ca="1">IF(G2089&lt;&gt;"",INDIRECT("'"&amp;G2089&amp;"'!"&amp;H2089),"")</f>
        <v/>
      </c>
      <c r="G2089" s="560"/>
      <c r="H2089" s="893"/>
      <c r="I2089" s="931"/>
      <c r="J2089" s="931"/>
      <c r="K2089" s="931"/>
      <c r="L2089" s="920"/>
      <c r="M2089" s="920"/>
      <c r="N2089" s="920"/>
      <c r="S2089" s="919"/>
    </row>
    <row r="2090" spans="1:19" ht="12.75" customHeight="1" x14ac:dyDescent="0.15">
      <c r="A2090" s="935">
        <v>2085</v>
      </c>
      <c r="B2090" s="919"/>
      <c r="C2090" s="920"/>
      <c r="D2090" s="931"/>
      <c r="E2090" s="893" t="b">
        <f t="shared" ca="1" si="98"/>
        <v>1</v>
      </c>
      <c r="F2090" s="893" t="str">
        <f t="array" aca="1" ref="F2090" ca="1">IF(G2090&lt;&gt;"",INDIRECT("'"&amp;G2090&amp;"'!"&amp;H2090),"")</f>
        <v/>
      </c>
      <c r="G2090" s="560"/>
      <c r="H2090" s="893"/>
      <c r="I2090" s="931"/>
      <c r="J2090" s="931"/>
      <c r="K2090" s="931"/>
      <c r="L2090" s="920"/>
      <c r="M2090" s="920"/>
      <c r="N2090" s="920"/>
      <c r="S2090" s="919"/>
    </row>
    <row r="2091" spans="1:19" ht="12.75" customHeight="1" x14ac:dyDescent="0.15">
      <c r="A2091" s="935">
        <v>2086</v>
      </c>
      <c r="B2091" s="919"/>
      <c r="C2091" s="920"/>
      <c r="D2091" s="931"/>
      <c r="E2091" s="893" t="b">
        <f t="shared" ca="1" si="98"/>
        <v>1</v>
      </c>
      <c r="F2091" s="893" t="str">
        <f t="array" aca="1" ref="F2091" ca="1">IF(G2091&lt;&gt;"",INDIRECT("'"&amp;G2091&amp;"'!"&amp;H2091),"")</f>
        <v/>
      </c>
      <c r="G2091" s="560"/>
      <c r="H2091" s="893"/>
      <c r="I2091" s="931"/>
      <c r="J2091" s="931"/>
      <c r="K2091" s="931"/>
      <c r="L2091" s="920"/>
      <c r="M2091" s="920"/>
      <c r="N2091" s="920"/>
      <c r="S2091" s="919"/>
    </row>
    <row r="2092" spans="1:19" ht="12.75" customHeight="1" x14ac:dyDescent="0.15">
      <c r="A2092" s="935">
        <v>2087</v>
      </c>
      <c r="B2092" s="919"/>
      <c r="C2092" s="920"/>
      <c r="D2092" s="931"/>
      <c r="E2092" s="893" t="b">
        <f t="shared" ca="1" si="98"/>
        <v>1</v>
      </c>
      <c r="F2092" s="893" t="str">
        <f t="array" aca="1" ref="F2092" ca="1">IF(G2092&lt;&gt;"",INDIRECT("'"&amp;G2092&amp;"'!"&amp;H2092),"")</f>
        <v/>
      </c>
      <c r="G2092" s="560"/>
      <c r="H2092" s="893"/>
      <c r="I2092" s="931"/>
      <c r="J2092" s="931"/>
      <c r="K2092" s="931"/>
      <c r="L2092" s="920"/>
      <c r="M2092" s="920"/>
      <c r="N2092" s="920"/>
      <c r="S2092" s="919"/>
    </row>
    <row r="2093" spans="1:19" ht="12.75" customHeight="1" x14ac:dyDescent="0.15">
      <c r="A2093" s="935">
        <v>2088</v>
      </c>
      <c r="B2093" s="919"/>
      <c r="C2093" s="920"/>
      <c r="D2093" s="931"/>
      <c r="E2093" s="893" t="b">
        <f t="shared" ca="1" si="98"/>
        <v>1</v>
      </c>
      <c r="F2093" s="893" t="str">
        <f t="array" aca="1" ref="F2093" ca="1">IF(G2093&lt;&gt;"",INDIRECT("'"&amp;G2093&amp;"'!"&amp;H2093),"")</f>
        <v/>
      </c>
      <c r="G2093" s="560"/>
      <c r="H2093" s="893"/>
      <c r="I2093" s="931"/>
      <c r="J2093" s="931"/>
      <c r="K2093" s="931"/>
      <c r="L2093" s="920"/>
      <c r="M2093" s="920"/>
      <c r="N2093" s="920"/>
      <c r="S2093" s="919"/>
    </row>
    <row r="2094" spans="1:19" ht="12.75" customHeight="1" x14ac:dyDescent="0.15">
      <c r="A2094" s="935">
        <v>2089</v>
      </c>
      <c r="B2094" s="919"/>
      <c r="C2094" s="920"/>
      <c r="D2094" s="931"/>
      <c r="E2094" s="893" t="b">
        <f t="shared" ca="1" si="98"/>
        <v>1</v>
      </c>
      <c r="F2094" s="893" t="str">
        <f t="array" aca="1" ref="F2094" ca="1">IF(G2094&lt;&gt;"",INDIRECT("'"&amp;G2094&amp;"'!"&amp;H2094),"")</f>
        <v/>
      </c>
      <c r="G2094" s="560"/>
      <c r="H2094" s="893"/>
      <c r="I2094" s="931"/>
      <c r="J2094" s="931"/>
      <c r="K2094" s="931"/>
      <c r="L2094" s="920"/>
      <c r="M2094" s="920"/>
      <c r="N2094" s="920"/>
      <c r="S2094" s="919"/>
    </row>
    <row r="2095" spans="1:19" ht="12.75" customHeight="1" x14ac:dyDescent="0.15">
      <c r="A2095" s="935">
        <v>2090</v>
      </c>
      <c r="B2095" s="919"/>
      <c r="C2095" s="920"/>
      <c r="D2095" s="931"/>
      <c r="E2095" s="893" t="b">
        <f t="shared" ca="1" si="98"/>
        <v>1</v>
      </c>
      <c r="F2095" s="893" t="str">
        <f t="array" aca="1" ref="F2095" ca="1">IF(G2095&lt;&gt;"",INDIRECT("'"&amp;G2095&amp;"'!"&amp;H2095),"")</f>
        <v/>
      </c>
      <c r="G2095" s="560"/>
      <c r="H2095" s="893"/>
      <c r="I2095" s="931"/>
      <c r="J2095" s="931"/>
      <c r="K2095" s="931"/>
      <c r="L2095" s="920"/>
      <c r="M2095" s="920"/>
      <c r="N2095" s="920"/>
      <c r="S2095" s="919"/>
    </row>
    <row r="2096" spans="1:19" ht="12.75" customHeight="1" x14ac:dyDescent="0.15">
      <c r="A2096" s="935">
        <v>2091</v>
      </c>
      <c r="B2096" s="919"/>
      <c r="C2096" s="920"/>
      <c r="D2096" s="931"/>
      <c r="E2096" s="893" t="b">
        <f t="shared" ca="1" si="98"/>
        <v>1</v>
      </c>
      <c r="F2096" s="893" t="str">
        <f t="array" aca="1" ref="F2096" ca="1">IF(G2096&lt;&gt;"",INDIRECT("'"&amp;G2096&amp;"'!"&amp;H2096),"")</f>
        <v/>
      </c>
      <c r="G2096" s="560"/>
      <c r="H2096" s="893"/>
      <c r="I2096" s="931"/>
      <c r="J2096" s="931"/>
      <c r="K2096" s="931"/>
      <c r="L2096" s="920"/>
      <c r="M2096" s="920"/>
      <c r="N2096" s="920"/>
      <c r="S2096" s="919"/>
    </row>
    <row r="2097" spans="1:19" ht="12.75" customHeight="1" x14ac:dyDescent="0.15">
      <c r="A2097" s="935">
        <v>2092</v>
      </c>
      <c r="B2097" s="919"/>
      <c r="C2097" s="920"/>
      <c r="D2097" s="931"/>
      <c r="E2097" s="893" t="b">
        <f t="shared" ca="1" si="98"/>
        <v>1</v>
      </c>
      <c r="F2097" s="893" t="str">
        <f t="array" aca="1" ref="F2097" ca="1">IF(G2097&lt;&gt;"",INDIRECT("'"&amp;G2097&amp;"'!"&amp;H2097),"")</f>
        <v/>
      </c>
      <c r="G2097" s="560"/>
      <c r="H2097" s="893"/>
      <c r="I2097" s="931"/>
      <c r="J2097" s="931"/>
      <c r="K2097" s="931"/>
      <c r="L2097" s="920"/>
      <c r="M2097" s="920"/>
      <c r="N2097" s="920"/>
      <c r="S2097" s="919"/>
    </row>
    <row r="2098" spans="1:19" ht="12.75" customHeight="1" x14ac:dyDescent="0.15">
      <c r="A2098" s="935">
        <v>2093</v>
      </c>
      <c r="B2098" s="919"/>
      <c r="C2098" s="920"/>
      <c r="D2098" s="931"/>
      <c r="E2098" s="893" t="b">
        <f t="shared" ca="1" si="98"/>
        <v>1</v>
      </c>
      <c r="F2098" s="893" t="str">
        <f t="array" aca="1" ref="F2098" ca="1">IF(G2098&lt;&gt;"",INDIRECT("'"&amp;G2098&amp;"'!"&amp;H2098),"")</f>
        <v/>
      </c>
      <c r="G2098" s="560"/>
      <c r="H2098" s="893"/>
      <c r="I2098" s="931"/>
      <c r="J2098" s="931"/>
      <c r="K2098" s="931"/>
      <c r="L2098" s="920"/>
      <c r="M2098" s="920"/>
      <c r="N2098" s="920"/>
      <c r="S2098" s="919"/>
    </row>
    <row r="2099" spans="1:19" ht="12.75" customHeight="1" x14ac:dyDescent="0.15">
      <c r="A2099" s="935">
        <v>2094</v>
      </c>
      <c r="B2099" s="919"/>
      <c r="C2099" s="920"/>
      <c r="D2099" s="931"/>
      <c r="E2099" s="893" t="b">
        <f t="shared" ca="1" si="98"/>
        <v>1</v>
      </c>
      <c r="F2099" s="893" t="str">
        <f t="array" aca="1" ref="F2099" ca="1">IF(G2099&lt;&gt;"",INDIRECT("'"&amp;G2099&amp;"'!"&amp;H2099),"")</f>
        <v/>
      </c>
      <c r="G2099" s="560"/>
      <c r="H2099" s="893"/>
      <c r="I2099" s="931"/>
      <c r="J2099" s="931"/>
      <c r="K2099" s="931"/>
      <c r="L2099" s="920"/>
      <c r="M2099" s="920"/>
      <c r="N2099" s="920"/>
      <c r="S2099" s="919"/>
    </row>
    <row r="2100" spans="1:19" ht="12.75" customHeight="1" x14ac:dyDescent="0.15">
      <c r="A2100" s="935">
        <v>2095</v>
      </c>
      <c r="B2100" s="919"/>
      <c r="C2100" s="920"/>
      <c r="D2100" s="931"/>
      <c r="E2100" s="893" t="b">
        <f t="shared" ca="1" si="98"/>
        <v>1</v>
      </c>
      <c r="F2100" s="893" t="str">
        <f t="array" aca="1" ref="F2100" ca="1">IF(G2100&lt;&gt;"",INDIRECT("'"&amp;G2100&amp;"'!"&amp;H2100),"")</f>
        <v/>
      </c>
      <c r="G2100" s="560"/>
      <c r="H2100" s="893"/>
      <c r="I2100" s="931"/>
      <c r="J2100" s="931"/>
      <c r="K2100" s="931"/>
      <c r="L2100" s="920"/>
      <c r="M2100" s="920"/>
      <c r="N2100" s="920"/>
      <c r="S2100" s="919"/>
    </row>
    <row r="2101" spans="1:19" ht="12.75" customHeight="1" x14ac:dyDescent="0.15">
      <c r="A2101" s="935">
        <v>2096</v>
      </c>
      <c r="B2101" s="919"/>
      <c r="C2101" s="920"/>
      <c r="D2101" s="931"/>
      <c r="E2101" s="893" t="b">
        <f t="shared" ca="1" si="98"/>
        <v>1</v>
      </c>
      <c r="F2101" s="893" t="str">
        <f t="array" aca="1" ref="F2101" ca="1">IF(G2101&lt;&gt;"",INDIRECT("'"&amp;G2101&amp;"'!"&amp;H2101),"")</f>
        <v/>
      </c>
      <c r="G2101" s="560"/>
      <c r="H2101" s="893"/>
      <c r="I2101" s="931"/>
      <c r="J2101" s="931"/>
      <c r="K2101" s="931"/>
      <c r="L2101" s="920"/>
      <c r="M2101" s="920"/>
      <c r="N2101" s="920"/>
      <c r="S2101" s="919"/>
    </row>
    <row r="2102" spans="1:19" ht="12.75" customHeight="1" x14ac:dyDescent="0.15">
      <c r="A2102" s="935">
        <v>2097</v>
      </c>
      <c r="B2102" s="919"/>
      <c r="C2102" s="920"/>
      <c r="D2102" s="931"/>
      <c r="E2102" s="893" t="b">
        <f t="shared" ca="1" si="98"/>
        <v>1</v>
      </c>
      <c r="F2102" s="893" t="str">
        <f t="array" aca="1" ref="F2102" ca="1">IF(G2102&lt;&gt;"",INDIRECT("'"&amp;G2102&amp;"'!"&amp;H2102),"")</f>
        <v/>
      </c>
      <c r="G2102" s="560"/>
      <c r="H2102" s="893"/>
      <c r="I2102" s="931"/>
      <c r="J2102" s="931"/>
      <c r="K2102" s="931"/>
      <c r="L2102" s="920"/>
      <c r="M2102" s="920"/>
      <c r="N2102" s="920"/>
      <c r="S2102" s="919"/>
    </row>
    <row r="2103" spans="1:19" ht="12.75" customHeight="1" x14ac:dyDescent="0.15">
      <c r="A2103" s="935">
        <v>2098</v>
      </c>
      <c r="B2103" s="919"/>
      <c r="C2103" s="920"/>
      <c r="D2103" s="931"/>
      <c r="E2103" s="893" t="b">
        <f t="shared" ca="1" si="98"/>
        <v>1</v>
      </c>
      <c r="F2103" s="893" t="str">
        <f t="array" aca="1" ref="F2103" ca="1">IF(G2103&lt;&gt;"",INDIRECT("'"&amp;G2103&amp;"'!"&amp;H2103),"")</f>
        <v/>
      </c>
      <c r="G2103" s="560"/>
      <c r="H2103" s="893"/>
      <c r="I2103" s="931"/>
      <c r="J2103" s="931"/>
      <c r="K2103" s="931"/>
      <c r="L2103" s="920"/>
      <c r="M2103" s="920"/>
      <c r="N2103" s="920"/>
      <c r="S2103" s="919"/>
    </row>
    <row r="2104" spans="1:19" ht="12.75" customHeight="1" x14ac:dyDescent="0.15">
      <c r="A2104" s="935">
        <v>2099</v>
      </c>
      <c r="B2104" s="919"/>
      <c r="C2104" s="920"/>
      <c r="D2104" s="931"/>
      <c r="E2104" s="893" t="b">
        <f t="shared" ca="1" si="98"/>
        <v>1</v>
      </c>
      <c r="F2104" s="893" t="str">
        <f t="array" aca="1" ref="F2104" ca="1">IF(G2104&lt;&gt;"",INDIRECT("'"&amp;G2104&amp;"'!"&amp;H2104),"")</f>
        <v/>
      </c>
      <c r="G2104" s="560"/>
      <c r="H2104" s="893"/>
      <c r="I2104" s="931"/>
      <c r="J2104" s="931"/>
      <c r="K2104" s="931"/>
      <c r="L2104" s="920"/>
      <c r="M2104" s="920"/>
      <c r="N2104" s="920"/>
      <c r="S2104" s="919"/>
    </row>
    <row r="2105" spans="1:19" ht="12.75" customHeight="1" x14ac:dyDescent="0.15">
      <c r="A2105" s="935">
        <v>2100</v>
      </c>
      <c r="B2105" s="919"/>
      <c r="C2105" s="920"/>
      <c r="D2105" s="931"/>
      <c r="E2105" s="893" t="b">
        <f t="shared" ca="1" si="98"/>
        <v>1</v>
      </c>
      <c r="F2105" s="893" t="str">
        <f t="array" aca="1" ref="F2105" ca="1">IF(G2105&lt;&gt;"",INDIRECT("'"&amp;G2105&amp;"'!"&amp;H2105),"")</f>
        <v/>
      </c>
      <c r="G2105" s="560"/>
      <c r="H2105" s="893"/>
      <c r="I2105" s="931"/>
      <c r="J2105" s="931"/>
      <c r="K2105" s="931"/>
      <c r="L2105" s="920"/>
      <c r="M2105" s="920"/>
      <c r="N2105" s="920"/>
      <c r="S2105" s="919"/>
    </row>
    <row r="2106" spans="1:19" ht="12.75" customHeight="1" x14ac:dyDescent="0.15">
      <c r="A2106" s="935">
        <v>2101</v>
      </c>
      <c r="B2106" s="919"/>
      <c r="C2106" s="920"/>
      <c r="D2106" s="931"/>
      <c r="E2106" s="893" t="b">
        <f t="shared" ca="1" si="98"/>
        <v>1</v>
      </c>
      <c r="F2106" s="893" t="str">
        <f t="array" aca="1" ref="F2106" ca="1">IF(G2106&lt;&gt;"",INDIRECT("'"&amp;G2106&amp;"'!"&amp;H2106),"")</f>
        <v/>
      </c>
      <c r="G2106" s="560"/>
      <c r="H2106" s="893"/>
      <c r="I2106" s="931"/>
      <c r="J2106" s="931"/>
      <c r="K2106" s="931"/>
      <c r="L2106" s="920"/>
      <c r="M2106" s="920"/>
      <c r="N2106" s="920"/>
      <c r="S2106" s="919"/>
    </row>
    <row r="2107" spans="1:19" ht="12.75" customHeight="1" x14ac:dyDescent="0.15">
      <c r="A2107" s="935">
        <v>2102</v>
      </c>
      <c r="B2107" s="919"/>
      <c r="C2107" s="920"/>
      <c r="D2107" s="931"/>
      <c r="E2107" s="893" t="b">
        <f t="shared" ca="1" si="98"/>
        <v>1</v>
      </c>
      <c r="F2107" s="893" t="str">
        <f t="array" aca="1" ref="F2107" ca="1">IF(G2107&lt;&gt;"",INDIRECT("'"&amp;G2107&amp;"'!"&amp;H2107),"")</f>
        <v/>
      </c>
      <c r="G2107" s="560"/>
      <c r="H2107" s="893"/>
      <c r="I2107" s="931"/>
      <c r="J2107" s="931"/>
      <c r="K2107" s="931"/>
      <c r="L2107" s="920"/>
      <c r="M2107" s="920"/>
      <c r="N2107" s="920"/>
      <c r="S2107" s="919"/>
    </row>
    <row r="2108" spans="1:19" ht="12.75" customHeight="1" x14ac:dyDescent="0.15">
      <c r="A2108" s="935">
        <v>2103</v>
      </c>
      <c r="B2108" s="919"/>
      <c r="C2108" s="920"/>
      <c r="D2108" s="931"/>
      <c r="E2108" s="893" t="b">
        <f t="shared" ca="1" si="98"/>
        <v>1</v>
      </c>
      <c r="F2108" s="893" t="str">
        <f t="array" aca="1" ref="F2108" ca="1">IF(G2108&lt;&gt;"",INDIRECT("'"&amp;G2108&amp;"'!"&amp;H2108),"")</f>
        <v/>
      </c>
      <c r="G2108" s="560"/>
      <c r="H2108" s="893"/>
      <c r="I2108" s="931"/>
      <c r="J2108" s="931"/>
      <c r="K2108" s="931"/>
      <c r="L2108" s="920"/>
      <c r="M2108" s="920"/>
      <c r="N2108" s="920"/>
      <c r="S2108" s="919"/>
    </row>
    <row r="2109" spans="1:19" ht="12.75" customHeight="1" x14ac:dyDescent="0.15">
      <c r="A2109" s="935">
        <v>2104</v>
      </c>
      <c r="B2109" s="919"/>
      <c r="C2109" s="920"/>
      <c r="D2109" s="931"/>
      <c r="E2109" s="893" t="b">
        <f t="shared" ca="1" si="98"/>
        <v>1</v>
      </c>
      <c r="F2109" s="893" t="str">
        <f t="array" aca="1" ref="F2109" ca="1">IF(G2109&lt;&gt;"",INDIRECT("'"&amp;G2109&amp;"'!"&amp;H2109),"")</f>
        <v/>
      </c>
      <c r="G2109" s="560"/>
      <c r="H2109" s="893"/>
      <c r="I2109" s="931"/>
      <c r="J2109" s="931"/>
      <c r="K2109" s="931"/>
      <c r="L2109" s="920"/>
      <c r="M2109" s="920"/>
      <c r="N2109" s="920"/>
      <c r="S2109" s="919"/>
    </row>
    <row r="2110" spans="1:19" ht="12.75" customHeight="1" x14ac:dyDescent="0.15">
      <c r="A2110" s="935">
        <v>2105</v>
      </c>
      <c r="B2110" s="919"/>
      <c r="C2110" s="920"/>
      <c r="D2110" s="931"/>
      <c r="E2110" s="893" t="b">
        <f t="shared" ca="1" si="98"/>
        <v>1</v>
      </c>
      <c r="F2110" s="893" t="str">
        <f t="array" aca="1" ref="F2110" ca="1">IF(G2110&lt;&gt;"",INDIRECT("'"&amp;G2110&amp;"'!"&amp;H2110),"")</f>
        <v/>
      </c>
      <c r="G2110" s="560"/>
      <c r="H2110" s="893"/>
      <c r="I2110" s="931"/>
      <c r="J2110" s="931"/>
      <c r="K2110" s="931"/>
      <c r="L2110" s="920"/>
      <c r="M2110" s="920"/>
      <c r="N2110" s="920"/>
      <c r="S2110" s="919"/>
    </row>
    <row r="2111" spans="1:19" ht="12.75" customHeight="1" x14ac:dyDescent="0.15">
      <c r="A2111" s="935">
        <v>2106</v>
      </c>
      <c r="B2111" s="919"/>
      <c r="C2111" s="920"/>
      <c r="D2111" s="931"/>
      <c r="E2111" s="893" t="b">
        <f t="shared" ca="1" si="98"/>
        <v>1</v>
      </c>
      <c r="F2111" s="893" t="str">
        <f t="array" aca="1" ref="F2111" ca="1">IF(G2111&lt;&gt;"",INDIRECT("'"&amp;G2111&amp;"'!"&amp;H2111),"")</f>
        <v/>
      </c>
      <c r="G2111" s="560"/>
      <c r="H2111" s="893"/>
      <c r="I2111" s="931"/>
      <c r="J2111" s="931"/>
      <c r="K2111" s="931"/>
      <c r="L2111" s="920"/>
      <c r="M2111" s="920"/>
      <c r="N2111" s="920"/>
      <c r="S2111" s="919"/>
    </row>
    <row r="2112" spans="1:19" ht="12.75" customHeight="1" x14ac:dyDescent="0.15">
      <c r="A2112" s="935">
        <v>2107</v>
      </c>
      <c r="B2112" s="919"/>
      <c r="C2112" s="920"/>
      <c r="D2112" s="931"/>
      <c r="E2112" s="893" t="b">
        <f t="shared" ca="1" si="98"/>
        <v>1</v>
      </c>
      <c r="F2112" s="893" t="str">
        <f t="array" aca="1" ref="F2112" ca="1">IF(G2112&lt;&gt;"",INDIRECT("'"&amp;G2112&amp;"'!"&amp;H2112),"")</f>
        <v/>
      </c>
      <c r="G2112" s="560"/>
      <c r="H2112" s="893"/>
      <c r="I2112" s="931"/>
      <c r="J2112" s="931"/>
      <c r="K2112" s="931"/>
      <c r="L2112" s="920"/>
      <c r="M2112" s="920"/>
      <c r="N2112" s="920"/>
      <c r="S2112" s="919"/>
    </row>
    <row r="2113" spans="1:19" ht="12.75" customHeight="1" x14ac:dyDescent="0.15">
      <c r="A2113" s="935">
        <v>2108</v>
      </c>
      <c r="B2113" s="919"/>
      <c r="C2113" s="920"/>
      <c r="D2113" s="931"/>
      <c r="E2113" s="893" t="b">
        <f t="shared" ca="1" si="98"/>
        <v>1</v>
      </c>
      <c r="F2113" s="893" t="str">
        <f t="array" aca="1" ref="F2113" ca="1">IF(G2113&lt;&gt;"",INDIRECT("'"&amp;G2113&amp;"'!"&amp;H2113),"")</f>
        <v/>
      </c>
      <c r="G2113" s="560"/>
      <c r="H2113" s="893"/>
      <c r="I2113" s="931"/>
      <c r="J2113" s="931"/>
      <c r="K2113" s="931"/>
      <c r="L2113" s="920"/>
      <c r="M2113" s="920"/>
      <c r="N2113" s="920"/>
      <c r="S2113" s="919"/>
    </row>
    <row r="2114" spans="1:19" ht="12.75" customHeight="1" x14ac:dyDescent="0.15">
      <c r="A2114" s="935">
        <v>2109</v>
      </c>
      <c r="B2114" s="919"/>
      <c r="C2114" s="920"/>
      <c r="D2114" s="931"/>
      <c r="E2114" s="893" t="b">
        <f t="shared" ca="1" si="98"/>
        <v>1</v>
      </c>
      <c r="F2114" s="893" t="str">
        <f t="array" aca="1" ref="F2114" ca="1">IF(G2114&lt;&gt;"",INDIRECT("'"&amp;G2114&amp;"'!"&amp;H2114),"")</f>
        <v/>
      </c>
      <c r="G2114" s="560"/>
      <c r="H2114" s="893"/>
      <c r="I2114" s="931"/>
      <c r="J2114" s="931"/>
      <c r="K2114" s="931"/>
      <c r="L2114" s="920"/>
      <c r="M2114" s="920"/>
      <c r="N2114" s="920"/>
      <c r="S2114" s="919"/>
    </row>
    <row r="2115" spans="1:19" ht="12.75" customHeight="1" x14ac:dyDescent="0.15">
      <c r="A2115" s="935">
        <v>2110</v>
      </c>
      <c r="B2115" s="919"/>
      <c r="C2115" s="920"/>
      <c r="D2115" s="931"/>
      <c r="E2115" s="893" t="b">
        <f t="shared" ca="1" si="98"/>
        <v>1</v>
      </c>
      <c r="F2115" s="893" t="str">
        <f t="array" aca="1" ref="F2115" ca="1">IF(G2115&lt;&gt;"",INDIRECT("'"&amp;G2115&amp;"'!"&amp;H2115),"")</f>
        <v/>
      </c>
      <c r="G2115" s="560"/>
      <c r="H2115" s="893"/>
      <c r="I2115" s="931"/>
      <c r="J2115" s="931"/>
      <c r="K2115" s="931"/>
      <c r="L2115" s="920"/>
      <c r="M2115" s="920"/>
      <c r="N2115" s="920"/>
      <c r="S2115" s="919"/>
    </row>
    <row r="2116" spans="1:19" ht="12.75" customHeight="1" x14ac:dyDescent="0.15">
      <c r="A2116" s="935">
        <v>2111</v>
      </c>
      <c r="B2116" s="919"/>
      <c r="C2116" s="920"/>
      <c r="D2116" s="931"/>
      <c r="E2116" s="893" t="b">
        <f t="shared" ca="1" si="98"/>
        <v>1</v>
      </c>
      <c r="F2116" s="893" t="str">
        <f t="array" aca="1" ref="F2116" ca="1">IF(G2116&lt;&gt;"",INDIRECT("'"&amp;G2116&amp;"'!"&amp;H2116),"")</f>
        <v/>
      </c>
      <c r="G2116" s="560"/>
      <c r="H2116" s="893"/>
      <c r="I2116" s="931"/>
      <c r="J2116" s="931"/>
      <c r="K2116" s="931"/>
      <c r="L2116" s="920"/>
      <c r="M2116" s="920"/>
      <c r="N2116" s="920"/>
      <c r="S2116" s="919"/>
    </row>
    <row r="2117" spans="1:19" ht="12.75" customHeight="1" x14ac:dyDescent="0.15">
      <c r="A2117" s="935">
        <v>2112</v>
      </c>
      <c r="B2117" s="919"/>
      <c r="C2117" s="920"/>
      <c r="D2117" s="931"/>
      <c r="E2117" s="893" t="b">
        <f t="shared" ca="1" si="98"/>
        <v>1</v>
      </c>
      <c r="F2117" s="893" t="str">
        <f t="array" aca="1" ref="F2117" ca="1">IF(G2117&lt;&gt;"",INDIRECT("'"&amp;G2117&amp;"'!"&amp;H2117),"")</f>
        <v/>
      </c>
      <c r="G2117" s="560"/>
      <c r="H2117" s="893"/>
      <c r="I2117" s="931"/>
      <c r="J2117" s="931"/>
      <c r="K2117" s="931"/>
      <c r="L2117" s="920"/>
      <c r="M2117" s="920"/>
      <c r="N2117" s="920"/>
      <c r="S2117" s="919"/>
    </row>
    <row r="2118" spans="1:19" ht="12.75" customHeight="1" x14ac:dyDescent="0.15">
      <c r="A2118" s="935">
        <v>2113</v>
      </c>
      <c r="B2118" s="919"/>
      <c r="C2118" s="920"/>
      <c r="D2118" s="931"/>
      <c r="E2118" s="893" t="b">
        <f t="shared" ca="1" si="98"/>
        <v>1</v>
      </c>
      <c r="F2118" s="893" t="str">
        <f t="array" aca="1" ref="F2118" ca="1">IF(G2118&lt;&gt;"",INDIRECT("'"&amp;G2118&amp;"'!"&amp;H2118),"")</f>
        <v/>
      </c>
      <c r="G2118" s="560"/>
      <c r="H2118" s="893"/>
      <c r="I2118" s="931"/>
      <c r="J2118" s="931"/>
      <c r="K2118" s="931"/>
      <c r="L2118" s="920"/>
      <c r="M2118" s="920"/>
      <c r="N2118" s="920"/>
      <c r="S2118" s="919"/>
    </row>
    <row r="2119" spans="1:19" ht="12.75" customHeight="1" x14ac:dyDescent="0.15">
      <c r="A2119" s="935">
        <v>2114</v>
      </c>
      <c r="B2119" s="919"/>
      <c r="C2119" s="920"/>
      <c r="D2119" s="931"/>
      <c r="E2119" s="893" t="b">
        <f t="shared" ca="1" si="98"/>
        <v>1</v>
      </c>
      <c r="F2119" s="893" t="str">
        <f t="array" aca="1" ref="F2119" ca="1">IF(G2119&lt;&gt;"",INDIRECT("'"&amp;G2119&amp;"'!"&amp;H2119),"")</f>
        <v/>
      </c>
      <c r="G2119" s="560"/>
      <c r="H2119" s="893"/>
      <c r="I2119" s="931"/>
      <c r="J2119" s="931"/>
      <c r="K2119" s="931"/>
      <c r="L2119" s="920"/>
      <c r="M2119" s="920"/>
      <c r="N2119" s="920"/>
      <c r="S2119" s="919"/>
    </row>
    <row r="2120" spans="1:19" ht="12.75" customHeight="1" x14ac:dyDescent="0.15">
      <c r="A2120" s="935">
        <v>2115</v>
      </c>
      <c r="B2120" s="919"/>
      <c r="C2120" s="920"/>
      <c r="D2120" s="931"/>
      <c r="E2120" s="893" t="b">
        <f t="shared" ca="1" si="98"/>
        <v>1</v>
      </c>
      <c r="F2120" s="893" t="str">
        <f t="array" aca="1" ref="F2120" ca="1">IF(G2120&lt;&gt;"",INDIRECT("'"&amp;G2120&amp;"'!"&amp;H2120),"")</f>
        <v/>
      </c>
      <c r="G2120" s="560"/>
      <c r="H2120" s="893"/>
      <c r="I2120" s="931"/>
      <c r="J2120" s="931"/>
      <c r="K2120" s="931"/>
      <c r="L2120" s="920"/>
      <c r="M2120" s="920"/>
      <c r="N2120" s="920"/>
      <c r="S2120" s="919"/>
    </row>
    <row r="2121" spans="1:19" ht="12.75" customHeight="1" x14ac:dyDescent="0.15">
      <c r="A2121" s="935">
        <v>2116</v>
      </c>
      <c r="B2121" s="919"/>
      <c r="C2121" s="920"/>
      <c r="D2121" s="931"/>
      <c r="E2121" s="893" t="b">
        <f t="shared" ca="1" si="98"/>
        <v>1</v>
      </c>
      <c r="F2121" s="893" t="str">
        <f t="array" aca="1" ref="F2121" ca="1">IF(G2121&lt;&gt;"",INDIRECT("'"&amp;G2121&amp;"'!"&amp;H2121),"")</f>
        <v/>
      </c>
      <c r="G2121" s="560"/>
      <c r="H2121" s="893"/>
      <c r="I2121" s="931"/>
      <c r="J2121" s="931"/>
      <c r="K2121" s="931"/>
      <c r="L2121" s="920"/>
      <c r="M2121" s="920"/>
      <c r="N2121" s="920"/>
      <c r="S2121" s="919"/>
    </row>
    <row r="2122" spans="1:19" ht="12.75" customHeight="1" x14ac:dyDescent="0.15">
      <c r="A2122" s="935">
        <v>2117</v>
      </c>
      <c r="B2122" s="919"/>
      <c r="C2122" s="920"/>
      <c r="D2122" s="931"/>
      <c r="E2122" s="893" t="b">
        <f t="shared" ca="1" si="98"/>
        <v>1</v>
      </c>
      <c r="F2122" s="893" t="str">
        <f t="array" aca="1" ref="F2122" ca="1">IF(G2122&lt;&gt;"",INDIRECT("'"&amp;G2122&amp;"'!"&amp;H2122),"")</f>
        <v/>
      </c>
      <c r="G2122" s="560"/>
      <c r="H2122" s="893"/>
      <c r="I2122" s="931"/>
      <c r="J2122" s="931"/>
      <c r="K2122" s="931"/>
      <c r="L2122" s="920"/>
      <c r="M2122" s="920"/>
      <c r="N2122" s="920"/>
      <c r="S2122" s="919"/>
    </row>
    <row r="2123" spans="1:19" ht="12.75" customHeight="1" x14ac:dyDescent="0.15">
      <c r="A2123" s="935">
        <v>2118</v>
      </c>
      <c r="B2123" s="919"/>
      <c r="C2123" s="920"/>
      <c r="D2123" s="931"/>
      <c r="E2123" s="893" t="b">
        <f t="shared" ca="1" si="98"/>
        <v>1</v>
      </c>
      <c r="F2123" s="893" t="str">
        <f t="array" aca="1" ref="F2123" ca="1">IF(G2123&lt;&gt;"",INDIRECT("'"&amp;G2123&amp;"'!"&amp;H2123),"")</f>
        <v/>
      </c>
      <c r="G2123" s="560"/>
      <c r="H2123" s="893"/>
      <c r="I2123" s="931"/>
      <c r="J2123" s="931"/>
      <c r="K2123" s="931"/>
      <c r="L2123" s="920"/>
      <c r="M2123" s="920"/>
      <c r="N2123" s="920"/>
      <c r="S2123" s="919"/>
    </row>
    <row r="2124" spans="1:19" ht="12.75" customHeight="1" x14ac:dyDescent="0.15">
      <c r="A2124" s="935">
        <v>2119</v>
      </c>
      <c r="B2124" s="919"/>
      <c r="C2124" s="920"/>
      <c r="D2124" s="931"/>
      <c r="E2124" s="893" t="b">
        <f t="shared" ca="1" si="98"/>
        <v>1</v>
      </c>
      <c r="F2124" s="893" t="str">
        <f t="array" aca="1" ref="F2124" ca="1">IF(G2124&lt;&gt;"",INDIRECT("'"&amp;G2124&amp;"'!"&amp;H2124),"")</f>
        <v/>
      </c>
      <c r="G2124" s="560"/>
      <c r="H2124" s="893"/>
      <c r="I2124" s="931"/>
      <c r="J2124" s="931"/>
      <c r="K2124" s="931"/>
      <c r="L2124" s="920"/>
      <c r="M2124" s="920"/>
      <c r="N2124" s="920"/>
      <c r="S2124" s="919"/>
    </row>
    <row r="2125" spans="1:19" ht="12.75" customHeight="1" x14ac:dyDescent="0.15">
      <c r="A2125" s="935">
        <v>2120</v>
      </c>
      <c r="B2125" s="919"/>
      <c r="C2125" s="920"/>
      <c r="D2125" s="931"/>
      <c r="E2125" s="893" t="b">
        <f t="shared" ca="1" si="98"/>
        <v>1</v>
      </c>
      <c r="F2125" s="893" t="str">
        <f t="array" aca="1" ref="F2125" ca="1">IF(G2125&lt;&gt;"",INDIRECT("'"&amp;G2125&amp;"'!"&amp;H2125),"")</f>
        <v/>
      </c>
      <c r="G2125" s="560"/>
      <c r="H2125" s="893"/>
      <c r="I2125" s="931"/>
      <c r="J2125" s="931"/>
      <c r="K2125" s="931"/>
      <c r="L2125" s="920"/>
      <c r="M2125" s="920"/>
      <c r="N2125" s="920"/>
      <c r="S2125" s="919"/>
    </row>
    <row r="2126" spans="1:19" ht="12.75" customHeight="1" x14ac:dyDescent="0.15">
      <c r="A2126" s="935">
        <v>2121</v>
      </c>
      <c r="B2126" s="919"/>
      <c r="C2126" s="920"/>
      <c r="D2126" s="931"/>
      <c r="E2126" s="893" t="b">
        <f t="shared" ca="1" si="98"/>
        <v>1</v>
      </c>
      <c r="F2126" s="893" t="str">
        <f t="array" aca="1" ref="F2126" ca="1">IF(G2126&lt;&gt;"",INDIRECT("'"&amp;G2126&amp;"'!"&amp;H2126),"")</f>
        <v/>
      </c>
      <c r="G2126" s="560"/>
      <c r="H2126" s="893"/>
      <c r="I2126" s="931"/>
      <c r="J2126" s="931"/>
      <c r="K2126" s="931"/>
      <c r="L2126" s="920"/>
      <c r="M2126" s="920"/>
      <c r="N2126" s="920"/>
      <c r="S2126" s="919"/>
    </row>
    <row r="2127" spans="1:19" ht="12.75" customHeight="1" x14ac:dyDescent="0.15">
      <c r="A2127" s="935">
        <v>2122</v>
      </c>
      <c r="B2127" s="919"/>
      <c r="C2127" s="920"/>
      <c r="D2127" s="931"/>
      <c r="E2127" s="893" t="b">
        <f t="shared" ca="1" si="98"/>
        <v>1</v>
      </c>
      <c r="F2127" s="893" t="str">
        <f t="array" aca="1" ref="F2127" ca="1">IF(G2127&lt;&gt;"",INDIRECT("'"&amp;G2127&amp;"'!"&amp;H2127),"")</f>
        <v/>
      </c>
      <c r="G2127" s="560"/>
      <c r="H2127" s="893"/>
      <c r="I2127" s="931"/>
      <c r="J2127" s="931"/>
      <c r="K2127" s="931"/>
      <c r="L2127" s="920"/>
      <c r="M2127" s="920"/>
      <c r="N2127" s="920"/>
      <c r="S2127" s="919"/>
    </row>
    <row r="2128" spans="1:19" ht="12.75" customHeight="1" x14ac:dyDescent="0.15">
      <c r="A2128" s="935">
        <v>2123</v>
      </c>
      <c r="B2128" s="919"/>
      <c r="C2128" s="920"/>
      <c r="D2128" s="931"/>
      <c r="E2128" s="893" t="b">
        <f t="shared" ca="1" si="98"/>
        <v>1</v>
      </c>
      <c r="F2128" s="893" t="str">
        <f t="array" aca="1" ref="F2128" ca="1">IF(G2128&lt;&gt;"",INDIRECT("'"&amp;G2128&amp;"'!"&amp;H2128),"")</f>
        <v/>
      </c>
      <c r="G2128" s="560"/>
      <c r="H2128" s="893"/>
      <c r="I2128" s="931"/>
      <c r="J2128" s="931"/>
      <c r="K2128" s="931"/>
      <c r="L2128" s="920"/>
      <c r="M2128" s="920"/>
      <c r="N2128" s="920"/>
      <c r="S2128" s="919"/>
    </row>
    <row r="2129" spans="1:19" ht="12.75" customHeight="1" x14ac:dyDescent="0.15">
      <c r="A2129" s="935">
        <v>2124</v>
      </c>
      <c r="B2129" s="919"/>
      <c r="C2129" s="920"/>
      <c r="D2129" s="931"/>
      <c r="E2129" s="893" t="b">
        <f t="shared" ca="1" si="98"/>
        <v>1</v>
      </c>
      <c r="F2129" s="893" t="str">
        <f t="array" aca="1" ref="F2129" ca="1">IF(G2129&lt;&gt;"",INDIRECT("'"&amp;G2129&amp;"'!"&amp;H2129),"")</f>
        <v/>
      </c>
      <c r="G2129" s="560"/>
      <c r="H2129" s="893"/>
      <c r="I2129" s="931"/>
      <c r="J2129" s="931"/>
      <c r="K2129" s="931"/>
      <c r="L2129" s="920"/>
      <c r="M2129" s="920"/>
      <c r="N2129" s="920"/>
      <c r="S2129" s="919"/>
    </row>
    <row r="2130" spans="1:19" ht="12.75" customHeight="1" x14ac:dyDescent="0.15">
      <c r="A2130" s="935">
        <v>2125</v>
      </c>
      <c r="B2130" s="919"/>
      <c r="C2130" s="920"/>
      <c r="D2130" s="931"/>
      <c r="E2130" s="893" t="b">
        <f t="shared" ca="1" si="98"/>
        <v>1</v>
      </c>
      <c r="F2130" s="893" t="str">
        <f t="array" aca="1" ref="F2130" ca="1">IF(G2130&lt;&gt;"",INDIRECT("'"&amp;G2130&amp;"'!"&amp;H2130),"")</f>
        <v/>
      </c>
      <c r="G2130" s="560"/>
      <c r="H2130" s="893"/>
      <c r="I2130" s="931"/>
      <c r="J2130" s="931"/>
      <c r="K2130" s="931"/>
      <c r="L2130" s="920"/>
      <c r="M2130" s="920"/>
      <c r="N2130" s="920"/>
      <c r="S2130" s="919"/>
    </row>
    <row r="2131" spans="1:19" ht="12.75" customHeight="1" x14ac:dyDescent="0.15">
      <c r="A2131" s="935">
        <v>2126</v>
      </c>
      <c r="B2131" s="919"/>
      <c r="C2131" s="920"/>
      <c r="D2131" s="931"/>
      <c r="E2131" s="893" t="b">
        <f t="shared" ca="1" si="98"/>
        <v>1</v>
      </c>
      <c r="F2131" s="893" t="str">
        <f t="array" aca="1" ref="F2131" ca="1">IF(G2131&lt;&gt;"",INDIRECT("'"&amp;G2131&amp;"'!"&amp;H2131),"")</f>
        <v/>
      </c>
      <c r="G2131" s="560"/>
      <c r="H2131" s="893"/>
      <c r="I2131" s="931"/>
      <c r="J2131" s="931"/>
      <c r="K2131" s="931"/>
      <c r="L2131" s="920"/>
      <c r="M2131" s="920"/>
      <c r="N2131" s="920"/>
      <c r="S2131" s="919"/>
    </row>
    <row r="2132" spans="1:19" ht="12.75" customHeight="1" x14ac:dyDescent="0.15">
      <c r="A2132" s="935">
        <v>2127</v>
      </c>
      <c r="B2132" s="919"/>
      <c r="C2132" s="920"/>
      <c r="D2132" s="931"/>
      <c r="E2132" s="893" t="b">
        <f t="shared" ca="1" si="98"/>
        <v>1</v>
      </c>
      <c r="F2132" s="893" t="str">
        <f t="array" aca="1" ref="F2132" ca="1">IF(G2132&lt;&gt;"",INDIRECT("'"&amp;G2132&amp;"'!"&amp;H2132),"")</f>
        <v/>
      </c>
      <c r="G2132" s="560"/>
      <c r="H2132" s="893"/>
      <c r="I2132" s="931"/>
      <c r="J2132" s="931"/>
      <c r="K2132" s="931"/>
      <c r="L2132" s="920"/>
      <c r="M2132" s="920"/>
      <c r="N2132" s="920"/>
      <c r="S2132" s="919"/>
    </row>
    <row r="2133" spans="1:19" ht="12.75" customHeight="1" x14ac:dyDescent="0.15">
      <c r="A2133" s="935">
        <v>2128</v>
      </c>
      <c r="B2133" s="919"/>
      <c r="C2133" s="920"/>
      <c r="D2133" s="931"/>
      <c r="E2133" s="893" t="b">
        <f t="shared" ca="1" si="98"/>
        <v>1</v>
      </c>
      <c r="F2133" s="893" t="str">
        <f t="array" aca="1" ref="F2133" ca="1">IF(G2133&lt;&gt;"",INDIRECT("'"&amp;G2133&amp;"'!"&amp;H2133),"")</f>
        <v/>
      </c>
      <c r="G2133" s="560"/>
      <c r="H2133" s="893"/>
      <c r="I2133" s="931"/>
      <c r="J2133" s="931"/>
      <c r="K2133" s="931"/>
      <c r="L2133" s="920"/>
      <c r="M2133" s="920"/>
      <c r="N2133" s="920"/>
      <c r="S2133" s="919"/>
    </row>
    <row r="2134" spans="1:19" ht="12.75" customHeight="1" x14ac:dyDescent="0.15">
      <c r="A2134" s="935">
        <v>2129</v>
      </c>
      <c r="B2134" s="919"/>
      <c r="C2134" s="920"/>
      <c r="D2134" s="931"/>
      <c r="E2134" s="893" t="b">
        <f t="shared" ca="1" si="98"/>
        <v>1</v>
      </c>
      <c r="F2134" s="893" t="str">
        <f t="array" aca="1" ref="F2134" ca="1">IF(G2134&lt;&gt;"",INDIRECT("'"&amp;G2134&amp;"'!"&amp;H2134),"")</f>
        <v/>
      </c>
      <c r="G2134" s="560"/>
      <c r="H2134" s="893"/>
      <c r="I2134" s="931"/>
      <c r="J2134" s="931"/>
      <c r="K2134" s="931"/>
      <c r="L2134" s="920"/>
      <c r="M2134" s="920"/>
      <c r="N2134" s="920"/>
      <c r="S2134" s="919"/>
    </row>
    <row r="2135" spans="1:19" ht="12.75" customHeight="1" x14ac:dyDescent="0.15">
      <c r="A2135" s="935">
        <v>2130</v>
      </c>
      <c r="B2135" s="919"/>
      <c r="C2135" s="920"/>
      <c r="D2135" s="931"/>
      <c r="E2135" s="893" t="b">
        <f t="shared" ca="1" si="98"/>
        <v>1</v>
      </c>
      <c r="F2135" s="893" t="str">
        <f t="array" aca="1" ref="F2135" ca="1">IF(G2135&lt;&gt;"",INDIRECT("'"&amp;G2135&amp;"'!"&amp;H2135),"")</f>
        <v/>
      </c>
      <c r="G2135" s="560"/>
      <c r="H2135" s="893"/>
      <c r="I2135" s="931"/>
      <c r="J2135" s="931"/>
      <c r="K2135" s="931"/>
      <c r="L2135" s="920"/>
      <c r="M2135" s="920"/>
      <c r="N2135" s="920"/>
      <c r="S2135" s="919"/>
    </row>
    <row r="2136" spans="1:19" ht="12.75" customHeight="1" x14ac:dyDescent="0.15">
      <c r="A2136" s="935">
        <v>2131</v>
      </c>
      <c r="B2136" s="919"/>
      <c r="C2136" s="920"/>
      <c r="D2136" s="931"/>
      <c r="E2136" s="893" t="b">
        <f t="shared" ca="1" si="98"/>
        <v>1</v>
      </c>
      <c r="F2136" s="893" t="str">
        <f t="array" aca="1" ref="F2136" ca="1">IF(G2136&lt;&gt;"",INDIRECT("'"&amp;G2136&amp;"'!"&amp;H2136),"")</f>
        <v/>
      </c>
      <c r="G2136" s="560"/>
      <c r="H2136" s="893"/>
      <c r="I2136" s="931"/>
      <c r="J2136" s="931"/>
      <c r="K2136" s="931"/>
      <c r="L2136" s="920"/>
      <c r="M2136" s="920"/>
      <c r="N2136" s="920"/>
      <c r="S2136" s="919"/>
    </row>
    <row r="2137" spans="1:19" ht="12.75" customHeight="1" x14ac:dyDescent="0.15">
      <c r="A2137" s="935">
        <v>2132</v>
      </c>
      <c r="B2137" s="919"/>
      <c r="C2137" s="920"/>
      <c r="D2137" s="931"/>
      <c r="E2137" s="893" t="b">
        <f t="shared" ca="1" si="98"/>
        <v>1</v>
      </c>
      <c r="F2137" s="893" t="str">
        <f t="array" aca="1" ref="F2137" ca="1">IF(G2137&lt;&gt;"",INDIRECT("'"&amp;G2137&amp;"'!"&amp;H2137),"")</f>
        <v/>
      </c>
      <c r="G2137" s="560"/>
      <c r="H2137" s="893"/>
      <c r="I2137" s="931"/>
      <c r="J2137" s="931"/>
      <c r="K2137" s="931"/>
      <c r="L2137" s="920"/>
      <c r="M2137" s="920"/>
      <c r="N2137" s="920"/>
      <c r="S2137" s="919"/>
    </row>
    <row r="2138" spans="1:19" ht="12.75" customHeight="1" x14ac:dyDescent="0.15">
      <c r="A2138" s="935">
        <v>2133</v>
      </c>
      <c r="B2138" s="919"/>
      <c r="C2138" s="920"/>
      <c r="D2138" s="931"/>
      <c r="E2138" s="893" t="b">
        <f t="shared" ca="1" si="98"/>
        <v>1</v>
      </c>
      <c r="F2138" s="893" t="str">
        <f t="array" aca="1" ref="F2138" ca="1">IF(G2138&lt;&gt;"",INDIRECT("'"&amp;G2138&amp;"'!"&amp;H2138),"")</f>
        <v/>
      </c>
      <c r="G2138" s="560"/>
      <c r="H2138" s="893"/>
      <c r="I2138" s="931"/>
      <c r="J2138" s="931"/>
      <c r="K2138" s="931"/>
      <c r="L2138" s="920"/>
      <c r="M2138" s="920"/>
      <c r="N2138" s="920"/>
      <c r="S2138" s="919"/>
    </row>
    <row r="2139" spans="1:19" ht="12.75" customHeight="1" x14ac:dyDescent="0.15">
      <c r="A2139" s="935">
        <v>2134</v>
      </c>
      <c r="B2139" s="919"/>
      <c r="C2139" s="920"/>
      <c r="D2139" s="931"/>
      <c r="E2139" s="893" t="b">
        <f t="shared" ca="1" si="98"/>
        <v>1</v>
      </c>
      <c r="F2139" s="893" t="str">
        <f t="array" aca="1" ref="F2139" ca="1">IF(G2139&lt;&gt;"",INDIRECT("'"&amp;G2139&amp;"'!"&amp;H2139),"")</f>
        <v/>
      </c>
      <c r="G2139" s="560"/>
      <c r="H2139" s="893"/>
      <c r="I2139" s="931"/>
      <c r="J2139" s="931"/>
      <c r="K2139" s="931"/>
      <c r="L2139" s="920"/>
      <c r="M2139" s="920"/>
      <c r="N2139" s="920"/>
      <c r="S2139" s="919"/>
    </row>
    <row r="2140" spans="1:19" ht="12.75" customHeight="1" x14ac:dyDescent="0.15">
      <c r="A2140" s="935">
        <v>2135</v>
      </c>
      <c r="B2140" s="919"/>
      <c r="C2140" s="920"/>
      <c r="D2140" s="931"/>
      <c r="E2140" s="893" t="b">
        <f t="shared" ca="1" si="98"/>
        <v>1</v>
      </c>
      <c r="F2140" s="893" t="str">
        <f t="array" aca="1" ref="F2140" ca="1">IF(G2140&lt;&gt;"",INDIRECT("'"&amp;G2140&amp;"'!"&amp;H2140),"")</f>
        <v/>
      </c>
      <c r="G2140" s="560"/>
      <c r="H2140" s="893"/>
      <c r="I2140" s="931"/>
      <c r="J2140" s="931"/>
      <c r="K2140" s="931"/>
      <c r="L2140" s="920"/>
      <c r="M2140" s="920"/>
      <c r="N2140" s="920"/>
      <c r="S2140" s="919"/>
    </row>
    <row r="2141" spans="1:19" ht="12.75" customHeight="1" x14ac:dyDescent="0.15">
      <c r="A2141" s="935">
        <v>2136</v>
      </c>
      <c r="B2141" s="919"/>
      <c r="C2141" s="920"/>
      <c r="D2141" s="931"/>
      <c r="E2141" s="893" t="b">
        <f t="shared" ca="1" si="98"/>
        <v>1</v>
      </c>
      <c r="F2141" s="893" t="str">
        <f t="array" aca="1" ref="F2141" ca="1">IF(G2141&lt;&gt;"",INDIRECT("'"&amp;G2141&amp;"'!"&amp;H2141),"")</f>
        <v/>
      </c>
      <c r="G2141" s="560"/>
      <c r="H2141" s="893"/>
      <c r="I2141" s="931"/>
      <c r="J2141" s="931"/>
      <c r="K2141" s="931"/>
      <c r="L2141" s="920"/>
      <c r="M2141" s="920"/>
      <c r="N2141" s="920"/>
      <c r="S2141" s="919"/>
    </row>
    <row r="2142" spans="1:19" ht="12.75" customHeight="1" x14ac:dyDescent="0.15">
      <c r="A2142" s="935">
        <v>2137</v>
      </c>
      <c r="B2142" s="919"/>
      <c r="C2142" s="920"/>
      <c r="D2142" s="931"/>
      <c r="E2142" s="893" t="b">
        <f t="shared" ca="1" si="98"/>
        <v>1</v>
      </c>
      <c r="F2142" s="893" t="str">
        <f t="array" aca="1" ref="F2142" ca="1">IF(G2142&lt;&gt;"",INDIRECT("'"&amp;G2142&amp;"'!"&amp;H2142),"")</f>
        <v/>
      </c>
      <c r="G2142" s="560"/>
      <c r="H2142" s="893"/>
      <c r="I2142" s="931"/>
      <c r="J2142" s="931"/>
      <c r="K2142" s="931"/>
      <c r="L2142" s="920"/>
      <c r="M2142" s="920"/>
      <c r="N2142" s="920"/>
      <c r="S2142" s="919"/>
    </row>
    <row r="2143" spans="1:19" ht="12.75" customHeight="1" x14ac:dyDescent="0.15">
      <c r="A2143" s="935">
        <v>2138</v>
      </c>
      <c r="B2143" s="919"/>
      <c r="C2143" s="920"/>
      <c r="D2143" s="931"/>
      <c r="E2143" s="893" t="b">
        <f t="shared" ca="1" si="98"/>
        <v>1</v>
      </c>
      <c r="F2143" s="893" t="str">
        <f t="array" aca="1" ref="F2143" ca="1">IF(G2143&lt;&gt;"",INDIRECT("'"&amp;G2143&amp;"'!"&amp;H2143),"")</f>
        <v/>
      </c>
      <c r="G2143" s="560"/>
      <c r="H2143" s="893"/>
      <c r="I2143" s="931"/>
      <c r="J2143" s="931"/>
      <c r="K2143" s="931"/>
      <c r="L2143" s="920"/>
      <c r="M2143" s="920"/>
      <c r="N2143" s="920"/>
      <c r="S2143" s="919"/>
    </row>
    <row r="2144" spans="1:19" ht="12.75" customHeight="1" x14ac:dyDescent="0.15">
      <c r="A2144" s="935">
        <v>2139</v>
      </c>
      <c r="B2144" s="919"/>
      <c r="C2144" s="920"/>
      <c r="D2144" s="931"/>
      <c r="E2144" s="893" t="b">
        <f t="shared" ca="1" si="98"/>
        <v>1</v>
      </c>
      <c r="F2144" s="893" t="str">
        <f t="array" aca="1" ref="F2144" ca="1">IF(G2144&lt;&gt;"",INDIRECT("'"&amp;G2144&amp;"'!"&amp;H2144),"")</f>
        <v/>
      </c>
      <c r="G2144" s="560"/>
      <c r="H2144" s="893"/>
      <c r="I2144" s="931"/>
      <c r="J2144" s="931"/>
      <c r="K2144" s="931"/>
      <c r="L2144" s="920"/>
      <c r="M2144" s="920"/>
      <c r="N2144" s="920"/>
      <c r="S2144" s="919"/>
    </row>
    <row r="2145" spans="1:19" ht="12.75" customHeight="1" x14ac:dyDescent="0.15">
      <c r="A2145" s="935">
        <v>2140</v>
      </c>
      <c r="B2145" s="919"/>
      <c r="C2145" s="920"/>
      <c r="D2145" s="931"/>
      <c r="E2145" s="893" t="b">
        <f t="shared" ca="1" si="98"/>
        <v>1</v>
      </c>
      <c r="F2145" s="893" t="str">
        <f t="array" aca="1" ref="F2145" ca="1">IF(G2145&lt;&gt;"",INDIRECT("'"&amp;G2145&amp;"'!"&amp;H2145),"")</f>
        <v/>
      </c>
      <c r="G2145" s="560"/>
      <c r="H2145" s="893"/>
      <c r="I2145" s="931"/>
      <c r="J2145" s="931"/>
      <c r="K2145" s="931"/>
      <c r="L2145" s="920"/>
      <c r="M2145" s="920"/>
      <c r="N2145" s="920"/>
      <c r="S2145" s="919"/>
    </row>
    <row r="2146" spans="1:19" ht="12.75" customHeight="1" x14ac:dyDescent="0.15">
      <c r="A2146" s="935">
        <v>2141</v>
      </c>
      <c r="B2146" s="919"/>
      <c r="C2146" s="920"/>
      <c r="D2146" s="931"/>
      <c r="E2146" s="893" t="b">
        <f t="shared" ca="1" si="98"/>
        <v>1</v>
      </c>
      <c r="F2146" s="893" t="str">
        <f t="array" aca="1" ref="F2146" ca="1">IF(G2146&lt;&gt;"",INDIRECT("'"&amp;G2146&amp;"'!"&amp;H2146),"")</f>
        <v/>
      </c>
      <c r="G2146" s="560"/>
      <c r="H2146" s="893"/>
      <c r="I2146" s="931"/>
      <c r="J2146" s="931"/>
      <c r="K2146" s="931"/>
      <c r="L2146" s="920"/>
      <c r="M2146" s="920"/>
      <c r="N2146" s="920"/>
      <c r="S2146" s="919"/>
    </row>
    <row r="2147" spans="1:19" ht="12.75" customHeight="1" x14ac:dyDescent="0.15">
      <c r="A2147" s="935">
        <v>2142</v>
      </c>
      <c r="B2147" s="919"/>
      <c r="C2147" s="920"/>
      <c r="D2147" s="931"/>
      <c r="E2147" s="893" t="b">
        <f t="shared" ca="1" si="98"/>
        <v>1</v>
      </c>
      <c r="F2147" s="893" t="str">
        <f t="array" aca="1" ref="F2147" ca="1">IF(G2147&lt;&gt;"",INDIRECT("'"&amp;G2147&amp;"'!"&amp;H2147),"")</f>
        <v/>
      </c>
      <c r="G2147" s="560"/>
      <c r="H2147" s="893"/>
      <c r="I2147" s="931"/>
      <c r="J2147" s="931"/>
      <c r="K2147" s="931"/>
      <c r="L2147" s="920"/>
      <c r="M2147" s="920"/>
      <c r="N2147" s="920"/>
      <c r="S2147" s="919"/>
    </row>
    <row r="2148" spans="1:19" ht="12.75" customHeight="1" x14ac:dyDescent="0.15">
      <c r="A2148" s="935">
        <v>2143</v>
      </c>
      <c r="B2148" s="919"/>
      <c r="C2148" s="920"/>
      <c r="D2148" s="931"/>
      <c r="E2148" s="893" t="b">
        <f t="shared" ca="1" si="98"/>
        <v>1</v>
      </c>
      <c r="F2148" s="893" t="str">
        <f t="array" aca="1" ref="F2148" ca="1">IF(G2148&lt;&gt;"",INDIRECT("'"&amp;G2148&amp;"'!"&amp;H2148),"")</f>
        <v/>
      </c>
      <c r="G2148" s="560"/>
      <c r="H2148" s="893"/>
      <c r="I2148" s="931"/>
      <c r="J2148" s="931"/>
      <c r="K2148" s="931"/>
      <c r="L2148" s="920"/>
      <c r="M2148" s="920"/>
      <c r="N2148" s="920"/>
      <c r="S2148" s="919"/>
    </row>
    <row r="2149" spans="1:19" ht="12.75" customHeight="1" x14ac:dyDescent="0.15">
      <c r="A2149" s="935">
        <v>2144</v>
      </c>
      <c r="B2149" s="919"/>
      <c r="C2149" s="920"/>
      <c r="D2149" s="931"/>
      <c r="E2149" s="893" t="b">
        <f t="shared" ca="1" si="98"/>
        <v>1</v>
      </c>
      <c r="F2149" s="893" t="str">
        <f t="array" aca="1" ref="F2149" ca="1">IF(G2149&lt;&gt;"",INDIRECT("'"&amp;G2149&amp;"'!"&amp;H2149),"")</f>
        <v/>
      </c>
      <c r="G2149" s="560"/>
      <c r="H2149" s="893"/>
      <c r="I2149" s="931"/>
      <c r="J2149" s="931"/>
      <c r="K2149" s="931"/>
      <c r="L2149" s="920"/>
      <c r="M2149" s="920"/>
      <c r="N2149" s="920"/>
      <c r="S2149" s="919"/>
    </row>
    <row r="2150" spans="1:19" ht="12.75" customHeight="1" x14ac:dyDescent="0.15">
      <c r="A2150" s="935">
        <v>2145</v>
      </c>
      <c r="B2150" s="919"/>
      <c r="C2150" s="920"/>
      <c r="D2150" s="931"/>
      <c r="E2150" s="893" t="b">
        <f t="shared" ca="1" si="98"/>
        <v>1</v>
      </c>
      <c r="F2150" s="893" t="str">
        <f t="array" aca="1" ref="F2150" ca="1">IF(G2150&lt;&gt;"",INDIRECT("'"&amp;G2150&amp;"'!"&amp;H2150),"")</f>
        <v/>
      </c>
      <c r="G2150" s="560"/>
      <c r="H2150" s="893"/>
      <c r="I2150" s="931"/>
      <c r="J2150" s="931"/>
      <c r="K2150" s="931"/>
      <c r="L2150" s="920"/>
      <c r="M2150" s="920"/>
      <c r="N2150" s="920"/>
      <c r="S2150" s="919"/>
    </row>
    <row r="2151" spans="1:19" ht="12.75" customHeight="1" x14ac:dyDescent="0.15">
      <c r="A2151" s="935">
        <v>2146</v>
      </c>
      <c r="B2151" s="919"/>
      <c r="C2151" s="920"/>
      <c r="D2151" s="931"/>
      <c r="E2151" s="893" t="b">
        <f t="shared" ca="1" si="98"/>
        <v>1</v>
      </c>
      <c r="F2151" s="893" t="str">
        <f t="array" aca="1" ref="F2151" ca="1">IF(G2151&lt;&gt;"",INDIRECT("'"&amp;G2151&amp;"'!"&amp;H2151),"")</f>
        <v/>
      </c>
      <c r="G2151" s="560"/>
      <c r="H2151" s="893"/>
      <c r="I2151" s="931"/>
      <c r="J2151" s="931"/>
      <c r="K2151" s="931"/>
      <c r="L2151" s="920"/>
      <c r="M2151" s="920"/>
      <c r="N2151" s="920"/>
      <c r="S2151" s="919"/>
    </row>
    <row r="2152" spans="1:19" ht="12.75" customHeight="1" x14ac:dyDescent="0.15">
      <c r="A2152" s="935">
        <v>2147</v>
      </c>
      <c r="B2152" s="919"/>
      <c r="C2152" s="920"/>
      <c r="D2152" s="931"/>
      <c r="E2152" s="893" t="b">
        <f t="shared" ca="1" si="98"/>
        <v>1</v>
      </c>
      <c r="F2152" s="893" t="str">
        <f t="array" aca="1" ref="F2152" ca="1">IF(G2152&lt;&gt;"",INDIRECT("'"&amp;G2152&amp;"'!"&amp;H2152),"")</f>
        <v/>
      </c>
      <c r="G2152" s="560"/>
      <c r="H2152" s="893"/>
      <c r="I2152" s="931"/>
      <c r="J2152" s="931"/>
      <c r="K2152" s="931"/>
      <c r="L2152" s="920"/>
      <c r="M2152" s="920"/>
      <c r="N2152" s="920"/>
      <c r="S2152" s="919"/>
    </row>
    <row r="2153" spans="1:19" ht="12.75" customHeight="1" x14ac:dyDescent="0.15">
      <c r="A2153" s="935">
        <v>2148</v>
      </c>
      <c r="B2153" s="919"/>
      <c r="C2153" s="920"/>
      <c r="D2153" s="931"/>
      <c r="E2153" s="893" t="b">
        <f t="shared" ca="1" si="98"/>
        <v>1</v>
      </c>
      <c r="F2153" s="893" t="str">
        <f t="array" aca="1" ref="F2153" ca="1">IF(G2153&lt;&gt;"",INDIRECT("'"&amp;G2153&amp;"'!"&amp;H2153),"")</f>
        <v/>
      </c>
      <c r="G2153" s="560"/>
      <c r="H2153" s="893"/>
      <c r="I2153" s="931"/>
      <c r="J2153" s="931"/>
      <c r="K2153" s="931"/>
      <c r="L2153" s="920"/>
      <c r="M2153" s="920"/>
      <c r="N2153" s="920"/>
      <c r="S2153" s="919"/>
    </row>
    <row r="2154" spans="1:19" ht="12.75" customHeight="1" x14ac:dyDescent="0.15">
      <c r="A2154" s="935">
        <v>2149</v>
      </c>
      <c r="B2154" s="919"/>
      <c r="C2154" s="920"/>
      <c r="D2154" s="931"/>
      <c r="E2154" s="893" t="b">
        <f t="shared" ca="1" si="98"/>
        <v>1</v>
      </c>
      <c r="F2154" s="893" t="str">
        <f t="array" aca="1" ref="F2154" ca="1">IF(G2154&lt;&gt;"",INDIRECT("'"&amp;G2154&amp;"'!"&amp;H2154),"")</f>
        <v/>
      </c>
      <c r="G2154" s="560"/>
      <c r="H2154" s="893"/>
      <c r="I2154" s="931"/>
      <c r="J2154" s="931"/>
      <c r="K2154" s="931"/>
      <c r="L2154" s="920"/>
      <c r="M2154" s="920"/>
      <c r="N2154" s="920"/>
      <c r="S2154" s="919"/>
    </row>
    <row r="2155" spans="1:19" ht="12.75" customHeight="1" x14ac:dyDescent="0.15">
      <c r="A2155" s="935">
        <v>2150</v>
      </c>
      <c r="B2155" s="919"/>
      <c r="C2155" s="920"/>
      <c r="D2155" s="931"/>
      <c r="E2155" s="893" t="b">
        <f t="shared" ca="1" si="98"/>
        <v>1</v>
      </c>
      <c r="F2155" s="893" t="str">
        <f t="array" aca="1" ref="F2155" ca="1">IF(G2155&lt;&gt;"",INDIRECT("'"&amp;G2155&amp;"'!"&amp;H2155),"")</f>
        <v/>
      </c>
      <c r="G2155" s="560"/>
      <c r="H2155" s="893"/>
      <c r="I2155" s="931"/>
      <c r="J2155" s="931"/>
      <c r="K2155" s="931"/>
      <c r="L2155" s="920"/>
      <c r="M2155" s="920"/>
      <c r="N2155" s="920"/>
      <c r="S2155" s="919"/>
    </row>
    <row r="2156" spans="1:19" ht="12.75" customHeight="1" x14ac:dyDescent="0.15">
      <c r="A2156" s="935">
        <v>2151</v>
      </c>
      <c r="B2156" s="919"/>
      <c r="C2156" s="920"/>
      <c r="D2156" s="931"/>
      <c r="E2156" s="893" t="b">
        <f t="shared" ca="1" si="98"/>
        <v>1</v>
      </c>
      <c r="F2156" s="893" t="str">
        <f t="array" aca="1" ref="F2156" ca="1">IF(G2156&lt;&gt;"",INDIRECT("'"&amp;G2156&amp;"'!"&amp;H2156),"")</f>
        <v/>
      </c>
      <c r="G2156" s="560"/>
      <c r="H2156" s="893"/>
      <c r="I2156" s="931"/>
      <c r="J2156" s="931"/>
      <c r="K2156" s="931"/>
      <c r="L2156" s="920"/>
      <c r="M2156" s="920"/>
      <c r="N2156" s="920"/>
      <c r="S2156" s="919"/>
    </row>
    <row r="2157" spans="1:19" ht="12.75" customHeight="1" x14ac:dyDescent="0.15">
      <c r="A2157" s="935">
        <v>2152</v>
      </c>
      <c r="B2157" s="919"/>
      <c r="C2157" s="920"/>
      <c r="D2157" s="931"/>
      <c r="E2157" s="893" t="b">
        <f t="shared" ca="1" si="98"/>
        <v>1</v>
      </c>
      <c r="F2157" s="893" t="str">
        <f t="array" aca="1" ref="F2157" ca="1">IF(G2157&lt;&gt;"",INDIRECT("'"&amp;G2157&amp;"'!"&amp;H2157),"")</f>
        <v/>
      </c>
      <c r="G2157" s="560"/>
      <c r="H2157" s="893"/>
      <c r="I2157" s="931"/>
      <c r="J2157" s="931"/>
      <c r="K2157" s="931"/>
      <c r="L2157" s="920"/>
      <c r="M2157" s="920"/>
      <c r="N2157" s="920"/>
      <c r="S2157" s="919"/>
    </row>
    <row r="2158" spans="1:19" ht="12.75" customHeight="1" x14ac:dyDescent="0.15">
      <c r="A2158" s="935">
        <v>2153</v>
      </c>
      <c r="B2158" s="919"/>
      <c r="C2158" s="920"/>
      <c r="D2158" s="931"/>
      <c r="E2158" s="893" t="b">
        <f t="shared" ca="1" si="98"/>
        <v>1</v>
      </c>
      <c r="F2158" s="893" t="str">
        <f t="array" aca="1" ref="F2158" ca="1">IF(G2158&lt;&gt;"",INDIRECT("'"&amp;G2158&amp;"'!"&amp;H2158),"")</f>
        <v/>
      </c>
      <c r="G2158" s="560"/>
      <c r="H2158" s="893"/>
      <c r="I2158" s="931"/>
      <c r="J2158" s="931"/>
      <c r="K2158" s="931"/>
      <c r="L2158" s="920"/>
      <c r="M2158" s="920"/>
      <c r="N2158" s="920"/>
      <c r="S2158" s="919"/>
    </row>
    <row r="2159" spans="1:19" ht="12.75" customHeight="1" x14ac:dyDescent="0.15">
      <c r="A2159" s="935">
        <v>2154</v>
      </c>
      <c r="B2159" s="919"/>
      <c r="C2159" s="920"/>
      <c r="D2159" s="931"/>
      <c r="E2159" s="893" t="b">
        <f t="shared" ca="1" si="98"/>
        <v>1</v>
      </c>
      <c r="F2159" s="893" t="str">
        <f t="array" aca="1" ref="F2159" ca="1">IF(G2159&lt;&gt;"",INDIRECT("'"&amp;G2159&amp;"'!"&amp;H2159),"")</f>
        <v/>
      </c>
      <c r="G2159" s="560"/>
      <c r="H2159" s="893"/>
      <c r="I2159" s="931"/>
      <c r="J2159" s="931"/>
      <c r="K2159" s="931"/>
      <c r="L2159" s="920"/>
      <c r="M2159" s="920"/>
      <c r="N2159" s="920"/>
      <c r="S2159" s="919"/>
    </row>
    <row r="2160" spans="1:19" ht="12.75" customHeight="1" x14ac:dyDescent="0.15">
      <c r="A2160" s="935">
        <v>2155</v>
      </c>
      <c r="B2160" s="919"/>
      <c r="C2160" s="920"/>
      <c r="D2160" s="931"/>
      <c r="E2160" s="893" t="b">
        <f t="shared" ca="1" si="98"/>
        <v>1</v>
      </c>
      <c r="F2160" s="893" t="str">
        <f t="array" aca="1" ref="F2160" ca="1">IF(G2160&lt;&gt;"",INDIRECT("'"&amp;G2160&amp;"'!"&amp;H2160),"")</f>
        <v/>
      </c>
      <c r="G2160" s="560"/>
      <c r="H2160" s="893"/>
      <c r="I2160" s="931"/>
      <c r="J2160" s="931"/>
      <c r="K2160" s="931"/>
      <c r="L2160" s="920"/>
      <c r="M2160" s="920"/>
      <c r="N2160" s="920"/>
      <c r="S2160" s="919"/>
    </row>
    <row r="2161" spans="1:19" ht="12.75" customHeight="1" x14ac:dyDescent="0.15">
      <c r="A2161" s="935">
        <v>2156</v>
      </c>
      <c r="B2161" s="919"/>
      <c r="C2161" s="920"/>
      <c r="D2161" s="931"/>
      <c r="E2161" s="893" t="b">
        <f t="shared" ca="1" si="98"/>
        <v>1</v>
      </c>
      <c r="F2161" s="893" t="str">
        <f t="array" aca="1" ref="F2161" ca="1">IF(G2161&lt;&gt;"",INDIRECT("'"&amp;G2161&amp;"'!"&amp;H2161),"")</f>
        <v/>
      </c>
      <c r="G2161" s="560"/>
      <c r="H2161" s="893"/>
      <c r="I2161" s="931"/>
      <c r="J2161" s="931"/>
      <c r="K2161" s="931"/>
      <c r="L2161" s="920"/>
      <c r="M2161" s="920"/>
      <c r="N2161" s="920"/>
      <c r="S2161" s="919"/>
    </row>
    <row r="2162" spans="1:19" ht="12.75" customHeight="1" x14ac:dyDescent="0.15">
      <c r="A2162" s="935">
        <v>2157</v>
      </c>
      <c r="B2162" s="919"/>
      <c r="C2162" s="920"/>
      <c r="D2162" s="931"/>
      <c r="E2162" s="893" t="b">
        <f t="shared" ca="1" si="98"/>
        <v>1</v>
      </c>
      <c r="F2162" s="893" t="str">
        <f t="array" aca="1" ref="F2162" ca="1">IF(G2162&lt;&gt;"",INDIRECT("'"&amp;G2162&amp;"'!"&amp;H2162),"")</f>
        <v/>
      </c>
      <c r="G2162" s="560"/>
      <c r="H2162" s="893"/>
      <c r="I2162" s="931"/>
      <c r="J2162" s="931"/>
      <c r="K2162" s="931"/>
      <c r="L2162" s="920"/>
      <c r="M2162" s="920"/>
      <c r="N2162" s="920"/>
      <c r="S2162" s="919"/>
    </row>
    <row r="2163" spans="1:19" ht="12.75" customHeight="1" x14ac:dyDescent="0.15">
      <c r="A2163" s="935">
        <v>2158</v>
      </c>
      <c r="B2163" s="919"/>
      <c r="C2163" s="920"/>
      <c r="D2163" s="931"/>
      <c r="E2163" s="893" t="b">
        <f t="shared" ca="1" si="98"/>
        <v>1</v>
      </c>
      <c r="F2163" s="893" t="str">
        <f t="array" aca="1" ref="F2163" ca="1">IF(G2163&lt;&gt;"",INDIRECT("'"&amp;G2163&amp;"'!"&amp;H2163),"")</f>
        <v/>
      </c>
      <c r="G2163" s="560"/>
      <c r="H2163" s="893"/>
      <c r="I2163" s="931"/>
      <c r="J2163" s="931"/>
      <c r="K2163" s="931"/>
      <c r="L2163" s="920"/>
      <c r="M2163" s="920"/>
      <c r="N2163" s="920"/>
      <c r="S2163" s="919"/>
    </row>
    <row r="2164" spans="1:19" ht="12.75" customHeight="1" x14ac:dyDescent="0.15">
      <c r="A2164" s="935">
        <v>2159</v>
      </c>
      <c r="B2164" s="919"/>
      <c r="C2164" s="920"/>
      <c r="D2164" s="931"/>
      <c r="E2164" s="893" t="b">
        <f t="shared" ca="1" si="98"/>
        <v>1</v>
      </c>
      <c r="F2164" s="893" t="str">
        <f t="array" aca="1" ref="F2164" ca="1">IF(G2164&lt;&gt;"",INDIRECT("'"&amp;G2164&amp;"'!"&amp;H2164),"")</f>
        <v/>
      </c>
      <c r="G2164" s="560"/>
      <c r="H2164" s="893"/>
      <c r="I2164" s="931"/>
      <c r="J2164" s="931"/>
      <c r="K2164" s="931"/>
      <c r="L2164" s="920"/>
      <c r="M2164" s="920"/>
      <c r="N2164" s="920"/>
      <c r="S2164" s="919"/>
    </row>
    <row r="2165" spans="1:19" ht="12.75" customHeight="1" x14ac:dyDescent="0.15">
      <c r="A2165" s="935">
        <v>2160</v>
      </c>
      <c r="B2165" s="919"/>
      <c r="C2165" s="920"/>
      <c r="D2165" s="931"/>
      <c r="E2165" s="893" t="b">
        <f t="shared" ca="1" si="98"/>
        <v>1</v>
      </c>
      <c r="F2165" s="893" t="str">
        <f t="array" aca="1" ref="F2165" ca="1">IF(G2165&lt;&gt;"",INDIRECT("'"&amp;G2165&amp;"'!"&amp;H2165),"")</f>
        <v/>
      </c>
      <c r="G2165" s="560"/>
      <c r="H2165" s="893"/>
      <c r="I2165" s="931"/>
      <c r="J2165" s="931"/>
      <c r="K2165" s="931"/>
      <c r="L2165" s="920"/>
      <c r="M2165" s="920"/>
      <c r="N2165" s="920"/>
      <c r="S2165" s="919"/>
    </row>
    <row r="2166" spans="1:19" ht="12.75" customHeight="1" x14ac:dyDescent="0.15">
      <c r="A2166" s="935">
        <v>2161</v>
      </c>
      <c r="B2166" s="919"/>
      <c r="C2166" s="920"/>
      <c r="D2166" s="931"/>
      <c r="E2166" s="893" t="b">
        <f t="shared" ca="1" si="98"/>
        <v>1</v>
      </c>
      <c r="F2166" s="893" t="str">
        <f t="array" aca="1" ref="F2166" ca="1">IF(G2166&lt;&gt;"",INDIRECT("'"&amp;G2166&amp;"'!"&amp;H2166),"")</f>
        <v/>
      </c>
      <c r="G2166" s="560"/>
      <c r="H2166" s="893"/>
      <c r="I2166" s="931"/>
      <c r="J2166" s="931"/>
      <c r="K2166" s="931"/>
      <c r="L2166" s="920"/>
      <c r="M2166" s="920"/>
      <c r="N2166" s="920"/>
      <c r="S2166" s="919"/>
    </row>
    <row r="2167" spans="1:19" ht="12.75" customHeight="1" x14ac:dyDescent="0.15">
      <c r="A2167" s="935">
        <v>2162</v>
      </c>
      <c r="B2167" s="919"/>
      <c r="C2167" s="920"/>
      <c r="D2167" s="931"/>
      <c r="E2167" s="893" t="b">
        <f t="shared" ca="1" si="98"/>
        <v>1</v>
      </c>
      <c r="F2167" s="893" t="str">
        <f t="array" aca="1" ref="F2167" ca="1">IF(G2167&lt;&gt;"",INDIRECT("'"&amp;G2167&amp;"'!"&amp;H2167),"")</f>
        <v/>
      </c>
      <c r="G2167" s="560"/>
      <c r="H2167" s="893"/>
      <c r="I2167" s="931"/>
      <c r="J2167" s="931"/>
      <c r="K2167" s="931"/>
      <c r="L2167" s="920"/>
      <c r="M2167" s="920"/>
      <c r="N2167" s="920"/>
      <c r="S2167" s="919"/>
    </row>
    <row r="2168" spans="1:19" ht="12.75" customHeight="1" x14ac:dyDescent="0.15">
      <c r="A2168" s="935">
        <v>2163</v>
      </c>
      <c r="B2168" s="919"/>
      <c r="C2168" s="920"/>
      <c r="D2168" s="931"/>
      <c r="E2168" s="893" t="b">
        <f t="shared" ca="1" si="98"/>
        <v>1</v>
      </c>
      <c r="F2168" s="893" t="str">
        <f t="array" aca="1" ref="F2168" ca="1">IF(G2168&lt;&gt;"",INDIRECT("'"&amp;G2168&amp;"'!"&amp;H2168),"")</f>
        <v/>
      </c>
      <c r="G2168" s="560"/>
      <c r="H2168" s="893"/>
      <c r="I2168" s="931"/>
      <c r="J2168" s="931"/>
      <c r="K2168" s="931"/>
      <c r="L2168" s="920"/>
      <c r="M2168" s="920"/>
      <c r="N2168" s="920"/>
      <c r="S2168" s="919"/>
    </row>
    <row r="2169" spans="1:19" ht="12.75" customHeight="1" x14ac:dyDescent="0.15">
      <c r="A2169" s="935">
        <v>2164</v>
      </c>
      <c r="B2169" s="919"/>
      <c r="C2169" s="920"/>
      <c r="D2169" s="931"/>
      <c r="E2169" s="893" t="b">
        <f t="shared" ca="1" si="98"/>
        <v>1</v>
      </c>
      <c r="F2169" s="893" t="str">
        <f t="array" aca="1" ref="F2169" ca="1">IF(G2169&lt;&gt;"",INDIRECT("'"&amp;G2169&amp;"'!"&amp;H2169),"")</f>
        <v/>
      </c>
      <c r="G2169" s="560"/>
      <c r="H2169" s="893"/>
      <c r="I2169" s="931"/>
      <c r="J2169" s="931"/>
      <c r="K2169" s="931"/>
      <c r="L2169" s="920"/>
      <c r="M2169" s="920"/>
      <c r="N2169" s="920"/>
      <c r="S2169" s="919"/>
    </row>
    <row r="2170" spans="1:19" ht="12.75" customHeight="1" x14ac:dyDescent="0.15">
      <c r="A2170" s="935">
        <v>2165</v>
      </c>
      <c r="B2170" s="919"/>
      <c r="C2170" s="920"/>
      <c r="D2170" s="931"/>
      <c r="E2170" s="893" t="b">
        <f t="shared" ca="1" si="98"/>
        <v>1</v>
      </c>
      <c r="F2170" s="893" t="str">
        <f t="array" aca="1" ref="F2170" ca="1">IF(G2170&lt;&gt;"",INDIRECT("'"&amp;G2170&amp;"'!"&amp;H2170),"")</f>
        <v/>
      </c>
      <c r="G2170" s="560"/>
      <c r="H2170" s="893"/>
      <c r="I2170" s="931"/>
      <c r="J2170" s="931"/>
      <c r="K2170" s="931"/>
      <c r="L2170" s="920"/>
      <c r="M2170" s="920"/>
      <c r="N2170" s="920"/>
      <c r="S2170" s="919"/>
    </row>
    <row r="2171" spans="1:19" ht="12.75" customHeight="1" x14ac:dyDescent="0.15">
      <c r="A2171" s="935">
        <v>2166</v>
      </c>
      <c r="B2171" s="919"/>
      <c r="C2171" s="920"/>
      <c r="D2171" s="931"/>
      <c r="E2171" s="893" t="b">
        <f t="shared" ca="1" si="98"/>
        <v>1</v>
      </c>
      <c r="F2171" s="893" t="str">
        <f t="array" aca="1" ref="F2171" ca="1">IF(G2171&lt;&gt;"",INDIRECT("'"&amp;G2171&amp;"'!"&amp;H2171),"")</f>
        <v/>
      </c>
      <c r="G2171" s="560"/>
      <c r="H2171" s="893"/>
      <c r="I2171" s="931"/>
      <c r="J2171" s="931"/>
      <c r="K2171" s="931"/>
      <c r="L2171" s="920"/>
      <c r="M2171" s="920"/>
      <c r="N2171" s="920"/>
      <c r="S2171" s="919"/>
    </row>
    <row r="2172" spans="1:19" ht="12.75" customHeight="1" x14ac:dyDescent="0.15">
      <c r="A2172" s="935">
        <v>2167</v>
      </c>
      <c r="B2172" s="919"/>
      <c r="C2172" s="920"/>
      <c r="D2172" s="931"/>
      <c r="E2172" s="893" t="b">
        <f t="shared" ca="1" si="98"/>
        <v>1</v>
      </c>
      <c r="F2172" s="893" t="str">
        <f t="array" aca="1" ref="F2172" ca="1">IF(G2172&lt;&gt;"",INDIRECT("'"&amp;G2172&amp;"'!"&amp;H2172),"")</f>
        <v/>
      </c>
      <c r="G2172" s="560"/>
      <c r="H2172" s="893"/>
      <c r="I2172" s="931"/>
      <c r="J2172" s="931"/>
      <c r="K2172" s="931"/>
      <c r="L2172" s="920"/>
      <c r="M2172" s="920"/>
      <c r="N2172" s="920"/>
      <c r="S2172" s="919"/>
    </row>
    <row r="2173" spans="1:19" ht="12.75" customHeight="1" x14ac:dyDescent="0.15">
      <c r="A2173" s="935">
        <v>2168</v>
      </c>
      <c r="B2173" s="919"/>
      <c r="C2173" s="920"/>
      <c r="D2173" s="931"/>
      <c r="E2173" s="893" t="b">
        <f t="shared" ca="1" si="98"/>
        <v>1</v>
      </c>
      <c r="F2173" s="893" t="str">
        <f t="array" aca="1" ref="F2173" ca="1">IF(G2173&lt;&gt;"",INDIRECT("'"&amp;G2173&amp;"'!"&amp;H2173),"")</f>
        <v/>
      </c>
      <c r="G2173" s="560"/>
      <c r="H2173" s="893"/>
      <c r="I2173" s="931"/>
      <c r="J2173" s="931"/>
      <c r="K2173" s="931"/>
      <c r="L2173" s="920"/>
      <c r="M2173" s="920"/>
      <c r="N2173" s="920"/>
      <c r="S2173" s="919"/>
    </row>
    <row r="2174" spans="1:19" ht="12.75" customHeight="1" x14ac:dyDescent="0.15">
      <c r="A2174" s="935">
        <v>2169</v>
      </c>
      <c r="B2174" s="919"/>
      <c r="C2174" s="920"/>
      <c r="D2174" s="931"/>
      <c r="E2174" s="893" t="b">
        <f t="shared" ca="1" si="98"/>
        <v>1</v>
      </c>
      <c r="F2174" s="893" t="str">
        <f t="array" aca="1" ref="F2174" ca="1">IF(G2174&lt;&gt;"",INDIRECT("'"&amp;G2174&amp;"'!"&amp;H2174),"")</f>
        <v/>
      </c>
      <c r="G2174" s="560"/>
      <c r="H2174" s="893"/>
      <c r="I2174" s="931"/>
      <c r="J2174" s="931"/>
      <c r="K2174" s="931"/>
      <c r="L2174" s="920"/>
      <c r="M2174" s="920"/>
      <c r="N2174" s="920"/>
      <c r="S2174" s="919"/>
    </row>
    <row r="2175" spans="1:19" ht="12.75" customHeight="1" x14ac:dyDescent="0.15">
      <c r="A2175" s="935">
        <v>2170</v>
      </c>
      <c r="B2175" s="919"/>
      <c r="C2175" s="920"/>
      <c r="D2175" s="931"/>
      <c r="E2175" s="893" t="b">
        <f t="shared" ca="1" si="98"/>
        <v>1</v>
      </c>
      <c r="F2175" s="893" t="str">
        <f t="array" aca="1" ref="F2175" ca="1">IF(G2175&lt;&gt;"",INDIRECT("'"&amp;G2175&amp;"'!"&amp;H2175),"")</f>
        <v/>
      </c>
      <c r="G2175" s="560"/>
      <c r="H2175" s="893"/>
      <c r="I2175" s="931"/>
      <c r="J2175" s="931"/>
      <c r="K2175" s="931"/>
      <c r="L2175" s="920"/>
      <c r="M2175" s="920"/>
      <c r="N2175" s="920"/>
      <c r="S2175" s="919"/>
    </row>
    <row r="2176" spans="1:19" ht="12.75" customHeight="1" x14ac:dyDescent="0.15">
      <c r="A2176" s="935">
        <v>2171</v>
      </c>
      <c r="B2176" s="919"/>
      <c r="C2176" s="920"/>
      <c r="D2176" s="931"/>
      <c r="E2176" s="893" t="b">
        <f t="shared" ca="1" si="98"/>
        <v>1</v>
      </c>
      <c r="F2176" s="893" t="str">
        <f t="array" aca="1" ref="F2176" ca="1">IF(G2176&lt;&gt;"",INDIRECT("'"&amp;G2176&amp;"'!"&amp;H2176),"")</f>
        <v/>
      </c>
      <c r="G2176" s="560"/>
      <c r="H2176" s="893"/>
      <c r="I2176" s="931"/>
      <c r="J2176" s="931"/>
      <c r="K2176" s="931"/>
      <c r="L2176" s="920"/>
      <c r="M2176" s="920"/>
      <c r="N2176" s="920"/>
      <c r="S2176" s="919"/>
    </row>
    <row r="2177" spans="1:19" ht="12.75" customHeight="1" x14ac:dyDescent="0.15">
      <c r="A2177" s="935">
        <v>2172</v>
      </c>
      <c r="B2177" s="919"/>
      <c r="C2177" s="920"/>
      <c r="D2177" s="931"/>
      <c r="E2177" s="893" t="b">
        <f t="shared" ca="1" si="98"/>
        <v>1</v>
      </c>
      <c r="F2177" s="893" t="str">
        <f t="array" aca="1" ref="F2177" ca="1">IF(G2177&lt;&gt;"",INDIRECT("'"&amp;G2177&amp;"'!"&amp;H2177),"")</f>
        <v/>
      </c>
      <c r="G2177" s="560"/>
      <c r="H2177" s="893"/>
      <c r="I2177" s="931"/>
      <c r="J2177" s="931"/>
      <c r="K2177" s="931"/>
      <c r="L2177" s="920"/>
      <c r="M2177" s="920"/>
      <c r="N2177" s="920"/>
      <c r="S2177" s="919"/>
    </row>
    <row r="2178" spans="1:19" ht="12.75" customHeight="1" x14ac:dyDescent="0.15">
      <c r="A2178" s="935">
        <v>2173</v>
      </c>
      <c r="B2178" s="919"/>
      <c r="C2178" s="920"/>
      <c r="D2178" s="931"/>
      <c r="E2178" s="893" t="b">
        <f t="shared" ca="1" si="98"/>
        <v>1</v>
      </c>
      <c r="F2178" s="893" t="str">
        <f t="array" aca="1" ref="F2178" ca="1">IF(G2178&lt;&gt;"",INDIRECT("'"&amp;G2178&amp;"'!"&amp;H2178),"")</f>
        <v/>
      </c>
      <c r="G2178" s="560"/>
      <c r="H2178" s="893"/>
      <c r="I2178" s="931"/>
      <c r="J2178" s="931"/>
      <c r="K2178" s="931"/>
      <c r="L2178" s="920"/>
      <c r="M2178" s="920"/>
      <c r="N2178" s="920"/>
      <c r="S2178" s="919"/>
    </row>
    <row r="2179" spans="1:19" ht="12.75" customHeight="1" x14ac:dyDescent="0.15">
      <c r="A2179" s="935">
        <v>2174</v>
      </c>
      <c r="B2179" s="919"/>
      <c r="C2179" s="920"/>
      <c r="D2179" s="931"/>
      <c r="E2179" s="893" t="b">
        <f t="shared" ca="1" si="98"/>
        <v>1</v>
      </c>
      <c r="F2179" s="893" t="str">
        <f t="array" aca="1" ref="F2179" ca="1">IF(G2179&lt;&gt;"",INDIRECT("'"&amp;G2179&amp;"'!"&amp;H2179),"")</f>
        <v/>
      </c>
      <c r="G2179" s="560"/>
      <c r="H2179" s="893"/>
      <c r="I2179" s="931"/>
      <c r="J2179" s="931"/>
      <c r="K2179" s="931"/>
      <c r="L2179" s="920"/>
      <c r="M2179" s="920"/>
      <c r="N2179" s="920"/>
      <c r="S2179" s="919"/>
    </row>
    <row r="2180" spans="1:19" ht="12.75" customHeight="1" x14ac:dyDescent="0.15">
      <c r="A2180" s="935">
        <v>2175</v>
      </c>
      <c r="B2180" s="919"/>
      <c r="C2180" s="920"/>
      <c r="D2180" s="931"/>
      <c r="E2180" s="893" t="b">
        <f t="shared" ca="1" si="98"/>
        <v>1</v>
      </c>
      <c r="F2180" s="893" t="str">
        <f t="array" aca="1" ref="F2180" ca="1">IF(G2180&lt;&gt;"",INDIRECT("'"&amp;G2180&amp;"'!"&amp;H2180),"")</f>
        <v/>
      </c>
      <c r="G2180" s="560"/>
      <c r="H2180" s="893"/>
      <c r="I2180" s="931"/>
      <c r="J2180" s="931"/>
      <c r="K2180" s="931"/>
      <c r="L2180" s="920"/>
      <c r="M2180" s="920"/>
      <c r="N2180" s="920"/>
      <c r="S2180" s="919"/>
    </row>
    <row r="2181" spans="1:19" ht="12.75" customHeight="1" x14ac:dyDescent="0.15">
      <c r="A2181" s="935">
        <v>2176</v>
      </c>
      <c r="B2181" s="919"/>
      <c r="C2181" s="920"/>
      <c r="D2181" s="931"/>
      <c r="E2181" s="893" t="b">
        <f t="shared" ca="1" si="98"/>
        <v>1</v>
      </c>
      <c r="F2181" s="893" t="str">
        <f t="array" aca="1" ref="F2181" ca="1">IF(G2181&lt;&gt;"",INDIRECT("'"&amp;G2181&amp;"'!"&amp;H2181),"")</f>
        <v/>
      </c>
      <c r="G2181" s="560"/>
      <c r="H2181" s="893"/>
      <c r="I2181" s="931"/>
      <c r="J2181" s="931"/>
      <c r="K2181" s="931"/>
      <c r="L2181" s="920"/>
      <c r="M2181" s="920"/>
      <c r="N2181" s="920"/>
      <c r="S2181" s="919"/>
    </row>
    <row r="2182" spans="1:19" ht="12.75" customHeight="1" x14ac:dyDescent="0.15">
      <c r="A2182" s="935">
        <v>2177</v>
      </c>
      <c r="B2182" s="919"/>
      <c r="C2182" s="920"/>
      <c r="D2182" s="931"/>
      <c r="E2182" s="893" t="b">
        <f t="shared" ca="1" si="98"/>
        <v>1</v>
      </c>
      <c r="F2182" s="893" t="str">
        <f t="array" aca="1" ref="F2182" ca="1">IF(G2182&lt;&gt;"",INDIRECT("'"&amp;G2182&amp;"'!"&amp;H2182),"")</f>
        <v/>
      </c>
      <c r="G2182" s="560"/>
      <c r="H2182" s="893"/>
      <c r="I2182" s="931"/>
      <c r="J2182" s="931"/>
      <c r="K2182" s="931"/>
      <c r="L2182" s="920"/>
      <c r="M2182" s="920"/>
      <c r="N2182" s="920"/>
      <c r="S2182" s="919"/>
    </row>
    <row r="2183" spans="1:19" ht="12.75" customHeight="1" x14ac:dyDescent="0.15">
      <c r="A2183" s="935">
        <v>2178</v>
      </c>
      <c r="B2183" s="919"/>
      <c r="C2183" s="920"/>
      <c r="D2183" s="931"/>
      <c r="E2183" s="893" t="b">
        <f t="shared" ca="1" si="98"/>
        <v>1</v>
      </c>
      <c r="F2183" s="893" t="str">
        <f t="array" aca="1" ref="F2183" ca="1">IF(G2183&lt;&gt;"",INDIRECT("'"&amp;G2183&amp;"'!"&amp;H2183),"")</f>
        <v/>
      </c>
      <c r="G2183" s="560"/>
      <c r="H2183" s="893"/>
      <c r="I2183" s="931"/>
      <c r="J2183" s="931"/>
      <c r="K2183" s="931"/>
      <c r="L2183" s="920"/>
      <c r="M2183" s="920"/>
      <c r="N2183" s="920"/>
      <c r="S2183" s="919"/>
    </row>
    <row r="2184" spans="1:19" ht="12.75" customHeight="1" x14ac:dyDescent="0.15">
      <c r="A2184" s="935">
        <v>2179</v>
      </c>
      <c r="B2184" s="919"/>
      <c r="C2184" s="920"/>
      <c r="D2184" s="931"/>
      <c r="E2184" s="893" t="b">
        <f t="shared" ca="1" si="98"/>
        <v>1</v>
      </c>
      <c r="F2184" s="893" t="str">
        <f t="array" aca="1" ref="F2184" ca="1">IF(G2184&lt;&gt;"",INDIRECT("'"&amp;G2184&amp;"'!"&amp;H2184),"")</f>
        <v/>
      </c>
      <c r="G2184" s="560"/>
      <c r="H2184" s="893"/>
      <c r="I2184" s="931"/>
      <c r="J2184" s="931"/>
      <c r="K2184" s="931"/>
      <c r="L2184" s="920"/>
      <c r="M2184" s="920"/>
      <c r="N2184" s="920"/>
      <c r="S2184" s="919"/>
    </row>
    <row r="2185" spans="1:19" ht="12.75" customHeight="1" x14ac:dyDescent="0.15">
      <c r="A2185" s="935">
        <v>2180</v>
      </c>
      <c r="B2185" s="919"/>
      <c r="C2185" s="920"/>
      <c r="D2185" s="931"/>
      <c r="E2185" s="893" t="b">
        <f t="shared" ca="1" si="98"/>
        <v>1</v>
      </c>
      <c r="F2185" s="893" t="str">
        <f t="array" aca="1" ref="F2185" ca="1">IF(G2185&lt;&gt;"",INDIRECT("'"&amp;G2185&amp;"'!"&amp;H2185),"")</f>
        <v/>
      </c>
      <c r="G2185" s="560"/>
      <c r="H2185" s="893"/>
      <c r="I2185" s="931"/>
      <c r="J2185" s="931"/>
      <c r="K2185" s="931"/>
      <c r="L2185" s="920"/>
      <c r="M2185" s="920"/>
      <c r="N2185" s="920"/>
      <c r="S2185" s="919"/>
    </row>
    <row r="2186" spans="1:19" ht="12.75" customHeight="1" x14ac:dyDescent="0.15">
      <c r="A2186" s="935">
        <v>2181</v>
      </c>
      <c r="B2186" s="919"/>
      <c r="C2186" s="920"/>
      <c r="D2186" s="931"/>
      <c r="E2186" s="893" t="b">
        <f t="shared" ca="1" si="98"/>
        <v>1</v>
      </c>
      <c r="F2186" s="893" t="str">
        <f t="array" aca="1" ref="F2186" ca="1">IF(G2186&lt;&gt;"",INDIRECT("'"&amp;G2186&amp;"'!"&amp;H2186),"")</f>
        <v/>
      </c>
      <c r="G2186" s="560"/>
      <c r="H2186" s="893"/>
      <c r="I2186" s="931"/>
      <c r="J2186" s="931"/>
      <c r="K2186" s="931"/>
      <c r="L2186" s="920"/>
      <c r="M2186" s="920"/>
      <c r="N2186" s="920"/>
      <c r="S2186" s="919"/>
    </row>
    <row r="2187" spans="1:19" ht="12.75" customHeight="1" x14ac:dyDescent="0.15">
      <c r="A2187" s="935">
        <v>2182</v>
      </c>
      <c r="B2187" s="919"/>
      <c r="C2187" s="920"/>
      <c r="D2187" s="931"/>
      <c r="E2187" s="893" t="b">
        <f t="shared" ca="1" si="98"/>
        <v>1</v>
      </c>
      <c r="F2187" s="893" t="str">
        <f t="array" aca="1" ref="F2187" ca="1">IF(G2187&lt;&gt;"",INDIRECT("'"&amp;G2187&amp;"'!"&amp;H2187),"")</f>
        <v/>
      </c>
      <c r="G2187" s="560"/>
      <c r="H2187" s="893"/>
      <c r="I2187" s="931"/>
      <c r="J2187" s="931"/>
      <c r="K2187" s="931"/>
      <c r="L2187" s="920"/>
      <c r="M2187" s="920"/>
      <c r="N2187" s="920"/>
      <c r="S2187" s="919"/>
    </row>
    <row r="2188" spans="1:19" ht="12.75" customHeight="1" x14ac:dyDescent="0.15">
      <c r="A2188" s="935">
        <v>2183</v>
      </c>
      <c r="B2188" s="919"/>
      <c r="C2188" s="920"/>
      <c r="D2188" s="931"/>
      <c r="E2188" s="893" t="b">
        <f t="shared" ca="1" si="98"/>
        <v>1</v>
      </c>
      <c r="F2188" s="893" t="str">
        <f t="array" aca="1" ref="F2188" ca="1">IF(G2188&lt;&gt;"",INDIRECT("'"&amp;G2188&amp;"'!"&amp;H2188),"")</f>
        <v/>
      </c>
      <c r="G2188" s="560"/>
      <c r="H2188" s="893"/>
      <c r="I2188" s="931"/>
      <c r="J2188" s="931"/>
      <c r="K2188" s="931"/>
      <c r="L2188" s="920"/>
      <c r="M2188" s="920"/>
      <c r="N2188" s="920"/>
      <c r="S2188" s="919"/>
    </row>
    <row r="2189" spans="1:19" ht="12.75" customHeight="1" x14ac:dyDescent="0.15">
      <c r="A2189" s="935">
        <v>2184</v>
      </c>
      <c r="B2189" s="919"/>
      <c r="C2189" s="920"/>
      <c r="D2189" s="931"/>
      <c r="E2189" s="893" t="b">
        <f t="shared" ca="1" si="98"/>
        <v>1</v>
      </c>
      <c r="F2189" s="893" t="str">
        <f t="array" aca="1" ref="F2189" ca="1">IF(G2189&lt;&gt;"",INDIRECT("'"&amp;G2189&amp;"'!"&amp;H2189),"")</f>
        <v/>
      </c>
      <c r="G2189" s="560"/>
      <c r="H2189" s="893"/>
      <c r="I2189" s="931"/>
      <c r="J2189" s="931"/>
      <c r="K2189" s="931"/>
      <c r="L2189" s="920"/>
      <c r="M2189" s="920"/>
      <c r="N2189" s="920"/>
      <c r="S2189" s="919"/>
    </row>
    <row r="2190" spans="1:19" ht="12.75" customHeight="1" x14ac:dyDescent="0.15">
      <c r="A2190" s="935">
        <v>2185</v>
      </c>
      <c r="B2190" s="919"/>
      <c r="C2190" s="920"/>
      <c r="D2190" s="931"/>
      <c r="E2190" s="893" t="b">
        <f t="shared" ca="1" si="98"/>
        <v>1</v>
      </c>
      <c r="F2190" s="893" t="str">
        <f t="array" aca="1" ref="F2190" ca="1">IF(G2190&lt;&gt;"",INDIRECT("'"&amp;G2190&amp;"'!"&amp;H2190),"")</f>
        <v/>
      </c>
      <c r="G2190" s="560"/>
      <c r="H2190" s="893"/>
      <c r="I2190" s="931"/>
      <c r="J2190" s="931"/>
      <c r="K2190" s="931"/>
      <c r="L2190" s="920"/>
      <c r="M2190" s="920"/>
      <c r="N2190" s="920"/>
      <c r="S2190" s="919"/>
    </row>
    <row r="2191" spans="1:19" ht="12.75" customHeight="1" x14ac:dyDescent="0.15">
      <c r="A2191" s="935">
        <v>2186</v>
      </c>
      <c r="B2191" s="919"/>
      <c r="C2191" s="920"/>
      <c r="D2191" s="931"/>
      <c r="E2191" s="893" t="b">
        <f t="shared" ca="1" si="98"/>
        <v>1</v>
      </c>
      <c r="F2191" s="893" t="str">
        <f t="array" aca="1" ref="F2191" ca="1">IF(G2191&lt;&gt;"",INDIRECT("'"&amp;G2191&amp;"'!"&amp;H2191),"")</f>
        <v/>
      </c>
      <c r="G2191" s="560"/>
      <c r="H2191" s="893"/>
      <c r="I2191" s="931"/>
      <c r="J2191" s="931"/>
      <c r="K2191" s="931"/>
      <c r="L2191" s="920"/>
      <c r="M2191" s="920"/>
      <c r="N2191" s="920"/>
      <c r="S2191" s="919"/>
    </row>
    <row r="2192" spans="1:19" ht="12.75" customHeight="1" x14ac:dyDescent="0.15">
      <c r="A2192" s="935">
        <v>2187</v>
      </c>
      <c r="B2192" s="919"/>
      <c r="C2192" s="920"/>
      <c r="D2192" s="931"/>
      <c r="E2192" s="893" t="b">
        <f t="shared" ca="1" si="98"/>
        <v>1</v>
      </c>
      <c r="F2192" s="893" t="str">
        <f t="array" aca="1" ref="F2192" ca="1">IF(G2192&lt;&gt;"",INDIRECT("'"&amp;G2192&amp;"'!"&amp;H2192),"")</f>
        <v/>
      </c>
      <c r="G2192" s="560"/>
      <c r="H2192" s="893"/>
      <c r="I2192" s="931"/>
      <c r="J2192" s="931"/>
      <c r="K2192" s="931"/>
      <c r="L2192" s="920"/>
      <c r="M2192" s="920"/>
      <c r="N2192" s="920"/>
      <c r="S2192" s="919"/>
    </row>
    <row r="2193" spans="1:19" ht="12.75" customHeight="1" x14ac:dyDescent="0.15">
      <c r="A2193" s="935">
        <v>2188</v>
      </c>
      <c r="B2193" s="919"/>
      <c r="C2193" s="920"/>
      <c r="D2193" s="931"/>
      <c r="E2193" s="893" t="b">
        <f t="shared" ca="1" si="98"/>
        <v>1</v>
      </c>
      <c r="F2193" s="893" t="str">
        <f t="array" aca="1" ref="F2193" ca="1">IF(G2193&lt;&gt;"",INDIRECT("'"&amp;G2193&amp;"'!"&amp;H2193),"")</f>
        <v/>
      </c>
      <c r="G2193" s="560"/>
      <c r="H2193" s="893"/>
      <c r="I2193" s="931"/>
      <c r="J2193" s="931"/>
      <c r="K2193" s="931"/>
      <c r="L2193" s="920"/>
      <c r="M2193" s="920"/>
      <c r="N2193" s="920"/>
      <c r="S2193" s="919"/>
    </row>
    <row r="2194" spans="1:19" ht="12.75" customHeight="1" x14ac:dyDescent="0.15">
      <c r="A2194" s="935">
        <v>2189</v>
      </c>
      <c r="B2194" s="919"/>
      <c r="C2194" s="920"/>
      <c r="D2194" s="931"/>
      <c r="E2194" s="893" t="b">
        <f t="shared" ca="1" si="98"/>
        <v>1</v>
      </c>
      <c r="F2194" s="893" t="str">
        <f t="array" aca="1" ref="F2194" ca="1">IF(G2194&lt;&gt;"",INDIRECT("'"&amp;G2194&amp;"'!"&amp;H2194),"")</f>
        <v/>
      </c>
      <c r="G2194" s="560"/>
      <c r="H2194" s="893"/>
      <c r="I2194" s="931"/>
      <c r="J2194" s="931"/>
      <c r="K2194" s="931"/>
      <c r="L2194" s="920"/>
      <c r="M2194" s="920"/>
      <c r="N2194" s="920"/>
      <c r="S2194" s="919"/>
    </row>
    <row r="2195" spans="1:19" ht="12.75" customHeight="1" x14ac:dyDescent="0.15">
      <c r="A2195" s="935">
        <v>2190</v>
      </c>
      <c r="B2195" s="919"/>
      <c r="C2195" s="920"/>
      <c r="D2195" s="931"/>
      <c r="E2195" s="893" t="b">
        <f t="shared" ca="1" si="98"/>
        <v>1</v>
      </c>
      <c r="F2195" s="893" t="str">
        <f t="array" aca="1" ref="F2195" ca="1">IF(G2195&lt;&gt;"",INDIRECT("'"&amp;G2195&amp;"'!"&amp;H2195),"")</f>
        <v/>
      </c>
      <c r="G2195" s="560"/>
      <c r="H2195" s="893"/>
      <c r="I2195" s="931"/>
      <c r="J2195" s="931"/>
      <c r="K2195" s="931"/>
      <c r="L2195" s="920"/>
      <c r="M2195" s="920"/>
      <c r="N2195" s="920"/>
      <c r="S2195" s="919"/>
    </row>
    <row r="2196" spans="1:19" ht="12.75" customHeight="1" x14ac:dyDescent="0.15">
      <c r="A2196" s="935">
        <v>2191</v>
      </c>
      <c r="B2196" s="919"/>
      <c r="C2196" s="920"/>
      <c r="D2196" s="931"/>
      <c r="E2196" s="893" t="b">
        <f t="shared" ca="1" si="98"/>
        <v>1</v>
      </c>
      <c r="F2196" s="893" t="str">
        <f t="array" aca="1" ref="F2196" ca="1">IF(G2196&lt;&gt;"",INDIRECT("'"&amp;G2196&amp;"'!"&amp;H2196),"")</f>
        <v/>
      </c>
      <c r="G2196" s="560"/>
      <c r="H2196" s="893"/>
      <c r="I2196" s="931"/>
      <c r="J2196" s="931"/>
      <c r="K2196" s="931"/>
      <c r="L2196" s="920"/>
      <c r="M2196" s="920"/>
      <c r="N2196" s="920"/>
      <c r="S2196" s="919"/>
    </row>
    <row r="2197" spans="1:19" ht="12.75" customHeight="1" x14ac:dyDescent="0.15">
      <c r="A2197" s="935">
        <v>2192</v>
      </c>
      <c r="B2197" s="919"/>
      <c r="C2197" s="920"/>
      <c r="D2197" s="931"/>
      <c r="E2197" s="893" t="b">
        <f t="shared" ca="1" si="98"/>
        <v>1</v>
      </c>
      <c r="F2197" s="893" t="str">
        <f t="array" aca="1" ref="F2197" ca="1">IF(G2197&lt;&gt;"",INDIRECT("'"&amp;G2197&amp;"'!"&amp;H2197),"")</f>
        <v/>
      </c>
      <c r="G2197" s="560"/>
      <c r="H2197" s="893"/>
      <c r="I2197" s="931"/>
      <c r="J2197" s="931"/>
      <c r="K2197" s="931"/>
      <c r="L2197" s="920"/>
      <c r="M2197" s="920"/>
      <c r="N2197" s="920"/>
      <c r="S2197" s="919"/>
    </row>
    <row r="2198" spans="1:19" ht="12.75" customHeight="1" x14ac:dyDescent="0.15">
      <c r="A2198" s="935">
        <v>2193</v>
      </c>
      <c r="B2198" s="919"/>
      <c r="C2198" s="920"/>
      <c r="D2198" s="931"/>
      <c r="E2198" s="893" t="b">
        <f t="shared" ca="1" si="98"/>
        <v>1</v>
      </c>
      <c r="F2198" s="893" t="str">
        <f t="array" aca="1" ref="F2198" ca="1">IF(G2198&lt;&gt;"",INDIRECT("'"&amp;G2198&amp;"'!"&amp;H2198),"")</f>
        <v/>
      </c>
      <c r="G2198" s="560"/>
      <c r="H2198" s="893"/>
      <c r="I2198" s="931"/>
      <c r="J2198" s="931"/>
      <c r="K2198" s="931"/>
      <c r="L2198" s="920"/>
      <c r="M2198" s="920"/>
      <c r="N2198" s="920"/>
      <c r="S2198" s="919"/>
    </row>
    <row r="2199" spans="1:19" ht="12.75" customHeight="1" x14ac:dyDescent="0.15">
      <c r="A2199" s="935">
        <v>2194</v>
      </c>
      <c r="B2199" s="919"/>
      <c r="C2199" s="920"/>
      <c r="D2199" s="931"/>
      <c r="E2199" s="893" t="b">
        <f t="shared" ca="1" si="98"/>
        <v>1</v>
      </c>
      <c r="F2199" s="893" t="str">
        <f t="array" aca="1" ref="F2199" ca="1">IF(G2199&lt;&gt;"",INDIRECT("'"&amp;G2199&amp;"'!"&amp;H2199),"")</f>
        <v/>
      </c>
      <c r="G2199" s="560"/>
      <c r="H2199" s="893"/>
      <c r="I2199" s="931"/>
      <c r="J2199" s="931"/>
      <c r="K2199" s="931"/>
      <c r="L2199" s="920"/>
      <c r="M2199" s="920"/>
      <c r="N2199" s="920"/>
      <c r="S2199" s="919"/>
    </row>
    <row r="2200" spans="1:19" ht="12.75" customHeight="1" x14ac:dyDescent="0.15">
      <c r="A2200" s="935">
        <v>2195</v>
      </c>
      <c r="B2200" s="919"/>
      <c r="C2200" s="920"/>
      <c r="D2200" s="931"/>
      <c r="E2200" s="893" t="b">
        <f t="shared" ca="1" si="98"/>
        <v>1</v>
      </c>
      <c r="F2200" s="893" t="str">
        <f t="array" aca="1" ref="F2200" ca="1">IF(G2200&lt;&gt;"",INDIRECT("'"&amp;G2200&amp;"'!"&amp;H2200),"")</f>
        <v/>
      </c>
      <c r="G2200" s="560"/>
      <c r="H2200" s="893"/>
      <c r="I2200" s="931"/>
      <c r="J2200" s="931"/>
      <c r="K2200" s="931"/>
      <c r="L2200" s="920"/>
      <c r="M2200" s="920"/>
      <c r="N2200" s="920"/>
      <c r="S2200" s="919"/>
    </row>
    <row r="2201" spans="1:19" ht="12.75" customHeight="1" x14ac:dyDescent="0.15">
      <c r="A2201" s="935">
        <v>2196</v>
      </c>
      <c r="B2201" s="919"/>
      <c r="C2201" s="920"/>
      <c r="D2201" s="931"/>
      <c r="E2201" s="893" t="b">
        <f t="shared" ca="1" si="98"/>
        <v>1</v>
      </c>
      <c r="F2201" s="893" t="str">
        <f t="array" aca="1" ref="F2201" ca="1">IF(G2201&lt;&gt;"",INDIRECT("'"&amp;G2201&amp;"'!"&amp;H2201),"")</f>
        <v/>
      </c>
      <c r="G2201" s="560"/>
      <c r="H2201" s="893"/>
      <c r="I2201" s="931"/>
      <c r="J2201" s="931"/>
      <c r="K2201" s="931"/>
      <c r="L2201" s="920"/>
      <c r="M2201" s="920"/>
      <c r="N2201" s="920"/>
      <c r="S2201" s="919"/>
    </row>
    <row r="2202" spans="1:19" ht="12.75" customHeight="1" x14ac:dyDescent="0.15">
      <c r="A2202" s="935">
        <v>2197</v>
      </c>
      <c r="B2202" s="919"/>
      <c r="C2202" s="920"/>
      <c r="D2202" s="931"/>
      <c r="E2202" s="893" t="b">
        <f t="shared" ca="1" si="98"/>
        <v>1</v>
      </c>
      <c r="F2202" s="893" t="str">
        <f t="array" aca="1" ref="F2202" ca="1">IF(G2202&lt;&gt;"",INDIRECT("'"&amp;G2202&amp;"'!"&amp;H2202),"")</f>
        <v/>
      </c>
      <c r="G2202" s="560"/>
      <c r="H2202" s="893"/>
      <c r="I2202" s="931"/>
      <c r="J2202" s="931"/>
      <c r="K2202" s="931"/>
      <c r="L2202" s="920"/>
      <c r="M2202" s="920"/>
      <c r="N2202" s="920"/>
      <c r="S2202" s="919"/>
    </row>
    <row r="2203" spans="1:19" ht="12.75" customHeight="1" x14ac:dyDescent="0.15">
      <c r="A2203" s="935">
        <v>2198</v>
      </c>
      <c r="B2203" s="919"/>
      <c r="C2203" s="920"/>
      <c r="D2203" s="931"/>
      <c r="E2203" s="893" t="b">
        <f t="shared" ca="1" si="98"/>
        <v>1</v>
      </c>
      <c r="F2203" s="893" t="str">
        <f t="array" aca="1" ref="F2203" ca="1">IF(G2203&lt;&gt;"",INDIRECT("'"&amp;G2203&amp;"'!"&amp;H2203),"")</f>
        <v/>
      </c>
      <c r="G2203" s="560"/>
      <c r="H2203" s="893"/>
      <c r="I2203" s="931"/>
      <c r="J2203" s="931"/>
      <c r="K2203" s="931"/>
      <c r="L2203" s="920"/>
      <c r="M2203" s="920"/>
      <c r="N2203" s="920"/>
      <c r="S2203" s="919"/>
    </row>
    <row r="2204" spans="1:19" ht="12.75" customHeight="1" x14ac:dyDescent="0.15">
      <c r="A2204" s="935">
        <v>2199</v>
      </c>
      <c r="B2204" s="919"/>
      <c r="C2204" s="920"/>
      <c r="D2204" s="931"/>
      <c r="E2204" s="893" t="b">
        <f t="shared" ca="1" si="98"/>
        <v>1</v>
      </c>
      <c r="F2204" s="893" t="str">
        <f t="array" aca="1" ref="F2204" ca="1">IF(G2204&lt;&gt;"",INDIRECT("'"&amp;G2204&amp;"'!"&amp;H2204),"")</f>
        <v/>
      </c>
      <c r="G2204" s="560"/>
      <c r="H2204" s="893"/>
      <c r="I2204" s="931"/>
      <c r="J2204" s="931"/>
      <c r="K2204" s="931"/>
      <c r="L2204" s="920"/>
      <c r="M2204" s="920"/>
      <c r="N2204" s="920"/>
      <c r="S2204" s="919"/>
    </row>
    <row r="2205" spans="1:19" ht="12.75" customHeight="1" x14ac:dyDescent="0.15">
      <c r="A2205" s="935">
        <v>2200</v>
      </c>
      <c r="B2205" s="919"/>
      <c r="C2205" s="920"/>
      <c r="D2205" s="931"/>
      <c r="E2205" s="893" t="b">
        <f t="shared" ca="1" si="98"/>
        <v>1</v>
      </c>
      <c r="F2205" s="893" t="str">
        <f t="array" aca="1" ref="F2205" ca="1">IF(G2205&lt;&gt;"",INDIRECT("'"&amp;G2205&amp;"'!"&amp;H2205),"")</f>
        <v/>
      </c>
      <c r="G2205" s="560"/>
      <c r="H2205" s="893"/>
      <c r="I2205" s="931"/>
      <c r="J2205" s="931"/>
      <c r="K2205" s="931"/>
      <c r="L2205" s="920"/>
      <c r="M2205" s="920"/>
      <c r="N2205" s="920"/>
      <c r="S2205" s="919"/>
    </row>
    <row r="2206" spans="1:19" ht="12.75" customHeight="1" x14ac:dyDescent="0.15">
      <c r="A2206" s="935">
        <v>2201</v>
      </c>
      <c r="B2206" s="919"/>
      <c r="C2206" s="920"/>
      <c r="D2206" s="931"/>
      <c r="E2206" s="893" t="b">
        <f t="shared" ca="1" si="98"/>
        <v>1</v>
      </c>
      <c r="F2206" s="893" t="str">
        <f t="array" aca="1" ref="F2206" ca="1">IF(G2206&lt;&gt;"",INDIRECT("'"&amp;G2206&amp;"'!"&amp;H2206),"")</f>
        <v/>
      </c>
      <c r="G2206" s="560"/>
      <c r="H2206" s="893"/>
      <c r="I2206" s="931"/>
      <c r="J2206" s="931"/>
      <c r="K2206" s="931"/>
      <c r="L2206" s="920"/>
      <c r="M2206" s="920"/>
      <c r="N2206" s="920"/>
      <c r="S2206" s="919"/>
    </row>
    <row r="2207" spans="1:19" ht="12.75" customHeight="1" x14ac:dyDescent="0.15">
      <c r="A2207" s="935">
        <v>2202</v>
      </c>
      <c r="B2207" s="919"/>
      <c r="C2207" s="920"/>
      <c r="D2207" s="931"/>
      <c r="E2207" s="893" t="b">
        <f t="shared" ca="1" si="98"/>
        <v>1</v>
      </c>
      <c r="F2207" s="893" t="str">
        <f t="array" aca="1" ref="F2207" ca="1">IF(G2207&lt;&gt;"",INDIRECT("'"&amp;G2207&amp;"'!"&amp;H2207),"")</f>
        <v/>
      </c>
      <c r="G2207" s="560"/>
      <c r="H2207" s="893"/>
      <c r="I2207" s="931"/>
      <c r="J2207" s="931"/>
      <c r="K2207" s="931"/>
      <c r="L2207" s="920"/>
      <c r="M2207" s="920"/>
      <c r="N2207" s="920"/>
      <c r="S2207" s="919"/>
    </row>
    <row r="2208" spans="1:19" ht="12.75" customHeight="1" x14ac:dyDescent="0.15">
      <c r="A2208" s="935">
        <v>2203</v>
      </c>
      <c r="B2208" s="919"/>
      <c r="C2208" s="920"/>
      <c r="D2208" s="931"/>
      <c r="E2208" s="893" t="b">
        <f t="shared" ca="1" si="98"/>
        <v>1</v>
      </c>
      <c r="F2208" s="893" t="str">
        <f t="array" aca="1" ref="F2208" ca="1">IF(G2208&lt;&gt;"",INDIRECT("'"&amp;G2208&amp;"'!"&amp;H2208),"")</f>
        <v/>
      </c>
      <c r="G2208" s="560"/>
      <c r="H2208" s="893"/>
      <c r="I2208" s="931"/>
      <c r="J2208" s="931"/>
      <c r="K2208" s="931"/>
      <c r="L2208" s="920"/>
      <c r="M2208" s="920"/>
      <c r="N2208" s="920"/>
      <c r="S2208" s="919"/>
    </row>
    <row r="2209" spans="1:19" ht="12.75" customHeight="1" x14ac:dyDescent="0.15">
      <c r="A2209" s="935">
        <v>2204</v>
      </c>
      <c r="B2209" s="919"/>
      <c r="C2209" s="920"/>
      <c r="D2209" s="931"/>
      <c r="E2209" s="893" t="b">
        <f t="shared" ca="1" si="98"/>
        <v>1</v>
      </c>
      <c r="F2209" s="893" t="str">
        <f t="array" aca="1" ref="F2209" ca="1">IF(G2209&lt;&gt;"",INDIRECT("'"&amp;G2209&amp;"'!"&amp;H2209),"")</f>
        <v/>
      </c>
      <c r="G2209" s="560"/>
      <c r="H2209" s="893"/>
      <c r="I2209" s="931"/>
      <c r="J2209" s="931"/>
      <c r="K2209" s="931"/>
      <c r="L2209" s="920"/>
      <c r="M2209" s="920"/>
      <c r="N2209" s="920"/>
      <c r="S2209" s="919"/>
    </row>
    <row r="2210" spans="1:19" ht="12.75" customHeight="1" x14ac:dyDescent="0.15">
      <c r="A2210" s="935">
        <v>2205</v>
      </c>
      <c r="B2210" s="919"/>
      <c r="C2210" s="920"/>
      <c r="D2210" s="931"/>
      <c r="E2210" s="893" t="b">
        <f t="shared" ca="1" si="98"/>
        <v>1</v>
      </c>
      <c r="F2210" s="893" t="str">
        <f t="array" aca="1" ref="F2210" ca="1">IF(G2210&lt;&gt;"",INDIRECT("'"&amp;G2210&amp;"'!"&amp;H2210),"")</f>
        <v/>
      </c>
      <c r="G2210" s="560"/>
      <c r="H2210" s="893"/>
      <c r="I2210" s="931"/>
      <c r="J2210" s="931"/>
      <c r="K2210" s="931"/>
      <c r="L2210" s="920"/>
      <c r="M2210" s="920"/>
      <c r="N2210" s="920"/>
      <c r="S2210" s="919"/>
    </row>
    <row r="2211" spans="1:19" ht="12.75" customHeight="1" x14ac:dyDescent="0.15">
      <c r="A2211" s="935">
        <v>2206</v>
      </c>
      <c r="B2211" s="919"/>
      <c r="C2211" s="920"/>
      <c r="D2211" s="931"/>
      <c r="E2211" s="893" t="b">
        <f t="shared" ca="1" si="98"/>
        <v>1</v>
      </c>
      <c r="F2211" s="893" t="str">
        <f t="array" aca="1" ref="F2211" ca="1">IF(G2211&lt;&gt;"",INDIRECT("'"&amp;G2211&amp;"'!"&amp;H2211),"")</f>
        <v/>
      </c>
      <c r="G2211" s="560"/>
      <c r="H2211" s="893"/>
      <c r="I2211" s="931"/>
      <c r="J2211" s="931"/>
      <c r="K2211" s="931"/>
      <c r="L2211" s="920"/>
      <c r="M2211" s="920"/>
      <c r="N2211" s="920"/>
      <c r="S2211" s="919"/>
    </row>
    <row r="2212" spans="1:19" ht="12.75" customHeight="1" x14ac:dyDescent="0.15">
      <c r="A2212" s="935">
        <v>2207</v>
      </c>
      <c r="B2212" s="919"/>
      <c r="C2212" s="920"/>
      <c r="D2212" s="931"/>
      <c r="E2212" s="893" t="b">
        <f t="shared" ca="1" si="98"/>
        <v>1</v>
      </c>
      <c r="F2212" s="893" t="str">
        <f t="array" aca="1" ref="F2212" ca="1">IF(G2212&lt;&gt;"",INDIRECT("'"&amp;G2212&amp;"'!"&amp;H2212),"")</f>
        <v/>
      </c>
      <c r="G2212" s="560"/>
      <c r="H2212" s="893"/>
      <c r="I2212" s="931"/>
      <c r="J2212" s="931"/>
      <c r="K2212" s="931"/>
      <c r="L2212" s="920"/>
      <c r="M2212" s="920"/>
      <c r="N2212" s="920"/>
      <c r="S2212" s="919"/>
    </row>
    <row r="2213" spans="1:19" ht="12.75" customHeight="1" x14ac:dyDescent="0.15">
      <c r="A2213" s="935">
        <v>2208</v>
      </c>
      <c r="B2213" s="919"/>
      <c r="C2213" s="920"/>
      <c r="D2213" s="931"/>
      <c r="E2213" s="893" t="b">
        <f t="shared" ca="1" si="98"/>
        <v>1</v>
      </c>
      <c r="F2213" s="893" t="str">
        <f t="array" aca="1" ref="F2213" ca="1">IF(G2213&lt;&gt;"",INDIRECT("'"&amp;G2213&amp;"'!"&amp;H2213),"")</f>
        <v/>
      </c>
      <c r="G2213" s="560"/>
      <c r="H2213" s="893"/>
      <c r="I2213" s="931"/>
      <c r="J2213" s="931"/>
      <c r="K2213" s="931"/>
      <c r="L2213" s="920"/>
      <c r="M2213" s="920"/>
      <c r="N2213" s="920"/>
      <c r="S2213" s="919"/>
    </row>
    <row r="2214" spans="1:19" ht="12.75" customHeight="1" x14ac:dyDescent="0.15">
      <c r="A2214" s="935">
        <v>2209</v>
      </c>
      <c r="B2214" s="919"/>
      <c r="C2214" s="920"/>
      <c r="D2214" s="931"/>
      <c r="E2214" s="893" t="b">
        <f t="shared" ca="1" si="98"/>
        <v>1</v>
      </c>
      <c r="F2214" s="893" t="str">
        <f t="array" aca="1" ref="F2214" ca="1">IF(G2214&lt;&gt;"",INDIRECT("'"&amp;G2214&amp;"'!"&amp;H2214),"")</f>
        <v/>
      </c>
      <c r="G2214" s="560"/>
      <c r="H2214" s="893"/>
      <c r="I2214" s="931"/>
      <c r="J2214" s="931"/>
      <c r="K2214" s="931"/>
      <c r="L2214" s="920"/>
      <c r="M2214" s="920"/>
      <c r="N2214" s="920"/>
      <c r="S2214" s="919"/>
    </row>
    <row r="2215" spans="1:19" ht="12.75" customHeight="1" x14ac:dyDescent="0.15">
      <c r="A2215" s="935">
        <v>2210</v>
      </c>
      <c r="B2215" s="919"/>
      <c r="C2215" s="920"/>
      <c r="D2215" s="931"/>
      <c r="E2215" s="893" t="b">
        <f t="shared" ca="1" si="98"/>
        <v>1</v>
      </c>
      <c r="F2215" s="893" t="str">
        <f t="array" aca="1" ref="F2215" ca="1">IF(G2215&lt;&gt;"",INDIRECT("'"&amp;G2215&amp;"'!"&amp;H2215),"")</f>
        <v/>
      </c>
      <c r="G2215" s="560"/>
      <c r="H2215" s="893"/>
      <c r="I2215" s="931"/>
      <c r="J2215" s="931"/>
      <c r="K2215" s="931"/>
      <c r="L2215" s="920"/>
      <c r="M2215" s="920"/>
      <c r="N2215" s="920"/>
      <c r="S2215" s="919"/>
    </row>
    <row r="2216" spans="1:19" ht="12.75" customHeight="1" x14ac:dyDescent="0.15">
      <c r="A2216" s="935">
        <v>2211</v>
      </c>
      <c r="B2216" s="919"/>
      <c r="C2216" s="920"/>
      <c r="D2216" s="931"/>
      <c r="E2216" s="893" t="b">
        <f t="shared" ca="1" si="98"/>
        <v>1</v>
      </c>
      <c r="F2216" s="893" t="str">
        <f t="array" aca="1" ref="F2216" ca="1">IF(G2216&lt;&gt;"",INDIRECT("'"&amp;G2216&amp;"'!"&amp;H2216),"")</f>
        <v/>
      </c>
      <c r="G2216" s="560"/>
      <c r="H2216" s="893"/>
      <c r="I2216" s="931"/>
      <c r="J2216" s="931"/>
      <c r="K2216" s="931"/>
      <c r="L2216" s="920"/>
      <c r="M2216" s="920"/>
      <c r="N2216" s="920"/>
      <c r="S2216" s="919"/>
    </row>
    <row r="2217" spans="1:19" ht="12.75" customHeight="1" x14ac:dyDescent="0.15">
      <c r="A2217" s="935">
        <v>2212</v>
      </c>
      <c r="B2217" s="919"/>
      <c r="C2217" s="920"/>
      <c r="D2217" s="931"/>
      <c r="E2217" s="893" t="b">
        <f t="shared" ca="1" si="98"/>
        <v>1</v>
      </c>
      <c r="F2217" s="893" t="str">
        <f t="array" aca="1" ref="F2217" ca="1">IF(G2217&lt;&gt;"",INDIRECT("'"&amp;G2217&amp;"'!"&amp;H2217),"")</f>
        <v/>
      </c>
      <c r="G2217" s="560"/>
      <c r="H2217" s="893"/>
      <c r="I2217" s="931"/>
      <c r="J2217" s="931"/>
      <c r="K2217" s="931"/>
      <c r="L2217" s="920"/>
      <c r="M2217" s="920"/>
      <c r="N2217" s="920"/>
      <c r="S2217" s="919"/>
    </row>
    <row r="2218" spans="1:19" ht="12.75" customHeight="1" x14ac:dyDescent="0.15">
      <c r="A2218" s="935">
        <v>2213</v>
      </c>
      <c r="B2218" s="919"/>
      <c r="C2218" s="920"/>
      <c r="D2218" s="931"/>
      <c r="E2218" s="893" t="b">
        <f t="shared" ca="1" si="98"/>
        <v>1</v>
      </c>
      <c r="F2218" s="893" t="str">
        <f t="array" aca="1" ref="F2218" ca="1">IF(G2218&lt;&gt;"",INDIRECT("'"&amp;G2218&amp;"'!"&amp;H2218),"")</f>
        <v/>
      </c>
      <c r="G2218" s="560"/>
      <c r="H2218" s="893"/>
      <c r="I2218" s="931"/>
      <c r="J2218" s="931"/>
      <c r="K2218" s="931"/>
      <c r="L2218" s="920"/>
      <c r="M2218" s="920"/>
      <c r="N2218" s="920"/>
      <c r="S2218" s="919"/>
    </row>
    <row r="2219" spans="1:19" ht="12.75" customHeight="1" x14ac:dyDescent="0.15">
      <c r="A2219" s="935">
        <v>2214</v>
      </c>
      <c r="B2219" s="919"/>
      <c r="C2219" s="920"/>
      <c r="D2219" s="931"/>
      <c r="E2219" s="893" t="b">
        <f t="shared" ca="1" si="98"/>
        <v>1</v>
      </c>
      <c r="F2219" s="893" t="str">
        <f t="array" aca="1" ref="F2219" ca="1">IF(G2219&lt;&gt;"",INDIRECT("'"&amp;G2219&amp;"'!"&amp;H2219),"")</f>
        <v/>
      </c>
      <c r="G2219" s="560"/>
      <c r="H2219" s="893"/>
      <c r="I2219" s="931"/>
      <c r="J2219" s="931"/>
      <c r="K2219" s="931"/>
      <c r="L2219" s="920"/>
      <c r="M2219" s="920"/>
      <c r="N2219" s="920"/>
      <c r="S2219" s="919"/>
    </row>
    <row r="2220" spans="1:19" ht="12.75" customHeight="1" x14ac:dyDescent="0.15">
      <c r="A2220" s="935">
        <v>2215</v>
      </c>
      <c r="B2220" s="919"/>
      <c r="C2220" s="920"/>
      <c r="D2220" s="931"/>
      <c r="E2220" s="893" t="b">
        <f t="shared" ca="1" si="98"/>
        <v>1</v>
      </c>
      <c r="F2220" s="893" t="str">
        <f t="array" aca="1" ref="F2220" ca="1">IF(G2220&lt;&gt;"",INDIRECT("'"&amp;G2220&amp;"'!"&amp;H2220),"")</f>
        <v/>
      </c>
      <c r="G2220" s="560"/>
      <c r="H2220" s="893"/>
      <c r="I2220" s="931"/>
      <c r="J2220" s="931"/>
      <c r="K2220" s="931"/>
      <c r="L2220" s="920"/>
      <c r="M2220" s="920"/>
      <c r="N2220" s="920"/>
      <c r="S2220" s="919"/>
    </row>
    <row r="2221" spans="1:19" ht="12.75" customHeight="1" x14ac:dyDescent="0.15">
      <c r="A2221" s="935">
        <v>2216</v>
      </c>
      <c r="B2221" s="919"/>
      <c r="C2221" s="920"/>
      <c r="D2221" s="931"/>
      <c r="E2221" s="893" t="b">
        <f t="shared" ca="1" si="98"/>
        <v>1</v>
      </c>
      <c r="F2221" s="893" t="str">
        <f t="array" aca="1" ref="F2221" ca="1">IF(G2221&lt;&gt;"",INDIRECT("'"&amp;G2221&amp;"'!"&amp;H2221),"")</f>
        <v/>
      </c>
      <c r="G2221" s="560"/>
      <c r="H2221" s="893"/>
      <c r="I2221" s="931"/>
      <c r="J2221" s="931"/>
      <c r="K2221" s="931"/>
      <c r="L2221" s="920"/>
      <c r="M2221" s="920"/>
      <c r="N2221" s="920"/>
      <c r="S2221" s="919"/>
    </row>
    <row r="2222" spans="1:19" ht="12.75" customHeight="1" x14ac:dyDescent="0.15">
      <c r="A2222" s="935">
        <v>2217</v>
      </c>
      <c r="B2222" s="919"/>
      <c r="C2222" s="920"/>
      <c r="D2222" s="931"/>
      <c r="E2222" s="893" t="b">
        <f t="shared" ca="1" si="98"/>
        <v>1</v>
      </c>
      <c r="F2222" s="893" t="str">
        <f t="array" aca="1" ref="F2222" ca="1">IF(G2222&lt;&gt;"",INDIRECT("'"&amp;G2222&amp;"'!"&amp;H2222),"")</f>
        <v/>
      </c>
      <c r="G2222" s="560"/>
      <c r="H2222" s="893"/>
      <c r="I2222" s="931"/>
      <c r="J2222" s="931"/>
      <c r="K2222" s="931"/>
      <c r="L2222" s="920"/>
      <c r="M2222" s="920"/>
      <c r="N2222" s="920"/>
      <c r="S2222" s="919"/>
    </row>
    <row r="2223" spans="1:19" ht="12.75" customHeight="1" x14ac:dyDescent="0.15">
      <c r="A2223" s="935">
        <v>2218</v>
      </c>
      <c r="B2223" s="919"/>
      <c r="C2223" s="920"/>
      <c r="D2223" s="931"/>
      <c r="E2223" s="893" t="b">
        <f t="shared" ca="1" si="98"/>
        <v>1</v>
      </c>
      <c r="F2223" s="893" t="str">
        <f t="array" aca="1" ref="F2223" ca="1">IF(G2223&lt;&gt;"",INDIRECT("'"&amp;G2223&amp;"'!"&amp;H2223),"")</f>
        <v/>
      </c>
      <c r="G2223" s="560"/>
      <c r="H2223" s="893"/>
      <c r="I2223" s="931"/>
      <c r="J2223" s="931"/>
      <c r="K2223" s="931"/>
      <c r="L2223" s="920"/>
      <c r="M2223" s="920"/>
      <c r="N2223" s="920"/>
      <c r="S2223" s="919"/>
    </row>
    <row r="2224" spans="1:19" ht="12.75" customHeight="1" x14ac:dyDescent="0.15">
      <c r="A2224" s="935">
        <v>2219</v>
      </c>
      <c r="B2224" s="919"/>
      <c r="C2224" s="920"/>
      <c r="D2224" s="931"/>
      <c r="E2224" s="893" t="b">
        <f t="shared" ca="1" si="98"/>
        <v>1</v>
      </c>
      <c r="F2224" s="893" t="str">
        <f t="array" aca="1" ref="F2224" ca="1">IF(G2224&lt;&gt;"",INDIRECT("'"&amp;G2224&amp;"'!"&amp;H2224),"")</f>
        <v/>
      </c>
      <c r="G2224" s="560"/>
      <c r="H2224" s="893"/>
      <c r="I2224" s="931"/>
      <c r="J2224" s="931"/>
      <c r="K2224" s="931"/>
      <c r="L2224" s="920"/>
      <c r="M2224" s="920"/>
      <c r="N2224" s="920"/>
      <c r="S2224" s="919"/>
    </row>
    <row r="2225" spans="1:19" ht="12.75" customHeight="1" x14ac:dyDescent="0.15">
      <c r="A2225" s="935">
        <v>2220</v>
      </c>
      <c r="B2225" s="919"/>
      <c r="C2225" s="920"/>
      <c r="D2225" s="931"/>
      <c r="E2225" s="893" t="b">
        <f t="shared" ca="1" si="98"/>
        <v>1</v>
      </c>
      <c r="F2225" s="893" t="str">
        <f t="array" aca="1" ref="F2225" ca="1">IF(G2225&lt;&gt;"",INDIRECT("'"&amp;G2225&amp;"'!"&amp;H2225),"")</f>
        <v/>
      </c>
      <c r="G2225" s="560"/>
      <c r="H2225" s="893"/>
      <c r="I2225" s="931"/>
      <c r="J2225" s="931"/>
      <c r="K2225" s="931"/>
      <c r="L2225" s="920"/>
      <c r="M2225" s="920"/>
      <c r="N2225" s="920"/>
      <c r="S2225" s="919"/>
    </row>
    <row r="2226" spans="1:19" ht="12.75" customHeight="1" x14ac:dyDescent="0.15">
      <c r="A2226" s="935">
        <v>2221</v>
      </c>
      <c r="B2226" s="919"/>
      <c r="C2226" s="920"/>
      <c r="D2226" s="931"/>
      <c r="E2226" s="893" t="b">
        <f t="shared" ca="1" si="98"/>
        <v>1</v>
      </c>
      <c r="F2226" s="893" t="str">
        <f t="array" aca="1" ref="F2226" ca="1">IF(G2226&lt;&gt;"",INDIRECT("'"&amp;G2226&amp;"'!"&amp;H2226),"")</f>
        <v/>
      </c>
      <c r="G2226" s="560"/>
      <c r="H2226" s="893"/>
      <c r="I2226" s="931"/>
      <c r="J2226" s="931"/>
      <c r="K2226" s="931"/>
      <c r="L2226" s="920"/>
      <c r="M2226" s="920"/>
      <c r="N2226" s="920"/>
      <c r="S2226" s="919"/>
    </row>
    <row r="2227" spans="1:19" ht="12.75" customHeight="1" x14ac:dyDescent="0.15">
      <c r="A2227" s="935">
        <v>2222</v>
      </c>
      <c r="B2227" s="919"/>
      <c r="C2227" s="920"/>
      <c r="D2227" s="931"/>
      <c r="E2227" s="893" t="b">
        <f t="shared" ca="1" si="98"/>
        <v>1</v>
      </c>
      <c r="F2227" s="893" t="str">
        <f t="array" aca="1" ref="F2227" ca="1">IF(G2227&lt;&gt;"",INDIRECT("'"&amp;G2227&amp;"'!"&amp;H2227),"")</f>
        <v/>
      </c>
      <c r="G2227" s="560"/>
      <c r="H2227" s="893"/>
      <c r="I2227" s="931"/>
      <c r="J2227" s="931"/>
      <c r="K2227" s="931"/>
      <c r="L2227" s="920"/>
      <c r="M2227" s="920"/>
      <c r="N2227" s="920"/>
      <c r="S2227" s="919"/>
    </row>
    <row r="2228" spans="1:19" ht="12.75" customHeight="1" x14ac:dyDescent="0.15">
      <c r="A2228" s="935">
        <v>2223</v>
      </c>
      <c r="B2228" s="919"/>
      <c r="C2228" s="920"/>
      <c r="D2228" s="931"/>
      <c r="E2228" s="893" t="b">
        <f t="shared" ca="1" si="98"/>
        <v>1</v>
      </c>
      <c r="F2228" s="893" t="str">
        <f t="array" aca="1" ref="F2228" ca="1">IF(G2228&lt;&gt;"",INDIRECT("'"&amp;G2228&amp;"'!"&amp;H2228),"")</f>
        <v/>
      </c>
      <c r="G2228" s="560"/>
      <c r="H2228" s="893"/>
      <c r="I2228" s="931"/>
      <c r="J2228" s="931"/>
      <c r="K2228" s="931"/>
      <c r="L2228" s="920"/>
      <c r="M2228" s="920"/>
      <c r="N2228" s="920"/>
      <c r="S2228" s="919"/>
    </row>
    <row r="2229" spans="1:19" ht="12.75" customHeight="1" x14ac:dyDescent="0.15">
      <c r="A2229" s="935">
        <v>2224</v>
      </c>
      <c r="B2229" s="919"/>
      <c r="C2229" s="920"/>
      <c r="D2229" s="931"/>
      <c r="E2229" s="893" t="b">
        <f t="shared" ca="1" si="98"/>
        <v>1</v>
      </c>
      <c r="F2229" s="893" t="str">
        <f t="array" aca="1" ref="F2229" ca="1">IF(G2229&lt;&gt;"",INDIRECT("'"&amp;G2229&amp;"'!"&amp;H2229),"")</f>
        <v/>
      </c>
      <c r="G2229" s="560"/>
      <c r="H2229" s="893"/>
      <c r="I2229" s="931"/>
      <c r="J2229" s="931"/>
      <c r="K2229" s="931"/>
      <c r="L2229" s="920"/>
      <c r="M2229" s="920"/>
      <c r="N2229" s="920"/>
      <c r="S2229" s="919"/>
    </row>
    <row r="2230" spans="1:19" ht="12.75" customHeight="1" x14ac:dyDescent="0.15">
      <c r="A2230" s="935">
        <v>2225</v>
      </c>
      <c r="B2230" s="919"/>
      <c r="C2230" s="920"/>
      <c r="D2230" s="931"/>
      <c r="E2230" s="893" t="b">
        <f t="shared" ca="1" si="98"/>
        <v>1</v>
      </c>
      <c r="F2230" s="893" t="str">
        <f t="array" aca="1" ref="F2230" ca="1">IF(G2230&lt;&gt;"",INDIRECT("'"&amp;G2230&amp;"'!"&amp;H2230),"")</f>
        <v/>
      </c>
      <c r="G2230" s="560"/>
      <c r="H2230" s="893"/>
      <c r="I2230" s="931"/>
      <c r="J2230" s="931"/>
      <c r="K2230" s="931"/>
      <c r="L2230" s="920"/>
      <c r="M2230" s="920"/>
      <c r="N2230" s="920"/>
      <c r="S2230" s="919"/>
    </row>
    <row r="2231" spans="1:19" ht="12.75" customHeight="1" x14ac:dyDescent="0.15">
      <c r="A2231" s="935">
        <v>2226</v>
      </c>
      <c r="B2231" s="919"/>
      <c r="C2231" s="920"/>
      <c r="D2231" s="931"/>
      <c r="E2231" s="893" t="b">
        <f t="shared" ca="1" si="98"/>
        <v>1</v>
      </c>
      <c r="F2231" s="893" t="str">
        <f t="array" aca="1" ref="F2231" ca="1">IF(G2231&lt;&gt;"",INDIRECT("'"&amp;G2231&amp;"'!"&amp;H2231),"")</f>
        <v/>
      </c>
      <c r="G2231" s="560"/>
      <c r="H2231" s="893"/>
      <c r="I2231" s="931"/>
      <c r="J2231" s="931"/>
      <c r="K2231" s="931"/>
      <c r="L2231" s="920"/>
      <c r="M2231" s="920"/>
      <c r="N2231" s="920"/>
      <c r="S2231" s="919"/>
    </row>
    <row r="2232" spans="1:19" ht="12.75" customHeight="1" x14ac:dyDescent="0.15">
      <c r="A2232" s="935">
        <v>2227</v>
      </c>
      <c r="B2232" s="919"/>
      <c r="C2232" s="920"/>
      <c r="D2232" s="931"/>
      <c r="E2232" s="893" t="b">
        <f t="shared" ca="1" si="98"/>
        <v>1</v>
      </c>
      <c r="F2232" s="893" t="str">
        <f t="array" aca="1" ref="F2232" ca="1">IF(G2232&lt;&gt;"",INDIRECT("'"&amp;G2232&amp;"'!"&amp;H2232),"")</f>
        <v/>
      </c>
      <c r="G2232" s="560"/>
      <c r="H2232" s="893"/>
      <c r="I2232" s="931"/>
      <c r="J2232" s="931"/>
      <c r="K2232" s="931"/>
      <c r="L2232" s="920"/>
      <c r="M2232" s="920"/>
      <c r="N2232" s="920"/>
      <c r="S2232" s="919"/>
    </row>
    <row r="2233" spans="1:19" ht="12.75" customHeight="1" x14ac:dyDescent="0.15">
      <c r="A2233" s="935">
        <v>2228</v>
      </c>
      <c r="B2233" s="919"/>
      <c r="C2233" s="920"/>
      <c r="D2233" s="931"/>
      <c r="E2233" s="893" t="b">
        <f t="shared" ca="1" si="98"/>
        <v>1</v>
      </c>
      <c r="F2233" s="893" t="str">
        <f t="array" aca="1" ref="F2233" ca="1">IF(G2233&lt;&gt;"",INDIRECT("'"&amp;G2233&amp;"'!"&amp;H2233),"")</f>
        <v/>
      </c>
      <c r="G2233" s="560"/>
      <c r="H2233" s="893"/>
      <c r="I2233" s="931"/>
      <c r="J2233" s="931"/>
      <c r="K2233" s="931"/>
      <c r="L2233" s="920"/>
      <c r="M2233" s="920"/>
      <c r="N2233" s="920"/>
      <c r="S2233" s="919"/>
    </row>
    <row r="2234" spans="1:19" ht="12.75" customHeight="1" x14ac:dyDescent="0.15">
      <c r="A2234" s="935">
        <v>2229</v>
      </c>
      <c r="B2234" s="919"/>
      <c r="C2234" s="920"/>
      <c r="D2234" s="931"/>
      <c r="E2234" s="893" t="b">
        <f t="shared" ca="1" si="98"/>
        <v>1</v>
      </c>
      <c r="F2234" s="893" t="str">
        <f t="array" aca="1" ref="F2234" ca="1">IF(G2234&lt;&gt;"",INDIRECT("'"&amp;G2234&amp;"'!"&amp;H2234),"")</f>
        <v/>
      </c>
      <c r="G2234" s="560"/>
      <c r="H2234" s="893"/>
      <c r="I2234" s="931"/>
      <c r="J2234" s="931"/>
      <c r="K2234" s="931"/>
      <c r="L2234" s="920"/>
      <c r="M2234" s="920"/>
      <c r="N2234" s="920"/>
      <c r="S2234" s="919"/>
    </row>
    <row r="2235" spans="1:19" ht="12.75" customHeight="1" x14ac:dyDescent="0.15">
      <c r="A2235" s="935">
        <v>2230</v>
      </c>
      <c r="B2235" s="919"/>
      <c r="C2235" s="920"/>
      <c r="D2235" s="931"/>
      <c r="E2235" s="893" t="b">
        <f t="shared" ca="1" si="98"/>
        <v>1</v>
      </c>
      <c r="F2235" s="893" t="str">
        <f t="array" aca="1" ref="F2235" ca="1">IF(G2235&lt;&gt;"",INDIRECT("'"&amp;G2235&amp;"'!"&amp;H2235),"")</f>
        <v/>
      </c>
      <c r="G2235" s="560"/>
      <c r="H2235" s="893"/>
      <c r="I2235" s="931"/>
      <c r="J2235" s="931"/>
      <c r="K2235" s="931"/>
      <c r="L2235" s="920"/>
      <c r="M2235" s="920"/>
      <c r="N2235" s="920"/>
      <c r="S2235" s="919"/>
    </row>
    <row r="2236" spans="1:19" ht="12.75" customHeight="1" x14ac:dyDescent="0.15">
      <c r="A2236" s="935">
        <v>2231</v>
      </c>
      <c r="B2236" s="919"/>
      <c r="C2236" s="920"/>
      <c r="D2236" s="931"/>
      <c r="E2236" s="893" t="b">
        <f t="shared" ca="1" si="98"/>
        <v>1</v>
      </c>
      <c r="F2236" s="893" t="str">
        <f t="array" aca="1" ref="F2236" ca="1">IF(G2236&lt;&gt;"",INDIRECT("'"&amp;G2236&amp;"'!"&amp;H2236),"")</f>
        <v/>
      </c>
      <c r="G2236" s="560"/>
      <c r="H2236" s="893"/>
      <c r="I2236" s="931"/>
      <c r="J2236" s="931"/>
      <c r="K2236" s="931"/>
      <c r="L2236" s="920"/>
      <c r="M2236" s="920"/>
      <c r="N2236" s="920"/>
      <c r="S2236" s="919"/>
    </row>
    <row r="2237" spans="1:19" ht="12.75" customHeight="1" x14ac:dyDescent="0.15">
      <c r="A2237" s="935">
        <v>2232</v>
      </c>
      <c r="B2237" s="919"/>
      <c r="C2237" s="920"/>
      <c r="D2237" s="931"/>
      <c r="E2237" s="893" t="b">
        <f t="shared" ca="1" si="98"/>
        <v>1</v>
      </c>
      <c r="F2237" s="893" t="str">
        <f t="array" aca="1" ref="F2237" ca="1">IF(G2237&lt;&gt;"",INDIRECT("'"&amp;G2237&amp;"'!"&amp;H2237),"")</f>
        <v/>
      </c>
      <c r="G2237" s="560"/>
      <c r="H2237" s="893"/>
      <c r="I2237" s="931"/>
      <c r="J2237" s="931"/>
      <c r="K2237" s="931"/>
      <c r="L2237" s="920"/>
      <c r="M2237" s="920"/>
      <c r="N2237" s="920"/>
      <c r="S2237" s="919"/>
    </row>
    <row r="2238" spans="1:19" ht="12.75" customHeight="1" x14ac:dyDescent="0.15">
      <c r="A2238" s="935">
        <v>2233</v>
      </c>
      <c r="B2238" s="919"/>
      <c r="C2238" s="920"/>
      <c r="D2238" s="931"/>
      <c r="E2238" s="893" t="b">
        <f t="shared" ca="1" si="98"/>
        <v>1</v>
      </c>
      <c r="F2238" s="893" t="str">
        <f t="array" aca="1" ref="F2238" ca="1">IF(G2238&lt;&gt;"",INDIRECT("'"&amp;G2238&amp;"'!"&amp;H2238),"")</f>
        <v/>
      </c>
      <c r="G2238" s="560"/>
      <c r="H2238" s="893"/>
      <c r="I2238" s="931"/>
      <c r="J2238" s="931"/>
      <c r="K2238" s="931"/>
      <c r="L2238" s="920"/>
      <c r="M2238" s="920"/>
      <c r="N2238" s="920"/>
      <c r="S2238" s="919"/>
    </row>
    <row r="2239" spans="1:19" ht="12.75" customHeight="1" x14ac:dyDescent="0.15">
      <c r="A2239" s="935">
        <v>2234</v>
      </c>
      <c r="B2239" s="919"/>
      <c r="C2239" s="920"/>
      <c r="D2239" s="931"/>
      <c r="E2239" s="893" t="b">
        <f t="shared" ca="1" si="98"/>
        <v>1</v>
      </c>
      <c r="F2239" s="893" t="str">
        <f t="array" aca="1" ref="F2239" ca="1">IF(G2239&lt;&gt;"",INDIRECT("'"&amp;G2239&amp;"'!"&amp;H2239),"")</f>
        <v/>
      </c>
      <c r="G2239" s="560"/>
      <c r="H2239" s="893"/>
      <c r="I2239" s="931"/>
      <c r="J2239" s="931"/>
      <c r="K2239" s="931"/>
      <c r="L2239" s="920"/>
      <c r="M2239" s="920"/>
      <c r="N2239" s="920"/>
      <c r="S2239" s="919"/>
    </row>
    <row r="2240" spans="1:19" ht="12.75" customHeight="1" x14ac:dyDescent="0.15">
      <c r="A2240" s="935">
        <v>2235</v>
      </c>
      <c r="B2240" s="919"/>
      <c r="C2240" s="920"/>
      <c r="D2240" s="931"/>
      <c r="E2240" s="893" t="b">
        <f t="shared" ca="1" si="98"/>
        <v>1</v>
      </c>
      <c r="F2240" s="893" t="str">
        <f t="array" aca="1" ref="F2240" ca="1">IF(G2240&lt;&gt;"",INDIRECT("'"&amp;G2240&amp;"'!"&amp;H2240),"")</f>
        <v/>
      </c>
      <c r="G2240" s="560"/>
      <c r="H2240" s="893"/>
      <c r="I2240" s="931"/>
      <c r="J2240" s="931"/>
      <c r="K2240" s="931"/>
      <c r="L2240" s="920"/>
      <c r="M2240" s="920"/>
      <c r="N2240" s="920"/>
      <c r="S2240" s="919"/>
    </row>
    <row r="2241" spans="1:19" ht="12.75" customHeight="1" x14ac:dyDescent="0.15">
      <c r="A2241" s="935">
        <v>2236</v>
      </c>
      <c r="B2241" s="919"/>
      <c r="C2241" s="920"/>
      <c r="D2241" s="931"/>
      <c r="E2241" s="893" t="b">
        <f t="shared" ca="1" si="98"/>
        <v>1</v>
      </c>
      <c r="F2241" s="893" t="str">
        <f t="array" aca="1" ref="F2241" ca="1">IF(G2241&lt;&gt;"",INDIRECT("'"&amp;G2241&amp;"'!"&amp;H2241),"")</f>
        <v/>
      </c>
      <c r="G2241" s="560"/>
      <c r="H2241" s="893"/>
      <c r="I2241" s="931"/>
      <c r="J2241" s="931"/>
      <c r="K2241" s="931"/>
      <c r="L2241" s="920"/>
      <c r="M2241" s="920"/>
      <c r="N2241" s="920"/>
      <c r="S2241" s="919"/>
    </row>
    <row r="2242" spans="1:19" ht="12.75" customHeight="1" x14ac:dyDescent="0.15">
      <c r="A2242" s="935">
        <v>2237</v>
      </c>
      <c r="B2242" s="919"/>
      <c r="C2242" s="920"/>
      <c r="D2242" s="931"/>
      <c r="E2242" s="893" t="b">
        <f t="shared" ca="1" si="98"/>
        <v>1</v>
      </c>
      <c r="F2242" s="893" t="str">
        <f t="array" aca="1" ref="F2242" ca="1">IF(G2242&lt;&gt;"",INDIRECT("'"&amp;G2242&amp;"'!"&amp;H2242),"")</f>
        <v/>
      </c>
      <c r="G2242" s="560"/>
      <c r="H2242" s="893"/>
      <c r="I2242" s="931"/>
      <c r="J2242" s="931"/>
      <c r="K2242" s="931"/>
      <c r="L2242" s="920"/>
      <c r="M2242" s="920"/>
      <c r="N2242" s="920"/>
      <c r="S2242" s="919"/>
    </row>
    <row r="2243" spans="1:19" ht="12.75" customHeight="1" x14ac:dyDescent="0.15">
      <c r="A2243" s="935">
        <v>2238</v>
      </c>
      <c r="B2243" s="919"/>
      <c r="C2243" s="920"/>
      <c r="D2243" s="931"/>
      <c r="E2243" s="893" t="b">
        <f t="shared" ca="1" si="98"/>
        <v>1</v>
      </c>
      <c r="F2243" s="893" t="str">
        <f t="array" aca="1" ref="F2243" ca="1">IF(G2243&lt;&gt;"",INDIRECT("'"&amp;G2243&amp;"'!"&amp;H2243),"")</f>
        <v/>
      </c>
      <c r="G2243" s="560"/>
      <c r="H2243" s="893"/>
      <c r="I2243" s="931"/>
      <c r="J2243" s="931"/>
      <c r="K2243" s="931"/>
      <c r="L2243" s="920"/>
      <c r="M2243" s="920"/>
      <c r="N2243" s="920"/>
      <c r="S2243" s="919"/>
    </row>
    <row r="2244" spans="1:19" ht="12.75" customHeight="1" x14ac:dyDescent="0.15">
      <c r="A2244" s="935">
        <v>2239</v>
      </c>
      <c r="B2244" s="919"/>
      <c r="C2244" s="920"/>
      <c r="D2244" s="931"/>
      <c r="E2244" s="893" t="b">
        <f t="shared" ca="1" si="98"/>
        <v>1</v>
      </c>
      <c r="F2244" s="893" t="str">
        <f t="array" aca="1" ref="F2244" ca="1">IF(G2244&lt;&gt;"",INDIRECT("'"&amp;G2244&amp;"'!"&amp;H2244),"")</f>
        <v/>
      </c>
      <c r="G2244" s="560"/>
      <c r="H2244" s="893"/>
      <c r="I2244" s="931"/>
      <c r="J2244" s="931"/>
      <c r="K2244" s="931"/>
      <c r="L2244" s="920"/>
      <c r="M2244" s="920"/>
      <c r="N2244" s="920"/>
      <c r="S2244" s="919"/>
    </row>
    <row r="2245" spans="1:19" ht="12.75" customHeight="1" x14ac:dyDescent="0.15">
      <c r="A2245" s="935">
        <v>2240</v>
      </c>
      <c r="B2245" s="919"/>
      <c r="C2245" s="920"/>
      <c r="D2245" s="931"/>
      <c r="E2245" s="893" t="b">
        <f t="shared" ca="1" si="98"/>
        <v>1</v>
      </c>
      <c r="F2245" s="893" t="str">
        <f t="array" aca="1" ref="F2245" ca="1">IF(G2245&lt;&gt;"",INDIRECT("'"&amp;G2245&amp;"'!"&amp;H2245),"")</f>
        <v/>
      </c>
      <c r="G2245" s="560"/>
      <c r="H2245" s="893"/>
      <c r="I2245" s="931"/>
      <c r="J2245" s="931"/>
      <c r="K2245" s="931"/>
      <c r="L2245" s="920"/>
      <c r="M2245" s="920"/>
      <c r="N2245" s="920"/>
      <c r="S2245" s="919"/>
    </row>
    <row r="2246" spans="1:19" ht="12.75" customHeight="1" x14ac:dyDescent="0.15">
      <c r="A2246" s="935">
        <v>2241</v>
      </c>
      <c r="B2246" s="919"/>
      <c r="C2246" s="920"/>
      <c r="D2246" s="931"/>
      <c r="E2246" s="893" t="b">
        <f t="shared" ca="1" si="98"/>
        <v>1</v>
      </c>
      <c r="F2246" s="893" t="str">
        <f t="array" aca="1" ref="F2246" ca="1">IF(G2246&lt;&gt;"",INDIRECT("'"&amp;G2246&amp;"'!"&amp;H2246),"")</f>
        <v/>
      </c>
      <c r="G2246" s="560"/>
      <c r="H2246" s="893"/>
      <c r="I2246" s="931"/>
      <c r="J2246" s="931"/>
      <c r="K2246" s="931"/>
      <c r="L2246" s="920"/>
      <c r="M2246" s="920"/>
      <c r="N2246" s="920"/>
      <c r="S2246" s="919"/>
    </row>
    <row r="2247" spans="1:19" ht="12.75" customHeight="1" x14ac:dyDescent="0.15">
      <c r="A2247" s="935">
        <v>2242</v>
      </c>
      <c r="B2247" s="919"/>
      <c r="C2247" s="920"/>
      <c r="D2247" s="931"/>
      <c r="E2247" s="893" t="b">
        <f t="shared" ca="1" si="98"/>
        <v>1</v>
      </c>
      <c r="F2247" s="893" t="str">
        <f t="array" aca="1" ref="F2247" ca="1">IF(G2247&lt;&gt;"",INDIRECT("'"&amp;G2247&amp;"'!"&amp;H2247),"")</f>
        <v/>
      </c>
      <c r="G2247" s="560"/>
      <c r="H2247" s="893"/>
      <c r="I2247" s="931"/>
      <c r="J2247" s="931"/>
      <c r="K2247" s="931"/>
      <c r="L2247" s="920"/>
      <c r="M2247" s="920"/>
      <c r="N2247" s="920"/>
      <c r="S2247" s="919"/>
    </row>
    <row r="2248" spans="1:19" ht="12.75" customHeight="1" x14ac:dyDescent="0.15">
      <c r="A2248" s="935">
        <v>2243</v>
      </c>
      <c r="B2248" s="919"/>
      <c r="C2248" s="920"/>
      <c r="D2248" s="931"/>
      <c r="E2248" s="893" t="b">
        <f t="shared" ca="1" si="98"/>
        <v>1</v>
      </c>
      <c r="F2248" s="893" t="str">
        <f t="array" aca="1" ref="F2248" ca="1">IF(G2248&lt;&gt;"",INDIRECT("'"&amp;G2248&amp;"'!"&amp;H2248),"")</f>
        <v/>
      </c>
      <c r="G2248" s="560"/>
      <c r="H2248" s="893"/>
      <c r="I2248" s="931"/>
      <c r="J2248" s="931"/>
      <c r="K2248" s="931"/>
      <c r="L2248" s="920"/>
      <c r="M2248" s="920"/>
      <c r="N2248" s="920"/>
      <c r="S2248" s="919"/>
    </row>
    <row r="2249" spans="1:19" ht="12.75" customHeight="1" x14ac:dyDescent="0.15">
      <c r="A2249" s="935">
        <v>2244</v>
      </c>
      <c r="B2249" s="919"/>
      <c r="C2249" s="920"/>
      <c r="D2249" s="931"/>
      <c r="E2249" s="893" t="b">
        <f t="shared" ca="1" si="98"/>
        <v>1</v>
      </c>
      <c r="F2249" s="893" t="str">
        <f t="array" aca="1" ref="F2249" ca="1">IF(G2249&lt;&gt;"",INDIRECT("'"&amp;G2249&amp;"'!"&amp;H2249),"")</f>
        <v/>
      </c>
      <c r="G2249" s="560"/>
      <c r="H2249" s="893"/>
      <c r="I2249" s="931"/>
      <c r="J2249" s="931"/>
      <c r="K2249" s="931"/>
      <c r="L2249" s="920"/>
      <c r="M2249" s="920"/>
      <c r="N2249" s="920"/>
      <c r="S2249" s="919"/>
    </row>
    <row r="2250" spans="1:19" ht="12.75" customHeight="1" x14ac:dyDescent="0.15">
      <c r="A2250" s="935">
        <v>2245</v>
      </c>
      <c r="B2250" s="919"/>
      <c r="C2250" s="920"/>
      <c r="D2250" s="931"/>
      <c r="E2250" s="893" t="b">
        <f t="shared" ca="1" si="98"/>
        <v>1</v>
      </c>
      <c r="F2250" s="893" t="str">
        <f t="array" aca="1" ref="F2250" ca="1">IF(G2250&lt;&gt;"",INDIRECT("'"&amp;G2250&amp;"'!"&amp;H2250),"")</f>
        <v/>
      </c>
      <c r="G2250" s="560"/>
      <c r="H2250" s="893"/>
      <c r="I2250" s="931"/>
      <c r="J2250" s="931"/>
      <c r="K2250" s="931"/>
      <c r="L2250" s="920"/>
      <c r="M2250" s="920"/>
      <c r="N2250" s="920"/>
      <c r="S2250" s="919"/>
    </row>
    <row r="2251" spans="1:19" ht="12.75" customHeight="1" x14ac:dyDescent="0.15">
      <c r="A2251" s="935">
        <v>2246</v>
      </c>
      <c r="B2251" s="919"/>
      <c r="C2251" s="920"/>
      <c r="D2251" s="931"/>
      <c r="E2251" s="893" t="b">
        <f t="shared" ca="1" si="98"/>
        <v>1</v>
      </c>
      <c r="F2251" s="893" t="str">
        <f t="array" aca="1" ref="F2251" ca="1">IF(G2251&lt;&gt;"",INDIRECT("'"&amp;G2251&amp;"'!"&amp;H2251),"")</f>
        <v/>
      </c>
      <c r="G2251" s="560"/>
      <c r="H2251" s="893"/>
      <c r="I2251" s="931"/>
      <c r="J2251" s="931"/>
      <c r="K2251" s="931"/>
      <c r="L2251" s="920"/>
      <c r="M2251" s="920"/>
      <c r="N2251" s="920"/>
      <c r="S2251" s="919"/>
    </row>
    <row r="2252" spans="1:19" ht="12.75" customHeight="1" x14ac:dyDescent="0.15">
      <c r="A2252" s="935">
        <v>2247</v>
      </c>
      <c r="B2252" s="919"/>
      <c r="C2252" s="920"/>
      <c r="D2252" s="931"/>
      <c r="E2252" s="893" t="b">
        <f t="shared" ca="1" si="98"/>
        <v>1</v>
      </c>
      <c r="F2252" s="893" t="str">
        <f t="array" aca="1" ref="F2252" ca="1">IF(G2252&lt;&gt;"",INDIRECT("'"&amp;G2252&amp;"'!"&amp;H2252),"")</f>
        <v/>
      </c>
      <c r="G2252" s="560"/>
      <c r="H2252" s="893"/>
      <c r="I2252" s="931"/>
      <c r="J2252" s="931"/>
      <c r="K2252" s="931"/>
      <c r="L2252" s="920"/>
      <c r="M2252" s="920"/>
      <c r="N2252" s="920"/>
      <c r="S2252" s="919"/>
    </row>
    <row r="2253" spans="1:19" ht="12.75" customHeight="1" x14ac:dyDescent="0.15">
      <c r="A2253" s="935">
        <v>2248</v>
      </c>
      <c r="B2253" s="919"/>
      <c r="C2253" s="920"/>
      <c r="D2253" s="931"/>
      <c r="E2253" s="893" t="b">
        <f t="shared" ca="1" si="98"/>
        <v>1</v>
      </c>
      <c r="F2253" s="893" t="str">
        <f t="array" aca="1" ref="F2253" ca="1">IF(G2253&lt;&gt;"",INDIRECT("'"&amp;G2253&amp;"'!"&amp;H2253),"")</f>
        <v/>
      </c>
      <c r="G2253" s="560"/>
      <c r="H2253" s="893"/>
      <c r="I2253" s="931"/>
      <c r="J2253" s="931"/>
      <c r="K2253" s="931"/>
      <c r="L2253" s="920"/>
      <c r="M2253" s="920"/>
      <c r="N2253" s="920"/>
      <c r="S2253" s="919"/>
    </row>
    <row r="2254" spans="1:19" ht="12.75" customHeight="1" x14ac:dyDescent="0.15">
      <c r="A2254" s="935">
        <v>2249</v>
      </c>
      <c r="B2254" s="919"/>
      <c r="C2254" s="920"/>
      <c r="D2254" s="931"/>
      <c r="E2254" s="893" t="b">
        <f t="shared" ca="1" si="98"/>
        <v>1</v>
      </c>
      <c r="F2254" s="893" t="str">
        <f t="array" aca="1" ref="F2254" ca="1">IF(G2254&lt;&gt;"",INDIRECT("'"&amp;G2254&amp;"'!"&amp;H2254),"")</f>
        <v/>
      </c>
      <c r="G2254" s="560"/>
      <c r="H2254" s="893"/>
      <c r="I2254" s="931"/>
      <c r="J2254" s="931"/>
      <c r="K2254" s="931"/>
      <c r="L2254" s="920"/>
      <c r="M2254" s="920"/>
      <c r="N2254" s="920"/>
      <c r="S2254" s="919"/>
    </row>
    <row r="2255" spans="1:19" ht="12.75" customHeight="1" x14ac:dyDescent="0.15">
      <c r="A2255" s="935">
        <v>2250</v>
      </c>
      <c r="B2255" s="919"/>
      <c r="C2255" s="920"/>
      <c r="D2255" s="931"/>
      <c r="E2255" s="893" t="b">
        <f t="shared" ca="1" si="98"/>
        <v>1</v>
      </c>
      <c r="F2255" s="893" t="str">
        <f t="array" aca="1" ref="F2255" ca="1">IF(G2255&lt;&gt;"",INDIRECT("'"&amp;G2255&amp;"'!"&amp;H2255),"")</f>
        <v/>
      </c>
      <c r="G2255" s="560"/>
      <c r="H2255" s="893"/>
      <c r="I2255" s="931"/>
      <c r="J2255" s="931"/>
      <c r="K2255" s="931"/>
      <c r="L2255" s="920"/>
      <c r="M2255" s="920"/>
      <c r="N2255" s="920"/>
      <c r="S2255" s="919"/>
    </row>
    <row r="2256" spans="1:19" ht="12.75" customHeight="1" x14ac:dyDescent="0.15">
      <c r="A2256" s="935">
        <v>2251</v>
      </c>
      <c r="B2256" s="919"/>
      <c r="C2256" s="920"/>
      <c r="D2256" s="931"/>
      <c r="E2256" s="893" t="b">
        <f t="shared" ca="1" si="98"/>
        <v>1</v>
      </c>
      <c r="F2256" s="893" t="str">
        <f t="array" aca="1" ref="F2256" ca="1">IF(G2256&lt;&gt;"",INDIRECT("'"&amp;G2256&amp;"'!"&amp;H2256),"")</f>
        <v/>
      </c>
      <c r="G2256" s="560"/>
      <c r="H2256" s="893"/>
      <c r="I2256" s="931"/>
      <c r="J2256" s="931"/>
      <c r="K2256" s="931"/>
      <c r="L2256" s="920"/>
      <c r="M2256" s="920"/>
      <c r="N2256" s="920"/>
      <c r="S2256" s="919"/>
    </row>
    <row r="2257" spans="1:19" ht="12.75" customHeight="1" x14ac:dyDescent="0.15">
      <c r="A2257" s="935">
        <v>2252</v>
      </c>
      <c r="B2257" s="919"/>
      <c r="C2257" s="920"/>
      <c r="D2257" s="931"/>
      <c r="E2257" s="893" t="b">
        <f t="shared" ca="1" si="98"/>
        <v>1</v>
      </c>
      <c r="F2257" s="893" t="str">
        <f t="array" aca="1" ref="F2257" ca="1">IF(G2257&lt;&gt;"",INDIRECT("'"&amp;G2257&amp;"'!"&amp;H2257),"")</f>
        <v/>
      </c>
      <c r="G2257" s="560"/>
      <c r="H2257" s="893"/>
      <c r="I2257" s="931"/>
      <c r="J2257" s="931"/>
      <c r="K2257" s="931"/>
      <c r="L2257" s="920"/>
      <c r="M2257" s="920"/>
      <c r="N2257" s="920"/>
      <c r="S2257" s="919"/>
    </row>
    <row r="2258" spans="1:19" ht="12.75" customHeight="1" x14ac:dyDescent="0.15">
      <c r="A2258" s="935">
        <v>2253</v>
      </c>
      <c r="B2258" s="919"/>
      <c r="C2258" s="920"/>
      <c r="D2258" s="931"/>
      <c r="E2258" s="893" t="b">
        <f t="shared" ca="1" si="98"/>
        <v>1</v>
      </c>
      <c r="F2258" s="893" t="str">
        <f t="array" aca="1" ref="F2258" ca="1">IF(G2258&lt;&gt;"",INDIRECT("'"&amp;G2258&amp;"'!"&amp;H2258),"")</f>
        <v/>
      </c>
      <c r="G2258" s="560"/>
      <c r="H2258" s="893"/>
      <c r="I2258" s="931"/>
      <c r="J2258" s="931"/>
      <c r="K2258" s="931"/>
      <c r="L2258" s="920"/>
      <c r="M2258" s="920"/>
      <c r="N2258" s="920"/>
      <c r="S2258" s="919"/>
    </row>
    <row r="2259" spans="1:19" ht="12.75" customHeight="1" x14ac:dyDescent="0.15">
      <c r="A2259" s="935">
        <v>2254</v>
      </c>
      <c r="B2259" s="919"/>
      <c r="C2259" s="920"/>
      <c r="D2259" s="931"/>
      <c r="E2259" s="893" t="b">
        <f t="shared" ca="1" si="98"/>
        <v>1</v>
      </c>
      <c r="F2259" s="893" t="str">
        <f t="array" aca="1" ref="F2259" ca="1">IF(G2259&lt;&gt;"",INDIRECT("'"&amp;G2259&amp;"'!"&amp;H2259),"")</f>
        <v/>
      </c>
      <c r="G2259" s="560"/>
      <c r="H2259" s="893"/>
      <c r="I2259" s="931"/>
      <c r="J2259" s="931"/>
      <c r="K2259" s="931"/>
      <c r="L2259" s="920"/>
      <c r="M2259" s="920"/>
      <c r="N2259" s="920"/>
      <c r="S2259" s="919"/>
    </row>
    <row r="2260" spans="1:19" ht="12.75" customHeight="1" x14ac:dyDescent="0.15">
      <c r="A2260" s="935">
        <v>2255</v>
      </c>
      <c r="B2260" s="919"/>
      <c r="C2260" s="920"/>
      <c r="D2260" s="931"/>
      <c r="E2260" s="893" t="b">
        <f t="shared" ca="1" si="98"/>
        <v>1</v>
      </c>
      <c r="F2260" s="893" t="str">
        <f t="array" aca="1" ref="F2260" ca="1">IF(G2260&lt;&gt;"",INDIRECT("'"&amp;G2260&amp;"'!"&amp;H2260),"")</f>
        <v/>
      </c>
      <c r="G2260" s="560"/>
      <c r="H2260" s="893"/>
      <c r="I2260" s="931"/>
      <c r="J2260" s="931"/>
      <c r="K2260" s="931"/>
      <c r="L2260" s="920"/>
      <c r="M2260" s="920"/>
      <c r="N2260" s="920"/>
      <c r="S2260" s="919"/>
    </row>
    <row r="2261" spans="1:19" ht="12.75" customHeight="1" x14ac:dyDescent="0.15">
      <c r="A2261" s="935">
        <v>2256</v>
      </c>
      <c r="B2261" s="919"/>
      <c r="C2261" s="920"/>
      <c r="D2261" s="931"/>
      <c r="E2261" s="893" t="b">
        <f t="shared" ca="1" si="98"/>
        <v>1</v>
      </c>
      <c r="F2261" s="893" t="str">
        <f t="array" aca="1" ref="F2261" ca="1">IF(G2261&lt;&gt;"",INDIRECT("'"&amp;G2261&amp;"'!"&amp;H2261),"")</f>
        <v/>
      </c>
      <c r="G2261" s="560"/>
      <c r="H2261" s="893"/>
      <c r="I2261" s="931"/>
      <c r="J2261" s="931"/>
      <c r="K2261" s="931"/>
      <c r="L2261" s="920"/>
      <c r="M2261" s="920"/>
      <c r="N2261" s="920"/>
      <c r="S2261" s="919"/>
    </row>
    <row r="2262" spans="1:19" ht="12.75" customHeight="1" x14ac:dyDescent="0.15">
      <c r="A2262" s="935">
        <v>2257</v>
      </c>
      <c r="B2262" s="919"/>
      <c r="C2262" s="920"/>
      <c r="D2262" s="931"/>
      <c r="E2262" s="893" t="b">
        <f t="shared" ca="1" si="98"/>
        <v>1</v>
      </c>
      <c r="F2262" s="893" t="str">
        <f t="array" aca="1" ref="F2262" ca="1">IF(G2262&lt;&gt;"",INDIRECT("'"&amp;G2262&amp;"'!"&amp;H2262),"")</f>
        <v/>
      </c>
      <c r="G2262" s="560"/>
      <c r="H2262" s="893"/>
      <c r="I2262" s="931"/>
      <c r="J2262" s="931"/>
      <c r="K2262" s="931"/>
      <c r="L2262" s="920"/>
      <c r="M2262" s="920"/>
      <c r="N2262" s="920"/>
      <c r="S2262" s="919"/>
    </row>
    <row r="2263" spans="1:19" ht="12.75" customHeight="1" x14ac:dyDescent="0.15">
      <c r="A2263" s="935">
        <v>2258</v>
      </c>
      <c r="B2263" s="919"/>
      <c r="C2263" s="920"/>
      <c r="D2263" s="931"/>
      <c r="E2263" s="893" t="b">
        <f t="shared" ca="1" si="98"/>
        <v>1</v>
      </c>
      <c r="F2263" s="893" t="str">
        <f t="array" aca="1" ref="F2263" ca="1">IF(G2263&lt;&gt;"",INDIRECT("'"&amp;G2263&amp;"'!"&amp;H2263),"")</f>
        <v/>
      </c>
      <c r="G2263" s="560"/>
      <c r="H2263" s="893"/>
      <c r="I2263" s="931"/>
      <c r="J2263" s="931"/>
      <c r="K2263" s="931"/>
      <c r="L2263" s="920"/>
      <c r="M2263" s="920"/>
      <c r="N2263" s="920"/>
      <c r="S2263" s="919"/>
    </row>
    <row r="2264" spans="1:19" ht="12.75" customHeight="1" x14ac:dyDescent="0.15">
      <c r="A2264" s="935">
        <v>2259</v>
      </c>
      <c r="B2264" s="919"/>
      <c r="C2264" s="920"/>
      <c r="D2264" s="931"/>
      <c r="E2264" s="893" t="b">
        <f t="shared" ca="1" si="98"/>
        <v>1</v>
      </c>
      <c r="F2264" s="893" t="str">
        <f t="array" aca="1" ref="F2264" ca="1">IF(G2264&lt;&gt;"",INDIRECT("'"&amp;G2264&amp;"'!"&amp;H2264),"")</f>
        <v/>
      </c>
      <c r="G2264" s="560"/>
      <c r="H2264" s="893"/>
      <c r="I2264" s="931"/>
      <c r="J2264" s="931"/>
      <c r="K2264" s="931"/>
      <c r="L2264" s="920"/>
      <c r="M2264" s="920"/>
      <c r="N2264" s="920"/>
      <c r="S2264" s="919"/>
    </row>
    <row r="2265" spans="1:19" ht="12.75" customHeight="1" x14ac:dyDescent="0.15">
      <c r="A2265" s="935">
        <v>2260</v>
      </c>
      <c r="B2265" s="919"/>
      <c r="C2265" s="920"/>
      <c r="D2265" s="931"/>
      <c r="E2265" s="893" t="b">
        <f t="shared" ca="1" si="98"/>
        <v>1</v>
      </c>
      <c r="F2265" s="893" t="str">
        <f t="array" aca="1" ref="F2265" ca="1">IF(G2265&lt;&gt;"",INDIRECT("'"&amp;G2265&amp;"'!"&amp;H2265),"")</f>
        <v/>
      </c>
      <c r="G2265" s="560"/>
      <c r="H2265" s="893"/>
      <c r="I2265" s="931"/>
      <c r="J2265" s="931"/>
      <c r="K2265" s="931"/>
      <c r="L2265" s="920"/>
      <c r="M2265" s="920"/>
      <c r="N2265" s="920"/>
      <c r="S2265" s="919"/>
    </row>
    <row r="2266" spans="1:19" ht="12.75" customHeight="1" x14ac:dyDescent="0.15">
      <c r="A2266" s="935">
        <v>2261</v>
      </c>
      <c r="B2266" s="919"/>
      <c r="C2266" s="920"/>
      <c r="D2266" s="931"/>
      <c r="E2266" s="893" t="b">
        <f t="shared" ca="1" si="98"/>
        <v>1</v>
      </c>
      <c r="F2266" s="893" t="str">
        <f t="array" aca="1" ref="F2266" ca="1">IF(G2266&lt;&gt;"",INDIRECT("'"&amp;G2266&amp;"'!"&amp;H2266),"")</f>
        <v/>
      </c>
      <c r="G2266" s="560"/>
      <c r="H2266" s="893"/>
      <c r="I2266" s="931"/>
      <c r="J2266" s="931"/>
      <c r="K2266" s="931"/>
      <c r="L2266" s="920"/>
      <c r="M2266" s="920"/>
      <c r="N2266" s="920"/>
      <c r="S2266" s="919"/>
    </row>
    <row r="2267" spans="1:19" ht="12.75" customHeight="1" x14ac:dyDescent="0.15">
      <c r="A2267" s="935">
        <v>2262</v>
      </c>
      <c r="B2267" s="919"/>
      <c r="C2267" s="920"/>
      <c r="D2267" s="931"/>
      <c r="E2267" s="893" t="b">
        <f t="shared" ca="1" si="98"/>
        <v>1</v>
      </c>
      <c r="F2267" s="893" t="str">
        <f t="array" aca="1" ref="F2267" ca="1">IF(G2267&lt;&gt;"",INDIRECT("'"&amp;G2267&amp;"'!"&amp;H2267),"")</f>
        <v/>
      </c>
      <c r="G2267" s="560"/>
      <c r="H2267" s="893"/>
      <c r="I2267" s="931"/>
      <c r="J2267" s="931"/>
      <c r="K2267" s="931"/>
      <c r="L2267" s="920"/>
      <c r="M2267" s="920"/>
      <c r="N2267" s="920"/>
      <c r="S2267" s="919"/>
    </row>
    <row r="2268" spans="1:19" ht="12.75" customHeight="1" x14ac:dyDescent="0.15">
      <c r="A2268" s="935">
        <v>2263</v>
      </c>
      <c r="B2268" s="919"/>
      <c r="C2268" s="920"/>
      <c r="D2268" s="931"/>
      <c r="E2268" s="893" t="b">
        <f t="shared" ca="1" si="98"/>
        <v>1</v>
      </c>
      <c r="F2268" s="893" t="str">
        <f t="array" aca="1" ref="F2268" ca="1">IF(G2268&lt;&gt;"",INDIRECT("'"&amp;G2268&amp;"'!"&amp;H2268),"")</f>
        <v/>
      </c>
      <c r="G2268" s="560"/>
      <c r="H2268" s="893"/>
      <c r="I2268" s="931"/>
      <c r="J2268" s="931"/>
      <c r="K2268" s="931"/>
      <c r="L2268" s="920"/>
      <c r="M2268" s="920"/>
      <c r="N2268" s="920"/>
      <c r="S2268" s="919"/>
    </row>
    <row r="2269" spans="1:19" ht="12.75" customHeight="1" x14ac:dyDescent="0.15">
      <c r="A2269" s="935">
        <v>2264</v>
      </c>
      <c r="B2269" s="919"/>
      <c r="C2269" s="920"/>
      <c r="D2269" s="931"/>
      <c r="E2269" s="893" t="b">
        <f t="shared" ca="1" si="98"/>
        <v>1</v>
      </c>
      <c r="F2269" s="893" t="str">
        <f t="array" aca="1" ref="F2269" ca="1">IF(G2269&lt;&gt;"",INDIRECT("'"&amp;G2269&amp;"'!"&amp;H2269),"")</f>
        <v/>
      </c>
      <c r="G2269" s="560"/>
      <c r="H2269" s="893"/>
      <c r="I2269" s="931"/>
      <c r="J2269" s="931"/>
      <c r="K2269" s="931"/>
      <c r="L2269" s="920"/>
      <c r="M2269" s="920"/>
      <c r="N2269" s="920"/>
      <c r="S2269" s="919"/>
    </row>
    <row r="2270" spans="1:19" ht="12.75" customHeight="1" x14ac:dyDescent="0.15">
      <c r="A2270" s="935">
        <v>2265</v>
      </c>
      <c r="B2270" s="919"/>
      <c r="C2270" s="920"/>
      <c r="D2270" s="931"/>
      <c r="E2270" s="893" t="b">
        <f t="shared" ca="1" si="98"/>
        <v>1</v>
      </c>
      <c r="F2270" s="893" t="str">
        <f t="array" aca="1" ref="F2270" ca="1">IF(G2270&lt;&gt;"",INDIRECT("'"&amp;G2270&amp;"'!"&amp;H2270),"")</f>
        <v/>
      </c>
      <c r="G2270" s="560"/>
      <c r="H2270" s="893"/>
      <c r="I2270" s="931"/>
      <c r="J2270" s="931"/>
      <c r="K2270" s="931"/>
      <c r="L2270" s="920"/>
      <c r="M2270" s="920"/>
      <c r="N2270" s="920"/>
      <c r="S2270" s="919"/>
    </row>
    <row r="2271" spans="1:19" ht="12.75" customHeight="1" x14ac:dyDescent="0.15">
      <c r="A2271" s="935">
        <v>2266</v>
      </c>
      <c r="B2271" s="919"/>
      <c r="C2271" s="920"/>
      <c r="D2271" s="931"/>
      <c r="E2271" s="893" t="b">
        <f t="shared" ca="1" si="98"/>
        <v>1</v>
      </c>
      <c r="F2271" s="893" t="str">
        <f t="array" aca="1" ref="F2271" ca="1">IF(G2271&lt;&gt;"",INDIRECT("'"&amp;G2271&amp;"'!"&amp;H2271),"")</f>
        <v/>
      </c>
      <c r="G2271" s="560"/>
      <c r="H2271" s="893"/>
      <c r="I2271" s="931"/>
      <c r="J2271" s="931"/>
      <c r="K2271" s="931"/>
      <c r="L2271" s="920"/>
      <c r="M2271" s="920"/>
      <c r="N2271" s="920"/>
      <c r="S2271" s="919"/>
    </row>
    <row r="2272" spans="1:19" ht="12.75" customHeight="1" x14ac:dyDescent="0.15">
      <c r="A2272" s="935">
        <v>2267</v>
      </c>
      <c r="B2272" s="919"/>
      <c r="C2272" s="920"/>
      <c r="D2272" s="931"/>
      <c r="E2272" s="893" t="b">
        <f t="shared" ca="1" si="98"/>
        <v>1</v>
      </c>
      <c r="F2272" s="893" t="str">
        <f t="array" aca="1" ref="F2272" ca="1">IF(G2272&lt;&gt;"",INDIRECT("'"&amp;G2272&amp;"'!"&amp;H2272),"")</f>
        <v/>
      </c>
      <c r="G2272" s="560"/>
      <c r="H2272" s="893"/>
      <c r="I2272" s="931"/>
      <c r="J2272" s="931"/>
      <c r="K2272" s="931"/>
      <c r="L2272" s="920"/>
      <c r="M2272" s="920"/>
      <c r="N2272" s="920"/>
      <c r="S2272" s="919"/>
    </row>
    <row r="2273" spans="1:19" ht="12.75" customHeight="1" x14ac:dyDescent="0.15">
      <c r="A2273" s="935">
        <v>2268</v>
      </c>
      <c r="B2273" s="919"/>
      <c r="C2273" s="920"/>
      <c r="D2273" s="931"/>
      <c r="E2273" s="893" t="b">
        <f t="shared" ca="1" si="98"/>
        <v>1</v>
      </c>
      <c r="F2273" s="893" t="str">
        <f t="array" aca="1" ref="F2273" ca="1">IF(G2273&lt;&gt;"",INDIRECT("'"&amp;G2273&amp;"'!"&amp;H2273),"")</f>
        <v/>
      </c>
      <c r="G2273" s="560"/>
      <c r="H2273" s="893"/>
      <c r="I2273" s="931"/>
      <c r="J2273" s="931"/>
      <c r="K2273" s="931"/>
      <c r="L2273" s="920"/>
      <c r="M2273" s="920"/>
      <c r="N2273" s="920"/>
      <c r="S2273" s="919"/>
    </row>
    <row r="2274" spans="1:19" ht="12.75" customHeight="1" x14ac:dyDescent="0.15">
      <c r="A2274" s="935">
        <v>2269</v>
      </c>
      <c r="B2274" s="919"/>
      <c r="C2274" s="920"/>
      <c r="D2274" s="931"/>
      <c r="E2274" s="893" t="b">
        <f t="shared" ca="1" si="98"/>
        <v>1</v>
      </c>
      <c r="F2274" s="893" t="str">
        <f t="array" aca="1" ref="F2274" ca="1">IF(G2274&lt;&gt;"",INDIRECT("'"&amp;G2274&amp;"'!"&amp;H2274),"")</f>
        <v/>
      </c>
      <c r="G2274" s="560"/>
      <c r="H2274" s="893"/>
      <c r="I2274" s="931"/>
      <c r="J2274" s="931"/>
      <c r="K2274" s="931"/>
      <c r="L2274" s="920"/>
      <c r="M2274" s="920"/>
      <c r="N2274" s="920"/>
      <c r="S2274" s="919"/>
    </row>
    <row r="2275" spans="1:19" ht="12.75" customHeight="1" x14ac:dyDescent="0.15">
      <c r="A2275" s="935">
        <v>2270</v>
      </c>
      <c r="B2275" s="919"/>
      <c r="C2275" s="920"/>
      <c r="D2275" s="931"/>
      <c r="E2275" s="893" t="b">
        <f t="shared" ca="1" si="98"/>
        <v>1</v>
      </c>
      <c r="F2275" s="893" t="str">
        <f t="array" aca="1" ref="F2275" ca="1">IF(G2275&lt;&gt;"",INDIRECT("'"&amp;G2275&amp;"'!"&amp;H2275),"")</f>
        <v/>
      </c>
      <c r="G2275" s="560"/>
      <c r="H2275" s="893"/>
      <c r="I2275" s="931"/>
      <c r="J2275" s="931"/>
      <c r="K2275" s="931"/>
      <c r="L2275" s="920"/>
      <c r="M2275" s="920"/>
      <c r="N2275" s="920"/>
      <c r="S2275" s="919"/>
    </row>
    <row r="2276" spans="1:19" ht="12.75" customHeight="1" x14ac:dyDescent="0.15">
      <c r="A2276" s="935">
        <v>2271</v>
      </c>
      <c r="B2276" s="919"/>
      <c r="C2276" s="920"/>
      <c r="D2276" s="931"/>
      <c r="E2276" s="893" t="b">
        <f t="shared" ca="1" si="98"/>
        <v>1</v>
      </c>
      <c r="F2276" s="893" t="str">
        <f t="array" aca="1" ref="F2276" ca="1">IF(G2276&lt;&gt;"",INDIRECT("'"&amp;G2276&amp;"'!"&amp;H2276),"")</f>
        <v/>
      </c>
      <c r="G2276" s="560"/>
      <c r="H2276" s="893"/>
      <c r="I2276" s="931"/>
      <c r="J2276" s="931"/>
      <c r="K2276" s="931"/>
      <c r="L2276" s="920"/>
      <c r="M2276" s="920"/>
      <c r="N2276" s="920"/>
      <c r="S2276" s="919"/>
    </row>
    <row r="2277" spans="1:19" ht="12.75" customHeight="1" x14ac:dyDescent="0.15">
      <c r="A2277" s="935">
        <v>2272</v>
      </c>
      <c r="B2277" s="919"/>
      <c r="C2277" s="920"/>
      <c r="D2277" s="931"/>
      <c r="E2277" s="893" t="b">
        <f t="shared" ca="1" si="98"/>
        <v>1</v>
      </c>
      <c r="F2277" s="893" t="str">
        <f t="array" aca="1" ref="F2277" ca="1">IF(G2277&lt;&gt;"",INDIRECT("'"&amp;G2277&amp;"'!"&amp;H2277),"")</f>
        <v/>
      </c>
      <c r="G2277" s="560"/>
      <c r="H2277" s="893"/>
      <c r="I2277" s="931"/>
      <c r="J2277" s="931"/>
      <c r="K2277" s="931"/>
      <c r="L2277" s="920"/>
      <c r="M2277" s="920"/>
      <c r="N2277" s="920"/>
      <c r="S2277" s="919"/>
    </row>
    <row r="2278" spans="1:19" ht="12.75" customHeight="1" x14ac:dyDescent="0.15">
      <c r="A2278" s="935">
        <v>2273</v>
      </c>
      <c r="B2278" s="919"/>
      <c r="C2278" s="920"/>
      <c r="D2278" s="931"/>
      <c r="E2278" s="893" t="b">
        <f t="shared" ca="1" si="98"/>
        <v>1</v>
      </c>
      <c r="F2278" s="893" t="str">
        <f t="array" aca="1" ref="F2278" ca="1">IF(G2278&lt;&gt;"",INDIRECT("'"&amp;G2278&amp;"'!"&amp;H2278),"")</f>
        <v/>
      </c>
      <c r="G2278" s="560"/>
      <c r="H2278" s="893"/>
      <c r="I2278" s="931"/>
      <c r="J2278" s="931"/>
      <c r="K2278" s="931"/>
      <c r="L2278" s="920"/>
      <c r="M2278" s="920"/>
      <c r="N2278" s="920"/>
      <c r="S2278" s="919"/>
    </row>
    <row r="2279" spans="1:19" ht="12.75" customHeight="1" x14ac:dyDescent="0.15">
      <c r="A2279" s="935">
        <v>2274</v>
      </c>
      <c r="B2279" s="919"/>
      <c r="C2279" s="920"/>
      <c r="D2279" s="931"/>
      <c r="E2279" s="893" t="b">
        <f t="shared" ca="1" si="98"/>
        <v>1</v>
      </c>
      <c r="F2279" s="893" t="str">
        <f t="array" aca="1" ref="F2279" ca="1">IF(G2279&lt;&gt;"",INDIRECT("'"&amp;G2279&amp;"'!"&amp;H2279),"")</f>
        <v/>
      </c>
      <c r="G2279" s="560"/>
      <c r="H2279" s="893"/>
      <c r="I2279" s="931"/>
      <c r="J2279" s="931"/>
      <c r="K2279" s="931"/>
      <c r="L2279" s="920"/>
      <c r="M2279" s="920"/>
      <c r="N2279" s="920"/>
      <c r="S2279" s="919"/>
    </row>
    <row r="2280" spans="1:19" ht="12.75" customHeight="1" x14ac:dyDescent="0.15">
      <c r="A2280" s="935">
        <v>2275</v>
      </c>
      <c r="B2280" s="919"/>
      <c r="C2280" s="920"/>
      <c r="D2280" s="931"/>
      <c r="E2280" s="893" t="b">
        <f t="shared" ca="1" si="98"/>
        <v>1</v>
      </c>
      <c r="F2280" s="893" t="str">
        <f t="array" aca="1" ref="F2280" ca="1">IF(G2280&lt;&gt;"",INDIRECT("'"&amp;G2280&amp;"'!"&amp;H2280),"")</f>
        <v/>
      </c>
      <c r="G2280" s="560"/>
      <c r="H2280" s="893"/>
      <c r="I2280" s="931"/>
      <c r="J2280" s="931"/>
      <c r="K2280" s="931"/>
      <c r="L2280" s="920"/>
      <c r="M2280" s="920"/>
      <c r="N2280" s="920"/>
      <c r="S2280" s="919"/>
    </row>
    <row r="2281" spans="1:19" ht="12.75" customHeight="1" x14ac:dyDescent="0.15">
      <c r="A2281" s="935">
        <v>2276</v>
      </c>
      <c r="B2281" s="919"/>
      <c r="C2281" s="920"/>
      <c r="D2281" s="931"/>
      <c r="E2281" s="893" t="b">
        <f t="shared" ca="1" si="98"/>
        <v>1</v>
      </c>
      <c r="F2281" s="893" t="str">
        <f t="array" aca="1" ref="F2281" ca="1">IF(G2281&lt;&gt;"",INDIRECT("'"&amp;G2281&amp;"'!"&amp;H2281),"")</f>
        <v/>
      </c>
      <c r="G2281" s="560"/>
      <c r="H2281" s="893"/>
      <c r="I2281" s="931"/>
      <c r="J2281" s="931"/>
      <c r="K2281" s="931"/>
      <c r="L2281" s="920"/>
      <c r="M2281" s="920"/>
      <c r="N2281" s="920"/>
      <c r="S2281" s="919"/>
    </row>
    <row r="2282" spans="1:19" ht="12.75" customHeight="1" x14ac:dyDescent="0.15">
      <c r="A2282" s="935">
        <v>2277</v>
      </c>
      <c r="B2282" s="919"/>
      <c r="C2282" s="920"/>
      <c r="D2282" s="931"/>
      <c r="E2282" s="893" t="b">
        <f t="shared" ca="1" si="98"/>
        <v>1</v>
      </c>
      <c r="F2282" s="893" t="str">
        <f t="array" aca="1" ref="F2282" ca="1">IF(G2282&lt;&gt;"",INDIRECT("'"&amp;G2282&amp;"'!"&amp;H2282),"")</f>
        <v/>
      </c>
      <c r="G2282" s="560"/>
      <c r="H2282" s="893"/>
      <c r="I2282" s="931"/>
      <c r="J2282" s="931"/>
      <c r="K2282" s="931"/>
      <c r="L2282" s="920"/>
      <c r="M2282" s="920"/>
      <c r="N2282" s="920"/>
      <c r="S2282" s="919"/>
    </row>
    <row r="2283" spans="1:19" ht="12.75" customHeight="1" x14ac:dyDescent="0.15">
      <c r="A2283" s="935">
        <v>2278</v>
      </c>
      <c r="B2283" s="919"/>
      <c r="C2283" s="920"/>
      <c r="D2283" s="931"/>
      <c r="E2283" s="893" t="b">
        <f t="shared" ca="1" si="98"/>
        <v>1</v>
      </c>
      <c r="F2283" s="893" t="str">
        <f t="array" aca="1" ref="F2283" ca="1">IF(G2283&lt;&gt;"",INDIRECT("'"&amp;G2283&amp;"'!"&amp;H2283),"")</f>
        <v/>
      </c>
      <c r="G2283" s="560"/>
      <c r="H2283" s="893"/>
      <c r="I2283" s="931"/>
      <c r="J2283" s="931"/>
      <c r="K2283" s="931"/>
      <c r="L2283" s="920"/>
      <c r="M2283" s="920"/>
      <c r="N2283" s="920"/>
      <c r="S2283" s="919"/>
    </row>
    <row r="2284" spans="1:19" ht="12.75" customHeight="1" x14ac:dyDescent="0.15">
      <c r="A2284" s="935">
        <v>2279</v>
      </c>
      <c r="B2284" s="919"/>
      <c r="C2284" s="920"/>
      <c r="D2284" s="931"/>
      <c r="E2284" s="893" t="b">
        <f t="shared" ca="1" si="98"/>
        <v>1</v>
      </c>
      <c r="F2284" s="893" t="str">
        <f t="array" aca="1" ref="F2284" ca="1">IF(G2284&lt;&gt;"",INDIRECT("'"&amp;G2284&amp;"'!"&amp;H2284),"")</f>
        <v/>
      </c>
      <c r="G2284" s="560"/>
      <c r="H2284" s="893"/>
      <c r="I2284" s="931"/>
      <c r="J2284" s="931"/>
      <c r="K2284" s="931"/>
      <c r="L2284" s="920"/>
      <c r="M2284" s="920"/>
      <c r="N2284" s="920"/>
      <c r="S2284" s="919"/>
    </row>
    <row r="2285" spans="1:19" ht="12.75" customHeight="1" x14ac:dyDescent="0.15">
      <c r="A2285" s="935">
        <v>2280</v>
      </c>
      <c r="B2285" s="919"/>
      <c r="C2285" s="920"/>
      <c r="D2285" s="931"/>
      <c r="E2285" s="893" t="b">
        <f t="shared" ca="1" si="98"/>
        <v>1</v>
      </c>
      <c r="F2285" s="893" t="str">
        <f t="array" aca="1" ref="F2285" ca="1">IF(G2285&lt;&gt;"",INDIRECT("'"&amp;G2285&amp;"'!"&amp;H2285),"")</f>
        <v/>
      </c>
      <c r="G2285" s="560"/>
      <c r="H2285" s="893"/>
      <c r="I2285" s="931"/>
      <c r="J2285" s="931"/>
      <c r="K2285" s="931"/>
      <c r="L2285" s="920"/>
      <c r="M2285" s="920"/>
      <c r="N2285" s="920"/>
      <c r="S2285" s="919"/>
    </row>
    <row r="2286" spans="1:19" ht="12.75" customHeight="1" x14ac:dyDescent="0.15">
      <c r="A2286" s="935">
        <v>2281</v>
      </c>
      <c r="B2286" s="919"/>
      <c r="C2286" s="920"/>
      <c r="D2286" s="931"/>
      <c r="E2286" s="893" t="b">
        <f t="shared" ca="1" si="98"/>
        <v>1</v>
      </c>
      <c r="F2286" s="893" t="str">
        <f t="array" aca="1" ref="F2286" ca="1">IF(G2286&lt;&gt;"",INDIRECT("'"&amp;G2286&amp;"'!"&amp;H2286),"")</f>
        <v/>
      </c>
      <c r="G2286" s="560"/>
      <c r="H2286" s="893"/>
      <c r="I2286" s="931"/>
      <c r="J2286" s="931"/>
      <c r="K2286" s="931"/>
      <c r="L2286" s="920"/>
      <c r="M2286" s="920"/>
      <c r="N2286" s="920"/>
      <c r="S2286" s="919"/>
    </row>
    <row r="2287" spans="1:19" ht="12.75" customHeight="1" x14ac:dyDescent="0.15">
      <c r="A2287" s="935">
        <v>2282</v>
      </c>
      <c r="B2287" s="919"/>
      <c r="C2287" s="920"/>
      <c r="D2287" s="931"/>
      <c r="E2287" s="893" t="b">
        <f t="shared" ca="1" si="98"/>
        <v>1</v>
      </c>
      <c r="F2287" s="893" t="str">
        <f t="array" aca="1" ref="F2287" ca="1">IF(G2287&lt;&gt;"",INDIRECT("'"&amp;G2287&amp;"'!"&amp;H2287),"")</f>
        <v/>
      </c>
      <c r="G2287" s="560"/>
      <c r="H2287" s="893"/>
      <c r="I2287" s="931"/>
      <c r="J2287" s="931"/>
      <c r="K2287" s="931"/>
      <c r="L2287" s="920"/>
      <c r="M2287" s="920"/>
      <c r="N2287" s="920"/>
      <c r="S2287" s="919"/>
    </row>
    <row r="2288" spans="1:19" ht="12.75" customHeight="1" x14ac:dyDescent="0.15">
      <c r="A2288" s="935">
        <v>2283</v>
      </c>
      <c r="B2288" s="919"/>
      <c r="C2288" s="920"/>
      <c r="D2288" s="931"/>
      <c r="E2288" s="893" t="b">
        <f t="shared" ca="1" si="98"/>
        <v>1</v>
      </c>
      <c r="F2288" s="893" t="str">
        <f t="array" aca="1" ref="F2288" ca="1">IF(G2288&lt;&gt;"",INDIRECT("'"&amp;G2288&amp;"'!"&amp;H2288),"")</f>
        <v/>
      </c>
      <c r="G2288" s="560"/>
      <c r="H2288" s="893"/>
      <c r="I2288" s="931"/>
      <c r="J2288" s="931"/>
      <c r="K2288" s="931"/>
      <c r="L2288" s="920"/>
      <c r="M2288" s="920"/>
      <c r="N2288" s="920"/>
      <c r="S2288" s="919"/>
    </row>
    <row r="2289" spans="1:19" ht="12.75" customHeight="1" x14ac:dyDescent="0.15">
      <c r="A2289" s="935">
        <v>2284</v>
      </c>
      <c r="B2289" s="919"/>
      <c r="C2289" s="920"/>
      <c r="D2289" s="931"/>
      <c r="E2289" s="893" t="b">
        <f t="shared" ca="1" si="98"/>
        <v>1</v>
      </c>
      <c r="F2289" s="893" t="str">
        <f t="array" aca="1" ref="F2289" ca="1">IF(G2289&lt;&gt;"",INDIRECT("'"&amp;G2289&amp;"'!"&amp;H2289),"")</f>
        <v/>
      </c>
      <c r="G2289" s="560"/>
      <c r="H2289" s="893"/>
      <c r="I2289" s="931"/>
      <c r="J2289" s="931"/>
      <c r="K2289" s="931"/>
      <c r="L2289" s="920"/>
      <c r="M2289" s="920"/>
      <c r="N2289" s="920"/>
      <c r="S2289" s="919"/>
    </row>
    <row r="2290" spans="1:19" ht="12.75" customHeight="1" x14ac:dyDescent="0.15">
      <c r="A2290" s="935">
        <v>2285</v>
      </c>
      <c r="B2290" s="919"/>
      <c r="C2290" s="920"/>
      <c r="D2290" s="931"/>
      <c r="E2290" s="893" t="b">
        <f t="shared" ca="1" si="98"/>
        <v>1</v>
      </c>
      <c r="F2290" s="893" t="str">
        <f t="array" aca="1" ref="F2290" ca="1">IF(G2290&lt;&gt;"",INDIRECT("'"&amp;G2290&amp;"'!"&amp;H2290),"")</f>
        <v/>
      </c>
      <c r="G2290" s="560"/>
      <c r="H2290" s="893"/>
      <c r="I2290" s="931"/>
      <c r="J2290" s="931"/>
      <c r="K2290" s="931"/>
      <c r="L2290" s="920"/>
      <c r="M2290" s="920"/>
      <c r="N2290" s="920"/>
      <c r="S2290" s="919"/>
    </row>
    <row r="2291" spans="1:19" ht="12.75" customHeight="1" x14ac:dyDescent="0.15">
      <c r="A2291" s="935">
        <v>2286</v>
      </c>
      <c r="B2291" s="919"/>
      <c r="C2291" s="920"/>
      <c r="D2291" s="931"/>
      <c r="E2291" s="893" t="b">
        <f t="shared" ca="1" si="98"/>
        <v>1</v>
      </c>
      <c r="F2291" s="893" t="str">
        <f t="array" aca="1" ref="F2291" ca="1">IF(G2291&lt;&gt;"",INDIRECT("'"&amp;G2291&amp;"'!"&amp;H2291),"")</f>
        <v/>
      </c>
      <c r="G2291" s="560"/>
      <c r="H2291" s="893"/>
      <c r="I2291" s="931"/>
      <c r="J2291" s="931"/>
      <c r="K2291" s="931"/>
      <c r="L2291" s="920"/>
      <c r="M2291" s="920"/>
      <c r="N2291" s="920"/>
      <c r="S2291" s="919"/>
    </row>
    <row r="2292" spans="1:19" ht="12.75" customHeight="1" x14ac:dyDescent="0.15">
      <c r="A2292" s="935">
        <v>2287</v>
      </c>
      <c r="B2292" s="919"/>
      <c r="C2292" s="920"/>
      <c r="D2292" s="931"/>
      <c r="E2292" s="893" t="b">
        <f t="shared" ca="1" si="98"/>
        <v>1</v>
      </c>
      <c r="F2292" s="893" t="str">
        <f t="array" aca="1" ref="F2292" ca="1">IF(G2292&lt;&gt;"",INDIRECT("'"&amp;G2292&amp;"'!"&amp;H2292),"")</f>
        <v/>
      </c>
      <c r="G2292" s="560"/>
      <c r="H2292" s="893"/>
      <c r="I2292" s="931"/>
      <c r="J2292" s="931"/>
      <c r="K2292" s="931"/>
      <c r="L2292" s="920"/>
      <c r="M2292" s="920"/>
      <c r="N2292" s="920"/>
      <c r="S2292" s="919"/>
    </row>
    <row r="2293" spans="1:19" ht="12.75" customHeight="1" x14ac:dyDescent="0.15">
      <c r="A2293" s="935">
        <v>2288</v>
      </c>
      <c r="B2293" s="919"/>
      <c r="C2293" s="920"/>
      <c r="D2293" s="931"/>
      <c r="E2293" s="893" t="b">
        <f t="shared" ca="1" si="98"/>
        <v>1</v>
      </c>
      <c r="F2293" s="893" t="str">
        <f t="array" aca="1" ref="F2293" ca="1">IF(G2293&lt;&gt;"",INDIRECT("'"&amp;G2293&amp;"'!"&amp;H2293),"")</f>
        <v/>
      </c>
      <c r="G2293" s="560"/>
      <c r="H2293" s="893"/>
      <c r="I2293" s="931"/>
      <c r="J2293" s="931"/>
      <c r="K2293" s="931"/>
      <c r="L2293" s="920"/>
      <c r="M2293" s="920"/>
      <c r="N2293" s="920"/>
      <c r="S2293" s="919"/>
    </row>
    <row r="2294" spans="1:19" ht="12.75" customHeight="1" x14ac:dyDescent="0.15">
      <c r="A2294" s="935">
        <v>2289</v>
      </c>
      <c r="B2294" s="919"/>
      <c r="C2294" s="920"/>
      <c r="D2294" s="931"/>
      <c r="E2294" s="893" t="b">
        <f t="shared" ca="1" si="98"/>
        <v>1</v>
      </c>
      <c r="F2294" s="893" t="str">
        <f t="array" aca="1" ref="F2294" ca="1">IF(G2294&lt;&gt;"",INDIRECT("'"&amp;G2294&amp;"'!"&amp;H2294),"")</f>
        <v/>
      </c>
      <c r="G2294" s="560"/>
      <c r="H2294" s="893"/>
      <c r="I2294" s="931"/>
      <c r="J2294" s="931"/>
      <c r="K2294" s="931"/>
      <c r="L2294" s="920"/>
      <c r="M2294" s="920"/>
      <c r="N2294" s="920"/>
      <c r="S2294" s="919"/>
    </row>
    <row r="2295" spans="1:19" ht="12.75" customHeight="1" x14ac:dyDescent="0.15">
      <c r="A2295" s="935">
        <v>2290</v>
      </c>
      <c r="B2295" s="919"/>
      <c r="C2295" s="920"/>
      <c r="D2295" s="931"/>
      <c r="E2295" s="893" t="b">
        <f t="shared" ca="1" si="98"/>
        <v>1</v>
      </c>
      <c r="F2295" s="893" t="str">
        <f t="array" aca="1" ref="F2295" ca="1">IF(G2295&lt;&gt;"",INDIRECT("'"&amp;G2295&amp;"'!"&amp;H2295),"")</f>
        <v/>
      </c>
      <c r="G2295" s="560"/>
      <c r="H2295" s="893"/>
      <c r="I2295" s="931"/>
      <c r="J2295" s="931"/>
      <c r="K2295" s="931"/>
      <c r="L2295" s="920"/>
      <c r="M2295" s="920"/>
      <c r="N2295" s="920"/>
      <c r="S2295" s="919"/>
    </row>
    <row r="2296" spans="1:19" ht="12.75" customHeight="1" x14ac:dyDescent="0.15">
      <c r="A2296" s="935">
        <v>2291</v>
      </c>
      <c r="B2296" s="919"/>
      <c r="C2296" s="920"/>
      <c r="D2296" s="931"/>
      <c r="E2296" s="893" t="b">
        <f t="shared" ref="E2296:E2550" ca="1" si="100">F2296=B2296</f>
        <v>1</v>
      </c>
      <c r="F2296" s="893" t="str">
        <f t="array" aca="1" ref="F2296" ca="1">IF(G2296&lt;&gt;"",INDIRECT("'"&amp;G2296&amp;"'!"&amp;H2296),"")</f>
        <v/>
      </c>
      <c r="G2296" s="560"/>
      <c r="H2296" s="893"/>
      <c r="I2296" s="931"/>
      <c r="J2296" s="931"/>
      <c r="K2296" s="931"/>
      <c r="L2296" s="920"/>
      <c r="M2296" s="920"/>
      <c r="N2296" s="920"/>
      <c r="S2296" s="919"/>
    </row>
    <row r="2297" spans="1:19" ht="12.75" customHeight="1" x14ac:dyDescent="0.15">
      <c r="A2297" s="935">
        <v>2292</v>
      </c>
      <c r="B2297" s="919"/>
      <c r="C2297" s="920"/>
      <c r="D2297" s="931"/>
      <c r="E2297" s="893" t="b">
        <f t="shared" ca="1" si="100"/>
        <v>1</v>
      </c>
      <c r="F2297" s="893" t="str">
        <f t="array" aca="1" ref="F2297" ca="1">IF(G2297&lt;&gt;"",INDIRECT("'"&amp;G2297&amp;"'!"&amp;H2297),"")</f>
        <v/>
      </c>
      <c r="G2297" s="560"/>
      <c r="H2297" s="893"/>
      <c r="I2297" s="931"/>
      <c r="J2297" s="931"/>
      <c r="K2297" s="931"/>
      <c r="L2297" s="920"/>
      <c r="M2297" s="920"/>
      <c r="N2297" s="920"/>
      <c r="S2297" s="919"/>
    </row>
    <row r="2298" spans="1:19" ht="12.75" customHeight="1" x14ac:dyDescent="0.15">
      <c r="A2298" s="935">
        <v>2293</v>
      </c>
      <c r="B2298" s="919"/>
      <c r="C2298" s="920"/>
      <c r="D2298" s="931"/>
      <c r="E2298" s="893" t="b">
        <f t="shared" ca="1" si="100"/>
        <v>1</v>
      </c>
      <c r="F2298" s="893" t="str">
        <f t="array" aca="1" ref="F2298" ca="1">IF(G2298&lt;&gt;"",INDIRECT("'"&amp;G2298&amp;"'!"&amp;H2298),"")</f>
        <v/>
      </c>
      <c r="G2298" s="560"/>
      <c r="H2298" s="893"/>
      <c r="I2298" s="931"/>
      <c r="J2298" s="931"/>
      <c r="K2298" s="931"/>
      <c r="L2298" s="920"/>
      <c r="M2298" s="920"/>
      <c r="N2298" s="920"/>
      <c r="S2298" s="919"/>
    </row>
    <row r="2299" spans="1:19" ht="12.75" customHeight="1" x14ac:dyDescent="0.15">
      <c r="A2299" s="935">
        <v>2294</v>
      </c>
      <c r="B2299" s="919"/>
      <c r="C2299" s="920"/>
      <c r="D2299" s="931"/>
      <c r="E2299" s="893" t="b">
        <f t="shared" ca="1" si="100"/>
        <v>1</v>
      </c>
      <c r="F2299" s="893" t="str">
        <f t="array" aca="1" ref="F2299" ca="1">IF(G2299&lt;&gt;"",INDIRECT("'"&amp;G2299&amp;"'!"&amp;H2299),"")</f>
        <v/>
      </c>
      <c r="G2299" s="560"/>
      <c r="H2299" s="893"/>
      <c r="I2299" s="931"/>
      <c r="J2299" s="931"/>
      <c r="K2299" s="931"/>
      <c r="L2299" s="920"/>
      <c r="M2299" s="920"/>
      <c r="N2299" s="920"/>
      <c r="S2299" s="919"/>
    </row>
    <row r="2300" spans="1:19" ht="12.75" customHeight="1" x14ac:dyDescent="0.15">
      <c r="A2300" s="935">
        <v>2295</v>
      </c>
      <c r="B2300" s="919"/>
      <c r="C2300" s="920"/>
      <c r="D2300" s="931"/>
      <c r="E2300" s="893" t="b">
        <f t="shared" ca="1" si="100"/>
        <v>1</v>
      </c>
      <c r="F2300" s="893" t="str">
        <f t="array" aca="1" ref="F2300" ca="1">IF(G2300&lt;&gt;"",INDIRECT("'"&amp;G2300&amp;"'!"&amp;H2300),"")</f>
        <v/>
      </c>
      <c r="G2300" s="560"/>
      <c r="H2300" s="893"/>
      <c r="I2300" s="931"/>
      <c r="J2300" s="931"/>
      <c r="K2300" s="931"/>
      <c r="L2300" s="920"/>
      <c r="M2300" s="920"/>
      <c r="N2300" s="920"/>
      <c r="S2300" s="919"/>
    </row>
    <row r="2301" spans="1:19" ht="12.75" customHeight="1" x14ac:dyDescent="0.15">
      <c r="A2301" s="935">
        <v>2296</v>
      </c>
      <c r="B2301" s="919"/>
      <c r="C2301" s="920"/>
      <c r="D2301" s="931"/>
      <c r="E2301" s="893" t="b">
        <f t="shared" ca="1" si="100"/>
        <v>1</v>
      </c>
      <c r="F2301" s="893" t="str">
        <f t="array" aca="1" ref="F2301" ca="1">IF(G2301&lt;&gt;"",INDIRECT("'"&amp;G2301&amp;"'!"&amp;H2301),"")</f>
        <v/>
      </c>
      <c r="G2301" s="560"/>
      <c r="H2301" s="893"/>
      <c r="I2301" s="931"/>
      <c r="J2301" s="931"/>
      <c r="K2301" s="931"/>
      <c r="L2301" s="920"/>
      <c r="M2301" s="920"/>
      <c r="N2301" s="920"/>
      <c r="S2301" s="919"/>
    </row>
    <row r="2302" spans="1:19" ht="12.75" customHeight="1" x14ac:dyDescent="0.15">
      <c r="A2302" s="935">
        <v>2297</v>
      </c>
      <c r="B2302" s="919"/>
      <c r="C2302" s="920"/>
      <c r="D2302" s="931"/>
      <c r="E2302" s="893" t="b">
        <f t="shared" ca="1" si="100"/>
        <v>1</v>
      </c>
      <c r="F2302" s="893" t="str">
        <f t="array" aca="1" ref="F2302" ca="1">IF(G2302&lt;&gt;"",INDIRECT("'"&amp;G2302&amp;"'!"&amp;H2302),"")</f>
        <v/>
      </c>
      <c r="G2302" s="560"/>
      <c r="H2302" s="893"/>
      <c r="I2302" s="931"/>
      <c r="J2302" s="931"/>
      <c r="K2302" s="931"/>
      <c r="L2302" s="920"/>
      <c r="M2302" s="920"/>
      <c r="N2302" s="920"/>
      <c r="S2302" s="919"/>
    </row>
    <row r="2303" spans="1:19" ht="12.75" customHeight="1" x14ac:dyDescent="0.15">
      <c r="A2303" s="935">
        <v>2298</v>
      </c>
      <c r="B2303" s="919"/>
      <c r="C2303" s="920"/>
      <c r="D2303" s="931"/>
      <c r="E2303" s="893" t="b">
        <f t="shared" ca="1" si="100"/>
        <v>1</v>
      </c>
      <c r="F2303" s="893" t="str">
        <f t="array" aca="1" ref="F2303" ca="1">IF(G2303&lt;&gt;"",INDIRECT("'"&amp;G2303&amp;"'!"&amp;H2303),"")</f>
        <v/>
      </c>
      <c r="G2303" s="560"/>
      <c r="H2303" s="893"/>
      <c r="I2303" s="931"/>
      <c r="J2303" s="931"/>
      <c r="K2303" s="931"/>
      <c r="L2303" s="920"/>
      <c r="M2303" s="920"/>
      <c r="N2303" s="920"/>
      <c r="S2303" s="919"/>
    </row>
    <row r="2304" spans="1:19" ht="12.75" customHeight="1" x14ac:dyDescent="0.15">
      <c r="A2304" s="935">
        <v>2299</v>
      </c>
      <c r="B2304" s="919"/>
      <c r="C2304" s="920"/>
      <c r="D2304" s="931"/>
      <c r="E2304" s="893" t="b">
        <f t="shared" ca="1" si="100"/>
        <v>1</v>
      </c>
      <c r="F2304" s="893" t="str">
        <f t="array" aca="1" ref="F2304" ca="1">IF(G2304&lt;&gt;"",INDIRECT("'"&amp;G2304&amp;"'!"&amp;H2304),"")</f>
        <v/>
      </c>
      <c r="G2304" s="560"/>
      <c r="H2304" s="893"/>
      <c r="I2304" s="931"/>
      <c r="J2304" s="931"/>
      <c r="K2304" s="931"/>
      <c r="L2304" s="920"/>
      <c r="M2304" s="920"/>
      <c r="N2304" s="920"/>
      <c r="S2304" s="919"/>
    </row>
    <row r="2305" spans="1:19" ht="12.75" customHeight="1" x14ac:dyDescent="0.15">
      <c r="A2305" s="935">
        <v>2300</v>
      </c>
      <c r="B2305" s="919"/>
      <c r="C2305" s="920"/>
      <c r="D2305" s="931"/>
      <c r="E2305" s="893" t="b">
        <f t="shared" ca="1" si="100"/>
        <v>1</v>
      </c>
      <c r="F2305" s="893" t="str">
        <f t="array" aca="1" ref="F2305" ca="1">IF(G2305&lt;&gt;"",INDIRECT("'"&amp;G2305&amp;"'!"&amp;H2305),"")</f>
        <v/>
      </c>
      <c r="G2305" s="560"/>
      <c r="H2305" s="893"/>
      <c r="I2305" s="931"/>
      <c r="J2305" s="931"/>
      <c r="K2305" s="931"/>
      <c r="L2305" s="920"/>
      <c r="M2305" s="920"/>
      <c r="N2305" s="920"/>
      <c r="S2305" s="919"/>
    </row>
    <row r="2306" spans="1:19" ht="12.75" customHeight="1" x14ac:dyDescent="0.15">
      <c r="A2306" s="935">
        <v>2301</v>
      </c>
      <c r="B2306" s="919"/>
      <c r="C2306" s="920"/>
      <c r="D2306" s="931"/>
      <c r="E2306" s="893" t="b">
        <f t="shared" ca="1" si="100"/>
        <v>1</v>
      </c>
      <c r="F2306" s="893" t="str">
        <f t="array" aca="1" ref="F2306" ca="1">IF(G2306&lt;&gt;"",INDIRECT("'"&amp;G2306&amp;"'!"&amp;H2306),"")</f>
        <v/>
      </c>
      <c r="G2306" s="560"/>
      <c r="H2306" s="893"/>
      <c r="I2306" s="931"/>
      <c r="J2306" s="931"/>
      <c r="K2306" s="931"/>
      <c r="L2306" s="920"/>
      <c r="M2306" s="920"/>
      <c r="N2306" s="920"/>
      <c r="S2306" s="919"/>
    </row>
    <row r="2307" spans="1:19" ht="12.75" customHeight="1" x14ac:dyDescent="0.15">
      <c r="A2307" s="935">
        <v>2302</v>
      </c>
      <c r="B2307" s="919"/>
      <c r="C2307" s="920"/>
      <c r="D2307" s="931"/>
      <c r="E2307" s="893" t="b">
        <f t="shared" ca="1" si="100"/>
        <v>1</v>
      </c>
      <c r="F2307" s="893" t="str">
        <f t="array" aca="1" ref="F2307" ca="1">IF(G2307&lt;&gt;"",INDIRECT("'"&amp;G2307&amp;"'!"&amp;H2307),"")</f>
        <v/>
      </c>
      <c r="G2307" s="560"/>
      <c r="H2307" s="893"/>
      <c r="I2307" s="931"/>
      <c r="J2307" s="931"/>
      <c r="K2307" s="931"/>
      <c r="L2307" s="920"/>
      <c r="M2307" s="920"/>
      <c r="N2307" s="920"/>
      <c r="S2307" s="919"/>
    </row>
    <row r="2308" spans="1:19" ht="12.75" customHeight="1" x14ac:dyDescent="0.15">
      <c r="A2308" s="935">
        <v>2303</v>
      </c>
      <c r="B2308" s="919"/>
      <c r="C2308" s="920"/>
      <c r="D2308" s="931"/>
      <c r="E2308" s="893" t="b">
        <f t="shared" ca="1" si="100"/>
        <v>1</v>
      </c>
      <c r="F2308" s="893" t="str">
        <f t="array" aca="1" ref="F2308" ca="1">IF(G2308&lt;&gt;"",INDIRECT("'"&amp;G2308&amp;"'!"&amp;H2308),"")</f>
        <v/>
      </c>
      <c r="G2308" s="560"/>
      <c r="H2308" s="893"/>
      <c r="I2308" s="931"/>
      <c r="J2308" s="931"/>
      <c r="K2308" s="931"/>
      <c r="L2308" s="920"/>
      <c r="M2308" s="920"/>
      <c r="N2308" s="920"/>
      <c r="S2308" s="919"/>
    </row>
    <row r="2309" spans="1:19" ht="12.75" customHeight="1" x14ac:dyDescent="0.15">
      <c r="A2309" s="935">
        <v>2304</v>
      </c>
      <c r="B2309" s="919"/>
      <c r="C2309" s="920"/>
      <c r="D2309" s="931"/>
      <c r="E2309" s="893" t="b">
        <f t="shared" ca="1" si="100"/>
        <v>1</v>
      </c>
      <c r="F2309" s="893" t="str">
        <f t="array" aca="1" ref="F2309" ca="1">IF(G2309&lt;&gt;"",INDIRECT("'"&amp;G2309&amp;"'!"&amp;H2309),"")</f>
        <v/>
      </c>
      <c r="G2309" s="560"/>
      <c r="H2309" s="893"/>
      <c r="I2309" s="931"/>
      <c r="J2309" s="931"/>
      <c r="K2309" s="931"/>
      <c r="L2309" s="920"/>
      <c r="M2309" s="920"/>
      <c r="N2309" s="920"/>
      <c r="S2309" s="919"/>
    </row>
    <row r="2310" spans="1:19" ht="12.75" customHeight="1" x14ac:dyDescent="0.15">
      <c r="A2310" s="935">
        <v>2305</v>
      </c>
      <c r="B2310" s="919"/>
      <c r="C2310" s="920"/>
      <c r="D2310" s="931"/>
      <c r="E2310" s="893" t="b">
        <f t="shared" ca="1" si="100"/>
        <v>1</v>
      </c>
      <c r="F2310" s="893" t="str">
        <f t="array" aca="1" ref="F2310" ca="1">IF(G2310&lt;&gt;"",INDIRECT("'"&amp;G2310&amp;"'!"&amp;H2310),"")</f>
        <v/>
      </c>
      <c r="G2310" s="560"/>
      <c r="H2310" s="893"/>
      <c r="I2310" s="931"/>
      <c r="J2310" s="931"/>
      <c r="K2310" s="931"/>
      <c r="L2310" s="920"/>
      <c r="M2310" s="920"/>
      <c r="N2310" s="920"/>
      <c r="S2310" s="919"/>
    </row>
    <row r="2311" spans="1:19" ht="12.75" customHeight="1" x14ac:dyDescent="0.15">
      <c r="A2311" s="935">
        <v>2306</v>
      </c>
      <c r="B2311" s="919"/>
      <c r="C2311" s="920"/>
      <c r="D2311" s="931"/>
      <c r="E2311" s="893" t="b">
        <f t="shared" ca="1" si="100"/>
        <v>1</v>
      </c>
      <c r="F2311" s="893" t="str">
        <f t="array" aca="1" ref="F2311" ca="1">IF(G2311&lt;&gt;"",INDIRECT("'"&amp;G2311&amp;"'!"&amp;H2311),"")</f>
        <v/>
      </c>
      <c r="G2311" s="560"/>
      <c r="H2311" s="893"/>
      <c r="I2311" s="931"/>
      <c r="J2311" s="931"/>
      <c r="K2311" s="931"/>
      <c r="L2311" s="920"/>
      <c r="M2311" s="920"/>
      <c r="N2311" s="920"/>
      <c r="S2311" s="919"/>
    </row>
    <row r="2312" spans="1:19" ht="12.75" customHeight="1" x14ac:dyDescent="0.15">
      <c r="A2312" s="935">
        <v>2307</v>
      </c>
      <c r="B2312" s="919"/>
      <c r="C2312" s="920"/>
      <c r="D2312" s="931"/>
      <c r="E2312" s="893" t="b">
        <f t="shared" ca="1" si="100"/>
        <v>1</v>
      </c>
      <c r="F2312" s="893" t="str">
        <f t="array" aca="1" ref="F2312" ca="1">IF(G2312&lt;&gt;"",INDIRECT("'"&amp;G2312&amp;"'!"&amp;H2312),"")</f>
        <v/>
      </c>
      <c r="G2312" s="560"/>
      <c r="H2312" s="893"/>
      <c r="I2312" s="931"/>
      <c r="J2312" s="931"/>
      <c r="K2312" s="931"/>
      <c r="L2312" s="920"/>
      <c r="M2312" s="920"/>
      <c r="N2312" s="920"/>
      <c r="S2312" s="919"/>
    </row>
    <row r="2313" spans="1:19" ht="12.75" customHeight="1" x14ac:dyDescent="0.15">
      <c r="A2313" s="935">
        <v>2308</v>
      </c>
      <c r="B2313" s="919"/>
      <c r="C2313" s="920"/>
      <c r="D2313" s="931"/>
      <c r="E2313" s="893" t="b">
        <f t="shared" ca="1" si="100"/>
        <v>1</v>
      </c>
      <c r="F2313" s="893" t="str">
        <f t="array" aca="1" ref="F2313" ca="1">IF(G2313&lt;&gt;"",INDIRECT("'"&amp;G2313&amp;"'!"&amp;H2313),"")</f>
        <v/>
      </c>
      <c r="G2313" s="560"/>
      <c r="H2313" s="893"/>
      <c r="I2313" s="931"/>
      <c r="J2313" s="931"/>
      <c r="K2313" s="931"/>
      <c r="L2313" s="920"/>
      <c r="M2313" s="920"/>
      <c r="N2313" s="920"/>
      <c r="S2313" s="919"/>
    </row>
    <row r="2314" spans="1:19" ht="12.75" customHeight="1" x14ac:dyDescent="0.15">
      <c r="A2314" s="935">
        <v>2309</v>
      </c>
      <c r="B2314" s="919"/>
      <c r="C2314" s="920"/>
      <c r="D2314" s="931"/>
      <c r="E2314" s="893" t="b">
        <f t="shared" ca="1" si="100"/>
        <v>1</v>
      </c>
      <c r="F2314" s="893" t="str">
        <f t="array" aca="1" ref="F2314" ca="1">IF(G2314&lt;&gt;"",INDIRECT("'"&amp;G2314&amp;"'!"&amp;H2314),"")</f>
        <v/>
      </c>
      <c r="G2314" s="560"/>
      <c r="H2314" s="893"/>
      <c r="I2314" s="931"/>
      <c r="J2314" s="931"/>
      <c r="K2314" s="931"/>
      <c r="L2314" s="920"/>
      <c r="M2314" s="920"/>
      <c r="N2314" s="920"/>
      <c r="S2314" s="919"/>
    </row>
    <row r="2315" spans="1:19" ht="12.75" customHeight="1" x14ac:dyDescent="0.15">
      <c r="A2315" s="935">
        <v>2310</v>
      </c>
      <c r="B2315" s="919"/>
      <c r="C2315" s="920"/>
      <c r="D2315" s="931"/>
      <c r="E2315" s="893" t="b">
        <f t="shared" ca="1" si="100"/>
        <v>1</v>
      </c>
      <c r="F2315" s="893" t="str">
        <f t="array" aca="1" ref="F2315" ca="1">IF(G2315&lt;&gt;"",INDIRECT("'"&amp;G2315&amp;"'!"&amp;H2315),"")</f>
        <v/>
      </c>
      <c r="G2315" s="560"/>
      <c r="H2315" s="893"/>
      <c r="I2315" s="931"/>
      <c r="J2315" s="931"/>
      <c r="K2315" s="931"/>
      <c r="L2315" s="920"/>
      <c r="M2315" s="920"/>
      <c r="N2315" s="920"/>
      <c r="S2315" s="919"/>
    </row>
    <row r="2316" spans="1:19" ht="12.75" customHeight="1" x14ac:dyDescent="0.15">
      <c r="A2316" s="935">
        <v>2311</v>
      </c>
      <c r="B2316" s="919"/>
      <c r="C2316" s="920"/>
      <c r="D2316" s="931"/>
      <c r="E2316" s="893" t="b">
        <f t="shared" ca="1" si="100"/>
        <v>1</v>
      </c>
      <c r="F2316" s="893" t="str">
        <f t="array" aca="1" ref="F2316" ca="1">IF(G2316&lt;&gt;"",INDIRECT("'"&amp;G2316&amp;"'!"&amp;H2316),"")</f>
        <v/>
      </c>
      <c r="G2316" s="560"/>
      <c r="H2316" s="893"/>
      <c r="I2316" s="931"/>
      <c r="J2316" s="931"/>
      <c r="K2316" s="931"/>
      <c r="L2316" s="920"/>
      <c r="M2316" s="920"/>
      <c r="N2316" s="920"/>
      <c r="S2316" s="919"/>
    </row>
    <row r="2317" spans="1:19" ht="12.75" customHeight="1" x14ac:dyDescent="0.15">
      <c r="A2317" s="935">
        <v>2312</v>
      </c>
      <c r="B2317" s="919"/>
      <c r="C2317" s="920"/>
      <c r="D2317" s="931"/>
      <c r="E2317" s="893" t="b">
        <f t="shared" ca="1" si="100"/>
        <v>1</v>
      </c>
      <c r="F2317" s="893" t="str">
        <f t="array" aca="1" ref="F2317" ca="1">IF(G2317&lt;&gt;"",INDIRECT("'"&amp;G2317&amp;"'!"&amp;H2317),"")</f>
        <v/>
      </c>
      <c r="G2317" s="560"/>
      <c r="H2317" s="893"/>
      <c r="I2317" s="931"/>
      <c r="J2317" s="931"/>
      <c r="K2317" s="931"/>
      <c r="L2317" s="920"/>
      <c r="M2317" s="920"/>
      <c r="N2317" s="920"/>
      <c r="S2317" s="919"/>
    </row>
    <row r="2318" spans="1:19" ht="12.75" customHeight="1" x14ac:dyDescent="0.15">
      <c r="A2318" s="935">
        <v>2313</v>
      </c>
      <c r="B2318" s="919"/>
      <c r="C2318" s="920"/>
      <c r="D2318" s="931"/>
      <c r="E2318" s="893" t="b">
        <f t="shared" ca="1" si="100"/>
        <v>1</v>
      </c>
      <c r="F2318" s="893" t="str">
        <f t="array" aca="1" ref="F2318" ca="1">IF(G2318&lt;&gt;"",INDIRECT("'"&amp;G2318&amp;"'!"&amp;H2318),"")</f>
        <v/>
      </c>
      <c r="G2318" s="560"/>
      <c r="H2318" s="893"/>
      <c r="I2318" s="931"/>
      <c r="J2318" s="931"/>
      <c r="K2318" s="931"/>
      <c r="L2318" s="920"/>
      <c r="M2318" s="920"/>
      <c r="N2318" s="920"/>
      <c r="S2318" s="919"/>
    </row>
    <row r="2319" spans="1:19" ht="12.75" customHeight="1" x14ac:dyDescent="0.15">
      <c r="A2319" s="935">
        <v>2314</v>
      </c>
      <c r="B2319" s="919"/>
      <c r="C2319" s="920"/>
      <c r="D2319" s="931"/>
      <c r="E2319" s="893" t="b">
        <f t="shared" ca="1" si="100"/>
        <v>1</v>
      </c>
      <c r="F2319" s="893" t="str">
        <f t="array" aca="1" ref="F2319" ca="1">IF(G2319&lt;&gt;"",INDIRECT("'"&amp;G2319&amp;"'!"&amp;H2319),"")</f>
        <v/>
      </c>
      <c r="G2319" s="560"/>
      <c r="H2319" s="893"/>
      <c r="I2319" s="931"/>
      <c r="J2319" s="931"/>
      <c r="K2319" s="931"/>
      <c r="L2319" s="920"/>
      <c r="M2319" s="920"/>
      <c r="N2319" s="920"/>
      <c r="S2319" s="919"/>
    </row>
    <row r="2320" spans="1:19" ht="12.75" customHeight="1" x14ac:dyDescent="0.15">
      <c r="A2320" s="935">
        <v>2315</v>
      </c>
      <c r="B2320" s="919"/>
      <c r="C2320" s="920"/>
      <c r="D2320" s="931"/>
      <c r="E2320" s="893" t="b">
        <f t="shared" ca="1" si="100"/>
        <v>1</v>
      </c>
      <c r="F2320" s="893" t="str">
        <f t="array" aca="1" ref="F2320" ca="1">IF(G2320&lt;&gt;"",INDIRECT("'"&amp;G2320&amp;"'!"&amp;H2320),"")</f>
        <v/>
      </c>
      <c r="G2320" s="560"/>
      <c r="H2320" s="893"/>
      <c r="I2320" s="931"/>
      <c r="J2320" s="931"/>
      <c r="K2320" s="931"/>
      <c r="L2320" s="920"/>
      <c r="M2320" s="920"/>
      <c r="N2320" s="920"/>
      <c r="S2320" s="919"/>
    </row>
    <row r="2321" spans="1:19" ht="12.75" customHeight="1" x14ac:dyDescent="0.15">
      <c r="A2321" s="935">
        <v>2316</v>
      </c>
      <c r="B2321" s="919"/>
      <c r="C2321" s="920"/>
      <c r="D2321" s="931"/>
      <c r="E2321" s="893" t="b">
        <f t="shared" ca="1" si="100"/>
        <v>1</v>
      </c>
      <c r="F2321" s="893" t="str">
        <f t="array" aca="1" ref="F2321" ca="1">IF(G2321&lt;&gt;"",INDIRECT("'"&amp;G2321&amp;"'!"&amp;H2321),"")</f>
        <v/>
      </c>
      <c r="G2321" s="560"/>
      <c r="H2321" s="893"/>
      <c r="I2321" s="931"/>
      <c r="J2321" s="931"/>
      <c r="K2321" s="931"/>
      <c r="L2321" s="920"/>
      <c r="M2321" s="920"/>
      <c r="N2321" s="920"/>
      <c r="S2321" s="919"/>
    </row>
    <row r="2322" spans="1:19" ht="12.75" customHeight="1" x14ac:dyDescent="0.15">
      <c r="A2322" s="935">
        <v>2317</v>
      </c>
      <c r="B2322" s="919"/>
      <c r="C2322" s="920"/>
      <c r="D2322" s="931"/>
      <c r="E2322" s="893" t="b">
        <f t="shared" ca="1" si="100"/>
        <v>1</v>
      </c>
      <c r="F2322" s="893" t="str">
        <f t="array" aca="1" ref="F2322" ca="1">IF(G2322&lt;&gt;"",INDIRECT("'"&amp;G2322&amp;"'!"&amp;H2322),"")</f>
        <v/>
      </c>
      <c r="G2322" s="560"/>
      <c r="H2322" s="893"/>
      <c r="I2322" s="931"/>
      <c r="J2322" s="931"/>
      <c r="K2322" s="931"/>
      <c r="L2322" s="920"/>
      <c r="M2322" s="920"/>
      <c r="N2322" s="920"/>
      <c r="S2322" s="919"/>
    </row>
    <row r="2323" spans="1:19" ht="12.75" customHeight="1" x14ac:dyDescent="0.15">
      <c r="A2323" s="935">
        <v>2318</v>
      </c>
      <c r="B2323" s="919"/>
      <c r="C2323" s="920"/>
      <c r="D2323" s="931"/>
      <c r="E2323" s="893" t="b">
        <f t="shared" ca="1" si="100"/>
        <v>1</v>
      </c>
      <c r="F2323" s="893" t="str">
        <f t="array" aca="1" ref="F2323" ca="1">IF(G2323&lt;&gt;"",INDIRECT("'"&amp;G2323&amp;"'!"&amp;H2323),"")</f>
        <v/>
      </c>
      <c r="G2323" s="560"/>
      <c r="H2323" s="893"/>
      <c r="I2323" s="931"/>
      <c r="J2323" s="931"/>
      <c r="K2323" s="931"/>
      <c r="L2323" s="920"/>
      <c r="M2323" s="920"/>
      <c r="N2323" s="920"/>
      <c r="S2323" s="919"/>
    </row>
    <row r="2324" spans="1:19" ht="12.75" customHeight="1" x14ac:dyDescent="0.15">
      <c r="A2324" s="935">
        <v>2319</v>
      </c>
      <c r="B2324" s="919"/>
      <c r="C2324" s="920"/>
      <c r="D2324" s="931"/>
      <c r="E2324" s="893" t="b">
        <f t="shared" ca="1" si="100"/>
        <v>1</v>
      </c>
      <c r="F2324" s="893" t="str">
        <f t="array" aca="1" ref="F2324" ca="1">IF(G2324&lt;&gt;"",INDIRECT("'"&amp;G2324&amp;"'!"&amp;H2324),"")</f>
        <v/>
      </c>
      <c r="G2324" s="560"/>
      <c r="H2324" s="893"/>
      <c r="I2324" s="931"/>
      <c r="J2324" s="931"/>
      <c r="K2324" s="931"/>
      <c r="L2324" s="920"/>
      <c r="M2324" s="920"/>
      <c r="N2324" s="920"/>
      <c r="S2324" s="919"/>
    </row>
    <row r="2325" spans="1:19" ht="12.75" customHeight="1" x14ac:dyDescent="0.15">
      <c r="A2325" s="935">
        <v>2320</v>
      </c>
      <c r="B2325" s="919"/>
      <c r="C2325" s="920"/>
      <c r="D2325" s="931"/>
      <c r="E2325" s="893" t="b">
        <f t="shared" ca="1" si="100"/>
        <v>1</v>
      </c>
      <c r="F2325" s="893" t="str">
        <f t="array" aca="1" ref="F2325" ca="1">IF(G2325&lt;&gt;"",INDIRECT("'"&amp;G2325&amp;"'!"&amp;H2325),"")</f>
        <v/>
      </c>
      <c r="G2325" s="560"/>
      <c r="H2325" s="893"/>
      <c r="I2325" s="931"/>
      <c r="J2325" s="931"/>
      <c r="K2325" s="931"/>
      <c r="L2325" s="920"/>
      <c r="M2325" s="920"/>
      <c r="N2325" s="920"/>
      <c r="S2325" s="919"/>
    </row>
    <row r="2326" spans="1:19" ht="12.75" customHeight="1" x14ac:dyDescent="0.15">
      <c r="A2326" s="935">
        <v>2321</v>
      </c>
      <c r="B2326" s="919"/>
      <c r="C2326" s="920"/>
      <c r="D2326" s="931"/>
      <c r="E2326" s="893" t="b">
        <f t="shared" ca="1" si="100"/>
        <v>1</v>
      </c>
      <c r="F2326" s="893" t="str">
        <f t="array" aca="1" ref="F2326" ca="1">IF(G2326&lt;&gt;"",INDIRECT("'"&amp;G2326&amp;"'!"&amp;H2326),"")</f>
        <v/>
      </c>
      <c r="G2326" s="560"/>
      <c r="H2326" s="893"/>
      <c r="I2326" s="931"/>
      <c r="J2326" s="931"/>
      <c r="K2326" s="931"/>
      <c r="L2326" s="920"/>
      <c r="M2326" s="920"/>
      <c r="N2326" s="920"/>
      <c r="S2326" s="919"/>
    </row>
    <row r="2327" spans="1:19" ht="12.75" customHeight="1" x14ac:dyDescent="0.15">
      <c r="A2327" s="935">
        <v>2322</v>
      </c>
      <c r="B2327" s="919"/>
      <c r="C2327" s="920"/>
      <c r="D2327" s="931"/>
      <c r="E2327" s="893" t="b">
        <f t="shared" ca="1" si="100"/>
        <v>1</v>
      </c>
      <c r="F2327" s="893" t="str">
        <f t="array" aca="1" ref="F2327" ca="1">IF(G2327&lt;&gt;"",INDIRECT("'"&amp;G2327&amp;"'!"&amp;H2327),"")</f>
        <v/>
      </c>
      <c r="G2327" s="560"/>
      <c r="H2327" s="893"/>
      <c r="I2327" s="931"/>
      <c r="J2327" s="931"/>
      <c r="K2327" s="931"/>
      <c r="L2327" s="920"/>
      <c r="M2327" s="920"/>
      <c r="N2327" s="920"/>
      <c r="S2327" s="919"/>
    </row>
    <row r="2328" spans="1:19" ht="12.75" customHeight="1" x14ac:dyDescent="0.15">
      <c r="A2328" s="935">
        <v>2323</v>
      </c>
      <c r="B2328" s="919"/>
      <c r="C2328" s="920"/>
      <c r="D2328" s="931"/>
      <c r="E2328" s="893" t="b">
        <f t="shared" ca="1" si="100"/>
        <v>1</v>
      </c>
      <c r="F2328" s="893" t="str">
        <f t="array" aca="1" ref="F2328" ca="1">IF(G2328&lt;&gt;"",INDIRECT("'"&amp;G2328&amp;"'!"&amp;H2328),"")</f>
        <v/>
      </c>
      <c r="G2328" s="560"/>
      <c r="H2328" s="893"/>
      <c r="I2328" s="931"/>
      <c r="J2328" s="931"/>
      <c r="K2328" s="931"/>
      <c r="L2328" s="920"/>
      <c r="M2328" s="920"/>
      <c r="N2328" s="920"/>
      <c r="S2328" s="919"/>
    </row>
    <row r="2329" spans="1:19" ht="12.75" customHeight="1" x14ac:dyDescent="0.15">
      <c r="A2329" s="935">
        <v>2324</v>
      </c>
      <c r="B2329" s="919"/>
      <c r="C2329" s="920"/>
      <c r="D2329" s="931"/>
      <c r="E2329" s="893" t="b">
        <f t="shared" ca="1" si="100"/>
        <v>1</v>
      </c>
      <c r="F2329" s="893" t="str">
        <f t="array" aca="1" ref="F2329" ca="1">IF(G2329&lt;&gt;"",INDIRECT("'"&amp;G2329&amp;"'!"&amp;H2329),"")</f>
        <v/>
      </c>
      <c r="G2329" s="560"/>
      <c r="H2329" s="893"/>
      <c r="I2329" s="931"/>
      <c r="J2329" s="931"/>
      <c r="K2329" s="931"/>
      <c r="L2329" s="920"/>
      <c r="M2329" s="920"/>
      <c r="N2329" s="920"/>
      <c r="S2329" s="919"/>
    </row>
    <row r="2330" spans="1:19" ht="12.75" customHeight="1" x14ac:dyDescent="0.15">
      <c r="A2330" s="935">
        <v>2325</v>
      </c>
      <c r="B2330" s="919"/>
      <c r="C2330" s="920"/>
      <c r="D2330" s="931"/>
      <c r="E2330" s="893" t="b">
        <f t="shared" ca="1" si="100"/>
        <v>1</v>
      </c>
      <c r="F2330" s="893" t="str">
        <f t="array" aca="1" ref="F2330" ca="1">IF(G2330&lt;&gt;"",INDIRECT("'"&amp;G2330&amp;"'!"&amp;H2330),"")</f>
        <v/>
      </c>
      <c r="G2330" s="560"/>
      <c r="H2330" s="893"/>
      <c r="I2330" s="931"/>
      <c r="J2330" s="931"/>
      <c r="K2330" s="931"/>
      <c r="L2330" s="920"/>
      <c r="M2330" s="920"/>
      <c r="N2330" s="920"/>
      <c r="S2330" s="919"/>
    </row>
    <row r="2331" spans="1:19" ht="12.75" customHeight="1" x14ac:dyDescent="0.15">
      <c r="A2331" s="935">
        <v>2326</v>
      </c>
      <c r="B2331" s="919"/>
      <c r="C2331" s="920"/>
      <c r="D2331" s="931"/>
      <c r="E2331" s="893" t="b">
        <f t="shared" ca="1" si="100"/>
        <v>1</v>
      </c>
      <c r="F2331" s="893" t="str">
        <f t="array" aca="1" ref="F2331" ca="1">IF(G2331&lt;&gt;"",INDIRECT("'"&amp;G2331&amp;"'!"&amp;H2331),"")</f>
        <v/>
      </c>
      <c r="G2331" s="560"/>
      <c r="H2331" s="893"/>
      <c r="I2331" s="931"/>
      <c r="J2331" s="931"/>
      <c r="K2331" s="931"/>
      <c r="L2331" s="920"/>
      <c r="M2331" s="920"/>
      <c r="N2331" s="920"/>
      <c r="S2331" s="919"/>
    </row>
    <row r="2332" spans="1:19" ht="12.75" customHeight="1" x14ac:dyDescent="0.15">
      <c r="A2332" s="935">
        <v>2327</v>
      </c>
      <c r="B2332" s="919"/>
      <c r="C2332" s="920"/>
      <c r="D2332" s="931"/>
      <c r="E2332" s="893" t="b">
        <f t="shared" ca="1" si="100"/>
        <v>1</v>
      </c>
      <c r="F2332" s="893" t="str">
        <f t="array" aca="1" ref="F2332" ca="1">IF(G2332&lt;&gt;"",INDIRECT("'"&amp;G2332&amp;"'!"&amp;H2332),"")</f>
        <v/>
      </c>
      <c r="G2332" s="560"/>
      <c r="H2332" s="893"/>
      <c r="I2332" s="931"/>
      <c r="J2332" s="931"/>
      <c r="K2332" s="931"/>
      <c r="L2332" s="920"/>
      <c r="M2332" s="920"/>
      <c r="N2332" s="920"/>
      <c r="S2332" s="919"/>
    </row>
    <row r="2333" spans="1:19" ht="12.75" customHeight="1" x14ac:dyDescent="0.15">
      <c r="A2333" s="935">
        <v>2328</v>
      </c>
      <c r="B2333" s="919"/>
      <c r="C2333" s="920"/>
      <c r="D2333" s="931"/>
      <c r="E2333" s="893" t="b">
        <f t="shared" ca="1" si="100"/>
        <v>1</v>
      </c>
      <c r="F2333" s="893" t="str">
        <f t="array" aca="1" ref="F2333" ca="1">IF(G2333&lt;&gt;"",INDIRECT("'"&amp;G2333&amp;"'!"&amp;H2333),"")</f>
        <v/>
      </c>
      <c r="G2333" s="560"/>
      <c r="H2333" s="893"/>
      <c r="I2333" s="931"/>
      <c r="J2333" s="931"/>
      <c r="K2333" s="931"/>
      <c r="L2333" s="920"/>
      <c r="M2333" s="920"/>
      <c r="N2333" s="920"/>
      <c r="S2333" s="919"/>
    </row>
    <row r="2334" spans="1:19" ht="12.75" customHeight="1" x14ac:dyDescent="0.15">
      <c r="A2334" s="935">
        <v>2329</v>
      </c>
      <c r="B2334" s="919"/>
      <c r="C2334" s="920"/>
      <c r="D2334" s="931"/>
      <c r="E2334" s="893" t="b">
        <f t="shared" ca="1" si="100"/>
        <v>1</v>
      </c>
      <c r="F2334" s="893" t="str">
        <f t="array" aca="1" ref="F2334" ca="1">IF(G2334&lt;&gt;"",INDIRECT("'"&amp;G2334&amp;"'!"&amp;H2334),"")</f>
        <v/>
      </c>
      <c r="G2334" s="560"/>
      <c r="H2334" s="893"/>
      <c r="I2334" s="931"/>
      <c r="J2334" s="931"/>
      <c r="K2334" s="931"/>
      <c r="L2334" s="920"/>
      <c r="M2334" s="920"/>
      <c r="N2334" s="920"/>
      <c r="S2334" s="919"/>
    </row>
    <row r="2335" spans="1:19" ht="12.75" customHeight="1" x14ac:dyDescent="0.15">
      <c r="A2335" s="935">
        <v>2330</v>
      </c>
      <c r="B2335" s="919"/>
      <c r="C2335" s="920"/>
      <c r="D2335" s="931"/>
      <c r="E2335" s="893" t="b">
        <f t="shared" ca="1" si="100"/>
        <v>1</v>
      </c>
      <c r="F2335" s="893" t="str">
        <f t="array" aca="1" ref="F2335" ca="1">IF(G2335&lt;&gt;"",INDIRECT("'"&amp;G2335&amp;"'!"&amp;H2335),"")</f>
        <v/>
      </c>
      <c r="G2335" s="560"/>
      <c r="H2335" s="893"/>
      <c r="I2335" s="931"/>
      <c r="J2335" s="931"/>
      <c r="K2335" s="931"/>
      <c r="L2335" s="920"/>
      <c r="M2335" s="920"/>
      <c r="N2335" s="920"/>
      <c r="S2335" s="919"/>
    </row>
    <row r="2336" spans="1:19" ht="12.75" customHeight="1" x14ac:dyDescent="0.15">
      <c r="A2336" s="935">
        <v>2331</v>
      </c>
      <c r="B2336" s="919"/>
      <c r="C2336" s="920"/>
      <c r="D2336" s="931"/>
      <c r="E2336" s="893" t="b">
        <f t="shared" ca="1" si="100"/>
        <v>1</v>
      </c>
      <c r="F2336" s="893" t="str">
        <f t="array" aca="1" ref="F2336" ca="1">IF(G2336&lt;&gt;"",INDIRECT("'"&amp;G2336&amp;"'!"&amp;H2336),"")</f>
        <v/>
      </c>
      <c r="G2336" s="560"/>
      <c r="H2336" s="893"/>
      <c r="I2336" s="931"/>
      <c r="J2336" s="931"/>
      <c r="K2336" s="931"/>
      <c r="L2336" s="920"/>
      <c r="M2336" s="920"/>
      <c r="N2336" s="920"/>
      <c r="S2336" s="919"/>
    </row>
    <row r="2337" spans="1:19" ht="12.75" customHeight="1" x14ac:dyDescent="0.15">
      <c r="A2337" s="935">
        <v>2332</v>
      </c>
      <c r="B2337" s="919"/>
      <c r="C2337" s="920"/>
      <c r="D2337" s="931"/>
      <c r="E2337" s="893" t="b">
        <f t="shared" ca="1" si="100"/>
        <v>1</v>
      </c>
      <c r="F2337" s="893" t="str">
        <f t="array" aca="1" ref="F2337" ca="1">IF(G2337&lt;&gt;"",INDIRECT("'"&amp;G2337&amp;"'!"&amp;H2337),"")</f>
        <v/>
      </c>
      <c r="G2337" s="560"/>
      <c r="H2337" s="893"/>
      <c r="I2337" s="931"/>
      <c r="J2337" s="931"/>
      <c r="K2337" s="931"/>
      <c r="L2337" s="920"/>
      <c r="M2337" s="920"/>
      <c r="N2337" s="920"/>
      <c r="S2337" s="919"/>
    </row>
    <row r="2338" spans="1:19" ht="12.75" customHeight="1" x14ac:dyDescent="0.15">
      <c r="A2338" s="935">
        <v>2333</v>
      </c>
      <c r="B2338" s="919"/>
      <c r="C2338" s="920"/>
      <c r="D2338" s="931"/>
      <c r="E2338" s="893" t="b">
        <f t="shared" ca="1" si="100"/>
        <v>1</v>
      </c>
      <c r="F2338" s="893" t="str">
        <f t="array" aca="1" ref="F2338" ca="1">IF(G2338&lt;&gt;"",INDIRECT("'"&amp;G2338&amp;"'!"&amp;H2338),"")</f>
        <v/>
      </c>
      <c r="G2338" s="560"/>
      <c r="H2338" s="893"/>
      <c r="I2338" s="931"/>
      <c r="J2338" s="931"/>
      <c r="K2338" s="931"/>
      <c r="L2338" s="920"/>
      <c r="M2338" s="920"/>
      <c r="N2338" s="920"/>
      <c r="S2338" s="919"/>
    </row>
    <row r="2339" spans="1:19" ht="12.75" customHeight="1" x14ac:dyDescent="0.15">
      <c r="A2339" s="935">
        <v>2334</v>
      </c>
      <c r="B2339" s="919"/>
      <c r="C2339" s="920"/>
      <c r="D2339" s="931"/>
      <c r="E2339" s="893" t="b">
        <f t="shared" ca="1" si="100"/>
        <v>1</v>
      </c>
      <c r="F2339" s="893" t="str">
        <f t="array" aca="1" ref="F2339" ca="1">IF(G2339&lt;&gt;"",INDIRECT("'"&amp;G2339&amp;"'!"&amp;H2339),"")</f>
        <v/>
      </c>
      <c r="G2339" s="560"/>
      <c r="H2339" s="893"/>
      <c r="I2339" s="931"/>
      <c r="J2339" s="931"/>
      <c r="K2339" s="931"/>
      <c r="L2339" s="920"/>
      <c r="M2339" s="920"/>
      <c r="N2339" s="920"/>
      <c r="S2339" s="919"/>
    </row>
    <row r="2340" spans="1:19" ht="12.75" customHeight="1" x14ac:dyDescent="0.15">
      <c r="A2340" s="935">
        <v>2335</v>
      </c>
      <c r="B2340" s="919"/>
      <c r="C2340" s="920"/>
      <c r="D2340" s="931"/>
      <c r="E2340" s="893" t="b">
        <f t="shared" ca="1" si="100"/>
        <v>1</v>
      </c>
      <c r="F2340" s="893" t="str">
        <f t="array" aca="1" ref="F2340" ca="1">IF(G2340&lt;&gt;"",INDIRECT("'"&amp;G2340&amp;"'!"&amp;H2340),"")</f>
        <v/>
      </c>
      <c r="G2340" s="560"/>
      <c r="H2340" s="893"/>
      <c r="I2340" s="931"/>
      <c r="J2340" s="931"/>
      <c r="K2340" s="931"/>
      <c r="L2340" s="920"/>
      <c r="M2340" s="920"/>
      <c r="N2340" s="920"/>
      <c r="S2340" s="919"/>
    </row>
    <row r="2341" spans="1:19" ht="12.75" customHeight="1" x14ac:dyDescent="0.15">
      <c r="A2341" s="935">
        <v>2336</v>
      </c>
      <c r="B2341" s="919"/>
      <c r="C2341" s="920"/>
      <c r="D2341" s="931"/>
      <c r="E2341" s="893" t="b">
        <f t="shared" ca="1" si="100"/>
        <v>1</v>
      </c>
      <c r="F2341" s="893" t="str">
        <f t="array" aca="1" ref="F2341" ca="1">IF(G2341&lt;&gt;"",INDIRECT("'"&amp;G2341&amp;"'!"&amp;H2341),"")</f>
        <v/>
      </c>
      <c r="G2341" s="560"/>
      <c r="H2341" s="893"/>
      <c r="I2341" s="931"/>
      <c r="J2341" s="931"/>
      <c r="K2341" s="931"/>
      <c r="L2341" s="920"/>
      <c r="M2341" s="920"/>
      <c r="N2341" s="920"/>
      <c r="S2341" s="919"/>
    </row>
    <row r="2342" spans="1:19" ht="12.75" customHeight="1" x14ac:dyDescent="0.15">
      <c r="A2342" s="935">
        <v>2337</v>
      </c>
      <c r="B2342" s="919"/>
      <c r="C2342" s="920"/>
      <c r="D2342" s="931"/>
      <c r="E2342" s="893" t="b">
        <f t="shared" ca="1" si="100"/>
        <v>1</v>
      </c>
      <c r="F2342" s="893" t="str">
        <f t="array" aca="1" ref="F2342" ca="1">IF(G2342&lt;&gt;"",INDIRECT("'"&amp;G2342&amp;"'!"&amp;H2342),"")</f>
        <v/>
      </c>
      <c r="G2342" s="560"/>
      <c r="H2342" s="893"/>
      <c r="I2342" s="931"/>
      <c r="J2342" s="931"/>
      <c r="K2342" s="931"/>
      <c r="L2342" s="920"/>
      <c r="M2342" s="920"/>
      <c r="N2342" s="920"/>
      <c r="S2342" s="919"/>
    </row>
    <row r="2343" spans="1:19" ht="12.75" customHeight="1" x14ac:dyDescent="0.15">
      <c r="A2343" s="935">
        <v>2338</v>
      </c>
      <c r="B2343" s="919"/>
      <c r="C2343" s="920"/>
      <c r="D2343" s="931"/>
      <c r="E2343" s="893" t="b">
        <f t="shared" ca="1" si="100"/>
        <v>1</v>
      </c>
      <c r="F2343" s="893" t="str">
        <f t="array" aca="1" ref="F2343" ca="1">IF(G2343&lt;&gt;"",INDIRECT("'"&amp;G2343&amp;"'!"&amp;H2343),"")</f>
        <v/>
      </c>
      <c r="G2343" s="560"/>
      <c r="H2343" s="893"/>
      <c r="I2343" s="931"/>
      <c r="J2343" s="931"/>
      <c r="K2343" s="931"/>
      <c r="L2343" s="920"/>
      <c r="M2343" s="920"/>
      <c r="N2343" s="920"/>
      <c r="S2343" s="919"/>
    </row>
    <row r="2344" spans="1:19" ht="12.75" customHeight="1" x14ac:dyDescent="0.15">
      <c r="A2344" s="935">
        <v>2339</v>
      </c>
      <c r="B2344" s="919"/>
      <c r="C2344" s="920"/>
      <c r="D2344" s="931"/>
      <c r="E2344" s="893" t="b">
        <f t="shared" ca="1" si="100"/>
        <v>1</v>
      </c>
      <c r="F2344" s="893" t="str">
        <f t="array" aca="1" ref="F2344" ca="1">IF(G2344&lt;&gt;"",INDIRECT("'"&amp;G2344&amp;"'!"&amp;H2344),"")</f>
        <v/>
      </c>
      <c r="G2344" s="560"/>
      <c r="H2344" s="893"/>
      <c r="I2344" s="931"/>
      <c r="J2344" s="931"/>
      <c r="K2344" s="931"/>
      <c r="L2344" s="920"/>
      <c r="M2344" s="920"/>
      <c r="N2344" s="920"/>
      <c r="S2344" s="919"/>
    </row>
    <row r="2345" spans="1:19" ht="12.75" customHeight="1" x14ac:dyDescent="0.15">
      <c r="A2345" s="935">
        <v>2340</v>
      </c>
      <c r="B2345" s="919"/>
      <c r="C2345" s="920"/>
      <c r="D2345" s="931"/>
      <c r="E2345" s="893" t="b">
        <f t="shared" ca="1" si="100"/>
        <v>1</v>
      </c>
      <c r="F2345" s="893" t="str">
        <f t="array" aca="1" ref="F2345" ca="1">IF(G2345&lt;&gt;"",INDIRECT("'"&amp;G2345&amp;"'!"&amp;H2345),"")</f>
        <v/>
      </c>
      <c r="G2345" s="560"/>
      <c r="H2345" s="893"/>
      <c r="I2345" s="931"/>
      <c r="J2345" s="931"/>
      <c r="K2345" s="931"/>
      <c r="L2345" s="920"/>
      <c r="M2345" s="920"/>
      <c r="N2345" s="920"/>
      <c r="S2345" s="919"/>
    </row>
    <row r="2346" spans="1:19" ht="12.75" customHeight="1" x14ac:dyDescent="0.15">
      <c r="A2346" s="935">
        <v>2341</v>
      </c>
      <c r="B2346" s="919"/>
      <c r="C2346" s="920"/>
      <c r="D2346" s="931"/>
      <c r="E2346" s="893" t="b">
        <f t="shared" ca="1" si="100"/>
        <v>1</v>
      </c>
      <c r="F2346" s="893" t="str">
        <f t="array" aca="1" ref="F2346" ca="1">IF(G2346&lt;&gt;"",INDIRECT("'"&amp;G2346&amp;"'!"&amp;H2346),"")</f>
        <v/>
      </c>
      <c r="G2346" s="560"/>
      <c r="H2346" s="893"/>
      <c r="I2346" s="931"/>
      <c r="J2346" s="931"/>
      <c r="K2346" s="931"/>
      <c r="L2346" s="920"/>
      <c r="M2346" s="920"/>
      <c r="N2346" s="920"/>
      <c r="S2346" s="919"/>
    </row>
    <row r="2347" spans="1:19" ht="12.75" customHeight="1" x14ac:dyDescent="0.15">
      <c r="A2347" s="935">
        <v>2342</v>
      </c>
      <c r="B2347" s="919"/>
      <c r="C2347" s="920"/>
      <c r="D2347" s="931"/>
      <c r="E2347" s="893" t="b">
        <f t="shared" ca="1" si="100"/>
        <v>1</v>
      </c>
      <c r="F2347" s="893" t="str">
        <f t="array" aca="1" ref="F2347" ca="1">IF(G2347&lt;&gt;"",INDIRECT("'"&amp;G2347&amp;"'!"&amp;H2347),"")</f>
        <v/>
      </c>
      <c r="G2347" s="560"/>
      <c r="H2347" s="893"/>
      <c r="I2347" s="931"/>
      <c r="J2347" s="931"/>
      <c r="K2347" s="931"/>
      <c r="L2347" s="920"/>
      <c r="M2347" s="920"/>
      <c r="N2347" s="920"/>
      <c r="S2347" s="919"/>
    </row>
    <row r="2348" spans="1:19" ht="12.75" customHeight="1" x14ac:dyDescent="0.15">
      <c r="A2348" s="935">
        <v>2343</v>
      </c>
      <c r="B2348" s="919"/>
      <c r="C2348" s="920"/>
      <c r="D2348" s="931"/>
      <c r="E2348" s="893" t="b">
        <f t="shared" ca="1" si="100"/>
        <v>1</v>
      </c>
      <c r="F2348" s="893" t="str">
        <f t="array" aca="1" ref="F2348" ca="1">IF(G2348&lt;&gt;"",INDIRECT("'"&amp;G2348&amp;"'!"&amp;H2348),"")</f>
        <v/>
      </c>
      <c r="G2348" s="560"/>
      <c r="H2348" s="893"/>
      <c r="I2348" s="931"/>
      <c r="J2348" s="931"/>
      <c r="K2348" s="931"/>
      <c r="L2348" s="920"/>
      <c r="M2348" s="920"/>
      <c r="N2348" s="920"/>
      <c r="S2348" s="919"/>
    </row>
    <row r="2349" spans="1:19" ht="12.75" customHeight="1" x14ac:dyDescent="0.15">
      <c r="A2349" s="935">
        <v>2344</v>
      </c>
      <c r="B2349" s="919"/>
      <c r="C2349" s="920"/>
      <c r="D2349" s="931"/>
      <c r="E2349" s="893" t="b">
        <f t="shared" ca="1" si="100"/>
        <v>1</v>
      </c>
      <c r="F2349" s="893" t="str">
        <f t="array" aca="1" ref="F2349" ca="1">IF(G2349&lt;&gt;"",INDIRECT("'"&amp;G2349&amp;"'!"&amp;H2349),"")</f>
        <v/>
      </c>
      <c r="G2349" s="560"/>
      <c r="H2349" s="893"/>
      <c r="I2349" s="931"/>
      <c r="J2349" s="931"/>
      <c r="K2349" s="931"/>
      <c r="L2349" s="920"/>
      <c r="M2349" s="920"/>
      <c r="N2349" s="920"/>
      <c r="S2349" s="919"/>
    </row>
    <row r="2350" spans="1:19" ht="12.75" customHeight="1" x14ac:dyDescent="0.15">
      <c r="A2350" s="935">
        <v>2345</v>
      </c>
      <c r="B2350" s="919"/>
      <c r="C2350" s="920"/>
      <c r="D2350" s="931"/>
      <c r="E2350" s="893" t="b">
        <f t="shared" ca="1" si="100"/>
        <v>1</v>
      </c>
      <c r="F2350" s="893" t="str">
        <f t="array" aca="1" ref="F2350" ca="1">IF(G2350&lt;&gt;"",INDIRECT("'"&amp;G2350&amp;"'!"&amp;H2350),"")</f>
        <v/>
      </c>
      <c r="G2350" s="560"/>
      <c r="H2350" s="893"/>
      <c r="I2350" s="931"/>
      <c r="J2350" s="931"/>
      <c r="K2350" s="931"/>
      <c r="L2350" s="920"/>
      <c r="M2350" s="920"/>
      <c r="N2350" s="920"/>
      <c r="S2350" s="919"/>
    </row>
    <row r="2351" spans="1:19" ht="12.75" customHeight="1" x14ac:dyDescent="0.15">
      <c r="A2351" s="935">
        <v>2346</v>
      </c>
      <c r="B2351" s="919"/>
      <c r="C2351" s="920"/>
      <c r="D2351" s="931"/>
      <c r="E2351" s="893" t="b">
        <f t="shared" ca="1" si="100"/>
        <v>1</v>
      </c>
      <c r="F2351" s="893" t="str">
        <f t="array" aca="1" ref="F2351" ca="1">IF(G2351&lt;&gt;"",INDIRECT("'"&amp;G2351&amp;"'!"&amp;H2351),"")</f>
        <v/>
      </c>
      <c r="G2351" s="560"/>
      <c r="H2351" s="893"/>
      <c r="I2351" s="931"/>
      <c r="J2351" s="931"/>
      <c r="K2351" s="931"/>
      <c r="L2351" s="920"/>
      <c r="M2351" s="920"/>
      <c r="N2351" s="920"/>
      <c r="S2351" s="919"/>
    </row>
    <row r="2352" spans="1:19" ht="12.75" customHeight="1" x14ac:dyDescent="0.15">
      <c r="A2352" s="935">
        <v>2347</v>
      </c>
      <c r="B2352" s="919"/>
      <c r="C2352" s="920"/>
      <c r="D2352" s="931"/>
      <c r="E2352" s="893" t="b">
        <f t="shared" ca="1" si="100"/>
        <v>1</v>
      </c>
      <c r="F2352" s="893" t="str">
        <f t="array" aca="1" ref="F2352" ca="1">IF(G2352&lt;&gt;"",INDIRECT("'"&amp;G2352&amp;"'!"&amp;H2352),"")</f>
        <v/>
      </c>
      <c r="G2352" s="560"/>
      <c r="H2352" s="893"/>
      <c r="I2352" s="931"/>
      <c r="J2352" s="931"/>
      <c r="K2352" s="931"/>
      <c r="L2352" s="920"/>
      <c r="M2352" s="920"/>
      <c r="N2352" s="920"/>
      <c r="S2352" s="919"/>
    </row>
    <row r="2353" spans="1:19" ht="12.75" customHeight="1" x14ac:dyDescent="0.15">
      <c r="A2353" s="935">
        <v>2348</v>
      </c>
      <c r="B2353" s="919"/>
      <c r="C2353" s="920"/>
      <c r="D2353" s="931"/>
      <c r="E2353" s="893" t="b">
        <f t="shared" ca="1" si="100"/>
        <v>1</v>
      </c>
      <c r="F2353" s="893" t="str">
        <f t="array" aca="1" ref="F2353" ca="1">IF(G2353&lt;&gt;"",INDIRECT("'"&amp;G2353&amp;"'!"&amp;H2353),"")</f>
        <v/>
      </c>
      <c r="G2353" s="560"/>
      <c r="H2353" s="893"/>
      <c r="I2353" s="931"/>
      <c r="J2353" s="931"/>
      <c r="K2353" s="931"/>
      <c r="L2353" s="920"/>
      <c r="M2353" s="920"/>
      <c r="N2353" s="920"/>
      <c r="S2353" s="919"/>
    </row>
    <row r="2354" spans="1:19" ht="12.75" customHeight="1" x14ac:dyDescent="0.15">
      <c r="A2354" s="935">
        <v>2349</v>
      </c>
      <c r="B2354" s="919"/>
      <c r="C2354" s="920"/>
      <c r="D2354" s="931"/>
      <c r="E2354" s="893" t="b">
        <f t="shared" ca="1" si="100"/>
        <v>1</v>
      </c>
      <c r="F2354" s="893" t="str">
        <f t="array" aca="1" ref="F2354" ca="1">IF(G2354&lt;&gt;"",INDIRECT("'"&amp;G2354&amp;"'!"&amp;H2354),"")</f>
        <v/>
      </c>
      <c r="G2354" s="560"/>
      <c r="H2354" s="893"/>
      <c r="I2354" s="931"/>
      <c r="J2354" s="931"/>
      <c r="K2354" s="931"/>
      <c r="L2354" s="920"/>
      <c r="M2354" s="920"/>
      <c r="N2354" s="920"/>
      <c r="S2354" s="919"/>
    </row>
    <row r="2355" spans="1:19" ht="12.75" customHeight="1" x14ac:dyDescent="0.15">
      <c r="A2355" s="935">
        <v>2350</v>
      </c>
      <c r="B2355" s="919"/>
      <c r="C2355" s="920"/>
      <c r="D2355" s="931"/>
      <c r="E2355" s="893" t="b">
        <f t="shared" ca="1" si="100"/>
        <v>1</v>
      </c>
      <c r="F2355" s="893" t="str">
        <f t="array" aca="1" ref="F2355" ca="1">IF(G2355&lt;&gt;"",INDIRECT("'"&amp;G2355&amp;"'!"&amp;H2355),"")</f>
        <v/>
      </c>
      <c r="G2355" s="560"/>
      <c r="H2355" s="893"/>
      <c r="I2355" s="931"/>
      <c r="J2355" s="931"/>
      <c r="K2355" s="931"/>
      <c r="L2355" s="920"/>
      <c r="M2355" s="920"/>
      <c r="N2355" s="920"/>
      <c r="S2355" s="919"/>
    </row>
    <row r="2356" spans="1:19" ht="12.75" customHeight="1" x14ac:dyDescent="0.15">
      <c r="A2356" s="935">
        <v>2351</v>
      </c>
      <c r="B2356" s="919"/>
      <c r="C2356" s="920"/>
      <c r="D2356" s="931"/>
      <c r="E2356" s="893" t="b">
        <f t="shared" ca="1" si="100"/>
        <v>1</v>
      </c>
      <c r="F2356" s="893" t="str">
        <f t="array" aca="1" ref="F2356" ca="1">IF(G2356&lt;&gt;"",INDIRECT("'"&amp;G2356&amp;"'!"&amp;H2356),"")</f>
        <v/>
      </c>
      <c r="G2356" s="560"/>
      <c r="H2356" s="893"/>
      <c r="I2356" s="931"/>
      <c r="J2356" s="931"/>
      <c r="K2356" s="931"/>
      <c r="L2356" s="920"/>
      <c r="M2356" s="920"/>
      <c r="N2356" s="920"/>
      <c r="S2356" s="919"/>
    </row>
    <row r="2357" spans="1:19" ht="12.75" customHeight="1" x14ac:dyDescent="0.15">
      <c r="A2357" s="935">
        <v>2352</v>
      </c>
      <c r="B2357" s="919"/>
      <c r="C2357" s="920"/>
      <c r="D2357" s="931"/>
      <c r="E2357" s="893" t="b">
        <f t="shared" ca="1" si="100"/>
        <v>1</v>
      </c>
      <c r="F2357" s="893" t="str">
        <f t="array" aca="1" ref="F2357" ca="1">IF(G2357&lt;&gt;"",INDIRECT("'"&amp;G2357&amp;"'!"&amp;H2357),"")</f>
        <v/>
      </c>
      <c r="G2357" s="560"/>
      <c r="H2357" s="893"/>
      <c r="I2357" s="931"/>
      <c r="J2357" s="931"/>
      <c r="K2357" s="931"/>
      <c r="L2357" s="920"/>
      <c r="M2357" s="920"/>
      <c r="N2357" s="920"/>
      <c r="S2357" s="919"/>
    </row>
    <row r="2358" spans="1:19" ht="12.75" customHeight="1" x14ac:dyDescent="0.15">
      <c r="A2358" s="935">
        <v>2353</v>
      </c>
      <c r="B2358" s="919"/>
      <c r="C2358" s="920"/>
      <c r="D2358" s="931"/>
      <c r="E2358" s="893" t="b">
        <f t="shared" ca="1" si="100"/>
        <v>1</v>
      </c>
      <c r="F2358" s="893" t="str">
        <f t="array" aca="1" ref="F2358" ca="1">IF(G2358&lt;&gt;"",INDIRECT("'"&amp;G2358&amp;"'!"&amp;H2358),"")</f>
        <v/>
      </c>
      <c r="G2358" s="560"/>
      <c r="H2358" s="893"/>
      <c r="I2358" s="931"/>
      <c r="J2358" s="931"/>
      <c r="K2358" s="931"/>
      <c r="L2358" s="920"/>
      <c r="M2358" s="920"/>
      <c r="N2358" s="920"/>
      <c r="S2358" s="919"/>
    </row>
    <row r="2359" spans="1:19" ht="12.75" customHeight="1" x14ac:dyDescent="0.15">
      <c r="A2359" s="935">
        <v>2354</v>
      </c>
      <c r="B2359" s="919"/>
      <c r="C2359" s="920"/>
      <c r="D2359" s="931"/>
      <c r="E2359" s="893" t="b">
        <f t="shared" ca="1" si="100"/>
        <v>1</v>
      </c>
      <c r="F2359" s="893" t="str">
        <f t="array" aca="1" ref="F2359" ca="1">IF(G2359&lt;&gt;"",INDIRECT("'"&amp;G2359&amp;"'!"&amp;H2359),"")</f>
        <v/>
      </c>
      <c r="G2359" s="560"/>
      <c r="H2359" s="893"/>
      <c r="I2359" s="931"/>
      <c r="J2359" s="931"/>
      <c r="K2359" s="931"/>
      <c r="L2359" s="920"/>
      <c r="M2359" s="920"/>
      <c r="N2359" s="920"/>
      <c r="S2359" s="919"/>
    </row>
    <row r="2360" spans="1:19" ht="12.75" customHeight="1" x14ac:dyDescent="0.15">
      <c r="A2360" s="935">
        <v>2355</v>
      </c>
      <c r="B2360" s="919"/>
      <c r="C2360" s="920"/>
      <c r="D2360" s="931"/>
      <c r="E2360" s="893" t="b">
        <f t="shared" ca="1" si="100"/>
        <v>1</v>
      </c>
      <c r="F2360" s="893" t="str">
        <f t="array" aca="1" ref="F2360" ca="1">IF(G2360&lt;&gt;"",INDIRECT("'"&amp;G2360&amp;"'!"&amp;H2360),"")</f>
        <v/>
      </c>
      <c r="G2360" s="560"/>
      <c r="H2360" s="893"/>
      <c r="I2360" s="931"/>
      <c r="J2360" s="931"/>
      <c r="K2360" s="931"/>
      <c r="L2360" s="920"/>
      <c r="M2360" s="920"/>
      <c r="N2360" s="920"/>
      <c r="S2360" s="919"/>
    </row>
    <row r="2361" spans="1:19" ht="12.75" customHeight="1" x14ac:dyDescent="0.15">
      <c r="A2361" s="935">
        <v>2356</v>
      </c>
      <c r="B2361" s="919"/>
      <c r="C2361" s="920"/>
      <c r="D2361" s="931"/>
      <c r="E2361" s="893" t="b">
        <f t="shared" ca="1" si="100"/>
        <v>1</v>
      </c>
      <c r="F2361" s="893" t="str">
        <f t="array" aca="1" ref="F2361" ca="1">IF(G2361&lt;&gt;"",INDIRECT("'"&amp;G2361&amp;"'!"&amp;H2361),"")</f>
        <v/>
      </c>
      <c r="G2361" s="560"/>
      <c r="H2361" s="893"/>
      <c r="I2361" s="931"/>
      <c r="J2361" s="931"/>
      <c r="K2361" s="931"/>
      <c r="L2361" s="920"/>
      <c r="M2361" s="920"/>
      <c r="N2361" s="920"/>
      <c r="S2361" s="919"/>
    </row>
    <row r="2362" spans="1:19" ht="12.75" customHeight="1" x14ac:dyDescent="0.15">
      <c r="A2362" s="935">
        <v>2357</v>
      </c>
      <c r="B2362" s="919"/>
      <c r="C2362" s="920"/>
      <c r="D2362" s="931"/>
      <c r="E2362" s="893" t="b">
        <f t="shared" ca="1" si="100"/>
        <v>1</v>
      </c>
      <c r="F2362" s="893" t="str">
        <f t="array" aca="1" ref="F2362" ca="1">IF(G2362&lt;&gt;"",INDIRECT("'"&amp;G2362&amp;"'!"&amp;H2362),"")</f>
        <v/>
      </c>
      <c r="G2362" s="560"/>
      <c r="H2362" s="893"/>
      <c r="I2362" s="931"/>
      <c r="J2362" s="931"/>
      <c r="K2362" s="931"/>
      <c r="L2362" s="920"/>
      <c r="M2362" s="920"/>
      <c r="N2362" s="920"/>
      <c r="S2362" s="919"/>
    </row>
    <row r="2363" spans="1:19" ht="12.75" customHeight="1" x14ac:dyDescent="0.15">
      <c r="A2363" s="935">
        <v>2358</v>
      </c>
      <c r="B2363" s="919"/>
      <c r="C2363" s="920"/>
      <c r="D2363" s="931"/>
      <c r="E2363" s="893" t="b">
        <f t="shared" ca="1" si="100"/>
        <v>1</v>
      </c>
      <c r="F2363" s="893" t="str">
        <f t="array" aca="1" ref="F2363" ca="1">IF(G2363&lt;&gt;"",INDIRECT("'"&amp;G2363&amp;"'!"&amp;H2363),"")</f>
        <v/>
      </c>
      <c r="G2363" s="560"/>
      <c r="H2363" s="893"/>
      <c r="I2363" s="931"/>
      <c r="J2363" s="931"/>
      <c r="K2363" s="931"/>
      <c r="L2363" s="920"/>
      <c r="M2363" s="920"/>
      <c r="N2363" s="920"/>
      <c r="S2363" s="919"/>
    </row>
    <row r="2364" spans="1:19" ht="12.75" customHeight="1" x14ac:dyDescent="0.15">
      <c r="A2364" s="935">
        <v>2359</v>
      </c>
      <c r="B2364" s="919"/>
      <c r="C2364" s="920"/>
      <c r="D2364" s="931"/>
      <c r="E2364" s="893" t="b">
        <f t="shared" ca="1" si="100"/>
        <v>1</v>
      </c>
      <c r="F2364" s="893" t="str">
        <f t="array" aca="1" ref="F2364" ca="1">IF(G2364&lt;&gt;"",INDIRECT("'"&amp;G2364&amp;"'!"&amp;H2364),"")</f>
        <v/>
      </c>
      <c r="G2364" s="560"/>
      <c r="H2364" s="893"/>
      <c r="I2364" s="931"/>
      <c r="J2364" s="931"/>
      <c r="K2364" s="931"/>
      <c r="L2364" s="920"/>
      <c r="M2364" s="920"/>
      <c r="N2364" s="920"/>
      <c r="S2364" s="919"/>
    </row>
    <row r="2365" spans="1:19" ht="12.75" customHeight="1" x14ac:dyDescent="0.15">
      <c r="A2365" s="935">
        <v>2360</v>
      </c>
      <c r="B2365" s="919"/>
      <c r="C2365" s="920"/>
      <c r="D2365" s="931"/>
      <c r="E2365" s="893" t="b">
        <f t="shared" ca="1" si="100"/>
        <v>1</v>
      </c>
      <c r="F2365" s="893" t="str">
        <f t="array" aca="1" ref="F2365" ca="1">IF(G2365&lt;&gt;"",INDIRECT("'"&amp;G2365&amp;"'!"&amp;H2365),"")</f>
        <v/>
      </c>
      <c r="G2365" s="560"/>
      <c r="H2365" s="893"/>
      <c r="I2365" s="931"/>
      <c r="J2365" s="931"/>
      <c r="K2365" s="931"/>
      <c r="L2365" s="920"/>
      <c r="M2365" s="920"/>
      <c r="N2365" s="920"/>
      <c r="S2365" s="919"/>
    </row>
    <row r="2366" spans="1:19" ht="12.75" customHeight="1" x14ac:dyDescent="0.15">
      <c r="A2366" s="935">
        <v>2361</v>
      </c>
      <c r="B2366" s="919"/>
      <c r="C2366" s="920"/>
      <c r="D2366" s="931"/>
      <c r="E2366" s="893" t="b">
        <f t="shared" ca="1" si="100"/>
        <v>1</v>
      </c>
      <c r="F2366" s="893" t="str">
        <f t="array" aca="1" ref="F2366" ca="1">IF(G2366&lt;&gt;"",INDIRECT("'"&amp;G2366&amp;"'!"&amp;H2366),"")</f>
        <v/>
      </c>
      <c r="G2366" s="560"/>
      <c r="H2366" s="893"/>
      <c r="I2366" s="931"/>
      <c r="J2366" s="931"/>
      <c r="K2366" s="931"/>
      <c r="L2366" s="920"/>
      <c r="M2366" s="920"/>
      <c r="N2366" s="920"/>
      <c r="S2366" s="919"/>
    </row>
    <row r="2367" spans="1:19" ht="12.75" customHeight="1" x14ac:dyDescent="0.15">
      <c r="A2367" s="935">
        <v>2362</v>
      </c>
      <c r="B2367" s="919"/>
      <c r="C2367" s="920"/>
      <c r="D2367" s="931"/>
      <c r="E2367" s="893" t="b">
        <f t="shared" ca="1" si="100"/>
        <v>1</v>
      </c>
      <c r="F2367" s="893" t="str">
        <f t="array" aca="1" ref="F2367" ca="1">IF(G2367&lt;&gt;"",INDIRECT("'"&amp;G2367&amp;"'!"&amp;H2367),"")</f>
        <v/>
      </c>
      <c r="G2367" s="560"/>
      <c r="H2367" s="893"/>
      <c r="I2367" s="931"/>
      <c r="J2367" s="931"/>
      <c r="K2367" s="931"/>
      <c r="L2367" s="920"/>
      <c r="M2367" s="920"/>
      <c r="N2367" s="920"/>
      <c r="S2367" s="919"/>
    </row>
    <row r="2368" spans="1:19" ht="12.75" customHeight="1" x14ac:dyDescent="0.15">
      <c r="A2368" s="935">
        <v>2363</v>
      </c>
      <c r="B2368" s="919"/>
      <c r="C2368" s="920"/>
      <c r="D2368" s="931"/>
      <c r="E2368" s="893" t="b">
        <f t="shared" ca="1" si="100"/>
        <v>1</v>
      </c>
      <c r="F2368" s="893" t="str">
        <f t="array" aca="1" ref="F2368" ca="1">IF(G2368&lt;&gt;"",INDIRECT("'"&amp;G2368&amp;"'!"&amp;H2368),"")</f>
        <v/>
      </c>
      <c r="G2368" s="560"/>
      <c r="H2368" s="893"/>
      <c r="I2368" s="931"/>
      <c r="J2368" s="931"/>
      <c r="K2368" s="931"/>
      <c r="L2368" s="920"/>
      <c r="M2368" s="920"/>
      <c r="N2368" s="920"/>
      <c r="S2368" s="919"/>
    </row>
    <row r="2369" spans="1:19" ht="12.75" customHeight="1" x14ac:dyDescent="0.15">
      <c r="A2369" s="935">
        <v>2364</v>
      </c>
      <c r="B2369" s="919"/>
      <c r="C2369" s="920"/>
      <c r="D2369" s="931"/>
      <c r="E2369" s="893" t="b">
        <f t="shared" ca="1" si="100"/>
        <v>1</v>
      </c>
      <c r="F2369" s="893" t="str">
        <f t="array" aca="1" ref="F2369" ca="1">IF(G2369&lt;&gt;"",INDIRECT("'"&amp;G2369&amp;"'!"&amp;H2369),"")</f>
        <v/>
      </c>
      <c r="G2369" s="560"/>
      <c r="H2369" s="893"/>
      <c r="I2369" s="931"/>
      <c r="J2369" s="931"/>
      <c r="K2369" s="931"/>
      <c r="L2369" s="920"/>
      <c r="M2369" s="920"/>
      <c r="N2369" s="920"/>
      <c r="S2369" s="919"/>
    </row>
    <row r="2370" spans="1:19" ht="12.75" customHeight="1" x14ac:dyDescent="0.15">
      <c r="A2370" s="935">
        <v>2365</v>
      </c>
      <c r="B2370" s="919"/>
      <c r="C2370" s="920"/>
      <c r="D2370" s="931"/>
      <c r="E2370" s="893" t="b">
        <f t="shared" ca="1" si="100"/>
        <v>1</v>
      </c>
      <c r="F2370" s="893" t="str">
        <f t="array" aca="1" ref="F2370" ca="1">IF(G2370&lt;&gt;"",INDIRECT("'"&amp;G2370&amp;"'!"&amp;H2370),"")</f>
        <v/>
      </c>
      <c r="G2370" s="560"/>
      <c r="H2370" s="893"/>
      <c r="I2370" s="931"/>
      <c r="J2370" s="931"/>
      <c r="K2370" s="931"/>
      <c r="L2370" s="920"/>
      <c r="M2370" s="920"/>
      <c r="N2370" s="920"/>
      <c r="S2370" s="919"/>
    </row>
    <row r="2371" spans="1:19" ht="12.75" customHeight="1" x14ac:dyDescent="0.15">
      <c r="A2371" s="935">
        <v>2366</v>
      </c>
      <c r="B2371" s="919"/>
      <c r="C2371" s="920"/>
      <c r="D2371" s="931"/>
      <c r="E2371" s="893" t="b">
        <f t="shared" ca="1" si="100"/>
        <v>1</v>
      </c>
      <c r="F2371" s="893" t="str">
        <f t="array" aca="1" ref="F2371" ca="1">IF(G2371&lt;&gt;"",INDIRECT("'"&amp;G2371&amp;"'!"&amp;H2371),"")</f>
        <v/>
      </c>
      <c r="G2371" s="560"/>
      <c r="H2371" s="893"/>
      <c r="I2371" s="931"/>
      <c r="J2371" s="931"/>
      <c r="K2371" s="931"/>
      <c r="L2371" s="920"/>
      <c r="M2371" s="920"/>
      <c r="N2371" s="920"/>
      <c r="S2371" s="919"/>
    </row>
    <row r="2372" spans="1:19" ht="12.75" customHeight="1" x14ac:dyDescent="0.15">
      <c r="A2372" s="935">
        <v>2367</v>
      </c>
      <c r="B2372" s="919"/>
      <c r="C2372" s="920"/>
      <c r="D2372" s="931"/>
      <c r="E2372" s="893" t="b">
        <f t="shared" ca="1" si="100"/>
        <v>1</v>
      </c>
      <c r="F2372" s="893" t="str">
        <f t="array" aca="1" ref="F2372" ca="1">IF(G2372&lt;&gt;"",INDIRECT("'"&amp;G2372&amp;"'!"&amp;H2372),"")</f>
        <v/>
      </c>
      <c r="G2372" s="560"/>
      <c r="H2372" s="893"/>
      <c r="I2372" s="931"/>
      <c r="J2372" s="931"/>
      <c r="K2372" s="931"/>
      <c r="L2372" s="920"/>
      <c r="M2372" s="920"/>
      <c r="N2372" s="920"/>
      <c r="S2372" s="919"/>
    </row>
    <row r="2373" spans="1:19" ht="12.75" customHeight="1" x14ac:dyDescent="0.15">
      <c r="A2373" s="935">
        <v>2368</v>
      </c>
      <c r="B2373" s="919"/>
      <c r="C2373" s="920"/>
      <c r="D2373" s="931"/>
      <c r="E2373" s="893" t="b">
        <f t="shared" ca="1" si="100"/>
        <v>1</v>
      </c>
      <c r="F2373" s="893" t="str">
        <f t="array" aca="1" ref="F2373" ca="1">IF(G2373&lt;&gt;"",INDIRECT("'"&amp;G2373&amp;"'!"&amp;H2373),"")</f>
        <v/>
      </c>
      <c r="G2373" s="560"/>
      <c r="H2373" s="893"/>
      <c r="I2373" s="931"/>
      <c r="J2373" s="931"/>
      <c r="K2373" s="931"/>
      <c r="L2373" s="920"/>
      <c r="M2373" s="920"/>
      <c r="N2373" s="920"/>
      <c r="S2373" s="919"/>
    </row>
    <row r="2374" spans="1:19" ht="12.75" customHeight="1" x14ac:dyDescent="0.15">
      <c r="A2374" s="935">
        <v>2369</v>
      </c>
      <c r="B2374" s="919"/>
      <c r="C2374" s="920"/>
      <c r="D2374" s="931"/>
      <c r="E2374" s="893" t="b">
        <f t="shared" ca="1" si="100"/>
        <v>1</v>
      </c>
      <c r="F2374" s="893" t="str">
        <f t="array" aca="1" ref="F2374" ca="1">IF(G2374&lt;&gt;"",INDIRECT("'"&amp;G2374&amp;"'!"&amp;H2374),"")</f>
        <v/>
      </c>
      <c r="G2374" s="560"/>
      <c r="H2374" s="893"/>
      <c r="I2374" s="931"/>
      <c r="J2374" s="931"/>
      <c r="K2374" s="931"/>
      <c r="L2374" s="920"/>
      <c r="M2374" s="920"/>
      <c r="N2374" s="920"/>
      <c r="S2374" s="919"/>
    </row>
    <row r="2375" spans="1:19" ht="12.75" customHeight="1" x14ac:dyDescent="0.15">
      <c r="A2375" s="935">
        <v>2370</v>
      </c>
      <c r="B2375" s="919"/>
      <c r="C2375" s="920"/>
      <c r="D2375" s="931"/>
      <c r="E2375" s="893" t="b">
        <f t="shared" ca="1" si="100"/>
        <v>1</v>
      </c>
      <c r="F2375" s="893" t="str">
        <f t="array" aca="1" ref="F2375" ca="1">IF(G2375&lt;&gt;"",INDIRECT("'"&amp;G2375&amp;"'!"&amp;H2375),"")</f>
        <v/>
      </c>
      <c r="G2375" s="560"/>
      <c r="H2375" s="893"/>
      <c r="I2375" s="931"/>
      <c r="J2375" s="931"/>
      <c r="K2375" s="931"/>
      <c r="L2375" s="920"/>
      <c r="M2375" s="920"/>
      <c r="N2375" s="920"/>
      <c r="S2375" s="919"/>
    </row>
    <row r="2376" spans="1:19" ht="12.75" customHeight="1" x14ac:dyDescent="0.15">
      <c r="A2376" s="935">
        <v>2371</v>
      </c>
      <c r="B2376" s="919"/>
      <c r="C2376" s="920"/>
      <c r="D2376" s="931"/>
      <c r="E2376" s="893" t="b">
        <f t="shared" ca="1" si="100"/>
        <v>1</v>
      </c>
      <c r="F2376" s="893" t="str">
        <f t="array" aca="1" ref="F2376" ca="1">IF(G2376&lt;&gt;"",INDIRECT("'"&amp;G2376&amp;"'!"&amp;H2376),"")</f>
        <v/>
      </c>
      <c r="G2376" s="560"/>
      <c r="H2376" s="893"/>
      <c r="I2376" s="931"/>
      <c r="J2376" s="931"/>
      <c r="K2376" s="931"/>
      <c r="L2376" s="920"/>
      <c r="M2376" s="920"/>
      <c r="N2376" s="920"/>
      <c r="S2376" s="919"/>
    </row>
    <row r="2377" spans="1:19" ht="12.75" customHeight="1" x14ac:dyDescent="0.15">
      <c r="A2377" s="935">
        <v>2372</v>
      </c>
      <c r="B2377" s="919"/>
      <c r="C2377" s="920"/>
      <c r="D2377" s="931"/>
      <c r="E2377" s="893" t="b">
        <f t="shared" ca="1" si="100"/>
        <v>1</v>
      </c>
      <c r="F2377" s="893" t="str">
        <f t="array" aca="1" ref="F2377" ca="1">IF(G2377&lt;&gt;"",INDIRECT("'"&amp;G2377&amp;"'!"&amp;H2377),"")</f>
        <v/>
      </c>
      <c r="G2377" s="560"/>
      <c r="H2377" s="893"/>
      <c r="I2377" s="931"/>
      <c r="J2377" s="931"/>
      <c r="K2377" s="931"/>
      <c r="L2377" s="920"/>
      <c r="M2377" s="920"/>
      <c r="N2377" s="920"/>
      <c r="S2377" s="919"/>
    </row>
    <row r="2378" spans="1:19" ht="12.75" customHeight="1" x14ac:dyDescent="0.15">
      <c r="A2378" s="935">
        <v>2373</v>
      </c>
      <c r="B2378" s="919"/>
      <c r="C2378" s="920"/>
      <c r="D2378" s="920" t="s">
        <v>4707</v>
      </c>
      <c r="E2378" s="893" t="b">
        <f t="shared" ca="1" si="100"/>
        <v>1</v>
      </c>
      <c r="F2378" s="893" t="str">
        <f t="array" aca="1" ref="F2378" ca="1">IF(G2378&lt;&gt;"",INDIRECT("'"&amp;G2378&amp;"'!"&amp;H2378),"")</f>
        <v/>
      </c>
      <c r="G2378" s="560"/>
      <c r="H2378" s="893"/>
      <c r="I2378" s="920"/>
      <c r="J2378" s="920"/>
      <c r="K2378" s="920"/>
      <c r="L2378" s="920"/>
      <c r="M2378" s="920"/>
      <c r="N2378" s="920"/>
      <c r="S2378" s="919"/>
    </row>
    <row r="2379" spans="1:19" ht="12.75" customHeight="1" x14ac:dyDescent="0.15">
      <c r="A2379" s="914">
        <v>2374</v>
      </c>
      <c r="B2379" s="919"/>
      <c r="C2379" s="920"/>
      <c r="D2379" s="920"/>
      <c r="E2379" s="893" t="b">
        <f t="shared" ca="1" si="100"/>
        <v>1</v>
      </c>
      <c r="F2379" s="893" t="str">
        <f t="array" aca="1" ref="F2379" ca="1">IF(G2379&lt;&gt;"",INDIRECT("'"&amp;G2379&amp;"'!"&amp;H2379),"")</f>
        <v/>
      </c>
      <c r="G2379" s="560"/>
      <c r="H2379" s="893"/>
      <c r="I2379" s="920"/>
      <c r="J2379" s="920"/>
      <c r="K2379" s="920"/>
      <c r="L2379" s="920"/>
      <c r="M2379" s="920"/>
      <c r="N2379" s="920"/>
      <c r="S2379" s="919"/>
    </row>
    <row r="2380" spans="1:19" ht="12.75" customHeight="1" x14ac:dyDescent="0.15">
      <c r="A2380" s="935">
        <v>2375</v>
      </c>
      <c r="B2380" s="919"/>
      <c r="C2380" s="920"/>
      <c r="D2380" s="920" t="s">
        <v>4707</v>
      </c>
      <c r="E2380" s="893" t="b">
        <f t="shared" ca="1" si="100"/>
        <v>1</v>
      </c>
      <c r="F2380" s="893" t="str">
        <f t="array" aca="1" ref="F2380" ca="1">IF(G2380&lt;&gt;"",INDIRECT("'"&amp;G2380&amp;"'!"&amp;H2380),"")</f>
        <v/>
      </c>
      <c r="G2380" s="560"/>
      <c r="H2380" s="893"/>
      <c r="I2380" s="920"/>
      <c r="J2380" s="920"/>
      <c r="K2380" s="920"/>
      <c r="L2380" s="920"/>
      <c r="M2380" s="920"/>
      <c r="N2380" s="920"/>
      <c r="S2380" s="919"/>
    </row>
    <row r="2381" spans="1:19" ht="12.75" customHeight="1" x14ac:dyDescent="0.15">
      <c r="A2381" s="914">
        <v>2376</v>
      </c>
      <c r="B2381" s="919"/>
      <c r="C2381" s="920"/>
      <c r="D2381" s="920"/>
      <c r="E2381" s="893" t="b">
        <f t="shared" ca="1" si="100"/>
        <v>1</v>
      </c>
      <c r="F2381" s="893" t="str">
        <f t="array" aca="1" ref="F2381" ca="1">IF(G2381&lt;&gt;"",INDIRECT("'"&amp;G2381&amp;"'!"&amp;H2381),"")</f>
        <v/>
      </c>
      <c r="G2381" s="560"/>
      <c r="H2381" s="893"/>
      <c r="I2381" s="920"/>
      <c r="J2381" s="920"/>
      <c r="K2381" s="920"/>
      <c r="L2381" s="920"/>
      <c r="M2381" s="920"/>
      <c r="N2381" s="920"/>
      <c r="S2381" s="919"/>
    </row>
    <row r="2382" spans="1:19" ht="12.75" customHeight="1" x14ac:dyDescent="0.15">
      <c r="A2382" s="935">
        <v>2377</v>
      </c>
      <c r="B2382" s="919"/>
      <c r="C2382" s="920"/>
      <c r="D2382" s="931"/>
      <c r="E2382" s="893" t="b">
        <f t="shared" ca="1" si="100"/>
        <v>1</v>
      </c>
      <c r="F2382" s="893" t="str">
        <f t="array" aca="1" ref="F2382" ca="1">IF(G2382&lt;&gt;"",INDIRECT("'"&amp;G2382&amp;"'!"&amp;H2382),"")</f>
        <v/>
      </c>
      <c r="G2382" s="560"/>
      <c r="H2382" s="893"/>
      <c r="I2382" s="931"/>
      <c r="J2382" s="931"/>
      <c r="K2382" s="931"/>
      <c r="L2382" s="920"/>
      <c r="M2382" s="920"/>
      <c r="N2382" s="920"/>
      <c r="S2382" s="919"/>
    </row>
    <row r="2383" spans="1:19" ht="12.75" customHeight="1" x14ac:dyDescent="0.15">
      <c r="A2383" s="935">
        <v>2378</v>
      </c>
      <c r="B2383" s="919"/>
      <c r="C2383" s="920"/>
      <c r="D2383" s="931"/>
      <c r="E2383" s="893" t="b">
        <f t="shared" ca="1" si="100"/>
        <v>1</v>
      </c>
      <c r="F2383" s="893" t="str">
        <f t="array" aca="1" ref="F2383" ca="1">IF(G2383&lt;&gt;"",INDIRECT("'"&amp;G2383&amp;"'!"&amp;H2383),"")</f>
        <v/>
      </c>
      <c r="G2383" s="560"/>
      <c r="H2383" s="893"/>
      <c r="I2383" s="931"/>
      <c r="J2383" s="931"/>
      <c r="K2383" s="931"/>
      <c r="L2383" s="920"/>
      <c r="M2383" s="920"/>
      <c r="N2383" s="920"/>
      <c r="S2383" s="919"/>
    </row>
    <row r="2384" spans="1:19" ht="12.75" customHeight="1" x14ac:dyDescent="0.15">
      <c r="A2384" s="935">
        <v>2379</v>
      </c>
      <c r="B2384" s="919"/>
      <c r="C2384" s="920"/>
      <c r="D2384" s="931"/>
      <c r="E2384" s="893" t="b">
        <f t="shared" ca="1" si="100"/>
        <v>1</v>
      </c>
      <c r="F2384" s="893" t="str">
        <f t="array" aca="1" ref="F2384" ca="1">IF(G2384&lt;&gt;"",INDIRECT("'"&amp;G2384&amp;"'!"&amp;H2384),"")</f>
        <v/>
      </c>
      <c r="G2384" s="560"/>
      <c r="H2384" s="893"/>
      <c r="I2384" s="931"/>
      <c r="J2384" s="931"/>
      <c r="K2384" s="931"/>
      <c r="L2384" s="920"/>
      <c r="M2384" s="920"/>
      <c r="N2384" s="920"/>
      <c r="S2384" s="919"/>
    </row>
    <row r="2385" spans="1:19" ht="12.75" customHeight="1" x14ac:dyDescent="0.15">
      <c r="A2385" s="935">
        <v>2380</v>
      </c>
      <c r="B2385" s="919"/>
      <c r="C2385" s="920"/>
      <c r="D2385" s="931"/>
      <c r="E2385" s="893" t="b">
        <f t="shared" ca="1" si="100"/>
        <v>1</v>
      </c>
      <c r="F2385" s="893" t="str">
        <f t="array" aca="1" ref="F2385" ca="1">IF(G2385&lt;&gt;"",INDIRECT("'"&amp;G2385&amp;"'!"&amp;H2385),"")</f>
        <v/>
      </c>
      <c r="G2385" s="560"/>
      <c r="H2385" s="893"/>
      <c r="I2385" s="931"/>
      <c r="J2385" s="931"/>
      <c r="K2385" s="931"/>
      <c r="L2385" s="920"/>
      <c r="M2385" s="920"/>
      <c r="N2385" s="920"/>
      <c r="S2385" s="919"/>
    </row>
    <row r="2386" spans="1:19" ht="12.75" customHeight="1" x14ac:dyDescent="0.15">
      <c r="A2386" s="935">
        <v>2381</v>
      </c>
      <c r="B2386" s="919"/>
      <c r="C2386" s="920"/>
      <c r="D2386" s="931"/>
      <c r="E2386" s="893" t="b">
        <f t="shared" ca="1" si="100"/>
        <v>1</v>
      </c>
      <c r="F2386" s="893" t="str">
        <f t="array" aca="1" ref="F2386" ca="1">IF(G2386&lt;&gt;"",INDIRECT("'"&amp;G2386&amp;"'!"&amp;H2386),"")</f>
        <v/>
      </c>
      <c r="G2386" s="560"/>
      <c r="H2386" s="893"/>
      <c r="I2386" s="931"/>
      <c r="J2386" s="931"/>
      <c r="K2386" s="931"/>
      <c r="L2386" s="920"/>
      <c r="M2386" s="920"/>
      <c r="N2386" s="920"/>
      <c r="S2386" s="919"/>
    </row>
    <row r="2387" spans="1:19" ht="12.75" customHeight="1" x14ac:dyDescent="0.15">
      <c r="A2387" s="935">
        <v>2382</v>
      </c>
      <c r="B2387" s="919"/>
      <c r="C2387" s="920"/>
      <c r="D2387" s="931"/>
      <c r="E2387" s="893" t="b">
        <f t="shared" ca="1" si="100"/>
        <v>1</v>
      </c>
      <c r="F2387" s="893" t="str">
        <f t="array" aca="1" ref="F2387" ca="1">IF(G2387&lt;&gt;"",INDIRECT("'"&amp;G2387&amp;"'!"&amp;H2387),"")</f>
        <v/>
      </c>
      <c r="G2387" s="560"/>
      <c r="H2387" s="893"/>
      <c r="I2387" s="931"/>
      <c r="J2387" s="931"/>
      <c r="K2387" s="931"/>
      <c r="L2387" s="920"/>
      <c r="M2387" s="920"/>
      <c r="N2387" s="920"/>
      <c r="S2387" s="919"/>
    </row>
    <row r="2388" spans="1:19" ht="12.75" customHeight="1" x14ac:dyDescent="0.15">
      <c r="A2388" s="935">
        <v>2383</v>
      </c>
      <c r="B2388" s="919"/>
      <c r="C2388" s="920"/>
      <c r="D2388" s="931"/>
      <c r="E2388" s="893" t="b">
        <f t="shared" ca="1" si="100"/>
        <v>1</v>
      </c>
      <c r="F2388" s="893" t="str">
        <f t="array" aca="1" ref="F2388" ca="1">IF(G2388&lt;&gt;"",INDIRECT("'"&amp;G2388&amp;"'!"&amp;H2388),"")</f>
        <v/>
      </c>
      <c r="G2388" s="560"/>
      <c r="H2388" s="893"/>
      <c r="I2388" s="931"/>
      <c r="J2388" s="931"/>
      <c r="K2388" s="931"/>
      <c r="L2388" s="920"/>
      <c r="M2388" s="920"/>
      <c r="N2388" s="920"/>
      <c r="S2388" s="919"/>
    </row>
    <row r="2389" spans="1:19" ht="12.75" customHeight="1" x14ac:dyDescent="0.15">
      <c r="A2389" s="935">
        <v>2384</v>
      </c>
      <c r="B2389" s="919"/>
      <c r="C2389" s="920"/>
      <c r="D2389" s="931"/>
      <c r="E2389" s="893" t="b">
        <f t="shared" ca="1" si="100"/>
        <v>1</v>
      </c>
      <c r="F2389" s="893" t="str">
        <f t="array" aca="1" ref="F2389" ca="1">IF(G2389&lt;&gt;"",INDIRECT("'"&amp;G2389&amp;"'!"&amp;H2389),"")</f>
        <v/>
      </c>
      <c r="G2389" s="560"/>
      <c r="H2389" s="893"/>
      <c r="I2389" s="931"/>
      <c r="J2389" s="931"/>
      <c r="K2389" s="931"/>
      <c r="L2389" s="920"/>
      <c r="M2389" s="920"/>
      <c r="N2389" s="920"/>
      <c r="S2389" s="919"/>
    </row>
    <row r="2390" spans="1:19" ht="12.75" customHeight="1" x14ac:dyDescent="0.15">
      <c r="A2390" s="935">
        <v>2385</v>
      </c>
      <c r="B2390" s="919"/>
      <c r="C2390" s="920"/>
      <c r="D2390" s="931"/>
      <c r="E2390" s="893" t="b">
        <f t="shared" ca="1" si="100"/>
        <v>1</v>
      </c>
      <c r="F2390" s="893" t="str">
        <f t="array" aca="1" ref="F2390" ca="1">IF(G2390&lt;&gt;"",INDIRECT("'"&amp;G2390&amp;"'!"&amp;H2390),"")</f>
        <v/>
      </c>
      <c r="G2390" s="560"/>
      <c r="H2390" s="893"/>
      <c r="I2390" s="931"/>
      <c r="J2390" s="931"/>
      <c r="K2390" s="931"/>
      <c r="L2390" s="920"/>
      <c r="M2390" s="920"/>
      <c r="N2390" s="920"/>
      <c r="S2390" s="919"/>
    </row>
    <row r="2391" spans="1:19" ht="12.75" customHeight="1" x14ac:dyDescent="0.15">
      <c r="A2391" s="935">
        <v>2386</v>
      </c>
      <c r="B2391" s="919"/>
      <c r="C2391" s="920"/>
      <c r="D2391" s="931"/>
      <c r="E2391" s="893" t="b">
        <f t="shared" ca="1" si="100"/>
        <v>1</v>
      </c>
      <c r="F2391" s="893" t="str">
        <f t="array" aca="1" ref="F2391" ca="1">IF(G2391&lt;&gt;"",INDIRECT("'"&amp;G2391&amp;"'!"&amp;H2391),"")</f>
        <v/>
      </c>
      <c r="G2391" s="560"/>
      <c r="H2391" s="893"/>
      <c r="I2391" s="931"/>
      <c r="J2391" s="931"/>
      <c r="K2391" s="931"/>
      <c r="L2391" s="920"/>
      <c r="M2391" s="920"/>
      <c r="N2391" s="920"/>
      <c r="S2391" s="919"/>
    </row>
    <row r="2392" spans="1:19" ht="12.75" customHeight="1" x14ac:dyDescent="0.15">
      <c r="A2392" s="935">
        <v>2387</v>
      </c>
      <c r="B2392" s="919"/>
      <c r="C2392" s="920"/>
      <c r="D2392" s="931"/>
      <c r="E2392" s="893" t="b">
        <f t="shared" ca="1" si="100"/>
        <v>1</v>
      </c>
      <c r="F2392" s="893" t="str">
        <f t="array" aca="1" ref="F2392" ca="1">IF(G2392&lt;&gt;"",INDIRECT("'"&amp;G2392&amp;"'!"&amp;H2392),"")</f>
        <v/>
      </c>
      <c r="G2392" s="560"/>
      <c r="H2392" s="893"/>
      <c r="I2392" s="931"/>
      <c r="J2392" s="931"/>
      <c r="K2392" s="931"/>
      <c r="L2392" s="920"/>
      <c r="M2392" s="920"/>
      <c r="N2392" s="920"/>
      <c r="S2392" s="919"/>
    </row>
    <row r="2393" spans="1:19" ht="12.75" customHeight="1" x14ac:dyDescent="0.15">
      <c r="A2393" s="935">
        <v>2388</v>
      </c>
      <c r="B2393" s="919"/>
      <c r="C2393" s="920"/>
      <c r="D2393" s="931"/>
      <c r="E2393" s="893" t="b">
        <f t="shared" ca="1" si="100"/>
        <v>1</v>
      </c>
      <c r="F2393" s="893" t="str">
        <f t="array" aca="1" ref="F2393" ca="1">IF(G2393&lt;&gt;"",INDIRECT("'"&amp;G2393&amp;"'!"&amp;H2393),"")</f>
        <v/>
      </c>
      <c r="G2393" s="560"/>
      <c r="H2393" s="893"/>
      <c r="I2393" s="931"/>
      <c r="J2393" s="931"/>
      <c r="K2393" s="931"/>
      <c r="L2393" s="920"/>
      <c r="M2393" s="920"/>
      <c r="N2393" s="920"/>
      <c r="S2393" s="919"/>
    </row>
    <row r="2394" spans="1:19" ht="12.75" customHeight="1" x14ac:dyDescent="0.15">
      <c r="A2394" s="935">
        <v>2389</v>
      </c>
      <c r="B2394" s="919"/>
      <c r="C2394" s="920"/>
      <c r="D2394" s="931"/>
      <c r="E2394" s="893" t="b">
        <f t="shared" ca="1" si="100"/>
        <v>1</v>
      </c>
      <c r="F2394" s="893" t="str">
        <f t="array" aca="1" ref="F2394" ca="1">IF(G2394&lt;&gt;"",INDIRECT("'"&amp;G2394&amp;"'!"&amp;H2394),"")</f>
        <v/>
      </c>
      <c r="G2394" s="560"/>
      <c r="H2394" s="893"/>
      <c r="I2394" s="931"/>
      <c r="J2394" s="931"/>
      <c r="K2394" s="931"/>
      <c r="L2394" s="920"/>
      <c r="M2394" s="920"/>
      <c r="N2394" s="920"/>
      <c r="S2394" s="919"/>
    </row>
    <row r="2395" spans="1:19" ht="12.75" customHeight="1" x14ac:dyDescent="0.15">
      <c r="A2395" s="935">
        <v>2390</v>
      </c>
      <c r="B2395" s="919"/>
      <c r="C2395" s="920"/>
      <c r="D2395" s="931"/>
      <c r="E2395" s="893" t="b">
        <f t="shared" ca="1" si="100"/>
        <v>1</v>
      </c>
      <c r="F2395" s="893" t="str">
        <f t="array" aca="1" ref="F2395" ca="1">IF(G2395&lt;&gt;"",INDIRECT("'"&amp;G2395&amp;"'!"&amp;H2395),"")</f>
        <v/>
      </c>
      <c r="G2395" s="560"/>
      <c r="H2395" s="893"/>
      <c r="I2395" s="931"/>
      <c r="J2395" s="931"/>
      <c r="K2395" s="931"/>
      <c r="L2395" s="920"/>
      <c r="M2395" s="920"/>
      <c r="N2395" s="920"/>
      <c r="S2395" s="919"/>
    </row>
    <row r="2396" spans="1:19" ht="12.75" customHeight="1" x14ac:dyDescent="0.15">
      <c r="A2396" s="935">
        <v>2391</v>
      </c>
      <c r="B2396" s="919"/>
      <c r="C2396" s="920"/>
      <c r="D2396" s="931"/>
      <c r="E2396" s="893" t="b">
        <f t="shared" ca="1" si="100"/>
        <v>1</v>
      </c>
      <c r="F2396" s="893" t="str">
        <f t="array" aca="1" ref="F2396" ca="1">IF(G2396&lt;&gt;"",INDIRECT("'"&amp;G2396&amp;"'!"&amp;H2396),"")</f>
        <v/>
      </c>
      <c r="G2396" s="560"/>
      <c r="H2396" s="893"/>
      <c r="I2396" s="931"/>
      <c r="J2396" s="931"/>
      <c r="K2396" s="931"/>
      <c r="L2396" s="920"/>
      <c r="M2396" s="920"/>
      <c r="N2396" s="920"/>
      <c r="S2396" s="919"/>
    </row>
    <row r="2397" spans="1:19" ht="12.75" customHeight="1" x14ac:dyDescent="0.15">
      <c r="A2397" s="935">
        <v>2392</v>
      </c>
      <c r="B2397" s="919"/>
      <c r="C2397" s="920"/>
      <c r="D2397" s="931"/>
      <c r="E2397" s="893" t="b">
        <f t="shared" ca="1" si="100"/>
        <v>1</v>
      </c>
      <c r="F2397" s="893" t="str">
        <f t="array" aca="1" ref="F2397" ca="1">IF(G2397&lt;&gt;"",INDIRECT("'"&amp;G2397&amp;"'!"&amp;H2397),"")</f>
        <v/>
      </c>
      <c r="G2397" s="560"/>
      <c r="H2397" s="893"/>
      <c r="I2397" s="931"/>
      <c r="J2397" s="931"/>
      <c r="K2397" s="931"/>
      <c r="L2397" s="920"/>
      <c r="M2397" s="920"/>
      <c r="N2397" s="920"/>
      <c r="S2397" s="919"/>
    </row>
    <row r="2398" spans="1:19" ht="12.75" customHeight="1" x14ac:dyDescent="0.15">
      <c r="A2398" s="935">
        <v>2393</v>
      </c>
      <c r="B2398" s="919"/>
      <c r="C2398" s="920"/>
      <c r="D2398" s="931"/>
      <c r="E2398" s="893" t="b">
        <f t="shared" ca="1" si="100"/>
        <v>1</v>
      </c>
      <c r="F2398" s="893" t="str">
        <f t="array" aca="1" ref="F2398" ca="1">IF(G2398&lt;&gt;"",INDIRECT("'"&amp;G2398&amp;"'!"&amp;H2398),"")</f>
        <v/>
      </c>
      <c r="G2398" s="560"/>
      <c r="H2398" s="893"/>
      <c r="I2398" s="931"/>
      <c r="J2398" s="931"/>
      <c r="K2398" s="931"/>
      <c r="L2398" s="920"/>
      <c r="M2398" s="920"/>
      <c r="N2398" s="920"/>
      <c r="S2398" s="919"/>
    </row>
    <row r="2399" spans="1:19" ht="12.75" customHeight="1" x14ac:dyDescent="0.15">
      <c r="A2399" s="935">
        <v>2394</v>
      </c>
      <c r="B2399" s="919"/>
      <c r="C2399" s="920"/>
      <c r="D2399" s="931"/>
      <c r="E2399" s="893" t="b">
        <f t="shared" ca="1" si="100"/>
        <v>1</v>
      </c>
      <c r="F2399" s="893" t="str">
        <f t="array" aca="1" ref="F2399" ca="1">IF(G2399&lt;&gt;"",INDIRECT("'"&amp;G2399&amp;"'!"&amp;H2399),"")</f>
        <v/>
      </c>
      <c r="G2399" s="560"/>
      <c r="H2399" s="893"/>
      <c r="I2399" s="931"/>
      <c r="J2399" s="931"/>
      <c r="K2399" s="931"/>
      <c r="L2399" s="920"/>
      <c r="M2399" s="920"/>
      <c r="N2399" s="920"/>
      <c r="S2399" s="919"/>
    </row>
    <row r="2400" spans="1:19" ht="12.75" customHeight="1" x14ac:dyDescent="0.15">
      <c r="A2400" s="935">
        <v>2395</v>
      </c>
      <c r="B2400" s="919"/>
      <c r="C2400" s="920"/>
      <c r="D2400" s="931"/>
      <c r="E2400" s="893" t="b">
        <f t="shared" ca="1" si="100"/>
        <v>1</v>
      </c>
      <c r="F2400" s="893" t="str">
        <f t="array" aca="1" ref="F2400" ca="1">IF(G2400&lt;&gt;"",INDIRECT("'"&amp;G2400&amp;"'!"&amp;H2400),"")</f>
        <v/>
      </c>
      <c r="G2400" s="560"/>
      <c r="H2400" s="893"/>
      <c r="I2400" s="931"/>
      <c r="J2400" s="931"/>
      <c r="K2400" s="931"/>
      <c r="L2400" s="920"/>
      <c r="M2400" s="920"/>
      <c r="N2400" s="920"/>
      <c r="S2400" s="919"/>
    </row>
    <row r="2401" spans="1:19" ht="12.75" customHeight="1" x14ac:dyDescent="0.15">
      <c r="A2401" s="935">
        <v>2396</v>
      </c>
      <c r="B2401" s="919"/>
      <c r="C2401" s="920"/>
      <c r="D2401" s="931"/>
      <c r="E2401" s="893" t="b">
        <f t="shared" ca="1" si="100"/>
        <v>1</v>
      </c>
      <c r="F2401" s="893" t="str">
        <f t="array" aca="1" ref="F2401" ca="1">IF(G2401&lt;&gt;"",INDIRECT("'"&amp;G2401&amp;"'!"&amp;H2401),"")</f>
        <v/>
      </c>
      <c r="G2401" s="560"/>
      <c r="H2401" s="893"/>
      <c r="I2401" s="931"/>
      <c r="J2401" s="931"/>
      <c r="K2401" s="931"/>
      <c r="L2401" s="920"/>
      <c r="M2401" s="920"/>
      <c r="N2401" s="920"/>
      <c r="S2401" s="919"/>
    </row>
    <row r="2402" spans="1:19" ht="12.75" customHeight="1" x14ac:dyDescent="0.15">
      <c r="A2402" s="935">
        <v>2397</v>
      </c>
      <c r="B2402" s="919"/>
      <c r="C2402" s="920"/>
      <c r="D2402" s="931"/>
      <c r="E2402" s="893" t="b">
        <f t="shared" ca="1" si="100"/>
        <v>1</v>
      </c>
      <c r="F2402" s="893" t="str">
        <f t="array" aca="1" ref="F2402" ca="1">IF(G2402&lt;&gt;"",INDIRECT("'"&amp;G2402&amp;"'!"&amp;H2402),"")</f>
        <v/>
      </c>
      <c r="G2402" s="560"/>
      <c r="H2402" s="893"/>
      <c r="I2402" s="931"/>
      <c r="J2402" s="931"/>
      <c r="K2402" s="931"/>
      <c r="L2402" s="920"/>
      <c r="M2402" s="920"/>
      <c r="N2402" s="920"/>
      <c r="S2402" s="919"/>
    </row>
    <row r="2403" spans="1:19" ht="12.75" customHeight="1" x14ac:dyDescent="0.15">
      <c r="A2403" s="935">
        <v>2398</v>
      </c>
      <c r="B2403" s="919"/>
      <c r="C2403" s="920"/>
      <c r="D2403" s="931"/>
      <c r="E2403" s="893" t="b">
        <f t="shared" ca="1" si="100"/>
        <v>1</v>
      </c>
      <c r="F2403" s="893" t="str">
        <f t="array" aca="1" ref="F2403" ca="1">IF(G2403&lt;&gt;"",INDIRECT("'"&amp;G2403&amp;"'!"&amp;H2403),"")</f>
        <v/>
      </c>
      <c r="G2403" s="560"/>
      <c r="H2403" s="893"/>
      <c r="I2403" s="931"/>
      <c r="J2403" s="931"/>
      <c r="K2403" s="931"/>
      <c r="L2403" s="920"/>
      <c r="M2403" s="920"/>
      <c r="N2403" s="920"/>
      <c r="S2403" s="919"/>
    </row>
    <row r="2404" spans="1:19" ht="12.75" customHeight="1" x14ac:dyDescent="0.15">
      <c r="A2404" s="935">
        <v>2399</v>
      </c>
      <c r="B2404" s="919"/>
      <c r="C2404" s="920"/>
      <c r="D2404" s="931"/>
      <c r="E2404" s="893" t="b">
        <f t="shared" ca="1" si="100"/>
        <v>1</v>
      </c>
      <c r="F2404" s="893" t="str">
        <f t="array" aca="1" ref="F2404" ca="1">IF(G2404&lt;&gt;"",INDIRECT("'"&amp;G2404&amp;"'!"&amp;H2404),"")</f>
        <v/>
      </c>
      <c r="G2404" s="560"/>
      <c r="H2404" s="893"/>
      <c r="I2404" s="931"/>
      <c r="J2404" s="931"/>
      <c r="K2404" s="931"/>
      <c r="L2404" s="920"/>
      <c r="M2404" s="920"/>
      <c r="N2404" s="920"/>
      <c r="S2404" s="919"/>
    </row>
    <row r="2405" spans="1:19" ht="12.75" customHeight="1" x14ac:dyDescent="0.15">
      <c r="A2405" s="935">
        <v>2400</v>
      </c>
      <c r="B2405" s="919"/>
      <c r="C2405" s="920"/>
      <c r="D2405" s="931"/>
      <c r="E2405" s="893" t="b">
        <f t="shared" ca="1" si="100"/>
        <v>1</v>
      </c>
      <c r="F2405" s="893" t="str">
        <f t="array" aca="1" ref="F2405" ca="1">IF(G2405&lt;&gt;"",INDIRECT("'"&amp;G2405&amp;"'!"&amp;H2405),"")</f>
        <v/>
      </c>
      <c r="G2405" s="560"/>
      <c r="H2405" s="893"/>
      <c r="I2405" s="931"/>
      <c r="J2405" s="931"/>
      <c r="K2405" s="931"/>
      <c r="L2405" s="920"/>
      <c r="M2405" s="920"/>
      <c r="N2405" s="920"/>
      <c r="S2405" s="919"/>
    </row>
    <row r="2406" spans="1:19" ht="12.75" customHeight="1" x14ac:dyDescent="0.15">
      <c r="A2406" s="935">
        <v>2401</v>
      </c>
      <c r="B2406" s="919"/>
      <c r="C2406" s="920"/>
      <c r="D2406" s="931"/>
      <c r="E2406" s="893" t="b">
        <f t="shared" ca="1" si="100"/>
        <v>1</v>
      </c>
      <c r="F2406" s="893" t="str">
        <f t="array" aca="1" ref="F2406" ca="1">IF(G2406&lt;&gt;"",INDIRECT("'"&amp;G2406&amp;"'!"&amp;H2406),"")</f>
        <v/>
      </c>
      <c r="G2406" s="560"/>
      <c r="H2406" s="893"/>
      <c r="I2406" s="931"/>
      <c r="J2406" s="931"/>
      <c r="K2406" s="931"/>
      <c r="L2406" s="920"/>
      <c r="M2406" s="920"/>
      <c r="N2406" s="920"/>
      <c r="S2406" s="919"/>
    </row>
    <row r="2407" spans="1:19" ht="12.75" customHeight="1" x14ac:dyDescent="0.15">
      <c r="A2407" s="935">
        <v>2402</v>
      </c>
      <c r="B2407" s="919"/>
      <c r="C2407" s="920"/>
      <c r="D2407" s="931"/>
      <c r="E2407" s="893" t="b">
        <f t="shared" ca="1" si="100"/>
        <v>1</v>
      </c>
      <c r="F2407" s="893" t="str">
        <f t="array" aca="1" ref="F2407" ca="1">IF(G2407&lt;&gt;"",INDIRECT("'"&amp;G2407&amp;"'!"&amp;H2407),"")</f>
        <v/>
      </c>
      <c r="G2407" s="560"/>
      <c r="H2407" s="893"/>
      <c r="I2407" s="931"/>
      <c r="J2407" s="931"/>
      <c r="K2407" s="931"/>
      <c r="L2407" s="920"/>
      <c r="M2407" s="920"/>
      <c r="N2407" s="920"/>
      <c r="S2407" s="919"/>
    </row>
    <row r="2408" spans="1:19" ht="12.75" customHeight="1" x14ac:dyDescent="0.15">
      <c r="A2408" s="935">
        <v>2403</v>
      </c>
      <c r="B2408" s="919"/>
      <c r="C2408" s="920"/>
      <c r="D2408" s="931"/>
      <c r="E2408" s="893" t="b">
        <f t="shared" ca="1" si="100"/>
        <v>1</v>
      </c>
      <c r="F2408" s="893" t="str">
        <f t="array" aca="1" ref="F2408" ca="1">IF(G2408&lt;&gt;"",INDIRECT("'"&amp;G2408&amp;"'!"&amp;H2408),"")</f>
        <v/>
      </c>
      <c r="G2408" s="560"/>
      <c r="H2408" s="893"/>
      <c r="I2408" s="931"/>
      <c r="J2408" s="931"/>
      <c r="K2408" s="931"/>
      <c r="L2408" s="920"/>
      <c r="M2408" s="920"/>
      <c r="N2408" s="920"/>
      <c r="S2408" s="919"/>
    </row>
    <row r="2409" spans="1:19" ht="12.75" customHeight="1" x14ac:dyDescent="0.15">
      <c r="A2409" s="935">
        <v>2404</v>
      </c>
      <c r="B2409" s="919"/>
      <c r="C2409" s="920"/>
      <c r="D2409" s="931"/>
      <c r="E2409" s="893" t="b">
        <f t="shared" ca="1" si="100"/>
        <v>1</v>
      </c>
      <c r="F2409" s="893" t="str">
        <f t="array" aca="1" ref="F2409" ca="1">IF(G2409&lt;&gt;"",INDIRECT("'"&amp;G2409&amp;"'!"&amp;H2409),"")</f>
        <v/>
      </c>
      <c r="G2409" s="560"/>
      <c r="H2409" s="893"/>
      <c r="I2409" s="931"/>
      <c r="J2409" s="931"/>
      <c r="K2409" s="931"/>
      <c r="L2409" s="920"/>
      <c r="M2409" s="920"/>
      <c r="N2409" s="920"/>
      <c r="S2409" s="919"/>
    </row>
    <row r="2410" spans="1:19" ht="12.75" customHeight="1" x14ac:dyDescent="0.15">
      <c r="A2410" s="935">
        <v>2405</v>
      </c>
      <c r="B2410" s="919"/>
      <c r="C2410" s="920"/>
      <c r="D2410" s="931"/>
      <c r="E2410" s="893" t="b">
        <f t="shared" ca="1" si="100"/>
        <v>1</v>
      </c>
      <c r="F2410" s="893" t="str">
        <f t="array" aca="1" ref="F2410" ca="1">IF(G2410&lt;&gt;"",INDIRECT("'"&amp;G2410&amp;"'!"&amp;H2410),"")</f>
        <v/>
      </c>
      <c r="G2410" s="560"/>
      <c r="H2410" s="893"/>
      <c r="I2410" s="931"/>
      <c r="J2410" s="931"/>
      <c r="K2410" s="931"/>
      <c r="L2410" s="920"/>
      <c r="M2410" s="920"/>
      <c r="N2410" s="920"/>
      <c r="S2410" s="919"/>
    </row>
    <row r="2411" spans="1:19" ht="12.75" customHeight="1" x14ac:dyDescent="0.15">
      <c r="A2411" s="935">
        <v>2406</v>
      </c>
      <c r="B2411" s="919"/>
      <c r="C2411" s="920"/>
      <c r="D2411" s="931"/>
      <c r="E2411" s="893" t="b">
        <f t="shared" ca="1" si="100"/>
        <v>1</v>
      </c>
      <c r="F2411" s="893" t="str">
        <f t="array" aca="1" ref="F2411" ca="1">IF(G2411&lt;&gt;"",INDIRECT("'"&amp;G2411&amp;"'!"&amp;H2411),"")</f>
        <v/>
      </c>
      <c r="G2411" s="560"/>
      <c r="H2411" s="893"/>
      <c r="I2411" s="931"/>
      <c r="J2411" s="931"/>
      <c r="K2411" s="931"/>
      <c r="L2411" s="920"/>
      <c r="M2411" s="920"/>
      <c r="N2411" s="920"/>
      <c r="S2411" s="919"/>
    </row>
    <row r="2412" spans="1:19" ht="12.75" customHeight="1" x14ac:dyDescent="0.15">
      <c r="A2412" s="935">
        <v>2407</v>
      </c>
      <c r="B2412" s="919"/>
      <c r="C2412" s="920"/>
      <c r="D2412" s="931"/>
      <c r="E2412" s="893" t="b">
        <f t="shared" ca="1" si="100"/>
        <v>1</v>
      </c>
      <c r="F2412" s="893" t="str">
        <f t="array" aca="1" ref="F2412" ca="1">IF(G2412&lt;&gt;"",INDIRECT("'"&amp;G2412&amp;"'!"&amp;H2412),"")</f>
        <v/>
      </c>
      <c r="G2412" s="560"/>
      <c r="H2412" s="893"/>
      <c r="I2412" s="931"/>
      <c r="J2412" s="931"/>
      <c r="K2412" s="931"/>
      <c r="L2412" s="920"/>
      <c r="M2412" s="920"/>
      <c r="N2412" s="920"/>
      <c r="S2412" s="919"/>
    </row>
    <row r="2413" spans="1:19" ht="12.75" customHeight="1" x14ac:dyDescent="0.15">
      <c r="A2413" s="935">
        <v>2408</v>
      </c>
      <c r="B2413" s="919"/>
      <c r="C2413" s="920"/>
      <c r="D2413" s="931"/>
      <c r="E2413" s="893" t="b">
        <f t="shared" ca="1" si="100"/>
        <v>1</v>
      </c>
      <c r="F2413" s="893" t="str">
        <f t="array" aca="1" ref="F2413" ca="1">IF(G2413&lt;&gt;"",INDIRECT("'"&amp;G2413&amp;"'!"&amp;H2413),"")</f>
        <v/>
      </c>
      <c r="G2413" s="560"/>
      <c r="H2413" s="893"/>
      <c r="I2413" s="931"/>
      <c r="J2413" s="931"/>
      <c r="K2413" s="931"/>
      <c r="L2413" s="920"/>
      <c r="M2413" s="920"/>
      <c r="N2413" s="920"/>
      <c r="S2413" s="919"/>
    </row>
    <row r="2414" spans="1:19" ht="12.75" customHeight="1" x14ac:dyDescent="0.15">
      <c r="A2414" s="935">
        <v>2409</v>
      </c>
      <c r="B2414" s="919"/>
      <c r="C2414" s="920"/>
      <c r="D2414" s="931"/>
      <c r="E2414" s="893" t="b">
        <f t="shared" ca="1" si="100"/>
        <v>1</v>
      </c>
      <c r="F2414" s="893" t="str">
        <f t="array" aca="1" ref="F2414" ca="1">IF(G2414&lt;&gt;"",INDIRECT("'"&amp;G2414&amp;"'!"&amp;H2414),"")</f>
        <v/>
      </c>
      <c r="G2414" s="560"/>
      <c r="H2414" s="893"/>
      <c r="I2414" s="931"/>
      <c r="J2414" s="931"/>
      <c r="K2414" s="931"/>
      <c r="L2414" s="920"/>
      <c r="M2414" s="920"/>
      <c r="N2414" s="920"/>
      <c r="S2414" s="919"/>
    </row>
    <row r="2415" spans="1:19" ht="12.75" customHeight="1" x14ac:dyDescent="0.15">
      <c r="A2415" s="935">
        <v>2410</v>
      </c>
      <c r="B2415" s="919"/>
      <c r="C2415" s="920"/>
      <c r="D2415" s="931"/>
      <c r="E2415" s="893" t="b">
        <f t="shared" ca="1" si="100"/>
        <v>1</v>
      </c>
      <c r="F2415" s="893" t="str">
        <f t="array" aca="1" ref="F2415" ca="1">IF(G2415&lt;&gt;"",INDIRECT("'"&amp;G2415&amp;"'!"&amp;H2415),"")</f>
        <v/>
      </c>
      <c r="G2415" s="560"/>
      <c r="H2415" s="893"/>
      <c r="I2415" s="931"/>
      <c r="J2415" s="931"/>
      <c r="K2415" s="931"/>
      <c r="L2415" s="920"/>
      <c r="M2415" s="920"/>
      <c r="N2415" s="920"/>
      <c r="S2415" s="919"/>
    </row>
    <row r="2416" spans="1:19" ht="12.75" customHeight="1" x14ac:dyDescent="0.15">
      <c r="A2416" s="935">
        <v>2411</v>
      </c>
      <c r="B2416" s="919"/>
      <c r="C2416" s="920"/>
      <c r="D2416" s="931"/>
      <c r="E2416" s="893" t="b">
        <f t="shared" ca="1" si="100"/>
        <v>1</v>
      </c>
      <c r="F2416" s="893" t="str">
        <f t="array" aca="1" ref="F2416" ca="1">IF(G2416&lt;&gt;"",INDIRECT("'"&amp;G2416&amp;"'!"&amp;H2416),"")</f>
        <v/>
      </c>
      <c r="G2416" s="560"/>
      <c r="H2416" s="893"/>
      <c r="I2416" s="931"/>
      <c r="J2416" s="931"/>
      <c r="K2416" s="931"/>
      <c r="L2416" s="920"/>
      <c r="M2416" s="920"/>
      <c r="N2416" s="920"/>
      <c r="S2416" s="919"/>
    </row>
    <row r="2417" spans="1:19" ht="12.75" customHeight="1" x14ac:dyDescent="0.15">
      <c r="A2417" s="935">
        <v>2412</v>
      </c>
      <c r="B2417" s="919"/>
      <c r="C2417" s="920"/>
      <c r="D2417" s="931"/>
      <c r="E2417" s="893" t="b">
        <f t="shared" ca="1" si="100"/>
        <v>1</v>
      </c>
      <c r="F2417" s="893" t="str">
        <f t="array" aca="1" ref="F2417" ca="1">IF(G2417&lt;&gt;"",INDIRECT("'"&amp;G2417&amp;"'!"&amp;H2417),"")</f>
        <v/>
      </c>
      <c r="G2417" s="560"/>
      <c r="H2417" s="893"/>
      <c r="I2417" s="931"/>
      <c r="J2417" s="931"/>
      <c r="K2417" s="931"/>
      <c r="L2417" s="920"/>
      <c r="M2417" s="920"/>
      <c r="N2417" s="920"/>
      <c r="S2417" s="919"/>
    </row>
    <row r="2418" spans="1:19" ht="12.75" customHeight="1" x14ac:dyDescent="0.15">
      <c r="A2418" s="935">
        <v>2413</v>
      </c>
      <c r="B2418" s="919"/>
      <c r="C2418" s="920"/>
      <c r="D2418" s="920" t="s">
        <v>4707</v>
      </c>
      <c r="E2418" s="893" t="b">
        <f t="shared" ca="1" si="100"/>
        <v>1</v>
      </c>
      <c r="F2418" s="893" t="str">
        <f t="array" aca="1" ref="F2418" ca="1">IF(G2418&lt;&gt;"",INDIRECT("'"&amp;G2418&amp;"'!"&amp;H2418),"")</f>
        <v/>
      </c>
      <c r="G2418" s="560"/>
      <c r="H2418" s="893"/>
      <c r="I2418" s="920"/>
      <c r="J2418" s="920"/>
      <c r="K2418" s="920"/>
      <c r="L2418" s="920"/>
      <c r="M2418" s="920"/>
      <c r="N2418" s="920"/>
      <c r="S2418" s="919"/>
    </row>
    <row r="2419" spans="1:19" ht="12.75" customHeight="1" x14ac:dyDescent="0.15">
      <c r="A2419" s="914">
        <v>2414</v>
      </c>
      <c r="B2419" s="919"/>
      <c r="C2419" s="920"/>
      <c r="D2419" s="920"/>
      <c r="E2419" s="893" t="b">
        <f t="shared" ca="1" si="100"/>
        <v>1</v>
      </c>
      <c r="F2419" s="893" t="str">
        <f t="array" aca="1" ref="F2419" ca="1">IF(G2419&lt;&gt;"",INDIRECT("'"&amp;G2419&amp;"'!"&amp;H2419),"")</f>
        <v/>
      </c>
      <c r="G2419" s="560"/>
      <c r="H2419" s="893"/>
      <c r="I2419" s="920"/>
      <c r="J2419" s="920"/>
      <c r="K2419" s="920"/>
      <c r="L2419" s="920"/>
      <c r="M2419" s="920"/>
      <c r="N2419" s="920"/>
      <c r="S2419" s="919"/>
    </row>
    <row r="2420" spans="1:19" ht="12.75" customHeight="1" x14ac:dyDescent="0.15">
      <c r="A2420" s="935">
        <v>2415</v>
      </c>
      <c r="B2420" s="919"/>
      <c r="C2420" s="920"/>
      <c r="D2420" s="920" t="s">
        <v>4707</v>
      </c>
      <c r="E2420" s="893" t="b">
        <f t="shared" ca="1" si="100"/>
        <v>1</v>
      </c>
      <c r="F2420" s="893" t="str">
        <f t="array" aca="1" ref="F2420" ca="1">IF(G2420&lt;&gt;"",INDIRECT("'"&amp;G2420&amp;"'!"&amp;H2420),"")</f>
        <v/>
      </c>
      <c r="G2420" s="560"/>
      <c r="H2420" s="893"/>
      <c r="I2420" s="920"/>
      <c r="J2420" s="920"/>
      <c r="K2420" s="920"/>
      <c r="L2420" s="920"/>
      <c r="M2420" s="920"/>
      <c r="N2420" s="920"/>
      <c r="S2420" s="919"/>
    </row>
    <row r="2421" spans="1:19" ht="12.75" customHeight="1" x14ac:dyDescent="0.15">
      <c r="A2421" s="935">
        <v>2416</v>
      </c>
      <c r="B2421" s="919"/>
      <c r="C2421" s="920"/>
      <c r="D2421" s="920"/>
      <c r="E2421" s="893" t="b">
        <f t="shared" ca="1" si="100"/>
        <v>1</v>
      </c>
      <c r="F2421" s="893" t="str">
        <f t="array" aca="1" ref="F2421" ca="1">IF(G2421&lt;&gt;"",INDIRECT("'"&amp;G2421&amp;"'!"&amp;H2421),"")</f>
        <v/>
      </c>
      <c r="G2421" s="560"/>
      <c r="H2421" s="893"/>
      <c r="I2421" s="920"/>
      <c r="J2421" s="920"/>
      <c r="K2421" s="920"/>
      <c r="L2421" s="920"/>
      <c r="M2421" s="920"/>
      <c r="N2421" s="920"/>
      <c r="S2421" s="919"/>
    </row>
    <row r="2422" spans="1:19" ht="12.75" customHeight="1" x14ac:dyDescent="0.15">
      <c r="A2422" s="935">
        <v>2417</v>
      </c>
      <c r="B2422" s="919"/>
      <c r="C2422" s="920"/>
      <c r="D2422" s="931"/>
      <c r="E2422" s="893" t="b">
        <f t="shared" ca="1" si="100"/>
        <v>1</v>
      </c>
      <c r="F2422" s="893" t="str">
        <f t="array" aca="1" ref="F2422" ca="1">IF(G2422&lt;&gt;"",INDIRECT("'"&amp;G2422&amp;"'!"&amp;H2422),"")</f>
        <v/>
      </c>
      <c r="G2422" s="560"/>
      <c r="H2422" s="893"/>
      <c r="I2422" s="931"/>
      <c r="J2422" s="931"/>
      <c r="K2422" s="931"/>
      <c r="L2422" s="920"/>
      <c r="M2422" s="920"/>
      <c r="N2422" s="920"/>
      <c r="S2422" s="919"/>
    </row>
    <row r="2423" spans="1:19" ht="12.75" customHeight="1" x14ac:dyDescent="0.15">
      <c r="A2423" s="935">
        <v>2418</v>
      </c>
      <c r="B2423" s="919"/>
      <c r="C2423" s="920"/>
      <c r="D2423" s="931"/>
      <c r="E2423" s="893" t="b">
        <f t="shared" ca="1" si="100"/>
        <v>1</v>
      </c>
      <c r="F2423" s="893" t="str">
        <f t="array" aca="1" ref="F2423" ca="1">IF(G2423&lt;&gt;"",INDIRECT("'"&amp;G2423&amp;"'!"&amp;H2423),"")</f>
        <v/>
      </c>
      <c r="G2423" s="560"/>
      <c r="H2423" s="893"/>
      <c r="I2423" s="931"/>
      <c r="J2423" s="931"/>
      <c r="K2423" s="931"/>
      <c r="L2423" s="920"/>
      <c r="M2423" s="920"/>
      <c r="N2423" s="920"/>
      <c r="S2423" s="919"/>
    </row>
    <row r="2424" spans="1:19" ht="12.75" customHeight="1" x14ac:dyDescent="0.15">
      <c r="A2424" s="935">
        <v>2419</v>
      </c>
      <c r="B2424" s="919"/>
      <c r="C2424" s="920"/>
      <c r="D2424" s="931"/>
      <c r="E2424" s="893" t="b">
        <f t="shared" ca="1" si="100"/>
        <v>1</v>
      </c>
      <c r="F2424" s="893" t="str">
        <f t="array" aca="1" ref="F2424" ca="1">IF(G2424&lt;&gt;"",INDIRECT("'"&amp;G2424&amp;"'!"&amp;H2424),"")</f>
        <v/>
      </c>
      <c r="G2424" s="560"/>
      <c r="H2424" s="893"/>
      <c r="I2424" s="931"/>
      <c r="J2424" s="931"/>
      <c r="K2424" s="931"/>
      <c r="L2424" s="920"/>
      <c r="M2424" s="920"/>
      <c r="N2424" s="920"/>
      <c r="S2424" s="919"/>
    </row>
    <row r="2425" spans="1:19" ht="12.75" customHeight="1" x14ac:dyDescent="0.15">
      <c r="A2425" s="935">
        <v>2420</v>
      </c>
      <c r="B2425" s="919"/>
      <c r="C2425" s="920"/>
      <c r="D2425" s="931"/>
      <c r="E2425" s="893" t="b">
        <f t="shared" ca="1" si="100"/>
        <v>1</v>
      </c>
      <c r="F2425" s="893" t="str">
        <f t="array" aca="1" ref="F2425" ca="1">IF(G2425&lt;&gt;"",INDIRECT("'"&amp;G2425&amp;"'!"&amp;H2425),"")</f>
        <v/>
      </c>
      <c r="G2425" s="560"/>
      <c r="H2425" s="893"/>
      <c r="I2425" s="931"/>
      <c r="J2425" s="931"/>
      <c r="K2425" s="931"/>
      <c r="L2425" s="920"/>
      <c r="M2425" s="920"/>
      <c r="N2425" s="920"/>
      <c r="S2425" s="919"/>
    </row>
    <row r="2426" spans="1:19" ht="12.75" customHeight="1" x14ac:dyDescent="0.15">
      <c r="A2426" s="935">
        <v>2421</v>
      </c>
      <c r="B2426" s="919"/>
      <c r="C2426" s="920"/>
      <c r="D2426" s="931"/>
      <c r="E2426" s="893" t="b">
        <f t="shared" ca="1" si="100"/>
        <v>1</v>
      </c>
      <c r="F2426" s="893" t="str">
        <f t="array" aca="1" ref="F2426" ca="1">IF(G2426&lt;&gt;"",INDIRECT("'"&amp;G2426&amp;"'!"&amp;H2426),"")</f>
        <v/>
      </c>
      <c r="G2426" s="560"/>
      <c r="H2426" s="893"/>
      <c r="I2426" s="931"/>
      <c r="J2426" s="931"/>
      <c r="K2426" s="931"/>
      <c r="L2426" s="920"/>
      <c r="M2426" s="920"/>
      <c r="N2426" s="920"/>
      <c r="S2426" s="919"/>
    </row>
    <row r="2427" spans="1:19" ht="12.75" customHeight="1" x14ac:dyDescent="0.15">
      <c r="A2427" s="935">
        <v>2422</v>
      </c>
      <c r="B2427" s="919"/>
      <c r="C2427" s="920"/>
      <c r="D2427" s="931"/>
      <c r="E2427" s="893" t="b">
        <f t="shared" ca="1" si="100"/>
        <v>1</v>
      </c>
      <c r="F2427" s="893" t="str">
        <f t="array" aca="1" ref="F2427" ca="1">IF(G2427&lt;&gt;"",INDIRECT("'"&amp;G2427&amp;"'!"&amp;H2427),"")</f>
        <v/>
      </c>
      <c r="G2427" s="560"/>
      <c r="H2427" s="893"/>
      <c r="I2427" s="931"/>
      <c r="J2427" s="931"/>
      <c r="K2427" s="931"/>
      <c r="L2427" s="920"/>
      <c r="M2427" s="920"/>
      <c r="N2427" s="920"/>
      <c r="S2427" s="919"/>
    </row>
    <row r="2428" spans="1:19" ht="12.75" customHeight="1" x14ac:dyDescent="0.15">
      <c r="A2428" s="935">
        <v>2423</v>
      </c>
      <c r="B2428" s="919"/>
      <c r="C2428" s="920"/>
      <c r="D2428" s="931"/>
      <c r="E2428" s="893" t="b">
        <f t="shared" ca="1" si="100"/>
        <v>1</v>
      </c>
      <c r="F2428" s="893" t="str">
        <f t="array" aca="1" ref="F2428" ca="1">IF(G2428&lt;&gt;"",INDIRECT("'"&amp;G2428&amp;"'!"&amp;H2428),"")</f>
        <v/>
      </c>
      <c r="G2428" s="560"/>
      <c r="H2428" s="893"/>
      <c r="I2428" s="931"/>
      <c r="J2428" s="931"/>
      <c r="K2428" s="931"/>
      <c r="L2428" s="920"/>
      <c r="M2428" s="920"/>
      <c r="N2428" s="920"/>
      <c r="S2428" s="919"/>
    </row>
    <row r="2429" spans="1:19" ht="12.75" customHeight="1" x14ac:dyDescent="0.15">
      <c r="A2429" s="935">
        <v>2424</v>
      </c>
      <c r="B2429" s="919"/>
      <c r="C2429" s="920"/>
      <c r="D2429" s="931"/>
      <c r="E2429" s="893" t="b">
        <f t="shared" ca="1" si="100"/>
        <v>1</v>
      </c>
      <c r="F2429" s="893" t="str">
        <f t="array" aca="1" ref="F2429" ca="1">IF(G2429&lt;&gt;"",INDIRECT("'"&amp;G2429&amp;"'!"&amp;H2429),"")</f>
        <v/>
      </c>
      <c r="G2429" s="560"/>
      <c r="H2429" s="893"/>
      <c r="I2429" s="931"/>
      <c r="J2429" s="931"/>
      <c r="K2429" s="931"/>
      <c r="L2429" s="920"/>
      <c r="M2429" s="920"/>
      <c r="N2429" s="920"/>
      <c r="S2429" s="919"/>
    </row>
    <row r="2430" spans="1:19" ht="12.75" customHeight="1" x14ac:dyDescent="0.15">
      <c r="A2430" s="935">
        <v>2425</v>
      </c>
      <c r="B2430" s="919"/>
      <c r="C2430" s="920"/>
      <c r="D2430" s="931"/>
      <c r="E2430" s="893" t="b">
        <f t="shared" ca="1" si="100"/>
        <v>1</v>
      </c>
      <c r="F2430" s="893" t="str">
        <f t="array" aca="1" ref="F2430" ca="1">IF(G2430&lt;&gt;"",INDIRECT("'"&amp;G2430&amp;"'!"&amp;H2430),"")</f>
        <v/>
      </c>
      <c r="G2430" s="560"/>
      <c r="H2430" s="893"/>
      <c r="I2430" s="931"/>
      <c r="J2430" s="931"/>
      <c r="K2430" s="931"/>
      <c r="L2430" s="920"/>
      <c r="M2430" s="920"/>
      <c r="N2430" s="920"/>
      <c r="S2430" s="919"/>
    </row>
    <row r="2431" spans="1:19" ht="12.75" customHeight="1" x14ac:dyDescent="0.15">
      <c r="A2431" s="935">
        <v>2426</v>
      </c>
      <c r="B2431" s="919"/>
      <c r="C2431" s="920"/>
      <c r="D2431" s="931"/>
      <c r="E2431" s="893" t="b">
        <f t="shared" ca="1" si="100"/>
        <v>1</v>
      </c>
      <c r="F2431" s="893" t="str">
        <f t="array" aca="1" ref="F2431" ca="1">IF(G2431&lt;&gt;"",INDIRECT("'"&amp;G2431&amp;"'!"&amp;H2431),"")</f>
        <v/>
      </c>
      <c r="G2431" s="560"/>
      <c r="H2431" s="893"/>
      <c r="I2431" s="931"/>
      <c r="J2431" s="931"/>
      <c r="K2431" s="931"/>
      <c r="L2431" s="920"/>
      <c r="M2431" s="920"/>
      <c r="N2431" s="920"/>
      <c r="S2431" s="919"/>
    </row>
    <row r="2432" spans="1:19" ht="12.75" customHeight="1" x14ac:dyDescent="0.15">
      <c r="A2432" s="935">
        <v>2427</v>
      </c>
      <c r="B2432" s="919"/>
      <c r="C2432" s="920"/>
      <c r="D2432" s="931"/>
      <c r="E2432" s="893" t="b">
        <f t="shared" ca="1" si="100"/>
        <v>1</v>
      </c>
      <c r="F2432" s="893" t="str">
        <f t="array" aca="1" ref="F2432" ca="1">IF(G2432&lt;&gt;"",INDIRECT("'"&amp;G2432&amp;"'!"&amp;H2432),"")</f>
        <v/>
      </c>
      <c r="G2432" s="560"/>
      <c r="H2432" s="893"/>
      <c r="I2432" s="931"/>
      <c r="J2432" s="931"/>
      <c r="K2432" s="931"/>
      <c r="L2432" s="920"/>
      <c r="M2432" s="920"/>
      <c r="N2432" s="920"/>
      <c r="S2432" s="919"/>
    </row>
    <row r="2433" spans="1:19" ht="12.75" customHeight="1" x14ac:dyDescent="0.15">
      <c r="A2433" s="935">
        <v>2428</v>
      </c>
      <c r="B2433" s="919"/>
      <c r="C2433" s="920"/>
      <c r="D2433" s="931"/>
      <c r="E2433" s="893" t="b">
        <f t="shared" ca="1" si="100"/>
        <v>1</v>
      </c>
      <c r="F2433" s="893" t="str">
        <f t="array" aca="1" ref="F2433" ca="1">IF(G2433&lt;&gt;"",INDIRECT("'"&amp;G2433&amp;"'!"&amp;H2433),"")</f>
        <v/>
      </c>
      <c r="G2433" s="560"/>
      <c r="H2433" s="893"/>
      <c r="I2433" s="931"/>
      <c r="J2433" s="931"/>
      <c r="K2433" s="931"/>
      <c r="L2433" s="920"/>
      <c r="M2433" s="920"/>
      <c r="N2433" s="920"/>
      <c r="S2433" s="919"/>
    </row>
    <row r="2434" spans="1:19" ht="12.75" customHeight="1" x14ac:dyDescent="0.15">
      <c r="A2434" s="935">
        <v>2429</v>
      </c>
      <c r="B2434" s="919"/>
      <c r="C2434" s="920"/>
      <c r="D2434" s="931"/>
      <c r="E2434" s="893" t="b">
        <f t="shared" ca="1" si="100"/>
        <v>1</v>
      </c>
      <c r="F2434" s="893" t="str">
        <f t="array" aca="1" ref="F2434" ca="1">IF(G2434&lt;&gt;"",INDIRECT("'"&amp;G2434&amp;"'!"&amp;H2434),"")</f>
        <v/>
      </c>
      <c r="G2434" s="560"/>
      <c r="H2434" s="893"/>
      <c r="I2434" s="931"/>
      <c r="J2434" s="931"/>
      <c r="K2434" s="931"/>
      <c r="L2434" s="920"/>
      <c r="M2434" s="920"/>
      <c r="N2434" s="920"/>
      <c r="S2434" s="919"/>
    </row>
    <row r="2435" spans="1:19" ht="12.75" customHeight="1" x14ac:dyDescent="0.15">
      <c r="A2435" s="935">
        <v>2430</v>
      </c>
      <c r="B2435" s="919"/>
      <c r="C2435" s="920"/>
      <c r="D2435" s="931"/>
      <c r="E2435" s="893" t="b">
        <f t="shared" ca="1" si="100"/>
        <v>1</v>
      </c>
      <c r="F2435" s="893" t="str">
        <f t="array" aca="1" ref="F2435" ca="1">IF(G2435&lt;&gt;"",INDIRECT("'"&amp;G2435&amp;"'!"&amp;H2435),"")</f>
        <v/>
      </c>
      <c r="G2435" s="560"/>
      <c r="H2435" s="893"/>
      <c r="I2435" s="931"/>
      <c r="J2435" s="931"/>
      <c r="K2435" s="931"/>
      <c r="L2435" s="920"/>
      <c r="M2435" s="920"/>
      <c r="N2435" s="920"/>
      <c r="S2435" s="919"/>
    </row>
    <row r="2436" spans="1:19" ht="12.75" customHeight="1" x14ac:dyDescent="0.15">
      <c r="A2436" s="935">
        <v>2431</v>
      </c>
      <c r="B2436" s="919"/>
      <c r="C2436" s="920"/>
      <c r="D2436" s="931"/>
      <c r="E2436" s="893" t="b">
        <f t="shared" ca="1" si="100"/>
        <v>1</v>
      </c>
      <c r="F2436" s="893" t="str">
        <f t="array" aca="1" ref="F2436" ca="1">IF(G2436&lt;&gt;"",INDIRECT("'"&amp;G2436&amp;"'!"&amp;H2436),"")</f>
        <v/>
      </c>
      <c r="G2436" s="560"/>
      <c r="H2436" s="893"/>
      <c r="I2436" s="931"/>
      <c r="J2436" s="931"/>
      <c r="K2436" s="931"/>
      <c r="L2436" s="920"/>
      <c r="M2436" s="920"/>
      <c r="N2436" s="920"/>
      <c r="S2436" s="919"/>
    </row>
    <row r="2437" spans="1:19" ht="12.75" customHeight="1" x14ac:dyDescent="0.15">
      <c r="A2437" s="935">
        <v>2432</v>
      </c>
      <c r="B2437" s="919"/>
      <c r="C2437" s="920"/>
      <c r="D2437" s="931"/>
      <c r="E2437" s="893" t="b">
        <f t="shared" ca="1" si="100"/>
        <v>1</v>
      </c>
      <c r="F2437" s="893" t="str">
        <f t="array" aca="1" ref="F2437" ca="1">IF(G2437&lt;&gt;"",INDIRECT("'"&amp;G2437&amp;"'!"&amp;H2437),"")</f>
        <v/>
      </c>
      <c r="G2437" s="560"/>
      <c r="H2437" s="893"/>
      <c r="I2437" s="931"/>
      <c r="J2437" s="931"/>
      <c r="K2437" s="931"/>
      <c r="L2437" s="920"/>
      <c r="M2437" s="920"/>
      <c r="N2437" s="920"/>
      <c r="S2437" s="919"/>
    </row>
    <row r="2438" spans="1:19" ht="12.75" customHeight="1" x14ac:dyDescent="0.15">
      <c r="A2438" s="935">
        <v>2433</v>
      </c>
      <c r="B2438" s="919"/>
      <c r="C2438" s="920"/>
      <c r="D2438" s="931"/>
      <c r="E2438" s="893" t="b">
        <f t="shared" ca="1" si="100"/>
        <v>1</v>
      </c>
      <c r="F2438" s="893" t="str">
        <f t="array" aca="1" ref="F2438" ca="1">IF(G2438&lt;&gt;"",INDIRECT("'"&amp;G2438&amp;"'!"&amp;H2438),"")</f>
        <v/>
      </c>
      <c r="G2438" s="560"/>
      <c r="H2438" s="893"/>
      <c r="I2438" s="931"/>
      <c r="J2438" s="931"/>
      <c r="K2438" s="931"/>
      <c r="L2438" s="920"/>
      <c r="M2438" s="920"/>
      <c r="N2438" s="920"/>
      <c r="S2438" s="919"/>
    </row>
    <row r="2439" spans="1:19" ht="12.75" customHeight="1" x14ac:dyDescent="0.15">
      <c r="A2439" s="935">
        <v>2434</v>
      </c>
      <c r="B2439" s="919"/>
      <c r="C2439" s="920"/>
      <c r="D2439" s="931"/>
      <c r="E2439" s="893" t="b">
        <f t="shared" ca="1" si="100"/>
        <v>1</v>
      </c>
      <c r="F2439" s="893" t="str">
        <f t="array" aca="1" ref="F2439" ca="1">IF(G2439&lt;&gt;"",INDIRECT("'"&amp;G2439&amp;"'!"&amp;H2439),"")</f>
        <v/>
      </c>
      <c r="G2439" s="560"/>
      <c r="H2439" s="893"/>
      <c r="I2439" s="931"/>
      <c r="J2439" s="931"/>
      <c r="K2439" s="931"/>
      <c r="L2439" s="920"/>
      <c r="M2439" s="920"/>
      <c r="N2439" s="920"/>
      <c r="S2439" s="919"/>
    </row>
    <row r="2440" spans="1:19" ht="12.75" customHeight="1" x14ac:dyDescent="0.15">
      <c r="A2440" s="935">
        <v>2435</v>
      </c>
      <c r="B2440" s="919"/>
      <c r="C2440" s="920"/>
      <c r="D2440" s="931"/>
      <c r="E2440" s="893" t="b">
        <f t="shared" ca="1" si="100"/>
        <v>1</v>
      </c>
      <c r="F2440" s="893" t="str">
        <f t="array" aca="1" ref="F2440" ca="1">IF(G2440&lt;&gt;"",INDIRECT("'"&amp;G2440&amp;"'!"&amp;H2440),"")</f>
        <v/>
      </c>
      <c r="G2440" s="560"/>
      <c r="H2440" s="893"/>
      <c r="I2440" s="931"/>
      <c r="J2440" s="931"/>
      <c r="K2440" s="931"/>
      <c r="L2440" s="920"/>
      <c r="M2440" s="920"/>
      <c r="N2440" s="920"/>
      <c r="S2440" s="919"/>
    </row>
    <row r="2441" spans="1:19" ht="12.75" customHeight="1" x14ac:dyDescent="0.15">
      <c r="A2441" s="935">
        <v>2436</v>
      </c>
      <c r="B2441" s="919"/>
      <c r="C2441" s="920"/>
      <c r="D2441" s="931"/>
      <c r="E2441" s="893" t="b">
        <f t="shared" ca="1" si="100"/>
        <v>1</v>
      </c>
      <c r="F2441" s="893" t="str">
        <f t="array" aca="1" ref="F2441" ca="1">IF(G2441&lt;&gt;"",INDIRECT("'"&amp;G2441&amp;"'!"&amp;H2441),"")</f>
        <v/>
      </c>
      <c r="G2441" s="560"/>
      <c r="H2441" s="893"/>
      <c r="I2441" s="931"/>
      <c r="J2441" s="931"/>
      <c r="K2441" s="931"/>
      <c r="L2441" s="920"/>
      <c r="M2441" s="920"/>
      <c r="N2441" s="920"/>
      <c r="S2441" s="919"/>
    </row>
    <row r="2442" spans="1:19" ht="12.75" customHeight="1" x14ac:dyDescent="0.15">
      <c r="A2442" s="935">
        <v>2437</v>
      </c>
      <c r="B2442" s="919"/>
      <c r="C2442" s="920"/>
      <c r="D2442" s="931"/>
      <c r="E2442" s="893" t="b">
        <f t="shared" ca="1" si="100"/>
        <v>1</v>
      </c>
      <c r="F2442" s="893" t="str">
        <f t="array" aca="1" ref="F2442" ca="1">IF(G2442&lt;&gt;"",INDIRECT("'"&amp;G2442&amp;"'!"&amp;H2442),"")</f>
        <v/>
      </c>
      <c r="G2442" s="560"/>
      <c r="H2442" s="893"/>
      <c r="I2442" s="931"/>
      <c r="J2442" s="931"/>
      <c r="K2442" s="931"/>
      <c r="L2442" s="920"/>
      <c r="M2442" s="920"/>
      <c r="N2442" s="920"/>
      <c r="S2442" s="919"/>
    </row>
    <row r="2443" spans="1:19" ht="12.75" customHeight="1" x14ac:dyDescent="0.15">
      <c r="A2443" s="935">
        <v>2438</v>
      </c>
      <c r="B2443" s="919"/>
      <c r="C2443" s="920"/>
      <c r="D2443" s="931"/>
      <c r="E2443" s="893" t="b">
        <f t="shared" ca="1" si="100"/>
        <v>1</v>
      </c>
      <c r="F2443" s="893" t="str">
        <f t="array" aca="1" ref="F2443" ca="1">IF(G2443&lt;&gt;"",INDIRECT("'"&amp;G2443&amp;"'!"&amp;H2443),"")</f>
        <v/>
      </c>
      <c r="G2443" s="560"/>
      <c r="H2443" s="893"/>
      <c r="I2443" s="931"/>
      <c r="J2443" s="931"/>
      <c r="K2443" s="931"/>
      <c r="L2443" s="920"/>
      <c r="M2443" s="920"/>
      <c r="N2443" s="920"/>
      <c r="S2443" s="919"/>
    </row>
    <row r="2444" spans="1:19" ht="12.75" customHeight="1" x14ac:dyDescent="0.15">
      <c r="A2444" s="935">
        <v>2439</v>
      </c>
      <c r="B2444" s="919"/>
      <c r="C2444" s="920"/>
      <c r="D2444" s="931"/>
      <c r="E2444" s="893" t="b">
        <f t="shared" ca="1" si="100"/>
        <v>1</v>
      </c>
      <c r="F2444" s="893" t="str">
        <f t="array" aca="1" ref="F2444" ca="1">IF(G2444&lt;&gt;"",INDIRECT("'"&amp;G2444&amp;"'!"&amp;H2444),"")</f>
        <v/>
      </c>
      <c r="G2444" s="560"/>
      <c r="H2444" s="893"/>
      <c r="I2444" s="931"/>
      <c r="J2444" s="931"/>
      <c r="K2444" s="931"/>
      <c r="L2444" s="920"/>
      <c r="M2444" s="920"/>
      <c r="N2444" s="920"/>
      <c r="S2444" s="919"/>
    </row>
    <row r="2445" spans="1:19" ht="12.75" customHeight="1" x14ac:dyDescent="0.15">
      <c r="A2445" s="935">
        <v>2440</v>
      </c>
      <c r="B2445" s="919"/>
      <c r="C2445" s="920"/>
      <c r="D2445" s="931"/>
      <c r="E2445" s="893" t="b">
        <f t="shared" ca="1" si="100"/>
        <v>1</v>
      </c>
      <c r="F2445" s="893" t="str">
        <f t="array" aca="1" ref="F2445" ca="1">IF(G2445&lt;&gt;"",INDIRECT("'"&amp;G2445&amp;"'!"&amp;H2445),"")</f>
        <v/>
      </c>
      <c r="G2445" s="560"/>
      <c r="H2445" s="893"/>
      <c r="I2445" s="931"/>
      <c r="J2445" s="931"/>
      <c r="K2445" s="931"/>
      <c r="L2445" s="920"/>
      <c r="M2445" s="920"/>
      <c r="N2445" s="920"/>
      <c r="S2445" s="919"/>
    </row>
    <row r="2446" spans="1:19" ht="12.75" customHeight="1" x14ac:dyDescent="0.15">
      <c r="A2446" s="935">
        <v>2441</v>
      </c>
      <c r="B2446" s="919"/>
      <c r="C2446" s="920"/>
      <c r="D2446" s="931"/>
      <c r="E2446" s="893" t="b">
        <f t="shared" ca="1" si="100"/>
        <v>1</v>
      </c>
      <c r="F2446" s="893" t="str">
        <f t="array" aca="1" ref="F2446" ca="1">IF(G2446&lt;&gt;"",INDIRECT("'"&amp;G2446&amp;"'!"&amp;H2446),"")</f>
        <v/>
      </c>
      <c r="G2446" s="560"/>
      <c r="H2446" s="893"/>
      <c r="I2446" s="931"/>
      <c r="J2446" s="931"/>
      <c r="K2446" s="931"/>
      <c r="L2446" s="920"/>
      <c r="M2446" s="920"/>
      <c r="N2446" s="920"/>
      <c r="S2446" s="919"/>
    </row>
    <row r="2447" spans="1:19" ht="12.75" customHeight="1" x14ac:dyDescent="0.15">
      <c r="A2447" s="935">
        <v>2442</v>
      </c>
      <c r="B2447" s="919"/>
      <c r="C2447" s="920"/>
      <c r="D2447" s="920" t="s">
        <v>4707</v>
      </c>
      <c r="E2447" s="893" t="b">
        <f t="shared" ca="1" si="100"/>
        <v>1</v>
      </c>
      <c r="F2447" s="893" t="str">
        <f t="array" aca="1" ref="F2447" ca="1">IF(G2447&lt;&gt;"",INDIRECT("'"&amp;G2447&amp;"'!"&amp;H2447),"")</f>
        <v/>
      </c>
      <c r="G2447" s="560"/>
      <c r="H2447" s="893"/>
      <c r="I2447" s="920"/>
      <c r="J2447" s="920"/>
      <c r="K2447" s="920"/>
      <c r="L2447" s="920"/>
      <c r="M2447" s="920"/>
      <c r="N2447" s="920"/>
      <c r="S2447" s="919"/>
    </row>
    <row r="2448" spans="1:19" ht="12.75" customHeight="1" x14ac:dyDescent="0.15">
      <c r="A2448" s="914">
        <v>2443</v>
      </c>
      <c r="B2448" s="919"/>
      <c r="C2448" s="920"/>
      <c r="D2448" s="920"/>
      <c r="E2448" s="893" t="b">
        <f t="shared" ca="1" si="100"/>
        <v>1</v>
      </c>
      <c r="F2448" s="893" t="str">
        <f t="array" aca="1" ref="F2448" ca="1">IF(G2448&lt;&gt;"",INDIRECT("'"&amp;G2448&amp;"'!"&amp;H2448),"")</f>
        <v/>
      </c>
      <c r="G2448" s="560"/>
      <c r="H2448" s="893"/>
      <c r="I2448" s="920"/>
      <c r="J2448" s="920"/>
      <c r="K2448" s="920"/>
      <c r="L2448" s="920"/>
      <c r="M2448" s="920"/>
      <c r="N2448" s="920"/>
      <c r="S2448" s="919"/>
    </row>
    <row r="2449" spans="1:19" ht="12.75" customHeight="1" x14ac:dyDescent="0.15">
      <c r="A2449" s="935">
        <v>2444</v>
      </c>
      <c r="B2449" s="919"/>
      <c r="C2449" s="920"/>
      <c r="D2449" s="920" t="s">
        <v>4707</v>
      </c>
      <c r="E2449" s="893" t="b">
        <f t="shared" ca="1" si="100"/>
        <v>1</v>
      </c>
      <c r="F2449" s="893" t="str">
        <f t="array" aca="1" ref="F2449" ca="1">IF(G2449&lt;&gt;"",INDIRECT("'"&amp;G2449&amp;"'!"&amp;H2449),"")</f>
        <v/>
      </c>
      <c r="G2449" s="560"/>
      <c r="H2449" s="893"/>
      <c r="I2449" s="920"/>
      <c r="J2449" s="920"/>
      <c r="K2449" s="920"/>
      <c r="L2449" s="920"/>
      <c r="M2449" s="920"/>
      <c r="N2449" s="920"/>
      <c r="S2449" s="919"/>
    </row>
    <row r="2450" spans="1:19" ht="12.75" customHeight="1" x14ac:dyDescent="0.15">
      <c r="A2450" s="914">
        <v>2445</v>
      </c>
      <c r="B2450" s="919"/>
      <c r="C2450" s="920"/>
      <c r="D2450" s="920"/>
      <c r="E2450" s="893" t="b">
        <f t="shared" ca="1" si="100"/>
        <v>1</v>
      </c>
      <c r="F2450" s="893" t="str">
        <f t="array" aca="1" ref="F2450" ca="1">IF(G2450&lt;&gt;"",INDIRECT("'"&amp;G2450&amp;"'!"&amp;H2450),"")</f>
        <v/>
      </c>
      <c r="G2450" s="560"/>
      <c r="H2450" s="893"/>
      <c r="I2450" s="920"/>
      <c r="J2450" s="920"/>
      <c r="K2450" s="920"/>
      <c r="L2450" s="920"/>
      <c r="M2450" s="920"/>
      <c r="N2450" s="920"/>
      <c r="S2450" s="919"/>
    </row>
    <row r="2451" spans="1:19" ht="12.75" customHeight="1" x14ac:dyDescent="0.15">
      <c r="A2451" s="935">
        <v>2446</v>
      </c>
      <c r="B2451" s="919"/>
      <c r="C2451" s="920"/>
      <c r="D2451" s="931"/>
      <c r="E2451" s="893" t="b">
        <f t="shared" ca="1" si="100"/>
        <v>1</v>
      </c>
      <c r="F2451" s="893" t="str">
        <f t="array" aca="1" ref="F2451" ca="1">IF(G2451&lt;&gt;"",INDIRECT("'"&amp;G2451&amp;"'!"&amp;H2451),"")</f>
        <v/>
      </c>
      <c r="G2451" s="560"/>
      <c r="H2451" s="893"/>
      <c r="I2451" s="931"/>
      <c r="J2451" s="931"/>
      <c r="K2451" s="931"/>
      <c r="L2451" s="920"/>
      <c r="M2451" s="920"/>
      <c r="N2451" s="920"/>
      <c r="S2451" s="919"/>
    </row>
    <row r="2452" spans="1:19" ht="12.75" customHeight="1" x14ac:dyDescent="0.15">
      <c r="A2452" s="935">
        <v>2447</v>
      </c>
      <c r="B2452" s="919"/>
      <c r="C2452" s="920"/>
      <c r="D2452" s="931"/>
      <c r="E2452" s="893" t="b">
        <f t="shared" ca="1" si="100"/>
        <v>1</v>
      </c>
      <c r="F2452" s="893" t="str">
        <f t="array" aca="1" ref="F2452" ca="1">IF(G2452&lt;&gt;"",INDIRECT("'"&amp;G2452&amp;"'!"&amp;H2452),"")</f>
        <v/>
      </c>
      <c r="G2452" s="560"/>
      <c r="H2452" s="893"/>
      <c r="I2452" s="931"/>
      <c r="J2452" s="931"/>
      <c r="K2452" s="931"/>
      <c r="L2452" s="920"/>
      <c r="M2452" s="920"/>
      <c r="N2452" s="920"/>
      <c r="S2452" s="919"/>
    </row>
    <row r="2453" spans="1:19" ht="12.75" customHeight="1" x14ac:dyDescent="0.15">
      <c r="A2453" s="935">
        <v>2448</v>
      </c>
      <c r="B2453" s="919"/>
      <c r="C2453" s="920"/>
      <c r="D2453" s="931"/>
      <c r="E2453" s="893" t="b">
        <f t="shared" ca="1" si="100"/>
        <v>1</v>
      </c>
      <c r="F2453" s="893" t="str">
        <f t="array" aca="1" ref="F2453" ca="1">IF(G2453&lt;&gt;"",INDIRECT("'"&amp;G2453&amp;"'!"&amp;H2453),"")</f>
        <v/>
      </c>
      <c r="G2453" s="560"/>
      <c r="H2453" s="893"/>
      <c r="I2453" s="931"/>
      <c r="J2453" s="931"/>
      <c r="K2453" s="931"/>
      <c r="L2453" s="920"/>
      <c r="M2453" s="920"/>
      <c r="N2453" s="920"/>
      <c r="S2453" s="919"/>
    </row>
    <row r="2454" spans="1:19" ht="12.75" customHeight="1" x14ac:dyDescent="0.15">
      <c r="A2454" s="935">
        <v>2449</v>
      </c>
      <c r="B2454" s="919"/>
      <c r="C2454" s="920"/>
      <c r="D2454" s="931"/>
      <c r="E2454" s="893" t="b">
        <f t="shared" ca="1" si="100"/>
        <v>1</v>
      </c>
      <c r="F2454" s="893" t="str">
        <f t="array" aca="1" ref="F2454" ca="1">IF(G2454&lt;&gt;"",INDIRECT("'"&amp;G2454&amp;"'!"&amp;H2454),"")</f>
        <v/>
      </c>
      <c r="G2454" s="560"/>
      <c r="H2454" s="893"/>
      <c r="I2454" s="931"/>
      <c r="J2454" s="931"/>
      <c r="K2454" s="931"/>
      <c r="L2454" s="920"/>
      <c r="M2454" s="920"/>
      <c r="N2454" s="920"/>
      <c r="S2454" s="919"/>
    </row>
    <row r="2455" spans="1:19" ht="12.75" customHeight="1" x14ac:dyDescent="0.15">
      <c r="A2455" s="935">
        <v>2450</v>
      </c>
      <c r="B2455" s="919"/>
      <c r="C2455" s="920"/>
      <c r="D2455" s="931"/>
      <c r="E2455" s="893" t="b">
        <f t="shared" ca="1" si="100"/>
        <v>1</v>
      </c>
      <c r="F2455" s="893" t="str">
        <f t="array" aca="1" ref="F2455" ca="1">IF(G2455&lt;&gt;"",INDIRECT("'"&amp;G2455&amp;"'!"&amp;H2455),"")</f>
        <v/>
      </c>
      <c r="G2455" s="560"/>
      <c r="H2455" s="893"/>
      <c r="I2455" s="931"/>
      <c r="J2455" s="931"/>
      <c r="K2455" s="931"/>
      <c r="L2455" s="920"/>
      <c r="M2455" s="920"/>
      <c r="N2455" s="920"/>
      <c r="S2455" s="919"/>
    </row>
    <row r="2456" spans="1:19" ht="12.75" customHeight="1" x14ac:dyDescent="0.15">
      <c r="A2456" s="935">
        <v>2451</v>
      </c>
      <c r="B2456" s="919"/>
      <c r="C2456" s="920"/>
      <c r="D2456" s="931"/>
      <c r="E2456" s="893" t="b">
        <f t="shared" ca="1" si="100"/>
        <v>1</v>
      </c>
      <c r="F2456" s="893" t="str">
        <f t="array" aca="1" ref="F2456" ca="1">IF(G2456&lt;&gt;"",INDIRECT("'"&amp;G2456&amp;"'!"&amp;H2456),"")</f>
        <v/>
      </c>
      <c r="G2456" s="560"/>
      <c r="H2456" s="893"/>
      <c r="I2456" s="931"/>
      <c r="J2456" s="931"/>
      <c r="K2456" s="931"/>
      <c r="L2456" s="920"/>
      <c r="M2456" s="920"/>
      <c r="N2456" s="920"/>
      <c r="S2456" s="919"/>
    </row>
    <row r="2457" spans="1:19" ht="12.75" customHeight="1" x14ac:dyDescent="0.15">
      <c r="A2457" s="935">
        <v>2452</v>
      </c>
      <c r="B2457" s="919"/>
      <c r="C2457" s="920"/>
      <c r="D2457" s="931"/>
      <c r="E2457" s="893" t="b">
        <f t="shared" ca="1" si="100"/>
        <v>1</v>
      </c>
      <c r="F2457" s="893" t="str">
        <f t="array" aca="1" ref="F2457" ca="1">IF(G2457&lt;&gt;"",INDIRECT("'"&amp;G2457&amp;"'!"&amp;H2457),"")</f>
        <v/>
      </c>
      <c r="G2457" s="560"/>
      <c r="H2457" s="893"/>
      <c r="I2457" s="931"/>
      <c r="J2457" s="931"/>
      <c r="K2457" s="931"/>
      <c r="L2457" s="920"/>
      <c r="M2457" s="920"/>
      <c r="N2457" s="920"/>
      <c r="S2457" s="919"/>
    </row>
    <row r="2458" spans="1:19" ht="12.75" customHeight="1" x14ac:dyDescent="0.15">
      <c r="A2458" s="935">
        <v>2453</v>
      </c>
      <c r="B2458" s="919"/>
      <c r="C2458" s="920"/>
      <c r="D2458" s="931"/>
      <c r="E2458" s="893" t="b">
        <f t="shared" ca="1" si="100"/>
        <v>1</v>
      </c>
      <c r="F2458" s="893" t="str">
        <f t="array" aca="1" ref="F2458" ca="1">IF(G2458&lt;&gt;"",INDIRECT("'"&amp;G2458&amp;"'!"&amp;H2458),"")</f>
        <v/>
      </c>
      <c r="G2458" s="560"/>
      <c r="H2458" s="893"/>
      <c r="I2458" s="931"/>
      <c r="J2458" s="931"/>
      <c r="K2458" s="931"/>
      <c r="L2458" s="920"/>
      <c r="M2458" s="920"/>
      <c r="N2458" s="920"/>
      <c r="S2458" s="919"/>
    </row>
    <row r="2459" spans="1:19" ht="12.75" customHeight="1" x14ac:dyDescent="0.15">
      <c r="A2459" s="935">
        <v>2454</v>
      </c>
      <c r="B2459" s="919"/>
      <c r="C2459" s="920"/>
      <c r="D2459" s="931"/>
      <c r="E2459" s="893" t="b">
        <f t="shared" ca="1" si="100"/>
        <v>1</v>
      </c>
      <c r="F2459" s="893" t="str">
        <f t="array" aca="1" ref="F2459" ca="1">IF(G2459&lt;&gt;"",INDIRECT("'"&amp;G2459&amp;"'!"&amp;H2459),"")</f>
        <v/>
      </c>
      <c r="G2459" s="560"/>
      <c r="H2459" s="893"/>
      <c r="I2459" s="931"/>
      <c r="J2459" s="931"/>
      <c r="K2459" s="931"/>
      <c r="L2459" s="920"/>
      <c r="M2459" s="920"/>
      <c r="N2459" s="920"/>
      <c r="S2459" s="919"/>
    </row>
    <row r="2460" spans="1:19" ht="12.75" customHeight="1" x14ac:dyDescent="0.15">
      <c r="A2460" s="935">
        <v>2455</v>
      </c>
      <c r="B2460" s="919"/>
      <c r="C2460" s="920"/>
      <c r="D2460" s="931"/>
      <c r="E2460" s="893" t="b">
        <f t="shared" ca="1" si="100"/>
        <v>1</v>
      </c>
      <c r="F2460" s="893" t="str">
        <f t="array" aca="1" ref="F2460" ca="1">IF(G2460&lt;&gt;"",INDIRECT("'"&amp;G2460&amp;"'!"&amp;H2460),"")</f>
        <v/>
      </c>
      <c r="G2460" s="560"/>
      <c r="H2460" s="893"/>
      <c r="I2460" s="931"/>
      <c r="J2460" s="931"/>
      <c r="K2460" s="931"/>
      <c r="L2460" s="920"/>
      <c r="M2460" s="920"/>
      <c r="N2460" s="920"/>
      <c r="S2460" s="919"/>
    </row>
    <row r="2461" spans="1:19" ht="12.75" customHeight="1" x14ac:dyDescent="0.15">
      <c r="A2461" s="935">
        <v>2456</v>
      </c>
      <c r="B2461" s="919"/>
      <c r="C2461" s="920"/>
      <c r="D2461" s="931"/>
      <c r="E2461" s="893" t="b">
        <f t="shared" ca="1" si="100"/>
        <v>1</v>
      </c>
      <c r="F2461" s="893" t="str">
        <f t="array" aca="1" ref="F2461" ca="1">IF(G2461&lt;&gt;"",INDIRECT("'"&amp;G2461&amp;"'!"&amp;H2461),"")</f>
        <v/>
      </c>
      <c r="G2461" s="560"/>
      <c r="H2461" s="893"/>
      <c r="I2461" s="931"/>
      <c r="J2461" s="931"/>
      <c r="K2461" s="931"/>
      <c r="L2461" s="920"/>
      <c r="M2461" s="920"/>
      <c r="N2461" s="920"/>
      <c r="S2461" s="919"/>
    </row>
    <row r="2462" spans="1:19" ht="12.75" customHeight="1" x14ac:dyDescent="0.15">
      <c r="A2462" s="935">
        <v>2457</v>
      </c>
      <c r="B2462" s="919"/>
      <c r="C2462" s="920"/>
      <c r="D2462" s="931"/>
      <c r="E2462" s="893" t="b">
        <f t="shared" ca="1" si="100"/>
        <v>1</v>
      </c>
      <c r="F2462" s="893" t="str">
        <f t="array" aca="1" ref="F2462" ca="1">IF(G2462&lt;&gt;"",INDIRECT("'"&amp;G2462&amp;"'!"&amp;H2462),"")</f>
        <v/>
      </c>
      <c r="G2462" s="560"/>
      <c r="H2462" s="893"/>
      <c r="I2462" s="931"/>
      <c r="J2462" s="931"/>
      <c r="K2462" s="931"/>
      <c r="L2462" s="920"/>
      <c r="M2462" s="920"/>
      <c r="N2462" s="920"/>
      <c r="S2462" s="919"/>
    </row>
    <row r="2463" spans="1:19" ht="12.75" customHeight="1" x14ac:dyDescent="0.15">
      <c r="A2463" s="935">
        <v>2458</v>
      </c>
      <c r="B2463" s="919"/>
      <c r="C2463" s="920"/>
      <c r="D2463" s="931"/>
      <c r="E2463" s="893" t="b">
        <f t="shared" ca="1" si="100"/>
        <v>1</v>
      </c>
      <c r="F2463" s="893" t="str">
        <f t="array" aca="1" ref="F2463" ca="1">IF(G2463&lt;&gt;"",INDIRECT("'"&amp;G2463&amp;"'!"&amp;H2463),"")</f>
        <v/>
      </c>
      <c r="G2463" s="560"/>
      <c r="H2463" s="893"/>
      <c r="I2463" s="931"/>
      <c r="J2463" s="931"/>
      <c r="K2463" s="931"/>
      <c r="L2463" s="920"/>
      <c r="M2463" s="920"/>
      <c r="N2463" s="920"/>
      <c r="S2463" s="919"/>
    </row>
    <row r="2464" spans="1:19" ht="12.75" customHeight="1" x14ac:dyDescent="0.15">
      <c r="A2464" s="935">
        <v>2459</v>
      </c>
      <c r="B2464" s="919"/>
      <c r="C2464" s="920"/>
      <c r="D2464" s="931"/>
      <c r="E2464" s="893" t="b">
        <f t="shared" ca="1" si="100"/>
        <v>1</v>
      </c>
      <c r="F2464" s="893" t="str">
        <f t="array" aca="1" ref="F2464" ca="1">IF(G2464&lt;&gt;"",INDIRECT("'"&amp;G2464&amp;"'!"&amp;H2464),"")</f>
        <v/>
      </c>
      <c r="G2464" s="560"/>
      <c r="H2464" s="893"/>
      <c r="I2464" s="931"/>
      <c r="J2464" s="931"/>
      <c r="K2464" s="931"/>
      <c r="L2464" s="920"/>
      <c r="M2464" s="920"/>
      <c r="N2464" s="920"/>
      <c r="S2464" s="919"/>
    </row>
    <row r="2465" spans="1:19" ht="12.75" customHeight="1" x14ac:dyDescent="0.15">
      <c r="A2465" s="935">
        <v>2460</v>
      </c>
      <c r="B2465" s="919"/>
      <c r="C2465" s="920"/>
      <c r="D2465" s="931"/>
      <c r="E2465" s="893" t="b">
        <f t="shared" ca="1" si="100"/>
        <v>1</v>
      </c>
      <c r="F2465" s="893" t="str">
        <f t="array" aca="1" ref="F2465" ca="1">IF(G2465&lt;&gt;"",INDIRECT("'"&amp;G2465&amp;"'!"&amp;H2465),"")</f>
        <v/>
      </c>
      <c r="G2465" s="560"/>
      <c r="H2465" s="893"/>
      <c r="I2465" s="931"/>
      <c r="J2465" s="931"/>
      <c r="K2465" s="931"/>
      <c r="L2465" s="920"/>
      <c r="M2465" s="920"/>
      <c r="N2465" s="920"/>
      <c r="S2465" s="919"/>
    </row>
    <row r="2466" spans="1:19" ht="12.75" customHeight="1" x14ac:dyDescent="0.15">
      <c r="A2466" s="935">
        <v>2461</v>
      </c>
      <c r="B2466" s="919"/>
      <c r="C2466" s="920"/>
      <c r="D2466" s="931"/>
      <c r="E2466" s="893" t="b">
        <f t="shared" ca="1" si="100"/>
        <v>1</v>
      </c>
      <c r="F2466" s="893" t="str">
        <f t="array" aca="1" ref="F2466" ca="1">IF(G2466&lt;&gt;"",INDIRECT("'"&amp;G2466&amp;"'!"&amp;H2466),"")</f>
        <v/>
      </c>
      <c r="G2466" s="560"/>
      <c r="H2466" s="893"/>
      <c r="I2466" s="931"/>
      <c r="J2466" s="931"/>
      <c r="K2466" s="931"/>
      <c r="L2466" s="920"/>
      <c r="M2466" s="920"/>
      <c r="N2466" s="920"/>
      <c r="S2466" s="919"/>
    </row>
    <row r="2467" spans="1:19" ht="12.75" customHeight="1" x14ac:dyDescent="0.15">
      <c r="A2467" s="935">
        <v>2462</v>
      </c>
      <c r="B2467" s="919"/>
      <c r="C2467" s="920"/>
      <c r="D2467" s="931"/>
      <c r="E2467" s="893" t="b">
        <f t="shared" ca="1" si="100"/>
        <v>1</v>
      </c>
      <c r="F2467" s="893" t="str">
        <f t="array" aca="1" ref="F2467" ca="1">IF(G2467&lt;&gt;"",INDIRECT("'"&amp;G2467&amp;"'!"&amp;H2467),"")</f>
        <v/>
      </c>
      <c r="G2467" s="560"/>
      <c r="H2467" s="893"/>
      <c r="I2467" s="931"/>
      <c r="J2467" s="931"/>
      <c r="K2467" s="931"/>
      <c r="L2467" s="920"/>
      <c r="M2467" s="920"/>
      <c r="N2467" s="920"/>
      <c r="S2467" s="919"/>
    </row>
    <row r="2468" spans="1:19" ht="12.75" customHeight="1" x14ac:dyDescent="0.15">
      <c r="A2468" s="935">
        <v>2463</v>
      </c>
      <c r="B2468" s="919"/>
      <c r="C2468" s="920"/>
      <c r="D2468" s="931"/>
      <c r="E2468" s="893" t="b">
        <f t="shared" ca="1" si="100"/>
        <v>1</v>
      </c>
      <c r="F2468" s="893" t="str">
        <f t="array" aca="1" ref="F2468" ca="1">IF(G2468&lt;&gt;"",INDIRECT("'"&amp;G2468&amp;"'!"&amp;H2468),"")</f>
        <v/>
      </c>
      <c r="G2468" s="560"/>
      <c r="H2468" s="893"/>
      <c r="I2468" s="931"/>
      <c r="J2468" s="931"/>
      <c r="K2468" s="931"/>
      <c r="L2468" s="920"/>
      <c r="M2468" s="920"/>
      <c r="N2468" s="920"/>
      <c r="S2468" s="919"/>
    </row>
    <row r="2469" spans="1:19" ht="12.75" customHeight="1" x14ac:dyDescent="0.15">
      <c r="A2469" s="935">
        <v>2464</v>
      </c>
      <c r="B2469" s="919"/>
      <c r="C2469" s="920"/>
      <c r="D2469" s="931"/>
      <c r="E2469" s="893" t="b">
        <f t="shared" ca="1" si="100"/>
        <v>1</v>
      </c>
      <c r="F2469" s="893" t="str">
        <f t="array" aca="1" ref="F2469" ca="1">IF(G2469&lt;&gt;"",INDIRECT("'"&amp;G2469&amp;"'!"&amp;H2469),"")</f>
        <v/>
      </c>
      <c r="G2469" s="560"/>
      <c r="H2469" s="893"/>
      <c r="I2469" s="931"/>
      <c r="J2469" s="931"/>
      <c r="K2469" s="931"/>
      <c r="L2469" s="920"/>
      <c r="M2469" s="920"/>
      <c r="N2469" s="920"/>
      <c r="S2469" s="919"/>
    </row>
    <row r="2470" spans="1:19" ht="12.75" customHeight="1" x14ac:dyDescent="0.15">
      <c r="A2470" s="935">
        <v>2465</v>
      </c>
      <c r="B2470" s="919"/>
      <c r="C2470" s="920"/>
      <c r="D2470" s="931"/>
      <c r="E2470" s="893" t="b">
        <f t="shared" ca="1" si="100"/>
        <v>1</v>
      </c>
      <c r="F2470" s="893" t="str">
        <f t="array" aca="1" ref="F2470" ca="1">IF(G2470&lt;&gt;"",INDIRECT("'"&amp;G2470&amp;"'!"&amp;H2470),"")</f>
        <v/>
      </c>
      <c r="G2470" s="560"/>
      <c r="H2470" s="893"/>
      <c r="I2470" s="931"/>
      <c r="J2470" s="931"/>
      <c r="K2470" s="931"/>
      <c r="L2470" s="920"/>
      <c r="M2470" s="920"/>
      <c r="N2470" s="920"/>
      <c r="S2470" s="919"/>
    </row>
    <row r="2471" spans="1:19" ht="12.75" customHeight="1" x14ac:dyDescent="0.15">
      <c r="A2471" s="935">
        <v>2466</v>
      </c>
      <c r="B2471" s="919"/>
      <c r="C2471" s="920"/>
      <c r="D2471" s="931"/>
      <c r="E2471" s="893" t="b">
        <f t="shared" ca="1" si="100"/>
        <v>1</v>
      </c>
      <c r="F2471" s="893" t="str">
        <f t="array" aca="1" ref="F2471" ca="1">IF(G2471&lt;&gt;"",INDIRECT("'"&amp;G2471&amp;"'!"&amp;H2471),"")</f>
        <v/>
      </c>
      <c r="G2471" s="560"/>
      <c r="H2471" s="893"/>
      <c r="I2471" s="931"/>
      <c r="J2471" s="931"/>
      <c r="K2471" s="931"/>
      <c r="L2471" s="920"/>
      <c r="M2471" s="920"/>
      <c r="N2471" s="920"/>
      <c r="S2471" s="919"/>
    </row>
    <row r="2472" spans="1:19" ht="12.75" customHeight="1" x14ac:dyDescent="0.15">
      <c r="A2472" s="935">
        <v>2467</v>
      </c>
      <c r="B2472" s="919"/>
      <c r="C2472" s="920"/>
      <c r="D2472" s="931"/>
      <c r="E2472" s="893" t="b">
        <f t="shared" ca="1" si="100"/>
        <v>1</v>
      </c>
      <c r="F2472" s="893" t="str">
        <f t="array" aca="1" ref="F2472" ca="1">IF(G2472&lt;&gt;"",INDIRECT("'"&amp;G2472&amp;"'!"&amp;H2472),"")</f>
        <v/>
      </c>
      <c r="G2472" s="560"/>
      <c r="H2472" s="893"/>
      <c r="I2472" s="931"/>
      <c r="J2472" s="931"/>
      <c r="K2472" s="931"/>
      <c r="L2472" s="920"/>
      <c r="M2472" s="920"/>
      <c r="N2472" s="920"/>
      <c r="S2472" s="919"/>
    </row>
    <row r="2473" spans="1:19" ht="12.75" customHeight="1" x14ac:dyDescent="0.15">
      <c r="A2473" s="935">
        <v>2468</v>
      </c>
      <c r="B2473" s="919"/>
      <c r="C2473" s="920"/>
      <c r="D2473" s="931"/>
      <c r="E2473" s="893" t="b">
        <f t="shared" ca="1" si="100"/>
        <v>1</v>
      </c>
      <c r="F2473" s="893" t="str">
        <f t="array" aca="1" ref="F2473" ca="1">IF(G2473&lt;&gt;"",INDIRECT("'"&amp;G2473&amp;"'!"&amp;H2473),"")</f>
        <v/>
      </c>
      <c r="G2473" s="560"/>
      <c r="H2473" s="893"/>
      <c r="I2473" s="931"/>
      <c r="J2473" s="931"/>
      <c r="K2473" s="931"/>
      <c r="L2473" s="920"/>
      <c r="M2473" s="920"/>
      <c r="N2473" s="920"/>
      <c r="S2473" s="919"/>
    </row>
    <row r="2474" spans="1:19" ht="12.75" customHeight="1" x14ac:dyDescent="0.15">
      <c r="A2474" s="935">
        <v>2469</v>
      </c>
      <c r="B2474" s="919"/>
      <c r="C2474" s="920"/>
      <c r="D2474" s="931"/>
      <c r="E2474" s="893" t="b">
        <f t="shared" ca="1" si="100"/>
        <v>1</v>
      </c>
      <c r="F2474" s="893" t="str">
        <f t="array" aca="1" ref="F2474" ca="1">IF(G2474&lt;&gt;"",INDIRECT("'"&amp;G2474&amp;"'!"&amp;H2474),"")</f>
        <v/>
      </c>
      <c r="G2474" s="560"/>
      <c r="H2474" s="893"/>
      <c r="I2474" s="931"/>
      <c r="J2474" s="931"/>
      <c r="K2474" s="931"/>
      <c r="L2474" s="920"/>
      <c r="M2474" s="920"/>
      <c r="N2474" s="920"/>
      <c r="S2474" s="919"/>
    </row>
    <row r="2475" spans="1:19" ht="12.75" customHeight="1" x14ac:dyDescent="0.15">
      <c r="A2475" s="935">
        <v>2470</v>
      </c>
      <c r="B2475" s="919"/>
      <c r="C2475" s="920"/>
      <c r="D2475" s="931"/>
      <c r="E2475" s="893" t="b">
        <f t="shared" ca="1" si="100"/>
        <v>1</v>
      </c>
      <c r="F2475" s="893" t="str">
        <f t="array" aca="1" ref="F2475" ca="1">IF(G2475&lt;&gt;"",INDIRECT("'"&amp;G2475&amp;"'!"&amp;H2475),"")</f>
        <v/>
      </c>
      <c r="G2475" s="560"/>
      <c r="H2475" s="893"/>
      <c r="I2475" s="931"/>
      <c r="J2475" s="931"/>
      <c r="K2475" s="931"/>
      <c r="L2475" s="920"/>
      <c r="M2475" s="920"/>
      <c r="N2475" s="920"/>
      <c r="S2475" s="919"/>
    </row>
    <row r="2476" spans="1:19" ht="12.75" customHeight="1" x14ac:dyDescent="0.15">
      <c r="A2476" s="935">
        <v>2471</v>
      </c>
      <c r="B2476" s="919"/>
      <c r="C2476" s="920"/>
      <c r="D2476" s="931"/>
      <c r="E2476" s="893" t="b">
        <f t="shared" ca="1" si="100"/>
        <v>1</v>
      </c>
      <c r="F2476" s="893" t="str">
        <f t="array" aca="1" ref="F2476" ca="1">IF(G2476&lt;&gt;"",INDIRECT("'"&amp;G2476&amp;"'!"&amp;H2476),"")</f>
        <v/>
      </c>
      <c r="G2476" s="560"/>
      <c r="H2476" s="893"/>
      <c r="I2476" s="931"/>
      <c r="J2476" s="931"/>
      <c r="K2476" s="931"/>
      <c r="L2476" s="920"/>
      <c r="M2476" s="920"/>
      <c r="N2476" s="920"/>
      <c r="S2476" s="919"/>
    </row>
    <row r="2477" spans="1:19" ht="12.75" customHeight="1" x14ac:dyDescent="0.15">
      <c r="A2477" s="935">
        <v>2472</v>
      </c>
      <c r="B2477" s="919"/>
      <c r="C2477" s="920"/>
      <c r="D2477" s="931"/>
      <c r="E2477" s="893" t="b">
        <f t="shared" ca="1" si="100"/>
        <v>1</v>
      </c>
      <c r="F2477" s="893" t="str">
        <f t="array" aca="1" ref="F2477" ca="1">IF(G2477&lt;&gt;"",INDIRECT("'"&amp;G2477&amp;"'!"&amp;H2477),"")</f>
        <v/>
      </c>
      <c r="G2477" s="560"/>
      <c r="H2477" s="893"/>
      <c r="I2477" s="931"/>
      <c r="J2477" s="931"/>
      <c r="K2477" s="931"/>
      <c r="L2477" s="920"/>
      <c r="M2477" s="920"/>
      <c r="N2477" s="920"/>
      <c r="S2477" s="919"/>
    </row>
    <row r="2478" spans="1:19" ht="12.75" customHeight="1" x14ac:dyDescent="0.15">
      <c r="A2478" s="935">
        <v>2473</v>
      </c>
      <c r="B2478" s="919"/>
      <c r="C2478" s="920"/>
      <c r="D2478" s="931"/>
      <c r="E2478" s="893" t="b">
        <f t="shared" ca="1" si="100"/>
        <v>1</v>
      </c>
      <c r="F2478" s="893" t="str">
        <f t="array" aca="1" ref="F2478" ca="1">IF(G2478&lt;&gt;"",INDIRECT("'"&amp;G2478&amp;"'!"&amp;H2478),"")</f>
        <v/>
      </c>
      <c r="G2478" s="560"/>
      <c r="H2478" s="893"/>
      <c r="I2478" s="931"/>
      <c r="J2478" s="931"/>
      <c r="K2478" s="931"/>
      <c r="L2478" s="920"/>
      <c r="M2478" s="920"/>
      <c r="N2478" s="920"/>
      <c r="S2478" s="919"/>
    </row>
    <row r="2479" spans="1:19" ht="12.75" customHeight="1" x14ac:dyDescent="0.15">
      <c r="A2479" s="914">
        <v>2474</v>
      </c>
      <c r="B2479" s="919"/>
      <c r="C2479" s="920"/>
      <c r="D2479" s="920"/>
      <c r="E2479" s="893" t="b">
        <f t="shared" ca="1" si="100"/>
        <v>1</v>
      </c>
      <c r="F2479" s="893" t="str">
        <f t="array" aca="1" ref="F2479" ca="1">IF(G2479&lt;&gt;"",INDIRECT("'"&amp;G2479&amp;"'!"&amp;H2479),"")</f>
        <v/>
      </c>
      <c r="G2479" s="560"/>
      <c r="H2479" s="893"/>
      <c r="I2479" s="920"/>
      <c r="J2479" s="920"/>
      <c r="K2479" s="920"/>
      <c r="L2479" s="920"/>
      <c r="M2479" s="920"/>
      <c r="N2479" s="920"/>
      <c r="S2479" s="919"/>
    </row>
    <row r="2480" spans="1:19" ht="12.75" customHeight="1" x14ac:dyDescent="0.15">
      <c r="A2480" s="935">
        <v>2475</v>
      </c>
      <c r="B2480" s="919"/>
      <c r="C2480" s="920"/>
      <c r="D2480" s="931"/>
      <c r="E2480" s="893" t="b">
        <f t="shared" ca="1" si="100"/>
        <v>1</v>
      </c>
      <c r="F2480" s="893" t="str">
        <f t="array" aca="1" ref="F2480" ca="1">IF(G2480&lt;&gt;"",INDIRECT("'"&amp;G2480&amp;"'!"&amp;H2480),"")</f>
        <v/>
      </c>
      <c r="G2480" s="560"/>
      <c r="H2480" s="893"/>
      <c r="I2480" s="931"/>
      <c r="J2480" s="931"/>
      <c r="K2480" s="931"/>
      <c r="L2480" s="920"/>
      <c r="M2480" s="920"/>
      <c r="N2480" s="920"/>
      <c r="S2480" s="919"/>
    </row>
    <row r="2481" spans="1:19" ht="12.75" customHeight="1" x14ac:dyDescent="0.15">
      <c r="A2481" s="935">
        <v>2476</v>
      </c>
      <c r="B2481" s="919"/>
      <c r="C2481" s="920"/>
      <c r="D2481" s="931"/>
      <c r="E2481" s="893" t="b">
        <f t="shared" ca="1" si="100"/>
        <v>1</v>
      </c>
      <c r="F2481" s="893" t="str">
        <f t="array" aca="1" ref="F2481" ca="1">IF(G2481&lt;&gt;"",INDIRECT("'"&amp;G2481&amp;"'!"&amp;H2481),"")</f>
        <v/>
      </c>
      <c r="G2481" s="560"/>
      <c r="H2481" s="893"/>
      <c r="I2481" s="931"/>
      <c r="J2481" s="931"/>
      <c r="K2481" s="931"/>
      <c r="L2481" s="920"/>
      <c r="M2481" s="920"/>
      <c r="N2481" s="920"/>
      <c r="S2481" s="919"/>
    </row>
    <row r="2482" spans="1:19" ht="12.75" customHeight="1" x14ac:dyDescent="0.15">
      <c r="A2482" s="935">
        <v>2477</v>
      </c>
      <c r="B2482" s="919"/>
      <c r="C2482" s="920"/>
      <c r="D2482" s="931"/>
      <c r="E2482" s="893" t="b">
        <f t="shared" ca="1" si="100"/>
        <v>1</v>
      </c>
      <c r="F2482" s="893" t="str">
        <f t="array" aca="1" ref="F2482" ca="1">IF(G2482&lt;&gt;"",INDIRECT("'"&amp;G2482&amp;"'!"&amp;H2482),"")</f>
        <v/>
      </c>
      <c r="G2482" s="560"/>
      <c r="H2482" s="893"/>
      <c r="I2482" s="931"/>
      <c r="J2482" s="931"/>
      <c r="K2482" s="931"/>
      <c r="L2482" s="920"/>
      <c r="M2482" s="920"/>
      <c r="N2482" s="920"/>
      <c r="S2482" s="919"/>
    </row>
    <row r="2483" spans="1:19" ht="12.75" customHeight="1" x14ac:dyDescent="0.15">
      <c r="A2483" s="935">
        <v>2478</v>
      </c>
      <c r="B2483" s="919"/>
      <c r="C2483" s="920"/>
      <c r="D2483" s="931"/>
      <c r="E2483" s="893" t="b">
        <f t="shared" ca="1" si="100"/>
        <v>1</v>
      </c>
      <c r="F2483" s="893" t="str">
        <f t="array" aca="1" ref="F2483" ca="1">IF(G2483&lt;&gt;"",INDIRECT("'"&amp;G2483&amp;"'!"&amp;H2483),"")</f>
        <v/>
      </c>
      <c r="G2483" s="560"/>
      <c r="H2483" s="893"/>
      <c r="I2483" s="931"/>
      <c r="J2483" s="931"/>
      <c r="K2483" s="931"/>
      <c r="L2483" s="920"/>
      <c r="M2483" s="920"/>
      <c r="N2483" s="920"/>
      <c r="S2483" s="919"/>
    </row>
    <row r="2484" spans="1:19" ht="12.75" customHeight="1" x14ac:dyDescent="0.15">
      <c r="A2484" s="935">
        <v>2479</v>
      </c>
      <c r="B2484" s="919"/>
      <c r="C2484" s="920"/>
      <c r="D2484" s="931"/>
      <c r="E2484" s="893" t="b">
        <f t="shared" ca="1" si="100"/>
        <v>1</v>
      </c>
      <c r="F2484" s="893" t="str">
        <f t="array" aca="1" ref="F2484" ca="1">IF(G2484&lt;&gt;"",INDIRECT("'"&amp;G2484&amp;"'!"&amp;H2484),"")</f>
        <v/>
      </c>
      <c r="G2484" s="560"/>
      <c r="H2484" s="893"/>
      <c r="I2484" s="931"/>
      <c r="J2484" s="931"/>
      <c r="K2484" s="931"/>
      <c r="L2484" s="920"/>
      <c r="M2484" s="920"/>
      <c r="N2484" s="920"/>
      <c r="S2484" s="919"/>
    </row>
    <row r="2485" spans="1:19" ht="12.75" customHeight="1" x14ac:dyDescent="0.15">
      <c r="A2485" s="935">
        <v>2480</v>
      </c>
      <c r="B2485" s="919"/>
      <c r="C2485" s="920"/>
      <c r="D2485" s="931"/>
      <c r="E2485" s="893" t="b">
        <f t="shared" ca="1" si="100"/>
        <v>1</v>
      </c>
      <c r="F2485" s="893" t="str">
        <f t="array" aca="1" ref="F2485" ca="1">IF(G2485&lt;&gt;"",INDIRECT("'"&amp;G2485&amp;"'!"&amp;H2485),"")</f>
        <v/>
      </c>
      <c r="G2485" s="560"/>
      <c r="H2485" s="893"/>
      <c r="I2485" s="931"/>
      <c r="J2485" s="931"/>
      <c r="K2485" s="931"/>
      <c r="L2485" s="920"/>
      <c r="M2485" s="920"/>
      <c r="N2485" s="920"/>
      <c r="S2485" s="919"/>
    </row>
    <row r="2486" spans="1:19" ht="12.75" customHeight="1" x14ac:dyDescent="0.15">
      <c r="A2486" s="935">
        <v>2481</v>
      </c>
      <c r="B2486" s="919"/>
      <c r="C2486" s="920"/>
      <c r="D2486" s="931"/>
      <c r="E2486" s="893" t="b">
        <f t="shared" ca="1" si="100"/>
        <v>1</v>
      </c>
      <c r="F2486" s="893" t="str">
        <f t="array" aca="1" ref="F2486" ca="1">IF(G2486&lt;&gt;"",INDIRECT("'"&amp;G2486&amp;"'!"&amp;H2486),"")</f>
        <v/>
      </c>
      <c r="G2486" s="560"/>
      <c r="H2486" s="893"/>
      <c r="I2486" s="931"/>
      <c r="J2486" s="931"/>
      <c r="K2486" s="931"/>
      <c r="L2486" s="920"/>
      <c r="M2486" s="920"/>
      <c r="N2486" s="920"/>
      <c r="S2486" s="919"/>
    </row>
    <row r="2487" spans="1:19" ht="12.75" customHeight="1" x14ac:dyDescent="0.15">
      <c r="A2487" s="935">
        <v>2482</v>
      </c>
      <c r="B2487" s="919"/>
      <c r="C2487" s="920"/>
      <c r="D2487" s="931"/>
      <c r="E2487" s="893" t="b">
        <f t="shared" ca="1" si="100"/>
        <v>1</v>
      </c>
      <c r="F2487" s="893" t="str">
        <f t="array" aca="1" ref="F2487" ca="1">IF(G2487&lt;&gt;"",INDIRECT("'"&amp;G2487&amp;"'!"&amp;H2487),"")</f>
        <v/>
      </c>
      <c r="G2487" s="560"/>
      <c r="H2487" s="893"/>
      <c r="I2487" s="931"/>
      <c r="J2487" s="931"/>
      <c r="K2487" s="931"/>
      <c r="L2487" s="920"/>
      <c r="M2487" s="920"/>
      <c r="N2487" s="920"/>
      <c r="S2487" s="919"/>
    </row>
    <row r="2488" spans="1:19" ht="12.75" customHeight="1" x14ac:dyDescent="0.15">
      <c r="A2488" s="935">
        <v>2483</v>
      </c>
      <c r="B2488" s="919"/>
      <c r="C2488" s="920"/>
      <c r="D2488" s="931"/>
      <c r="E2488" s="893" t="b">
        <f t="shared" ca="1" si="100"/>
        <v>1</v>
      </c>
      <c r="F2488" s="893" t="str">
        <f t="array" aca="1" ref="F2488" ca="1">IF(G2488&lt;&gt;"",INDIRECT("'"&amp;G2488&amp;"'!"&amp;H2488),"")</f>
        <v/>
      </c>
      <c r="G2488" s="560"/>
      <c r="H2488" s="893"/>
      <c r="I2488" s="931"/>
      <c r="J2488" s="931"/>
      <c r="K2488" s="931"/>
      <c r="L2488" s="920"/>
      <c r="M2488" s="920"/>
      <c r="N2488" s="920"/>
      <c r="S2488" s="919"/>
    </row>
    <row r="2489" spans="1:19" ht="12.75" customHeight="1" x14ac:dyDescent="0.15">
      <c r="A2489" s="935">
        <v>2484</v>
      </c>
      <c r="B2489" s="919"/>
      <c r="C2489" s="920"/>
      <c r="D2489" s="931"/>
      <c r="E2489" s="893" t="b">
        <f t="shared" ca="1" si="100"/>
        <v>1</v>
      </c>
      <c r="F2489" s="893" t="str">
        <f t="array" aca="1" ref="F2489" ca="1">IF(G2489&lt;&gt;"",INDIRECT("'"&amp;G2489&amp;"'!"&amp;H2489),"")</f>
        <v/>
      </c>
      <c r="G2489" s="560"/>
      <c r="H2489" s="893"/>
      <c r="I2489" s="931"/>
      <c r="J2489" s="931"/>
      <c r="K2489" s="931"/>
      <c r="L2489" s="920"/>
      <c r="M2489" s="920"/>
      <c r="N2489" s="920"/>
      <c r="S2489" s="919"/>
    </row>
    <row r="2490" spans="1:19" ht="12.75" customHeight="1" x14ac:dyDescent="0.15">
      <c r="A2490" s="935">
        <v>2485</v>
      </c>
      <c r="B2490" s="919"/>
      <c r="C2490" s="920"/>
      <c r="D2490" s="931"/>
      <c r="E2490" s="893" t="b">
        <f t="shared" ca="1" si="100"/>
        <v>1</v>
      </c>
      <c r="F2490" s="893" t="str">
        <f t="array" aca="1" ref="F2490" ca="1">IF(G2490&lt;&gt;"",INDIRECT("'"&amp;G2490&amp;"'!"&amp;H2490),"")</f>
        <v/>
      </c>
      <c r="G2490" s="560"/>
      <c r="H2490" s="893"/>
      <c r="I2490" s="931"/>
      <c r="J2490" s="931"/>
      <c r="K2490" s="931"/>
      <c r="L2490" s="920"/>
      <c r="M2490" s="920"/>
      <c r="N2490" s="920"/>
      <c r="S2490" s="919"/>
    </row>
    <row r="2491" spans="1:19" ht="12.75" customHeight="1" x14ac:dyDescent="0.15">
      <c r="A2491" s="935">
        <v>2486</v>
      </c>
      <c r="B2491" s="919"/>
      <c r="C2491" s="920"/>
      <c r="D2491" s="931"/>
      <c r="E2491" s="893" t="b">
        <f t="shared" ca="1" si="100"/>
        <v>1</v>
      </c>
      <c r="F2491" s="893" t="str">
        <f t="array" aca="1" ref="F2491" ca="1">IF(G2491&lt;&gt;"",INDIRECT("'"&amp;G2491&amp;"'!"&amp;H2491),"")</f>
        <v/>
      </c>
      <c r="G2491" s="560"/>
      <c r="H2491" s="893"/>
      <c r="I2491" s="931"/>
      <c r="J2491" s="931"/>
      <c r="K2491" s="931"/>
      <c r="L2491" s="920"/>
      <c r="M2491" s="920"/>
      <c r="N2491" s="920"/>
      <c r="S2491" s="919"/>
    </row>
    <row r="2492" spans="1:19" ht="12.75" customHeight="1" x14ac:dyDescent="0.15">
      <c r="A2492" s="935">
        <v>2487</v>
      </c>
      <c r="B2492" s="919"/>
      <c r="C2492" s="920"/>
      <c r="D2492" s="931"/>
      <c r="E2492" s="893" t="b">
        <f t="shared" ca="1" si="100"/>
        <v>1</v>
      </c>
      <c r="F2492" s="893" t="str">
        <f t="array" aca="1" ref="F2492" ca="1">IF(G2492&lt;&gt;"",INDIRECT("'"&amp;G2492&amp;"'!"&amp;H2492),"")</f>
        <v/>
      </c>
      <c r="G2492" s="560"/>
      <c r="H2492" s="893"/>
      <c r="I2492" s="931"/>
      <c r="J2492" s="931"/>
      <c r="K2492" s="931"/>
      <c r="L2492" s="920"/>
      <c r="M2492" s="920"/>
      <c r="N2492" s="920"/>
      <c r="S2492" s="919"/>
    </row>
    <row r="2493" spans="1:19" ht="12.75" customHeight="1" x14ac:dyDescent="0.15">
      <c r="A2493" s="935">
        <v>2488</v>
      </c>
      <c r="B2493" s="919"/>
      <c r="C2493" s="920"/>
      <c r="D2493" s="931"/>
      <c r="E2493" s="893" t="b">
        <f t="shared" ca="1" si="100"/>
        <v>1</v>
      </c>
      <c r="F2493" s="893" t="str">
        <f t="array" aca="1" ref="F2493" ca="1">IF(G2493&lt;&gt;"",INDIRECT("'"&amp;G2493&amp;"'!"&amp;H2493),"")</f>
        <v/>
      </c>
      <c r="G2493" s="560"/>
      <c r="H2493" s="893"/>
      <c r="I2493" s="931"/>
      <c r="J2493" s="931"/>
      <c r="K2493" s="931"/>
      <c r="L2493" s="920"/>
      <c r="M2493" s="920"/>
      <c r="N2493" s="920"/>
      <c r="S2493" s="919"/>
    </row>
    <row r="2494" spans="1:19" ht="12.75" customHeight="1" x14ac:dyDescent="0.15">
      <c r="A2494" s="935">
        <v>2489</v>
      </c>
      <c r="B2494" s="919"/>
      <c r="C2494" s="920"/>
      <c r="D2494" s="931"/>
      <c r="E2494" s="893" t="b">
        <f t="shared" ca="1" si="100"/>
        <v>1</v>
      </c>
      <c r="F2494" s="893" t="str">
        <f t="array" aca="1" ref="F2494" ca="1">IF(G2494&lt;&gt;"",INDIRECT("'"&amp;G2494&amp;"'!"&amp;H2494),"")</f>
        <v/>
      </c>
      <c r="G2494" s="560"/>
      <c r="H2494" s="893"/>
      <c r="I2494" s="931"/>
      <c r="J2494" s="931"/>
      <c r="K2494" s="931"/>
      <c r="L2494" s="920"/>
      <c r="M2494" s="920"/>
      <c r="N2494" s="920"/>
      <c r="S2494" s="919"/>
    </row>
    <row r="2495" spans="1:19" ht="12.75" customHeight="1" x14ac:dyDescent="0.15">
      <c r="A2495" s="914">
        <v>2490</v>
      </c>
      <c r="B2495" s="929">
        <f>'BudgetSum 2-4'!C5</f>
        <v>13329594</v>
      </c>
      <c r="C2495" s="930">
        <f>A2495-B2495</f>
        <v>-13327104</v>
      </c>
      <c r="D2495" s="920"/>
      <c r="E2495" s="893" t="b">
        <f t="shared" ca="1" si="100"/>
        <v>1</v>
      </c>
      <c r="F2495" s="932">
        <f t="array" aca="1" ref="F2495" ca="1">IF(G2495&lt;&gt;"",INDIRECT("'"&amp;G2495&amp;"'!"&amp;H2495),"")</f>
        <v>13329594</v>
      </c>
      <c r="G2495" s="560" t="s">
        <v>4690</v>
      </c>
      <c r="H2495" s="893" t="s">
        <v>4816</v>
      </c>
      <c r="I2495" s="920"/>
      <c r="J2495" s="920"/>
      <c r="K2495" s="920"/>
      <c r="L2495" s="920"/>
      <c r="M2495" s="920"/>
      <c r="N2495" s="920"/>
      <c r="S2495" s="919"/>
    </row>
    <row r="2496" spans="1:19" ht="12.75" customHeight="1" x14ac:dyDescent="0.15">
      <c r="A2496" s="935">
        <v>2491</v>
      </c>
      <c r="B2496" s="919"/>
      <c r="C2496" s="920"/>
      <c r="D2496" s="931"/>
      <c r="E2496" s="893" t="b">
        <f t="shared" ca="1" si="100"/>
        <v>1</v>
      </c>
      <c r="F2496" s="893" t="str">
        <f t="array" aca="1" ref="F2496" ca="1">IF(G2496&lt;&gt;"",INDIRECT("'"&amp;G2496&amp;"'!"&amp;H2496),"")</f>
        <v/>
      </c>
      <c r="G2496" s="560"/>
      <c r="H2496" s="893"/>
      <c r="I2496" s="931"/>
      <c r="J2496" s="931"/>
      <c r="K2496" s="931"/>
      <c r="L2496" s="920"/>
      <c r="M2496" s="920"/>
      <c r="N2496" s="920"/>
      <c r="S2496" s="919"/>
    </row>
    <row r="2497" spans="1:19" ht="12.75" customHeight="1" x14ac:dyDescent="0.15">
      <c r="A2497" s="914">
        <v>2492</v>
      </c>
      <c r="B2497" s="929">
        <f>'BudgetSum 2-4'!C7</f>
        <v>750945</v>
      </c>
      <c r="C2497" s="930">
        <f t="shared" ref="C2497:C2506" si="101">A2497-B2497</f>
        <v>-748453</v>
      </c>
      <c r="D2497" s="920"/>
      <c r="E2497" s="893" t="b">
        <f t="shared" ca="1" si="100"/>
        <v>1</v>
      </c>
      <c r="F2497" s="932">
        <f t="array" aca="1" ref="F2497" ca="1">IF(G2497&lt;&gt;"",INDIRECT("'"&amp;G2497&amp;"'!"&amp;H2497),"")</f>
        <v>750945</v>
      </c>
      <c r="G2497" s="560" t="s">
        <v>4690</v>
      </c>
      <c r="H2497" s="893" t="s">
        <v>4700</v>
      </c>
      <c r="I2497" s="920"/>
      <c r="J2497" s="920"/>
      <c r="K2497" s="920"/>
      <c r="L2497" s="920"/>
      <c r="M2497" s="920"/>
      <c r="N2497" s="920"/>
      <c r="S2497" s="919"/>
    </row>
    <row r="2498" spans="1:19" ht="12.75" customHeight="1" x14ac:dyDescent="0.15">
      <c r="A2498" s="914">
        <v>2493</v>
      </c>
      <c r="B2498" s="929">
        <f>'BudgetSum 2-4'!C8</f>
        <v>438750</v>
      </c>
      <c r="C2498" s="930">
        <f t="shared" si="101"/>
        <v>-436257</v>
      </c>
      <c r="D2498" s="920"/>
      <c r="E2498" s="893" t="b">
        <f t="shared" ca="1" si="100"/>
        <v>1</v>
      </c>
      <c r="F2498" s="932">
        <f t="array" aca="1" ref="F2498" ca="1">IF(G2498&lt;&gt;"",INDIRECT("'"&amp;G2498&amp;"'!"&amp;H2498),"")</f>
        <v>438750</v>
      </c>
      <c r="G2498" s="560" t="s">
        <v>4690</v>
      </c>
      <c r="H2498" s="893" t="s">
        <v>4709</v>
      </c>
      <c r="I2498" s="920"/>
      <c r="J2498" s="920"/>
      <c r="K2498" s="920"/>
      <c r="L2498" s="920"/>
      <c r="M2498" s="920"/>
      <c r="N2498" s="920"/>
      <c r="S2498" s="919"/>
    </row>
    <row r="2499" spans="1:19" ht="12.75" customHeight="1" x14ac:dyDescent="0.15">
      <c r="A2499" s="914">
        <v>2494</v>
      </c>
      <c r="B2499" s="929">
        <f>'BudgetSum 2-4'!C9</f>
        <v>14519289</v>
      </c>
      <c r="C2499" s="930">
        <f t="shared" si="101"/>
        <v>-14516795</v>
      </c>
      <c r="D2499" s="920"/>
      <c r="E2499" s="893" t="b">
        <f t="shared" ca="1" si="100"/>
        <v>1</v>
      </c>
      <c r="F2499" s="932">
        <f t="array" aca="1" ref="F2499" ca="1">IF(G2499&lt;&gt;"",INDIRECT("'"&amp;G2499&amp;"'!"&amp;H2499),"")</f>
        <v>14519289</v>
      </c>
      <c r="G2499" s="560" t="s">
        <v>4690</v>
      </c>
      <c r="H2499" s="893" t="s">
        <v>5361</v>
      </c>
      <c r="I2499" s="920"/>
      <c r="J2499" s="920"/>
      <c r="K2499" s="920"/>
      <c r="L2499" s="920"/>
      <c r="M2499" s="920"/>
      <c r="N2499" s="920"/>
      <c r="S2499" s="919"/>
    </row>
    <row r="2500" spans="1:19" ht="12.75" customHeight="1" x14ac:dyDescent="0.15">
      <c r="A2500" s="914">
        <v>2495</v>
      </c>
      <c r="B2500" s="929">
        <f>'BudgetSum 2-4'!C13</f>
        <v>9362301</v>
      </c>
      <c r="C2500" s="930">
        <f t="shared" si="101"/>
        <v>-9359806</v>
      </c>
      <c r="D2500" s="920"/>
      <c r="E2500" s="893" t="b">
        <f t="shared" ca="1" si="100"/>
        <v>1</v>
      </c>
      <c r="F2500" s="932">
        <f t="array" aca="1" ref="F2500" ca="1">IF(G2500&lt;&gt;"",INDIRECT("'"&amp;G2500&amp;"'!"&amp;H2500),"")</f>
        <v>9362301</v>
      </c>
      <c r="G2500" s="560" t="s">
        <v>4690</v>
      </c>
      <c r="H2500" s="893" t="s">
        <v>4704</v>
      </c>
      <c r="I2500" s="920"/>
      <c r="J2500" s="920"/>
      <c r="K2500" s="920"/>
      <c r="L2500" s="920"/>
      <c r="M2500" s="920"/>
      <c r="N2500" s="920"/>
      <c r="S2500" s="919"/>
    </row>
    <row r="2501" spans="1:19" ht="12.75" customHeight="1" x14ac:dyDescent="0.15">
      <c r="A2501" s="914">
        <v>2496</v>
      </c>
      <c r="B2501" s="929">
        <f>'BudgetSum 2-4'!C14</f>
        <v>4308856</v>
      </c>
      <c r="C2501" s="930">
        <f t="shared" si="101"/>
        <v>-4306360</v>
      </c>
      <c r="D2501" s="920"/>
      <c r="E2501" s="893" t="b">
        <f t="shared" ca="1" si="100"/>
        <v>1</v>
      </c>
      <c r="F2501" s="932">
        <f t="array" aca="1" ref="F2501" ca="1">IF(G2501&lt;&gt;"",INDIRECT("'"&amp;G2501&amp;"'!"&amp;H2501),"")</f>
        <v>4308856</v>
      </c>
      <c r="G2501" s="560" t="s">
        <v>4690</v>
      </c>
      <c r="H2501" s="893" t="s">
        <v>4817</v>
      </c>
      <c r="I2501" s="920"/>
      <c r="J2501" s="920"/>
      <c r="K2501" s="920"/>
      <c r="L2501" s="920"/>
      <c r="M2501" s="920"/>
      <c r="N2501" s="920"/>
      <c r="S2501" s="919"/>
    </row>
    <row r="2502" spans="1:19" ht="12.75" customHeight="1" x14ac:dyDescent="0.15">
      <c r="A2502" s="914">
        <v>2497</v>
      </c>
      <c r="B2502" s="929">
        <f>'BudgetSum 2-4'!C15</f>
        <v>600</v>
      </c>
      <c r="C2502" s="930">
        <f t="shared" si="101"/>
        <v>1897</v>
      </c>
      <c r="D2502" s="920"/>
      <c r="E2502" s="893" t="b">
        <f t="shared" ca="1" si="100"/>
        <v>1</v>
      </c>
      <c r="F2502" s="932">
        <f t="array" aca="1" ref="F2502" ca="1">IF(G2502&lt;&gt;"",INDIRECT("'"&amp;G2502&amp;"'!"&amp;H2502),"")</f>
        <v>600</v>
      </c>
      <c r="G2502" s="560" t="s">
        <v>4690</v>
      </c>
      <c r="H2502" s="893" t="s">
        <v>4705</v>
      </c>
      <c r="I2502" s="920"/>
      <c r="J2502" s="920"/>
      <c r="K2502" s="920"/>
      <c r="L2502" s="920"/>
      <c r="M2502" s="920"/>
      <c r="N2502" s="920"/>
      <c r="S2502" s="919"/>
    </row>
    <row r="2503" spans="1:19" ht="12.75" customHeight="1" x14ac:dyDescent="0.15">
      <c r="A2503" s="914">
        <v>2498</v>
      </c>
      <c r="B2503" s="929">
        <f>'BudgetSum 2-4'!C16</f>
        <v>530700</v>
      </c>
      <c r="C2503" s="930">
        <f t="shared" si="101"/>
        <v>-528202</v>
      </c>
      <c r="D2503" s="920"/>
      <c r="E2503" s="893" t="b">
        <f t="shared" ca="1" si="100"/>
        <v>1</v>
      </c>
      <c r="F2503" s="932">
        <f t="array" aca="1" ref="F2503" ca="1">IF(G2503&lt;&gt;"",INDIRECT("'"&amp;G2503&amp;"'!"&amp;H2503),"")</f>
        <v>530700</v>
      </c>
      <c r="G2503" s="560" t="s">
        <v>4690</v>
      </c>
      <c r="H2503" s="893" t="s">
        <v>4706</v>
      </c>
      <c r="I2503" s="920"/>
      <c r="J2503" s="920"/>
      <c r="K2503" s="920"/>
      <c r="L2503" s="920"/>
      <c r="M2503" s="920"/>
      <c r="N2503" s="920"/>
      <c r="S2503" s="919"/>
    </row>
    <row r="2504" spans="1:19" ht="12.75" customHeight="1" x14ac:dyDescent="0.15">
      <c r="A2504" s="914">
        <v>2499</v>
      </c>
      <c r="B2504" s="929">
        <f>'BudgetSum 2-4'!C17</f>
        <v>0</v>
      </c>
      <c r="C2504" s="930">
        <f t="shared" si="101"/>
        <v>2499</v>
      </c>
      <c r="D2504" s="920"/>
      <c r="E2504" s="893" t="b">
        <f t="shared" ca="1" si="100"/>
        <v>1</v>
      </c>
      <c r="F2504" s="932">
        <f t="array" aca="1" ref="F2504" ca="1">IF(G2504&lt;&gt;"",INDIRECT("'"&amp;G2504&amp;"'!"&amp;H2504),"")</f>
        <v>0</v>
      </c>
      <c r="G2504" s="560" t="s">
        <v>4690</v>
      </c>
      <c r="H2504" s="893" t="s">
        <v>4708</v>
      </c>
      <c r="I2504" s="920"/>
      <c r="J2504" s="920"/>
      <c r="K2504" s="920"/>
      <c r="L2504" s="920"/>
      <c r="M2504" s="920"/>
      <c r="N2504" s="920"/>
      <c r="S2504" s="919"/>
    </row>
    <row r="2505" spans="1:19" ht="12.75" customHeight="1" x14ac:dyDescent="0.15">
      <c r="A2505" s="914">
        <v>2500</v>
      </c>
      <c r="B2505" s="929">
        <f>'BudgetSum 2-4'!C19</f>
        <v>14202457</v>
      </c>
      <c r="C2505" s="930">
        <f t="shared" si="101"/>
        <v>-14199957</v>
      </c>
      <c r="D2505" s="920"/>
      <c r="E2505" s="893" t="b">
        <f t="shared" ca="1" si="100"/>
        <v>1</v>
      </c>
      <c r="F2505" s="932">
        <f t="array" aca="1" ref="F2505" ca="1">IF(G2505&lt;&gt;"",INDIRECT("'"&amp;G2505&amp;"'!"&amp;H2505),"")</f>
        <v>14202457</v>
      </c>
      <c r="G2505" s="560" t="s">
        <v>4690</v>
      </c>
      <c r="H2505" s="893" t="s">
        <v>4710</v>
      </c>
      <c r="I2505" s="920"/>
      <c r="J2505" s="920"/>
      <c r="K2505" s="920"/>
      <c r="L2505" s="920"/>
      <c r="M2505" s="920"/>
      <c r="N2505" s="920"/>
      <c r="S2505" s="919"/>
    </row>
    <row r="2506" spans="1:19" ht="12.75" customHeight="1" x14ac:dyDescent="0.15">
      <c r="A2506" s="914">
        <v>2501</v>
      </c>
      <c r="B2506" s="929">
        <f>'BudgetSum 2-4'!C22</f>
        <v>316832</v>
      </c>
      <c r="C2506" s="930">
        <f t="shared" si="101"/>
        <v>-314331</v>
      </c>
      <c r="D2506" s="920"/>
      <c r="E2506" s="893" t="b">
        <f t="shared" ca="1" si="100"/>
        <v>1</v>
      </c>
      <c r="F2506" s="932">
        <f t="array" aca="1" ref="F2506" ca="1">IF(G2506&lt;&gt;"",INDIRECT("'"&amp;G2506&amp;"'!"&amp;H2506),"")</f>
        <v>316832</v>
      </c>
      <c r="G2506" s="560" t="s">
        <v>4690</v>
      </c>
      <c r="H2506" s="893" t="s">
        <v>5362</v>
      </c>
      <c r="I2506" s="920"/>
      <c r="J2506" s="920"/>
      <c r="K2506" s="920"/>
      <c r="L2506" s="920"/>
      <c r="M2506" s="920"/>
      <c r="N2506" s="920"/>
      <c r="S2506" s="919"/>
    </row>
    <row r="2507" spans="1:19" ht="12.75" customHeight="1" x14ac:dyDescent="0.15">
      <c r="A2507" s="935">
        <v>2502</v>
      </c>
      <c r="B2507" s="919"/>
      <c r="C2507" s="920"/>
      <c r="D2507" s="920"/>
      <c r="E2507" s="893" t="b">
        <f t="shared" ca="1" si="100"/>
        <v>1</v>
      </c>
      <c r="F2507" s="893" t="str">
        <f t="array" aca="1" ref="F2507" ca="1">IF(G2507&lt;&gt;"",INDIRECT("'"&amp;G2507&amp;"'!"&amp;H2507),"")</f>
        <v/>
      </c>
      <c r="G2507" s="560"/>
      <c r="H2507" s="893"/>
      <c r="I2507" s="920"/>
      <c r="J2507" s="920"/>
      <c r="K2507" s="920"/>
      <c r="L2507" s="920"/>
      <c r="M2507" s="920"/>
      <c r="N2507" s="920"/>
      <c r="S2507" s="919"/>
    </row>
    <row r="2508" spans="1:19" ht="12.75" customHeight="1" x14ac:dyDescent="0.15">
      <c r="A2508" s="914">
        <v>2503</v>
      </c>
      <c r="B2508" s="929">
        <f>'BudgetSum 2-4'!D5</f>
        <v>1634177</v>
      </c>
      <c r="C2508" s="930">
        <f>A2508-B2508</f>
        <v>-1631674</v>
      </c>
      <c r="D2508" s="920"/>
      <c r="E2508" s="893" t="b">
        <f t="shared" ca="1" si="100"/>
        <v>1</v>
      </c>
      <c r="F2508" s="932">
        <f t="array" aca="1" ref="F2508" ca="1">IF(G2508&lt;&gt;"",INDIRECT("'"&amp;G2508&amp;"'!"&amp;H2508),"")</f>
        <v>1634177</v>
      </c>
      <c r="G2508" s="560" t="s">
        <v>4690</v>
      </c>
      <c r="H2508" s="893" t="s">
        <v>4853</v>
      </c>
      <c r="I2508" s="920"/>
      <c r="J2508" s="920"/>
      <c r="K2508" s="920"/>
      <c r="L2508" s="920"/>
      <c r="M2508" s="920"/>
      <c r="N2508" s="920"/>
      <c r="S2508" s="919"/>
    </row>
    <row r="2509" spans="1:19" ht="12.75" customHeight="1" x14ac:dyDescent="0.15">
      <c r="A2509" s="935">
        <v>2504</v>
      </c>
      <c r="B2509" s="919"/>
      <c r="C2509" s="920"/>
      <c r="D2509" s="931"/>
      <c r="E2509" s="893" t="b">
        <f t="shared" ca="1" si="100"/>
        <v>1</v>
      </c>
      <c r="F2509" s="893" t="str">
        <f t="array" aca="1" ref="F2509" ca="1">IF(G2509&lt;&gt;"",INDIRECT("'"&amp;G2509&amp;"'!"&amp;H2509),"")</f>
        <v/>
      </c>
      <c r="G2509" s="560"/>
      <c r="H2509" s="893"/>
      <c r="I2509" s="931"/>
      <c r="J2509" s="931"/>
      <c r="K2509" s="931"/>
      <c r="L2509" s="920"/>
      <c r="M2509" s="920"/>
      <c r="N2509" s="920"/>
      <c r="S2509" s="919"/>
    </row>
    <row r="2510" spans="1:19" ht="12.75" customHeight="1" x14ac:dyDescent="0.15">
      <c r="A2510" s="914">
        <v>2505</v>
      </c>
      <c r="B2510" s="929">
        <f>'BudgetSum 2-4'!D7</f>
        <v>50000</v>
      </c>
      <c r="C2510" s="930">
        <f t="shared" ref="C2510:C2518" si="102">A2510-B2510</f>
        <v>-47495</v>
      </c>
      <c r="D2510" s="920"/>
      <c r="E2510" s="893" t="b">
        <f t="shared" ca="1" si="100"/>
        <v>1</v>
      </c>
      <c r="F2510" s="932">
        <f t="array" aca="1" ref="F2510" ca="1">IF(G2510&lt;&gt;"",INDIRECT("'"&amp;G2510&amp;"'!"&amp;H2510),"")</f>
        <v>50000</v>
      </c>
      <c r="G2510" s="560" t="s">
        <v>4690</v>
      </c>
      <c r="H2510" s="893" t="s">
        <v>4714</v>
      </c>
      <c r="I2510" s="920"/>
      <c r="J2510" s="920"/>
      <c r="K2510" s="920"/>
      <c r="L2510" s="920"/>
      <c r="M2510" s="920"/>
      <c r="N2510" s="920"/>
      <c r="S2510" s="919"/>
    </row>
    <row r="2511" spans="1:19" ht="12.75" customHeight="1" x14ac:dyDescent="0.15">
      <c r="A2511" s="914">
        <v>2506</v>
      </c>
      <c r="B2511" s="929">
        <f>'BudgetSum 2-4'!D8</f>
        <v>0</v>
      </c>
      <c r="C2511" s="930">
        <f t="shared" si="102"/>
        <v>2506</v>
      </c>
      <c r="D2511" s="920"/>
      <c r="E2511" s="893" t="b">
        <f t="shared" ca="1" si="100"/>
        <v>1</v>
      </c>
      <c r="F2511" s="932">
        <f t="array" aca="1" ref="F2511" ca="1">IF(G2511&lt;&gt;"",INDIRECT("'"&amp;G2511&amp;"'!"&amp;H2511),"")</f>
        <v>0</v>
      </c>
      <c r="G2511" s="560" t="s">
        <v>4690</v>
      </c>
      <c r="H2511" s="893" t="s">
        <v>4731</v>
      </c>
      <c r="I2511" s="920"/>
      <c r="J2511" s="920"/>
      <c r="K2511" s="920"/>
      <c r="L2511" s="920"/>
      <c r="M2511" s="920"/>
      <c r="N2511" s="920"/>
      <c r="S2511" s="919"/>
    </row>
    <row r="2512" spans="1:19" ht="12.75" customHeight="1" x14ac:dyDescent="0.15">
      <c r="A2512" s="914">
        <v>2507</v>
      </c>
      <c r="B2512" s="929">
        <f>'BudgetSum 2-4'!D9</f>
        <v>1684177</v>
      </c>
      <c r="C2512" s="930">
        <f t="shared" si="102"/>
        <v>-1681670</v>
      </c>
      <c r="D2512" s="920"/>
      <c r="E2512" s="893" t="b">
        <f t="shared" ca="1" si="100"/>
        <v>1</v>
      </c>
      <c r="F2512" s="932">
        <f t="array" aca="1" ref="F2512" ca="1">IF(G2512&lt;&gt;"",INDIRECT("'"&amp;G2512&amp;"'!"&amp;H2512),"")</f>
        <v>1684177</v>
      </c>
      <c r="G2512" s="560" t="s">
        <v>4690</v>
      </c>
      <c r="H2512" s="893" t="s">
        <v>5363</v>
      </c>
      <c r="I2512" s="920"/>
      <c r="J2512" s="920"/>
      <c r="K2512" s="920"/>
      <c r="L2512" s="920"/>
      <c r="M2512" s="920"/>
      <c r="N2512" s="920"/>
      <c r="S2512" s="919"/>
    </row>
    <row r="2513" spans="1:19" ht="12.75" customHeight="1" x14ac:dyDescent="0.15">
      <c r="A2513" s="914">
        <v>2508</v>
      </c>
      <c r="B2513" s="929">
        <f>'BudgetSum 2-4'!D14</f>
        <v>2527623</v>
      </c>
      <c r="C2513" s="930">
        <f t="shared" si="102"/>
        <v>-2525115</v>
      </c>
      <c r="D2513" s="920"/>
      <c r="E2513" s="893" t="b">
        <f t="shared" ca="1" si="100"/>
        <v>1</v>
      </c>
      <c r="F2513" s="932">
        <f t="array" aca="1" ref="F2513" ca="1">IF(G2513&lt;&gt;"",INDIRECT("'"&amp;G2513&amp;"'!"&amp;H2513),"")</f>
        <v>2527623</v>
      </c>
      <c r="G2513" s="560" t="s">
        <v>4690</v>
      </c>
      <c r="H2513" s="893" t="s">
        <v>4854</v>
      </c>
      <c r="I2513" s="920"/>
      <c r="J2513" s="920"/>
      <c r="K2513" s="920"/>
      <c r="L2513" s="920"/>
      <c r="M2513" s="920"/>
      <c r="N2513" s="920"/>
      <c r="S2513" s="919"/>
    </row>
    <row r="2514" spans="1:19" ht="12.75" customHeight="1" x14ac:dyDescent="0.15">
      <c r="A2514" s="914">
        <v>2509</v>
      </c>
      <c r="B2514" s="929">
        <f>'BudgetSum 2-4'!D15</f>
        <v>0</v>
      </c>
      <c r="C2514" s="930">
        <f t="shared" si="102"/>
        <v>2509</v>
      </c>
      <c r="D2514" s="920"/>
      <c r="E2514" s="893" t="b">
        <f t="shared" ca="1" si="100"/>
        <v>1</v>
      </c>
      <c r="F2514" s="932">
        <f t="array" aca="1" ref="F2514" ca="1">IF(G2514&lt;&gt;"",INDIRECT("'"&amp;G2514&amp;"'!"&amp;H2514),"")</f>
        <v>0</v>
      </c>
      <c r="G2514" s="560" t="s">
        <v>4690</v>
      </c>
      <c r="H2514" s="893" t="s">
        <v>4719</v>
      </c>
      <c r="I2514" s="920"/>
      <c r="J2514" s="920"/>
      <c r="K2514" s="920"/>
      <c r="L2514" s="920"/>
      <c r="M2514" s="920"/>
      <c r="N2514" s="920"/>
      <c r="S2514" s="919"/>
    </row>
    <row r="2515" spans="1:19" ht="12.75" customHeight="1" x14ac:dyDescent="0.15">
      <c r="A2515" s="914">
        <v>2510</v>
      </c>
      <c r="B2515" s="929">
        <f>'BudgetSum 2-4'!D16</f>
        <v>0</v>
      </c>
      <c r="C2515" s="930">
        <f t="shared" si="102"/>
        <v>2510</v>
      </c>
      <c r="D2515" s="920"/>
      <c r="E2515" s="893" t="b">
        <f t="shared" ca="1" si="100"/>
        <v>1</v>
      </c>
      <c r="F2515" s="932">
        <f t="array" aca="1" ref="F2515" ca="1">IF(G2515&lt;&gt;"",INDIRECT("'"&amp;G2515&amp;"'!"&amp;H2515),"")</f>
        <v>0</v>
      </c>
      <c r="G2515" s="560" t="s">
        <v>4690</v>
      </c>
      <c r="H2515" s="893" t="s">
        <v>4720</v>
      </c>
      <c r="I2515" s="920"/>
      <c r="J2515" s="920"/>
      <c r="K2515" s="920"/>
      <c r="L2515" s="920"/>
      <c r="M2515" s="920"/>
      <c r="N2515" s="920"/>
      <c r="S2515" s="919"/>
    </row>
    <row r="2516" spans="1:19" ht="12.75" customHeight="1" x14ac:dyDescent="0.15">
      <c r="A2516" s="914">
        <v>2511</v>
      </c>
      <c r="B2516" s="929">
        <f>'BudgetSum 2-4'!D17</f>
        <v>0</v>
      </c>
      <c r="C2516" s="930">
        <f t="shared" si="102"/>
        <v>2511</v>
      </c>
      <c r="D2516" s="920"/>
      <c r="E2516" s="893" t="b">
        <f t="shared" ca="1" si="100"/>
        <v>1</v>
      </c>
      <c r="F2516" s="932">
        <f t="array" aca="1" ref="F2516" ca="1">IF(G2516&lt;&gt;"",INDIRECT("'"&amp;G2516&amp;"'!"&amp;H2516),"")</f>
        <v>0</v>
      </c>
      <c r="G2516" s="560" t="s">
        <v>4690</v>
      </c>
      <c r="H2516" s="893" t="s">
        <v>4721</v>
      </c>
      <c r="I2516" s="920"/>
      <c r="J2516" s="920"/>
      <c r="K2516" s="920"/>
      <c r="L2516" s="920"/>
      <c r="M2516" s="920"/>
      <c r="N2516" s="920"/>
      <c r="S2516" s="919"/>
    </row>
    <row r="2517" spans="1:19" ht="12.75" customHeight="1" x14ac:dyDescent="0.15">
      <c r="A2517" s="914">
        <v>2512</v>
      </c>
      <c r="B2517" s="929">
        <f>'BudgetSum 2-4'!D19</f>
        <v>2527623</v>
      </c>
      <c r="C2517" s="930">
        <f t="shared" si="102"/>
        <v>-2525111</v>
      </c>
      <c r="D2517" s="920"/>
      <c r="E2517" s="893" t="b">
        <f t="shared" ca="1" si="100"/>
        <v>1</v>
      </c>
      <c r="F2517" s="932">
        <f t="array" aca="1" ref="F2517" ca="1">IF(G2517&lt;&gt;"",INDIRECT("'"&amp;G2517&amp;"'!"&amp;H2517),"")</f>
        <v>2527623</v>
      </c>
      <c r="G2517" s="560" t="s">
        <v>4690</v>
      </c>
      <c r="H2517" s="893" t="s">
        <v>4722</v>
      </c>
      <c r="I2517" s="920"/>
      <c r="J2517" s="920"/>
      <c r="K2517" s="920"/>
      <c r="L2517" s="920"/>
      <c r="M2517" s="920"/>
      <c r="N2517" s="920"/>
      <c r="S2517" s="919"/>
    </row>
    <row r="2518" spans="1:19" ht="12.75" customHeight="1" x14ac:dyDescent="0.15">
      <c r="A2518" s="914">
        <v>2513</v>
      </c>
      <c r="B2518" s="929">
        <f>'BudgetSum 2-4'!D22</f>
        <v>-843446</v>
      </c>
      <c r="C2518" s="930">
        <f t="shared" si="102"/>
        <v>845959</v>
      </c>
      <c r="D2518" s="920"/>
      <c r="E2518" s="893" t="b">
        <f t="shared" ca="1" si="100"/>
        <v>1</v>
      </c>
      <c r="F2518" s="932">
        <f t="array" aca="1" ref="F2518" ca="1">IF(G2518&lt;&gt;"",INDIRECT("'"&amp;G2518&amp;"'!"&amp;H2518),"")</f>
        <v>-843446</v>
      </c>
      <c r="G2518" s="560" t="s">
        <v>4690</v>
      </c>
      <c r="H2518" s="893" t="s">
        <v>5364</v>
      </c>
      <c r="I2518" s="920"/>
      <c r="J2518" s="920"/>
      <c r="K2518" s="920"/>
      <c r="L2518" s="920"/>
      <c r="M2518" s="920"/>
      <c r="N2518" s="920"/>
      <c r="S2518" s="919"/>
    </row>
    <row r="2519" spans="1:19" ht="12.75" customHeight="1" x14ac:dyDescent="0.15">
      <c r="A2519" s="935">
        <v>2514</v>
      </c>
      <c r="B2519" s="919"/>
      <c r="C2519" s="920"/>
      <c r="D2519" s="920"/>
      <c r="E2519" s="893" t="b">
        <f t="shared" ca="1" si="100"/>
        <v>1</v>
      </c>
      <c r="F2519" s="893" t="str">
        <f t="array" aca="1" ref="F2519" ca="1">IF(G2519&lt;&gt;"",INDIRECT("'"&amp;G2519&amp;"'!"&amp;H2519),"")</f>
        <v/>
      </c>
      <c r="G2519" s="560"/>
      <c r="H2519" s="893"/>
      <c r="I2519" s="920"/>
      <c r="J2519" s="920"/>
      <c r="K2519" s="920"/>
      <c r="L2519" s="920"/>
      <c r="M2519" s="920"/>
      <c r="N2519" s="920"/>
      <c r="S2519" s="919"/>
    </row>
    <row r="2520" spans="1:19" ht="12.75" customHeight="1" x14ac:dyDescent="0.15">
      <c r="A2520" s="935">
        <v>2515</v>
      </c>
      <c r="B2520" s="919"/>
      <c r="C2520" s="920"/>
      <c r="D2520" s="931"/>
      <c r="E2520" s="893" t="b">
        <f t="shared" ca="1" si="100"/>
        <v>1</v>
      </c>
      <c r="F2520" s="893" t="str">
        <f t="array" aca="1" ref="F2520" ca="1">IF(G2520&lt;&gt;"",INDIRECT("'"&amp;G2520&amp;"'!"&amp;H2520),"")</f>
        <v/>
      </c>
      <c r="G2520" s="560"/>
      <c r="H2520" s="893"/>
      <c r="I2520" s="931"/>
      <c r="J2520" s="931"/>
      <c r="K2520" s="931"/>
      <c r="L2520" s="920"/>
      <c r="M2520" s="920"/>
      <c r="N2520" s="920"/>
      <c r="S2520" s="919"/>
    </row>
    <row r="2521" spans="1:19" ht="12.75" customHeight="1" x14ac:dyDescent="0.15">
      <c r="A2521" s="935">
        <v>2516</v>
      </c>
      <c r="B2521" s="919"/>
      <c r="C2521" s="920"/>
      <c r="D2521" s="931"/>
      <c r="E2521" s="893" t="b">
        <f t="shared" ca="1" si="100"/>
        <v>1</v>
      </c>
      <c r="F2521" s="893" t="str">
        <f t="array" aca="1" ref="F2521" ca="1">IF(G2521&lt;&gt;"",INDIRECT("'"&amp;G2521&amp;"'!"&amp;H2521),"")</f>
        <v/>
      </c>
      <c r="G2521" s="560"/>
      <c r="H2521" s="893"/>
      <c r="I2521" s="931"/>
      <c r="J2521" s="931"/>
      <c r="K2521" s="931"/>
      <c r="L2521" s="920"/>
      <c r="M2521" s="920"/>
      <c r="N2521" s="920"/>
      <c r="S2521" s="919"/>
    </row>
    <row r="2522" spans="1:19" ht="12.75" customHeight="1" x14ac:dyDescent="0.15">
      <c r="A2522" s="935">
        <v>2517</v>
      </c>
      <c r="B2522" s="919"/>
      <c r="C2522" s="920"/>
      <c r="D2522" s="931"/>
      <c r="E2522" s="893" t="b">
        <f t="shared" ca="1" si="100"/>
        <v>1</v>
      </c>
      <c r="F2522" s="893" t="str">
        <f t="array" aca="1" ref="F2522" ca="1">IF(G2522&lt;&gt;"",INDIRECT("'"&amp;G2522&amp;"'!"&amp;H2522),"")</f>
        <v/>
      </c>
      <c r="G2522" s="560"/>
      <c r="H2522" s="893"/>
      <c r="I2522" s="931"/>
      <c r="J2522" s="931"/>
      <c r="K2522" s="931"/>
      <c r="L2522" s="920"/>
      <c r="M2522" s="920"/>
      <c r="N2522" s="920"/>
      <c r="S2522" s="919"/>
    </row>
    <row r="2523" spans="1:19" ht="12.75" customHeight="1" x14ac:dyDescent="0.15">
      <c r="A2523" s="935">
        <v>2518</v>
      </c>
      <c r="B2523" s="919"/>
      <c r="C2523" s="920"/>
      <c r="D2523" s="931"/>
      <c r="E2523" s="893" t="b">
        <f t="shared" ca="1" si="100"/>
        <v>1</v>
      </c>
      <c r="F2523" s="893" t="str">
        <f t="array" aca="1" ref="F2523" ca="1">IF(G2523&lt;&gt;"",INDIRECT("'"&amp;G2523&amp;"'!"&amp;H2523),"")</f>
        <v/>
      </c>
      <c r="G2523" s="560"/>
      <c r="H2523" s="893"/>
      <c r="I2523" s="931"/>
      <c r="J2523" s="931"/>
      <c r="K2523" s="931"/>
      <c r="L2523" s="920"/>
      <c r="M2523" s="920"/>
      <c r="N2523" s="920"/>
      <c r="S2523" s="919"/>
    </row>
    <row r="2524" spans="1:19" ht="12.75" customHeight="1" x14ac:dyDescent="0.15">
      <c r="A2524" s="935">
        <v>2519</v>
      </c>
      <c r="B2524" s="919"/>
      <c r="C2524" s="920"/>
      <c r="D2524" s="931"/>
      <c r="E2524" s="893" t="b">
        <f t="shared" ca="1" si="100"/>
        <v>1</v>
      </c>
      <c r="F2524" s="893" t="str">
        <f t="array" aca="1" ref="F2524" ca="1">IF(G2524&lt;&gt;"",INDIRECT("'"&amp;G2524&amp;"'!"&amp;H2524),"")</f>
        <v/>
      </c>
      <c r="G2524" s="560"/>
      <c r="H2524" s="893"/>
      <c r="I2524" s="931"/>
      <c r="J2524" s="931"/>
      <c r="K2524" s="931"/>
      <c r="L2524" s="920"/>
      <c r="M2524" s="920"/>
      <c r="N2524" s="920"/>
      <c r="S2524" s="919"/>
    </row>
    <row r="2525" spans="1:19" ht="12.75" customHeight="1" x14ac:dyDescent="0.15">
      <c r="A2525" s="935">
        <v>2520</v>
      </c>
      <c r="B2525" s="919"/>
      <c r="C2525" s="920"/>
      <c r="D2525" s="931"/>
      <c r="E2525" s="893" t="b">
        <f t="shared" ca="1" si="100"/>
        <v>1</v>
      </c>
      <c r="F2525" s="893" t="str">
        <f t="array" aca="1" ref="F2525" ca="1">IF(G2525&lt;&gt;"",INDIRECT("'"&amp;G2525&amp;"'!"&amp;H2525),"")</f>
        <v/>
      </c>
      <c r="G2525" s="560"/>
      <c r="H2525" s="893"/>
      <c r="I2525" s="931"/>
      <c r="J2525" s="931"/>
      <c r="K2525" s="931"/>
      <c r="L2525" s="920"/>
      <c r="M2525" s="920"/>
      <c r="N2525" s="920"/>
      <c r="S2525" s="919"/>
    </row>
    <row r="2526" spans="1:19" ht="12.75" customHeight="1" x14ac:dyDescent="0.15">
      <c r="A2526" s="935">
        <v>2521</v>
      </c>
      <c r="B2526" s="919"/>
      <c r="C2526" s="920"/>
      <c r="D2526" s="931"/>
      <c r="E2526" s="893" t="b">
        <f t="shared" ca="1" si="100"/>
        <v>1</v>
      </c>
      <c r="F2526" s="893" t="str">
        <f t="array" aca="1" ref="F2526" ca="1">IF(G2526&lt;&gt;"",INDIRECT("'"&amp;G2526&amp;"'!"&amp;H2526),"")</f>
        <v/>
      </c>
      <c r="G2526" s="560"/>
      <c r="H2526" s="893"/>
      <c r="I2526" s="931"/>
      <c r="J2526" s="931"/>
      <c r="K2526" s="931"/>
      <c r="L2526" s="920"/>
      <c r="M2526" s="920"/>
      <c r="N2526" s="920"/>
      <c r="S2526" s="919"/>
    </row>
    <row r="2527" spans="1:19" ht="12.75" customHeight="1" x14ac:dyDescent="0.15">
      <c r="A2527" s="935">
        <v>2522</v>
      </c>
      <c r="B2527" s="919"/>
      <c r="C2527" s="920"/>
      <c r="D2527" s="931"/>
      <c r="E2527" s="893" t="b">
        <f t="shared" ca="1" si="100"/>
        <v>1</v>
      </c>
      <c r="F2527" s="893" t="str">
        <f t="array" aca="1" ref="F2527" ca="1">IF(G2527&lt;&gt;"",INDIRECT("'"&amp;G2527&amp;"'!"&amp;H2527),"")</f>
        <v/>
      </c>
      <c r="G2527" s="560"/>
      <c r="H2527" s="893"/>
      <c r="I2527" s="931"/>
      <c r="J2527" s="931"/>
      <c r="K2527" s="931"/>
      <c r="L2527" s="920"/>
      <c r="M2527" s="920"/>
      <c r="N2527" s="920"/>
      <c r="S2527" s="919"/>
    </row>
    <row r="2528" spans="1:19" ht="12.75" customHeight="1" x14ac:dyDescent="0.15">
      <c r="A2528" s="935">
        <v>2523</v>
      </c>
      <c r="B2528" s="919"/>
      <c r="C2528" s="920"/>
      <c r="D2528" s="931"/>
      <c r="E2528" s="893" t="b">
        <f t="shared" ca="1" si="100"/>
        <v>1</v>
      </c>
      <c r="F2528" s="893" t="str">
        <f t="array" aca="1" ref="F2528" ca="1">IF(G2528&lt;&gt;"",INDIRECT("'"&amp;G2528&amp;"'!"&amp;H2528),"")</f>
        <v/>
      </c>
      <c r="G2528" s="560"/>
      <c r="H2528" s="893"/>
      <c r="I2528" s="931"/>
      <c r="J2528" s="931"/>
      <c r="K2528" s="931"/>
      <c r="L2528" s="920"/>
      <c r="M2528" s="920"/>
      <c r="N2528" s="920"/>
      <c r="S2528" s="919"/>
    </row>
    <row r="2529" spans="1:19" ht="12.75" customHeight="1" x14ac:dyDescent="0.15">
      <c r="A2529" s="935">
        <v>2524</v>
      </c>
      <c r="B2529" s="919"/>
      <c r="C2529" s="920"/>
      <c r="D2529" s="931"/>
      <c r="E2529" s="893" t="b">
        <f t="shared" ca="1" si="100"/>
        <v>1</v>
      </c>
      <c r="F2529" s="893" t="str">
        <f t="array" aca="1" ref="F2529" ca="1">IF(G2529&lt;&gt;"",INDIRECT("'"&amp;G2529&amp;"'!"&amp;H2529),"")</f>
        <v/>
      </c>
      <c r="G2529" s="560"/>
      <c r="H2529" s="893"/>
      <c r="I2529" s="931"/>
      <c r="J2529" s="931"/>
      <c r="K2529" s="931"/>
      <c r="L2529" s="920"/>
      <c r="M2529" s="920"/>
      <c r="N2529" s="920"/>
      <c r="S2529" s="919"/>
    </row>
    <row r="2530" spans="1:19" ht="12.75" customHeight="1" x14ac:dyDescent="0.15">
      <c r="A2530" s="935">
        <v>2525</v>
      </c>
      <c r="B2530" s="919"/>
      <c r="C2530" s="920"/>
      <c r="D2530" s="931"/>
      <c r="E2530" s="893" t="b">
        <f t="shared" ca="1" si="100"/>
        <v>1</v>
      </c>
      <c r="F2530" s="893" t="str">
        <f t="array" aca="1" ref="F2530" ca="1">IF(G2530&lt;&gt;"",INDIRECT("'"&amp;G2530&amp;"'!"&amp;H2530),"")</f>
        <v/>
      </c>
      <c r="G2530" s="560"/>
      <c r="H2530" s="893"/>
      <c r="I2530" s="931"/>
      <c r="J2530" s="931"/>
      <c r="K2530" s="931"/>
      <c r="L2530" s="920"/>
      <c r="M2530" s="920"/>
      <c r="N2530" s="920"/>
      <c r="S2530" s="919"/>
    </row>
    <row r="2531" spans="1:19" ht="12.75" customHeight="1" x14ac:dyDescent="0.15">
      <c r="A2531" s="935">
        <v>2526</v>
      </c>
      <c r="B2531" s="919"/>
      <c r="C2531" s="920"/>
      <c r="D2531" s="931"/>
      <c r="E2531" s="893" t="b">
        <f t="shared" ca="1" si="100"/>
        <v>1</v>
      </c>
      <c r="F2531" s="893" t="str">
        <f t="array" aca="1" ref="F2531" ca="1">IF(G2531&lt;&gt;"",INDIRECT("'"&amp;G2531&amp;"'!"&amp;H2531),"")</f>
        <v/>
      </c>
      <c r="G2531" s="560"/>
      <c r="H2531" s="893"/>
      <c r="I2531" s="931"/>
      <c r="J2531" s="931"/>
      <c r="K2531" s="931"/>
      <c r="L2531" s="920"/>
      <c r="M2531" s="920"/>
      <c r="N2531" s="920"/>
      <c r="S2531" s="919"/>
    </row>
    <row r="2532" spans="1:19" ht="12.75" customHeight="1" x14ac:dyDescent="0.15">
      <c r="A2532" s="935">
        <v>2527</v>
      </c>
      <c r="B2532" s="919"/>
      <c r="C2532" s="920"/>
      <c r="D2532" s="931"/>
      <c r="E2532" s="893" t="b">
        <f t="shared" ca="1" si="100"/>
        <v>1</v>
      </c>
      <c r="F2532" s="893" t="str">
        <f t="array" aca="1" ref="F2532" ca="1">IF(G2532&lt;&gt;"",INDIRECT("'"&amp;G2532&amp;"'!"&amp;H2532),"")</f>
        <v/>
      </c>
      <c r="G2532" s="560"/>
      <c r="H2532" s="893"/>
      <c r="I2532" s="931"/>
      <c r="J2532" s="931"/>
      <c r="K2532" s="931"/>
      <c r="L2532" s="920"/>
      <c r="M2532" s="920"/>
      <c r="N2532" s="920"/>
      <c r="S2532" s="919"/>
    </row>
    <row r="2533" spans="1:19" ht="12.75" customHeight="1" x14ac:dyDescent="0.15">
      <c r="A2533" s="935">
        <v>2528</v>
      </c>
      <c r="B2533" s="919"/>
      <c r="C2533" s="920"/>
      <c r="D2533" s="931"/>
      <c r="E2533" s="893" t="b">
        <f t="shared" ca="1" si="100"/>
        <v>1</v>
      </c>
      <c r="F2533" s="893" t="str">
        <f t="array" aca="1" ref="F2533" ca="1">IF(G2533&lt;&gt;"",INDIRECT("'"&amp;G2533&amp;"'!"&amp;H2533),"")</f>
        <v/>
      </c>
      <c r="G2533" s="560"/>
      <c r="H2533" s="893"/>
      <c r="I2533" s="931"/>
      <c r="J2533" s="931"/>
      <c r="K2533" s="931"/>
      <c r="L2533" s="920"/>
      <c r="M2533" s="920"/>
      <c r="N2533" s="920"/>
      <c r="S2533" s="919"/>
    </row>
    <row r="2534" spans="1:19" ht="12.75" customHeight="1" x14ac:dyDescent="0.15">
      <c r="A2534" s="935">
        <v>2529</v>
      </c>
      <c r="B2534" s="919"/>
      <c r="C2534" s="920"/>
      <c r="D2534" s="931"/>
      <c r="E2534" s="893" t="b">
        <f t="shared" ca="1" si="100"/>
        <v>1</v>
      </c>
      <c r="F2534" s="893" t="str">
        <f t="array" aca="1" ref="F2534" ca="1">IF(G2534&lt;&gt;"",INDIRECT("'"&amp;G2534&amp;"'!"&amp;H2534),"")</f>
        <v/>
      </c>
      <c r="G2534" s="560"/>
      <c r="H2534" s="893"/>
      <c r="I2534" s="931"/>
      <c r="J2534" s="931"/>
      <c r="K2534" s="931"/>
      <c r="L2534" s="920"/>
      <c r="M2534" s="920"/>
      <c r="N2534" s="920"/>
      <c r="S2534" s="919"/>
    </row>
    <row r="2535" spans="1:19" ht="12.75" customHeight="1" x14ac:dyDescent="0.15">
      <c r="A2535" s="914">
        <v>2530</v>
      </c>
      <c r="B2535" s="929">
        <f>'BudgetSum 2-4'!F5</f>
        <v>664329</v>
      </c>
      <c r="C2535" s="930">
        <f>A2535-B2535</f>
        <v>-661799</v>
      </c>
      <c r="D2535" s="920"/>
      <c r="E2535" s="893" t="b">
        <f t="shared" ca="1" si="100"/>
        <v>1</v>
      </c>
      <c r="F2535" s="932">
        <f t="array" aca="1" ref="F2535" ca="1">IF(G2535&lt;&gt;"",INDIRECT("'"&amp;G2535&amp;"'!"&amp;H2535),"")</f>
        <v>664329</v>
      </c>
      <c r="G2535" s="560" t="s">
        <v>4690</v>
      </c>
      <c r="H2535" s="893" t="s">
        <v>4928</v>
      </c>
      <c r="I2535" s="920"/>
      <c r="J2535" s="920"/>
      <c r="K2535" s="920"/>
      <c r="L2535" s="920"/>
      <c r="M2535" s="920"/>
      <c r="N2535" s="920"/>
      <c r="S2535" s="919"/>
    </row>
    <row r="2536" spans="1:19" ht="12.75" customHeight="1" x14ac:dyDescent="0.15">
      <c r="A2536" s="935">
        <v>2531</v>
      </c>
      <c r="B2536" s="919"/>
      <c r="C2536" s="920"/>
      <c r="D2536" s="931"/>
      <c r="E2536" s="893" t="b">
        <f t="shared" ca="1" si="100"/>
        <v>1</v>
      </c>
      <c r="F2536" s="893" t="str">
        <f t="array" aca="1" ref="F2536" ca="1">IF(G2536&lt;&gt;"",INDIRECT("'"&amp;G2536&amp;"'!"&amp;H2536),"")</f>
        <v/>
      </c>
      <c r="G2536" s="560"/>
      <c r="H2536" s="893"/>
      <c r="I2536" s="931"/>
      <c r="J2536" s="931"/>
      <c r="K2536" s="931"/>
      <c r="L2536" s="920"/>
      <c r="M2536" s="920"/>
      <c r="N2536" s="920"/>
      <c r="S2536" s="919"/>
    </row>
    <row r="2537" spans="1:19" ht="12.75" customHeight="1" x14ac:dyDescent="0.15">
      <c r="A2537" s="914">
        <v>2532</v>
      </c>
      <c r="B2537" s="929">
        <f>'BudgetSum 2-4'!F7</f>
        <v>188782</v>
      </c>
      <c r="C2537" s="930">
        <f t="shared" ref="C2537:C2545" si="103">A2537-B2537</f>
        <v>-186250</v>
      </c>
      <c r="D2537" s="920"/>
      <c r="E2537" s="893" t="b">
        <f t="shared" ca="1" si="100"/>
        <v>1</v>
      </c>
      <c r="F2537" s="932">
        <f t="array" aca="1" ref="F2537" ca="1">IF(G2537&lt;&gt;"",INDIRECT("'"&amp;G2537&amp;"'!"&amp;H2537),"")</f>
        <v>188782</v>
      </c>
      <c r="G2537" s="560" t="s">
        <v>4690</v>
      </c>
      <c r="H2537" s="893" t="s">
        <v>4737</v>
      </c>
      <c r="I2537" s="920"/>
      <c r="J2537" s="920"/>
      <c r="K2537" s="920"/>
      <c r="L2537" s="920"/>
      <c r="M2537" s="920"/>
      <c r="N2537" s="920"/>
      <c r="S2537" s="919"/>
    </row>
    <row r="2538" spans="1:19" ht="12.75" customHeight="1" x14ac:dyDescent="0.15">
      <c r="A2538" s="914">
        <v>2533</v>
      </c>
      <c r="B2538" s="929">
        <f>'BudgetSum 2-4'!F8</f>
        <v>0</v>
      </c>
      <c r="C2538" s="930">
        <f t="shared" si="103"/>
        <v>2533</v>
      </c>
      <c r="D2538" s="920"/>
      <c r="E2538" s="893" t="b">
        <f t="shared" ca="1" si="100"/>
        <v>1</v>
      </c>
      <c r="F2538" s="932">
        <f t="array" aca="1" ref="F2538" ca="1">IF(G2538&lt;&gt;"",INDIRECT("'"&amp;G2538&amp;"'!"&amp;H2538),"")</f>
        <v>0</v>
      </c>
      <c r="G2538" s="560" t="s">
        <v>4690</v>
      </c>
      <c r="H2538" s="893" t="s">
        <v>5365</v>
      </c>
      <c r="I2538" s="920"/>
      <c r="J2538" s="920"/>
      <c r="K2538" s="920"/>
      <c r="L2538" s="920"/>
      <c r="M2538" s="920"/>
      <c r="N2538" s="920"/>
      <c r="S2538" s="919"/>
    </row>
    <row r="2539" spans="1:19" ht="12.75" customHeight="1" x14ac:dyDescent="0.15">
      <c r="A2539" s="914">
        <v>2534</v>
      </c>
      <c r="B2539" s="929">
        <f>'BudgetSum 2-4'!F9</f>
        <v>853111</v>
      </c>
      <c r="C2539" s="930">
        <f t="shared" si="103"/>
        <v>-850577</v>
      </c>
      <c r="D2539" s="920"/>
      <c r="E2539" s="893" t="b">
        <f t="shared" ca="1" si="100"/>
        <v>1</v>
      </c>
      <c r="F2539" s="932">
        <f t="array" aca="1" ref="F2539" ca="1">IF(G2539&lt;&gt;"",INDIRECT("'"&amp;G2539&amp;"'!"&amp;H2539),"")</f>
        <v>853111</v>
      </c>
      <c r="G2539" s="560" t="s">
        <v>4690</v>
      </c>
      <c r="H2539" s="893" t="s">
        <v>5366</v>
      </c>
      <c r="I2539" s="920"/>
      <c r="J2539" s="920"/>
      <c r="K2539" s="920"/>
      <c r="L2539" s="920"/>
      <c r="M2539" s="920"/>
      <c r="N2539" s="920"/>
      <c r="S2539" s="919"/>
    </row>
    <row r="2540" spans="1:19" ht="12.75" customHeight="1" x14ac:dyDescent="0.15">
      <c r="A2540" s="914">
        <v>2535</v>
      </c>
      <c r="B2540" s="929">
        <f>'BudgetSum 2-4'!F14</f>
        <v>739070</v>
      </c>
      <c r="C2540" s="930">
        <f t="shared" si="103"/>
        <v>-736535</v>
      </c>
      <c r="D2540" s="920"/>
      <c r="E2540" s="893" t="b">
        <f t="shared" ca="1" si="100"/>
        <v>1</v>
      </c>
      <c r="F2540" s="932">
        <f t="array" aca="1" ref="F2540" ca="1">IF(G2540&lt;&gt;"",INDIRECT("'"&amp;G2540&amp;"'!"&amp;H2540),"")</f>
        <v>739070</v>
      </c>
      <c r="G2540" s="560" t="s">
        <v>4690</v>
      </c>
      <c r="H2540" s="893" t="s">
        <v>4929</v>
      </c>
      <c r="I2540" s="920"/>
      <c r="J2540" s="920"/>
      <c r="K2540" s="920"/>
      <c r="L2540" s="920"/>
      <c r="M2540" s="920"/>
      <c r="N2540" s="920"/>
      <c r="S2540" s="919"/>
    </row>
    <row r="2541" spans="1:19" ht="12.75" customHeight="1" x14ac:dyDescent="0.15">
      <c r="A2541" s="914">
        <v>2536</v>
      </c>
      <c r="B2541" s="929">
        <f>'BudgetSum 2-4'!F15</f>
        <v>0</v>
      </c>
      <c r="C2541" s="930">
        <f t="shared" si="103"/>
        <v>2536</v>
      </c>
      <c r="D2541" s="920"/>
      <c r="E2541" s="893" t="b">
        <f t="shared" ca="1" si="100"/>
        <v>1</v>
      </c>
      <c r="F2541" s="932">
        <f t="array" aca="1" ref="F2541" ca="1">IF(G2541&lt;&gt;"",INDIRECT("'"&amp;G2541&amp;"'!"&amp;H2541),"")</f>
        <v>0</v>
      </c>
      <c r="G2541" s="560" t="s">
        <v>4690</v>
      </c>
      <c r="H2541" s="893" t="s">
        <v>4742</v>
      </c>
      <c r="I2541" s="920"/>
      <c r="J2541" s="920"/>
      <c r="K2541" s="920"/>
      <c r="L2541" s="920"/>
      <c r="M2541" s="920"/>
      <c r="N2541" s="920"/>
      <c r="S2541" s="919"/>
    </row>
    <row r="2542" spans="1:19" ht="12.75" customHeight="1" x14ac:dyDescent="0.15">
      <c r="A2542" s="914">
        <v>2537</v>
      </c>
      <c r="B2542" s="929">
        <f>'BudgetSum 2-4'!F16</f>
        <v>0</v>
      </c>
      <c r="C2542" s="930">
        <f t="shared" si="103"/>
        <v>2537</v>
      </c>
      <c r="D2542" s="920"/>
      <c r="E2542" s="893" t="b">
        <f t="shared" ca="1" si="100"/>
        <v>1</v>
      </c>
      <c r="F2542" s="932">
        <f t="array" aca="1" ref="F2542" ca="1">IF(G2542&lt;&gt;"",INDIRECT("'"&amp;G2542&amp;"'!"&amp;H2542),"")</f>
        <v>0</v>
      </c>
      <c r="G2542" s="560" t="s">
        <v>4690</v>
      </c>
      <c r="H2542" s="893" t="s">
        <v>4743</v>
      </c>
      <c r="I2542" s="920"/>
      <c r="J2542" s="920"/>
      <c r="K2542" s="920"/>
      <c r="L2542" s="920"/>
      <c r="M2542" s="920"/>
      <c r="N2542" s="920"/>
      <c r="S2542" s="919"/>
    </row>
    <row r="2543" spans="1:19" ht="12.75" customHeight="1" x14ac:dyDescent="0.15">
      <c r="A2543" s="914">
        <v>2538</v>
      </c>
      <c r="B2543" s="929">
        <f>'BudgetSum 2-4'!F17</f>
        <v>0</v>
      </c>
      <c r="C2543" s="930">
        <f t="shared" si="103"/>
        <v>2538</v>
      </c>
      <c r="D2543" s="920"/>
      <c r="E2543" s="893" t="b">
        <f t="shared" ca="1" si="100"/>
        <v>1</v>
      </c>
      <c r="F2543" s="932">
        <f t="array" aca="1" ref="F2543" ca="1">IF(G2543&lt;&gt;"",INDIRECT("'"&amp;G2543&amp;"'!"&amp;H2543),"")</f>
        <v>0</v>
      </c>
      <c r="G2543" s="560" t="s">
        <v>4690</v>
      </c>
      <c r="H2543" s="893" t="s">
        <v>4744</v>
      </c>
      <c r="I2543" s="920"/>
      <c r="J2543" s="920"/>
      <c r="K2543" s="920"/>
      <c r="L2543" s="920"/>
      <c r="M2543" s="920"/>
      <c r="N2543" s="920"/>
      <c r="S2543" s="919"/>
    </row>
    <row r="2544" spans="1:19" ht="12.75" customHeight="1" x14ac:dyDescent="0.15">
      <c r="A2544" s="914">
        <v>2539</v>
      </c>
      <c r="B2544" s="929">
        <f>'BudgetSum 2-4'!F19</f>
        <v>739070</v>
      </c>
      <c r="C2544" s="930">
        <f t="shared" si="103"/>
        <v>-736531</v>
      </c>
      <c r="D2544" s="920"/>
      <c r="E2544" s="893" t="b">
        <f t="shared" ca="1" si="100"/>
        <v>1</v>
      </c>
      <c r="F2544" s="932">
        <f t="array" aca="1" ref="F2544" ca="1">IF(G2544&lt;&gt;"",INDIRECT("'"&amp;G2544&amp;"'!"&amp;H2544),"")</f>
        <v>739070</v>
      </c>
      <c r="G2544" s="560" t="s">
        <v>4690</v>
      </c>
      <c r="H2544" s="893" t="s">
        <v>4745</v>
      </c>
      <c r="I2544" s="920"/>
      <c r="J2544" s="920"/>
      <c r="K2544" s="920"/>
      <c r="L2544" s="920"/>
      <c r="M2544" s="920"/>
      <c r="N2544" s="920"/>
      <c r="S2544" s="919"/>
    </row>
    <row r="2545" spans="1:19" ht="12.75" customHeight="1" x14ac:dyDescent="0.15">
      <c r="A2545" s="914">
        <v>2540</v>
      </c>
      <c r="B2545" s="929">
        <f>'BudgetSum 2-4'!F22</f>
        <v>114041</v>
      </c>
      <c r="C2545" s="930">
        <f t="shared" si="103"/>
        <v>-111501</v>
      </c>
      <c r="D2545" s="920"/>
      <c r="E2545" s="893" t="b">
        <f t="shared" ca="1" si="100"/>
        <v>1</v>
      </c>
      <c r="F2545" s="932">
        <f t="array" aca="1" ref="F2545" ca="1">IF(G2545&lt;&gt;"",INDIRECT("'"&amp;G2545&amp;"'!"&amp;H2545),"")</f>
        <v>114041</v>
      </c>
      <c r="G2545" s="560" t="s">
        <v>4690</v>
      </c>
      <c r="H2545" s="893" t="s">
        <v>5367</v>
      </c>
      <c r="I2545" s="920"/>
      <c r="J2545" s="920"/>
      <c r="K2545" s="920"/>
      <c r="L2545" s="920"/>
      <c r="M2545" s="920"/>
      <c r="N2545" s="920"/>
      <c r="S2545" s="919"/>
    </row>
    <row r="2546" spans="1:19" ht="12.75" customHeight="1" x14ac:dyDescent="0.15">
      <c r="A2546" s="935">
        <v>2541</v>
      </c>
      <c r="B2546" s="919"/>
      <c r="C2546" s="920"/>
      <c r="D2546" s="920"/>
      <c r="E2546" s="893" t="b">
        <f t="shared" ca="1" si="100"/>
        <v>1</v>
      </c>
      <c r="F2546" s="893" t="str">
        <f t="array" aca="1" ref="F2546" ca="1">IF(G2546&lt;&gt;"",INDIRECT("'"&amp;G2546&amp;"'!"&amp;H2546),"")</f>
        <v/>
      </c>
      <c r="G2546" s="560"/>
      <c r="H2546" s="893"/>
      <c r="I2546" s="920"/>
      <c r="J2546" s="920"/>
      <c r="K2546" s="920"/>
      <c r="L2546" s="920"/>
      <c r="M2546" s="920"/>
      <c r="N2546" s="920"/>
      <c r="S2546" s="919"/>
    </row>
    <row r="2547" spans="1:19" ht="12.75" customHeight="1" x14ac:dyDescent="0.15">
      <c r="A2547" s="914">
        <v>2542</v>
      </c>
      <c r="B2547" s="929">
        <f>'BudgetSum 2-4'!G5</f>
        <v>476069</v>
      </c>
      <c r="C2547" s="930">
        <f t="shared" ref="C2547:C2553" si="104">A2547-B2547</f>
        <v>-473527</v>
      </c>
      <c r="D2547" s="920"/>
      <c r="E2547" s="893" t="b">
        <f t="shared" ca="1" si="100"/>
        <v>1</v>
      </c>
      <c r="F2547" s="932">
        <f t="array" aca="1" ref="F2547" ca="1">IF(G2547&lt;&gt;"",INDIRECT("'"&amp;G2547&amp;"'!"&amp;H2547),"")</f>
        <v>476069</v>
      </c>
      <c r="G2547" s="560" t="s">
        <v>4690</v>
      </c>
      <c r="H2547" s="893" t="s">
        <v>4965</v>
      </c>
      <c r="I2547" s="920"/>
      <c r="J2547" s="920"/>
      <c r="K2547" s="920"/>
      <c r="L2547" s="920"/>
      <c r="M2547" s="920"/>
      <c r="N2547" s="920"/>
      <c r="S2547" s="919"/>
    </row>
    <row r="2548" spans="1:19" ht="12.75" customHeight="1" x14ac:dyDescent="0.15">
      <c r="A2548" s="914">
        <v>2543</v>
      </c>
      <c r="B2548" s="929">
        <f>'BudgetSum 2-4'!G7</f>
        <v>0</v>
      </c>
      <c r="C2548" s="930">
        <f t="shared" si="104"/>
        <v>2543</v>
      </c>
      <c r="D2548" s="920"/>
      <c r="E2548" s="893" t="b">
        <f t="shared" ca="1" si="100"/>
        <v>1</v>
      </c>
      <c r="F2548" s="932">
        <f t="array" aca="1" ref="F2548" ca="1">IF(G2548&lt;&gt;"",INDIRECT("'"&amp;G2548&amp;"'!"&amp;H2548),"")</f>
        <v>0</v>
      </c>
      <c r="G2548" s="560" t="s">
        <v>4690</v>
      </c>
      <c r="H2548" s="893" t="s">
        <v>5368</v>
      </c>
      <c r="I2548" s="920"/>
      <c r="J2548" s="920"/>
      <c r="K2548" s="920"/>
      <c r="L2548" s="920"/>
      <c r="M2548" s="920"/>
      <c r="N2548" s="920"/>
      <c r="S2548" s="919"/>
    </row>
    <row r="2549" spans="1:19" ht="12.75" customHeight="1" x14ac:dyDescent="0.15">
      <c r="A2549" s="914">
        <v>2544</v>
      </c>
      <c r="B2549" s="929">
        <f>'BudgetSum 2-4'!G8</f>
        <v>0</v>
      </c>
      <c r="C2549" s="930">
        <f t="shared" si="104"/>
        <v>2544</v>
      </c>
      <c r="D2549" s="920"/>
      <c r="E2549" s="893" t="b">
        <f t="shared" ca="1" si="100"/>
        <v>1</v>
      </c>
      <c r="F2549" s="932">
        <f t="array" aca="1" ref="F2549" ca="1">IF(G2549&lt;&gt;"",INDIRECT("'"&amp;G2549&amp;"'!"&amp;H2549),"")</f>
        <v>0</v>
      </c>
      <c r="G2549" s="560" t="s">
        <v>4690</v>
      </c>
      <c r="H2549" s="893" t="s">
        <v>5369</v>
      </c>
      <c r="I2549" s="920"/>
      <c r="J2549" s="920"/>
      <c r="K2549" s="920"/>
      <c r="L2549" s="920"/>
      <c r="M2549" s="920"/>
      <c r="N2549" s="920"/>
      <c r="S2549" s="919"/>
    </row>
    <row r="2550" spans="1:19" ht="12.75" customHeight="1" x14ac:dyDescent="0.15">
      <c r="A2550" s="914">
        <v>2545</v>
      </c>
      <c r="B2550" s="929">
        <f>'BudgetSum 2-4'!G9</f>
        <v>476069</v>
      </c>
      <c r="C2550" s="930">
        <f t="shared" si="104"/>
        <v>-473524</v>
      </c>
      <c r="D2550" s="920"/>
      <c r="E2550" s="893" t="b">
        <f t="shared" ca="1" si="100"/>
        <v>1</v>
      </c>
      <c r="F2550" s="932">
        <f t="array" aca="1" ref="F2550" ca="1">IF(G2550&lt;&gt;"",INDIRECT("'"&amp;G2550&amp;"'!"&amp;H2550),"")</f>
        <v>476069</v>
      </c>
      <c r="G2550" s="560" t="s">
        <v>4690</v>
      </c>
      <c r="H2550" s="893" t="s">
        <v>5370</v>
      </c>
      <c r="I2550" s="920"/>
      <c r="J2550" s="920"/>
      <c r="K2550" s="920"/>
      <c r="L2550" s="920"/>
      <c r="M2550" s="920"/>
      <c r="N2550" s="920"/>
      <c r="S2550" s="919"/>
    </row>
    <row r="2551" spans="1:19" ht="12.75" customHeight="1" x14ac:dyDescent="0.15">
      <c r="A2551" s="914">
        <v>2546</v>
      </c>
      <c r="B2551" s="929">
        <f>'BudgetSum 2-4'!G13</f>
        <v>203129</v>
      </c>
      <c r="C2551" s="930">
        <f t="shared" si="104"/>
        <v>-200583</v>
      </c>
      <c r="D2551" s="920"/>
      <c r="E2551" s="893" t="b">
        <f t="shared" ref="E2551:E2805" ca="1" si="105">F2551=B2551</f>
        <v>1</v>
      </c>
      <c r="F2551" s="932">
        <f t="array" aca="1" ref="F2551" ca="1">IF(G2551&lt;&gt;"",INDIRECT("'"&amp;G2551&amp;"'!"&amp;H2551),"")</f>
        <v>203129</v>
      </c>
      <c r="G2551" s="560" t="s">
        <v>4690</v>
      </c>
      <c r="H2551" s="893" t="s">
        <v>4752</v>
      </c>
      <c r="I2551" s="920"/>
      <c r="J2551" s="920"/>
      <c r="K2551" s="920"/>
      <c r="L2551" s="920"/>
      <c r="M2551" s="920"/>
      <c r="N2551" s="920"/>
      <c r="S2551" s="919"/>
    </row>
    <row r="2552" spans="1:19" ht="12.75" customHeight="1" x14ac:dyDescent="0.15">
      <c r="A2552" s="914">
        <v>2547</v>
      </c>
      <c r="B2552" s="929">
        <f>'BudgetSum 2-4'!G14</f>
        <v>217418</v>
      </c>
      <c r="C2552" s="930">
        <f t="shared" si="104"/>
        <v>-214871</v>
      </c>
      <c r="D2552" s="920"/>
      <c r="E2552" s="893" t="b">
        <f t="shared" ca="1" si="105"/>
        <v>1</v>
      </c>
      <c r="F2552" s="932">
        <f t="array" aca="1" ref="F2552" ca="1">IF(G2552&lt;&gt;"",INDIRECT("'"&amp;G2552&amp;"'!"&amp;H2552),"")</f>
        <v>217418</v>
      </c>
      <c r="G2552" s="560" t="s">
        <v>4690</v>
      </c>
      <c r="H2552" s="893" t="s">
        <v>4966</v>
      </c>
      <c r="I2552" s="920"/>
      <c r="J2552" s="920"/>
      <c r="K2552" s="920"/>
      <c r="L2552" s="920"/>
      <c r="M2552" s="920"/>
      <c r="N2552" s="920"/>
      <c r="S2552" s="919"/>
    </row>
    <row r="2553" spans="1:19" ht="12.75" customHeight="1" x14ac:dyDescent="0.15">
      <c r="A2553" s="914">
        <v>2548</v>
      </c>
      <c r="B2553" s="929">
        <f>'BudgetSum 2-4'!G15</f>
        <v>0</v>
      </c>
      <c r="C2553" s="930">
        <f t="shared" si="104"/>
        <v>2548</v>
      </c>
      <c r="D2553" s="920"/>
      <c r="E2553" s="893" t="b">
        <f t="shared" ca="1" si="105"/>
        <v>1</v>
      </c>
      <c r="F2553" s="932">
        <f t="array" aca="1" ref="F2553" ca="1">IF(G2553&lt;&gt;"",INDIRECT("'"&amp;G2553&amp;"'!"&amp;H2553),"")</f>
        <v>0</v>
      </c>
      <c r="G2553" s="560" t="s">
        <v>4690</v>
      </c>
      <c r="H2553" s="893" t="s">
        <v>4967</v>
      </c>
      <c r="I2553" s="920"/>
      <c r="J2553" s="920"/>
      <c r="K2553" s="920"/>
      <c r="L2553" s="920"/>
      <c r="M2553" s="920"/>
      <c r="N2553" s="920"/>
      <c r="S2553" s="919"/>
    </row>
    <row r="2554" spans="1:19" ht="12.75" customHeight="1" x14ac:dyDescent="0.15">
      <c r="A2554" s="935">
        <v>2549</v>
      </c>
      <c r="B2554" s="919"/>
      <c r="C2554" s="920"/>
      <c r="D2554" s="931"/>
      <c r="E2554" s="893" t="b">
        <f t="shared" ca="1" si="105"/>
        <v>1</v>
      </c>
      <c r="F2554" s="893" t="str">
        <f t="array" aca="1" ref="F2554" ca="1">IF(G2554&lt;&gt;"",INDIRECT("'"&amp;G2554&amp;"'!"&amp;H2554),"")</f>
        <v/>
      </c>
      <c r="G2554" s="560"/>
      <c r="H2554" s="893"/>
      <c r="I2554" s="931"/>
      <c r="J2554" s="931"/>
      <c r="K2554" s="931"/>
      <c r="L2554" s="920"/>
      <c r="M2554" s="920"/>
      <c r="N2554" s="920"/>
      <c r="S2554" s="919"/>
    </row>
    <row r="2555" spans="1:19" ht="12.75" customHeight="1" x14ac:dyDescent="0.15">
      <c r="A2555" s="914">
        <v>2550</v>
      </c>
      <c r="B2555" s="929">
        <f>'BudgetSum 2-4'!G17</f>
        <v>0</v>
      </c>
      <c r="C2555" s="930">
        <f t="shared" ref="C2555:C2557" si="106">A2555-B2555</f>
        <v>2550</v>
      </c>
      <c r="D2555" s="920"/>
      <c r="E2555" s="893" t="b">
        <f t="shared" ca="1" si="105"/>
        <v>1</v>
      </c>
      <c r="F2555" s="932">
        <f t="array" aca="1" ref="F2555" ca="1">IF(G2555&lt;&gt;"",INDIRECT("'"&amp;G2555&amp;"'!"&amp;H2555),"")</f>
        <v>0</v>
      </c>
      <c r="G2555" s="560" t="s">
        <v>4690</v>
      </c>
      <c r="H2555" s="893" t="s">
        <v>4754</v>
      </c>
      <c r="I2555" s="920"/>
      <c r="J2555" s="920"/>
      <c r="K2555" s="920"/>
      <c r="L2555" s="920"/>
      <c r="M2555" s="920"/>
      <c r="N2555" s="920"/>
      <c r="S2555" s="919"/>
    </row>
    <row r="2556" spans="1:19" ht="12.75" customHeight="1" x14ac:dyDescent="0.15">
      <c r="A2556" s="914">
        <v>2551</v>
      </c>
      <c r="B2556" s="929">
        <f>'BudgetSum 2-4'!G19</f>
        <v>420547</v>
      </c>
      <c r="C2556" s="930">
        <f t="shared" si="106"/>
        <v>-417996</v>
      </c>
      <c r="D2556" s="920"/>
      <c r="E2556" s="893" t="b">
        <f t="shared" ca="1" si="105"/>
        <v>1</v>
      </c>
      <c r="F2556" s="932">
        <f t="array" aca="1" ref="F2556" ca="1">IF(G2556&lt;&gt;"",INDIRECT("'"&amp;G2556&amp;"'!"&amp;H2556),"")</f>
        <v>420547</v>
      </c>
      <c r="G2556" s="560" t="s">
        <v>4690</v>
      </c>
      <c r="H2556" s="893" t="s">
        <v>4755</v>
      </c>
      <c r="I2556" s="920"/>
      <c r="J2556" s="920"/>
      <c r="K2556" s="920"/>
      <c r="L2556" s="920"/>
      <c r="M2556" s="920"/>
      <c r="N2556" s="920"/>
      <c r="S2556" s="919"/>
    </row>
    <row r="2557" spans="1:19" ht="12.75" customHeight="1" x14ac:dyDescent="0.15">
      <c r="A2557" s="914">
        <v>2552</v>
      </c>
      <c r="B2557" s="929">
        <f>'BudgetSum 2-4'!G22</f>
        <v>55522</v>
      </c>
      <c r="C2557" s="930">
        <f t="shared" si="106"/>
        <v>-52970</v>
      </c>
      <c r="D2557" s="920"/>
      <c r="E2557" s="893" t="b">
        <f t="shared" ca="1" si="105"/>
        <v>1</v>
      </c>
      <c r="F2557" s="932">
        <f t="array" aca="1" ref="F2557" ca="1">IF(G2557&lt;&gt;"",INDIRECT("'"&amp;G2557&amp;"'!"&amp;H2557),"")</f>
        <v>55522</v>
      </c>
      <c r="G2557" s="560" t="s">
        <v>4690</v>
      </c>
      <c r="H2557" s="893" t="s">
        <v>5371</v>
      </c>
      <c r="I2557" s="920"/>
      <c r="J2557" s="920"/>
      <c r="K2557" s="920"/>
      <c r="L2557" s="920"/>
      <c r="M2557" s="920"/>
      <c r="N2557" s="920"/>
      <c r="S2557" s="919"/>
    </row>
    <row r="2558" spans="1:19" ht="12.75" customHeight="1" x14ac:dyDescent="0.15">
      <c r="A2558" s="935">
        <v>2553</v>
      </c>
      <c r="B2558" s="919"/>
      <c r="C2558" s="920"/>
      <c r="D2558" s="920"/>
      <c r="E2558" s="893" t="b">
        <f t="shared" ca="1" si="105"/>
        <v>1</v>
      </c>
      <c r="F2558" s="893" t="str">
        <f t="array" aca="1" ref="F2558" ca="1">IF(G2558&lt;&gt;"",INDIRECT("'"&amp;G2558&amp;"'!"&amp;H2558),"")</f>
        <v/>
      </c>
      <c r="G2558" s="560"/>
      <c r="H2558" s="893"/>
      <c r="I2558" s="920"/>
      <c r="J2558" s="920"/>
      <c r="K2558" s="920"/>
      <c r="L2558" s="920"/>
      <c r="M2558" s="920"/>
      <c r="N2558" s="920"/>
      <c r="S2558" s="919"/>
    </row>
    <row r="2559" spans="1:19" ht="12.75" customHeight="1" x14ac:dyDescent="0.15">
      <c r="A2559" s="935">
        <v>2554</v>
      </c>
      <c r="B2559" s="919"/>
      <c r="C2559" s="920"/>
      <c r="D2559" s="931"/>
      <c r="E2559" s="893" t="b">
        <f t="shared" ca="1" si="105"/>
        <v>1</v>
      </c>
      <c r="F2559" s="893" t="str">
        <f t="array" aca="1" ref="F2559" ca="1">IF(G2559&lt;&gt;"",INDIRECT("'"&amp;G2559&amp;"'!"&amp;H2559),"")</f>
        <v/>
      </c>
      <c r="G2559" s="560"/>
      <c r="H2559" s="893"/>
      <c r="I2559" s="931"/>
      <c r="J2559" s="931"/>
      <c r="K2559" s="931"/>
      <c r="L2559" s="920"/>
      <c r="M2559" s="920"/>
      <c r="N2559" s="920"/>
      <c r="S2559" s="919"/>
    </row>
    <row r="2560" spans="1:19" ht="12.75" customHeight="1" x14ac:dyDescent="0.15">
      <c r="A2560" s="935">
        <v>2555</v>
      </c>
      <c r="B2560" s="919"/>
      <c r="C2560" s="920"/>
      <c r="D2560" s="931"/>
      <c r="E2560" s="893" t="b">
        <f t="shared" ca="1" si="105"/>
        <v>1</v>
      </c>
      <c r="F2560" s="893" t="str">
        <f t="array" aca="1" ref="F2560" ca="1">IF(G2560&lt;&gt;"",INDIRECT("'"&amp;G2560&amp;"'!"&amp;H2560),"")</f>
        <v/>
      </c>
      <c r="G2560" s="560"/>
      <c r="H2560" s="893"/>
      <c r="I2560" s="931"/>
      <c r="J2560" s="931"/>
      <c r="K2560" s="931"/>
      <c r="L2560" s="920"/>
      <c r="M2560" s="920"/>
      <c r="N2560" s="920"/>
      <c r="S2560" s="919"/>
    </row>
    <row r="2561" spans="1:19" ht="12.75" customHeight="1" x14ac:dyDescent="0.15">
      <c r="A2561" s="935">
        <v>2556</v>
      </c>
      <c r="B2561" s="919"/>
      <c r="C2561" s="920"/>
      <c r="D2561" s="931"/>
      <c r="E2561" s="893" t="b">
        <f t="shared" ca="1" si="105"/>
        <v>1</v>
      </c>
      <c r="F2561" s="893" t="str">
        <f t="array" aca="1" ref="F2561" ca="1">IF(G2561&lt;&gt;"",INDIRECT("'"&amp;G2561&amp;"'!"&amp;H2561),"")</f>
        <v/>
      </c>
      <c r="G2561" s="560"/>
      <c r="H2561" s="893"/>
      <c r="I2561" s="931"/>
      <c r="J2561" s="931"/>
      <c r="K2561" s="931"/>
      <c r="L2561" s="920"/>
      <c r="M2561" s="920"/>
      <c r="N2561" s="920"/>
      <c r="S2561" s="919"/>
    </row>
    <row r="2562" spans="1:19" ht="12.75" customHeight="1" x14ac:dyDescent="0.15">
      <c r="A2562" s="935">
        <v>2557</v>
      </c>
      <c r="B2562" s="919"/>
      <c r="C2562" s="920"/>
      <c r="D2562" s="931"/>
      <c r="E2562" s="893" t="b">
        <f t="shared" ca="1" si="105"/>
        <v>1</v>
      </c>
      <c r="F2562" s="893" t="str">
        <f t="array" aca="1" ref="F2562" ca="1">IF(G2562&lt;&gt;"",INDIRECT("'"&amp;G2562&amp;"'!"&amp;H2562),"")</f>
        <v/>
      </c>
      <c r="G2562" s="560"/>
      <c r="H2562" s="893"/>
      <c r="I2562" s="931"/>
      <c r="J2562" s="931"/>
      <c r="K2562" s="931"/>
      <c r="L2562" s="920"/>
      <c r="M2562" s="920"/>
      <c r="N2562" s="920"/>
      <c r="S2562" s="919"/>
    </row>
    <row r="2563" spans="1:19" ht="12.75" customHeight="1" x14ac:dyDescent="0.15">
      <c r="A2563" s="935">
        <v>2558</v>
      </c>
      <c r="B2563" s="919"/>
      <c r="C2563" s="920"/>
      <c r="D2563" s="931"/>
      <c r="E2563" s="893" t="b">
        <f t="shared" ca="1" si="105"/>
        <v>1</v>
      </c>
      <c r="F2563" s="893" t="str">
        <f t="array" aca="1" ref="F2563" ca="1">IF(G2563&lt;&gt;"",INDIRECT("'"&amp;G2563&amp;"'!"&amp;H2563),"")</f>
        <v/>
      </c>
      <c r="G2563" s="560"/>
      <c r="H2563" s="893"/>
      <c r="I2563" s="931"/>
      <c r="J2563" s="931"/>
      <c r="K2563" s="931"/>
      <c r="L2563" s="920"/>
      <c r="M2563" s="920"/>
      <c r="N2563" s="920"/>
      <c r="S2563" s="919"/>
    </row>
    <row r="2564" spans="1:19" ht="12.75" customHeight="1" x14ac:dyDescent="0.15">
      <c r="A2564" s="935">
        <v>2559</v>
      </c>
      <c r="B2564" s="919"/>
      <c r="C2564" s="920"/>
      <c r="D2564" s="931"/>
      <c r="E2564" s="893" t="b">
        <f t="shared" ca="1" si="105"/>
        <v>1</v>
      </c>
      <c r="F2564" s="893" t="str">
        <f t="array" aca="1" ref="F2564" ca="1">IF(G2564&lt;&gt;"",INDIRECT("'"&amp;G2564&amp;"'!"&amp;H2564),"")</f>
        <v/>
      </c>
      <c r="G2564" s="560"/>
      <c r="H2564" s="893"/>
      <c r="I2564" s="931"/>
      <c r="J2564" s="931"/>
      <c r="K2564" s="931"/>
      <c r="L2564" s="920"/>
      <c r="M2564" s="920"/>
      <c r="N2564" s="920"/>
      <c r="S2564" s="919"/>
    </row>
    <row r="2565" spans="1:19" ht="12.75" customHeight="1" x14ac:dyDescent="0.15">
      <c r="A2565" s="935">
        <v>2560</v>
      </c>
      <c r="B2565" s="919"/>
      <c r="C2565" s="920"/>
      <c r="D2565" s="931"/>
      <c r="E2565" s="893" t="b">
        <f t="shared" ca="1" si="105"/>
        <v>1</v>
      </c>
      <c r="F2565" s="893" t="str">
        <f t="array" aca="1" ref="F2565" ca="1">IF(G2565&lt;&gt;"",INDIRECT("'"&amp;G2565&amp;"'!"&amp;H2565),"")</f>
        <v/>
      </c>
      <c r="G2565" s="560"/>
      <c r="H2565" s="893"/>
      <c r="I2565" s="931"/>
      <c r="J2565" s="931"/>
      <c r="K2565" s="931"/>
      <c r="L2565" s="920"/>
      <c r="M2565" s="920"/>
      <c r="N2565" s="920"/>
      <c r="S2565" s="919"/>
    </row>
    <row r="2566" spans="1:19" ht="12.75" customHeight="1" x14ac:dyDescent="0.15">
      <c r="A2566" s="935">
        <v>2561</v>
      </c>
      <c r="B2566" s="919"/>
      <c r="C2566" s="920"/>
      <c r="D2566" s="931"/>
      <c r="E2566" s="893" t="b">
        <f t="shared" ca="1" si="105"/>
        <v>1</v>
      </c>
      <c r="F2566" s="893" t="str">
        <f t="array" aca="1" ref="F2566" ca="1">IF(G2566&lt;&gt;"",INDIRECT("'"&amp;G2566&amp;"'!"&amp;H2566),"")</f>
        <v/>
      </c>
      <c r="G2566" s="560"/>
      <c r="H2566" s="893"/>
      <c r="I2566" s="931"/>
      <c r="J2566" s="931"/>
      <c r="K2566" s="931"/>
      <c r="L2566" s="920"/>
      <c r="M2566" s="920"/>
      <c r="N2566" s="920"/>
      <c r="S2566" s="919"/>
    </row>
    <row r="2567" spans="1:19" ht="12.75" customHeight="1" x14ac:dyDescent="0.15">
      <c r="A2567" s="935">
        <v>2562</v>
      </c>
      <c r="B2567" s="919"/>
      <c r="C2567" s="920"/>
      <c r="D2567" s="931"/>
      <c r="E2567" s="893" t="b">
        <f t="shared" ca="1" si="105"/>
        <v>1</v>
      </c>
      <c r="F2567" s="893" t="str">
        <f t="array" aca="1" ref="F2567" ca="1">IF(G2567&lt;&gt;"",INDIRECT("'"&amp;G2567&amp;"'!"&amp;H2567),"")</f>
        <v/>
      </c>
      <c r="G2567" s="560"/>
      <c r="H2567" s="893"/>
      <c r="I2567" s="931"/>
      <c r="J2567" s="931"/>
      <c r="K2567" s="931"/>
      <c r="L2567" s="920"/>
      <c r="M2567" s="920"/>
      <c r="N2567" s="920"/>
      <c r="S2567" s="919"/>
    </row>
    <row r="2568" spans="1:19" ht="12.75" customHeight="1" x14ac:dyDescent="0.15">
      <c r="A2568" s="935">
        <v>2563</v>
      </c>
      <c r="B2568" s="919"/>
      <c r="C2568" s="920"/>
      <c r="D2568" s="931"/>
      <c r="E2568" s="893" t="b">
        <f t="shared" ca="1" si="105"/>
        <v>1</v>
      </c>
      <c r="F2568" s="893" t="str">
        <f t="array" aca="1" ref="F2568" ca="1">IF(G2568&lt;&gt;"",INDIRECT("'"&amp;G2568&amp;"'!"&amp;H2568),"")</f>
        <v/>
      </c>
      <c r="G2568" s="560"/>
      <c r="H2568" s="893"/>
      <c r="I2568" s="931"/>
      <c r="J2568" s="931"/>
      <c r="K2568" s="931"/>
      <c r="L2568" s="920"/>
      <c r="M2568" s="920"/>
      <c r="N2568" s="920"/>
      <c r="S2568" s="919"/>
    </row>
    <row r="2569" spans="1:19" ht="12.75" customHeight="1" x14ac:dyDescent="0.15">
      <c r="A2569" s="935">
        <v>2564</v>
      </c>
      <c r="B2569" s="919"/>
      <c r="C2569" s="920"/>
      <c r="D2569" s="931"/>
      <c r="E2569" s="893" t="b">
        <f t="shared" ca="1" si="105"/>
        <v>1</v>
      </c>
      <c r="F2569" s="893" t="str">
        <f t="array" aca="1" ref="F2569" ca="1">IF(G2569&lt;&gt;"",INDIRECT("'"&amp;G2569&amp;"'!"&amp;H2569),"")</f>
        <v/>
      </c>
      <c r="G2569" s="560"/>
      <c r="H2569" s="893"/>
      <c r="I2569" s="931"/>
      <c r="J2569" s="931"/>
      <c r="K2569" s="931"/>
      <c r="L2569" s="920"/>
      <c r="M2569" s="920"/>
      <c r="N2569" s="920"/>
      <c r="S2569" s="919"/>
    </row>
    <row r="2570" spans="1:19" ht="12.75" customHeight="1" x14ac:dyDescent="0.15">
      <c r="A2570" s="935">
        <v>2565</v>
      </c>
      <c r="B2570" s="919"/>
      <c r="C2570" s="920"/>
      <c r="D2570" s="931"/>
      <c r="E2570" s="893" t="b">
        <f t="shared" ca="1" si="105"/>
        <v>1</v>
      </c>
      <c r="F2570" s="893" t="str">
        <f t="array" aca="1" ref="F2570" ca="1">IF(G2570&lt;&gt;"",INDIRECT("'"&amp;G2570&amp;"'!"&amp;H2570),"")</f>
        <v/>
      </c>
      <c r="G2570" s="560"/>
      <c r="H2570" s="893"/>
      <c r="I2570" s="931"/>
      <c r="J2570" s="931"/>
      <c r="K2570" s="931"/>
      <c r="L2570" s="920"/>
      <c r="M2570" s="920"/>
      <c r="N2570" s="920"/>
      <c r="S2570" s="919"/>
    </row>
    <row r="2571" spans="1:19" ht="12.75" customHeight="1" x14ac:dyDescent="0.15">
      <c r="A2571" s="935">
        <v>2566</v>
      </c>
      <c r="B2571" s="919"/>
      <c r="C2571" s="920"/>
      <c r="D2571" s="931"/>
      <c r="E2571" s="893" t="b">
        <f t="shared" ca="1" si="105"/>
        <v>1</v>
      </c>
      <c r="F2571" s="893" t="str">
        <f t="array" aca="1" ref="F2571" ca="1">IF(G2571&lt;&gt;"",INDIRECT("'"&amp;G2571&amp;"'!"&amp;H2571),"")</f>
        <v/>
      </c>
      <c r="G2571" s="560"/>
      <c r="H2571" s="893"/>
      <c r="I2571" s="931"/>
      <c r="J2571" s="931"/>
      <c r="K2571" s="931"/>
      <c r="L2571" s="920"/>
      <c r="M2571" s="920"/>
      <c r="N2571" s="920"/>
      <c r="S2571" s="919"/>
    </row>
    <row r="2572" spans="1:19" ht="12.75" customHeight="1" x14ac:dyDescent="0.15">
      <c r="A2572" s="935">
        <v>2567</v>
      </c>
      <c r="B2572" s="919"/>
      <c r="C2572" s="920"/>
      <c r="D2572" s="931"/>
      <c r="E2572" s="893" t="b">
        <f t="shared" ca="1" si="105"/>
        <v>1</v>
      </c>
      <c r="F2572" s="893" t="str">
        <f t="array" aca="1" ref="F2572" ca="1">IF(G2572&lt;&gt;"",INDIRECT("'"&amp;G2572&amp;"'!"&amp;H2572),"")</f>
        <v/>
      </c>
      <c r="G2572" s="560"/>
      <c r="H2572" s="893"/>
      <c r="I2572" s="931"/>
      <c r="J2572" s="931"/>
      <c r="K2572" s="931"/>
      <c r="L2572" s="920"/>
      <c r="M2572" s="920"/>
      <c r="N2572" s="920"/>
      <c r="S2572" s="919"/>
    </row>
    <row r="2573" spans="1:19" ht="12.75" customHeight="1" x14ac:dyDescent="0.15">
      <c r="A2573" s="935">
        <v>2568</v>
      </c>
      <c r="B2573" s="919"/>
      <c r="C2573" s="920"/>
      <c r="D2573" s="931"/>
      <c r="E2573" s="893" t="b">
        <f t="shared" ca="1" si="105"/>
        <v>1</v>
      </c>
      <c r="F2573" s="893" t="str">
        <f t="array" aca="1" ref="F2573" ca="1">IF(G2573&lt;&gt;"",INDIRECT("'"&amp;G2573&amp;"'!"&amp;H2573),"")</f>
        <v/>
      </c>
      <c r="G2573" s="560"/>
      <c r="H2573" s="893"/>
      <c r="I2573" s="931"/>
      <c r="J2573" s="931"/>
      <c r="K2573" s="931"/>
      <c r="L2573" s="920"/>
      <c r="M2573" s="920"/>
      <c r="N2573" s="920"/>
      <c r="S2573" s="919"/>
    </row>
    <row r="2574" spans="1:19" ht="12.75" customHeight="1" x14ac:dyDescent="0.15">
      <c r="A2574" s="914">
        <v>2569</v>
      </c>
      <c r="B2574" s="929">
        <f>'BudgetSum 2-4'!E5</f>
        <v>1184596</v>
      </c>
      <c r="C2574" s="930">
        <f t="shared" ref="C2574:C2580" si="107">A2574-B2574</f>
        <v>-1182027</v>
      </c>
      <c r="D2574" s="920"/>
      <c r="E2574" s="893" t="b">
        <f t="shared" ca="1" si="105"/>
        <v>1</v>
      </c>
      <c r="F2574" s="932">
        <f t="array" aca="1" ref="F2574" ca="1">IF(G2574&lt;&gt;"",INDIRECT("'"&amp;G2574&amp;"'!"&amp;H2574),"")</f>
        <v>1184596</v>
      </c>
      <c r="G2574" s="560" t="s">
        <v>4690</v>
      </c>
      <c r="H2574" s="893" t="s">
        <v>4890</v>
      </c>
      <c r="I2574" s="920"/>
      <c r="J2574" s="920"/>
      <c r="K2574" s="920"/>
      <c r="L2574" s="920"/>
      <c r="M2574" s="920"/>
      <c r="N2574" s="920"/>
      <c r="S2574" s="919"/>
    </row>
    <row r="2575" spans="1:19" ht="12.75" customHeight="1" x14ac:dyDescent="0.15">
      <c r="A2575" s="914">
        <v>2570</v>
      </c>
      <c r="B2575" s="929">
        <f>'BudgetSum 2-4'!E7</f>
        <v>0</v>
      </c>
      <c r="C2575" s="930">
        <f t="shared" si="107"/>
        <v>2570</v>
      </c>
      <c r="D2575" s="920"/>
      <c r="E2575" s="893" t="b">
        <f t="shared" ca="1" si="105"/>
        <v>1</v>
      </c>
      <c r="F2575" s="932">
        <f t="array" aca="1" ref="F2575" ca="1">IF(G2575&lt;&gt;"",INDIRECT("'"&amp;G2575&amp;"'!"&amp;H2575),"")</f>
        <v>0</v>
      </c>
      <c r="G2575" s="560" t="s">
        <v>4690</v>
      </c>
      <c r="H2575" s="893" t="s">
        <v>5372</v>
      </c>
      <c r="I2575" s="920"/>
      <c r="J2575" s="920"/>
      <c r="K2575" s="920"/>
      <c r="L2575" s="920"/>
      <c r="M2575" s="920"/>
      <c r="N2575" s="920"/>
      <c r="S2575" s="919"/>
    </row>
    <row r="2576" spans="1:19" ht="12.75" customHeight="1" x14ac:dyDescent="0.15">
      <c r="A2576" s="914">
        <v>2571</v>
      </c>
      <c r="B2576" s="929">
        <f>'BudgetSum 2-4'!E9</f>
        <v>1184596</v>
      </c>
      <c r="C2576" s="930">
        <f t="shared" si="107"/>
        <v>-1182025</v>
      </c>
      <c r="D2576" s="920"/>
      <c r="E2576" s="893" t="b">
        <f t="shared" ca="1" si="105"/>
        <v>1</v>
      </c>
      <c r="F2576" s="932">
        <f t="array" aca="1" ref="F2576" ca="1">IF(G2576&lt;&gt;"",INDIRECT("'"&amp;G2576&amp;"'!"&amp;H2576),"")</f>
        <v>1184596</v>
      </c>
      <c r="G2576" s="560" t="s">
        <v>4690</v>
      </c>
      <c r="H2576" s="893" t="s">
        <v>5373</v>
      </c>
      <c r="I2576" s="920"/>
      <c r="J2576" s="920"/>
      <c r="K2576" s="920"/>
      <c r="L2576" s="920"/>
      <c r="M2576" s="920"/>
      <c r="N2576" s="920"/>
      <c r="S2576" s="919"/>
    </row>
    <row r="2577" spans="1:19" ht="12.75" customHeight="1" x14ac:dyDescent="0.15">
      <c r="A2577" s="914">
        <v>2572</v>
      </c>
      <c r="B2577" s="929">
        <f>'BudgetSum 2-4'!E16</f>
        <v>0</v>
      </c>
      <c r="C2577" s="930">
        <f t="shared" si="107"/>
        <v>2572</v>
      </c>
      <c r="D2577" s="920"/>
      <c r="E2577" s="893" t="b">
        <f t="shared" ca="1" si="105"/>
        <v>1</v>
      </c>
      <c r="F2577" s="932">
        <f t="array" aca="1" ref="F2577" ca="1">IF(G2577&lt;&gt;"",INDIRECT("'"&amp;G2577&amp;"'!"&amp;H2577),"")</f>
        <v>0</v>
      </c>
      <c r="G2577" s="560" t="s">
        <v>4690</v>
      </c>
      <c r="H2577" s="893" t="s">
        <v>4730</v>
      </c>
      <c r="I2577" s="920"/>
      <c r="J2577" s="920"/>
      <c r="K2577" s="920"/>
      <c r="L2577" s="920"/>
      <c r="M2577" s="920"/>
      <c r="N2577" s="920"/>
      <c r="S2577" s="919"/>
    </row>
    <row r="2578" spans="1:19" ht="12.75" customHeight="1" x14ac:dyDescent="0.15">
      <c r="A2578" s="914">
        <v>2573</v>
      </c>
      <c r="B2578" s="929">
        <f>'BudgetSum 2-4'!E17</f>
        <v>1137250</v>
      </c>
      <c r="C2578" s="930">
        <f t="shared" si="107"/>
        <v>-1134677</v>
      </c>
      <c r="D2578" s="920"/>
      <c r="E2578" s="893" t="b">
        <f t="shared" ca="1" si="105"/>
        <v>1</v>
      </c>
      <c r="F2578" s="932">
        <f t="array" aca="1" ref="F2578" ca="1">IF(G2578&lt;&gt;"",INDIRECT("'"&amp;G2578&amp;"'!"&amp;H2578),"")</f>
        <v>1137250</v>
      </c>
      <c r="G2578" s="560" t="s">
        <v>4690</v>
      </c>
      <c r="H2578" s="893" t="s">
        <v>5374</v>
      </c>
      <c r="I2578" s="920"/>
      <c r="J2578" s="920"/>
      <c r="K2578" s="920"/>
      <c r="L2578" s="920"/>
      <c r="M2578" s="920"/>
      <c r="N2578" s="920"/>
      <c r="S2578" s="919"/>
    </row>
    <row r="2579" spans="1:19" ht="12.75" customHeight="1" x14ac:dyDescent="0.15">
      <c r="A2579" s="914">
        <v>2574</v>
      </c>
      <c r="B2579" s="929">
        <f>'BudgetSum 2-4'!E19</f>
        <v>1137250</v>
      </c>
      <c r="C2579" s="930">
        <f t="shared" si="107"/>
        <v>-1134676</v>
      </c>
      <c r="D2579" s="920"/>
      <c r="E2579" s="893" t="b">
        <f t="shared" ca="1" si="105"/>
        <v>1</v>
      </c>
      <c r="F2579" s="932">
        <f t="array" aca="1" ref="F2579" ca="1">IF(G2579&lt;&gt;"",INDIRECT("'"&amp;G2579&amp;"'!"&amp;H2579),"")</f>
        <v>1137250</v>
      </c>
      <c r="G2579" s="560" t="s">
        <v>4690</v>
      </c>
      <c r="H2579" s="893" t="s">
        <v>4733</v>
      </c>
      <c r="I2579" s="920"/>
      <c r="J2579" s="920"/>
      <c r="K2579" s="920"/>
      <c r="L2579" s="920"/>
      <c r="M2579" s="920"/>
      <c r="N2579" s="920"/>
      <c r="S2579" s="919"/>
    </row>
    <row r="2580" spans="1:19" ht="12.75" customHeight="1" x14ac:dyDescent="0.15">
      <c r="A2580" s="914">
        <v>2575</v>
      </c>
      <c r="B2580" s="929">
        <f>'BudgetSum 2-4'!E22</f>
        <v>47346</v>
      </c>
      <c r="C2580" s="930">
        <f t="shared" si="107"/>
        <v>-44771</v>
      </c>
      <c r="D2580" s="920"/>
      <c r="E2580" s="893" t="b">
        <f t="shared" ca="1" si="105"/>
        <v>1</v>
      </c>
      <c r="F2580" s="932">
        <f t="array" aca="1" ref="F2580" ca="1">IF(G2580&lt;&gt;"",INDIRECT("'"&amp;G2580&amp;"'!"&amp;H2580),"")</f>
        <v>47346</v>
      </c>
      <c r="G2580" s="560" t="s">
        <v>4690</v>
      </c>
      <c r="H2580" s="893" t="s">
        <v>5375</v>
      </c>
      <c r="I2580" s="920"/>
      <c r="J2580" s="920"/>
      <c r="K2580" s="920"/>
      <c r="L2580" s="920"/>
      <c r="M2580" s="920"/>
      <c r="N2580" s="920"/>
      <c r="S2580" s="919"/>
    </row>
    <row r="2581" spans="1:19" ht="12.75" customHeight="1" x14ac:dyDescent="0.15">
      <c r="A2581" s="935">
        <v>2576</v>
      </c>
      <c r="B2581" s="919"/>
      <c r="C2581" s="920"/>
      <c r="D2581" s="920"/>
      <c r="E2581" s="893" t="b">
        <f t="shared" ca="1" si="105"/>
        <v>1</v>
      </c>
      <c r="F2581" s="893" t="str">
        <f t="array" aca="1" ref="F2581" ca="1">IF(G2581&lt;&gt;"",INDIRECT("'"&amp;G2581&amp;"'!"&amp;H2581),"")</f>
        <v/>
      </c>
      <c r="G2581" s="560"/>
      <c r="H2581" s="893"/>
      <c r="I2581" s="920"/>
      <c r="J2581" s="920"/>
      <c r="K2581" s="920"/>
      <c r="L2581" s="920"/>
      <c r="M2581" s="920"/>
      <c r="N2581" s="920"/>
      <c r="S2581" s="919"/>
    </row>
    <row r="2582" spans="1:19" ht="12.75" customHeight="1" x14ac:dyDescent="0.15">
      <c r="A2582" s="935">
        <v>2577</v>
      </c>
      <c r="B2582" s="919"/>
      <c r="C2582" s="920"/>
      <c r="D2582" s="920" t="s">
        <v>4732</v>
      </c>
      <c r="E2582" s="893" t="b">
        <f t="shared" ca="1" si="105"/>
        <v>1</v>
      </c>
      <c r="F2582" s="893" t="str">
        <f t="array" aca="1" ref="F2582" ca="1">IF(G2582&lt;&gt;"",INDIRECT("'"&amp;G2582&amp;"'!"&amp;H2582),"")</f>
        <v/>
      </c>
      <c r="G2582" s="560"/>
      <c r="H2582" s="893"/>
      <c r="I2582" s="920"/>
      <c r="J2582" s="920"/>
      <c r="K2582" s="920"/>
      <c r="L2582" s="920"/>
      <c r="M2582" s="920"/>
      <c r="N2582" s="920"/>
      <c r="S2582" s="919"/>
    </row>
    <row r="2583" spans="1:19" ht="12.75" customHeight="1" x14ac:dyDescent="0.15">
      <c r="A2583" s="935">
        <v>2578</v>
      </c>
      <c r="B2583" s="919"/>
      <c r="C2583" s="920"/>
      <c r="D2583" s="920" t="s">
        <v>4732</v>
      </c>
      <c r="E2583" s="893" t="b">
        <f t="shared" ca="1" si="105"/>
        <v>1</v>
      </c>
      <c r="F2583" s="893" t="str">
        <f t="array" aca="1" ref="F2583" ca="1">IF(G2583&lt;&gt;"",INDIRECT("'"&amp;G2583&amp;"'!"&amp;H2583),"")</f>
        <v/>
      </c>
      <c r="G2583" s="560"/>
      <c r="H2583" s="893"/>
      <c r="I2583" s="920"/>
      <c r="J2583" s="920"/>
      <c r="K2583" s="920"/>
      <c r="L2583" s="920"/>
      <c r="M2583" s="920"/>
      <c r="N2583" s="920"/>
      <c r="S2583" s="919"/>
    </row>
    <row r="2584" spans="1:19" ht="12.75" customHeight="1" x14ac:dyDescent="0.15">
      <c r="A2584" s="935">
        <v>2579</v>
      </c>
      <c r="B2584" s="919"/>
      <c r="C2584" s="920"/>
      <c r="D2584" s="920" t="s">
        <v>4732</v>
      </c>
      <c r="E2584" s="893" t="b">
        <f t="shared" ca="1" si="105"/>
        <v>1</v>
      </c>
      <c r="F2584" s="893" t="str">
        <f t="array" aca="1" ref="F2584" ca="1">IF(G2584&lt;&gt;"",INDIRECT("'"&amp;G2584&amp;"'!"&amp;H2584),"")</f>
        <v/>
      </c>
      <c r="G2584" s="560"/>
      <c r="H2584" s="893"/>
      <c r="I2584" s="920"/>
      <c r="J2584" s="920"/>
      <c r="K2584" s="920"/>
      <c r="L2584" s="920"/>
      <c r="M2584" s="920"/>
      <c r="N2584" s="920"/>
      <c r="S2584" s="919"/>
    </row>
    <row r="2585" spans="1:19" ht="12.75" customHeight="1" x14ac:dyDescent="0.15">
      <c r="A2585" s="935">
        <v>2580</v>
      </c>
      <c r="B2585" s="919"/>
      <c r="C2585" s="920"/>
      <c r="D2585" s="920" t="s">
        <v>4732</v>
      </c>
      <c r="E2585" s="893" t="b">
        <f t="shared" ca="1" si="105"/>
        <v>1</v>
      </c>
      <c r="F2585" s="893" t="str">
        <f t="array" aca="1" ref="F2585" ca="1">IF(G2585&lt;&gt;"",INDIRECT("'"&amp;G2585&amp;"'!"&amp;H2585),"")</f>
        <v/>
      </c>
      <c r="G2585" s="560"/>
      <c r="H2585" s="893"/>
      <c r="I2585" s="920"/>
      <c r="J2585" s="920"/>
      <c r="K2585" s="920"/>
      <c r="L2585" s="920"/>
      <c r="M2585" s="920"/>
      <c r="N2585" s="920"/>
      <c r="S2585" s="919"/>
    </row>
    <row r="2586" spans="1:19" ht="12.75" customHeight="1" x14ac:dyDescent="0.15">
      <c r="A2586" s="935">
        <v>2581</v>
      </c>
      <c r="B2586" s="919"/>
      <c r="C2586" s="920"/>
      <c r="D2586" s="920" t="s">
        <v>4732</v>
      </c>
      <c r="E2586" s="893" t="b">
        <f t="shared" ca="1" si="105"/>
        <v>1</v>
      </c>
      <c r="F2586" s="893" t="str">
        <f t="array" aca="1" ref="F2586" ca="1">IF(G2586&lt;&gt;"",INDIRECT("'"&amp;G2586&amp;"'!"&amp;H2586),"")</f>
        <v/>
      </c>
      <c r="G2586" s="560"/>
      <c r="H2586" s="893"/>
      <c r="I2586" s="920"/>
      <c r="J2586" s="920"/>
      <c r="K2586" s="920"/>
      <c r="L2586" s="920"/>
      <c r="M2586" s="920"/>
      <c r="N2586" s="920"/>
      <c r="S2586" s="919"/>
    </row>
    <row r="2587" spans="1:19" ht="12.75" customHeight="1" x14ac:dyDescent="0.15">
      <c r="A2587" s="935">
        <v>2582</v>
      </c>
      <c r="B2587" s="919"/>
      <c r="C2587" s="920"/>
      <c r="D2587" s="920" t="s">
        <v>4732</v>
      </c>
      <c r="E2587" s="893" t="b">
        <f t="shared" ca="1" si="105"/>
        <v>1</v>
      </c>
      <c r="F2587" s="893" t="str">
        <f t="array" aca="1" ref="F2587" ca="1">IF(G2587&lt;&gt;"",INDIRECT("'"&amp;G2587&amp;"'!"&amp;H2587),"")</f>
        <v/>
      </c>
      <c r="G2587" s="560"/>
      <c r="H2587" s="893"/>
      <c r="I2587" s="920"/>
      <c r="J2587" s="920"/>
      <c r="K2587" s="920"/>
      <c r="L2587" s="920"/>
      <c r="M2587" s="920"/>
      <c r="N2587" s="920"/>
      <c r="S2587" s="919"/>
    </row>
    <row r="2588" spans="1:19" ht="12.75" customHeight="1" x14ac:dyDescent="0.15">
      <c r="A2588" s="935">
        <v>2583</v>
      </c>
      <c r="B2588" s="919"/>
      <c r="C2588" s="920"/>
      <c r="D2588" s="920"/>
      <c r="E2588" s="893" t="b">
        <f t="shared" ca="1" si="105"/>
        <v>1</v>
      </c>
      <c r="F2588" s="893" t="str">
        <f t="array" aca="1" ref="F2588" ca="1">IF(G2588&lt;&gt;"",INDIRECT("'"&amp;G2588&amp;"'!"&amp;H2588),"")</f>
        <v/>
      </c>
      <c r="G2588" s="560"/>
      <c r="H2588" s="893"/>
      <c r="I2588" s="920"/>
      <c r="J2588" s="920"/>
      <c r="K2588" s="920"/>
      <c r="L2588" s="920"/>
      <c r="M2588" s="920"/>
      <c r="N2588" s="920"/>
      <c r="S2588" s="919"/>
    </row>
    <row r="2589" spans="1:19" ht="12.75" customHeight="1" x14ac:dyDescent="0.15">
      <c r="A2589" s="935">
        <v>2584</v>
      </c>
      <c r="B2589" s="919"/>
      <c r="C2589" s="920"/>
      <c r="D2589" s="931"/>
      <c r="E2589" s="893" t="b">
        <f t="shared" ca="1" si="105"/>
        <v>1</v>
      </c>
      <c r="F2589" s="893" t="str">
        <f t="array" aca="1" ref="F2589" ca="1">IF(G2589&lt;&gt;"",INDIRECT("'"&amp;G2589&amp;"'!"&amp;H2589),"")</f>
        <v/>
      </c>
      <c r="G2589" s="560"/>
      <c r="H2589" s="893"/>
      <c r="I2589" s="931"/>
      <c r="J2589" s="931"/>
      <c r="K2589" s="931"/>
      <c r="L2589" s="920"/>
      <c r="M2589" s="920"/>
      <c r="N2589" s="920"/>
      <c r="S2589" s="919"/>
    </row>
    <row r="2590" spans="1:19" ht="12.75" customHeight="1" x14ac:dyDescent="0.15">
      <c r="A2590" s="935">
        <v>2585</v>
      </c>
      <c r="B2590" s="919"/>
      <c r="C2590" s="920"/>
      <c r="D2590" s="931"/>
      <c r="E2590" s="893" t="b">
        <f t="shared" ca="1" si="105"/>
        <v>1</v>
      </c>
      <c r="F2590" s="893" t="str">
        <f t="array" aca="1" ref="F2590" ca="1">IF(G2590&lt;&gt;"",INDIRECT("'"&amp;G2590&amp;"'!"&amp;H2590),"")</f>
        <v/>
      </c>
      <c r="G2590" s="560"/>
      <c r="H2590" s="893"/>
      <c r="I2590" s="931"/>
      <c r="J2590" s="931"/>
      <c r="K2590" s="931"/>
      <c r="L2590" s="920"/>
      <c r="M2590" s="920"/>
      <c r="N2590" s="920"/>
      <c r="S2590" s="919"/>
    </row>
    <row r="2591" spans="1:19" ht="12.75" customHeight="1" x14ac:dyDescent="0.15">
      <c r="A2591" s="935">
        <v>2586</v>
      </c>
      <c r="B2591" s="919"/>
      <c r="C2591" s="920"/>
      <c r="D2591" s="931"/>
      <c r="E2591" s="893" t="b">
        <f t="shared" ca="1" si="105"/>
        <v>1</v>
      </c>
      <c r="F2591" s="893" t="str">
        <f t="array" aca="1" ref="F2591" ca="1">IF(G2591&lt;&gt;"",INDIRECT("'"&amp;G2591&amp;"'!"&amp;H2591),"")</f>
        <v/>
      </c>
      <c r="G2591" s="560"/>
      <c r="H2591" s="893"/>
      <c r="I2591" s="931"/>
      <c r="J2591" s="931"/>
      <c r="K2591" s="931"/>
      <c r="L2591" s="920"/>
      <c r="M2591" s="920"/>
      <c r="N2591" s="920"/>
      <c r="S2591" s="919"/>
    </row>
    <row r="2592" spans="1:19" ht="12.75" customHeight="1" x14ac:dyDescent="0.15">
      <c r="A2592" s="935">
        <v>2587</v>
      </c>
      <c r="B2592" s="919"/>
      <c r="C2592" s="920"/>
      <c r="D2592" s="931"/>
      <c r="E2592" s="893" t="b">
        <f t="shared" ca="1" si="105"/>
        <v>1</v>
      </c>
      <c r="F2592" s="893" t="str">
        <f t="array" aca="1" ref="F2592" ca="1">IF(G2592&lt;&gt;"",INDIRECT("'"&amp;G2592&amp;"'!"&amp;H2592),"")</f>
        <v/>
      </c>
      <c r="G2592" s="560"/>
      <c r="H2592" s="893"/>
      <c r="I2592" s="931"/>
      <c r="J2592" s="931"/>
      <c r="K2592" s="931"/>
      <c r="L2592" s="920"/>
      <c r="M2592" s="920"/>
      <c r="N2592" s="920"/>
      <c r="S2592" s="919"/>
    </row>
    <row r="2593" spans="1:19" ht="12.75" customHeight="1" x14ac:dyDescent="0.15">
      <c r="A2593" s="935">
        <v>2588</v>
      </c>
      <c r="B2593" s="919"/>
      <c r="C2593" s="920"/>
      <c r="D2593" s="931"/>
      <c r="E2593" s="893" t="b">
        <f t="shared" ca="1" si="105"/>
        <v>1</v>
      </c>
      <c r="F2593" s="893" t="str">
        <f t="array" aca="1" ref="F2593" ca="1">IF(G2593&lt;&gt;"",INDIRECT("'"&amp;G2593&amp;"'!"&amp;H2593),"")</f>
        <v/>
      </c>
      <c r="G2593" s="560"/>
      <c r="H2593" s="893"/>
      <c r="I2593" s="931"/>
      <c r="J2593" s="931"/>
      <c r="K2593" s="931"/>
      <c r="L2593" s="920"/>
      <c r="M2593" s="920"/>
      <c r="N2593" s="920"/>
      <c r="S2593" s="919"/>
    </row>
    <row r="2594" spans="1:19" ht="12.75" customHeight="1" x14ac:dyDescent="0.15">
      <c r="A2594" s="935">
        <v>2589</v>
      </c>
      <c r="B2594" s="919"/>
      <c r="C2594" s="920"/>
      <c r="D2594" s="931"/>
      <c r="E2594" s="893" t="b">
        <f t="shared" ca="1" si="105"/>
        <v>1</v>
      </c>
      <c r="F2594" s="893" t="str">
        <f t="array" aca="1" ref="F2594" ca="1">IF(G2594&lt;&gt;"",INDIRECT("'"&amp;G2594&amp;"'!"&amp;H2594),"")</f>
        <v/>
      </c>
      <c r="G2594" s="560"/>
      <c r="H2594" s="893"/>
      <c r="I2594" s="931"/>
      <c r="J2594" s="931"/>
      <c r="K2594" s="931"/>
      <c r="L2594" s="920"/>
      <c r="M2594" s="920"/>
      <c r="N2594" s="920"/>
      <c r="S2594" s="919"/>
    </row>
    <row r="2595" spans="1:19" ht="12.75" customHeight="1" x14ac:dyDescent="0.15">
      <c r="A2595" s="935">
        <v>2590</v>
      </c>
      <c r="B2595" s="919"/>
      <c r="C2595" s="920"/>
      <c r="D2595" s="931"/>
      <c r="E2595" s="893" t="b">
        <f t="shared" ca="1" si="105"/>
        <v>1</v>
      </c>
      <c r="F2595" s="893" t="str">
        <f t="array" aca="1" ref="F2595" ca="1">IF(G2595&lt;&gt;"",INDIRECT("'"&amp;G2595&amp;"'!"&amp;H2595),"")</f>
        <v/>
      </c>
      <c r="G2595" s="560"/>
      <c r="H2595" s="893"/>
      <c r="I2595" s="931"/>
      <c r="J2595" s="931"/>
      <c r="K2595" s="931"/>
      <c r="L2595" s="920"/>
      <c r="M2595" s="920"/>
      <c r="N2595" s="920"/>
      <c r="S2595" s="919"/>
    </row>
    <row r="2596" spans="1:19" ht="12.75" customHeight="1" x14ac:dyDescent="0.15">
      <c r="A2596" s="935">
        <v>2591</v>
      </c>
      <c r="B2596" s="919"/>
      <c r="C2596" s="920"/>
      <c r="D2596" s="931"/>
      <c r="E2596" s="893" t="b">
        <f t="shared" ca="1" si="105"/>
        <v>1</v>
      </c>
      <c r="F2596" s="893" t="str">
        <f t="array" aca="1" ref="F2596" ca="1">IF(G2596&lt;&gt;"",INDIRECT("'"&amp;G2596&amp;"'!"&amp;H2596),"")</f>
        <v/>
      </c>
      <c r="G2596" s="560"/>
      <c r="H2596" s="893"/>
      <c r="I2596" s="931"/>
      <c r="J2596" s="931"/>
      <c r="K2596" s="931"/>
      <c r="L2596" s="920"/>
      <c r="M2596" s="920"/>
      <c r="N2596" s="920"/>
      <c r="S2596" s="919"/>
    </row>
    <row r="2597" spans="1:19" ht="12.75" customHeight="1" x14ac:dyDescent="0.15">
      <c r="A2597" s="935">
        <v>2592</v>
      </c>
      <c r="B2597" s="919"/>
      <c r="C2597" s="920"/>
      <c r="D2597" s="931"/>
      <c r="E2597" s="893" t="b">
        <f t="shared" ca="1" si="105"/>
        <v>1</v>
      </c>
      <c r="F2597" s="893" t="str">
        <f t="array" aca="1" ref="F2597" ca="1">IF(G2597&lt;&gt;"",INDIRECT("'"&amp;G2597&amp;"'!"&amp;H2597),"")</f>
        <v/>
      </c>
      <c r="G2597" s="560"/>
      <c r="H2597" s="893"/>
      <c r="I2597" s="931"/>
      <c r="J2597" s="931"/>
      <c r="K2597" s="931"/>
      <c r="L2597" s="920"/>
      <c r="M2597" s="920"/>
      <c r="N2597" s="920"/>
      <c r="S2597" s="919"/>
    </row>
    <row r="2598" spans="1:19" ht="12.75" customHeight="1" x14ac:dyDescent="0.15">
      <c r="A2598" s="935">
        <v>2593</v>
      </c>
      <c r="B2598" s="919"/>
      <c r="C2598" s="920"/>
      <c r="D2598" s="931"/>
      <c r="E2598" s="893" t="b">
        <f t="shared" ca="1" si="105"/>
        <v>1</v>
      </c>
      <c r="F2598" s="893" t="str">
        <f t="array" aca="1" ref="F2598" ca="1">IF(G2598&lt;&gt;"",INDIRECT("'"&amp;G2598&amp;"'!"&amp;H2598),"")</f>
        <v/>
      </c>
      <c r="G2598" s="560"/>
      <c r="H2598" s="893"/>
      <c r="I2598" s="931"/>
      <c r="J2598" s="931"/>
      <c r="K2598" s="931"/>
      <c r="L2598" s="920"/>
      <c r="M2598" s="920"/>
      <c r="N2598" s="920"/>
      <c r="S2598" s="919"/>
    </row>
    <row r="2599" spans="1:19" ht="12.75" customHeight="1" x14ac:dyDescent="0.15">
      <c r="A2599" s="914">
        <v>2594</v>
      </c>
      <c r="B2599" s="929">
        <f>'BudgetSum 2-4'!H5</f>
        <v>0</v>
      </c>
      <c r="C2599" s="930">
        <f t="shared" ref="C2599:C2606" si="108">A2599-B2599</f>
        <v>2594</v>
      </c>
      <c r="D2599" s="920"/>
      <c r="E2599" s="893" t="b">
        <f t="shared" ca="1" si="105"/>
        <v>1</v>
      </c>
      <c r="F2599" s="932">
        <f t="array" aca="1" ref="F2599" ca="1">IF(G2599&lt;&gt;"",INDIRECT("'"&amp;G2599&amp;"'!"&amp;H2599),"")</f>
        <v>0</v>
      </c>
      <c r="G2599" s="560" t="s">
        <v>4690</v>
      </c>
      <c r="H2599" s="893" t="s">
        <v>5003</v>
      </c>
      <c r="I2599" s="920"/>
      <c r="J2599" s="920"/>
      <c r="K2599" s="920"/>
      <c r="L2599" s="920"/>
      <c r="M2599" s="920"/>
      <c r="N2599" s="920"/>
      <c r="S2599" s="919"/>
    </row>
    <row r="2600" spans="1:19" ht="12.75" customHeight="1" x14ac:dyDescent="0.15">
      <c r="A2600" s="914">
        <v>2595</v>
      </c>
      <c r="B2600" s="929">
        <f>'BudgetSum 2-4'!H7</f>
        <v>0</v>
      </c>
      <c r="C2600" s="930">
        <f t="shared" si="108"/>
        <v>2595</v>
      </c>
      <c r="D2600" s="920"/>
      <c r="E2600" s="893" t="b">
        <f t="shared" ca="1" si="105"/>
        <v>1</v>
      </c>
      <c r="F2600" s="932">
        <f t="array" aca="1" ref="F2600" ca="1">IF(G2600&lt;&gt;"",INDIRECT("'"&amp;G2600&amp;"'!"&amp;H2600),"")</f>
        <v>0</v>
      </c>
      <c r="G2600" s="560" t="s">
        <v>4690</v>
      </c>
      <c r="H2600" s="893" t="s">
        <v>5376</v>
      </c>
      <c r="I2600" s="920"/>
      <c r="J2600" s="920"/>
      <c r="K2600" s="920"/>
      <c r="L2600" s="920"/>
      <c r="M2600" s="920"/>
      <c r="N2600" s="920"/>
      <c r="S2600" s="919"/>
    </row>
    <row r="2601" spans="1:19" ht="12.75" customHeight="1" x14ac:dyDescent="0.15">
      <c r="A2601" s="914">
        <v>2596</v>
      </c>
      <c r="B2601" s="929">
        <f>'BudgetSum 2-4'!H8</f>
        <v>0</v>
      </c>
      <c r="C2601" s="930">
        <f t="shared" si="108"/>
        <v>2596</v>
      </c>
      <c r="D2601" s="920"/>
      <c r="E2601" s="893" t="b">
        <f t="shared" ca="1" si="105"/>
        <v>1</v>
      </c>
      <c r="F2601" s="932">
        <f t="array" aca="1" ref="F2601" ca="1">IF(G2601&lt;&gt;"",INDIRECT("'"&amp;G2601&amp;"'!"&amp;H2601),"")</f>
        <v>0</v>
      </c>
      <c r="G2601" s="560" t="s">
        <v>4690</v>
      </c>
      <c r="H2601" s="893" t="s">
        <v>5377</v>
      </c>
      <c r="I2601" s="920"/>
      <c r="J2601" s="920"/>
      <c r="K2601" s="920"/>
      <c r="L2601" s="920"/>
      <c r="M2601" s="920"/>
      <c r="N2601" s="920"/>
      <c r="S2601" s="919"/>
    </row>
    <row r="2602" spans="1:19" ht="12.75" customHeight="1" x14ac:dyDescent="0.15">
      <c r="A2602" s="914">
        <v>2597</v>
      </c>
      <c r="B2602" s="929">
        <f>'BudgetSum 2-4'!H9</f>
        <v>0</v>
      </c>
      <c r="C2602" s="930">
        <f t="shared" si="108"/>
        <v>2597</v>
      </c>
      <c r="D2602" s="920"/>
      <c r="E2602" s="893" t="b">
        <f t="shared" ca="1" si="105"/>
        <v>1</v>
      </c>
      <c r="F2602" s="932">
        <f t="array" aca="1" ref="F2602" ca="1">IF(G2602&lt;&gt;"",INDIRECT("'"&amp;G2602&amp;"'!"&amp;H2602),"")</f>
        <v>0</v>
      </c>
      <c r="G2602" s="560" t="s">
        <v>4690</v>
      </c>
      <c r="H2602" s="893" t="s">
        <v>5378</v>
      </c>
      <c r="I2602" s="920"/>
      <c r="J2602" s="920"/>
      <c r="K2602" s="920"/>
      <c r="L2602" s="920"/>
      <c r="M2602" s="920"/>
      <c r="N2602" s="920"/>
      <c r="S2602" s="919"/>
    </row>
    <row r="2603" spans="1:19" ht="12.75" customHeight="1" x14ac:dyDescent="0.15">
      <c r="A2603" s="914">
        <v>2598</v>
      </c>
      <c r="B2603" s="929">
        <f>'BudgetSum 2-4'!H14</f>
        <v>1978356</v>
      </c>
      <c r="C2603" s="930">
        <f t="shared" si="108"/>
        <v>-1975758</v>
      </c>
      <c r="D2603" s="920"/>
      <c r="E2603" s="893" t="b">
        <f t="shared" ca="1" si="105"/>
        <v>1</v>
      </c>
      <c r="F2603" s="932">
        <f t="array" aca="1" ref="F2603" ca="1">IF(G2603&lt;&gt;"",INDIRECT("'"&amp;G2603&amp;"'!"&amp;H2603),"")</f>
        <v>1978356</v>
      </c>
      <c r="G2603" s="560" t="s">
        <v>4690</v>
      </c>
      <c r="H2603" s="893" t="s">
        <v>4683</v>
      </c>
      <c r="I2603" s="920"/>
      <c r="J2603" s="920"/>
      <c r="K2603" s="920"/>
      <c r="L2603" s="920"/>
      <c r="M2603" s="920"/>
      <c r="N2603" s="920"/>
      <c r="S2603" s="919"/>
    </row>
    <row r="2604" spans="1:19" ht="12.75" customHeight="1" x14ac:dyDescent="0.15">
      <c r="A2604" s="914">
        <v>2599</v>
      </c>
      <c r="B2604" s="929">
        <f>'BudgetSum 2-4'!H16</f>
        <v>0</v>
      </c>
      <c r="C2604" s="930">
        <f t="shared" si="108"/>
        <v>2599</v>
      </c>
      <c r="D2604" s="920"/>
      <c r="E2604" s="893" t="b">
        <f t="shared" ca="1" si="105"/>
        <v>1</v>
      </c>
      <c r="F2604" s="932">
        <f t="array" aca="1" ref="F2604" ca="1">IF(G2604&lt;&gt;"",INDIRECT("'"&amp;G2604&amp;"'!"&amp;H2604),"")</f>
        <v>0</v>
      </c>
      <c r="G2604" s="560" t="s">
        <v>4690</v>
      </c>
      <c r="H2604" s="893" t="s">
        <v>4762</v>
      </c>
      <c r="I2604" s="920"/>
      <c r="J2604" s="920"/>
      <c r="K2604" s="920"/>
      <c r="L2604" s="920"/>
      <c r="M2604" s="920"/>
      <c r="N2604" s="920"/>
      <c r="S2604" s="919"/>
    </row>
    <row r="2605" spans="1:19" ht="12.75" customHeight="1" x14ac:dyDescent="0.15">
      <c r="A2605" s="914">
        <v>2600</v>
      </c>
      <c r="B2605" s="929">
        <f>'BudgetSum 2-4'!H19</f>
        <v>1978356</v>
      </c>
      <c r="C2605" s="930">
        <f t="shared" si="108"/>
        <v>-1975756</v>
      </c>
      <c r="D2605" s="920"/>
      <c r="E2605" s="893" t="b">
        <f t="shared" ca="1" si="105"/>
        <v>1</v>
      </c>
      <c r="F2605" s="932">
        <f t="array" aca="1" ref="F2605" ca="1">IF(G2605&lt;&gt;"",INDIRECT("'"&amp;G2605&amp;"'!"&amp;H2605),"")</f>
        <v>1978356</v>
      </c>
      <c r="G2605" s="560" t="s">
        <v>4690</v>
      </c>
      <c r="H2605" s="893" t="s">
        <v>4763</v>
      </c>
      <c r="I2605" s="920"/>
      <c r="J2605" s="920"/>
      <c r="K2605" s="920"/>
      <c r="L2605" s="920"/>
      <c r="M2605" s="920"/>
      <c r="N2605" s="920"/>
      <c r="S2605" s="919"/>
    </row>
    <row r="2606" spans="1:19" ht="12.75" customHeight="1" x14ac:dyDescent="0.15">
      <c r="A2606" s="914">
        <v>2601</v>
      </c>
      <c r="B2606" s="929">
        <f>'BudgetSum 2-4'!H22</f>
        <v>-1978356</v>
      </c>
      <c r="C2606" s="930">
        <f t="shared" si="108"/>
        <v>1980957</v>
      </c>
      <c r="D2606" s="920"/>
      <c r="E2606" s="893" t="b">
        <f t="shared" ca="1" si="105"/>
        <v>1</v>
      </c>
      <c r="F2606" s="932">
        <f t="array" aca="1" ref="F2606" ca="1">IF(G2606&lt;&gt;"",INDIRECT("'"&amp;G2606&amp;"'!"&amp;H2606),"")</f>
        <v>-1978356</v>
      </c>
      <c r="G2606" s="560" t="s">
        <v>4690</v>
      </c>
      <c r="H2606" s="893" t="s">
        <v>5379</v>
      </c>
      <c r="I2606" s="920"/>
      <c r="J2606" s="920"/>
      <c r="K2606" s="920"/>
      <c r="L2606" s="920"/>
      <c r="M2606" s="920"/>
      <c r="N2606" s="920"/>
      <c r="S2606" s="919"/>
    </row>
    <row r="2607" spans="1:19" ht="12.75" customHeight="1" x14ac:dyDescent="0.15">
      <c r="A2607" s="935">
        <v>2602</v>
      </c>
      <c r="B2607" s="919"/>
      <c r="C2607" s="920"/>
      <c r="D2607" s="920"/>
      <c r="E2607" s="893" t="b">
        <f t="shared" ca="1" si="105"/>
        <v>1</v>
      </c>
      <c r="F2607" s="893" t="str">
        <f t="array" aca="1" ref="F2607" ca="1">IF(G2607&lt;&gt;"",INDIRECT("'"&amp;G2607&amp;"'!"&amp;H2607),"")</f>
        <v/>
      </c>
      <c r="G2607" s="560"/>
      <c r="H2607" s="893"/>
      <c r="I2607" s="920"/>
      <c r="J2607" s="920"/>
      <c r="K2607" s="920"/>
      <c r="L2607" s="920"/>
      <c r="M2607" s="920"/>
      <c r="N2607" s="920"/>
      <c r="S2607" s="919"/>
    </row>
    <row r="2608" spans="1:19" ht="12.75" customHeight="1" x14ac:dyDescent="0.15">
      <c r="A2608" s="935">
        <v>2603</v>
      </c>
      <c r="B2608" s="919"/>
      <c r="C2608" s="920"/>
      <c r="D2608" s="931"/>
      <c r="E2608" s="893" t="b">
        <f t="shared" ca="1" si="105"/>
        <v>1</v>
      </c>
      <c r="F2608" s="893" t="str">
        <f t="array" aca="1" ref="F2608" ca="1">IF(G2608&lt;&gt;"",INDIRECT("'"&amp;G2608&amp;"'!"&amp;H2608),"")</f>
        <v/>
      </c>
      <c r="G2608" s="560"/>
      <c r="H2608" s="893"/>
      <c r="I2608" s="931"/>
      <c r="J2608" s="931"/>
      <c r="K2608" s="931"/>
      <c r="L2608" s="920"/>
      <c r="M2608" s="920"/>
      <c r="N2608" s="920"/>
      <c r="S2608" s="919"/>
    </row>
    <row r="2609" spans="1:19" ht="12.75" customHeight="1" x14ac:dyDescent="0.15">
      <c r="A2609" s="935">
        <v>2604</v>
      </c>
      <c r="B2609" s="919"/>
      <c r="C2609" s="920"/>
      <c r="D2609" s="931"/>
      <c r="E2609" s="893" t="b">
        <f t="shared" ca="1" si="105"/>
        <v>1</v>
      </c>
      <c r="F2609" s="893" t="str">
        <f t="array" aca="1" ref="F2609" ca="1">IF(G2609&lt;&gt;"",INDIRECT("'"&amp;G2609&amp;"'!"&amp;H2609),"")</f>
        <v/>
      </c>
      <c r="G2609" s="560"/>
      <c r="H2609" s="893"/>
      <c r="I2609" s="931"/>
      <c r="J2609" s="931"/>
      <c r="K2609" s="931"/>
      <c r="L2609" s="920"/>
      <c r="M2609" s="920"/>
      <c r="N2609" s="920"/>
      <c r="S2609" s="919"/>
    </row>
    <row r="2610" spans="1:19" ht="12.75" customHeight="1" x14ac:dyDescent="0.15">
      <c r="A2610" s="935">
        <v>2605</v>
      </c>
      <c r="B2610" s="919"/>
      <c r="C2610" s="920"/>
      <c r="D2610" s="931"/>
      <c r="E2610" s="893" t="b">
        <f t="shared" ca="1" si="105"/>
        <v>1</v>
      </c>
      <c r="F2610" s="893" t="str">
        <f t="array" aca="1" ref="F2610" ca="1">IF(G2610&lt;&gt;"",INDIRECT("'"&amp;G2610&amp;"'!"&amp;H2610),"")</f>
        <v/>
      </c>
      <c r="G2610" s="560"/>
      <c r="H2610" s="893"/>
      <c r="I2610" s="931"/>
      <c r="J2610" s="931"/>
      <c r="K2610" s="931"/>
      <c r="L2610" s="920"/>
      <c r="M2610" s="920"/>
      <c r="N2610" s="920"/>
      <c r="S2610" s="919"/>
    </row>
    <row r="2611" spans="1:19" ht="12.75" customHeight="1" x14ac:dyDescent="0.15">
      <c r="A2611" s="935">
        <v>2606</v>
      </c>
      <c r="B2611" s="919"/>
      <c r="C2611" s="920"/>
      <c r="D2611" s="931"/>
      <c r="E2611" s="893" t="b">
        <f t="shared" ca="1" si="105"/>
        <v>1</v>
      </c>
      <c r="F2611" s="893" t="str">
        <f t="array" aca="1" ref="F2611" ca="1">IF(G2611&lt;&gt;"",INDIRECT("'"&amp;G2611&amp;"'!"&amp;H2611),"")</f>
        <v/>
      </c>
      <c r="G2611" s="560"/>
      <c r="H2611" s="893"/>
      <c r="I2611" s="931"/>
      <c r="J2611" s="931"/>
      <c r="K2611" s="931"/>
      <c r="L2611" s="920"/>
      <c r="M2611" s="920"/>
      <c r="N2611" s="920"/>
      <c r="S2611" s="919"/>
    </row>
    <row r="2612" spans="1:19" ht="12.75" customHeight="1" x14ac:dyDescent="0.15">
      <c r="A2612" s="935">
        <v>2607</v>
      </c>
      <c r="B2612" s="919"/>
      <c r="C2612" s="920"/>
      <c r="D2612" s="931"/>
      <c r="E2612" s="893" t="b">
        <f t="shared" ca="1" si="105"/>
        <v>1</v>
      </c>
      <c r="F2612" s="893" t="str">
        <f t="array" aca="1" ref="F2612" ca="1">IF(G2612&lt;&gt;"",INDIRECT("'"&amp;G2612&amp;"'!"&amp;H2612),"")</f>
        <v/>
      </c>
      <c r="G2612" s="560"/>
      <c r="H2612" s="893"/>
      <c r="I2612" s="931"/>
      <c r="J2612" s="931"/>
      <c r="K2612" s="931"/>
      <c r="L2612" s="920"/>
      <c r="M2612" s="920"/>
      <c r="N2612" s="920"/>
      <c r="S2612" s="919"/>
    </row>
    <row r="2613" spans="1:19" ht="12.75" customHeight="1" x14ac:dyDescent="0.15">
      <c r="A2613" s="935">
        <v>2608</v>
      </c>
      <c r="B2613" s="919"/>
      <c r="C2613" s="920"/>
      <c r="D2613" s="931"/>
      <c r="E2613" s="893" t="b">
        <f t="shared" ca="1" si="105"/>
        <v>1</v>
      </c>
      <c r="F2613" s="893" t="str">
        <f t="array" aca="1" ref="F2613" ca="1">IF(G2613&lt;&gt;"",INDIRECT("'"&amp;G2613&amp;"'!"&amp;H2613),"")</f>
        <v/>
      </c>
      <c r="G2613" s="560"/>
      <c r="H2613" s="893"/>
      <c r="I2613" s="931"/>
      <c r="J2613" s="931"/>
      <c r="K2613" s="931"/>
      <c r="L2613" s="920"/>
      <c r="M2613" s="920"/>
      <c r="N2613" s="920"/>
      <c r="S2613" s="919"/>
    </row>
    <row r="2614" spans="1:19" ht="12.75" customHeight="1" x14ac:dyDescent="0.15">
      <c r="A2614" s="935">
        <v>2609</v>
      </c>
      <c r="B2614" s="919"/>
      <c r="C2614" s="920"/>
      <c r="D2614" s="931"/>
      <c r="E2614" s="893" t="b">
        <f t="shared" ca="1" si="105"/>
        <v>1</v>
      </c>
      <c r="F2614" s="893" t="str">
        <f t="array" aca="1" ref="F2614" ca="1">IF(G2614&lt;&gt;"",INDIRECT("'"&amp;G2614&amp;"'!"&amp;H2614),"")</f>
        <v/>
      </c>
      <c r="G2614" s="560"/>
      <c r="H2614" s="893"/>
      <c r="I2614" s="931"/>
      <c r="J2614" s="931"/>
      <c r="K2614" s="931"/>
      <c r="L2614" s="920"/>
      <c r="M2614" s="920"/>
      <c r="N2614" s="920"/>
      <c r="S2614" s="919"/>
    </row>
    <row r="2615" spans="1:19" ht="12.75" customHeight="1" x14ac:dyDescent="0.15">
      <c r="A2615" s="935">
        <v>2610</v>
      </c>
      <c r="B2615" s="919"/>
      <c r="C2615" s="920"/>
      <c r="D2615" s="931"/>
      <c r="E2615" s="893" t="b">
        <f t="shared" ca="1" si="105"/>
        <v>1</v>
      </c>
      <c r="F2615" s="893" t="str">
        <f t="array" aca="1" ref="F2615" ca="1">IF(G2615&lt;&gt;"",INDIRECT("'"&amp;G2615&amp;"'!"&amp;H2615),"")</f>
        <v/>
      </c>
      <c r="G2615" s="560"/>
      <c r="H2615" s="893"/>
      <c r="I2615" s="931"/>
      <c r="J2615" s="931"/>
      <c r="K2615" s="931"/>
      <c r="L2615" s="920"/>
      <c r="M2615" s="920"/>
      <c r="N2615" s="920"/>
      <c r="S2615" s="919"/>
    </row>
    <row r="2616" spans="1:19" ht="12.75" customHeight="1" x14ac:dyDescent="0.15">
      <c r="A2616" s="935">
        <v>2611</v>
      </c>
      <c r="B2616" s="919"/>
      <c r="C2616" s="920"/>
      <c r="D2616" s="931"/>
      <c r="E2616" s="893" t="b">
        <f t="shared" ca="1" si="105"/>
        <v>1</v>
      </c>
      <c r="F2616" s="893" t="str">
        <f t="array" aca="1" ref="F2616" ca="1">IF(G2616&lt;&gt;"",INDIRECT("'"&amp;G2616&amp;"'!"&amp;H2616),"")</f>
        <v/>
      </c>
      <c r="G2616" s="560"/>
      <c r="H2616" s="893"/>
      <c r="I2616" s="931"/>
      <c r="J2616" s="931"/>
      <c r="K2616" s="931"/>
      <c r="L2616" s="920"/>
      <c r="M2616" s="920"/>
      <c r="N2616" s="920"/>
      <c r="S2616" s="919"/>
    </row>
    <row r="2617" spans="1:19" ht="12.75" customHeight="1" x14ac:dyDescent="0.15">
      <c r="A2617" s="935">
        <v>2612</v>
      </c>
      <c r="B2617" s="919"/>
      <c r="C2617" s="920"/>
      <c r="D2617" s="931"/>
      <c r="E2617" s="893" t="b">
        <f t="shared" ca="1" si="105"/>
        <v>1</v>
      </c>
      <c r="F2617" s="893" t="str">
        <f t="array" aca="1" ref="F2617" ca="1">IF(G2617&lt;&gt;"",INDIRECT("'"&amp;G2617&amp;"'!"&amp;H2617),"")</f>
        <v/>
      </c>
      <c r="G2617" s="560"/>
      <c r="H2617" s="893"/>
      <c r="I2617" s="931"/>
      <c r="J2617" s="931"/>
      <c r="K2617" s="931"/>
      <c r="L2617" s="920"/>
      <c r="M2617" s="920"/>
      <c r="N2617" s="920"/>
      <c r="S2617" s="919"/>
    </row>
    <row r="2618" spans="1:19" ht="12.75" customHeight="1" x14ac:dyDescent="0.15">
      <c r="A2618" s="935">
        <v>2613</v>
      </c>
      <c r="B2618" s="919"/>
      <c r="C2618" s="920"/>
      <c r="D2618" s="931"/>
      <c r="E2618" s="893" t="b">
        <f t="shared" ca="1" si="105"/>
        <v>1</v>
      </c>
      <c r="F2618" s="893" t="str">
        <f t="array" aca="1" ref="F2618" ca="1">IF(G2618&lt;&gt;"",INDIRECT("'"&amp;G2618&amp;"'!"&amp;H2618),"")</f>
        <v/>
      </c>
      <c r="G2618" s="560"/>
      <c r="H2618" s="893"/>
      <c r="I2618" s="931"/>
      <c r="J2618" s="931"/>
      <c r="K2618" s="931"/>
      <c r="L2618" s="920"/>
      <c r="M2618" s="920"/>
      <c r="N2618" s="920"/>
      <c r="S2618" s="919"/>
    </row>
    <row r="2619" spans="1:19" ht="12.75" customHeight="1" x14ac:dyDescent="0.15">
      <c r="A2619" s="935">
        <v>2614</v>
      </c>
      <c r="B2619" s="919"/>
      <c r="C2619" s="920"/>
      <c r="D2619" s="931"/>
      <c r="E2619" s="893" t="b">
        <f t="shared" ca="1" si="105"/>
        <v>1</v>
      </c>
      <c r="F2619" s="893" t="str">
        <f t="array" aca="1" ref="F2619" ca="1">IF(G2619&lt;&gt;"",INDIRECT("'"&amp;G2619&amp;"'!"&amp;H2619),"")</f>
        <v/>
      </c>
      <c r="G2619" s="560"/>
      <c r="H2619" s="893"/>
      <c r="I2619" s="931"/>
      <c r="J2619" s="931"/>
      <c r="K2619" s="931"/>
      <c r="L2619" s="920"/>
      <c r="M2619" s="920"/>
      <c r="N2619" s="920"/>
      <c r="S2619" s="919"/>
    </row>
    <row r="2620" spans="1:19" ht="12.75" customHeight="1" x14ac:dyDescent="0.15">
      <c r="A2620" s="935">
        <v>2615</v>
      </c>
      <c r="B2620" s="919"/>
      <c r="C2620" s="920"/>
      <c r="D2620" s="931"/>
      <c r="E2620" s="893" t="b">
        <f t="shared" ca="1" si="105"/>
        <v>1</v>
      </c>
      <c r="F2620" s="893" t="str">
        <f t="array" aca="1" ref="F2620" ca="1">IF(G2620&lt;&gt;"",INDIRECT("'"&amp;G2620&amp;"'!"&amp;H2620),"")</f>
        <v/>
      </c>
      <c r="G2620" s="560"/>
      <c r="H2620" s="893"/>
      <c r="I2620" s="931"/>
      <c r="J2620" s="931"/>
      <c r="K2620" s="931"/>
      <c r="L2620" s="920"/>
      <c r="M2620" s="920"/>
      <c r="N2620" s="920"/>
      <c r="S2620" s="919"/>
    </row>
    <row r="2621" spans="1:19" ht="12.75" customHeight="1" x14ac:dyDescent="0.15">
      <c r="A2621" s="935">
        <v>2616</v>
      </c>
      <c r="B2621" s="919"/>
      <c r="C2621" s="920"/>
      <c r="D2621" s="931"/>
      <c r="E2621" s="893" t="b">
        <f t="shared" ca="1" si="105"/>
        <v>1</v>
      </c>
      <c r="F2621" s="893" t="str">
        <f t="array" aca="1" ref="F2621" ca="1">IF(G2621&lt;&gt;"",INDIRECT("'"&amp;G2621&amp;"'!"&amp;H2621),"")</f>
        <v/>
      </c>
      <c r="G2621" s="560"/>
      <c r="H2621" s="893"/>
      <c r="I2621" s="931"/>
      <c r="J2621" s="931"/>
      <c r="K2621" s="931"/>
      <c r="L2621" s="920"/>
      <c r="M2621" s="920"/>
      <c r="N2621" s="920"/>
      <c r="S2621" s="919"/>
    </row>
    <row r="2622" spans="1:19" ht="12.75" customHeight="1" x14ac:dyDescent="0.15">
      <c r="A2622" s="935">
        <v>2617</v>
      </c>
      <c r="B2622" s="919"/>
      <c r="C2622" s="920"/>
      <c r="D2622" s="931"/>
      <c r="E2622" s="893" t="b">
        <f t="shared" ca="1" si="105"/>
        <v>1</v>
      </c>
      <c r="F2622" s="893" t="str">
        <f t="array" aca="1" ref="F2622" ca="1">IF(G2622&lt;&gt;"",INDIRECT("'"&amp;G2622&amp;"'!"&amp;H2622),"")</f>
        <v/>
      </c>
      <c r="G2622" s="560"/>
      <c r="H2622" s="893"/>
      <c r="I2622" s="931"/>
      <c r="J2622" s="931"/>
      <c r="K2622" s="931"/>
      <c r="L2622" s="920"/>
      <c r="M2622" s="920"/>
      <c r="N2622" s="920"/>
      <c r="S2622" s="919"/>
    </row>
    <row r="2623" spans="1:19" ht="12.75" customHeight="1" x14ac:dyDescent="0.15">
      <c r="A2623" s="935">
        <v>2618</v>
      </c>
      <c r="B2623" s="919"/>
      <c r="C2623" s="920"/>
      <c r="D2623" s="931"/>
      <c r="E2623" s="893" t="b">
        <f t="shared" ca="1" si="105"/>
        <v>1</v>
      </c>
      <c r="F2623" s="893" t="str">
        <f t="array" aca="1" ref="F2623" ca="1">IF(G2623&lt;&gt;"",INDIRECT("'"&amp;G2623&amp;"'!"&amp;H2623),"")</f>
        <v/>
      </c>
      <c r="G2623" s="560"/>
      <c r="H2623" s="893"/>
      <c r="I2623" s="931"/>
      <c r="J2623" s="931"/>
      <c r="K2623" s="931"/>
      <c r="L2623" s="920"/>
      <c r="M2623" s="920"/>
      <c r="N2623" s="920"/>
      <c r="S2623" s="919"/>
    </row>
    <row r="2624" spans="1:19" ht="12.75" customHeight="1" x14ac:dyDescent="0.15">
      <c r="A2624" s="935">
        <v>2619</v>
      </c>
      <c r="B2624" s="919"/>
      <c r="C2624" s="920"/>
      <c r="D2624" s="931"/>
      <c r="E2624" s="893" t="b">
        <f t="shared" ca="1" si="105"/>
        <v>1</v>
      </c>
      <c r="F2624" s="893" t="str">
        <f t="array" aca="1" ref="F2624" ca="1">IF(G2624&lt;&gt;"",INDIRECT("'"&amp;G2624&amp;"'!"&amp;H2624),"")</f>
        <v/>
      </c>
      <c r="G2624" s="560"/>
      <c r="H2624" s="893"/>
      <c r="I2624" s="931"/>
      <c r="J2624" s="931"/>
      <c r="K2624" s="931"/>
      <c r="L2624" s="920"/>
      <c r="M2624" s="920"/>
      <c r="N2624" s="920"/>
      <c r="S2624" s="919"/>
    </row>
    <row r="2625" spans="1:19" ht="12.75" customHeight="1" x14ac:dyDescent="0.15">
      <c r="A2625" s="935">
        <v>2620</v>
      </c>
      <c r="B2625" s="919"/>
      <c r="C2625" s="920"/>
      <c r="D2625" s="931"/>
      <c r="E2625" s="893" t="b">
        <f t="shared" ca="1" si="105"/>
        <v>1</v>
      </c>
      <c r="F2625" s="893" t="str">
        <f t="array" aca="1" ref="F2625" ca="1">IF(G2625&lt;&gt;"",INDIRECT("'"&amp;G2625&amp;"'!"&amp;H2625),"")</f>
        <v/>
      </c>
      <c r="G2625" s="560"/>
      <c r="H2625" s="893"/>
      <c r="I2625" s="931"/>
      <c r="J2625" s="931"/>
      <c r="K2625" s="931"/>
      <c r="L2625" s="920"/>
      <c r="M2625" s="920"/>
      <c r="N2625" s="920"/>
      <c r="S2625" s="919"/>
    </row>
    <row r="2626" spans="1:19" ht="12.75" customHeight="1" x14ac:dyDescent="0.15">
      <c r="A2626" s="935">
        <v>2621</v>
      </c>
      <c r="B2626" s="919"/>
      <c r="C2626" s="920"/>
      <c r="D2626" s="931"/>
      <c r="E2626" s="893" t="b">
        <f t="shared" ca="1" si="105"/>
        <v>1</v>
      </c>
      <c r="F2626" s="893" t="str">
        <f t="array" aca="1" ref="F2626" ca="1">IF(G2626&lt;&gt;"",INDIRECT("'"&amp;G2626&amp;"'!"&amp;H2626),"")</f>
        <v/>
      </c>
      <c r="G2626" s="560"/>
      <c r="H2626" s="893"/>
      <c r="I2626" s="931"/>
      <c r="J2626" s="931"/>
      <c r="K2626" s="931"/>
      <c r="L2626" s="920"/>
      <c r="M2626" s="920"/>
      <c r="N2626" s="920"/>
      <c r="S2626" s="919"/>
    </row>
    <row r="2627" spans="1:19" ht="12.75" customHeight="1" x14ac:dyDescent="0.15">
      <c r="A2627" s="935">
        <v>2622</v>
      </c>
      <c r="B2627" s="919"/>
      <c r="C2627" s="920"/>
      <c r="D2627" s="931"/>
      <c r="E2627" s="893" t="b">
        <f t="shared" ca="1" si="105"/>
        <v>1</v>
      </c>
      <c r="F2627" s="893" t="str">
        <f t="array" aca="1" ref="F2627" ca="1">IF(G2627&lt;&gt;"",INDIRECT("'"&amp;G2627&amp;"'!"&amp;H2627),"")</f>
        <v/>
      </c>
      <c r="G2627" s="560"/>
      <c r="H2627" s="893"/>
      <c r="I2627" s="931"/>
      <c r="J2627" s="931"/>
      <c r="K2627" s="931"/>
      <c r="L2627" s="920"/>
      <c r="M2627" s="920"/>
      <c r="N2627" s="920"/>
      <c r="S2627" s="919"/>
    </row>
    <row r="2628" spans="1:19" ht="12.75" customHeight="1" x14ac:dyDescent="0.15">
      <c r="A2628" s="935">
        <v>2623</v>
      </c>
      <c r="B2628" s="919"/>
      <c r="C2628" s="920"/>
      <c r="D2628" s="931"/>
      <c r="E2628" s="893" t="b">
        <f t="shared" ca="1" si="105"/>
        <v>1</v>
      </c>
      <c r="F2628" s="893" t="str">
        <f t="array" aca="1" ref="F2628" ca="1">IF(G2628&lt;&gt;"",INDIRECT("'"&amp;G2628&amp;"'!"&amp;H2628),"")</f>
        <v/>
      </c>
      <c r="G2628" s="560"/>
      <c r="H2628" s="893"/>
      <c r="I2628" s="931"/>
      <c r="J2628" s="931"/>
      <c r="K2628" s="931"/>
      <c r="L2628" s="920"/>
      <c r="M2628" s="920"/>
      <c r="N2628" s="920"/>
      <c r="S2628" s="919"/>
    </row>
    <row r="2629" spans="1:19" ht="12.75" customHeight="1" x14ac:dyDescent="0.15">
      <c r="A2629" s="935">
        <v>2624</v>
      </c>
      <c r="B2629" s="919"/>
      <c r="C2629" s="920"/>
      <c r="D2629" s="931"/>
      <c r="E2629" s="893" t="b">
        <f t="shared" ca="1" si="105"/>
        <v>1</v>
      </c>
      <c r="F2629" s="893" t="str">
        <f t="array" aca="1" ref="F2629" ca="1">IF(G2629&lt;&gt;"",INDIRECT("'"&amp;G2629&amp;"'!"&amp;H2629),"")</f>
        <v/>
      </c>
      <c r="G2629" s="560"/>
      <c r="H2629" s="893"/>
      <c r="I2629" s="931"/>
      <c r="J2629" s="931"/>
      <c r="K2629" s="931"/>
      <c r="L2629" s="920"/>
      <c r="M2629" s="920"/>
      <c r="N2629" s="920"/>
      <c r="S2629" s="919"/>
    </row>
    <row r="2630" spans="1:19" ht="12.75" customHeight="1" x14ac:dyDescent="0.15">
      <c r="A2630" s="935">
        <v>2625</v>
      </c>
      <c r="B2630" s="919"/>
      <c r="C2630" s="920"/>
      <c r="D2630" s="931"/>
      <c r="E2630" s="893" t="b">
        <f t="shared" ca="1" si="105"/>
        <v>1</v>
      </c>
      <c r="F2630" s="893" t="str">
        <f t="array" aca="1" ref="F2630" ca="1">IF(G2630&lt;&gt;"",INDIRECT("'"&amp;G2630&amp;"'!"&amp;H2630),"")</f>
        <v/>
      </c>
      <c r="G2630" s="560"/>
      <c r="H2630" s="893"/>
      <c r="I2630" s="931"/>
      <c r="J2630" s="931"/>
      <c r="K2630" s="931"/>
      <c r="L2630" s="920"/>
      <c r="M2630" s="920"/>
      <c r="N2630" s="920"/>
      <c r="S2630" s="919"/>
    </row>
    <row r="2631" spans="1:19" ht="12.75" customHeight="1" x14ac:dyDescent="0.15">
      <c r="A2631" s="935">
        <v>2626</v>
      </c>
      <c r="B2631" s="919"/>
      <c r="C2631" s="920"/>
      <c r="D2631" s="931"/>
      <c r="E2631" s="893" t="b">
        <f t="shared" ca="1" si="105"/>
        <v>1</v>
      </c>
      <c r="F2631" s="893" t="str">
        <f t="array" aca="1" ref="F2631" ca="1">IF(G2631&lt;&gt;"",INDIRECT("'"&amp;G2631&amp;"'!"&amp;H2631),"")</f>
        <v/>
      </c>
      <c r="G2631" s="560"/>
      <c r="H2631" s="893"/>
      <c r="I2631" s="931"/>
      <c r="J2631" s="931"/>
      <c r="K2631" s="931"/>
      <c r="L2631" s="920"/>
      <c r="M2631" s="920"/>
      <c r="N2631" s="920"/>
      <c r="S2631" s="919"/>
    </row>
    <row r="2632" spans="1:19" ht="12.75" customHeight="1" x14ac:dyDescent="0.15">
      <c r="A2632" s="935">
        <v>2627</v>
      </c>
      <c r="B2632" s="919"/>
      <c r="C2632" s="920"/>
      <c r="D2632" s="931"/>
      <c r="E2632" s="893" t="b">
        <f t="shared" ca="1" si="105"/>
        <v>1</v>
      </c>
      <c r="F2632" s="893" t="str">
        <f t="array" aca="1" ref="F2632" ca="1">IF(G2632&lt;&gt;"",INDIRECT("'"&amp;G2632&amp;"'!"&amp;H2632),"")</f>
        <v/>
      </c>
      <c r="G2632" s="560"/>
      <c r="H2632" s="893"/>
      <c r="I2632" s="931"/>
      <c r="J2632" s="931"/>
      <c r="K2632" s="931"/>
      <c r="L2632" s="920"/>
      <c r="M2632" s="920"/>
      <c r="N2632" s="920"/>
      <c r="S2632" s="919"/>
    </row>
    <row r="2633" spans="1:19" ht="12.75" customHeight="1" x14ac:dyDescent="0.15">
      <c r="A2633" s="935">
        <v>2628</v>
      </c>
      <c r="B2633" s="919"/>
      <c r="C2633" s="920"/>
      <c r="D2633" s="931"/>
      <c r="E2633" s="893" t="b">
        <f t="shared" ca="1" si="105"/>
        <v>1</v>
      </c>
      <c r="F2633" s="893" t="str">
        <f t="array" aca="1" ref="F2633" ca="1">IF(G2633&lt;&gt;"",INDIRECT("'"&amp;G2633&amp;"'!"&amp;H2633),"")</f>
        <v/>
      </c>
      <c r="G2633" s="560"/>
      <c r="H2633" s="893"/>
      <c r="I2633" s="931"/>
      <c r="J2633" s="931"/>
      <c r="K2633" s="931"/>
      <c r="L2633" s="920"/>
      <c r="M2633" s="920"/>
      <c r="N2633" s="920"/>
      <c r="S2633" s="919"/>
    </row>
    <row r="2634" spans="1:19" ht="12.75" customHeight="1" x14ac:dyDescent="0.15">
      <c r="A2634" s="935">
        <v>2629</v>
      </c>
      <c r="B2634" s="919"/>
      <c r="C2634" s="920"/>
      <c r="D2634" s="931"/>
      <c r="E2634" s="893" t="b">
        <f t="shared" ca="1" si="105"/>
        <v>1</v>
      </c>
      <c r="F2634" s="893" t="str">
        <f t="array" aca="1" ref="F2634" ca="1">IF(G2634&lt;&gt;"",INDIRECT("'"&amp;G2634&amp;"'!"&amp;H2634),"")</f>
        <v/>
      </c>
      <c r="G2634" s="560"/>
      <c r="H2634" s="893"/>
      <c r="I2634" s="931"/>
      <c r="J2634" s="931"/>
      <c r="K2634" s="931"/>
      <c r="L2634" s="920"/>
      <c r="M2634" s="920"/>
      <c r="N2634" s="920"/>
      <c r="S2634" s="919"/>
    </row>
    <row r="2635" spans="1:19" ht="12.75" customHeight="1" x14ac:dyDescent="0.15">
      <c r="A2635" s="935">
        <v>2630</v>
      </c>
      <c r="B2635" s="919"/>
      <c r="C2635" s="920"/>
      <c r="D2635" s="931"/>
      <c r="E2635" s="893" t="b">
        <f t="shared" ca="1" si="105"/>
        <v>1</v>
      </c>
      <c r="F2635" s="893" t="str">
        <f t="array" aca="1" ref="F2635" ca="1">IF(G2635&lt;&gt;"",INDIRECT("'"&amp;G2635&amp;"'!"&amp;H2635),"")</f>
        <v/>
      </c>
      <c r="G2635" s="560"/>
      <c r="H2635" s="893"/>
      <c r="I2635" s="931"/>
      <c r="J2635" s="931"/>
      <c r="K2635" s="931"/>
      <c r="L2635" s="920"/>
      <c r="M2635" s="920"/>
      <c r="N2635" s="920"/>
      <c r="S2635" s="919"/>
    </row>
    <row r="2636" spans="1:19" ht="12.75" customHeight="1" x14ac:dyDescent="0.15">
      <c r="A2636" s="935">
        <v>2631</v>
      </c>
      <c r="B2636" s="919"/>
      <c r="C2636" s="920"/>
      <c r="D2636" s="931"/>
      <c r="E2636" s="893" t="b">
        <f t="shared" ca="1" si="105"/>
        <v>1</v>
      </c>
      <c r="F2636" s="893" t="str">
        <f t="array" aca="1" ref="F2636" ca="1">IF(G2636&lt;&gt;"",INDIRECT("'"&amp;G2636&amp;"'!"&amp;H2636),"")</f>
        <v/>
      </c>
      <c r="G2636" s="560"/>
      <c r="H2636" s="893"/>
      <c r="I2636" s="931"/>
      <c r="J2636" s="931"/>
      <c r="K2636" s="931"/>
      <c r="L2636" s="920"/>
      <c r="M2636" s="920"/>
      <c r="N2636" s="920"/>
      <c r="S2636" s="919"/>
    </row>
    <row r="2637" spans="1:19" ht="12.75" customHeight="1" x14ac:dyDescent="0.15">
      <c r="A2637" s="935">
        <v>2632</v>
      </c>
      <c r="B2637" s="919"/>
      <c r="C2637" s="920"/>
      <c r="D2637" s="931"/>
      <c r="E2637" s="893" t="b">
        <f t="shared" ca="1" si="105"/>
        <v>1</v>
      </c>
      <c r="F2637" s="893" t="str">
        <f t="array" aca="1" ref="F2637" ca="1">IF(G2637&lt;&gt;"",INDIRECT("'"&amp;G2637&amp;"'!"&amp;H2637),"")</f>
        <v/>
      </c>
      <c r="G2637" s="560"/>
      <c r="H2637" s="893"/>
      <c r="I2637" s="931"/>
      <c r="J2637" s="931"/>
      <c r="K2637" s="931"/>
      <c r="L2637" s="920"/>
      <c r="M2637" s="920"/>
      <c r="N2637" s="920"/>
      <c r="S2637" s="919"/>
    </row>
    <row r="2638" spans="1:19" ht="12.75" customHeight="1" x14ac:dyDescent="0.15">
      <c r="A2638" s="935">
        <v>2633</v>
      </c>
      <c r="B2638" s="919"/>
      <c r="C2638" s="920"/>
      <c r="D2638" s="931"/>
      <c r="E2638" s="893" t="b">
        <f t="shared" ca="1" si="105"/>
        <v>1</v>
      </c>
      <c r="F2638" s="893" t="str">
        <f t="array" aca="1" ref="F2638" ca="1">IF(G2638&lt;&gt;"",INDIRECT("'"&amp;G2638&amp;"'!"&amp;H2638),"")</f>
        <v/>
      </c>
      <c r="G2638" s="560"/>
      <c r="H2638" s="893"/>
      <c r="I2638" s="931"/>
      <c r="J2638" s="931"/>
      <c r="K2638" s="931"/>
      <c r="L2638" s="920"/>
      <c r="M2638" s="920"/>
      <c r="N2638" s="920"/>
      <c r="S2638" s="919"/>
    </row>
    <row r="2639" spans="1:19" ht="12.75" customHeight="1" x14ac:dyDescent="0.15">
      <c r="A2639" s="935">
        <v>2634</v>
      </c>
      <c r="B2639" s="919"/>
      <c r="C2639" s="920"/>
      <c r="D2639" s="931"/>
      <c r="E2639" s="893" t="b">
        <f t="shared" ca="1" si="105"/>
        <v>1</v>
      </c>
      <c r="F2639" s="893" t="str">
        <f t="array" aca="1" ref="F2639" ca="1">IF(G2639&lt;&gt;"",INDIRECT("'"&amp;G2639&amp;"'!"&amp;H2639),"")</f>
        <v/>
      </c>
      <c r="G2639" s="560"/>
      <c r="H2639" s="893"/>
      <c r="I2639" s="931"/>
      <c r="J2639" s="931"/>
      <c r="K2639" s="931"/>
      <c r="L2639" s="920"/>
      <c r="M2639" s="920"/>
      <c r="N2639" s="920"/>
      <c r="S2639" s="919"/>
    </row>
    <row r="2640" spans="1:19" ht="12.75" customHeight="1" x14ac:dyDescent="0.15">
      <c r="A2640" s="935">
        <v>2635</v>
      </c>
      <c r="B2640" s="919"/>
      <c r="C2640" s="920"/>
      <c r="D2640" s="931"/>
      <c r="E2640" s="893" t="b">
        <f t="shared" ca="1" si="105"/>
        <v>1</v>
      </c>
      <c r="F2640" s="893" t="str">
        <f t="array" aca="1" ref="F2640" ca="1">IF(G2640&lt;&gt;"",INDIRECT("'"&amp;G2640&amp;"'!"&amp;H2640),"")</f>
        <v/>
      </c>
      <c r="G2640" s="560"/>
      <c r="H2640" s="893"/>
      <c r="I2640" s="931"/>
      <c r="J2640" s="931"/>
      <c r="K2640" s="931"/>
      <c r="L2640" s="920"/>
      <c r="M2640" s="920"/>
      <c r="N2640" s="920"/>
      <c r="S2640" s="919"/>
    </row>
    <row r="2641" spans="1:19" ht="12.75" customHeight="1" x14ac:dyDescent="0.15">
      <c r="A2641" s="935">
        <v>2636</v>
      </c>
      <c r="B2641" s="919"/>
      <c r="C2641" s="920"/>
      <c r="D2641" s="931"/>
      <c r="E2641" s="893" t="b">
        <f t="shared" ca="1" si="105"/>
        <v>1</v>
      </c>
      <c r="F2641" s="893" t="str">
        <f t="array" aca="1" ref="F2641" ca="1">IF(G2641&lt;&gt;"",INDIRECT("'"&amp;G2641&amp;"'!"&amp;H2641),"")</f>
        <v/>
      </c>
      <c r="G2641" s="560"/>
      <c r="H2641" s="893"/>
      <c r="I2641" s="931"/>
      <c r="J2641" s="931"/>
      <c r="K2641" s="931"/>
      <c r="L2641" s="920"/>
      <c r="M2641" s="920"/>
      <c r="N2641" s="920"/>
      <c r="S2641" s="919"/>
    </row>
    <row r="2642" spans="1:19" ht="12.75" customHeight="1" x14ac:dyDescent="0.15">
      <c r="A2642" s="935">
        <v>2637</v>
      </c>
      <c r="B2642" s="919"/>
      <c r="C2642" s="920"/>
      <c r="D2642" s="931"/>
      <c r="E2642" s="893" t="b">
        <f t="shared" ca="1" si="105"/>
        <v>1</v>
      </c>
      <c r="F2642" s="893" t="str">
        <f t="array" aca="1" ref="F2642" ca="1">IF(G2642&lt;&gt;"",INDIRECT("'"&amp;G2642&amp;"'!"&amp;H2642),"")</f>
        <v/>
      </c>
      <c r="G2642" s="560"/>
      <c r="H2642" s="893"/>
      <c r="I2642" s="931"/>
      <c r="J2642" s="931"/>
      <c r="K2642" s="931"/>
      <c r="L2642" s="920"/>
      <c r="M2642" s="920"/>
      <c r="N2642" s="920"/>
      <c r="S2642" s="919"/>
    </row>
    <row r="2643" spans="1:19" ht="12.75" customHeight="1" x14ac:dyDescent="0.15">
      <c r="A2643" s="935">
        <v>2638</v>
      </c>
      <c r="B2643" s="919"/>
      <c r="C2643" s="920"/>
      <c r="D2643" s="931"/>
      <c r="E2643" s="893" t="b">
        <f t="shared" ca="1" si="105"/>
        <v>1</v>
      </c>
      <c r="F2643" s="893" t="str">
        <f t="array" aca="1" ref="F2643" ca="1">IF(G2643&lt;&gt;"",INDIRECT("'"&amp;G2643&amp;"'!"&amp;H2643),"")</f>
        <v/>
      </c>
      <c r="G2643" s="560"/>
      <c r="H2643" s="893"/>
      <c r="I2643" s="931"/>
      <c r="J2643" s="931"/>
      <c r="K2643" s="931"/>
      <c r="L2643" s="920"/>
      <c r="M2643" s="920"/>
      <c r="N2643" s="920"/>
      <c r="S2643" s="919"/>
    </row>
    <row r="2644" spans="1:19" ht="12.75" customHeight="1" x14ac:dyDescent="0.15">
      <c r="A2644" s="935">
        <v>2639</v>
      </c>
      <c r="B2644" s="919"/>
      <c r="C2644" s="920"/>
      <c r="D2644" s="931"/>
      <c r="E2644" s="893" t="b">
        <f t="shared" ca="1" si="105"/>
        <v>1</v>
      </c>
      <c r="F2644" s="893" t="str">
        <f t="array" aca="1" ref="F2644" ca="1">IF(G2644&lt;&gt;"",INDIRECT("'"&amp;G2644&amp;"'!"&amp;H2644),"")</f>
        <v/>
      </c>
      <c r="G2644" s="560"/>
      <c r="H2644" s="893"/>
      <c r="I2644" s="931"/>
      <c r="J2644" s="931"/>
      <c r="K2644" s="931"/>
      <c r="L2644" s="920"/>
      <c r="M2644" s="920"/>
      <c r="N2644" s="920"/>
      <c r="S2644" s="919"/>
    </row>
    <row r="2645" spans="1:19" ht="12.75" customHeight="1" x14ac:dyDescent="0.15">
      <c r="A2645" s="935">
        <v>2640</v>
      </c>
      <c r="B2645" s="919"/>
      <c r="C2645" s="920"/>
      <c r="D2645" s="931"/>
      <c r="E2645" s="893" t="b">
        <f t="shared" ca="1" si="105"/>
        <v>1</v>
      </c>
      <c r="F2645" s="893" t="str">
        <f t="array" aca="1" ref="F2645" ca="1">IF(G2645&lt;&gt;"",INDIRECT("'"&amp;G2645&amp;"'!"&amp;H2645),"")</f>
        <v/>
      </c>
      <c r="G2645" s="560"/>
      <c r="H2645" s="893"/>
      <c r="I2645" s="931"/>
      <c r="J2645" s="931"/>
      <c r="K2645" s="931"/>
      <c r="L2645" s="920"/>
      <c r="M2645" s="920"/>
      <c r="N2645" s="920"/>
      <c r="S2645" s="919"/>
    </row>
    <row r="2646" spans="1:19" ht="12.75" customHeight="1" x14ac:dyDescent="0.15">
      <c r="A2646" s="935">
        <v>2641</v>
      </c>
      <c r="B2646" s="919"/>
      <c r="C2646" s="920"/>
      <c r="D2646" s="931"/>
      <c r="E2646" s="893" t="b">
        <f t="shared" ca="1" si="105"/>
        <v>1</v>
      </c>
      <c r="F2646" s="893" t="str">
        <f t="array" aca="1" ref="F2646" ca="1">IF(G2646&lt;&gt;"",INDIRECT("'"&amp;G2646&amp;"'!"&amp;H2646),"")</f>
        <v/>
      </c>
      <c r="G2646" s="560"/>
      <c r="H2646" s="893"/>
      <c r="I2646" s="931"/>
      <c r="J2646" s="931"/>
      <c r="K2646" s="931"/>
      <c r="L2646" s="920"/>
      <c r="M2646" s="920"/>
      <c r="N2646" s="920"/>
      <c r="S2646" s="919"/>
    </row>
    <row r="2647" spans="1:19" ht="12.75" customHeight="1" x14ac:dyDescent="0.15">
      <c r="A2647" s="935">
        <v>2642</v>
      </c>
      <c r="B2647" s="919"/>
      <c r="C2647" s="920"/>
      <c r="D2647" s="931"/>
      <c r="E2647" s="893" t="b">
        <f t="shared" ca="1" si="105"/>
        <v>1</v>
      </c>
      <c r="F2647" s="893" t="str">
        <f t="array" aca="1" ref="F2647" ca="1">IF(G2647&lt;&gt;"",INDIRECT("'"&amp;G2647&amp;"'!"&amp;H2647),"")</f>
        <v/>
      </c>
      <c r="G2647" s="560"/>
      <c r="H2647" s="893"/>
      <c r="I2647" s="931"/>
      <c r="J2647" s="931"/>
      <c r="K2647" s="931"/>
      <c r="L2647" s="920"/>
      <c r="M2647" s="920"/>
      <c r="N2647" s="920"/>
      <c r="S2647" s="919"/>
    </row>
    <row r="2648" spans="1:19" ht="12.75" customHeight="1" x14ac:dyDescent="0.15">
      <c r="A2648" s="935">
        <v>2643</v>
      </c>
      <c r="B2648" s="919"/>
      <c r="C2648" s="920"/>
      <c r="D2648" s="931"/>
      <c r="E2648" s="893" t="b">
        <f t="shared" ca="1" si="105"/>
        <v>1</v>
      </c>
      <c r="F2648" s="893" t="str">
        <f t="array" aca="1" ref="F2648" ca="1">IF(G2648&lt;&gt;"",INDIRECT("'"&amp;G2648&amp;"'!"&amp;H2648),"")</f>
        <v/>
      </c>
      <c r="G2648" s="560"/>
      <c r="H2648" s="893"/>
      <c r="I2648" s="931"/>
      <c r="J2648" s="931"/>
      <c r="K2648" s="931"/>
      <c r="L2648" s="920"/>
      <c r="M2648" s="920"/>
      <c r="N2648" s="920"/>
      <c r="S2648" s="919"/>
    </row>
    <row r="2649" spans="1:19" ht="12.75" customHeight="1" x14ac:dyDescent="0.15">
      <c r="A2649" s="935">
        <v>2644</v>
      </c>
      <c r="B2649" s="919"/>
      <c r="C2649" s="920"/>
      <c r="D2649" s="931"/>
      <c r="E2649" s="893" t="b">
        <f t="shared" ca="1" si="105"/>
        <v>1</v>
      </c>
      <c r="F2649" s="893" t="str">
        <f t="array" aca="1" ref="F2649" ca="1">IF(G2649&lt;&gt;"",INDIRECT("'"&amp;G2649&amp;"'!"&amp;H2649),"")</f>
        <v/>
      </c>
      <c r="G2649" s="560"/>
      <c r="H2649" s="893"/>
      <c r="I2649" s="931"/>
      <c r="J2649" s="931"/>
      <c r="K2649" s="931"/>
      <c r="L2649" s="920"/>
      <c r="M2649" s="920"/>
      <c r="N2649" s="920"/>
      <c r="S2649" s="919"/>
    </row>
    <row r="2650" spans="1:19" ht="12.75" customHeight="1" x14ac:dyDescent="0.15">
      <c r="A2650" s="935">
        <v>2645</v>
      </c>
      <c r="B2650" s="919"/>
      <c r="C2650" s="920"/>
      <c r="D2650" s="931"/>
      <c r="E2650" s="893" t="b">
        <f t="shared" ca="1" si="105"/>
        <v>1</v>
      </c>
      <c r="F2650" s="893" t="str">
        <f t="array" aca="1" ref="F2650" ca="1">IF(G2650&lt;&gt;"",INDIRECT("'"&amp;G2650&amp;"'!"&amp;H2650),"")</f>
        <v/>
      </c>
      <c r="G2650" s="560"/>
      <c r="H2650" s="893"/>
      <c r="I2650" s="931"/>
      <c r="J2650" s="931"/>
      <c r="K2650" s="931"/>
      <c r="L2650" s="920"/>
      <c r="M2650" s="920"/>
      <c r="N2650" s="920"/>
      <c r="S2650" s="919"/>
    </row>
    <row r="2651" spans="1:19" ht="12.75" customHeight="1" x14ac:dyDescent="0.15">
      <c r="A2651" s="935">
        <v>2646</v>
      </c>
      <c r="B2651" s="919"/>
      <c r="C2651" s="920"/>
      <c r="D2651" s="931"/>
      <c r="E2651" s="893" t="b">
        <f t="shared" ca="1" si="105"/>
        <v>1</v>
      </c>
      <c r="F2651" s="893" t="str">
        <f t="array" aca="1" ref="F2651" ca="1">IF(G2651&lt;&gt;"",INDIRECT("'"&amp;G2651&amp;"'!"&amp;H2651),"")</f>
        <v/>
      </c>
      <c r="G2651" s="560"/>
      <c r="H2651" s="893"/>
      <c r="I2651" s="931"/>
      <c r="J2651" s="931"/>
      <c r="K2651" s="931"/>
      <c r="L2651" s="920"/>
      <c r="M2651" s="920"/>
      <c r="N2651" s="920"/>
      <c r="S2651" s="919"/>
    </row>
    <row r="2652" spans="1:19" ht="12.75" customHeight="1" x14ac:dyDescent="0.15">
      <c r="A2652" s="935">
        <v>2647</v>
      </c>
      <c r="B2652" s="919"/>
      <c r="C2652" s="920"/>
      <c r="D2652" s="931"/>
      <c r="E2652" s="893" t="b">
        <f t="shared" ca="1" si="105"/>
        <v>1</v>
      </c>
      <c r="F2652" s="893" t="str">
        <f t="array" aca="1" ref="F2652" ca="1">IF(G2652&lt;&gt;"",INDIRECT("'"&amp;G2652&amp;"'!"&amp;H2652),"")</f>
        <v/>
      </c>
      <c r="G2652" s="560"/>
      <c r="H2652" s="893"/>
      <c r="I2652" s="931"/>
      <c r="J2652" s="931"/>
      <c r="K2652" s="931"/>
      <c r="L2652" s="920"/>
      <c r="M2652" s="920"/>
      <c r="N2652" s="920"/>
      <c r="S2652" s="919"/>
    </row>
    <row r="2653" spans="1:19" ht="12.75" customHeight="1" x14ac:dyDescent="0.15">
      <c r="A2653" s="935">
        <v>2648</v>
      </c>
      <c r="B2653" s="919"/>
      <c r="C2653" s="920"/>
      <c r="D2653" s="931"/>
      <c r="E2653" s="893" t="b">
        <f t="shared" ca="1" si="105"/>
        <v>1</v>
      </c>
      <c r="F2653" s="893" t="str">
        <f t="array" aca="1" ref="F2653" ca="1">IF(G2653&lt;&gt;"",INDIRECT("'"&amp;G2653&amp;"'!"&amp;H2653),"")</f>
        <v/>
      </c>
      <c r="G2653" s="560"/>
      <c r="H2653" s="893"/>
      <c r="I2653" s="931"/>
      <c r="J2653" s="931"/>
      <c r="K2653" s="931"/>
      <c r="L2653" s="920"/>
      <c r="M2653" s="920"/>
      <c r="N2653" s="920"/>
      <c r="S2653" s="919"/>
    </row>
    <row r="2654" spans="1:19" ht="12.75" customHeight="1" x14ac:dyDescent="0.15">
      <c r="A2654" s="935">
        <v>2649</v>
      </c>
      <c r="B2654" s="919"/>
      <c r="C2654" s="920"/>
      <c r="D2654" s="931"/>
      <c r="E2654" s="893" t="b">
        <f t="shared" ca="1" si="105"/>
        <v>1</v>
      </c>
      <c r="F2654" s="893" t="str">
        <f t="array" aca="1" ref="F2654" ca="1">IF(G2654&lt;&gt;"",INDIRECT("'"&amp;G2654&amp;"'!"&amp;H2654),"")</f>
        <v/>
      </c>
      <c r="G2654" s="560"/>
      <c r="H2654" s="893"/>
      <c r="I2654" s="931"/>
      <c r="J2654" s="931"/>
      <c r="K2654" s="931"/>
      <c r="L2654" s="920"/>
      <c r="M2654" s="920"/>
      <c r="N2654" s="920"/>
      <c r="S2654" s="919"/>
    </row>
    <row r="2655" spans="1:19" ht="12.75" customHeight="1" x14ac:dyDescent="0.15">
      <c r="A2655" s="935">
        <v>2650</v>
      </c>
      <c r="B2655" s="919"/>
      <c r="C2655" s="920"/>
      <c r="D2655" s="931"/>
      <c r="E2655" s="893" t="b">
        <f t="shared" ca="1" si="105"/>
        <v>1</v>
      </c>
      <c r="F2655" s="893" t="str">
        <f t="array" aca="1" ref="F2655" ca="1">IF(G2655&lt;&gt;"",INDIRECT("'"&amp;G2655&amp;"'!"&amp;H2655),"")</f>
        <v/>
      </c>
      <c r="G2655" s="560"/>
      <c r="H2655" s="893"/>
      <c r="I2655" s="931"/>
      <c r="J2655" s="931"/>
      <c r="K2655" s="931"/>
      <c r="L2655" s="920"/>
      <c r="M2655" s="920"/>
      <c r="N2655" s="920"/>
      <c r="S2655" s="919"/>
    </row>
    <row r="2656" spans="1:19" ht="12.75" customHeight="1" x14ac:dyDescent="0.15">
      <c r="A2656" s="935">
        <v>2651</v>
      </c>
      <c r="B2656" s="919"/>
      <c r="C2656" s="920"/>
      <c r="D2656" s="931"/>
      <c r="E2656" s="893" t="b">
        <f t="shared" ca="1" si="105"/>
        <v>1</v>
      </c>
      <c r="F2656" s="893" t="str">
        <f t="array" aca="1" ref="F2656" ca="1">IF(G2656&lt;&gt;"",INDIRECT("'"&amp;G2656&amp;"'!"&amp;H2656),"")</f>
        <v/>
      </c>
      <c r="G2656" s="560"/>
      <c r="H2656" s="893"/>
      <c r="I2656" s="931"/>
      <c r="J2656" s="931"/>
      <c r="K2656" s="931"/>
      <c r="L2656" s="920"/>
      <c r="M2656" s="920"/>
      <c r="N2656" s="920"/>
      <c r="S2656" s="919"/>
    </row>
    <row r="2657" spans="1:19" ht="12.75" customHeight="1" x14ac:dyDescent="0.15">
      <c r="A2657" s="935">
        <v>2652</v>
      </c>
      <c r="B2657" s="919"/>
      <c r="C2657" s="920"/>
      <c r="D2657" s="931"/>
      <c r="E2657" s="893" t="b">
        <f t="shared" ca="1" si="105"/>
        <v>1</v>
      </c>
      <c r="F2657" s="893" t="str">
        <f t="array" aca="1" ref="F2657" ca="1">IF(G2657&lt;&gt;"",INDIRECT("'"&amp;G2657&amp;"'!"&amp;H2657),"")</f>
        <v/>
      </c>
      <c r="G2657" s="560"/>
      <c r="H2657" s="893"/>
      <c r="I2657" s="931"/>
      <c r="J2657" s="931"/>
      <c r="K2657" s="931"/>
      <c r="L2657" s="920"/>
      <c r="M2657" s="920"/>
      <c r="N2657" s="920"/>
      <c r="S2657" s="919"/>
    </row>
    <row r="2658" spans="1:19" ht="12.75" customHeight="1" x14ac:dyDescent="0.15">
      <c r="A2658" s="935">
        <v>2653</v>
      </c>
      <c r="B2658" s="919"/>
      <c r="C2658" s="920"/>
      <c r="D2658" s="931"/>
      <c r="E2658" s="893" t="b">
        <f t="shared" ca="1" si="105"/>
        <v>1</v>
      </c>
      <c r="F2658" s="893" t="str">
        <f t="array" aca="1" ref="F2658" ca="1">IF(G2658&lt;&gt;"",INDIRECT("'"&amp;G2658&amp;"'!"&amp;H2658),"")</f>
        <v/>
      </c>
      <c r="G2658" s="560"/>
      <c r="H2658" s="893"/>
      <c r="I2658" s="931"/>
      <c r="J2658" s="931"/>
      <c r="K2658" s="931"/>
      <c r="L2658" s="920"/>
      <c r="M2658" s="920"/>
      <c r="N2658" s="920"/>
      <c r="S2658" s="919"/>
    </row>
    <row r="2659" spans="1:19" ht="12.75" customHeight="1" x14ac:dyDescent="0.15">
      <c r="A2659" s="935">
        <v>2654</v>
      </c>
      <c r="B2659" s="919"/>
      <c r="C2659" s="920"/>
      <c r="D2659" s="931"/>
      <c r="E2659" s="893" t="b">
        <f t="shared" ca="1" si="105"/>
        <v>1</v>
      </c>
      <c r="F2659" s="893" t="str">
        <f t="array" aca="1" ref="F2659" ca="1">IF(G2659&lt;&gt;"",INDIRECT("'"&amp;G2659&amp;"'!"&amp;H2659),"")</f>
        <v/>
      </c>
      <c r="G2659" s="560"/>
      <c r="H2659" s="893"/>
      <c r="I2659" s="931"/>
      <c r="J2659" s="931"/>
      <c r="K2659" s="931"/>
      <c r="L2659" s="920"/>
      <c r="M2659" s="920"/>
      <c r="N2659" s="920"/>
      <c r="S2659" s="919"/>
    </row>
    <row r="2660" spans="1:19" ht="12.75" customHeight="1" x14ac:dyDescent="0.15">
      <c r="A2660" s="935">
        <v>2655</v>
      </c>
      <c r="B2660" s="919"/>
      <c r="C2660" s="920"/>
      <c r="D2660" s="931"/>
      <c r="E2660" s="893" t="b">
        <f t="shared" ca="1" si="105"/>
        <v>1</v>
      </c>
      <c r="F2660" s="893" t="str">
        <f t="array" aca="1" ref="F2660" ca="1">IF(G2660&lt;&gt;"",INDIRECT("'"&amp;G2660&amp;"'!"&amp;H2660),"")</f>
        <v/>
      </c>
      <c r="G2660" s="560"/>
      <c r="H2660" s="893"/>
      <c r="I2660" s="931"/>
      <c r="J2660" s="931"/>
      <c r="K2660" s="931"/>
      <c r="L2660" s="920"/>
      <c r="M2660" s="920"/>
      <c r="N2660" s="920"/>
      <c r="S2660" s="919"/>
    </row>
    <row r="2661" spans="1:19" ht="12.75" customHeight="1" x14ac:dyDescent="0.15">
      <c r="A2661" s="935">
        <v>2656</v>
      </c>
      <c r="B2661" s="919"/>
      <c r="C2661" s="920"/>
      <c r="D2661" s="931"/>
      <c r="E2661" s="893" t="b">
        <f t="shared" ca="1" si="105"/>
        <v>1</v>
      </c>
      <c r="F2661" s="893" t="str">
        <f t="array" aca="1" ref="F2661" ca="1">IF(G2661&lt;&gt;"",INDIRECT("'"&amp;G2661&amp;"'!"&amp;H2661),"")</f>
        <v/>
      </c>
      <c r="G2661" s="560"/>
      <c r="H2661" s="893"/>
      <c r="I2661" s="931"/>
      <c r="J2661" s="931"/>
      <c r="K2661" s="931"/>
      <c r="L2661" s="920"/>
      <c r="M2661" s="920"/>
      <c r="N2661" s="920"/>
      <c r="S2661" s="919"/>
    </row>
    <row r="2662" spans="1:19" ht="12.75" customHeight="1" x14ac:dyDescent="0.15">
      <c r="A2662" s="914">
        <v>2657</v>
      </c>
      <c r="B2662" s="929">
        <f>'EstExp 12-20'!C53</f>
        <v>0</v>
      </c>
      <c r="C2662" s="930">
        <f t="shared" ref="C2662:C2670" si="109">A2662-B2662</f>
        <v>2657</v>
      </c>
      <c r="D2662" s="920"/>
      <c r="E2662" s="893" t="b">
        <f t="shared" ca="1" si="105"/>
        <v>1</v>
      </c>
      <c r="F2662" s="932">
        <f t="array" aca="1" ref="F2662" ca="1">IF(G2662&lt;&gt;"",INDIRECT("'"&amp;G2662&amp;"'!"&amp;H2662),"")</f>
        <v>0</v>
      </c>
      <c r="G2662" s="560" t="s">
        <v>4786</v>
      </c>
      <c r="H2662" s="893" t="s">
        <v>5380</v>
      </c>
      <c r="I2662" s="920"/>
      <c r="J2662" s="920"/>
      <c r="K2662" s="920"/>
      <c r="L2662" s="920"/>
      <c r="M2662" s="920"/>
      <c r="N2662" s="920"/>
      <c r="S2662" s="919"/>
    </row>
    <row r="2663" spans="1:19" ht="12.75" customHeight="1" x14ac:dyDescent="0.15">
      <c r="A2663" s="914">
        <v>2658</v>
      </c>
      <c r="B2663" s="929">
        <f>'EstExp 12-20'!D53</f>
        <v>0</v>
      </c>
      <c r="C2663" s="930">
        <f t="shared" si="109"/>
        <v>2658</v>
      </c>
      <c r="D2663" s="920"/>
      <c r="E2663" s="893" t="b">
        <f t="shared" ca="1" si="105"/>
        <v>1</v>
      </c>
      <c r="F2663" s="932">
        <f t="array" aca="1" ref="F2663" ca="1">IF(G2663&lt;&gt;"",INDIRECT("'"&amp;G2663&amp;"'!"&amp;H2663),"")</f>
        <v>0</v>
      </c>
      <c r="G2663" s="560" t="s">
        <v>4786</v>
      </c>
      <c r="H2663" s="893" t="s">
        <v>5381</v>
      </c>
      <c r="I2663" s="920"/>
      <c r="J2663" s="920"/>
      <c r="K2663" s="920"/>
      <c r="L2663" s="920"/>
      <c r="M2663" s="920"/>
      <c r="N2663" s="920"/>
      <c r="S2663" s="919"/>
    </row>
    <row r="2664" spans="1:19" ht="12.75" customHeight="1" x14ac:dyDescent="0.15">
      <c r="A2664" s="914">
        <v>2659</v>
      </c>
      <c r="B2664" s="929">
        <f>'EstExp 12-20'!E53</f>
        <v>0</v>
      </c>
      <c r="C2664" s="930">
        <f t="shared" si="109"/>
        <v>2659</v>
      </c>
      <c r="D2664" s="920"/>
      <c r="E2664" s="893" t="b">
        <f t="shared" ca="1" si="105"/>
        <v>1</v>
      </c>
      <c r="F2664" s="932">
        <f t="array" aca="1" ref="F2664" ca="1">IF(G2664&lt;&gt;"",INDIRECT("'"&amp;G2664&amp;"'!"&amp;H2664),"")</f>
        <v>0</v>
      </c>
      <c r="G2664" s="560" t="s">
        <v>4786</v>
      </c>
      <c r="H2664" s="893" t="s">
        <v>5382</v>
      </c>
      <c r="I2664" s="920"/>
      <c r="J2664" s="920"/>
      <c r="K2664" s="920"/>
      <c r="L2664" s="920"/>
      <c r="M2664" s="920"/>
      <c r="N2664" s="920"/>
      <c r="S2664" s="919"/>
    </row>
    <row r="2665" spans="1:19" ht="12.75" customHeight="1" x14ac:dyDescent="0.15">
      <c r="A2665" s="914">
        <v>2660</v>
      </c>
      <c r="B2665" s="929">
        <f>'EstExp 12-20'!F53</f>
        <v>0</v>
      </c>
      <c r="C2665" s="930">
        <f t="shared" si="109"/>
        <v>2660</v>
      </c>
      <c r="D2665" s="920"/>
      <c r="E2665" s="893" t="b">
        <f t="shared" ca="1" si="105"/>
        <v>1</v>
      </c>
      <c r="F2665" s="932">
        <f t="array" aca="1" ref="F2665" ca="1">IF(G2665&lt;&gt;"",INDIRECT("'"&amp;G2665&amp;"'!"&amp;H2665),"")</f>
        <v>0</v>
      </c>
      <c r="G2665" s="560" t="s">
        <v>4786</v>
      </c>
      <c r="H2665" s="893" t="s">
        <v>5383</v>
      </c>
      <c r="I2665" s="920"/>
      <c r="J2665" s="920"/>
      <c r="K2665" s="920"/>
      <c r="L2665" s="920"/>
      <c r="M2665" s="920"/>
      <c r="N2665" s="920"/>
      <c r="S2665" s="919"/>
    </row>
    <row r="2666" spans="1:19" ht="12.75" customHeight="1" x14ac:dyDescent="0.15">
      <c r="A2666" s="914">
        <v>2661</v>
      </c>
      <c r="B2666" s="929">
        <f>'EstExp 12-20'!G53</f>
        <v>0</v>
      </c>
      <c r="C2666" s="930">
        <f t="shared" si="109"/>
        <v>2661</v>
      </c>
      <c r="D2666" s="920"/>
      <c r="E2666" s="893" t="b">
        <f t="shared" ca="1" si="105"/>
        <v>1</v>
      </c>
      <c r="F2666" s="932">
        <f t="array" aca="1" ref="F2666" ca="1">IF(G2666&lt;&gt;"",INDIRECT("'"&amp;G2666&amp;"'!"&amp;H2666),"")</f>
        <v>0</v>
      </c>
      <c r="G2666" s="560" t="s">
        <v>4786</v>
      </c>
      <c r="H2666" s="893" t="s">
        <v>5384</v>
      </c>
      <c r="I2666" s="920"/>
      <c r="J2666" s="920"/>
      <c r="K2666" s="920"/>
      <c r="L2666" s="920"/>
      <c r="M2666" s="920"/>
      <c r="N2666" s="920"/>
      <c r="S2666" s="919"/>
    </row>
    <row r="2667" spans="1:19" ht="12.75" customHeight="1" x14ac:dyDescent="0.15">
      <c r="A2667" s="914">
        <v>2662</v>
      </c>
      <c r="B2667" s="929">
        <f>'EstExp 12-20'!H53</f>
        <v>0</v>
      </c>
      <c r="C2667" s="930">
        <f t="shared" si="109"/>
        <v>2662</v>
      </c>
      <c r="D2667" s="920"/>
      <c r="E2667" s="893" t="b">
        <f t="shared" ca="1" si="105"/>
        <v>1</v>
      </c>
      <c r="F2667" s="932">
        <f t="array" aca="1" ref="F2667" ca="1">IF(G2667&lt;&gt;"",INDIRECT("'"&amp;G2667&amp;"'!"&amp;H2667),"")</f>
        <v>0</v>
      </c>
      <c r="G2667" s="560" t="s">
        <v>4786</v>
      </c>
      <c r="H2667" s="893" t="s">
        <v>5385</v>
      </c>
      <c r="I2667" s="920"/>
      <c r="J2667" s="920"/>
      <c r="K2667" s="920"/>
      <c r="L2667" s="920"/>
      <c r="M2667" s="920"/>
      <c r="N2667" s="920"/>
      <c r="S2667" s="919"/>
    </row>
    <row r="2668" spans="1:19" ht="12.75" customHeight="1" x14ac:dyDescent="0.15">
      <c r="A2668" s="914">
        <v>2663</v>
      </c>
      <c r="B2668" s="929">
        <f>'EstExp 12-20'!K53</f>
        <v>0</v>
      </c>
      <c r="C2668" s="930">
        <f t="shared" si="109"/>
        <v>2663</v>
      </c>
      <c r="D2668" s="920"/>
      <c r="E2668" s="893" t="b">
        <f t="shared" ca="1" si="105"/>
        <v>1</v>
      </c>
      <c r="F2668" s="932">
        <f t="array" aca="1" ref="F2668" ca="1">IF(G2668&lt;&gt;"",INDIRECT("'"&amp;G2668&amp;"'!"&amp;H2668),"")</f>
        <v>0</v>
      </c>
      <c r="G2668" s="560" t="s">
        <v>4786</v>
      </c>
      <c r="H2668" s="893" t="s">
        <v>5386</v>
      </c>
      <c r="I2668" s="920"/>
      <c r="J2668" s="920"/>
      <c r="K2668" s="920"/>
      <c r="L2668" s="920"/>
      <c r="M2668" s="920"/>
      <c r="N2668" s="920"/>
      <c r="S2668" s="919"/>
    </row>
    <row r="2669" spans="1:19" ht="12.75" customHeight="1" x14ac:dyDescent="0.15">
      <c r="A2669" s="914">
        <v>2664</v>
      </c>
      <c r="B2669" s="929">
        <f>'EstExp 12-20'!D251</f>
        <v>0</v>
      </c>
      <c r="C2669" s="930">
        <f t="shared" si="109"/>
        <v>2664</v>
      </c>
      <c r="D2669" s="920"/>
      <c r="E2669" s="893" t="b">
        <f t="shared" ca="1" si="105"/>
        <v>1</v>
      </c>
      <c r="F2669" s="932">
        <f t="array" aca="1" ref="F2669" ca="1">IF(G2669&lt;&gt;"",INDIRECT("'"&amp;G2669&amp;"'!"&amp;H2669),"")</f>
        <v>0</v>
      </c>
      <c r="G2669" s="560" t="s">
        <v>4786</v>
      </c>
      <c r="H2669" s="893" t="s">
        <v>5387</v>
      </c>
      <c r="I2669" s="920"/>
      <c r="J2669" s="920"/>
      <c r="K2669" s="920"/>
      <c r="L2669" s="920"/>
      <c r="M2669" s="920"/>
      <c r="N2669" s="920"/>
      <c r="S2669" s="919"/>
    </row>
    <row r="2670" spans="1:19" ht="12.75" customHeight="1" x14ac:dyDescent="0.15">
      <c r="A2670" s="914">
        <v>2665</v>
      </c>
      <c r="B2670" s="929">
        <f>'EstExp 12-20'!K251</f>
        <v>0</v>
      </c>
      <c r="C2670" s="930">
        <f t="shared" si="109"/>
        <v>2665</v>
      </c>
      <c r="D2670" s="920"/>
      <c r="E2670" s="893" t="b">
        <f t="shared" ca="1" si="105"/>
        <v>1</v>
      </c>
      <c r="F2670" s="932">
        <f t="array" aca="1" ref="F2670" ca="1">IF(G2670&lt;&gt;"",INDIRECT("'"&amp;G2670&amp;"'!"&amp;H2670),"")</f>
        <v>0</v>
      </c>
      <c r="G2670" s="560" t="s">
        <v>4786</v>
      </c>
      <c r="H2670" s="893" t="s">
        <v>5388</v>
      </c>
      <c r="I2670" s="920"/>
      <c r="J2670" s="920"/>
      <c r="K2670" s="920"/>
      <c r="L2670" s="920"/>
      <c r="M2670" s="920"/>
      <c r="N2670" s="920"/>
      <c r="S2670" s="919"/>
    </row>
    <row r="2671" spans="1:19" ht="12.75" customHeight="1" x14ac:dyDescent="0.15">
      <c r="A2671" s="935">
        <v>2666</v>
      </c>
      <c r="B2671" s="919"/>
      <c r="C2671" s="920"/>
      <c r="D2671" s="920"/>
      <c r="E2671" s="893" t="b">
        <f t="shared" ca="1" si="105"/>
        <v>1</v>
      </c>
      <c r="F2671" s="893" t="str">
        <f t="array" aca="1" ref="F2671" ca="1">IF(G2671&lt;&gt;"",INDIRECT("'"&amp;G2671&amp;"'!"&amp;H2671),"")</f>
        <v/>
      </c>
      <c r="G2671" s="560"/>
      <c r="H2671" s="893"/>
      <c r="I2671" s="920"/>
      <c r="J2671" s="920"/>
      <c r="K2671" s="920"/>
      <c r="L2671" s="920"/>
      <c r="M2671" s="920"/>
      <c r="N2671" s="920"/>
      <c r="S2671" s="919"/>
    </row>
    <row r="2672" spans="1:19" ht="12.75" customHeight="1" x14ac:dyDescent="0.15">
      <c r="A2672" s="935">
        <v>2667</v>
      </c>
      <c r="B2672" s="919"/>
      <c r="C2672" s="920"/>
      <c r="D2672" s="920"/>
      <c r="E2672" s="893" t="b">
        <f t="shared" ca="1" si="105"/>
        <v>1</v>
      </c>
      <c r="F2672" s="893" t="str">
        <f t="array" aca="1" ref="F2672" ca="1">IF(G2672&lt;&gt;"",INDIRECT("'"&amp;G2672&amp;"'!"&amp;H2672),"")</f>
        <v/>
      </c>
      <c r="G2672" s="560"/>
      <c r="H2672" s="893"/>
      <c r="I2672" s="920"/>
      <c r="J2672" s="920"/>
      <c r="K2672" s="920"/>
      <c r="L2672" s="920"/>
      <c r="M2672" s="920"/>
      <c r="N2672" s="920"/>
      <c r="S2672" s="919"/>
    </row>
    <row r="2673" spans="1:19" ht="12.75" customHeight="1" x14ac:dyDescent="0.15">
      <c r="A2673" s="935">
        <v>2668</v>
      </c>
      <c r="B2673" s="919"/>
      <c r="C2673" s="920"/>
      <c r="D2673" s="920"/>
      <c r="E2673" s="893" t="b">
        <f t="shared" ca="1" si="105"/>
        <v>1</v>
      </c>
      <c r="F2673" s="893" t="str">
        <f t="array" aca="1" ref="F2673" ca="1">IF(G2673&lt;&gt;"",INDIRECT("'"&amp;G2673&amp;"'!"&amp;H2673),"")</f>
        <v/>
      </c>
      <c r="G2673" s="560"/>
      <c r="H2673" s="893"/>
      <c r="I2673" s="920"/>
      <c r="J2673" s="920"/>
      <c r="K2673" s="920"/>
      <c r="L2673" s="920"/>
      <c r="M2673" s="920"/>
      <c r="N2673" s="920"/>
      <c r="S2673" s="919"/>
    </row>
    <row r="2674" spans="1:19" ht="12.75" customHeight="1" x14ac:dyDescent="0.15">
      <c r="A2674" s="935">
        <v>2669</v>
      </c>
      <c r="B2674" s="919"/>
      <c r="C2674" s="920"/>
      <c r="D2674" s="920"/>
      <c r="E2674" s="893" t="b">
        <f t="shared" ca="1" si="105"/>
        <v>1</v>
      </c>
      <c r="F2674" s="893" t="str">
        <f t="array" aca="1" ref="F2674" ca="1">IF(G2674&lt;&gt;"",INDIRECT("'"&amp;G2674&amp;"'!"&amp;H2674),"")</f>
        <v/>
      </c>
      <c r="G2674" s="560"/>
      <c r="H2674" s="893"/>
      <c r="I2674" s="920"/>
      <c r="J2674" s="920"/>
      <c r="K2674" s="920"/>
      <c r="L2674" s="920"/>
      <c r="M2674" s="920"/>
      <c r="N2674" s="920"/>
      <c r="S2674" s="919"/>
    </row>
    <row r="2675" spans="1:19" ht="12.75" customHeight="1" x14ac:dyDescent="0.15">
      <c r="A2675" s="935">
        <v>2670</v>
      </c>
      <c r="B2675" s="919"/>
      <c r="C2675" s="920"/>
      <c r="D2675" s="920"/>
      <c r="E2675" s="893" t="b">
        <f t="shared" ca="1" si="105"/>
        <v>1</v>
      </c>
      <c r="F2675" s="893" t="str">
        <f t="array" aca="1" ref="F2675" ca="1">IF(G2675&lt;&gt;"",INDIRECT("'"&amp;G2675&amp;"'!"&amp;H2675),"")</f>
        <v/>
      </c>
      <c r="G2675" s="560"/>
      <c r="H2675" s="893"/>
      <c r="I2675" s="920"/>
      <c r="J2675" s="920"/>
      <c r="K2675" s="920"/>
      <c r="L2675" s="920"/>
      <c r="M2675" s="920"/>
      <c r="N2675" s="920"/>
      <c r="S2675" s="919"/>
    </row>
    <row r="2676" spans="1:19" ht="12.75" customHeight="1" x14ac:dyDescent="0.15">
      <c r="A2676" s="935">
        <v>2671</v>
      </c>
      <c r="B2676" s="919"/>
      <c r="C2676" s="920"/>
      <c r="D2676" s="920"/>
      <c r="E2676" s="893" t="b">
        <f t="shared" ca="1" si="105"/>
        <v>1</v>
      </c>
      <c r="F2676" s="893" t="str">
        <f t="array" aca="1" ref="F2676" ca="1">IF(G2676&lt;&gt;"",INDIRECT("'"&amp;G2676&amp;"'!"&amp;H2676),"")</f>
        <v/>
      </c>
      <c r="G2676" s="560"/>
      <c r="H2676" s="893"/>
      <c r="I2676" s="920"/>
      <c r="J2676" s="920"/>
      <c r="K2676" s="920"/>
      <c r="L2676" s="920"/>
      <c r="M2676" s="920"/>
      <c r="N2676" s="920"/>
      <c r="S2676" s="919"/>
    </row>
    <row r="2677" spans="1:19" ht="12.75" customHeight="1" x14ac:dyDescent="0.15">
      <c r="A2677" s="935">
        <v>2672</v>
      </c>
      <c r="B2677" s="919"/>
      <c r="C2677" s="920"/>
      <c r="D2677" s="920"/>
      <c r="E2677" s="893" t="b">
        <f t="shared" ca="1" si="105"/>
        <v>1</v>
      </c>
      <c r="F2677" s="893" t="str">
        <f t="array" aca="1" ref="F2677" ca="1">IF(G2677&lt;&gt;"",INDIRECT("'"&amp;G2677&amp;"'!"&amp;H2677),"")</f>
        <v/>
      </c>
      <c r="G2677" s="560"/>
      <c r="H2677" s="893"/>
      <c r="I2677" s="920"/>
      <c r="J2677" s="920"/>
      <c r="K2677" s="920"/>
      <c r="L2677" s="920"/>
      <c r="M2677" s="920"/>
      <c r="N2677" s="920"/>
      <c r="S2677" s="919"/>
    </row>
    <row r="2678" spans="1:19" ht="12.75" customHeight="1" x14ac:dyDescent="0.15">
      <c r="A2678" s="935">
        <v>2673</v>
      </c>
      <c r="B2678" s="919"/>
      <c r="C2678" s="920"/>
      <c r="D2678" s="920"/>
      <c r="E2678" s="893" t="b">
        <f t="shared" ca="1" si="105"/>
        <v>1</v>
      </c>
      <c r="F2678" s="893" t="str">
        <f t="array" aca="1" ref="F2678" ca="1">IF(G2678&lt;&gt;"",INDIRECT("'"&amp;G2678&amp;"'!"&amp;H2678),"")</f>
        <v/>
      </c>
      <c r="G2678" s="560"/>
      <c r="H2678" s="893"/>
      <c r="I2678" s="920"/>
      <c r="J2678" s="920"/>
      <c r="K2678" s="920"/>
      <c r="L2678" s="920"/>
      <c r="M2678" s="920"/>
      <c r="N2678" s="920"/>
      <c r="S2678" s="919"/>
    </row>
    <row r="2679" spans="1:19" ht="12.75" customHeight="1" x14ac:dyDescent="0.15">
      <c r="A2679" s="935">
        <v>2674</v>
      </c>
      <c r="B2679" s="919"/>
      <c r="C2679" s="920"/>
      <c r="D2679" s="931"/>
      <c r="E2679" s="893" t="b">
        <f t="shared" ca="1" si="105"/>
        <v>1</v>
      </c>
      <c r="F2679" s="893" t="str">
        <f t="array" aca="1" ref="F2679" ca="1">IF(G2679&lt;&gt;"",INDIRECT("'"&amp;G2679&amp;"'!"&amp;H2679),"")</f>
        <v/>
      </c>
      <c r="G2679" s="560"/>
      <c r="H2679" s="893"/>
      <c r="I2679" s="931"/>
      <c r="J2679" s="931"/>
      <c r="K2679" s="931"/>
      <c r="L2679" s="920"/>
      <c r="M2679" s="920"/>
      <c r="N2679" s="920"/>
      <c r="S2679" s="919"/>
    </row>
    <row r="2680" spans="1:19" ht="12.75" customHeight="1" x14ac:dyDescent="0.15">
      <c r="A2680" s="935">
        <v>2675</v>
      </c>
      <c r="B2680" s="919"/>
      <c r="C2680" s="920"/>
      <c r="D2680" s="931"/>
      <c r="E2680" s="893" t="b">
        <f t="shared" ca="1" si="105"/>
        <v>1</v>
      </c>
      <c r="F2680" s="893" t="str">
        <f t="array" aca="1" ref="F2680" ca="1">IF(G2680&lt;&gt;"",INDIRECT("'"&amp;G2680&amp;"'!"&amp;H2680),"")</f>
        <v/>
      </c>
      <c r="G2680" s="560"/>
      <c r="H2680" s="893"/>
      <c r="I2680" s="931"/>
      <c r="J2680" s="931"/>
      <c r="K2680" s="931"/>
      <c r="L2680" s="920"/>
      <c r="M2680" s="920"/>
      <c r="N2680" s="920"/>
      <c r="S2680" s="919"/>
    </row>
    <row r="2681" spans="1:19" ht="12.75" customHeight="1" x14ac:dyDescent="0.15">
      <c r="A2681" s="935">
        <v>2676</v>
      </c>
      <c r="B2681" s="919"/>
      <c r="C2681" s="920"/>
      <c r="D2681" s="931"/>
      <c r="E2681" s="893" t="b">
        <f t="shared" ca="1" si="105"/>
        <v>1</v>
      </c>
      <c r="F2681" s="893" t="str">
        <f t="array" aca="1" ref="F2681" ca="1">IF(G2681&lt;&gt;"",INDIRECT("'"&amp;G2681&amp;"'!"&amp;H2681),"")</f>
        <v/>
      </c>
      <c r="G2681" s="560"/>
      <c r="H2681" s="893"/>
      <c r="I2681" s="931"/>
      <c r="J2681" s="931"/>
      <c r="K2681" s="931"/>
      <c r="L2681" s="920"/>
      <c r="M2681" s="920"/>
      <c r="N2681" s="920"/>
      <c r="S2681" s="919"/>
    </row>
    <row r="2682" spans="1:19" ht="12.75" customHeight="1" x14ac:dyDescent="0.15">
      <c r="A2682" s="935">
        <v>2677</v>
      </c>
      <c r="B2682" s="919"/>
      <c r="C2682" s="920"/>
      <c r="D2682" s="931"/>
      <c r="E2682" s="893" t="b">
        <f t="shared" ca="1" si="105"/>
        <v>1</v>
      </c>
      <c r="F2682" s="893" t="str">
        <f t="array" aca="1" ref="F2682" ca="1">IF(G2682&lt;&gt;"",INDIRECT("'"&amp;G2682&amp;"'!"&amp;H2682),"")</f>
        <v/>
      </c>
      <c r="G2682" s="560"/>
      <c r="H2682" s="893"/>
      <c r="I2682" s="931"/>
      <c r="J2682" s="931"/>
      <c r="K2682" s="931"/>
      <c r="L2682" s="920"/>
      <c r="M2682" s="920"/>
      <c r="N2682" s="920"/>
      <c r="S2682" s="919"/>
    </row>
    <row r="2683" spans="1:19" ht="12.75" customHeight="1" x14ac:dyDescent="0.15">
      <c r="A2683" s="935">
        <v>2678</v>
      </c>
      <c r="B2683" s="919"/>
      <c r="C2683" s="920"/>
      <c r="D2683" s="931"/>
      <c r="E2683" s="893" t="b">
        <f t="shared" ca="1" si="105"/>
        <v>1</v>
      </c>
      <c r="F2683" s="893" t="str">
        <f t="array" aca="1" ref="F2683" ca="1">IF(G2683&lt;&gt;"",INDIRECT("'"&amp;G2683&amp;"'!"&amp;H2683),"")</f>
        <v/>
      </c>
      <c r="G2683" s="560"/>
      <c r="H2683" s="893"/>
      <c r="I2683" s="931"/>
      <c r="J2683" s="931"/>
      <c r="K2683" s="931"/>
      <c r="L2683" s="920"/>
      <c r="M2683" s="920"/>
      <c r="N2683" s="920"/>
      <c r="S2683" s="919"/>
    </row>
    <row r="2684" spans="1:19" ht="12.75" customHeight="1" x14ac:dyDescent="0.15">
      <c r="A2684" s="935">
        <v>2679</v>
      </c>
      <c r="B2684" s="919"/>
      <c r="C2684" s="920"/>
      <c r="D2684" s="931"/>
      <c r="E2684" s="893" t="b">
        <f t="shared" ca="1" si="105"/>
        <v>1</v>
      </c>
      <c r="F2684" s="893" t="str">
        <f t="array" aca="1" ref="F2684" ca="1">IF(G2684&lt;&gt;"",INDIRECT("'"&amp;G2684&amp;"'!"&amp;H2684),"")</f>
        <v/>
      </c>
      <c r="G2684" s="560"/>
      <c r="H2684" s="893"/>
      <c r="I2684" s="931"/>
      <c r="J2684" s="931"/>
      <c r="K2684" s="931"/>
      <c r="L2684" s="920"/>
      <c r="M2684" s="920"/>
      <c r="N2684" s="920"/>
      <c r="S2684" s="919"/>
    </row>
    <row r="2685" spans="1:19" ht="12.75" customHeight="1" x14ac:dyDescent="0.15">
      <c r="A2685" s="935">
        <v>2680</v>
      </c>
      <c r="B2685" s="919"/>
      <c r="C2685" s="920"/>
      <c r="D2685" s="931"/>
      <c r="E2685" s="893" t="b">
        <f t="shared" ca="1" si="105"/>
        <v>1</v>
      </c>
      <c r="F2685" s="893" t="str">
        <f t="array" aca="1" ref="F2685" ca="1">IF(G2685&lt;&gt;"",INDIRECT("'"&amp;G2685&amp;"'!"&amp;H2685),"")</f>
        <v/>
      </c>
      <c r="G2685" s="560"/>
      <c r="H2685" s="893"/>
      <c r="I2685" s="931"/>
      <c r="J2685" s="931"/>
      <c r="K2685" s="931"/>
      <c r="L2685" s="920"/>
      <c r="M2685" s="920"/>
      <c r="N2685" s="920"/>
      <c r="S2685" s="919"/>
    </row>
    <row r="2686" spans="1:19" ht="12.75" customHeight="1" x14ac:dyDescent="0.15">
      <c r="A2686" s="935">
        <v>2681</v>
      </c>
      <c r="B2686" s="919"/>
      <c r="C2686" s="920"/>
      <c r="D2686" s="931"/>
      <c r="E2686" s="893" t="b">
        <f t="shared" ca="1" si="105"/>
        <v>1</v>
      </c>
      <c r="F2686" s="893" t="str">
        <f t="array" aca="1" ref="F2686" ca="1">IF(G2686&lt;&gt;"",INDIRECT("'"&amp;G2686&amp;"'!"&amp;H2686),"")</f>
        <v/>
      </c>
      <c r="G2686" s="560"/>
      <c r="H2686" s="893"/>
      <c r="I2686" s="931"/>
      <c r="J2686" s="931"/>
      <c r="K2686" s="931"/>
      <c r="L2686" s="920"/>
      <c r="M2686" s="920"/>
      <c r="N2686" s="920"/>
      <c r="S2686" s="919"/>
    </row>
    <row r="2687" spans="1:19" ht="12.75" customHeight="1" x14ac:dyDescent="0.15">
      <c r="A2687" s="935">
        <v>2682</v>
      </c>
      <c r="B2687" s="919"/>
      <c r="C2687" s="920"/>
      <c r="D2687" s="931"/>
      <c r="E2687" s="893" t="b">
        <f t="shared" ca="1" si="105"/>
        <v>1</v>
      </c>
      <c r="F2687" s="893" t="str">
        <f t="array" aca="1" ref="F2687" ca="1">IF(G2687&lt;&gt;"",INDIRECT("'"&amp;G2687&amp;"'!"&amp;H2687),"")</f>
        <v/>
      </c>
      <c r="G2687" s="560"/>
      <c r="H2687" s="893"/>
      <c r="I2687" s="931"/>
      <c r="J2687" s="931"/>
      <c r="K2687" s="931"/>
      <c r="L2687" s="920"/>
      <c r="M2687" s="920"/>
      <c r="N2687" s="920"/>
      <c r="S2687" s="919"/>
    </row>
    <row r="2688" spans="1:19" ht="12.75" customHeight="1" x14ac:dyDescent="0.15">
      <c r="A2688" s="935">
        <v>2683</v>
      </c>
      <c r="B2688" s="919"/>
      <c r="C2688" s="920"/>
      <c r="D2688" s="920"/>
      <c r="E2688" s="893" t="b">
        <f t="shared" ca="1" si="105"/>
        <v>1</v>
      </c>
      <c r="F2688" s="893" t="str">
        <f t="array" aca="1" ref="F2688" ca="1">IF(G2688&lt;&gt;"",INDIRECT("'"&amp;G2688&amp;"'!"&amp;H2688),"")</f>
        <v/>
      </c>
      <c r="G2688" s="560"/>
      <c r="H2688" s="893"/>
      <c r="I2688" s="920"/>
      <c r="J2688" s="920"/>
      <c r="K2688" s="920"/>
      <c r="L2688" s="920"/>
      <c r="M2688" s="920"/>
      <c r="N2688" s="920"/>
      <c r="S2688" s="919"/>
    </row>
    <row r="2689" spans="1:19" ht="12.75" customHeight="1" x14ac:dyDescent="0.15">
      <c r="A2689" s="935">
        <v>2684</v>
      </c>
      <c r="B2689" s="919"/>
      <c r="C2689" s="920"/>
      <c r="D2689" s="931"/>
      <c r="E2689" s="893" t="b">
        <f t="shared" ca="1" si="105"/>
        <v>1</v>
      </c>
      <c r="F2689" s="893" t="str">
        <f t="array" aca="1" ref="F2689" ca="1">IF(G2689&lt;&gt;"",INDIRECT("'"&amp;G2689&amp;"'!"&amp;H2689),"")</f>
        <v/>
      </c>
      <c r="G2689" s="560"/>
      <c r="H2689" s="893"/>
      <c r="I2689" s="931"/>
      <c r="J2689" s="931"/>
      <c r="K2689" s="931"/>
      <c r="L2689" s="920"/>
      <c r="M2689" s="920"/>
      <c r="N2689" s="920"/>
      <c r="S2689" s="919"/>
    </row>
    <row r="2690" spans="1:19" ht="12.75" customHeight="1" x14ac:dyDescent="0.15">
      <c r="A2690" s="935">
        <v>2685</v>
      </c>
      <c r="B2690" s="919"/>
      <c r="C2690" s="920"/>
      <c r="D2690" s="931"/>
      <c r="E2690" s="893" t="b">
        <f t="shared" ca="1" si="105"/>
        <v>1</v>
      </c>
      <c r="F2690" s="893" t="str">
        <f t="array" aca="1" ref="F2690" ca="1">IF(G2690&lt;&gt;"",INDIRECT("'"&amp;G2690&amp;"'!"&amp;H2690),"")</f>
        <v/>
      </c>
      <c r="G2690" s="560"/>
      <c r="H2690" s="893"/>
      <c r="I2690" s="931"/>
      <c r="J2690" s="931"/>
      <c r="K2690" s="931"/>
      <c r="L2690" s="920"/>
      <c r="M2690" s="920"/>
      <c r="N2690" s="920"/>
      <c r="S2690" s="919"/>
    </row>
    <row r="2691" spans="1:19" ht="12.75" customHeight="1" x14ac:dyDescent="0.15">
      <c r="A2691" s="935">
        <v>2686</v>
      </c>
      <c r="B2691" s="919"/>
      <c r="C2691" s="920"/>
      <c r="D2691" s="920"/>
      <c r="E2691" s="893" t="b">
        <f t="shared" ca="1" si="105"/>
        <v>1</v>
      </c>
      <c r="F2691" s="893" t="str">
        <f t="array" aca="1" ref="F2691" ca="1">IF(G2691&lt;&gt;"",INDIRECT("'"&amp;G2691&amp;"'!"&amp;H2691),"")</f>
        <v/>
      </c>
      <c r="G2691" s="560"/>
      <c r="H2691" s="893"/>
      <c r="I2691" s="920"/>
      <c r="J2691" s="920"/>
      <c r="K2691" s="920"/>
      <c r="L2691" s="920"/>
      <c r="M2691" s="920"/>
      <c r="N2691" s="920"/>
      <c r="S2691" s="919"/>
    </row>
    <row r="2692" spans="1:19" ht="12.75" customHeight="1" x14ac:dyDescent="0.15">
      <c r="A2692" s="935">
        <v>2687</v>
      </c>
      <c r="B2692" s="919"/>
      <c r="C2692" s="920"/>
      <c r="D2692" s="931"/>
      <c r="E2692" s="893" t="b">
        <f t="shared" ca="1" si="105"/>
        <v>1</v>
      </c>
      <c r="F2692" s="893" t="str">
        <f t="array" aca="1" ref="F2692" ca="1">IF(G2692&lt;&gt;"",INDIRECT("'"&amp;G2692&amp;"'!"&amp;H2692),"")</f>
        <v/>
      </c>
      <c r="G2692" s="560"/>
      <c r="H2692" s="893"/>
      <c r="I2692" s="931"/>
      <c r="J2692" s="931"/>
      <c r="K2692" s="931"/>
      <c r="L2692" s="920"/>
      <c r="M2692" s="920"/>
      <c r="N2692" s="920"/>
      <c r="S2692" s="919"/>
    </row>
    <row r="2693" spans="1:19" ht="12.75" customHeight="1" x14ac:dyDescent="0.15">
      <c r="A2693" s="935">
        <v>2688</v>
      </c>
      <c r="B2693" s="919"/>
      <c r="C2693" s="920"/>
      <c r="D2693" s="931"/>
      <c r="E2693" s="893" t="b">
        <f t="shared" ca="1" si="105"/>
        <v>1</v>
      </c>
      <c r="F2693" s="893" t="str">
        <f t="array" aca="1" ref="F2693" ca="1">IF(G2693&lt;&gt;"",INDIRECT("'"&amp;G2693&amp;"'!"&amp;H2693),"")</f>
        <v/>
      </c>
      <c r="G2693" s="560"/>
      <c r="H2693" s="893"/>
      <c r="I2693" s="931"/>
      <c r="J2693" s="931"/>
      <c r="K2693" s="931"/>
      <c r="L2693" s="920"/>
      <c r="M2693" s="920"/>
      <c r="N2693" s="920"/>
      <c r="S2693" s="919"/>
    </row>
    <row r="2694" spans="1:19" ht="12.75" customHeight="1" x14ac:dyDescent="0.15">
      <c r="A2694" s="935">
        <v>2689</v>
      </c>
      <c r="B2694" s="919"/>
      <c r="C2694" s="920"/>
      <c r="D2694" s="931"/>
      <c r="E2694" s="893" t="b">
        <f t="shared" ca="1" si="105"/>
        <v>1</v>
      </c>
      <c r="F2694" s="893" t="str">
        <f t="array" aca="1" ref="F2694" ca="1">IF(G2694&lt;&gt;"",INDIRECT("'"&amp;G2694&amp;"'!"&amp;H2694),"")</f>
        <v/>
      </c>
      <c r="G2694" s="560"/>
      <c r="H2694" s="893"/>
      <c r="I2694" s="931"/>
      <c r="J2694" s="931"/>
      <c r="K2694" s="931"/>
      <c r="L2694" s="920"/>
      <c r="M2694" s="920"/>
      <c r="N2694" s="920"/>
      <c r="S2694" s="919"/>
    </row>
    <row r="2695" spans="1:19" ht="12.75" customHeight="1" x14ac:dyDescent="0.15">
      <c r="A2695" s="935">
        <v>2690</v>
      </c>
      <c r="B2695" s="919"/>
      <c r="C2695" s="920"/>
      <c r="D2695" s="931"/>
      <c r="E2695" s="893" t="b">
        <f t="shared" ca="1" si="105"/>
        <v>1</v>
      </c>
      <c r="F2695" s="893" t="str">
        <f t="array" aca="1" ref="F2695" ca="1">IF(G2695&lt;&gt;"",INDIRECT("'"&amp;G2695&amp;"'!"&amp;H2695),"")</f>
        <v/>
      </c>
      <c r="G2695" s="560"/>
      <c r="H2695" s="893"/>
      <c r="I2695" s="931"/>
      <c r="J2695" s="931"/>
      <c r="K2695" s="931"/>
      <c r="L2695" s="920"/>
      <c r="M2695" s="920"/>
      <c r="N2695" s="920"/>
      <c r="S2695" s="919"/>
    </row>
    <row r="2696" spans="1:19" ht="12.75" customHeight="1" x14ac:dyDescent="0.15">
      <c r="A2696" s="935">
        <v>2691</v>
      </c>
      <c r="B2696" s="919"/>
      <c r="C2696" s="920"/>
      <c r="D2696" s="931"/>
      <c r="E2696" s="893" t="b">
        <f t="shared" ca="1" si="105"/>
        <v>1</v>
      </c>
      <c r="F2696" s="893" t="str">
        <f t="array" aca="1" ref="F2696" ca="1">IF(G2696&lt;&gt;"",INDIRECT("'"&amp;G2696&amp;"'!"&amp;H2696),"")</f>
        <v/>
      </c>
      <c r="G2696" s="560"/>
      <c r="H2696" s="893"/>
      <c r="I2696" s="931"/>
      <c r="J2696" s="931"/>
      <c r="K2696" s="931"/>
      <c r="L2696" s="920"/>
      <c r="M2696" s="920"/>
      <c r="N2696" s="920"/>
      <c r="S2696" s="919"/>
    </row>
    <row r="2697" spans="1:19" ht="12.75" customHeight="1" x14ac:dyDescent="0.15">
      <c r="A2697" s="935">
        <v>2692</v>
      </c>
      <c r="B2697" s="919"/>
      <c r="C2697" s="920"/>
      <c r="D2697" s="931"/>
      <c r="E2697" s="893" t="b">
        <f t="shared" ca="1" si="105"/>
        <v>1</v>
      </c>
      <c r="F2697" s="893" t="str">
        <f t="array" aca="1" ref="F2697" ca="1">IF(G2697&lt;&gt;"",INDIRECT("'"&amp;G2697&amp;"'!"&amp;H2697),"")</f>
        <v/>
      </c>
      <c r="G2697" s="560"/>
      <c r="H2697" s="893"/>
      <c r="I2697" s="931"/>
      <c r="J2697" s="931"/>
      <c r="K2697" s="931"/>
      <c r="L2697" s="920"/>
      <c r="M2697" s="920"/>
      <c r="N2697" s="920"/>
      <c r="S2697" s="919"/>
    </row>
    <row r="2698" spans="1:19" ht="12.75" customHeight="1" x14ac:dyDescent="0.15">
      <c r="A2698" s="935">
        <v>2693</v>
      </c>
      <c r="B2698" s="919"/>
      <c r="C2698" s="920"/>
      <c r="D2698" s="931"/>
      <c r="E2698" s="893" t="b">
        <f t="shared" ca="1" si="105"/>
        <v>1</v>
      </c>
      <c r="F2698" s="893" t="str">
        <f t="array" aca="1" ref="F2698" ca="1">IF(G2698&lt;&gt;"",INDIRECT("'"&amp;G2698&amp;"'!"&amp;H2698),"")</f>
        <v/>
      </c>
      <c r="G2698" s="560"/>
      <c r="H2698" s="893"/>
      <c r="I2698" s="931"/>
      <c r="J2698" s="931"/>
      <c r="K2698" s="931"/>
      <c r="L2698" s="920"/>
      <c r="M2698" s="920"/>
      <c r="N2698" s="920"/>
      <c r="S2698" s="919"/>
    </row>
    <row r="2699" spans="1:19" ht="12.75" customHeight="1" x14ac:dyDescent="0.15">
      <c r="A2699" s="935">
        <v>2694</v>
      </c>
      <c r="B2699" s="919"/>
      <c r="C2699" s="920"/>
      <c r="D2699" s="931"/>
      <c r="E2699" s="893" t="b">
        <f t="shared" ca="1" si="105"/>
        <v>1</v>
      </c>
      <c r="F2699" s="893" t="str">
        <f t="array" aca="1" ref="F2699" ca="1">IF(G2699&lt;&gt;"",INDIRECT("'"&amp;G2699&amp;"'!"&amp;H2699),"")</f>
        <v/>
      </c>
      <c r="G2699" s="560"/>
      <c r="H2699" s="893"/>
      <c r="I2699" s="931"/>
      <c r="J2699" s="931"/>
      <c r="K2699" s="931"/>
      <c r="L2699" s="920"/>
      <c r="M2699" s="920"/>
      <c r="N2699" s="920"/>
      <c r="S2699" s="919"/>
    </row>
    <row r="2700" spans="1:19" ht="12.75" customHeight="1" x14ac:dyDescent="0.15">
      <c r="A2700" s="935">
        <v>2695</v>
      </c>
      <c r="B2700" s="919"/>
      <c r="C2700" s="920"/>
      <c r="D2700" s="931"/>
      <c r="E2700" s="893" t="b">
        <f t="shared" ca="1" si="105"/>
        <v>1</v>
      </c>
      <c r="F2700" s="893" t="str">
        <f t="array" aca="1" ref="F2700" ca="1">IF(G2700&lt;&gt;"",INDIRECT("'"&amp;G2700&amp;"'!"&amp;H2700),"")</f>
        <v/>
      </c>
      <c r="G2700" s="560"/>
      <c r="H2700" s="893"/>
      <c r="I2700" s="931"/>
      <c r="J2700" s="931"/>
      <c r="K2700" s="931"/>
      <c r="L2700" s="920"/>
      <c r="M2700" s="920"/>
      <c r="N2700" s="920"/>
      <c r="S2700" s="919"/>
    </row>
    <row r="2701" spans="1:19" ht="12.75" customHeight="1" x14ac:dyDescent="0.15">
      <c r="A2701" s="914">
        <v>2696</v>
      </c>
      <c r="B2701" s="929">
        <f>'BudgetSum 2-4'!C30</f>
        <v>0</v>
      </c>
      <c r="C2701" s="930">
        <f t="shared" ref="C2701:C2702" si="110">A2701-B2701</f>
        <v>2696</v>
      </c>
      <c r="D2701" s="920"/>
      <c r="E2701" s="893" t="b">
        <f t="shared" ca="1" si="105"/>
        <v>1</v>
      </c>
      <c r="F2701" s="932">
        <f t="array" aca="1" ref="F2701" ca="1">IF(G2701&lt;&gt;"",INDIRECT("'"&amp;G2701&amp;"'!"&amp;H2701),"")</f>
        <v>0</v>
      </c>
      <c r="G2701" s="560" t="s">
        <v>4690</v>
      </c>
      <c r="H2701" s="893" t="s">
        <v>5389</v>
      </c>
      <c r="I2701" s="920"/>
      <c r="J2701" s="920"/>
      <c r="K2701" s="920"/>
      <c r="L2701" s="920"/>
      <c r="M2701" s="920"/>
      <c r="N2701" s="920"/>
      <c r="S2701" s="919"/>
    </row>
    <row r="2702" spans="1:19" ht="12.75" customHeight="1" x14ac:dyDescent="0.15">
      <c r="A2702" s="914">
        <v>2697</v>
      </c>
      <c r="B2702" s="929">
        <f>'BudgetSum 2-4'!D30</f>
        <v>0</v>
      </c>
      <c r="C2702" s="930">
        <f t="shared" si="110"/>
        <v>2697</v>
      </c>
      <c r="D2702" s="920"/>
      <c r="E2702" s="893" t="b">
        <f t="shared" ca="1" si="105"/>
        <v>1</v>
      </c>
      <c r="F2702" s="932">
        <f t="array" aca="1" ref="F2702" ca="1">IF(G2702&lt;&gt;"",INDIRECT("'"&amp;G2702&amp;"'!"&amp;H2702),"")</f>
        <v>0</v>
      </c>
      <c r="G2702" s="560" t="s">
        <v>4690</v>
      </c>
      <c r="H2702" s="893" t="s">
        <v>5390</v>
      </c>
      <c r="I2702" s="920"/>
      <c r="J2702" s="920"/>
      <c r="K2702" s="920"/>
      <c r="L2702" s="920"/>
      <c r="M2702" s="920"/>
      <c r="N2702" s="920"/>
      <c r="S2702" s="919"/>
    </row>
    <row r="2703" spans="1:19" ht="12.75" customHeight="1" x14ac:dyDescent="0.15">
      <c r="A2703" s="935">
        <v>2698</v>
      </c>
      <c r="B2703" s="919"/>
      <c r="C2703" s="920"/>
      <c r="D2703" s="931"/>
      <c r="E2703" s="893" t="b">
        <f t="shared" ca="1" si="105"/>
        <v>1</v>
      </c>
      <c r="F2703" s="893" t="str">
        <f t="array" aca="1" ref="F2703" ca="1">IF(G2703&lt;&gt;"",INDIRECT("'"&amp;G2703&amp;"'!"&amp;H2703),"")</f>
        <v/>
      </c>
      <c r="G2703" s="560"/>
      <c r="H2703" s="893"/>
      <c r="I2703" s="931"/>
      <c r="J2703" s="931"/>
      <c r="K2703" s="931"/>
      <c r="L2703" s="920"/>
      <c r="M2703" s="920"/>
      <c r="N2703" s="920"/>
      <c r="S2703" s="919"/>
    </row>
    <row r="2704" spans="1:19" ht="12.75" customHeight="1" x14ac:dyDescent="0.15">
      <c r="A2704" s="914">
        <v>2699</v>
      </c>
      <c r="B2704" s="929">
        <f>'BudgetSum 2-4'!E30</f>
        <v>0</v>
      </c>
      <c r="C2704" s="930">
        <f>A2704-B2704</f>
        <v>2699</v>
      </c>
      <c r="D2704" s="920"/>
      <c r="E2704" s="893" t="b">
        <f t="shared" ca="1" si="105"/>
        <v>1</v>
      </c>
      <c r="F2704" s="932">
        <f t="array" aca="1" ref="F2704" ca="1">IF(G2704&lt;&gt;"",INDIRECT("'"&amp;G2704&amp;"'!"&amp;H2704),"")</f>
        <v>0</v>
      </c>
      <c r="G2704" s="560" t="s">
        <v>4690</v>
      </c>
      <c r="H2704" s="893" t="s">
        <v>5391</v>
      </c>
      <c r="I2704" s="920"/>
      <c r="J2704" s="920"/>
      <c r="K2704" s="920"/>
      <c r="L2704" s="920"/>
      <c r="M2704" s="920"/>
      <c r="N2704" s="920"/>
      <c r="S2704" s="919"/>
    </row>
    <row r="2705" spans="1:19" ht="12.75" customHeight="1" x14ac:dyDescent="0.15">
      <c r="A2705" s="935">
        <v>2700</v>
      </c>
      <c r="B2705" s="919"/>
      <c r="C2705" s="920"/>
      <c r="D2705" s="931"/>
      <c r="E2705" s="893" t="b">
        <f t="shared" ca="1" si="105"/>
        <v>1</v>
      </c>
      <c r="F2705" s="893" t="str">
        <f t="array" aca="1" ref="F2705" ca="1">IF(G2705&lt;&gt;"",INDIRECT("'"&amp;G2705&amp;"'!"&amp;H2705),"")</f>
        <v/>
      </c>
      <c r="G2705" s="560"/>
      <c r="H2705" s="893"/>
      <c r="I2705" s="931"/>
      <c r="J2705" s="931"/>
      <c r="K2705" s="931"/>
      <c r="L2705" s="920"/>
      <c r="M2705" s="920"/>
      <c r="N2705" s="920"/>
      <c r="S2705" s="919"/>
    </row>
    <row r="2706" spans="1:19" ht="12.75" customHeight="1" x14ac:dyDescent="0.15">
      <c r="A2706" s="914">
        <v>2701</v>
      </c>
      <c r="B2706" s="929">
        <f>'BudgetSum 2-4'!F28</f>
        <v>0</v>
      </c>
      <c r="C2706" s="930">
        <f t="shared" ref="C2706:C2707" si="111">A2706-B2706</f>
        <v>2701</v>
      </c>
      <c r="D2706" s="920"/>
      <c r="E2706" s="893" t="b">
        <f t="shared" ca="1" si="105"/>
        <v>1</v>
      </c>
      <c r="F2706" s="932">
        <f t="array" aca="1" ref="F2706" ca="1">IF(G2706&lt;&gt;"",INDIRECT("'"&amp;G2706&amp;"'!"&amp;H2706),"")</f>
        <v>0</v>
      </c>
      <c r="G2706" s="560" t="s">
        <v>4690</v>
      </c>
      <c r="H2706" s="893" t="s">
        <v>5392</v>
      </c>
      <c r="I2706" s="920"/>
      <c r="J2706" s="920"/>
      <c r="K2706" s="920"/>
      <c r="L2706" s="920"/>
      <c r="M2706" s="920"/>
      <c r="N2706" s="920"/>
      <c r="S2706" s="919"/>
    </row>
    <row r="2707" spans="1:19" ht="12.75" customHeight="1" x14ac:dyDescent="0.15">
      <c r="A2707" s="914">
        <v>2702</v>
      </c>
      <c r="B2707" s="929">
        <f>'BudgetSum 2-4'!F30</f>
        <v>0</v>
      </c>
      <c r="C2707" s="930">
        <f t="shared" si="111"/>
        <v>2702</v>
      </c>
      <c r="D2707" s="920"/>
      <c r="E2707" s="893" t="b">
        <f t="shared" ca="1" si="105"/>
        <v>1</v>
      </c>
      <c r="F2707" s="932">
        <f t="array" aca="1" ref="F2707" ca="1">IF(G2707&lt;&gt;"",INDIRECT("'"&amp;G2707&amp;"'!"&amp;H2707),"")</f>
        <v>0</v>
      </c>
      <c r="G2707" s="560" t="s">
        <v>4690</v>
      </c>
      <c r="H2707" s="893" t="s">
        <v>5393</v>
      </c>
      <c r="I2707" s="920"/>
      <c r="J2707" s="920"/>
      <c r="K2707" s="920"/>
      <c r="L2707" s="920"/>
      <c r="M2707" s="920"/>
      <c r="N2707" s="920"/>
      <c r="S2707" s="919"/>
    </row>
    <row r="2708" spans="1:19" ht="12.75" customHeight="1" x14ac:dyDescent="0.15">
      <c r="A2708" s="935">
        <v>2703</v>
      </c>
      <c r="B2708" s="919"/>
      <c r="C2708" s="920"/>
      <c r="D2708" s="931"/>
      <c r="E2708" s="893" t="b">
        <f t="shared" ca="1" si="105"/>
        <v>1</v>
      </c>
      <c r="F2708" s="893" t="str">
        <f t="array" aca="1" ref="F2708" ca="1">IF(G2708&lt;&gt;"",INDIRECT("'"&amp;G2708&amp;"'!"&amp;H2708),"")</f>
        <v/>
      </c>
      <c r="G2708" s="560"/>
      <c r="H2708" s="893"/>
      <c r="I2708" s="931"/>
      <c r="J2708" s="931"/>
      <c r="K2708" s="931"/>
      <c r="L2708" s="920"/>
      <c r="M2708" s="920"/>
      <c r="N2708" s="920"/>
      <c r="S2708" s="919"/>
    </row>
    <row r="2709" spans="1:19" ht="12.75" customHeight="1" x14ac:dyDescent="0.15">
      <c r="A2709" s="935">
        <v>2704</v>
      </c>
      <c r="B2709" s="919"/>
      <c r="C2709" s="920"/>
      <c r="D2709" s="931"/>
      <c r="E2709" s="893" t="b">
        <f t="shared" ca="1" si="105"/>
        <v>1</v>
      </c>
      <c r="F2709" s="893" t="str">
        <f t="array" aca="1" ref="F2709" ca="1">IF(G2709&lt;&gt;"",INDIRECT("'"&amp;G2709&amp;"'!"&amp;H2709),"")</f>
        <v/>
      </c>
      <c r="G2709" s="560"/>
      <c r="H2709" s="893"/>
      <c r="I2709" s="931"/>
      <c r="J2709" s="931"/>
      <c r="K2709" s="931"/>
      <c r="L2709" s="920"/>
      <c r="M2709" s="920"/>
      <c r="N2709" s="920"/>
      <c r="S2709" s="919"/>
    </row>
    <row r="2710" spans="1:19" ht="12.75" customHeight="1" x14ac:dyDescent="0.15">
      <c r="A2710" s="914">
        <v>2705</v>
      </c>
      <c r="B2710" s="929">
        <f>'BudgetSum 2-4'!G30</f>
        <v>0</v>
      </c>
      <c r="C2710" s="930">
        <f>A2710-B2710</f>
        <v>2705</v>
      </c>
      <c r="D2710" s="920"/>
      <c r="E2710" s="893" t="b">
        <f t="shared" ca="1" si="105"/>
        <v>1</v>
      </c>
      <c r="F2710" s="932">
        <f t="array" aca="1" ref="F2710" ca="1">IF(G2710&lt;&gt;"",INDIRECT("'"&amp;G2710&amp;"'!"&amp;H2710),"")</f>
        <v>0</v>
      </c>
      <c r="G2710" s="560" t="s">
        <v>4690</v>
      </c>
      <c r="H2710" s="893" t="s">
        <v>5394</v>
      </c>
      <c r="I2710" s="920"/>
      <c r="J2710" s="920"/>
      <c r="K2710" s="920"/>
      <c r="L2710" s="920"/>
      <c r="M2710" s="920"/>
      <c r="N2710" s="920"/>
      <c r="S2710" s="919"/>
    </row>
    <row r="2711" spans="1:19" ht="12.75" customHeight="1" x14ac:dyDescent="0.15">
      <c r="A2711" s="935">
        <v>2706</v>
      </c>
      <c r="B2711" s="919"/>
      <c r="C2711" s="920"/>
      <c r="D2711" s="931"/>
      <c r="E2711" s="893" t="b">
        <f t="shared" ca="1" si="105"/>
        <v>1</v>
      </c>
      <c r="F2711" s="893" t="str">
        <f t="array" aca="1" ref="F2711" ca="1">IF(G2711&lt;&gt;"",INDIRECT("'"&amp;G2711&amp;"'!"&amp;H2711),"")</f>
        <v/>
      </c>
      <c r="G2711" s="560"/>
      <c r="H2711" s="893"/>
      <c r="I2711" s="931"/>
      <c r="J2711" s="931"/>
      <c r="K2711" s="931"/>
      <c r="L2711" s="920"/>
      <c r="M2711" s="920"/>
      <c r="N2711" s="920"/>
      <c r="S2711" s="919"/>
    </row>
    <row r="2712" spans="1:19" ht="12.75" customHeight="1" x14ac:dyDescent="0.15">
      <c r="A2712" s="935">
        <v>2707</v>
      </c>
      <c r="B2712" s="919"/>
      <c r="C2712" s="920"/>
      <c r="D2712" s="931"/>
      <c r="E2712" s="893" t="b">
        <f t="shared" ca="1" si="105"/>
        <v>1</v>
      </c>
      <c r="F2712" s="893" t="str">
        <f t="array" aca="1" ref="F2712" ca="1">IF(G2712&lt;&gt;"",INDIRECT("'"&amp;G2712&amp;"'!"&amp;H2712),"")</f>
        <v/>
      </c>
      <c r="G2712" s="560"/>
      <c r="H2712" s="893"/>
      <c r="I2712" s="931"/>
      <c r="J2712" s="931"/>
      <c r="K2712" s="931"/>
      <c r="L2712" s="920"/>
      <c r="M2712" s="920"/>
      <c r="N2712" s="920"/>
      <c r="S2712" s="919"/>
    </row>
    <row r="2713" spans="1:19" ht="12.75" customHeight="1" x14ac:dyDescent="0.15">
      <c r="A2713" s="914">
        <v>2708</v>
      </c>
      <c r="B2713" s="929">
        <f>'BudgetSum 2-4'!H30</f>
        <v>0</v>
      </c>
      <c r="C2713" s="930">
        <f>A2713-B2713</f>
        <v>2708</v>
      </c>
      <c r="D2713" s="920"/>
      <c r="E2713" s="893" t="b">
        <f t="shared" ca="1" si="105"/>
        <v>1</v>
      </c>
      <c r="F2713" s="932">
        <f t="array" aca="1" ref="F2713" ca="1">IF(G2713&lt;&gt;"",INDIRECT("'"&amp;G2713&amp;"'!"&amp;H2713),"")</f>
        <v>0</v>
      </c>
      <c r="G2713" s="560" t="s">
        <v>4690</v>
      </c>
      <c r="H2713" s="893" t="s">
        <v>5395</v>
      </c>
      <c r="I2713" s="920"/>
      <c r="J2713" s="920"/>
      <c r="K2713" s="920"/>
      <c r="L2713" s="920"/>
      <c r="M2713" s="920"/>
      <c r="N2713" s="920"/>
      <c r="S2713" s="919"/>
    </row>
    <row r="2714" spans="1:19" ht="12.75" customHeight="1" x14ac:dyDescent="0.15">
      <c r="A2714" s="935">
        <v>2709</v>
      </c>
      <c r="B2714" s="919"/>
      <c r="C2714" s="920"/>
      <c r="D2714" s="931"/>
      <c r="E2714" s="893" t="b">
        <f t="shared" ca="1" si="105"/>
        <v>1</v>
      </c>
      <c r="F2714" s="893" t="str">
        <f t="array" aca="1" ref="F2714" ca="1">IF(G2714&lt;&gt;"",INDIRECT("'"&amp;G2714&amp;"'!"&amp;H2714),"")</f>
        <v/>
      </c>
      <c r="G2714" s="560"/>
      <c r="H2714" s="893"/>
      <c r="I2714" s="931"/>
      <c r="J2714" s="931"/>
      <c r="K2714" s="931"/>
      <c r="L2714" s="920"/>
      <c r="M2714" s="920"/>
      <c r="N2714" s="920"/>
      <c r="S2714" s="919"/>
    </row>
    <row r="2715" spans="1:19" ht="12.75" customHeight="1" x14ac:dyDescent="0.15">
      <c r="A2715" s="935">
        <v>2710</v>
      </c>
      <c r="B2715" s="919"/>
      <c r="C2715" s="920"/>
      <c r="D2715" s="931"/>
      <c r="E2715" s="893" t="b">
        <f t="shared" ca="1" si="105"/>
        <v>1</v>
      </c>
      <c r="F2715" s="893" t="str">
        <f t="array" aca="1" ref="F2715" ca="1">IF(G2715&lt;&gt;"",INDIRECT("'"&amp;G2715&amp;"'!"&amp;H2715),"")</f>
        <v/>
      </c>
      <c r="G2715" s="560"/>
      <c r="H2715" s="893"/>
      <c r="I2715" s="931"/>
      <c r="J2715" s="931"/>
      <c r="K2715" s="931"/>
      <c r="L2715" s="920"/>
      <c r="M2715" s="920"/>
      <c r="N2715" s="920"/>
      <c r="S2715" s="919"/>
    </row>
    <row r="2716" spans="1:19" ht="12.75" customHeight="1" x14ac:dyDescent="0.15">
      <c r="A2716" s="914">
        <v>2711</v>
      </c>
      <c r="B2716" s="929">
        <f>'BudgetSum 2-4'!I30</f>
        <v>0</v>
      </c>
      <c r="C2716" s="930">
        <f>A2716-B2716</f>
        <v>2711</v>
      </c>
      <c r="D2716" s="920"/>
      <c r="E2716" s="893" t="b">
        <f t="shared" ca="1" si="105"/>
        <v>1</v>
      </c>
      <c r="F2716" s="932">
        <f t="array" aca="1" ref="F2716" ca="1">IF(G2716&lt;&gt;"",INDIRECT("'"&amp;G2716&amp;"'!"&amp;H2716),"")</f>
        <v>0</v>
      </c>
      <c r="G2716" s="560" t="s">
        <v>4690</v>
      </c>
      <c r="H2716" s="893" t="s">
        <v>5396</v>
      </c>
      <c r="I2716" s="920"/>
      <c r="J2716" s="920"/>
      <c r="K2716" s="920"/>
      <c r="L2716" s="920"/>
      <c r="M2716" s="920"/>
      <c r="N2716" s="920"/>
      <c r="S2716" s="919"/>
    </row>
    <row r="2717" spans="1:19" ht="12.75" customHeight="1" x14ac:dyDescent="0.15">
      <c r="A2717" s="935">
        <v>2712</v>
      </c>
      <c r="B2717" s="919"/>
      <c r="C2717" s="920"/>
      <c r="D2717" s="931"/>
      <c r="E2717" s="893" t="b">
        <f t="shared" ca="1" si="105"/>
        <v>1</v>
      </c>
      <c r="F2717" s="893" t="str">
        <f t="array" aca="1" ref="F2717" ca="1">IF(G2717&lt;&gt;"",INDIRECT("'"&amp;G2717&amp;"'!"&amp;H2717),"")</f>
        <v/>
      </c>
      <c r="G2717" s="560"/>
      <c r="H2717" s="893"/>
      <c r="I2717" s="931"/>
      <c r="J2717" s="931"/>
      <c r="K2717" s="931"/>
      <c r="L2717" s="920"/>
      <c r="M2717" s="920"/>
      <c r="N2717" s="920"/>
      <c r="S2717" s="919"/>
    </row>
    <row r="2718" spans="1:19" ht="12.75" customHeight="1" x14ac:dyDescent="0.15">
      <c r="A2718" s="935">
        <v>2713</v>
      </c>
      <c r="B2718" s="919"/>
      <c r="C2718" s="920"/>
      <c r="D2718" s="931"/>
      <c r="E2718" s="893" t="b">
        <f t="shared" ca="1" si="105"/>
        <v>1</v>
      </c>
      <c r="F2718" s="893" t="str">
        <f t="array" aca="1" ref="F2718" ca="1">IF(G2718&lt;&gt;"",INDIRECT("'"&amp;G2718&amp;"'!"&amp;H2718),"")</f>
        <v/>
      </c>
      <c r="G2718" s="560"/>
      <c r="H2718" s="893"/>
      <c r="I2718" s="931"/>
      <c r="J2718" s="931"/>
      <c r="K2718" s="931"/>
      <c r="L2718" s="920"/>
      <c r="M2718" s="920"/>
      <c r="N2718" s="920"/>
      <c r="S2718" s="919"/>
    </row>
    <row r="2719" spans="1:19" ht="12.75" customHeight="1" x14ac:dyDescent="0.15">
      <c r="A2719" s="935">
        <v>2714</v>
      </c>
      <c r="B2719" s="919"/>
      <c r="C2719" s="920"/>
      <c r="D2719" s="931"/>
      <c r="E2719" s="893" t="b">
        <f t="shared" ca="1" si="105"/>
        <v>1</v>
      </c>
      <c r="F2719" s="893" t="str">
        <f t="array" aca="1" ref="F2719" ca="1">IF(G2719&lt;&gt;"",INDIRECT("'"&amp;G2719&amp;"'!"&amp;H2719),"")</f>
        <v/>
      </c>
      <c r="G2719" s="560"/>
      <c r="H2719" s="893"/>
      <c r="I2719" s="931"/>
      <c r="J2719" s="931"/>
      <c r="K2719" s="931"/>
      <c r="L2719" s="920"/>
      <c r="M2719" s="920"/>
      <c r="N2719" s="920"/>
      <c r="S2719" s="919"/>
    </row>
    <row r="2720" spans="1:19" ht="12.75" customHeight="1" x14ac:dyDescent="0.15">
      <c r="A2720" s="935">
        <v>2715</v>
      </c>
      <c r="B2720" s="919"/>
      <c r="C2720" s="920"/>
      <c r="D2720" s="920" t="s">
        <v>4732</v>
      </c>
      <c r="E2720" s="893" t="b">
        <f t="shared" ca="1" si="105"/>
        <v>1</v>
      </c>
      <c r="F2720" s="893" t="str">
        <f t="array" aca="1" ref="F2720" ca="1">IF(G2720&lt;&gt;"",INDIRECT("'"&amp;G2720&amp;"'!"&amp;H2720),"")</f>
        <v/>
      </c>
      <c r="G2720" s="560"/>
      <c r="H2720" s="893"/>
      <c r="I2720" s="920"/>
      <c r="J2720" s="920"/>
      <c r="K2720" s="920"/>
      <c r="L2720" s="920"/>
      <c r="M2720" s="920"/>
      <c r="N2720" s="920"/>
      <c r="S2720" s="919"/>
    </row>
    <row r="2721" spans="1:19" ht="12.75" customHeight="1" x14ac:dyDescent="0.15">
      <c r="A2721" s="935">
        <v>2716</v>
      </c>
      <c r="B2721" s="919"/>
      <c r="C2721" s="920"/>
      <c r="D2721" s="931"/>
      <c r="E2721" s="893" t="b">
        <f t="shared" ca="1" si="105"/>
        <v>1</v>
      </c>
      <c r="F2721" s="893" t="str">
        <f t="array" aca="1" ref="F2721" ca="1">IF(G2721&lt;&gt;"",INDIRECT("'"&amp;G2721&amp;"'!"&amp;H2721),"")</f>
        <v/>
      </c>
      <c r="G2721" s="560"/>
      <c r="H2721" s="893"/>
      <c r="I2721" s="931"/>
      <c r="J2721" s="931"/>
      <c r="K2721" s="931"/>
      <c r="L2721" s="920"/>
      <c r="M2721" s="920"/>
      <c r="N2721" s="920"/>
      <c r="S2721" s="919"/>
    </row>
    <row r="2722" spans="1:19" ht="12.75" customHeight="1" x14ac:dyDescent="0.15">
      <c r="A2722" s="935">
        <v>2717</v>
      </c>
      <c r="B2722" s="919"/>
      <c r="C2722" s="920"/>
      <c r="D2722" s="931"/>
      <c r="E2722" s="893" t="b">
        <f t="shared" ca="1" si="105"/>
        <v>1</v>
      </c>
      <c r="F2722" s="893" t="str">
        <f t="array" aca="1" ref="F2722" ca="1">IF(G2722&lt;&gt;"",INDIRECT("'"&amp;G2722&amp;"'!"&amp;H2722),"")</f>
        <v/>
      </c>
      <c r="G2722" s="560"/>
      <c r="H2722" s="893"/>
      <c r="I2722" s="931"/>
      <c r="J2722" s="931"/>
      <c r="K2722" s="931"/>
      <c r="L2722" s="920"/>
      <c r="M2722" s="920"/>
      <c r="N2722" s="920"/>
      <c r="S2722" s="919"/>
    </row>
    <row r="2723" spans="1:19" ht="12.75" customHeight="1" x14ac:dyDescent="0.15">
      <c r="A2723" s="935">
        <v>2718</v>
      </c>
      <c r="B2723" s="919"/>
      <c r="C2723" s="920"/>
      <c r="D2723" s="931"/>
      <c r="E2723" s="893" t="b">
        <f t="shared" ca="1" si="105"/>
        <v>1</v>
      </c>
      <c r="F2723" s="893" t="str">
        <f t="array" aca="1" ref="F2723" ca="1">IF(G2723&lt;&gt;"",INDIRECT("'"&amp;G2723&amp;"'!"&amp;H2723),"")</f>
        <v/>
      </c>
      <c r="G2723" s="560"/>
      <c r="H2723" s="893"/>
      <c r="I2723" s="931"/>
      <c r="J2723" s="931"/>
      <c r="K2723" s="931"/>
      <c r="L2723" s="920"/>
      <c r="M2723" s="920"/>
      <c r="N2723" s="920"/>
      <c r="S2723" s="919"/>
    </row>
    <row r="2724" spans="1:19" ht="12.75" customHeight="1" x14ac:dyDescent="0.15">
      <c r="A2724" s="935">
        <v>2719</v>
      </c>
      <c r="B2724" s="919"/>
      <c r="C2724" s="920"/>
      <c r="D2724" s="931"/>
      <c r="E2724" s="893" t="b">
        <f t="shared" ca="1" si="105"/>
        <v>1</v>
      </c>
      <c r="F2724" s="893" t="str">
        <f t="array" aca="1" ref="F2724" ca="1">IF(G2724&lt;&gt;"",INDIRECT("'"&amp;G2724&amp;"'!"&amp;H2724),"")</f>
        <v/>
      </c>
      <c r="G2724" s="560"/>
      <c r="H2724" s="893"/>
      <c r="I2724" s="931"/>
      <c r="J2724" s="931"/>
      <c r="K2724" s="931"/>
      <c r="L2724" s="920"/>
      <c r="M2724" s="920"/>
      <c r="N2724" s="920"/>
      <c r="S2724" s="919"/>
    </row>
    <row r="2725" spans="1:19" ht="12.75" customHeight="1" x14ac:dyDescent="0.15">
      <c r="A2725" s="935">
        <v>2720</v>
      </c>
      <c r="B2725" s="919"/>
      <c r="C2725" s="920"/>
      <c r="D2725" s="931"/>
      <c r="E2725" s="893" t="b">
        <f t="shared" ca="1" si="105"/>
        <v>1</v>
      </c>
      <c r="F2725" s="893" t="str">
        <f t="array" aca="1" ref="F2725" ca="1">IF(G2725&lt;&gt;"",INDIRECT("'"&amp;G2725&amp;"'!"&amp;H2725),"")</f>
        <v/>
      </c>
      <c r="G2725" s="560"/>
      <c r="H2725" s="893"/>
      <c r="I2725" s="931"/>
      <c r="J2725" s="931"/>
      <c r="K2725" s="931"/>
      <c r="L2725" s="920"/>
      <c r="M2725" s="920"/>
      <c r="N2725" s="920"/>
      <c r="S2725" s="919"/>
    </row>
    <row r="2726" spans="1:19" ht="12.75" customHeight="1" x14ac:dyDescent="0.15">
      <c r="A2726" s="935">
        <v>2721</v>
      </c>
      <c r="B2726" s="919"/>
      <c r="C2726" s="920"/>
      <c r="D2726" s="931"/>
      <c r="E2726" s="893" t="b">
        <f t="shared" ca="1" si="105"/>
        <v>1</v>
      </c>
      <c r="F2726" s="893" t="str">
        <f t="array" aca="1" ref="F2726" ca="1">IF(G2726&lt;&gt;"",INDIRECT("'"&amp;G2726&amp;"'!"&amp;H2726),"")</f>
        <v/>
      </c>
      <c r="G2726" s="560"/>
      <c r="H2726" s="893"/>
      <c r="I2726" s="931"/>
      <c r="J2726" s="931"/>
      <c r="K2726" s="931"/>
      <c r="L2726" s="920"/>
      <c r="M2726" s="920"/>
      <c r="N2726" s="920"/>
      <c r="S2726" s="919"/>
    </row>
    <row r="2727" spans="1:19" ht="12.75" customHeight="1" x14ac:dyDescent="0.15">
      <c r="A2727" s="935">
        <v>2722</v>
      </c>
      <c r="B2727" s="919"/>
      <c r="C2727" s="920"/>
      <c r="D2727" s="931"/>
      <c r="E2727" s="893" t="b">
        <f t="shared" ca="1" si="105"/>
        <v>1</v>
      </c>
      <c r="F2727" s="893" t="str">
        <f t="array" aca="1" ref="F2727" ca="1">IF(G2727&lt;&gt;"",INDIRECT("'"&amp;G2727&amp;"'!"&amp;H2727),"")</f>
        <v/>
      </c>
      <c r="G2727" s="560"/>
      <c r="H2727" s="893"/>
      <c r="I2727" s="931"/>
      <c r="J2727" s="931"/>
      <c r="K2727" s="931"/>
      <c r="L2727" s="920"/>
      <c r="M2727" s="920"/>
      <c r="N2727" s="920"/>
      <c r="S2727" s="919"/>
    </row>
    <row r="2728" spans="1:19" ht="12.75" customHeight="1" x14ac:dyDescent="0.15">
      <c r="A2728" s="935">
        <v>2723</v>
      </c>
      <c r="B2728" s="919"/>
      <c r="C2728" s="920"/>
      <c r="D2728" s="931"/>
      <c r="E2728" s="893" t="b">
        <f t="shared" ca="1" si="105"/>
        <v>1</v>
      </c>
      <c r="F2728" s="893" t="str">
        <f t="array" aca="1" ref="F2728" ca="1">IF(G2728&lt;&gt;"",INDIRECT("'"&amp;G2728&amp;"'!"&amp;H2728),"")</f>
        <v/>
      </c>
      <c r="G2728" s="560"/>
      <c r="H2728" s="893"/>
      <c r="I2728" s="931"/>
      <c r="J2728" s="931"/>
      <c r="K2728" s="931"/>
      <c r="L2728" s="920"/>
      <c r="M2728" s="920"/>
      <c r="N2728" s="920"/>
      <c r="S2728" s="919"/>
    </row>
    <row r="2729" spans="1:19" ht="12.75" customHeight="1" x14ac:dyDescent="0.15">
      <c r="A2729" s="935">
        <v>2724</v>
      </c>
      <c r="B2729" s="919"/>
      <c r="C2729" s="920"/>
      <c r="D2729" s="931"/>
      <c r="E2729" s="893" t="b">
        <f t="shared" ca="1" si="105"/>
        <v>1</v>
      </c>
      <c r="F2729" s="893" t="str">
        <f t="array" aca="1" ref="F2729" ca="1">IF(G2729&lt;&gt;"",INDIRECT("'"&amp;G2729&amp;"'!"&amp;H2729),"")</f>
        <v/>
      </c>
      <c r="G2729" s="560"/>
      <c r="H2729" s="893"/>
      <c r="I2729" s="931"/>
      <c r="J2729" s="931"/>
      <c r="K2729" s="931"/>
      <c r="L2729" s="920"/>
      <c r="M2729" s="920"/>
      <c r="N2729" s="920"/>
      <c r="S2729" s="919"/>
    </row>
    <row r="2730" spans="1:19" ht="12.75" customHeight="1" x14ac:dyDescent="0.15">
      <c r="A2730" s="935">
        <v>2725</v>
      </c>
      <c r="B2730" s="919"/>
      <c r="C2730" s="920"/>
      <c r="D2730" s="931"/>
      <c r="E2730" s="893" t="b">
        <f t="shared" ca="1" si="105"/>
        <v>1</v>
      </c>
      <c r="F2730" s="893" t="str">
        <f t="array" aca="1" ref="F2730" ca="1">IF(G2730&lt;&gt;"",INDIRECT("'"&amp;G2730&amp;"'!"&amp;H2730),"")</f>
        <v/>
      </c>
      <c r="G2730" s="560"/>
      <c r="H2730" s="893"/>
      <c r="I2730" s="931"/>
      <c r="J2730" s="931"/>
      <c r="K2730" s="931"/>
      <c r="L2730" s="920"/>
      <c r="M2730" s="920"/>
      <c r="N2730" s="920"/>
      <c r="S2730" s="919"/>
    </row>
    <row r="2731" spans="1:19" ht="12.75" customHeight="1" x14ac:dyDescent="0.15">
      <c r="A2731" s="935">
        <v>2726</v>
      </c>
      <c r="B2731" s="919"/>
      <c r="C2731" s="920"/>
      <c r="D2731" s="931"/>
      <c r="E2731" s="893" t="b">
        <f t="shared" ca="1" si="105"/>
        <v>1</v>
      </c>
      <c r="F2731" s="893" t="str">
        <f t="array" aca="1" ref="F2731" ca="1">IF(G2731&lt;&gt;"",INDIRECT("'"&amp;G2731&amp;"'!"&amp;H2731),"")</f>
        <v/>
      </c>
      <c r="G2731" s="560"/>
      <c r="H2731" s="893"/>
      <c r="I2731" s="931"/>
      <c r="J2731" s="931"/>
      <c r="K2731" s="931"/>
      <c r="L2731" s="920"/>
      <c r="M2731" s="920"/>
      <c r="N2731" s="920"/>
      <c r="S2731" s="919"/>
    </row>
    <row r="2732" spans="1:19" ht="12.75" customHeight="1" x14ac:dyDescent="0.15">
      <c r="A2732" s="935">
        <v>2727</v>
      </c>
      <c r="B2732" s="919"/>
      <c r="C2732" s="920"/>
      <c r="D2732" s="931"/>
      <c r="E2732" s="893" t="b">
        <f t="shared" ca="1" si="105"/>
        <v>1</v>
      </c>
      <c r="F2732" s="893" t="str">
        <f t="array" aca="1" ref="F2732" ca="1">IF(G2732&lt;&gt;"",INDIRECT("'"&amp;G2732&amp;"'!"&amp;H2732),"")</f>
        <v/>
      </c>
      <c r="G2732" s="560"/>
      <c r="H2732" s="893"/>
      <c r="I2732" s="931"/>
      <c r="J2732" s="931"/>
      <c r="K2732" s="931"/>
      <c r="L2732" s="920"/>
      <c r="M2732" s="920"/>
      <c r="N2732" s="920"/>
      <c r="S2732" s="919"/>
    </row>
    <row r="2733" spans="1:19" ht="12.75" customHeight="1" x14ac:dyDescent="0.15">
      <c r="A2733" s="914">
        <v>2728</v>
      </c>
      <c r="B2733" s="929">
        <f>'EstExp 12-20'!E86</f>
        <v>215700</v>
      </c>
      <c r="C2733" s="930">
        <f t="shared" ref="C2733:C2736" si="112">A2733-B2733</f>
        <v>-212972</v>
      </c>
      <c r="D2733" s="920"/>
      <c r="E2733" s="893" t="b">
        <f t="shared" ca="1" si="105"/>
        <v>1</v>
      </c>
      <c r="F2733" s="932">
        <f t="array" aca="1" ref="F2733" ca="1">IF(G2733&lt;&gt;"",INDIRECT("'"&amp;G2733&amp;"'!"&amp;H2733),"")</f>
        <v>215700</v>
      </c>
      <c r="G2733" s="560" t="s">
        <v>4786</v>
      </c>
      <c r="H2733" s="893" t="s">
        <v>5397</v>
      </c>
      <c r="I2733" s="920"/>
      <c r="J2733" s="920"/>
      <c r="K2733" s="920"/>
      <c r="L2733" s="920"/>
      <c r="M2733" s="920"/>
      <c r="N2733" s="920"/>
      <c r="S2733" s="919"/>
    </row>
    <row r="2734" spans="1:19" ht="12.75" customHeight="1" x14ac:dyDescent="0.15">
      <c r="A2734" s="914">
        <v>2729</v>
      </c>
      <c r="B2734" s="929">
        <f>'EstExp 12-20'!E104</f>
        <v>215700</v>
      </c>
      <c r="C2734" s="930">
        <f t="shared" si="112"/>
        <v>-212971</v>
      </c>
      <c r="D2734" s="920"/>
      <c r="E2734" s="893" t="b">
        <f t="shared" ca="1" si="105"/>
        <v>1</v>
      </c>
      <c r="F2734" s="932">
        <f t="array" aca="1" ref="F2734" ca="1">IF(G2734&lt;&gt;"",INDIRECT("'"&amp;G2734&amp;"'!"&amp;H2734),"")</f>
        <v>215700</v>
      </c>
      <c r="G2734" s="560" t="s">
        <v>4786</v>
      </c>
      <c r="H2734" s="893" t="s">
        <v>5398</v>
      </c>
      <c r="I2734" s="920"/>
      <c r="J2734" s="920"/>
      <c r="K2734" s="920"/>
      <c r="L2734" s="920"/>
      <c r="M2734" s="920"/>
      <c r="N2734" s="920"/>
      <c r="S2734" s="919"/>
    </row>
    <row r="2735" spans="1:19" ht="12.75" customHeight="1" x14ac:dyDescent="0.15">
      <c r="A2735" s="914">
        <v>2730</v>
      </c>
      <c r="B2735" s="929">
        <f>'EstExp 12-20'!H109</f>
        <v>0</v>
      </c>
      <c r="C2735" s="930">
        <f t="shared" si="112"/>
        <v>2730</v>
      </c>
      <c r="D2735" s="920"/>
      <c r="E2735" s="893" t="b">
        <f t="shared" ca="1" si="105"/>
        <v>1</v>
      </c>
      <c r="F2735" s="932">
        <f t="array" aca="1" ref="F2735" ca="1">IF(G2735&lt;&gt;"",INDIRECT("'"&amp;G2735&amp;"'!"&amp;H2735),"")</f>
        <v>0</v>
      </c>
      <c r="G2735" s="560" t="s">
        <v>4786</v>
      </c>
      <c r="H2735" s="893" t="s">
        <v>5399</v>
      </c>
      <c r="I2735" s="920"/>
      <c r="J2735" s="920"/>
      <c r="K2735" s="920"/>
      <c r="L2735" s="920"/>
      <c r="M2735" s="920"/>
      <c r="N2735" s="920"/>
      <c r="S2735" s="919"/>
    </row>
    <row r="2736" spans="1:19" ht="12.75" customHeight="1" x14ac:dyDescent="0.15">
      <c r="A2736" s="914">
        <v>2731</v>
      </c>
      <c r="B2736" s="929">
        <f>'EstExp 12-20'!H110</f>
        <v>0</v>
      </c>
      <c r="C2736" s="930">
        <f t="shared" si="112"/>
        <v>2731</v>
      </c>
      <c r="D2736" s="920"/>
      <c r="E2736" s="893" t="b">
        <f t="shared" ca="1" si="105"/>
        <v>1</v>
      </c>
      <c r="F2736" s="932">
        <f t="array" aca="1" ref="F2736" ca="1">IF(G2736&lt;&gt;"",INDIRECT("'"&amp;G2736&amp;"'!"&amp;H2736),"")</f>
        <v>0</v>
      </c>
      <c r="G2736" s="560" t="s">
        <v>4786</v>
      </c>
      <c r="H2736" s="893" t="s">
        <v>5400</v>
      </c>
      <c r="I2736" s="920"/>
      <c r="J2736" s="920"/>
      <c r="K2736" s="920"/>
      <c r="L2736" s="920"/>
      <c r="M2736" s="920"/>
      <c r="N2736" s="920"/>
      <c r="S2736" s="919"/>
    </row>
    <row r="2737" spans="1:19" ht="12.75" customHeight="1" x14ac:dyDescent="0.15">
      <c r="A2737" s="935">
        <v>2732</v>
      </c>
      <c r="B2737" s="919"/>
      <c r="C2737" s="920"/>
      <c r="D2737" s="931"/>
      <c r="E2737" s="893" t="b">
        <f t="shared" ca="1" si="105"/>
        <v>1</v>
      </c>
      <c r="F2737" s="893" t="str">
        <f t="array" aca="1" ref="F2737" ca="1">IF(G2737&lt;&gt;"",INDIRECT("'"&amp;G2737&amp;"'!"&amp;H2737),"")</f>
        <v/>
      </c>
      <c r="G2737" s="560"/>
      <c r="H2737" s="893"/>
      <c r="I2737" s="931"/>
      <c r="J2737" s="931"/>
      <c r="K2737" s="931"/>
      <c r="L2737" s="920"/>
      <c r="M2737" s="920"/>
      <c r="N2737" s="920"/>
      <c r="S2737" s="919"/>
    </row>
    <row r="2738" spans="1:19" ht="12.75" customHeight="1" x14ac:dyDescent="0.15">
      <c r="A2738" s="914">
        <v>2733</v>
      </c>
      <c r="B2738" s="929">
        <f>'BudgetSum 2-4'!C53</f>
        <v>0</v>
      </c>
      <c r="C2738" s="930">
        <f t="shared" ref="C2738:C2746" si="113">A2738-B2738</f>
        <v>2733</v>
      </c>
      <c r="D2738" s="920"/>
      <c r="E2738" s="893" t="b">
        <f t="shared" ca="1" si="105"/>
        <v>1</v>
      </c>
      <c r="F2738" s="932">
        <f t="array" aca="1" ref="F2738" ca="1">IF(G2738&lt;&gt;"",INDIRECT("'"&amp;G2738&amp;"'!"&amp;H2738),"")</f>
        <v>0</v>
      </c>
      <c r="G2738" s="560" t="s">
        <v>4690</v>
      </c>
      <c r="H2738" s="893" t="s">
        <v>5380</v>
      </c>
      <c r="I2738" s="920"/>
      <c r="J2738" s="920"/>
      <c r="K2738" s="920"/>
      <c r="L2738" s="920"/>
      <c r="M2738" s="920"/>
      <c r="N2738" s="920"/>
      <c r="S2738" s="919"/>
    </row>
    <row r="2739" spans="1:19" ht="12.75" customHeight="1" x14ac:dyDescent="0.15">
      <c r="A2739" s="914">
        <v>2734</v>
      </c>
      <c r="B2739" s="929">
        <f>'EstExp 12-20'!K109</f>
        <v>0</v>
      </c>
      <c r="C2739" s="930">
        <f t="shared" si="113"/>
        <v>2734</v>
      </c>
      <c r="D2739" s="920"/>
      <c r="E2739" s="893" t="b">
        <f t="shared" ca="1" si="105"/>
        <v>1</v>
      </c>
      <c r="F2739" s="932">
        <f t="array" aca="1" ref="F2739" ca="1">IF(G2739&lt;&gt;"",INDIRECT("'"&amp;G2739&amp;"'!"&amp;H2739),"")</f>
        <v>0</v>
      </c>
      <c r="G2739" s="560" t="s">
        <v>4786</v>
      </c>
      <c r="H2739" s="893" t="s">
        <v>5401</v>
      </c>
      <c r="I2739" s="920"/>
      <c r="J2739" s="920"/>
      <c r="K2739" s="920"/>
      <c r="L2739" s="920"/>
      <c r="M2739" s="920"/>
      <c r="N2739" s="920"/>
      <c r="S2739" s="919"/>
    </row>
    <row r="2740" spans="1:19" ht="12.75" customHeight="1" x14ac:dyDescent="0.15">
      <c r="A2740" s="914">
        <v>2735</v>
      </c>
      <c r="B2740" s="929">
        <f>'EstExp 12-20'!K110</f>
        <v>0</v>
      </c>
      <c r="C2740" s="930">
        <f t="shared" si="113"/>
        <v>2735</v>
      </c>
      <c r="D2740" s="920"/>
      <c r="E2740" s="893" t="b">
        <f t="shared" ca="1" si="105"/>
        <v>1</v>
      </c>
      <c r="F2740" s="932">
        <f t="array" aca="1" ref="F2740" ca="1">IF(G2740&lt;&gt;"",INDIRECT("'"&amp;G2740&amp;"'!"&amp;H2740),"")</f>
        <v>0</v>
      </c>
      <c r="G2740" s="560" t="s">
        <v>4786</v>
      </c>
      <c r="H2740" s="893" t="s">
        <v>5402</v>
      </c>
      <c r="I2740" s="920"/>
      <c r="J2740" s="920"/>
      <c r="K2740" s="920"/>
      <c r="L2740" s="920"/>
      <c r="M2740" s="920"/>
      <c r="N2740" s="920"/>
      <c r="S2740" s="919"/>
    </row>
    <row r="2741" spans="1:19" ht="12.75" customHeight="1" x14ac:dyDescent="0.15">
      <c r="A2741" s="914">
        <v>2736</v>
      </c>
      <c r="B2741" s="929">
        <f>'EstExp 12-20'!C134</f>
        <v>0</v>
      </c>
      <c r="C2741" s="930">
        <f t="shared" si="113"/>
        <v>2736</v>
      </c>
      <c r="D2741" s="920"/>
      <c r="E2741" s="893" t="b">
        <f t="shared" ca="1" si="105"/>
        <v>1</v>
      </c>
      <c r="F2741" s="932">
        <f t="array" aca="1" ref="F2741" ca="1">IF(G2741&lt;&gt;"",INDIRECT("'"&amp;G2741&amp;"'!"&amp;H2741),"")</f>
        <v>0</v>
      </c>
      <c r="G2741" s="560" t="s">
        <v>4786</v>
      </c>
      <c r="H2741" s="893" t="s">
        <v>5403</v>
      </c>
      <c r="I2741" s="920"/>
      <c r="J2741" s="920"/>
      <c r="K2741" s="920"/>
      <c r="L2741" s="920"/>
      <c r="M2741" s="920"/>
      <c r="N2741" s="920"/>
      <c r="S2741" s="919"/>
    </row>
    <row r="2742" spans="1:19" ht="12.75" customHeight="1" x14ac:dyDescent="0.15">
      <c r="A2742" s="914">
        <v>2737</v>
      </c>
      <c r="B2742" s="929">
        <f>'EstExp 12-20'!D134</f>
        <v>0</v>
      </c>
      <c r="C2742" s="930">
        <f t="shared" si="113"/>
        <v>2737</v>
      </c>
      <c r="D2742" s="920"/>
      <c r="E2742" s="893" t="b">
        <f t="shared" ca="1" si="105"/>
        <v>1</v>
      </c>
      <c r="F2742" s="932">
        <f t="array" aca="1" ref="F2742" ca="1">IF(G2742&lt;&gt;"",INDIRECT("'"&amp;G2742&amp;"'!"&amp;H2742),"")</f>
        <v>0</v>
      </c>
      <c r="G2742" s="560" t="s">
        <v>4786</v>
      </c>
      <c r="H2742" s="893" t="s">
        <v>5404</v>
      </c>
      <c r="I2742" s="920"/>
      <c r="J2742" s="920"/>
      <c r="K2742" s="920"/>
      <c r="L2742" s="920"/>
      <c r="M2742" s="920"/>
      <c r="N2742" s="920"/>
      <c r="S2742" s="919"/>
    </row>
    <row r="2743" spans="1:19" ht="12.75" customHeight="1" x14ac:dyDescent="0.15">
      <c r="A2743" s="914">
        <v>2738</v>
      </c>
      <c r="B2743" s="929">
        <f>'EstExp 12-20'!E134</f>
        <v>0</v>
      </c>
      <c r="C2743" s="930">
        <f t="shared" si="113"/>
        <v>2738</v>
      </c>
      <c r="D2743" s="920"/>
      <c r="E2743" s="893" t="b">
        <f t="shared" ca="1" si="105"/>
        <v>1</v>
      </c>
      <c r="F2743" s="932">
        <f t="array" aca="1" ref="F2743" ca="1">IF(G2743&lt;&gt;"",INDIRECT("'"&amp;G2743&amp;"'!"&amp;H2743),"")</f>
        <v>0</v>
      </c>
      <c r="G2743" s="560" t="s">
        <v>4786</v>
      </c>
      <c r="H2743" s="893" t="s">
        <v>5405</v>
      </c>
      <c r="I2743" s="920"/>
      <c r="J2743" s="920"/>
      <c r="K2743" s="920"/>
      <c r="L2743" s="920"/>
      <c r="M2743" s="920"/>
      <c r="N2743" s="920"/>
      <c r="S2743" s="919"/>
    </row>
    <row r="2744" spans="1:19" ht="12.75" customHeight="1" x14ac:dyDescent="0.15">
      <c r="A2744" s="914">
        <v>2739</v>
      </c>
      <c r="B2744" s="929">
        <f>'EstExp 12-20'!F134</f>
        <v>0</v>
      </c>
      <c r="C2744" s="930">
        <f t="shared" si="113"/>
        <v>2739</v>
      </c>
      <c r="D2744" s="920"/>
      <c r="E2744" s="893" t="b">
        <f t="shared" ca="1" si="105"/>
        <v>1</v>
      </c>
      <c r="F2744" s="932">
        <f t="array" aca="1" ref="F2744" ca="1">IF(G2744&lt;&gt;"",INDIRECT("'"&amp;G2744&amp;"'!"&amp;H2744),"")</f>
        <v>0</v>
      </c>
      <c r="G2744" s="560" t="s">
        <v>4786</v>
      </c>
      <c r="H2744" s="893" t="s">
        <v>5406</v>
      </c>
      <c r="I2744" s="920"/>
      <c r="J2744" s="920"/>
      <c r="K2744" s="920"/>
      <c r="L2744" s="920"/>
      <c r="M2744" s="920"/>
      <c r="N2744" s="920"/>
      <c r="S2744" s="919"/>
    </row>
    <row r="2745" spans="1:19" ht="12.75" customHeight="1" x14ac:dyDescent="0.15">
      <c r="A2745" s="914">
        <v>2740</v>
      </c>
      <c r="B2745" s="929">
        <f>'EstExp 12-20'!G134</f>
        <v>0</v>
      </c>
      <c r="C2745" s="930">
        <f t="shared" si="113"/>
        <v>2740</v>
      </c>
      <c r="D2745" s="920"/>
      <c r="E2745" s="893" t="b">
        <f t="shared" ca="1" si="105"/>
        <v>1</v>
      </c>
      <c r="F2745" s="932">
        <f t="array" aca="1" ref="F2745" ca="1">IF(G2745&lt;&gt;"",INDIRECT("'"&amp;G2745&amp;"'!"&amp;H2745),"")</f>
        <v>0</v>
      </c>
      <c r="G2745" s="560" t="s">
        <v>4786</v>
      </c>
      <c r="H2745" s="893" t="s">
        <v>5407</v>
      </c>
      <c r="I2745" s="920"/>
      <c r="J2745" s="920"/>
      <c r="K2745" s="920"/>
      <c r="L2745" s="920"/>
      <c r="M2745" s="920"/>
      <c r="N2745" s="920"/>
      <c r="S2745" s="919"/>
    </row>
    <row r="2746" spans="1:19" ht="12.75" customHeight="1" x14ac:dyDescent="0.15">
      <c r="A2746" s="914">
        <v>2741</v>
      </c>
      <c r="B2746" s="929">
        <f>'EstExp 12-20'!H134</f>
        <v>0</v>
      </c>
      <c r="C2746" s="930">
        <f t="shared" si="113"/>
        <v>2741</v>
      </c>
      <c r="D2746" s="920"/>
      <c r="E2746" s="893" t="b">
        <f t="shared" ca="1" si="105"/>
        <v>1</v>
      </c>
      <c r="F2746" s="932">
        <f t="array" aca="1" ref="F2746" ca="1">IF(G2746&lt;&gt;"",INDIRECT("'"&amp;G2746&amp;"'!"&amp;H2746),"")</f>
        <v>0</v>
      </c>
      <c r="G2746" s="560" t="s">
        <v>4786</v>
      </c>
      <c r="H2746" s="893" t="s">
        <v>5408</v>
      </c>
      <c r="I2746" s="920"/>
      <c r="J2746" s="920"/>
      <c r="K2746" s="920"/>
      <c r="L2746" s="920"/>
      <c r="M2746" s="920"/>
      <c r="N2746" s="920"/>
      <c r="S2746" s="919"/>
    </row>
    <row r="2747" spans="1:19" ht="12.75" customHeight="1" x14ac:dyDescent="0.15">
      <c r="A2747" s="935">
        <v>2742</v>
      </c>
      <c r="B2747" s="919"/>
      <c r="C2747" s="920"/>
      <c r="D2747" s="931"/>
      <c r="E2747" s="893" t="b">
        <f t="shared" ca="1" si="105"/>
        <v>1</v>
      </c>
      <c r="F2747" s="893" t="str">
        <f t="array" aca="1" ref="F2747" ca="1">IF(G2747&lt;&gt;"",INDIRECT("'"&amp;G2747&amp;"'!"&amp;H2747),"")</f>
        <v/>
      </c>
      <c r="G2747" s="560"/>
      <c r="H2747" s="893"/>
      <c r="I2747" s="931"/>
      <c r="J2747" s="931"/>
      <c r="K2747" s="931"/>
      <c r="L2747" s="920"/>
      <c r="M2747" s="920"/>
      <c r="N2747" s="920"/>
      <c r="S2747" s="919"/>
    </row>
    <row r="2748" spans="1:19" ht="12.75" customHeight="1" x14ac:dyDescent="0.15">
      <c r="A2748" s="935">
        <v>2743</v>
      </c>
      <c r="B2748" s="919"/>
      <c r="C2748" s="920"/>
      <c r="D2748" s="920" t="s">
        <v>4732</v>
      </c>
      <c r="E2748" s="893" t="b">
        <f t="shared" ca="1" si="105"/>
        <v>1</v>
      </c>
      <c r="F2748" s="893" t="str">
        <f t="array" aca="1" ref="F2748" ca="1">IF(G2748&lt;&gt;"",INDIRECT("'"&amp;G2748&amp;"'!"&amp;H2748),"")</f>
        <v/>
      </c>
      <c r="G2748" s="560"/>
      <c r="H2748" s="893"/>
      <c r="I2748" s="920"/>
      <c r="J2748" s="920"/>
      <c r="K2748" s="920"/>
      <c r="L2748" s="920"/>
      <c r="M2748" s="920"/>
      <c r="N2748" s="920"/>
      <c r="S2748" s="919"/>
    </row>
    <row r="2749" spans="1:19" ht="12.75" customHeight="1" x14ac:dyDescent="0.15">
      <c r="A2749" s="914">
        <v>2744</v>
      </c>
      <c r="B2749" s="929">
        <f>'EstExp 12-20'!K134</f>
        <v>0</v>
      </c>
      <c r="C2749" s="930">
        <f t="shared" ref="C2749:C2752" si="114">A2749-B2749</f>
        <v>2744</v>
      </c>
      <c r="D2749" s="920"/>
      <c r="E2749" s="893" t="b">
        <f t="shared" ca="1" si="105"/>
        <v>1</v>
      </c>
      <c r="F2749" s="932">
        <f t="array" aca="1" ref="F2749" ca="1">IF(G2749&lt;&gt;"",INDIRECT("'"&amp;G2749&amp;"'!"&amp;H2749),"")</f>
        <v>0</v>
      </c>
      <c r="G2749" s="560" t="s">
        <v>4786</v>
      </c>
      <c r="H2749" s="893" t="s">
        <v>5409</v>
      </c>
      <c r="I2749" s="920"/>
      <c r="J2749" s="920"/>
      <c r="K2749" s="920"/>
      <c r="L2749" s="920"/>
      <c r="M2749" s="920"/>
      <c r="N2749" s="920"/>
      <c r="S2749" s="919"/>
    </row>
    <row r="2750" spans="1:19" ht="12.75" customHeight="1" x14ac:dyDescent="0.15">
      <c r="A2750" s="914">
        <v>2745</v>
      </c>
      <c r="B2750" s="929">
        <f>'BudgetSum 2-4'!D53</f>
        <v>0</v>
      </c>
      <c r="C2750" s="930">
        <f t="shared" si="114"/>
        <v>2745</v>
      </c>
      <c r="D2750" s="920"/>
      <c r="E2750" s="893" t="b">
        <f t="shared" ca="1" si="105"/>
        <v>1</v>
      </c>
      <c r="F2750" s="932">
        <f t="array" aca="1" ref="F2750" ca="1">IF(G2750&lt;&gt;"",INDIRECT("'"&amp;G2750&amp;"'!"&amp;H2750),"")</f>
        <v>0</v>
      </c>
      <c r="G2750" s="560" t="s">
        <v>4690</v>
      </c>
      <c r="H2750" s="893" t="s">
        <v>5381</v>
      </c>
      <c r="I2750" s="920"/>
      <c r="J2750" s="920"/>
      <c r="K2750" s="920"/>
      <c r="L2750" s="920"/>
      <c r="M2750" s="920"/>
      <c r="N2750" s="920"/>
      <c r="S2750" s="919"/>
    </row>
    <row r="2751" spans="1:19" ht="12.75" customHeight="1" x14ac:dyDescent="0.15">
      <c r="A2751" s="914">
        <v>2746</v>
      </c>
      <c r="B2751" s="929">
        <f>'EstExp 12-20'!H148</f>
        <v>0</v>
      </c>
      <c r="C2751" s="930">
        <f t="shared" si="114"/>
        <v>2746</v>
      </c>
      <c r="D2751" s="920"/>
      <c r="E2751" s="893" t="b">
        <f t="shared" ca="1" si="105"/>
        <v>1</v>
      </c>
      <c r="F2751" s="932">
        <f t="array" aca="1" ref="F2751" ca="1">IF(G2751&lt;&gt;"",INDIRECT("'"&amp;G2751&amp;"'!"&amp;H2751),"")</f>
        <v>0</v>
      </c>
      <c r="G2751" s="560" t="s">
        <v>4786</v>
      </c>
      <c r="H2751" s="893" t="s">
        <v>5410</v>
      </c>
      <c r="I2751" s="920"/>
      <c r="J2751" s="920"/>
      <c r="K2751" s="920"/>
      <c r="L2751" s="920"/>
      <c r="M2751" s="920"/>
      <c r="N2751" s="920"/>
      <c r="S2751" s="919"/>
    </row>
    <row r="2752" spans="1:19" ht="12.75" customHeight="1" x14ac:dyDescent="0.15">
      <c r="A2752" s="914">
        <v>2747</v>
      </c>
      <c r="B2752" s="929">
        <f>'EstExp 12-20'!H149</f>
        <v>0</v>
      </c>
      <c r="C2752" s="930">
        <f t="shared" si="114"/>
        <v>2747</v>
      </c>
      <c r="D2752" s="920"/>
      <c r="E2752" s="893" t="b">
        <f t="shared" ca="1" si="105"/>
        <v>1</v>
      </c>
      <c r="F2752" s="932">
        <f t="array" aca="1" ref="F2752" ca="1">IF(G2752&lt;&gt;"",INDIRECT("'"&amp;G2752&amp;"'!"&amp;H2752),"")</f>
        <v>0</v>
      </c>
      <c r="G2752" s="560" t="s">
        <v>4786</v>
      </c>
      <c r="H2752" s="893" t="s">
        <v>5411</v>
      </c>
      <c r="I2752" s="920"/>
      <c r="J2752" s="920"/>
      <c r="K2752" s="920"/>
      <c r="L2752" s="920"/>
      <c r="M2752" s="920"/>
      <c r="N2752" s="920"/>
      <c r="S2752" s="919"/>
    </row>
    <row r="2753" spans="1:19" ht="12.75" customHeight="1" x14ac:dyDescent="0.15">
      <c r="A2753" s="935">
        <v>2748</v>
      </c>
      <c r="B2753" s="919"/>
      <c r="C2753" s="920"/>
      <c r="D2753" s="920" t="s">
        <v>4732</v>
      </c>
      <c r="E2753" s="893" t="b">
        <f t="shared" ca="1" si="105"/>
        <v>1</v>
      </c>
      <c r="F2753" s="893" t="str">
        <f t="array" aca="1" ref="F2753" ca="1">IF(G2753&lt;&gt;"",INDIRECT("'"&amp;G2753&amp;"'!"&amp;H2753),"")</f>
        <v/>
      </c>
      <c r="G2753" s="560"/>
      <c r="H2753" s="893"/>
      <c r="I2753" s="920"/>
      <c r="J2753" s="920"/>
      <c r="K2753" s="920"/>
      <c r="L2753" s="920"/>
      <c r="M2753" s="920"/>
      <c r="N2753" s="920"/>
      <c r="S2753" s="919"/>
    </row>
    <row r="2754" spans="1:19" ht="12.75" customHeight="1" x14ac:dyDescent="0.15">
      <c r="A2754" s="914">
        <v>2749</v>
      </c>
      <c r="B2754" s="929">
        <f>'EstExp 12-20'!K148</f>
        <v>0</v>
      </c>
      <c r="C2754" s="930">
        <f t="shared" ref="C2754:C2757" si="115">A2754-B2754</f>
        <v>2749</v>
      </c>
      <c r="D2754" s="920"/>
      <c r="E2754" s="893" t="b">
        <f t="shared" ca="1" si="105"/>
        <v>1</v>
      </c>
      <c r="F2754" s="932">
        <f t="array" aca="1" ref="F2754" ca="1">IF(G2754&lt;&gt;"",INDIRECT("'"&amp;G2754&amp;"'!"&amp;H2754),"")</f>
        <v>0</v>
      </c>
      <c r="G2754" s="560" t="s">
        <v>4786</v>
      </c>
      <c r="H2754" s="893" t="s">
        <v>5412</v>
      </c>
      <c r="I2754" s="920"/>
      <c r="J2754" s="920"/>
      <c r="K2754" s="920"/>
      <c r="L2754" s="920"/>
      <c r="M2754" s="920"/>
      <c r="N2754" s="920"/>
      <c r="S2754" s="919"/>
    </row>
    <row r="2755" spans="1:19" ht="12.75" customHeight="1" x14ac:dyDescent="0.15">
      <c r="A2755" s="914">
        <v>2750</v>
      </c>
      <c r="B2755" s="929">
        <f>'EstExp 12-20'!K149</f>
        <v>0</v>
      </c>
      <c r="C2755" s="930">
        <f t="shared" si="115"/>
        <v>2750</v>
      </c>
      <c r="D2755" s="920"/>
      <c r="E2755" s="893" t="b">
        <f t="shared" ca="1" si="105"/>
        <v>1</v>
      </c>
      <c r="F2755" s="932">
        <f t="array" aca="1" ref="F2755" ca="1">IF(G2755&lt;&gt;"",INDIRECT("'"&amp;G2755&amp;"'!"&amp;H2755),"")</f>
        <v>0</v>
      </c>
      <c r="G2755" s="560" t="s">
        <v>4786</v>
      </c>
      <c r="H2755" s="893" t="s">
        <v>5413</v>
      </c>
      <c r="I2755" s="920"/>
      <c r="J2755" s="920"/>
      <c r="K2755" s="920"/>
      <c r="L2755" s="920"/>
      <c r="M2755" s="920"/>
      <c r="N2755" s="920"/>
      <c r="S2755" s="919"/>
    </row>
    <row r="2756" spans="1:19" ht="12.75" customHeight="1" x14ac:dyDescent="0.15">
      <c r="A2756" s="914">
        <v>2751</v>
      </c>
      <c r="B2756" s="929">
        <f>'EstExp 12-20'!H169</f>
        <v>0</v>
      </c>
      <c r="C2756" s="930">
        <f t="shared" si="115"/>
        <v>2751</v>
      </c>
      <c r="D2756" s="920"/>
      <c r="E2756" s="893" t="b">
        <f t="shared" ca="1" si="105"/>
        <v>1</v>
      </c>
      <c r="F2756" s="932">
        <f t="array" aca="1" ref="F2756" ca="1">IF(G2756&lt;&gt;"",INDIRECT("'"&amp;G2756&amp;"'!"&amp;H2756),"")</f>
        <v>0</v>
      </c>
      <c r="G2756" s="560" t="s">
        <v>4786</v>
      </c>
      <c r="H2756" s="893" t="s">
        <v>5414</v>
      </c>
      <c r="I2756" s="920"/>
      <c r="J2756" s="920"/>
      <c r="K2756" s="920"/>
      <c r="L2756" s="920"/>
      <c r="M2756" s="920"/>
      <c r="N2756" s="920"/>
      <c r="S2756" s="919"/>
    </row>
    <row r="2757" spans="1:19" ht="12.75" customHeight="1" x14ac:dyDescent="0.15">
      <c r="A2757" s="914">
        <v>2752</v>
      </c>
      <c r="B2757" s="929">
        <f>'EstExp 12-20'!H170</f>
        <v>263125</v>
      </c>
      <c r="C2757" s="930">
        <f t="shared" si="115"/>
        <v>-260373</v>
      </c>
      <c r="D2757" s="920"/>
      <c r="E2757" s="893" t="b">
        <f t="shared" ca="1" si="105"/>
        <v>1</v>
      </c>
      <c r="F2757" s="932">
        <f t="array" aca="1" ref="F2757" ca="1">IF(G2757&lt;&gt;"",INDIRECT("'"&amp;G2757&amp;"'!"&amp;H2757),"")</f>
        <v>263125</v>
      </c>
      <c r="G2757" s="560" t="s">
        <v>4786</v>
      </c>
      <c r="H2757" s="893" t="s">
        <v>5415</v>
      </c>
      <c r="I2757" s="920"/>
      <c r="J2757" s="920"/>
      <c r="K2757" s="920"/>
      <c r="L2757" s="920"/>
      <c r="M2757" s="920"/>
      <c r="N2757" s="920"/>
      <c r="S2757" s="919"/>
    </row>
    <row r="2758" spans="1:19" ht="12.75" customHeight="1" x14ac:dyDescent="0.15">
      <c r="A2758" s="935">
        <v>2753</v>
      </c>
      <c r="B2758" s="919"/>
      <c r="C2758" s="920"/>
      <c r="D2758" s="920" t="s">
        <v>4732</v>
      </c>
      <c r="E2758" s="893" t="b">
        <f t="shared" ca="1" si="105"/>
        <v>1</v>
      </c>
      <c r="F2758" s="893" t="str">
        <f t="array" aca="1" ref="F2758" ca="1">IF(G2758&lt;&gt;"",INDIRECT("'"&amp;G2758&amp;"'!"&amp;H2758),"")</f>
        <v/>
      </c>
      <c r="G2758" s="560"/>
      <c r="H2758" s="893"/>
      <c r="I2758" s="920"/>
      <c r="J2758" s="920"/>
      <c r="K2758" s="920"/>
      <c r="L2758" s="920"/>
      <c r="M2758" s="920"/>
      <c r="N2758" s="920"/>
      <c r="S2758" s="919"/>
    </row>
    <row r="2759" spans="1:19" ht="12.75" customHeight="1" x14ac:dyDescent="0.15">
      <c r="A2759" s="935">
        <v>2754</v>
      </c>
      <c r="B2759" s="919"/>
      <c r="C2759" s="920"/>
      <c r="D2759" s="931"/>
      <c r="E2759" s="893" t="b">
        <f t="shared" ca="1" si="105"/>
        <v>1</v>
      </c>
      <c r="F2759" s="893" t="str">
        <f t="array" aca="1" ref="F2759" ca="1">IF(G2759&lt;&gt;"",INDIRECT("'"&amp;G2759&amp;"'!"&amp;H2759),"")</f>
        <v/>
      </c>
      <c r="G2759" s="560"/>
      <c r="H2759" s="893"/>
      <c r="I2759" s="931"/>
      <c r="J2759" s="931"/>
      <c r="K2759" s="931"/>
      <c r="L2759" s="920"/>
      <c r="M2759" s="920"/>
      <c r="N2759" s="920"/>
      <c r="S2759" s="919"/>
    </row>
    <row r="2760" spans="1:19" ht="12.75" customHeight="1" x14ac:dyDescent="0.15">
      <c r="A2760" s="935">
        <v>2755</v>
      </c>
      <c r="B2760" s="919"/>
      <c r="C2760" s="920"/>
      <c r="D2760" s="920" t="s">
        <v>4732</v>
      </c>
      <c r="E2760" s="893" t="b">
        <f t="shared" ca="1" si="105"/>
        <v>1</v>
      </c>
      <c r="F2760" s="893" t="str">
        <f t="array" aca="1" ref="F2760" ca="1">IF(G2760&lt;&gt;"",INDIRECT("'"&amp;G2760&amp;"'!"&amp;H2760),"")</f>
        <v/>
      </c>
      <c r="G2760" s="560"/>
      <c r="H2760" s="893"/>
      <c r="I2760" s="920"/>
      <c r="J2760" s="920"/>
      <c r="K2760" s="920"/>
      <c r="L2760" s="920"/>
      <c r="M2760" s="920"/>
      <c r="N2760" s="920"/>
      <c r="S2760" s="919"/>
    </row>
    <row r="2761" spans="1:19" ht="12.75" customHeight="1" x14ac:dyDescent="0.15">
      <c r="A2761" s="914">
        <v>2756</v>
      </c>
      <c r="B2761" s="929">
        <f>'BudgetSum 2-4'!E53</f>
        <v>0</v>
      </c>
      <c r="C2761" s="930">
        <f t="shared" ref="C2761:C2776" si="116">A2761-B2761</f>
        <v>2756</v>
      </c>
      <c r="D2761" s="920"/>
      <c r="E2761" s="893" t="b">
        <f t="shared" ca="1" si="105"/>
        <v>1</v>
      </c>
      <c r="F2761" s="932">
        <f t="array" aca="1" ref="F2761" ca="1">IF(G2761&lt;&gt;"",INDIRECT("'"&amp;G2761&amp;"'!"&amp;H2761),"")</f>
        <v>0</v>
      </c>
      <c r="G2761" s="560" t="s">
        <v>4690</v>
      </c>
      <c r="H2761" s="893" t="s">
        <v>5382</v>
      </c>
      <c r="I2761" s="920"/>
      <c r="J2761" s="920"/>
      <c r="K2761" s="920"/>
      <c r="L2761" s="920"/>
      <c r="M2761" s="920"/>
      <c r="N2761" s="920"/>
      <c r="S2761" s="919"/>
    </row>
    <row r="2762" spans="1:19" ht="12.75" customHeight="1" x14ac:dyDescent="0.15">
      <c r="A2762" s="914">
        <v>2757</v>
      </c>
      <c r="B2762" s="929">
        <f>'EstExp 12-20'!K169</f>
        <v>0</v>
      </c>
      <c r="C2762" s="930">
        <f t="shared" si="116"/>
        <v>2757</v>
      </c>
      <c r="D2762" s="920"/>
      <c r="E2762" s="893" t="b">
        <f t="shared" ca="1" si="105"/>
        <v>1</v>
      </c>
      <c r="F2762" s="932">
        <f t="array" aca="1" ref="F2762" ca="1">IF(G2762&lt;&gt;"",INDIRECT("'"&amp;G2762&amp;"'!"&amp;H2762),"")</f>
        <v>0</v>
      </c>
      <c r="G2762" s="560" t="s">
        <v>4786</v>
      </c>
      <c r="H2762" s="893" t="s">
        <v>5416</v>
      </c>
      <c r="I2762" s="920"/>
      <c r="J2762" s="920"/>
      <c r="K2762" s="920"/>
      <c r="L2762" s="920"/>
      <c r="M2762" s="920"/>
      <c r="N2762" s="920"/>
      <c r="S2762" s="919"/>
    </row>
    <row r="2763" spans="1:19" ht="12.75" customHeight="1" x14ac:dyDescent="0.15">
      <c r="A2763" s="914">
        <v>2758</v>
      </c>
      <c r="B2763" s="929">
        <f>'EstExp 12-20'!K170</f>
        <v>263125</v>
      </c>
      <c r="C2763" s="930">
        <f t="shared" si="116"/>
        <v>-260367</v>
      </c>
      <c r="D2763" s="920"/>
      <c r="E2763" s="893" t="b">
        <f t="shared" ca="1" si="105"/>
        <v>1</v>
      </c>
      <c r="F2763" s="932">
        <f t="array" aca="1" ref="F2763" ca="1">IF(G2763&lt;&gt;"",INDIRECT("'"&amp;G2763&amp;"'!"&amp;H2763),"")</f>
        <v>263125</v>
      </c>
      <c r="G2763" s="560" t="s">
        <v>4786</v>
      </c>
      <c r="H2763" s="893" t="s">
        <v>5417</v>
      </c>
      <c r="I2763" s="920"/>
      <c r="J2763" s="920"/>
      <c r="K2763" s="920"/>
      <c r="L2763" s="920"/>
      <c r="M2763" s="920"/>
      <c r="N2763" s="920"/>
      <c r="S2763" s="919"/>
    </row>
    <row r="2764" spans="1:19" ht="12.75" customHeight="1" x14ac:dyDescent="0.15">
      <c r="A2764" s="914">
        <v>2759</v>
      </c>
      <c r="B2764" s="929">
        <f>'EstExp 12-20'!C189</f>
        <v>0</v>
      </c>
      <c r="C2764" s="930">
        <f t="shared" si="116"/>
        <v>2759</v>
      </c>
      <c r="D2764" s="920"/>
      <c r="E2764" s="893" t="b">
        <f t="shared" ca="1" si="105"/>
        <v>1</v>
      </c>
      <c r="F2764" s="932">
        <f t="array" aca="1" ref="F2764" ca="1">IF(G2764&lt;&gt;"",INDIRECT("'"&amp;G2764&amp;"'!"&amp;H2764),"")</f>
        <v>0</v>
      </c>
      <c r="G2764" s="560" t="s">
        <v>4786</v>
      </c>
      <c r="H2764" s="893" t="s">
        <v>5418</v>
      </c>
      <c r="I2764" s="920"/>
      <c r="J2764" s="920"/>
      <c r="K2764" s="920"/>
      <c r="L2764" s="920"/>
      <c r="M2764" s="920"/>
      <c r="N2764" s="920"/>
      <c r="S2764" s="919"/>
    </row>
    <row r="2765" spans="1:19" ht="12.75" customHeight="1" x14ac:dyDescent="0.15">
      <c r="A2765" s="914">
        <v>2760</v>
      </c>
      <c r="B2765" s="929">
        <f>'EstExp 12-20'!D189</f>
        <v>0</v>
      </c>
      <c r="C2765" s="930">
        <f t="shared" si="116"/>
        <v>2760</v>
      </c>
      <c r="D2765" s="920"/>
      <c r="E2765" s="893" t="b">
        <f t="shared" ca="1" si="105"/>
        <v>1</v>
      </c>
      <c r="F2765" s="932">
        <f t="array" aca="1" ref="F2765" ca="1">IF(G2765&lt;&gt;"",INDIRECT("'"&amp;G2765&amp;"'!"&amp;H2765),"")</f>
        <v>0</v>
      </c>
      <c r="G2765" s="560" t="s">
        <v>4786</v>
      </c>
      <c r="H2765" s="893" t="s">
        <v>5419</v>
      </c>
      <c r="I2765" s="920"/>
      <c r="J2765" s="920"/>
      <c r="K2765" s="920"/>
      <c r="L2765" s="920"/>
      <c r="M2765" s="920"/>
      <c r="N2765" s="920"/>
      <c r="S2765" s="919"/>
    </row>
    <row r="2766" spans="1:19" ht="12.75" customHeight="1" x14ac:dyDescent="0.15">
      <c r="A2766" s="914">
        <v>2761</v>
      </c>
      <c r="B2766" s="929">
        <f>'EstExp 12-20'!E189</f>
        <v>0</v>
      </c>
      <c r="C2766" s="930">
        <f t="shared" si="116"/>
        <v>2761</v>
      </c>
      <c r="D2766" s="920"/>
      <c r="E2766" s="893" t="b">
        <f t="shared" ca="1" si="105"/>
        <v>1</v>
      </c>
      <c r="F2766" s="932">
        <f t="array" aca="1" ref="F2766" ca="1">IF(G2766&lt;&gt;"",INDIRECT("'"&amp;G2766&amp;"'!"&amp;H2766),"")</f>
        <v>0</v>
      </c>
      <c r="G2766" s="560" t="s">
        <v>4786</v>
      </c>
      <c r="H2766" s="893" t="s">
        <v>5420</v>
      </c>
      <c r="I2766" s="920"/>
      <c r="J2766" s="920"/>
      <c r="K2766" s="920"/>
      <c r="L2766" s="920"/>
      <c r="M2766" s="920"/>
      <c r="N2766" s="920"/>
      <c r="S2766" s="919"/>
    </row>
    <row r="2767" spans="1:19" ht="12.75" customHeight="1" x14ac:dyDescent="0.15">
      <c r="A2767" s="914">
        <v>2762</v>
      </c>
      <c r="B2767" s="929">
        <f>'EstExp 12-20'!E198</f>
        <v>0</v>
      </c>
      <c r="C2767" s="930">
        <f t="shared" si="116"/>
        <v>2762</v>
      </c>
      <c r="D2767" s="920"/>
      <c r="E2767" s="893" t="b">
        <f t="shared" ca="1" si="105"/>
        <v>1</v>
      </c>
      <c r="F2767" s="932">
        <f t="array" aca="1" ref="F2767" ca="1">IF(G2767&lt;&gt;"",INDIRECT("'"&amp;G2767&amp;"'!"&amp;H2767),"")</f>
        <v>0</v>
      </c>
      <c r="G2767" s="560" t="s">
        <v>4786</v>
      </c>
      <c r="H2767" s="893" t="s">
        <v>5421</v>
      </c>
      <c r="I2767" s="920"/>
      <c r="J2767" s="920"/>
      <c r="K2767" s="920"/>
      <c r="L2767" s="920"/>
      <c r="M2767" s="920"/>
      <c r="N2767" s="920"/>
      <c r="S2767" s="919"/>
    </row>
    <row r="2768" spans="1:19" ht="12.75" customHeight="1" x14ac:dyDescent="0.15">
      <c r="A2768" s="914">
        <v>2763</v>
      </c>
      <c r="B2768" s="929">
        <f>'EstExp 12-20'!E199</f>
        <v>0</v>
      </c>
      <c r="C2768" s="930">
        <f t="shared" si="116"/>
        <v>2763</v>
      </c>
      <c r="D2768" s="920"/>
      <c r="E2768" s="893" t="b">
        <f t="shared" ca="1" si="105"/>
        <v>1</v>
      </c>
      <c r="F2768" s="932">
        <f t="array" aca="1" ref="F2768" ca="1">IF(G2768&lt;&gt;"",INDIRECT("'"&amp;G2768&amp;"'!"&amp;H2768),"")</f>
        <v>0</v>
      </c>
      <c r="G2768" s="560" t="s">
        <v>4786</v>
      </c>
      <c r="H2768" s="893" t="s">
        <v>5422</v>
      </c>
      <c r="I2768" s="920"/>
      <c r="J2768" s="920"/>
      <c r="K2768" s="920"/>
      <c r="L2768" s="920"/>
      <c r="M2768" s="920"/>
      <c r="N2768" s="920"/>
      <c r="S2768" s="919"/>
    </row>
    <row r="2769" spans="1:19" ht="12.75" customHeight="1" x14ac:dyDescent="0.15">
      <c r="A2769" s="914">
        <v>2764</v>
      </c>
      <c r="B2769" s="929">
        <f>'EstExp 12-20'!F189</f>
        <v>0</v>
      </c>
      <c r="C2769" s="930">
        <f t="shared" si="116"/>
        <v>2764</v>
      </c>
      <c r="D2769" s="920"/>
      <c r="E2769" s="893" t="b">
        <f t="shared" ca="1" si="105"/>
        <v>1</v>
      </c>
      <c r="F2769" s="932">
        <f t="array" aca="1" ref="F2769" ca="1">IF(G2769&lt;&gt;"",INDIRECT("'"&amp;G2769&amp;"'!"&amp;H2769),"")</f>
        <v>0</v>
      </c>
      <c r="G2769" s="560" t="s">
        <v>4786</v>
      </c>
      <c r="H2769" s="893" t="s">
        <v>5423</v>
      </c>
      <c r="I2769" s="920"/>
      <c r="J2769" s="920"/>
      <c r="K2769" s="920"/>
      <c r="L2769" s="920"/>
      <c r="M2769" s="920"/>
      <c r="N2769" s="920"/>
      <c r="S2769" s="919"/>
    </row>
    <row r="2770" spans="1:19" ht="12.75" customHeight="1" x14ac:dyDescent="0.15">
      <c r="A2770" s="914">
        <v>2765</v>
      </c>
      <c r="B2770" s="929">
        <f>'EstExp 12-20'!G189</f>
        <v>0</v>
      </c>
      <c r="C2770" s="930">
        <f t="shared" si="116"/>
        <v>2765</v>
      </c>
      <c r="D2770" s="920"/>
      <c r="E2770" s="893" t="b">
        <f t="shared" ca="1" si="105"/>
        <v>1</v>
      </c>
      <c r="F2770" s="932">
        <f t="array" aca="1" ref="F2770" ca="1">IF(G2770&lt;&gt;"",INDIRECT("'"&amp;G2770&amp;"'!"&amp;H2770),"")</f>
        <v>0</v>
      </c>
      <c r="G2770" s="560" t="s">
        <v>4786</v>
      </c>
      <c r="H2770" s="893" t="s">
        <v>5424</v>
      </c>
      <c r="I2770" s="920"/>
      <c r="J2770" s="920"/>
      <c r="K2770" s="920"/>
      <c r="L2770" s="920"/>
      <c r="M2770" s="920"/>
      <c r="N2770" s="920"/>
      <c r="S2770" s="919"/>
    </row>
    <row r="2771" spans="1:19" ht="12.75" customHeight="1" x14ac:dyDescent="0.15">
      <c r="A2771" s="914">
        <v>2766</v>
      </c>
      <c r="B2771" s="929">
        <f>'EstExp 12-20'!H189</f>
        <v>0</v>
      </c>
      <c r="C2771" s="930">
        <f t="shared" si="116"/>
        <v>2766</v>
      </c>
      <c r="D2771" s="920"/>
      <c r="E2771" s="893" t="b">
        <f t="shared" ca="1" si="105"/>
        <v>1</v>
      </c>
      <c r="F2771" s="932">
        <f t="array" aca="1" ref="F2771" ca="1">IF(G2771&lt;&gt;"",INDIRECT("'"&amp;G2771&amp;"'!"&amp;H2771),"")</f>
        <v>0</v>
      </c>
      <c r="G2771" s="560" t="s">
        <v>4786</v>
      </c>
      <c r="H2771" s="893" t="s">
        <v>5425</v>
      </c>
      <c r="I2771" s="920"/>
      <c r="J2771" s="920"/>
      <c r="K2771" s="920"/>
      <c r="L2771" s="920"/>
      <c r="M2771" s="920"/>
      <c r="N2771" s="920"/>
      <c r="S2771" s="919"/>
    </row>
    <row r="2772" spans="1:19" ht="12.75" customHeight="1" x14ac:dyDescent="0.15">
      <c r="A2772" s="914">
        <v>2767</v>
      </c>
      <c r="B2772" s="929">
        <f>'EstExp 12-20'!H198</f>
        <v>0</v>
      </c>
      <c r="C2772" s="930">
        <f t="shared" si="116"/>
        <v>2767</v>
      </c>
      <c r="D2772" s="920"/>
      <c r="E2772" s="893" t="b">
        <f t="shared" ca="1" si="105"/>
        <v>1</v>
      </c>
      <c r="F2772" s="932">
        <f t="array" aca="1" ref="F2772" ca="1">IF(G2772&lt;&gt;"",INDIRECT("'"&amp;G2772&amp;"'!"&amp;H2772),"")</f>
        <v>0</v>
      </c>
      <c r="G2772" s="560" t="s">
        <v>4786</v>
      </c>
      <c r="H2772" s="893" t="s">
        <v>5426</v>
      </c>
      <c r="I2772" s="920"/>
      <c r="J2772" s="920"/>
      <c r="K2772" s="920"/>
      <c r="L2772" s="920"/>
      <c r="M2772" s="920"/>
      <c r="N2772" s="920"/>
      <c r="S2772" s="919"/>
    </row>
    <row r="2773" spans="1:19" ht="12.75" customHeight="1" x14ac:dyDescent="0.15">
      <c r="A2773" s="914">
        <v>2768</v>
      </c>
      <c r="B2773" s="929">
        <f>'EstExp 12-20'!H199</f>
        <v>0</v>
      </c>
      <c r="C2773" s="930">
        <f t="shared" si="116"/>
        <v>2768</v>
      </c>
      <c r="D2773" s="920"/>
      <c r="E2773" s="893" t="b">
        <f t="shared" ca="1" si="105"/>
        <v>1</v>
      </c>
      <c r="F2773" s="932">
        <f t="array" aca="1" ref="F2773" ca="1">IF(G2773&lt;&gt;"",INDIRECT("'"&amp;G2773&amp;"'!"&amp;H2773),"")</f>
        <v>0</v>
      </c>
      <c r="G2773" s="560" t="s">
        <v>4786</v>
      </c>
      <c r="H2773" s="893" t="s">
        <v>5427</v>
      </c>
      <c r="I2773" s="920"/>
      <c r="J2773" s="920"/>
      <c r="K2773" s="920"/>
      <c r="L2773" s="920"/>
      <c r="M2773" s="920"/>
      <c r="N2773" s="920"/>
      <c r="S2773" s="919"/>
    </row>
    <row r="2774" spans="1:19" ht="12.75" customHeight="1" x14ac:dyDescent="0.15">
      <c r="A2774" s="914">
        <v>2769</v>
      </c>
      <c r="B2774" s="929">
        <f>'EstExp 12-20'!H200</f>
        <v>0</v>
      </c>
      <c r="C2774" s="930">
        <f t="shared" si="116"/>
        <v>2769</v>
      </c>
      <c r="D2774" s="920"/>
      <c r="E2774" s="893" t="b">
        <f t="shared" ca="1" si="105"/>
        <v>1</v>
      </c>
      <c r="F2774" s="932">
        <f t="array" aca="1" ref="F2774" ca="1">IF(G2774&lt;&gt;"",INDIRECT("'"&amp;G2774&amp;"'!"&amp;H2774),"")</f>
        <v>0</v>
      </c>
      <c r="G2774" s="560" t="s">
        <v>4786</v>
      </c>
      <c r="H2774" s="893" t="s">
        <v>5428</v>
      </c>
      <c r="I2774" s="920"/>
      <c r="J2774" s="920"/>
      <c r="K2774" s="920"/>
      <c r="L2774" s="920"/>
      <c r="M2774" s="920"/>
      <c r="N2774" s="920"/>
      <c r="S2774" s="919"/>
    </row>
    <row r="2775" spans="1:19" ht="12.75" customHeight="1" x14ac:dyDescent="0.15">
      <c r="A2775" s="914">
        <v>2770</v>
      </c>
      <c r="B2775" s="929">
        <f>'EstExp 12-20'!H205</f>
        <v>0</v>
      </c>
      <c r="C2775" s="930">
        <f t="shared" si="116"/>
        <v>2770</v>
      </c>
      <c r="D2775" s="920"/>
      <c r="E2775" s="893" t="b">
        <f t="shared" ca="1" si="105"/>
        <v>1</v>
      </c>
      <c r="F2775" s="932">
        <f t="array" aca="1" ref="F2775" ca="1">IF(G2775&lt;&gt;"",INDIRECT("'"&amp;G2775&amp;"'!"&amp;H2775),"")</f>
        <v>0</v>
      </c>
      <c r="G2775" s="560" t="s">
        <v>4786</v>
      </c>
      <c r="H2775" s="893" t="s">
        <v>5429</v>
      </c>
      <c r="I2775" s="920"/>
      <c r="J2775" s="920"/>
      <c r="K2775" s="920"/>
      <c r="L2775" s="920"/>
      <c r="M2775" s="920"/>
      <c r="N2775" s="920"/>
      <c r="S2775" s="919"/>
    </row>
    <row r="2776" spans="1:19" ht="12.75" customHeight="1" x14ac:dyDescent="0.15">
      <c r="A2776" s="914">
        <v>2771</v>
      </c>
      <c r="B2776" s="929">
        <f>'EstExp 12-20'!H206</f>
        <v>0</v>
      </c>
      <c r="C2776" s="930">
        <f t="shared" si="116"/>
        <v>2771</v>
      </c>
      <c r="D2776" s="920"/>
      <c r="E2776" s="893" t="b">
        <f t="shared" ca="1" si="105"/>
        <v>1</v>
      </c>
      <c r="F2776" s="932">
        <f t="array" aca="1" ref="F2776" ca="1">IF(G2776&lt;&gt;"",INDIRECT("'"&amp;G2776&amp;"'!"&amp;H2776),"")</f>
        <v>0</v>
      </c>
      <c r="G2776" s="560" t="s">
        <v>4786</v>
      </c>
      <c r="H2776" s="893" t="s">
        <v>5430</v>
      </c>
      <c r="I2776" s="920"/>
      <c r="J2776" s="920"/>
      <c r="K2776" s="920"/>
      <c r="L2776" s="920"/>
      <c r="M2776" s="920"/>
      <c r="N2776" s="920"/>
      <c r="S2776" s="919"/>
    </row>
    <row r="2777" spans="1:19" ht="12.75" customHeight="1" x14ac:dyDescent="0.15">
      <c r="A2777" s="935">
        <v>2772</v>
      </c>
      <c r="B2777" s="919"/>
      <c r="C2777" s="920"/>
      <c r="D2777" s="931" t="s">
        <v>4732</v>
      </c>
      <c r="E2777" s="893" t="b">
        <f t="shared" ca="1" si="105"/>
        <v>1</v>
      </c>
      <c r="F2777" s="893" t="str">
        <f t="array" aca="1" ref="F2777" ca="1">IF(G2777&lt;&gt;"",INDIRECT("'"&amp;G2777&amp;"'!"&amp;H2777),"")</f>
        <v/>
      </c>
      <c r="G2777" s="560"/>
      <c r="H2777" s="893"/>
      <c r="I2777" s="931"/>
      <c r="J2777" s="931"/>
      <c r="K2777" s="931"/>
      <c r="L2777" s="920"/>
      <c r="M2777" s="920"/>
      <c r="N2777" s="920"/>
      <c r="S2777" s="919"/>
    </row>
    <row r="2778" spans="1:19" ht="12.75" customHeight="1" x14ac:dyDescent="0.15">
      <c r="A2778" s="935">
        <v>2773</v>
      </c>
      <c r="B2778" s="919"/>
      <c r="C2778" s="920"/>
      <c r="D2778" s="920" t="s">
        <v>4732</v>
      </c>
      <c r="E2778" s="893" t="b">
        <f t="shared" ca="1" si="105"/>
        <v>1</v>
      </c>
      <c r="F2778" s="893" t="str">
        <f t="array" aca="1" ref="F2778" ca="1">IF(G2778&lt;&gt;"",INDIRECT("'"&amp;G2778&amp;"'!"&amp;H2778),"")</f>
        <v/>
      </c>
      <c r="G2778" s="560"/>
      <c r="H2778" s="893"/>
      <c r="I2778" s="920"/>
      <c r="J2778" s="920"/>
      <c r="K2778" s="920"/>
      <c r="L2778" s="920"/>
      <c r="M2778" s="920"/>
      <c r="N2778" s="920"/>
      <c r="S2778" s="919"/>
    </row>
    <row r="2779" spans="1:19" ht="12.75" customHeight="1" x14ac:dyDescent="0.15">
      <c r="A2779" s="935">
        <v>2774</v>
      </c>
      <c r="B2779" s="919"/>
      <c r="C2779" s="920"/>
      <c r="D2779" s="931"/>
      <c r="E2779" s="893" t="b">
        <f t="shared" ca="1" si="105"/>
        <v>1</v>
      </c>
      <c r="F2779" s="893" t="str">
        <f t="array" aca="1" ref="F2779" ca="1">IF(G2779&lt;&gt;"",INDIRECT("'"&amp;G2779&amp;"'!"&amp;H2779),"")</f>
        <v/>
      </c>
      <c r="G2779" s="560"/>
      <c r="H2779" s="893"/>
      <c r="I2779" s="931"/>
      <c r="J2779" s="931"/>
      <c r="K2779" s="931"/>
      <c r="L2779" s="920"/>
      <c r="M2779" s="920"/>
      <c r="N2779" s="920"/>
      <c r="S2779" s="919"/>
    </row>
    <row r="2780" spans="1:19" ht="12.75" customHeight="1" x14ac:dyDescent="0.15">
      <c r="A2780" s="914">
        <v>2775</v>
      </c>
      <c r="B2780" s="929">
        <f>'EstExp 12-20'!K189</f>
        <v>0</v>
      </c>
      <c r="C2780" s="930">
        <f t="shared" ref="C2780:C2781" si="117">A2780-B2780</f>
        <v>2775</v>
      </c>
      <c r="D2780" s="920"/>
      <c r="E2780" s="893" t="b">
        <f t="shared" ca="1" si="105"/>
        <v>1</v>
      </c>
      <c r="F2780" s="932">
        <f t="array" aca="1" ref="F2780" ca="1">IF(G2780&lt;&gt;"",INDIRECT("'"&amp;G2780&amp;"'!"&amp;H2780),"")</f>
        <v>0</v>
      </c>
      <c r="G2780" s="560" t="s">
        <v>4786</v>
      </c>
      <c r="H2780" s="893" t="s">
        <v>5431</v>
      </c>
      <c r="I2780" s="920"/>
      <c r="J2780" s="920"/>
      <c r="K2780" s="920"/>
      <c r="L2780" s="920"/>
      <c r="M2780" s="920"/>
      <c r="N2780" s="920"/>
      <c r="S2780" s="919"/>
    </row>
    <row r="2781" spans="1:19" ht="12.75" customHeight="1" x14ac:dyDescent="0.15">
      <c r="A2781" s="914">
        <v>2776</v>
      </c>
      <c r="B2781" s="929">
        <f>'EstExp 12-20'!K198</f>
        <v>0</v>
      </c>
      <c r="C2781" s="930">
        <f t="shared" si="117"/>
        <v>2776</v>
      </c>
      <c r="D2781" s="920"/>
      <c r="E2781" s="893" t="b">
        <f t="shared" ca="1" si="105"/>
        <v>1</v>
      </c>
      <c r="F2781" s="932">
        <f t="array" aca="1" ref="F2781" ca="1">IF(G2781&lt;&gt;"",INDIRECT("'"&amp;G2781&amp;"'!"&amp;H2781),"")</f>
        <v>0</v>
      </c>
      <c r="G2781" s="560" t="s">
        <v>4786</v>
      </c>
      <c r="H2781" s="893" t="s">
        <v>5432</v>
      </c>
      <c r="I2781" s="920"/>
      <c r="J2781" s="920"/>
      <c r="K2781" s="920"/>
      <c r="L2781" s="920"/>
      <c r="M2781" s="920"/>
      <c r="N2781" s="920"/>
      <c r="S2781" s="919"/>
    </row>
    <row r="2782" spans="1:19" ht="12.75" customHeight="1" x14ac:dyDescent="0.15">
      <c r="A2782" s="935">
        <v>2777</v>
      </c>
      <c r="B2782" s="919"/>
      <c r="C2782" s="920"/>
      <c r="D2782" s="931"/>
      <c r="E2782" s="893" t="b">
        <f t="shared" ca="1" si="105"/>
        <v>1</v>
      </c>
      <c r="F2782" s="893" t="str">
        <f t="array" aca="1" ref="F2782" ca="1">IF(G2782&lt;&gt;"",INDIRECT("'"&amp;G2782&amp;"'!"&amp;H2782),"")</f>
        <v/>
      </c>
      <c r="G2782" s="560"/>
      <c r="H2782" s="893"/>
      <c r="I2782" s="931"/>
      <c r="J2782" s="931"/>
      <c r="K2782" s="931"/>
      <c r="L2782" s="920"/>
      <c r="M2782" s="920"/>
      <c r="N2782" s="920"/>
      <c r="S2782" s="919"/>
    </row>
    <row r="2783" spans="1:19" ht="12.75" customHeight="1" x14ac:dyDescent="0.15">
      <c r="A2783" s="914">
        <v>2778</v>
      </c>
      <c r="B2783" s="929">
        <f>'EstExp 12-20'!K199</f>
        <v>0</v>
      </c>
      <c r="C2783" s="930">
        <f t="shared" ref="C2783:C2790" si="118">A2783-B2783</f>
        <v>2778</v>
      </c>
      <c r="D2783" s="920"/>
      <c r="E2783" s="893" t="b">
        <f t="shared" ca="1" si="105"/>
        <v>1</v>
      </c>
      <c r="F2783" s="932">
        <f t="array" aca="1" ref="F2783" ca="1">IF(G2783&lt;&gt;"",INDIRECT("'"&amp;G2783&amp;"'!"&amp;H2783),"")</f>
        <v>0</v>
      </c>
      <c r="G2783" s="560" t="s">
        <v>4786</v>
      </c>
      <c r="H2783" s="893" t="s">
        <v>5433</v>
      </c>
      <c r="I2783" s="920"/>
      <c r="J2783" s="920"/>
      <c r="K2783" s="920"/>
      <c r="L2783" s="920"/>
      <c r="M2783" s="920"/>
      <c r="N2783" s="920"/>
      <c r="S2783" s="919"/>
    </row>
    <row r="2784" spans="1:19" ht="12.75" customHeight="1" x14ac:dyDescent="0.15">
      <c r="A2784" s="914">
        <v>2779</v>
      </c>
      <c r="B2784" s="929">
        <f>'BudgetSum 2-4'!F53</f>
        <v>0</v>
      </c>
      <c r="C2784" s="930">
        <f t="shared" si="118"/>
        <v>2779</v>
      </c>
      <c r="D2784" s="920"/>
      <c r="E2784" s="893" t="b">
        <f t="shared" ca="1" si="105"/>
        <v>1</v>
      </c>
      <c r="F2784" s="932">
        <f t="array" aca="1" ref="F2784" ca="1">IF(G2784&lt;&gt;"",INDIRECT("'"&amp;G2784&amp;"'!"&amp;H2784),"")</f>
        <v>0</v>
      </c>
      <c r="G2784" s="560" t="s">
        <v>4690</v>
      </c>
      <c r="H2784" s="893" t="s">
        <v>5383</v>
      </c>
      <c r="I2784" s="920"/>
      <c r="J2784" s="920"/>
      <c r="K2784" s="920"/>
      <c r="L2784" s="920"/>
      <c r="M2784" s="920"/>
      <c r="N2784" s="920"/>
      <c r="S2784" s="919"/>
    </row>
    <row r="2785" spans="1:19" ht="12.75" customHeight="1" x14ac:dyDescent="0.15">
      <c r="A2785" s="914">
        <v>2780</v>
      </c>
      <c r="B2785" s="929">
        <f>'EstExp 12-20'!K205</f>
        <v>0</v>
      </c>
      <c r="C2785" s="930">
        <f t="shared" si="118"/>
        <v>2780</v>
      </c>
      <c r="D2785" s="920"/>
      <c r="E2785" s="893" t="b">
        <f t="shared" ca="1" si="105"/>
        <v>1</v>
      </c>
      <c r="F2785" s="932">
        <f t="array" aca="1" ref="F2785" ca="1">IF(G2785&lt;&gt;"",INDIRECT("'"&amp;G2785&amp;"'!"&amp;H2785),"")</f>
        <v>0</v>
      </c>
      <c r="G2785" s="560" t="s">
        <v>4786</v>
      </c>
      <c r="H2785" s="893" t="s">
        <v>5434</v>
      </c>
      <c r="I2785" s="920"/>
      <c r="J2785" s="920"/>
      <c r="K2785" s="920"/>
      <c r="L2785" s="920"/>
      <c r="M2785" s="920"/>
      <c r="N2785" s="920"/>
      <c r="S2785" s="919"/>
    </row>
    <row r="2786" spans="1:19" ht="12.75" customHeight="1" x14ac:dyDescent="0.15">
      <c r="A2786" s="914">
        <v>2781</v>
      </c>
      <c r="B2786" s="929">
        <f>'EstExp 12-20'!K206</f>
        <v>0</v>
      </c>
      <c r="C2786" s="930">
        <f t="shared" si="118"/>
        <v>2781</v>
      </c>
      <c r="D2786" s="920"/>
      <c r="E2786" s="893" t="b">
        <f t="shared" ca="1" si="105"/>
        <v>1</v>
      </c>
      <c r="F2786" s="932">
        <f t="array" aca="1" ref="F2786" ca="1">IF(G2786&lt;&gt;"",INDIRECT("'"&amp;G2786&amp;"'!"&amp;H2786),"")</f>
        <v>0</v>
      </c>
      <c r="G2786" s="560" t="s">
        <v>4786</v>
      </c>
      <c r="H2786" s="893" t="s">
        <v>5435</v>
      </c>
      <c r="I2786" s="920"/>
      <c r="J2786" s="920"/>
      <c r="K2786" s="920"/>
      <c r="L2786" s="920"/>
      <c r="M2786" s="920"/>
      <c r="N2786" s="920"/>
      <c r="S2786" s="919"/>
    </row>
    <row r="2787" spans="1:19" ht="12.75" customHeight="1" x14ac:dyDescent="0.15">
      <c r="A2787" s="914">
        <v>2782</v>
      </c>
      <c r="B2787" s="929">
        <f>'EstExp 12-20'!H287</f>
        <v>0</v>
      </c>
      <c r="C2787" s="930">
        <f t="shared" si="118"/>
        <v>2782</v>
      </c>
      <c r="D2787" s="920"/>
      <c r="E2787" s="893" t="b">
        <f t="shared" ca="1" si="105"/>
        <v>1</v>
      </c>
      <c r="F2787" s="932">
        <f t="array" aca="1" ref="F2787" ca="1">IF(G2787&lt;&gt;"",INDIRECT("'"&amp;G2787&amp;"'!"&amp;H2787),"")</f>
        <v>0</v>
      </c>
      <c r="G2787" s="560" t="s">
        <v>4786</v>
      </c>
      <c r="H2787" s="893" t="s">
        <v>5436</v>
      </c>
      <c r="I2787" s="920"/>
      <c r="J2787" s="920"/>
      <c r="K2787" s="920"/>
      <c r="L2787" s="920"/>
      <c r="M2787" s="920"/>
      <c r="N2787" s="920"/>
      <c r="S2787" s="919"/>
    </row>
    <row r="2788" spans="1:19" ht="12.75" customHeight="1" x14ac:dyDescent="0.15">
      <c r="A2788" s="914">
        <v>2783</v>
      </c>
      <c r="B2788" s="929">
        <f>'EstExp 12-20'!H288</f>
        <v>0</v>
      </c>
      <c r="C2788" s="930">
        <f t="shared" si="118"/>
        <v>2783</v>
      </c>
      <c r="D2788" s="920"/>
      <c r="E2788" s="893" t="b">
        <f t="shared" ca="1" si="105"/>
        <v>1</v>
      </c>
      <c r="F2788" s="932">
        <f t="array" aca="1" ref="F2788" ca="1">IF(G2788&lt;&gt;"",INDIRECT("'"&amp;G2788&amp;"'!"&amp;H2788),"")</f>
        <v>0</v>
      </c>
      <c r="G2788" s="560" t="s">
        <v>4786</v>
      </c>
      <c r="H2788" s="893" t="s">
        <v>5437</v>
      </c>
      <c r="I2788" s="920"/>
      <c r="J2788" s="920"/>
      <c r="K2788" s="920"/>
      <c r="L2788" s="920"/>
      <c r="M2788" s="920"/>
      <c r="N2788" s="920"/>
      <c r="S2788" s="919"/>
    </row>
    <row r="2789" spans="1:19" ht="12.75" customHeight="1" x14ac:dyDescent="0.15">
      <c r="A2789" s="914">
        <v>2784</v>
      </c>
      <c r="B2789" s="929">
        <f>'EstExp 12-20'!K287</f>
        <v>0</v>
      </c>
      <c r="C2789" s="930">
        <f t="shared" si="118"/>
        <v>2784</v>
      </c>
      <c r="D2789" s="920"/>
      <c r="E2789" s="893" t="b">
        <f t="shared" ca="1" si="105"/>
        <v>1</v>
      </c>
      <c r="F2789" s="932">
        <f t="array" aca="1" ref="F2789" ca="1">IF(G2789&lt;&gt;"",INDIRECT("'"&amp;G2789&amp;"'!"&amp;H2789),"")</f>
        <v>0</v>
      </c>
      <c r="G2789" s="560" t="s">
        <v>4786</v>
      </c>
      <c r="H2789" s="893" t="s">
        <v>5438</v>
      </c>
      <c r="I2789" s="920"/>
      <c r="J2789" s="920"/>
      <c r="K2789" s="920"/>
      <c r="L2789" s="920"/>
      <c r="M2789" s="920"/>
      <c r="N2789" s="920"/>
      <c r="S2789" s="919"/>
    </row>
    <row r="2790" spans="1:19" ht="12.75" customHeight="1" x14ac:dyDescent="0.15">
      <c r="A2790" s="914">
        <v>2785</v>
      </c>
      <c r="B2790" s="929">
        <f>'EstExp 12-20'!K288</f>
        <v>0</v>
      </c>
      <c r="C2790" s="930">
        <f t="shared" si="118"/>
        <v>2785</v>
      </c>
      <c r="D2790" s="920"/>
      <c r="E2790" s="893" t="b">
        <f t="shared" ca="1" si="105"/>
        <v>1</v>
      </c>
      <c r="F2790" s="932">
        <f t="array" aca="1" ref="F2790" ca="1">IF(G2790&lt;&gt;"",INDIRECT("'"&amp;G2790&amp;"'!"&amp;H2790),"")</f>
        <v>0</v>
      </c>
      <c r="G2790" s="560" t="s">
        <v>4786</v>
      </c>
      <c r="H2790" s="893" t="s">
        <v>5439</v>
      </c>
      <c r="I2790" s="920"/>
      <c r="J2790" s="920"/>
      <c r="K2790" s="920"/>
      <c r="L2790" s="920"/>
      <c r="M2790" s="920"/>
      <c r="N2790" s="920"/>
      <c r="S2790" s="919"/>
    </row>
    <row r="2791" spans="1:19" ht="12.75" customHeight="1" x14ac:dyDescent="0.15">
      <c r="A2791" s="935">
        <v>2786</v>
      </c>
      <c r="B2791" s="919"/>
      <c r="C2791" s="920"/>
      <c r="D2791" s="931"/>
      <c r="E2791" s="893" t="b">
        <f t="shared" ca="1" si="105"/>
        <v>1</v>
      </c>
      <c r="F2791" s="893" t="str">
        <f t="array" aca="1" ref="F2791" ca="1">IF(G2791&lt;&gt;"",INDIRECT("'"&amp;G2791&amp;"'!"&amp;H2791),"")</f>
        <v/>
      </c>
      <c r="G2791" s="560"/>
      <c r="H2791" s="893"/>
      <c r="I2791" s="931"/>
      <c r="J2791" s="931"/>
      <c r="K2791" s="931"/>
      <c r="L2791" s="920"/>
      <c r="M2791" s="920"/>
      <c r="N2791" s="920"/>
      <c r="S2791" s="919"/>
    </row>
    <row r="2792" spans="1:19" ht="12.75" customHeight="1" x14ac:dyDescent="0.15">
      <c r="A2792" s="914">
        <v>2787</v>
      </c>
      <c r="B2792" s="929">
        <f>'BudgetSum 2-4'!H53</f>
        <v>0</v>
      </c>
      <c r="C2792" s="930">
        <f>A2792-B2792</f>
        <v>2787</v>
      </c>
      <c r="D2792" s="920"/>
      <c r="E2792" s="893" t="b">
        <f t="shared" ca="1" si="105"/>
        <v>1</v>
      </c>
      <c r="F2792" s="932">
        <f t="array" aca="1" ref="F2792" ca="1">IF(G2792&lt;&gt;"",INDIRECT("'"&amp;G2792&amp;"'!"&amp;H2792),"")</f>
        <v>0</v>
      </c>
      <c r="G2792" s="560" t="s">
        <v>4690</v>
      </c>
      <c r="H2792" s="893" t="s">
        <v>5385</v>
      </c>
      <c r="I2792" s="920"/>
      <c r="J2792" s="920"/>
      <c r="K2792" s="920"/>
      <c r="L2792" s="920"/>
      <c r="M2792" s="920"/>
      <c r="N2792" s="920"/>
      <c r="S2792" s="919"/>
    </row>
    <row r="2793" spans="1:19" ht="12.75" customHeight="1" x14ac:dyDescent="0.15">
      <c r="A2793" s="935">
        <v>2788</v>
      </c>
      <c r="B2793" s="919"/>
      <c r="C2793" s="920"/>
      <c r="D2793" s="931"/>
      <c r="E2793" s="893" t="b">
        <f t="shared" ca="1" si="105"/>
        <v>1</v>
      </c>
      <c r="F2793" s="893" t="str">
        <f t="array" aca="1" ref="F2793" ca="1">IF(G2793&lt;&gt;"",INDIRECT("'"&amp;G2793&amp;"'!"&amp;H2793),"")</f>
        <v/>
      </c>
      <c r="G2793" s="560"/>
      <c r="H2793" s="893"/>
      <c r="I2793" s="931"/>
      <c r="J2793" s="931"/>
      <c r="K2793" s="931"/>
      <c r="L2793" s="920"/>
      <c r="M2793" s="920"/>
      <c r="N2793" s="920"/>
      <c r="S2793" s="919"/>
    </row>
    <row r="2794" spans="1:19" ht="12.75" customHeight="1" x14ac:dyDescent="0.15">
      <c r="A2794" s="935">
        <v>2789</v>
      </c>
      <c r="B2794" s="919"/>
      <c r="C2794" s="920"/>
      <c r="D2794" s="931"/>
      <c r="E2794" s="893" t="b">
        <f t="shared" ca="1" si="105"/>
        <v>1</v>
      </c>
      <c r="F2794" s="893" t="str">
        <f t="array" aca="1" ref="F2794" ca="1">IF(G2794&lt;&gt;"",INDIRECT("'"&amp;G2794&amp;"'!"&amp;H2794),"")</f>
        <v/>
      </c>
      <c r="G2794" s="560"/>
      <c r="H2794" s="893"/>
      <c r="I2794" s="931"/>
      <c r="J2794" s="931"/>
      <c r="K2794" s="931"/>
      <c r="L2794" s="920"/>
      <c r="M2794" s="920"/>
      <c r="N2794" s="920"/>
      <c r="S2794" s="919"/>
    </row>
    <row r="2795" spans="1:19" ht="12.75" customHeight="1" x14ac:dyDescent="0.15">
      <c r="A2795" s="935">
        <v>2790</v>
      </c>
      <c r="B2795" s="919"/>
      <c r="C2795" s="920"/>
      <c r="D2795" s="931"/>
      <c r="E2795" s="893" t="b">
        <f t="shared" ca="1" si="105"/>
        <v>1</v>
      </c>
      <c r="F2795" s="893" t="str">
        <f t="array" aca="1" ref="F2795" ca="1">IF(G2795&lt;&gt;"",INDIRECT("'"&amp;G2795&amp;"'!"&amp;H2795),"")</f>
        <v/>
      </c>
      <c r="G2795" s="560"/>
      <c r="H2795" s="893"/>
      <c r="I2795" s="931"/>
      <c r="J2795" s="931"/>
      <c r="K2795" s="931"/>
      <c r="L2795" s="920"/>
      <c r="M2795" s="920"/>
      <c r="N2795" s="920"/>
      <c r="S2795" s="919"/>
    </row>
    <row r="2796" spans="1:19" ht="12.75" customHeight="1" x14ac:dyDescent="0.15">
      <c r="A2796" s="935">
        <v>2791</v>
      </c>
      <c r="B2796" s="919"/>
      <c r="C2796" s="920"/>
      <c r="D2796" s="920" t="s">
        <v>4732</v>
      </c>
      <c r="E2796" s="893" t="b">
        <f t="shared" ca="1" si="105"/>
        <v>1</v>
      </c>
      <c r="F2796" s="893" t="str">
        <f t="array" aca="1" ref="F2796" ca="1">IF(G2796&lt;&gt;"",INDIRECT("'"&amp;G2796&amp;"'!"&amp;H2796),"")</f>
        <v/>
      </c>
      <c r="G2796" s="560"/>
      <c r="H2796" s="893"/>
      <c r="I2796" s="920"/>
      <c r="J2796" s="920"/>
      <c r="K2796" s="920"/>
      <c r="L2796" s="920"/>
      <c r="M2796" s="920"/>
      <c r="N2796" s="920"/>
      <c r="S2796" s="919"/>
    </row>
    <row r="2797" spans="1:19" ht="12.75" customHeight="1" x14ac:dyDescent="0.15">
      <c r="A2797" s="935">
        <v>2792</v>
      </c>
      <c r="B2797" s="919"/>
      <c r="C2797" s="920"/>
      <c r="D2797" s="931"/>
      <c r="E2797" s="893" t="b">
        <f t="shared" ca="1" si="105"/>
        <v>1</v>
      </c>
      <c r="F2797" s="893" t="str">
        <f t="array" aca="1" ref="F2797" ca="1">IF(G2797&lt;&gt;"",INDIRECT("'"&amp;G2797&amp;"'!"&amp;H2797),"")</f>
        <v/>
      </c>
      <c r="G2797" s="560"/>
      <c r="H2797" s="893"/>
      <c r="I2797" s="931"/>
      <c r="J2797" s="931"/>
      <c r="K2797" s="931"/>
      <c r="L2797" s="920"/>
      <c r="M2797" s="920"/>
      <c r="N2797" s="920"/>
      <c r="S2797" s="919"/>
    </row>
    <row r="2798" spans="1:19" ht="12.75" customHeight="1" x14ac:dyDescent="0.15">
      <c r="A2798" s="935">
        <v>2793</v>
      </c>
      <c r="B2798" s="919"/>
      <c r="C2798" s="920"/>
      <c r="D2798" s="920"/>
      <c r="E2798" s="893" t="b">
        <f t="shared" ca="1" si="105"/>
        <v>1</v>
      </c>
      <c r="F2798" s="893" t="str">
        <f t="array" aca="1" ref="F2798" ca="1">IF(G2798&lt;&gt;"",INDIRECT("'"&amp;G2798&amp;"'!"&amp;H2798),"")</f>
        <v/>
      </c>
      <c r="G2798" s="560"/>
      <c r="H2798" s="893"/>
      <c r="I2798" s="920"/>
      <c r="J2798" s="920"/>
      <c r="K2798" s="920"/>
      <c r="L2798" s="920"/>
      <c r="M2798" s="920"/>
      <c r="N2798" s="920"/>
      <c r="S2798" s="919"/>
    </row>
    <row r="2799" spans="1:19" ht="12.75" customHeight="1" x14ac:dyDescent="0.15">
      <c r="A2799" s="935">
        <v>2794</v>
      </c>
      <c r="B2799" s="919"/>
      <c r="C2799" s="920"/>
      <c r="D2799" s="920"/>
      <c r="E2799" s="893" t="b">
        <f t="shared" ca="1" si="105"/>
        <v>1</v>
      </c>
      <c r="F2799" s="893" t="str">
        <f t="array" aca="1" ref="F2799" ca="1">IF(G2799&lt;&gt;"",INDIRECT("'"&amp;G2799&amp;"'!"&amp;H2799),"")</f>
        <v/>
      </c>
      <c r="G2799" s="560"/>
      <c r="H2799" s="893"/>
      <c r="I2799" s="920"/>
      <c r="J2799" s="920"/>
      <c r="K2799" s="920"/>
      <c r="L2799" s="920"/>
      <c r="M2799" s="920"/>
      <c r="N2799" s="920"/>
      <c r="S2799" s="919"/>
    </row>
    <row r="2800" spans="1:19" ht="12.75" customHeight="1" x14ac:dyDescent="0.15">
      <c r="A2800" s="935">
        <v>2795</v>
      </c>
      <c r="B2800" s="919"/>
      <c r="C2800" s="920"/>
      <c r="D2800" s="920"/>
      <c r="E2800" s="893" t="b">
        <f t="shared" ca="1" si="105"/>
        <v>1</v>
      </c>
      <c r="F2800" s="893" t="str">
        <f t="array" aca="1" ref="F2800" ca="1">IF(G2800&lt;&gt;"",INDIRECT("'"&amp;G2800&amp;"'!"&amp;H2800),"")</f>
        <v/>
      </c>
      <c r="G2800" s="560"/>
      <c r="H2800" s="893"/>
      <c r="I2800" s="920"/>
      <c r="J2800" s="920"/>
      <c r="K2800" s="920"/>
      <c r="L2800" s="920"/>
      <c r="M2800" s="920"/>
      <c r="N2800" s="920"/>
      <c r="S2800" s="919"/>
    </row>
    <row r="2801" spans="1:19" ht="12.75" customHeight="1" x14ac:dyDescent="0.15">
      <c r="A2801" s="935">
        <v>2796</v>
      </c>
      <c r="B2801" s="919"/>
      <c r="C2801" s="920"/>
      <c r="D2801" s="931"/>
      <c r="E2801" s="893" t="b">
        <f t="shared" ca="1" si="105"/>
        <v>1</v>
      </c>
      <c r="F2801" s="893" t="str">
        <f t="array" aca="1" ref="F2801" ca="1">IF(G2801&lt;&gt;"",INDIRECT("'"&amp;G2801&amp;"'!"&amp;H2801),"")</f>
        <v/>
      </c>
      <c r="G2801" s="560"/>
      <c r="H2801" s="893"/>
      <c r="I2801" s="931"/>
      <c r="J2801" s="931"/>
      <c r="K2801" s="931"/>
      <c r="L2801" s="920"/>
      <c r="M2801" s="920"/>
      <c r="N2801" s="920"/>
      <c r="S2801" s="919"/>
    </row>
    <row r="2802" spans="1:19" ht="12.75" customHeight="1" x14ac:dyDescent="0.15">
      <c r="A2802" s="935">
        <v>2797</v>
      </c>
      <c r="B2802" s="919"/>
      <c r="C2802" s="920"/>
      <c r="D2802" s="920"/>
      <c r="E2802" s="893" t="b">
        <f t="shared" ca="1" si="105"/>
        <v>1</v>
      </c>
      <c r="F2802" s="893" t="str">
        <f t="array" aca="1" ref="F2802" ca="1">IF(G2802&lt;&gt;"",INDIRECT("'"&amp;G2802&amp;"'!"&amp;H2802),"")</f>
        <v/>
      </c>
      <c r="G2802" s="560"/>
      <c r="H2802" s="893"/>
      <c r="I2802" s="920"/>
      <c r="J2802" s="920"/>
      <c r="K2802" s="920"/>
      <c r="L2802" s="920"/>
      <c r="M2802" s="920"/>
      <c r="N2802" s="920"/>
      <c r="S2802" s="919"/>
    </row>
    <row r="2803" spans="1:19" ht="12.75" customHeight="1" x14ac:dyDescent="0.15">
      <c r="A2803" s="935">
        <v>2798</v>
      </c>
      <c r="B2803" s="919"/>
      <c r="C2803" s="920"/>
      <c r="D2803" s="931"/>
      <c r="E2803" s="893" t="b">
        <f t="shared" ca="1" si="105"/>
        <v>1</v>
      </c>
      <c r="F2803" s="893" t="str">
        <f t="array" aca="1" ref="F2803" ca="1">IF(G2803&lt;&gt;"",INDIRECT("'"&amp;G2803&amp;"'!"&amp;H2803),"")</f>
        <v/>
      </c>
      <c r="G2803" s="560"/>
      <c r="H2803" s="893"/>
      <c r="I2803" s="931"/>
      <c r="J2803" s="931"/>
      <c r="K2803" s="931"/>
      <c r="L2803" s="920"/>
      <c r="M2803" s="920"/>
      <c r="N2803" s="920"/>
      <c r="S2803" s="919"/>
    </row>
    <row r="2804" spans="1:19" ht="12.75" customHeight="1" x14ac:dyDescent="0.15">
      <c r="A2804" s="935">
        <v>2799</v>
      </c>
      <c r="B2804" s="919"/>
      <c r="C2804" s="920"/>
      <c r="D2804" s="920"/>
      <c r="E2804" s="893" t="b">
        <f t="shared" ca="1" si="105"/>
        <v>1</v>
      </c>
      <c r="F2804" s="893" t="str">
        <f t="array" aca="1" ref="F2804" ca="1">IF(G2804&lt;&gt;"",INDIRECT("'"&amp;G2804&amp;"'!"&amp;H2804),"")</f>
        <v/>
      </c>
      <c r="G2804" s="560"/>
      <c r="H2804" s="893"/>
      <c r="I2804" s="920"/>
      <c r="J2804" s="920"/>
      <c r="K2804" s="920"/>
      <c r="L2804" s="920"/>
      <c r="M2804" s="920"/>
      <c r="N2804" s="920"/>
      <c r="S2804" s="919"/>
    </row>
    <row r="2805" spans="1:19" ht="12.75" customHeight="1" x14ac:dyDescent="0.15">
      <c r="A2805" s="935">
        <v>2800</v>
      </c>
      <c r="B2805" s="919"/>
      <c r="C2805" s="920"/>
      <c r="D2805" s="931"/>
      <c r="E2805" s="893" t="b">
        <f t="shared" ca="1" si="105"/>
        <v>1</v>
      </c>
      <c r="F2805" s="893" t="str">
        <f t="array" aca="1" ref="F2805" ca="1">IF(G2805&lt;&gt;"",INDIRECT("'"&amp;G2805&amp;"'!"&amp;H2805),"")</f>
        <v/>
      </c>
      <c r="G2805" s="560"/>
      <c r="H2805" s="893"/>
      <c r="I2805" s="931"/>
      <c r="J2805" s="931"/>
      <c r="K2805" s="931"/>
      <c r="L2805" s="920"/>
      <c r="M2805" s="920"/>
      <c r="N2805" s="920"/>
      <c r="S2805" s="919"/>
    </row>
    <row r="2806" spans="1:19" ht="12.75" customHeight="1" x14ac:dyDescent="0.15">
      <c r="A2806" s="935">
        <v>2801</v>
      </c>
      <c r="B2806" s="919"/>
      <c r="C2806" s="920"/>
      <c r="D2806" s="920"/>
      <c r="E2806" s="893" t="b">
        <f t="shared" ref="E2806:E3060" ca="1" si="119">F2806=B2806</f>
        <v>1</v>
      </c>
      <c r="F2806" s="893" t="str">
        <f t="array" aca="1" ref="F2806" ca="1">IF(G2806&lt;&gt;"",INDIRECT("'"&amp;G2806&amp;"'!"&amp;H2806),"")</f>
        <v/>
      </c>
      <c r="G2806" s="560"/>
      <c r="H2806" s="893"/>
      <c r="I2806" s="920"/>
      <c r="J2806" s="920"/>
      <c r="K2806" s="920"/>
      <c r="L2806" s="920"/>
      <c r="M2806" s="920"/>
      <c r="N2806" s="920"/>
      <c r="S2806" s="919"/>
    </row>
    <row r="2807" spans="1:19" ht="12.75" customHeight="1" x14ac:dyDescent="0.15">
      <c r="A2807" s="935">
        <v>2802</v>
      </c>
      <c r="B2807" s="919"/>
      <c r="C2807" s="920"/>
      <c r="D2807" s="931"/>
      <c r="E2807" s="893" t="b">
        <f t="shared" ca="1" si="119"/>
        <v>1</v>
      </c>
      <c r="F2807" s="893" t="str">
        <f t="array" aca="1" ref="F2807" ca="1">IF(G2807&lt;&gt;"",INDIRECT("'"&amp;G2807&amp;"'!"&amp;H2807),"")</f>
        <v/>
      </c>
      <c r="G2807" s="560"/>
      <c r="H2807" s="893"/>
      <c r="I2807" s="931"/>
      <c r="J2807" s="931"/>
      <c r="K2807" s="931"/>
      <c r="L2807" s="920"/>
      <c r="M2807" s="920"/>
      <c r="N2807" s="920"/>
      <c r="S2807" s="919"/>
    </row>
    <row r="2808" spans="1:19" ht="12.75" customHeight="1" x14ac:dyDescent="0.15">
      <c r="A2808" s="935">
        <v>2803</v>
      </c>
      <c r="B2808" s="919"/>
      <c r="C2808" s="920"/>
      <c r="D2808" s="920"/>
      <c r="E2808" s="893" t="b">
        <f t="shared" ca="1" si="119"/>
        <v>1</v>
      </c>
      <c r="F2808" s="893" t="str">
        <f t="array" aca="1" ref="F2808" ca="1">IF(G2808&lt;&gt;"",INDIRECT("'"&amp;G2808&amp;"'!"&amp;H2808),"")</f>
        <v/>
      </c>
      <c r="G2808" s="560"/>
      <c r="H2808" s="893"/>
      <c r="I2808" s="920"/>
      <c r="J2808" s="920"/>
      <c r="K2808" s="920"/>
      <c r="L2808" s="920"/>
      <c r="M2808" s="920"/>
      <c r="N2808" s="920"/>
      <c r="S2808" s="919"/>
    </row>
    <row r="2809" spans="1:19" ht="12.75" customHeight="1" x14ac:dyDescent="0.15">
      <c r="A2809" s="935">
        <v>2804</v>
      </c>
      <c r="B2809" s="919"/>
      <c r="C2809" s="920"/>
      <c r="D2809" s="931"/>
      <c r="E2809" s="893" t="b">
        <f t="shared" ca="1" si="119"/>
        <v>1</v>
      </c>
      <c r="F2809" s="893" t="str">
        <f t="array" aca="1" ref="F2809" ca="1">IF(G2809&lt;&gt;"",INDIRECT("'"&amp;G2809&amp;"'!"&amp;H2809),"")</f>
        <v/>
      </c>
      <c r="G2809" s="560"/>
      <c r="H2809" s="893"/>
      <c r="I2809" s="931"/>
      <c r="J2809" s="931"/>
      <c r="K2809" s="931"/>
      <c r="L2809" s="920"/>
      <c r="M2809" s="920"/>
      <c r="N2809" s="920"/>
      <c r="S2809" s="919"/>
    </row>
    <row r="2810" spans="1:19" ht="12.75" customHeight="1" x14ac:dyDescent="0.15">
      <c r="A2810" s="935">
        <v>2805</v>
      </c>
      <c r="B2810" s="919"/>
      <c r="C2810" s="920"/>
      <c r="D2810" s="931"/>
      <c r="E2810" s="893" t="b">
        <f t="shared" ca="1" si="119"/>
        <v>1</v>
      </c>
      <c r="F2810" s="893" t="str">
        <f t="array" aca="1" ref="F2810" ca="1">IF(G2810&lt;&gt;"",INDIRECT("'"&amp;G2810&amp;"'!"&amp;H2810),"")</f>
        <v/>
      </c>
      <c r="G2810" s="560"/>
      <c r="H2810" s="893"/>
      <c r="I2810" s="931"/>
      <c r="J2810" s="931"/>
      <c r="K2810" s="931"/>
      <c r="L2810" s="920"/>
      <c r="M2810" s="920"/>
      <c r="N2810" s="920"/>
      <c r="S2810" s="919"/>
    </row>
    <row r="2811" spans="1:19" ht="12.75" customHeight="1" x14ac:dyDescent="0.15">
      <c r="A2811" s="935">
        <v>2806</v>
      </c>
      <c r="B2811" s="919"/>
      <c r="C2811" s="920"/>
      <c r="D2811" s="931"/>
      <c r="E2811" s="893" t="b">
        <f t="shared" ca="1" si="119"/>
        <v>1</v>
      </c>
      <c r="F2811" s="893" t="str">
        <f t="array" aca="1" ref="F2811" ca="1">IF(G2811&lt;&gt;"",INDIRECT("'"&amp;G2811&amp;"'!"&amp;H2811),"")</f>
        <v/>
      </c>
      <c r="G2811" s="560"/>
      <c r="H2811" s="893"/>
      <c r="I2811" s="931"/>
      <c r="J2811" s="931"/>
      <c r="K2811" s="931"/>
      <c r="L2811" s="920"/>
      <c r="M2811" s="920"/>
      <c r="N2811" s="920"/>
      <c r="S2811" s="919"/>
    </row>
    <row r="2812" spans="1:19" ht="12.75" customHeight="1" x14ac:dyDescent="0.15">
      <c r="A2812" s="935">
        <v>2807</v>
      </c>
      <c r="B2812" s="919"/>
      <c r="C2812" s="920"/>
      <c r="D2812" s="931"/>
      <c r="E2812" s="893" t="b">
        <f t="shared" ca="1" si="119"/>
        <v>1</v>
      </c>
      <c r="F2812" s="893" t="str">
        <f t="array" aca="1" ref="F2812" ca="1">IF(G2812&lt;&gt;"",INDIRECT("'"&amp;G2812&amp;"'!"&amp;H2812),"")</f>
        <v/>
      </c>
      <c r="G2812" s="560"/>
      <c r="H2812" s="893"/>
      <c r="I2812" s="931"/>
      <c r="J2812" s="931"/>
      <c r="K2812" s="931"/>
      <c r="L2812" s="920"/>
      <c r="M2812" s="920"/>
      <c r="N2812" s="920"/>
      <c r="S2812" s="919"/>
    </row>
    <row r="2813" spans="1:19" ht="12.75" customHeight="1" x14ac:dyDescent="0.15">
      <c r="A2813" s="935">
        <v>2808</v>
      </c>
      <c r="B2813" s="919"/>
      <c r="C2813" s="920"/>
      <c r="D2813" s="931"/>
      <c r="E2813" s="893" t="b">
        <f t="shared" ca="1" si="119"/>
        <v>1</v>
      </c>
      <c r="F2813" s="893" t="str">
        <f t="array" aca="1" ref="F2813" ca="1">IF(G2813&lt;&gt;"",INDIRECT("'"&amp;G2813&amp;"'!"&amp;H2813),"")</f>
        <v/>
      </c>
      <c r="G2813" s="560"/>
      <c r="H2813" s="893"/>
      <c r="I2813" s="931"/>
      <c r="J2813" s="931"/>
      <c r="K2813" s="931"/>
      <c r="L2813" s="920"/>
      <c r="M2813" s="920"/>
      <c r="N2813" s="920"/>
      <c r="S2813" s="919"/>
    </row>
    <row r="2814" spans="1:19" ht="12.75" customHeight="1" x14ac:dyDescent="0.15">
      <c r="A2814" s="935">
        <v>2809</v>
      </c>
      <c r="B2814" s="919"/>
      <c r="C2814" s="920"/>
      <c r="D2814" s="931"/>
      <c r="E2814" s="893" t="b">
        <f t="shared" ca="1" si="119"/>
        <v>1</v>
      </c>
      <c r="F2814" s="893" t="str">
        <f t="array" aca="1" ref="F2814" ca="1">IF(G2814&lt;&gt;"",INDIRECT("'"&amp;G2814&amp;"'!"&amp;H2814),"")</f>
        <v/>
      </c>
      <c r="G2814" s="560"/>
      <c r="H2814" s="893"/>
      <c r="I2814" s="931"/>
      <c r="J2814" s="931"/>
      <c r="K2814" s="931"/>
      <c r="L2814" s="920"/>
      <c r="M2814" s="920"/>
      <c r="N2814" s="920"/>
      <c r="S2814" s="919"/>
    </row>
    <row r="2815" spans="1:19" ht="12.75" customHeight="1" x14ac:dyDescent="0.15">
      <c r="A2815" s="935">
        <v>2810</v>
      </c>
      <c r="B2815" s="919"/>
      <c r="C2815" s="920"/>
      <c r="D2815" s="931"/>
      <c r="E2815" s="893" t="b">
        <f t="shared" ca="1" si="119"/>
        <v>1</v>
      </c>
      <c r="F2815" s="893" t="str">
        <f t="array" aca="1" ref="F2815" ca="1">IF(G2815&lt;&gt;"",INDIRECT("'"&amp;G2815&amp;"'!"&amp;H2815),"")</f>
        <v/>
      </c>
      <c r="G2815" s="560"/>
      <c r="H2815" s="893"/>
      <c r="I2815" s="931"/>
      <c r="J2815" s="931"/>
      <c r="K2815" s="931"/>
      <c r="L2815" s="920"/>
      <c r="M2815" s="920"/>
      <c r="N2815" s="920"/>
      <c r="S2815" s="919"/>
    </row>
    <row r="2816" spans="1:19" ht="12.75" customHeight="1" x14ac:dyDescent="0.15">
      <c r="A2816" s="935">
        <v>2811</v>
      </c>
      <c r="B2816" s="919"/>
      <c r="C2816" s="920"/>
      <c r="D2816" s="931"/>
      <c r="E2816" s="893" t="b">
        <f t="shared" ca="1" si="119"/>
        <v>1</v>
      </c>
      <c r="F2816" s="893" t="str">
        <f t="array" aca="1" ref="F2816" ca="1">IF(G2816&lt;&gt;"",INDIRECT("'"&amp;G2816&amp;"'!"&amp;H2816),"")</f>
        <v/>
      </c>
      <c r="G2816" s="560"/>
      <c r="H2816" s="893"/>
      <c r="I2816" s="931"/>
      <c r="J2816" s="931"/>
      <c r="K2816" s="931"/>
      <c r="L2816" s="920"/>
      <c r="M2816" s="920"/>
      <c r="N2816" s="920"/>
      <c r="S2816" s="919"/>
    </row>
    <row r="2817" spans="1:19" ht="12.75" customHeight="1" x14ac:dyDescent="0.15">
      <c r="A2817" s="935">
        <v>2812</v>
      </c>
      <c r="B2817" s="919"/>
      <c r="C2817" s="920"/>
      <c r="D2817" s="931"/>
      <c r="E2817" s="893" t="b">
        <f t="shared" ca="1" si="119"/>
        <v>1</v>
      </c>
      <c r="F2817" s="893" t="str">
        <f t="array" aca="1" ref="F2817" ca="1">IF(G2817&lt;&gt;"",INDIRECT("'"&amp;G2817&amp;"'!"&amp;H2817),"")</f>
        <v/>
      </c>
      <c r="G2817" s="560"/>
      <c r="H2817" s="893"/>
      <c r="I2817" s="931"/>
      <c r="J2817" s="931"/>
      <c r="K2817" s="931"/>
      <c r="L2817" s="920"/>
      <c r="M2817" s="920"/>
      <c r="N2817" s="920"/>
      <c r="S2817" s="919"/>
    </row>
    <row r="2818" spans="1:19" ht="12.75" customHeight="1" x14ac:dyDescent="0.15">
      <c r="A2818" s="935">
        <v>2813</v>
      </c>
      <c r="B2818" s="919"/>
      <c r="C2818" s="920"/>
      <c r="D2818" s="931"/>
      <c r="E2818" s="893" t="b">
        <f t="shared" ca="1" si="119"/>
        <v>1</v>
      </c>
      <c r="F2818" s="893" t="str">
        <f t="array" aca="1" ref="F2818" ca="1">IF(G2818&lt;&gt;"",INDIRECT("'"&amp;G2818&amp;"'!"&amp;H2818),"")</f>
        <v/>
      </c>
      <c r="G2818" s="560"/>
      <c r="H2818" s="893"/>
      <c r="I2818" s="931"/>
      <c r="J2818" s="931"/>
      <c r="K2818" s="931"/>
      <c r="L2818" s="920"/>
      <c r="M2818" s="920"/>
      <c r="N2818" s="920"/>
      <c r="S2818" s="919"/>
    </row>
    <row r="2819" spans="1:19" ht="12.75" customHeight="1" x14ac:dyDescent="0.15">
      <c r="A2819" s="935">
        <v>2814</v>
      </c>
      <c r="B2819" s="919"/>
      <c r="C2819" s="920"/>
      <c r="D2819" s="931"/>
      <c r="E2819" s="893" t="b">
        <f t="shared" ca="1" si="119"/>
        <v>1</v>
      </c>
      <c r="F2819" s="893" t="str">
        <f t="array" aca="1" ref="F2819" ca="1">IF(G2819&lt;&gt;"",INDIRECT("'"&amp;G2819&amp;"'!"&amp;H2819),"")</f>
        <v/>
      </c>
      <c r="G2819" s="560"/>
      <c r="H2819" s="893"/>
      <c r="I2819" s="931"/>
      <c r="J2819" s="931"/>
      <c r="K2819" s="931"/>
      <c r="L2819" s="920"/>
      <c r="M2819" s="920"/>
      <c r="N2819" s="920"/>
      <c r="S2819" s="919"/>
    </row>
    <row r="2820" spans="1:19" ht="12.75" customHeight="1" x14ac:dyDescent="0.15">
      <c r="A2820" s="935">
        <v>2815</v>
      </c>
      <c r="B2820" s="919"/>
      <c r="C2820" s="920"/>
      <c r="D2820" s="931"/>
      <c r="E2820" s="893" t="b">
        <f t="shared" ca="1" si="119"/>
        <v>1</v>
      </c>
      <c r="F2820" s="893" t="str">
        <f t="array" aca="1" ref="F2820" ca="1">IF(G2820&lt;&gt;"",INDIRECT("'"&amp;G2820&amp;"'!"&amp;H2820),"")</f>
        <v/>
      </c>
      <c r="G2820" s="560"/>
      <c r="H2820" s="893"/>
      <c r="I2820" s="931"/>
      <c r="J2820" s="931"/>
      <c r="K2820" s="931"/>
      <c r="L2820" s="920"/>
      <c r="M2820" s="920"/>
      <c r="N2820" s="920"/>
      <c r="S2820" s="919"/>
    </row>
    <row r="2821" spans="1:19" ht="12.75" customHeight="1" x14ac:dyDescent="0.15">
      <c r="A2821" s="935">
        <v>2816</v>
      </c>
      <c r="B2821" s="919"/>
      <c r="C2821" s="920"/>
      <c r="D2821" s="931"/>
      <c r="E2821" s="893" t="b">
        <f t="shared" ca="1" si="119"/>
        <v>1</v>
      </c>
      <c r="F2821" s="893" t="str">
        <f t="array" aca="1" ref="F2821" ca="1">IF(G2821&lt;&gt;"",INDIRECT("'"&amp;G2821&amp;"'!"&amp;H2821),"")</f>
        <v/>
      </c>
      <c r="G2821" s="560"/>
      <c r="H2821" s="893"/>
      <c r="I2821" s="931"/>
      <c r="J2821" s="931"/>
      <c r="K2821" s="931"/>
      <c r="L2821" s="920"/>
      <c r="M2821" s="920"/>
      <c r="N2821" s="920"/>
      <c r="S2821" s="919"/>
    </row>
    <row r="2822" spans="1:19" ht="12.75" customHeight="1" x14ac:dyDescent="0.15">
      <c r="A2822" s="935">
        <v>2817</v>
      </c>
      <c r="B2822" s="919"/>
      <c r="C2822" s="920"/>
      <c r="D2822" s="931"/>
      <c r="E2822" s="893" t="b">
        <f t="shared" ca="1" si="119"/>
        <v>1</v>
      </c>
      <c r="F2822" s="893" t="str">
        <f t="array" aca="1" ref="F2822" ca="1">IF(G2822&lt;&gt;"",INDIRECT("'"&amp;G2822&amp;"'!"&amp;H2822),"")</f>
        <v/>
      </c>
      <c r="G2822" s="560"/>
      <c r="H2822" s="893"/>
      <c r="I2822" s="931"/>
      <c r="J2822" s="931"/>
      <c r="K2822" s="931"/>
      <c r="L2822" s="920"/>
      <c r="M2822" s="920"/>
      <c r="N2822" s="920"/>
      <c r="S2822" s="919"/>
    </row>
    <row r="2823" spans="1:19" ht="12.75" customHeight="1" x14ac:dyDescent="0.15">
      <c r="A2823" s="935">
        <v>2818</v>
      </c>
      <c r="B2823" s="919"/>
      <c r="C2823" s="920"/>
      <c r="D2823" s="931"/>
      <c r="E2823" s="893" t="b">
        <f t="shared" ca="1" si="119"/>
        <v>1</v>
      </c>
      <c r="F2823" s="893" t="str">
        <f t="array" aca="1" ref="F2823" ca="1">IF(G2823&lt;&gt;"",INDIRECT("'"&amp;G2823&amp;"'!"&amp;H2823),"")</f>
        <v/>
      </c>
      <c r="G2823" s="560"/>
      <c r="H2823" s="893"/>
      <c r="I2823" s="931"/>
      <c r="J2823" s="931"/>
      <c r="K2823" s="931"/>
      <c r="L2823" s="920"/>
      <c r="M2823" s="920"/>
      <c r="N2823" s="920"/>
      <c r="S2823" s="919"/>
    </row>
    <row r="2824" spans="1:19" ht="12.75" customHeight="1" x14ac:dyDescent="0.15">
      <c r="A2824" s="935">
        <v>2819</v>
      </c>
      <c r="B2824" s="919"/>
      <c r="C2824" s="920"/>
      <c r="D2824" s="920"/>
      <c r="E2824" s="893" t="b">
        <f t="shared" ca="1" si="119"/>
        <v>1</v>
      </c>
      <c r="F2824" s="893" t="str">
        <f t="array" aca="1" ref="F2824" ca="1">IF(G2824&lt;&gt;"",INDIRECT("'"&amp;G2824&amp;"'!"&amp;H2824),"")</f>
        <v/>
      </c>
      <c r="G2824" s="560"/>
      <c r="H2824" s="893"/>
      <c r="I2824" s="920"/>
      <c r="J2824" s="920"/>
      <c r="K2824" s="920"/>
      <c r="L2824" s="920"/>
      <c r="M2824" s="920"/>
      <c r="N2824" s="920"/>
      <c r="S2824" s="919"/>
    </row>
    <row r="2825" spans="1:19" ht="12.75" customHeight="1" x14ac:dyDescent="0.15">
      <c r="A2825" s="935">
        <v>2820</v>
      </c>
      <c r="B2825" s="919"/>
      <c r="C2825" s="920"/>
      <c r="D2825" s="920"/>
      <c r="E2825" s="893" t="b">
        <f t="shared" ca="1" si="119"/>
        <v>1</v>
      </c>
      <c r="F2825" s="893" t="str">
        <f t="array" aca="1" ref="F2825" ca="1">IF(G2825&lt;&gt;"",INDIRECT("'"&amp;G2825&amp;"'!"&amp;H2825),"")</f>
        <v/>
      </c>
      <c r="G2825" s="560"/>
      <c r="H2825" s="893"/>
      <c r="I2825" s="920"/>
      <c r="J2825" s="920"/>
      <c r="K2825" s="920"/>
      <c r="L2825" s="920"/>
      <c r="M2825" s="920"/>
      <c r="N2825" s="920"/>
      <c r="S2825" s="919"/>
    </row>
    <row r="2826" spans="1:19" ht="12.75" customHeight="1" x14ac:dyDescent="0.15">
      <c r="A2826" s="935">
        <v>2821</v>
      </c>
      <c r="B2826" s="919"/>
      <c r="C2826" s="920"/>
      <c r="D2826" s="920"/>
      <c r="E2826" s="893" t="b">
        <f t="shared" ca="1" si="119"/>
        <v>1</v>
      </c>
      <c r="F2826" s="893" t="str">
        <f t="array" aca="1" ref="F2826" ca="1">IF(G2826&lt;&gt;"",INDIRECT("'"&amp;G2826&amp;"'!"&amp;H2826),"")</f>
        <v/>
      </c>
      <c r="G2826" s="560"/>
      <c r="H2826" s="893"/>
      <c r="I2826" s="920"/>
      <c r="J2826" s="920"/>
      <c r="K2826" s="920"/>
      <c r="L2826" s="920"/>
      <c r="M2826" s="920"/>
      <c r="N2826" s="920"/>
      <c r="S2826" s="919"/>
    </row>
    <row r="2827" spans="1:19" ht="12.75" customHeight="1" x14ac:dyDescent="0.15">
      <c r="A2827" s="935">
        <v>2822</v>
      </c>
      <c r="B2827" s="919"/>
      <c r="C2827" s="920"/>
      <c r="D2827" s="920"/>
      <c r="E2827" s="893" t="b">
        <f t="shared" ca="1" si="119"/>
        <v>1</v>
      </c>
      <c r="F2827" s="893" t="str">
        <f t="array" aca="1" ref="F2827" ca="1">IF(G2827&lt;&gt;"",INDIRECT("'"&amp;G2827&amp;"'!"&amp;H2827),"")</f>
        <v/>
      </c>
      <c r="G2827" s="560"/>
      <c r="H2827" s="893"/>
      <c r="I2827" s="920"/>
      <c r="J2827" s="920"/>
      <c r="K2827" s="920"/>
      <c r="L2827" s="920"/>
      <c r="M2827" s="920"/>
      <c r="N2827" s="920"/>
      <c r="S2827" s="919"/>
    </row>
    <row r="2828" spans="1:19" ht="12.75" customHeight="1" x14ac:dyDescent="0.15">
      <c r="A2828" s="935">
        <v>2823</v>
      </c>
      <c r="B2828" s="919"/>
      <c r="C2828" s="920"/>
      <c r="D2828" s="931"/>
      <c r="E2828" s="893" t="b">
        <f t="shared" ca="1" si="119"/>
        <v>1</v>
      </c>
      <c r="F2828" s="893" t="str">
        <f t="array" aca="1" ref="F2828" ca="1">IF(G2828&lt;&gt;"",INDIRECT("'"&amp;G2828&amp;"'!"&amp;H2828),"")</f>
        <v/>
      </c>
      <c r="G2828" s="560"/>
      <c r="H2828" s="893"/>
      <c r="I2828" s="931"/>
      <c r="J2828" s="931"/>
      <c r="K2828" s="931"/>
      <c r="L2828" s="920"/>
      <c r="M2828" s="920"/>
      <c r="N2828" s="920"/>
      <c r="S2828" s="919"/>
    </row>
    <row r="2829" spans="1:19" ht="12.75" customHeight="1" x14ac:dyDescent="0.15">
      <c r="A2829" s="935">
        <v>2824</v>
      </c>
      <c r="B2829" s="919"/>
      <c r="C2829" s="920"/>
      <c r="D2829" s="920"/>
      <c r="E2829" s="893" t="b">
        <f t="shared" ca="1" si="119"/>
        <v>1</v>
      </c>
      <c r="F2829" s="893" t="str">
        <f t="array" aca="1" ref="F2829" ca="1">IF(G2829&lt;&gt;"",INDIRECT("'"&amp;G2829&amp;"'!"&amp;H2829),"")</f>
        <v/>
      </c>
      <c r="G2829" s="560"/>
      <c r="H2829" s="893"/>
      <c r="I2829" s="920"/>
      <c r="J2829" s="920"/>
      <c r="K2829" s="920"/>
      <c r="L2829" s="920"/>
      <c r="M2829" s="920"/>
      <c r="N2829" s="920"/>
      <c r="S2829" s="919"/>
    </row>
    <row r="2830" spans="1:19" ht="12.75" customHeight="1" x14ac:dyDescent="0.15">
      <c r="A2830" s="935">
        <v>2825</v>
      </c>
      <c r="B2830" s="919"/>
      <c r="C2830" s="920"/>
      <c r="D2830" s="931"/>
      <c r="E2830" s="893" t="b">
        <f t="shared" ca="1" si="119"/>
        <v>1</v>
      </c>
      <c r="F2830" s="893" t="str">
        <f t="array" aca="1" ref="F2830" ca="1">IF(G2830&lt;&gt;"",INDIRECT("'"&amp;G2830&amp;"'!"&amp;H2830),"")</f>
        <v/>
      </c>
      <c r="G2830" s="560"/>
      <c r="H2830" s="893"/>
      <c r="I2830" s="931"/>
      <c r="J2830" s="931"/>
      <c r="K2830" s="931"/>
      <c r="L2830" s="920"/>
      <c r="M2830" s="920"/>
      <c r="N2830" s="920"/>
      <c r="S2830" s="919"/>
    </row>
    <row r="2831" spans="1:19" ht="12.75" customHeight="1" x14ac:dyDescent="0.15">
      <c r="A2831" s="935">
        <v>2826</v>
      </c>
      <c r="B2831" s="919"/>
      <c r="C2831" s="920"/>
      <c r="D2831" s="920"/>
      <c r="E2831" s="893" t="b">
        <f t="shared" ca="1" si="119"/>
        <v>1</v>
      </c>
      <c r="F2831" s="893" t="str">
        <f t="array" aca="1" ref="F2831" ca="1">IF(G2831&lt;&gt;"",INDIRECT("'"&amp;G2831&amp;"'!"&amp;H2831),"")</f>
        <v/>
      </c>
      <c r="G2831" s="560"/>
      <c r="H2831" s="893"/>
      <c r="I2831" s="920"/>
      <c r="J2831" s="920"/>
      <c r="K2831" s="920"/>
      <c r="L2831" s="920"/>
      <c r="M2831" s="920"/>
      <c r="N2831" s="920"/>
      <c r="S2831" s="919"/>
    </row>
    <row r="2832" spans="1:19" ht="12.75" customHeight="1" x14ac:dyDescent="0.15">
      <c r="A2832" s="935">
        <v>2827</v>
      </c>
      <c r="B2832" s="919"/>
      <c r="C2832" s="920"/>
      <c r="D2832" s="920"/>
      <c r="E2832" s="893" t="b">
        <f t="shared" ca="1" si="119"/>
        <v>1</v>
      </c>
      <c r="F2832" s="893" t="str">
        <f t="array" aca="1" ref="F2832" ca="1">IF(G2832&lt;&gt;"",INDIRECT("'"&amp;G2832&amp;"'!"&amp;H2832),"")</f>
        <v/>
      </c>
      <c r="G2832" s="560"/>
      <c r="H2832" s="893"/>
      <c r="I2832" s="920"/>
      <c r="J2832" s="920"/>
      <c r="K2832" s="920"/>
      <c r="L2832" s="920"/>
      <c r="M2832" s="920"/>
      <c r="N2832" s="920"/>
      <c r="S2832" s="919"/>
    </row>
    <row r="2833" spans="1:19" ht="12.75" customHeight="1" x14ac:dyDescent="0.15">
      <c r="A2833" s="935">
        <v>2828</v>
      </c>
      <c r="B2833" s="919"/>
      <c r="C2833" s="920"/>
      <c r="D2833" s="931"/>
      <c r="E2833" s="893" t="b">
        <f t="shared" ca="1" si="119"/>
        <v>1</v>
      </c>
      <c r="F2833" s="893" t="str">
        <f t="array" aca="1" ref="F2833" ca="1">IF(G2833&lt;&gt;"",INDIRECT("'"&amp;G2833&amp;"'!"&amp;H2833),"")</f>
        <v/>
      </c>
      <c r="G2833" s="560"/>
      <c r="H2833" s="893"/>
      <c r="I2833" s="931"/>
      <c r="J2833" s="931"/>
      <c r="K2833" s="931"/>
      <c r="L2833" s="920"/>
      <c r="M2833" s="920"/>
      <c r="N2833" s="920"/>
      <c r="S2833" s="919"/>
    </row>
    <row r="2834" spans="1:19" ht="12.75" customHeight="1" x14ac:dyDescent="0.15">
      <c r="A2834" s="935">
        <v>2829</v>
      </c>
      <c r="B2834" s="919"/>
      <c r="C2834" s="920"/>
      <c r="D2834" s="931"/>
      <c r="E2834" s="893" t="b">
        <f t="shared" ca="1" si="119"/>
        <v>1</v>
      </c>
      <c r="F2834" s="893" t="str">
        <f t="array" aca="1" ref="F2834" ca="1">IF(G2834&lt;&gt;"",INDIRECT("'"&amp;G2834&amp;"'!"&amp;H2834),"")</f>
        <v/>
      </c>
      <c r="G2834" s="560"/>
      <c r="H2834" s="893"/>
      <c r="I2834" s="931"/>
      <c r="J2834" s="931"/>
      <c r="K2834" s="931"/>
      <c r="L2834" s="920"/>
      <c r="M2834" s="920"/>
      <c r="N2834" s="920"/>
      <c r="S2834" s="919"/>
    </row>
    <row r="2835" spans="1:19" ht="12.75" customHeight="1" x14ac:dyDescent="0.15">
      <c r="A2835" s="935">
        <v>2830</v>
      </c>
      <c r="B2835" s="919"/>
      <c r="C2835" s="920"/>
      <c r="D2835" s="920"/>
      <c r="E2835" s="893" t="b">
        <f t="shared" ca="1" si="119"/>
        <v>1</v>
      </c>
      <c r="F2835" s="893" t="str">
        <f t="array" aca="1" ref="F2835" ca="1">IF(G2835&lt;&gt;"",INDIRECT("'"&amp;G2835&amp;"'!"&amp;H2835),"")</f>
        <v/>
      </c>
      <c r="G2835" s="560"/>
      <c r="H2835" s="893"/>
      <c r="I2835" s="920"/>
      <c r="J2835" s="920"/>
      <c r="K2835" s="920"/>
      <c r="L2835" s="920"/>
      <c r="M2835" s="920"/>
      <c r="N2835" s="920"/>
      <c r="S2835" s="919"/>
    </row>
    <row r="2836" spans="1:19" ht="12.75" customHeight="1" x14ac:dyDescent="0.15">
      <c r="A2836" s="935">
        <v>2831</v>
      </c>
      <c r="B2836" s="919"/>
      <c r="C2836" s="920"/>
      <c r="D2836" s="920"/>
      <c r="E2836" s="893" t="b">
        <f t="shared" ca="1" si="119"/>
        <v>1</v>
      </c>
      <c r="F2836" s="893" t="str">
        <f t="array" aca="1" ref="F2836" ca="1">IF(G2836&lt;&gt;"",INDIRECT("'"&amp;G2836&amp;"'!"&amp;H2836),"")</f>
        <v/>
      </c>
      <c r="G2836" s="560"/>
      <c r="H2836" s="893"/>
      <c r="I2836" s="920"/>
      <c r="J2836" s="920"/>
      <c r="K2836" s="920"/>
      <c r="L2836" s="920"/>
      <c r="M2836" s="920"/>
      <c r="N2836" s="920"/>
      <c r="S2836" s="919"/>
    </row>
    <row r="2837" spans="1:19" ht="12.75" customHeight="1" x14ac:dyDescent="0.15">
      <c r="A2837" s="935">
        <v>2832</v>
      </c>
      <c r="B2837" s="919"/>
      <c r="C2837" s="920"/>
      <c r="D2837" s="931"/>
      <c r="E2837" s="893" t="b">
        <f t="shared" ca="1" si="119"/>
        <v>1</v>
      </c>
      <c r="F2837" s="893" t="str">
        <f t="array" aca="1" ref="F2837" ca="1">IF(G2837&lt;&gt;"",INDIRECT("'"&amp;G2837&amp;"'!"&amp;H2837),"")</f>
        <v/>
      </c>
      <c r="G2837" s="560"/>
      <c r="H2837" s="893"/>
      <c r="I2837" s="931"/>
      <c r="J2837" s="931"/>
      <c r="K2837" s="931"/>
      <c r="L2837" s="920"/>
      <c r="M2837" s="920"/>
      <c r="N2837" s="920"/>
      <c r="S2837" s="919"/>
    </row>
    <row r="2838" spans="1:19" ht="12.75" customHeight="1" x14ac:dyDescent="0.15">
      <c r="A2838" s="935">
        <v>2833</v>
      </c>
      <c r="B2838" s="919"/>
      <c r="C2838" s="920"/>
      <c r="D2838" s="920"/>
      <c r="E2838" s="893" t="b">
        <f t="shared" ca="1" si="119"/>
        <v>1</v>
      </c>
      <c r="F2838" s="893" t="str">
        <f t="array" aca="1" ref="F2838" ca="1">IF(G2838&lt;&gt;"",INDIRECT("'"&amp;G2838&amp;"'!"&amp;H2838),"")</f>
        <v/>
      </c>
      <c r="G2838" s="560"/>
      <c r="H2838" s="893"/>
      <c r="I2838" s="920"/>
      <c r="J2838" s="920"/>
      <c r="K2838" s="920"/>
      <c r="L2838" s="920"/>
      <c r="M2838" s="920"/>
      <c r="N2838" s="920"/>
      <c r="S2838" s="919"/>
    </row>
    <row r="2839" spans="1:19" ht="12.75" customHeight="1" x14ac:dyDescent="0.15">
      <c r="A2839" s="935">
        <v>2834</v>
      </c>
      <c r="B2839" s="919"/>
      <c r="C2839" s="920"/>
      <c r="D2839" s="920"/>
      <c r="E2839" s="893" t="b">
        <f t="shared" ca="1" si="119"/>
        <v>1</v>
      </c>
      <c r="F2839" s="893" t="str">
        <f t="array" aca="1" ref="F2839" ca="1">IF(G2839&lt;&gt;"",INDIRECT("'"&amp;G2839&amp;"'!"&amp;H2839),"")</f>
        <v/>
      </c>
      <c r="G2839" s="560"/>
      <c r="H2839" s="893"/>
      <c r="I2839" s="920"/>
      <c r="J2839" s="920"/>
      <c r="K2839" s="920"/>
      <c r="L2839" s="920"/>
      <c r="M2839" s="920"/>
      <c r="N2839" s="920"/>
      <c r="S2839" s="919"/>
    </row>
    <row r="2840" spans="1:19" ht="12.75" customHeight="1" x14ac:dyDescent="0.15">
      <c r="A2840" s="935">
        <v>2835</v>
      </c>
      <c r="B2840" s="919"/>
      <c r="C2840" s="920"/>
      <c r="D2840" s="931"/>
      <c r="E2840" s="893" t="b">
        <f t="shared" ca="1" si="119"/>
        <v>1</v>
      </c>
      <c r="F2840" s="893" t="str">
        <f t="array" aca="1" ref="F2840" ca="1">IF(G2840&lt;&gt;"",INDIRECT("'"&amp;G2840&amp;"'!"&amp;H2840),"")</f>
        <v/>
      </c>
      <c r="G2840" s="560"/>
      <c r="H2840" s="893"/>
      <c r="I2840" s="931"/>
      <c r="J2840" s="931"/>
      <c r="K2840" s="931"/>
      <c r="L2840" s="920"/>
      <c r="M2840" s="920"/>
      <c r="N2840" s="920"/>
      <c r="S2840" s="919"/>
    </row>
    <row r="2841" spans="1:19" ht="12.75" customHeight="1" x14ac:dyDescent="0.15">
      <c r="A2841" s="935">
        <v>2836</v>
      </c>
      <c r="B2841" s="919"/>
      <c r="C2841" s="920"/>
      <c r="D2841" s="931"/>
      <c r="E2841" s="893" t="b">
        <f t="shared" ca="1" si="119"/>
        <v>1</v>
      </c>
      <c r="F2841" s="893" t="str">
        <f t="array" aca="1" ref="F2841" ca="1">IF(G2841&lt;&gt;"",INDIRECT("'"&amp;G2841&amp;"'!"&amp;H2841),"")</f>
        <v/>
      </c>
      <c r="G2841" s="560"/>
      <c r="H2841" s="893"/>
      <c r="I2841" s="931"/>
      <c r="J2841" s="931"/>
      <c r="K2841" s="931"/>
      <c r="L2841" s="920"/>
      <c r="M2841" s="920"/>
      <c r="N2841" s="920"/>
      <c r="S2841" s="919"/>
    </row>
    <row r="2842" spans="1:19" ht="12.75" customHeight="1" x14ac:dyDescent="0.15">
      <c r="A2842" s="935">
        <v>2837</v>
      </c>
      <c r="B2842" s="919"/>
      <c r="C2842" s="920"/>
      <c r="D2842" s="931"/>
      <c r="E2842" s="893" t="b">
        <f t="shared" ca="1" si="119"/>
        <v>1</v>
      </c>
      <c r="F2842" s="893" t="str">
        <f t="array" aca="1" ref="F2842" ca="1">IF(G2842&lt;&gt;"",INDIRECT("'"&amp;G2842&amp;"'!"&amp;H2842),"")</f>
        <v/>
      </c>
      <c r="G2842" s="560"/>
      <c r="H2842" s="893"/>
      <c r="I2842" s="931"/>
      <c r="J2842" s="931"/>
      <c r="K2842" s="931"/>
      <c r="L2842" s="920"/>
      <c r="M2842" s="920"/>
      <c r="N2842" s="920"/>
      <c r="S2842" s="919"/>
    </row>
    <row r="2843" spans="1:19" ht="12.75" customHeight="1" x14ac:dyDescent="0.15">
      <c r="A2843" s="935">
        <v>2838</v>
      </c>
      <c r="B2843" s="919"/>
      <c r="C2843" s="920"/>
      <c r="D2843" s="931"/>
      <c r="E2843" s="893" t="b">
        <f t="shared" ca="1" si="119"/>
        <v>1</v>
      </c>
      <c r="F2843" s="893" t="str">
        <f t="array" aca="1" ref="F2843" ca="1">IF(G2843&lt;&gt;"",INDIRECT("'"&amp;G2843&amp;"'!"&amp;H2843),"")</f>
        <v/>
      </c>
      <c r="G2843" s="560"/>
      <c r="H2843" s="893"/>
      <c r="I2843" s="931"/>
      <c r="J2843" s="931"/>
      <c r="K2843" s="931"/>
      <c r="L2843" s="920"/>
      <c r="M2843" s="920"/>
      <c r="N2843" s="920"/>
      <c r="S2843" s="919"/>
    </row>
    <row r="2844" spans="1:19" ht="12.75" customHeight="1" x14ac:dyDescent="0.15">
      <c r="A2844" s="935">
        <v>2839</v>
      </c>
      <c r="B2844" s="919"/>
      <c r="C2844" s="920"/>
      <c r="D2844" s="931"/>
      <c r="E2844" s="893" t="b">
        <f t="shared" ca="1" si="119"/>
        <v>1</v>
      </c>
      <c r="F2844" s="893" t="str">
        <f t="array" aca="1" ref="F2844" ca="1">IF(G2844&lt;&gt;"",INDIRECT("'"&amp;G2844&amp;"'!"&amp;H2844),"")</f>
        <v/>
      </c>
      <c r="G2844" s="560"/>
      <c r="H2844" s="893"/>
      <c r="I2844" s="931"/>
      <c r="J2844" s="931"/>
      <c r="K2844" s="931"/>
      <c r="L2844" s="920"/>
      <c r="M2844" s="920"/>
      <c r="N2844" s="920"/>
      <c r="S2844" s="919"/>
    </row>
    <row r="2845" spans="1:19" ht="12.75" customHeight="1" x14ac:dyDescent="0.15">
      <c r="A2845" s="935">
        <v>2840</v>
      </c>
      <c r="B2845" s="919"/>
      <c r="C2845" s="920"/>
      <c r="D2845" s="931"/>
      <c r="E2845" s="893" t="b">
        <f t="shared" ca="1" si="119"/>
        <v>1</v>
      </c>
      <c r="F2845" s="893" t="str">
        <f t="array" aca="1" ref="F2845" ca="1">IF(G2845&lt;&gt;"",INDIRECT("'"&amp;G2845&amp;"'!"&amp;H2845),"")</f>
        <v/>
      </c>
      <c r="G2845" s="560"/>
      <c r="H2845" s="893"/>
      <c r="I2845" s="931"/>
      <c r="J2845" s="931"/>
      <c r="K2845" s="931"/>
      <c r="L2845" s="920"/>
      <c r="M2845" s="920"/>
      <c r="N2845" s="920"/>
      <c r="S2845" s="919"/>
    </row>
    <row r="2846" spans="1:19" ht="12.75" customHeight="1" x14ac:dyDescent="0.15">
      <c r="A2846" s="935">
        <v>2841</v>
      </c>
      <c r="B2846" s="919"/>
      <c r="C2846" s="920"/>
      <c r="D2846" s="931"/>
      <c r="E2846" s="893" t="b">
        <f t="shared" ca="1" si="119"/>
        <v>1</v>
      </c>
      <c r="F2846" s="893" t="str">
        <f t="array" aca="1" ref="F2846" ca="1">IF(G2846&lt;&gt;"",INDIRECT("'"&amp;G2846&amp;"'!"&amp;H2846),"")</f>
        <v/>
      </c>
      <c r="G2846" s="560"/>
      <c r="H2846" s="893"/>
      <c r="I2846" s="931"/>
      <c r="J2846" s="931"/>
      <c r="K2846" s="931"/>
      <c r="L2846" s="920"/>
      <c r="M2846" s="920"/>
      <c r="N2846" s="920"/>
      <c r="S2846" s="919"/>
    </row>
    <row r="2847" spans="1:19" ht="12.75" customHeight="1" x14ac:dyDescent="0.15">
      <c r="A2847" s="935">
        <v>2842</v>
      </c>
      <c r="B2847" s="919"/>
      <c r="C2847" s="920"/>
      <c r="D2847" s="931"/>
      <c r="E2847" s="893" t="b">
        <f t="shared" ca="1" si="119"/>
        <v>1</v>
      </c>
      <c r="F2847" s="893" t="str">
        <f t="array" aca="1" ref="F2847" ca="1">IF(G2847&lt;&gt;"",INDIRECT("'"&amp;G2847&amp;"'!"&amp;H2847),"")</f>
        <v/>
      </c>
      <c r="G2847" s="560"/>
      <c r="H2847" s="893"/>
      <c r="I2847" s="931"/>
      <c r="J2847" s="931"/>
      <c r="K2847" s="931"/>
      <c r="L2847" s="920"/>
      <c r="M2847" s="920"/>
      <c r="N2847" s="920"/>
      <c r="S2847" s="919"/>
    </row>
    <row r="2848" spans="1:19" ht="12.75" customHeight="1" x14ac:dyDescent="0.15">
      <c r="A2848" s="935">
        <v>2843</v>
      </c>
      <c r="B2848" s="919"/>
      <c r="C2848" s="920"/>
      <c r="D2848" s="931"/>
      <c r="E2848" s="893" t="b">
        <f t="shared" ca="1" si="119"/>
        <v>1</v>
      </c>
      <c r="F2848" s="893" t="str">
        <f t="array" aca="1" ref="F2848" ca="1">IF(G2848&lt;&gt;"",INDIRECT("'"&amp;G2848&amp;"'!"&amp;H2848),"")</f>
        <v/>
      </c>
      <c r="G2848" s="560"/>
      <c r="H2848" s="893"/>
      <c r="I2848" s="931"/>
      <c r="J2848" s="931"/>
      <c r="K2848" s="931"/>
      <c r="L2848" s="920"/>
      <c r="M2848" s="920"/>
      <c r="N2848" s="920"/>
      <c r="S2848" s="919"/>
    </row>
    <row r="2849" spans="1:19" ht="12.75" customHeight="1" x14ac:dyDescent="0.15">
      <c r="A2849" s="935">
        <v>2844</v>
      </c>
      <c r="B2849" s="919"/>
      <c r="C2849" s="920"/>
      <c r="D2849" s="931"/>
      <c r="E2849" s="893" t="b">
        <f t="shared" ca="1" si="119"/>
        <v>1</v>
      </c>
      <c r="F2849" s="893" t="str">
        <f t="array" aca="1" ref="F2849" ca="1">IF(G2849&lt;&gt;"",INDIRECT("'"&amp;G2849&amp;"'!"&amp;H2849),"")</f>
        <v/>
      </c>
      <c r="G2849" s="560"/>
      <c r="H2849" s="893"/>
      <c r="I2849" s="931"/>
      <c r="J2849" s="931"/>
      <c r="K2849" s="931"/>
      <c r="L2849" s="920"/>
      <c r="M2849" s="920"/>
      <c r="N2849" s="920"/>
      <c r="S2849" s="919"/>
    </row>
    <row r="2850" spans="1:19" ht="12.75" customHeight="1" x14ac:dyDescent="0.15">
      <c r="A2850" s="935">
        <v>2845</v>
      </c>
      <c r="B2850" s="919"/>
      <c r="C2850" s="920"/>
      <c r="D2850" s="931"/>
      <c r="E2850" s="893" t="b">
        <f t="shared" ca="1" si="119"/>
        <v>1</v>
      </c>
      <c r="F2850" s="893" t="str">
        <f t="array" aca="1" ref="F2850" ca="1">IF(G2850&lt;&gt;"",INDIRECT("'"&amp;G2850&amp;"'!"&amp;H2850),"")</f>
        <v/>
      </c>
      <c r="G2850" s="560"/>
      <c r="H2850" s="893"/>
      <c r="I2850" s="931"/>
      <c r="J2850" s="931"/>
      <c r="K2850" s="931"/>
      <c r="L2850" s="920"/>
      <c r="M2850" s="920"/>
      <c r="N2850" s="920"/>
      <c r="S2850" s="919"/>
    </row>
    <row r="2851" spans="1:19" ht="12.75" customHeight="1" x14ac:dyDescent="0.15">
      <c r="A2851" s="935">
        <v>2846</v>
      </c>
      <c r="B2851" s="919"/>
      <c r="C2851" s="920"/>
      <c r="D2851" s="931"/>
      <c r="E2851" s="893" t="b">
        <f t="shared" ca="1" si="119"/>
        <v>1</v>
      </c>
      <c r="F2851" s="893" t="str">
        <f t="array" aca="1" ref="F2851" ca="1">IF(G2851&lt;&gt;"",INDIRECT("'"&amp;G2851&amp;"'!"&amp;H2851),"")</f>
        <v/>
      </c>
      <c r="G2851" s="560"/>
      <c r="H2851" s="893"/>
      <c r="I2851" s="931"/>
      <c r="J2851" s="931"/>
      <c r="K2851" s="931"/>
      <c r="L2851" s="920"/>
      <c r="M2851" s="920"/>
      <c r="N2851" s="920"/>
      <c r="S2851" s="919"/>
    </row>
    <row r="2852" spans="1:19" ht="12.75" customHeight="1" x14ac:dyDescent="0.15">
      <c r="A2852" s="935">
        <v>2847</v>
      </c>
      <c r="B2852" s="919"/>
      <c r="C2852" s="920"/>
      <c r="D2852" s="920"/>
      <c r="E2852" s="893" t="b">
        <f t="shared" ca="1" si="119"/>
        <v>1</v>
      </c>
      <c r="F2852" s="893" t="str">
        <f t="array" aca="1" ref="F2852" ca="1">IF(G2852&lt;&gt;"",INDIRECT("'"&amp;G2852&amp;"'!"&amp;H2852),"")</f>
        <v/>
      </c>
      <c r="G2852" s="560"/>
      <c r="H2852" s="893"/>
      <c r="I2852" s="920"/>
      <c r="J2852" s="920"/>
      <c r="K2852" s="920"/>
      <c r="L2852" s="920"/>
      <c r="M2852" s="920"/>
      <c r="N2852" s="920"/>
      <c r="S2852" s="919"/>
    </row>
    <row r="2853" spans="1:19" ht="12.75" customHeight="1" x14ac:dyDescent="0.15">
      <c r="A2853" s="935">
        <v>2848</v>
      </c>
      <c r="B2853" s="919"/>
      <c r="C2853" s="920"/>
      <c r="D2853" s="920" t="s">
        <v>4732</v>
      </c>
      <c r="E2853" s="893" t="b">
        <f t="shared" ca="1" si="119"/>
        <v>1</v>
      </c>
      <c r="F2853" s="893" t="str">
        <f t="array" aca="1" ref="F2853" ca="1">IF(G2853&lt;&gt;"",INDIRECT("'"&amp;G2853&amp;"'!"&amp;H2853),"")</f>
        <v/>
      </c>
      <c r="G2853" s="560"/>
      <c r="H2853" s="893"/>
      <c r="I2853" s="920"/>
      <c r="J2853" s="920"/>
      <c r="K2853" s="920"/>
      <c r="L2853" s="920"/>
      <c r="M2853" s="920"/>
      <c r="N2853" s="920"/>
      <c r="S2853" s="919"/>
    </row>
    <row r="2854" spans="1:19" ht="12.75" customHeight="1" x14ac:dyDescent="0.15">
      <c r="A2854" s="935">
        <v>2849</v>
      </c>
      <c r="B2854" s="919"/>
      <c r="C2854" s="920"/>
      <c r="D2854" s="920"/>
      <c r="E2854" s="893" t="b">
        <f t="shared" ca="1" si="119"/>
        <v>1</v>
      </c>
      <c r="F2854" s="893" t="str">
        <f t="array" aca="1" ref="F2854" ca="1">IF(G2854&lt;&gt;"",INDIRECT("'"&amp;G2854&amp;"'!"&amp;H2854),"")</f>
        <v/>
      </c>
      <c r="G2854" s="560"/>
      <c r="H2854" s="893"/>
      <c r="I2854" s="920"/>
      <c r="J2854" s="920"/>
      <c r="K2854" s="920"/>
      <c r="L2854" s="920"/>
      <c r="M2854" s="920"/>
      <c r="N2854" s="920"/>
      <c r="S2854" s="919"/>
    </row>
    <row r="2855" spans="1:19" ht="12.75" customHeight="1" x14ac:dyDescent="0.15">
      <c r="A2855" s="935">
        <v>2850</v>
      </c>
      <c r="B2855" s="919"/>
      <c r="C2855" s="920"/>
      <c r="D2855" s="920"/>
      <c r="E2855" s="893" t="b">
        <f t="shared" ca="1" si="119"/>
        <v>1</v>
      </c>
      <c r="F2855" s="893" t="str">
        <f t="array" aca="1" ref="F2855" ca="1">IF(G2855&lt;&gt;"",INDIRECT("'"&amp;G2855&amp;"'!"&amp;H2855),"")</f>
        <v/>
      </c>
      <c r="G2855" s="560"/>
      <c r="H2855" s="893"/>
      <c r="I2855" s="920"/>
      <c r="J2855" s="920"/>
      <c r="K2855" s="920"/>
      <c r="L2855" s="920"/>
      <c r="M2855" s="920"/>
      <c r="N2855" s="920"/>
      <c r="S2855" s="919"/>
    </row>
    <row r="2856" spans="1:19" ht="12.75" customHeight="1" x14ac:dyDescent="0.15">
      <c r="A2856" s="935">
        <v>2851</v>
      </c>
      <c r="B2856" s="919"/>
      <c r="C2856" s="920"/>
      <c r="D2856" s="920"/>
      <c r="E2856" s="893" t="b">
        <f t="shared" ca="1" si="119"/>
        <v>1</v>
      </c>
      <c r="F2856" s="893" t="str">
        <f t="array" aca="1" ref="F2856" ca="1">IF(G2856&lt;&gt;"",INDIRECT("'"&amp;G2856&amp;"'!"&amp;H2856),"")</f>
        <v/>
      </c>
      <c r="G2856" s="560"/>
      <c r="H2856" s="893"/>
      <c r="I2856" s="920"/>
      <c r="J2856" s="920"/>
      <c r="K2856" s="920"/>
      <c r="L2856" s="920"/>
      <c r="M2856" s="920"/>
      <c r="N2856" s="920"/>
      <c r="S2856" s="919"/>
    </row>
    <row r="2857" spans="1:19" ht="12.75" customHeight="1" x14ac:dyDescent="0.15">
      <c r="A2857" s="935">
        <v>2852</v>
      </c>
      <c r="B2857" s="919"/>
      <c r="C2857" s="920"/>
      <c r="D2857" s="920"/>
      <c r="E2857" s="893" t="b">
        <f t="shared" ca="1" si="119"/>
        <v>1</v>
      </c>
      <c r="F2857" s="893" t="str">
        <f t="array" aca="1" ref="F2857" ca="1">IF(G2857&lt;&gt;"",INDIRECT("'"&amp;G2857&amp;"'!"&amp;H2857),"")</f>
        <v/>
      </c>
      <c r="G2857" s="560"/>
      <c r="H2857" s="893"/>
      <c r="I2857" s="920"/>
      <c r="J2857" s="920"/>
      <c r="K2857" s="920"/>
      <c r="L2857" s="920"/>
      <c r="M2857" s="920"/>
      <c r="N2857" s="920"/>
      <c r="S2857" s="919"/>
    </row>
    <row r="2858" spans="1:19" ht="12.75" customHeight="1" x14ac:dyDescent="0.15">
      <c r="A2858" s="935">
        <v>2853</v>
      </c>
      <c r="B2858" s="919"/>
      <c r="C2858" s="920"/>
      <c r="D2858" s="920"/>
      <c r="E2858" s="893" t="b">
        <f t="shared" ca="1" si="119"/>
        <v>1</v>
      </c>
      <c r="F2858" s="893" t="str">
        <f t="array" aca="1" ref="F2858" ca="1">IF(G2858&lt;&gt;"",INDIRECT("'"&amp;G2858&amp;"'!"&amp;H2858),"")</f>
        <v/>
      </c>
      <c r="G2858" s="560"/>
      <c r="H2858" s="893"/>
      <c r="I2858" s="920"/>
      <c r="J2858" s="920"/>
      <c r="K2858" s="920"/>
      <c r="L2858" s="920"/>
      <c r="M2858" s="920"/>
      <c r="N2858" s="920"/>
      <c r="S2858" s="919"/>
    </row>
    <row r="2859" spans="1:19" ht="12.75" customHeight="1" x14ac:dyDescent="0.15">
      <c r="A2859" s="935">
        <v>2854</v>
      </c>
      <c r="B2859" s="919"/>
      <c r="C2859" s="920"/>
      <c r="D2859" s="920"/>
      <c r="E2859" s="893" t="b">
        <f t="shared" ca="1" si="119"/>
        <v>1</v>
      </c>
      <c r="F2859" s="893" t="str">
        <f t="array" aca="1" ref="F2859" ca="1">IF(G2859&lt;&gt;"",INDIRECT("'"&amp;G2859&amp;"'!"&amp;H2859),"")</f>
        <v/>
      </c>
      <c r="G2859" s="560"/>
      <c r="H2859" s="893"/>
      <c r="I2859" s="920"/>
      <c r="J2859" s="920"/>
      <c r="K2859" s="920"/>
      <c r="L2859" s="920"/>
      <c r="M2859" s="920"/>
      <c r="N2859" s="920"/>
      <c r="S2859" s="919"/>
    </row>
    <row r="2860" spans="1:19" ht="12.75" customHeight="1" x14ac:dyDescent="0.15">
      <c r="A2860" s="935">
        <v>2855</v>
      </c>
      <c r="B2860" s="919"/>
      <c r="C2860" s="920"/>
      <c r="D2860" s="920"/>
      <c r="E2860" s="893" t="b">
        <f t="shared" ca="1" si="119"/>
        <v>1</v>
      </c>
      <c r="F2860" s="893" t="str">
        <f t="array" aca="1" ref="F2860" ca="1">IF(G2860&lt;&gt;"",INDIRECT("'"&amp;G2860&amp;"'!"&amp;H2860),"")</f>
        <v/>
      </c>
      <c r="G2860" s="560"/>
      <c r="H2860" s="893"/>
      <c r="I2860" s="920"/>
      <c r="J2860" s="920"/>
      <c r="K2860" s="920"/>
      <c r="L2860" s="920"/>
      <c r="M2860" s="920"/>
      <c r="N2860" s="920"/>
      <c r="S2860" s="919"/>
    </row>
    <row r="2861" spans="1:19" ht="12.75" customHeight="1" x14ac:dyDescent="0.15">
      <c r="A2861" s="935">
        <v>2856</v>
      </c>
      <c r="B2861" s="919"/>
      <c r="C2861" s="920"/>
      <c r="D2861" s="920"/>
      <c r="E2861" s="893" t="b">
        <f t="shared" ca="1" si="119"/>
        <v>1</v>
      </c>
      <c r="F2861" s="893" t="str">
        <f t="array" aca="1" ref="F2861" ca="1">IF(G2861&lt;&gt;"",INDIRECT("'"&amp;G2861&amp;"'!"&amp;H2861),"")</f>
        <v/>
      </c>
      <c r="G2861" s="560"/>
      <c r="H2861" s="893"/>
      <c r="I2861" s="920"/>
      <c r="J2861" s="920"/>
      <c r="K2861" s="920"/>
      <c r="L2861" s="920"/>
      <c r="M2861" s="920"/>
      <c r="N2861" s="920"/>
      <c r="S2861" s="919"/>
    </row>
    <row r="2862" spans="1:19" ht="12.75" customHeight="1" x14ac:dyDescent="0.15">
      <c r="A2862" s="935">
        <v>2857</v>
      </c>
      <c r="B2862" s="919"/>
      <c r="C2862" s="920"/>
      <c r="D2862" s="931"/>
      <c r="E2862" s="893" t="b">
        <f t="shared" ca="1" si="119"/>
        <v>1</v>
      </c>
      <c r="F2862" s="893" t="str">
        <f t="array" aca="1" ref="F2862" ca="1">IF(G2862&lt;&gt;"",INDIRECT("'"&amp;G2862&amp;"'!"&amp;H2862),"")</f>
        <v/>
      </c>
      <c r="G2862" s="560"/>
      <c r="H2862" s="893"/>
      <c r="I2862" s="931"/>
      <c r="J2862" s="931"/>
      <c r="K2862" s="931"/>
      <c r="L2862" s="920"/>
      <c r="M2862" s="920"/>
      <c r="N2862" s="920"/>
      <c r="S2862" s="919"/>
    </row>
    <row r="2863" spans="1:19" ht="12.75" customHeight="1" x14ac:dyDescent="0.15">
      <c r="A2863" s="935">
        <v>2858</v>
      </c>
      <c r="B2863" s="919"/>
      <c r="C2863" s="920"/>
      <c r="D2863" s="931"/>
      <c r="E2863" s="893" t="b">
        <f t="shared" ca="1" si="119"/>
        <v>1</v>
      </c>
      <c r="F2863" s="893" t="str">
        <f t="array" aca="1" ref="F2863" ca="1">IF(G2863&lt;&gt;"",INDIRECT("'"&amp;G2863&amp;"'!"&amp;H2863),"")</f>
        <v/>
      </c>
      <c r="G2863" s="560"/>
      <c r="H2863" s="893"/>
      <c r="I2863" s="931"/>
      <c r="J2863" s="931"/>
      <c r="K2863" s="931"/>
      <c r="L2863" s="920"/>
      <c r="M2863" s="920"/>
      <c r="N2863" s="920"/>
      <c r="S2863" s="919"/>
    </row>
    <row r="2864" spans="1:19" ht="12.75" customHeight="1" x14ac:dyDescent="0.15">
      <c r="A2864" s="935">
        <v>2859</v>
      </c>
      <c r="B2864" s="919"/>
      <c r="C2864" s="920"/>
      <c r="D2864" s="931"/>
      <c r="E2864" s="893" t="b">
        <f t="shared" ca="1" si="119"/>
        <v>1</v>
      </c>
      <c r="F2864" s="893" t="str">
        <f t="array" aca="1" ref="F2864" ca="1">IF(G2864&lt;&gt;"",INDIRECT("'"&amp;G2864&amp;"'!"&amp;H2864),"")</f>
        <v/>
      </c>
      <c r="G2864" s="560"/>
      <c r="H2864" s="893"/>
      <c r="I2864" s="931"/>
      <c r="J2864" s="931"/>
      <c r="K2864" s="931"/>
      <c r="L2864" s="920"/>
      <c r="M2864" s="920"/>
      <c r="N2864" s="920"/>
      <c r="S2864" s="919"/>
    </row>
    <row r="2865" spans="1:19" ht="12.75" customHeight="1" x14ac:dyDescent="0.15">
      <c r="A2865" s="935">
        <v>2860</v>
      </c>
      <c r="B2865" s="919"/>
      <c r="C2865" s="920"/>
      <c r="D2865" s="931"/>
      <c r="E2865" s="893" t="b">
        <f t="shared" ca="1" si="119"/>
        <v>1</v>
      </c>
      <c r="F2865" s="893" t="str">
        <f t="array" aca="1" ref="F2865" ca="1">IF(G2865&lt;&gt;"",INDIRECT("'"&amp;G2865&amp;"'!"&amp;H2865),"")</f>
        <v/>
      </c>
      <c r="G2865" s="560"/>
      <c r="H2865" s="893"/>
      <c r="I2865" s="931"/>
      <c r="J2865" s="931"/>
      <c r="K2865" s="931"/>
      <c r="L2865" s="920"/>
      <c r="M2865" s="920"/>
      <c r="N2865" s="920"/>
      <c r="S2865" s="919"/>
    </row>
    <row r="2866" spans="1:19" ht="12.75" customHeight="1" x14ac:dyDescent="0.15">
      <c r="A2866" s="935">
        <v>2861</v>
      </c>
      <c r="B2866" s="919"/>
      <c r="C2866" s="920"/>
      <c r="D2866" s="931"/>
      <c r="E2866" s="893" t="b">
        <f t="shared" ca="1" si="119"/>
        <v>1</v>
      </c>
      <c r="F2866" s="893" t="str">
        <f t="array" aca="1" ref="F2866" ca="1">IF(G2866&lt;&gt;"",INDIRECT("'"&amp;G2866&amp;"'!"&amp;H2866),"")</f>
        <v/>
      </c>
      <c r="G2866" s="560"/>
      <c r="H2866" s="893"/>
      <c r="I2866" s="931"/>
      <c r="J2866" s="931"/>
      <c r="K2866" s="931"/>
      <c r="L2866" s="920"/>
      <c r="M2866" s="920"/>
      <c r="N2866" s="920"/>
      <c r="S2866" s="919"/>
    </row>
    <row r="2867" spans="1:19" ht="12.75" customHeight="1" x14ac:dyDescent="0.15">
      <c r="A2867" s="935">
        <v>2862</v>
      </c>
      <c r="B2867" s="919"/>
      <c r="C2867" s="920"/>
      <c r="D2867" s="931"/>
      <c r="E2867" s="893" t="b">
        <f t="shared" ca="1" si="119"/>
        <v>1</v>
      </c>
      <c r="F2867" s="893" t="str">
        <f t="array" aca="1" ref="F2867" ca="1">IF(G2867&lt;&gt;"",INDIRECT("'"&amp;G2867&amp;"'!"&amp;H2867),"")</f>
        <v/>
      </c>
      <c r="G2867" s="560"/>
      <c r="H2867" s="893"/>
      <c r="I2867" s="931"/>
      <c r="J2867" s="931"/>
      <c r="K2867" s="931"/>
      <c r="L2867" s="920"/>
      <c r="M2867" s="920"/>
      <c r="N2867" s="920"/>
      <c r="S2867" s="919"/>
    </row>
    <row r="2868" spans="1:19" ht="12.75" customHeight="1" x14ac:dyDescent="0.15">
      <c r="A2868" s="935">
        <v>2863</v>
      </c>
      <c r="B2868" s="919"/>
      <c r="C2868" s="920"/>
      <c r="D2868" s="931"/>
      <c r="E2868" s="893" t="b">
        <f t="shared" ca="1" si="119"/>
        <v>1</v>
      </c>
      <c r="F2868" s="893" t="str">
        <f t="array" aca="1" ref="F2868" ca="1">IF(G2868&lt;&gt;"",INDIRECT("'"&amp;G2868&amp;"'!"&amp;H2868),"")</f>
        <v/>
      </c>
      <c r="G2868" s="560"/>
      <c r="H2868" s="893"/>
      <c r="I2868" s="931"/>
      <c r="J2868" s="931"/>
      <c r="K2868" s="931"/>
      <c r="L2868" s="920"/>
      <c r="M2868" s="920"/>
      <c r="N2868" s="920"/>
      <c r="S2868" s="919"/>
    </row>
    <row r="2869" spans="1:19" ht="12.75" customHeight="1" x14ac:dyDescent="0.15">
      <c r="A2869" s="935">
        <v>2864</v>
      </c>
      <c r="B2869" s="919"/>
      <c r="C2869" s="920"/>
      <c r="D2869" s="931"/>
      <c r="E2869" s="893" t="b">
        <f t="shared" ca="1" si="119"/>
        <v>1</v>
      </c>
      <c r="F2869" s="893" t="str">
        <f t="array" aca="1" ref="F2869" ca="1">IF(G2869&lt;&gt;"",INDIRECT("'"&amp;G2869&amp;"'!"&amp;H2869),"")</f>
        <v/>
      </c>
      <c r="G2869" s="560"/>
      <c r="H2869" s="893"/>
      <c r="I2869" s="931"/>
      <c r="J2869" s="931"/>
      <c r="K2869" s="931"/>
      <c r="L2869" s="920"/>
      <c r="M2869" s="920"/>
      <c r="N2869" s="920"/>
      <c r="S2869" s="919"/>
    </row>
    <row r="2870" spans="1:19" ht="12.75" customHeight="1" x14ac:dyDescent="0.15">
      <c r="A2870" s="935">
        <v>2865</v>
      </c>
      <c r="B2870" s="919"/>
      <c r="C2870" s="920"/>
      <c r="D2870" s="931"/>
      <c r="E2870" s="893" t="b">
        <f t="shared" ca="1" si="119"/>
        <v>1</v>
      </c>
      <c r="F2870" s="893" t="str">
        <f t="array" aca="1" ref="F2870" ca="1">IF(G2870&lt;&gt;"",INDIRECT("'"&amp;G2870&amp;"'!"&amp;H2870),"")</f>
        <v/>
      </c>
      <c r="G2870" s="560"/>
      <c r="H2870" s="893"/>
      <c r="I2870" s="931"/>
      <c r="J2870" s="931"/>
      <c r="K2870" s="931"/>
      <c r="L2870" s="920"/>
      <c r="M2870" s="920"/>
      <c r="N2870" s="920"/>
      <c r="S2870" s="919"/>
    </row>
    <row r="2871" spans="1:19" ht="12.75" customHeight="1" x14ac:dyDescent="0.15">
      <c r="A2871" s="935">
        <v>2866</v>
      </c>
      <c r="B2871" s="919"/>
      <c r="C2871" s="920"/>
      <c r="D2871" s="931"/>
      <c r="E2871" s="893" t="b">
        <f t="shared" ca="1" si="119"/>
        <v>1</v>
      </c>
      <c r="F2871" s="893" t="str">
        <f t="array" aca="1" ref="F2871" ca="1">IF(G2871&lt;&gt;"",INDIRECT("'"&amp;G2871&amp;"'!"&amp;H2871),"")</f>
        <v/>
      </c>
      <c r="G2871" s="560"/>
      <c r="H2871" s="893"/>
      <c r="I2871" s="931"/>
      <c r="J2871" s="931"/>
      <c r="K2871" s="931"/>
      <c r="L2871" s="920"/>
      <c r="M2871" s="920"/>
      <c r="N2871" s="920"/>
      <c r="S2871" s="919"/>
    </row>
    <row r="2872" spans="1:19" ht="12.75" customHeight="1" x14ac:dyDescent="0.15">
      <c r="A2872" s="935">
        <v>2867</v>
      </c>
      <c r="B2872" s="919"/>
      <c r="C2872" s="920"/>
      <c r="D2872" s="931"/>
      <c r="E2872" s="893" t="b">
        <f t="shared" ca="1" si="119"/>
        <v>1</v>
      </c>
      <c r="F2872" s="893" t="str">
        <f t="array" aca="1" ref="F2872" ca="1">IF(G2872&lt;&gt;"",INDIRECT("'"&amp;G2872&amp;"'!"&amp;H2872),"")</f>
        <v/>
      </c>
      <c r="G2872" s="560"/>
      <c r="H2872" s="893"/>
      <c r="I2872" s="931"/>
      <c r="J2872" s="931"/>
      <c r="K2872" s="931"/>
      <c r="L2872" s="920"/>
      <c r="M2872" s="920"/>
      <c r="N2872" s="920"/>
      <c r="S2872" s="919"/>
    </row>
    <row r="2873" spans="1:19" ht="12.75" customHeight="1" x14ac:dyDescent="0.15">
      <c r="A2873" s="935">
        <v>2868</v>
      </c>
      <c r="B2873" s="919"/>
      <c r="C2873" s="920"/>
      <c r="D2873" s="931"/>
      <c r="E2873" s="893" t="b">
        <f t="shared" ca="1" si="119"/>
        <v>1</v>
      </c>
      <c r="F2873" s="893" t="str">
        <f t="array" aca="1" ref="F2873" ca="1">IF(G2873&lt;&gt;"",INDIRECT("'"&amp;G2873&amp;"'!"&amp;H2873),"")</f>
        <v/>
      </c>
      <c r="G2873" s="560"/>
      <c r="H2873" s="893"/>
      <c r="I2873" s="931"/>
      <c r="J2873" s="931"/>
      <c r="K2873" s="931"/>
      <c r="L2873" s="920"/>
      <c r="M2873" s="920"/>
      <c r="N2873" s="920"/>
      <c r="S2873" s="919"/>
    </row>
    <row r="2874" spans="1:19" ht="12.75" customHeight="1" x14ac:dyDescent="0.15">
      <c r="A2874" s="935">
        <v>2869</v>
      </c>
      <c r="B2874" s="919"/>
      <c r="C2874" s="920"/>
      <c r="D2874" s="931"/>
      <c r="E2874" s="893" t="b">
        <f t="shared" ca="1" si="119"/>
        <v>1</v>
      </c>
      <c r="F2874" s="893" t="str">
        <f t="array" aca="1" ref="F2874" ca="1">IF(G2874&lt;&gt;"",INDIRECT("'"&amp;G2874&amp;"'!"&amp;H2874),"")</f>
        <v/>
      </c>
      <c r="G2874" s="560"/>
      <c r="H2874" s="893"/>
      <c r="I2874" s="931"/>
      <c r="J2874" s="931"/>
      <c r="K2874" s="931"/>
      <c r="L2874" s="920"/>
      <c r="M2874" s="920"/>
      <c r="N2874" s="920"/>
      <c r="S2874" s="919"/>
    </row>
    <row r="2875" spans="1:19" ht="12.75" customHeight="1" x14ac:dyDescent="0.15">
      <c r="A2875" s="935">
        <v>2870</v>
      </c>
      <c r="B2875" s="919"/>
      <c r="C2875" s="920"/>
      <c r="D2875" s="931"/>
      <c r="E2875" s="893" t="b">
        <f t="shared" ca="1" si="119"/>
        <v>1</v>
      </c>
      <c r="F2875" s="893" t="str">
        <f t="array" aca="1" ref="F2875" ca="1">IF(G2875&lt;&gt;"",INDIRECT("'"&amp;G2875&amp;"'!"&amp;H2875),"")</f>
        <v/>
      </c>
      <c r="G2875" s="560"/>
      <c r="H2875" s="893"/>
      <c r="I2875" s="931"/>
      <c r="J2875" s="931"/>
      <c r="K2875" s="931"/>
      <c r="L2875" s="920"/>
      <c r="M2875" s="920"/>
      <c r="N2875" s="920"/>
      <c r="S2875" s="919"/>
    </row>
    <row r="2876" spans="1:19" ht="12.75" customHeight="1" x14ac:dyDescent="0.15">
      <c r="A2876" s="935">
        <v>2871</v>
      </c>
      <c r="B2876" s="919"/>
      <c r="C2876" s="920"/>
      <c r="D2876" s="931"/>
      <c r="E2876" s="893" t="b">
        <f t="shared" ca="1" si="119"/>
        <v>1</v>
      </c>
      <c r="F2876" s="893" t="str">
        <f t="array" aca="1" ref="F2876" ca="1">IF(G2876&lt;&gt;"",INDIRECT("'"&amp;G2876&amp;"'!"&amp;H2876),"")</f>
        <v/>
      </c>
      <c r="G2876" s="560"/>
      <c r="H2876" s="893"/>
      <c r="I2876" s="931"/>
      <c r="J2876" s="931"/>
      <c r="K2876" s="931"/>
      <c r="L2876" s="920"/>
      <c r="M2876" s="920"/>
      <c r="N2876" s="920"/>
      <c r="S2876" s="919"/>
    </row>
    <row r="2877" spans="1:19" ht="12.75" customHeight="1" x14ac:dyDescent="0.15">
      <c r="A2877" s="935">
        <v>2872</v>
      </c>
      <c r="B2877" s="919"/>
      <c r="C2877" s="920"/>
      <c r="D2877" s="931"/>
      <c r="E2877" s="893" t="b">
        <f t="shared" ca="1" si="119"/>
        <v>1</v>
      </c>
      <c r="F2877" s="893" t="str">
        <f t="array" aca="1" ref="F2877" ca="1">IF(G2877&lt;&gt;"",INDIRECT("'"&amp;G2877&amp;"'!"&amp;H2877),"")</f>
        <v/>
      </c>
      <c r="G2877" s="560"/>
      <c r="H2877" s="893"/>
      <c r="I2877" s="931"/>
      <c r="J2877" s="931"/>
      <c r="K2877" s="931"/>
      <c r="L2877" s="920"/>
      <c r="M2877" s="920"/>
      <c r="N2877" s="920"/>
      <c r="S2877" s="919"/>
    </row>
    <row r="2878" spans="1:19" ht="12.75" customHeight="1" x14ac:dyDescent="0.15">
      <c r="A2878" s="935">
        <v>2873</v>
      </c>
      <c r="B2878" s="919"/>
      <c r="C2878" s="920"/>
      <c r="D2878" s="931"/>
      <c r="E2878" s="893" t="b">
        <f t="shared" ca="1" si="119"/>
        <v>1</v>
      </c>
      <c r="F2878" s="893" t="str">
        <f t="array" aca="1" ref="F2878" ca="1">IF(G2878&lt;&gt;"",INDIRECT("'"&amp;G2878&amp;"'!"&amp;H2878),"")</f>
        <v/>
      </c>
      <c r="G2878" s="560"/>
      <c r="H2878" s="893"/>
      <c r="I2878" s="931"/>
      <c r="J2878" s="931"/>
      <c r="K2878" s="931"/>
      <c r="L2878" s="920"/>
      <c r="M2878" s="920"/>
      <c r="N2878" s="920"/>
      <c r="S2878" s="919"/>
    </row>
    <row r="2879" spans="1:19" ht="12.75" customHeight="1" x14ac:dyDescent="0.15">
      <c r="A2879" s="935">
        <v>2874</v>
      </c>
      <c r="B2879" s="919"/>
      <c r="C2879" s="920"/>
      <c r="D2879" s="931"/>
      <c r="E2879" s="893" t="b">
        <f t="shared" ca="1" si="119"/>
        <v>1</v>
      </c>
      <c r="F2879" s="893" t="str">
        <f t="array" aca="1" ref="F2879" ca="1">IF(G2879&lt;&gt;"",INDIRECT("'"&amp;G2879&amp;"'!"&amp;H2879),"")</f>
        <v/>
      </c>
      <c r="G2879" s="560"/>
      <c r="H2879" s="893"/>
      <c r="I2879" s="931"/>
      <c r="J2879" s="931"/>
      <c r="K2879" s="931"/>
      <c r="L2879" s="920"/>
      <c r="M2879" s="920"/>
      <c r="N2879" s="920"/>
      <c r="S2879" s="919"/>
    </row>
    <row r="2880" spans="1:19" ht="12.75" customHeight="1" x14ac:dyDescent="0.15">
      <c r="A2880" s="935">
        <v>2875</v>
      </c>
      <c r="B2880" s="919"/>
      <c r="C2880" s="920"/>
      <c r="D2880" s="931"/>
      <c r="E2880" s="893" t="b">
        <f t="shared" ca="1" si="119"/>
        <v>1</v>
      </c>
      <c r="F2880" s="893" t="str">
        <f t="array" aca="1" ref="F2880" ca="1">IF(G2880&lt;&gt;"",INDIRECT("'"&amp;G2880&amp;"'!"&amp;H2880),"")</f>
        <v/>
      </c>
      <c r="G2880" s="560"/>
      <c r="H2880" s="893"/>
      <c r="I2880" s="931"/>
      <c r="J2880" s="931"/>
      <c r="K2880" s="931"/>
      <c r="L2880" s="920"/>
      <c r="M2880" s="920"/>
      <c r="N2880" s="920"/>
      <c r="S2880" s="919"/>
    </row>
    <row r="2881" spans="1:19" ht="12.75" customHeight="1" x14ac:dyDescent="0.15">
      <c r="A2881" s="935">
        <v>2876</v>
      </c>
      <c r="B2881" s="919"/>
      <c r="C2881" s="920"/>
      <c r="D2881" s="931"/>
      <c r="E2881" s="893" t="b">
        <f t="shared" ca="1" si="119"/>
        <v>1</v>
      </c>
      <c r="F2881" s="893" t="str">
        <f t="array" aca="1" ref="F2881" ca="1">IF(G2881&lt;&gt;"",INDIRECT("'"&amp;G2881&amp;"'!"&amp;H2881),"")</f>
        <v/>
      </c>
      <c r="G2881" s="560"/>
      <c r="H2881" s="893"/>
      <c r="I2881" s="931"/>
      <c r="J2881" s="931"/>
      <c r="K2881" s="931"/>
      <c r="L2881" s="920"/>
      <c r="M2881" s="920"/>
      <c r="N2881" s="920"/>
      <c r="S2881" s="919"/>
    </row>
    <row r="2882" spans="1:19" ht="12.75" customHeight="1" x14ac:dyDescent="0.15">
      <c r="A2882" s="935">
        <v>2877</v>
      </c>
      <c r="B2882" s="919"/>
      <c r="C2882" s="920"/>
      <c r="D2882" s="931"/>
      <c r="E2882" s="893" t="b">
        <f t="shared" ca="1" si="119"/>
        <v>1</v>
      </c>
      <c r="F2882" s="893" t="str">
        <f t="array" aca="1" ref="F2882" ca="1">IF(G2882&lt;&gt;"",INDIRECT("'"&amp;G2882&amp;"'!"&amp;H2882),"")</f>
        <v/>
      </c>
      <c r="G2882" s="560"/>
      <c r="H2882" s="893"/>
      <c r="I2882" s="931"/>
      <c r="J2882" s="931"/>
      <c r="K2882" s="931"/>
      <c r="L2882" s="920"/>
      <c r="M2882" s="920"/>
      <c r="N2882" s="920"/>
      <c r="S2882" s="919"/>
    </row>
    <row r="2883" spans="1:19" ht="12.75" customHeight="1" x14ac:dyDescent="0.15">
      <c r="A2883" s="935">
        <v>2878</v>
      </c>
      <c r="B2883" s="919"/>
      <c r="C2883" s="920"/>
      <c r="D2883" s="931"/>
      <c r="E2883" s="893" t="b">
        <f t="shared" ca="1" si="119"/>
        <v>1</v>
      </c>
      <c r="F2883" s="893" t="str">
        <f t="array" aca="1" ref="F2883" ca="1">IF(G2883&lt;&gt;"",INDIRECT("'"&amp;G2883&amp;"'!"&amp;H2883),"")</f>
        <v/>
      </c>
      <c r="G2883" s="560"/>
      <c r="H2883" s="893"/>
      <c r="I2883" s="931"/>
      <c r="J2883" s="931"/>
      <c r="K2883" s="931"/>
      <c r="L2883" s="920"/>
      <c r="M2883" s="920"/>
      <c r="N2883" s="920"/>
      <c r="S2883" s="919"/>
    </row>
    <row r="2884" spans="1:19" ht="12.75" customHeight="1" x14ac:dyDescent="0.15">
      <c r="A2884" s="935">
        <v>2879</v>
      </c>
      <c r="B2884" s="919"/>
      <c r="C2884" s="920"/>
      <c r="D2884" s="931"/>
      <c r="E2884" s="893" t="b">
        <f t="shared" ca="1" si="119"/>
        <v>1</v>
      </c>
      <c r="F2884" s="893" t="str">
        <f t="array" aca="1" ref="F2884" ca="1">IF(G2884&lt;&gt;"",INDIRECT("'"&amp;G2884&amp;"'!"&amp;H2884),"")</f>
        <v/>
      </c>
      <c r="G2884" s="560"/>
      <c r="H2884" s="893"/>
      <c r="I2884" s="931"/>
      <c r="J2884" s="931"/>
      <c r="K2884" s="931"/>
      <c r="L2884" s="920"/>
      <c r="M2884" s="920"/>
      <c r="N2884" s="920"/>
      <c r="S2884" s="919"/>
    </row>
    <row r="2885" spans="1:19" ht="12.75" customHeight="1" x14ac:dyDescent="0.15">
      <c r="A2885" s="935">
        <v>2880</v>
      </c>
      <c r="B2885" s="919"/>
      <c r="C2885" s="920"/>
      <c r="D2885" s="931"/>
      <c r="E2885" s="893" t="b">
        <f t="shared" ca="1" si="119"/>
        <v>1</v>
      </c>
      <c r="F2885" s="893" t="str">
        <f t="array" aca="1" ref="F2885" ca="1">IF(G2885&lt;&gt;"",INDIRECT("'"&amp;G2885&amp;"'!"&amp;H2885),"")</f>
        <v/>
      </c>
      <c r="G2885" s="560"/>
      <c r="H2885" s="893"/>
      <c r="I2885" s="931"/>
      <c r="J2885" s="931"/>
      <c r="K2885" s="931"/>
      <c r="L2885" s="920"/>
      <c r="M2885" s="920"/>
      <c r="N2885" s="920"/>
      <c r="S2885" s="919"/>
    </row>
    <row r="2886" spans="1:19" ht="12.75" customHeight="1" x14ac:dyDescent="0.15">
      <c r="A2886" s="935">
        <v>2881</v>
      </c>
      <c r="B2886" s="919"/>
      <c r="C2886" s="920"/>
      <c r="D2886" s="931"/>
      <c r="E2886" s="893" t="b">
        <f t="shared" ca="1" si="119"/>
        <v>1</v>
      </c>
      <c r="F2886" s="893" t="str">
        <f t="array" aca="1" ref="F2886" ca="1">IF(G2886&lt;&gt;"",INDIRECT("'"&amp;G2886&amp;"'!"&amp;H2886),"")</f>
        <v/>
      </c>
      <c r="G2886" s="560"/>
      <c r="H2886" s="893"/>
      <c r="I2886" s="931"/>
      <c r="J2886" s="931"/>
      <c r="K2886" s="931"/>
      <c r="L2886" s="920"/>
      <c r="M2886" s="920"/>
      <c r="N2886" s="920"/>
      <c r="S2886" s="919"/>
    </row>
    <row r="2887" spans="1:19" ht="12.75" customHeight="1" x14ac:dyDescent="0.15">
      <c r="A2887" s="935">
        <v>2882</v>
      </c>
      <c r="B2887" s="919"/>
      <c r="C2887" s="920"/>
      <c r="D2887" s="931"/>
      <c r="E2887" s="893" t="b">
        <f t="shared" ca="1" si="119"/>
        <v>1</v>
      </c>
      <c r="F2887" s="893" t="str">
        <f t="array" aca="1" ref="F2887" ca="1">IF(G2887&lt;&gt;"",INDIRECT("'"&amp;G2887&amp;"'!"&amp;H2887),"")</f>
        <v/>
      </c>
      <c r="G2887" s="560"/>
      <c r="H2887" s="893"/>
      <c r="I2887" s="931"/>
      <c r="J2887" s="931"/>
      <c r="K2887" s="931"/>
      <c r="L2887" s="920"/>
      <c r="M2887" s="920"/>
      <c r="N2887" s="920"/>
      <c r="S2887" s="919"/>
    </row>
    <row r="2888" spans="1:19" ht="12.75" customHeight="1" x14ac:dyDescent="0.15">
      <c r="A2888" s="935">
        <v>2883</v>
      </c>
      <c r="B2888" s="919"/>
      <c r="C2888" s="920"/>
      <c r="D2888" s="931"/>
      <c r="E2888" s="893" t="b">
        <f t="shared" ca="1" si="119"/>
        <v>1</v>
      </c>
      <c r="F2888" s="893" t="str">
        <f t="array" aca="1" ref="F2888" ca="1">IF(G2888&lt;&gt;"",INDIRECT("'"&amp;G2888&amp;"'!"&amp;H2888),"")</f>
        <v/>
      </c>
      <c r="G2888" s="560"/>
      <c r="H2888" s="893"/>
      <c r="I2888" s="931"/>
      <c r="J2888" s="931"/>
      <c r="K2888" s="931"/>
      <c r="L2888" s="920"/>
      <c r="M2888" s="920"/>
      <c r="N2888" s="920"/>
      <c r="S2888" s="919"/>
    </row>
    <row r="2889" spans="1:19" ht="12.75" customHeight="1" x14ac:dyDescent="0.15">
      <c r="A2889" s="935">
        <v>2884</v>
      </c>
      <c r="B2889" s="919"/>
      <c r="C2889" s="920"/>
      <c r="D2889" s="931"/>
      <c r="E2889" s="893" t="b">
        <f t="shared" ca="1" si="119"/>
        <v>1</v>
      </c>
      <c r="F2889" s="893" t="str">
        <f t="array" aca="1" ref="F2889" ca="1">IF(G2889&lt;&gt;"",INDIRECT("'"&amp;G2889&amp;"'!"&amp;H2889),"")</f>
        <v/>
      </c>
      <c r="G2889" s="560"/>
      <c r="H2889" s="893"/>
      <c r="I2889" s="931"/>
      <c r="J2889" s="931"/>
      <c r="K2889" s="931"/>
      <c r="L2889" s="920"/>
      <c r="M2889" s="920"/>
      <c r="N2889" s="920"/>
      <c r="S2889" s="919"/>
    </row>
    <row r="2890" spans="1:19" ht="12.75" customHeight="1" x14ac:dyDescent="0.15">
      <c r="A2890" s="935">
        <v>2885</v>
      </c>
      <c r="B2890" s="919"/>
      <c r="C2890" s="920"/>
      <c r="D2890" s="931"/>
      <c r="E2890" s="893" t="b">
        <f t="shared" ca="1" si="119"/>
        <v>1</v>
      </c>
      <c r="F2890" s="893" t="str">
        <f t="array" aca="1" ref="F2890" ca="1">IF(G2890&lt;&gt;"",INDIRECT("'"&amp;G2890&amp;"'!"&amp;H2890),"")</f>
        <v/>
      </c>
      <c r="G2890" s="560"/>
      <c r="H2890" s="893"/>
      <c r="I2890" s="931"/>
      <c r="J2890" s="931"/>
      <c r="K2890" s="931"/>
      <c r="L2890" s="920"/>
      <c r="M2890" s="920"/>
      <c r="N2890" s="920"/>
      <c r="S2890" s="919"/>
    </row>
    <row r="2891" spans="1:19" ht="12.75" customHeight="1" x14ac:dyDescent="0.15">
      <c r="A2891" s="914">
        <v>2886</v>
      </c>
      <c r="B2891" s="929">
        <f>'EstExp 12-20'!E103</f>
        <v>0</v>
      </c>
      <c r="C2891" s="930">
        <f>A2891-B2891</f>
        <v>2886</v>
      </c>
      <c r="D2891" s="920"/>
      <c r="E2891" s="893" t="b">
        <f t="shared" ca="1" si="119"/>
        <v>1</v>
      </c>
      <c r="F2891" s="932">
        <f t="array" aca="1" ref="F2891" ca="1">IF(G2891&lt;&gt;"",INDIRECT("'"&amp;G2891&amp;"'!"&amp;H2891),"")</f>
        <v>0</v>
      </c>
      <c r="G2891" s="560" t="s">
        <v>4786</v>
      </c>
      <c r="H2891" s="893" t="s">
        <v>5440</v>
      </c>
      <c r="I2891" s="920"/>
      <c r="J2891" s="920"/>
      <c r="K2891" s="920"/>
      <c r="L2891" s="920"/>
      <c r="M2891" s="920"/>
      <c r="N2891" s="920"/>
      <c r="S2891" s="919"/>
    </row>
    <row r="2892" spans="1:19" ht="12.75" customHeight="1" x14ac:dyDescent="0.15">
      <c r="A2892" s="935">
        <v>2887</v>
      </c>
      <c r="B2892" s="919"/>
      <c r="C2892" s="920"/>
      <c r="D2892" s="931"/>
      <c r="E2892" s="893" t="b">
        <f t="shared" ca="1" si="119"/>
        <v>1</v>
      </c>
      <c r="F2892" s="893" t="str">
        <f t="array" aca="1" ref="F2892" ca="1">IF(G2892&lt;&gt;"",INDIRECT("'"&amp;G2892&amp;"'!"&amp;H2892),"")</f>
        <v/>
      </c>
      <c r="G2892" s="560"/>
      <c r="H2892" s="893"/>
      <c r="I2892" s="931"/>
      <c r="J2892" s="931"/>
      <c r="K2892" s="931"/>
      <c r="L2892" s="920"/>
      <c r="M2892" s="920"/>
      <c r="N2892" s="920"/>
      <c r="S2892" s="919"/>
    </row>
    <row r="2893" spans="1:19" ht="12.75" customHeight="1" x14ac:dyDescent="0.15">
      <c r="A2893" s="914">
        <v>2888</v>
      </c>
      <c r="B2893" s="929">
        <f>'EstExp 12-20'!E80</f>
        <v>0</v>
      </c>
      <c r="C2893" s="930">
        <f t="shared" ref="C2893:C2904" si="120">A2893-B2893</f>
        <v>2888</v>
      </c>
      <c r="D2893" s="920"/>
      <c r="E2893" s="893" t="b">
        <f t="shared" ca="1" si="119"/>
        <v>1</v>
      </c>
      <c r="F2893" s="932">
        <f t="array" aca="1" ref="F2893" ca="1">IF(G2893&lt;&gt;"",INDIRECT("'"&amp;G2893&amp;"'!"&amp;H2893),"")</f>
        <v>0</v>
      </c>
      <c r="G2893" s="560" t="s">
        <v>4786</v>
      </c>
      <c r="H2893" s="893" t="s">
        <v>5441</v>
      </c>
      <c r="I2893" s="920"/>
      <c r="J2893" s="920"/>
      <c r="K2893" s="920"/>
      <c r="L2893" s="920"/>
      <c r="M2893" s="920"/>
      <c r="N2893" s="920"/>
      <c r="S2893" s="919"/>
    </row>
    <row r="2894" spans="1:19" ht="12.75" customHeight="1" x14ac:dyDescent="0.15">
      <c r="A2894" s="914">
        <v>2889</v>
      </c>
      <c r="B2894" s="929">
        <f>'EstExp 12-20'!E81</f>
        <v>215700</v>
      </c>
      <c r="C2894" s="930">
        <f t="shared" si="120"/>
        <v>-212811</v>
      </c>
      <c r="D2894" s="920"/>
      <c r="E2894" s="893" t="b">
        <f t="shared" ca="1" si="119"/>
        <v>1</v>
      </c>
      <c r="F2894" s="932">
        <f t="array" aca="1" ref="F2894" ca="1">IF(G2894&lt;&gt;"",INDIRECT("'"&amp;G2894&amp;"'!"&amp;H2894),"")</f>
        <v>215700</v>
      </c>
      <c r="G2894" s="560" t="s">
        <v>4786</v>
      </c>
      <c r="H2894" s="893" t="s">
        <v>5341</v>
      </c>
      <c r="I2894" s="920"/>
      <c r="J2894" s="920"/>
      <c r="K2894" s="920"/>
      <c r="L2894" s="920"/>
      <c r="M2894" s="920"/>
      <c r="N2894" s="920"/>
      <c r="S2894" s="919"/>
    </row>
    <row r="2895" spans="1:19" ht="12.75" customHeight="1" x14ac:dyDescent="0.15">
      <c r="A2895" s="914">
        <v>2890</v>
      </c>
      <c r="B2895" s="929">
        <f>'EstExp 12-20'!E82</f>
        <v>0</v>
      </c>
      <c r="C2895" s="930">
        <f t="shared" si="120"/>
        <v>2890</v>
      </c>
      <c r="D2895" s="920"/>
      <c r="E2895" s="893" t="b">
        <f t="shared" ca="1" si="119"/>
        <v>1</v>
      </c>
      <c r="F2895" s="932">
        <f t="array" aca="1" ref="F2895" ca="1">IF(G2895&lt;&gt;"",INDIRECT("'"&amp;G2895&amp;"'!"&amp;H2895),"")</f>
        <v>0</v>
      </c>
      <c r="G2895" s="560" t="s">
        <v>4786</v>
      </c>
      <c r="H2895" s="893" t="s">
        <v>5442</v>
      </c>
      <c r="I2895" s="920"/>
      <c r="J2895" s="920"/>
      <c r="K2895" s="920"/>
      <c r="L2895" s="920"/>
      <c r="M2895" s="920"/>
      <c r="N2895" s="920"/>
      <c r="S2895" s="919"/>
    </row>
    <row r="2896" spans="1:19" ht="12.75" customHeight="1" x14ac:dyDescent="0.15">
      <c r="A2896" s="914">
        <v>2891</v>
      </c>
      <c r="B2896" s="929">
        <f>'EstExp 12-20'!E83</f>
        <v>0</v>
      </c>
      <c r="C2896" s="930">
        <f t="shared" si="120"/>
        <v>2891</v>
      </c>
      <c r="D2896" s="920"/>
      <c r="E2896" s="893" t="b">
        <f t="shared" ca="1" si="119"/>
        <v>1</v>
      </c>
      <c r="F2896" s="932">
        <f t="array" aca="1" ref="F2896" ca="1">IF(G2896&lt;&gt;"",INDIRECT("'"&amp;G2896&amp;"'!"&amp;H2896),"")</f>
        <v>0</v>
      </c>
      <c r="G2896" s="560" t="s">
        <v>4786</v>
      </c>
      <c r="H2896" s="893" t="s">
        <v>5443</v>
      </c>
      <c r="I2896" s="920"/>
      <c r="J2896" s="920"/>
      <c r="K2896" s="920"/>
      <c r="L2896" s="920"/>
      <c r="M2896" s="920"/>
      <c r="N2896" s="920"/>
      <c r="S2896" s="919"/>
    </row>
    <row r="2897" spans="1:19" ht="12.75" customHeight="1" x14ac:dyDescent="0.15">
      <c r="A2897" s="914">
        <v>2892</v>
      </c>
      <c r="B2897" s="929">
        <f>'EstExp 12-20'!E84</f>
        <v>0</v>
      </c>
      <c r="C2897" s="930">
        <f t="shared" si="120"/>
        <v>2892</v>
      </c>
      <c r="D2897" s="920"/>
      <c r="E2897" s="893" t="b">
        <f t="shared" ca="1" si="119"/>
        <v>1</v>
      </c>
      <c r="F2897" s="932">
        <f t="array" aca="1" ref="F2897" ca="1">IF(G2897&lt;&gt;"",INDIRECT("'"&amp;G2897&amp;"'!"&amp;H2897),"")</f>
        <v>0</v>
      </c>
      <c r="G2897" s="560" t="s">
        <v>4786</v>
      </c>
      <c r="H2897" s="893" t="s">
        <v>5444</v>
      </c>
      <c r="I2897" s="920"/>
      <c r="J2897" s="920"/>
      <c r="K2897" s="920"/>
      <c r="L2897" s="920"/>
      <c r="M2897" s="920"/>
      <c r="N2897" s="920"/>
      <c r="S2897" s="919"/>
    </row>
    <row r="2898" spans="1:19" ht="12.75" customHeight="1" x14ac:dyDescent="0.15">
      <c r="A2898" s="914">
        <v>2893</v>
      </c>
      <c r="B2898" s="929">
        <f>'EstExp 12-20'!E85</f>
        <v>0</v>
      </c>
      <c r="C2898" s="930">
        <f t="shared" si="120"/>
        <v>2893</v>
      </c>
      <c r="D2898" s="920"/>
      <c r="E2898" s="893" t="b">
        <f t="shared" ca="1" si="119"/>
        <v>1</v>
      </c>
      <c r="F2898" s="932">
        <f t="array" aca="1" ref="F2898" ca="1">IF(G2898&lt;&gt;"",INDIRECT("'"&amp;G2898&amp;"'!"&amp;H2898),"")</f>
        <v>0</v>
      </c>
      <c r="G2898" s="560" t="s">
        <v>4786</v>
      </c>
      <c r="H2898" s="893" t="s">
        <v>5445</v>
      </c>
      <c r="I2898" s="920"/>
      <c r="J2898" s="920"/>
      <c r="K2898" s="920"/>
      <c r="L2898" s="920"/>
      <c r="M2898" s="920"/>
      <c r="N2898" s="920"/>
      <c r="S2898" s="919"/>
    </row>
    <row r="2899" spans="1:19" ht="12.75" customHeight="1" x14ac:dyDescent="0.15">
      <c r="A2899" s="914">
        <v>2894</v>
      </c>
      <c r="B2899" s="929">
        <f>'EstExp 12-20'!H80</f>
        <v>0</v>
      </c>
      <c r="C2899" s="930">
        <f t="shared" si="120"/>
        <v>2894</v>
      </c>
      <c r="D2899" s="920"/>
      <c r="E2899" s="893" t="b">
        <f t="shared" ca="1" si="119"/>
        <v>1</v>
      </c>
      <c r="F2899" s="932">
        <f t="array" aca="1" ref="F2899" ca="1">IF(G2899&lt;&gt;"",INDIRECT("'"&amp;G2899&amp;"'!"&amp;H2899),"")</f>
        <v>0</v>
      </c>
      <c r="G2899" s="560" t="s">
        <v>4786</v>
      </c>
      <c r="H2899" s="893" t="s">
        <v>5446</v>
      </c>
      <c r="I2899" s="920"/>
      <c r="J2899" s="920"/>
      <c r="K2899" s="920"/>
      <c r="L2899" s="920"/>
      <c r="M2899" s="920"/>
      <c r="N2899" s="920"/>
      <c r="S2899" s="919"/>
    </row>
    <row r="2900" spans="1:19" ht="12.75" customHeight="1" x14ac:dyDescent="0.15">
      <c r="A2900" s="914">
        <v>2895</v>
      </c>
      <c r="B2900" s="929">
        <f>'EstExp 12-20'!H81</f>
        <v>315000</v>
      </c>
      <c r="C2900" s="930">
        <f t="shared" si="120"/>
        <v>-312105</v>
      </c>
      <c r="D2900" s="920"/>
      <c r="E2900" s="893" t="b">
        <f t="shared" ca="1" si="119"/>
        <v>1</v>
      </c>
      <c r="F2900" s="932">
        <f t="array" aca="1" ref="F2900" ca="1">IF(G2900&lt;&gt;"",INDIRECT("'"&amp;G2900&amp;"'!"&amp;H2900),"")</f>
        <v>315000</v>
      </c>
      <c r="G2900" s="560" t="s">
        <v>4786</v>
      </c>
      <c r="H2900" s="893" t="s">
        <v>5347</v>
      </c>
      <c r="I2900" s="920"/>
      <c r="J2900" s="920"/>
      <c r="K2900" s="920"/>
      <c r="L2900" s="920"/>
      <c r="M2900" s="920"/>
      <c r="N2900" s="920"/>
      <c r="S2900" s="919"/>
    </row>
    <row r="2901" spans="1:19" ht="12.75" customHeight="1" x14ac:dyDescent="0.15">
      <c r="A2901" s="914">
        <v>2896</v>
      </c>
      <c r="B2901" s="929">
        <f>'EstExp 12-20'!H82</f>
        <v>0</v>
      </c>
      <c r="C2901" s="930">
        <f t="shared" si="120"/>
        <v>2896</v>
      </c>
      <c r="D2901" s="920"/>
      <c r="E2901" s="893" t="b">
        <f t="shared" ca="1" si="119"/>
        <v>1</v>
      </c>
      <c r="F2901" s="932">
        <f t="array" aca="1" ref="F2901" ca="1">IF(G2901&lt;&gt;"",INDIRECT("'"&amp;G2901&amp;"'!"&amp;H2901),"")</f>
        <v>0</v>
      </c>
      <c r="G2901" s="560" t="s">
        <v>4786</v>
      </c>
      <c r="H2901" s="893" t="s">
        <v>5447</v>
      </c>
      <c r="I2901" s="920"/>
      <c r="J2901" s="920"/>
      <c r="K2901" s="920"/>
      <c r="L2901" s="920"/>
      <c r="M2901" s="920"/>
      <c r="N2901" s="920"/>
      <c r="S2901" s="919"/>
    </row>
    <row r="2902" spans="1:19" ht="12.75" customHeight="1" x14ac:dyDescent="0.15">
      <c r="A2902" s="914">
        <v>2897</v>
      </c>
      <c r="B2902" s="929">
        <f>'EstExp 12-20'!H83</f>
        <v>0</v>
      </c>
      <c r="C2902" s="930">
        <f t="shared" si="120"/>
        <v>2897</v>
      </c>
      <c r="D2902" s="920"/>
      <c r="E2902" s="893" t="b">
        <f t="shared" ca="1" si="119"/>
        <v>1</v>
      </c>
      <c r="F2902" s="932">
        <f t="array" aca="1" ref="F2902" ca="1">IF(G2902&lt;&gt;"",INDIRECT("'"&amp;G2902&amp;"'!"&amp;H2902),"")</f>
        <v>0</v>
      </c>
      <c r="G2902" s="560" t="s">
        <v>4786</v>
      </c>
      <c r="H2902" s="893" t="s">
        <v>5448</v>
      </c>
      <c r="I2902" s="920"/>
      <c r="J2902" s="920"/>
      <c r="K2902" s="920"/>
      <c r="L2902" s="920"/>
      <c r="M2902" s="920"/>
      <c r="N2902" s="920"/>
      <c r="S2902" s="919"/>
    </row>
    <row r="2903" spans="1:19" ht="12.75" customHeight="1" x14ac:dyDescent="0.15">
      <c r="A2903" s="914">
        <v>2898</v>
      </c>
      <c r="B2903" s="929">
        <f>'EstExp 12-20'!H84</f>
        <v>0</v>
      </c>
      <c r="C2903" s="930">
        <f t="shared" si="120"/>
        <v>2898</v>
      </c>
      <c r="D2903" s="920"/>
      <c r="E2903" s="893" t="b">
        <f t="shared" ca="1" si="119"/>
        <v>1</v>
      </c>
      <c r="F2903" s="932">
        <f t="array" aca="1" ref="F2903" ca="1">IF(G2903&lt;&gt;"",INDIRECT("'"&amp;G2903&amp;"'!"&amp;H2903),"")</f>
        <v>0</v>
      </c>
      <c r="G2903" s="560" t="s">
        <v>4786</v>
      </c>
      <c r="H2903" s="893" t="s">
        <v>5449</v>
      </c>
      <c r="I2903" s="920"/>
      <c r="J2903" s="920"/>
      <c r="K2903" s="920"/>
      <c r="L2903" s="920"/>
      <c r="M2903" s="920"/>
      <c r="N2903" s="920"/>
      <c r="S2903" s="919"/>
    </row>
    <row r="2904" spans="1:19" ht="12.75" customHeight="1" x14ac:dyDescent="0.15">
      <c r="A2904" s="914">
        <v>2899</v>
      </c>
      <c r="B2904" s="929">
        <f>'EstExp 12-20'!H85</f>
        <v>0</v>
      </c>
      <c r="C2904" s="930">
        <f t="shared" si="120"/>
        <v>2899</v>
      </c>
      <c r="D2904" s="920"/>
      <c r="E2904" s="893" t="b">
        <f t="shared" ca="1" si="119"/>
        <v>1</v>
      </c>
      <c r="F2904" s="932">
        <f t="array" aca="1" ref="F2904" ca="1">IF(G2904&lt;&gt;"",INDIRECT("'"&amp;G2904&amp;"'!"&amp;H2904),"")</f>
        <v>0</v>
      </c>
      <c r="G2904" s="560" t="s">
        <v>4786</v>
      </c>
      <c r="H2904" s="893" t="s">
        <v>5450</v>
      </c>
      <c r="I2904" s="920"/>
      <c r="J2904" s="920"/>
      <c r="K2904" s="920"/>
      <c r="L2904" s="920"/>
      <c r="M2904" s="920"/>
      <c r="N2904" s="920"/>
      <c r="S2904" s="919"/>
    </row>
    <row r="2905" spans="1:19" ht="12.75" customHeight="1" x14ac:dyDescent="0.15">
      <c r="A2905" s="935">
        <v>2900</v>
      </c>
      <c r="B2905" s="919"/>
      <c r="C2905" s="920"/>
      <c r="D2905" s="920" t="s">
        <v>4732</v>
      </c>
      <c r="E2905" s="893" t="b">
        <f t="shared" ca="1" si="119"/>
        <v>1</v>
      </c>
      <c r="F2905" s="893" t="str">
        <f t="array" aca="1" ref="F2905" ca="1">IF(G2905&lt;&gt;"",INDIRECT("'"&amp;G2905&amp;"'!"&amp;H2905),"")</f>
        <v/>
      </c>
      <c r="G2905" s="560"/>
      <c r="H2905" s="893"/>
      <c r="I2905" s="920"/>
      <c r="J2905" s="920"/>
      <c r="K2905" s="920"/>
      <c r="L2905" s="920"/>
      <c r="M2905" s="920"/>
      <c r="N2905" s="920"/>
      <c r="S2905" s="919"/>
    </row>
    <row r="2906" spans="1:19" ht="12.75" customHeight="1" x14ac:dyDescent="0.15">
      <c r="A2906" s="935">
        <v>2901</v>
      </c>
      <c r="B2906" s="919"/>
      <c r="C2906" s="920"/>
      <c r="D2906" s="920" t="s">
        <v>4732</v>
      </c>
      <c r="E2906" s="893" t="b">
        <f t="shared" ca="1" si="119"/>
        <v>1</v>
      </c>
      <c r="F2906" s="893" t="str">
        <f t="array" aca="1" ref="F2906" ca="1">IF(G2906&lt;&gt;"",INDIRECT("'"&amp;G2906&amp;"'!"&amp;H2906),"")</f>
        <v/>
      </c>
      <c r="G2906" s="560"/>
      <c r="H2906" s="893"/>
      <c r="I2906" s="920"/>
      <c r="J2906" s="920"/>
      <c r="K2906" s="920"/>
      <c r="L2906" s="920"/>
      <c r="M2906" s="920"/>
      <c r="N2906" s="920"/>
      <c r="S2906" s="919"/>
    </row>
    <row r="2907" spans="1:19" ht="12.75" customHeight="1" x14ac:dyDescent="0.15">
      <c r="A2907" s="935">
        <v>2902</v>
      </c>
      <c r="B2907" s="919"/>
      <c r="C2907" s="920"/>
      <c r="D2907" s="920" t="s">
        <v>4732</v>
      </c>
      <c r="E2907" s="893" t="b">
        <f t="shared" ca="1" si="119"/>
        <v>1</v>
      </c>
      <c r="F2907" s="893" t="str">
        <f t="array" aca="1" ref="F2907" ca="1">IF(G2907&lt;&gt;"",INDIRECT("'"&amp;G2907&amp;"'!"&amp;H2907),"")</f>
        <v/>
      </c>
      <c r="G2907" s="560"/>
      <c r="H2907" s="893"/>
      <c r="I2907" s="920"/>
      <c r="J2907" s="920"/>
      <c r="K2907" s="920"/>
      <c r="L2907" s="920"/>
      <c r="M2907" s="920"/>
      <c r="N2907" s="920"/>
      <c r="S2907" s="919"/>
    </row>
    <row r="2908" spans="1:19" ht="12.75" customHeight="1" x14ac:dyDescent="0.15">
      <c r="A2908" s="935">
        <v>2903</v>
      </c>
      <c r="B2908" s="919"/>
      <c r="C2908" s="920"/>
      <c r="D2908" s="920" t="s">
        <v>4732</v>
      </c>
      <c r="E2908" s="893" t="b">
        <f t="shared" ca="1" si="119"/>
        <v>1</v>
      </c>
      <c r="F2908" s="893" t="str">
        <f t="array" aca="1" ref="F2908" ca="1">IF(G2908&lt;&gt;"",INDIRECT("'"&amp;G2908&amp;"'!"&amp;H2908),"")</f>
        <v/>
      </c>
      <c r="G2908" s="560"/>
      <c r="H2908" s="893"/>
      <c r="I2908" s="920"/>
      <c r="J2908" s="920"/>
      <c r="K2908" s="920"/>
      <c r="L2908" s="920"/>
      <c r="M2908" s="920"/>
      <c r="N2908" s="920"/>
      <c r="S2908" s="919"/>
    </row>
    <row r="2909" spans="1:19" ht="12.75" customHeight="1" x14ac:dyDescent="0.15">
      <c r="A2909" s="935">
        <v>2904</v>
      </c>
      <c r="B2909" s="919"/>
      <c r="C2909" s="920"/>
      <c r="D2909" s="920" t="s">
        <v>4732</v>
      </c>
      <c r="E2909" s="893" t="b">
        <f t="shared" ca="1" si="119"/>
        <v>1</v>
      </c>
      <c r="F2909" s="893" t="str">
        <f t="array" aca="1" ref="F2909" ca="1">IF(G2909&lt;&gt;"",INDIRECT("'"&amp;G2909&amp;"'!"&amp;H2909),"")</f>
        <v/>
      </c>
      <c r="G2909" s="560"/>
      <c r="H2909" s="893"/>
      <c r="I2909" s="920"/>
      <c r="J2909" s="920"/>
      <c r="K2909" s="920"/>
      <c r="L2909" s="920"/>
      <c r="M2909" s="920"/>
      <c r="N2909" s="920"/>
      <c r="S2909" s="919"/>
    </row>
    <row r="2910" spans="1:19" ht="12.75" customHeight="1" x14ac:dyDescent="0.15">
      <c r="A2910" s="935">
        <v>2905</v>
      </c>
      <c r="B2910" s="919"/>
      <c r="C2910" s="920"/>
      <c r="D2910" s="920" t="s">
        <v>4732</v>
      </c>
      <c r="E2910" s="893" t="b">
        <f t="shared" ca="1" si="119"/>
        <v>1</v>
      </c>
      <c r="F2910" s="893" t="str">
        <f t="array" aca="1" ref="F2910" ca="1">IF(G2910&lt;&gt;"",INDIRECT("'"&amp;G2910&amp;"'!"&amp;H2910),"")</f>
        <v/>
      </c>
      <c r="G2910" s="560"/>
      <c r="H2910" s="893"/>
      <c r="I2910" s="920"/>
      <c r="J2910" s="920"/>
      <c r="K2910" s="920"/>
      <c r="L2910" s="920"/>
      <c r="M2910" s="920"/>
      <c r="N2910" s="920"/>
      <c r="S2910" s="919"/>
    </row>
    <row r="2911" spans="1:19" ht="12.75" customHeight="1" x14ac:dyDescent="0.15">
      <c r="A2911" s="935">
        <v>2906</v>
      </c>
      <c r="B2911" s="919"/>
      <c r="C2911" s="920"/>
      <c r="D2911" s="920" t="s">
        <v>4732</v>
      </c>
      <c r="E2911" s="893" t="b">
        <f t="shared" ca="1" si="119"/>
        <v>1</v>
      </c>
      <c r="F2911" s="893" t="str">
        <f t="array" aca="1" ref="F2911" ca="1">IF(G2911&lt;&gt;"",INDIRECT("'"&amp;G2911&amp;"'!"&amp;H2911),"")</f>
        <v/>
      </c>
      <c r="G2911" s="560"/>
      <c r="H2911" s="893"/>
      <c r="I2911" s="920"/>
      <c r="J2911" s="920"/>
      <c r="K2911" s="920"/>
      <c r="L2911" s="920"/>
      <c r="M2911" s="920"/>
      <c r="N2911" s="920"/>
      <c r="S2911" s="919"/>
    </row>
    <row r="2912" spans="1:19" ht="12.75" customHeight="1" x14ac:dyDescent="0.15">
      <c r="A2912" s="935">
        <v>2907</v>
      </c>
      <c r="B2912" s="919"/>
      <c r="C2912" s="920"/>
      <c r="D2912" s="920" t="s">
        <v>4732</v>
      </c>
      <c r="E2912" s="893" t="b">
        <f t="shared" ca="1" si="119"/>
        <v>1</v>
      </c>
      <c r="F2912" s="893" t="str">
        <f t="array" aca="1" ref="F2912" ca="1">IF(G2912&lt;&gt;"",INDIRECT("'"&amp;G2912&amp;"'!"&amp;H2912),"")</f>
        <v/>
      </c>
      <c r="G2912" s="560"/>
      <c r="H2912" s="893"/>
      <c r="I2912" s="920"/>
      <c r="J2912" s="920"/>
      <c r="K2912" s="920"/>
      <c r="L2912" s="920"/>
      <c r="M2912" s="920"/>
      <c r="N2912" s="920"/>
      <c r="S2912" s="919"/>
    </row>
    <row r="2913" spans="1:19" ht="12.75" customHeight="1" x14ac:dyDescent="0.15">
      <c r="A2913" s="935">
        <v>2908</v>
      </c>
      <c r="B2913" s="919"/>
      <c r="C2913" s="920"/>
      <c r="D2913" s="920" t="s">
        <v>4732</v>
      </c>
      <c r="E2913" s="893" t="b">
        <f t="shared" ca="1" si="119"/>
        <v>1</v>
      </c>
      <c r="F2913" s="893" t="str">
        <f t="array" aca="1" ref="F2913" ca="1">IF(G2913&lt;&gt;"",INDIRECT("'"&amp;G2913&amp;"'!"&amp;H2913),"")</f>
        <v/>
      </c>
      <c r="G2913" s="560"/>
      <c r="H2913" s="893"/>
      <c r="I2913" s="920"/>
      <c r="J2913" s="920"/>
      <c r="K2913" s="920"/>
      <c r="L2913" s="920"/>
      <c r="M2913" s="920"/>
      <c r="N2913" s="920"/>
      <c r="S2913" s="919"/>
    </row>
    <row r="2914" spans="1:19" ht="12.75" customHeight="1" x14ac:dyDescent="0.15">
      <c r="A2914" s="935">
        <v>2909</v>
      </c>
      <c r="B2914" s="919"/>
      <c r="C2914" s="920"/>
      <c r="D2914" s="920" t="s">
        <v>4732</v>
      </c>
      <c r="E2914" s="893" t="b">
        <f t="shared" ca="1" si="119"/>
        <v>1</v>
      </c>
      <c r="F2914" s="893" t="str">
        <f t="array" aca="1" ref="F2914" ca="1">IF(G2914&lt;&gt;"",INDIRECT("'"&amp;G2914&amp;"'!"&amp;H2914),"")</f>
        <v/>
      </c>
      <c r="G2914" s="560"/>
      <c r="H2914" s="893"/>
      <c r="I2914" s="920"/>
      <c r="J2914" s="920"/>
      <c r="K2914" s="920"/>
      <c r="L2914" s="920"/>
      <c r="M2914" s="920"/>
      <c r="N2914" s="920"/>
      <c r="S2914" s="919"/>
    </row>
    <row r="2915" spans="1:19" ht="12.75" customHeight="1" x14ac:dyDescent="0.15">
      <c r="A2915" s="935">
        <v>2910</v>
      </c>
      <c r="B2915" s="919"/>
      <c r="C2915" s="920"/>
      <c r="D2915" s="920" t="s">
        <v>4732</v>
      </c>
      <c r="E2915" s="893" t="b">
        <f t="shared" ca="1" si="119"/>
        <v>1</v>
      </c>
      <c r="F2915" s="893" t="str">
        <f t="array" aca="1" ref="F2915" ca="1">IF(G2915&lt;&gt;"",INDIRECT("'"&amp;G2915&amp;"'!"&amp;H2915),"")</f>
        <v/>
      </c>
      <c r="G2915" s="560"/>
      <c r="H2915" s="893"/>
      <c r="I2915" s="920"/>
      <c r="J2915" s="920"/>
      <c r="K2915" s="920"/>
      <c r="L2915" s="920"/>
      <c r="M2915" s="920"/>
      <c r="N2915" s="920"/>
      <c r="S2915" s="919"/>
    </row>
    <row r="2916" spans="1:19" ht="12.75" customHeight="1" x14ac:dyDescent="0.15">
      <c r="A2916" s="935">
        <v>2911</v>
      </c>
      <c r="B2916" s="919"/>
      <c r="C2916" s="920"/>
      <c r="D2916" s="920" t="s">
        <v>4732</v>
      </c>
      <c r="E2916" s="893" t="b">
        <f t="shared" ca="1" si="119"/>
        <v>1</v>
      </c>
      <c r="F2916" s="893" t="str">
        <f t="array" aca="1" ref="F2916" ca="1">IF(G2916&lt;&gt;"",INDIRECT("'"&amp;G2916&amp;"'!"&amp;H2916),"")</f>
        <v/>
      </c>
      <c r="G2916" s="560"/>
      <c r="H2916" s="893"/>
      <c r="I2916" s="920"/>
      <c r="J2916" s="920"/>
      <c r="K2916" s="920"/>
      <c r="L2916" s="920"/>
      <c r="M2916" s="920"/>
      <c r="N2916" s="920"/>
      <c r="S2916" s="919"/>
    </row>
    <row r="2917" spans="1:19" ht="12.75" customHeight="1" x14ac:dyDescent="0.15">
      <c r="A2917" s="914">
        <v>2912</v>
      </c>
      <c r="B2917" s="929">
        <f>'EstExp 12-20'!K80</f>
        <v>0</v>
      </c>
      <c r="C2917" s="930">
        <f t="shared" ref="C2917:C2925" si="121">A2917-B2917</f>
        <v>2912</v>
      </c>
      <c r="D2917" s="920"/>
      <c r="E2917" s="893" t="b">
        <f t="shared" ca="1" si="119"/>
        <v>1</v>
      </c>
      <c r="F2917" s="932">
        <f t="array" aca="1" ref="F2917" ca="1">IF(G2917&lt;&gt;"",INDIRECT("'"&amp;G2917&amp;"'!"&amp;H2917),"")</f>
        <v>0</v>
      </c>
      <c r="G2917" s="560" t="s">
        <v>4786</v>
      </c>
      <c r="H2917" s="893" t="s">
        <v>5451</v>
      </c>
      <c r="I2917" s="920"/>
      <c r="J2917" s="920"/>
      <c r="K2917" s="920"/>
      <c r="L2917" s="920"/>
      <c r="M2917" s="920"/>
      <c r="N2917" s="920"/>
      <c r="S2917" s="919"/>
    </row>
    <row r="2918" spans="1:19" ht="12.75" customHeight="1" x14ac:dyDescent="0.15">
      <c r="A2918" s="914">
        <v>2913</v>
      </c>
      <c r="B2918" s="929">
        <f>'EstExp 12-20'!K81</f>
        <v>530700</v>
      </c>
      <c r="C2918" s="930">
        <f t="shared" si="121"/>
        <v>-527787</v>
      </c>
      <c r="D2918" s="920"/>
      <c r="E2918" s="893" t="b">
        <f t="shared" ca="1" si="119"/>
        <v>1</v>
      </c>
      <c r="F2918" s="932">
        <f t="array" aca="1" ref="F2918" ca="1">IF(G2918&lt;&gt;"",INDIRECT("'"&amp;G2918&amp;"'!"&amp;H2918),"")</f>
        <v>530700</v>
      </c>
      <c r="G2918" s="560" t="s">
        <v>4786</v>
      </c>
      <c r="H2918" s="893" t="s">
        <v>5452</v>
      </c>
      <c r="I2918" s="920"/>
      <c r="J2918" s="920"/>
      <c r="K2918" s="920"/>
      <c r="L2918" s="920"/>
      <c r="M2918" s="920"/>
      <c r="N2918" s="920"/>
      <c r="S2918" s="919"/>
    </row>
    <row r="2919" spans="1:19" ht="12.75" customHeight="1" x14ac:dyDescent="0.15">
      <c r="A2919" s="914">
        <v>2914</v>
      </c>
      <c r="B2919" s="929">
        <f>'EstExp 12-20'!K82</f>
        <v>0</v>
      </c>
      <c r="C2919" s="930">
        <f t="shared" si="121"/>
        <v>2914</v>
      </c>
      <c r="D2919" s="920"/>
      <c r="E2919" s="893" t="b">
        <f t="shared" ca="1" si="119"/>
        <v>1</v>
      </c>
      <c r="F2919" s="932">
        <f t="array" aca="1" ref="F2919" ca="1">IF(G2919&lt;&gt;"",INDIRECT("'"&amp;G2919&amp;"'!"&amp;H2919),"")</f>
        <v>0</v>
      </c>
      <c r="G2919" s="560" t="s">
        <v>4786</v>
      </c>
      <c r="H2919" s="893" t="s">
        <v>5453</v>
      </c>
      <c r="I2919" s="920"/>
      <c r="J2919" s="920"/>
      <c r="K2919" s="920"/>
      <c r="L2919" s="920"/>
      <c r="M2919" s="920"/>
      <c r="N2919" s="920"/>
      <c r="S2919" s="919"/>
    </row>
    <row r="2920" spans="1:19" ht="12.75" customHeight="1" x14ac:dyDescent="0.15">
      <c r="A2920" s="914">
        <v>2915</v>
      </c>
      <c r="B2920" s="929">
        <f>'EstExp 12-20'!K83</f>
        <v>0</v>
      </c>
      <c r="C2920" s="930">
        <f t="shared" si="121"/>
        <v>2915</v>
      </c>
      <c r="D2920" s="920"/>
      <c r="E2920" s="893" t="b">
        <f t="shared" ca="1" si="119"/>
        <v>1</v>
      </c>
      <c r="F2920" s="932">
        <f t="array" aca="1" ref="F2920" ca="1">IF(G2920&lt;&gt;"",INDIRECT("'"&amp;G2920&amp;"'!"&amp;H2920),"")</f>
        <v>0</v>
      </c>
      <c r="G2920" s="560" t="s">
        <v>4786</v>
      </c>
      <c r="H2920" s="893" t="s">
        <v>5454</v>
      </c>
      <c r="I2920" s="920"/>
      <c r="J2920" s="920"/>
      <c r="K2920" s="920"/>
      <c r="L2920" s="920"/>
      <c r="M2920" s="920"/>
      <c r="N2920" s="920"/>
      <c r="S2920" s="919"/>
    </row>
    <row r="2921" spans="1:19" ht="12.75" customHeight="1" x14ac:dyDescent="0.15">
      <c r="A2921" s="914">
        <v>2916</v>
      </c>
      <c r="B2921" s="929">
        <f>'EstExp 12-20'!K84</f>
        <v>0</v>
      </c>
      <c r="C2921" s="930">
        <f t="shared" si="121"/>
        <v>2916</v>
      </c>
      <c r="D2921" s="920"/>
      <c r="E2921" s="893" t="b">
        <f t="shared" ca="1" si="119"/>
        <v>1</v>
      </c>
      <c r="F2921" s="932">
        <f t="array" aca="1" ref="F2921" ca="1">IF(G2921&lt;&gt;"",INDIRECT("'"&amp;G2921&amp;"'!"&amp;H2921),"")</f>
        <v>0</v>
      </c>
      <c r="G2921" s="560" t="s">
        <v>4786</v>
      </c>
      <c r="H2921" s="893" t="s">
        <v>5455</v>
      </c>
      <c r="I2921" s="920"/>
      <c r="J2921" s="920"/>
      <c r="K2921" s="920"/>
      <c r="L2921" s="920"/>
      <c r="M2921" s="920"/>
      <c r="N2921" s="920"/>
      <c r="S2921" s="919"/>
    </row>
    <row r="2922" spans="1:19" ht="12.75" customHeight="1" x14ac:dyDescent="0.15">
      <c r="A2922" s="914">
        <v>2917</v>
      </c>
      <c r="B2922" s="929">
        <f>'EstExp 12-20'!K85</f>
        <v>0</v>
      </c>
      <c r="C2922" s="930">
        <f t="shared" si="121"/>
        <v>2917</v>
      </c>
      <c r="D2922" s="920"/>
      <c r="E2922" s="893" t="b">
        <f t="shared" ca="1" si="119"/>
        <v>1</v>
      </c>
      <c r="F2922" s="932">
        <f t="array" aca="1" ref="F2922" ca="1">IF(G2922&lt;&gt;"",INDIRECT("'"&amp;G2922&amp;"'!"&amp;H2922),"")</f>
        <v>0</v>
      </c>
      <c r="G2922" s="560" t="s">
        <v>4786</v>
      </c>
      <c r="H2922" s="893" t="s">
        <v>5456</v>
      </c>
      <c r="I2922" s="920"/>
      <c r="J2922" s="920"/>
      <c r="K2922" s="920"/>
      <c r="L2922" s="920"/>
      <c r="M2922" s="920"/>
      <c r="N2922" s="920"/>
      <c r="S2922" s="919"/>
    </row>
    <row r="2923" spans="1:19" ht="12.75" customHeight="1" x14ac:dyDescent="0.15">
      <c r="A2923" s="914">
        <v>2918</v>
      </c>
      <c r="B2923" s="929">
        <f>'EstExp 12-20'!H138</f>
        <v>0</v>
      </c>
      <c r="C2923" s="930">
        <f t="shared" si="121"/>
        <v>2918</v>
      </c>
      <c r="D2923" s="920"/>
      <c r="E2923" s="893" t="b">
        <f t="shared" ca="1" si="119"/>
        <v>1</v>
      </c>
      <c r="F2923" s="932">
        <f t="array" aca="1" ref="F2923" ca="1">IF(G2923&lt;&gt;"",INDIRECT("'"&amp;G2923&amp;"'!"&amp;H2923),"")</f>
        <v>0</v>
      </c>
      <c r="G2923" s="560" t="s">
        <v>4786</v>
      </c>
      <c r="H2923" s="893" t="s">
        <v>5457</v>
      </c>
      <c r="I2923" s="920"/>
      <c r="J2923" s="920"/>
      <c r="K2923" s="920"/>
      <c r="L2923" s="920"/>
      <c r="M2923" s="920"/>
      <c r="N2923" s="920"/>
      <c r="S2923" s="919"/>
    </row>
    <row r="2924" spans="1:19" ht="12.75" customHeight="1" x14ac:dyDescent="0.15">
      <c r="A2924" s="914">
        <v>2919</v>
      </c>
      <c r="B2924" s="929">
        <f>'EstExp 12-20'!H139</f>
        <v>0</v>
      </c>
      <c r="C2924" s="930">
        <f t="shared" si="121"/>
        <v>2919</v>
      </c>
      <c r="D2924" s="920"/>
      <c r="E2924" s="893" t="b">
        <f t="shared" ca="1" si="119"/>
        <v>1</v>
      </c>
      <c r="F2924" s="932">
        <f t="array" aca="1" ref="F2924" ca="1">IF(G2924&lt;&gt;"",INDIRECT("'"&amp;G2924&amp;"'!"&amp;H2924),"")</f>
        <v>0</v>
      </c>
      <c r="G2924" s="560" t="s">
        <v>4786</v>
      </c>
      <c r="H2924" s="893" t="s">
        <v>5458</v>
      </c>
      <c r="I2924" s="920"/>
      <c r="J2924" s="920"/>
      <c r="K2924" s="920"/>
      <c r="L2924" s="920"/>
      <c r="M2924" s="920"/>
      <c r="N2924" s="920"/>
      <c r="S2924" s="919"/>
    </row>
    <row r="2925" spans="1:19" ht="12.75" customHeight="1" x14ac:dyDescent="0.15">
      <c r="A2925" s="914">
        <v>2920</v>
      </c>
      <c r="B2925" s="929">
        <f>'EstExp 12-20'!H140</f>
        <v>0</v>
      </c>
      <c r="C2925" s="930">
        <f t="shared" si="121"/>
        <v>2920</v>
      </c>
      <c r="D2925" s="920"/>
      <c r="E2925" s="893" t="b">
        <f t="shared" ca="1" si="119"/>
        <v>1</v>
      </c>
      <c r="F2925" s="932">
        <f t="array" aca="1" ref="F2925" ca="1">IF(G2925&lt;&gt;"",INDIRECT("'"&amp;G2925&amp;"'!"&amp;H2925),"")</f>
        <v>0</v>
      </c>
      <c r="G2925" s="560" t="s">
        <v>4786</v>
      </c>
      <c r="H2925" s="893" t="s">
        <v>5459</v>
      </c>
      <c r="I2925" s="920"/>
      <c r="J2925" s="920"/>
      <c r="K2925" s="920"/>
      <c r="L2925" s="920"/>
      <c r="M2925" s="920"/>
      <c r="N2925" s="920"/>
      <c r="S2925" s="919"/>
    </row>
    <row r="2926" spans="1:19" ht="12.75" customHeight="1" x14ac:dyDescent="0.15">
      <c r="A2926" s="935">
        <v>2921</v>
      </c>
      <c r="B2926" s="919"/>
      <c r="C2926" s="920"/>
      <c r="D2926" s="920" t="s">
        <v>4732</v>
      </c>
      <c r="E2926" s="893" t="b">
        <f t="shared" ca="1" si="119"/>
        <v>1</v>
      </c>
      <c r="F2926" s="893" t="str">
        <f t="array" aca="1" ref="F2926" ca="1">IF(G2926&lt;&gt;"",INDIRECT("'"&amp;G2926&amp;"'!"&amp;H2926),"")</f>
        <v/>
      </c>
      <c r="G2926" s="560"/>
      <c r="H2926" s="893"/>
      <c r="I2926" s="920"/>
      <c r="J2926" s="920"/>
      <c r="K2926" s="920"/>
      <c r="L2926" s="920"/>
      <c r="M2926" s="920"/>
      <c r="N2926" s="920"/>
      <c r="S2926" s="919"/>
    </row>
    <row r="2927" spans="1:19" ht="12.75" customHeight="1" x14ac:dyDescent="0.15">
      <c r="A2927" s="935">
        <v>2922</v>
      </c>
      <c r="B2927" s="919"/>
      <c r="C2927" s="920"/>
      <c r="D2927" s="920" t="s">
        <v>4732</v>
      </c>
      <c r="E2927" s="893" t="b">
        <f t="shared" ca="1" si="119"/>
        <v>1</v>
      </c>
      <c r="F2927" s="893" t="str">
        <f t="array" aca="1" ref="F2927" ca="1">IF(G2927&lt;&gt;"",INDIRECT("'"&amp;G2927&amp;"'!"&amp;H2927),"")</f>
        <v/>
      </c>
      <c r="G2927" s="560"/>
      <c r="H2927" s="893"/>
      <c r="I2927" s="920"/>
      <c r="J2927" s="920"/>
      <c r="K2927" s="920"/>
      <c r="L2927" s="920"/>
      <c r="M2927" s="920"/>
      <c r="N2927" s="920"/>
      <c r="S2927" s="919"/>
    </row>
    <row r="2928" spans="1:19" ht="12.75" customHeight="1" x14ac:dyDescent="0.15">
      <c r="A2928" s="935">
        <v>2923</v>
      </c>
      <c r="B2928" s="919"/>
      <c r="C2928" s="920"/>
      <c r="D2928" s="920" t="s">
        <v>4732</v>
      </c>
      <c r="E2928" s="893" t="b">
        <f t="shared" ca="1" si="119"/>
        <v>1</v>
      </c>
      <c r="F2928" s="893" t="str">
        <f t="array" aca="1" ref="F2928" ca="1">IF(G2928&lt;&gt;"",INDIRECT("'"&amp;G2928&amp;"'!"&amp;H2928),"")</f>
        <v/>
      </c>
      <c r="G2928" s="560"/>
      <c r="H2928" s="893"/>
      <c r="I2928" s="920"/>
      <c r="J2928" s="920"/>
      <c r="K2928" s="920"/>
      <c r="L2928" s="920"/>
      <c r="M2928" s="920"/>
      <c r="N2928" s="920"/>
      <c r="S2928" s="919"/>
    </row>
    <row r="2929" spans="1:19" ht="12.75" customHeight="1" x14ac:dyDescent="0.15">
      <c r="A2929" s="935">
        <v>2924</v>
      </c>
      <c r="B2929" s="919"/>
      <c r="C2929" s="920"/>
      <c r="D2929" s="920" t="s">
        <v>4732</v>
      </c>
      <c r="E2929" s="893" t="b">
        <f t="shared" ca="1" si="119"/>
        <v>1</v>
      </c>
      <c r="F2929" s="893" t="str">
        <f t="array" aca="1" ref="F2929" ca="1">IF(G2929&lt;&gt;"",INDIRECT("'"&amp;G2929&amp;"'!"&amp;H2929),"")</f>
        <v/>
      </c>
      <c r="G2929" s="560"/>
      <c r="H2929" s="893"/>
      <c r="I2929" s="920"/>
      <c r="J2929" s="920"/>
      <c r="K2929" s="920"/>
      <c r="L2929" s="920"/>
      <c r="M2929" s="920"/>
      <c r="N2929" s="920"/>
      <c r="S2929" s="919"/>
    </row>
    <row r="2930" spans="1:19" ht="12.75" customHeight="1" x14ac:dyDescent="0.15">
      <c r="A2930" s="914">
        <v>2925</v>
      </c>
      <c r="B2930" s="929">
        <f>'EstExp 12-20'!K138</f>
        <v>0</v>
      </c>
      <c r="C2930" s="930">
        <f t="shared" ref="C2930:C2944" si="122">A2930-B2930</f>
        <v>2925</v>
      </c>
      <c r="D2930" s="920"/>
      <c r="E2930" s="893" t="b">
        <f t="shared" ca="1" si="119"/>
        <v>1</v>
      </c>
      <c r="F2930" s="932">
        <f t="array" aca="1" ref="F2930" ca="1">IF(G2930&lt;&gt;"",INDIRECT("'"&amp;G2930&amp;"'!"&amp;H2930),"")</f>
        <v>0</v>
      </c>
      <c r="G2930" s="560" t="s">
        <v>4786</v>
      </c>
      <c r="H2930" s="893" t="s">
        <v>5460</v>
      </c>
      <c r="I2930" s="920"/>
      <c r="J2930" s="920"/>
      <c r="K2930" s="920"/>
      <c r="L2930" s="920"/>
      <c r="M2930" s="920"/>
      <c r="N2930" s="920"/>
      <c r="S2930" s="919"/>
    </row>
    <row r="2931" spans="1:19" ht="12.75" customHeight="1" x14ac:dyDescent="0.15">
      <c r="A2931" s="914">
        <v>2926</v>
      </c>
      <c r="B2931" s="929">
        <f>'EstExp 12-20'!K139</f>
        <v>0</v>
      </c>
      <c r="C2931" s="930">
        <f t="shared" si="122"/>
        <v>2926</v>
      </c>
      <c r="D2931" s="920"/>
      <c r="E2931" s="893" t="b">
        <f t="shared" ca="1" si="119"/>
        <v>1</v>
      </c>
      <c r="F2931" s="932">
        <f t="array" aca="1" ref="F2931" ca="1">IF(G2931&lt;&gt;"",INDIRECT("'"&amp;G2931&amp;"'!"&amp;H2931),"")</f>
        <v>0</v>
      </c>
      <c r="G2931" s="560" t="s">
        <v>4786</v>
      </c>
      <c r="H2931" s="893" t="s">
        <v>5461</v>
      </c>
      <c r="I2931" s="920"/>
      <c r="J2931" s="920"/>
      <c r="K2931" s="920"/>
      <c r="L2931" s="920"/>
      <c r="M2931" s="920"/>
      <c r="N2931" s="920"/>
      <c r="S2931" s="919"/>
    </row>
    <row r="2932" spans="1:19" ht="12.75" customHeight="1" x14ac:dyDescent="0.15">
      <c r="A2932" s="914">
        <v>2927</v>
      </c>
      <c r="B2932" s="929">
        <f>'EstExp 12-20'!K140</f>
        <v>0</v>
      </c>
      <c r="C2932" s="930">
        <f t="shared" si="122"/>
        <v>2927</v>
      </c>
      <c r="D2932" s="920"/>
      <c r="E2932" s="893" t="b">
        <f t="shared" ca="1" si="119"/>
        <v>1</v>
      </c>
      <c r="F2932" s="932">
        <f t="array" aca="1" ref="F2932" ca="1">IF(G2932&lt;&gt;"",INDIRECT("'"&amp;G2932&amp;"'!"&amp;H2932),"")</f>
        <v>0</v>
      </c>
      <c r="G2932" s="560" t="s">
        <v>4786</v>
      </c>
      <c r="H2932" s="893" t="s">
        <v>5462</v>
      </c>
      <c r="I2932" s="920"/>
      <c r="J2932" s="920"/>
      <c r="K2932" s="920"/>
      <c r="L2932" s="920"/>
      <c r="M2932" s="920"/>
      <c r="N2932" s="920"/>
      <c r="S2932" s="919"/>
    </row>
    <row r="2933" spans="1:19" ht="12.75" customHeight="1" x14ac:dyDescent="0.15">
      <c r="A2933" s="914">
        <v>2928</v>
      </c>
      <c r="B2933" s="929">
        <f>'EstExp 12-20'!E192</f>
        <v>0</v>
      </c>
      <c r="C2933" s="930">
        <f t="shared" si="122"/>
        <v>2928</v>
      </c>
      <c r="D2933" s="920"/>
      <c r="E2933" s="893" t="b">
        <f t="shared" ca="1" si="119"/>
        <v>1</v>
      </c>
      <c r="F2933" s="932">
        <f t="array" aca="1" ref="F2933" ca="1">IF(G2933&lt;&gt;"",INDIRECT("'"&amp;G2933&amp;"'!"&amp;H2933),"")</f>
        <v>0</v>
      </c>
      <c r="G2933" s="560" t="s">
        <v>4786</v>
      </c>
      <c r="H2933" s="893" t="s">
        <v>5463</v>
      </c>
      <c r="I2933" s="920"/>
      <c r="J2933" s="920"/>
      <c r="K2933" s="920"/>
      <c r="L2933" s="920"/>
      <c r="M2933" s="920"/>
      <c r="N2933" s="920"/>
      <c r="S2933" s="919"/>
    </row>
    <row r="2934" spans="1:19" ht="12.75" customHeight="1" x14ac:dyDescent="0.15">
      <c r="A2934" s="914">
        <v>2929</v>
      </c>
      <c r="B2934" s="929">
        <f>'EstExp 12-20'!E193</f>
        <v>0</v>
      </c>
      <c r="C2934" s="930">
        <f t="shared" si="122"/>
        <v>2929</v>
      </c>
      <c r="D2934" s="920"/>
      <c r="E2934" s="893" t="b">
        <f t="shared" ca="1" si="119"/>
        <v>1</v>
      </c>
      <c r="F2934" s="932">
        <f t="array" aca="1" ref="F2934" ca="1">IF(G2934&lt;&gt;"",INDIRECT("'"&amp;G2934&amp;"'!"&amp;H2934),"")</f>
        <v>0</v>
      </c>
      <c r="G2934" s="560" t="s">
        <v>4786</v>
      </c>
      <c r="H2934" s="893" t="s">
        <v>5464</v>
      </c>
      <c r="I2934" s="920"/>
      <c r="J2934" s="920"/>
      <c r="K2934" s="920"/>
      <c r="L2934" s="920"/>
      <c r="M2934" s="920"/>
      <c r="N2934" s="920"/>
      <c r="S2934" s="919"/>
    </row>
    <row r="2935" spans="1:19" ht="12.75" customHeight="1" x14ac:dyDescent="0.15">
      <c r="A2935" s="914">
        <v>2930</v>
      </c>
      <c r="B2935" s="929">
        <f>'EstExp 12-20'!E194</f>
        <v>0</v>
      </c>
      <c r="C2935" s="930">
        <f t="shared" si="122"/>
        <v>2930</v>
      </c>
      <c r="D2935" s="920"/>
      <c r="E2935" s="893" t="b">
        <f t="shared" ca="1" si="119"/>
        <v>1</v>
      </c>
      <c r="F2935" s="932">
        <f t="array" aca="1" ref="F2935" ca="1">IF(G2935&lt;&gt;"",INDIRECT("'"&amp;G2935&amp;"'!"&amp;H2935),"")</f>
        <v>0</v>
      </c>
      <c r="G2935" s="560" t="s">
        <v>4786</v>
      </c>
      <c r="H2935" s="893" t="s">
        <v>5465</v>
      </c>
      <c r="I2935" s="920"/>
      <c r="J2935" s="920"/>
      <c r="K2935" s="920"/>
      <c r="L2935" s="920"/>
      <c r="M2935" s="920"/>
      <c r="N2935" s="920"/>
      <c r="S2935" s="919"/>
    </row>
    <row r="2936" spans="1:19" ht="12.75" customHeight="1" x14ac:dyDescent="0.15">
      <c r="A2936" s="914">
        <v>2931</v>
      </c>
      <c r="B2936" s="929">
        <f>'EstExp 12-20'!E195</f>
        <v>0</v>
      </c>
      <c r="C2936" s="930">
        <f t="shared" si="122"/>
        <v>2931</v>
      </c>
      <c r="D2936" s="920"/>
      <c r="E2936" s="893" t="b">
        <f t="shared" ca="1" si="119"/>
        <v>1</v>
      </c>
      <c r="F2936" s="932">
        <f t="array" aca="1" ref="F2936" ca="1">IF(G2936&lt;&gt;"",INDIRECT("'"&amp;G2936&amp;"'!"&amp;H2936),"")</f>
        <v>0</v>
      </c>
      <c r="G2936" s="560" t="s">
        <v>4786</v>
      </c>
      <c r="H2936" s="893" t="s">
        <v>5466</v>
      </c>
      <c r="I2936" s="920"/>
      <c r="J2936" s="920"/>
      <c r="K2936" s="920"/>
      <c r="L2936" s="920"/>
      <c r="M2936" s="920"/>
      <c r="N2936" s="920"/>
      <c r="S2936" s="919"/>
    </row>
    <row r="2937" spans="1:19" ht="12.75" customHeight="1" x14ac:dyDescent="0.15">
      <c r="A2937" s="914">
        <v>2932</v>
      </c>
      <c r="B2937" s="929">
        <f>'EstExp 12-20'!E196</f>
        <v>0</v>
      </c>
      <c r="C2937" s="930">
        <f t="shared" si="122"/>
        <v>2932</v>
      </c>
      <c r="D2937" s="920"/>
      <c r="E2937" s="893" t="b">
        <f t="shared" ca="1" si="119"/>
        <v>1</v>
      </c>
      <c r="F2937" s="932">
        <f t="array" aca="1" ref="F2937" ca="1">IF(G2937&lt;&gt;"",INDIRECT("'"&amp;G2937&amp;"'!"&amp;H2937),"")</f>
        <v>0</v>
      </c>
      <c r="G2937" s="560" t="s">
        <v>4786</v>
      </c>
      <c r="H2937" s="893" t="s">
        <v>5467</v>
      </c>
      <c r="I2937" s="920"/>
      <c r="J2937" s="920"/>
      <c r="K2937" s="920"/>
      <c r="L2937" s="920"/>
      <c r="M2937" s="920"/>
      <c r="N2937" s="920"/>
      <c r="S2937" s="919"/>
    </row>
    <row r="2938" spans="1:19" ht="12.75" customHeight="1" x14ac:dyDescent="0.15">
      <c r="A2938" s="914">
        <v>2933</v>
      </c>
      <c r="B2938" s="929">
        <f>'EstExp 12-20'!E197</f>
        <v>0</v>
      </c>
      <c r="C2938" s="930">
        <f t="shared" si="122"/>
        <v>2933</v>
      </c>
      <c r="D2938" s="920"/>
      <c r="E2938" s="893" t="b">
        <f t="shared" ca="1" si="119"/>
        <v>1</v>
      </c>
      <c r="F2938" s="932">
        <f t="array" aca="1" ref="F2938" ca="1">IF(G2938&lt;&gt;"",INDIRECT("'"&amp;G2938&amp;"'!"&amp;H2938),"")</f>
        <v>0</v>
      </c>
      <c r="G2938" s="560" t="s">
        <v>4786</v>
      </c>
      <c r="H2938" s="893" t="s">
        <v>5468</v>
      </c>
      <c r="I2938" s="920"/>
      <c r="J2938" s="920"/>
      <c r="K2938" s="920"/>
      <c r="L2938" s="920"/>
      <c r="M2938" s="920"/>
      <c r="N2938" s="920"/>
      <c r="S2938" s="919"/>
    </row>
    <row r="2939" spans="1:19" ht="12.75" customHeight="1" x14ac:dyDescent="0.15">
      <c r="A2939" s="914">
        <v>2934</v>
      </c>
      <c r="B2939" s="929">
        <f>'EstExp 12-20'!H192</f>
        <v>0</v>
      </c>
      <c r="C2939" s="930">
        <f t="shared" si="122"/>
        <v>2934</v>
      </c>
      <c r="D2939" s="920"/>
      <c r="E2939" s="893" t="b">
        <f t="shared" ca="1" si="119"/>
        <v>1</v>
      </c>
      <c r="F2939" s="932">
        <f t="array" aca="1" ref="F2939" ca="1">IF(G2939&lt;&gt;"",INDIRECT("'"&amp;G2939&amp;"'!"&amp;H2939),"")</f>
        <v>0</v>
      </c>
      <c r="G2939" s="560" t="s">
        <v>4786</v>
      </c>
      <c r="H2939" s="893" t="s">
        <v>5469</v>
      </c>
      <c r="I2939" s="920"/>
      <c r="J2939" s="920"/>
      <c r="K2939" s="920"/>
      <c r="L2939" s="920"/>
      <c r="M2939" s="920"/>
      <c r="N2939" s="920"/>
      <c r="S2939" s="919"/>
    </row>
    <row r="2940" spans="1:19" ht="12.75" customHeight="1" x14ac:dyDescent="0.15">
      <c r="A2940" s="914">
        <v>2935</v>
      </c>
      <c r="B2940" s="929">
        <f>'EstExp 12-20'!H193</f>
        <v>0</v>
      </c>
      <c r="C2940" s="930">
        <f t="shared" si="122"/>
        <v>2935</v>
      </c>
      <c r="D2940" s="920"/>
      <c r="E2940" s="893" t="b">
        <f t="shared" ca="1" si="119"/>
        <v>1</v>
      </c>
      <c r="F2940" s="932">
        <f t="array" aca="1" ref="F2940" ca="1">IF(G2940&lt;&gt;"",INDIRECT("'"&amp;G2940&amp;"'!"&amp;H2940),"")</f>
        <v>0</v>
      </c>
      <c r="G2940" s="560" t="s">
        <v>4786</v>
      </c>
      <c r="H2940" s="893" t="s">
        <v>5470</v>
      </c>
      <c r="I2940" s="920"/>
      <c r="J2940" s="920"/>
      <c r="K2940" s="920"/>
      <c r="L2940" s="920"/>
      <c r="M2940" s="920"/>
      <c r="N2940" s="920"/>
      <c r="S2940" s="919"/>
    </row>
    <row r="2941" spans="1:19" ht="12.75" customHeight="1" x14ac:dyDescent="0.15">
      <c r="A2941" s="914">
        <v>2936</v>
      </c>
      <c r="B2941" s="929">
        <f>'EstExp 12-20'!H194</f>
        <v>0</v>
      </c>
      <c r="C2941" s="930">
        <f t="shared" si="122"/>
        <v>2936</v>
      </c>
      <c r="D2941" s="920"/>
      <c r="E2941" s="893" t="b">
        <f t="shared" ca="1" si="119"/>
        <v>1</v>
      </c>
      <c r="F2941" s="932">
        <f t="array" aca="1" ref="F2941" ca="1">IF(G2941&lt;&gt;"",INDIRECT("'"&amp;G2941&amp;"'!"&amp;H2941),"")</f>
        <v>0</v>
      </c>
      <c r="G2941" s="560" t="s">
        <v>4786</v>
      </c>
      <c r="H2941" s="893" t="s">
        <v>5471</v>
      </c>
      <c r="I2941" s="920"/>
      <c r="J2941" s="920"/>
      <c r="K2941" s="920"/>
      <c r="L2941" s="920"/>
      <c r="M2941" s="920"/>
      <c r="N2941" s="920"/>
      <c r="S2941" s="919"/>
    </row>
    <row r="2942" spans="1:19" ht="12.75" customHeight="1" x14ac:dyDescent="0.15">
      <c r="A2942" s="914">
        <v>2937</v>
      </c>
      <c r="B2942" s="929">
        <f>'EstExp 12-20'!H195</f>
        <v>0</v>
      </c>
      <c r="C2942" s="930">
        <f t="shared" si="122"/>
        <v>2937</v>
      </c>
      <c r="D2942" s="920"/>
      <c r="E2942" s="893" t="b">
        <f t="shared" ca="1" si="119"/>
        <v>1</v>
      </c>
      <c r="F2942" s="932">
        <f t="array" aca="1" ref="F2942" ca="1">IF(G2942&lt;&gt;"",INDIRECT("'"&amp;G2942&amp;"'!"&amp;H2942),"")</f>
        <v>0</v>
      </c>
      <c r="G2942" s="560" t="s">
        <v>4786</v>
      </c>
      <c r="H2942" s="893" t="s">
        <v>5472</v>
      </c>
      <c r="I2942" s="920"/>
      <c r="J2942" s="920"/>
      <c r="K2942" s="920"/>
      <c r="L2942" s="920"/>
      <c r="M2942" s="920"/>
      <c r="N2942" s="920"/>
      <c r="S2942" s="919"/>
    </row>
    <row r="2943" spans="1:19" ht="12.75" customHeight="1" x14ac:dyDescent="0.15">
      <c r="A2943" s="914">
        <v>2938</v>
      </c>
      <c r="B2943" s="929">
        <f>'EstExp 12-20'!H196</f>
        <v>0</v>
      </c>
      <c r="C2943" s="930">
        <f t="shared" si="122"/>
        <v>2938</v>
      </c>
      <c r="D2943" s="920"/>
      <c r="E2943" s="893" t="b">
        <f t="shared" ca="1" si="119"/>
        <v>1</v>
      </c>
      <c r="F2943" s="932">
        <f t="array" aca="1" ref="F2943" ca="1">IF(G2943&lt;&gt;"",INDIRECT("'"&amp;G2943&amp;"'!"&amp;H2943),"")</f>
        <v>0</v>
      </c>
      <c r="G2943" s="560" t="s">
        <v>4786</v>
      </c>
      <c r="H2943" s="893" t="s">
        <v>5473</v>
      </c>
      <c r="I2943" s="920"/>
      <c r="J2943" s="920"/>
      <c r="K2943" s="920"/>
      <c r="L2943" s="920"/>
      <c r="M2943" s="920"/>
      <c r="N2943" s="920"/>
      <c r="S2943" s="919"/>
    </row>
    <row r="2944" spans="1:19" ht="12.75" customHeight="1" x14ac:dyDescent="0.15">
      <c r="A2944" s="914">
        <v>2939</v>
      </c>
      <c r="B2944" s="929">
        <f>'EstExp 12-20'!H197</f>
        <v>0</v>
      </c>
      <c r="C2944" s="930">
        <f t="shared" si="122"/>
        <v>2939</v>
      </c>
      <c r="D2944" s="920"/>
      <c r="E2944" s="893" t="b">
        <f t="shared" ca="1" si="119"/>
        <v>1</v>
      </c>
      <c r="F2944" s="932">
        <f t="array" aca="1" ref="F2944" ca="1">IF(G2944&lt;&gt;"",INDIRECT("'"&amp;G2944&amp;"'!"&amp;H2944),"")</f>
        <v>0</v>
      </c>
      <c r="G2944" s="560" t="s">
        <v>4786</v>
      </c>
      <c r="H2944" s="893" t="s">
        <v>5474</v>
      </c>
      <c r="I2944" s="920"/>
      <c r="J2944" s="920"/>
      <c r="K2944" s="920"/>
      <c r="L2944" s="920"/>
      <c r="M2944" s="920"/>
      <c r="N2944" s="920"/>
      <c r="S2944" s="919"/>
    </row>
    <row r="2945" spans="1:19" ht="12.75" customHeight="1" x14ac:dyDescent="0.15">
      <c r="A2945" s="935">
        <v>2940</v>
      </c>
      <c r="B2945" s="919"/>
      <c r="C2945" s="920"/>
      <c r="D2945" s="931"/>
      <c r="E2945" s="893" t="b">
        <f t="shared" ca="1" si="119"/>
        <v>1</v>
      </c>
      <c r="F2945" s="893" t="str">
        <f t="array" aca="1" ref="F2945" ca="1">IF(G2945&lt;&gt;"",INDIRECT("'"&amp;G2945&amp;"'!"&amp;H2945),"")</f>
        <v/>
      </c>
      <c r="G2945" s="560"/>
      <c r="H2945" s="893"/>
      <c r="I2945" s="931"/>
      <c r="J2945" s="931"/>
      <c r="K2945" s="931"/>
      <c r="L2945" s="920"/>
      <c r="M2945" s="920"/>
      <c r="N2945" s="920"/>
      <c r="S2945" s="919"/>
    </row>
    <row r="2946" spans="1:19" ht="12.75" customHeight="1" x14ac:dyDescent="0.15">
      <c r="A2946" s="935">
        <v>2941</v>
      </c>
      <c r="B2946" s="919"/>
      <c r="C2946" s="920"/>
      <c r="D2946" s="931"/>
      <c r="E2946" s="893" t="b">
        <f t="shared" ca="1" si="119"/>
        <v>1</v>
      </c>
      <c r="F2946" s="893" t="str">
        <f t="array" aca="1" ref="F2946" ca="1">IF(G2946&lt;&gt;"",INDIRECT("'"&amp;G2946&amp;"'!"&amp;H2946),"")</f>
        <v/>
      </c>
      <c r="G2946" s="560"/>
      <c r="H2946" s="893"/>
      <c r="I2946" s="931"/>
      <c r="J2946" s="931"/>
      <c r="K2946" s="931"/>
      <c r="L2946" s="920"/>
      <c r="M2946" s="920"/>
      <c r="N2946" s="920"/>
      <c r="S2946" s="919"/>
    </row>
    <row r="2947" spans="1:19" ht="12.75" customHeight="1" x14ac:dyDescent="0.15">
      <c r="A2947" s="935">
        <v>2942</v>
      </c>
      <c r="B2947" s="919"/>
      <c r="C2947" s="920"/>
      <c r="D2947" s="931"/>
      <c r="E2947" s="893" t="b">
        <f t="shared" ca="1" si="119"/>
        <v>1</v>
      </c>
      <c r="F2947" s="893" t="str">
        <f t="array" aca="1" ref="F2947" ca="1">IF(G2947&lt;&gt;"",INDIRECT("'"&amp;G2947&amp;"'!"&amp;H2947),"")</f>
        <v/>
      </c>
      <c r="G2947" s="560"/>
      <c r="H2947" s="893"/>
      <c r="I2947" s="931"/>
      <c r="J2947" s="931"/>
      <c r="K2947" s="931"/>
      <c r="L2947" s="920"/>
      <c r="M2947" s="920"/>
      <c r="N2947" s="920"/>
      <c r="S2947" s="919"/>
    </row>
    <row r="2948" spans="1:19" ht="12.75" customHeight="1" x14ac:dyDescent="0.15">
      <c r="A2948" s="935">
        <v>2943</v>
      </c>
      <c r="B2948" s="919"/>
      <c r="C2948" s="920"/>
      <c r="D2948" s="931"/>
      <c r="E2948" s="893" t="b">
        <f t="shared" ca="1" si="119"/>
        <v>1</v>
      </c>
      <c r="F2948" s="893" t="str">
        <f t="array" aca="1" ref="F2948" ca="1">IF(G2948&lt;&gt;"",INDIRECT("'"&amp;G2948&amp;"'!"&amp;H2948),"")</f>
        <v/>
      </c>
      <c r="G2948" s="560"/>
      <c r="H2948" s="893"/>
      <c r="I2948" s="931"/>
      <c r="J2948" s="931"/>
      <c r="K2948" s="931"/>
      <c r="L2948" s="920"/>
      <c r="M2948" s="920"/>
      <c r="N2948" s="920"/>
      <c r="S2948" s="919"/>
    </row>
    <row r="2949" spans="1:19" ht="12.75" customHeight="1" x14ac:dyDescent="0.15">
      <c r="A2949" s="935">
        <v>2944</v>
      </c>
      <c r="B2949" s="919"/>
      <c r="C2949" s="920"/>
      <c r="D2949" s="931"/>
      <c r="E2949" s="893" t="b">
        <f t="shared" ca="1" si="119"/>
        <v>1</v>
      </c>
      <c r="F2949" s="893" t="str">
        <f t="array" aca="1" ref="F2949" ca="1">IF(G2949&lt;&gt;"",INDIRECT("'"&amp;G2949&amp;"'!"&amp;H2949),"")</f>
        <v/>
      </c>
      <c r="G2949" s="560"/>
      <c r="H2949" s="893"/>
      <c r="I2949" s="931"/>
      <c r="J2949" s="931"/>
      <c r="K2949" s="931"/>
      <c r="L2949" s="920"/>
      <c r="M2949" s="920"/>
      <c r="N2949" s="920"/>
      <c r="S2949" s="919"/>
    </row>
    <row r="2950" spans="1:19" ht="12.75" customHeight="1" x14ac:dyDescent="0.15">
      <c r="A2950" s="935">
        <v>2945</v>
      </c>
      <c r="B2950" s="919"/>
      <c r="C2950" s="920"/>
      <c r="D2950" s="931"/>
      <c r="E2950" s="893" t="b">
        <f t="shared" ca="1" si="119"/>
        <v>1</v>
      </c>
      <c r="F2950" s="893" t="str">
        <f t="array" aca="1" ref="F2950" ca="1">IF(G2950&lt;&gt;"",INDIRECT("'"&amp;G2950&amp;"'!"&amp;H2950),"")</f>
        <v/>
      </c>
      <c r="G2950" s="560"/>
      <c r="H2950" s="893"/>
      <c r="I2950" s="931"/>
      <c r="J2950" s="931"/>
      <c r="K2950" s="931"/>
      <c r="L2950" s="920"/>
      <c r="M2950" s="920"/>
      <c r="N2950" s="920"/>
      <c r="S2950" s="919"/>
    </row>
    <row r="2951" spans="1:19" ht="12.75" customHeight="1" x14ac:dyDescent="0.15">
      <c r="A2951" s="914">
        <v>2946</v>
      </c>
      <c r="B2951" s="929">
        <f>'EstExp 12-20'!K192</f>
        <v>0</v>
      </c>
      <c r="C2951" s="930">
        <f t="shared" ref="C2951:C2956" si="123">A2951-B2951</f>
        <v>2946</v>
      </c>
      <c r="D2951" s="920"/>
      <c r="E2951" s="893" t="b">
        <f t="shared" ca="1" si="119"/>
        <v>1</v>
      </c>
      <c r="F2951" s="932">
        <f t="array" aca="1" ref="F2951" ca="1">IF(G2951&lt;&gt;"",INDIRECT("'"&amp;G2951&amp;"'!"&amp;H2951),"")</f>
        <v>0</v>
      </c>
      <c r="G2951" s="560" t="s">
        <v>4786</v>
      </c>
      <c r="H2951" s="893" t="s">
        <v>5475</v>
      </c>
      <c r="I2951" s="920"/>
      <c r="J2951" s="920"/>
      <c r="K2951" s="920"/>
      <c r="L2951" s="920"/>
      <c r="M2951" s="920"/>
      <c r="N2951" s="920"/>
      <c r="S2951" s="919"/>
    </row>
    <row r="2952" spans="1:19" ht="12.75" customHeight="1" x14ac:dyDescent="0.15">
      <c r="A2952" s="914">
        <v>2947</v>
      </c>
      <c r="B2952" s="929">
        <f>'EstExp 12-20'!K193</f>
        <v>0</v>
      </c>
      <c r="C2952" s="930">
        <f t="shared" si="123"/>
        <v>2947</v>
      </c>
      <c r="D2952" s="920"/>
      <c r="E2952" s="893" t="b">
        <f t="shared" ca="1" si="119"/>
        <v>1</v>
      </c>
      <c r="F2952" s="932">
        <f t="array" aca="1" ref="F2952" ca="1">IF(G2952&lt;&gt;"",INDIRECT("'"&amp;G2952&amp;"'!"&amp;H2952),"")</f>
        <v>0</v>
      </c>
      <c r="G2952" s="560" t="s">
        <v>4786</v>
      </c>
      <c r="H2952" s="893" t="s">
        <v>5476</v>
      </c>
      <c r="I2952" s="920"/>
      <c r="J2952" s="920"/>
      <c r="K2952" s="920"/>
      <c r="L2952" s="920"/>
      <c r="M2952" s="920"/>
      <c r="N2952" s="920"/>
      <c r="S2952" s="919"/>
    </row>
    <row r="2953" spans="1:19" ht="12.75" customHeight="1" x14ac:dyDescent="0.15">
      <c r="A2953" s="914">
        <v>2948</v>
      </c>
      <c r="B2953" s="929">
        <f>'EstExp 12-20'!K194</f>
        <v>0</v>
      </c>
      <c r="C2953" s="930">
        <f t="shared" si="123"/>
        <v>2948</v>
      </c>
      <c r="D2953" s="920"/>
      <c r="E2953" s="893" t="b">
        <f t="shared" ca="1" si="119"/>
        <v>1</v>
      </c>
      <c r="F2953" s="932">
        <f t="array" aca="1" ref="F2953" ca="1">IF(G2953&lt;&gt;"",INDIRECT("'"&amp;G2953&amp;"'!"&amp;H2953),"")</f>
        <v>0</v>
      </c>
      <c r="G2953" s="560" t="s">
        <v>4786</v>
      </c>
      <c r="H2953" s="893" t="s">
        <v>5477</v>
      </c>
      <c r="I2953" s="920"/>
      <c r="J2953" s="920"/>
      <c r="K2953" s="920"/>
      <c r="L2953" s="920"/>
      <c r="M2953" s="920"/>
      <c r="N2953" s="920"/>
      <c r="S2953" s="919"/>
    </row>
    <row r="2954" spans="1:19" ht="12.75" customHeight="1" x14ac:dyDescent="0.15">
      <c r="A2954" s="914">
        <v>2949</v>
      </c>
      <c r="B2954" s="929">
        <f>'EstExp 12-20'!K195</f>
        <v>0</v>
      </c>
      <c r="C2954" s="930">
        <f t="shared" si="123"/>
        <v>2949</v>
      </c>
      <c r="D2954" s="920"/>
      <c r="E2954" s="893" t="b">
        <f t="shared" ca="1" si="119"/>
        <v>1</v>
      </c>
      <c r="F2954" s="932">
        <f t="array" aca="1" ref="F2954" ca="1">IF(G2954&lt;&gt;"",INDIRECT("'"&amp;G2954&amp;"'!"&amp;H2954),"")</f>
        <v>0</v>
      </c>
      <c r="G2954" s="560" t="s">
        <v>4786</v>
      </c>
      <c r="H2954" s="893" t="s">
        <v>5478</v>
      </c>
      <c r="I2954" s="920"/>
      <c r="J2954" s="920"/>
      <c r="K2954" s="920"/>
      <c r="L2954" s="920"/>
      <c r="M2954" s="920"/>
      <c r="N2954" s="920"/>
      <c r="S2954" s="919"/>
    </row>
    <row r="2955" spans="1:19" ht="12.75" customHeight="1" x14ac:dyDescent="0.15">
      <c r="A2955" s="914">
        <v>2950</v>
      </c>
      <c r="B2955" s="929">
        <f>'EstExp 12-20'!K196</f>
        <v>0</v>
      </c>
      <c r="C2955" s="930">
        <f t="shared" si="123"/>
        <v>2950</v>
      </c>
      <c r="D2955" s="920"/>
      <c r="E2955" s="893" t="b">
        <f t="shared" ca="1" si="119"/>
        <v>1</v>
      </c>
      <c r="F2955" s="932">
        <f t="array" aca="1" ref="F2955" ca="1">IF(G2955&lt;&gt;"",INDIRECT("'"&amp;G2955&amp;"'!"&amp;H2955),"")</f>
        <v>0</v>
      </c>
      <c r="G2955" s="560" t="s">
        <v>4786</v>
      </c>
      <c r="H2955" s="893" t="s">
        <v>5479</v>
      </c>
      <c r="I2955" s="920"/>
      <c r="J2955" s="920"/>
      <c r="K2955" s="920"/>
      <c r="L2955" s="920"/>
      <c r="M2955" s="920"/>
      <c r="N2955" s="920"/>
      <c r="S2955" s="919"/>
    </row>
    <row r="2956" spans="1:19" ht="12.75" customHeight="1" x14ac:dyDescent="0.15">
      <c r="A2956" s="914">
        <v>2951</v>
      </c>
      <c r="B2956" s="929">
        <f>'EstExp 12-20'!K197</f>
        <v>0</v>
      </c>
      <c r="C2956" s="930">
        <f t="shared" si="123"/>
        <v>2951</v>
      </c>
      <c r="D2956" s="920"/>
      <c r="E2956" s="893" t="b">
        <f t="shared" ca="1" si="119"/>
        <v>1</v>
      </c>
      <c r="F2956" s="932">
        <f t="array" aca="1" ref="F2956" ca="1">IF(G2956&lt;&gt;"",INDIRECT("'"&amp;G2956&amp;"'!"&amp;H2956),"")</f>
        <v>0</v>
      </c>
      <c r="G2956" s="560" t="s">
        <v>4786</v>
      </c>
      <c r="H2956" s="893" t="s">
        <v>5480</v>
      </c>
      <c r="I2956" s="920"/>
      <c r="J2956" s="920"/>
      <c r="K2956" s="920"/>
      <c r="L2956" s="920"/>
      <c r="M2956" s="920"/>
      <c r="N2956" s="920"/>
      <c r="S2956" s="919"/>
    </row>
    <row r="2957" spans="1:19" ht="12.75" customHeight="1" x14ac:dyDescent="0.15">
      <c r="A2957" s="935">
        <v>2952</v>
      </c>
      <c r="B2957" s="919"/>
      <c r="C2957" s="920"/>
      <c r="D2957" s="920"/>
      <c r="E2957" s="893" t="b">
        <f t="shared" ca="1" si="119"/>
        <v>1</v>
      </c>
      <c r="F2957" s="893" t="str">
        <f t="array" aca="1" ref="F2957" ca="1">IF(G2957&lt;&gt;"",INDIRECT("'"&amp;G2957&amp;"'!"&amp;H2957),"")</f>
        <v/>
      </c>
      <c r="G2957" s="560"/>
      <c r="H2957" s="893"/>
      <c r="I2957" s="920"/>
      <c r="J2957" s="920"/>
      <c r="K2957" s="920"/>
      <c r="L2957" s="920"/>
      <c r="M2957" s="920"/>
      <c r="N2957" s="920"/>
      <c r="S2957" s="919"/>
    </row>
    <row r="2958" spans="1:19" ht="12.75" customHeight="1" x14ac:dyDescent="0.15">
      <c r="A2958" s="935">
        <v>2953</v>
      </c>
      <c r="B2958" s="919"/>
      <c r="C2958" s="920"/>
      <c r="D2958" s="931"/>
      <c r="E2958" s="893" t="b">
        <f t="shared" ca="1" si="119"/>
        <v>1</v>
      </c>
      <c r="F2958" s="893" t="str">
        <f t="array" aca="1" ref="F2958" ca="1">IF(G2958&lt;&gt;"",INDIRECT("'"&amp;G2958&amp;"'!"&amp;H2958),"")</f>
        <v/>
      </c>
      <c r="G2958" s="560"/>
      <c r="H2958" s="893"/>
      <c r="I2958" s="931"/>
      <c r="J2958" s="931"/>
      <c r="K2958" s="931"/>
      <c r="L2958" s="920"/>
      <c r="M2958" s="920"/>
      <c r="N2958" s="920"/>
      <c r="S2958" s="919"/>
    </row>
    <row r="2959" spans="1:19" ht="12.75" customHeight="1" x14ac:dyDescent="0.15">
      <c r="A2959" s="935">
        <v>2954</v>
      </c>
      <c r="B2959" s="919"/>
      <c r="C2959" s="920"/>
      <c r="D2959" s="931"/>
      <c r="E2959" s="893" t="b">
        <f t="shared" ca="1" si="119"/>
        <v>1</v>
      </c>
      <c r="F2959" s="893" t="str">
        <f t="array" aca="1" ref="F2959" ca="1">IF(G2959&lt;&gt;"",INDIRECT("'"&amp;G2959&amp;"'!"&amp;H2959),"")</f>
        <v/>
      </c>
      <c r="G2959" s="560"/>
      <c r="H2959" s="893"/>
      <c r="I2959" s="931"/>
      <c r="J2959" s="931"/>
      <c r="K2959" s="931"/>
      <c r="L2959" s="920"/>
      <c r="M2959" s="920"/>
      <c r="N2959" s="920"/>
      <c r="S2959" s="919"/>
    </row>
    <row r="2960" spans="1:19" ht="12.75" customHeight="1" x14ac:dyDescent="0.15">
      <c r="A2960" s="935">
        <v>2955</v>
      </c>
      <c r="B2960" s="919"/>
      <c r="C2960" s="920"/>
      <c r="D2960" s="931"/>
      <c r="E2960" s="893" t="b">
        <f t="shared" ca="1" si="119"/>
        <v>1</v>
      </c>
      <c r="F2960" s="893" t="str">
        <f t="array" aca="1" ref="F2960" ca="1">IF(G2960&lt;&gt;"",INDIRECT("'"&amp;G2960&amp;"'!"&amp;H2960),"")</f>
        <v/>
      </c>
      <c r="G2960" s="560"/>
      <c r="H2960" s="893"/>
      <c r="I2960" s="931"/>
      <c r="J2960" s="931"/>
      <c r="K2960" s="931"/>
      <c r="L2960" s="920"/>
      <c r="M2960" s="920"/>
      <c r="N2960" s="920"/>
      <c r="S2960" s="919"/>
    </row>
    <row r="2961" spans="1:19" ht="12.75" customHeight="1" x14ac:dyDescent="0.15">
      <c r="A2961" s="935">
        <v>2956</v>
      </c>
      <c r="B2961" s="919"/>
      <c r="C2961" s="920"/>
      <c r="D2961" s="931"/>
      <c r="E2961" s="893" t="b">
        <f t="shared" ca="1" si="119"/>
        <v>1</v>
      </c>
      <c r="F2961" s="893" t="str">
        <f t="array" aca="1" ref="F2961" ca="1">IF(G2961&lt;&gt;"",INDIRECT("'"&amp;G2961&amp;"'!"&amp;H2961),"")</f>
        <v/>
      </c>
      <c r="G2961" s="560"/>
      <c r="H2961" s="893"/>
      <c r="I2961" s="931"/>
      <c r="J2961" s="931"/>
      <c r="K2961" s="931"/>
      <c r="L2961" s="920"/>
      <c r="M2961" s="920"/>
      <c r="N2961" s="920"/>
      <c r="S2961" s="919"/>
    </row>
    <row r="2962" spans="1:19" ht="12.75" customHeight="1" x14ac:dyDescent="0.15">
      <c r="A2962" s="935">
        <v>2957</v>
      </c>
      <c r="B2962" s="919"/>
      <c r="C2962" s="920"/>
      <c r="D2962" s="931"/>
      <c r="E2962" s="893" t="b">
        <f t="shared" ca="1" si="119"/>
        <v>1</v>
      </c>
      <c r="F2962" s="893" t="str">
        <f t="array" aca="1" ref="F2962" ca="1">IF(G2962&lt;&gt;"",INDIRECT("'"&amp;G2962&amp;"'!"&amp;H2962),"")</f>
        <v/>
      </c>
      <c r="G2962" s="560"/>
      <c r="H2962" s="893"/>
      <c r="I2962" s="931"/>
      <c r="J2962" s="931"/>
      <c r="K2962" s="931"/>
      <c r="L2962" s="920"/>
      <c r="M2962" s="920"/>
      <c r="N2962" s="920"/>
      <c r="S2962" s="919"/>
    </row>
    <row r="2963" spans="1:19" ht="12.75" customHeight="1" x14ac:dyDescent="0.15">
      <c r="A2963" s="935">
        <v>2958</v>
      </c>
      <c r="B2963" s="919"/>
      <c r="C2963" s="920"/>
      <c r="D2963" s="931"/>
      <c r="E2963" s="893" t="b">
        <f t="shared" ca="1" si="119"/>
        <v>1</v>
      </c>
      <c r="F2963" s="893" t="str">
        <f t="array" aca="1" ref="F2963" ca="1">IF(G2963&lt;&gt;"",INDIRECT("'"&amp;G2963&amp;"'!"&amp;H2963),"")</f>
        <v/>
      </c>
      <c r="G2963" s="560"/>
      <c r="H2963" s="893"/>
      <c r="I2963" s="931"/>
      <c r="J2963" s="931"/>
      <c r="K2963" s="931"/>
      <c r="L2963" s="920"/>
      <c r="M2963" s="920"/>
      <c r="N2963" s="920"/>
      <c r="S2963" s="919"/>
    </row>
    <row r="2964" spans="1:19" ht="12.75" customHeight="1" x14ac:dyDescent="0.15">
      <c r="A2964" s="935">
        <v>2959</v>
      </c>
      <c r="B2964" s="919"/>
      <c r="C2964" s="920"/>
      <c r="D2964" s="931"/>
      <c r="E2964" s="893" t="b">
        <f t="shared" ca="1" si="119"/>
        <v>1</v>
      </c>
      <c r="F2964" s="893" t="str">
        <f t="array" aca="1" ref="F2964" ca="1">IF(G2964&lt;&gt;"",INDIRECT("'"&amp;G2964&amp;"'!"&amp;H2964),"")</f>
        <v/>
      </c>
      <c r="G2964" s="560"/>
      <c r="H2964" s="893"/>
      <c r="I2964" s="931"/>
      <c r="J2964" s="931"/>
      <c r="K2964" s="931"/>
      <c r="L2964" s="920"/>
      <c r="M2964" s="920"/>
      <c r="N2964" s="920"/>
      <c r="S2964" s="919"/>
    </row>
    <row r="2965" spans="1:19" ht="12.75" customHeight="1" x14ac:dyDescent="0.15">
      <c r="A2965" s="935">
        <v>2960</v>
      </c>
      <c r="B2965" s="919"/>
      <c r="C2965" s="920"/>
      <c r="D2965" s="931"/>
      <c r="E2965" s="893" t="b">
        <f t="shared" ca="1" si="119"/>
        <v>1</v>
      </c>
      <c r="F2965" s="893" t="str">
        <f t="array" aca="1" ref="F2965" ca="1">IF(G2965&lt;&gt;"",INDIRECT("'"&amp;G2965&amp;"'!"&amp;H2965),"")</f>
        <v/>
      </c>
      <c r="G2965" s="560"/>
      <c r="H2965" s="893"/>
      <c r="I2965" s="931"/>
      <c r="J2965" s="931"/>
      <c r="K2965" s="931"/>
      <c r="L2965" s="920"/>
      <c r="M2965" s="920"/>
      <c r="N2965" s="920"/>
      <c r="S2965" s="919"/>
    </row>
    <row r="2966" spans="1:19" ht="12.75" customHeight="1" x14ac:dyDescent="0.15">
      <c r="A2966" s="935">
        <v>2961</v>
      </c>
      <c r="B2966" s="919"/>
      <c r="C2966" s="920"/>
      <c r="D2966" s="931"/>
      <c r="E2966" s="893" t="b">
        <f t="shared" ca="1" si="119"/>
        <v>1</v>
      </c>
      <c r="F2966" s="893" t="str">
        <f t="array" aca="1" ref="F2966" ca="1">IF(G2966&lt;&gt;"",INDIRECT("'"&amp;G2966&amp;"'!"&amp;H2966),"")</f>
        <v/>
      </c>
      <c r="G2966" s="560"/>
      <c r="H2966" s="893"/>
      <c r="I2966" s="931"/>
      <c r="J2966" s="931"/>
      <c r="K2966" s="931"/>
      <c r="L2966" s="920"/>
      <c r="M2966" s="920"/>
      <c r="N2966" s="920"/>
      <c r="S2966" s="919"/>
    </row>
    <row r="2967" spans="1:19" ht="12.75" customHeight="1" x14ac:dyDescent="0.15">
      <c r="A2967" s="935">
        <v>2962</v>
      </c>
      <c r="B2967" s="919"/>
      <c r="C2967" s="920"/>
      <c r="D2967" s="931"/>
      <c r="E2967" s="893" t="b">
        <f t="shared" ca="1" si="119"/>
        <v>1</v>
      </c>
      <c r="F2967" s="893" t="str">
        <f t="array" aca="1" ref="F2967" ca="1">IF(G2967&lt;&gt;"",INDIRECT("'"&amp;G2967&amp;"'!"&amp;H2967),"")</f>
        <v/>
      </c>
      <c r="G2967" s="560"/>
      <c r="H2967" s="893"/>
      <c r="I2967" s="931"/>
      <c r="J2967" s="931"/>
      <c r="K2967" s="931"/>
      <c r="L2967" s="920"/>
      <c r="M2967" s="920"/>
      <c r="N2967" s="920"/>
      <c r="S2967" s="919"/>
    </row>
    <row r="2968" spans="1:19" ht="12.75" customHeight="1" x14ac:dyDescent="0.15">
      <c r="A2968" s="935">
        <v>2963</v>
      </c>
      <c r="B2968" s="919"/>
      <c r="C2968" s="920"/>
      <c r="D2968" s="931"/>
      <c r="E2968" s="893" t="b">
        <f t="shared" ca="1" si="119"/>
        <v>1</v>
      </c>
      <c r="F2968" s="893" t="str">
        <f t="array" aca="1" ref="F2968" ca="1">IF(G2968&lt;&gt;"",INDIRECT("'"&amp;G2968&amp;"'!"&amp;H2968),"")</f>
        <v/>
      </c>
      <c r="G2968" s="560"/>
      <c r="H2968" s="893"/>
      <c r="I2968" s="931"/>
      <c r="J2968" s="931"/>
      <c r="K2968" s="931"/>
      <c r="L2968" s="920"/>
      <c r="M2968" s="920"/>
      <c r="N2968" s="920"/>
      <c r="S2968" s="919"/>
    </row>
    <row r="2969" spans="1:19" ht="12.75" customHeight="1" x14ac:dyDescent="0.15">
      <c r="A2969" s="935">
        <v>2964</v>
      </c>
      <c r="B2969" s="919"/>
      <c r="C2969" s="920"/>
      <c r="D2969" s="931"/>
      <c r="E2969" s="893" t="b">
        <f t="shared" ca="1" si="119"/>
        <v>1</v>
      </c>
      <c r="F2969" s="893" t="str">
        <f t="array" aca="1" ref="F2969" ca="1">IF(G2969&lt;&gt;"",INDIRECT("'"&amp;G2969&amp;"'!"&amp;H2969),"")</f>
        <v/>
      </c>
      <c r="G2969" s="560"/>
      <c r="H2969" s="893"/>
      <c r="I2969" s="931"/>
      <c r="J2969" s="931"/>
      <c r="K2969" s="931"/>
      <c r="L2969" s="920"/>
      <c r="M2969" s="920"/>
      <c r="N2969" s="920"/>
      <c r="S2969" s="919"/>
    </row>
    <row r="2970" spans="1:19" ht="12.75" customHeight="1" x14ac:dyDescent="0.15">
      <c r="A2970" s="935">
        <v>2965</v>
      </c>
      <c r="B2970" s="919"/>
      <c r="C2970" s="920"/>
      <c r="D2970" s="931"/>
      <c r="E2970" s="893" t="b">
        <f t="shared" ca="1" si="119"/>
        <v>1</v>
      </c>
      <c r="F2970" s="893" t="str">
        <f t="array" aca="1" ref="F2970" ca="1">IF(G2970&lt;&gt;"",INDIRECT("'"&amp;G2970&amp;"'!"&amp;H2970),"")</f>
        <v/>
      </c>
      <c r="G2970" s="560"/>
      <c r="H2970" s="893"/>
      <c r="I2970" s="931"/>
      <c r="J2970" s="931"/>
      <c r="K2970" s="931"/>
      <c r="L2970" s="920"/>
      <c r="M2970" s="920"/>
      <c r="N2970" s="920"/>
      <c r="S2970" s="919"/>
    </row>
    <row r="2971" spans="1:19" ht="12.75" customHeight="1" x14ac:dyDescent="0.15">
      <c r="A2971" s="935">
        <v>2966</v>
      </c>
      <c r="B2971" s="919"/>
      <c r="C2971" s="920"/>
      <c r="D2971" s="931"/>
      <c r="E2971" s="893" t="b">
        <f t="shared" ca="1" si="119"/>
        <v>1</v>
      </c>
      <c r="F2971" s="893" t="str">
        <f t="array" aca="1" ref="F2971" ca="1">IF(G2971&lt;&gt;"",INDIRECT("'"&amp;G2971&amp;"'!"&amp;H2971),"")</f>
        <v/>
      </c>
      <c r="G2971" s="560"/>
      <c r="H2971" s="893"/>
      <c r="I2971" s="931"/>
      <c r="J2971" s="931"/>
      <c r="K2971" s="931"/>
      <c r="L2971" s="920"/>
      <c r="M2971" s="920"/>
      <c r="N2971" s="920"/>
      <c r="S2971" s="919"/>
    </row>
    <row r="2972" spans="1:19" ht="12.75" customHeight="1" x14ac:dyDescent="0.15">
      <c r="A2972" s="935">
        <v>2967</v>
      </c>
      <c r="B2972" s="919"/>
      <c r="C2972" s="920"/>
      <c r="D2972" s="931"/>
      <c r="E2972" s="893" t="b">
        <f t="shared" ca="1" si="119"/>
        <v>1</v>
      </c>
      <c r="F2972" s="893" t="str">
        <f t="array" aca="1" ref="F2972" ca="1">IF(G2972&lt;&gt;"",INDIRECT("'"&amp;G2972&amp;"'!"&amp;H2972),"")</f>
        <v/>
      </c>
      <c r="G2972" s="560"/>
      <c r="H2972" s="893"/>
      <c r="I2972" s="931"/>
      <c r="J2972" s="931"/>
      <c r="K2972" s="931"/>
      <c r="L2972" s="920"/>
      <c r="M2972" s="920"/>
      <c r="N2972" s="920"/>
      <c r="S2972" s="919"/>
    </row>
    <row r="2973" spans="1:19" ht="12.75" customHeight="1" x14ac:dyDescent="0.15">
      <c r="A2973" s="935">
        <v>2968</v>
      </c>
      <c r="B2973" s="919"/>
      <c r="C2973" s="920"/>
      <c r="D2973" s="931"/>
      <c r="E2973" s="893" t="b">
        <f t="shared" ca="1" si="119"/>
        <v>1</v>
      </c>
      <c r="F2973" s="893" t="str">
        <f t="array" aca="1" ref="F2973" ca="1">IF(G2973&lt;&gt;"",INDIRECT("'"&amp;G2973&amp;"'!"&amp;H2973),"")</f>
        <v/>
      </c>
      <c r="G2973" s="560"/>
      <c r="H2973" s="893"/>
      <c r="I2973" s="931"/>
      <c r="J2973" s="931"/>
      <c r="K2973" s="931"/>
      <c r="L2973" s="920"/>
      <c r="M2973" s="920"/>
      <c r="N2973" s="920"/>
      <c r="S2973" s="919"/>
    </row>
    <row r="2974" spans="1:19" ht="12.75" customHeight="1" x14ac:dyDescent="0.15">
      <c r="A2974" s="935">
        <v>2969</v>
      </c>
      <c r="B2974" s="919"/>
      <c r="C2974" s="920"/>
      <c r="D2974" s="931"/>
      <c r="E2974" s="893" t="b">
        <f t="shared" ca="1" si="119"/>
        <v>1</v>
      </c>
      <c r="F2974" s="893" t="str">
        <f t="array" aca="1" ref="F2974" ca="1">IF(G2974&lt;&gt;"",INDIRECT("'"&amp;G2974&amp;"'!"&amp;H2974),"")</f>
        <v/>
      </c>
      <c r="G2974" s="560"/>
      <c r="H2974" s="893"/>
      <c r="I2974" s="931"/>
      <c r="J2974" s="931"/>
      <c r="K2974" s="931"/>
      <c r="L2974" s="920"/>
      <c r="M2974" s="920"/>
      <c r="N2974" s="920"/>
      <c r="S2974" s="919"/>
    </row>
    <row r="2975" spans="1:19" ht="12.75" customHeight="1" x14ac:dyDescent="0.15">
      <c r="A2975" s="935">
        <v>2970</v>
      </c>
      <c r="B2975" s="919"/>
      <c r="C2975" s="920"/>
      <c r="D2975" s="931"/>
      <c r="E2975" s="893" t="b">
        <f t="shared" ca="1" si="119"/>
        <v>1</v>
      </c>
      <c r="F2975" s="893" t="str">
        <f t="array" aca="1" ref="F2975" ca="1">IF(G2975&lt;&gt;"",INDIRECT("'"&amp;G2975&amp;"'!"&amp;H2975),"")</f>
        <v/>
      </c>
      <c r="G2975" s="560"/>
      <c r="H2975" s="893"/>
      <c r="I2975" s="931"/>
      <c r="J2975" s="931"/>
      <c r="K2975" s="931"/>
      <c r="L2975" s="920"/>
      <c r="M2975" s="920"/>
      <c r="N2975" s="920"/>
      <c r="S2975" s="919"/>
    </row>
    <row r="2976" spans="1:19" ht="12.75" customHeight="1" x14ac:dyDescent="0.15">
      <c r="A2976" s="935">
        <v>2971</v>
      </c>
      <c r="B2976" s="919"/>
      <c r="C2976" s="920"/>
      <c r="D2976" s="931"/>
      <c r="E2976" s="893" t="b">
        <f t="shared" ca="1" si="119"/>
        <v>1</v>
      </c>
      <c r="F2976" s="893" t="str">
        <f t="array" aca="1" ref="F2976" ca="1">IF(G2976&lt;&gt;"",INDIRECT("'"&amp;G2976&amp;"'!"&amp;H2976),"")</f>
        <v/>
      </c>
      <c r="G2976" s="560"/>
      <c r="H2976" s="893"/>
      <c r="I2976" s="931"/>
      <c r="J2976" s="931"/>
      <c r="K2976" s="931"/>
      <c r="L2976" s="920"/>
      <c r="M2976" s="920"/>
      <c r="N2976" s="920"/>
      <c r="S2976" s="919"/>
    </row>
    <row r="2977" spans="1:19" ht="12.75" customHeight="1" x14ac:dyDescent="0.15">
      <c r="A2977" s="935">
        <v>2972</v>
      </c>
      <c r="B2977" s="919"/>
      <c r="C2977" s="920"/>
      <c r="D2977" s="931"/>
      <c r="E2977" s="893" t="b">
        <f t="shared" ca="1" si="119"/>
        <v>1</v>
      </c>
      <c r="F2977" s="893" t="str">
        <f t="array" aca="1" ref="F2977" ca="1">IF(G2977&lt;&gt;"",INDIRECT("'"&amp;G2977&amp;"'!"&amp;H2977),"")</f>
        <v/>
      </c>
      <c r="G2977" s="560"/>
      <c r="H2977" s="893"/>
      <c r="I2977" s="931"/>
      <c r="J2977" s="931"/>
      <c r="K2977" s="931"/>
      <c r="L2977" s="920"/>
      <c r="M2977" s="920"/>
      <c r="N2977" s="920"/>
      <c r="S2977" s="919"/>
    </row>
    <row r="2978" spans="1:19" ht="12.75" customHeight="1" x14ac:dyDescent="0.15">
      <c r="A2978" s="935">
        <v>2973</v>
      </c>
      <c r="B2978" s="919"/>
      <c r="C2978" s="920"/>
      <c r="D2978" s="931"/>
      <c r="E2978" s="893" t="b">
        <f t="shared" ca="1" si="119"/>
        <v>1</v>
      </c>
      <c r="F2978" s="893" t="str">
        <f t="array" aca="1" ref="F2978" ca="1">IF(G2978&lt;&gt;"",INDIRECT("'"&amp;G2978&amp;"'!"&amp;H2978),"")</f>
        <v/>
      </c>
      <c r="G2978" s="560"/>
      <c r="H2978" s="893"/>
      <c r="I2978" s="931"/>
      <c r="J2978" s="931"/>
      <c r="K2978" s="931"/>
      <c r="L2978" s="920"/>
      <c r="M2978" s="920"/>
      <c r="N2978" s="920"/>
      <c r="S2978" s="919"/>
    </row>
    <row r="2979" spans="1:19" ht="12.75" customHeight="1" x14ac:dyDescent="0.15">
      <c r="A2979" s="935">
        <v>2974</v>
      </c>
      <c r="B2979" s="919"/>
      <c r="C2979" s="920"/>
      <c r="D2979" s="931"/>
      <c r="E2979" s="893" t="b">
        <f t="shared" ca="1" si="119"/>
        <v>1</v>
      </c>
      <c r="F2979" s="893" t="str">
        <f t="array" aca="1" ref="F2979" ca="1">IF(G2979&lt;&gt;"",INDIRECT("'"&amp;G2979&amp;"'!"&amp;H2979),"")</f>
        <v/>
      </c>
      <c r="G2979" s="560"/>
      <c r="H2979" s="893"/>
      <c r="I2979" s="931"/>
      <c r="J2979" s="931"/>
      <c r="K2979" s="931"/>
      <c r="L2979" s="920"/>
      <c r="M2979" s="920"/>
      <c r="N2979" s="920"/>
      <c r="S2979" s="919"/>
    </row>
    <row r="2980" spans="1:19" ht="12.75" customHeight="1" x14ac:dyDescent="0.15">
      <c r="A2980" s="935">
        <v>2975</v>
      </c>
      <c r="B2980" s="919"/>
      <c r="C2980" s="920"/>
      <c r="D2980" s="931"/>
      <c r="E2980" s="893" t="b">
        <f t="shared" ca="1" si="119"/>
        <v>1</v>
      </c>
      <c r="F2980" s="893" t="str">
        <f t="array" aca="1" ref="F2980" ca="1">IF(G2980&lt;&gt;"",INDIRECT("'"&amp;G2980&amp;"'!"&amp;H2980),"")</f>
        <v/>
      </c>
      <c r="G2980" s="560"/>
      <c r="H2980" s="893"/>
      <c r="I2980" s="931"/>
      <c r="J2980" s="931"/>
      <c r="K2980" s="931"/>
      <c r="L2980" s="920"/>
      <c r="M2980" s="920"/>
      <c r="N2980" s="920"/>
      <c r="S2980" s="919"/>
    </row>
    <row r="2981" spans="1:19" ht="12.75" customHeight="1" x14ac:dyDescent="0.15">
      <c r="A2981" s="935">
        <v>2976</v>
      </c>
      <c r="B2981" s="919"/>
      <c r="C2981" s="920"/>
      <c r="D2981" s="931"/>
      <c r="E2981" s="893" t="b">
        <f t="shared" ca="1" si="119"/>
        <v>1</v>
      </c>
      <c r="F2981" s="893" t="str">
        <f t="array" aca="1" ref="F2981" ca="1">IF(G2981&lt;&gt;"",INDIRECT("'"&amp;G2981&amp;"'!"&amp;H2981),"")</f>
        <v/>
      </c>
      <c r="G2981" s="560"/>
      <c r="H2981" s="893"/>
      <c r="I2981" s="931"/>
      <c r="J2981" s="931"/>
      <c r="K2981" s="931"/>
      <c r="L2981" s="920"/>
      <c r="M2981" s="920"/>
      <c r="N2981" s="920"/>
      <c r="S2981" s="919"/>
    </row>
    <row r="2982" spans="1:19" ht="12.75" customHeight="1" x14ac:dyDescent="0.15">
      <c r="A2982" s="935">
        <v>2977</v>
      </c>
      <c r="B2982" s="919"/>
      <c r="C2982" s="920"/>
      <c r="D2982" s="931"/>
      <c r="E2982" s="893" t="b">
        <f t="shared" ca="1" si="119"/>
        <v>1</v>
      </c>
      <c r="F2982" s="893" t="str">
        <f t="array" aca="1" ref="F2982" ca="1">IF(G2982&lt;&gt;"",INDIRECT("'"&amp;G2982&amp;"'!"&amp;H2982),"")</f>
        <v/>
      </c>
      <c r="G2982" s="560"/>
      <c r="H2982" s="893"/>
      <c r="I2982" s="931"/>
      <c r="J2982" s="931"/>
      <c r="K2982" s="931"/>
      <c r="L2982" s="920"/>
      <c r="M2982" s="920"/>
      <c r="N2982" s="920"/>
      <c r="S2982" s="919"/>
    </row>
    <row r="2983" spans="1:19" ht="12.75" customHeight="1" x14ac:dyDescent="0.15">
      <c r="A2983" s="935">
        <v>2978</v>
      </c>
      <c r="B2983" s="919"/>
      <c r="C2983" s="920"/>
      <c r="D2983" s="931"/>
      <c r="E2983" s="893" t="b">
        <f t="shared" ca="1" si="119"/>
        <v>1</v>
      </c>
      <c r="F2983" s="893" t="str">
        <f t="array" aca="1" ref="F2983" ca="1">IF(G2983&lt;&gt;"",INDIRECT("'"&amp;G2983&amp;"'!"&amp;H2983),"")</f>
        <v/>
      </c>
      <c r="G2983" s="560"/>
      <c r="H2983" s="893"/>
      <c r="I2983" s="931"/>
      <c r="J2983" s="931"/>
      <c r="K2983" s="931"/>
      <c r="L2983" s="920"/>
      <c r="M2983" s="920"/>
      <c r="N2983" s="920"/>
      <c r="S2983" s="919"/>
    </row>
    <row r="2984" spans="1:19" ht="12.75" customHeight="1" x14ac:dyDescent="0.15">
      <c r="A2984" s="935">
        <v>2979</v>
      </c>
      <c r="B2984" s="919"/>
      <c r="C2984" s="920"/>
      <c r="D2984" s="931"/>
      <c r="E2984" s="893" t="b">
        <f t="shared" ca="1" si="119"/>
        <v>1</v>
      </c>
      <c r="F2984" s="893" t="str">
        <f t="array" aca="1" ref="F2984" ca="1">IF(G2984&lt;&gt;"",INDIRECT("'"&amp;G2984&amp;"'!"&amp;H2984),"")</f>
        <v/>
      </c>
      <c r="G2984" s="560"/>
      <c r="H2984" s="893"/>
      <c r="I2984" s="931"/>
      <c r="J2984" s="931"/>
      <c r="K2984" s="931"/>
      <c r="L2984" s="920"/>
      <c r="M2984" s="920"/>
      <c r="N2984" s="920"/>
      <c r="S2984" s="919"/>
    </row>
    <row r="2985" spans="1:19" ht="12.75" customHeight="1" x14ac:dyDescent="0.15">
      <c r="A2985" s="935">
        <v>2980</v>
      </c>
      <c r="B2985" s="919"/>
      <c r="C2985" s="920"/>
      <c r="D2985" s="931"/>
      <c r="E2985" s="893" t="b">
        <f t="shared" ca="1" si="119"/>
        <v>1</v>
      </c>
      <c r="F2985" s="893" t="str">
        <f t="array" aca="1" ref="F2985" ca="1">IF(G2985&lt;&gt;"",INDIRECT("'"&amp;G2985&amp;"'!"&amp;H2985),"")</f>
        <v/>
      </c>
      <c r="G2985" s="560"/>
      <c r="H2985" s="893"/>
      <c r="I2985" s="931"/>
      <c r="J2985" s="931"/>
      <c r="K2985" s="931"/>
      <c r="L2985" s="920"/>
      <c r="M2985" s="920"/>
      <c r="N2985" s="920"/>
      <c r="S2985" s="919"/>
    </row>
    <row r="2986" spans="1:19" ht="12.75" customHeight="1" x14ac:dyDescent="0.15">
      <c r="A2986" s="935">
        <v>2981</v>
      </c>
      <c r="B2986" s="919"/>
      <c r="C2986" s="920"/>
      <c r="D2986" s="931"/>
      <c r="E2986" s="893" t="b">
        <f t="shared" ca="1" si="119"/>
        <v>1</v>
      </c>
      <c r="F2986" s="893" t="str">
        <f t="array" aca="1" ref="F2986" ca="1">IF(G2986&lt;&gt;"",INDIRECT("'"&amp;G2986&amp;"'!"&amp;H2986),"")</f>
        <v/>
      </c>
      <c r="G2986" s="560"/>
      <c r="H2986" s="893"/>
      <c r="I2986" s="931"/>
      <c r="J2986" s="931"/>
      <c r="K2986" s="931"/>
      <c r="L2986" s="920"/>
      <c r="M2986" s="920"/>
      <c r="N2986" s="920"/>
      <c r="S2986" s="919"/>
    </row>
    <row r="2987" spans="1:19" ht="12.75" customHeight="1" x14ac:dyDescent="0.15">
      <c r="A2987" s="935">
        <v>2982</v>
      </c>
      <c r="B2987" s="919"/>
      <c r="C2987" s="920"/>
      <c r="D2987" s="931"/>
      <c r="E2987" s="893" t="b">
        <f t="shared" ca="1" si="119"/>
        <v>1</v>
      </c>
      <c r="F2987" s="893" t="str">
        <f t="array" aca="1" ref="F2987" ca="1">IF(G2987&lt;&gt;"",INDIRECT("'"&amp;G2987&amp;"'!"&amp;H2987),"")</f>
        <v/>
      </c>
      <c r="G2987" s="560"/>
      <c r="H2987" s="893"/>
      <c r="I2987" s="931"/>
      <c r="J2987" s="931"/>
      <c r="K2987" s="931"/>
      <c r="L2987" s="920"/>
      <c r="M2987" s="920"/>
      <c r="N2987" s="920"/>
      <c r="S2987" s="919"/>
    </row>
    <row r="2988" spans="1:19" ht="12.75" customHeight="1" x14ac:dyDescent="0.15">
      <c r="A2988" s="935">
        <v>2983</v>
      </c>
      <c r="B2988" s="919"/>
      <c r="C2988" s="920"/>
      <c r="D2988" s="931"/>
      <c r="E2988" s="893" t="b">
        <f t="shared" ca="1" si="119"/>
        <v>1</v>
      </c>
      <c r="F2988" s="893" t="str">
        <f t="array" aca="1" ref="F2988" ca="1">IF(G2988&lt;&gt;"",INDIRECT("'"&amp;G2988&amp;"'!"&amp;H2988),"")</f>
        <v/>
      </c>
      <c r="G2988" s="560"/>
      <c r="H2988" s="893"/>
      <c r="I2988" s="931"/>
      <c r="J2988" s="931"/>
      <c r="K2988" s="931"/>
      <c r="L2988" s="920"/>
      <c r="M2988" s="920"/>
      <c r="N2988" s="920"/>
      <c r="S2988" s="919"/>
    </row>
    <row r="2989" spans="1:19" ht="12.75" customHeight="1" x14ac:dyDescent="0.15">
      <c r="A2989" s="935">
        <v>2984</v>
      </c>
      <c r="B2989" s="919"/>
      <c r="C2989" s="920"/>
      <c r="D2989" s="931"/>
      <c r="E2989" s="893" t="b">
        <f t="shared" ca="1" si="119"/>
        <v>1</v>
      </c>
      <c r="F2989" s="893" t="str">
        <f t="array" aca="1" ref="F2989" ca="1">IF(G2989&lt;&gt;"",INDIRECT("'"&amp;G2989&amp;"'!"&amp;H2989),"")</f>
        <v/>
      </c>
      <c r="G2989" s="560"/>
      <c r="H2989" s="893"/>
      <c r="I2989" s="931"/>
      <c r="J2989" s="931"/>
      <c r="K2989" s="931"/>
      <c r="L2989" s="920"/>
      <c r="M2989" s="920"/>
      <c r="N2989" s="920"/>
      <c r="S2989" s="919"/>
    </row>
    <row r="2990" spans="1:19" ht="12.75" customHeight="1" x14ac:dyDescent="0.15">
      <c r="A2990" s="935">
        <v>2985</v>
      </c>
      <c r="B2990" s="919"/>
      <c r="C2990" s="920"/>
      <c r="D2990" s="931"/>
      <c r="E2990" s="893" t="b">
        <f t="shared" ca="1" si="119"/>
        <v>1</v>
      </c>
      <c r="F2990" s="893" t="str">
        <f t="array" aca="1" ref="F2990" ca="1">IF(G2990&lt;&gt;"",INDIRECT("'"&amp;G2990&amp;"'!"&amp;H2990),"")</f>
        <v/>
      </c>
      <c r="G2990" s="560"/>
      <c r="H2990" s="893"/>
      <c r="I2990" s="931"/>
      <c r="J2990" s="931"/>
      <c r="K2990" s="931"/>
      <c r="L2990" s="920"/>
      <c r="M2990" s="920"/>
      <c r="N2990" s="920"/>
      <c r="S2990" s="919"/>
    </row>
    <row r="2991" spans="1:19" ht="12.75" customHeight="1" x14ac:dyDescent="0.15">
      <c r="A2991" s="935">
        <v>2986</v>
      </c>
      <c r="B2991" s="919"/>
      <c r="C2991" s="920"/>
      <c r="D2991" s="931"/>
      <c r="E2991" s="893" t="b">
        <f t="shared" ca="1" si="119"/>
        <v>1</v>
      </c>
      <c r="F2991" s="893" t="str">
        <f t="array" aca="1" ref="F2991" ca="1">IF(G2991&lt;&gt;"",INDIRECT("'"&amp;G2991&amp;"'!"&amp;H2991),"")</f>
        <v/>
      </c>
      <c r="G2991" s="560"/>
      <c r="H2991" s="893"/>
      <c r="I2991" s="931"/>
      <c r="J2991" s="931"/>
      <c r="K2991" s="931"/>
      <c r="L2991" s="920"/>
      <c r="M2991" s="920"/>
      <c r="N2991" s="920"/>
      <c r="S2991" s="919"/>
    </row>
    <row r="2992" spans="1:19" ht="12.75" customHeight="1" x14ac:dyDescent="0.15">
      <c r="A2992" s="935">
        <v>2987</v>
      </c>
      <c r="B2992" s="919"/>
      <c r="C2992" s="920"/>
      <c r="D2992" s="931"/>
      <c r="E2992" s="893" t="b">
        <f t="shared" ca="1" si="119"/>
        <v>1</v>
      </c>
      <c r="F2992" s="893" t="str">
        <f t="array" aca="1" ref="F2992" ca="1">IF(G2992&lt;&gt;"",INDIRECT("'"&amp;G2992&amp;"'!"&amp;H2992),"")</f>
        <v/>
      </c>
      <c r="G2992" s="560"/>
      <c r="H2992" s="893"/>
      <c r="I2992" s="931"/>
      <c r="J2992" s="931"/>
      <c r="K2992" s="931"/>
      <c r="L2992" s="920"/>
      <c r="M2992" s="920"/>
      <c r="N2992" s="920"/>
      <c r="S2992" s="919"/>
    </row>
    <row r="2993" spans="1:19" ht="12.75" customHeight="1" x14ac:dyDescent="0.15">
      <c r="A2993" s="935">
        <v>2988</v>
      </c>
      <c r="B2993" s="919"/>
      <c r="C2993" s="920"/>
      <c r="D2993" s="931"/>
      <c r="E2993" s="893" t="b">
        <f t="shared" ca="1" si="119"/>
        <v>1</v>
      </c>
      <c r="F2993" s="893" t="str">
        <f t="array" aca="1" ref="F2993" ca="1">IF(G2993&lt;&gt;"",INDIRECT("'"&amp;G2993&amp;"'!"&amp;H2993),"")</f>
        <v/>
      </c>
      <c r="G2993" s="560"/>
      <c r="H2993" s="893"/>
      <c r="I2993" s="931"/>
      <c r="J2993" s="931"/>
      <c r="K2993" s="931"/>
      <c r="L2993" s="920"/>
      <c r="M2993" s="920"/>
      <c r="N2993" s="920"/>
      <c r="S2993" s="919"/>
    </row>
    <row r="2994" spans="1:19" ht="12.75" customHeight="1" x14ac:dyDescent="0.15">
      <c r="A2994" s="935">
        <v>2989</v>
      </c>
      <c r="B2994" s="919"/>
      <c r="C2994" s="920"/>
      <c r="D2994" s="931"/>
      <c r="E2994" s="893" t="b">
        <f t="shared" ca="1" si="119"/>
        <v>1</v>
      </c>
      <c r="F2994" s="893" t="str">
        <f t="array" aca="1" ref="F2994" ca="1">IF(G2994&lt;&gt;"",INDIRECT("'"&amp;G2994&amp;"'!"&amp;H2994),"")</f>
        <v/>
      </c>
      <c r="G2994" s="560"/>
      <c r="H2994" s="893"/>
      <c r="I2994" s="931"/>
      <c r="J2994" s="931"/>
      <c r="K2994" s="931"/>
      <c r="L2994" s="920"/>
      <c r="M2994" s="920"/>
      <c r="N2994" s="920"/>
      <c r="S2994" s="919"/>
    </row>
    <row r="2995" spans="1:19" ht="12.75" customHeight="1" x14ac:dyDescent="0.15">
      <c r="A2995" s="935">
        <v>2990</v>
      </c>
      <c r="B2995" s="919"/>
      <c r="C2995" s="920"/>
      <c r="D2995" s="931"/>
      <c r="E2995" s="893" t="b">
        <f t="shared" ca="1" si="119"/>
        <v>1</v>
      </c>
      <c r="F2995" s="893" t="str">
        <f t="array" aca="1" ref="F2995" ca="1">IF(G2995&lt;&gt;"",INDIRECT("'"&amp;G2995&amp;"'!"&amp;H2995),"")</f>
        <v/>
      </c>
      <c r="G2995" s="560"/>
      <c r="H2995" s="893"/>
      <c r="I2995" s="931"/>
      <c r="J2995" s="931"/>
      <c r="K2995" s="931"/>
      <c r="L2995" s="920"/>
      <c r="M2995" s="920"/>
      <c r="N2995" s="920"/>
      <c r="S2995" s="919"/>
    </row>
    <row r="2996" spans="1:19" ht="12.75" customHeight="1" x14ac:dyDescent="0.15">
      <c r="A2996" s="935">
        <v>2991</v>
      </c>
      <c r="B2996" s="919"/>
      <c r="C2996" s="920"/>
      <c r="D2996" s="931"/>
      <c r="E2996" s="893" t="b">
        <f t="shared" ca="1" si="119"/>
        <v>1</v>
      </c>
      <c r="F2996" s="893" t="str">
        <f t="array" aca="1" ref="F2996" ca="1">IF(G2996&lt;&gt;"",INDIRECT("'"&amp;G2996&amp;"'!"&amp;H2996),"")</f>
        <v/>
      </c>
      <c r="G2996" s="560"/>
      <c r="H2996" s="893"/>
      <c r="I2996" s="931"/>
      <c r="J2996" s="931"/>
      <c r="K2996" s="931"/>
      <c r="L2996" s="920"/>
      <c r="M2996" s="920"/>
      <c r="N2996" s="920"/>
      <c r="S2996" s="919"/>
    </row>
    <row r="2997" spans="1:19" ht="12.75" customHeight="1" x14ac:dyDescent="0.15">
      <c r="A2997" s="935">
        <v>2992</v>
      </c>
      <c r="B2997" s="919"/>
      <c r="C2997" s="920"/>
      <c r="D2997" s="931"/>
      <c r="E2997" s="893" t="b">
        <f t="shared" ca="1" si="119"/>
        <v>1</v>
      </c>
      <c r="F2997" s="893" t="str">
        <f t="array" aca="1" ref="F2997" ca="1">IF(G2997&lt;&gt;"",INDIRECT("'"&amp;G2997&amp;"'!"&amp;H2997),"")</f>
        <v/>
      </c>
      <c r="G2997" s="560"/>
      <c r="H2997" s="893"/>
      <c r="I2997" s="931"/>
      <c r="J2997" s="931"/>
      <c r="K2997" s="931"/>
      <c r="L2997" s="920"/>
      <c r="M2997" s="920"/>
      <c r="N2997" s="920"/>
      <c r="S2997" s="919"/>
    </row>
    <row r="2998" spans="1:19" ht="12.75" customHeight="1" x14ac:dyDescent="0.15">
      <c r="A2998" s="935">
        <v>2993</v>
      </c>
      <c r="B2998" s="919"/>
      <c r="C2998" s="920"/>
      <c r="D2998" s="931"/>
      <c r="E2998" s="893" t="b">
        <f t="shared" ca="1" si="119"/>
        <v>1</v>
      </c>
      <c r="F2998" s="893" t="str">
        <f t="array" aca="1" ref="F2998" ca="1">IF(G2998&lt;&gt;"",INDIRECT("'"&amp;G2998&amp;"'!"&amp;H2998),"")</f>
        <v/>
      </c>
      <c r="G2998" s="560"/>
      <c r="H2998" s="893"/>
      <c r="I2998" s="931"/>
      <c r="J2998" s="931"/>
      <c r="K2998" s="931"/>
      <c r="L2998" s="920"/>
      <c r="M2998" s="920"/>
      <c r="N2998" s="920"/>
      <c r="S2998" s="919"/>
    </row>
    <row r="2999" spans="1:19" ht="12.75" customHeight="1" x14ac:dyDescent="0.15">
      <c r="A2999" s="914">
        <v>2994</v>
      </c>
      <c r="B2999" s="929">
        <f>'EstExp 12-20'!C10</f>
        <v>495194</v>
      </c>
      <c r="C2999" s="930">
        <f t="shared" ref="C2999:C3004" si="124">A2999-B2999</f>
        <v>-492200</v>
      </c>
      <c r="D2999" s="920"/>
      <c r="E2999" s="893" t="b">
        <f t="shared" ca="1" si="119"/>
        <v>1</v>
      </c>
      <c r="F2999" s="932">
        <f t="array" aca="1" ref="F2999" ca="1">IF(G2999&lt;&gt;"",INDIRECT("'"&amp;G2999&amp;"'!"&amp;H2999),"")</f>
        <v>495194</v>
      </c>
      <c r="G2999" s="560" t="s">
        <v>4786</v>
      </c>
      <c r="H2999" s="893" t="s">
        <v>4701</v>
      </c>
      <c r="I2999" s="920"/>
      <c r="J2999" s="920"/>
      <c r="K2999" s="920"/>
      <c r="L2999" s="920"/>
      <c r="M2999" s="920"/>
      <c r="N2999" s="920"/>
      <c r="S2999" s="919"/>
    </row>
    <row r="3000" spans="1:19" ht="12.75" customHeight="1" x14ac:dyDescent="0.15">
      <c r="A3000" s="914">
        <v>2995</v>
      </c>
      <c r="B3000" s="929">
        <f>'EstExp 12-20'!D10</f>
        <v>43513</v>
      </c>
      <c r="C3000" s="930">
        <f t="shared" si="124"/>
        <v>-40518</v>
      </c>
      <c r="D3000" s="920"/>
      <c r="E3000" s="893" t="b">
        <f t="shared" ca="1" si="119"/>
        <v>1</v>
      </c>
      <c r="F3000" s="932">
        <f t="array" aca="1" ref="F3000" ca="1">IF(G3000&lt;&gt;"",INDIRECT("'"&amp;G3000&amp;"'!"&amp;H3000),"")</f>
        <v>43513</v>
      </c>
      <c r="G3000" s="560" t="s">
        <v>4786</v>
      </c>
      <c r="H3000" s="893" t="s">
        <v>4715</v>
      </c>
      <c r="I3000" s="920"/>
      <c r="J3000" s="920"/>
      <c r="K3000" s="920"/>
      <c r="L3000" s="920"/>
      <c r="M3000" s="920"/>
      <c r="N3000" s="920"/>
      <c r="S3000" s="919"/>
    </row>
    <row r="3001" spans="1:19" ht="12.75" customHeight="1" x14ac:dyDescent="0.15">
      <c r="A3001" s="914">
        <v>2996</v>
      </c>
      <c r="B3001" s="929">
        <f>'EstExp 12-20'!E10</f>
        <v>0</v>
      </c>
      <c r="C3001" s="930">
        <f t="shared" si="124"/>
        <v>2996</v>
      </c>
      <c r="D3001" s="920"/>
      <c r="E3001" s="893" t="b">
        <f t="shared" ca="1" si="119"/>
        <v>1</v>
      </c>
      <c r="F3001" s="932">
        <f t="array" aca="1" ref="F3001" ca="1">IF(G3001&lt;&gt;"",INDIRECT("'"&amp;G3001&amp;"'!"&amp;H3001),"")</f>
        <v>0</v>
      </c>
      <c r="G3001" s="560" t="s">
        <v>4786</v>
      </c>
      <c r="H3001" s="893" t="s">
        <v>4726</v>
      </c>
      <c r="I3001" s="920"/>
      <c r="J3001" s="920"/>
      <c r="K3001" s="920"/>
      <c r="L3001" s="920"/>
      <c r="M3001" s="920"/>
      <c r="N3001" s="920"/>
      <c r="S3001" s="919"/>
    </row>
    <row r="3002" spans="1:19" ht="12.75" customHeight="1" x14ac:dyDescent="0.15">
      <c r="A3002" s="914">
        <v>2997</v>
      </c>
      <c r="B3002" s="929">
        <f>'EstExp 12-20'!F10</f>
        <v>2500</v>
      </c>
      <c r="C3002" s="930">
        <f t="shared" si="124"/>
        <v>497</v>
      </c>
      <c r="D3002" s="920"/>
      <c r="E3002" s="893" t="b">
        <f t="shared" ca="1" si="119"/>
        <v>1</v>
      </c>
      <c r="F3002" s="932">
        <f t="array" aca="1" ref="F3002" ca="1">IF(G3002&lt;&gt;"",INDIRECT("'"&amp;G3002&amp;"'!"&amp;H3002),"")</f>
        <v>2500</v>
      </c>
      <c r="G3002" s="560" t="s">
        <v>4786</v>
      </c>
      <c r="H3002" s="893" t="s">
        <v>4738</v>
      </c>
      <c r="I3002" s="920"/>
      <c r="J3002" s="920"/>
      <c r="K3002" s="920"/>
      <c r="L3002" s="920"/>
      <c r="M3002" s="920"/>
      <c r="N3002" s="920"/>
      <c r="S3002" s="919"/>
    </row>
    <row r="3003" spans="1:19" ht="12.75" customHeight="1" x14ac:dyDescent="0.15">
      <c r="A3003" s="914">
        <v>2998</v>
      </c>
      <c r="B3003" s="929">
        <f>'EstExp 12-20'!G10</f>
        <v>0</v>
      </c>
      <c r="C3003" s="930">
        <f t="shared" si="124"/>
        <v>2998</v>
      </c>
      <c r="D3003" s="920"/>
      <c r="E3003" s="893" t="b">
        <f t="shared" ca="1" si="119"/>
        <v>1</v>
      </c>
      <c r="F3003" s="932">
        <f t="array" aca="1" ref="F3003" ca="1">IF(G3003&lt;&gt;"",INDIRECT("'"&amp;G3003&amp;"'!"&amp;H3003),"")</f>
        <v>0</v>
      </c>
      <c r="G3003" s="560" t="s">
        <v>4786</v>
      </c>
      <c r="H3003" s="893" t="s">
        <v>4749</v>
      </c>
      <c r="I3003" s="920"/>
      <c r="J3003" s="920"/>
      <c r="K3003" s="920"/>
      <c r="L3003" s="920"/>
      <c r="M3003" s="920"/>
      <c r="N3003" s="920"/>
      <c r="S3003" s="919"/>
    </row>
    <row r="3004" spans="1:19" ht="12.75" customHeight="1" x14ac:dyDescent="0.15">
      <c r="A3004" s="914">
        <v>2999</v>
      </c>
      <c r="B3004" s="929">
        <f>'EstExp 12-20'!H10</f>
        <v>0</v>
      </c>
      <c r="C3004" s="930">
        <f t="shared" si="124"/>
        <v>2999</v>
      </c>
      <c r="D3004" s="920"/>
      <c r="E3004" s="893" t="b">
        <f t="shared" ca="1" si="119"/>
        <v>1</v>
      </c>
      <c r="F3004" s="932">
        <f t="array" aca="1" ref="F3004" ca="1">IF(G3004&lt;&gt;"",INDIRECT("'"&amp;G3004&amp;"'!"&amp;H3004),"")</f>
        <v>0</v>
      </c>
      <c r="G3004" s="560" t="s">
        <v>4786</v>
      </c>
      <c r="H3004" s="893" t="s">
        <v>4759</v>
      </c>
      <c r="I3004" s="920"/>
      <c r="J3004" s="920"/>
      <c r="K3004" s="920"/>
      <c r="L3004" s="920"/>
      <c r="M3004" s="920"/>
      <c r="N3004" s="920"/>
      <c r="S3004" s="919"/>
    </row>
    <row r="3005" spans="1:19" ht="12.75" customHeight="1" x14ac:dyDescent="0.15">
      <c r="A3005" s="935">
        <v>3000</v>
      </c>
      <c r="B3005" s="919"/>
      <c r="C3005" s="920"/>
      <c r="D3005" s="920" t="s">
        <v>4732</v>
      </c>
      <c r="E3005" s="893" t="b">
        <f t="shared" ca="1" si="119"/>
        <v>1</v>
      </c>
      <c r="F3005" s="893" t="str">
        <f t="array" aca="1" ref="F3005" ca="1">IF(G3005&lt;&gt;"",INDIRECT("'"&amp;G3005&amp;"'!"&amp;H3005),"")</f>
        <v/>
      </c>
      <c r="G3005" s="560"/>
      <c r="H3005" s="893"/>
      <c r="I3005" s="920"/>
      <c r="J3005" s="920"/>
      <c r="K3005" s="920"/>
      <c r="L3005" s="920"/>
      <c r="M3005" s="920"/>
      <c r="N3005" s="920"/>
      <c r="S3005" s="919"/>
    </row>
    <row r="3006" spans="1:19" ht="12.75" customHeight="1" x14ac:dyDescent="0.15">
      <c r="A3006" s="914">
        <v>3001</v>
      </c>
      <c r="B3006" s="929">
        <f>'EstExp 12-20'!K10</f>
        <v>541207</v>
      </c>
      <c r="C3006" s="930">
        <f>A3006-B3006</f>
        <v>-538206</v>
      </c>
      <c r="D3006" s="920"/>
      <c r="E3006" s="893" t="b">
        <f t="shared" ca="1" si="119"/>
        <v>1</v>
      </c>
      <c r="F3006" s="932">
        <f t="array" aca="1" ref="F3006" ca="1">IF(G3006&lt;&gt;"",INDIRECT("'"&amp;G3006&amp;"'!"&amp;H3006),"")</f>
        <v>541207</v>
      </c>
      <c r="G3006" s="560" t="s">
        <v>4786</v>
      </c>
      <c r="H3006" s="893" t="s">
        <v>4777</v>
      </c>
      <c r="I3006" s="920"/>
      <c r="J3006" s="920"/>
      <c r="K3006" s="920"/>
      <c r="L3006" s="920"/>
      <c r="M3006" s="920"/>
      <c r="N3006" s="920"/>
      <c r="S3006" s="919"/>
    </row>
    <row r="3007" spans="1:19" ht="12.75" customHeight="1" x14ac:dyDescent="0.15">
      <c r="A3007" s="935">
        <v>3002</v>
      </c>
      <c r="B3007" s="919"/>
      <c r="C3007" s="920"/>
      <c r="D3007" s="920" t="s">
        <v>4732</v>
      </c>
      <c r="E3007" s="893" t="b">
        <f t="shared" ca="1" si="119"/>
        <v>1</v>
      </c>
      <c r="F3007" s="893" t="str">
        <f t="array" aca="1" ref="F3007" ca="1">IF(G3007&lt;&gt;"",INDIRECT("'"&amp;G3007&amp;"'!"&amp;H3007),"")</f>
        <v/>
      </c>
      <c r="G3007" s="560"/>
      <c r="H3007" s="893"/>
      <c r="I3007" s="920"/>
      <c r="J3007" s="920"/>
      <c r="K3007" s="920"/>
      <c r="L3007" s="920"/>
      <c r="M3007" s="920"/>
      <c r="N3007" s="920"/>
      <c r="S3007" s="919"/>
    </row>
    <row r="3008" spans="1:19" ht="12.75" customHeight="1" x14ac:dyDescent="0.15">
      <c r="A3008" s="914">
        <v>3003</v>
      </c>
      <c r="B3008" s="929">
        <f>'EstExp 12-20'!D223</f>
        <v>12371</v>
      </c>
      <c r="C3008" s="930">
        <f t="shared" ref="C3008:C3009" si="125">A3008-B3008</f>
        <v>-9368</v>
      </c>
      <c r="D3008" s="920"/>
      <c r="E3008" s="893" t="b">
        <f t="shared" ca="1" si="119"/>
        <v>1</v>
      </c>
      <c r="F3008" s="932">
        <f t="array" aca="1" ref="F3008" ca="1">IF(G3008&lt;&gt;"",INDIRECT("'"&amp;G3008&amp;"'!"&amp;H3008),"")</f>
        <v>12371</v>
      </c>
      <c r="G3008" s="560" t="s">
        <v>4786</v>
      </c>
      <c r="H3008" s="893" t="s">
        <v>5481</v>
      </c>
      <c r="I3008" s="920"/>
      <c r="J3008" s="920"/>
      <c r="K3008" s="920"/>
      <c r="L3008" s="920"/>
      <c r="M3008" s="920"/>
      <c r="N3008" s="920"/>
      <c r="S3008" s="919"/>
    </row>
    <row r="3009" spans="1:19" ht="12.75" customHeight="1" x14ac:dyDescent="0.15">
      <c r="A3009" s="914">
        <v>3004</v>
      </c>
      <c r="B3009" s="929">
        <f>'EstExp 12-20'!K223</f>
        <v>12371</v>
      </c>
      <c r="C3009" s="930">
        <f t="shared" si="125"/>
        <v>-9367</v>
      </c>
      <c r="D3009" s="920"/>
      <c r="E3009" s="893" t="b">
        <f t="shared" ca="1" si="119"/>
        <v>1</v>
      </c>
      <c r="F3009" s="932">
        <f t="array" aca="1" ref="F3009" ca="1">IF(G3009&lt;&gt;"",INDIRECT("'"&amp;G3009&amp;"'!"&amp;H3009),"")</f>
        <v>12371</v>
      </c>
      <c r="G3009" s="560" t="s">
        <v>4786</v>
      </c>
      <c r="H3009" s="893" t="s">
        <v>5482</v>
      </c>
      <c r="I3009" s="920"/>
      <c r="J3009" s="920"/>
      <c r="K3009" s="920"/>
      <c r="L3009" s="920"/>
      <c r="M3009" s="920"/>
      <c r="N3009" s="920"/>
      <c r="S3009" s="919"/>
    </row>
    <row r="3010" spans="1:19" ht="12.75" customHeight="1" x14ac:dyDescent="0.15">
      <c r="A3010" s="935">
        <v>3005</v>
      </c>
      <c r="B3010" s="919"/>
      <c r="C3010" s="920"/>
      <c r="D3010" s="931"/>
      <c r="E3010" s="893" t="b">
        <f t="shared" ca="1" si="119"/>
        <v>1</v>
      </c>
      <c r="F3010" s="893" t="str">
        <f t="array" aca="1" ref="F3010" ca="1">IF(G3010&lt;&gt;"",INDIRECT("'"&amp;G3010&amp;"'!"&amp;H3010),"")</f>
        <v/>
      </c>
      <c r="G3010" s="560"/>
      <c r="H3010" s="893"/>
      <c r="I3010" s="931"/>
      <c r="J3010" s="931"/>
      <c r="K3010" s="931"/>
      <c r="L3010" s="920"/>
      <c r="M3010" s="920"/>
      <c r="N3010" s="920"/>
      <c r="S3010" s="919"/>
    </row>
    <row r="3011" spans="1:19" ht="12.75" customHeight="1" x14ac:dyDescent="0.15">
      <c r="A3011" s="935">
        <v>3006</v>
      </c>
      <c r="B3011" s="919"/>
      <c r="C3011" s="920"/>
      <c r="D3011" s="931"/>
      <c r="E3011" s="893" t="b">
        <f t="shared" ca="1" si="119"/>
        <v>1</v>
      </c>
      <c r="F3011" s="893" t="str">
        <f t="array" aca="1" ref="F3011" ca="1">IF(G3011&lt;&gt;"",INDIRECT("'"&amp;G3011&amp;"'!"&amp;H3011),"")</f>
        <v/>
      </c>
      <c r="G3011" s="560"/>
      <c r="H3011" s="893"/>
      <c r="I3011" s="931"/>
      <c r="J3011" s="931"/>
      <c r="K3011" s="931"/>
      <c r="L3011" s="920"/>
      <c r="M3011" s="920"/>
      <c r="N3011" s="920"/>
      <c r="S3011" s="919"/>
    </row>
    <row r="3012" spans="1:19" ht="12.75" customHeight="1" x14ac:dyDescent="0.15">
      <c r="A3012" s="935">
        <v>3007</v>
      </c>
      <c r="B3012" s="919"/>
      <c r="C3012" s="920"/>
      <c r="D3012" s="931"/>
      <c r="E3012" s="893" t="b">
        <f t="shared" ca="1" si="119"/>
        <v>1</v>
      </c>
      <c r="F3012" s="893" t="str">
        <f t="array" aca="1" ref="F3012" ca="1">IF(G3012&lt;&gt;"",INDIRECT("'"&amp;G3012&amp;"'!"&amp;H3012),"")</f>
        <v/>
      </c>
      <c r="G3012" s="560"/>
      <c r="H3012" s="893"/>
      <c r="I3012" s="931"/>
      <c r="J3012" s="931"/>
      <c r="K3012" s="931"/>
      <c r="L3012" s="920"/>
      <c r="M3012" s="920"/>
      <c r="N3012" s="920"/>
      <c r="S3012" s="919"/>
    </row>
    <row r="3013" spans="1:19" ht="12.75" customHeight="1" x14ac:dyDescent="0.15">
      <c r="A3013" s="935">
        <v>3008</v>
      </c>
      <c r="B3013" s="919"/>
      <c r="C3013" s="920"/>
      <c r="D3013" s="931"/>
      <c r="E3013" s="893" t="b">
        <f t="shared" ca="1" si="119"/>
        <v>1</v>
      </c>
      <c r="F3013" s="893" t="str">
        <f t="array" aca="1" ref="F3013" ca="1">IF(G3013&lt;&gt;"",INDIRECT("'"&amp;G3013&amp;"'!"&amp;H3013),"")</f>
        <v/>
      </c>
      <c r="G3013" s="560"/>
      <c r="H3013" s="893"/>
      <c r="I3013" s="931"/>
      <c r="J3013" s="931"/>
      <c r="K3013" s="931"/>
      <c r="L3013" s="920"/>
      <c r="M3013" s="920"/>
      <c r="N3013" s="920"/>
      <c r="S3013" s="919"/>
    </row>
    <row r="3014" spans="1:19" ht="12.75" customHeight="1" x14ac:dyDescent="0.15">
      <c r="A3014" s="935">
        <v>3009</v>
      </c>
      <c r="B3014" s="919"/>
      <c r="C3014" s="920"/>
      <c r="D3014" s="931"/>
      <c r="E3014" s="893" t="b">
        <f t="shared" ca="1" si="119"/>
        <v>1</v>
      </c>
      <c r="F3014" s="893" t="str">
        <f t="array" aca="1" ref="F3014" ca="1">IF(G3014&lt;&gt;"",INDIRECT("'"&amp;G3014&amp;"'!"&amp;H3014),"")</f>
        <v/>
      </c>
      <c r="G3014" s="560"/>
      <c r="H3014" s="893"/>
      <c r="I3014" s="931"/>
      <c r="J3014" s="931"/>
      <c r="K3014" s="931"/>
      <c r="L3014" s="920"/>
      <c r="M3014" s="920"/>
      <c r="N3014" s="920"/>
      <c r="S3014" s="919"/>
    </row>
    <row r="3015" spans="1:19" ht="12.75" customHeight="1" x14ac:dyDescent="0.15">
      <c r="A3015" s="935">
        <v>3010</v>
      </c>
      <c r="B3015" s="919"/>
      <c r="C3015" s="920"/>
      <c r="D3015" s="920"/>
      <c r="E3015" s="893" t="b">
        <f t="shared" ca="1" si="119"/>
        <v>1</v>
      </c>
      <c r="F3015" s="893" t="str">
        <f t="array" aca="1" ref="F3015" ca="1">IF(G3015&lt;&gt;"",INDIRECT("'"&amp;G3015&amp;"'!"&amp;H3015),"")</f>
        <v/>
      </c>
      <c r="G3015" s="560"/>
      <c r="H3015" s="893"/>
      <c r="I3015" s="920"/>
      <c r="J3015" s="920"/>
      <c r="K3015" s="920"/>
      <c r="L3015" s="920"/>
      <c r="M3015" s="920"/>
      <c r="N3015" s="920"/>
      <c r="S3015" s="919"/>
    </row>
    <row r="3016" spans="1:19" ht="12.75" customHeight="1" x14ac:dyDescent="0.15">
      <c r="A3016" s="935">
        <v>3011</v>
      </c>
      <c r="B3016" s="919"/>
      <c r="C3016" s="920"/>
      <c r="D3016" s="920"/>
      <c r="E3016" s="893" t="b">
        <f t="shared" ca="1" si="119"/>
        <v>1</v>
      </c>
      <c r="F3016" s="893" t="str">
        <f t="array" aca="1" ref="F3016" ca="1">IF(G3016&lt;&gt;"",INDIRECT("'"&amp;G3016&amp;"'!"&amp;H3016),"")</f>
        <v/>
      </c>
      <c r="G3016" s="560"/>
      <c r="H3016" s="893"/>
      <c r="I3016" s="920"/>
      <c r="J3016" s="920"/>
      <c r="K3016" s="920"/>
      <c r="L3016" s="920"/>
      <c r="M3016" s="920"/>
      <c r="N3016" s="920"/>
      <c r="S3016" s="919"/>
    </row>
    <row r="3017" spans="1:19" ht="12.75" customHeight="1" x14ac:dyDescent="0.15">
      <c r="A3017" s="935">
        <v>3012</v>
      </c>
      <c r="B3017" s="919"/>
      <c r="C3017" s="920"/>
      <c r="D3017" s="931"/>
      <c r="E3017" s="893" t="b">
        <f t="shared" ca="1" si="119"/>
        <v>1</v>
      </c>
      <c r="F3017" s="893" t="str">
        <f t="array" aca="1" ref="F3017" ca="1">IF(G3017&lt;&gt;"",INDIRECT("'"&amp;G3017&amp;"'!"&amp;H3017),"")</f>
        <v/>
      </c>
      <c r="G3017" s="560"/>
      <c r="H3017" s="893"/>
      <c r="I3017" s="931"/>
      <c r="J3017" s="931"/>
      <c r="K3017" s="931"/>
      <c r="L3017" s="920"/>
      <c r="M3017" s="920"/>
      <c r="N3017" s="920"/>
      <c r="S3017" s="919"/>
    </row>
    <row r="3018" spans="1:19" ht="12.75" customHeight="1" x14ac:dyDescent="0.15">
      <c r="A3018" s="935">
        <v>3013</v>
      </c>
      <c r="B3018" s="919"/>
      <c r="C3018" s="920"/>
      <c r="D3018" s="931"/>
      <c r="E3018" s="893" t="b">
        <f t="shared" ca="1" si="119"/>
        <v>1</v>
      </c>
      <c r="F3018" s="893" t="str">
        <f t="array" aca="1" ref="F3018" ca="1">IF(G3018&lt;&gt;"",INDIRECT("'"&amp;G3018&amp;"'!"&amp;H3018),"")</f>
        <v/>
      </c>
      <c r="G3018" s="560"/>
      <c r="H3018" s="893"/>
      <c r="I3018" s="931"/>
      <c r="J3018" s="931"/>
      <c r="K3018" s="931"/>
      <c r="L3018" s="920"/>
      <c r="M3018" s="920"/>
      <c r="N3018" s="920"/>
      <c r="S3018" s="919"/>
    </row>
    <row r="3019" spans="1:19" ht="12.75" customHeight="1" x14ac:dyDescent="0.15">
      <c r="A3019" s="935">
        <v>3014</v>
      </c>
      <c r="B3019" s="919"/>
      <c r="C3019" s="920"/>
      <c r="D3019" s="931"/>
      <c r="E3019" s="893" t="b">
        <f t="shared" ca="1" si="119"/>
        <v>1</v>
      </c>
      <c r="F3019" s="893" t="str">
        <f t="array" aca="1" ref="F3019" ca="1">IF(G3019&lt;&gt;"",INDIRECT("'"&amp;G3019&amp;"'!"&amp;H3019),"")</f>
        <v/>
      </c>
      <c r="G3019" s="560"/>
      <c r="H3019" s="893"/>
      <c r="I3019" s="931"/>
      <c r="J3019" s="931"/>
      <c r="K3019" s="931"/>
      <c r="L3019" s="920"/>
      <c r="M3019" s="920"/>
      <c r="N3019" s="920"/>
      <c r="S3019" s="919"/>
    </row>
    <row r="3020" spans="1:19" ht="12.75" customHeight="1" x14ac:dyDescent="0.15">
      <c r="A3020" s="935">
        <v>3015</v>
      </c>
      <c r="B3020" s="919"/>
      <c r="C3020" s="920"/>
      <c r="D3020" s="931"/>
      <c r="E3020" s="893" t="b">
        <f t="shared" ca="1" si="119"/>
        <v>1</v>
      </c>
      <c r="F3020" s="893" t="str">
        <f t="array" aca="1" ref="F3020" ca="1">IF(G3020&lt;&gt;"",INDIRECT("'"&amp;G3020&amp;"'!"&amp;H3020),"")</f>
        <v/>
      </c>
      <c r="G3020" s="560"/>
      <c r="H3020" s="893"/>
      <c r="I3020" s="931"/>
      <c r="J3020" s="931"/>
      <c r="K3020" s="931"/>
      <c r="L3020" s="920"/>
      <c r="M3020" s="920"/>
      <c r="N3020" s="920"/>
      <c r="S3020" s="919"/>
    </row>
    <row r="3021" spans="1:19" ht="12.75" customHeight="1" x14ac:dyDescent="0.15">
      <c r="A3021" s="935">
        <v>3016</v>
      </c>
      <c r="B3021" s="919"/>
      <c r="C3021" s="920"/>
      <c r="D3021" s="931"/>
      <c r="E3021" s="893" t="b">
        <f t="shared" ca="1" si="119"/>
        <v>1</v>
      </c>
      <c r="F3021" s="893" t="str">
        <f t="array" aca="1" ref="F3021" ca="1">IF(G3021&lt;&gt;"",INDIRECT("'"&amp;G3021&amp;"'!"&amp;H3021),"")</f>
        <v/>
      </c>
      <c r="G3021" s="560"/>
      <c r="H3021" s="893"/>
      <c r="I3021" s="931"/>
      <c r="J3021" s="931"/>
      <c r="K3021" s="931"/>
      <c r="L3021" s="920"/>
      <c r="M3021" s="920"/>
      <c r="N3021" s="920"/>
      <c r="S3021" s="919"/>
    </row>
    <row r="3022" spans="1:19" ht="12.75" customHeight="1" x14ac:dyDescent="0.15">
      <c r="A3022" s="914">
        <v>3017</v>
      </c>
      <c r="B3022" s="929">
        <f>'BudgetSum 2-4'!D35</f>
        <v>0</v>
      </c>
      <c r="C3022" s="930">
        <f t="shared" ref="C3022:C3024" si="126">A3022-B3022</f>
        <v>3017</v>
      </c>
      <c r="D3022" s="920"/>
      <c r="E3022" s="893" t="b">
        <f t="shared" ca="1" si="119"/>
        <v>1</v>
      </c>
      <c r="F3022" s="932">
        <f t="array" aca="1" ref="F3022" ca="1">IF(G3022&lt;&gt;"",INDIRECT("'"&amp;G3022&amp;"'!"&amp;H3022),"")</f>
        <v>0</v>
      </c>
      <c r="G3022" s="560" t="s">
        <v>4690</v>
      </c>
      <c r="H3022" s="893" t="s">
        <v>5483</v>
      </c>
      <c r="I3022" s="920"/>
      <c r="J3022" s="920"/>
      <c r="K3022" s="920"/>
      <c r="L3022" s="920"/>
      <c r="M3022" s="920"/>
      <c r="N3022" s="920"/>
      <c r="S3022" s="919"/>
    </row>
    <row r="3023" spans="1:19" ht="12.75" customHeight="1" x14ac:dyDescent="0.15">
      <c r="A3023" s="914">
        <v>3018</v>
      </c>
      <c r="B3023" s="929">
        <f>'BudgetSum 2-4'!D36</f>
        <v>0</v>
      </c>
      <c r="C3023" s="930">
        <f t="shared" si="126"/>
        <v>3018</v>
      </c>
      <c r="D3023" s="920"/>
      <c r="E3023" s="893" t="b">
        <f t="shared" ca="1" si="119"/>
        <v>1</v>
      </c>
      <c r="F3023" s="932">
        <f t="array" aca="1" ref="F3023" ca="1">IF(G3023&lt;&gt;"",INDIRECT("'"&amp;G3023&amp;"'!"&amp;H3023),"")</f>
        <v>0</v>
      </c>
      <c r="G3023" s="560" t="s">
        <v>4690</v>
      </c>
      <c r="H3023" s="893" t="s">
        <v>5484</v>
      </c>
      <c r="I3023" s="920"/>
      <c r="J3023" s="920"/>
      <c r="K3023" s="920"/>
      <c r="L3023" s="920"/>
      <c r="M3023" s="920"/>
      <c r="N3023" s="920"/>
      <c r="S3023" s="919"/>
    </row>
    <row r="3024" spans="1:19" ht="12.75" customHeight="1" x14ac:dyDescent="0.15">
      <c r="A3024" s="914">
        <v>3019</v>
      </c>
      <c r="B3024" s="929">
        <f>'BudgetSum 2-4'!D37</f>
        <v>0</v>
      </c>
      <c r="C3024" s="930">
        <f t="shared" si="126"/>
        <v>3019</v>
      </c>
      <c r="D3024" s="920"/>
      <c r="E3024" s="893" t="b">
        <f t="shared" ca="1" si="119"/>
        <v>1</v>
      </c>
      <c r="F3024" s="932">
        <f t="array" aca="1" ref="F3024" ca="1">IF(G3024&lt;&gt;"",INDIRECT("'"&amp;G3024&amp;"'!"&amp;H3024),"")</f>
        <v>0</v>
      </c>
      <c r="G3024" s="560" t="s">
        <v>4690</v>
      </c>
      <c r="H3024" s="893" t="s">
        <v>5485</v>
      </c>
      <c r="I3024" s="920"/>
      <c r="J3024" s="920"/>
      <c r="K3024" s="920"/>
      <c r="L3024" s="920"/>
      <c r="M3024" s="920"/>
      <c r="N3024" s="920"/>
      <c r="S3024" s="919"/>
    </row>
    <row r="3025" spans="1:19" ht="12.75" customHeight="1" x14ac:dyDescent="0.15">
      <c r="A3025" s="935">
        <v>3020</v>
      </c>
      <c r="B3025" s="919"/>
      <c r="C3025" s="920"/>
      <c r="D3025" s="931"/>
      <c r="E3025" s="893" t="b">
        <f t="shared" ca="1" si="119"/>
        <v>1</v>
      </c>
      <c r="F3025" s="893" t="str">
        <f t="array" aca="1" ref="F3025" ca="1">IF(G3025&lt;&gt;"",INDIRECT("'"&amp;G3025&amp;"'!"&amp;H3025),"")</f>
        <v/>
      </c>
      <c r="G3025" s="560"/>
      <c r="H3025" s="893"/>
      <c r="I3025" s="931"/>
      <c r="J3025" s="931"/>
      <c r="K3025" s="931"/>
      <c r="L3025" s="920"/>
      <c r="M3025" s="920"/>
      <c r="N3025" s="920"/>
      <c r="S3025" s="919"/>
    </row>
    <row r="3026" spans="1:19" ht="12.75" customHeight="1" x14ac:dyDescent="0.15">
      <c r="A3026" s="914">
        <v>3021</v>
      </c>
      <c r="B3026" s="929">
        <f>'BudgetSum 2-4'!E35</f>
        <v>0</v>
      </c>
      <c r="C3026" s="930">
        <f t="shared" ref="C3026:C3029" si="127">A3026-B3026</f>
        <v>3021</v>
      </c>
      <c r="D3026" s="920"/>
      <c r="E3026" s="893" t="b">
        <f t="shared" ca="1" si="119"/>
        <v>1</v>
      </c>
      <c r="F3026" s="932">
        <f t="array" aca="1" ref="F3026" ca="1">IF(G3026&lt;&gt;"",INDIRECT("'"&amp;G3026&amp;"'!"&amp;H3026),"")</f>
        <v>0</v>
      </c>
      <c r="G3026" s="560" t="s">
        <v>4690</v>
      </c>
      <c r="H3026" s="893" t="s">
        <v>5486</v>
      </c>
      <c r="I3026" s="920"/>
      <c r="J3026" s="920"/>
      <c r="K3026" s="920"/>
      <c r="L3026" s="920"/>
      <c r="M3026" s="920"/>
      <c r="N3026" s="920"/>
      <c r="S3026" s="919"/>
    </row>
    <row r="3027" spans="1:19" ht="12.75" customHeight="1" x14ac:dyDescent="0.15">
      <c r="A3027" s="914">
        <v>3022</v>
      </c>
      <c r="B3027" s="929">
        <f>'BudgetSum 2-4'!F35</f>
        <v>0</v>
      </c>
      <c r="C3027" s="930">
        <f t="shared" si="127"/>
        <v>3022</v>
      </c>
      <c r="D3027" s="920"/>
      <c r="E3027" s="893" t="b">
        <f t="shared" ca="1" si="119"/>
        <v>1</v>
      </c>
      <c r="F3027" s="932">
        <f t="array" aca="1" ref="F3027" ca="1">IF(G3027&lt;&gt;"",INDIRECT("'"&amp;G3027&amp;"'!"&amp;H3027),"")</f>
        <v>0</v>
      </c>
      <c r="G3027" s="560" t="s">
        <v>4690</v>
      </c>
      <c r="H3027" s="893" t="s">
        <v>5487</v>
      </c>
      <c r="I3027" s="920"/>
      <c r="J3027" s="920"/>
      <c r="K3027" s="920"/>
      <c r="L3027" s="920"/>
      <c r="M3027" s="920"/>
      <c r="N3027" s="920"/>
      <c r="S3027" s="919"/>
    </row>
    <row r="3028" spans="1:19" ht="12.75" customHeight="1" x14ac:dyDescent="0.15">
      <c r="A3028" s="914">
        <v>3023</v>
      </c>
      <c r="B3028" s="929">
        <f>'BudgetSum 2-4'!F36</f>
        <v>0</v>
      </c>
      <c r="C3028" s="930">
        <f t="shared" si="127"/>
        <v>3023</v>
      </c>
      <c r="D3028" s="920"/>
      <c r="E3028" s="893" t="b">
        <f t="shared" ca="1" si="119"/>
        <v>1</v>
      </c>
      <c r="F3028" s="932">
        <f t="array" aca="1" ref="F3028" ca="1">IF(G3028&lt;&gt;"",INDIRECT("'"&amp;G3028&amp;"'!"&amp;H3028),"")</f>
        <v>0</v>
      </c>
      <c r="G3028" s="560" t="s">
        <v>4690</v>
      </c>
      <c r="H3028" s="893" t="s">
        <v>5488</v>
      </c>
      <c r="I3028" s="920"/>
      <c r="J3028" s="920"/>
      <c r="K3028" s="920"/>
      <c r="L3028" s="920"/>
      <c r="M3028" s="920"/>
      <c r="N3028" s="920"/>
      <c r="S3028" s="919"/>
    </row>
    <row r="3029" spans="1:19" ht="12.75" customHeight="1" x14ac:dyDescent="0.15">
      <c r="A3029" s="914">
        <v>3024</v>
      </c>
      <c r="B3029" s="929">
        <f>'BudgetSum 2-4'!F37</f>
        <v>0</v>
      </c>
      <c r="C3029" s="930">
        <f t="shared" si="127"/>
        <v>3024</v>
      </c>
      <c r="D3029" s="920"/>
      <c r="E3029" s="893" t="b">
        <f t="shared" ca="1" si="119"/>
        <v>1</v>
      </c>
      <c r="F3029" s="932">
        <f t="array" aca="1" ref="F3029" ca="1">IF(G3029&lt;&gt;"",INDIRECT("'"&amp;G3029&amp;"'!"&amp;H3029),"")</f>
        <v>0</v>
      </c>
      <c r="G3029" s="560" t="s">
        <v>4690</v>
      </c>
      <c r="H3029" s="893" t="s">
        <v>5489</v>
      </c>
      <c r="I3029" s="920"/>
      <c r="J3029" s="920"/>
      <c r="K3029" s="920"/>
      <c r="L3029" s="920"/>
      <c r="M3029" s="920"/>
      <c r="N3029" s="920"/>
      <c r="S3029" s="919"/>
    </row>
    <row r="3030" spans="1:19" ht="12.75" customHeight="1" x14ac:dyDescent="0.15">
      <c r="A3030" s="935">
        <v>3025</v>
      </c>
      <c r="B3030" s="919"/>
      <c r="C3030" s="920"/>
      <c r="D3030" s="931"/>
      <c r="E3030" s="893" t="b">
        <f t="shared" ca="1" si="119"/>
        <v>1</v>
      </c>
      <c r="F3030" s="893" t="str">
        <f t="array" aca="1" ref="F3030" ca="1">IF(G3030&lt;&gt;"",INDIRECT("'"&amp;G3030&amp;"'!"&amp;H3030),"")</f>
        <v/>
      </c>
      <c r="G3030" s="560"/>
      <c r="H3030" s="893"/>
      <c r="I3030" s="931"/>
      <c r="J3030" s="931"/>
      <c r="K3030" s="931"/>
      <c r="L3030" s="920"/>
      <c r="M3030" s="920"/>
      <c r="N3030" s="920"/>
      <c r="S3030" s="919"/>
    </row>
    <row r="3031" spans="1:19" ht="12.75" customHeight="1" x14ac:dyDescent="0.15">
      <c r="A3031" s="935">
        <v>3026</v>
      </c>
      <c r="B3031" s="919"/>
      <c r="C3031" s="920"/>
      <c r="D3031" s="931"/>
      <c r="E3031" s="893" t="b">
        <f t="shared" ca="1" si="119"/>
        <v>1</v>
      </c>
      <c r="F3031" s="893" t="str">
        <f t="array" aca="1" ref="F3031" ca="1">IF(G3031&lt;&gt;"",INDIRECT("'"&amp;G3031&amp;"'!"&amp;H3031),"")</f>
        <v/>
      </c>
      <c r="G3031" s="560"/>
      <c r="H3031" s="893"/>
      <c r="I3031" s="931"/>
      <c r="J3031" s="931"/>
      <c r="K3031" s="931"/>
      <c r="L3031" s="920"/>
      <c r="M3031" s="920"/>
      <c r="N3031" s="920"/>
      <c r="S3031" s="919"/>
    </row>
    <row r="3032" spans="1:19" ht="12.75" customHeight="1" x14ac:dyDescent="0.15">
      <c r="A3032" s="935">
        <v>3027</v>
      </c>
      <c r="B3032" s="919"/>
      <c r="C3032" s="920"/>
      <c r="D3032" s="931"/>
      <c r="E3032" s="893" t="b">
        <f t="shared" ca="1" si="119"/>
        <v>1</v>
      </c>
      <c r="F3032" s="893" t="str">
        <f t="array" aca="1" ref="F3032" ca="1">IF(G3032&lt;&gt;"",INDIRECT("'"&amp;G3032&amp;"'!"&amp;H3032),"")</f>
        <v/>
      </c>
      <c r="G3032" s="560"/>
      <c r="H3032" s="893"/>
      <c r="I3032" s="931"/>
      <c r="J3032" s="931"/>
      <c r="K3032" s="931"/>
      <c r="L3032" s="920"/>
      <c r="M3032" s="920"/>
      <c r="N3032" s="920"/>
      <c r="S3032" s="919"/>
    </row>
    <row r="3033" spans="1:19" ht="12.75" customHeight="1" x14ac:dyDescent="0.15">
      <c r="A3033" s="935">
        <v>3028</v>
      </c>
      <c r="B3033" s="919"/>
      <c r="C3033" s="920"/>
      <c r="D3033" s="931"/>
      <c r="E3033" s="893" t="b">
        <f t="shared" ca="1" si="119"/>
        <v>1</v>
      </c>
      <c r="F3033" s="893" t="str">
        <f t="array" aca="1" ref="F3033" ca="1">IF(G3033&lt;&gt;"",INDIRECT("'"&amp;G3033&amp;"'!"&amp;H3033),"")</f>
        <v/>
      </c>
      <c r="G3033" s="560"/>
      <c r="H3033" s="893"/>
      <c r="I3033" s="931"/>
      <c r="J3033" s="931"/>
      <c r="K3033" s="931"/>
      <c r="L3033" s="920"/>
      <c r="M3033" s="920"/>
      <c r="N3033" s="920"/>
      <c r="S3033" s="919"/>
    </row>
    <row r="3034" spans="1:19" ht="12.75" customHeight="1" x14ac:dyDescent="0.15">
      <c r="A3034" s="935">
        <v>3029</v>
      </c>
      <c r="B3034" s="919"/>
      <c r="C3034" s="920"/>
      <c r="D3034" s="931"/>
      <c r="E3034" s="893" t="b">
        <f t="shared" ca="1" si="119"/>
        <v>1</v>
      </c>
      <c r="F3034" s="893" t="str">
        <f t="array" aca="1" ref="F3034" ca="1">IF(G3034&lt;&gt;"",INDIRECT("'"&amp;G3034&amp;"'!"&amp;H3034),"")</f>
        <v/>
      </c>
      <c r="G3034" s="560"/>
      <c r="H3034" s="893"/>
      <c r="I3034" s="931"/>
      <c r="J3034" s="931"/>
      <c r="K3034" s="931"/>
      <c r="L3034" s="920"/>
      <c r="M3034" s="920"/>
      <c r="N3034" s="920"/>
      <c r="S3034" s="919"/>
    </row>
    <row r="3035" spans="1:19" ht="12.75" customHeight="1" x14ac:dyDescent="0.15">
      <c r="A3035" s="935">
        <v>3030</v>
      </c>
      <c r="B3035" s="919"/>
      <c r="C3035" s="920"/>
      <c r="D3035" s="931"/>
      <c r="E3035" s="893" t="b">
        <f t="shared" ca="1" si="119"/>
        <v>1</v>
      </c>
      <c r="F3035" s="893" t="str">
        <f t="array" aca="1" ref="F3035" ca="1">IF(G3035&lt;&gt;"",INDIRECT("'"&amp;G3035&amp;"'!"&amp;H3035),"")</f>
        <v/>
      </c>
      <c r="G3035" s="560"/>
      <c r="H3035" s="893"/>
      <c r="I3035" s="931"/>
      <c r="J3035" s="931"/>
      <c r="K3035" s="931"/>
      <c r="L3035" s="920"/>
      <c r="M3035" s="920"/>
      <c r="N3035" s="920"/>
      <c r="S3035" s="919"/>
    </row>
    <row r="3036" spans="1:19" ht="12.75" customHeight="1" x14ac:dyDescent="0.15">
      <c r="A3036" s="935">
        <v>3031</v>
      </c>
      <c r="B3036" s="919"/>
      <c r="C3036" s="920"/>
      <c r="D3036" s="931"/>
      <c r="E3036" s="893" t="b">
        <f t="shared" ca="1" si="119"/>
        <v>1</v>
      </c>
      <c r="F3036" s="893" t="str">
        <f t="array" aca="1" ref="F3036" ca="1">IF(G3036&lt;&gt;"",INDIRECT("'"&amp;G3036&amp;"'!"&amp;H3036),"")</f>
        <v/>
      </c>
      <c r="G3036" s="560"/>
      <c r="H3036" s="893"/>
      <c r="I3036" s="931"/>
      <c r="J3036" s="931"/>
      <c r="K3036" s="931"/>
      <c r="L3036" s="920"/>
      <c r="M3036" s="920"/>
      <c r="N3036" s="920"/>
      <c r="S3036" s="919"/>
    </row>
    <row r="3037" spans="1:19" ht="12.75" customHeight="1" x14ac:dyDescent="0.15">
      <c r="A3037" s="935">
        <v>3032</v>
      </c>
      <c r="B3037" s="919"/>
      <c r="C3037" s="920"/>
      <c r="D3037" s="931"/>
      <c r="E3037" s="893" t="b">
        <f t="shared" ca="1" si="119"/>
        <v>1</v>
      </c>
      <c r="F3037" s="893" t="str">
        <f t="array" aca="1" ref="F3037" ca="1">IF(G3037&lt;&gt;"",INDIRECT("'"&amp;G3037&amp;"'!"&amp;H3037),"")</f>
        <v/>
      </c>
      <c r="G3037" s="560"/>
      <c r="H3037" s="893"/>
      <c r="I3037" s="931"/>
      <c r="J3037" s="931"/>
      <c r="K3037" s="931"/>
      <c r="L3037" s="920"/>
      <c r="M3037" s="920"/>
      <c r="N3037" s="920"/>
      <c r="S3037" s="919"/>
    </row>
    <row r="3038" spans="1:19" ht="12.75" customHeight="1" x14ac:dyDescent="0.15">
      <c r="A3038" s="935">
        <v>3033</v>
      </c>
      <c r="B3038" s="919"/>
      <c r="C3038" s="920"/>
      <c r="D3038" s="931"/>
      <c r="E3038" s="893" t="b">
        <f t="shared" ca="1" si="119"/>
        <v>1</v>
      </c>
      <c r="F3038" s="893" t="str">
        <f t="array" aca="1" ref="F3038" ca="1">IF(G3038&lt;&gt;"",INDIRECT("'"&amp;G3038&amp;"'!"&amp;H3038),"")</f>
        <v/>
      </c>
      <c r="G3038" s="560"/>
      <c r="H3038" s="893"/>
      <c r="I3038" s="931"/>
      <c r="J3038" s="931"/>
      <c r="K3038" s="931"/>
      <c r="L3038" s="920"/>
      <c r="M3038" s="920"/>
      <c r="N3038" s="920"/>
      <c r="S3038" s="919"/>
    </row>
    <row r="3039" spans="1:19" ht="12.75" customHeight="1" x14ac:dyDescent="0.15">
      <c r="A3039" s="935">
        <v>3034</v>
      </c>
      <c r="B3039" s="919"/>
      <c r="C3039" s="920"/>
      <c r="D3039" s="931"/>
      <c r="E3039" s="893" t="b">
        <f t="shared" ca="1" si="119"/>
        <v>1</v>
      </c>
      <c r="F3039" s="893" t="str">
        <f t="array" aca="1" ref="F3039" ca="1">IF(G3039&lt;&gt;"",INDIRECT("'"&amp;G3039&amp;"'!"&amp;H3039),"")</f>
        <v/>
      </c>
      <c r="G3039" s="560"/>
      <c r="H3039" s="893"/>
      <c r="I3039" s="931"/>
      <c r="J3039" s="931"/>
      <c r="K3039" s="931"/>
      <c r="L3039" s="920"/>
      <c r="M3039" s="920"/>
      <c r="N3039" s="920"/>
      <c r="S3039" s="919"/>
    </row>
    <row r="3040" spans="1:19" ht="12.75" customHeight="1" x14ac:dyDescent="0.15">
      <c r="A3040" s="935">
        <v>3035</v>
      </c>
      <c r="B3040" s="919"/>
      <c r="C3040" s="920"/>
      <c r="D3040" s="931"/>
      <c r="E3040" s="893" t="b">
        <f t="shared" ca="1" si="119"/>
        <v>1</v>
      </c>
      <c r="F3040" s="893" t="str">
        <f t="array" aca="1" ref="F3040" ca="1">IF(G3040&lt;&gt;"",INDIRECT("'"&amp;G3040&amp;"'!"&amp;H3040),"")</f>
        <v/>
      </c>
      <c r="G3040" s="560"/>
      <c r="H3040" s="893"/>
      <c r="I3040" s="931"/>
      <c r="J3040" s="931"/>
      <c r="K3040" s="931"/>
      <c r="L3040" s="920"/>
      <c r="M3040" s="920"/>
      <c r="N3040" s="920"/>
      <c r="S3040" s="919"/>
    </row>
    <row r="3041" spans="1:19" ht="12.75" customHeight="1" x14ac:dyDescent="0.15">
      <c r="A3041" s="935">
        <v>3036</v>
      </c>
      <c r="B3041" s="919"/>
      <c r="C3041" s="920"/>
      <c r="D3041" s="931"/>
      <c r="E3041" s="893" t="b">
        <f t="shared" ca="1" si="119"/>
        <v>1</v>
      </c>
      <c r="F3041" s="893" t="str">
        <f t="array" aca="1" ref="F3041" ca="1">IF(G3041&lt;&gt;"",INDIRECT("'"&amp;G3041&amp;"'!"&amp;H3041),"")</f>
        <v/>
      </c>
      <c r="G3041" s="560"/>
      <c r="H3041" s="893"/>
      <c r="I3041" s="931"/>
      <c r="J3041" s="931"/>
      <c r="K3041" s="931"/>
      <c r="L3041" s="920"/>
      <c r="M3041" s="920"/>
      <c r="N3041" s="920"/>
      <c r="S3041" s="919"/>
    </row>
    <row r="3042" spans="1:19" ht="12.75" customHeight="1" x14ac:dyDescent="0.15">
      <c r="A3042" s="935">
        <v>3037</v>
      </c>
      <c r="B3042" s="919"/>
      <c r="C3042" s="920"/>
      <c r="D3042" s="931"/>
      <c r="E3042" s="893" t="b">
        <f t="shared" ca="1" si="119"/>
        <v>1</v>
      </c>
      <c r="F3042" s="893" t="str">
        <f t="array" aca="1" ref="F3042" ca="1">IF(G3042&lt;&gt;"",INDIRECT("'"&amp;G3042&amp;"'!"&amp;H3042),"")</f>
        <v/>
      </c>
      <c r="G3042" s="560"/>
      <c r="H3042" s="893"/>
      <c r="I3042" s="931"/>
      <c r="J3042" s="931"/>
      <c r="K3042" s="931"/>
      <c r="L3042" s="920"/>
      <c r="M3042" s="920"/>
      <c r="N3042" s="920"/>
      <c r="S3042" s="919"/>
    </row>
    <row r="3043" spans="1:19" ht="12.75" customHeight="1" x14ac:dyDescent="0.15">
      <c r="A3043" s="935">
        <v>3038</v>
      </c>
      <c r="B3043" s="919"/>
      <c r="C3043" s="920"/>
      <c r="D3043" s="931"/>
      <c r="E3043" s="893" t="b">
        <f t="shared" ca="1" si="119"/>
        <v>1</v>
      </c>
      <c r="F3043" s="893" t="str">
        <f t="array" aca="1" ref="F3043" ca="1">IF(G3043&lt;&gt;"",INDIRECT("'"&amp;G3043&amp;"'!"&amp;H3043),"")</f>
        <v/>
      </c>
      <c r="G3043" s="560"/>
      <c r="H3043" s="893"/>
      <c r="I3043" s="931"/>
      <c r="J3043" s="931"/>
      <c r="K3043" s="931"/>
      <c r="L3043" s="920"/>
      <c r="M3043" s="920"/>
      <c r="N3043" s="920"/>
      <c r="S3043" s="919"/>
    </row>
    <row r="3044" spans="1:19" ht="12.75" customHeight="1" x14ac:dyDescent="0.15">
      <c r="A3044" s="935">
        <v>3039</v>
      </c>
      <c r="B3044" s="919"/>
      <c r="C3044" s="920"/>
      <c r="D3044" s="931"/>
      <c r="E3044" s="893" t="b">
        <f t="shared" ca="1" si="119"/>
        <v>1</v>
      </c>
      <c r="F3044" s="893" t="str">
        <f t="array" aca="1" ref="F3044" ca="1">IF(G3044&lt;&gt;"",INDIRECT("'"&amp;G3044&amp;"'!"&amp;H3044),"")</f>
        <v/>
      </c>
      <c r="G3044" s="560"/>
      <c r="H3044" s="893"/>
      <c r="I3044" s="931"/>
      <c r="J3044" s="931"/>
      <c r="K3044" s="931"/>
      <c r="L3044" s="920"/>
      <c r="M3044" s="920"/>
      <c r="N3044" s="920"/>
      <c r="S3044" s="919"/>
    </row>
    <row r="3045" spans="1:19" ht="12.75" customHeight="1" x14ac:dyDescent="0.15">
      <c r="A3045" s="935">
        <v>3040</v>
      </c>
      <c r="B3045" s="919"/>
      <c r="C3045" s="920"/>
      <c r="D3045" s="931"/>
      <c r="E3045" s="893" t="b">
        <f t="shared" ca="1" si="119"/>
        <v>1</v>
      </c>
      <c r="F3045" s="893" t="str">
        <f t="array" aca="1" ref="F3045" ca="1">IF(G3045&lt;&gt;"",INDIRECT("'"&amp;G3045&amp;"'!"&amp;H3045),"")</f>
        <v/>
      </c>
      <c r="G3045" s="560"/>
      <c r="H3045" s="893"/>
      <c r="I3045" s="931"/>
      <c r="J3045" s="931"/>
      <c r="K3045" s="931"/>
      <c r="L3045" s="920"/>
      <c r="M3045" s="920"/>
      <c r="N3045" s="920"/>
      <c r="S3045" s="919"/>
    </row>
    <row r="3046" spans="1:19" ht="12.75" customHeight="1" x14ac:dyDescent="0.15">
      <c r="A3046" s="935">
        <v>3041</v>
      </c>
      <c r="B3046" s="919"/>
      <c r="C3046" s="920"/>
      <c r="D3046" s="931"/>
      <c r="E3046" s="893" t="b">
        <f t="shared" ca="1" si="119"/>
        <v>1</v>
      </c>
      <c r="F3046" s="893" t="str">
        <f t="array" aca="1" ref="F3046" ca="1">IF(G3046&lt;&gt;"",INDIRECT("'"&amp;G3046&amp;"'!"&amp;H3046),"")</f>
        <v/>
      </c>
      <c r="G3046" s="560"/>
      <c r="H3046" s="893"/>
      <c r="I3046" s="931"/>
      <c r="J3046" s="931"/>
      <c r="K3046" s="931"/>
      <c r="L3046" s="920"/>
      <c r="M3046" s="920"/>
      <c r="N3046" s="920"/>
      <c r="S3046" s="919"/>
    </row>
    <row r="3047" spans="1:19" ht="12.75" customHeight="1" x14ac:dyDescent="0.15">
      <c r="A3047" s="935">
        <v>3042</v>
      </c>
      <c r="B3047" s="919"/>
      <c r="C3047" s="920"/>
      <c r="D3047" s="931"/>
      <c r="E3047" s="893" t="b">
        <f t="shared" ca="1" si="119"/>
        <v>1</v>
      </c>
      <c r="F3047" s="893" t="str">
        <f t="array" aca="1" ref="F3047" ca="1">IF(G3047&lt;&gt;"",INDIRECT("'"&amp;G3047&amp;"'!"&amp;H3047),"")</f>
        <v/>
      </c>
      <c r="G3047" s="560"/>
      <c r="H3047" s="893"/>
      <c r="I3047" s="931"/>
      <c r="J3047" s="931"/>
      <c r="K3047" s="931"/>
      <c r="L3047" s="920"/>
      <c r="M3047" s="920"/>
      <c r="N3047" s="920"/>
      <c r="S3047" s="919"/>
    </row>
    <row r="3048" spans="1:19" ht="12.75" customHeight="1" x14ac:dyDescent="0.15">
      <c r="A3048" s="935">
        <v>3043</v>
      </c>
      <c r="B3048" s="919"/>
      <c r="C3048" s="920"/>
      <c r="D3048" s="931"/>
      <c r="E3048" s="893" t="b">
        <f t="shared" ca="1" si="119"/>
        <v>1</v>
      </c>
      <c r="F3048" s="893" t="str">
        <f t="array" aca="1" ref="F3048" ca="1">IF(G3048&lt;&gt;"",INDIRECT("'"&amp;G3048&amp;"'!"&amp;H3048),"")</f>
        <v/>
      </c>
      <c r="G3048" s="560"/>
      <c r="H3048" s="893"/>
      <c r="I3048" s="931"/>
      <c r="J3048" s="931"/>
      <c r="K3048" s="931"/>
      <c r="L3048" s="920"/>
      <c r="M3048" s="920"/>
      <c r="N3048" s="920"/>
      <c r="S3048" s="919"/>
    </row>
    <row r="3049" spans="1:19" ht="12.75" customHeight="1" x14ac:dyDescent="0.15">
      <c r="A3049" s="935">
        <v>3044</v>
      </c>
      <c r="B3049" s="919"/>
      <c r="C3049" s="920"/>
      <c r="D3049" s="931"/>
      <c r="E3049" s="893" t="b">
        <f t="shared" ca="1" si="119"/>
        <v>1</v>
      </c>
      <c r="F3049" s="893" t="str">
        <f t="array" aca="1" ref="F3049" ca="1">IF(G3049&lt;&gt;"",INDIRECT("'"&amp;G3049&amp;"'!"&amp;H3049),"")</f>
        <v/>
      </c>
      <c r="G3049" s="560"/>
      <c r="H3049" s="893"/>
      <c r="I3049" s="931"/>
      <c r="J3049" s="931"/>
      <c r="K3049" s="931"/>
      <c r="L3049" s="920"/>
      <c r="M3049" s="920"/>
      <c r="N3049" s="920"/>
      <c r="S3049" s="919"/>
    </row>
    <row r="3050" spans="1:19" ht="12.75" customHeight="1" x14ac:dyDescent="0.15">
      <c r="A3050" s="935">
        <v>3045</v>
      </c>
      <c r="B3050" s="919"/>
      <c r="C3050" s="920"/>
      <c r="D3050" s="931"/>
      <c r="E3050" s="893" t="b">
        <f t="shared" ca="1" si="119"/>
        <v>1</v>
      </c>
      <c r="F3050" s="893" t="str">
        <f t="array" aca="1" ref="F3050" ca="1">IF(G3050&lt;&gt;"",INDIRECT("'"&amp;G3050&amp;"'!"&amp;H3050),"")</f>
        <v/>
      </c>
      <c r="G3050" s="560"/>
      <c r="H3050" s="893"/>
      <c r="I3050" s="931"/>
      <c r="J3050" s="931"/>
      <c r="K3050" s="931"/>
      <c r="L3050" s="920"/>
      <c r="M3050" s="920"/>
      <c r="N3050" s="920"/>
      <c r="S3050" s="919"/>
    </row>
    <row r="3051" spans="1:19" ht="12.75" customHeight="1" x14ac:dyDescent="0.15">
      <c r="A3051" s="935">
        <v>3046</v>
      </c>
      <c r="B3051" s="919"/>
      <c r="C3051" s="920"/>
      <c r="D3051" s="931"/>
      <c r="E3051" s="893" t="b">
        <f t="shared" ca="1" si="119"/>
        <v>1</v>
      </c>
      <c r="F3051" s="893" t="str">
        <f t="array" aca="1" ref="F3051" ca="1">IF(G3051&lt;&gt;"",INDIRECT("'"&amp;G3051&amp;"'!"&amp;H3051),"")</f>
        <v/>
      </c>
      <c r="G3051" s="560"/>
      <c r="H3051" s="893"/>
      <c r="I3051" s="931"/>
      <c r="J3051" s="931"/>
      <c r="K3051" s="931"/>
      <c r="L3051" s="920"/>
      <c r="M3051" s="920"/>
      <c r="N3051" s="920"/>
      <c r="S3051" s="919"/>
    </row>
    <row r="3052" spans="1:19" ht="12.75" customHeight="1" x14ac:dyDescent="0.15">
      <c r="A3052" s="935">
        <v>3047</v>
      </c>
      <c r="B3052" s="919"/>
      <c r="C3052" s="920"/>
      <c r="D3052" s="931"/>
      <c r="E3052" s="893" t="b">
        <f t="shared" ca="1" si="119"/>
        <v>1</v>
      </c>
      <c r="F3052" s="893" t="str">
        <f t="array" aca="1" ref="F3052" ca="1">IF(G3052&lt;&gt;"",INDIRECT("'"&amp;G3052&amp;"'!"&amp;H3052),"")</f>
        <v/>
      </c>
      <c r="G3052" s="560"/>
      <c r="H3052" s="893"/>
      <c r="I3052" s="931"/>
      <c r="J3052" s="931"/>
      <c r="K3052" s="931"/>
      <c r="L3052" s="920"/>
      <c r="M3052" s="920"/>
      <c r="N3052" s="920"/>
      <c r="S3052" s="919"/>
    </row>
    <row r="3053" spans="1:19" ht="12.75" customHeight="1" x14ac:dyDescent="0.15">
      <c r="A3053" s="935">
        <v>3048</v>
      </c>
      <c r="B3053" s="919"/>
      <c r="C3053" s="920"/>
      <c r="D3053" s="931"/>
      <c r="E3053" s="893" t="b">
        <f t="shared" ca="1" si="119"/>
        <v>1</v>
      </c>
      <c r="F3053" s="893" t="str">
        <f t="array" aca="1" ref="F3053" ca="1">IF(G3053&lt;&gt;"",INDIRECT("'"&amp;G3053&amp;"'!"&amp;H3053),"")</f>
        <v/>
      </c>
      <c r="G3053" s="560"/>
      <c r="H3053" s="893"/>
      <c r="I3053" s="931"/>
      <c r="J3053" s="931"/>
      <c r="K3053" s="931"/>
      <c r="L3053" s="920"/>
      <c r="M3053" s="920"/>
      <c r="N3053" s="920"/>
      <c r="S3053" s="919"/>
    </row>
    <row r="3054" spans="1:19" ht="12.75" customHeight="1" x14ac:dyDescent="0.15">
      <c r="A3054" s="935">
        <v>3049</v>
      </c>
      <c r="B3054" s="919"/>
      <c r="C3054" s="920"/>
      <c r="D3054" s="931"/>
      <c r="E3054" s="893" t="b">
        <f t="shared" ca="1" si="119"/>
        <v>1</v>
      </c>
      <c r="F3054" s="893" t="str">
        <f t="array" aca="1" ref="F3054" ca="1">IF(G3054&lt;&gt;"",INDIRECT("'"&amp;G3054&amp;"'!"&amp;H3054),"")</f>
        <v/>
      </c>
      <c r="G3054" s="560"/>
      <c r="H3054" s="893"/>
      <c r="I3054" s="931"/>
      <c r="J3054" s="931"/>
      <c r="K3054" s="931"/>
      <c r="L3054" s="920"/>
      <c r="M3054" s="920"/>
      <c r="N3054" s="920"/>
      <c r="S3054" s="919"/>
    </row>
    <row r="3055" spans="1:19" ht="12.75" customHeight="1" x14ac:dyDescent="0.15">
      <c r="A3055" s="935">
        <v>3050</v>
      </c>
      <c r="B3055" s="919"/>
      <c r="C3055" s="920"/>
      <c r="D3055" s="931"/>
      <c r="E3055" s="893" t="b">
        <f t="shared" ca="1" si="119"/>
        <v>1</v>
      </c>
      <c r="F3055" s="893" t="str">
        <f t="array" aca="1" ref="F3055" ca="1">IF(G3055&lt;&gt;"",INDIRECT("'"&amp;G3055&amp;"'!"&amp;H3055),"")</f>
        <v/>
      </c>
      <c r="G3055" s="560"/>
      <c r="H3055" s="893"/>
      <c r="I3055" s="931"/>
      <c r="J3055" s="931"/>
      <c r="K3055" s="931"/>
      <c r="L3055" s="920"/>
      <c r="M3055" s="920"/>
      <c r="N3055" s="920"/>
      <c r="S3055" s="919"/>
    </row>
    <row r="3056" spans="1:19" ht="12.75" customHeight="1" x14ac:dyDescent="0.15">
      <c r="A3056" s="935">
        <v>3051</v>
      </c>
      <c r="B3056" s="919"/>
      <c r="C3056" s="920"/>
      <c r="D3056" s="931"/>
      <c r="E3056" s="893" t="b">
        <f t="shared" ca="1" si="119"/>
        <v>1</v>
      </c>
      <c r="F3056" s="893" t="str">
        <f t="array" aca="1" ref="F3056" ca="1">IF(G3056&lt;&gt;"",INDIRECT("'"&amp;G3056&amp;"'!"&amp;H3056),"")</f>
        <v/>
      </c>
      <c r="G3056" s="560"/>
      <c r="H3056" s="893"/>
      <c r="I3056" s="931"/>
      <c r="J3056" s="931"/>
      <c r="K3056" s="931"/>
      <c r="L3056" s="920"/>
      <c r="M3056" s="920"/>
      <c r="N3056" s="920"/>
      <c r="S3056" s="919"/>
    </row>
    <row r="3057" spans="1:19" ht="12.75" customHeight="1" x14ac:dyDescent="0.15">
      <c r="A3057" s="935">
        <v>3052</v>
      </c>
      <c r="B3057" s="919"/>
      <c r="C3057" s="920"/>
      <c r="D3057" s="931"/>
      <c r="E3057" s="893" t="b">
        <f t="shared" ca="1" si="119"/>
        <v>1</v>
      </c>
      <c r="F3057" s="893" t="str">
        <f t="array" aca="1" ref="F3057" ca="1">IF(G3057&lt;&gt;"",INDIRECT("'"&amp;G3057&amp;"'!"&amp;H3057),"")</f>
        <v/>
      </c>
      <c r="G3057" s="560"/>
      <c r="H3057" s="893"/>
      <c r="I3057" s="931"/>
      <c r="J3057" s="931"/>
      <c r="K3057" s="931"/>
      <c r="L3057" s="920"/>
      <c r="M3057" s="920"/>
      <c r="N3057" s="920"/>
      <c r="S3057" s="919"/>
    </row>
    <row r="3058" spans="1:19" ht="12.75" customHeight="1" x14ac:dyDescent="0.15">
      <c r="A3058" s="935">
        <v>3053</v>
      </c>
      <c r="B3058" s="919"/>
      <c r="C3058" s="920"/>
      <c r="D3058" s="931"/>
      <c r="E3058" s="893" t="b">
        <f t="shared" ca="1" si="119"/>
        <v>1</v>
      </c>
      <c r="F3058" s="893" t="str">
        <f t="array" aca="1" ref="F3058" ca="1">IF(G3058&lt;&gt;"",INDIRECT("'"&amp;G3058&amp;"'!"&amp;H3058),"")</f>
        <v/>
      </c>
      <c r="G3058" s="560"/>
      <c r="H3058" s="893"/>
      <c r="I3058" s="931"/>
      <c r="J3058" s="931"/>
      <c r="K3058" s="931"/>
      <c r="L3058" s="920"/>
      <c r="M3058" s="920"/>
      <c r="N3058" s="920"/>
      <c r="S3058" s="919"/>
    </row>
    <row r="3059" spans="1:19" ht="12.75" customHeight="1" x14ac:dyDescent="0.15">
      <c r="A3059" s="935">
        <v>3054</v>
      </c>
      <c r="B3059" s="919"/>
      <c r="C3059" s="920"/>
      <c r="D3059" s="931"/>
      <c r="E3059" s="893" t="b">
        <f t="shared" ca="1" si="119"/>
        <v>1</v>
      </c>
      <c r="F3059" s="893" t="str">
        <f t="array" aca="1" ref="F3059" ca="1">IF(G3059&lt;&gt;"",INDIRECT("'"&amp;G3059&amp;"'!"&amp;H3059),"")</f>
        <v/>
      </c>
      <c r="G3059" s="560"/>
      <c r="H3059" s="893"/>
      <c r="I3059" s="931"/>
      <c r="J3059" s="931"/>
      <c r="K3059" s="931"/>
      <c r="L3059" s="920"/>
      <c r="M3059" s="920"/>
      <c r="N3059" s="920"/>
      <c r="S3059" s="919"/>
    </row>
    <row r="3060" spans="1:19" ht="12.75" customHeight="1" x14ac:dyDescent="0.15">
      <c r="A3060" s="935">
        <v>3055</v>
      </c>
      <c r="B3060" s="919"/>
      <c r="C3060" s="920"/>
      <c r="D3060" s="931"/>
      <c r="E3060" s="893" t="b">
        <f t="shared" ca="1" si="119"/>
        <v>1</v>
      </c>
      <c r="F3060" s="893" t="str">
        <f t="array" aca="1" ref="F3060" ca="1">IF(G3060&lt;&gt;"",INDIRECT("'"&amp;G3060&amp;"'!"&amp;H3060),"")</f>
        <v/>
      </c>
      <c r="G3060" s="560"/>
      <c r="H3060" s="893"/>
      <c r="I3060" s="931"/>
      <c r="J3060" s="931"/>
      <c r="K3060" s="931"/>
      <c r="L3060" s="920"/>
      <c r="M3060" s="920"/>
      <c r="N3060" s="920"/>
      <c r="S3060" s="919"/>
    </row>
    <row r="3061" spans="1:19" ht="12.75" customHeight="1" x14ac:dyDescent="0.15">
      <c r="A3061" s="935">
        <v>3056</v>
      </c>
      <c r="B3061" s="919"/>
      <c r="C3061" s="920"/>
      <c r="D3061" s="931"/>
      <c r="E3061" s="893" t="b">
        <f t="shared" ref="E3061:E3315" ca="1" si="128">F3061=B3061</f>
        <v>1</v>
      </c>
      <c r="F3061" s="893" t="str">
        <f t="array" aca="1" ref="F3061" ca="1">IF(G3061&lt;&gt;"",INDIRECT("'"&amp;G3061&amp;"'!"&amp;H3061),"")</f>
        <v/>
      </c>
      <c r="G3061" s="560"/>
      <c r="H3061" s="893"/>
      <c r="I3061" s="931"/>
      <c r="J3061" s="931"/>
      <c r="K3061" s="931"/>
      <c r="L3061" s="920"/>
      <c r="M3061" s="920"/>
      <c r="N3061" s="920"/>
      <c r="S3061" s="919"/>
    </row>
    <row r="3062" spans="1:19" ht="12.75" customHeight="1" x14ac:dyDescent="0.15">
      <c r="A3062" s="935">
        <v>3057</v>
      </c>
      <c r="B3062" s="919"/>
      <c r="C3062" s="920"/>
      <c r="D3062" s="931"/>
      <c r="E3062" s="893" t="b">
        <f t="shared" ca="1" si="128"/>
        <v>1</v>
      </c>
      <c r="F3062" s="893" t="str">
        <f t="array" aca="1" ref="F3062" ca="1">IF(G3062&lt;&gt;"",INDIRECT("'"&amp;G3062&amp;"'!"&amp;H3062),"")</f>
        <v/>
      </c>
      <c r="G3062" s="560"/>
      <c r="H3062" s="893"/>
      <c r="I3062" s="931"/>
      <c r="J3062" s="931"/>
      <c r="K3062" s="931"/>
      <c r="L3062" s="920"/>
      <c r="M3062" s="920"/>
      <c r="N3062" s="920"/>
      <c r="S3062" s="919"/>
    </row>
    <row r="3063" spans="1:19" ht="12.75" customHeight="1" x14ac:dyDescent="0.15">
      <c r="A3063" s="935">
        <v>3058</v>
      </c>
      <c r="B3063" s="919"/>
      <c r="C3063" s="920"/>
      <c r="D3063" s="931"/>
      <c r="E3063" s="893" t="b">
        <f t="shared" ca="1" si="128"/>
        <v>1</v>
      </c>
      <c r="F3063" s="893" t="str">
        <f t="array" aca="1" ref="F3063" ca="1">IF(G3063&lt;&gt;"",INDIRECT("'"&amp;G3063&amp;"'!"&amp;H3063),"")</f>
        <v/>
      </c>
      <c r="G3063" s="560"/>
      <c r="H3063" s="893"/>
      <c r="I3063" s="931"/>
      <c r="J3063" s="931"/>
      <c r="K3063" s="931"/>
      <c r="L3063" s="920"/>
      <c r="M3063" s="920"/>
      <c r="N3063" s="920"/>
      <c r="S3063" s="919"/>
    </row>
    <row r="3064" spans="1:19" ht="12.75" customHeight="1" x14ac:dyDescent="0.15">
      <c r="A3064" s="935">
        <v>3059</v>
      </c>
      <c r="B3064" s="919"/>
      <c r="C3064" s="920"/>
      <c r="D3064" s="931"/>
      <c r="E3064" s="893" t="b">
        <f t="shared" ca="1" si="128"/>
        <v>1</v>
      </c>
      <c r="F3064" s="893" t="str">
        <f t="array" aca="1" ref="F3064" ca="1">IF(G3064&lt;&gt;"",INDIRECT("'"&amp;G3064&amp;"'!"&amp;H3064),"")</f>
        <v/>
      </c>
      <c r="G3064" s="560"/>
      <c r="H3064" s="893"/>
      <c r="I3064" s="931"/>
      <c r="J3064" s="931"/>
      <c r="K3064" s="931"/>
      <c r="L3064" s="920"/>
      <c r="M3064" s="920"/>
      <c r="N3064" s="920"/>
      <c r="S3064" s="919"/>
    </row>
    <row r="3065" spans="1:19" ht="12.75" customHeight="1" x14ac:dyDescent="0.15">
      <c r="A3065" s="935">
        <v>3060</v>
      </c>
      <c r="B3065" s="919"/>
      <c r="C3065" s="920"/>
      <c r="D3065" s="931"/>
      <c r="E3065" s="893" t="b">
        <f t="shared" ca="1" si="128"/>
        <v>1</v>
      </c>
      <c r="F3065" s="893" t="str">
        <f t="array" aca="1" ref="F3065" ca="1">IF(G3065&lt;&gt;"",INDIRECT("'"&amp;G3065&amp;"'!"&amp;H3065),"")</f>
        <v/>
      </c>
      <c r="G3065" s="560"/>
      <c r="H3065" s="893"/>
      <c r="I3065" s="931"/>
      <c r="J3065" s="931"/>
      <c r="K3065" s="931"/>
      <c r="L3065" s="920"/>
      <c r="M3065" s="920"/>
      <c r="N3065" s="920"/>
      <c r="S3065" s="919"/>
    </row>
    <row r="3066" spans="1:19" ht="12.75" customHeight="1" x14ac:dyDescent="0.15">
      <c r="A3066" s="935">
        <v>3061</v>
      </c>
      <c r="B3066" s="919"/>
      <c r="C3066" s="920"/>
      <c r="D3066" s="931"/>
      <c r="E3066" s="893" t="b">
        <f t="shared" ca="1" si="128"/>
        <v>1</v>
      </c>
      <c r="F3066" s="893" t="str">
        <f t="array" aca="1" ref="F3066" ca="1">IF(G3066&lt;&gt;"",INDIRECT("'"&amp;G3066&amp;"'!"&amp;H3066),"")</f>
        <v/>
      </c>
      <c r="G3066" s="560"/>
      <c r="H3066" s="893"/>
      <c r="I3066" s="931"/>
      <c r="J3066" s="931"/>
      <c r="K3066" s="931"/>
      <c r="L3066" s="920"/>
      <c r="M3066" s="920"/>
      <c r="N3066" s="920"/>
      <c r="S3066" s="919"/>
    </row>
    <row r="3067" spans="1:19" ht="12.75" customHeight="1" x14ac:dyDescent="0.15">
      <c r="A3067" s="935">
        <v>3062</v>
      </c>
      <c r="B3067" s="919"/>
      <c r="C3067" s="920"/>
      <c r="D3067" s="931"/>
      <c r="E3067" s="893" t="b">
        <f t="shared" ca="1" si="128"/>
        <v>1</v>
      </c>
      <c r="F3067" s="893" t="str">
        <f t="array" aca="1" ref="F3067" ca="1">IF(G3067&lt;&gt;"",INDIRECT("'"&amp;G3067&amp;"'!"&amp;H3067),"")</f>
        <v/>
      </c>
      <c r="G3067" s="560"/>
      <c r="H3067" s="893"/>
      <c r="I3067" s="931"/>
      <c r="J3067" s="931"/>
      <c r="K3067" s="931"/>
      <c r="L3067" s="920"/>
      <c r="M3067" s="920"/>
      <c r="N3067" s="920"/>
      <c r="S3067" s="919"/>
    </row>
    <row r="3068" spans="1:19" ht="12.75" customHeight="1" x14ac:dyDescent="0.15">
      <c r="A3068" s="935">
        <v>3063</v>
      </c>
      <c r="B3068" s="919"/>
      <c r="C3068" s="920"/>
      <c r="D3068" s="931"/>
      <c r="E3068" s="893" t="b">
        <f t="shared" ca="1" si="128"/>
        <v>1</v>
      </c>
      <c r="F3068" s="893" t="str">
        <f t="array" aca="1" ref="F3068" ca="1">IF(G3068&lt;&gt;"",INDIRECT("'"&amp;G3068&amp;"'!"&amp;H3068),"")</f>
        <v/>
      </c>
      <c r="G3068" s="560"/>
      <c r="H3068" s="893"/>
      <c r="I3068" s="931"/>
      <c r="J3068" s="931"/>
      <c r="K3068" s="931"/>
      <c r="L3068" s="920"/>
      <c r="M3068" s="920"/>
      <c r="N3068" s="920"/>
      <c r="S3068" s="919"/>
    </row>
    <row r="3069" spans="1:19" ht="12.75" customHeight="1" x14ac:dyDescent="0.15">
      <c r="A3069" s="935">
        <v>3064</v>
      </c>
      <c r="B3069" s="919"/>
      <c r="C3069" s="920"/>
      <c r="D3069" s="931"/>
      <c r="E3069" s="893" t="b">
        <f t="shared" ca="1" si="128"/>
        <v>1</v>
      </c>
      <c r="F3069" s="893" t="str">
        <f t="array" aca="1" ref="F3069" ca="1">IF(G3069&lt;&gt;"",INDIRECT("'"&amp;G3069&amp;"'!"&amp;H3069),"")</f>
        <v/>
      </c>
      <c r="G3069" s="560"/>
      <c r="H3069" s="893"/>
      <c r="I3069" s="931"/>
      <c r="J3069" s="931"/>
      <c r="K3069" s="931"/>
      <c r="L3069" s="920"/>
      <c r="M3069" s="920"/>
      <c r="N3069" s="920"/>
      <c r="S3069" s="919"/>
    </row>
    <row r="3070" spans="1:19" ht="12.75" customHeight="1" x14ac:dyDescent="0.15">
      <c r="A3070" s="935">
        <v>3065</v>
      </c>
      <c r="B3070" s="919"/>
      <c r="C3070" s="920"/>
      <c r="D3070" s="931"/>
      <c r="E3070" s="893" t="b">
        <f t="shared" ca="1" si="128"/>
        <v>1</v>
      </c>
      <c r="F3070" s="893" t="str">
        <f t="array" aca="1" ref="F3070" ca="1">IF(G3070&lt;&gt;"",INDIRECT("'"&amp;G3070&amp;"'!"&amp;H3070),"")</f>
        <v/>
      </c>
      <c r="G3070" s="560"/>
      <c r="H3070" s="893"/>
      <c r="I3070" s="931"/>
      <c r="J3070" s="931"/>
      <c r="K3070" s="931"/>
      <c r="L3070" s="920"/>
      <c r="M3070" s="920"/>
      <c r="N3070" s="920"/>
      <c r="S3070" s="919"/>
    </row>
    <row r="3071" spans="1:19" ht="12.75" customHeight="1" x14ac:dyDescent="0.15">
      <c r="A3071" s="935">
        <v>3066</v>
      </c>
      <c r="B3071" s="919"/>
      <c r="C3071" s="920"/>
      <c r="D3071" s="931"/>
      <c r="E3071" s="893" t="b">
        <f t="shared" ca="1" si="128"/>
        <v>1</v>
      </c>
      <c r="F3071" s="893" t="str">
        <f t="array" aca="1" ref="F3071" ca="1">IF(G3071&lt;&gt;"",INDIRECT("'"&amp;G3071&amp;"'!"&amp;H3071),"")</f>
        <v/>
      </c>
      <c r="G3071" s="560"/>
      <c r="H3071" s="893"/>
      <c r="I3071" s="931"/>
      <c r="J3071" s="931"/>
      <c r="K3071" s="931"/>
      <c r="L3071" s="920"/>
      <c r="M3071" s="920"/>
      <c r="N3071" s="920"/>
      <c r="S3071" s="919"/>
    </row>
    <row r="3072" spans="1:19" ht="12.75" customHeight="1" x14ac:dyDescent="0.15">
      <c r="A3072" s="935">
        <v>3067</v>
      </c>
      <c r="B3072" s="919"/>
      <c r="C3072" s="920"/>
      <c r="D3072" s="931"/>
      <c r="E3072" s="893" t="b">
        <f t="shared" ca="1" si="128"/>
        <v>1</v>
      </c>
      <c r="F3072" s="893" t="str">
        <f t="array" aca="1" ref="F3072" ca="1">IF(G3072&lt;&gt;"",INDIRECT("'"&amp;G3072&amp;"'!"&amp;H3072),"")</f>
        <v/>
      </c>
      <c r="G3072" s="560"/>
      <c r="H3072" s="893"/>
      <c r="I3072" s="931"/>
      <c r="J3072" s="931"/>
      <c r="K3072" s="931"/>
      <c r="L3072" s="920"/>
      <c r="M3072" s="920"/>
      <c r="N3072" s="920"/>
      <c r="S3072" s="919"/>
    </row>
    <row r="3073" spans="1:19" ht="12.75" customHeight="1" x14ac:dyDescent="0.15">
      <c r="A3073" s="935">
        <v>3068</v>
      </c>
      <c r="B3073" s="919"/>
      <c r="C3073" s="920"/>
      <c r="D3073" s="931"/>
      <c r="E3073" s="893" t="b">
        <f t="shared" ca="1" si="128"/>
        <v>1</v>
      </c>
      <c r="F3073" s="893" t="str">
        <f t="array" aca="1" ref="F3073" ca="1">IF(G3073&lt;&gt;"",INDIRECT("'"&amp;G3073&amp;"'!"&amp;H3073),"")</f>
        <v/>
      </c>
      <c r="G3073" s="560"/>
      <c r="H3073" s="893"/>
      <c r="I3073" s="931"/>
      <c r="J3073" s="931"/>
      <c r="K3073" s="931"/>
      <c r="L3073" s="920"/>
      <c r="M3073" s="920"/>
      <c r="N3073" s="920"/>
      <c r="S3073" s="919"/>
    </row>
    <row r="3074" spans="1:19" ht="12.75" customHeight="1" x14ac:dyDescent="0.15">
      <c r="A3074" s="935">
        <v>3069</v>
      </c>
      <c r="B3074" s="919"/>
      <c r="C3074" s="920"/>
      <c r="D3074" s="931"/>
      <c r="E3074" s="893" t="b">
        <f t="shared" ca="1" si="128"/>
        <v>1</v>
      </c>
      <c r="F3074" s="893" t="str">
        <f t="array" aca="1" ref="F3074" ca="1">IF(G3074&lt;&gt;"",INDIRECT("'"&amp;G3074&amp;"'!"&amp;H3074),"")</f>
        <v/>
      </c>
      <c r="G3074" s="560"/>
      <c r="H3074" s="893"/>
      <c r="I3074" s="931"/>
      <c r="J3074" s="931"/>
      <c r="K3074" s="931"/>
      <c r="L3074" s="920"/>
      <c r="M3074" s="920"/>
      <c r="N3074" s="920"/>
      <c r="S3074" s="919"/>
    </row>
    <row r="3075" spans="1:19" ht="12.75" customHeight="1" x14ac:dyDescent="0.15">
      <c r="A3075" s="935">
        <v>3070</v>
      </c>
      <c r="B3075" s="919"/>
      <c r="C3075" s="920"/>
      <c r="D3075" s="931"/>
      <c r="E3075" s="893" t="b">
        <f t="shared" ca="1" si="128"/>
        <v>1</v>
      </c>
      <c r="F3075" s="893" t="str">
        <f t="array" aca="1" ref="F3075" ca="1">IF(G3075&lt;&gt;"",INDIRECT("'"&amp;G3075&amp;"'!"&amp;H3075),"")</f>
        <v/>
      </c>
      <c r="G3075" s="560"/>
      <c r="H3075" s="893"/>
      <c r="I3075" s="931"/>
      <c r="J3075" s="931"/>
      <c r="K3075" s="931"/>
      <c r="L3075" s="920"/>
      <c r="M3075" s="920"/>
      <c r="N3075" s="920"/>
      <c r="S3075" s="919"/>
    </row>
    <row r="3076" spans="1:19" ht="12.75" customHeight="1" x14ac:dyDescent="0.15">
      <c r="A3076" s="935">
        <v>3071</v>
      </c>
      <c r="B3076" s="919"/>
      <c r="C3076" s="920"/>
      <c r="D3076" s="931"/>
      <c r="E3076" s="893" t="b">
        <f t="shared" ca="1" si="128"/>
        <v>1</v>
      </c>
      <c r="F3076" s="893" t="str">
        <f t="array" aca="1" ref="F3076" ca="1">IF(G3076&lt;&gt;"",INDIRECT("'"&amp;G3076&amp;"'!"&amp;H3076),"")</f>
        <v/>
      </c>
      <c r="G3076" s="560"/>
      <c r="H3076" s="893"/>
      <c r="I3076" s="931"/>
      <c r="J3076" s="931"/>
      <c r="K3076" s="931"/>
      <c r="L3076" s="920"/>
      <c r="M3076" s="920"/>
      <c r="N3076" s="920"/>
      <c r="S3076" s="919"/>
    </row>
    <row r="3077" spans="1:19" ht="12.75" customHeight="1" x14ac:dyDescent="0.15">
      <c r="A3077" s="935">
        <v>3072</v>
      </c>
      <c r="B3077" s="919"/>
      <c r="C3077" s="920"/>
      <c r="D3077" s="931"/>
      <c r="E3077" s="893" t="b">
        <f t="shared" ca="1" si="128"/>
        <v>1</v>
      </c>
      <c r="F3077" s="893" t="str">
        <f t="array" aca="1" ref="F3077" ca="1">IF(G3077&lt;&gt;"",INDIRECT("'"&amp;G3077&amp;"'!"&amp;H3077),"")</f>
        <v/>
      </c>
      <c r="G3077" s="560"/>
      <c r="H3077" s="893"/>
      <c r="I3077" s="931"/>
      <c r="J3077" s="931"/>
      <c r="K3077" s="931"/>
      <c r="L3077" s="920"/>
      <c r="M3077" s="920"/>
      <c r="N3077" s="920"/>
      <c r="S3077" s="919"/>
    </row>
    <row r="3078" spans="1:19" ht="12.75" customHeight="1" x14ac:dyDescent="0.15">
      <c r="A3078" s="935">
        <v>3073</v>
      </c>
      <c r="B3078" s="919"/>
      <c r="C3078" s="920"/>
      <c r="D3078" s="931"/>
      <c r="E3078" s="893" t="b">
        <f t="shared" ca="1" si="128"/>
        <v>1</v>
      </c>
      <c r="F3078" s="893" t="str">
        <f t="array" aca="1" ref="F3078" ca="1">IF(G3078&lt;&gt;"",INDIRECT("'"&amp;G3078&amp;"'!"&amp;H3078),"")</f>
        <v/>
      </c>
      <c r="G3078" s="560"/>
      <c r="H3078" s="893"/>
      <c r="I3078" s="931"/>
      <c r="J3078" s="931"/>
      <c r="K3078" s="931"/>
      <c r="L3078" s="920"/>
      <c r="M3078" s="920"/>
      <c r="N3078" s="920"/>
      <c r="S3078" s="919"/>
    </row>
    <row r="3079" spans="1:19" ht="12.75" customHeight="1" x14ac:dyDescent="0.15">
      <c r="A3079" s="935">
        <v>3074</v>
      </c>
      <c r="B3079" s="919"/>
      <c r="C3079" s="920"/>
      <c r="D3079" s="931"/>
      <c r="E3079" s="893" t="b">
        <f t="shared" ca="1" si="128"/>
        <v>1</v>
      </c>
      <c r="F3079" s="893" t="str">
        <f t="array" aca="1" ref="F3079" ca="1">IF(G3079&lt;&gt;"",INDIRECT("'"&amp;G3079&amp;"'!"&amp;H3079),"")</f>
        <v/>
      </c>
      <c r="G3079" s="560"/>
      <c r="H3079" s="893"/>
      <c r="I3079" s="931"/>
      <c r="J3079" s="931"/>
      <c r="K3079" s="931"/>
      <c r="L3079" s="920"/>
      <c r="M3079" s="920"/>
      <c r="N3079" s="920"/>
      <c r="S3079" s="919"/>
    </row>
    <row r="3080" spans="1:19" ht="12.75" customHeight="1" x14ac:dyDescent="0.15">
      <c r="A3080" s="935">
        <v>3075</v>
      </c>
      <c r="B3080" s="919"/>
      <c r="C3080" s="920"/>
      <c r="D3080" s="931"/>
      <c r="E3080" s="893" t="b">
        <f t="shared" ca="1" si="128"/>
        <v>1</v>
      </c>
      <c r="F3080" s="893" t="str">
        <f t="array" aca="1" ref="F3080" ca="1">IF(G3080&lt;&gt;"",INDIRECT("'"&amp;G3080&amp;"'!"&amp;H3080),"")</f>
        <v/>
      </c>
      <c r="G3080" s="560"/>
      <c r="H3080" s="893"/>
      <c r="I3080" s="931"/>
      <c r="J3080" s="931"/>
      <c r="K3080" s="931"/>
      <c r="L3080" s="920"/>
      <c r="M3080" s="920"/>
      <c r="N3080" s="920"/>
      <c r="S3080" s="919"/>
    </row>
    <row r="3081" spans="1:19" ht="12.75" customHeight="1" x14ac:dyDescent="0.15">
      <c r="A3081" s="935">
        <v>3076</v>
      </c>
      <c r="B3081" s="919"/>
      <c r="C3081" s="920"/>
      <c r="D3081" s="931"/>
      <c r="E3081" s="893" t="b">
        <f t="shared" ca="1" si="128"/>
        <v>1</v>
      </c>
      <c r="F3081" s="893" t="str">
        <f t="array" aca="1" ref="F3081" ca="1">IF(G3081&lt;&gt;"",INDIRECT("'"&amp;G3081&amp;"'!"&amp;H3081),"")</f>
        <v/>
      </c>
      <c r="G3081" s="560"/>
      <c r="H3081" s="893"/>
      <c r="I3081" s="931"/>
      <c r="J3081" s="931"/>
      <c r="K3081" s="931"/>
      <c r="L3081" s="920"/>
      <c r="M3081" s="920"/>
      <c r="N3081" s="920"/>
      <c r="S3081" s="919"/>
    </row>
    <row r="3082" spans="1:19" ht="12.75" customHeight="1" x14ac:dyDescent="0.15">
      <c r="A3082" s="935">
        <v>3077</v>
      </c>
      <c r="B3082" s="919"/>
      <c r="C3082" s="920"/>
      <c r="D3082" s="931"/>
      <c r="E3082" s="893" t="b">
        <f t="shared" ca="1" si="128"/>
        <v>1</v>
      </c>
      <c r="F3082" s="893" t="str">
        <f t="array" aca="1" ref="F3082" ca="1">IF(G3082&lt;&gt;"",INDIRECT("'"&amp;G3082&amp;"'!"&amp;H3082),"")</f>
        <v/>
      </c>
      <c r="G3082" s="560"/>
      <c r="H3082" s="893"/>
      <c r="I3082" s="931"/>
      <c r="J3082" s="931"/>
      <c r="K3082" s="931"/>
      <c r="L3082" s="920"/>
      <c r="M3082" s="920"/>
      <c r="N3082" s="920"/>
      <c r="S3082" s="919"/>
    </row>
    <row r="3083" spans="1:19" ht="12.75" customHeight="1" x14ac:dyDescent="0.15">
      <c r="A3083" s="935">
        <v>3078</v>
      </c>
      <c r="B3083" s="919"/>
      <c r="C3083" s="920"/>
      <c r="D3083" s="931"/>
      <c r="E3083" s="893" t="b">
        <f t="shared" ca="1" si="128"/>
        <v>1</v>
      </c>
      <c r="F3083" s="893" t="str">
        <f t="array" aca="1" ref="F3083" ca="1">IF(G3083&lt;&gt;"",INDIRECT("'"&amp;G3083&amp;"'!"&amp;H3083),"")</f>
        <v/>
      </c>
      <c r="G3083" s="560"/>
      <c r="H3083" s="893"/>
      <c r="I3083" s="931"/>
      <c r="J3083" s="931"/>
      <c r="K3083" s="931"/>
      <c r="L3083" s="920"/>
      <c r="M3083" s="920"/>
      <c r="N3083" s="920"/>
      <c r="S3083" s="919"/>
    </row>
    <row r="3084" spans="1:19" ht="12.75" customHeight="1" x14ac:dyDescent="0.15">
      <c r="A3084" s="935">
        <v>3079</v>
      </c>
      <c r="B3084" s="919"/>
      <c r="C3084" s="920"/>
      <c r="D3084" s="931"/>
      <c r="E3084" s="893" t="b">
        <f t="shared" ca="1" si="128"/>
        <v>1</v>
      </c>
      <c r="F3084" s="893" t="str">
        <f t="array" aca="1" ref="F3084" ca="1">IF(G3084&lt;&gt;"",INDIRECT("'"&amp;G3084&amp;"'!"&amp;H3084),"")</f>
        <v/>
      </c>
      <c r="G3084" s="560"/>
      <c r="H3084" s="893"/>
      <c r="I3084" s="931"/>
      <c r="J3084" s="931"/>
      <c r="K3084" s="931"/>
      <c r="L3084" s="920"/>
      <c r="M3084" s="920"/>
      <c r="N3084" s="920"/>
      <c r="S3084" s="919"/>
    </row>
    <row r="3085" spans="1:19" ht="12.75" customHeight="1" x14ac:dyDescent="0.15">
      <c r="A3085" s="935">
        <v>3080</v>
      </c>
      <c r="B3085" s="919"/>
      <c r="C3085" s="920"/>
      <c r="D3085" s="931"/>
      <c r="E3085" s="893" t="b">
        <f t="shared" ca="1" si="128"/>
        <v>1</v>
      </c>
      <c r="F3085" s="893" t="str">
        <f t="array" aca="1" ref="F3085" ca="1">IF(G3085&lt;&gt;"",INDIRECT("'"&amp;G3085&amp;"'!"&amp;H3085),"")</f>
        <v/>
      </c>
      <c r="G3085" s="560"/>
      <c r="H3085" s="893"/>
      <c r="I3085" s="931"/>
      <c r="J3085" s="931"/>
      <c r="K3085" s="931"/>
      <c r="L3085" s="920"/>
      <c r="M3085" s="920"/>
      <c r="N3085" s="920"/>
      <c r="S3085" s="919"/>
    </row>
    <row r="3086" spans="1:19" ht="12.75" customHeight="1" x14ac:dyDescent="0.15">
      <c r="A3086" s="935">
        <v>3081</v>
      </c>
      <c r="B3086" s="919"/>
      <c r="C3086" s="920"/>
      <c r="D3086" s="931"/>
      <c r="E3086" s="893" t="b">
        <f t="shared" ca="1" si="128"/>
        <v>1</v>
      </c>
      <c r="F3086" s="893" t="str">
        <f t="array" aca="1" ref="F3086" ca="1">IF(G3086&lt;&gt;"",INDIRECT("'"&amp;G3086&amp;"'!"&amp;H3086),"")</f>
        <v/>
      </c>
      <c r="G3086" s="560"/>
      <c r="H3086" s="893"/>
      <c r="I3086" s="931"/>
      <c r="J3086" s="931"/>
      <c r="K3086" s="931"/>
      <c r="L3086" s="920"/>
      <c r="M3086" s="920"/>
      <c r="N3086" s="920"/>
      <c r="S3086" s="919"/>
    </row>
    <row r="3087" spans="1:19" ht="12.75" customHeight="1" x14ac:dyDescent="0.15">
      <c r="A3087" s="935">
        <v>3082</v>
      </c>
      <c r="B3087" s="919"/>
      <c r="C3087" s="920"/>
      <c r="D3087" s="931"/>
      <c r="E3087" s="893" t="b">
        <f t="shared" ca="1" si="128"/>
        <v>1</v>
      </c>
      <c r="F3087" s="893" t="str">
        <f t="array" aca="1" ref="F3087" ca="1">IF(G3087&lt;&gt;"",INDIRECT("'"&amp;G3087&amp;"'!"&amp;H3087),"")</f>
        <v/>
      </c>
      <c r="G3087" s="560"/>
      <c r="H3087" s="893"/>
      <c r="I3087" s="931"/>
      <c r="J3087" s="931"/>
      <c r="K3087" s="931"/>
      <c r="L3087" s="920"/>
      <c r="M3087" s="920"/>
      <c r="N3087" s="920"/>
      <c r="S3087" s="919"/>
    </row>
    <row r="3088" spans="1:19" ht="12.75" customHeight="1" x14ac:dyDescent="0.15">
      <c r="A3088" s="935">
        <v>3083</v>
      </c>
      <c r="B3088" s="919"/>
      <c r="C3088" s="920"/>
      <c r="D3088" s="931"/>
      <c r="E3088" s="893" t="b">
        <f t="shared" ca="1" si="128"/>
        <v>1</v>
      </c>
      <c r="F3088" s="893" t="str">
        <f t="array" aca="1" ref="F3088" ca="1">IF(G3088&lt;&gt;"",INDIRECT("'"&amp;G3088&amp;"'!"&amp;H3088),"")</f>
        <v/>
      </c>
      <c r="G3088" s="560"/>
      <c r="H3088" s="893"/>
      <c r="I3088" s="931"/>
      <c r="J3088" s="931"/>
      <c r="K3088" s="931"/>
      <c r="L3088" s="920"/>
      <c r="M3088" s="920"/>
      <c r="N3088" s="920"/>
      <c r="S3088" s="919"/>
    </row>
    <row r="3089" spans="1:19" ht="12.75" customHeight="1" x14ac:dyDescent="0.15">
      <c r="A3089" s="935">
        <v>3084</v>
      </c>
      <c r="B3089" s="919"/>
      <c r="C3089" s="920"/>
      <c r="D3089" s="931"/>
      <c r="E3089" s="893" t="b">
        <f t="shared" ca="1" si="128"/>
        <v>1</v>
      </c>
      <c r="F3089" s="893" t="str">
        <f t="array" aca="1" ref="F3089" ca="1">IF(G3089&lt;&gt;"",INDIRECT("'"&amp;G3089&amp;"'!"&amp;H3089),"")</f>
        <v/>
      </c>
      <c r="G3089" s="560"/>
      <c r="H3089" s="893"/>
      <c r="I3089" s="931"/>
      <c r="J3089" s="931"/>
      <c r="K3089" s="931"/>
      <c r="L3089" s="920"/>
      <c r="M3089" s="920"/>
      <c r="N3089" s="920"/>
      <c r="S3089" s="919"/>
    </row>
    <row r="3090" spans="1:19" ht="12.75" customHeight="1" x14ac:dyDescent="0.15">
      <c r="A3090" s="935">
        <v>3085</v>
      </c>
      <c r="B3090" s="919"/>
      <c r="C3090" s="920"/>
      <c r="D3090" s="931"/>
      <c r="E3090" s="893" t="b">
        <f t="shared" ca="1" si="128"/>
        <v>1</v>
      </c>
      <c r="F3090" s="893" t="str">
        <f t="array" aca="1" ref="F3090" ca="1">IF(G3090&lt;&gt;"",INDIRECT("'"&amp;G3090&amp;"'!"&amp;H3090),"")</f>
        <v/>
      </c>
      <c r="G3090" s="560"/>
      <c r="H3090" s="893"/>
      <c r="I3090" s="931"/>
      <c r="J3090" s="931"/>
      <c r="K3090" s="931"/>
      <c r="L3090" s="920"/>
      <c r="M3090" s="920"/>
      <c r="N3090" s="920"/>
      <c r="S3090" s="919"/>
    </row>
    <row r="3091" spans="1:19" ht="12.75" customHeight="1" x14ac:dyDescent="0.15">
      <c r="A3091" s="935">
        <v>3086</v>
      </c>
      <c r="B3091" s="919"/>
      <c r="C3091" s="920"/>
      <c r="D3091" s="931"/>
      <c r="E3091" s="893" t="b">
        <f t="shared" ca="1" si="128"/>
        <v>1</v>
      </c>
      <c r="F3091" s="893" t="str">
        <f t="array" aca="1" ref="F3091" ca="1">IF(G3091&lt;&gt;"",INDIRECT("'"&amp;G3091&amp;"'!"&amp;H3091),"")</f>
        <v/>
      </c>
      <c r="G3091" s="560"/>
      <c r="H3091" s="893"/>
      <c r="I3091" s="931"/>
      <c r="J3091" s="931"/>
      <c r="K3091" s="931"/>
      <c r="L3091" s="920"/>
      <c r="M3091" s="920"/>
      <c r="N3091" s="920"/>
      <c r="S3091" s="919"/>
    </row>
    <row r="3092" spans="1:19" ht="12.75" customHeight="1" x14ac:dyDescent="0.15">
      <c r="A3092" s="935">
        <v>3087</v>
      </c>
      <c r="B3092" s="919"/>
      <c r="C3092" s="920"/>
      <c r="D3092" s="931"/>
      <c r="E3092" s="893" t="b">
        <f t="shared" ca="1" si="128"/>
        <v>1</v>
      </c>
      <c r="F3092" s="893" t="str">
        <f t="array" aca="1" ref="F3092" ca="1">IF(G3092&lt;&gt;"",INDIRECT("'"&amp;G3092&amp;"'!"&amp;H3092),"")</f>
        <v/>
      </c>
      <c r="G3092" s="560"/>
      <c r="H3092" s="893"/>
      <c r="I3092" s="931"/>
      <c r="J3092" s="931"/>
      <c r="K3092" s="931"/>
      <c r="L3092" s="920"/>
      <c r="M3092" s="920"/>
      <c r="N3092" s="920"/>
      <c r="S3092" s="919"/>
    </row>
    <row r="3093" spans="1:19" ht="12.75" customHeight="1" x14ac:dyDescent="0.15">
      <c r="A3093" s="935">
        <v>3088</v>
      </c>
      <c r="B3093" s="919"/>
      <c r="C3093" s="920"/>
      <c r="D3093" s="931"/>
      <c r="E3093" s="893" t="b">
        <f t="shared" ca="1" si="128"/>
        <v>1</v>
      </c>
      <c r="F3093" s="893" t="str">
        <f t="array" aca="1" ref="F3093" ca="1">IF(G3093&lt;&gt;"",INDIRECT("'"&amp;G3093&amp;"'!"&amp;H3093),"")</f>
        <v/>
      </c>
      <c r="G3093" s="560"/>
      <c r="H3093" s="893"/>
      <c r="I3093" s="931"/>
      <c r="J3093" s="931"/>
      <c r="K3093" s="931"/>
      <c r="L3093" s="920"/>
      <c r="M3093" s="920"/>
      <c r="N3093" s="920"/>
      <c r="S3093" s="919"/>
    </row>
    <row r="3094" spans="1:19" ht="12.75" customHeight="1" x14ac:dyDescent="0.15">
      <c r="A3094" s="935">
        <v>3089</v>
      </c>
      <c r="B3094" s="919"/>
      <c r="C3094" s="920"/>
      <c r="D3094" s="931"/>
      <c r="E3094" s="893" t="b">
        <f t="shared" ca="1" si="128"/>
        <v>1</v>
      </c>
      <c r="F3094" s="893" t="str">
        <f t="array" aca="1" ref="F3094" ca="1">IF(G3094&lt;&gt;"",INDIRECT("'"&amp;G3094&amp;"'!"&amp;H3094),"")</f>
        <v/>
      </c>
      <c r="G3094" s="560"/>
      <c r="H3094" s="893"/>
      <c r="I3094" s="931"/>
      <c r="J3094" s="931"/>
      <c r="K3094" s="931"/>
      <c r="L3094" s="920"/>
      <c r="M3094" s="920"/>
      <c r="N3094" s="920"/>
      <c r="S3094" s="919"/>
    </row>
    <row r="3095" spans="1:19" ht="12.75" customHeight="1" x14ac:dyDescent="0.15">
      <c r="A3095" s="935">
        <v>3090</v>
      </c>
      <c r="B3095" s="919"/>
      <c r="C3095" s="920"/>
      <c r="D3095" s="931"/>
      <c r="E3095" s="893" t="b">
        <f t="shared" ca="1" si="128"/>
        <v>1</v>
      </c>
      <c r="F3095" s="893" t="str">
        <f t="array" aca="1" ref="F3095" ca="1">IF(G3095&lt;&gt;"",INDIRECT("'"&amp;G3095&amp;"'!"&amp;H3095),"")</f>
        <v/>
      </c>
      <c r="G3095" s="560"/>
      <c r="H3095" s="893"/>
      <c r="I3095" s="931"/>
      <c r="J3095" s="931"/>
      <c r="K3095" s="931"/>
      <c r="L3095" s="920"/>
      <c r="M3095" s="920"/>
      <c r="N3095" s="920"/>
      <c r="S3095" s="919"/>
    </row>
    <row r="3096" spans="1:19" ht="12.75" customHeight="1" x14ac:dyDescent="0.15">
      <c r="A3096" s="935">
        <v>3091</v>
      </c>
      <c r="B3096" s="919"/>
      <c r="C3096" s="920"/>
      <c r="D3096" s="931"/>
      <c r="E3096" s="893" t="b">
        <f t="shared" ca="1" si="128"/>
        <v>1</v>
      </c>
      <c r="F3096" s="893" t="str">
        <f t="array" aca="1" ref="F3096" ca="1">IF(G3096&lt;&gt;"",INDIRECT("'"&amp;G3096&amp;"'!"&amp;H3096),"")</f>
        <v/>
      </c>
      <c r="G3096" s="560"/>
      <c r="H3096" s="893"/>
      <c r="I3096" s="931"/>
      <c r="J3096" s="931"/>
      <c r="K3096" s="931"/>
      <c r="L3096" s="920"/>
      <c r="M3096" s="920"/>
      <c r="N3096" s="920"/>
      <c r="S3096" s="919"/>
    </row>
    <row r="3097" spans="1:19" ht="12.75" customHeight="1" x14ac:dyDescent="0.15">
      <c r="A3097" s="935">
        <v>3092</v>
      </c>
      <c r="B3097" s="919"/>
      <c r="C3097" s="920"/>
      <c r="D3097" s="931"/>
      <c r="E3097" s="893" t="b">
        <f t="shared" ca="1" si="128"/>
        <v>1</v>
      </c>
      <c r="F3097" s="893" t="str">
        <f t="array" aca="1" ref="F3097" ca="1">IF(G3097&lt;&gt;"",INDIRECT("'"&amp;G3097&amp;"'!"&amp;H3097),"")</f>
        <v/>
      </c>
      <c r="G3097" s="560"/>
      <c r="H3097" s="893"/>
      <c r="I3097" s="931"/>
      <c r="J3097" s="931"/>
      <c r="K3097" s="931"/>
      <c r="L3097" s="920"/>
      <c r="M3097" s="920"/>
      <c r="N3097" s="920"/>
      <c r="S3097" s="919"/>
    </row>
    <row r="3098" spans="1:19" ht="12.75" customHeight="1" x14ac:dyDescent="0.15">
      <c r="A3098" s="935">
        <v>3093</v>
      </c>
      <c r="B3098" s="919"/>
      <c r="C3098" s="920"/>
      <c r="D3098" s="931"/>
      <c r="E3098" s="893" t="b">
        <f t="shared" ca="1" si="128"/>
        <v>1</v>
      </c>
      <c r="F3098" s="893" t="str">
        <f t="array" aca="1" ref="F3098" ca="1">IF(G3098&lt;&gt;"",INDIRECT("'"&amp;G3098&amp;"'!"&amp;H3098),"")</f>
        <v/>
      </c>
      <c r="G3098" s="560"/>
      <c r="H3098" s="893"/>
      <c r="I3098" s="931"/>
      <c r="J3098" s="931"/>
      <c r="K3098" s="931"/>
      <c r="L3098" s="920"/>
      <c r="M3098" s="920"/>
      <c r="N3098" s="920"/>
      <c r="S3098" s="919"/>
    </row>
    <row r="3099" spans="1:19" ht="12.75" customHeight="1" x14ac:dyDescent="0.15">
      <c r="A3099" s="935">
        <v>3094</v>
      </c>
      <c r="B3099" s="919"/>
      <c r="C3099" s="920"/>
      <c r="D3099" s="931"/>
      <c r="E3099" s="893" t="b">
        <f t="shared" ca="1" si="128"/>
        <v>1</v>
      </c>
      <c r="F3099" s="893" t="str">
        <f t="array" aca="1" ref="F3099" ca="1">IF(G3099&lt;&gt;"",INDIRECT("'"&amp;G3099&amp;"'!"&amp;H3099),"")</f>
        <v/>
      </c>
      <c r="G3099" s="560"/>
      <c r="H3099" s="893"/>
      <c r="I3099" s="931"/>
      <c r="J3099" s="931"/>
      <c r="K3099" s="931"/>
      <c r="L3099" s="920"/>
      <c r="M3099" s="920"/>
      <c r="N3099" s="920"/>
      <c r="S3099" s="919"/>
    </row>
    <row r="3100" spans="1:19" ht="12.75" customHeight="1" x14ac:dyDescent="0.15">
      <c r="A3100" s="935">
        <v>3095</v>
      </c>
      <c r="B3100" s="919"/>
      <c r="C3100" s="920"/>
      <c r="D3100" s="931"/>
      <c r="E3100" s="893" t="b">
        <f t="shared" ca="1" si="128"/>
        <v>1</v>
      </c>
      <c r="F3100" s="893" t="str">
        <f t="array" aca="1" ref="F3100" ca="1">IF(G3100&lt;&gt;"",INDIRECT("'"&amp;G3100&amp;"'!"&amp;H3100),"")</f>
        <v/>
      </c>
      <c r="G3100" s="560"/>
      <c r="H3100" s="893"/>
      <c r="I3100" s="931"/>
      <c r="J3100" s="931"/>
      <c r="K3100" s="931"/>
      <c r="L3100" s="920"/>
      <c r="M3100" s="920"/>
      <c r="N3100" s="920"/>
      <c r="S3100" s="919"/>
    </row>
    <row r="3101" spans="1:19" ht="12.75" customHeight="1" x14ac:dyDescent="0.15">
      <c r="A3101" s="935">
        <v>3096</v>
      </c>
      <c r="B3101" s="919"/>
      <c r="C3101" s="920"/>
      <c r="D3101" s="931"/>
      <c r="E3101" s="893" t="b">
        <f t="shared" ca="1" si="128"/>
        <v>1</v>
      </c>
      <c r="F3101" s="893" t="str">
        <f t="array" aca="1" ref="F3101" ca="1">IF(G3101&lt;&gt;"",INDIRECT("'"&amp;G3101&amp;"'!"&amp;H3101),"")</f>
        <v/>
      </c>
      <c r="G3101" s="560"/>
      <c r="H3101" s="893"/>
      <c r="I3101" s="931"/>
      <c r="J3101" s="931"/>
      <c r="K3101" s="931"/>
      <c r="L3101" s="920"/>
      <c r="M3101" s="920"/>
      <c r="N3101" s="920"/>
      <c r="S3101" s="919"/>
    </row>
    <row r="3102" spans="1:19" ht="12.75" customHeight="1" x14ac:dyDescent="0.15">
      <c r="A3102" s="935">
        <v>3097</v>
      </c>
      <c r="B3102" s="919"/>
      <c r="C3102" s="920"/>
      <c r="D3102" s="931"/>
      <c r="E3102" s="893" t="b">
        <f t="shared" ca="1" si="128"/>
        <v>1</v>
      </c>
      <c r="F3102" s="893" t="str">
        <f t="array" aca="1" ref="F3102" ca="1">IF(G3102&lt;&gt;"",INDIRECT("'"&amp;G3102&amp;"'!"&amp;H3102),"")</f>
        <v/>
      </c>
      <c r="G3102" s="560"/>
      <c r="H3102" s="893"/>
      <c r="I3102" s="931"/>
      <c r="J3102" s="931"/>
      <c r="K3102" s="931"/>
      <c r="L3102" s="920"/>
      <c r="M3102" s="920"/>
      <c r="N3102" s="920"/>
      <c r="S3102" s="919"/>
    </row>
    <row r="3103" spans="1:19" ht="12.75" customHeight="1" x14ac:dyDescent="0.15">
      <c r="A3103" s="935">
        <v>3098</v>
      </c>
      <c r="B3103" s="919"/>
      <c r="C3103" s="920"/>
      <c r="D3103" s="931"/>
      <c r="E3103" s="893" t="b">
        <f t="shared" ca="1" si="128"/>
        <v>1</v>
      </c>
      <c r="F3103" s="893" t="str">
        <f t="array" aca="1" ref="F3103" ca="1">IF(G3103&lt;&gt;"",INDIRECT("'"&amp;G3103&amp;"'!"&amp;H3103),"")</f>
        <v/>
      </c>
      <c r="G3103" s="560"/>
      <c r="H3103" s="893"/>
      <c r="I3103" s="931"/>
      <c r="J3103" s="931"/>
      <c r="K3103" s="931"/>
      <c r="L3103" s="920"/>
      <c r="M3103" s="920"/>
      <c r="N3103" s="920"/>
      <c r="S3103" s="919"/>
    </row>
    <row r="3104" spans="1:19" ht="12.75" customHeight="1" x14ac:dyDescent="0.15">
      <c r="A3104" s="935">
        <v>3099</v>
      </c>
      <c r="B3104" s="919"/>
      <c r="C3104" s="920"/>
      <c r="D3104" s="931"/>
      <c r="E3104" s="893" t="b">
        <f t="shared" ca="1" si="128"/>
        <v>1</v>
      </c>
      <c r="F3104" s="893" t="str">
        <f t="array" aca="1" ref="F3104" ca="1">IF(G3104&lt;&gt;"",INDIRECT("'"&amp;G3104&amp;"'!"&amp;H3104),"")</f>
        <v/>
      </c>
      <c r="G3104" s="560"/>
      <c r="H3104" s="893"/>
      <c r="I3104" s="931"/>
      <c r="J3104" s="931"/>
      <c r="K3104" s="931"/>
      <c r="L3104" s="920"/>
      <c r="M3104" s="920"/>
      <c r="N3104" s="920"/>
      <c r="S3104" s="919"/>
    </row>
    <row r="3105" spans="1:19" ht="12.75" customHeight="1" x14ac:dyDescent="0.15">
      <c r="A3105" s="914">
        <v>3100</v>
      </c>
      <c r="B3105" s="929">
        <f>'BudgetSum 2-4'!D31</f>
        <v>0</v>
      </c>
      <c r="C3105" s="930">
        <f>A3105-B3105</f>
        <v>3100</v>
      </c>
      <c r="D3105" s="920"/>
      <c r="E3105" s="893" t="b">
        <f t="shared" ca="1" si="128"/>
        <v>1</v>
      </c>
      <c r="F3105" s="932">
        <f t="array" aca="1" ref="F3105" ca="1">IF(G3105&lt;&gt;"",INDIRECT("'"&amp;G3105&amp;"'!"&amp;H3105),"")</f>
        <v>0</v>
      </c>
      <c r="G3105" s="560" t="s">
        <v>4690</v>
      </c>
      <c r="H3105" s="893" t="s">
        <v>5490</v>
      </c>
      <c r="I3105" s="920"/>
      <c r="J3105" s="920"/>
      <c r="K3105" s="920"/>
      <c r="L3105" s="920"/>
      <c r="M3105" s="920"/>
      <c r="N3105" s="920"/>
      <c r="S3105" s="919"/>
    </row>
    <row r="3106" spans="1:19" ht="12.75" customHeight="1" x14ac:dyDescent="0.15">
      <c r="A3106" s="935">
        <v>3101</v>
      </c>
      <c r="B3106" s="919"/>
      <c r="C3106" s="920"/>
      <c r="D3106" s="920" t="s">
        <v>4732</v>
      </c>
      <c r="E3106" s="893" t="b">
        <f t="shared" ca="1" si="128"/>
        <v>1</v>
      </c>
      <c r="F3106" s="893" t="str">
        <f t="array" aca="1" ref="F3106" ca="1">IF(G3106&lt;&gt;"",INDIRECT("'"&amp;G3106&amp;"'!"&amp;H3106),"")</f>
        <v/>
      </c>
      <c r="G3106" s="560"/>
      <c r="H3106" s="893"/>
      <c r="I3106" s="920"/>
      <c r="J3106" s="920"/>
      <c r="K3106" s="920"/>
      <c r="L3106" s="920"/>
      <c r="M3106" s="920"/>
      <c r="N3106" s="920"/>
      <c r="S3106" s="919"/>
    </row>
    <row r="3107" spans="1:19" ht="12.75" customHeight="1" x14ac:dyDescent="0.15">
      <c r="A3107" s="935">
        <v>3102</v>
      </c>
      <c r="B3107" s="919"/>
      <c r="C3107" s="920"/>
      <c r="D3107" s="931"/>
      <c r="E3107" s="893" t="b">
        <f t="shared" ca="1" si="128"/>
        <v>1</v>
      </c>
      <c r="F3107" s="893" t="str">
        <f t="array" aca="1" ref="F3107" ca="1">IF(G3107&lt;&gt;"",INDIRECT("'"&amp;G3107&amp;"'!"&amp;H3107),"")</f>
        <v/>
      </c>
      <c r="G3107" s="560"/>
      <c r="H3107" s="893"/>
      <c r="I3107" s="931"/>
      <c r="J3107" s="931"/>
      <c r="K3107" s="931"/>
      <c r="L3107" s="920"/>
      <c r="M3107" s="920"/>
      <c r="N3107" s="920"/>
      <c r="S3107" s="919"/>
    </row>
    <row r="3108" spans="1:19" ht="12.75" customHeight="1" x14ac:dyDescent="0.15">
      <c r="A3108" s="935">
        <v>3103</v>
      </c>
      <c r="B3108" s="919"/>
      <c r="C3108" s="920"/>
      <c r="D3108" s="931"/>
      <c r="E3108" s="893" t="b">
        <f t="shared" ca="1" si="128"/>
        <v>1</v>
      </c>
      <c r="F3108" s="893" t="str">
        <f t="array" aca="1" ref="F3108" ca="1">IF(G3108&lt;&gt;"",INDIRECT("'"&amp;G3108&amp;"'!"&amp;H3108),"")</f>
        <v/>
      </c>
      <c r="G3108" s="560"/>
      <c r="H3108" s="893"/>
      <c r="I3108" s="931"/>
      <c r="J3108" s="931"/>
      <c r="K3108" s="931"/>
      <c r="L3108" s="920"/>
      <c r="M3108" s="920"/>
      <c r="N3108" s="920"/>
      <c r="S3108" s="919"/>
    </row>
    <row r="3109" spans="1:19" ht="12.75" customHeight="1" x14ac:dyDescent="0.15">
      <c r="A3109" s="935">
        <v>3104</v>
      </c>
      <c r="B3109" s="919"/>
      <c r="C3109" s="920"/>
      <c r="D3109" s="931"/>
      <c r="E3109" s="893" t="b">
        <f t="shared" ca="1" si="128"/>
        <v>1</v>
      </c>
      <c r="F3109" s="893" t="str">
        <f t="array" aca="1" ref="F3109" ca="1">IF(G3109&lt;&gt;"",INDIRECT("'"&amp;G3109&amp;"'!"&amp;H3109),"")</f>
        <v/>
      </c>
      <c r="G3109" s="560"/>
      <c r="H3109" s="893"/>
      <c r="I3109" s="931"/>
      <c r="J3109" s="931"/>
      <c r="K3109" s="931"/>
      <c r="L3109" s="920"/>
      <c r="M3109" s="920"/>
      <c r="N3109" s="920"/>
      <c r="S3109" s="919"/>
    </row>
    <row r="3110" spans="1:19" ht="12.75" customHeight="1" x14ac:dyDescent="0.15">
      <c r="A3110" s="935">
        <v>3105</v>
      </c>
      <c r="B3110" s="919"/>
      <c r="C3110" s="920"/>
      <c r="D3110" s="931"/>
      <c r="E3110" s="893" t="b">
        <f t="shared" ca="1" si="128"/>
        <v>1</v>
      </c>
      <c r="F3110" s="893" t="str">
        <f t="array" aca="1" ref="F3110" ca="1">IF(G3110&lt;&gt;"",INDIRECT("'"&amp;G3110&amp;"'!"&amp;H3110),"")</f>
        <v/>
      </c>
      <c r="G3110" s="560"/>
      <c r="H3110" s="893"/>
      <c r="I3110" s="931"/>
      <c r="J3110" s="931"/>
      <c r="K3110" s="931"/>
      <c r="L3110" s="920"/>
      <c r="M3110" s="920"/>
      <c r="N3110" s="920"/>
      <c r="S3110" s="919"/>
    </row>
    <row r="3111" spans="1:19" ht="12.75" customHeight="1" x14ac:dyDescent="0.15">
      <c r="A3111" s="935">
        <v>3106</v>
      </c>
      <c r="B3111" s="919"/>
      <c r="C3111" s="920"/>
      <c r="D3111" s="931"/>
      <c r="E3111" s="893" t="b">
        <f t="shared" ca="1" si="128"/>
        <v>1</v>
      </c>
      <c r="F3111" s="893" t="str">
        <f t="array" aca="1" ref="F3111" ca="1">IF(G3111&lt;&gt;"",INDIRECT("'"&amp;G3111&amp;"'!"&amp;H3111),"")</f>
        <v/>
      </c>
      <c r="G3111" s="560"/>
      <c r="H3111" s="893"/>
      <c r="I3111" s="931"/>
      <c r="J3111" s="931"/>
      <c r="K3111" s="931"/>
      <c r="L3111" s="920"/>
      <c r="M3111" s="920"/>
      <c r="N3111" s="920"/>
      <c r="S3111" s="919"/>
    </row>
    <row r="3112" spans="1:19" ht="12.75" customHeight="1" x14ac:dyDescent="0.15">
      <c r="A3112" s="935">
        <v>3107</v>
      </c>
      <c r="B3112" s="919"/>
      <c r="C3112" s="920"/>
      <c r="D3112" s="920" t="s">
        <v>4732</v>
      </c>
      <c r="E3112" s="893" t="b">
        <f t="shared" ca="1" si="128"/>
        <v>1</v>
      </c>
      <c r="F3112" s="893" t="str">
        <f t="array" aca="1" ref="F3112" ca="1">IF(G3112&lt;&gt;"",INDIRECT("'"&amp;G3112&amp;"'!"&amp;H3112),"")</f>
        <v/>
      </c>
      <c r="G3112" s="560"/>
      <c r="H3112" s="893"/>
      <c r="I3112" s="920"/>
      <c r="J3112" s="920"/>
      <c r="K3112" s="920"/>
      <c r="L3112" s="920"/>
      <c r="M3112" s="920"/>
      <c r="N3112" s="920"/>
      <c r="S3112" s="919"/>
    </row>
    <row r="3113" spans="1:19" ht="12.75" customHeight="1" x14ac:dyDescent="0.15">
      <c r="A3113" s="935">
        <v>3108</v>
      </c>
      <c r="B3113" s="919"/>
      <c r="C3113" s="920"/>
      <c r="D3113" s="931"/>
      <c r="E3113" s="893" t="b">
        <f t="shared" ca="1" si="128"/>
        <v>1</v>
      </c>
      <c r="F3113" s="893" t="str">
        <f t="array" aca="1" ref="F3113" ca="1">IF(G3113&lt;&gt;"",INDIRECT("'"&amp;G3113&amp;"'!"&amp;H3113),"")</f>
        <v/>
      </c>
      <c r="G3113" s="560"/>
      <c r="H3113" s="893"/>
      <c r="I3113" s="931"/>
      <c r="J3113" s="931"/>
      <c r="K3113" s="931"/>
      <c r="L3113" s="920"/>
      <c r="M3113" s="920"/>
      <c r="N3113" s="920"/>
      <c r="S3113" s="919"/>
    </row>
    <row r="3114" spans="1:19" ht="12.75" customHeight="1" x14ac:dyDescent="0.15">
      <c r="A3114" s="914">
        <v>3109</v>
      </c>
      <c r="B3114" s="929">
        <f>'BudgetSum 2-4'!H54</f>
        <v>0</v>
      </c>
      <c r="C3114" s="930">
        <f>A3114-B3114</f>
        <v>3109</v>
      </c>
      <c r="D3114" s="920"/>
      <c r="E3114" s="893" t="b">
        <f t="shared" ca="1" si="128"/>
        <v>1</v>
      </c>
      <c r="F3114" s="932">
        <f t="array" aca="1" ref="F3114" ca="1">IF(G3114&lt;&gt;"",INDIRECT("'"&amp;G3114&amp;"'!"&amp;H3114),"")</f>
        <v>0</v>
      </c>
      <c r="G3114" s="560" t="s">
        <v>4690</v>
      </c>
      <c r="H3114" s="893" t="s">
        <v>5491</v>
      </c>
      <c r="I3114" s="920"/>
      <c r="J3114" s="920"/>
      <c r="K3114" s="920"/>
      <c r="L3114" s="920"/>
      <c r="M3114" s="920"/>
      <c r="N3114" s="920"/>
      <c r="S3114" s="919"/>
    </row>
    <row r="3115" spans="1:19" ht="12.75" customHeight="1" x14ac:dyDescent="0.15">
      <c r="A3115" s="935">
        <v>3110</v>
      </c>
      <c r="B3115" s="919"/>
      <c r="C3115" s="920"/>
      <c r="D3115" s="931"/>
      <c r="E3115" s="893" t="b">
        <f t="shared" ca="1" si="128"/>
        <v>1</v>
      </c>
      <c r="F3115" s="893" t="str">
        <f t="array" aca="1" ref="F3115" ca="1">IF(G3115&lt;&gt;"",INDIRECT("'"&amp;G3115&amp;"'!"&amp;H3115),"")</f>
        <v/>
      </c>
      <c r="G3115" s="560"/>
      <c r="H3115" s="893"/>
      <c r="I3115" s="931"/>
      <c r="J3115" s="931"/>
      <c r="K3115" s="931"/>
      <c r="L3115" s="920"/>
      <c r="M3115" s="920"/>
      <c r="N3115" s="920"/>
      <c r="S3115" s="919"/>
    </row>
    <row r="3116" spans="1:19" ht="12.75" customHeight="1" x14ac:dyDescent="0.15">
      <c r="A3116" s="935">
        <v>3111</v>
      </c>
      <c r="B3116" s="919"/>
      <c r="C3116" s="920"/>
      <c r="D3116" s="931"/>
      <c r="E3116" s="893" t="b">
        <f t="shared" ca="1" si="128"/>
        <v>1</v>
      </c>
      <c r="F3116" s="893" t="str">
        <f t="array" aca="1" ref="F3116" ca="1">IF(G3116&lt;&gt;"",INDIRECT("'"&amp;G3116&amp;"'!"&amp;H3116),"")</f>
        <v/>
      </c>
      <c r="G3116" s="560"/>
      <c r="H3116" s="893"/>
      <c r="I3116" s="931"/>
      <c r="J3116" s="931"/>
      <c r="K3116" s="931"/>
      <c r="L3116" s="920"/>
      <c r="M3116" s="920"/>
      <c r="N3116" s="920"/>
      <c r="S3116" s="919"/>
    </row>
    <row r="3117" spans="1:19" ht="12.75" customHeight="1" x14ac:dyDescent="0.15">
      <c r="A3117" s="935">
        <v>3112</v>
      </c>
      <c r="B3117" s="919"/>
      <c r="C3117" s="920"/>
      <c r="D3117" s="931"/>
      <c r="E3117" s="893" t="b">
        <f t="shared" ca="1" si="128"/>
        <v>1</v>
      </c>
      <c r="F3117" s="893" t="str">
        <f t="array" aca="1" ref="F3117" ca="1">IF(G3117&lt;&gt;"",INDIRECT("'"&amp;G3117&amp;"'!"&amp;H3117),"")</f>
        <v/>
      </c>
      <c r="G3117" s="560"/>
      <c r="H3117" s="893"/>
      <c r="I3117" s="931"/>
      <c r="J3117" s="931"/>
      <c r="K3117" s="931"/>
      <c r="L3117" s="920"/>
      <c r="M3117" s="920"/>
      <c r="N3117" s="920"/>
      <c r="S3117" s="919"/>
    </row>
    <row r="3118" spans="1:19" ht="12.75" customHeight="1" x14ac:dyDescent="0.15">
      <c r="A3118" s="935">
        <v>3113</v>
      </c>
      <c r="B3118" s="919"/>
      <c r="C3118" s="920"/>
      <c r="D3118" s="931"/>
      <c r="E3118" s="893" t="b">
        <f t="shared" ca="1" si="128"/>
        <v>1</v>
      </c>
      <c r="F3118" s="893" t="str">
        <f t="array" aca="1" ref="F3118" ca="1">IF(G3118&lt;&gt;"",INDIRECT("'"&amp;G3118&amp;"'!"&amp;H3118),"")</f>
        <v/>
      </c>
      <c r="G3118" s="560"/>
      <c r="H3118" s="893"/>
      <c r="I3118" s="931"/>
      <c r="J3118" s="931"/>
      <c r="K3118" s="931"/>
      <c r="L3118" s="920"/>
      <c r="M3118" s="920"/>
      <c r="N3118" s="920"/>
      <c r="S3118" s="919"/>
    </row>
    <row r="3119" spans="1:19" ht="12.75" customHeight="1" x14ac:dyDescent="0.15">
      <c r="A3119" s="935">
        <v>3114</v>
      </c>
      <c r="B3119" s="919"/>
      <c r="C3119" s="920"/>
      <c r="D3119" s="931"/>
      <c r="E3119" s="893" t="b">
        <f t="shared" ca="1" si="128"/>
        <v>1</v>
      </c>
      <c r="F3119" s="893" t="str">
        <f t="array" aca="1" ref="F3119" ca="1">IF(G3119&lt;&gt;"",INDIRECT("'"&amp;G3119&amp;"'!"&amp;H3119),"")</f>
        <v/>
      </c>
      <c r="G3119" s="560"/>
      <c r="H3119" s="893"/>
      <c r="I3119" s="931"/>
      <c r="J3119" s="931"/>
      <c r="K3119" s="931"/>
      <c r="L3119" s="920"/>
      <c r="M3119" s="920"/>
      <c r="N3119" s="920"/>
      <c r="S3119" s="919"/>
    </row>
    <row r="3120" spans="1:19" ht="12.75" customHeight="1" x14ac:dyDescent="0.15">
      <c r="A3120" s="935">
        <v>3115</v>
      </c>
      <c r="B3120" s="919"/>
      <c r="C3120" s="920"/>
      <c r="D3120" s="931"/>
      <c r="E3120" s="893" t="b">
        <f t="shared" ca="1" si="128"/>
        <v>1</v>
      </c>
      <c r="F3120" s="893" t="str">
        <f t="array" aca="1" ref="F3120" ca="1">IF(G3120&lt;&gt;"",INDIRECT("'"&amp;G3120&amp;"'!"&amp;H3120),"")</f>
        <v/>
      </c>
      <c r="G3120" s="560"/>
      <c r="H3120" s="893"/>
      <c r="I3120" s="931"/>
      <c r="J3120" s="931"/>
      <c r="K3120" s="931"/>
      <c r="L3120" s="920"/>
      <c r="M3120" s="920"/>
      <c r="N3120" s="920"/>
      <c r="S3120" s="919"/>
    </row>
    <row r="3121" spans="1:19" ht="12.75" customHeight="1" x14ac:dyDescent="0.15">
      <c r="A3121" s="935">
        <v>3116</v>
      </c>
      <c r="B3121" s="919"/>
      <c r="C3121" s="920"/>
      <c r="D3121" s="931"/>
      <c r="E3121" s="893" t="b">
        <f t="shared" ca="1" si="128"/>
        <v>1</v>
      </c>
      <c r="F3121" s="893" t="str">
        <f t="array" aca="1" ref="F3121" ca="1">IF(G3121&lt;&gt;"",INDIRECT("'"&amp;G3121&amp;"'!"&amp;H3121),"")</f>
        <v/>
      </c>
      <c r="G3121" s="560"/>
      <c r="H3121" s="893"/>
      <c r="I3121" s="931"/>
      <c r="J3121" s="931"/>
      <c r="K3121" s="931"/>
      <c r="L3121" s="920"/>
      <c r="M3121" s="920"/>
      <c r="N3121" s="920"/>
      <c r="S3121" s="919"/>
    </row>
    <row r="3122" spans="1:19" ht="12.75" customHeight="1" x14ac:dyDescent="0.15">
      <c r="A3122" s="935">
        <v>3117</v>
      </c>
      <c r="B3122" s="919"/>
      <c r="C3122" s="920"/>
      <c r="D3122" s="931"/>
      <c r="E3122" s="893" t="b">
        <f t="shared" ca="1" si="128"/>
        <v>1</v>
      </c>
      <c r="F3122" s="893" t="str">
        <f t="array" aca="1" ref="F3122" ca="1">IF(G3122&lt;&gt;"",INDIRECT("'"&amp;G3122&amp;"'!"&amp;H3122),"")</f>
        <v/>
      </c>
      <c r="G3122" s="560"/>
      <c r="H3122" s="893"/>
      <c r="I3122" s="931"/>
      <c r="J3122" s="931"/>
      <c r="K3122" s="931"/>
      <c r="L3122" s="920"/>
      <c r="M3122" s="920"/>
      <c r="N3122" s="920"/>
      <c r="S3122" s="919"/>
    </row>
    <row r="3123" spans="1:19" ht="12.75" customHeight="1" x14ac:dyDescent="0.15">
      <c r="A3123" s="935">
        <v>3118</v>
      </c>
      <c r="B3123" s="919"/>
      <c r="C3123" s="920"/>
      <c r="D3123" s="931"/>
      <c r="E3123" s="893" t="b">
        <f t="shared" ca="1" si="128"/>
        <v>1</v>
      </c>
      <c r="F3123" s="893" t="str">
        <f t="array" aca="1" ref="F3123" ca="1">IF(G3123&lt;&gt;"",INDIRECT("'"&amp;G3123&amp;"'!"&amp;H3123),"")</f>
        <v/>
      </c>
      <c r="G3123" s="560"/>
      <c r="H3123" s="893"/>
      <c r="I3123" s="931"/>
      <c r="J3123" s="931"/>
      <c r="K3123" s="931"/>
      <c r="L3123" s="920"/>
      <c r="M3123" s="920"/>
      <c r="N3123" s="920"/>
      <c r="S3123" s="919"/>
    </row>
    <row r="3124" spans="1:19" ht="12.75" customHeight="1" x14ac:dyDescent="0.15">
      <c r="A3124" s="935">
        <v>3119</v>
      </c>
      <c r="B3124" s="919"/>
      <c r="C3124" s="920"/>
      <c r="D3124" s="931"/>
      <c r="E3124" s="893" t="b">
        <f t="shared" ca="1" si="128"/>
        <v>1</v>
      </c>
      <c r="F3124" s="893" t="str">
        <f t="array" aca="1" ref="F3124" ca="1">IF(G3124&lt;&gt;"",INDIRECT("'"&amp;G3124&amp;"'!"&amp;H3124),"")</f>
        <v/>
      </c>
      <c r="G3124" s="560"/>
      <c r="H3124" s="893"/>
      <c r="I3124" s="931"/>
      <c r="J3124" s="931"/>
      <c r="K3124" s="931"/>
      <c r="L3124" s="920"/>
      <c r="M3124" s="920"/>
      <c r="N3124" s="920"/>
      <c r="S3124" s="919"/>
    </row>
    <row r="3125" spans="1:19" ht="12.75" customHeight="1" x14ac:dyDescent="0.15">
      <c r="A3125" s="935">
        <v>3120</v>
      </c>
      <c r="B3125" s="919"/>
      <c r="C3125" s="920"/>
      <c r="D3125" s="931"/>
      <c r="E3125" s="893" t="b">
        <f t="shared" ca="1" si="128"/>
        <v>1</v>
      </c>
      <c r="F3125" s="893" t="str">
        <f t="array" aca="1" ref="F3125" ca="1">IF(G3125&lt;&gt;"",INDIRECT("'"&amp;G3125&amp;"'!"&amp;H3125),"")</f>
        <v/>
      </c>
      <c r="G3125" s="560"/>
      <c r="H3125" s="893"/>
      <c r="I3125" s="931"/>
      <c r="J3125" s="931"/>
      <c r="K3125" s="931"/>
      <c r="L3125" s="920"/>
      <c r="M3125" s="920"/>
      <c r="N3125" s="920"/>
      <c r="S3125" s="919"/>
    </row>
    <row r="3126" spans="1:19" ht="12.75" customHeight="1" x14ac:dyDescent="0.15">
      <c r="A3126" s="935">
        <v>3121</v>
      </c>
      <c r="B3126" s="919"/>
      <c r="C3126" s="920"/>
      <c r="D3126" s="931"/>
      <c r="E3126" s="893" t="b">
        <f t="shared" ca="1" si="128"/>
        <v>1</v>
      </c>
      <c r="F3126" s="893" t="str">
        <f t="array" aca="1" ref="F3126" ca="1">IF(G3126&lt;&gt;"",INDIRECT("'"&amp;G3126&amp;"'!"&amp;H3126),"")</f>
        <v/>
      </c>
      <c r="G3126" s="560"/>
      <c r="H3126" s="893"/>
      <c r="I3126" s="931"/>
      <c r="J3126" s="931"/>
      <c r="K3126" s="931"/>
      <c r="L3126" s="920"/>
      <c r="M3126" s="920"/>
      <c r="N3126" s="920"/>
      <c r="S3126" s="919"/>
    </row>
    <row r="3127" spans="1:19" ht="12.75" customHeight="1" x14ac:dyDescent="0.15">
      <c r="A3127" s="935">
        <v>3122</v>
      </c>
      <c r="B3127" s="919"/>
      <c r="C3127" s="920"/>
      <c r="D3127" s="931"/>
      <c r="E3127" s="893" t="b">
        <f t="shared" ca="1" si="128"/>
        <v>1</v>
      </c>
      <c r="F3127" s="893" t="str">
        <f t="array" aca="1" ref="F3127" ca="1">IF(G3127&lt;&gt;"",INDIRECT("'"&amp;G3127&amp;"'!"&amp;H3127),"")</f>
        <v/>
      </c>
      <c r="G3127" s="560"/>
      <c r="H3127" s="893"/>
      <c r="I3127" s="931"/>
      <c r="J3127" s="931"/>
      <c r="K3127" s="931"/>
      <c r="L3127" s="920"/>
      <c r="M3127" s="920"/>
      <c r="N3127" s="920"/>
      <c r="S3127" s="919"/>
    </row>
    <row r="3128" spans="1:19" ht="12.75" customHeight="1" x14ac:dyDescent="0.15">
      <c r="A3128" s="935">
        <v>3123</v>
      </c>
      <c r="B3128" s="919"/>
      <c r="C3128" s="920"/>
      <c r="D3128" s="931"/>
      <c r="E3128" s="893" t="b">
        <f t="shared" ca="1" si="128"/>
        <v>1</v>
      </c>
      <c r="F3128" s="893" t="str">
        <f t="array" aca="1" ref="F3128" ca="1">IF(G3128&lt;&gt;"",INDIRECT("'"&amp;G3128&amp;"'!"&amp;H3128),"")</f>
        <v/>
      </c>
      <c r="G3128" s="560"/>
      <c r="H3128" s="893"/>
      <c r="I3128" s="931"/>
      <c r="J3128" s="931"/>
      <c r="K3128" s="931"/>
      <c r="L3128" s="920"/>
      <c r="M3128" s="920"/>
      <c r="N3128" s="920"/>
      <c r="S3128" s="919"/>
    </row>
    <row r="3129" spans="1:19" ht="12.75" customHeight="1" x14ac:dyDescent="0.15">
      <c r="A3129" s="935">
        <v>3124</v>
      </c>
      <c r="B3129" s="919"/>
      <c r="C3129" s="920"/>
      <c r="D3129" s="931"/>
      <c r="E3129" s="893" t="b">
        <f t="shared" ca="1" si="128"/>
        <v>1</v>
      </c>
      <c r="F3129" s="893" t="str">
        <f t="array" aca="1" ref="F3129" ca="1">IF(G3129&lt;&gt;"",INDIRECT("'"&amp;G3129&amp;"'!"&amp;H3129),"")</f>
        <v/>
      </c>
      <c r="G3129" s="560"/>
      <c r="H3129" s="893"/>
      <c r="I3129" s="931"/>
      <c r="J3129" s="931"/>
      <c r="K3129" s="931"/>
      <c r="L3129" s="920"/>
      <c r="M3129" s="920"/>
      <c r="N3129" s="920"/>
      <c r="S3129" s="919"/>
    </row>
    <row r="3130" spans="1:19" ht="12.75" customHeight="1" x14ac:dyDescent="0.15">
      <c r="A3130" s="935">
        <v>3125</v>
      </c>
      <c r="B3130" s="919"/>
      <c r="C3130" s="920"/>
      <c r="D3130" s="931"/>
      <c r="E3130" s="893" t="b">
        <f t="shared" ca="1" si="128"/>
        <v>1</v>
      </c>
      <c r="F3130" s="893" t="str">
        <f t="array" aca="1" ref="F3130" ca="1">IF(G3130&lt;&gt;"",INDIRECT("'"&amp;G3130&amp;"'!"&amp;H3130),"")</f>
        <v/>
      </c>
      <c r="G3130" s="560"/>
      <c r="H3130" s="893"/>
      <c r="I3130" s="931"/>
      <c r="J3130" s="931"/>
      <c r="K3130" s="931"/>
      <c r="L3130" s="920"/>
      <c r="M3130" s="920"/>
      <c r="N3130" s="920"/>
      <c r="S3130" s="919"/>
    </row>
    <row r="3131" spans="1:19" ht="12.75" customHeight="1" x14ac:dyDescent="0.15">
      <c r="A3131" s="935">
        <v>3126</v>
      </c>
      <c r="B3131" s="919"/>
      <c r="C3131" s="920"/>
      <c r="D3131" s="931"/>
      <c r="E3131" s="893" t="b">
        <f t="shared" ca="1" si="128"/>
        <v>1</v>
      </c>
      <c r="F3131" s="893" t="str">
        <f t="array" aca="1" ref="F3131" ca="1">IF(G3131&lt;&gt;"",INDIRECT("'"&amp;G3131&amp;"'!"&amp;H3131),"")</f>
        <v/>
      </c>
      <c r="G3131" s="560"/>
      <c r="H3131" s="893"/>
      <c r="I3131" s="931"/>
      <c r="J3131" s="931"/>
      <c r="K3131" s="931"/>
      <c r="L3131" s="920"/>
      <c r="M3131" s="920"/>
      <c r="N3131" s="920"/>
      <c r="S3131" s="919"/>
    </row>
    <row r="3132" spans="1:19" ht="12.75" customHeight="1" x14ac:dyDescent="0.15">
      <c r="A3132" s="935">
        <v>3127</v>
      </c>
      <c r="B3132" s="919"/>
      <c r="C3132" s="920"/>
      <c r="D3132" s="931"/>
      <c r="E3132" s="893" t="b">
        <f t="shared" ca="1" si="128"/>
        <v>1</v>
      </c>
      <c r="F3132" s="893" t="str">
        <f t="array" aca="1" ref="F3132" ca="1">IF(G3132&lt;&gt;"",INDIRECT("'"&amp;G3132&amp;"'!"&amp;H3132),"")</f>
        <v/>
      </c>
      <c r="G3132" s="560"/>
      <c r="H3132" s="893"/>
      <c r="I3132" s="931"/>
      <c r="J3132" s="931"/>
      <c r="K3132" s="931"/>
      <c r="L3132" s="920"/>
      <c r="M3132" s="920"/>
      <c r="N3132" s="920"/>
      <c r="S3132" s="919"/>
    </row>
    <row r="3133" spans="1:19" ht="12.75" customHeight="1" x14ac:dyDescent="0.15">
      <c r="A3133" s="935">
        <v>3128</v>
      </c>
      <c r="B3133" s="919"/>
      <c r="C3133" s="920"/>
      <c r="D3133" s="931"/>
      <c r="E3133" s="893" t="b">
        <f t="shared" ca="1" si="128"/>
        <v>1</v>
      </c>
      <c r="F3133" s="893" t="str">
        <f t="array" aca="1" ref="F3133" ca="1">IF(G3133&lt;&gt;"",INDIRECT("'"&amp;G3133&amp;"'!"&amp;H3133),"")</f>
        <v/>
      </c>
      <c r="G3133" s="560"/>
      <c r="H3133" s="893"/>
      <c r="I3133" s="931"/>
      <c r="J3133" s="931"/>
      <c r="K3133" s="931"/>
      <c r="L3133" s="920"/>
      <c r="M3133" s="920"/>
      <c r="N3133" s="920"/>
      <c r="S3133" s="919"/>
    </row>
    <row r="3134" spans="1:19" ht="12.75" customHeight="1" x14ac:dyDescent="0.15">
      <c r="A3134" s="935">
        <v>3129</v>
      </c>
      <c r="B3134" s="919"/>
      <c r="C3134" s="920"/>
      <c r="D3134" s="931"/>
      <c r="E3134" s="893" t="b">
        <f t="shared" ca="1" si="128"/>
        <v>1</v>
      </c>
      <c r="F3134" s="893" t="str">
        <f t="array" aca="1" ref="F3134" ca="1">IF(G3134&lt;&gt;"",INDIRECT("'"&amp;G3134&amp;"'!"&amp;H3134),"")</f>
        <v/>
      </c>
      <c r="G3134" s="560"/>
      <c r="H3134" s="893"/>
      <c r="I3134" s="931"/>
      <c r="J3134" s="931"/>
      <c r="K3134" s="931"/>
      <c r="L3134" s="920"/>
      <c r="M3134" s="920"/>
      <c r="N3134" s="920"/>
      <c r="S3134" s="919"/>
    </row>
    <row r="3135" spans="1:19" ht="12.75" customHeight="1" x14ac:dyDescent="0.15">
      <c r="A3135" s="935">
        <v>3130</v>
      </c>
      <c r="B3135" s="919"/>
      <c r="C3135" s="920"/>
      <c r="D3135" s="931"/>
      <c r="E3135" s="893" t="b">
        <f t="shared" ca="1" si="128"/>
        <v>1</v>
      </c>
      <c r="F3135" s="893" t="str">
        <f t="array" aca="1" ref="F3135" ca="1">IF(G3135&lt;&gt;"",INDIRECT("'"&amp;G3135&amp;"'!"&amp;H3135),"")</f>
        <v/>
      </c>
      <c r="G3135" s="560"/>
      <c r="H3135" s="893"/>
      <c r="I3135" s="931"/>
      <c r="J3135" s="931"/>
      <c r="K3135" s="931"/>
      <c r="L3135" s="920"/>
      <c r="M3135" s="920"/>
      <c r="N3135" s="920"/>
      <c r="S3135" s="919"/>
    </row>
    <row r="3136" spans="1:19" ht="12.75" customHeight="1" x14ac:dyDescent="0.15">
      <c r="A3136" s="935">
        <v>3131</v>
      </c>
      <c r="B3136" s="919"/>
      <c r="C3136" s="920"/>
      <c r="D3136" s="931"/>
      <c r="E3136" s="893" t="b">
        <f t="shared" ca="1" si="128"/>
        <v>1</v>
      </c>
      <c r="F3136" s="893" t="str">
        <f t="array" aca="1" ref="F3136" ca="1">IF(G3136&lt;&gt;"",INDIRECT("'"&amp;G3136&amp;"'!"&amp;H3136),"")</f>
        <v/>
      </c>
      <c r="G3136" s="560"/>
      <c r="H3136" s="893"/>
      <c r="I3136" s="931"/>
      <c r="J3136" s="931"/>
      <c r="K3136" s="931"/>
      <c r="L3136" s="920"/>
      <c r="M3136" s="920"/>
      <c r="N3136" s="920"/>
      <c r="S3136" s="919"/>
    </row>
    <row r="3137" spans="1:19" ht="12.75" customHeight="1" x14ac:dyDescent="0.15">
      <c r="A3137" s="935">
        <v>3132</v>
      </c>
      <c r="B3137" s="919"/>
      <c r="C3137" s="920"/>
      <c r="D3137" s="931"/>
      <c r="E3137" s="893" t="b">
        <f t="shared" ca="1" si="128"/>
        <v>1</v>
      </c>
      <c r="F3137" s="893" t="str">
        <f t="array" aca="1" ref="F3137" ca="1">IF(G3137&lt;&gt;"",INDIRECT("'"&amp;G3137&amp;"'!"&amp;H3137),"")</f>
        <v/>
      </c>
      <c r="G3137" s="560"/>
      <c r="H3137" s="893"/>
      <c r="I3137" s="931"/>
      <c r="J3137" s="931"/>
      <c r="K3137" s="931"/>
      <c r="L3137" s="920"/>
      <c r="M3137" s="920"/>
      <c r="N3137" s="920"/>
      <c r="S3137" s="919"/>
    </row>
    <row r="3138" spans="1:19" ht="12.75" customHeight="1" x14ac:dyDescent="0.15">
      <c r="A3138" s="935">
        <v>3133</v>
      </c>
      <c r="B3138" s="919"/>
      <c r="C3138" s="920"/>
      <c r="D3138" s="931"/>
      <c r="E3138" s="893" t="b">
        <f t="shared" ca="1" si="128"/>
        <v>1</v>
      </c>
      <c r="F3138" s="893" t="str">
        <f t="array" aca="1" ref="F3138" ca="1">IF(G3138&lt;&gt;"",INDIRECT("'"&amp;G3138&amp;"'!"&amp;H3138),"")</f>
        <v/>
      </c>
      <c r="G3138" s="560"/>
      <c r="H3138" s="893"/>
      <c r="I3138" s="931"/>
      <c r="J3138" s="931"/>
      <c r="K3138" s="931"/>
      <c r="L3138" s="920"/>
      <c r="M3138" s="920"/>
      <c r="N3138" s="920"/>
      <c r="S3138" s="919"/>
    </row>
    <row r="3139" spans="1:19" ht="12.75" customHeight="1" x14ac:dyDescent="0.15">
      <c r="A3139" s="935">
        <v>3134</v>
      </c>
      <c r="B3139" s="919"/>
      <c r="C3139" s="920"/>
      <c r="D3139" s="931"/>
      <c r="E3139" s="893" t="b">
        <f t="shared" ca="1" si="128"/>
        <v>1</v>
      </c>
      <c r="F3139" s="893" t="str">
        <f t="array" aca="1" ref="F3139" ca="1">IF(G3139&lt;&gt;"",INDIRECT("'"&amp;G3139&amp;"'!"&amp;H3139),"")</f>
        <v/>
      </c>
      <c r="G3139" s="560"/>
      <c r="H3139" s="893"/>
      <c r="I3139" s="931"/>
      <c r="J3139" s="931"/>
      <c r="K3139" s="931"/>
      <c r="L3139" s="920"/>
      <c r="M3139" s="920"/>
      <c r="N3139" s="920"/>
      <c r="S3139" s="919"/>
    </row>
    <row r="3140" spans="1:19" ht="12.75" customHeight="1" x14ac:dyDescent="0.15">
      <c r="A3140" s="935">
        <v>3135</v>
      </c>
      <c r="B3140" s="919"/>
      <c r="C3140" s="920"/>
      <c r="D3140" s="931"/>
      <c r="E3140" s="893" t="b">
        <f t="shared" ca="1" si="128"/>
        <v>1</v>
      </c>
      <c r="F3140" s="893" t="str">
        <f t="array" aca="1" ref="F3140" ca="1">IF(G3140&lt;&gt;"",INDIRECT("'"&amp;G3140&amp;"'!"&amp;H3140),"")</f>
        <v/>
      </c>
      <c r="G3140" s="560"/>
      <c r="H3140" s="893"/>
      <c r="I3140" s="931"/>
      <c r="J3140" s="931"/>
      <c r="K3140" s="931"/>
      <c r="L3140" s="920"/>
      <c r="M3140" s="920"/>
      <c r="N3140" s="920"/>
      <c r="S3140" s="919"/>
    </row>
    <row r="3141" spans="1:19" ht="12.75" customHeight="1" x14ac:dyDescent="0.15">
      <c r="A3141" s="935">
        <v>3136</v>
      </c>
      <c r="B3141" s="919"/>
      <c r="C3141" s="920"/>
      <c r="D3141" s="931"/>
      <c r="E3141" s="893" t="b">
        <f t="shared" ca="1" si="128"/>
        <v>1</v>
      </c>
      <c r="F3141" s="893" t="str">
        <f t="array" aca="1" ref="F3141" ca="1">IF(G3141&lt;&gt;"",INDIRECT("'"&amp;G3141&amp;"'!"&amp;H3141),"")</f>
        <v/>
      </c>
      <c r="G3141" s="560"/>
      <c r="H3141" s="893"/>
      <c r="I3141" s="931"/>
      <c r="J3141" s="931"/>
      <c r="K3141" s="931"/>
      <c r="L3141" s="920"/>
      <c r="M3141" s="920"/>
      <c r="N3141" s="920"/>
      <c r="S3141" s="919"/>
    </row>
    <row r="3142" spans="1:19" ht="12.75" customHeight="1" x14ac:dyDescent="0.15">
      <c r="A3142" s="935">
        <v>3137</v>
      </c>
      <c r="B3142" s="919"/>
      <c r="C3142" s="920"/>
      <c r="D3142" s="931"/>
      <c r="E3142" s="893" t="b">
        <f t="shared" ca="1" si="128"/>
        <v>1</v>
      </c>
      <c r="F3142" s="893" t="str">
        <f t="array" aca="1" ref="F3142" ca="1">IF(G3142&lt;&gt;"",INDIRECT("'"&amp;G3142&amp;"'!"&amp;H3142),"")</f>
        <v/>
      </c>
      <c r="G3142" s="560"/>
      <c r="H3142" s="893"/>
      <c r="I3142" s="931"/>
      <c r="J3142" s="931"/>
      <c r="K3142" s="931"/>
      <c r="L3142" s="920"/>
      <c r="M3142" s="920"/>
      <c r="N3142" s="920"/>
      <c r="S3142" s="919"/>
    </row>
    <row r="3143" spans="1:19" ht="12.75" customHeight="1" x14ac:dyDescent="0.15">
      <c r="A3143" s="935">
        <v>3138</v>
      </c>
      <c r="B3143" s="919"/>
      <c r="C3143" s="920"/>
      <c r="D3143" s="931"/>
      <c r="E3143" s="893" t="b">
        <f t="shared" ca="1" si="128"/>
        <v>1</v>
      </c>
      <c r="F3143" s="893" t="str">
        <f t="array" aca="1" ref="F3143" ca="1">IF(G3143&lt;&gt;"",INDIRECT("'"&amp;G3143&amp;"'!"&amp;H3143),"")</f>
        <v/>
      </c>
      <c r="G3143" s="560"/>
      <c r="H3143" s="893"/>
      <c r="I3143" s="931"/>
      <c r="J3143" s="931"/>
      <c r="K3143" s="931"/>
      <c r="L3143" s="920"/>
      <c r="M3143" s="920"/>
      <c r="N3143" s="920"/>
      <c r="S3143" s="919"/>
    </row>
    <row r="3144" spans="1:19" ht="12.75" customHeight="1" x14ac:dyDescent="0.15">
      <c r="A3144" s="935">
        <v>3139</v>
      </c>
      <c r="B3144" s="919"/>
      <c r="C3144" s="920"/>
      <c r="D3144" s="931"/>
      <c r="E3144" s="893" t="b">
        <f t="shared" ca="1" si="128"/>
        <v>1</v>
      </c>
      <c r="F3144" s="893" t="str">
        <f t="array" aca="1" ref="F3144" ca="1">IF(G3144&lt;&gt;"",INDIRECT("'"&amp;G3144&amp;"'!"&amp;H3144),"")</f>
        <v/>
      </c>
      <c r="G3144" s="560"/>
      <c r="H3144" s="893"/>
      <c r="I3144" s="931"/>
      <c r="J3144" s="931"/>
      <c r="K3144" s="931"/>
      <c r="L3144" s="920"/>
      <c r="M3144" s="920"/>
      <c r="N3144" s="920"/>
      <c r="S3144" s="919"/>
    </row>
    <row r="3145" spans="1:19" ht="12.75" customHeight="1" x14ac:dyDescent="0.15">
      <c r="A3145" s="935">
        <v>3140</v>
      </c>
      <c r="B3145" s="919"/>
      <c r="C3145" s="920"/>
      <c r="D3145" s="931"/>
      <c r="E3145" s="893" t="b">
        <f t="shared" ca="1" si="128"/>
        <v>1</v>
      </c>
      <c r="F3145" s="893" t="str">
        <f t="array" aca="1" ref="F3145" ca="1">IF(G3145&lt;&gt;"",INDIRECT("'"&amp;G3145&amp;"'!"&amp;H3145),"")</f>
        <v/>
      </c>
      <c r="G3145" s="560"/>
      <c r="H3145" s="893"/>
      <c r="I3145" s="931"/>
      <c r="J3145" s="931"/>
      <c r="K3145" s="931"/>
      <c r="L3145" s="920"/>
      <c r="M3145" s="920"/>
      <c r="N3145" s="920"/>
      <c r="S3145" s="919"/>
    </row>
    <row r="3146" spans="1:19" ht="12.75" customHeight="1" x14ac:dyDescent="0.15">
      <c r="A3146" s="935">
        <v>3141</v>
      </c>
      <c r="B3146" s="919"/>
      <c r="C3146" s="920"/>
      <c r="D3146" s="931"/>
      <c r="E3146" s="893" t="b">
        <f t="shared" ca="1" si="128"/>
        <v>1</v>
      </c>
      <c r="F3146" s="893" t="str">
        <f t="array" aca="1" ref="F3146" ca="1">IF(G3146&lt;&gt;"",INDIRECT("'"&amp;G3146&amp;"'!"&amp;H3146),"")</f>
        <v/>
      </c>
      <c r="G3146" s="560"/>
      <c r="H3146" s="893"/>
      <c r="I3146" s="931"/>
      <c r="J3146" s="931"/>
      <c r="K3146" s="931"/>
      <c r="L3146" s="920"/>
      <c r="M3146" s="920"/>
      <c r="N3146" s="920"/>
      <c r="S3146" s="919"/>
    </row>
    <row r="3147" spans="1:19" ht="12.75" customHeight="1" x14ac:dyDescent="0.15">
      <c r="A3147" s="935">
        <v>3142</v>
      </c>
      <c r="B3147" s="919"/>
      <c r="C3147" s="920"/>
      <c r="D3147" s="931"/>
      <c r="E3147" s="893" t="b">
        <f t="shared" ca="1" si="128"/>
        <v>1</v>
      </c>
      <c r="F3147" s="893" t="str">
        <f t="array" aca="1" ref="F3147" ca="1">IF(G3147&lt;&gt;"",INDIRECT("'"&amp;G3147&amp;"'!"&amp;H3147),"")</f>
        <v/>
      </c>
      <c r="G3147" s="560"/>
      <c r="H3147" s="893"/>
      <c r="I3147" s="931"/>
      <c r="J3147" s="931"/>
      <c r="K3147" s="931"/>
      <c r="L3147" s="920"/>
      <c r="M3147" s="920"/>
      <c r="N3147" s="920"/>
      <c r="S3147" s="919"/>
    </row>
    <row r="3148" spans="1:19" ht="12.75" customHeight="1" x14ac:dyDescent="0.15">
      <c r="A3148" s="935">
        <v>3143</v>
      </c>
      <c r="B3148" s="919"/>
      <c r="C3148" s="920"/>
      <c r="D3148" s="931"/>
      <c r="E3148" s="893" t="b">
        <f t="shared" ca="1" si="128"/>
        <v>1</v>
      </c>
      <c r="F3148" s="893" t="str">
        <f t="array" aca="1" ref="F3148" ca="1">IF(G3148&lt;&gt;"",INDIRECT("'"&amp;G3148&amp;"'!"&amp;H3148),"")</f>
        <v/>
      </c>
      <c r="G3148" s="560"/>
      <c r="H3148" s="893"/>
      <c r="I3148" s="931"/>
      <c r="J3148" s="931"/>
      <c r="K3148" s="931"/>
      <c r="L3148" s="920"/>
      <c r="M3148" s="920"/>
      <c r="N3148" s="920"/>
      <c r="S3148" s="919"/>
    </row>
    <row r="3149" spans="1:19" ht="12.75" customHeight="1" x14ac:dyDescent="0.15">
      <c r="A3149" s="935">
        <v>3144</v>
      </c>
      <c r="B3149" s="919"/>
      <c r="C3149" s="920"/>
      <c r="D3149" s="931"/>
      <c r="E3149" s="893" t="b">
        <f t="shared" ca="1" si="128"/>
        <v>1</v>
      </c>
      <c r="F3149" s="893" t="str">
        <f t="array" aca="1" ref="F3149" ca="1">IF(G3149&lt;&gt;"",INDIRECT("'"&amp;G3149&amp;"'!"&amp;H3149),"")</f>
        <v/>
      </c>
      <c r="G3149" s="560"/>
      <c r="H3149" s="893"/>
      <c r="I3149" s="931"/>
      <c r="J3149" s="931"/>
      <c r="K3149" s="931"/>
      <c r="L3149" s="920"/>
      <c r="M3149" s="920"/>
      <c r="N3149" s="920"/>
      <c r="S3149" s="919"/>
    </row>
    <row r="3150" spans="1:19" ht="12.75" customHeight="1" x14ac:dyDescent="0.15">
      <c r="A3150" s="935">
        <v>3145</v>
      </c>
      <c r="B3150" s="919"/>
      <c r="C3150" s="920"/>
      <c r="D3150" s="931"/>
      <c r="E3150" s="893" t="b">
        <f t="shared" ca="1" si="128"/>
        <v>1</v>
      </c>
      <c r="F3150" s="893" t="str">
        <f t="array" aca="1" ref="F3150" ca="1">IF(G3150&lt;&gt;"",INDIRECT("'"&amp;G3150&amp;"'!"&amp;H3150),"")</f>
        <v/>
      </c>
      <c r="G3150" s="560"/>
      <c r="H3150" s="893"/>
      <c r="I3150" s="931"/>
      <c r="J3150" s="931"/>
      <c r="K3150" s="931"/>
      <c r="L3150" s="920"/>
      <c r="M3150" s="920"/>
      <c r="N3150" s="920"/>
      <c r="S3150" s="919"/>
    </row>
    <row r="3151" spans="1:19" ht="12.75" customHeight="1" x14ac:dyDescent="0.15">
      <c r="A3151" s="935">
        <v>3146</v>
      </c>
      <c r="B3151" s="919"/>
      <c r="C3151" s="920"/>
      <c r="D3151" s="931"/>
      <c r="E3151" s="893" t="b">
        <f t="shared" ca="1" si="128"/>
        <v>1</v>
      </c>
      <c r="F3151" s="893" t="str">
        <f t="array" aca="1" ref="F3151" ca="1">IF(G3151&lt;&gt;"",INDIRECT("'"&amp;G3151&amp;"'!"&amp;H3151),"")</f>
        <v/>
      </c>
      <c r="G3151" s="560"/>
      <c r="H3151" s="893"/>
      <c r="I3151" s="931"/>
      <c r="J3151" s="931"/>
      <c r="K3151" s="931"/>
      <c r="L3151" s="920"/>
      <c r="M3151" s="920"/>
      <c r="N3151" s="920"/>
      <c r="S3151" s="919"/>
    </row>
    <row r="3152" spans="1:19" ht="12.75" customHeight="1" x14ac:dyDescent="0.15">
      <c r="A3152" s="935">
        <v>3147</v>
      </c>
      <c r="B3152" s="919"/>
      <c r="C3152" s="920"/>
      <c r="D3152" s="931"/>
      <c r="E3152" s="893" t="b">
        <f t="shared" ca="1" si="128"/>
        <v>1</v>
      </c>
      <c r="F3152" s="893" t="str">
        <f t="array" aca="1" ref="F3152" ca="1">IF(G3152&lt;&gt;"",INDIRECT("'"&amp;G3152&amp;"'!"&amp;H3152),"")</f>
        <v/>
      </c>
      <c r="G3152" s="560"/>
      <c r="H3152" s="893"/>
      <c r="I3152" s="931"/>
      <c r="J3152" s="931"/>
      <c r="K3152" s="931"/>
      <c r="L3152" s="920"/>
      <c r="M3152" s="920"/>
      <c r="N3152" s="920"/>
      <c r="S3152" s="919"/>
    </row>
    <row r="3153" spans="1:19" ht="12.75" customHeight="1" x14ac:dyDescent="0.15">
      <c r="A3153" s="935">
        <v>3148</v>
      </c>
      <c r="B3153" s="919"/>
      <c r="C3153" s="920"/>
      <c r="D3153" s="931"/>
      <c r="E3153" s="893" t="b">
        <f t="shared" ca="1" si="128"/>
        <v>1</v>
      </c>
      <c r="F3153" s="893" t="str">
        <f t="array" aca="1" ref="F3153" ca="1">IF(G3153&lt;&gt;"",INDIRECT("'"&amp;G3153&amp;"'!"&amp;H3153),"")</f>
        <v/>
      </c>
      <c r="G3153" s="560"/>
      <c r="H3153" s="893"/>
      <c r="I3153" s="931"/>
      <c r="J3153" s="931"/>
      <c r="K3153" s="931"/>
      <c r="L3153" s="920"/>
      <c r="M3153" s="920"/>
      <c r="N3153" s="920"/>
      <c r="S3153" s="919"/>
    </row>
    <row r="3154" spans="1:19" ht="12.75" customHeight="1" x14ac:dyDescent="0.15">
      <c r="A3154" s="935">
        <v>3149</v>
      </c>
      <c r="B3154" s="919"/>
      <c r="C3154" s="920"/>
      <c r="D3154" s="931"/>
      <c r="E3154" s="893" t="b">
        <f t="shared" ca="1" si="128"/>
        <v>1</v>
      </c>
      <c r="F3154" s="893" t="str">
        <f t="array" aca="1" ref="F3154" ca="1">IF(G3154&lt;&gt;"",INDIRECT("'"&amp;G3154&amp;"'!"&amp;H3154),"")</f>
        <v/>
      </c>
      <c r="G3154" s="560"/>
      <c r="H3154" s="893"/>
      <c r="I3154" s="931"/>
      <c r="J3154" s="931"/>
      <c r="K3154" s="931"/>
      <c r="L3154" s="920"/>
      <c r="M3154" s="920"/>
      <c r="N3154" s="920"/>
      <c r="S3154" s="919"/>
    </row>
    <row r="3155" spans="1:19" ht="12.75" customHeight="1" x14ac:dyDescent="0.15">
      <c r="A3155" s="935">
        <v>3150</v>
      </c>
      <c r="B3155" s="919"/>
      <c r="C3155" s="920"/>
      <c r="D3155" s="931"/>
      <c r="E3155" s="893" t="b">
        <f t="shared" ca="1" si="128"/>
        <v>1</v>
      </c>
      <c r="F3155" s="893" t="str">
        <f t="array" aca="1" ref="F3155" ca="1">IF(G3155&lt;&gt;"",INDIRECT("'"&amp;G3155&amp;"'!"&amp;H3155),"")</f>
        <v/>
      </c>
      <c r="G3155" s="560"/>
      <c r="H3155" s="893"/>
      <c r="I3155" s="931"/>
      <c r="J3155" s="931"/>
      <c r="K3155" s="931"/>
      <c r="L3155" s="920"/>
      <c r="M3155" s="920"/>
      <c r="N3155" s="920"/>
      <c r="S3155" s="919"/>
    </row>
    <row r="3156" spans="1:19" ht="12.75" customHeight="1" x14ac:dyDescent="0.15">
      <c r="A3156" s="935">
        <v>3151</v>
      </c>
      <c r="B3156" s="919"/>
      <c r="C3156" s="920"/>
      <c r="D3156" s="931"/>
      <c r="E3156" s="893" t="b">
        <f t="shared" ca="1" si="128"/>
        <v>1</v>
      </c>
      <c r="F3156" s="893" t="str">
        <f t="array" aca="1" ref="F3156" ca="1">IF(G3156&lt;&gt;"",INDIRECT("'"&amp;G3156&amp;"'!"&amp;H3156),"")</f>
        <v/>
      </c>
      <c r="G3156" s="560"/>
      <c r="H3156" s="893"/>
      <c r="I3156" s="931"/>
      <c r="J3156" s="931"/>
      <c r="K3156" s="931"/>
      <c r="L3156" s="920"/>
      <c r="M3156" s="920"/>
      <c r="N3156" s="920"/>
      <c r="S3156" s="919"/>
    </row>
    <row r="3157" spans="1:19" ht="12.75" customHeight="1" x14ac:dyDescent="0.15">
      <c r="A3157" s="935">
        <v>3152</v>
      </c>
      <c r="B3157" s="919"/>
      <c r="C3157" s="920"/>
      <c r="D3157" s="931"/>
      <c r="E3157" s="893" t="b">
        <f t="shared" ca="1" si="128"/>
        <v>1</v>
      </c>
      <c r="F3157" s="893" t="str">
        <f t="array" aca="1" ref="F3157" ca="1">IF(G3157&lt;&gt;"",INDIRECT("'"&amp;G3157&amp;"'!"&amp;H3157),"")</f>
        <v/>
      </c>
      <c r="G3157" s="560"/>
      <c r="H3157" s="893"/>
      <c r="I3157" s="931"/>
      <c r="J3157" s="931"/>
      <c r="K3157" s="931"/>
      <c r="L3157" s="920"/>
      <c r="M3157" s="920"/>
      <c r="N3157" s="920"/>
      <c r="S3157" s="919"/>
    </row>
    <row r="3158" spans="1:19" ht="12.75" customHeight="1" x14ac:dyDescent="0.15">
      <c r="A3158" s="935">
        <v>3153</v>
      </c>
      <c r="B3158" s="919"/>
      <c r="C3158" s="920"/>
      <c r="D3158" s="931"/>
      <c r="E3158" s="893" t="b">
        <f t="shared" ca="1" si="128"/>
        <v>1</v>
      </c>
      <c r="F3158" s="893" t="str">
        <f t="array" aca="1" ref="F3158" ca="1">IF(G3158&lt;&gt;"",INDIRECT("'"&amp;G3158&amp;"'!"&amp;H3158),"")</f>
        <v/>
      </c>
      <c r="G3158" s="560"/>
      <c r="H3158" s="893"/>
      <c r="I3158" s="931"/>
      <c r="J3158" s="931"/>
      <c r="K3158" s="931"/>
      <c r="L3158" s="920"/>
      <c r="M3158" s="920"/>
      <c r="N3158" s="920"/>
      <c r="S3158" s="919"/>
    </row>
    <row r="3159" spans="1:19" ht="12.75" customHeight="1" x14ac:dyDescent="0.15">
      <c r="A3159" s="935">
        <v>3154</v>
      </c>
      <c r="B3159" s="919"/>
      <c r="C3159" s="920"/>
      <c r="D3159" s="931"/>
      <c r="E3159" s="893" t="b">
        <f t="shared" ca="1" si="128"/>
        <v>1</v>
      </c>
      <c r="F3159" s="893" t="str">
        <f t="array" aca="1" ref="F3159" ca="1">IF(G3159&lt;&gt;"",INDIRECT("'"&amp;G3159&amp;"'!"&amp;H3159),"")</f>
        <v/>
      </c>
      <c r="G3159" s="560"/>
      <c r="H3159" s="893"/>
      <c r="I3159" s="931"/>
      <c r="J3159" s="931"/>
      <c r="K3159" s="931"/>
      <c r="L3159" s="920"/>
      <c r="M3159" s="920"/>
      <c r="N3159" s="920"/>
      <c r="S3159" s="919"/>
    </row>
    <row r="3160" spans="1:19" ht="12.75" customHeight="1" x14ac:dyDescent="0.15">
      <c r="A3160" s="935">
        <v>3155</v>
      </c>
      <c r="B3160" s="919"/>
      <c r="C3160" s="920"/>
      <c r="D3160" s="931"/>
      <c r="E3160" s="893" t="b">
        <f t="shared" ca="1" si="128"/>
        <v>1</v>
      </c>
      <c r="F3160" s="893" t="str">
        <f t="array" aca="1" ref="F3160" ca="1">IF(G3160&lt;&gt;"",INDIRECT("'"&amp;G3160&amp;"'!"&amp;H3160),"")</f>
        <v/>
      </c>
      <c r="G3160" s="560"/>
      <c r="H3160" s="893"/>
      <c r="I3160" s="931"/>
      <c r="J3160" s="931"/>
      <c r="K3160" s="931"/>
      <c r="L3160" s="920"/>
      <c r="M3160" s="920"/>
      <c r="N3160" s="920"/>
      <c r="S3160" s="919"/>
    </row>
    <row r="3161" spans="1:19" ht="12.75" customHeight="1" x14ac:dyDescent="0.15">
      <c r="A3161" s="935">
        <v>3156</v>
      </c>
      <c r="B3161" s="919"/>
      <c r="C3161" s="920"/>
      <c r="D3161" s="931"/>
      <c r="E3161" s="893" t="b">
        <f t="shared" ca="1" si="128"/>
        <v>1</v>
      </c>
      <c r="F3161" s="893" t="str">
        <f t="array" aca="1" ref="F3161" ca="1">IF(G3161&lt;&gt;"",INDIRECT("'"&amp;G3161&amp;"'!"&amp;H3161),"")</f>
        <v/>
      </c>
      <c r="G3161" s="560"/>
      <c r="H3161" s="893"/>
      <c r="I3161" s="931"/>
      <c r="J3161" s="931"/>
      <c r="K3161" s="931"/>
      <c r="L3161" s="920"/>
      <c r="M3161" s="920"/>
      <c r="N3161" s="920"/>
      <c r="S3161" s="919"/>
    </row>
    <row r="3162" spans="1:19" ht="12.75" customHeight="1" x14ac:dyDescent="0.15">
      <c r="A3162" s="935">
        <v>3157</v>
      </c>
      <c r="B3162" s="919"/>
      <c r="C3162" s="920"/>
      <c r="D3162" s="931"/>
      <c r="E3162" s="893" t="b">
        <f t="shared" ca="1" si="128"/>
        <v>1</v>
      </c>
      <c r="F3162" s="893" t="str">
        <f t="array" aca="1" ref="F3162" ca="1">IF(G3162&lt;&gt;"",INDIRECT("'"&amp;G3162&amp;"'!"&amp;H3162),"")</f>
        <v/>
      </c>
      <c r="G3162" s="560"/>
      <c r="H3162" s="893"/>
      <c r="I3162" s="931"/>
      <c r="J3162" s="931"/>
      <c r="K3162" s="931"/>
      <c r="L3162" s="920"/>
      <c r="M3162" s="920"/>
      <c r="N3162" s="920"/>
      <c r="S3162" s="919"/>
    </row>
    <row r="3163" spans="1:19" ht="12.75" customHeight="1" x14ac:dyDescent="0.15">
      <c r="A3163" s="935">
        <v>3158</v>
      </c>
      <c r="B3163" s="919"/>
      <c r="C3163" s="920"/>
      <c r="D3163" s="931"/>
      <c r="E3163" s="893" t="b">
        <f t="shared" ca="1" si="128"/>
        <v>1</v>
      </c>
      <c r="F3163" s="893" t="str">
        <f t="array" aca="1" ref="F3163" ca="1">IF(G3163&lt;&gt;"",INDIRECT("'"&amp;G3163&amp;"'!"&amp;H3163),"")</f>
        <v/>
      </c>
      <c r="G3163" s="560"/>
      <c r="H3163" s="893"/>
      <c r="I3163" s="931"/>
      <c r="J3163" s="931"/>
      <c r="K3163" s="931"/>
      <c r="L3163" s="920"/>
      <c r="M3163" s="920"/>
      <c r="N3163" s="920"/>
      <c r="S3163" s="919"/>
    </row>
    <row r="3164" spans="1:19" ht="12.75" customHeight="1" x14ac:dyDescent="0.15">
      <c r="A3164" s="935">
        <v>3159</v>
      </c>
      <c r="B3164" s="919"/>
      <c r="C3164" s="920"/>
      <c r="D3164" s="931"/>
      <c r="E3164" s="893" t="b">
        <f t="shared" ca="1" si="128"/>
        <v>1</v>
      </c>
      <c r="F3164" s="893" t="str">
        <f t="array" aca="1" ref="F3164" ca="1">IF(G3164&lt;&gt;"",INDIRECT("'"&amp;G3164&amp;"'!"&amp;H3164),"")</f>
        <v/>
      </c>
      <c r="G3164" s="560"/>
      <c r="H3164" s="893"/>
      <c r="I3164" s="931"/>
      <c r="J3164" s="931"/>
      <c r="K3164" s="931"/>
      <c r="L3164" s="920"/>
      <c r="M3164" s="920"/>
      <c r="N3164" s="920"/>
      <c r="S3164" s="919"/>
    </row>
    <row r="3165" spans="1:19" ht="12.75" customHeight="1" x14ac:dyDescent="0.15">
      <c r="A3165" s="935">
        <v>3160</v>
      </c>
      <c r="B3165" s="919"/>
      <c r="C3165" s="920"/>
      <c r="D3165" s="931"/>
      <c r="E3165" s="893" t="b">
        <f t="shared" ca="1" si="128"/>
        <v>1</v>
      </c>
      <c r="F3165" s="893" t="str">
        <f t="array" aca="1" ref="F3165" ca="1">IF(G3165&lt;&gt;"",INDIRECT("'"&amp;G3165&amp;"'!"&amp;H3165),"")</f>
        <v/>
      </c>
      <c r="G3165" s="560"/>
      <c r="H3165" s="893"/>
      <c r="I3165" s="931"/>
      <c r="J3165" s="931"/>
      <c r="K3165" s="931"/>
      <c r="L3165" s="920"/>
      <c r="M3165" s="920"/>
      <c r="N3165" s="920"/>
      <c r="S3165" s="919"/>
    </row>
    <row r="3166" spans="1:19" ht="12.75" customHeight="1" x14ac:dyDescent="0.15">
      <c r="A3166" s="935">
        <v>3161</v>
      </c>
      <c r="B3166" s="919"/>
      <c r="C3166" s="920"/>
      <c r="D3166" s="931"/>
      <c r="E3166" s="893" t="b">
        <f t="shared" ca="1" si="128"/>
        <v>1</v>
      </c>
      <c r="F3166" s="893" t="str">
        <f t="array" aca="1" ref="F3166" ca="1">IF(G3166&lt;&gt;"",INDIRECT("'"&amp;G3166&amp;"'!"&amp;H3166),"")</f>
        <v/>
      </c>
      <c r="G3166" s="560"/>
      <c r="H3166" s="893"/>
      <c r="I3166" s="931"/>
      <c r="J3166" s="931"/>
      <c r="K3166" s="931"/>
      <c r="L3166" s="920"/>
      <c r="M3166" s="920"/>
      <c r="N3166" s="920"/>
      <c r="S3166" s="919"/>
    </row>
    <row r="3167" spans="1:19" ht="12.75" customHeight="1" x14ac:dyDescent="0.15">
      <c r="A3167" s="935">
        <v>3162</v>
      </c>
      <c r="B3167" s="919"/>
      <c r="C3167" s="920"/>
      <c r="D3167" s="931"/>
      <c r="E3167" s="893" t="b">
        <f t="shared" ca="1" si="128"/>
        <v>1</v>
      </c>
      <c r="F3167" s="893" t="str">
        <f t="array" aca="1" ref="F3167" ca="1">IF(G3167&lt;&gt;"",INDIRECT("'"&amp;G3167&amp;"'!"&amp;H3167),"")</f>
        <v/>
      </c>
      <c r="G3167" s="560"/>
      <c r="H3167" s="893"/>
      <c r="I3167" s="931"/>
      <c r="J3167" s="931"/>
      <c r="K3167" s="931"/>
      <c r="L3167" s="920"/>
      <c r="M3167" s="920"/>
      <c r="N3167" s="920"/>
      <c r="S3167" s="919"/>
    </row>
    <row r="3168" spans="1:19" ht="12.75" customHeight="1" x14ac:dyDescent="0.15">
      <c r="A3168" s="935">
        <v>3163</v>
      </c>
      <c r="B3168" s="919"/>
      <c r="C3168" s="920"/>
      <c r="D3168" s="931"/>
      <c r="E3168" s="893" t="b">
        <f t="shared" ca="1" si="128"/>
        <v>1</v>
      </c>
      <c r="F3168" s="893" t="str">
        <f t="array" aca="1" ref="F3168" ca="1">IF(G3168&lt;&gt;"",INDIRECT("'"&amp;G3168&amp;"'!"&amp;H3168),"")</f>
        <v/>
      </c>
      <c r="G3168" s="560"/>
      <c r="H3168" s="893"/>
      <c r="I3168" s="931"/>
      <c r="J3168" s="931"/>
      <c r="K3168" s="931"/>
      <c r="L3168" s="920"/>
      <c r="M3168" s="920"/>
      <c r="N3168" s="920"/>
      <c r="S3168" s="919"/>
    </row>
    <row r="3169" spans="1:19" ht="12.75" customHeight="1" x14ac:dyDescent="0.15">
      <c r="A3169" s="914">
        <v>3164</v>
      </c>
      <c r="B3169" s="929">
        <f>'BudgetSum 2-4'!I5</f>
        <v>0</v>
      </c>
      <c r="C3169" s="930">
        <f t="shared" ref="C3169:C3176" si="129">A3169-B3169</f>
        <v>3164</v>
      </c>
      <c r="D3169" s="920"/>
      <c r="E3169" s="893" t="b">
        <f t="shared" ca="1" si="128"/>
        <v>1</v>
      </c>
      <c r="F3169" s="932">
        <f t="array" aca="1" ref="F3169" ca="1">IF(G3169&lt;&gt;"",INDIRECT("'"&amp;G3169&amp;"'!"&amp;H3169),"")</f>
        <v>0</v>
      </c>
      <c r="G3169" s="560" t="s">
        <v>4690</v>
      </c>
      <c r="H3169" s="893" t="s">
        <v>5492</v>
      </c>
      <c r="I3169" s="920"/>
      <c r="J3169" s="920"/>
      <c r="K3169" s="920"/>
      <c r="L3169" s="920"/>
      <c r="M3169" s="920"/>
      <c r="N3169" s="920"/>
      <c r="S3169" s="919"/>
    </row>
    <row r="3170" spans="1:19" ht="12.75" customHeight="1" x14ac:dyDescent="0.15">
      <c r="A3170" s="914">
        <v>3165</v>
      </c>
      <c r="B3170" s="929">
        <f>'BudgetSum 2-4'!I9</f>
        <v>0</v>
      </c>
      <c r="C3170" s="930">
        <f t="shared" si="129"/>
        <v>3165</v>
      </c>
      <c r="D3170" s="920"/>
      <c r="E3170" s="893" t="b">
        <f t="shared" ca="1" si="128"/>
        <v>1</v>
      </c>
      <c r="F3170" s="932">
        <f t="array" aca="1" ref="F3170" ca="1">IF(G3170&lt;&gt;"",INDIRECT("'"&amp;G3170&amp;"'!"&amp;H3170),"")</f>
        <v>0</v>
      </c>
      <c r="G3170" s="560" t="s">
        <v>4690</v>
      </c>
      <c r="H3170" s="893" t="s">
        <v>5493</v>
      </c>
      <c r="I3170" s="920"/>
      <c r="J3170" s="920"/>
      <c r="K3170" s="920"/>
      <c r="L3170" s="920"/>
      <c r="M3170" s="920"/>
      <c r="N3170" s="920"/>
      <c r="S3170" s="919"/>
    </row>
    <row r="3171" spans="1:19" ht="12.75" customHeight="1" x14ac:dyDescent="0.15">
      <c r="A3171" s="914">
        <v>3166</v>
      </c>
      <c r="B3171" s="929">
        <f>'BudgetSum 2-4'!I22</f>
        <v>0</v>
      </c>
      <c r="C3171" s="930">
        <f t="shared" si="129"/>
        <v>3166</v>
      </c>
      <c r="D3171" s="920"/>
      <c r="E3171" s="893" t="b">
        <f t="shared" ca="1" si="128"/>
        <v>1</v>
      </c>
      <c r="F3171" s="932">
        <f t="array" aca="1" ref="F3171" ca="1">IF(G3171&lt;&gt;"",INDIRECT("'"&amp;G3171&amp;"'!"&amp;H3171),"")</f>
        <v>0</v>
      </c>
      <c r="G3171" s="560" t="s">
        <v>4690</v>
      </c>
      <c r="H3171" s="893" t="s">
        <v>5494</v>
      </c>
      <c r="I3171" s="920"/>
      <c r="J3171" s="920"/>
      <c r="K3171" s="920"/>
      <c r="L3171" s="920"/>
      <c r="M3171" s="920"/>
      <c r="N3171" s="920"/>
      <c r="S3171" s="919"/>
    </row>
    <row r="3172" spans="1:19" ht="12.75" customHeight="1" x14ac:dyDescent="0.15">
      <c r="A3172" s="914">
        <v>3167</v>
      </c>
      <c r="B3172" s="929">
        <f>'BudgetSum 2-4'!C45</f>
        <v>0</v>
      </c>
      <c r="C3172" s="930">
        <f t="shared" si="129"/>
        <v>3167</v>
      </c>
      <c r="D3172" s="920"/>
      <c r="E3172" s="893" t="b">
        <f t="shared" ca="1" si="128"/>
        <v>1</v>
      </c>
      <c r="F3172" s="932">
        <f t="array" aca="1" ref="F3172" ca="1">IF(G3172&lt;&gt;"",INDIRECT("'"&amp;G3172&amp;"'!"&amp;H3172),"")</f>
        <v>0</v>
      </c>
      <c r="G3172" s="560" t="s">
        <v>4690</v>
      </c>
      <c r="H3172" s="893" t="s">
        <v>5495</v>
      </c>
      <c r="I3172" s="920"/>
      <c r="J3172" s="920"/>
      <c r="K3172" s="920"/>
      <c r="L3172" s="920"/>
      <c r="M3172" s="920"/>
      <c r="N3172" s="920"/>
      <c r="S3172" s="919"/>
    </row>
    <row r="3173" spans="1:19" ht="12.75" customHeight="1" x14ac:dyDescent="0.15">
      <c r="A3173" s="914">
        <v>3168</v>
      </c>
      <c r="B3173" s="929">
        <f>'BudgetSum 2-4'!C46</f>
        <v>0</v>
      </c>
      <c r="C3173" s="930">
        <f t="shared" si="129"/>
        <v>3168</v>
      </c>
      <c r="D3173" s="920"/>
      <c r="E3173" s="893" t="b">
        <f t="shared" ca="1" si="128"/>
        <v>1</v>
      </c>
      <c r="F3173" s="932">
        <f t="array" aca="1" ref="F3173" ca="1">IF(G3173&lt;&gt;"",INDIRECT("'"&amp;G3173&amp;"'!"&amp;H3173),"")</f>
        <v>0</v>
      </c>
      <c r="G3173" s="560" t="s">
        <v>4690</v>
      </c>
      <c r="H3173" s="893" t="s">
        <v>4826</v>
      </c>
      <c r="I3173" s="920"/>
      <c r="J3173" s="920"/>
      <c r="K3173" s="920"/>
      <c r="L3173" s="920"/>
      <c r="M3173" s="920"/>
      <c r="N3173" s="920"/>
      <c r="S3173" s="919"/>
    </row>
    <row r="3174" spans="1:19" ht="12.75" customHeight="1" x14ac:dyDescent="0.15">
      <c r="A3174" s="914">
        <v>3169</v>
      </c>
      <c r="B3174" s="929">
        <f>'BudgetSum 2-4'!C78</f>
        <v>0</v>
      </c>
      <c r="C3174" s="930">
        <f t="shared" si="129"/>
        <v>3169</v>
      </c>
      <c r="D3174" s="920"/>
      <c r="E3174" s="893" t="b">
        <f t="shared" ca="1" si="128"/>
        <v>1</v>
      </c>
      <c r="F3174" s="932">
        <f t="array" aca="1" ref="F3174" ca="1">IF(G3174&lt;&gt;"",INDIRECT("'"&amp;G3174&amp;"'!"&amp;H3174),"")</f>
        <v>0</v>
      </c>
      <c r="G3174" s="560" t="s">
        <v>4690</v>
      </c>
      <c r="H3174" s="893" t="s">
        <v>5496</v>
      </c>
      <c r="I3174" s="920"/>
      <c r="J3174" s="920"/>
      <c r="K3174" s="920"/>
      <c r="L3174" s="920"/>
      <c r="M3174" s="920"/>
      <c r="N3174" s="920"/>
      <c r="S3174" s="919"/>
    </row>
    <row r="3175" spans="1:19" ht="12.75" customHeight="1" x14ac:dyDescent="0.15">
      <c r="A3175" s="914">
        <v>3170</v>
      </c>
      <c r="B3175" s="929">
        <f>'BudgetSum 2-4'!C79</f>
        <v>0</v>
      </c>
      <c r="C3175" s="930">
        <f t="shared" si="129"/>
        <v>3170</v>
      </c>
      <c r="D3175" s="920"/>
      <c r="E3175" s="893" t="b">
        <f t="shared" ca="1" si="128"/>
        <v>1</v>
      </c>
      <c r="F3175" s="932">
        <f t="array" aca="1" ref="F3175" ca="1">IF(G3175&lt;&gt;"",INDIRECT("'"&amp;G3175&amp;"'!"&amp;H3175),"")</f>
        <v>0</v>
      </c>
      <c r="G3175" s="560" t="s">
        <v>4690</v>
      </c>
      <c r="H3175" s="893" t="s">
        <v>5497</v>
      </c>
      <c r="I3175" s="920"/>
      <c r="J3175" s="920"/>
      <c r="K3175" s="920"/>
      <c r="L3175" s="920"/>
      <c r="M3175" s="920"/>
      <c r="N3175" s="920"/>
      <c r="S3175" s="919"/>
    </row>
    <row r="3176" spans="1:19" ht="12.75" customHeight="1" x14ac:dyDescent="0.15">
      <c r="A3176" s="914">
        <v>3171</v>
      </c>
      <c r="B3176" s="929">
        <f>'BudgetSum 2-4'!C80</f>
        <v>0</v>
      </c>
      <c r="C3176" s="930">
        <f t="shared" si="129"/>
        <v>3171</v>
      </c>
      <c r="D3176" s="920"/>
      <c r="E3176" s="893" t="b">
        <f t="shared" ca="1" si="128"/>
        <v>1</v>
      </c>
      <c r="F3176" s="932">
        <f t="array" aca="1" ref="F3176" ca="1">IF(G3176&lt;&gt;"",INDIRECT("'"&amp;G3176&amp;"'!"&amp;H3176),"")</f>
        <v>0</v>
      </c>
      <c r="G3176" s="560" t="s">
        <v>4690</v>
      </c>
      <c r="H3176" s="893" t="s">
        <v>5498</v>
      </c>
      <c r="I3176" s="920"/>
      <c r="J3176" s="920"/>
      <c r="K3176" s="920"/>
      <c r="L3176" s="920"/>
      <c r="M3176" s="920"/>
      <c r="N3176" s="920"/>
      <c r="S3176" s="919"/>
    </row>
    <row r="3177" spans="1:19" ht="12.75" customHeight="1" x14ac:dyDescent="0.15">
      <c r="A3177" s="935">
        <v>3172</v>
      </c>
      <c r="B3177" s="919"/>
      <c r="C3177" s="920"/>
      <c r="D3177" s="920"/>
      <c r="E3177" s="893" t="b">
        <f t="shared" ca="1" si="128"/>
        <v>1</v>
      </c>
      <c r="F3177" s="893" t="str">
        <f t="array" aca="1" ref="F3177" ca="1">IF(G3177&lt;&gt;"",INDIRECT("'"&amp;G3177&amp;"'!"&amp;H3177),"")</f>
        <v/>
      </c>
      <c r="G3177" s="560"/>
      <c r="H3177" s="893"/>
      <c r="I3177" s="920"/>
      <c r="J3177" s="920"/>
      <c r="K3177" s="920"/>
      <c r="L3177" s="920"/>
      <c r="M3177" s="920"/>
      <c r="N3177" s="920"/>
      <c r="S3177" s="919"/>
    </row>
    <row r="3178" spans="1:19" ht="12.75" customHeight="1" x14ac:dyDescent="0.15">
      <c r="A3178" s="914">
        <v>3173</v>
      </c>
      <c r="B3178" s="929">
        <f>'BudgetSum 2-4'!D45</f>
        <v>0</v>
      </c>
      <c r="C3178" s="930">
        <f t="shared" ref="C3178:C3182" si="130">A3178-B3178</f>
        <v>3173</v>
      </c>
      <c r="D3178" s="920"/>
      <c r="E3178" s="893" t="b">
        <f t="shared" ca="1" si="128"/>
        <v>1</v>
      </c>
      <c r="F3178" s="932">
        <f t="array" aca="1" ref="F3178" ca="1">IF(G3178&lt;&gt;"",INDIRECT("'"&amp;G3178&amp;"'!"&amp;H3178),"")</f>
        <v>0</v>
      </c>
      <c r="G3178" s="560" t="s">
        <v>4690</v>
      </c>
      <c r="H3178" s="893" t="s">
        <v>5499</v>
      </c>
      <c r="I3178" s="920"/>
      <c r="J3178" s="920"/>
      <c r="K3178" s="920"/>
      <c r="L3178" s="920"/>
      <c r="M3178" s="920"/>
      <c r="N3178" s="920"/>
      <c r="S3178" s="919"/>
    </row>
    <row r="3179" spans="1:19" ht="12.75" customHeight="1" x14ac:dyDescent="0.15">
      <c r="A3179" s="914">
        <v>3174</v>
      </c>
      <c r="B3179" s="929">
        <f>'BudgetSum 2-4'!D46</f>
        <v>0</v>
      </c>
      <c r="C3179" s="930">
        <f t="shared" si="130"/>
        <v>3174</v>
      </c>
      <c r="D3179" s="920"/>
      <c r="E3179" s="893" t="b">
        <f t="shared" ca="1" si="128"/>
        <v>1</v>
      </c>
      <c r="F3179" s="932">
        <f t="array" aca="1" ref="F3179" ca="1">IF(G3179&lt;&gt;"",INDIRECT("'"&amp;G3179&amp;"'!"&amp;H3179),"")</f>
        <v>0</v>
      </c>
      <c r="G3179" s="560" t="s">
        <v>4690</v>
      </c>
      <c r="H3179" s="893" t="s">
        <v>4863</v>
      </c>
      <c r="I3179" s="920"/>
      <c r="J3179" s="920"/>
      <c r="K3179" s="920"/>
      <c r="L3179" s="920"/>
      <c r="M3179" s="920"/>
      <c r="N3179" s="920"/>
      <c r="S3179" s="919"/>
    </row>
    <row r="3180" spans="1:19" ht="12.75" customHeight="1" x14ac:dyDescent="0.15">
      <c r="A3180" s="914">
        <v>3175</v>
      </c>
      <c r="B3180" s="929">
        <f>'BudgetSum 2-4'!D78</f>
        <v>0</v>
      </c>
      <c r="C3180" s="930">
        <f t="shared" si="130"/>
        <v>3175</v>
      </c>
      <c r="D3180" s="920"/>
      <c r="E3180" s="893" t="b">
        <f t="shared" ca="1" si="128"/>
        <v>1</v>
      </c>
      <c r="F3180" s="932">
        <f t="array" aca="1" ref="F3180" ca="1">IF(G3180&lt;&gt;"",INDIRECT("'"&amp;G3180&amp;"'!"&amp;H3180),"")</f>
        <v>0</v>
      </c>
      <c r="G3180" s="560" t="s">
        <v>4690</v>
      </c>
      <c r="H3180" s="893" t="s">
        <v>5500</v>
      </c>
      <c r="I3180" s="920"/>
      <c r="J3180" s="920"/>
      <c r="K3180" s="920"/>
      <c r="L3180" s="920"/>
      <c r="M3180" s="920"/>
      <c r="N3180" s="920"/>
      <c r="S3180" s="919"/>
    </row>
    <row r="3181" spans="1:19" ht="12.75" customHeight="1" x14ac:dyDescent="0.15">
      <c r="A3181" s="914">
        <v>3176</v>
      </c>
      <c r="B3181" s="929">
        <f>'BudgetSum 2-4'!D79</f>
        <v>0</v>
      </c>
      <c r="C3181" s="930">
        <f t="shared" si="130"/>
        <v>3176</v>
      </c>
      <c r="D3181" s="920"/>
      <c r="E3181" s="893" t="b">
        <f t="shared" ca="1" si="128"/>
        <v>1</v>
      </c>
      <c r="F3181" s="932">
        <f t="array" aca="1" ref="F3181" ca="1">IF(G3181&lt;&gt;"",INDIRECT("'"&amp;G3181&amp;"'!"&amp;H3181),"")</f>
        <v>0</v>
      </c>
      <c r="G3181" s="560" t="s">
        <v>4690</v>
      </c>
      <c r="H3181" s="893" t="s">
        <v>5501</v>
      </c>
      <c r="I3181" s="920"/>
      <c r="J3181" s="920"/>
      <c r="K3181" s="920"/>
      <c r="L3181" s="920"/>
      <c r="M3181" s="920"/>
      <c r="N3181" s="920"/>
      <c r="S3181" s="919"/>
    </row>
    <row r="3182" spans="1:19" ht="12.75" customHeight="1" x14ac:dyDescent="0.15">
      <c r="A3182" s="914">
        <v>3177</v>
      </c>
      <c r="B3182" s="929">
        <f>'BudgetSum 2-4'!D80</f>
        <v>0</v>
      </c>
      <c r="C3182" s="930">
        <f t="shared" si="130"/>
        <v>3177</v>
      </c>
      <c r="D3182" s="920"/>
      <c r="E3182" s="893" t="b">
        <f t="shared" ca="1" si="128"/>
        <v>1</v>
      </c>
      <c r="F3182" s="932">
        <f t="array" aca="1" ref="F3182" ca="1">IF(G3182&lt;&gt;"",INDIRECT("'"&amp;G3182&amp;"'!"&amp;H3182),"")</f>
        <v>0</v>
      </c>
      <c r="G3182" s="560" t="s">
        <v>4690</v>
      </c>
      <c r="H3182" s="893" t="s">
        <v>5502</v>
      </c>
      <c r="I3182" s="920"/>
      <c r="J3182" s="920"/>
      <c r="K3182" s="920"/>
      <c r="L3182" s="920"/>
      <c r="M3182" s="920"/>
      <c r="N3182" s="920"/>
      <c r="S3182" s="919"/>
    </row>
    <row r="3183" spans="1:19" ht="12.75" customHeight="1" x14ac:dyDescent="0.15">
      <c r="A3183" s="935">
        <v>3178</v>
      </c>
      <c r="B3183" s="919"/>
      <c r="C3183" s="920"/>
      <c r="D3183" s="920"/>
      <c r="E3183" s="893" t="b">
        <f t="shared" ca="1" si="128"/>
        <v>1</v>
      </c>
      <c r="F3183" s="893" t="str">
        <f t="array" aca="1" ref="F3183" ca="1">IF(G3183&lt;&gt;"",INDIRECT("'"&amp;G3183&amp;"'!"&amp;H3183),"")</f>
        <v/>
      </c>
      <c r="G3183" s="560"/>
      <c r="H3183" s="893"/>
      <c r="I3183" s="920"/>
      <c r="J3183" s="920"/>
      <c r="K3183" s="920"/>
      <c r="L3183" s="920"/>
      <c r="M3183" s="920"/>
      <c r="N3183" s="920"/>
      <c r="S3183" s="919"/>
    </row>
    <row r="3184" spans="1:19" ht="12.75" customHeight="1" x14ac:dyDescent="0.15">
      <c r="A3184" s="935">
        <v>3179</v>
      </c>
      <c r="B3184" s="919"/>
      <c r="C3184" s="920"/>
      <c r="D3184" s="931"/>
      <c r="E3184" s="893" t="b">
        <f t="shared" ca="1" si="128"/>
        <v>1</v>
      </c>
      <c r="F3184" s="893" t="str">
        <f t="array" aca="1" ref="F3184" ca="1">IF(G3184&lt;&gt;"",INDIRECT("'"&amp;G3184&amp;"'!"&amp;H3184),"")</f>
        <v/>
      </c>
      <c r="G3184" s="560"/>
      <c r="H3184" s="893"/>
      <c r="I3184" s="931"/>
      <c r="J3184" s="931"/>
      <c r="K3184" s="931"/>
      <c r="L3184" s="920"/>
      <c r="M3184" s="920"/>
      <c r="N3184" s="920"/>
      <c r="S3184" s="919"/>
    </row>
    <row r="3185" spans="1:19" ht="12.75" customHeight="1" x14ac:dyDescent="0.15">
      <c r="A3185" s="935">
        <v>3180</v>
      </c>
      <c r="B3185" s="919"/>
      <c r="C3185" s="920"/>
      <c r="D3185" s="931"/>
      <c r="E3185" s="893" t="b">
        <f t="shared" ca="1" si="128"/>
        <v>1</v>
      </c>
      <c r="F3185" s="893" t="str">
        <f t="array" aca="1" ref="F3185" ca="1">IF(G3185&lt;&gt;"",INDIRECT("'"&amp;G3185&amp;"'!"&amp;H3185),"")</f>
        <v/>
      </c>
      <c r="G3185" s="560"/>
      <c r="H3185" s="893"/>
      <c r="I3185" s="931"/>
      <c r="J3185" s="931"/>
      <c r="K3185" s="931"/>
      <c r="L3185" s="920"/>
      <c r="M3185" s="920"/>
      <c r="N3185" s="920"/>
      <c r="S3185" s="919"/>
    </row>
    <row r="3186" spans="1:19" ht="12.75" customHeight="1" x14ac:dyDescent="0.15">
      <c r="A3186" s="935">
        <v>3181</v>
      </c>
      <c r="B3186" s="919"/>
      <c r="C3186" s="920"/>
      <c r="D3186" s="931"/>
      <c r="E3186" s="893" t="b">
        <f t="shared" ca="1" si="128"/>
        <v>1</v>
      </c>
      <c r="F3186" s="893" t="str">
        <f t="array" aca="1" ref="F3186" ca="1">IF(G3186&lt;&gt;"",INDIRECT("'"&amp;G3186&amp;"'!"&amp;H3186),"")</f>
        <v/>
      </c>
      <c r="G3186" s="560"/>
      <c r="H3186" s="893"/>
      <c r="I3186" s="931"/>
      <c r="J3186" s="931"/>
      <c r="K3186" s="931"/>
      <c r="L3186" s="920"/>
      <c r="M3186" s="920"/>
      <c r="N3186" s="920"/>
      <c r="S3186" s="919"/>
    </row>
    <row r="3187" spans="1:19" ht="12.75" customHeight="1" x14ac:dyDescent="0.15">
      <c r="A3187" s="935">
        <v>3182</v>
      </c>
      <c r="B3187" s="919"/>
      <c r="C3187" s="920"/>
      <c r="D3187" s="931"/>
      <c r="E3187" s="893" t="b">
        <f t="shared" ca="1" si="128"/>
        <v>1</v>
      </c>
      <c r="F3187" s="893" t="str">
        <f t="array" aca="1" ref="F3187" ca="1">IF(G3187&lt;&gt;"",INDIRECT("'"&amp;G3187&amp;"'!"&amp;H3187),"")</f>
        <v/>
      </c>
      <c r="G3187" s="560"/>
      <c r="H3187" s="893"/>
      <c r="I3187" s="931"/>
      <c r="J3187" s="931"/>
      <c r="K3187" s="931"/>
      <c r="L3187" s="920"/>
      <c r="M3187" s="920"/>
      <c r="N3187" s="920"/>
      <c r="S3187" s="919"/>
    </row>
    <row r="3188" spans="1:19" ht="12.75" customHeight="1" x14ac:dyDescent="0.15">
      <c r="A3188" s="935">
        <v>3183</v>
      </c>
      <c r="B3188" s="919"/>
      <c r="C3188" s="920"/>
      <c r="D3188" s="931"/>
      <c r="E3188" s="893" t="b">
        <f t="shared" ca="1" si="128"/>
        <v>1</v>
      </c>
      <c r="F3188" s="893" t="str">
        <f t="array" aca="1" ref="F3188" ca="1">IF(G3188&lt;&gt;"",INDIRECT("'"&amp;G3188&amp;"'!"&amp;H3188),"")</f>
        <v/>
      </c>
      <c r="G3188" s="560"/>
      <c r="H3188" s="893"/>
      <c r="I3188" s="931"/>
      <c r="J3188" s="931"/>
      <c r="K3188" s="931"/>
      <c r="L3188" s="920"/>
      <c r="M3188" s="920"/>
      <c r="N3188" s="920"/>
      <c r="S3188" s="919"/>
    </row>
    <row r="3189" spans="1:19" ht="12.75" customHeight="1" x14ac:dyDescent="0.15">
      <c r="A3189" s="935">
        <v>3184</v>
      </c>
      <c r="B3189" s="919"/>
      <c r="C3189" s="920"/>
      <c r="D3189" s="931"/>
      <c r="E3189" s="893" t="b">
        <f t="shared" ca="1" si="128"/>
        <v>1</v>
      </c>
      <c r="F3189" s="893" t="str">
        <f t="array" aca="1" ref="F3189" ca="1">IF(G3189&lt;&gt;"",INDIRECT("'"&amp;G3189&amp;"'!"&amp;H3189),"")</f>
        <v/>
      </c>
      <c r="G3189" s="560"/>
      <c r="H3189" s="893"/>
      <c r="I3189" s="931"/>
      <c r="J3189" s="931"/>
      <c r="K3189" s="931"/>
      <c r="L3189" s="920"/>
      <c r="M3189" s="920"/>
      <c r="N3189" s="920"/>
      <c r="S3189" s="919"/>
    </row>
    <row r="3190" spans="1:19" ht="12.75" customHeight="1" x14ac:dyDescent="0.15">
      <c r="A3190" s="935">
        <v>3185</v>
      </c>
      <c r="B3190" s="919"/>
      <c r="C3190" s="920"/>
      <c r="D3190" s="931"/>
      <c r="E3190" s="893" t="b">
        <f t="shared" ca="1" si="128"/>
        <v>1</v>
      </c>
      <c r="F3190" s="893" t="str">
        <f t="array" aca="1" ref="F3190" ca="1">IF(G3190&lt;&gt;"",INDIRECT("'"&amp;G3190&amp;"'!"&amp;H3190),"")</f>
        <v/>
      </c>
      <c r="G3190" s="560"/>
      <c r="H3190" s="893"/>
      <c r="I3190" s="931"/>
      <c r="J3190" s="931"/>
      <c r="K3190" s="931"/>
      <c r="L3190" s="920"/>
      <c r="M3190" s="920"/>
      <c r="N3190" s="920"/>
      <c r="S3190" s="919"/>
    </row>
    <row r="3191" spans="1:19" ht="12.75" customHeight="1" x14ac:dyDescent="0.15">
      <c r="A3191" s="935">
        <v>3186</v>
      </c>
      <c r="B3191" s="919"/>
      <c r="C3191" s="920"/>
      <c r="D3191" s="931"/>
      <c r="E3191" s="893" t="b">
        <f t="shared" ca="1" si="128"/>
        <v>1</v>
      </c>
      <c r="F3191" s="893" t="str">
        <f t="array" aca="1" ref="F3191" ca="1">IF(G3191&lt;&gt;"",INDIRECT("'"&amp;G3191&amp;"'!"&amp;H3191),"")</f>
        <v/>
      </c>
      <c r="G3191" s="560"/>
      <c r="H3191" s="893"/>
      <c r="I3191" s="931"/>
      <c r="J3191" s="931"/>
      <c r="K3191" s="931"/>
      <c r="L3191" s="920"/>
      <c r="M3191" s="920"/>
      <c r="N3191" s="920"/>
      <c r="S3191" s="919"/>
    </row>
    <row r="3192" spans="1:19" ht="12.75" customHeight="1" x14ac:dyDescent="0.15">
      <c r="A3192" s="935">
        <v>3187</v>
      </c>
      <c r="B3192" s="919"/>
      <c r="C3192" s="920"/>
      <c r="D3192" s="931"/>
      <c r="E3192" s="893" t="b">
        <f t="shared" ca="1" si="128"/>
        <v>1</v>
      </c>
      <c r="F3192" s="893" t="str">
        <f t="array" aca="1" ref="F3192" ca="1">IF(G3192&lt;&gt;"",INDIRECT("'"&amp;G3192&amp;"'!"&amp;H3192),"")</f>
        <v/>
      </c>
      <c r="G3192" s="560"/>
      <c r="H3192" s="893"/>
      <c r="I3192" s="931"/>
      <c r="J3192" s="931"/>
      <c r="K3192" s="931"/>
      <c r="L3192" s="920"/>
      <c r="M3192" s="920"/>
      <c r="N3192" s="920"/>
      <c r="S3192" s="919"/>
    </row>
    <row r="3193" spans="1:19" ht="12.75" customHeight="1" x14ac:dyDescent="0.15">
      <c r="A3193" s="935">
        <v>3188</v>
      </c>
      <c r="B3193" s="919"/>
      <c r="C3193" s="920"/>
      <c r="D3193" s="931"/>
      <c r="E3193" s="893" t="b">
        <f t="shared" ca="1" si="128"/>
        <v>1</v>
      </c>
      <c r="F3193" s="893" t="str">
        <f t="array" aca="1" ref="F3193" ca="1">IF(G3193&lt;&gt;"",INDIRECT("'"&amp;G3193&amp;"'!"&amp;H3193),"")</f>
        <v/>
      </c>
      <c r="G3193" s="560"/>
      <c r="H3193" s="893"/>
      <c r="I3193" s="931"/>
      <c r="J3193" s="931"/>
      <c r="K3193" s="931"/>
      <c r="L3193" s="920"/>
      <c r="M3193" s="920"/>
      <c r="N3193" s="920"/>
      <c r="S3193" s="919"/>
    </row>
    <row r="3194" spans="1:19" ht="12.75" customHeight="1" x14ac:dyDescent="0.15">
      <c r="A3194" s="935">
        <v>3189</v>
      </c>
      <c r="B3194" s="919"/>
      <c r="C3194" s="920"/>
      <c r="D3194" s="931"/>
      <c r="E3194" s="893" t="b">
        <f t="shared" ca="1" si="128"/>
        <v>1</v>
      </c>
      <c r="F3194" s="893" t="str">
        <f t="array" aca="1" ref="F3194" ca="1">IF(G3194&lt;&gt;"",INDIRECT("'"&amp;G3194&amp;"'!"&amp;H3194),"")</f>
        <v/>
      </c>
      <c r="G3194" s="560"/>
      <c r="H3194" s="893"/>
      <c r="I3194" s="931"/>
      <c r="J3194" s="931"/>
      <c r="K3194" s="931"/>
      <c r="L3194" s="920"/>
      <c r="M3194" s="920"/>
      <c r="N3194" s="920"/>
      <c r="S3194" s="919"/>
    </row>
    <row r="3195" spans="1:19" ht="12.75" customHeight="1" x14ac:dyDescent="0.15">
      <c r="A3195" s="914">
        <v>3190</v>
      </c>
      <c r="B3195" s="929">
        <f>'BudgetSum 2-4'!F45</f>
        <v>0</v>
      </c>
      <c r="C3195" s="930">
        <f t="shared" ref="C3195:C3199" si="131">A3195-B3195</f>
        <v>3190</v>
      </c>
      <c r="D3195" s="920"/>
      <c r="E3195" s="893" t="b">
        <f t="shared" ca="1" si="128"/>
        <v>1</v>
      </c>
      <c r="F3195" s="932">
        <f t="array" aca="1" ref="F3195" ca="1">IF(G3195&lt;&gt;"",INDIRECT("'"&amp;G3195&amp;"'!"&amp;H3195),"")</f>
        <v>0</v>
      </c>
      <c r="G3195" s="560" t="s">
        <v>4690</v>
      </c>
      <c r="H3195" s="893" t="s">
        <v>5503</v>
      </c>
      <c r="I3195" s="920"/>
      <c r="J3195" s="920"/>
      <c r="K3195" s="920"/>
      <c r="L3195" s="920"/>
      <c r="M3195" s="920"/>
      <c r="N3195" s="920"/>
      <c r="S3195" s="919"/>
    </row>
    <row r="3196" spans="1:19" ht="12.75" customHeight="1" x14ac:dyDescent="0.15">
      <c r="A3196" s="914">
        <v>3191</v>
      </c>
      <c r="B3196" s="929">
        <f>'BudgetSum 2-4'!F46</f>
        <v>0</v>
      </c>
      <c r="C3196" s="930">
        <f t="shared" si="131"/>
        <v>3191</v>
      </c>
      <c r="D3196" s="920"/>
      <c r="E3196" s="893" t="b">
        <f t="shared" ca="1" si="128"/>
        <v>1</v>
      </c>
      <c r="F3196" s="932">
        <f t="array" aca="1" ref="F3196" ca="1">IF(G3196&lt;&gt;"",INDIRECT("'"&amp;G3196&amp;"'!"&amp;H3196),"")</f>
        <v>0</v>
      </c>
      <c r="G3196" s="560" t="s">
        <v>4690</v>
      </c>
      <c r="H3196" s="893" t="s">
        <v>4938</v>
      </c>
      <c r="I3196" s="920"/>
      <c r="J3196" s="920"/>
      <c r="K3196" s="920"/>
      <c r="L3196" s="920"/>
      <c r="M3196" s="920"/>
      <c r="N3196" s="920"/>
      <c r="S3196" s="919"/>
    </row>
    <row r="3197" spans="1:19" ht="12.75" customHeight="1" x14ac:dyDescent="0.15">
      <c r="A3197" s="914">
        <v>3192</v>
      </c>
      <c r="B3197" s="929">
        <f>'BudgetSum 2-4'!F78</f>
        <v>0</v>
      </c>
      <c r="C3197" s="930">
        <f t="shared" si="131"/>
        <v>3192</v>
      </c>
      <c r="D3197" s="920"/>
      <c r="E3197" s="893" t="b">
        <f t="shared" ca="1" si="128"/>
        <v>1</v>
      </c>
      <c r="F3197" s="932">
        <f t="array" aca="1" ref="F3197" ca="1">IF(G3197&lt;&gt;"",INDIRECT("'"&amp;G3197&amp;"'!"&amp;H3197),"")</f>
        <v>0</v>
      </c>
      <c r="G3197" s="560" t="s">
        <v>4690</v>
      </c>
      <c r="H3197" s="893" t="s">
        <v>5504</v>
      </c>
      <c r="I3197" s="920"/>
      <c r="J3197" s="920"/>
      <c r="K3197" s="920"/>
      <c r="L3197" s="920"/>
      <c r="M3197" s="920"/>
      <c r="N3197" s="920"/>
      <c r="S3197" s="919"/>
    </row>
    <row r="3198" spans="1:19" ht="12.75" customHeight="1" x14ac:dyDescent="0.15">
      <c r="A3198" s="914">
        <v>3193</v>
      </c>
      <c r="B3198" s="929">
        <f>'BudgetSum 2-4'!F79</f>
        <v>0</v>
      </c>
      <c r="C3198" s="930">
        <f t="shared" si="131"/>
        <v>3193</v>
      </c>
      <c r="D3198" s="920"/>
      <c r="E3198" s="893" t="b">
        <f t="shared" ca="1" si="128"/>
        <v>1</v>
      </c>
      <c r="F3198" s="932">
        <f t="array" aca="1" ref="F3198" ca="1">IF(G3198&lt;&gt;"",INDIRECT("'"&amp;G3198&amp;"'!"&amp;H3198),"")</f>
        <v>0</v>
      </c>
      <c r="G3198" s="560" t="s">
        <v>4690</v>
      </c>
      <c r="H3198" s="893" t="s">
        <v>5505</v>
      </c>
      <c r="I3198" s="920"/>
      <c r="J3198" s="920"/>
      <c r="K3198" s="920"/>
      <c r="L3198" s="920"/>
      <c r="M3198" s="920"/>
      <c r="N3198" s="920"/>
      <c r="S3198" s="919"/>
    </row>
    <row r="3199" spans="1:19" ht="12.75" customHeight="1" x14ac:dyDescent="0.15">
      <c r="A3199" s="914">
        <v>3194</v>
      </c>
      <c r="B3199" s="929">
        <f>'BudgetSum 2-4'!F80</f>
        <v>0</v>
      </c>
      <c r="C3199" s="930">
        <f t="shared" si="131"/>
        <v>3194</v>
      </c>
      <c r="D3199" s="920"/>
      <c r="E3199" s="893" t="b">
        <f t="shared" ca="1" si="128"/>
        <v>1</v>
      </c>
      <c r="F3199" s="932">
        <f t="array" aca="1" ref="F3199" ca="1">IF(G3199&lt;&gt;"",INDIRECT("'"&amp;G3199&amp;"'!"&amp;H3199),"")</f>
        <v>0</v>
      </c>
      <c r="G3199" s="560" t="s">
        <v>4690</v>
      </c>
      <c r="H3199" s="893" t="s">
        <v>5506</v>
      </c>
      <c r="I3199" s="920"/>
      <c r="J3199" s="920"/>
      <c r="K3199" s="920"/>
      <c r="L3199" s="920"/>
      <c r="M3199" s="920"/>
      <c r="N3199" s="920"/>
      <c r="S3199" s="919"/>
    </row>
    <row r="3200" spans="1:19" ht="12.75" customHeight="1" x14ac:dyDescent="0.15">
      <c r="A3200" s="935">
        <v>3195</v>
      </c>
      <c r="B3200" s="919"/>
      <c r="C3200" s="920"/>
      <c r="D3200" s="920"/>
      <c r="E3200" s="893" t="b">
        <f t="shared" ca="1" si="128"/>
        <v>1</v>
      </c>
      <c r="F3200" s="893" t="str">
        <f t="array" aca="1" ref="F3200" ca="1">IF(G3200&lt;&gt;"",INDIRECT("'"&amp;G3200&amp;"'!"&amp;H3200),"")</f>
        <v/>
      </c>
      <c r="G3200" s="560"/>
      <c r="H3200" s="893"/>
      <c r="I3200" s="920"/>
      <c r="J3200" s="920"/>
      <c r="K3200" s="920"/>
      <c r="L3200" s="920"/>
      <c r="M3200" s="920"/>
      <c r="N3200" s="920"/>
      <c r="S3200" s="919"/>
    </row>
    <row r="3201" spans="1:19" ht="12.75" customHeight="1" x14ac:dyDescent="0.15">
      <c r="A3201" s="914">
        <v>3196</v>
      </c>
      <c r="B3201" s="929">
        <f>'BudgetSum 2-4'!G45</f>
        <v>0</v>
      </c>
      <c r="C3201" s="930">
        <f t="shared" ref="C3201:C3205" si="132">A3201-B3201</f>
        <v>3196</v>
      </c>
      <c r="D3201" s="920"/>
      <c r="E3201" s="893" t="b">
        <f t="shared" ca="1" si="128"/>
        <v>1</v>
      </c>
      <c r="F3201" s="932">
        <f t="array" aca="1" ref="F3201" ca="1">IF(G3201&lt;&gt;"",INDIRECT("'"&amp;G3201&amp;"'!"&amp;H3201),"")</f>
        <v>0</v>
      </c>
      <c r="G3201" s="560" t="s">
        <v>4690</v>
      </c>
      <c r="H3201" s="893" t="s">
        <v>5507</v>
      </c>
      <c r="I3201" s="920"/>
      <c r="J3201" s="920"/>
      <c r="K3201" s="920"/>
      <c r="L3201" s="920"/>
      <c r="M3201" s="920"/>
      <c r="N3201" s="920"/>
      <c r="S3201" s="919"/>
    </row>
    <row r="3202" spans="1:19" ht="12.75" customHeight="1" x14ac:dyDescent="0.15">
      <c r="A3202" s="914">
        <v>3197</v>
      </c>
      <c r="B3202" s="929">
        <f>'BudgetSum 2-4'!G46</f>
        <v>0</v>
      </c>
      <c r="C3202" s="930">
        <f t="shared" si="132"/>
        <v>3197</v>
      </c>
      <c r="D3202" s="920"/>
      <c r="E3202" s="893" t="b">
        <f t="shared" ca="1" si="128"/>
        <v>1</v>
      </c>
      <c r="F3202" s="932">
        <f t="array" aca="1" ref="F3202" ca="1">IF(G3202&lt;&gt;"",INDIRECT("'"&amp;G3202&amp;"'!"&amp;H3202),"")</f>
        <v>0</v>
      </c>
      <c r="G3202" s="560" t="s">
        <v>4690</v>
      </c>
      <c r="H3202" s="893" t="s">
        <v>4976</v>
      </c>
      <c r="I3202" s="920"/>
      <c r="J3202" s="920"/>
      <c r="K3202" s="920"/>
      <c r="L3202" s="920"/>
      <c r="M3202" s="920"/>
      <c r="N3202" s="920"/>
      <c r="S3202" s="919"/>
    </row>
    <row r="3203" spans="1:19" ht="12.75" customHeight="1" x14ac:dyDescent="0.15">
      <c r="A3203" s="914">
        <v>3198</v>
      </c>
      <c r="B3203" s="929">
        <f>'BudgetSum 2-4'!G53</f>
        <v>0</v>
      </c>
      <c r="C3203" s="930">
        <f t="shared" si="132"/>
        <v>3198</v>
      </c>
      <c r="D3203" s="920"/>
      <c r="E3203" s="893" t="b">
        <f t="shared" ca="1" si="128"/>
        <v>1</v>
      </c>
      <c r="F3203" s="932">
        <f t="array" aca="1" ref="F3203" ca="1">IF(G3203&lt;&gt;"",INDIRECT("'"&amp;G3203&amp;"'!"&amp;H3203),"")</f>
        <v>0</v>
      </c>
      <c r="G3203" s="560" t="s">
        <v>4690</v>
      </c>
      <c r="H3203" s="893" t="s">
        <v>5384</v>
      </c>
      <c r="I3203" s="920"/>
      <c r="J3203" s="920"/>
      <c r="K3203" s="920"/>
      <c r="L3203" s="920"/>
      <c r="M3203" s="920"/>
      <c r="N3203" s="920"/>
      <c r="S3203" s="919"/>
    </row>
    <row r="3204" spans="1:19" ht="12.75" customHeight="1" x14ac:dyDescent="0.15">
      <c r="A3204" s="914">
        <v>3199</v>
      </c>
      <c r="B3204" s="929">
        <f>'BudgetSum 2-4'!G79</f>
        <v>0</v>
      </c>
      <c r="C3204" s="930">
        <f t="shared" si="132"/>
        <v>3199</v>
      </c>
      <c r="D3204" s="920"/>
      <c r="E3204" s="893" t="b">
        <f t="shared" ca="1" si="128"/>
        <v>1</v>
      </c>
      <c r="F3204" s="932">
        <f t="array" aca="1" ref="F3204" ca="1">IF(G3204&lt;&gt;"",INDIRECT("'"&amp;G3204&amp;"'!"&amp;H3204),"")</f>
        <v>0</v>
      </c>
      <c r="G3204" s="560" t="s">
        <v>4690</v>
      </c>
      <c r="H3204" s="893" t="s">
        <v>5508</v>
      </c>
      <c r="I3204" s="920"/>
      <c r="J3204" s="920"/>
      <c r="K3204" s="920"/>
      <c r="L3204" s="920"/>
      <c r="M3204" s="920"/>
      <c r="N3204" s="920"/>
      <c r="S3204" s="919"/>
    </row>
    <row r="3205" spans="1:19" ht="12.75" customHeight="1" x14ac:dyDescent="0.15">
      <c r="A3205" s="914">
        <v>3200</v>
      </c>
      <c r="B3205" s="929">
        <f>'BudgetSum 2-4'!G80</f>
        <v>0</v>
      </c>
      <c r="C3205" s="930">
        <f t="shared" si="132"/>
        <v>3200</v>
      </c>
      <c r="D3205" s="920"/>
      <c r="E3205" s="893" t="b">
        <f t="shared" ca="1" si="128"/>
        <v>1</v>
      </c>
      <c r="F3205" s="932">
        <f t="array" aca="1" ref="F3205" ca="1">IF(G3205&lt;&gt;"",INDIRECT("'"&amp;G3205&amp;"'!"&amp;H3205),"")</f>
        <v>0</v>
      </c>
      <c r="G3205" s="560" t="s">
        <v>4690</v>
      </c>
      <c r="H3205" s="893" t="s">
        <v>5509</v>
      </c>
      <c r="I3205" s="920"/>
      <c r="J3205" s="920"/>
      <c r="K3205" s="920"/>
      <c r="L3205" s="920"/>
      <c r="M3205" s="920"/>
      <c r="N3205" s="920"/>
      <c r="S3205" s="919"/>
    </row>
    <row r="3206" spans="1:19" ht="12.75" customHeight="1" x14ac:dyDescent="0.15">
      <c r="A3206" s="935">
        <v>3201</v>
      </c>
      <c r="B3206" s="919"/>
      <c r="C3206" s="920"/>
      <c r="D3206" s="920"/>
      <c r="E3206" s="893" t="b">
        <f t="shared" ca="1" si="128"/>
        <v>1</v>
      </c>
      <c r="F3206" s="893" t="str">
        <f t="array" aca="1" ref="F3206" ca="1">IF(G3206&lt;&gt;"",INDIRECT("'"&amp;G3206&amp;"'!"&amp;H3206),"")</f>
        <v/>
      </c>
      <c r="G3206" s="560"/>
      <c r="H3206" s="893"/>
      <c r="I3206" s="920"/>
      <c r="J3206" s="920"/>
      <c r="K3206" s="920"/>
      <c r="L3206" s="920"/>
      <c r="M3206" s="920"/>
      <c r="N3206" s="920"/>
      <c r="S3206" s="919"/>
    </row>
    <row r="3207" spans="1:19" ht="12.75" customHeight="1" x14ac:dyDescent="0.15">
      <c r="A3207" s="935">
        <v>3202</v>
      </c>
      <c r="B3207" s="919"/>
      <c r="C3207" s="920"/>
      <c r="D3207" s="931"/>
      <c r="E3207" s="893" t="b">
        <f t="shared" ca="1" si="128"/>
        <v>1</v>
      </c>
      <c r="F3207" s="893" t="str">
        <f t="array" aca="1" ref="F3207" ca="1">IF(G3207&lt;&gt;"",INDIRECT("'"&amp;G3207&amp;"'!"&amp;H3207),"")</f>
        <v/>
      </c>
      <c r="G3207" s="560"/>
      <c r="H3207" s="893"/>
      <c r="I3207" s="931"/>
      <c r="J3207" s="931"/>
      <c r="K3207" s="931"/>
      <c r="L3207" s="920"/>
      <c r="M3207" s="920"/>
      <c r="N3207" s="920"/>
      <c r="S3207" s="919"/>
    </row>
    <row r="3208" spans="1:19" ht="12.75" customHeight="1" x14ac:dyDescent="0.15">
      <c r="A3208" s="935">
        <v>3203</v>
      </c>
      <c r="B3208" s="919"/>
      <c r="C3208" s="920"/>
      <c r="D3208" s="931"/>
      <c r="E3208" s="893" t="b">
        <f t="shared" ca="1" si="128"/>
        <v>1</v>
      </c>
      <c r="F3208" s="893" t="str">
        <f t="array" aca="1" ref="F3208" ca="1">IF(G3208&lt;&gt;"",INDIRECT("'"&amp;G3208&amp;"'!"&amp;H3208),"")</f>
        <v/>
      </c>
      <c r="G3208" s="560"/>
      <c r="H3208" s="893"/>
      <c r="I3208" s="931"/>
      <c r="J3208" s="931"/>
      <c r="K3208" s="931"/>
      <c r="L3208" s="920"/>
      <c r="M3208" s="920"/>
      <c r="N3208" s="920"/>
      <c r="S3208" s="919"/>
    </row>
    <row r="3209" spans="1:19" ht="12.75" customHeight="1" x14ac:dyDescent="0.15">
      <c r="A3209" s="935">
        <v>3204</v>
      </c>
      <c r="B3209" s="919"/>
      <c r="C3209" s="920"/>
      <c r="D3209" s="931"/>
      <c r="E3209" s="893" t="b">
        <f t="shared" ca="1" si="128"/>
        <v>1</v>
      </c>
      <c r="F3209" s="893" t="str">
        <f t="array" aca="1" ref="F3209" ca="1">IF(G3209&lt;&gt;"",INDIRECT("'"&amp;G3209&amp;"'!"&amp;H3209),"")</f>
        <v/>
      </c>
      <c r="G3209" s="560"/>
      <c r="H3209" s="893"/>
      <c r="I3209" s="931"/>
      <c r="J3209" s="931"/>
      <c r="K3209" s="931"/>
      <c r="L3209" s="920"/>
      <c r="M3209" s="920"/>
      <c r="N3209" s="920"/>
      <c r="S3209" s="919"/>
    </row>
    <row r="3210" spans="1:19" ht="12.75" customHeight="1" x14ac:dyDescent="0.15">
      <c r="A3210" s="935">
        <v>3205</v>
      </c>
      <c r="B3210" s="919"/>
      <c r="C3210" s="920"/>
      <c r="D3210" s="931"/>
      <c r="E3210" s="893" t="b">
        <f t="shared" ca="1" si="128"/>
        <v>1</v>
      </c>
      <c r="F3210" s="893" t="str">
        <f t="array" aca="1" ref="F3210" ca="1">IF(G3210&lt;&gt;"",INDIRECT("'"&amp;G3210&amp;"'!"&amp;H3210),"")</f>
        <v/>
      </c>
      <c r="G3210" s="560"/>
      <c r="H3210" s="893"/>
      <c r="I3210" s="931"/>
      <c r="J3210" s="931"/>
      <c r="K3210" s="931"/>
      <c r="L3210" s="920"/>
      <c r="M3210" s="920"/>
      <c r="N3210" s="920"/>
      <c r="S3210" s="919"/>
    </row>
    <row r="3211" spans="1:19" ht="12.75" customHeight="1" x14ac:dyDescent="0.15">
      <c r="A3211" s="935">
        <v>3206</v>
      </c>
      <c r="B3211" s="919"/>
      <c r="C3211" s="920"/>
      <c r="D3211" s="931"/>
      <c r="E3211" s="893" t="b">
        <f t="shared" ca="1" si="128"/>
        <v>1</v>
      </c>
      <c r="F3211" s="893" t="str">
        <f t="array" aca="1" ref="F3211" ca="1">IF(G3211&lt;&gt;"",INDIRECT("'"&amp;G3211&amp;"'!"&amp;H3211),"")</f>
        <v/>
      </c>
      <c r="G3211" s="560"/>
      <c r="H3211" s="893"/>
      <c r="I3211" s="931"/>
      <c r="J3211" s="931"/>
      <c r="K3211" s="931"/>
      <c r="L3211" s="920"/>
      <c r="M3211" s="920"/>
      <c r="N3211" s="920"/>
      <c r="S3211" s="919"/>
    </row>
    <row r="3212" spans="1:19" ht="12.75" customHeight="1" x14ac:dyDescent="0.15">
      <c r="A3212" s="935">
        <v>3207</v>
      </c>
      <c r="B3212" s="919"/>
      <c r="C3212" s="920"/>
      <c r="D3212" s="931"/>
      <c r="E3212" s="893" t="b">
        <f t="shared" ca="1" si="128"/>
        <v>1</v>
      </c>
      <c r="F3212" s="893" t="str">
        <f t="array" aca="1" ref="F3212" ca="1">IF(G3212&lt;&gt;"",INDIRECT("'"&amp;G3212&amp;"'!"&amp;H3212),"")</f>
        <v/>
      </c>
      <c r="G3212" s="560"/>
      <c r="H3212" s="893"/>
      <c r="I3212" s="931"/>
      <c r="J3212" s="931"/>
      <c r="K3212" s="931"/>
      <c r="L3212" s="920"/>
      <c r="M3212" s="920"/>
      <c r="N3212" s="920"/>
      <c r="S3212" s="919"/>
    </row>
    <row r="3213" spans="1:19" ht="12.75" customHeight="1" x14ac:dyDescent="0.15">
      <c r="A3213" s="935">
        <v>3208</v>
      </c>
      <c r="B3213" s="919"/>
      <c r="C3213" s="920"/>
      <c r="D3213" s="931"/>
      <c r="E3213" s="893" t="b">
        <f t="shared" ca="1" si="128"/>
        <v>1</v>
      </c>
      <c r="F3213" s="893" t="str">
        <f t="array" aca="1" ref="F3213" ca="1">IF(G3213&lt;&gt;"",INDIRECT("'"&amp;G3213&amp;"'!"&amp;H3213),"")</f>
        <v/>
      </c>
      <c r="G3213" s="560"/>
      <c r="H3213" s="893"/>
      <c r="I3213" s="931"/>
      <c r="J3213" s="931"/>
      <c r="K3213" s="931"/>
      <c r="L3213" s="920"/>
      <c r="M3213" s="920"/>
      <c r="N3213" s="920"/>
      <c r="S3213" s="919"/>
    </row>
    <row r="3214" spans="1:19" ht="12.75" customHeight="1" x14ac:dyDescent="0.15">
      <c r="A3214" s="935">
        <v>3209</v>
      </c>
      <c r="B3214" s="919"/>
      <c r="C3214" s="920"/>
      <c r="D3214" s="931"/>
      <c r="E3214" s="893" t="b">
        <f t="shared" ca="1" si="128"/>
        <v>1</v>
      </c>
      <c r="F3214" s="893" t="str">
        <f t="array" aca="1" ref="F3214" ca="1">IF(G3214&lt;&gt;"",INDIRECT("'"&amp;G3214&amp;"'!"&amp;H3214),"")</f>
        <v/>
      </c>
      <c r="G3214" s="560"/>
      <c r="H3214" s="893"/>
      <c r="I3214" s="931"/>
      <c r="J3214" s="931"/>
      <c r="K3214" s="931"/>
      <c r="L3214" s="920"/>
      <c r="M3214" s="920"/>
      <c r="N3214" s="920"/>
      <c r="S3214" s="919"/>
    </row>
    <row r="3215" spans="1:19" ht="12.75" customHeight="1" x14ac:dyDescent="0.15">
      <c r="A3215" s="935">
        <v>3210</v>
      </c>
      <c r="B3215" s="919"/>
      <c r="C3215" s="920"/>
      <c r="D3215" s="931"/>
      <c r="E3215" s="893" t="b">
        <f t="shared" ca="1" si="128"/>
        <v>1</v>
      </c>
      <c r="F3215" s="893" t="str">
        <f t="array" aca="1" ref="F3215" ca="1">IF(G3215&lt;&gt;"",INDIRECT("'"&amp;G3215&amp;"'!"&amp;H3215),"")</f>
        <v/>
      </c>
      <c r="G3215" s="560"/>
      <c r="H3215" s="893"/>
      <c r="I3215" s="931"/>
      <c r="J3215" s="931"/>
      <c r="K3215" s="931"/>
      <c r="L3215" s="920"/>
      <c r="M3215" s="920"/>
      <c r="N3215" s="920"/>
      <c r="S3215" s="919"/>
    </row>
    <row r="3216" spans="1:19" ht="12.75" customHeight="1" x14ac:dyDescent="0.15">
      <c r="A3216" s="935">
        <v>3211</v>
      </c>
      <c r="B3216" s="919"/>
      <c r="C3216" s="920"/>
      <c r="D3216" s="931"/>
      <c r="E3216" s="893" t="b">
        <f t="shared" ca="1" si="128"/>
        <v>1</v>
      </c>
      <c r="F3216" s="893" t="str">
        <f t="array" aca="1" ref="F3216" ca="1">IF(G3216&lt;&gt;"",INDIRECT("'"&amp;G3216&amp;"'!"&amp;H3216),"")</f>
        <v/>
      </c>
      <c r="G3216" s="560"/>
      <c r="H3216" s="893"/>
      <c r="I3216" s="931"/>
      <c r="J3216" s="931"/>
      <c r="K3216" s="931"/>
      <c r="L3216" s="920"/>
      <c r="M3216" s="920"/>
      <c r="N3216" s="920"/>
      <c r="S3216" s="919"/>
    </row>
    <row r="3217" spans="1:19" ht="12.75" customHeight="1" x14ac:dyDescent="0.15">
      <c r="A3217" s="914">
        <v>3212</v>
      </c>
      <c r="B3217" s="929">
        <f>'BudgetSum 2-4'!E45</f>
        <v>0</v>
      </c>
      <c r="C3217" s="930">
        <f t="shared" ref="C3217:C3221" si="133">A3217-B3217</f>
        <v>3212</v>
      </c>
      <c r="D3217" s="920"/>
      <c r="E3217" s="893" t="b">
        <f t="shared" ca="1" si="128"/>
        <v>1</v>
      </c>
      <c r="F3217" s="932">
        <f t="array" aca="1" ref="F3217" ca="1">IF(G3217&lt;&gt;"",INDIRECT("'"&amp;G3217&amp;"'!"&amp;H3217),"")</f>
        <v>0</v>
      </c>
      <c r="G3217" s="560" t="s">
        <v>4690</v>
      </c>
      <c r="H3217" s="893" t="s">
        <v>5510</v>
      </c>
      <c r="I3217" s="920"/>
      <c r="J3217" s="920"/>
      <c r="K3217" s="920"/>
      <c r="L3217" s="920"/>
      <c r="M3217" s="920"/>
      <c r="N3217" s="920"/>
      <c r="S3217" s="919"/>
    </row>
    <row r="3218" spans="1:19" ht="12.75" customHeight="1" x14ac:dyDescent="0.15">
      <c r="A3218" s="914">
        <v>3213</v>
      </c>
      <c r="B3218" s="929">
        <f>'BudgetSum 2-4'!E46</f>
        <v>0</v>
      </c>
      <c r="C3218" s="930">
        <f t="shared" si="133"/>
        <v>3213</v>
      </c>
      <c r="D3218" s="920"/>
      <c r="E3218" s="893" t="b">
        <f t="shared" ca="1" si="128"/>
        <v>1</v>
      </c>
      <c r="F3218" s="932">
        <f t="array" aca="1" ref="F3218" ca="1">IF(G3218&lt;&gt;"",INDIRECT("'"&amp;G3218&amp;"'!"&amp;H3218),"")</f>
        <v>0</v>
      </c>
      <c r="G3218" s="560" t="s">
        <v>4690</v>
      </c>
      <c r="H3218" s="893" t="s">
        <v>4901</v>
      </c>
      <c r="I3218" s="920"/>
      <c r="J3218" s="920"/>
      <c r="K3218" s="920"/>
      <c r="L3218" s="920"/>
      <c r="M3218" s="920"/>
      <c r="N3218" s="920"/>
      <c r="S3218" s="919"/>
    </row>
    <row r="3219" spans="1:19" ht="12.75" customHeight="1" x14ac:dyDescent="0.15">
      <c r="A3219" s="914">
        <v>3214</v>
      </c>
      <c r="B3219" s="929">
        <f>'BudgetSum 2-4'!E78</f>
        <v>0</v>
      </c>
      <c r="C3219" s="930">
        <f t="shared" si="133"/>
        <v>3214</v>
      </c>
      <c r="D3219" s="920"/>
      <c r="E3219" s="893" t="b">
        <f t="shared" ca="1" si="128"/>
        <v>1</v>
      </c>
      <c r="F3219" s="932">
        <f t="array" aca="1" ref="F3219" ca="1">IF(G3219&lt;&gt;"",INDIRECT("'"&amp;G3219&amp;"'!"&amp;H3219),"")</f>
        <v>0</v>
      </c>
      <c r="G3219" s="560" t="s">
        <v>4690</v>
      </c>
      <c r="H3219" s="893" t="s">
        <v>5511</v>
      </c>
      <c r="I3219" s="920"/>
      <c r="J3219" s="920"/>
      <c r="K3219" s="920"/>
      <c r="L3219" s="920"/>
      <c r="M3219" s="920"/>
      <c r="N3219" s="920"/>
      <c r="S3219" s="919"/>
    </row>
    <row r="3220" spans="1:19" ht="12.75" customHeight="1" x14ac:dyDescent="0.15">
      <c r="A3220" s="914">
        <v>3215</v>
      </c>
      <c r="B3220" s="929">
        <f>'BudgetSum 2-4'!E79</f>
        <v>0</v>
      </c>
      <c r="C3220" s="930">
        <f t="shared" si="133"/>
        <v>3215</v>
      </c>
      <c r="D3220" s="920"/>
      <c r="E3220" s="893" t="b">
        <f t="shared" ca="1" si="128"/>
        <v>1</v>
      </c>
      <c r="F3220" s="932">
        <f t="array" aca="1" ref="F3220" ca="1">IF(G3220&lt;&gt;"",INDIRECT("'"&amp;G3220&amp;"'!"&amp;H3220),"")</f>
        <v>0</v>
      </c>
      <c r="G3220" s="560" t="s">
        <v>4690</v>
      </c>
      <c r="H3220" s="893" t="s">
        <v>5512</v>
      </c>
      <c r="I3220" s="920"/>
      <c r="J3220" s="920"/>
      <c r="K3220" s="920"/>
      <c r="L3220" s="920"/>
      <c r="M3220" s="920"/>
      <c r="N3220" s="920"/>
      <c r="S3220" s="919"/>
    </row>
    <row r="3221" spans="1:19" ht="12.75" customHeight="1" x14ac:dyDescent="0.15">
      <c r="A3221" s="914">
        <v>3216</v>
      </c>
      <c r="B3221" s="929">
        <f>'BudgetSum 2-4'!E80</f>
        <v>0</v>
      </c>
      <c r="C3221" s="930">
        <f t="shared" si="133"/>
        <v>3216</v>
      </c>
      <c r="D3221" s="920"/>
      <c r="E3221" s="893" t="b">
        <f t="shared" ca="1" si="128"/>
        <v>1</v>
      </c>
      <c r="F3221" s="932">
        <f t="array" aca="1" ref="F3221" ca="1">IF(G3221&lt;&gt;"",INDIRECT("'"&amp;G3221&amp;"'!"&amp;H3221),"")</f>
        <v>0</v>
      </c>
      <c r="G3221" s="560" t="s">
        <v>4690</v>
      </c>
      <c r="H3221" s="893" t="s">
        <v>5441</v>
      </c>
      <c r="I3221" s="920"/>
      <c r="J3221" s="920"/>
      <c r="K3221" s="920"/>
      <c r="L3221" s="920"/>
      <c r="M3221" s="920"/>
      <c r="N3221" s="920"/>
      <c r="S3221" s="919"/>
    </row>
    <row r="3222" spans="1:19" ht="12.75" customHeight="1" x14ac:dyDescent="0.15">
      <c r="A3222" s="935">
        <v>3217</v>
      </c>
      <c r="B3222" s="919"/>
      <c r="C3222" s="920"/>
      <c r="D3222" s="920"/>
      <c r="E3222" s="893" t="b">
        <f t="shared" ca="1" si="128"/>
        <v>1</v>
      </c>
      <c r="F3222" s="893" t="str">
        <f t="array" aca="1" ref="F3222" ca="1">IF(G3222&lt;&gt;"",INDIRECT("'"&amp;G3222&amp;"'!"&amp;H3222),"")</f>
        <v/>
      </c>
      <c r="G3222" s="560"/>
      <c r="H3222" s="893"/>
      <c r="I3222" s="920"/>
      <c r="J3222" s="920"/>
      <c r="K3222" s="920"/>
      <c r="L3222" s="920"/>
      <c r="M3222" s="920"/>
      <c r="N3222" s="920"/>
      <c r="S3222" s="919"/>
    </row>
    <row r="3223" spans="1:19" ht="12.75" customHeight="1" x14ac:dyDescent="0.15">
      <c r="A3223" s="935">
        <v>3218</v>
      </c>
      <c r="B3223" s="919"/>
      <c r="C3223" s="920"/>
      <c r="D3223" s="920" t="s">
        <v>4732</v>
      </c>
      <c r="E3223" s="893" t="b">
        <f t="shared" ca="1" si="128"/>
        <v>1</v>
      </c>
      <c r="F3223" s="893" t="str">
        <f t="array" aca="1" ref="F3223" ca="1">IF(G3223&lt;&gt;"",INDIRECT("'"&amp;G3223&amp;"'!"&amp;H3223),"")</f>
        <v/>
      </c>
      <c r="G3223" s="560"/>
      <c r="H3223" s="893"/>
      <c r="I3223" s="920"/>
      <c r="J3223" s="920"/>
      <c r="K3223" s="920"/>
      <c r="L3223" s="920"/>
      <c r="M3223" s="920"/>
      <c r="N3223" s="920"/>
      <c r="S3223" s="919"/>
    </row>
    <row r="3224" spans="1:19" ht="12.75" customHeight="1" x14ac:dyDescent="0.15">
      <c r="A3224" s="935">
        <v>3219</v>
      </c>
      <c r="B3224" s="919"/>
      <c r="C3224" s="920"/>
      <c r="D3224" s="920" t="s">
        <v>4732</v>
      </c>
      <c r="E3224" s="893" t="b">
        <f t="shared" ca="1" si="128"/>
        <v>1</v>
      </c>
      <c r="F3224" s="893" t="str">
        <f t="array" aca="1" ref="F3224" ca="1">IF(G3224&lt;&gt;"",INDIRECT("'"&amp;G3224&amp;"'!"&amp;H3224),"")</f>
        <v/>
      </c>
      <c r="G3224" s="560"/>
      <c r="H3224" s="893"/>
      <c r="I3224" s="920"/>
      <c r="J3224" s="920"/>
      <c r="K3224" s="920"/>
      <c r="L3224" s="920"/>
      <c r="M3224" s="920"/>
      <c r="N3224" s="920"/>
      <c r="S3224" s="919"/>
    </row>
    <row r="3225" spans="1:19" ht="12.75" customHeight="1" x14ac:dyDescent="0.15">
      <c r="A3225" s="935">
        <v>3220</v>
      </c>
      <c r="B3225" s="919"/>
      <c r="C3225" s="920"/>
      <c r="D3225" s="920" t="s">
        <v>4732</v>
      </c>
      <c r="E3225" s="893" t="b">
        <f t="shared" ca="1" si="128"/>
        <v>1</v>
      </c>
      <c r="F3225" s="893" t="str">
        <f t="array" aca="1" ref="F3225" ca="1">IF(G3225&lt;&gt;"",INDIRECT("'"&amp;G3225&amp;"'!"&amp;H3225),"")</f>
        <v/>
      </c>
      <c r="G3225" s="560"/>
      <c r="H3225" s="893"/>
      <c r="I3225" s="920"/>
      <c r="J3225" s="920"/>
      <c r="K3225" s="920"/>
      <c r="L3225" s="920"/>
      <c r="M3225" s="920"/>
      <c r="N3225" s="920"/>
      <c r="S3225" s="919"/>
    </row>
    <row r="3226" spans="1:19" ht="12.75" customHeight="1" x14ac:dyDescent="0.15">
      <c r="A3226" s="935">
        <v>3221</v>
      </c>
      <c r="B3226" s="919"/>
      <c r="C3226" s="920"/>
      <c r="D3226" s="920" t="s">
        <v>4732</v>
      </c>
      <c r="E3226" s="893" t="b">
        <f t="shared" ca="1" si="128"/>
        <v>1</v>
      </c>
      <c r="F3226" s="893" t="str">
        <f t="array" aca="1" ref="F3226" ca="1">IF(G3226&lt;&gt;"",INDIRECT("'"&amp;G3226&amp;"'!"&amp;H3226),"")</f>
        <v/>
      </c>
      <c r="G3226" s="560"/>
      <c r="H3226" s="893"/>
      <c r="I3226" s="920"/>
      <c r="J3226" s="920"/>
      <c r="K3226" s="920"/>
      <c r="L3226" s="920"/>
      <c r="M3226" s="920"/>
      <c r="N3226" s="920"/>
      <c r="S3226" s="919"/>
    </row>
    <row r="3227" spans="1:19" ht="12.75" customHeight="1" x14ac:dyDescent="0.15">
      <c r="A3227" s="935">
        <v>3222</v>
      </c>
      <c r="B3227" s="919"/>
      <c r="C3227" s="920"/>
      <c r="D3227" s="920" t="s">
        <v>4732</v>
      </c>
      <c r="E3227" s="893" t="b">
        <f t="shared" ca="1" si="128"/>
        <v>1</v>
      </c>
      <c r="F3227" s="893" t="str">
        <f t="array" aca="1" ref="F3227" ca="1">IF(G3227&lt;&gt;"",INDIRECT("'"&amp;G3227&amp;"'!"&amp;H3227),"")</f>
        <v/>
      </c>
      <c r="G3227" s="560"/>
      <c r="H3227" s="893"/>
      <c r="I3227" s="920"/>
      <c r="J3227" s="920"/>
      <c r="K3227" s="920"/>
      <c r="L3227" s="920"/>
      <c r="M3227" s="920"/>
      <c r="N3227" s="920"/>
      <c r="S3227" s="919"/>
    </row>
    <row r="3228" spans="1:19" ht="12.75" customHeight="1" x14ac:dyDescent="0.15">
      <c r="A3228" s="914">
        <v>3223</v>
      </c>
      <c r="B3228" s="919"/>
      <c r="C3228" s="920"/>
      <c r="D3228" s="920"/>
      <c r="E3228" s="893" t="b">
        <f t="shared" ca="1" si="128"/>
        <v>1</v>
      </c>
      <c r="F3228" s="893" t="str">
        <f t="array" aca="1" ref="F3228" ca="1">IF(G3228&lt;&gt;"",INDIRECT("'"&amp;G3228&amp;"'!"&amp;H3228),"")</f>
        <v/>
      </c>
      <c r="G3228" s="560"/>
      <c r="H3228" s="893"/>
      <c r="I3228" s="920"/>
      <c r="J3228" s="920"/>
      <c r="K3228" s="920"/>
      <c r="L3228" s="920"/>
      <c r="M3228" s="920"/>
      <c r="N3228" s="920"/>
      <c r="S3228" s="919"/>
    </row>
    <row r="3229" spans="1:19" ht="12.75" customHeight="1" x14ac:dyDescent="0.15">
      <c r="A3229" s="935">
        <v>3224</v>
      </c>
      <c r="B3229" s="919"/>
      <c r="C3229" s="920"/>
      <c r="D3229" s="931"/>
      <c r="E3229" s="893" t="b">
        <f t="shared" ca="1" si="128"/>
        <v>1</v>
      </c>
      <c r="F3229" s="893" t="str">
        <f t="array" aca="1" ref="F3229" ca="1">IF(G3229&lt;&gt;"",INDIRECT("'"&amp;G3229&amp;"'!"&amp;H3229),"")</f>
        <v/>
      </c>
      <c r="G3229" s="560"/>
      <c r="H3229" s="893"/>
      <c r="I3229" s="931"/>
      <c r="J3229" s="931"/>
      <c r="K3229" s="931"/>
      <c r="L3229" s="920"/>
      <c r="M3229" s="920"/>
      <c r="N3229" s="920"/>
      <c r="S3229" s="919"/>
    </row>
    <row r="3230" spans="1:19" ht="12.75" customHeight="1" x14ac:dyDescent="0.15">
      <c r="A3230" s="935">
        <v>3225</v>
      </c>
      <c r="B3230" s="919"/>
      <c r="C3230" s="920"/>
      <c r="D3230" s="931"/>
      <c r="E3230" s="893" t="b">
        <f t="shared" ca="1" si="128"/>
        <v>1</v>
      </c>
      <c r="F3230" s="893" t="str">
        <f t="array" aca="1" ref="F3230" ca="1">IF(G3230&lt;&gt;"",INDIRECT("'"&amp;G3230&amp;"'!"&amp;H3230),"")</f>
        <v/>
      </c>
      <c r="G3230" s="560"/>
      <c r="H3230" s="893"/>
      <c r="I3230" s="931"/>
      <c r="J3230" s="931"/>
      <c r="K3230" s="931"/>
      <c r="L3230" s="920"/>
      <c r="M3230" s="920"/>
      <c r="N3230" s="920"/>
      <c r="S3230" s="919"/>
    </row>
    <row r="3231" spans="1:19" ht="12.75" customHeight="1" x14ac:dyDescent="0.15">
      <c r="A3231" s="935">
        <v>3226</v>
      </c>
      <c r="B3231" s="919"/>
      <c r="C3231" s="920"/>
      <c r="D3231" s="931"/>
      <c r="E3231" s="893" t="b">
        <f t="shared" ca="1" si="128"/>
        <v>1</v>
      </c>
      <c r="F3231" s="893" t="str">
        <f t="array" aca="1" ref="F3231" ca="1">IF(G3231&lt;&gt;"",INDIRECT("'"&amp;G3231&amp;"'!"&amp;H3231),"")</f>
        <v/>
      </c>
      <c r="G3231" s="560"/>
      <c r="H3231" s="893"/>
      <c r="I3231" s="931"/>
      <c r="J3231" s="931"/>
      <c r="K3231" s="931"/>
      <c r="L3231" s="920"/>
      <c r="M3231" s="920"/>
      <c r="N3231" s="920"/>
      <c r="S3231" s="919"/>
    </row>
    <row r="3232" spans="1:19" ht="12.75" customHeight="1" x14ac:dyDescent="0.15">
      <c r="A3232" s="935">
        <v>3227</v>
      </c>
      <c r="B3232" s="919"/>
      <c r="C3232" s="920"/>
      <c r="D3232" s="931"/>
      <c r="E3232" s="893" t="b">
        <f t="shared" ca="1" si="128"/>
        <v>1</v>
      </c>
      <c r="F3232" s="893" t="str">
        <f t="array" aca="1" ref="F3232" ca="1">IF(G3232&lt;&gt;"",INDIRECT("'"&amp;G3232&amp;"'!"&amp;H3232),"")</f>
        <v/>
      </c>
      <c r="G3232" s="560"/>
      <c r="H3232" s="893"/>
      <c r="I3232" s="931"/>
      <c r="J3232" s="931"/>
      <c r="K3232" s="931"/>
      <c r="L3232" s="920"/>
      <c r="M3232" s="920"/>
      <c r="N3232" s="920"/>
      <c r="S3232" s="919"/>
    </row>
    <row r="3233" spans="1:19" ht="12.75" customHeight="1" x14ac:dyDescent="0.15">
      <c r="A3233" s="935">
        <v>3228</v>
      </c>
      <c r="B3233" s="919"/>
      <c r="C3233" s="920"/>
      <c r="D3233" s="931"/>
      <c r="E3233" s="893" t="b">
        <f t="shared" ca="1" si="128"/>
        <v>1</v>
      </c>
      <c r="F3233" s="893" t="str">
        <f t="array" aca="1" ref="F3233" ca="1">IF(G3233&lt;&gt;"",INDIRECT("'"&amp;G3233&amp;"'!"&amp;H3233),"")</f>
        <v/>
      </c>
      <c r="G3233" s="560"/>
      <c r="H3233" s="893"/>
      <c r="I3233" s="931"/>
      <c r="J3233" s="931"/>
      <c r="K3233" s="931"/>
      <c r="L3233" s="920"/>
      <c r="M3233" s="920"/>
      <c r="N3233" s="920"/>
      <c r="S3233" s="919"/>
    </row>
    <row r="3234" spans="1:19" ht="12.75" customHeight="1" x14ac:dyDescent="0.15">
      <c r="A3234" s="935">
        <v>3229</v>
      </c>
      <c r="B3234" s="919"/>
      <c r="C3234" s="920"/>
      <c r="D3234" s="931"/>
      <c r="E3234" s="893" t="b">
        <f t="shared" ca="1" si="128"/>
        <v>1</v>
      </c>
      <c r="F3234" s="893" t="str">
        <f t="array" aca="1" ref="F3234" ca="1">IF(G3234&lt;&gt;"",INDIRECT("'"&amp;G3234&amp;"'!"&amp;H3234),"")</f>
        <v/>
      </c>
      <c r="G3234" s="560"/>
      <c r="H3234" s="893"/>
      <c r="I3234" s="931"/>
      <c r="J3234" s="931"/>
      <c r="K3234" s="931"/>
      <c r="L3234" s="920"/>
      <c r="M3234" s="920"/>
      <c r="N3234" s="920"/>
      <c r="S3234" s="919"/>
    </row>
    <row r="3235" spans="1:19" ht="12.75" customHeight="1" x14ac:dyDescent="0.15">
      <c r="A3235" s="935">
        <v>3230</v>
      </c>
      <c r="B3235" s="919"/>
      <c r="C3235" s="920"/>
      <c r="D3235" s="931"/>
      <c r="E3235" s="893" t="b">
        <f t="shared" ca="1" si="128"/>
        <v>1</v>
      </c>
      <c r="F3235" s="893" t="str">
        <f t="array" aca="1" ref="F3235" ca="1">IF(G3235&lt;&gt;"",INDIRECT("'"&amp;G3235&amp;"'!"&amp;H3235),"")</f>
        <v/>
      </c>
      <c r="G3235" s="560"/>
      <c r="H3235" s="893"/>
      <c r="I3235" s="931"/>
      <c r="J3235" s="931"/>
      <c r="K3235" s="931"/>
      <c r="L3235" s="920"/>
      <c r="M3235" s="920"/>
      <c r="N3235" s="920"/>
      <c r="S3235" s="919"/>
    </row>
    <row r="3236" spans="1:19" ht="12.75" customHeight="1" x14ac:dyDescent="0.15">
      <c r="A3236" s="935">
        <v>3231</v>
      </c>
      <c r="B3236" s="919"/>
      <c r="C3236" s="920"/>
      <c r="D3236" s="931"/>
      <c r="E3236" s="893" t="b">
        <f t="shared" ca="1" si="128"/>
        <v>1</v>
      </c>
      <c r="F3236" s="893" t="str">
        <f t="array" aca="1" ref="F3236" ca="1">IF(G3236&lt;&gt;"",INDIRECT("'"&amp;G3236&amp;"'!"&amp;H3236),"")</f>
        <v/>
      </c>
      <c r="G3236" s="560"/>
      <c r="H3236" s="893"/>
      <c r="I3236" s="931"/>
      <c r="J3236" s="931"/>
      <c r="K3236" s="931"/>
      <c r="L3236" s="920"/>
      <c r="M3236" s="920"/>
      <c r="N3236" s="920"/>
      <c r="S3236" s="919"/>
    </row>
    <row r="3237" spans="1:19" ht="12.75" customHeight="1" x14ac:dyDescent="0.15">
      <c r="A3237" s="935">
        <v>3232</v>
      </c>
      <c r="B3237" s="919"/>
      <c r="C3237" s="920"/>
      <c r="D3237" s="931"/>
      <c r="E3237" s="893" t="b">
        <f t="shared" ca="1" si="128"/>
        <v>1</v>
      </c>
      <c r="F3237" s="893" t="str">
        <f t="array" aca="1" ref="F3237" ca="1">IF(G3237&lt;&gt;"",INDIRECT("'"&amp;G3237&amp;"'!"&amp;H3237),"")</f>
        <v/>
      </c>
      <c r="G3237" s="560"/>
      <c r="H3237" s="893"/>
      <c r="I3237" s="931"/>
      <c r="J3237" s="931"/>
      <c r="K3237" s="931"/>
      <c r="L3237" s="920"/>
      <c r="M3237" s="920"/>
      <c r="N3237" s="920"/>
      <c r="S3237" s="919"/>
    </row>
    <row r="3238" spans="1:19" ht="12.75" customHeight="1" x14ac:dyDescent="0.15">
      <c r="A3238" s="935">
        <v>3233</v>
      </c>
      <c r="B3238" s="919"/>
      <c r="C3238" s="920"/>
      <c r="D3238" s="931"/>
      <c r="E3238" s="893" t="b">
        <f t="shared" ca="1" si="128"/>
        <v>1</v>
      </c>
      <c r="F3238" s="893" t="str">
        <f t="array" aca="1" ref="F3238" ca="1">IF(G3238&lt;&gt;"",INDIRECT("'"&amp;G3238&amp;"'!"&amp;H3238),"")</f>
        <v/>
      </c>
      <c r="G3238" s="560"/>
      <c r="H3238" s="893"/>
      <c r="I3238" s="931"/>
      <c r="J3238" s="931"/>
      <c r="K3238" s="931"/>
      <c r="L3238" s="920"/>
      <c r="M3238" s="920"/>
      <c r="N3238" s="920"/>
      <c r="S3238" s="919"/>
    </row>
    <row r="3239" spans="1:19" ht="12.75" customHeight="1" x14ac:dyDescent="0.15">
      <c r="A3239" s="914">
        <v>3234</v>
      </c>
      <c r="B3239" s="929">
        <f>'BudgetSum 2-4'!H45</f>
        <v>0</v>
      </c>
      <c r="C3239" s="930">
        <f t="shared" ref="C3239:C3243" si="134">A3239-B3239</f>
        <v>3234</v>
      </c>
      <c r="D3239" s="920"/>
      <c r="E3239" s="893" t="b">
        <f t="shared" ca="1" si="128"/>
        <v>1</v>
      </c>
      <c r="F3239" s="932">
        <f t="array" aca="1" ref="F3239" ca="1">IF(G3239&lt;&gt;"",INDIRECT("'"&amp;G3239&amp;"'!"&amp;H3239),"")</f>
        <v>0</v>
      </c>
      <c r="G3239" s="560" t="s">
        <v>4690</v>
      </c>
      <c r="H3239" s="893" t="s">
        <v>5513</v>
      </c>
      <c r="I3239" s="920"/>
      <c r="J3239" s="920"/>
      <c r="K3239" s="920"/>
      <c r="L3239" s="920"/>
      <c r="M3239" s="920"/>
      <c r="N3239" s="920"/>
      <c r="S3239" s="919"/>
    </row>
    <row r="3240" spans="1:19" ht="12.75" customHeight="1" x14ac:dyDescent="0.15">
      <c r="A3240" s="914">
        <v>3235</v>
      </c>
      <c r="B3240" s="929">
        <f>'BudgetSum 2-4'!H46</f>
        <v>0</v>
      </c>
      <c r="C3240" s="930">
        <f t="shared" si="134"/>
        <v>3235</v>
      </c>
      <c r="D3240" s="920"/>
      <c r="E3240" s="893" t="b">
        <f t="shared" ca="1" si="128"/>
        <v>1</v>
      </c>
      <c r="F3240" s="932">
        <f t="array" aca="1" ref="F3240" ca="1">IF(G3240&lt;&gt;"",INDIRECT("'"&amp;G3240&amp;"'!"&amp;H3240),"")</f>
        <v>0</v>
      </c>
      <c r="G3240" s="560" t="s">
        <v>4690</v>
      </c>
      <c r="H3240" s="893" t="s">
        <v>5013</v>
      </c>
      <c r="I3240" s="920"/>
      <c r="J3240" s="920"/>
      <c r="K3240" s="920"/>
      <c r="L3240" s="920"/>
      <c r="M3240" s="920"/>
      <c r="N3240" s="920"/>
      <c r="S3240" s="919"/>
    </row>
    <row r="3241" spans="1:19" ht="12.75" customHeight="1" x14ac:dyDescent="0.15">
      <c r="A3241" s="914">
        <v>3236</v>
      </c>
      <c r="B3241" s="929">
        <f>'BudgetSum 2-4'!H78</f>
        <v>0</v>
      </c>
      <c r="C3241" s="930">
        <f t="shared" si="134"/>
        <v>3236</v>
      </c>
      <c r="D3241" s="920"/>
      <c r="E3241" s="893" t="b">
        <f t="shared" ca="1" si="128"/>
        <v>1</v>
      </c>
      <c r="F3241" s="932">
        <f t="array" aca="1" ref="F3241" ca="1">IF(G3241&lt;&gt;"",INDIRECT("'"&amp;G3241&amp;"'!"&amp;H3241),"")</f>
        <v>0</v>
      </c>
      <c r="G3241" s="560" t="s">
        <v>4690</v>
      </c>
      <c r="H3241" s="893" t="s">
        <v>5514</v>
      </c>
      <c r="I3241" s="920"/>
      <c r="J3241" s="920"/>
      <c r="K3241" s="920"/>
      <c r="L3241" s="920"/>
      <c r="M3241" s="920"/>
      <c r="N3241" s="920"/>
      <c r="S3241" s="919"/>
    </row>
    <row r="3242" spans="1:19" ht="12.75" customHeight="1" x14ac:dyDescent="0.15">
      <c r="A3242" s="914">
        <v>3237</v>
      </c>
      <c r="B3242" s="929">
        <f>'BudgetSum 2-4'!H79</f>
        <v>0</v>
      </c>
      <c r="C3242" s="930">
        <f t="shared" si="134"/>
        <v>3237</v>
      </c>
      <c r="D3242" s="920"/>
      <c r="E3242" s="893" t="b">
        <f t="shared" ca="1" si="128"/>
        <v>1</v>
      </c>
      <c r="F3242" s="932">
        <f t="array" aca="1" ref="F3242" ca="1">IF(G3242&lt;&gt;"",INDIRECT("'"&amp;G3242&amp;"'!"&amp;H3242),"")</f>
        <v>0</v>
      </c>
      <c r="G3242" s="560" t="s">
        <v>4690</v>
      </c>
      <c r="H3242" s="893" t="s">
        <v>5515</v>
      </c>
      <c r="I3242" s="920"/>
      <c r="J3242" s="920"/>
      <c r="K3242" s="920"/>
      <c r="L3242" s="920"/>
      <c r="M3242" s="920"/>
      <c r="N3242" s="920"/>
      <c r="S3242" s="919"/>
    </row>
    <row r="3243" spans="1:19" ht="12.75" customHeight="1" x14ac:dyDescent="0.15">
      <c r="A3243" s="914">
        <v>3238</v>
      </c>
      <c r="B3243" s="929">
        <f>'BudgetSum 2-4'!H80</f>
        <v>0</v>
      </c>
      <c r="C3243" s="930">
        <f t="shared" si="134"/>
        <v>3238</v>
      </c>
      <c r="D3243" s="920"/>
      <c r="E3243" s="893" t="b">
        <f t="shared" ca="1" si="128"/>
        <v>1</v>
      </c>
      <c r="F3243" s="932">
        <f t="array" aca="1" ref="F3243" ca="1">IF(G3243&lt;&gt;"",INDIRECT("'"&amp;G3243&amp;"'!"&amp;H3243),"")</f>
        <v>0</v>
      </c>
      <c r="G3243" s="560" t="s">
        <v>4690</v>
      </c>
      <c r="H3243" s="893" t="s">
        <v>5446</v>
      </c>
      <c r="I3243" s="920"/>
      <c r="J3243" s="920"/>
      <c r="K3243" s="920"/>
      <c r="L3243" s="920"/>
      <c r="M3243" s="920"/>
      <c r="N3243" s="920"/>
      <c r="S3243" s="919"/>
    </row>
    <row r="3244" spans="1:19" ht="12.75" customHeight="1" x14ac:dyDescent="0.15">
      <c r="A3244" s="935">
        <v>3239</v>
      </c>
      <c r="B3244" s="919"/>
      <c r="C3244" s="920"/>
      <c r="D3244" s="920"/>
      <c r="E3244" s="893" t="b">
        <f t="shared" ca="1" si="128"/>
        <v>1</v>
      </c>
      <c r="F3244" s="893" t="str">
        <f t="array" aca="1" ref="F3244" ca="1">IF(G3244&lt;&gt;"",INDIRECT("'"&amp;G3244&amp;"'!"&amp;H3244),"")</f>
        <v/>
      </c>
      <c r="G3244" s="560"/>
      <c r="H3244" s="893"/>
      <c r="I3244" s="920"/>
      <c r="J3244" s="920"/>
      <c r="K3244" s="920"/>
      <c r="L3244" s="920"/>
      <c r="M3244" s="920"/>
      <c r="N3244" s="920"/>
      <c r="S3244" s="919"/>
    </row>
    <row r="3245" spans="1:19" ht="12.75" customHeight="1" x14ac:dyDescent="0.15">
      <c r="A3245" s="935">
        <v>3240</v>
      </c>
      <c r="B3245" s="919"/>
      <c r="C3245" s="920"/>
      <c r="D3245" s="931"/>
      <c r="E3245" s="893" t="b">
        <f t="shared" ca="1" si="128"/>
        <v>1</v>
      </c>
      <c r="F3245" s="893" t="str">
        <f t="array" aca="1" ref="F3245" ca="1">IF(G3245&lt;&gt;"",INDIRECT("'"&amp;G3245&amp;"'!"&amp;H3245),"")</f>
        <v/>
      </c>
      <c r="G3245" s="560"/>
      <c r="H3245" s="893"/>
      <c r="I3245" s="931"/>
      <c r="J3245" s="931"/>
      <c r="K3245" s="931"/>
      <c r="L3245" s="920"/>
      <c r="M3245" s="920"/>
      <c r="N3245" s="920"/>
      <c r="S3245" s="919"/>
    </row>
    <row r="3246" spans="1:19" ht="12.75" customHeight="1" x14ac:dyDescent="0.15">
      <c r="A3246" s="935">
        <v>3241</v>
      </c>
      <c r="B3246" s="919"/>
      <c r="C3246" s="920"/>
      <c r="D3246" s="931"/>
      <c r="E3246" s="893" t="b">
        <f t="shared" ca="1" si="128"/>
        <v>1</v>
      </c>
      <c r="F3246" s="893" t="str">
        <f t="array" aca="1" ref="F3246" ca="1">IF(G3246&lt;&gt;"",INDIRECT("'"&amp;G3246&amp;"'!"&amp;H3246),"")</f>
        <v/>
      </c>
      <c r="G3246" s="560"/>
      <c r="H3246" s="893"/>
      <c r="I3246" s="931"/>
      <c r="J3246" s="931"/>
      <c r="K3246" s="931"/>
      <c r="L3246" s="920"/>
      <c r="M3246" s="920"/>
      <c r="N3246" s="920"/>
      <c r="S3246" s="919"/>
    </row>
    <row r="3247" spans="1:19" ht="12.75" customHeight="1" x14ac:dyDescent="0.15">
      <c r="A3247" s="935">
        <v>3242</v>
      </c>
      <c r="B3247" s="919"/>
      <c r="C3247" s="920"/>
      <c r="D3247" s="931"/>
      <c r="E3247" s="893" t="b">
        <f t="shared" ca="1" si="128"/>
        <v>1</v>
      </c>
      <c r="F3247" s="893" t="str">
        <f t="array" aca="1" ref="F3247" ca="1">IF(G3247&lt;&gt;"",INDIRECT("'"&amp;G3247&amp;"'!"&amp;H3247),"")</f>
        <v/>
      </c>
      <c r="G3247" s="560"/>
      <c r="H3247" s="893"/>
      <c r="I3247" s="931"/>
      <c r="J3247" s="931"/>
      <c r="K3247" s="931"/>
      <c r="L3247" s="920"/>
      <c r="M3247" s="920"/>
      <c r="N3247" s="920"/>
      <c r="S3247" s="919"/>
    </row>
    <row r="3248" spans="1:19" ht="12.75" customHeight="1" x14ac:dyDescent="0.15">
      <c r="A3248" s="935">
        <v>3243</v>
      </c>
      <c r="B3248" s="919"/>
      <c r="C3248" s="920"/>
      <c r="D3248" s="931"/>
      <c r="E3248" s="893" t="b">
        <f t="shared" ca="1" si="128"/>
        <v>1</v>
      </c>
      <c r="F3248" s="893" t="str">
        <f t="array" aca="1" ref="F3248" ca="1">IF(G3248&lt;&gt;"",INDIRECT("'"&amp;G3248&amp;"'!"&amp;H3248),"")</f>
        <v/>
      </c>
      <c r="G3248" s="560"/>
      <c r="H3248" s="893"/>
      <c r="I3248" s="931"/>
      <c r="J3248" s="931"/>
      <c r="K3248" s="931"/>
      <c r="L3248" s="920"/>
      <c r="M3248" s="920"/>
      <c r="N3248" s="920"/>
      <c r="S3248" s="919"/>
    </row>
    <row r="3249" spans="1:19" ht="12.75" customHeight="1" x14ac:dyDescent="0.15">
      <c r="A3249" s="935">
        <v>3244</v>
      </c>
      <c r="B3249" s="919"/>
      <c r="C3249" s="920"/>
      <c r="D3249" s="931"/>
      <c r="E3249" s="893" t="b">
        <f t="shared" ca="1" si="128"/>
        <v>1</v>
      </c>
      <c r="F3249" s="893" t="str">
        <f t="array" aca="1" ref="F3249" ca="1">IF(G3249&lt;&gt;"",INDIRECT("'"&amp;G3249&amp;"'!"&amp;H3249),"")</f>
        <v/>
      </c>
      <c r="G3249" s="560"/>
      <c r="H3249" s="893"/>
      <c r="I3249" s="931"/>
      <c r="J3249" s="931"/>
      <c r="K3249" s="931"/>
      <c r="L3249" s="920"/>
      <c r="M3249" s="920"/>
      <c r="N3249" s="920"/>
      <c r="S3249" s="919"/>
    </row>
    <row r="3250" spans="1:19" ht="12.75" customHeight="1" x14ac:dyDescent="0.15">
      <c r="A3250" s="935">
        <v>3245</v>
      </c>
      <c r="B3250" s="919"/>
      <c r="C3250" s="920"/>
      <c r="D3250" s="931"/>
      <c r="E3250" s="893" t="b">
        <f t="shared" ca="1" si="128"/>
        <v>1</v>
      </c>
      <c r="F3250" s="893" t="str">
        <f t="array" aca="1" ref="F3250" ca="1">IF(G3250&lt;&gt;"",INDIRECT("'"&amp;G3250&amp;"'!"&amp;H3250),"")</f>
        <v/>
      </c>
      <c r="G3250" s="560"/>
      <c r="H3250" s="893"/>
      <c r="I3250" s="931"/>
      <c r="J3250" s="931"/>
      <c r="K3250" s="931"/>
      <c r="L3250" s="920"/>
      <c r="M3250" s="920"/>
      <c r="N3250" s="920"/>
      <c r="S3250" s="919"/>
    </row>
    <row r="3251" spans="1:19" ht="12.75" customHeight="1" x14ac:dyDescent="0.15">
      <c r="A3251" s="935">
        <v>3246</v>
      </c>
      <c r="B3251" s="919"/>
      <c r="C3251" s="920"/>
      <c r="D3251" s="931"/>
      <c r="E3251" s="893" t="b">
        <f t="shared" ca="1" si="128"/>
        <v>1</v>
      </c>
      <c r="F3251" s="893" t="str">
        <f t="array" aca="1" ref="F3251" ca="1">IF(G3251&lt;&gt;"",INDIRECT("'"&amp;G3251&amp;"'!"&amp;H3251),"")</f>
        <v/>
      </c>
      <c r="G3251" s="560"/>
      <c r="H3251" s="893"/>
      <c r="I3251" s="931"/>
      <c r="J3251" s="931"/>
      <c r="K3251" s="931"/>
      <c r="L3251" s="920"/>
      <c r="M3251" s="920"/>
      <c r="N3251" s="920"/>
      <c r="S3251" s="919"/>
    </row>
    <row r="3252" spans="1:19" ht="12.75" customHeight="1" x14ac:dyDescent="0.15">
      <c r="A3252" s="935">
        <v>3247</v>
      </c>
      <c r="B3252" s="919"/>
      <c r="C3252" s="920"/>
      <c r="D3252" s="931"/>
      <c r="E3252" s="893" t="b">
        <f t="shared" ca="1" si="128"/>
        <v>1</v>
      </c>
      <c r="F3252" s="893" t="str">
        <f t="array" aca="1" ref="F3252" ca="1">IF(G3252&lt;&gt;"",INDIRECT("'"&amp;G3252&amp;"'!"&amp;H3252),"")</f>
        <v/>
      </c>
      <c r="G3252" s="560"/>
      <c r="H3252" s="893"/>
      <c r="I3252" s="931"/>
      <c r="J3252" s="931"/>
      <c r="K3252" s="931"/>
      <c r="L3252" s="920"/>
      <c r="M3252" s="920"/>
      <c r="N3252" s="920"/>
      <c r="S3252" s="919"/>
    </row>
    <row r="3253" spans="1:19" ht="12.75" customHeight="1" x14ac:dyDescent="0.15">
      <c r="A3253" s="935">
        <v>3248</v>
      </c>
      <c r="B3253" s="919"/>
      <c r="C3253" s="920"/>
      <c r="D3253" s="931"/>
      <c r="E3253" s="893" t="b">
        <f t="shared" ca="1" si="128"/>
        <v>1</v>
      </c>
      <c r="F3253" s="893" t="str">
        <f t="array" aca="1" ref="F3253" ca="1">IF(G3253&lt;&gt;"",INDIRECT("'"&amp;G3253&amp;"'!"&amp;H3253),"")</f>
        <v/>
      </c>
      <c r="G3253" s="560"/>
      <c r="H3253" s="893"/>
      <c r="I3253" s="931"/>
      <c r="J3253" s="931"/>
      <c r="K3253" s="931"/>
      <c r="L3253" s="920"/>
      <c r="M3253" s="920"/>
      <c r="N3253" s="920"/>
      <c r="S3253" s="919"/>
    </row>
    <row r="3254" spans="1:19" ht="12.75" customHeight="1" x14ac:dyDescent="0.15">
      <c r="A3254" s="935">
        <v>3249</v>
      </c>
      <c r="B3254" s="919"/>
      <c r="C3254" s="920"/>
      <c r="D3254" s="931"/>
      <c r="E3254" s="893" t="b">
        <f t="shared" ca="1" si="128"/>
        <v>1</v>
      </c>
      <c r="F3254" s="893" t="str">
        <f t="array" aca="1" ref="F3254" ca="1">IF(G3254&lt;&gt;"",INDIRECT("'"&amp;G3254&amp;"'!"&amp;H3254),"")</f>
        <v/>
      </c>
      <c r="G3254" s="560"/>
      <c r="H3254" s="893"/>
      <c r="I3254" s="931"/>
      <c r="J3254" s="931"/>
      <c r="K3254" s="931"/>
      <c r="L3254" s="920"/>
      <c r="M3254" s="920"/>
      <c r="N3254" s="920"/>
      <c r="S3254" s="919"/>
    </row>
    <row r="3255" spans="1:19" ht="12.75" customHeight="1" x14ac:dyDescent="0.15">
      <c r="A3255" s="935">
        <v>3250</v>
      </c>
      <c r="B3255" s="919"/>
      <c r="C3255" s="920"/>
      <c r="D3255" s="931"/>
      <c r="E3255" s="893" t="b">
        <f t="shared" ca="1" si="128"/>
        <v>1</v>
      </c>
      <c r="F3255" s="893" t="str">
        <f t="array" aca="1" ref="F3255" ca="1">IF(G3255&lt;&gt;"",INDIRECT("'"&amp;G3255&amp;"'!"&amp;H3255),"")</f>
        <v/>
      </c>
      <c r="G3255" s="560"/>
      <c r="H3255" s="893"/>
      <c r="I3255" s="931"/>
      <c r="J3255" s="931"/>
      <c r="K3255" s="931"/>
      <c r="L3255" s="920"/>
      <c r="M3255" s="920"/>
      <c r="N3255" s="920"/>
      <c r="S3255" s="919"/>
    </row>
    <row r="3256" spans="1:19" ht="12.75" customHeight="1" x14ac:dyDescent="0.15">
      <c r="A3256" s="935">
        <v>3251</v>
      </c>
      <c r="B3256" s="919"/>
      <c r="C3256" s="920"/>
      <c r="D3256" s="931"/>
      <c r="E3256" s="893" t="b">
        <f t="shared" ca="1" si="128"/>
        <v>1</v>
      </c>
      <c r="F3256" s="893" t="str">
        <f t="array" aca="1" ref="F3256" ca="1">IF(G3256&lt;&gt;"",INDIRECT("'"&amp;G3256&amp;"'!"&amp;H3256),"")</f>
        <v/>
      </c>
      <c r="G3256" s="560"/>
      <c r="H3256" s="893"/>
      <c r="I3256" s="931"/>
      <c r="J3256" s="931"/>
      <c r="K3256" s="931"/>
      <c r="L3256" s="920"/>
      <c r="M3256" s="920"/>
      <c r="N3256" s="920"/>
      <c r="S3256" s="919"/>
    </row>
    <row r="3257" spans="1:19" ht="12.75" customHeight="1" x14ac:dyDescent="0.15">
      <c r="A3257" s="935">
        <v>3252</v>
      </c>
      <c r="B3257" s="919"/>
      <c r="C3257" s="920"/>
      <c r="D3257" s="931"/>
      <c r="E3257" s="893" t="b">
        <f t="shared" ca="1" si="128"/>
        <v>1</v>
      </c>
      <c r="F3257" s="893" t="str">
        <f t="array" aca="1" ref="F3257" ca="1">IF(G3257&lt;&gt;"",INDIRECT("'"&amp;G3257&amp;"'!"&amp;H3257),"")</f>
        <v/>
      </c>
      <c r="G3257" s="560"/>
      <c r="H3257" s="893"/>
      <c r="I3257" s="931"/>
      <c r="J3257" s="931"/>
      <c r="K3257" s="931"/>
      <c r="L3257" s="920"/>
      <c r="M3257" s="920"/>
      <c r="N3257" s="920"/>
      <c r="S3257" s="919"/>
    </row>
    <row r="3258" spans="1:19" ht="12.75" customHeight="1" x14ac:dyDescent="0.15">
      <c r="A3258" s="935">
        <v>3253</v>
      </c>
      <c r="B3258" s="919"/>
      <c r="C3258" s="920"/>
      <c r="D3258" s="931"/>
      <c r="E3258" s="893" t="b">
        <f t="shared" ca="1" si="128"/>
        <v>1</v>
      </c>
      <c r="F3258" s="893" t="str">
        <f t="array" aca="1" ref="F3258" ca="1">IF(G3258&lt;&gt;"",INDIRECT("'"&amp;G3258&amp;"'!"&amp;H3258),"")</f>
        <v/>
      </c>
      <c r="G3258" s="560"/>
      <c r="H3258" s="893"/>
      <c r="I3258" s="931"/>
      <c r="J3258" s="931"/>
      <c r="K3258" s="931"/>
      <c r="L3258" s="920"/>
      <c r="M3258" s="920"/>
      <c r="N3258" s="920"/>
      <c r="S3258" s="919"/>
    </row>
    <row r="3259" spans="1:19" ht="12.75" customHeight="1" x14ac:dyDescent="0.15">
      <c r="A3259" s="935">
        <v>3254</v>
      </c>
      <c r="B3259" s="919"/>
      <c r="C3259" s="920"/>
      <c r="D3259" s="931"/>
      <c r="E3259" s="893" t="b">
        <f t="shared" ca="1" si="128"/>
        <v>1</v>
      </c>
      <c r="F3259" s="893" t="str">
        <f t="array" aca="1" ref="F3259" ca="1">IF(G3259&lt;&gt;"",INDIRECT("'"&amp;G3259&amp;"'!"&amp;H3259),"")</f>
        <v/>
      </c>
      <c r="G3259" s="560"/>
      <c r="H3259" s="893"/>
      <c r="I3259" s="931"/>
      <c r="J3259" s="931"/>
      <c r="K3259" s="931"/>
      <c r="L3259" s="920"/>
      <c r="M3259" s="920"/>
      <c r="N3259" s="920"/>
      <c r="S3259" s="919"/>
    </row>
    <row r="3260" spans="1:19" ht="12.75" customHeight="1" x14ac:dyDescent="0.15">
      <c r="A3260" s="914">
        <v>3255</v>
      </c>
      <c r="B3260" s="929">
        <f>'BudgetSum 2-4'!I45</f>
        <v>0</v>
      </c>
      <c r="C3260" s="930">
        <f t="shared" ref="C3260:C3263" si="135">A3260-B3260</f>
        <v>3255</v>
      </c>
      <c r="D3260" s="920"/>
      <c r="E3260" s="893" t="b">
        <f t="shared" ca="1" si="128"/>
        <v>1</v>
      </c>
      <c r="F3260" s="932">
        <f t="array" aca="1" ref="F3260" ca="1">IF(G3260&lt;&gt;"",INDIRECT("'"&amp;G3260&amp;"'!"&amp;H3260),"")</f>
        <v>0</v>
      </c>
      <c r="G3260" s="560" t="s">
        <v>4690</v>
      </c>
      <c r="H3260" s="893" t="s">
        <v>5516</v>
      </c>
      <c r="I3260" s="920"/>
      <c r="J3260" s="920"/>
      <c r="K3260" s="920"/>
      <c r="L3260" s="920"/>
      <c r="M3260" s="920"/>
      <c r="N3260" s="920"/>
      <c r="S3260" s="919"/>
    </row>
    <row r="3261" spans="1:19" ht="12.75" customHeight="1" x14ac:dyDescent="0.15">
      <c r="A3261" s="914">
        <v>3256</v>
      </c>
      <c r="B3261" s="929">
        <f>'BudgetSum 2-4'!I46</f>
        <v>0</v>
      </c>
      <c r="C3261" s="930">
        <f t="shared" si="135"/>
        <v>3256</v>
      </c>
      <c r="D3261" s="920"/>
      <c r="E3261" s="893" t="b">
        <f t="shared" ca="1" si="128"/>
        <v>1</v>
      </c>
      <c r="F3261" s="932">
        <f t="array" aca="1" ref="F3261" ca="1">IF(G3261&lt;&gt;"",INDIRECT("'"&amp;G3261&amp;"'!"&amp;H3261),"")</f>
        <v>0</v>
      </c>
      <c r="G3261" s="560" t="s">
        <v>4690</v>
      </c>
      <c r="H3261" s="893" t="s">
        <v>5517</v>
      </c>
      <c r="I3261" s="920"/>
      <c r="J3261" s="920"/>
      <c r="K3261" s="920"/>
      <c r="L3261" s="920"/>
      <c r="M3261" s="920"/>
      <c r="N3261" s="920"/>
      <c r="S3261" s="919"/>
    </row>
    <row r="3262" spans="1:19" ht="12.75" customHeight="1" x14ac:dyDescent="0.15">
      <c r="A3262" s="914">
        <v>3257</v>
      </c>
      <c r="B3262" s="929">
        <f>'BudgetSum 2-4'!I79</f>
        <v>0</v>
      </c>
      <c r="C3262" s="930">
        <f t="shared" si="135"/>
        <v>3257</v>
      </c>
      <c r="D3262" s="920"/>
      <c r="E3262" s="893" t="b">
        <f t="shared" ca="1" si="128"/>
        <v>1</v>
      </c>
      <c r="F3262" s="932">
        <f t="array" aca="1" ref="F3262" ca="1">IF(G3262&lt;&gt;"",INDIRECT("'"&amp;G3262&amp;"'!"&amp;H3262),"")</f>
        <v>0</v>
      </c>
      <c r="G3262" s="560" t="s">
        <v>4690</v>
      </c>
      <c r="H3262" s="893" t="s">
        <v>5518</v>
      </c>
      <c r="I3262" s="920"/>
      <c r="J3262" s="920"/>
      <c r="K3262" s="920"/>
      <c r="L3262" s="920"/>
      <c r="M3262" s="920"/>
      <c r="N3262" s="920"/>
      <c r="S3262" s="919"/>
    </row>
    <row r="3263" spans="1:19" ht="12.75" customHeight="1" x14ac:dyDescent="0.15">
      <c r="A3263" s="914">
        <v>3258</v>
      </c>
      <c r="B3263" s="929">
        <f>'BudgetSum 2-4'!I80</f>
        <v>0</v>
      </c>
      <c r="C3263" s="930">
        <f t="shared" si="135"/>
        <v>3258</v>
      </c>
      <c r="D3263" s="920"/>
      <c r="E3263" s="893" t="b">
        <f t="shared" ca="1" si="128"/>
        <v>1</v>
      </c>
      <c r="F3263" s="932">
        <f t="array" aca="1" ref="F3263" ca="1">IF(G3263&lt;&gt;"",INDIRECT("'"&amp;G3263&amp;"'!"&amp;H3263),"")</f>
        <v>0</v>
      </c>
      <c r="G3263" s="560" t="s">
        <v>4690</v>
      </c>
      <c r="H3263" s="893" t="s">
        <v>5519</v>
      </c>
      <c r="I3263" s="920"/>
      <c r="J3263" s="920"/>
      <c r="K3263" s="920"/>
      <c r="L3263" s="920"/>
      <c r="M3263" s="920"/>
      <c r="N3263" s="920"/>
      <c r="S3263" s="919"/>
    </row>
    <row r="3264" spans="1:19" ht="12.75" customHeight="1" x14ac:dyDescent="0.15">
      <c r="A3264" s="935">
        <v>3259</v>
      </c>
      <c r="B3264" s="919"/>
      <c r="C3264" s="920"/>
      <c r="D3264" s="920"/>
      <c r="E3264" s="893" t="b">
        <f t="shared" ca="1" si="128"/>
        <v>1</v>
      </c>
      <c r="F3264" s="893" t="str">
        <f t="array" aca="1" ref="F3264" ca="1">IF(G3264&lt;&gt;"",INDIRECT("'"&amp;G3264&amp;"'!"&amp;H3264),"")</f>
        <v/>
      </c>
      <c r="G3264" s="560"/>
      <c r="H3264" s="893"/>
      <c r="I3264" s="920"/>
      <c r="J3264" s="920"/>
      <c r="K3264" s="920"/>
      <c r="L3264" s="920"/>
      <c r="M3264" s="920"/>
      <c r="N3264" s="920"/>
      <c r="S3264" s="919"/>
    </row>
    <row r="3265" spans="1:19" ht="12.75" customHeight="1" x14ac:dyDescent="0.15">
      <c r="A3265" s="914">
        <v>3260</v>
      </c>
      <c r="B3265" s="929">
        <f>'BudgetSum 2-4'!I3</f>
        <v>0</v>
      </c>
      <c r="C3265" s="930">
        <f>A3265-B3265</f>
        <v>3260</v>
      </c>
      <c r="D3265" s="920"/>
      <c r="E3265" s="893" t="b">
        <f t="shared" ca="1" si="128"/>
        <v>1</v>
      </c>
      <c r="F3265" s="932">
        <f t="array" aca="1" ref="F3265" ca="1">IF(G3265&lt;&gt;"",INDIRECT("'"&amp;G3265&amp;"'!"&amp;H3265),"")</f>
        <v>0</v>
      </c>
      <c r="G3265" s="560" t="s">
        <v>4690</v>
      </c>
      <c r="H3265" s="893" t="s">
        <v>5520</v>
      </c>
      <c r="I3265" s="920"/>
      <c r="J3265" s="920"/>
      <c r="K3265" s="920"/>
      <c r="L3265" s="920"/>
      <c r="M3265" s="920"/>
      <c r="N3265" s="920"/>
      <c r="S3265" s="919"/>
    </row>
    <row r="3266" spans="1:19" ht="12.75" customHeight="1" x14ac:dyDescent="0.15">
      <c r="A3266" s="935">
        <v>3261</v>
      </c>
      <c r="B3266" s="919"/>
      <c r="C3266" s="920"/>
      <c r="D3266" s="920"/>
      <c r="E3266" s="893" t="b">
        <f t="shared" ca="1" si="128"/>
        <v>1</v>
      </c>
      <c r="F3266" s="893" t="str">
        <f t="array" aca="1" ref="F3266" ca="1">IF(G3266&lt;&gt;"",INDIRECT("'"&amp;G3266&amp;"'!"&amp;H3266),"")</f>
        <v/>
      </c>
      <c r="G3266" s="560"/>
      <c r="H3266" s="893"/>
      <c r="I3266" s="920"/>
      <c r="J3266" s="920"/>
      <c r="K3266" s="920"/>
      <c r="L3266" s="920"/>
      <c r="M3266" s="920"/>
      <c r="N3266" s="920"/>
      <c r="S3266" s="919"/>
    </row>
    <row r="3267" spans="1:19" ht="12.75" customHeight="1" x14ac:dyDescent="0.15">
      <c r="A3267" s="914">
        <v>3262</v>
      </c>
      <c r="B3267" s="929">
        <f>'BudgetSum 2-4'!I81</f>
        <v>0</v>
      </c>
      <c r="C3267" s="930">
        <f>A3267-B3267</f>
        <v>3262</v>
      </c>
      <c r="D3267" s="920"/>
      <c r="E3267" s="893" t="b">
        <f t="shared" ca="1" si="128"/>
        <v>1</v>
      </c>
      <c r="F3267" s="932">
        <f t="array" aca="1" ref="F3267" ca="1">IF(G3267&lt;&gt;"",INDIRECT("'"&amp;G3267&amp;"'!"&amp;H3267),"")</f>
        <v>0</v>
      </c>
      <c r="G3267" s="560" t="s">
        <v>4690</v>
      </c>
      <c r="H3267" s="893" t="s">
        <v>5521</v>
      </c>
      <c r="I3267" s="920"/>
      <c r="J3267" s="920"/>
      <c r="K3267" s="920"/>
      <c r="L3267" s="920"/>
      <c r="M3267" s="920"/>
      <c r="N3267" s="920"/>
      <c r="S3267" s="919"/>
    </row>
    <row r="3268" spans="1:19" ht="12.75" customHeight="1" x14ac:dyDescent="0.15">
      <c r="A3268" s="935">
        <v>3263</v>
      </c>
      <c r="B3268" s="919"/>
      <c r="C3268" s="920"/>
      <c r="D3268" s="931"/>
      <c r="E3268" s="893" t="b">
        <f t="shared" ca="1" si="128"/>
        <v>1</v>
      </c>
      <c r="F3268" s="893" t="str">
        <f t="array" aca="1" ref="F3268" ca="1">IF(G3268&lt;&gt;"",INDIRECT("'"&amp;G3268&amp;"'!"&amp;H3268),"")</f>
        <v/>
      </c>
      <c r="G3268" s="560"/>
      <c r="H3268" s="893"/>
      <c r="I3268" s="931"/>
      <c r="J3268" s="931"/>
      <c r="K3268" s="931"/>
      <c r="L3268" s="920"/>
      <c r="M3268" s="920"/>
      <c r="N3268" s="920"/>
      <c r="S3268" s="919"/>
    </row>
    <row r="3269" spans="1:19" ht="12.75" customHeight="1" x14ac:dyDescent="0.15">
      <c r="A3269" s="935">
        <v>3264</v>
      </c>
      <c r="B3269" s="919"/>
      <c r="C3269" s="920"/>
      <c r="D3269" s="931"/>
      <c r="E3269" s="893" t="b">
        <f t="shared" ca="1" si="128"/>
        <v>1</v>
      </c>
      <c r="F3269" s="893" t="str">
        <f t="array" aca="1" ref="F3269" ca="1">IF(G3269&lt;&gt;"",INDIRECT("'"&amp;G3269&amp;"'!"&amp;H3269),"")</f>
        <v/>
      </c>
      <c r="G3269" s="560"/>
      <c r="H3269" s="893"/>
      <c r="I3269" s="931"/>
      <c r="J3269" s="931"/>
      <c r="K3269" s="931"/>
      <c r="L3269" s="920"/>
      <c r="M3269" s="920"/>
      <c r="N3269" s="920"/>
      <c r="S3269" s="919"/>
    </row>
    <row r="3270" spans="1:19" ht="12.75" customHeight="1" x14ac:dyDescent="0.15">
      <c r="A3270" s="935">
        <v>3265</v>
      </c>
      <c r="B3270" s="919"/>
      <c r="C3270" s="920"/>
      <c r="D3270" s="931"/>
      <c r="E3270" s="893" t="b">
        <f t="shared" ca="1" si="128"/>
        <v>1</v>
      </c>
      <c r="F3270" s="893" t="str">
        <f t="array" aca="1" ref="F3270" ca="1">IF(G3270&lt;&gt;"",INDIRECT("'"&amp;G3270&amp;"'!"&amp;H3270),"")</f>
        <v/>
      </c>
      <c r="G3270" s="560"/>
      <c r="H3270" s="893"/>
      <c r="I3270" s="931"/>
      <c r="J3270" s="931"/>
      <c r="K3270" s="931"/>
      <c r="L3270" s="920"/>
      <c r="M3270" s="920"/>
      <c r="N3270" s="920"/>
      <c r="S3270" s="919"/>
    </row>
    <row r="3271" spans="1:19" ht="12.75" customHeight="1" x14ac:dyDescent="0.15">
      <c r="A3271" s="935">
        <v>3266</v>
      </c>
      <c r="B3271" s="919"/>
      <c r="C3271" s="920"/>
      <c r="D3271" s="931"/>
      <c r="E3271" s="893" t="b">
        <f t="shared" ca="1" si="128"/>
        <v>1</v>
      </c>
      <c r="F3271" s="893" t="str">
        <f t="array" aca="1" ref="F3271" ca="1">IF(G3271&lt;&gt;"",INDIRECT("'"&amp;G3271&amp;"'!"&amp;H3271),"")</f>
        <v/>
      </c>
      <c r="G3271" s="560"/>
      <c r="H3271" s="893"/>
      <c r="I3271" s="931"/>
      <c r="J3271" s="931"/>
      <c r="K3271" s="931"/>
      <c r="L3271" s="920"/>
      <c r="M3271" s="920"/>
      <c r="N3271" s="920"/>
      <c r="S3271" s="919"/>
    </row>
    <row r="3272" spans="1:19" ht="12.75" customHeight="1" x14ac:dyDescent="0.15">
      <c r="A3272" s="935">
        <v>3267</v>
      </c>
      <c r="B3272" s="919"/>
      <c r="C3272" s="920"/>
      <c r="D3272" s="931"/>
      <c r="E3272" s="893" t="b">
        <f t="shared" ca="1" si="128"/>
        <v>1</v>
      </c>
      <c r="F3272" s="893" t="str">
        <f t="array" aca="1" ref="F3272" ca="1">IF(G3272&lt;&gt;"",INDIRECT("'"&amp;G3272&amp;"'!"&amp;H3272),"")</f>
        <v/>
      </c>
      <c r="G3272" s="560"/>
      <c r="H3272" s="893"/>
      <c r="I3272" s="931"/>
      <c r="J3272" s="931"/>
      <c r="K3272" s="931"/>
      <c r="L3272" s="920"/>
      <c r="M3272" s="920"/>
      <c r="N3272" s="920"/>
      <c r="S3272" s="919"/>
    </row>
    <row r="3273" spans="1:19" ht="12.75" customHeight="1" x14ac:dyDescent="0.15">
      <c r="A3273" s="935">
        <v>3268</v>
      </c>
      <c r="B3273" s="919"/>
      <c r="C3273" s="920"/>
      <c r="D3273" s="931"/>
      <c r="E3273" s="893" t="b">
        <f t="shared" ca="1" si="128"/>
        <v>1</v>
      </c>
      <c r="F3273" s="893" t="str">
        <f t="array" aca="1" ref="F3273" ca="1">IF(G3273&lt;&gt;"",INDIRECT("'"&amp;G3273&amp;"'!"&amp;H3273),"")</f>
        <v/>
      </c>
      <c r="G3273" s="560"/>
      <c r="H3273" s="893"/>
      <c r="I3273" s="931"/>
      <c r="J3273" s="931"/>
      <c r="K3273" s="931"/>
      <c r="L3273" s="920"/>
      <c r="M3273" s="920"/>
      <c r="N3273" s="920"/>
      <c r="S3273" s="919"/>
    </row>
    <row r="3274" spans="1:19" ht="12.75" customHeight="1" x14ac:dyDescent="0.15">
      <c r="A3274" s="935">
        <v>3269</v>
      </c>
      <c r="B3274" s="919"/>
      <c r="C3274" s="920"/>
      <c r="D3274" s="931"/>
      <c r="E3274" s="893" t="b">
        <f t="shared" ca="1" si="128"/>
        <v>1</v>
      </c>
      <c r="F3274" s="893" t="str">
        <f t="array" aca="1" ref="F3274" ca="1">IF(G3274&lt;&gt;"",INDIRECT("'"&amp;G3274&amp;"'!"&amp;H3274),"")</f>
        <v/>
      </c>
      <c r="G3274" s="560"/>
      <c r="H3274" s="893"/>
      <c r="I3274" s="931"/>
      <c r="J3274" s="931"/>
      <c r="K3274" s="931"/>
      <c r="L3274" s="920"/>
      <c r="M3274" s="920"/>
      <c r="N3274" s="920"/>
      <c r="S3274" s="919"/>
    </row>
    <row r="3275" spans="1:19" ht="12.75" customHeight="1" x14ac:dyDescent="0.15">
      <c r="A3275" s="935">
        <v>3270</v>
      </c>
      <c r="B3275" s="919"/>
      <c r="C3275" s="920"/>
      <c r="D3275" s="931"/>
      <c r="E3275" s="893" t="b">
        <f t="shared" ca="1" si="128"/>
        <v>1</v>
      </c>
      <c r="F3275" s="893" t="str">
        <f t="array" aca="1" ref="F3275" ca="1">IF(G3275&lt;&gt;"",INDIRECT("'"&amp;G3275&amp;"'!"&amp;H3275),"")</f>
        <v/>
      </c>
      <c r="G3275" s="560"/>
      <c r="H3275" s="893"/>
      <c r="I3275" s="931"/>
      <c r="J3275" s="931"/>
      <c r="K3275" s="931"/>
      <c r="L3275" s="920"/>
      <c r="M3275" s="920"/>
      <c r="N3275" s="920"/>
      <c r="S3275" s="919"/>
    </row>
    <row r="3276" spans="1:19" ht="12.75" customHeight="1" x14ac:dyDescent="0.15">
      <c r="A3276" s="935">
        <v>3271</v>
      </c>
      <c r="B3276" s="919"/>
      <c r="C3276" s="920"/>
      <c r="D3276" s="931"/>
      <c r="E3276" s="893" t="b">
        <f t="shared" ca="1" si="128"/>
        <v>1</v>
      </c>
      <c r="F3276" s="893" t="str">
        <f t="array" aca="1" ref="F3276" ca="1">IF(G3276&lt;&gt;"",INDIRECT("'"&amp;G3276&amp;"'!"&amp;H3276),"")</f>
        <v/>
      </c>
      <c r="G3276" s="560"/>
      <c r="H3276" s="893"/>
      <c r="I3276" s="931"/>
      <c r="J3276" s="931"/>
      <c r="K3276" s="931"/>
      <c r="L3276" s="920"/>
      <c r="M3276" s="920"/>
      <c r="N3276" s="920"/>
      <c r="S3276" s="919"/>
    </row>
    <row r="3277" spans="1:19" ht="12.75" customHeight="1" x14ac:dyDescent="0.15">
      <c r="A3277" s="935">
        <v>3272</v>
      </c>
      <c r="B3277" s="919"/>
      <c r="C3277" s="920"/>
      <c r="D3277" s="931"/>
      <c r="E3277" s="893" t="b">
        <f t="shared" ca="1" si="128"/>
        <v>1</v>
      </c>
      <c r="F3277" s="893" t="str">
        <f t="array" aca="1" ref="F3277" ca="1">IF(G3277&lt;&gt;"",INDIRECT("'"&amp;G3277&amp;"'!"&amp;H3277),"")</f>
        <v/>
      </c>
      <c r="G3277" s="560"/>
      <c r="H3277" s="893"/>
      <c r="I3277" s="931"/>
      <c r="J3277" s="931"/>
      <c r="K3277" s="931"/>
      <c r="L3277" s="920"/>
      <c r="M3277" s="920"/>
      <c r="N3277" s="920"/>
      <c r="S3277" s="919"/>
    </row>
    <row r="3278" spans="1:19" ht="12.75" customHeight="1" x14ac:dyDescent="0.15">
      <c r="A3278" s="935">
        <v>3273</v>
      </c>
      <c r="B3278" s="919"/>
      <c r="C3278" s="920"/>
      <c r="D3278" s="931"/>
      <c r="E3278" s="893" t="b">
        <f t="shared" ca="1" si="128"/>
        <v>1</v>
      </c>
      <c r="F3278" s="893" t="str">
        <f t="array" aca="1" ref="F3278" ca="1">IF(G3278&lt;&gt;"",INDIRECT("'"&amp;G3278&amp;"'!"&amp;H3278),"")</f>
        <v/>
      </c>
      <c r="G3278" s="560"/>
      <c r="H3278" s="893"/>
      <c r="I3278" s="931"/>
      <c r="J3278" s="931"/>
      <c r="K3278" s="931"/>
      <c r="L3278" s="920"/>
      <c r="M3278" s="920"/>
      <c r="N3278" s="920"/>
      <c r="S3278" s="919"/>
    </row>
    <row r="3279" spans="1:19" ht="12.75" customHeight="1" x14ac:dyDescent="0.15">
      <c r="A3279" s="935">
        <v>3274</v>
      </c>
      <c r="B3279" s="919"/>
      <c r="C3279" s="920"/>
      <c r="D3279" s="931"/>
      <c r="E3279" s="893" t="b">
        <f t="shared" ca="1" si="128"/>
        <v>1</v>
      </c>
      <c r="F3279" s="893" t="str">
        <f t="array" aca="1" ref="F3279" ca="1">IF(G3279&lt;&gt;"",INDIRECT("'"&amp;G3279&amp;"'!"&amp;H3279),"")</f>
        <v/>
      </c>
      <c r="G3279" s="560"/>
      <c r="H3279" s="893"/>
      <c r="I3279" s="931"/>
      <c r="J3279" s="931"/>
      <c r="K3279" s="931"/>
      <c r="L3279" s="920"/>
      <c r="M3279" s="920"/>
      <c r="N3279" s="920"/>
      <c r="S3279" s="919"/>
    </row>
    <row r="3280" spans="1:19" ht="12.75" customHeight="1" x14ac:dyDescent="0.15">
      <c r="A3280" s="935">
        <v>3275</v>
      </c>
      <c r="B3280" s="919"/>
      <c r="C3280" s="920"/>
      <c r="D3280" s="931"/>
      <c r="E3280" s="893" t="b">
        <f t="shared" ca="1" si="128"/>
        <v>1</v>
      </c>
      <c r="F3280" s="893" t="str">
        <f t="array" aca="1" ref="F3280" ca="1">IF(G3280&lt;&gt;"",INDIRECT("'"&amp;G3280&amp;"'!"&amp;H3280),"")</f>
        <v/>
      </c>
      <c r="G3280" s="560"/>
      <c r="H3280" s="893"/>
      <c r="I3280" s="931"/>
      <c r="J3280" s="931"/>
      <c r="K3280" s="931"/>
      <c r="L3280" s="920"/>
      <c r="M3280" s="920"/>
      <c r="N3280" s="920"/>
      <c r="S3280" s="919"/>
    </row>
    <row r="3281" spans="1:19" ht="12.75" customHeight="1" x14ac:dyDescent="0.15">
      <c r="A3281" s="935">
        <v>3276</v>
      </c>
      <c r="B3281" s="919"/>
      <c r="C3281" s="920"/>
      <c r="D3281" s="931"/>
      <c r="E3281" s="893" t="b">
        <f t="shared" ca="1" si="128"/>
        <v>1</v>
      </c>
      <c r="F3281" s="893" t="str">
        <f t="array" aca="1" ref="F3281" ca="1">IF(G3281&lt;&gt;"",INDIRECT("'"&amp;G3281&amp;"'!"&amp;H3281),"")</f>
        <v/>
      </c>
      <c r="G3281" s="560"/>
      <c r="H3281" s="893"/>
      <c r="I3281" s="931"/>
      <c r="J3281" s="931"/>
      <c r="K3281" s="931"/>
      <c r="L3281" s="920"/>
      <c r="M3281" s="920"/>
      <c r="N3281" s="920"/>
      <c r="S3281" s="919"/>
    </row>
    <row r="3282" spans="1:19" ht="12.75" customHeight="1" x14ac:dyDescent="0.15">
      <c r="A3282" s="935">
        <v>3277</v>
      </c>
      <c r="B3282" s="919"/>
      <c r="C3282" s="920"/>
      <c r="D3282" s="931"/>
      <c r="E3282" s="893" t="b">
        <f t="shared" ca="1" si="128"/>
        <v>1</v>
      </c>
      <c r="F3282" s="893" t="str">
        <f t="array" aca="1" ref="F3282" ca="1">IF(G3282&lt;&gt;"",INDIRECT("'"&amp;G3282&amp;"'!"&amp;H3282),"")</f>
        <v/>
      </c>
      <c r="G3282" s="560"/>
      <c r="H3282" s="893"/>
      <c r="I3282" s="931"/>
      <c r="J3282" s="931"/>
      <c r="K3282" s="931"/>
      <c r="L3282" s="920"/>
      <c r="M3282" s="920"/>
      <c r="N3282" s="920"/>
      <c r="S3282" s="919"/>
    </row>
    <row r="3283" spans="1:19" ht="12.75" customHeight="1" x14ac:dyDescent="0.15">
      <c r="A3283" s="935">
        <v>3278</v>
      </c>
      <c r="B3283" s="919"/>
      <c r="C3283" s="920"/>
      <c r="D3283" s="931"/>
      <c r="E3283" s="893" t="b">
        <f t="shared" ca="1" si="128"/>
        <v>1</v>
      </c>
      <c r="F3283" s="893" t="str">
        <f t="array" aca="1" ref="F3283" ca="1">IF(G3283&lt;&gt;"",INDIRECT("'"&amp;G3283&amp;"'!"&amp;H3283),"")</f>
        <v/>
      </c>
      <c r="G3283" s="560"/>
      <c r="H3283" s="893"/>
      <c r="I3283" s="931"/>
      <c r="J3283" s="931"/>
      <c r="K3283" s="931"/>
      <c r="L3283" s="920"/>
      <c r="M3283" s="920"/>
      <c r="N3283" s="920"/>
      <c r="S3283" s="919"/>
    </row>
    <row r="3284" spans="1:19" ht="12.75" customHeight="1" x14ac:dyDescent="0.15">
      <c r="A3284" s="935">
        <v>3279</v>
      </c>
      <c r="B3284" s="919"/>
      <c r="C3284" s="920"/>
      <c r="D3284" s="931"/>
      <c r="E3284" s="893" t="b">
        <f t="shared" ca="1" si="128"/>
        <v>1</v>
      </c>
      <c r="F3284" s="893" t="str">
        <f t="array" aca="1" ref="F3284" ca="1">IF(G3284&lt;&gt;"",INDIRECT("'"&amp;G3284&amp;"'!"&amp;H3284),"")</f>
        <v/>
      </c>
      <c r="G3284" s="560"/>
      <c r="H3284" s="893"/>
      <c r="I3284" s="931"/>
      <c r="J3284" s="931"/>
      <c r="K3284" s="931"/>
      <c r="L3284" s="920"/>
      <c r="M3284" s="920"/>
      <c r="N3284" s="920"/>
      <c r="S3284" s="919"/>
    </row>
    <row r="3285" spans="1:19" ht="12.75" customHeight="1" x14ac:dyDescent="0.15">
      <c r="A3285" s="935">
        <v>3280</v>
      </c>
      <c r="B3285" s="919"/>
      <c r="C3285" s="920"/>
      <c r="D3285" s="931"/>
      <c r="E3285" s="893" t="b">
        <f t="shared" ca="1" si="128"/>
        <v>1</v>
      </c>
      <c r="F3285" s="893" t="str">
        <f t="array" aca="1" ref="F3285" ca="1">IF(G3285&lt;&gt;"",INDIRECT("'"&amp;G3285&amp;"'!"&amp;H3285),"")</f>
        <v/>
      </c>
      <c r="G3285" s="560"/>
      <c r="H3285" s="893"/>
      <c r="I3285" s="931"/>
      <c r="J3285" s="931"/>
      <c r="K3285" s="931"/>
      <c r="L3285" s="920"/>
      <c r="M3285" s="920"/>
      <c r="N3285" s="920"/>
      <c r="S3285" s="919"/>
    </row>
    <row r="3286" spans="1:19" ht="12.75" customHeight="1" x14ac:dyDescent="0.15">
      <c r="A3286" s="935">
        <v>3281</v>
      </c>
      <c r="B3286" s="919"/>
      <c r="C3286" s="920"/>
      <c r="D3286" s="931"/>
      <c r="E3286" s="893" t="b">
        <f t="shared" ca="1" si="128"/>
        <v>1</v>
      </c>
      <c r="F3286" s="893" t="str">
        <f t="array" aca="1" ref="F3286" ca="1">IF(G3286&lt;&gt;"",INDIRECT("'"&amp;G3286&amp;"'!"&amp;H3286),"")</f>
        <v/>
      </c>
      <c r="G3286" s="560"/>
      <c r="H3286" s="893"/>
      <c r="I3286" s="931"/>
      <c r="J3286" s="931"/>
      <c r="K3286" s="931"/>
      <c r="L3286" s="920"/>
      <c r="M3286" s="920"/>
      <c r="N3286" s="920"/>
      <c r="S3286" s="919"/>
    </row>
    <row r="3287" spans="1:19" ht="12.75" customHeight="1" x14ac:dyDescent="0.15">
      <c r="A3287" s="935">
        <v>3282</v>
      </c>
      <c r="B3287" s="919"/>
      <c r="C3287" s="920"/>
      <c r="D3287" s="931"/>
      <c r="E3287" s="893" t="b">
        <f t="shared" ca="1" si="128"/>
        <v>1</v>
      </c>
      <c r="F3287" s="893" t="str">
        <f t="array" aca="1" ref="F3287" ca="1">IF(G3287&lt;&gt;"",INDIRECT("'"&amp;G3287&amp;"'!"&amp;H3287),"")</f>
        <v/>
      </c>
      <c r="G3287" s="560"/>
      <c r="H3287" s="893"/>
      <c r="I3287" s="931"/>
      <c r="J3287" s="931"/>
      <c r="K3287" s="931"/>
      <c r="L3287" s="920"/>
      <c r="M3287" s="920"/>
      <c r="N3287" s="920"/>
      <c r="S3287" s="919"/>
    </row>
    <row r="3288" spans="1:19" ht="12.75" customHeight="1" x14ac:dyDescent="0.15">
      <c r="A3288" s="935">
        <v>3283</v>
      </c>
      <c r="B3288" s="919"/>
      <c r="C3288" s="920"/>
      <c r="D3288" s="931"/>
      <c r="E3288" s="893" t="b">
        <f t="shared" ca="1" si="128"/>
        <v>1</v>
      </c>
      <c r="F3288" s="893" t="str">
        <f t="array" aca="1" ref="F3288" ca="1">IF(G3288&lt;&gt;"",INDIRECT("'"&amp;G3288&amp;"'!"&amp;H3288),"")</f>
        <v/>
      </c>
      <c r="G3288" s="560"/>
      <c r="H3288" s="893"/>
      <c r="I3288" s="931"/>
      <c r="J3288" s="931"/>
      <c r="K3288" s="931"/>
      <c r="L3288" s="920"/>
      <c r="M3288" s="920"/>
      <c r="N3288" s="920"/>
      <c r="S3288" s="919"/>
    </row>
    <row r="3289" spans="1:19" ht="12.75" customHeight="1" x14ac:dyDescent="0.15">
      <c r="A3289" s="935">
        <v>3284</v>
      </c>
      <c r="B3289" s="919"/>
      <c r="C3289" s="920"/>
      <c r="D3289" s="931"/>
      <c r="E3289" s="893" t="b">
        <f t="shared" ca="1" si="128"/>
        <v>1</v>
      </c>
      <c r="F3289" s="893" t="str">
        <f t="array" aca="1" ref="F3289" ca="1">IF(G3289&lt;&gt;"",INDIRECT("'"&amp;G3289&amp;"'!"&amp;H3289),"")</f>
        <v/>
      </c>
      <c r="G3289" s="560"/>
      <c r="H3289" s="893"/>
      <c r="I3289" s="931"/>
      <c r="J3289" s="931"/>
      <c r="K3289" s="931"/>
      <c r="L3289" s="920"/>
      <c r="M3289" s="920"/>
      <c r="N3289" s="920"/>
      <c r="S3289" s="919"/>
    </row>
    <row r="3290" spans="1:19" ht="12.75" customHeight="1" x14ac:dyDescent="0.15">
      <c r="A3290" s="935">
        <v>3285</v>
      </c>
      <c r="B3290" s="919"/>
      <c r="C3290" s="920"/>
      <c r="D3290" s="931"/>
      <c r="E3290" s="893" t="b">
        <f t="shared" ca="1" si="128"/>
        <v>1</v>
      </c>
      <c r="F3290" s="893" t="str">
        <f t="array" aca="1" ref="F3290" ca="1">IF(G3290&lt;&gt;"",INDIRECT("'"&amp;G3290&amp;"'!"&amp;H3290),"")</f>
        <v/>
      </c>
      <c r="G3290" s="560"/>
      <c r="H3290" s="893"/>
      <c r="I3290" s="931"/>
      <c r="J3290" s="931"/>
      <c r="K3290" s="931"/>
      <c r="L3290" s="920"/>
      <c r="M3290" s="920"/>
      <c r="N3290" s="920"/>
      <c r="S3290" s="919"/>
    </row>
    <row r="3291" spans="1:19" ht="12.75" customHeight="1" x14ac:dyDescent="0.15">
      <c r="A3291" s="935">
        <v>3286</v>
      </c>
      <c r="B3291" s="919"/>
      <c r="C3291" s="920"/>
      <c r="D3291" s="931"/>
      <c r="E3291" s="893" t="b">
        <f t="shared" ca="1" si="128"/>
        <v>1</v>
      </c>
      <c r="F3291" s="893" t="str">
        <f t="array" aca="1" ref="F3291" ca="1">IF(G3291&lt;&gt;"",INDIRECT("'"&amp;G3291&amp;"'!"&amp;H3291),"")</f>
        <v/>
      </c>
      <c r="G3291" s="560"/>
      <c r="H3291" s="893"/>
      <c r="I3291" s="931"/>
      <c r="J3291" s="931"/>
      <c r="K3291" s="931"/>
      <c r="L3291" s="920"/>
      <c r="M3291" s="920"/>
      <c r="N3291" s="920"/>
      <c r="S3291" s="919"/>
    </row>
    <row r="3292" spans="1:19" ht="12.75" customHeight="1" x14ac:dyDescent="0.15">
      <c r="A3292" s="935">
        <v>3287</v>
      </c>
      <c r="B3292" s="919"/>
      <c r="C3292" s="920"/>
      <c r="D3292" s="931"/>
      <c r="E3292" s="893" t="b">
        <f t="shared" ca="1" si="128"/>
        <v>1</v>
      </c>
      <c r="F3292" s="893" t="str">
        <f t="array" aca="1" ref="F3292" ca="1">IF(G3292&lt;&gt;"",INDIRECT("'"&amp;G3292&amp;"'!"&amp;H3292),"")</f>
        <v/>
      </c>
      <c r="G3292" s="560"/>
      <c r="H3292" s="893"/>
      <c r="I3292" s="931"/>
      <c r="J3292" s="931"/>
      <c r="K3292" s="931"/>
      <c r="L3292" s="920"/>
      <c r="M3292" s="920"/>
      <c r="N3292" s="920"/>
      <c r="S3292" s="919"/>
    </row>
    <row r="3293" spans="1:19" ht="12.75" customHeight="1" x14ac:dyDescent="0.15">
      <c r="A3293" s="935">
        <v>3288</v>
      </c>
      <c r="B3293" s="919"/>
      <c r="C3293" s="920"/>
      <c r="D3293" s="931"/>
      <c r="E3293" s="893" t="b">
        <f t="shared" ca="1" si="128"/>
        <v>1</v>
      </c>
      <c r="F3293" s="893" t="str">
        <f t="array" aca="1" ref="F3293" ca="1">IF(G3293&lt;&gt;"",INDIRECT("'"&amp;G3293&amp;"'!"&amp;H3293),"")</f>
        <v/>
      </c>
      <c r="G3293" s="560"/>
      <c r="H3293" s="893"/>
      <c r="I3293" s="931"/>
      <c r="J3293" s="931"/>
      <c r="K3293" s="931"/>
      <c r="L3293" s="920"/>
      <c r="M3293" s="920"/>
      <c r="N3293" s="920"/>
      <c r="S3293" s="919"/>
    </row>
    <row r="3294" spans="1:19" ht="12.75" customHeight="1" x14ac:dyDescent="0.15">
      <c r="A3294" s="935">
        <v>3289</v>
      </c>
      <c r="B3294" s="919"/>
      <c r="C3294" s="920"/>
      <c r="D3294" s="931"/>
      <c r="E3294" s="893" t="b">
        <f t="shared" ca="1" si="128"/>
        <v>1</v>
      </c>
      <c r="F3294" s="893" t="str">
        <f t="array" aca="1" ref="F3294" ca="1">IF(G3294&lt;&gt;"",INDIRECT("'"&amp;G3294&amp;"'!"&amp;H3294),"")</f>
        <v/>
      </c>
      <c r="G3294" s="560"/>
      <c r="H3294" s="893"/>
      <c r="I3294" s="931"/>
      <c r="J3294" s="931"/>
      <c r="K3294" s="931"/>
      <c r="L3294" s="920"/>
      <c r="M3294" s="920"/>
      <c r="N3294" s="920"/>
      <c r="S3294" s="919"/>
    </row>
    <row r="3295" spans="1:19" ht="12.75" customHeight="1" x14ac:dyDescent="0.15">
      <c r="A3295" s="935">
        <v>3290</v>
      </c>
      <c r="B3295" s="919"/>
      <c r="C3295" s="920"/>
      <c r="D3295" s="931"/>
      <c r="E3295" s="893" t="b">
        <f t="shared" ca="1" si="128"/>
        <v>1</v>
      </c>
      <c r="F3295" s="893" t="str">
        <f t="array" aca="1" ref="F3295" ca="1">IF(G3295&lt;&gt;"",INDIRECT("'"&amp;G3295&amp;"'!"&amp;H3295),"")</f>
        <v/>
      </c>
      <c r="G3295" s="560"/>
      <c r="H3295" s="893"/>
      <c r="I3295" s="931"/>
      <c r="J3295" s="931"/>
      <c r="K3295" s="931"/>
      <c r="L3295" s="920"/>
      <c r="M3295" s="920"/>
      <c r="N3295" s="920"/>
      <c r="S3295" s="919"/>
    </row>
    <row r="3296" spans="1:19" ht="12.75" customHeight="1" x14ac:dyDescent="0.15">
      <c r="A3296" s="935">
        <v>3291</v>
      </c>
      <c r="B3296" s="919"/>
      <c r="C3296" s="920"/>
      <c r="D3296" s="931"/>
      <c r="E3296" s="893" t="b">
        <f t="shared" ca="1" si="128"/>
        <v>1</v>
      </c>
      <c r="F3296" s="893" t="str">
        <f t="array" aca="1" ref="F3296" ca="1">IF(G3296&lt;&gt;"",INDIRECT("'"&amp;G3296&amp;"'!"&amp;H3296),"")</f>
        <v/>
      </c>
      <c r="G3296" s="560"/>
      <c r="H3296" s="893"/>
      <c r="I3296" s="931"/>
      <c r="J3296" s="931"/>
      <c r="K3296" s="931"/>
      <c r="L3296" s="920"/>
      <c r="M3296" s="920"/>
      <c r="N3296" s="920"/>
      <c r="S3296" s="919"/>
    </row>
    <row r="3297" spans="1:19" ht="12.75" customHeight="1" x14ac:dyDescent="0.15">
      <c r="A3297" s="935">
        <v>3292</v>
      </c>
      <c r="B3297" s="919"/>
      <c r="C3297" s="920"/>
      <c r="D3297" s="931"/>
      <c r="E3297" s="893" t="b">
        <f t="shared" ca="1" si="128"/>
        <v>1</v>
      </c>
      <c r="F3297" s="893" t="str">
        <f t="array" aca="1" ref="F3297" ca="1">IF(G3297&lt;&gt;"",INDIRECT("'"&amp;G3297&amp;"'!"&amp;H3297),"")</f>
        <v/>
      </c>
      <c r="G3297" s="560"/>
      <c r="H3297" s="893"/>
      <c r="I3297" s="931"/>
      <c r="J3297" s="931"/>
      <c r="K3297" s="931"/>
      <c r="L3297" s="920"/>
      <c r="M3297" s="920"/>
      <c r="N3297" s="920"/>
      <c r="S3297" s="919"/>
    </row>
    <row r="3298" spans="1:19" ht="12.75" customHeight="1" x14ac:dyDescent="0.15">
      <c r="A3298" s="935">
        <v>3293</v>
      </c>
      <c r="B3298" s="919"/>
      <c r="C3298" s="920"/>
      <c r="D3298" s="931"/>
      <c r="E3298" s="893" t="b">
        <f t="shared" ca="1" si="128"/>
        <v>1</v>
      </c>
      <c r="F3298" s="893" t="str">
        <f t="array" aca="1" ref="F3298" ca="1">IF(G3298&lt;&gt;"",INDIRECT("'"&amp;G3298&amp;"'!"&amp;H3298),"")</f>
        <v/>
      </c>
      <c r="G3298" s="560"/>
      <c r="H3298" s="893"/>
      <c r="I3298" s="931"/>
      <c r="J3298" s="931"/>
      <c r="K3298" s="931"/>
      <c r="L3298" s="920"/>
      <c r="M3298" s="920"/>
      <c r="N3298" s="920"/>
      <c r="S3298" s="919"/>
    </row>
    <row r="3299" spans="1:19" ht="12.75" customHeight="1" x14ac:dyDescent="0.15">
      <c r="A3299" s="935">
        <v>3294</v>
      </c>
      <c r="B3299" s="919"/>
      <c r="C3299" s="920"/>
      <c r="D3299" s="931"/>
      <c r="E3299" s="893" t="b">
        <f t="shared" ca="1" si="128"/>
        <v>1</v>
      </c>
      <c r="F3299" s="893" t="str">
        <f t="array" aca="1" ref="F3299" ca="1">IF(G3299&lt;&gt;"",INDIRECT("'"&amp;G3299&amp;"'!"&amp;H3299),"")</f>
        <v/>
      </c>
      <c r="G3299" s="560"/>
      <c r="H3299" s="893"/>
      <c r="I3299" s="931"/>
      <c r="J3299" s="931"/>
      <c r="K3299" s="931"/>
      <c r="L3299" s="920"/>
      <c r="M3299" s="920"/>
      <c r="N3299" s="920"/>
      <c r="S3299" s="919"/>
    </row>
    <row r="3300" spans="1:19" ht="12.75" customHeight="1" x14ac:dyDescent="0.15">
      <c r="A3300" s="935">
        <v>3295</v>
      </c>
      <c r="B3300" s="919"/>
      <c r="C3300" s="920"/>
      <c r="D3300" s="931"/>
      <c r="E3300" s="893" t="b">
        <f t="shared" ca="1" si="128"/>
        <v>1</v>
      </c>
      <c r="F3300" s="893" t="str">
        <f t="array" aca="1" ref="F3300" ca="1">IF(G3300&lt;&gt;"",INDIRECT("'"&amp;G3300&amp;"'!"&amp;H3300),"")</f>
        <v/>
      </c>
      <c r="G3300" s="560"/>
      <c r="H3300" s="893"/>
      <c r="I3300" s="931"/>
      <c r="J3300" s="931"/>
      <c r="K3300" s="931"/>
      <c r="L3300" s="920"/>
      <c r="M3300" s="920"/>
      <c r="N3300" s="920"/>
      <c r="S3300" s="919"/>
    </row>
    <row r="3301" spans="1:19" ht="12.75" customHeight="1" x14ac:dyDescent="0.15">
      <c r="A3301" s="935">
        <v>3296</v>
      </c>
      <c r="B3301" s="919"/>
      <c r="C3301" s="920"/>
      <c r="D3301" s="931"/>
      <c r="E3301" s="893" t="b">
        <f t="shared" ca="1" si="128"/>
        <v>1</v>
      </c>
      <c r="F3301" s="893" t="str">
        <f t="array" aca="1" ref="F3301" ca="1">IF(G3301&lt;&gt;"",INDIRECT("'"&amp;G3301&amp;"'!"&amp;H3301),"")</f>
        <v/>
      </c>
      <c r="G3301" s="560"/>
      <c r="H3301" s="893"/>
      <c r="I3301" s="931"/>
      <c r="J3301" s="931"/>
      <c r="K3301" s="931"/>
      <c r="L3301" s="920"/>
      <c r="M3301" s="920"/>
      <c r="N3301" s="920"/>
      <c r="S3301" s="919"/>
    </row>
    <row r="3302" spans="1:19" ht="12.75" customHeight="1" x14ac:dyDescent="0.15">
      <c r="A3302" s="935">
        <v>3297</v>
      </c>
      <c r="B3302" s="919"/>
      <c r="C3302" s="920"/>
      <c r="D3302" s="931"/>
      <c r="E3302" s="893" t="b">
        <f t="shared" ca="1" si="128"/>
        <v>1</v>
      </c>
      <c r="F3302" s="893" t="str">
        <f t="array" aca="1" ref="F3302" ca="1">IF(G3302&lt;&gt;"",INDIRECT("'"&amp;G3302&amp;"'!"&amp;H3302),"")</f>
        <v/>
      </c>
      <c r="G3302" s="560"/>
      <c r="H3302" s="893"/>
      <c r="I3302" s="931"/>
      <c r="J3302" s="931"/>
      <c r="K3302" s="931"/>
      <c r="L3302" s="920"/>
      <c r="M3302" s="920"/>
      <c r="N3302" s="920"/>
      <c r="S3302" s="919"/>
    </row>
    <row r="3303" spans="1:19" ht="12.75" customHeight="1" x14ac:dyDescent="0.15">
      <c r="A3303" s="935">
        <v>3298</v>
      </c>
      <c r="B3303" s="919"/>
      <c r="C3303" s="920"/>
      <c r="D3303" s="931"/>
      <c r="E3303" s="893" t="b">
        <f t="shared" ca="1" si="128"/>
        <v>1</v>
      </c>
      <c r="F3303" s="893" t="str">
        <f t="array" aca="1" ref="F3303" ca="1">IF(G3303&lt;&gt;"",INDIRECT("'"&amp;G3303&amp;"'!"&amp;H3303),"")</f>
        <v/>
      </c>
      <c r="G3303" s="560"/>
      <c r="H3303" s="893"/>
      <c r="I3303" s="931"/>
      <c r="J3303" s="931"/>
      <c r="K3303" s="931"/>
      <c r="L3303" s="920"/>
      <c r="M3303" s="920"/>
      <c r="N3303" s="920"/>
      <c r="S3303" s="919"/>
    </row>
    <row r="3304" spans="1:19" ht="12.75" customHeight="1" x14ac:dyDescent="0.15">
      <c r="A3304" s="935">
        <v>3299</v>
      </c>
      <c r="B3304" s="919"/>
      <c r="C3304" s="920"/>
      <c r="D3304" s="931"/>
      <c r="E3304" s="893" t="b">
        <f t="shared" ca="1" si="128"/>
        <v>1</v>
      </c>
      <c r="F3304" s="893" t="str">
        <f t="array" aca="1" ref="F3304" ca="1">IF(G3304&lt;&gt;"",INDIRECT("'"&amp;G3304&amp;"'!"&amp;H3304),"")</f>
        <v/>
      </c>
      <c r="G3304" s="560"/>
      <c r="H3304" s="893"/>
      <c r="I3304" s="931"/>
      <c r="J3304" s="931"/>
      <c r="K3304" s="931"/>
      <c r="L3304" s="920"/>
      <c r="M3304" s="920"/>
      <c r="N3304" s="920"/>
      <c r="S3304" s="919"/>
    </row>
    <row r="3305" spans="1:19" ht="12.75" customHeight="1" x14ac:dyDescent="0.15">
      <c r="A3305" s="935">
        <v>3300</v>
      </c>
      <c r="B3305" s="919"/>
      <c r="C3305" s="920"/>
      <c r="D3305" s="931"/>
      <c r="E3305" s="893" t="b">
        <f t="shared" ca="1" si="128"/>
        <v>1</v>
      </c>
      <c r="F3305" s="893" t="str">
        <f t="array" aca="1" ref="F3305" ca="1">IF(G3305&lt;&gt;"",INDIRECT("'"&amp;G3305&amp;"'!"&amp;H3305),"")</f>
        <v/>
      </c>
      <c r="G3305" s="560"/>
      <c r="H3305" s="893"/>
      <c r="I3305" s="931"/>
      <c r="J3305" s="931"/>
      <c r="K3305" s="931"/>
      <c r="L3305" s="920"/>
      <c r="M3305" s="920"/>
      <c r="N3305" s="920"/>
      <c r="S3305" s="919"/>
    </row>
    <row r="3306" spans="1:19" ht="12.75" customHeight="1" x14ac:dyDescent="0.15">
      <c r="A3306" s="935">
        <v>3301</v>
      </c>
      <c r="B3306" s="919"/>
      <c r="C3306" s="920"/>
      <c r="D3306" s="931"/>
      <c r="E3306" s="893" t="b">
        <f t="shared" ca="1" si="128"/>
        <v>1</v>
      </c>
      <c r="F3306" s="893" t="str">
        <f t="array" aca="1" ref="F3306" ca="1">IF(G3306&lt;&gt;"",INDIRECT("'"&amp;G3306&amp;"'!"&amp;H3306),"")</f>
        <v/>
      </c>
      <c r="G3306" s="560"/>
      <c r="H3306" s="893"/>
      <c r="I3306" s="931"/>
      <c r="J3306" s="931"/>
      <c r="K3306" s="931"/>
      <c r="L3306" s="920"/>
      <c r="M3306" s="920"/>
      <c r="N3306" s="920"/>
      <c r="S3306" s="919"/>
    </row>
    <row r="3307" spans="1:19" ht="12.75" customHeight="1" x14ac:dyDescent="0.15">
      <c r="A3307" s="935">
        <v>3302</v>
      </c>
      <c r="B3307" s="919"/>
      <c r="C3307" s="920"/>
      <c r="D3307" s="931"/>
      <c r="E3307" s="893" t="b">
        <f t="shared" ca="1" si="128"/>
        <v>1</v>
      </c>
      <c r="F3307" s="893" t="str">
        <f t="array" aca="1" ref="F3307" ca="1">IF(G3307&lt;&gt;"",INDIRECT("'"&amp;G3307&amp;"'!"&amp;H3307),"")</f>
        <v/>
      </c>
      <c r="G3307" s="560"/>
      <c r="H3307" s="893"/>
      <c r="I3307" s="931"/>
      <c r="J3307" s="931"/>
      <c r="K3307" s="931"/>
      <c r="L3307" s="920"/>
      <c r="M3307" s="920"/>
      <c r="N3307" s="920"/>
      <c r="S3307" s="919"/>
    </row>
    <row r="3308" spans="1:19" ht="12.75" customHeight="1" x14ac:dyDescent="0.15">
      <c r="A3308" s="935">
        <v>3303</v>
      </c>
      <c r="B3308" s="919"/>
      <c r="C3308" s="920"/>
      <c r="D3308" s="931"/>
      <c r="E3308" s="893" t="b">
        <f t="shared" ca="1" si="128"/>
        <v>1</v>
      </c>
      <c r="F3308" s="893" t="str">
        <f t="array" aca="1" ref="F3308" ca="1">IF(G3308&lt;&gt;"",INDIRECT("'"&amp;G3308&amp;"'!"&amp;H3308),"")</f>
        <v/>
      </c>
      <c r="G3308" s="560"/>
      <c r="H3308" s="893"/>
      <c r="I3308" s="931"/>
      <c r="J3308" s="931"/>
      <c r="K3308" s="931"/>
      <c r="L3308" s="920"/>
      <c r="M3308" s="920"/>
      <c r="N3308" s="920"/>
      <c r="S3308" s="919"/>
    </row>
    <row r="3309" spans="1:19" ht="12.75" customHeight="1" x14ac:dyDescent="0.15">
      <c r="A3309" s="935">
        <v>3304</v>
      </c>
      <c r="B3309" s="919"/>
      <c r="C3309" s="920"/>
      <c r="D3309" s="931"/>
      <c r="E3309" s="893" t="b">
        <f t="shared" ca="1" si="128"/>
        <v>1</v>
      </c>
      <c r="F3309" s="893" t="str">
        <f t="array" aca="1" ref="F3309" ca="1">IF(G3309&lt;&gt;"",INDIRECT("'"&amp;G3309&amp;"'!"&amp;H3309),"")</f>
        <v/>
      </c>
      <c r="G3309" s="560"/>
      <c r="H3309" s="893"/>
      <c r="I3309" s="931"/>
      <c r="J3309" s="931"/>
      <c r="K3309" s="931"/>
      <c r="L3309" s="920"/>
      <c r="M3309" s="920"/>
      <c r="N3309" s="920"/>
      <c r="S3309" s="919"/>
    </row>
    <row r="3310" spans="1:19" ht="12.75" customHeight="1" x14ac:dyDescent="0.15">
      <c r="A3310" s="914">
        <v>3305</v>
      </c>
      <c r="B3310" s="929">
        <f>'EstExp 12-20'!C8</f>
        <v>1673125</v>
      </c>
      <c r="C3310" s="930">
        <f t="shared" ref="C3310:C3321" si="136">A3310-B3310</f>
        <v>-1669820</v>
      </c>
      <c r="D3310" s="920"/>
      <c r="E3310" s="893" t="b">
        <f t="shared" ca="1" si="128"/>
        <v>1</v>
      </c>
      <c r="F3310" s="932">
        <f t="array" aca="1" ref="F3310" ca="1">IF(G3310&lt;&gt;"",INDIRECT("'"&amp;G3310&amp;"'!"&amp;H3310),"")</f>
        <v>1673125</v>
      </c>
      <c r="G3310" s="560" t="s">
        <v>4786</v>
      </c>
      <c r="H3310" s="893" t="s">
        <v>4709</v>
      </c>
      <c r="I3310" s="920"/>
      <c r="J3310" s="920"/>
      <c r="K3310" s="920"/>
      <c r="L3310" s="920"/>
      <c r="M3310" s="920"/>
      <c r="N3310" s="920"/>
      <c r="S3310" s="919"/>
    </row>
    <row r="3311" spans="1:19" ht="12.75" customHeight="1" x14ac:dyDescent="0.15">
      <c r="A3311" s="914">
        <v>3306</v>
      </c>
      <c r="B3311" s="929">
        <f>'EstExp 12-20'!C19</f>
        <v>0</v>
      </c>
      <c r="C3311" s="930">
        <f t="shared" si="136"/>
        <v>3306</v>
      </c>
      <c r="D3311" s="920"/>
      <c r="E3311" s="893" t="b">
        <f t="shared" ca="1" si="128"/>
        <v>1</v>
      </c>
      <c r="F3311" s="932">
        <f t="array" aca="1" ref="F3311" ca="1">IF(G3311&lt;&gt;"",INDIRECT("'"&amp;G3311&amp;"'!"&amp;H3311),"")</f>
        <v>0</v>
      </c>
      <c r="G3311" s="560" t="s">
        <v>4786</v>
      </c>
      <c r="H3311" s="893" t="s">
        <v>4710</v>
      </c>
      <c r="I3311" s="920"/>
      <c r="J3311" s="920"/>
      <c r="K3311" s="920"/>
      <c r="L3311" s="920"/>
      <c r="M3311" s="920"/>
      <c r="N3311" s="920"/>
      <c r="S3311" s="919"/>
    </row>
    <row r="3312" spans="1:19" ht="12.75" customHeight="1" x14ac:dyDescent="0.15">
      <c r="A3312" s="914">
        <v>3307</v>
      </c>
      <c r="B3312" s="929">
        <f>'EstExp 12-20'!D8</f>
        <v>266504</v>
      </c>
      <c r="C3312" s="930">
        <f t="shared" si="136"/>
        <v>-263197</v>
      </c>
      <c r="D3312" s="920"/>
      <c r="E3312" s="893" t="b">
        <f t="shared" ca="1" si="128"/>
        <v>1</v>
      </c>
      <c r="F3312" s="932">
        <f t="array" aca="1" ref="F3312" ca="1">IF(G3312&lt;&gt;"",INDIRECT("'"&amp;G3312&amp;"'!"&amp;H3312),"")</f>
        <v>266504</v>
      </c>
      <c r="G3312" s="560" t="s">
        <v>4786</v>
      </c>
      <c r="H3312" s="893" t="s">
        <v>4731</v>
      </c>
      <c r="I3312" s="920"/>
      <c r="J3312" s="920"/>
      <c r="K3312" s="920"/>
      <c r="L3312" s="920"/>
      <c r="M3312" s="920"/>
      <c r="N3312" s="920"/>
      <c r="S3312" s="919"/>
    </row>
    <row r="3313" spans="1:19" ht="12.75" customHeight="1" x14ac:dyDescent="0.15">
      <c r="A3313" s="914">
        <v>3308</v>
      </c>
      <c r="B3313" s="929">
        <f>'EstExp 12-20'!D19</f>
        <v>0</v>
      </c>
      <c r="C3313" s="930">
        <f t="shared" si="136"/>
        <v>3308</v>
      </c>
      <c r="D3313" s="920"/>
      <c r="E3313" s="893" t="b">
        <f t="shared" ca="1" si="128"/>
        <v>1</v>
      </c>
      <c r="F3313" s="932">
        <f t="array" aca="1" ref="F3313" ca="1">IF(G3313&lt;&gt;"",INDIRECT("'"&amp;G3313&amp;"'!"&amp;H3313),"")</f>
        <v>0</v>
      </c>
      <c r="G3313" s="560" t="s">
        <v>4786</v>
      </c>
      <c r="H3313" s="893" t="s">
        <v>4722</v>
      </c>
      <c r="I3313" s="920"/>
      <c r="J3313" s="920"/>
      <c r="K3313" s="920"/>
      <c r="L3313" s="920"/>
      <c r="M3313" s="920"/>
      <c r="N3313" s="920"/>
      <c r="S3313" s="919"/>
    </row>
    <row r="3314" spans="1:19" ht="12.75" customHeight="1" x14ac:dyDescent="0.15">
      <c r="A3314" s="914">
        <v>3309</v>
      </c>
      <c r="B3314" s="929">
        <f>'EstExp 12-20'!E8</f>
        <v>375000</v>
      </c>
      <c r="C3314" s="930">
        <f t="shared" si="136"/>
        <v>-371691</v>
      </c>
      <c r="D3314" s="920"/>
      <c r="E3314" s="893" t="b">
        <f t="shared" ca="1" si="128"/>
        <v>1</v>
      </c>
      <c r="F3314" s="932">
        <f t="array" aca="1" ref="F3314" ca="1">IF(G3314&lt;&gt;"",INDIRECT("'"&amp;G3314&amp;"'!"&amp;H3314),"")</f>
        <v>375000</v>
      </c>
      <c r="G3314" s="560" t="s">
        <v>4786</v>
      </c>
      <c r="H3314" s="893" t="s">
        <v>5522</v>
      </c>
      <c r="I3314" s="920"/>
      <c r="J3314" s="920"/>
      <c r="K3314" s="920"/>
      <c r="L3314" s="920"/>
      <c r="M3314" s="920"/>
      <c r="N3314" s="920"/>
      <c r="S3314" s="919"/>
    </row>
    <row r="3315" spans="1:19" ht="12.75" customHeight="1" x14ac:dyDescent="0.15">
      <c r="A3315" s="914">
        <v>3310</v>
      </c>
      <c r="B3315" s="929">
        <f>'EstExp 12-20'!E19</f>
        <v>0</v>
      </c>
      <c r="C3315" s="930">
        <f t="shared" si="136"/>
        <v>3310</v>
      </c>
      <c r="D3315" s="920"/>
      <c r="E3315" s="893" t="b">
        <f t="shared" ca="1" si="128"/>
        <v>1</v>
      </c>
      <c r="F3315" s="932">
        <f t="array" aca="1" ref="F3315" ca="1">IF(G3315&lt;&gt;"",INDIRECT("'"&amp;G3315&amp;"'!"&amp;H3315),"")</f>
        <v>0</v>
      </c>
      <c r="G3315" s="560" t="s">
        <v>4786</v>
      </c>
      <c r="H3315" s="893" t="s">
        <v>4733</v>
      </c>
      <c r="I3315" s="920"/>
      <c r="J3315" s="920"/>
      <c r="K3315" s="920"/>
      <c r="L3315" s="920"/>
      <c r="M3315" s="920"/>
      <c r="N3315" s="920"/>
      <c r="S3315" s="919"/>
    </row>
    <row r="3316" spans="1:19" ht="12.75" customHeight="1" x14ac:dyDescent="0.15">
      <c r="A3316" s="914">
        <v>3311</v>
      </c>
      <c r="B3316" s="929">
        <f>'EstExp 12-20'!F8</f>
        <v>12900</v>
      </c>
      <c r="C3316" s="930">
        <f t="shared" si="136"/>
        <v>-9589</v>
      </c>
      <c r="D3316" s="920"/>
      <c r="E3316" s="893" t="b">
        <f t="shared" ref="E3316:E3570" ca="1" si="137">F3316=B3316</f>
        <v>1</v>
      </c>
      <c r="F3316" s="932">
        <f t="array" aca="1" ref="F3316" ca="1">IF(G3316&lt;&gt;"",INDIRECT("'"&amp;G3316&amp;"'!"&amp;H3316),"")</f>
        <v>12900</v>
      </c>
      <c r="G3316" s="560" t="s">
        <v>4786</v>
      </c>
      <c r="H3316" s="893" t="s">
        <v>5365</v>
      </c>
      <c r="I3316" s="920"/>
      <c r="J3316" s="920"/>
      <c r="K3316" s="920"/>
      <c r="L3316" s="920"/>
      <c r="M3316" s="920"/>
      <c r="N3316" s="920"/>
      <c r="S3316" s="919"/>
    </row>
    <row r="3317" spans="1:19" ht="12.75" customHeight="1" x14ac:dyDescent="0.15">
      <c r="A3317" s="914">
        <v>3312</v>
      </c>
      <c r="B3317" s="929">
        <f>'EstExp 12-20'!F19</f>
        <v>0</v>
      </c>
      <c r="C3317" s="930">
        <f t="shared" si="136"/>
        <v>3312</v>
      </c>
      <c r="D3317" s="920"/>
      <c r="E3317" s="893" t="b">
        <f t="shared" ca="1" si="137"/>
        <v>1</v>
      </c>
      <c r="F3317" s="932">
        <f t="array" aca="1" ref="F3317" ca="1">IF(G3317&lt;&gt;"",INDIRECT("'"&amp;G3317&amp;"'!"&amp;H3317),"")</f>
        <v>0</v>
      </c>
      <c r="G3317" s="560" t="s">
        <v>4786</v>
      </c>
      <c r="H3317" s="893" t="s">
        <v>4745</v>
      </c>
      <c r="I3317" s="920"/>
      <c r="J3317" s="920"/>
      <c r="K3317" s="920"/>
      <c r="L3317" s="920"/>
      <c r="M3317" s="920"/>
      <c r="N3317" s="920"/>
      <c r="S3317" s="919"/>
    </row>
    <row r="3318" spans="1:19" ht="12.75" customHeight="1" x14ac:dyDescent="0.15">
      <c r="A3318" s="914">
        <v>3313</v>
      </c>
      <c r="B3318" s="929">
        <f>'EstExp 12-20'!G8</f>
        <v>0</v>
      </c>
      <c r="C3318" s="930">
        <f t="shared" si="136"/>
        <v>3313</v>
      </c>
      <c r="D3318" s="920"/>
      <c r="E3318" s="893" t="b">
        <f t="shared" ca="1" si="137"/>
        <v>1</v>
      </c>
      <c r="F3318" s="932">
        <f t="array" aca="1" ref="F3318" ca="1">IF(G3318&lt;&gt;"",INDIRECT("'"&amp;G3318&amp;"'!"&amp;H3318),"")</f>
        <v>0</v>
      </c>
      <c r="G3318" s="560" t="s">
        <v>4786</v>
      </c>
      <c r="H3318" s="893" t="s">
        <v>5369</v>
      </c>
      <c r="I3318" s="920"/>
      <c r="J3318" s="920"/>
      <c r="K3318" s="920"/>
      <c r="L3318" s="920"/>
      <c r="M3318" s="920"/>
      <c r="N3318" s="920"/>
      <c r="S3318" s="919"/>
    </row>
    <row r="3319" spans="1:19" ht="12.75" customHeight="1" x14ac:dyDescent="0.15">
      <c r="A3319" s="914">
        <v>3314</v>
      </c>
      <c r="B3319" s="929">
        <f>'EstExp 12-20'!G19</f>
        <v>0</v>
      </c>
      <c r="C3319" s="930">
        <f t="shared" si="136"/>
        <v>3314</v>
      </c>
      <c r="D3319" s="920"/>
      <c r="E3319" s="893" t="b">
        <f t="shared" ca="1" si="137"/>
        <v>1</v>
      </c>
      <c r="F3319" s="932">
        <f t="array" aca="1" ref="F3319" ca="1">IF(G3319&lt;&gt;"",INDIRECT("'"&amp;G3319&amp;"'!"&amp;H3319),"")</f>
        <v>0</v>
      </c>
      <c r="G3319" s="560" t="s">
        <v>4786</v>
      </c>
      <c r="H3319" s="893" t="s">
        <v>4755</v>
      </c>
      <c r="I3319" s="920"/>
      <c r="J3319" s="920"/>
      <c r="K3319" s="920"/>
      <c r="L3319" s="920"/>
      <c r="M3319" s="920"/>
      <c r="N3319" s="920"/>
      <c r="S3319" s="919"/>
    </row>
    <row r="3320" spans="1:19" ht="12.75" customHeight="1" x14ac:dyDescent="0.15">
      <c r="A3320" s="914">
        <v>3315</v>
      </c>
      <c r="B3320" s="929">
        <f>'EstExp 12-20'!H8</f>
        <v>0</v>
      </c>
      <c r="C3320" s="930">
        <f t="shared" si="136"/>
        <v>3315</v>
      </c>
      <c r="D3320" s="920"/>
      <c r="E3320" s="893" t="b">
        <f t="shared" ca="1" si="137"/>
        <v>1</v>
      </c>
      <c r="F3320" s="932">
        <f t="array" aca="1" ref="F3320" ca="1">IF(G3320&lt;&gt;"",INDIRECT("'"&amp;G3320&amp;"'!"&amp;H3320),"")</f>
        <v>0</v>
      </c>
      <c r="G3320" s="560" t="s">
        <v>4786</v>
      </c>
      <c r="H3320" s="893" t="s">
        <v>5377</v>
      </c>
      <c r="I3320" s="920"/>
      <c r="J3320" s="920"/>
      <c r="K3320" s="920"/>
      <c r="L3320" s="920"/>
      <c r="M3320" s="920"/>
      <c r="N3320" s="920"/>
      <c r="S3320" s="919"/>
    </row>
    <row r="3321" spans="1:19" ht="12.75" customHeight="1" x14ac:dyDescent="0.15">
      <c r="A3321" s="914">
        <v>3316</v>
      </c>
      <c r="B3321" s="929">
        <f>'EstExp 12-20'!H19</f>
        <v>0</v>
      </c>
      <c r="C3321" s="930">
        <f t="shared" si="136"/>
        <v>3316</v>
      </c>
      <c r="D3321" s="920"/>
      <c r="E3321" s="893" t="b">
        <f t="shared" ca="1" si="137"/>
        <v>1</v>
      </c>
      <c r="F3321" s="932">
        <f t="array" aca="1" ref="F3321" ca="1">IF(G3321&lt;&gt;"",INDIRECT("'"&amp;G3321&amp;"'!"&amp;H3321),"")</f>
        <v>0</v>
      </c>
      <c r="G3321" s="560" t="s">
        <v>4786</v>
      </c>
      <c r="H3321" s="893" t="s">
        <v>4763</v>
      </c>
      <c r="I3321" s="920"/>
      <c r="J3321" s="920"/>
      <c r="K3321" s="920"/>
      <c r="L3321" s="920"/>
      <c r="M3321" s="920"/>
      <c r="N3321" s="920"/>
      <c r="S3321" s="919"/>
    </row>
    <row r="3322" spans="1:19" ht="12.75" customHeight="1" x14ac:dyDescent="0.15">
      <c r="A3322" s="935">
        <v>3317</v>
      </c>
      <c r="B3322" s="919"/>
      <c r="C3322" s="920"/>
      <c r="D3322" s="920" t="s">
        <v>4732</v>
      </c>
      <c r="E3322" s="893" t="b">
        <f t="shared" ca="1" si="137"/>
        <v>1</v>
      </c>
      <c r="F3322" s="893" t="str">
        <f t="array" aca="1" ref="F3322" ca="1">IF(G3322&lt;&gt;"",INDIRECT("'"&amp;G3322&amp;"'!"&amp;H3322),"")</f>
        <v/>
      </c>
      <c r="G3322" s="560"/>
      <c r="H3322" s="893"/>
      <c r="I3322" s="920"/>
      <c r="J3322" s="920"/>
      <c r="K3322" s="920"/>
      <c r="L3322" s="920"/>
      <c r="M3322" s="920"/>
      <c r="N3322" s="920"/>
      <c r="S3322" s="919"/>
    </row>
    <row r="3323" spans="1:19" ht="12.75" customHeight="1" x14ac:dyDescent="0.15">
      <c r="A3323" s="935">
        <v>3318</v>
      </c>
      <c r="B3323" s="919"/>
      <c r="C3323" s="920"/>
      <c r="D3323" s="920" t="s">
        <v>4732</v>
      </c>
      <c r="E3323" s="893" t="b">
        <f t="shared" ca="1" si="137"/>
        <v>1</v>
      </c>
      <c r="F3323" s="893" t="str">
        <f t="array" aca="1" ref="F3323" ca="1">IF(G3323&lt;&gt;"",INDIRECT("'"&amp;G3323&amp;"'!"&amp;H3323),"")</f>
        <v/>
      </c>
      <c r="G3323" s="560"/>
      <c r="H3323" s="893"/>
      <c r="I3323" s="920"/>
      <c r="J3323" s="920"/>
      <c r="K3323" s="920"/>
      <c r="L3323" s="920"/>
      <c r="M3323" s="920"/>
      <c r="N3323" s="920"/>
      <c r="S3323" s="919"/>
    </row>
    <row r="3324" spans="1:19" ht="12.75" customHeight="1" x14ac:dyDescent="0.15">
      <c r="A3324" s="914">
        <v>3319</v>
      </c>
      <c r="B3324" s="929">
        <f>'EstExp 12-20'!K8</f>
        <v>2327529</v>
      </c>
      <c r="C3324" s="930">
        <f t="shared" ref="C3324:C3325" si="138">A3324-B3324</f>
        <v>-2324210</v>
      </c>
      <c r="D3324" s="920"/>
      <c r="E3324" s="893" t="b">
        <f t="shared" ca="1" si="137"/>
        <v>1</v>
      </c>
      <c r="F3324" s="932">
        <f t="array" aca="1" ref="F3324" ca="1">IF(G3324&lt;&gt;"",INDIRECT("'"&amp;G3324&amp;"'!"&amp;H3324),"")</f>
        <v>2327529</v>
      </c>
      <c r="G3324" s="560" t="s">
        <v>4786</v>
      </c>
      <c r="H3324" s="893" t="s">
        <v>5523</v>
      </c>
      <c r="I3324" s="920"/>
      <c r="J3324" s="920"/>
      <c r="K3324" s="920"/>
      <c r="L3324" s="920"/>
      <c r="M3324" s="920"/>
      <c r="N3324" s="920"/>
      <c r="S3324" s="919"/>
    </row>
    <row r="3325" spans="1:19" ht="12.75" customHeight="1" x14ac:dyDescent="0.15">
      <c r="A3325" s="914">
        <v>3320</v>
      </c>
      <c r="B3325" s="929">
        <f>'EstExp 12-20'!K19</f>
        <v>0</v>
      </c>
      <c r="C3325" s="930">
        <f t="shared" si="138"/>
        <v>3320</v>
      </c>
      <c r="D3325" s="920"/>
      <c r="E3325" s="893" t="b">
        <f t="shared" ca="1" si="137"/>
        <v>1</v>
      </c>
      <c r="F3325" s="932">
        <f t="array" aca="1" ref="F3325" ca="1">IF(G3325&lt;&gt;"",INDIRECT("'"&amp;G3325&amp;"'!"&amp;H3325),"")</f>
        <v>0</v>
      </c>
      <c r="G3325" s="560" t="s">
        <v>4786</v>
      </c>
      <c r="H3325" s="893" t="s">
        <v>4783</v>
      </c>
      <c r="I3325" s="920"/>
      <c r="J3325" s="920"/>
      <c r="K3325" s="920"/>
      <c r="L3325" s="920"/>
      <c r="M3325" s="920"/>
      <c r="N3325" s="920"/>
      <c r="S3325" s="919"/>
    </row>
    <row r="3326" spans="1:19" ht="12.75" customHeight="1" x14ac:dyDescent="0.15">
      <c r="A3326" s="935">
        <v>3321</v>
      </c>
      <c r="B3326" s="919"/>
      <c r="C3326" s="920"/>
      <c r="D3326" s="931"/>
      <c r="E3326" s="893" t="b">
        <f t="shared" ca="1" si="137"/>
        <v>1</v>
      </c>
      <c r="F3326" s="893" t="str">
        <f t="array" aca="1" ref="F3326" ca="1">IF(G3326&lt;&gt;"",INDIRECT("'"&amp;G3326&amp;"'!"&amp;H3326),"")</f>
        <v/>
      </c>
      <c r="G3326" s="560"/>
      <c r="H3326" s="893"/>
      <c r="I3326" s="931"/>
      <c r="J3326" s="931"/>
      <c r="K3326" s="931"/>
      <c r="L3326" s="920"/>
      <c r="M3326" s="920"/>
      <c r="N3326" s="920"/>
      <c r="S3326" s="919"/>
    </row>
    <row r="3327" spans="1:19" ht="12.75" customHeight="1" x14ac:dyDescent="0.15">
      <c r="A3327" s="935">
        <v>3322</v>
      </c>
      <c r="B3327" s="919"/>
      <c r="C3327" s="920"/>
      <c r="D3327" s="931"/>
      <c r="E3327" s="893" t="b">
        <f t="shared" ca="1" si="137"/>
        <v>1</v>
      </c>
      <c r="F3327" s="893" t="str">
        <f t="array" aca="1" ref="F3327" ca="1">IF(G3327&lt;&gt;"",INDIRECT("'"&amp;G3327&amp;"'!"&amp;H3327),"")</f>
        <v/>
      </c>
      <c r="G3327" s="560"/>
      <c r="H3327" s="893"/>
      <c r="I3327" s="931"/>
      <c r="J3327" s="931"/>
      <c r="K3327" s="931"/>
      <c r="L3327" s="920"/>
      <c r="M3327" s="920"/>
      <c r="N3327" s="920"/>
      <c r="S3327" s="919"/>
    </row>
    <row r="3328" spans="1:19" ht="12.75" customHeight="1" x14ac:dyDescent="0.15">
      <c r="A3328" s="935">
        <v>3323</v>
      </c>
      <c r="B3328" s="919"/>
      <c r="C3328" s="920"/>
      <c r="D3328" s="931"/>
      <c r="E3328" s="893" t="b">
        <f t="shared" ca="1" si="137"/>
        <v>1</v>
      </c>
      <c r="F3328" s="893" t="str">
        <f t="array" aca="1" ref="F3328" ca="1">IF(G3328&lt;&gt;"",INDIRECT("'"&amp;G3328&amp;"'!"&amp;H3328),"")</f>
        <v/>
      </c>
      <c r="G3328" s="560"/>
      <c r="H3328" s="893"/>
      <c r="I3328" s="931"/>
      <c r="J3328" s="931"/>
      <c r="K3328" s="931"/>
      <c r="L3328" s="920"/>
      <c r="M3328" s="920"/>
      <c r="N3328" s="920"/>
      <c r="S3328" s="919"/>
    </row>
    <row r="3329" spans="1:19" ht="12.75" customHeight="1" x14ac:dyDescent="0.15">
      <c r="A3329" s="935">
        <v>3324</v>
      </c>
      <c r="B3329" s="919"/>
      <c r="C3329" s="920"/>
      <c r="D3329" s="931"/>
      <c r="E3329" s="893" t="b">
        <f t="shared" ca="1" si="137"/>
        <v>1</v>
      </c>
      <c r="F3329" s="893" t="str">
        <f t="array" aca="1" ref="F3329" ca="1">IF(G3329&lt;&gt;"",INDIRECT("'"&amp;G3329&amp;"'!"&amp;H3329),"")</f>
        <v/>
      </c>
      <c r="G3329" s="560"/>
      <c r="H3329" s="893"/>
      <c r="I3329" s="931"/>
      <c r="J3329" s="931"/>
      <c r="K3329" s="931"/>
      <c r="L3329" s="920"/>
      <c r="M3329" s="920"/>
      <c r="N3329" s="920"/>
      <c r="S3329" s="919"/>
    </row>
    <row r="3330" spans="1:19" ht="12.75" customHeight="1" x14ac:dyDescent="0.15">
      <c r="A3330" s="935">
        <v>3325</v>
      </c>
      <c r="B3330" s="919"/>
      <c r="C3330" s="920"/>
      <c r="D3330" s="931"/>
      <c r="E3330" s="893" t="b">
        <f t="shared" ca="1" si="137"/>
        <v>1</v>
      </c>
      <c r="F3330" s="893" t="str">
        <f t="array" aca="1" ref="F3330" ca="1">IF(G3330&lt;&gt;"",INDIRECT("'"&amp;G3330&amp;"'!"&amp;H3330),"")</f>
        <v/>
      </c>
      <c r="G3330" s="560"/>
      <c r="H3330" s="893"/>
      <c r="I3330" s="931"/>
      <c r="J3330" s="931"/>
      <c r="K3330" s="931"/>
      <c r="L3330" s="920"/>
      <c r="M3330" s="920"/>
      <c r="N3330" s="920"/>
      <c r="S3330" s="919"/>
    </row>
    <row r="3331" spans="1:19" ht="12.75" customHeight="1" x14ac:dyDescent="0.15">
      <c r="A3331" s="914">
        <v>3326</v>
      </c>
      <c r="B3331" s="929">
        <f>'EstExp 12-20'!D219</f>
        <v>68710</v>
      </c>
      <c r="C3331" s="930">
        <f t="shared" ref="C3331:C3336" si="139">A3331-B3331</f>
        <v>-65384</v>
      </c>
      <c r="D3331" s="920"/>
      <c r="E3331" s="893" t="b">
        <f t="shared" ca="1" si="137"/>
        <v>1</v>
      </c>
      <c r="F3331" s="932">
        <f t="array" aca="1" ref="F3331" ca="1">IF(G3331&lt;&gt;"",INDIRECT("'"&amp;G3331&amp;"'!"&amp;H3331),"")</f>
        <v>68710</v>
      </c>
      <c r="G3331" s="560" t="s">
        <v>4786</v>
      </c>
      <c r="H3331" s="893" t="s">
        <v>5524</v>
      </c>
      <c r="I3331" s="920"/>
      <c r="J3331" s="920"/>
      <c r="K3331" s="920"/>
      <c r="L3331" s="920"/>
      <c r="M3331" s="920"/>
      <c r="N3331" s="920"/>
      <c r="S3331" s="919"/>
    </row>
    <row r="3332" spans="1:19" ht="12.75" customHeight="1" x14ac:dyDescent="0.15">
      <c r="A3332" s="914">
        <v>3327</v>
      </c>
      <c r="B3332" s="929">
        <f>'EstExp 12-20'!D221</f>
        <v>114461</v>
      </c>
      <c r="C3332" s="930">
        <f t="shared" si="139"/>
        <v>-111134</v>
      </c>
      <c r="D3332" s="920"/>
      <c r="E3332" s="893" t="b">
        <f t="shared" ca="1" si="137"/>
        <v>1</v>
      </c>
      <c r="F3332" s="932">
        <f t="array" aca="1" ref="F3332" ca="1">IF(G3332&lt;&gt;"",INDIRECT("'"&amp;G3332&amp;"'!"&amp;H3332),"")</f>
        <v>114461</v>
      </c>
      <c r="G3332" s="560" t="s">
        <v>4786</v>
      </c>
      <c r="H3332" s="893" t="s">
        <v>5525</v>
      </c>
      <c r="I3332" s="920"/>
      <c r="J3332" s="920"/>
      <c r="K3332" s="920"/>
      <c r="L3332" s="920"/>
      <c r="M3332" s="920"/>
      <c r="N3332" s="920"/>
      <c r="S3332" s="919"/>
    </row>
    <row r="3333" spans="1:19" ht="12.75" customHeight="1" x14ac:dyDescent="0.15">
      <c r="A3333" s="914">
        <v>3328</v>
      </c>
      <c r="B3333" s="929">
        <f>'EstExp 12-20'!D232</f>
        <v>0</v>
      </c>
      <c r="C3333" s="930">
        <f t="shared" si="139"/>
        <v>3328</v>
      </c>
      <c r="D3333" s="920"/>
      <c r="E3333" s="893" t="b">
        <f t="shared" ca="1" si="137"/>
        <v>1</v>
      </c>
      <c r="F3333" s="932">
        <f t="array" aca="1" ref="F3333" ca="1">IF(G3333&lt;&gt;"",INDIRECT("'"&amp;G3333&amp;"'!"&amp;H3333),"")</f>
        <v>0</v>
      </c>
      <c r="G3333" s="560" t="s">
        <v>4786</v>
      </c>
      <c r="H3333" s="893" t="s">
        <v>5526</v>
      </c>
      <c r="I3333" s="920"/>
      <c r="J3333" s="920"/>
      <c r="K3333" s="920"/>
      <c r="L3333" s="920"/>
      <c r="M3333" s="920"/>
      <c r="N3333" s="920"/>
      <c r="S3333" s="919"/>
    </row>
    <row r="3334" spans="1:19" ht="12.75" customHeight="1" x14ac:dyDescent="0.15">
      <c r="A3334" s="914">
        <v>3329</v>
      </c>
      <c r="B3334" s="929">
        <f>'EstExp 12-20'!K219</f>
        <v>68710</v>
      </c>
      <c r="C3334" s="930">
        <f t="shared" si="139"/>
        <v>-65381</v>
      </c>
      <c r="D3334" s="920"/>
      <c r="E3334" s="893" t="b">
        <f t="shared" ca="1" si="137"/>
        <v>1</v>
      </c>
      <c r="F3334" s="932">
        <f t="array" aca="1" ref="F3334" ca="1">IF(G3334&lt;&gt;"",INDIRECT("'"&amp;G3334&amp;"'!"&amp;H3334),"")</f>
        <v>68710</v>
      </c>
      <c r="G3334" s="560" t="s">
        <v>4786</v>
      </c>
      <c r="H3334" s="893" t="s">
        <v>5527</v>
      </c>
      <c r="I3334" s="920"/>
      <c r="J3334" s="920"/>
      <c r="K3334" s="920"/>
      <c r="L3334" s="920"/>
      <c r="M3334" s="920"/>
      <c r="N3334" s="920"/>
      <c r="S3334" s="919"/>
    </row>
    <row r="3335" spans="1:19" ht="12.75" customHeight="1" x14ac:dyDescent="0.15">
      <c r="A3335" s="914">
        <v>3330</v>
      </c>
      <c r="B3335" s="929">
        <f>'EstExp 12-20'!K221</f>
        <v>114461</v>
      </c>
      <c r="C3335" s="930">
        <f t="shared" si="139"/>
        <v>-111131</v>
      </c>
      <c r="D3335" s="920"/>
      <c r="E3335" s="893" t="b">
        <f t="shared" ca="1" si="137"/>
        <v>1</v>
      </c>
      <c r="F3335" s="932">
        <f t="array" aca="1" ref="F3335" ca="1">IF(G3335&lt;&gt;"",INDIRECT("'"&amp;G3335&amp;"'!"&amp;H3335),"")</f>
        <v>114461</v>
      </c>
      <c r="G3335" s="560" t="s">
        <v>4786</v>
      </c>
      <c r="H3335" s="893" t="s">
        <v>5528</v>
      </c>
      <c r="I3335" s="920"/>
      <c r="J3335" s="920"/>
      <c r="K3335" s="920"/>
      <c r="L3335" s="920"/>
      <c r="M3335" s="920"/>
      <c r="N3335" s="920"/>
      <c r="S3335" s="919"/>
    </row>
    <row r="3336" spans="1:19" ht="12.75" customHeight="1" x14ac:dyDescent="0.15">
      <c r="A3336" s="914">
        <v>3331</v>
      </c>
      <c r="B3336" s="929">
        <f>'EstExp 12-20'!K232</f>
        <v>0</v>
      </c>
      <c r="C3336" s="930">
        <f t="shared" si="139"/>
        <v>3331</v>
      </c>
      <c r="D3336" s="920"/>
      <c r="E3336" s="893" t="b">
        <f t="shared" ca="1" si="137"/>
        <v>1</v>
      </c>
      <c r="F3336" s="932">
        <f t="array" aca="1" ref="F3336" ca="1">IF(G3336&lt;&gt;"",INDIRECT("'"&amp;G3336&amp;"'!"&amp;H3336),"")</f>
        <v>0</v>
      </c>
      <c r="G3336" s="560" t="s">
        <v>4786</v>
      </c>
      <c r="H3336" s="893" t="s">
        <v>5529</v>
      </c>
      <c r="I3336" s="920"/>
      <c r="J3336" s="920"/>
      <c r="K3336" s="920"/>
      <c r="L3336" s="920"/>
      <c r="M3336" s="920"/>
      <c r="N3336" s="920"/>
      <c r="S3336" s="919"/>
    </row>
    <row r="3337" spans="1:19" ht="12.75" customHeight="1" x14ac:dyDescent="0.15">
      <c r="A3337" s="935">
        <v>3332</v>
      </c>
      <c r="B3337" s="919"/>
      <c r="C3337" s="920"/>
      <c r="D3337" s="931"/>
      <c r="E3337" s="893" t="b">
        <f t="shared" ca="1" si="137"/>
        <v>1</v>
      </c>
      <c r="F3337" s="893" t="str">
        <f t="array" aca="1" ref="F3337" ca="1">IF(G3337&lt;&gt;"",INDIRECT("'"&amp;G3337&amp;"'!"&amp;H3337),"")</f>
        <v/>
      </c>
      <c r="G3337" s="560"/>
      <c r="H3337" s="893"/>
      <c r="I3337" s="931"/>
      <c r="J3337" s="931"/>
      <c r="K3337" s="931"/>
      <c r="L3337" s="920"/>
      <c r="M3337" s="920"/>
      <c r="N3337" s="920"/>
      <c r="S3337" s="919"/>
    </row>
    <row r="3338" spans="1:19" ht="12.75" customHeight="1" x14ac:dyDescent="0.15">
      <c r="A3338" s="935">
        <v>3333</v>
      </c>
      <c r="B3338" s="919"/>
      <c r="C3338" s="920"/>
      <c r="D3338" s="931"/>
      <c r="E3338" s="893" t="b">
        <f t="shared" ca="1" si="137"/>
        <v>1</v>
      </c>
      <c r="F3338" s="893" t="str">
        <f t="array" aca="1" ref="F3338" ca="1">IF(G3338&lt;&gt;"",INDIRECT("'"&amp;G3338&amp;"'!"&amp;H3338),"")</f>
        <v/>
      </c>
      <c r="G3338" s="560"/>
      <c r="H3338" s="893"/>
      <c r="I3338" s="931"/>
      <c r="J3338" s="931"/>
      <c r="K3338" s="931"/>
      <c r="L3338" s="920"/>
      <c r="M3338" s="920"/>
      <c r="N3338" s="920"/>
      <c r="S3338" s="919"/>
    </row>
    <row r="3339" spans="1:19" ht="12.75" customHeight="1" x14ac:dyDescent="0.15">
      <c r="A3339" s="935">
        <v>3334</v>
      </c>
      <c r="B3339" s="919"/>
      <c r="C3339" s="920"/>
      <c r="D3339" s="931"/>
      <c r="E3339" s="893" t="b">
        <f t="shared" ca="1" si="137"/>
        <v>1</v>
      </c>
      <c r="F3339" s="893" t="str">
        <f t="array" aca="1" ref="F3339" ca="1">IF(G3339&lt;&gt;"",INDIRECT("'"&amp;G3339&amp;"'!"&amp;H3339),"")</f>
        <v/>
      </c>
      <c r="G3339" s="560"/>
      <c r="H3339" s="893"/>
      <c r="I3339" s="931"/>
      <c r="J3339" s="931"/>
      <c r="K3339" s="931"/>
      <c r="L3339" s="920"/>
      <c r="M3339" s="920"/>
      <c r="N3339" s="920"/>
      <c r="S3339" s="919"/>
    </row>
    <row r="3340" spans="1:19" ht="12.75" customHeight="1" x14ac:dyDescent="0.15">
      <c r="A3340" s="935">
        <v>3335</v>
      </c>
      <c r="B3340" s="919"/>
      <c r="C3340" s="920"/>
      <c r="D3340" s="931"/>
      <c r="E3340" s="893" t="b">
        <f t="shared" ca="1" si="137"/>
        <v>1</v>
      </c>
      <c r="F3340" s="893" t="str">
        <f t="array" aca="1" ref="F3340" ca="1">IF(G3340&lt;&gt;"",INDIRECT("'"&amp;G3340&amp;"'!"&amp;H3340),"")</f>
        <v/>
      </c>
      <c r="G3340" s="560"/>
      <c r="H3340" s="893"/>
      <c r="I3340" s="931"/>
      <c r="J3340" s="931"/>
      <c r="K3340" s="931"/>
      <c r="L3340" s="920"/>
      <c r="M3340" s="920"/>
      <c r="N3340" s="920"/>
      <c r="S3340" s="919"/>
    </row>
    <row r="3341" spans="1:19" ht="12.75" customHeight="1" x14ac:dyDescent="0.15">
      <c r="A3341" s="935">
        <v>3336</v>
      </c>
      <c r="B3341" s="919"/>
      <c r="C3341" s="920"/>
      <c r="D3341" s="931"/>
      <c r="E3341" s="893" t="b">
        <f t="shared" ca="1" si="137"/>
        <v>1</v>
      </c>
      <c r="F3341" s="893" t="str">
        <f t="array" aca="1" ref="F3341" ca="1">IF(G3341&lt;&gt;"",INDIRECT("'"&amp;G3341&amp;"'!"&amp;H3341),"")</f>
        <v/>
      </c>
      <c r="G3341" s="560"/>
      <c r="H3341" s="893"/>
      <c r="I3341" s="931"/>
      <c r="J3341" s="931"/>
      <c r="K3341" s="931"/>
      <c r="L3341" s="920"/>
      <c r="M3341" s="920"/>
      <c r="N3341" s="920"/>
      <c r="S3341" s="919"/>
    </row>
    <row r="3342" spans="1:19" ht="12.75" customHeight="1" x14ac:dyDescent="0.15">
      <c r="A3342" s="935">
        <v>3337</v>
      </c>
      <c r="B3342" s="919"/>
      <c r="C3342" s="920"/>
      <c r="D3342" s="931"/>
      <c r="E3342" s="893" t="b">
        <f t="shared" ca="1" si="137"/>
        <v>1</v>
      </c>
      <c r="F3342" s="893" t="str">
        <f t="array" aca="1" ref="F3342" ca="1">IF(G3342&lt;&gt;"",INDIRECT("'"&amp;G3342&amp;"'!"&amp;H3342),"")</f>
        <v/>
      </c>
      <c r="G3342" s="560"/>
      <c r="H3342" s="893"/>
      <c r="I3342" s="931"/>
      <c r="J3342" s="931"/>
      <c r="K3342" s="931"/>
      <c r="L3342" s="920"/>
      <c r="M3342" s="920"/>
      <c r="N3342" s="920"/>
      <c r="S3342" s="919"/>
    </row>
    <row r="3343" spans="1:19" ht="12.75" customHeight="1" x14ac:dyDescent="0.15">
      <c r="A3343" s="935">
        <v>3338</v>
      </c>
      <c r="B3343" s="919"/>
      <c r="C3343" s="920"/>
      <c r="D3343" s="920"/>
      <c r="E3343" s="893" t="b">
        <f t="shared" ca="1" si="137"/>
        <v>1</v>
      </c>
      <c r="F3343" s="893" t="str">
        <f t="array" aca="1" ref="F3343" ca="1">IF(G3343&lt;&gt;"",INDIRECT("'"&amp;G3343&amp;"'!"&amp;H3343),"")</f>
        <v/>
      </c>
      <c r="G3343" s="560"/>
      <c r="H3343" s="893"/>
      <c r="I3343" s="920"/>
      <c r="J3343" s="920"/>
      <c r="K3343" s="920"/>
      <c r="L3343" s="920"/>
      <c r="M3343" s="920"/>
      <c r="N3343" s="920"/>
      <c r="S3343" s="919"/>
    </row>
    <row r="3344" spans="1:19" ht="12.75" customHeight="1" x14ac:dyDescent="0.15">
      <c r="A3344" s="935">
        <v>3339</v>
      </c>
      <c r="B3344" s="919"/>
      <c r="C3344" s="920"/>
      <c r="D3344" s="931"/>
      <c r="E3344" s="893" t="b">
        <f t="shared" ca="1" si="137"/>
        <v>1</v>
      </c>
      <c r="F3344" s="893" t="str">
        <f t="array" aca="1" ref="F3344" ca="1">IF(G3344&lt;&gt;"",INDIRECT("'"&amp;G3344&amp;"'!"&amp;H3344),"")</f>
        <v/>
      </c>
      <c r="G3344" s="560"/>
      <c r="H3344" s="893"/>
      <c r="I3344" s="931"/>
      <c r="J3344" s="931"/>
      <c r="K3344" s="931"/>
      <c r="L3344" s="920"/>
      <c r="M3344" s="920"/>
      <c r="N3344" s="920"/>
      <c r="S3344" s="919"/>
    </row>
    <row r="3345" spans="1:19" ht="12.75" customHeight="1" x14ac:dyDescent="0.15">
      <c r="A3345" s="935">
        <v>3340</v>
      </c>
      <c r="B3345" s="919"/>
      <c r="C3345" s="920"/>
      <c r="D3345" s="931"/>
      <c r="E3345" s="893" t="b">
        <f t="shared" ca="1" si="137"/>
        <v>1</v>
      </c>
      <c r="F3345" s="893" t="str">
        <f t="array" aca="1" ref="F3345" ca="1">IF(G3345&lt;&gt;"",INDIRECT("'"&amp;G3345&amp;"'!"&amp;H3345),"")</f>
        <v/>
      </c>
      <c r="G3345" s="560"/>
      <c r="H3345" s="893"/>
      <c r="I3345" s="931"/>
      <c r="J3345" s="931"/>
      <c r="K3345" s="931"/>
      <c r="L3345" s="920"/>
      <c r="M3345" s="920"/>
      <c r="N3345" s="920"/>
      <c r="S3345" s="919"/>
    </row>
    <row r="3346" spans="1:19" ht="12.75" customHeight="1" x14ac:dyDescent="0.15">
      <c r="A3346" s="935">
        <v>3341</v>
      </c>
      <c r="B3346" s="919"/>
      <c r="C3346" s="920"/>
      <c r="D3346" s="931"/>
      <c r="E3346" s="893" t="b">
        <f t="shared" ca="1" si="137"/>
        <v>1</v>
      </c>
      <c r="F3346" s="893" t="str">
        <f t="array" aca="1" ref="F3346" ca="1">IF(G3346&lt;&gt;"",INDIRECT("'"&amp;G3346&amp;"'!"&amp;H3346),"")</f>
        <v/>
      </c>
      <c r="G3346" s="560"/>
      <c r="H3346" s="893"/>
      <c r="I3346" s="931"/>
      <c r="J3346" s="931"/>
      <c r="K3346" s="931"/>
      <c r="L3346" s="920"/>
      <c r="M3346" s="920"/>
      <c r="N3346" s="920"/>
      <c r="S3346" s="919"/>
    </row>
    <row r="3347" spans="1:19" ht="12.75" customHeight="1" x14ac:dyDescent="0.15">
      <c r="A3347" s="935">
        <v>3342</v>
      </c>
      <c r="B3347" s="919"/>
      <c r="C3347" s="920"/>
      <c r="D3347" s="931"/>
      <c r="E3347" s="893" t="b">
        <f t="shared" ca="1" si="137"/>
        <v>1</v>
      </c>
      <c r="F3347" s="893" t="str">
        <f t="array" aca="1" ref="F3347" ca="1">IF(G3347&lt;&gt;"",INDIRECT("'"&amp;G3347&amp;"'!"&amp;H3347),"")</f>
        <v/>
      </c>
      <c r="G3347" s="560"/>
      <c r="H3347" s="893"/>
      <c r="I3347" s="931"/>
      <c r="J3347" s="931"/>
      <c r="K3347" s="931"/>
      <c r="L3347" s="920"/>
      <c r="M3347" s="920"/>
      <c r="N3347" s="920"/>
      <c r="S3347" s="919"/>
    </row>
    <row r="3348" spans="1:19" ht="12.75" customHeight="1" x14ac:dyDescent="0.15">
      <c r="A3348" s="935">
        <v>3343</v>
      </c>
      <c r="B3348" s="919"/>
      <c r="C3348" s="920"/>
      <c r="D3348" s="931"/>
      <c r="E3348" s="893" t="b">
        <f t="shared" ca="1" si="137"/>
        <v>1</v>
      </c>
      <c r="F3348" s="893" t="str">
        <f t="array" aca="1" ref="F3348" ca="1">IF(G3348&lt;&gt;"",INDIRECT("'"&amp;G3348&amp;"'!"&amp;H3348),"")</f>
        <v/>
      </c>
      <c r="G3348" s="560"/>
      <c r="H3348" s="893"/>
      <c r="I3348" s="931"/>
      <c r="J3348" s="931"/>
      <c r="K3348" s="931"/>
      <c r="L3348" s="920"/>
      <c r="M3348" s="920"/>
      <c r="N3348" s="920"/>
      <c r="S3348" s="919"/>
    </row>
    <row r="3349" spans="1:19" ht="12.75" customHeight="1" x14ac:dyDescent="0.15">
      <c r="A3349" s="914">
        <v>3344</v>
      </c>
      <c r="B3349" s="929">
        <f>'BudgetSum 2-4'!C6</f>
        <v>0</v>
      </c>
      <c r="C3349" s="930">
        <f t="shared" ref="C3349:C3350" si="140">A3349-B3349</f>
        <v>3344</v>
      </c>
      <c r="D3349" s="920"/>
      <c r="E3349" s="893" t="b">
        <f t="shared" ca="1" si="137"/>
        <v>1</v>
      </c>
      <c r="F3349" s="932">
        <f t="array" aca="1" ref="F3349" ca="1">IF(G3349&lt;&gt;"",INDIRECT("'"&amp;G3349&amp;"'!"&amp;H3349),"")</f>
        <v>0</v>
      </c>
      <c r="G3349" s="560" t="s">
        <v>4690</v>
      </c>
      <c r="H3349" s="893" t="s">
        <v>5530</v>
      </c>
      <c r="I3349" s="920"/>
      <c r="J3349" s="920"/>
      <c r="K3349" s="920"/>
      <c r="L3349" s="920"/>
      <c r="M3349" s="920"/>
      <c r="N3349" s="920"/>
      <c r="S3349" s="919"/>
    </row>
    <row r="3350" spans="1:19" ht="12.75" customHeight="1" x14ac:dyDescent="0.15">
      <c r="A3350" s="914">
        <v>3345</v>
      </c>
      <c r="B3350" s="929">
        <f>'BudgetSum 2-4'!D6</f>
        <v>0</v>
      </c>
      <c r="C3350" s="930">
        <f t="shared" si="140"/>
        <v>3345</v>
      </c>
      <c r="D3350" s="920"/>
      <c r="E3350" s="893" t="b">
        <f t="shared" ca="1" si="137"/>
        <v>1</v>
      </c>
      <c r="F3350" s="932">
        <f t="array" aca="1" ref="F3350" ca="1">IF(G3350&lt;&gt;"",INDIRECT("'"&amp;G3350&amp;"'!"&amp;H3350),"")</f>
        <v>0</v>
      </c>
      <c r="G3350" s="560" t="s">
        <v>4690</v>
      </c>
      <c r="H3350" s="893" t="s">
        <v>5531</v>
      </c>
      <c r="I3350" s="920"/>
      <c r="J3350" s="920"/>
      <c r="K3350" s="920"/>
      <c r="L3350" s="920"/>
      <c r="M3350" s="920"/>
      <c r="N3350" s="920"/>
      <c r="S3350" s="919"/>
    </row>
    <row r="3351" spans="1:19" ht="12.75" customHeight="1" x14ac:dyDescent="0.15">
      <c r="A3351" s="935">
        <v>3346</v>
      </c>
      <c r="B3351" s="919"/>
      <c r="C3351" s="920"/>
      <c r="D3351" s="931"/>
      <c r="E3351" s="893" t="b">
        <f t="shared" ca="1" si="137"/>
        <v>1</v>
      </c>
      <c r="F3351" s="893" t="str">
        <f t="array" aca="1" ref="F3351" ca="1">IF(G3351&lt;&gt;"",INDIRECT("'"&amp;G3351&amp;"'!"&amp;H3351),"")</f>
        <v/>
      </c>
      <c r="G3351" s="560"/>
      <c r="H3351" s="893"/>
      <c r="I3351" s="931"/>
      <c r="J3351" s="931"/>
      <c r="K3351" s="931"/>
      <c r="L3351" s="920"/>
      <c r="M3351" s="920"/>
      <c r="N3351" s="920"/>
      <c r="S3351" s="919"/>
    </row>
    <row r="3352" spans="1:19" ht="12.75" customHeight="1" x14ac:dyDescent="0.15">
      <c r="A3352" s="914">
        <v>3347</v>
      </c>
      <c r="B3352" s="929">
        <f>'BudgetSum 2-4'!F6</f>
        <v>0</v>
      </c>
      <c r="C3352" s="930">
        <f t="shared" ref="C3352:C3353" si="141">A3352-B3352</f>
        <v>3347</v>
      </c>
      <c r="D3352" s="920"/>
      <c r="E3352" s="893" t="b">
        <f t="shared" ca="1" si="137"/>
        <v>1</v>
      </c>
      <c r="F3352" s="932">
        <f t="array" aca="1" ref="F3352" ca="1">IF(G3352&lt;&gt;"",INDIRECT("'"&amp;G3352&amp;"'!"&amp;H3352),"")</f>
        <v>0</v>
      </c>
      <c r="G3352" s="560" t="s">
        <v>4690</v>
      </c>
      <c r="H3352" s="893" t="s">
        <v>5532</v>
      </c>
      <c r="I3352" s="920"/>
      <c r="J3352" s="920"/>
      <c r="K3352" s="920"/>
      <c r="L3352" s="920"/>
      <c r="M3352" s="920"/>
      <c r="N3352" s="920"/>
      <c r="S3352" s="919"/>
    </row>
    <row r="3353" spans="1:19" ht="12.75" customHeight="1" x14ac:dyDescent="0.15">
      <c r="A3353" s="914">
        <v>3348</v>
      </c>
      <c r="B3353" s="929">
        <f>'BudgetSum 2-4'!G6</f>
        <v>0</v>
      </c>
      <c r="C3353" s="930">
        <f t="shared" si="141"/>
        <v>3348</v>
      </c>
      <c r="D3353" s="920"/>
      <c r="E3353" s="893" t="b">
        <f t="shared" ca="1" si="137"/>
        <v>1</v>
      </c>
      <c r="F3353" s="932">
        <f t="array" aca="1" ref="F3353" ca="1">IF(G3353&lt;&gt;"",INDIRECT("'"&amp;G3353&amp;"'!"&amp;H3353),"")</f>
        <v>0</v>
      </c>
      <c r="G3353" s="560" t="s">
        <v>4690</v>
      </c>
      <c r="H3353" s="893" t="s">
        <v>5533</v>
      </c>
      <c r="I3353" s="920"/>
      <c r="J3353" s="920"/>
      <c r="K3353" s="920"/>
      <c r="L3353" s="920"/>
      <c r="M3353" s="920"/>
      <c r="N3353" s="920"/>
      <c r="S3353" s="919"/>
    </row>
    <row r="3354" spans="1:19" ht="12.75" customHeight="1" x14ac:dyDescent="0.15">
      <c r="A3354" s="935">
        <v>3349</v>
      </c>
      <c r="B3354" s="919"/>
      <c r="C3354" s="920"/>
      <c r="D3354" s="931"/>
      <c r="E3354" s="893" t="b">
        <f t="shared" ca="1" si="137"/>
        <v>1</v>
      </c>
      <c r="F3354" s="893" t="str">
        <f t="array" aca="1" ref="F3354" ca="1">IF(G3354&lt;&gt;"",INDIRECT("'"&amp;G3354&amp;"'!"&amp;H3354),"")</f>
        <v/>
      </c>
      <c r="G3354" s="560"/>
      <c r="H3354" s="893"/>
      <c r="I3354" s="931"/>
      <c r="J3354" s="931"/>
      <c r="K3354" s="931"/>
      <c r="L3354" s="920"/>
      <c r="M3354" s="920"/>
      <c r="N3354" s="920"/>
      <c r="S3354" s="919"/>
    </row>
    <row r="3355" spans="1:19" ht="12.75" customHeight="1" x14ac:dyDescent="0.15">
      <c r="A3355" s="914">
        <v>3350</v>
      </c>
      <c r="B3355" s="929">
        <f>'CashSum 5'!C3</f>
        <v>13686106</v>
      </c>
      <c r="C3355" s="930">
        <f>A3355-B3355</f>
        <v>-13682756</v>
      </c>
      <c r="D3355" s="920"/>
      <c r="E3355" s="893" t="b">
        <f t="shared" ca="1" si="137"/>
        <v>1</v>
      </c>
      <c r="F3355" s="932">
        <f t="array" aca="1" ref="F3355" ca="1">IF(G3355&lt;&gt;"",INDIRECT("'"&amp;G3355&amp;"'!"&amp;H3355),"")</f>
        <v>13686106</v>
      </c>
      <c r="G3355" s="560" t="s">
        <v>4698</v>
      </c>
      <c r="H3355" s="893" t="s">
        <v>5336</v>
      </c>
      <c r="I3355" s="920"/>
      <c r="J3355" s="920"/>
      <c r="K3355" s="920"/>
      <c r="L3355" s="920"/>
      <c r="M3355" s="920"/>
      <c r="N3355" s="920"/>
      <c r="S3355" s="929"/>
    </row>
    <row r="3356" spans="1:19" ht="12.75" customHeight="1" x14ac:dyDescent="0.15">
      <c r="A3356" s="935">
        <v>3351</v>
      </c>
      <c r="B3356" s="919"/>
      <c r="C3356" s="920"/>
      <c r="D3356" s="920"/>
      <c r="E3356" s="893" t="b">
        <f t="shared" ca="1" si="137"/>
        <v>1</v>
      </c>
      <c r="F3356" s="893" t="str">
        <f t="array" aca="1" ref="F3356" ca="1">IF(G3356&lt;&gt;"",INDIRECT("'"&amp;G3356&amp;"'!"&amp;H3356),"")</f>
        <v/>
      </c>
      <c r="G3356" s="560"/>
      <c r="H3356" s="893"/>
      <c r="I3356" s="920"/>
      <c r="J3356" s="920"/>
      <c r="K3356" s="920"/>
      <c r="L3356" s="920"/>
      <c r="M3356" s="920"/>
      <c r="N3356" s="920"/>
      <c r="S3356" s="919"/>
    </row>
    <row r="3357" spans="1:19" ht="12.75" customHeight="1" x14ac:dyDescent="0.15">
      <c r="A3357" s="935">
        <v>3352</v>
      </c>
      <c r="B3357" s="919"/>
      <c r="C3357" s="920"/>
      <c r="D3357" s="920"/>
      <c r="E3357" s="893" t="b">
        <f t="shared" ca="1" si="137"/>
        <v>1</v>
      </c>
      <c r="F3357" s="893" t="str">
        <f t="array" aca="1" ref="F3357" ca="1">IF(G3357&lt;&gt;"",INDIRECT("'"&amp;G3357&amp;"'!"&amp;H3357),"")</f>
        <v/>
      </c>
      <c r="G3357" s="560"/>
      <c r="H3357" s="893"/>
      <c r="I3357" s="920"/>
      <c r="J3357" s="920"/>
      <c r="K3357" s="920"/>
      <c r="L3357" s="920"/>
      <c r="M3357" s="920"/>
      <c r="N3357" s="920"/>
      <c r="S3357" s="919"/>
    </row>
    <row r="3358" spans="1:19" ht="12.75" customHeight="1" x14ac:dyDescent="0.15">
      <c r="A3358" s="914">
        <v>3353</v>
      </c>
      <c r="B3358" s="929">
        <f>'CashSum 5'!D3</f>
        <v>2212682</v>
      </c>
      <c r="C3358" s="930">
        <f>A3358-B3358</f>
        <v>-2209329</v>
      </c>
      <c r="D3358" s="920"/>
      <c r="E3358" s="893" t="b">
        <f t="shared" ca="1" si="137"/>
        <v>1</v>
      </c>
      <c r="F3358" s="932">
        <f t="array" aca="1" ref="F3358" ca="1">IF(G3358&lt;&gt;"",INDIRECT("'"&amp;G3358&amp;"'!"&amp;H3358),"")</f>
        <v>2212682</v>
      </c>
      <c r="G3358" s="560" t="s">
        <v>4698</v>
      </c>
      <c r="H3358" s="893" t="s">
        <v>5338</v>
      </c>
      <c r="I3358" s="920"/>
      <c r="J3358" s="920"/>
      <c r="K3358" s="920"/>
      <c r="L3358" s="920"/>
      <c r="M3358" s="920"/>
      <c r="N3358" s="920"/>
      <c r="S3358" s="929"/>
    </row>
    <row r="3359" spans="1:19" ht="12.75" customHeight="1" x14ac:dyDescent="0.15">
      <c r="A3359" s="935">
        <v>3354</v>
      </c>
      <c r="B3359" s="919"/>
      <c r="C3359" s="920"/>
      <c r="D3359" s="920"/>
      <c r="E3359" s="893" t="b">
        <f t="shared" ca="1" si="137"/>
        <v>1</v>
      </c>
      <c r="F3359" s="893" t="str">
        <f t="array" aca="1" ref="F3359" ca="1">IF(G3359&lt;&gt;"",INDIRECT("'"&amp;G3359&amp;"'!"&amp;H3359),"")</f>
        <v/>
      </c>
      <c r="G3359" s="560"/>
      <c r="H3359" s="893"/>
      <c r="I3359" s="920"/>
      <c r="J3359" s="920"/>
      <c r="K3359" s="920"/>
      <c r="L3359" s="920"/>
      <c r="M3359" s="920"/>
      <c r="N3359" s="920"/>
      <c r="S3359" s="919"/>
    </row>
    <row r="3360" spans="1:19" ht="12.75" customHeight="1" x14ac:dyDescent="0.15">
      <c r="A3360" s="935">
        <v>3355</v>
      </c>
      <c r="B3360" s="919"/>
      <c r="C3360" s="920"/>
      <c r="D3360" s="920"/>
      <c r="E3360" s="893" t="b">
        <f t="shared" ca="1" si="137"/>
        <v>1</v>
      </c>
      <c r="F3360" s="893" t="str">
        <f t="array" aca="1" ref="F3360" ca="1">IF(G3360&lt;&gt;"",INDIRECT("'"&amp;G3360&amp;"'!"&amp;H3360),"")</f>
        <v/>
      </c>
      <c r="G3360" s="560"/>
      <c r="H3360" s="893"/>
      <c r="I3360" s="920"/>
      <c r="J3360" s="920"/>
      <c r="K3360" s="920"/>
      <c r="L3360" s="920"/>
      <c r="M3360" s="920"/>
      <c r="N3360" s="920"/>
      <c r="S3360" s="919"/>
    </row>
    <row r="3361" spans="1:19" ht="12.75" customHeight="1" x14ac:dyDescent="0.15">
      <c r="A3361" s="914">
        <v>3356</v>
      </c>
      <c r="B3361" s="929">
        <f>'CashSum 5'!E3</f>
        <v>826764</v>
      </c>
      <c r="C3361" s="930">
        <f>A3361-B3361</f>
        <v>-823408</v>
      </c>
      <c r="D3361" s="920"/>
      <c r="E3361" s="893" t="b">
        <f t="shared" ca="1" si="137"/>
        <v>1</v>
      </c>
      <c r="F3361" s="932">
        <f t="array" aca="1" ref="F3361" ca="1">IF(G3361&lt;&gt;"",INDIRECT("'"&amp;G3361&amp;"'!"&amp;H3361),"")</f>
        <v>826764</v>
      </c>
      <c r="G3361" s="560" t="s">
        <v>4698</v>
      </c>
      <c r="H3361" s="893" t="s">
        <v>5340</v>
      </c>
      <c r="I3361" s="920"/>
      <c r="J3361" s="920"/>
      <c r="K3361" s="920"/>
      <c r="L3361" s="920"/>
      <c r="M3361" s="920"/>
      <c r="N3361" s="920"/>
      <c r="S3361" s="929"/>
    </row>
    <row r="3362" spans="1:19" ht="12.75" customHeight="1" x14ac:dyDescent="0.15">
      <c r="A3362" s="935">
        <v>3357</v>
      </c>
      <c r="B3362" s="919"/>
      <c r="C3362" s="920"/>
      <c r="D3362" s="920"/>
      <c r="E3362" s="893" t="b">
        <f t="shared" ca="1" si="137"/>
        <v>1</v>
      </c>
      <c r="F3362" s="893" t="str">
        <f t="array" aca="1" ref="F3362" ca="1">IF(G3362&lt;&gt;"",INDIRECT("'"&amp;G3362&amp;"'!"&amp;H3362),"")</f>
        <v/>
      </c>
      <c r="G3362" s="560"/>
      <c r="H3362" s="893"/>
      <c r="I3362" s="920"/>
      <c r="J3362" s="920"/>
      <c r="K3362" s="920"/>
      <c r="L3362" s="920"/>
      <c r="M3362" s="920"/>
      <c r="N3362" s="920"/>
      <c r="S3362" s="919"/>
    </row>
    <row r="3363" spans="1:19" ht="12.75" customHeight="1" x14ac:dyDescent="0.15">
      <c r="A3363" s="914">
        <v>3358</v>
      </c>
      <c r="B3363" s="929">
        <f>'CashSum 5'!F3</f>
        <v>791698</v>
      </c>
      <c r="C3363" s="930">
        <f>A3363-B3363</f>
        <v>-788340</v>
      </c>
      <c r="D3363" s="920"/>
      <c r="E3363" s="893" t="b">
        <f t="shared" ca="1" si="137"/>
        <v>1</v>
      </c>
      <c r="F3363" s="932">
        <f t="array" aca="1" ref="F3363" ca="1">IF(G3363&lt;&gt;"",INDIRECT("'"&amp;G3363&amp;"'!"&amp;H3363),"")</f>
        <v>791698</v>
      </c>
      <c r="G3363" s="560" t="s">
        <v>4698</v>
      </c>
      <c r="H3363" s="893" t="s">
        <v>5342</v>
      </c>
      <c r="I3363" s="920"/>
      <c r="J3363" s="920"/>
      <c r="K3363" s="920"/>
      <c r="L3363" s="920"/>
      <c r="M3363" s="920"/>
      <c r="N3363" s="920"/>
      <c r="S3363" s="929"/>
    </row>
    <row r="3364" spans="1:19" ht="12.75" customHeight="1" x14ac:dyDescent="0.15">
      <c r="A3364" s="935">
        <v>3359</v>
      </c>
      <c r="B3364" s="919"/>
      <c r="C3364" s="920"/>
      <c r="D3364" s="920"/>
      <c r="E3364" s="893" t="b">
        <f t="shared" ca="1" si="137"/>
        <v>1</v>
      </c>
      <c r="F3364" s="893" t="str">
        <f t="array" aca="1" ref="F3364" ca="1">IF(G3364&lt;&gt;"",INDIRECT("'"&amp;G3364&amp;"'!"&amp;H3364),"")</f>
        <v/>
      </c>
      <c r="G3364" s="560"/>
      <c r="H3364" s="893"/>
      <c r="I3364" s="920"/>
      <c r="J3364" s="920"/>
      <c r="K3364" s="920"/>
      <c r="L3364" s="920"/>
      <c r="M3364" s="920"/>
      <c r="N3364" s="920"/>
      <c r="S3364" s="919"/>
    </row>
    <row r="3365" spans="1:19" ht="12.75" customHeight="1" x14ac:dyDescent="0.15">
      <c r="A3365" s="935">
        <v>3360</v>
      </c>
      <c r="B3365" s="919"/>
      <c r="C3365" s="920"/>
      <c r="D3365" s="920"/>
      <c r="E3365" s="893" t="b">
        <f t="shared" ca="1" si="137"/>
        <v>1</v>
      </c>
      <c r="F3365" s="893" t="str">
        <f t="array" aca="1" ref="F3365" ca="1">IF(G3365&lt;&gt;"",INDIRECT("'"&amp;G3365&amp;"'!"&amp;H3365),"")</f>
        <v/>
      </c>
      <c r="G3365" s="560"/>
      <c r="H3365" s="893"/>
      <c r="I3365" s="920"/>
      <c r="J3365" s="920"/>
      <c r="K3365" s="920"/>
      <c r="L3365" s="920"/>
      <c r="M3365" s="920"/>
      <c r="N3365" s="920"/>
      <c r="S3365" s="919"/>
    </row>
    <row r="3366" spans="1:19" ht="12.75" customHeight="1" x14ac:dyDescent="0.15">
      <c r="A3366" s="914">
        <v>3361</v>
      </c>
      <c r="B3366" s="929">
        <f>'CashSum 5'!G3</f>
        <v>596986</v>
      </c>
      <c r="C3366" s="930">
        <f>A3366-B3366</f>
        <v>-593625</v>
      </c>
      <c r="D3366" s="920"/>
      <c r="E3366" s="893" t="b">
        <f t="shared" ca="1" si="137"/>
        <v>1</v>
      </c>
      <c r="F3366" s="932">
        <f t="array" aca="1" ref="F3366" ca="1">IF(G3366&lt;&gt;"",INDIRECT("'"&amp;G3366&amp;"'!"&amp;H3366),"")</f>
        <v>596986</v>
      </c>
      <c r="G3366" s="560" t="s">
        <v>4698</v>
      </c>
      <c r="H3366" s="893" t="s">
        <v>5344</v>
      </c>
      <c r="I3366" s="920"/>
      <c r="J3366" s="920"/>
      <c r="K3366" s="920"/>
      <c r="L3366" s="920"/>
      <c r="M3366" s="920"/>
      <c r="N3366" s="920"/>
      <c r="S3366" s="929"/>
    </row>
    <row r="3367" spans="1:19" ht="12.75" customHeight="1" x14ac:dyDescent="0.15">
      <c r="A3367" s="935">
        <v>3362</v>
      </c>
      <c r="B3367" s="919"/>
      <c r="C3367" s="920"/>
      <c r="D3367" s="920"/>
      <c r="E3367" s="893" t="b">
        <f t="shared" ca="1" si="137"/>
        <v>1</v>
      </c>
      <c r="F3367" s="893" t="str">
        <f t="array" aca="1" ref="F3367" ca="1">IF(G3367&lt;&gt;"",INDIRECT("'"&amp;G3367&amp;"'!"&amp;H3367),"")</f>
        <v/>
      </c>
      <c r="G3367" s="560"/>
      <c r="H3367" s="893"/>
      <c r="I3367" s="920"/>
      <c r="J3367" s="920"/>
      <c r="K3367" s="920"/>
      <c r="L3367" s="920"/>
      <c r="M3367" s="920"/>
      <c r="N3367" s="920"/>
      <c r="S3367" s="919"/>
    </row>
    <row r="3368" spans="1:19" ht="12.75" customHeight="1" x14ac:dyDescent="0.15">
      <c r="A3368" s="935">
        <v>3363</v>
      </c>
      <c r="B3368" s="919"/>
      <c r="C3368" s="920"/>
      <c r="D3368" s="920"/>
      <c r="E3368" s="893" t="b">
        <f t="shared" ca="1" si="137"/>
        <v>1</v>
      </c>
      <c r="F3368" s="893" t="str">
        <f t="array" aca="1" ref="F3368" ca="1">IF(G3368&lt;&gt;"",INDIRECT("'"&amp;G3368&amp;"'!"&amp;H3368),"")</f>
        <v/>
      </c>
      <c r="G3368" s="560"/>
      <c r="H3368" s="893"/>
      <c r="I3368" s="920"/>
      <c r="J3368" s="920"/>
      <c r="K3368" s="920"/>
      <c r="L3368" s="920"/>
      <c r="M3368" s="920"/>
      <c r="N3368" s="920"/>
      <c r="S3368" s="919"/>
    </row>
    <row r="3369" spans="1:19" ht="12.75" customHeight="1" x14ac:dyDescent="0.15">
      <c r="A3369" s="914">
        <v>3364</v>
      </c>
      <c r="B3369" s="929">
        <f>'CashSum 5'!H3</f>
        <v>2050472</v>
      </c>
      <c r="C3369" s="930">
        <f>A3369-B3369</f>
        <v>-2047108</v>
      </c>
      <c r="D3369" s="920"/>
      <c r="E3369" s="893" t="b">
        <f t="shared" ca="1" si="137"/>
        <v>1</v>
      </c>
      <c r="F3369" s="932">
        <f t="array" aca="1" ref="F3369" ca="1">IF(G3369&lt;&gt;"",INDIRECT("'"&amp;G3369&amp;"'!"&amp;H3369),"")</f>
        <v>2050472</v>
      </c>
      <c r="G3369" s="560" t="s">
        <v>4698</v>
      </c>
      <c r="H3369" s="893" t="s">
        <v>5346</v>
      </c>
      <c r="I3369" s="920"/>
      <c r="J3369" s="920"/>
      <c r="K3369" s="920"/>
      <c r="L3369" s="920"/>
      <c r="M3369" s="920"/>
      <c r="N3369" s="920"/>
      <c r="S3369" s="929"/>
    </row>
    <row r="3370" spans="1:19" ht="12.75" customHeight="1" x14ac:dyDescent="0.15">
      <c r="A3370" s="935">
        <v>3365</v>
      </c>
      <c r="B3370" s="919"/>
      <c r="C3370" s="920"/>
      <c r="D3370" s="920"/>
      <c r="E3370" s="893" t="b">
        <f t="shared" ca="1" si="137"/>
        <v>1</v>
      </c>
      <c r="F3370" s="893" t="str">
        <f t="array" aca="1" ref="F3370" ca="1">IF(G3370&lt;&gt;"",INDIRECT("'"&amp;G3370&amp;"'!"&amp;H3370),"")</f>
        <v/>
      </c>
      <c r="G3370" s="560"/>
      <c r="H3370" s="893"/>
      <c r="I3370" s="920"/>
      <c r="J3370" s="920"/>
      <c r="K3370" s="920"/>
      <c r="L3370" s="920"/>
      <c r="M3370" s="920"/>
      <c r="N3370" s="920"/>
      <c r="S3370" s="919"/>
    </row>
    <row r="3371" spans="1:19" ht="12.75" customHeight="1" x14ac:dyDescent="0.15">
      <c r="A3371" s="914">
        <v>3366</v>
      </c>
      <c r="B3371" s="929">
        <f>'CashSum 5'!I3</f>
        <v>0</v>
      </c>
      <c r="C3371" s="930">
        <f>A3371-B3371</f>
        <v>3366</v>
      </c>
      <c r="D3371" s="920"/>
      <c r="E3371" s="893" t="b">
        <f t="shared" ca="1" si="137"/>
        <v>1</v>
      </c>
      <c r="F3371" s="932">
        <f t="array" aca="1" ref="F3371" ca="1">IF(G3371&lt;&gt;"",INDIRECT("'"&amp;G3371&amp;"'!"&amp;H3371),"")</f>
        <v>0</v>
      </c>
      <c r="G3371" s="560" t="s">
        <v>4698</v>
      </c>
      <c r="H3371" s="893" t="s">
        <v>5520</v>
      </c>
      <c r="I3371" s="920"/>
      <c r="J3371" s="920"/>
      <c r="K3371" s="920"/>
      <c r="L3371" s="920"/>
      <c r="M3371" s="920"/>
      <c r="N3371" s="920"/>
      <c r="S3371" s="929"/>
    </row>
    <row r="3372" spans="1:19" ht="12.75" customHeight="1" x14ac:dyDescent="0.15">
      <c r="A3372" s="935">
        <v>3367</v>
      </c>
      <c r="B3372" s="919"/>
      <c r="C3372" s="920"/>
      <c r="D3372" s="920"/>
      <c r="E3372" s="893" t="b">
        <f t="shared" ca="1" si="137"/>
        <v>1</v>
      </c>
      <c r="F3372" s="893" t="str">
        <f t="array" aca="1" ref="F3372" ca="1">IF(G3372&lt;&gt;"",INDIRECT("'"&amp;G3372&amp;"'!"&amp;H3372),"")</f>
        <v/>
      </c>
      <c r="G3372" s="560"/>
      <c r="H3372" s="893"/>
      <c r="I3372" s="920"/>
      <c r="J3372" s="920"/>
      <c r="K3372" s="920"/>
      <c r="L3372" s="920"/>
      <c r="M3372" s="920"/>
      <c r="N3372" s="920"/>
      <c r="S3372" s="919"/>
    </row>
    <row r="3373" spans="1:19" ht="12.75" customHeight="1" x14ac:dyDescent="0.15">
      <c r="A3373" s="935">
        <v>3368</v>
      </c>
      <c r="B3373" s="919"/>
      <c r="C3373" s="920"/>
      <c r="D3373" s="931"/>
      <c r="E3373" s="893" t="b">
        <f t="shared" ca="1" si="137"/>
        <v>1</v>
      </c>
      <c r="F3373" s="893" t="str">
        <f t="array" aca="1" ref="F3373" ca="1">IF(G3373&lt;&gt;"",INDIRECT("'"&amp;G3373&amp;"'!"&amp;H3373),"")</f>
        <v/>
      </c>
      <c r="G3373" s="560"/>
      <c r="H3373" s="893"/>
      <c r="I3373" s="931"/>
      <c r="J3373" s="931"/>
      <c r="K3373" s="931"/>
      <c r="L3373" s="920"/>
      <c r="M3373" s="920"/>
      <c r="N3373" s="920"/>
      <c r="S3373" s="919"/>
    </row>
    <row r="3374" spans="1:19" ht="12.75" customHeight="1" x14ac:dyDescent="0.15">
      <c r="A3374" s="935">
        <v>3369</v>
      </c>
      <c r="B3374" s="919"/>
      <c r="C3374" s="920"/>
      <c r="D3374" s="920" t="s">
        <v>4732</v>
      </c>
      <c r="E3374" s="893" t="b">
        <f t="shared" ca="1" si="137"/>
        <v>1</v>
      </c>
      <c r="F3374" s="893" t="str">
        <f t="array" aca="1" ref="F3374" ca="1">IF(G3374&lt;&gt;"",INDIRECT("'"&amp;G3374&amp;"'!"&amp;H3374),"")</f>
        <v/>
      </c>
      <c r="G3374" s="560"/>
      <c r="H3374" s="893"/>
      <c r="I3374" s="920"/>
      <c r="J3374" s="920"/>
      <c r="K3374" s="920"/>
      <c r="L3374" s="920"/>
      <c r="M3374" s="920"/>
      <c r="N3374" s="920"/>
      <c r="S3374" s="919"/>
    </row>
    <row r="3375" spans="1:19" ht="12.75" customHeight="1" x14ac:dyDescent="0.15">
      <c r="A3375" s="935">
        <v>3370</v>
      </c>
      <c r="B3375" s="919"/>
      <c r="C3375" s="920"/>
      <c r="D3375" s="920"/>
      <c r="E3375" s="893" t="b">
        <f t="shared" ca="1" si="137"/>
        <v>1</v>
      </c>
      <c r="F3375" s="893" t="str">
        <f t="array" aca="1" ref="F3375" ca="1">IF(G3375&lt;&gt;"",INDIRECT("'"&amp;G3375&amp;"'!"&amp;H3375),"")</f>
        <v/>
      </c>
      <c r="G3375" s="560"/>
      <c r="H3375" s="893"/>
      <c r="I3375" s="920"/>
      <c r="J3375" s="920"/>
      <c r="K3375" s="920"/>
      <c r="L3375" s="920"/>
      <c r="M3375" s="920"/>
      <c r="N3375" s="920"/>
      <c r="S3375" s="919"/>
    </row>
    <row r="3376" spans="1:19" ht="12.75" customHeight="1" x14ac:dyDescent="0.15">
      <c r="A3376" s="935">
        <v>3371</v>
      </c>
      <c r="B3376" s="919"/>
      <c r="C3376" s="920"/>
      <c r="D3376" s="931"/>
      <c r="E3376" s="893" t="b">
        <f t="shared" ca="1" si="137"/>
        <v>1</v>
      </c>
      <c r="F3376" s="893" t="str">
        <f t="array" aca="1" ref="F3376" ca="1">IF(G3376&lt;&gt;"",INDIRECT("'"&amp;G3376&amp;"'!"&amp;H3376),"")</f>
        <v/>
      </c>
      <c r="G3376" s="560"/>
      <c r="H3376" s="893"/>
      <c r="I3376" s="931"/>
      <c r="J3376" s="931"/>
      <c r="K3376" s="931"/>
      <c r="L3376" s="920"/>
      <c r="M3376" s="920"/>
      <c r="N3376" s="920"/>
      <c r="S3376" s="919"/>
    </row>
    <row r="3377" spans="1:19" ht="12.75" customHeight="1" x14ac:dyDescent="0.15">
      <c r="A3377" s="935">
        <v>3372</v>
      </c>
      <c r="B3377" s="919"/>
      <c r="C3377" s="920"/>
      <c r="D3377" s="931"/>
      <c r="E3377" s="893" t="b">
        <f t="shared" ca="1" si="137"/>
        <v>1</v>
      </c>
      <c r="F3377" s="893" t="str">
        <f t="array" aca="1" ref="F3377" ca="1">IF(G3377&lt;&gt;"",INDIRECT("'"&amp;G3377&amp;"'!"&amp;H3377),"")</f>
        <v/>
      </c>
      <c r="G3377" s="560"/>
      <c r="H3377" s="893"/>
      <c r="I3377" s="931"/>
      <c r="J3377" s="931"/>
      <c r="K3377" s="931"/>
      <c r="L3377" s="920"/>
      <c r="M3377" s="920"/>
      <c r="N3377" s="920"/>
      <c r="S3377" s="919"/>
    </row>
    <row r="3378" spans="1:19" ht="12.75" customHeight="1" x14ac:dyDescent="0.15">
      <c r="A3378" s="935">
        <v>3373</v>
      </c>
      <c r="B3378" s="919"/>
      <c r="C3378" s="920"/>
      <c r="D3378" s="931"/>
      <c r="E3378" s="893" t="b">
        <f t="shared" ca="1" si="137"/>
        <v>1</v>
      </c>
      <c r="F3378" s="893" t="str">
        <f t="array" aca="1" ref="F3378" ca="1">IF(G3378&lt;&gt;"",INDIRECT("'"&amp;G3378&amp;"'!"&amp;H3378),"")</f>
        <v/>
      </c>
      <c r="G3378" s="560"/>
      <c r="H3378" s="893"/>
      <c r="I3378" s="931"/>
      <c r="J3378" s="931"/>
      <c r="K3378" s="931"/>
      <c r="L3378" s="920"/>
      <c r="M3378" s="920"/>
      <c r="N3378" s="920"/>
      <c r="S3378" s="919"/>
    </row>
    <row r="3379" spans="1:19" ht="12.75" customHeight="1" x14ac:dyDescent="0.15">
      <c r="A3379" s="935">
        <v>3374</v>
      </c>
      <c r="B3379" s="919"/>
      <c r="C3379" s="920"/>
      <c r="D3379" s="920"/>
      <c r="E3379" s="893" t="b">
        <f t="shared" ca="1" si="137"/>
        <v>1</v>
      </c>
      <c r="F3379" s="893" t="str">
        <f t="array" aca="1" ref="F3379" ca="1">IF(G3379&lt;&gt;"",INDIRECT("'"&amp;G3379&amp;"'!"&amp;H3379),"")</f>
        <v/>
      </c>
      <c r="G3379" s="560"/>
      <c r="H3379" s="893"/>
      <c r="I3379" s="920"/>
      <c r="J3379" s="920"/>
      <c r="K3379" s="920"/>
      <c r="L3379" s="920"/>
      <c r="M3379" s="920"/>
      <c r="N3379" s="920"/>
      <c r="S3379" s="919"/>
    </row>
    <row r="3380" spans="1:19" ht="12.75" customHeight="1" x14ac:dyDescent="0.15">
      <c r="A3380" s="935">
        <v>3375</v>
      </c>
      <c r="B3380" s="919"/>
      <c r="C3380" s="920"/>
      <c r="D3380" s="920"/>
      <c r="E3380" s="893" t="b">
        <f t="shared" ca="1" si="137"/>
        <v>1</v>
      </c>
      <c r="F3380" s="893" t="str">
        <f t="array" aca="1" ref="F3380" ca="1">IF(G3380&lt;&gt;"",INDIRECT("'"&amp;G3380&amp;"'!"&amp;H3380),"")</f>
        <v/>
      </c>
      <c r="G3380" s="560"/>
      <c r="H3380" s="893"/>
      <c r="I3380" s="920"/>
      <c r="J3380" s="920"/>
      <c r="K3380" s="920"/>
      <c r="L3380" s="920"/>
      <c r="M3380" s="920"/>
      <c r="N3380" s="920"/>
      <c r="S3380" s="919"/>
    </row>
    <row r="3381" spans="1:19" ht="12.75" customHeight="1" x14ac:dyDescent="0.15">
      <c r="A3381" s="935">
        <v>3376</v>
      </c>
      <c r="B3381" s="919"/>
      <c r="C3381" s="920"/>
      <c r="D3381" s="931"/>
      <c r="E3381" s="893" t="b">
        <f t="shared" ca="1" si="137"/>
        <v>1</v>
      </c>
      <c r="F3381" s="893" t="str">
        <f t="array" aca="1" ref="F3381" ca="1">IF(G3381&lt;&gt;"",INDIRECT("'"&amp;G3381&amp;"'!"&amp;H3381),"")</f>
        <v/>
      </c>
      <c r="G3381" s="560"/>
      <c r="H3381" s="893"/>
      <c r="I3381" s="931"/>
      <c r="J3381" s="931"/>
      <c r="K3381" s="931"/>
      <c r="L3381" s="920"/>
      <c r="M3381" s="920"/>
      <c r="N3381" s="920"/>
      <c r="S3381" s="919"/>
    </row>
    <row r="3382" spans="1:19" ht="12.75" customHeight="1" x14ac:dyDescent="0.15">
      <c r="A3382" s="935">
        <v>3377</v>
      </c>
      <c r="B3382" s="919"/>
      <c r="C3382" s="920"/>
      <c r="D3382" s="931"/>
      <c r="E3382" s="893" t="b">
        <f t="shared" ca="1" si="137"/>
        <v>1</v>
      </c>
      <c r="F3382" s="893" t="str">
        <f t="array" aca="1" ref="F3382" ca="1">IF(G3382&lt;&gt;"",INDIRECT("'"&amp;G3382&amp;"'!"&amp;H3382),"")</f>
        <v/>
      </c>
      <c r="G3382" s="560"/>
      <c r="H3382" s="893"/>
      <c r="I3382" s="931"/>
      <c r="J3382" s="931"/>
      <c r="K3382" s="931"/>
      <c r="L3382" s="920"/>
      <c r="M3382" s="920"/>
      <c r="N3382" s="920"/>
      <c r="S3382" s="919"/>
    </row>
    <row r="3383" spans="1:19" ht="12.75" customHeight="1" x14ac:dyDescent="0.15">
      <c r="A3383" s="935">
        <v>3378</v>
      </c>
      <c r="B3383" s="919"/>
      <c r="C3383" s="920"/>
      <c r="D3383" s="931"/>
      <c r="E3383" s="893" t="b">
        <f t="shared" ca="1" si="137"/>
        <v>1</v>
      </c>
      <c r="F3383" s="893" t="str">
        <f t="array" aca="1" ref="F3383" ca="1">IF(G3383&lt;&gt;"",INDIRECT("'"&amp;G3383&amp;"'!"&amp;H3383),"")</f>
        <v/>
      </c>
      <c r="G3383" s="560"/>
      <c r="H3383" s="893"/>
      <c r="I3383" s="931"/>
      <c r="J3383" s="931"/>
      <c r="K3383" s="931"/>
      <c r="L3383" s="920"/>
      <c r="M3383" s="920"/>
      <c r="N3383" s="920"/>
      <c r="S3383" s="919"/>
    </row>
    <row r="3384" spans="1:19" ht="12.75" customHeight="1" x14ac:dyDescent="0.15">
      <c r="A3384" s="935">
        <v>3379</v>
      </c>
      <c r="B3384" s="919"/>
      <c r="C3384" s="920"/>
      <c r="D3384" s="931"/>
      <c r="E3384" s="893" t="b">
        <f t="shared" ca="1" si="137"/>
        <v>1</v>
      </c>
      <c r="F3384" s="893" t="str">
        <f t="array" aca="1" ref="F3384" ca="1">IF(G3384&lt;&gt;"",INDIRECT("'"&amp;G3384&amp;"'!"&amp;H3384),"")</f>
        <v/>
      </c>
      <c r="G3384" s="560"/>
      <c r="H3384" s="893"/>
      <c r="I3384" s="931"/>
      <c r="J3384" s="931"/>
      <c r="K3384" s="931"/>
      <c r="L3384" s="920"/>
      <c r="M3384" s="920"/>
      <c r="N3384" s="920"/>
      <c r="S3384" s="919"/>
    </row>
    <row r="3385" spans="1:19" ht="12.75" customHeight="1" x14ac:dyDescent="0.15">
      <c r="A3385" s="935">
        <v>3380</v>
      </c>
      <c r="B3385" s="919"/>
      <c r="C3385" s="920"/>
      <c r="D3385" s="931"/>
      <c r="E3385" s="893" t="b">
        <f t="shared" ca="1" si="137"/>
        <v>1</v>
      </c>
      <c r="F3385" s="893" t="str">
        <f t="array" aca="1" ref="F3385" ca="1">IF(G3385&lt;&gt;"",INDIRECT("'"&amp;G3385&amp;"'!"&amp;H3385),"")</f>
        <v/>
      </c>
      <c r="G3385" s="560"/>
      <c r="H3385" s="893"/>
      <c r="I3385" s="931"/>
      <c r="J3385" s="931"/>
      <c r="K3385" s="931"/>
      <c r="L3385" s="920"/>
      <c r="M3385" s="920"/>
      <c r="N3385" s="920"/>
      <c r="S3385" s="919"/>
    </row>
    <row r="3386" spans="1:19" ht="12.75" customHeight="1" x14ac:dyDescent="0.15">
      <c r="A3386" s="935">
        <v>3381</v>
      </c>
      <c r="B3386" s="919"/>
      <c r="C3386" s="920"/>
      <c r="D3386" s="920" t="s">
        <v>4732</v>
      </c>
      <c r="E3386" s="893" t="b">
        <f t="shared" ca="1" si="137"/>
        <v>1</v>
      </c>
      <c r="F3386" s="893" t="str">
        <f t="array" aca="1" ref="F3386" ca="1">IF(G3386&lt;&gt;"",INDIRECT("'"&amp;G3386&amp;"'!"&amp;H3386),"")</f>
        <v/>
      </c>
      <c r="G3386" s="560"/>
      <c r="H3386" s="893"/>
      <c r="I3386" s="920"/>
      <c r="J3386" s="920"/>
      <c r="K3386" s="920"/>
      <c r="L3386" s="920"/>
      <c r="M3386" s="920"/>
      <c r="N3386" s="920"/>
      <c r="S3386" s="919"/>
    </row>
    <row r="3387" spans="1:19" ht="12.75" customHeight="1" x14ac:dyDescent="0.15">
      <c r="A3387" s="935">
        <v>3382</v>
      </c>
      <c r="B3387" s="919"/>
      <c r="C3387" s="920"/>
      <c r="D3387" s="920" t="s">
        <v>4732</v>
      </c>
      <c r="E3387" s="893" t="b">
        <f t="shared" ca="1" si="137"/>
        <v>1</v>
      </c>
      <c r="F3387" s="893" t="str">
        <f t="array" aca="1" ref="F3387" ca="1">IF(G3387&lt;&gt;"",INDIRECT("'"&amp;G3387&amp;"'!"&amp;H3387),"")</f>
        <v/>
      </c>
      <c r="G3387" s="560"/>
      <c r="H3387" s="893"/>
      <c r="I3387" s="920"/>
      <c r="J3387" s="920"/>
      <c r="K3387" s="920"/>
      <c r="L3387" s="920"/>
      <c r="M3387" s="920"/>
      <c r="N3387" s="920"/>
      <c r="S3387" s="919"/>
    </row>
    <row r="3388" spans="1:19" ht="12.75" customHeight="1" x14ac:dyDescent="0.15">
      <c r="A3388" s="935">
        <v>3383</v>
      </c>
      <c r="B3388" s="919"/>
      <c r="C3388" s="920"/>
      <c r="D3388" s="920" t="s">
        <v>4732</v>
      </c>
      <c r="E3388" s="893" t="b">
        <f t="shared" ca="1" si="137"/>
        <v>1</v>
      </c>
      <c r="F3388" s="893" t="str">
        <f t="array" aca="1" ref="F3388" ca="1">IF(G3388&lt;&gt;"",INDIRECT("'"&amp;G3388&amp;"'!"&amp;H3388),"")</f>
        <v/>
      </c>
      <c r="G3388" s="560"/>
      <c r="H3388" s="893"/>
      <c r="I3388" s="920"/>
      <c r="J3388" s="920"/>
      <c r="K3388" s="920"/>
      <c r="L3388" s="920"/>
      <c r="M3388" s="920"/>
      <c r="N3388" s="920"/>
      <c r="S3388" s="919"/>
    </row>
    <row r="3389" spans="1:19" ht="12.75" customHeight="1" x14ac:dyDescent="0.15">
      <c r="A3389" s="935">
        <v>3384</v>
      </c>
      <c r="B3389" s="919"/>
      <c r="C3389" s="920"/>
      <c r="D3389" s="920" t="s">
        <v>4732</v>
      </c>
      <c r="E3389" s="893" t="b">
        <f t="shared" ca="1" si="137"/>
        <v>1</v>
      </c>
      <c r="F3389" s="893" t="str">
        <f t="array" aca="1" ref="F3389" ca="1">IF(G3389&lt;&gt;"",INDIRECT("'"&amp;G3389&amp;"'!"&amp;H3389),"")</f>
        <v/>
      </c>
      <c r="G3389" s="560"/>
      <c r="H3389" s="893"/>
      <c r="I3389" s="920"/>
      <c r="J3389" s="920"/>
      <c r="K3389" s="920"/>
      <c r="L3389" s="920"/>
      <c r="M3389" s="920"/>
      <c r="N3389" s="920"/>
      <c r="S3389" s="919"/>
    </row>
    <row r="3390" spans="1:19" ht="12.75" customHeight="1" x14ac:dyDescent="0.15">
      <c r="A3390" s="935">
        <v>3385</v>
      </c>
      <c r="B3390" s="919"/>
      <c r="C3390" s="920"/>
      <c r="D3390" s="920"/>
      <c r="E3390" s="893" t="b">
        <f t="shared" ca="1" si="137"/>
        <v>1</v>
      </c>
      <c r="F3390" s="893" t="str">
        <f t="array" aca="1" ref="F3390" ca="1">IF(G3390&lt;&gt;"",INDIRECT("'"&amp;G3390&amp;"'!"&amp;H3390),"")</f>
        <v/>
      </c>
      <c r="G3390" s="560"/>
      <c r="H3390" s="893"/>
      <c r="I3390" s="920"/>
      <c r="J3390" s="920"/>
      <c r="K3390" s="920"/>
      <c r="L3390" s="920"/>
      <c r="M3390" s="920"/>
      <c r="N3390" s="920"/>
      <c r="S3390" s="919"/>
    </row>
    <row r="3391" spans="1:19" ht="12.75" customHeight="1" x14ac:dyDescent="0.15">
      <c r="A3391" s="935">
        <v>3386</v>
      </c>
      <c r="B3391" s="919"/>
      <c r="C3391" s="920"/>
      <c r="D3391" s="920"/>
      <c r="E3391" s="893" t="b">
        <f t="shared" ca="1" si="137"/>
        <v>1</v>
      </c>
      <c r="F3391" s="893" t="str">
        <f t="array" aca="1" ref="F3391" ca="1">IF(G3391&lt;&gt;"",INDIRECT("'"&amp;G3391&amp;"'!"&amp;H3391),"")</f>
        <v/>
      </c>
      <c r="G3391" s="560"/>
      <c r="H3391" s="893"/>
      <c r="I3391" s="920"/>
      <c r="J3391" s="920"/>
      <c r="K3391" s="920"/>
      <c r="L3391" s="920"/>
      <c r="M3391" s="920"/>
      <c r="N3391" s="920"/>
      <c r="S3391" s="919"/>
    </row>
    <row r="3392" spans="1:19" ht="12.75" customHeight="1" x14ac:dyDescent="0.15">
      <c r="A3392" s="935">
        <v>3387</v>
      </c>
      <c r="B3392" s="919"/>
      <c r="C3392" s="920"/>
      <c r="D3392" s="920"/>
      <c r="E3392" s="893" t="b">
        <f t="shared" ca="1" si="137"/>
        <v>1</v>
      </c>
      <c r="F3392" s="893" t="str">
        <f t="array" aca="1" ref="F3392" ca="1">IF(G3392&lt;&gt;"",INDIRECT("'"&amp;G3392&amp;"'!"&amp;H3392),"")</f>
        <v/>
      </c>
      <c r="G3392" s="560"/>
      <c r="H3392" s="893"/>
      <c r="I3392" s="920"/>
      <c r="J3392" s="920"/>
      <c r="K3392" s="920"/>
      <c r="L3392" s="920"/>
      <c r="M3392" s="920"/>
      <c r="N3392" s="920"/>
      <c r="S3392" s="919"/>
    </row>
    <row r="3393" spans="1:19" ht="12.75" customHeight="1" x14ac:dyDescent="0.15">
      <c r="A3393" s="935">
        <v>3388</v>
      </c>
      <c r="B3393" s="919"/>
      <c r="C3393" s="920"/>
      <c r="D3393" s="920"/>
      <c r="E3393" s="893" t="b">
        <f t="shared" ca="1" si="137"/>
        <v>1</v>
      </c>
      <c r="F3393" s="893" t="str">
        <f t="array" aca="1" ref="F3393" ca="1">IF(G3393&lt;&gt;"",INDIRECT("'"&amp;G3393&amp;"'!"&amp;H3393),"")</f>
        <v/>
      </c>
      <c r="G3393" s="560"/>
      <c r="H3393" s="893"/>
      <c r="I3393" s="920"/>
      <c r="J3393" s="920"/>
      <c r="K3393" s="920"/>
      <c r="L3393" s="920"/>
      <c r="M3393" s="920"/>
      <c r="N3393" s="920"/>
      <c r="S3393" s="919"/>
    </row>
    <row r="3394" spans="1:19" ht="12.75" customHeight="1" x14ac:dyDescent="0.15">
      <c r="A3394" s="935">
        <v>3389</v>
      </c>
      <c r="B3394" s="919"/>
      <c r="C3394" s="920"/>
      <c r="D3394" s="920"/>
      <c r="E3394" s="893" t="b">
        <f t="shared" ca="1" si="137"/>
        <v>1</v>
      </c>
      <c r="F3394" s="893" t="str">
        <f t="array" aca="1" ref="F3394" ca="1">IF(G3394&lt;&gt;"",INDIRECT("'"&amp;G3394&amp;"'!"&amp;H3394),"")</f>
        <v/>
      </c>
      <c r="G3394" s="560"/>
      <c r="H3394" s="893"/>
      <c r="I3394" s="920"/>
      <c r="J3394" s="920"/>
      <c r="K3394" s="920"/>
      <c r="L3394" s="920"/>
      <c r="M3394" s="920"/>
      <c r="N3394" s="920"/>
      <c r="S3394" s="919"/>
    </row>
    <row r="3395" spans="1:19" ht="12.75" customHeight="1" x14ac:dyDescent="0.15">
      <c r="A3395" s="935">
        <v>3390</v>
      </c>
      <c r="B3395" s="919"/>
      <c r="C3395" s="920"/>
      <c r="D3395" s="920"/>
      <c r="E3395" s="893" t="b">
        <f t="shared" ca="1" si="137"/>
        <v>1</v>
      </c>
      <c r="F3395" s="893" t="str">
        <f t="array" aca="1" ref="F3395" ca="1">IF(G3395&lt;&gt;"",INDIRECT("'"&amp;G3395&amp;"'!"&amp;H3395),"")</f>
        <v/>
      </c>
      <c r="G3395" s="560"/>
      <c r="H3395" s="893"/>
      <c r="I3395" s="920"/>
      <c r="J3395" s="920"/>
      <c r="K3395" s="920"/>
      <c r="L3395" s="920"/>
      <c r="M3395" s="920"/>
      <c r="N3395" s="920"/>
      <c r="S3395" s="919"/>
    </row>
    <row r="3396" spans="1:19" ht="12.75" customHeight="1" x14ac:dyDescent="0.15">
      <c r="A3396" s="935">
        <v>3391</v>
      </c>
      <c r="B3396" s="919"/>
      <c r="C3396" s="920"/>
      <c r="D3396" s="920"/>
      <c r="E3396" s="893" t="b">
        <f t="shared" ca="1" si="137"/>
        <v>1</v>
      </c>
      <c r="F3396" s="893" t="str">
        <f t="array" aca="1" ref="F3396" ca="1">IF(G3396&lt;&gt;"",INDIRECT("'"&amp;G3396&amp;"'!"&amp;H3396),"")</f>
        <v/>
      </c>
      <c r="G3396" s="560"/>
      <c r="H3396" s="893"/>
      <c r="I3396" s="920"/>
      <c r="J3396" s="920"/>
      <c r="K3396" s="920"/>
      <c r="L3396" s="920"/>
      <c r="M3396" s="920"/>
      <c r="N3396" s="920"/>
      <c r="S3396" s="919"/>
    </row>
    <row r="3397" spans="1:19" ht="12.75" customHeight="1" x14ac:dyDescent="0.15">
      <c r="A3397" s="935">
        <v>3392</v>
      </c>
      <c r="B3397" s="919"/>
      <c r="C3397" s="920"/>
      <c r="D3397" s="920"/>
      <c r="E3397" s="893" t="b">
        <f t="shared" ca="1" si="137"/>
        <v>1</v>
      </c>
      <c r="F3397" s="893" t="str">
        <f t="array" aca="1" ref="F3397" ca="1">IF(G3397&lt;&gt;"",INDIRECT("'"&amp;G3397&amp;"'!"&amp;H3397),"")</f>
        <v/>
      </c>
      <c r="G3397" s="560"/>
      <c r="H3397" s="893"/>
      <c r="I3397" s="920"/>
      <c r="J3397" s="920"/>
      <c r="K3397" s="920"/>
      <c r="L3397" s="920"/>
      <c r="M3397" s="920"/>
      <c r="N3397" s="920"/>
      <c r="S3397" s="919"/>
    </row>
    <row r="3398" spans="1:19" ht="12.75" customHeight="1" x14ac:dyDescent="0.15">
      <c r="A3398" s="935">
        <v>3393</v>
      </c>
      <c r="B3398" s="919"/>
      <c r="C3398" s="920"/>
      <c r="D3398" s="920"/>
      <c r="E3398" s="893" t="b">
        <f t="shared" ca="1" si="137"/>
        <v>1</v>
      </c>
      <c r="F3398" s="893" t="str">
        <f t="array" aca="1" ref="F3398" ca="1">IF(G3398&lt;&gt;"",INDIRECT("'"&amp;G3398&amp;"'!"&amp;H3398),"")</f>
        <v/>
      </c>
      <c r="G3398" s="560"/>
      <c r="H3398" s="893"/>
      <c r="I3398" s="920"/>
      <c r="J3398" s="920"/>
      <c r="K3398" s="920"/>
      <c r="L3398" s="920"/>
      <c r="M3398" s="920"/>
      <c r="N3398" s="920"/>
      <c r="S3398" s="919"/>
    </row>
    <row r="3399" spans="1:19" ht="12.75" customHeight="1" x14ac:dyDescent="0.15">
      <c r="A3399" s="935">
        <v>3394</v>
      </c>
      <c r="B3399" s="919"/>
      <c r="C3399" s="920"/>
      <c r="D3399" s="931"/>
      <c r="E3399" s="893" t="b">
        <f t="shared" ca="1" si="137"/>
        <v>1</v>
      </c>
      <c r="F3399" s="893" t="str">
        <f t="array" aca="1" ref="F3399" ca="1">IF(G3399&lt;&gt;"",INDIRECT("'"&amp;G3399&amp;"'!"&amp;H3399),"")</f>
        <v/>
      </c>
      <c r="G3399" s="560"/>
      <c r="H3399" s="893"/>
      <c r="I3399" s="931"/>
      <c r="J3399" s="931"/>
      <c r="K3399" s="931"/>
      <c r="L3399" s="920"/>
      <c r="M3399" s="920"/>
      <c r="N3399" s="920"/>
      <c r="S3399" s="919"/>
    </row>
    <row r="3400" spans="1:19" ht="12.75" customHeight="1" x14ac:dyDescent="0.15">
      <c r="A3400" s="935">
        <v>3395</v>
      </c>
      <c r="B3400" s="919"/>
      <c r="C3400" s="920"/>
      <c r="D3400" s="931"/>
      <c r="E3400" s="893" t="b">
        <f t="shared" ca="1" si="137"/>
        <v>1</v>
      </c>
      <c r="F3400" s="893" t="str">
        <f t="array" aca="1" ref="F3400" ca="1">IF(G3400&lt;&gt;"",INDIRECT("'"&amp;G3400&amp;"'!"&amp;H3400),"")</f>
        <v/>
      </c>
      <c r="G3400" s="560"/>
      <c r="H3400" s="893"/>
      <c r="I3400" s="931"/>
      <c r="J3400" s="931"/>
      <c r="K3400" s="931"/>
      <c r="L3400" s="920"/>
      <c r="M3400" s="920"/>
      <c r="N3400" s="920"/>
      <c r="S3400" s="919"/>
    </row>
    <row r="3401" spans="1:19" ht="12.75" customHeight="1" x14ac:dyDescent="0.15">
      <c r="A3401" s="935">
        <v>3396</v>
      </c>
      <c r="B3401" s="919"/>
      <c r="C3401" s="920"/>
      <c r="D3401" s="931"/>
      <c r="E3401" s="893" t="b">
        <f t="shared" ca="1" si="137"/>
        <v>1</v>
      </c>
      <c r="F3401" s="893" t="str">
        <f t="array" aca="1" ref="F3401" ca="1">IF(G3401&lt;&gt;"",INDIRECT("'"&amp;G3401&amp;"'!"&amp;H3401),"")</f>
        <v/>
      </c>
      <c r="G3401" s="560"/>
      <c r="H3401" s="893"/>
      <c r="I3401" s="931"/>
      <c r="J3401" s="931"/>
      <c r="K3401" s="931"/>
      <c r="L3401" s="920"/>
      <c r="M3401" s="920"/>
      <c r="N3401" s="920"/>
      <c r="S3401" s="919"/>
    </row>
    <row r="3402" spans="1:19" ht="12.75" customHeight="1" x14ac:dyDescent="0.15">
      <c r="A3402" s="935">
        <v>3397</v>
      </c>
      <c r="B3402" s="919"/>
      <c r="C3402" s="920"/>
      <c r="D3402" s="931"/>
      <c r="E3402" s="893" t="b">
        <f t="shared" ca="1" si="137"/>
        <v>1</v>
      </c>
      <c r="F3402" s="893" t="str">
        <f t="array" aca="1" ref="F3402" ca="1">IF(G3402&lt;&gt;"",INDIRECT("'"&amp;G3402&amp;"'!"&amp;H3402),"")</f>
        <v/>
      </c>
      <c r="G3402" s="560"/>
      <c r="H3402" s="893"/>
      <c r="I3402" s="931"/>
      <c r="J3402" s="931"/>
      <c r="K3402" s="931"/>
      <c r="L3402" s="920"/>
      <c r="M3402" s="920"/>
      <c r="N3402" s="920"/>
      <c r="S3402" s="919"/>
    </row>
    <row r="3403" spans="1:19" ht="12.75" customHeight="1" x14ac:dyDescent="0.15">
      <c r="A3403" s="935">
        <v>3398</v>
      </c>
      <c r="B3403" s="919"/>
      <c r="C3403" s="920"/>
      <c r="D3403" s="920"/>
      <c r="E3403" s="893" t="b">
        <f t="shared" ca="1" si="137"/>
        <v>1</v>
      </c>
      <c r="F3403" s="893" t="str">
        <f t="array" aca="1" ref="F3403" ca="1">IF(G3403&lt;&gt;"",INDIRECT("'"&amp;G3403&amp;"'!"&amp;H3403),"")</f>
        <v/>
      </c>
      <c r="G3403" s="560"/>
      <c r="H3403" s="893"/>
      <c r="I3403" s="920"/>
      <c r="J3403" s="920"/>
      <c r="K3403" s="920"/>
      <c r="L3403" s="920"/>
      <c r="M3403" s="920"/>
      <c r="N3403" s="920"/>
      <c r="S3403" s="919"/>
    </row>
    <row r="3404" spans="1:19" ht="12.75" customHeight="1" x14ac:dyDescent="0.15">
      <c r="A3404" s="935">
        <v>3399</v>
      </c>
      <c r="B3404" s="919"/>
      <c r="C3404" s="920"/>
      <c r="D3404" s="931"/>
      <c r="E3404" s="893" t="b">
        <f t="shared" ca="1" si="137"/>
        <v>1</v>
      </c>
      <c r="F3404" s="893" t="str">
        <f t="array" aca="1" ref="F3404" ca="1">IF(G3404&lt;&gt;"",INDIRECT("'"&amp;G3404&amp;"'!"&amp;H3404),"")</f>
        <v/>
      </c>
      <c r="G3404" s="560"/>
      <c r="H3404" s="893"/>
      <c r="I3404" s="931"/>
      <c r="J3404" s="931"/>
      <c r="K3404" s="931"/>
      <c r="L3404" s="920"/>
      <c r="M3404" s="920"/>
      <c r="N3404" s="920"/>
      <c r="S3404" s="919"/>
    </row>
    <row r="3405" spans="1:19" ht="12.75" customHeight="1" x14ac:dyDescent="0.15">
      <c r="A3405" s="935">
        <v>3400</v>
      </c>
      <c r="B3405" s="919"/>
      <c r="C3405" s="920"/>
      <c r="D3405" s="931"/>
      <c r="E3405" s="893" t="b">
        <f t="shared" ca="1" si="137"/>
        <v>1</v>
      </c>
      <c r="F3405" s="893" t="str">
        <f t="array" aca="1" ref="F3405" ca="1">IF(G3405&lt;&gt;"",INDIRECT("'"&amp;G3405&amp;"'!"&amp;H3405),"")</f>
        <v/>
      </c>
      <c r="G3405" s="560"/>
      <c r="H3405" s="893"/>
      <c r="I3405" s="931"/>
      <c r="J3405" s="931"/>
      <c r="K3405" s="931"/>
      <c r="L3405" s="920"/>
      <c r="M3405" s="920"/>
      <c r="N3405" s="920"/>
      <c r="S3405" s="919"/>
    </row>
    <row r="3406" spans="1:19" ht="12.75" customHeight="1" x14ac:dyDescent="0.15">
      <c r="A3406" s="935">
        <v>3401</v>
      </c>
      <c r="B3406" s="919"/>
      <c r="C3406" s="920"/>
      <c r="D3406" s="931"/>
      <c r="E3406" s="893" t="b">
        <f t="shared" ca="1" si="137"/>
        <v>1</v>
      </c>
      <c r="F3406" s="893" t="str">
        <f t="array" aca="1" ref="F3406" ca="1">IF(G3406&lt;&gt;"",INDIRECT("'"&amp;G3406&amp;"'!"&amp;H3406),"")</f>
        <v/>
      </c>
      <c r="G3406" s="560"/>
      <c r="H3406" s="893"/>
      <c r="I3406" s="931"/>
      <c r="J3406" s="931"/>
      <c r="K3406" s="931"/>
      <c r="L3406" s="920"/>
      <c r="M3406" s="920"/>
      <c r="N3406" s="920"/>
      <c r="S3406" s="919"/>
    </row>
    <row r="3407" spans="1:19" ht="12.75" customHeight="1" x14ac:dyDescent="0.15">
      <c r="A3407" s="935">
        <v>3402</v>
      </c>
      <c r="B3407" s="919"/>
      <c r="C3407" s="920"/>
      <c r="D3407" s="931"/>
      <c r="E3407" s="893" t="b">
        <f t="shared" ca="1" si="137"/>
        <v>1</v>
      </c>
      <c r="F3407" s="893" t="str">
        <f t="array" aca="1" ref="F3407" ca="1">IF(G3407&lt;&gt;"",INDIRECT("'"&amp;G3407&amp;"'!"&amp;H3407),"")</f>
        <v/>
      </c>
      <c r="G3407" s="560"/>
      <c r="H3407" s="893"/>
      <c r="I3407" s="931"/>
      <c r="J3407" s="931"/>
      <c r="K3407" s="931"/>
      <c r="L3407" s="920"/>
      <c r="M3407" s="920"/>
      <c r="N3407" s="920"/>
      <c r="S3407" s="919"/>
    </row>
    <row r="3408" spans="1:19" ht="12.75" customHeight="1" x14ac:dyDescent="0.15">
      <c r="A3408" s="935">
        <v>3403</v>
      </c>
      <c r="B3408" s="919"/>
      <c r="C3408" s="920"/>
      <c r="D3408" s="931"/>
      <c r="E3408" s="893" t="b">
        <f t="shared" ca="1" si="137"/>
        <v>1</v>
      </c>
      <c r="F3408" s="893" t="str">
        <f t="array" aca="1" ref="F3408" ca="1">IF(G3408&lt;&gt;"",INDIRECT("'"&amp;G3408&amp;"'!"&amp;H3408),"")</f>
        <v/>
      </c>
      <c r="G3408" s="560"/>
      <c r="H3408" s="893"/>
      <c r="I3408" s="931"/>
      <c r="J3408" s="931"/>
      <c r="K3408" s="931"/>
      <c r="L3408" s="920"/>
      <c r="M3408" s="920"/>
      <c r="N3408" s="920"/>
      <c r="S3408" s="919"/>
    </row>
    <row r="3409" spans="1:19" ht="12.75" customHeight="1" x14ac:dyDescent="0.15">
      <c r="A3409" s="935">
        <v>3404</v>
      </c>
      <c r="B3409" s="919"/>
      <c r="C3409" s="920"/>
      <c r="D3409" s="931"/>
      <c r="E3409" s="893" t="b">
        <f t="shared" ca="1" si="137"/>
        <v>1</v>
      </c>
      <c r="F3409" s="893" t="str">
        <f t="array" aca="1" ref="F3409" ca="1">IF(G3409&lt;&gt;"",INDIRECT("'"&amp;G3409&amp;"'!"&amp;H3409),"")</f>
        <v/>
      </c>
      <c r="G3409" s="560"/>
      <c r="H3409" s="893"/>
      <c r="I3409" s="931"/>
      <c r="J3409" s="931"/>
      <c r="K3409" s="931"/>
      <c r="L3409" s="920"/>
      <c r="M3409" s="920"/>
      <c r="N3409" s="920"/>
      <c r="S3409" s="919"/>
    </row>
    <row r="3410" spans="1:19" ht="12.75" customHeight="1" x14ac:dyDescent="0.15">
      <c r="A3410" s="935">
        <v>3405</v>
      </c>
      <c r="B3410" s="919"/>
      <c r="C3410" s="920"/>
      <c r="D3410" s="931"/>
      <c r="E3410" s="893" t="b">
        <f t="shared" ca="1" si="137"/>
        <v>1</v>
      </c>
      <c r="F3410" s="893" t="str">
        <f t="array" aca="1" ref="F3410" ca="1">IF(G3410&lt;&gt;"",INDIRECT("'"&amp;G3410&amp;"'!"&amp;H3410),"")</f>
        <v/>
      </c>
      <c r="G3410" s="560"/>
      <c r="H3410" s="893"/>
      <c r="I3410" s="931"/>
      <c r="J3410" s="931"/>
      <c r="K3410" s="931"/>
      <c r="L3410" s="920"/>
      <c r="M3410" s="920"/>
      <c r="N3410" s="920"/>
      <c r="S3410" s="919"/>
    </row>
    <row r="3411" spans="1:19" ht="12.75" customHeight="1" x14ac:dyDescent="0.15">
      <c r="A3411" s="935">
        <v>3406</v>
      </c>
      <c r="B3411" s="919"/>
      <c r="C3411" s="920"/>
      <c r="D3411" s="931"/>
      <c r="E3411" s="893" t="b">
        <f t="shared" ca="1" si="137"/>
        <v>1</v>
      </c>
      <c r="F3411" s="893" t="str">
        <f t="array" aca="1" ref="F3411" ca="1">IF(G3411&lt;&gt;"",INDIRECT("'"&amp;G3411&amp;"'!"&amp;H3411),"")</f>
        <v/>
      </c>
      <c r="G3411" s="560"/>
      <c r="H3411" s="893"/>
      <c r="I3411" s="931"/>
      <c r="J3411" s="931"/>
      <c r="K3411" s="931"/>
      <c r="L3411" s="920"/>
      <c r="M3411" s="920"/>
      <c r="N3411" s="920"/>
      <c r="S3411" s="919"/>
    </row>
    <row r="3412" spans="1:19" ht="12.75" customHeight="1" x14ac:dyDescent="0.15">
      <c r="A3412" s="935">
        <v>3407</v>
      </c>
      <c r="B3412" s="919"/>
      <c r="C3412" s="920"/>
      <c r="D3412" s="931"/>
      <c r="E3412" s="893" t="b">
        <f t="shared" ca="1" si="137"/>
        <v>1</v>
      </c>
      <c r="F3412" s="893" t="str">
        <f t="array" aca="1" ref="F3412" ca="1">IF(G3412&lt;&gt;"",INDIRECT("'"&amp;G3412&amp;"'!"&amp;H3412),"")</f>
        <v/>
      </c>
      <c r="G3412" s="560"/>
      <c r="H3412" s="893"/>
      <c r="I3412" s="931"/>
      <c r="J3412" s="931"/>
      <c r="K3412" s="931"/>
      <c r="L3412" s="920"/>
      <c r="M3412" s="920"/>
      <c r="N3412" s="920"/>
      <c r="S3412" s="919"/>
    </row>
    <row r="3413" spans="1:19" ht="12.75" customHeight="1" x14ac:dyDescent="0.15">
      <c r="A3413" s="935">
        <v>3408</v>
      </c>
      <c r="B3413" s="919"/>
      <c r="C3413" s="920"/>
      <c r="D3413" s="931"/>
      <c r="E3413" s="893" t="b">
        <f t="shared" ca="1" si="137"/>
        <v>1</v>
      </c>
      <c r="F3413" s="893" t="str">
        <f t="array" aca="1" ref="F3413" ca="1">IF(G3413&lt;&gt;"",INDIRECT("'"&amp;G3413&amp;"'!"&amp;H3413),"")</f>
        <v/>
      </c>
      <c r="G3413" s="560"/>
      <c r="H3413" s="893"/>
      <c r="I3413" s="931"/>
      <c r="J3413" s="931"/>
      <c r="K3413" s="931"/>
      <c r="L3413" s="920"/>
      <c r="M3413" s="920"/>
      <c r="N3413" s="920"/>
      <c r="S3413" s="919"/>
    </row>
    <row r="3414" spans="1:19" ht="12.75" customHeight="1" x14ac:dyDescent="0.15">
      <c r="A3414" s="935">
        <v>3409</v>
      </c>
      <c r="B3414" s="919"/>
      <c r="C3414" s="920"/>
      <c r="D3414" s="931"/>
      <c r="E3414" s="893" t="b">
        <f t="shared" ca="1" si="137"/>
        <v>1</v>
      </c>
      <c r="F3414" s="893" t="str">
        <f t="array" aca="1" ref="F3414" ca="1">IF(G3414&lt;&gt;"",INDIRECT("'"&amp;G3414&amp;"'!"&amp;H3414),"")</f>
        <v/>
      </c>
      <c r="G3414" s="560"/>
      <c r="H3414" s="893"/>
      <c r="I3414" s="931"/>
      <c r="J3414" s="931"/>
      <c r="K3414" s="931"/>
      <c r="L3414" s="920"/>
      <c r="M3414" s="920"/>
      <c r="N3414" s="920"/>
      <c r="S3414" s="919"/>
    </row>
    <row r="3415" spans="1:19" ht="12.75" customHeight="1" x14ac:dyDescent="0.15">
      <c r="A3415" s="935">
        <v>3410</v>
      </c>
      <c r="B3415" s="919"/>
      <c r="C3415" s="920"/>
      <c r="D3415" s="931"/>
      <c r="E3415" s="893" t="b">
        <f t="shared" ca="1" si="137"/>
        <v>1</v>
      </c>
      <c r="F3415" s="893" t="str">
        <f t="array" aca="1" ref="F3415" ca="1">IF(G3415&lt;&gt;"",INDIRECT("'"&amp;G3415&amp;"'!"&amp;H3415),"")</f>
        <v/>
      </c>
      <c r="G3415" s="560"/>
      <c r="H3415" s="893"/>
      <c r="I3415" s="931"/>
      <c r="J3415" s="931"/>
      <c r="K3415" s="931"/>
      <c r="L3415" s="920"/>
      <c r="M3415" s="920"/>
      <c r="N3415" s="920"/>
      <c r="S3415" s="919"/>
    </row>
    <row r="3416" spans="1:19" ht="12.75" customHeight="1" x14ac:dyDescent="0.15">
      <c r="A3416" s="935">
        <v>3411</v>
      </c>
      <c r="B3416" s="919"/>
      <c r="C3416" s="920"/>
      <c r="D3416" s="931"/>
      <c r="E3416" s="893" t="b">
        <f t="shared" ca="1" si="137"/>
        <v>1</v>
      </c>
      <c r="F3416" s="893" t="str">
        <f t="array" aca="1" ref="F3416" ca="1">IF(G3416&lt;&gt;"",INDIRECT("'"&amp;G3416&amp;"'!"&amp;H3416),"")</f>
        <v/>
      </c>
      <c r="G3416" s="560"/>
      <c r="H3416" s="893"/>
      <c r="I3416" s="931"/>
      <c r="J3416" s="931"/>
      <c r="K3416" s="931"/>
      <c r="L3416" s="920"/>
      <c r="M3416" s="920"/>
      <c r="N3416" s="920"/>
      <c r="S3416" s="919"/>
    </row>
    <row r="3417" spans="1:19" ht="12.75" customHeight="1" x14ac:dyDescent="0.15">
      <c r="A3417" s="935">
        <v>3412</v>
      </c>
      <c r="B3417" s="919"/>
      <c r="C3417" s="920"/>
      <c r="D3417" s="931"/>
      <c r="E3417" s="893" t="b">
        <f t="shared" ca="1" si="137"/>
        <v>1</v>
      </c>
      <c r="F3417" s="893" t="str">
        <f t="array" aca="1" ref="F3417" ca="1">IF(G3417&lt;&gt;"",INDIRECT("'"&amp;G3417&amp;"'!"&amp;H3417),"")</f>
        <v/>
      </c>
      <c r="G3417" s="560"/>
      <c r="H3417" s="893"/>
      <c r="I3417" s="931"/>
      <c r="J3417" s="931"/>
      <c r="K3417" s="931"/>
      <c r="L3417" s="920"/>
      <c r="M3417" s="920"/>
      <c r="N3417" s="920"/>
      <c r="S3417" s="919"/>
    </row>
    <row r="3418" spans="1:19" ht="12.75" customHeight="1" x14ac:dyDescent="0.15">
      <c r="A3418" s="935">
        <v>3413</v>
      </c>
      <c r="B3418" s="919"/>
      <c r="C3418" s="920"/>
      <c r="D3418" s="931"/>
      <c r="E3418" s="893" t="b">
        <f t="shared" ca="1" si="137"/>
        <v>1</v>
      </c>
      <c r="F3418" s="893" t="str">
        <f t="array" aca="1" ref="F3418" ca="1">IF(G3418&lt;&gt;"",INDIRECT("'"&amp;G3418&amp;"'!"&amp;H3418),"")</f>
        <v/>
      </c>
      <c r="G3418" s="560"/>
      <c r="H3418" s="893"/>
      <c r="I3418" s="931"/>
      <c r="J3418" s="931"/>
      <c r="K3418" s="931"/>
      <c r="L3418" s="920"/>
      <c r="M3418" s="920"/>
      <c r="N3418" s="920"/>
      <c r="S3418" s="919"/>
    </row>
    <row r="3419" spans="1:19" ht="12.75" customHeight="1" x14ac:dyDescent="0.15">
      <c r="A3419" s="935">
        <v>3414</v>
      </c>
      <c r="B3419" s="919"/>
      <c r="C3419" s="920"/>
      <c r="D3419" s="931"/>
      <c r="E3419" s="893" t="b">
        <f t="shared" ca="1" si="137"/>
        <v>1</v>
      </c>
      <c r="F3419" s="893" t="str">
        <f t="array" aca="1" ref="F3419" ca="1">IF(G3419&lt;&gt;"",INDIRECT("'"&amp;G3419&amp;"'!"&amp;H3419),"")</f>
        <v/>
      </c>
      <c r="G3419" s="560"/>
      <c r="H3419" s="893"/>
      <c r="I3419" s="931"/>
      <c r="J3419" s="931"/>
      <c r="K3419" s="931"/>
      <c r="L3419" s="920"/>
      <c r="M3419" s="920"/>
      <c r="N3419" s="920"/>
      <c r="S3419" s="919"/>
    </row>
    <row r="3420" spans="1:19" ht="12.75" customHeight="1" x14ac:dyDescent="0.15">
      <c r="A3420" s="935">
        <v>3415</v>
      </c>
      <c r="B3420" s="919"/>
      <c r="C3420" s="920"/>
      <c r="D3420" s="931"/>
      <c r="E3420" s="893" t="b">
        <f t="shared" ca="1" si="137"/>
        <v>1</v>
      </c>
      <c r="F3420" s="893" t="str">
        <f t="array" aca="1" ref="F3420" ca="1">IF(G3420&lt;&gt;"",INDIRECT("'"&amp;G3420&amp;"'!"&amp;H3420),"")</f>
        <v/>
      </c>
      <c r="G3420" s="560"/>
      <c r="H3420" s="893"/>
      <c r="I3420" s="931"/>
      <c r="J3420" s="931"/>
      <c r="K3420" s="931"/>
      <c r="L3420" s="920"/>
      <c r="M3420" s="920"/>
      <c r="N3420" s="920"/>
      <c r="S3420" s="919"/>
    </row>
    <row r="3421" spans="1:19" ht="12.75" customHeight="1" x14ac:dyDescent="0.15">
      <c r="A3421" s="935">
        <v>3416</v>
      </c>
      <c r="B3421" s="919"/>
      <c r="C3421" s="920"/>
      <c r="D3421" s="931"/>
      <c r="E3421" s="893" t="b">
        <f t="shared" ca="1" si="137"/>
        <v>1</v>
      </c>
      <c r="F3421" s="893" t="str">
        <f t="array" aca="1" ref="F3421" ca="1">IF(G3421&lt;&gt;"",INDIRECT("'"&amp;G3421&amp;"'!"&amp;H3421),"")</f>
        <v/>
      </c>
      <c r="G3421" s="560"/>
      <c r="H3421" s="893"/>
      <c r="I3421" s="931"/>
      <c r="J3421" s="931"/>
      <c r="K3421" s="931"/>
      <c r="L3421" s="920"/>
      <c r="M3421" s="920"/>
      <c r="N3421" s="920"/>
      <c r="S3421" s="919"/>
    </row>
    <row r="3422" spans="1:19" ht="12.75" customHeight="1" x14ac:dyDescent="0.15">
      <c r="A3422" s="935">
        <v>3417</v>
      </c>
      <c r="B3422" s="919"/>
      <c r="C3422" s="920"/>
      <c r="D3422" s="931"/>
      <c r="E3422" s="893" t="b">
        <f t="shared" ca="1" si="137"/>
        <v>1</v>
      </c>
      <c r="F3422" s="893" t="str">
        <f t="array" aca="1" ref="F3422" ca="1">IF(G3422&lt;&gt;"",INDIRECT("'"&amp;G3422&amp;"'!"&amp;H3422),"")</f>
        <v/>
      </c>
      <c r="G3422" s="560"/>
      <c r="H3422" s="893"/>
      <c r="I3422" s="931"/>
      <c r="J3422" s="931"/>
      <c r="K3422" s="931"/>
      <c r="L3422" s="920"/>
      <c r="M3422" s="920"/>
      <c r="N3422" s="920"/>
      <c r="S3422" s="919"/>
    </row>
    <row r="3423" spans="1:19" ht="12.75" customHeight="1" x14ac:dyDescent="0.15">
      <c r="A3423" s="935">
        <v>3418</v>
      </c>
      <c r="B3423" s="919"/>
      <c r="C3423" s="920"/>
      <c r="D3423" s="931"/>
      <c r="E3423" s="893" t="b">
        <f t="shared" ca="1" si="137"/>
        <v>1</v>
      </c>
      <c r="F3423" s="893" t="str">
        <f t="array" aca="1" ref="F3423" ca="1">IF(G3423&lt;&gt;"",INDIRECT("'"&amp;G3423&amp;"'!"&amp;H3423),"")</f>
        <v/>
      </c>
      <c r="G3423" s="560"/>
      <c r="H3423" s="893"/>
      <c r="I3423" s="931"/>
      <c r="J3423" s="931"/>
      <c r="K3423" s="931"/>
      <c r="L3423" s="920"/>
      <c r="M3423" s="920"/>
      <c r="N3423" s="920"/>
      <c r="S3423" s="919"/>
    </row>
    <row r="3424" spans="1:19" ht="12.75" customHeight="1" x14ac:dyDescent="0.15">
      <c r="A3424" s="935">
        <v>3419</v>
      </c>
      <c r="B3424" s="919"/>
      <c r="C3424" s="920"/>
      <c r="D3424" s="931"/>
      <c r="E3424" s="893" t="b">
        <f t="shared" ca="1" si="137"/>
        <v>1</v>
      </c>
      <c r="F3424" s="893" t="str">
        <f t="array" aca="1" ref="F3424" ca="1">IF(G3424&lt;&gt;"",INDIRECT("'"&amp;G3424&amp;"'!"&amp;H3424),"")</f>
        <v/>
      </c>
      <c r="G3424" s="560"/>
      <c r="H3424" s="893"/>
      <c r="I3424" s="931"/>
      <c r="J3424" s="931"/>
      <c r="K3424" s="931"/>
      <c r="L3424" s="920"/>
      <c r="M3424" s="920"/>
      <c r="N3424" s="920"/>
      <c r="S3424" s="919"/>
    </row>
    <row r="3425" spans="1:19" ht="12.75" customHeight="1" x14ac:dyDescent="0.15">
      <c r="A3425" s="935">
        <v>3420</v>
      </c>
      <c r="B3425" s="919"/>
      <c r="C3425" s="920"/>
      <c r="D3425" s="931"/>
      <c r="E3425" s="893" t="b">
        <f t="shared" ca="1" si="137"/>
        <v>1</v>
      </c>
      <c r="F3425" s="893" t="str">
        <f t="array" aca="1" ref="F3425" ca="1">IF(G3425&lt;&gt;"",INDIRECT("'"&amp;G3425&amp;"'!"&amp;H3425),"")</f>
        <v/>
      </c>
      <c r="G3425" s="560"/>
      <c r="H3425" s="893"/>
      <c r="I3425" s="931"/>
      <c r="J3425" s="931"/>
      <c r="K3425" s="931"/>
      <c r="L3425" s="920"/>
      <c r="M3425" s="920"/>
      <c r="N3425" s="920"/>
      <c r="S3425" s="919"/>
    </row>
    <row r="3426" spans="1:19" ht="12.75" customHeight="1" x14ac:dyDescent="0.15">
      <c r="A3426" s="914">
        <v>3421</v>
      </c>
      <c r="B3426" s="929">
        <f>'EstExp 12-20'!C129</f>
        <v>0</v>
      </c>
      <c r="C3426" s="930">
        <f t="shared" ref="C3426:C3432" si="142">A3426-B3426</f>
        <v>3421</v>
      </c>
      <c r="D3426" s="920"/>
      <c r="E3426" s="893" t="b">
        <f t="shared" ca="1" si="137"/>
        <v>1</v>
      </c>
      <c r="F3426" s="932">
        <f t="array" aca="1" ref="F3426" ca="1">IF(G3426&lt;&gt;"",INDIRECT("'"&amp;G3426&amp;"'!"&amp;H3426),"")</f>
        <v>0</v>
      </c>
      <c r="G3426" s="560" t="s">
        <v>4786</v>
      </c>
      <c r="H3426" s="893" t="s">
        <v>5534</v>
      </c>
      <c r="I3426" s="920"/>
      <c r="J3426" s="920"/>
      <c r="K3426" s="920"/>
      <c r="L3426" s="920"/>
      <c r="M3426" s="920"/>
      <c r="N3426" s="920"/>
      <c r="S3426" s="919"/>
    </row>
    <row r="3427" spans="1:19" ht="12.75" customHeight="1" x14ac:dyDescent="0.15">
      <c r="A3427" s="914">
        <v>3422</v>
      </c>
      <c r="B3427" s="929">
        <f>'EstExp 12-20'!D129</f>
        <v>0</v>
      </c>
      <c r="C3427" s="930">
        <f t="shared" si="142"/>
        <v>3422</v>
      </c>
      <c r="D3427" s="920"/>
      <c r="E3427" s="893" t="b">
        <f t="shared" ca="1" si="137"/>
        <v>1</v>
      </c>
      <c r="F3427" s="932">
        <f t="array" aca="1" ref="F3427" ca="1">IF(G3427&lt;&gt;"",INDIRECT("'"&amp;G3427&amp;"'!"&amp;H3427),"")</f>
        <v>0</v>
      </c>
      <c r="G3427" s="560" t="s">
        <v>4786</v>
      </c>
      <c r="H3427" s="893" t="s">
        <v>5535</v>
      </c>
      <c r="I3427" s="920"/>
      <c r="J3427" s="920"/>
      <c r="K3427" s="920"/>
      <c r="L3427" s="920"/>
      <c r="M3427" s="920"/>
      <c r="N3427" s="920"/>
      <c r="S3427" s="919"/>
    </row>
    <row r="3428" spans="1:19" ht="12.75" customHeight="1" x14ac:dyDescent="0.15">
      <c r="A3428" s="914">
        <v>3423</v>
      </c>
      <c r="B3428" s="929">
        <f>'EstExp 12-20'!E129</f>
        <v>0</v>
      </c>
      <c r="C3428" s="930">
        <f t="shared" si="142"/>
        <v>3423</v>
      </c>
      <c r="D3428" s="920"/>
      <c r="E3428" s="893" t="b">
        <f t="shared" ca="1" si="137"/>
        <v>1</v>
      </c>
      <c r="F3428" s="932">
        <f t="array" aca="1" ref="F3428" ca="1">IF(G3428&lt;&gt;"",INDIRECT("'"&amp;G3428&amp;"'!"&amp;H3428),"")</f>
        <v>0</v>
      </c>
      <c r="G3428" s="560" t="s">
        <v>4786</v>
      </c>
      <c r="H3428" s="893" t="s">
        <v>5536</v>
      </c>
      <c r="I3428" s="920"/>
      <c r="J3428" s="920"/>
      <c r="K3428" s="920"/>
      <c r="L3428" s="920"/>
      <c r="M3428" s="920"/>
      <c r="N3428" s="920"/>
      <c r="S3428" s="919"/>
    </row>
    <row r="3429" spans="1:19" ht="12.75" customHeight="1" x14ac:dyDescent="0.15">
      <c r="A3429" s="914">
        <v>3424</v>
      </c>
      <c r="B3429" s="929">
        <f>'EstExp 12-20'!F129</f>
        <v>0</v>
      </c>
      <c r="C3429" s="930">
        <f t="shared" si="142"/>
        <v>3424</v>
      </c>
      <c r="D3429" s="920"/>
      <c r="E3429" s="893" t="b">
        <f t="shared" ca="1" si="137"/>
        <v>1</v>
      </c>
      <c r="F3429" s="932">
        <f t="array" aca="1" ref="F3429" ca="1">IF(G3429&lt;&gt;"",INDIRECT("'"&amp;G3429&amp;"'!"&amp;H3429),"")</f>
        <v>0</v>
      </c>
      <c r="G3429" s="560" t="s">
        <v>4786</v>
      </c>
      <c r="H3429" s="893" t="s">
        <v>5537</v>
      </c>
      <c r="I3429" s="920"/>
      <c r="J3429" s="920"/>
      <c r="K3429" s="920"/>
      <c r="L3429" s="920"/>
      <c r="M3429" s="920"/>
      <c r="N3429" s="920"/>
      <c r="S3429" s="919"/>
    </row>
    <row r="3430" spans="1:19" ht="12.75" customHeight="1" x14ac:dyDescent="0.15">
      <c r="A3430" s="914">
        <v>3425</v>
      </c>
      <c r="B3430" s="929">
        <f>'EstExp 12-20'!G129</f>
        <v>0</v>
      </c>
      <c r="C3430" s="930">
        <f t="shared" si="142"/>
        <v>3425</v>
      </c>
      <c r="D3430" s="920"/>
      <c r="E3430" s="893" t="b">
        <f t="shared" ca="1" si="137"/>
        <v>1</v>
      </c>
      <c r="F3430" s="932">
        <f t="array" aca="1" ref="F3430" ca="1">IF(G3430&lt;&gt;"",INDIRECT("'"&amp;G3430&amp;"'!"&amp;H3430),"")</f>
        <v>0</v>
      </c>
      <c r="G3430" s="560" t="s">
        <v>4786</v>
      </c>
      <c r="H3430" s="893" t="s">
        <v>5538</v>
      </c>
      <c r="I3430" s="920"/>
      <c r="J3430" s="920"/>
      <c r="K3430" s="920"/>
      <c r="L3430" s="920"/>
      <c r="M3430" s="920"/>
      <c r="N3430" s="920"/>
      <c r="S3430" s="919"/>
    </row>
    <row r="3431" spans="1:19" ht="12.75" customHeight="1" x14ac:dyDescent="0.15">
      <c r="A3431" s="914">
        <v>3426</v>
      </c>
      <c r="B3431" s="929">
        <f>'EstExp 12-20'!H129</f>
        <v>0</v>
      </c>
      <c r="C3431" s="930">
        <f t="shared" si="142"/>
        <v>3426</v>
      </c>
      <c r="D3431" s="920"/>
      <c r="E3431" s="893" t="b">
        <f t="shared" ca="1" si="137"/>
        <v>1</v>
      </c>
      <c r="F3431" s="932">
        <f t="array" aca="1" ref="F3431" ca="1">IF(G3431&lt;&gt;"",INDIRECT("'"&amp;G3431&amp;"'!"&amp;H3431),"")</f>
        <v>0</v>
      </c>
      <c r="G3431" s="560" t="s">
        <v>4786</v>
      </c>
      <c r="H3431" s="893" t="s">
        <v>5539</v>
      </c>
      <c r="I3431" s="920"/>
      <c r="J3431" s="920"/>
      <c r="K3431" s="920"/>
      <c r="L3431" s="920"/>
      <c r="M3431" s="920"/>
      <c r="N3431" s="920"/>
      <c r="S3431" s="919"/>
    </row>
    <row r="3432" spans="1:19" ht="12.75" customHeight="1" x14ac:dyDescent="0.15">
      <c r="A3432" s="914">
        <v>3427</v>
      </c>
      <c r="B3432" s="929">
        <f>'EstExp 12-20'!K129</f>
        <v>0</v>
      </c>
      <c r="C3432" s="930">
        <f t="shared" si="142"/>
        <v>3427</v>
      </c>
      <c r="D3432" s="920"/>
      <c r="E3432" s="893" t="b">
        <f t="shared" ca="1" si="137"/>
        <v>1</v>
      </c>
      <c r="F3432" s="932">
        <f t="array" aca="1" ref="F3432" ca="1">IF(G3432&lt;&gt;"",INDIRECT("'"&amp;G3432&amp;"'!"&amp;H3432),"")</f>
        <v>0</v>
      </c>
      <c r="G3432" s="560" t="s">
        <v>4786</v>
      </c>
      <c r="H3432" s="893" t="s">
        <v>5540</v>
      </c>
      <c r="I3432" s="920"/>
      <c r="J3432" s="920"/>
      <c r="K3432" s="920"/>
      <c r="L3432" s="920"/>
      <c r="M3432" s="920"/>
      <c r="N3432" s="920"/>
      <c r="S3432" s="919"/>
    </row>
    <row r="3433" spans="1:19" ht="12.75" customHeight="1" x14ac:dyDescent="0.15">
      <c r="A3433" s="935">
        <v>3428</v>
      </c>
      <c r="B3433" s="919"/>
      <c r="C3433" s="920"/>
      <c r="D3433" s="920"/>
      <c r="E3433" s="893" t="b">
        <f t="shared" ca="1" si="137"/>
        <v>1</v>
      </c>
      <c r="F3433" s="893" t="str">
        <f t="array" aca="1" ref="F3433" ca="1">IF(G3433&lt;&gt;"",INDIRECT("'"&amp;G3433&amp;"'!"&amp;H3433),"")</f>
        <v/>
      </c>
      <c r="G3433" s="560"/>
      <c r="H3433" s="893"/>
      <c r="I3433" s="920"/>
      <c r="J3433" s="920"/>
      <c r="K3433" s="920"/>
      <c r="L3433" s="920"/>
      <c r="M3433" s="920"/>
      <c r="N3433" s="920"/>
      <c r="S3433" s="919"/>
    </row>
    <row r="3434" spans="1:19" ht="12.75" customHeight="1" x14ac:dyDescent="0.15">
      <c r="A3434" s="914">
        <v>3429</v>
      </c>
      <c r="B3434" s="929">
        <f>'BudgetSum 2-4'!E28</f>
        <v>0</v>
      </c>
      <c r="C3434" s="930">
        <f>A3434-B3434</f>
        <v>3429</v>
      </c>
      <c r="D3434" s="920"/>
      <c r="E3434" s="893" t="b">
        <f t="shared" ca="1" si="137"/>
        <v>1</v>
      </c>
      <c r="F3434" s="932">
        <f t="array" aca="1" ref="F3434" ca="1">IF(G3434&lt;&gt;"",INDIRECT("'"&amp;G3434&amp;"'!"&amp;H3434),"")</f>
        <v>0</v>
      </c>
      <c r="G3434" s="560" t="s">
        <v>4690</v>
      </c>
      <c r="H3434" s="893" t="s">
        <v>5541</v>
      </c>
      <c r="I3434" s="920"/>
      <c r="J3434" s="920"/>
      <c r="K3434" s="920"/>
      <c r="L3434" s="920"/>
      <c r="M3434" s="920"/>
      <c r="N3434" s="920"/>
      <c r="S3434" s="919"/>
    </row>
    <row r="3435" spans="1:19" ht="12.75" customHeight="1" x14ac:dyDescent="0.15">
      <c r="A3435" s="935">
        <v>3430</v>
      </c>
      <c r="B3435" s="919"/>
      <c r="C3435" s="920"/>
      <c r="D3435" s="931"/>
      <c r="E3435" s="893" t="b">
        <f t="shared" ca="1" si="137"/>
        <v>1</v>
      </c>
      <c r="F3435" s="893" t="str">
        <f t="array" aca="1" ref="F3435" ca="1">IF(G3435&lt;&gt;"",INDIRECT("'"&amp;G3435&amp;"'!"&amp;H3435),"")</f>
        <v/>
      </c>
      <c r="G3435" s="560"/>
      <c r="H3435" s="893"/>
      <c r="I3435" s="931"/>
      <c r="J3435" s="931"/>
      <c r="K3435" s="931"/>
      <c r="L3435" s="920"/>
      <c r="M3435" s="920"/>
      <c r="N3435" s="920"/>
      <c r="S3435" s="919"/>
    </row>
    <row r="3436" spans="1:19" ht="12.75" customHeight="1" x14ac:dyDescent="0.15">
      <c r="A3436" s="914">
        <v>3431</v>
      </c>
      <c r="B3436" s="929">
        <f>'BudgetSum 2-4'!G28</f>
        <v>0</v>
      </c>
      <c r="C3436" s="930">
        <f t="shared" ref="C3436:C3437" si="143">A3436-B3436</f>
        <v>3431</v>
      </c>
      <c r="D3436" s="920"/>
      <c r="E3436" s="893" t="b">
        <f t="shared" ca="1" si="137"/>
        <v>1</v>
      </c>
      <c r="F3436" s="932">
        <f t="array" aca="1" ref="F3436" ca="1">IF(G3436&lt;&gt;"",INDIRECT("'"&amp;G3436&amp;"'!"&amp;H3436),"")</f>
        <v>0</v>
      </c>
      <c r="G3436" s="560" t="s">
        <v>4690</v>
      </c>
      <c r="H3436" s="893" t="s">
        <v>5542</v>
      </c>
      <c r="I3436" s="920"/>
      <c r="J3436" s="920"/>
      <c r="K3436" s="920"/>
      <c r="L3436" s="920"/>
      <c r="M3436" s="920"/>
      <c r="N3436" s="920"/>
      <c r="S3436" s="919"/>
    </row>
    <row r="3437" spans="1:19" ht="12.75" customHeight="1" x14ac:dyDescent="0.15">
      <c r="A3437" s="914">
        <v>3432</v>
      </c>
      <c r="B3437" s="929">
        <f>'BudgetSum 2-4'!H28</f>
        <v>0</v>
      </c>
      <c r="C3437" s="930">
        <f t="shared" si="143"/>
        <v>3432</v>
      </c>
      <c r="D3437" s="920"/>
      <c r="E3437" s="893" t="b">
        <f t="shared" ca="1" si="137"/>
        <v>1</v>
      </c>
      <c r="F3437" s="932">
        <f t="array" aca="1" ref="F3437" ca="1">IF(G3437&lt;&gt;"",INDIRECT("'"&amp;G3437&amp;"'!"&amp;H3437),"")</f>
        <v>0</v>
      </c>
      <c r="G3437" s="560" t="s">
        <v>4690</v>
      </c>
      <c r="H3437" s="893" t="s">
        <v>5543</v>
      </c>
      <c r="I3437" s="920"/>
      <c r="J3437" s="920"/>
      <c r="K3437" s="920"/>
      <c r="L3437" s="920"/>
      <c r="M3437" s="920"/>
      <c r="N3437" s="920"/>
      <c r="S3437" s="919"/>
    </row>
    <row r="3438" spans="1:19" ht="12.75" customHeight="1" x14ac:dyDescent="0.15">
      <c r="A3438" s="935">
        <v>3433</v>
      </c>
      <c r="B3438" s="919"/>
      <c r="C3438" s="920"/>
      <c r="D3438" s="931"/>
      <c r="E3438" s="893" t="b">
        <f t="shared" ca="1" si="137"/>
        <v>1</v>
      </c>
      <c r="F3438" s="893" t="str">
        <f t="array" aca="1" ref="F3438" ca="1">IF(G3438&lt;&gt;"",INDIRECT("'"&amp;G3438&amp;"'!"&amp;H3438),"")</f>
        <v/>
      </c>
      <c r="G3438" s="560"/>
      <c r="H3438" s="893"/>
      <c r="I3438" s="931"/>
      <c r="J3438" s="931"/>
      <c r="K3438" s="931"/>
      <c r="L3438" s="920"/>
      <c r="M3438" s="920"/>
      <c r="N3438" s="920"/>
      <c r="S3438" s="919"/>
    </row>
    <row r="3439" spans="1:19" ht="12.75" customHeight="1" x14ac:dyDescent="0.15">
      <c r="A3439" s="935">
        <v>3434</v>
      </c>
      <c r="B3439" s="919"/>
      <c r="C3439" s="920"/>
      <c r="D3439" s="920" t="s">
        <v>4732</v>
      </c>
      <c r="E3439" s="893" t="b">
        <f t="shared" ca="1" si="137"/>
        <v>1</v>
      </c>
      <c r="F3439" s="893" t="str">
        <f t="array" aca="1" ref="F3439" ca="1">IF(G3439&lt;&gt;"",INDIRECT("'"&amp;G3439&amp;"'!"&amp;H3439),"")</f>
        <v/>
      </c>
      <c r="G3439" s="560"/>
      <c r="H3439" s="893"/>
      <c r="I3439" s="920"/>
      <c r="J3439" s="920"/>
      <c r="K3439" s="920"/>
      <c r="L3439" s="920"/>
      <c r="M3439" s="920"/>
      <c r="N3439" s="920"/>
      <c r="S3439" s="919"/>
    </row>
    <row r="3440" spans="1:19" ht="12.75" customHeight="1" x14ac:dyDescent="0.15">
      <c r="A3440" s="935">
        <v>3435</v>
      </c>
      <c r="B3440" s="919"/>
      <c r="C3440" s="920"/>
      <c r="D3440" s="931"/>
      <c r="E3440" s="893" t="b">
        <f t="shared" ca="1" si="137"/>
        <v>1</v>
      </c>
      <c r="F3440" s="893" t="str">
        <f t="array" aca="1" ref="F3440" ca="1">IF(G3440&lt;&gt;"",INDIRECT("'"&amp;G3440&amp;"'!"&amp;H3440),"")</f>
        <v/>
      </c>
      <c r="G3440" s="560"/>
      <c r="H3440" s="893"/>
      <c r="I3440" s="931"/>
      <c r="J3440" s="931"/>
      <c r="K3440" s="931"/>
      <c r="L3440" s="920"/>
      <c r="M3440" s="920"/>
      <c r="N3440" s="920"/>
      <c r="S3440" s="919"/>
    </row>
    <row r="3441" spans="1:19" ht="12.75" customHeight="1" x14ac:dyDescent="0.15">
      <c r="A3441" s="935">
        <v>3436</v>
      </c>
      <c r="B3441" s="919"/>
      <c r="C3441" s="920"/>
      <c r="D3441" s="931"/>
      <c r="E3441" s="893" t="b">
        <f t="shared" ca="1" si="137"/>
        <v>1</v>
      </c>
      <c r="F3441" s="893" t="str">
        <f t="array" aca="1" ref="F3441" ca="1">IF(G3441&lt;&gt;"",INDIRECT("'"&amp;G3441&amp;"'!"&amp;H3441),"")</f>
        <v/>
      </c>
      <c r="G3441" s="560"/>
      <c r="H3441" s="893"/>
      <c r="I3441" s="931"/>
      <c r="J3441" s="931"/>
      <c r="K3441" s="931"/>
      <c r="L3441" s="920"/>
      <c r="M3441" s="920"/>
      <c r="N3441" s="920"/>
      <c r="S3441" s="919"/>
    </row>
    <row r="3442" spans="1:19" ht="12.75" customHeight="1" x14ac:dyDescent="0.15">
      <c r="A3442" s="935">
        <v>3437</v>
      </c>
      <c r="B3442" s="919"/>
      <c r="C3442" s="920"/>
      <c r="D3442" s="931"/>
      <c r="E3442" s="893" t="b">
        <f t="shared" ca="1" si="137"/>
        <v>1</v>
      </c>
      <c r="F3442" s="893" t="str">
        <f t="array" aca="1" ref="F3442" ca="1">IF(G3442&lt;&gt;"",INDIRECT("'"&amp;G3442&amp;"'!"&amp;H3442),"")</f>
        <v/>
      </c>
      <c r="G3442" s="560"/>
      <c r="H3442" s="893"/>
      <c r="I3442" s="931"/>
      <c r="J3442" s="931"/>
      <c r="K3442" s="931"/>
      <c r="L3442" s="920"/>
      <c r="M3442" s="920"/>
      <c r="N3442" s="920"/>
      <c r="S3442" s="919"/>
    </row>
    <row r="3443" spans="1:19" ht="12.75" customHeight="1" x14ac:dyDescent="0.15">
      <c r="A3443" s="935">
        <v>3438</v>
      </c>
      <c r="B3443" s="919"/>
      <c r="C3443" s="920"/>
      <c r="D3443" s="931"/>
      <c r="E3443" s="893" t="b">
        <f t="shared" ca="1" si="137"/>
        <v>1</v>
      </c>
      <c r="F3443" s="893" t="str">
        <f t="array" aca="1" ref="F3443" ca="1">IF(G3443&lt;&gt;"",INDIRECT("'"&amp;G3443&amp;"'!"&amp;H3443),"")</f>
        <v/>
      </c>
      <c r="G3443" s="560"/>
      <c r="H3443" s="893"/>
      <c r="I3443" s="931"/>
      <c r="J3443" s="931"/>
      <c r="K3443" s="931"/>
      <c r="L3443" s="920"/>
      <c r="M3443" s="920"/>
      <c r="N3443" s="920"/>
      <c r="S3443" s="919"/>
    </row>
    <row r="3444" spans="1:19" ht="12.75" customHeight="1" x14ac:dyDescent="0.15">
      <c r="A3444" s="935">
        <v>3439</v>
      </c>
      <c r="B3444" s="919"/>
      <c r="C3444" s="920"/>
      <c r="D3444" s="931"/>
      <c r="E3444" s="893" t="b">
        <f t="shared" ca="1" si="137"/>
        <v>1</v>
      </c>
      <c r="F3444" s="893" t="str">
        <f t="array" aca="1" ref="F3444" ca="1">IF(G3444&lt;&gt;"",INDIRECT("'"&amp;G3444&amp;"'!"&amp;H3444),"")</f>
        <v/>
      </c>
      <c r="G3444" s="560"/>
      <c r="H3444" s="893"/>
      <c r="I3444" s="931"/>
      <c r="J3444" s="931"/>
      <c r="K3444" s="931"/>
      <c r="L3444" s="920"/>
      <c r="M3444" s="920"/>
      <c r="N3444" s="920"/>
      <c r="S3444" s="919"/>
    </row>
    <row r="3445" spans="1:19" ht="12.75" customHeight="1" x14ac:dyDescent="0.15">
      <c r="A3445" s="935">
        <v>3440</v>
      </c>
      <c r="B3445" s="919"/>
      <c r="C3445" s="920"/>
      <c r="D3445" s="931"/>
      <c r="E3445" s="893" t="b">
        <f t="shared" ca="1" si="137"/>
        <v>1</v>
      </c>
      <c r="F3445" s="893" t="str">
        <f t="array" aca="1" ref="F3445" ca="1">IF(G3445&lt;&gt;"",INDIRECT("'"&amp;G3445&amp;"'!"&amp;H3445),"")</f>
        <v/>
      </c>
      <c r="G3445" s="560"/>
      <c r="H3445" s="893"/>
      <c r="I3445" s="931"/>
      <c r="J3445" s="931"/>
      <c r="K3445" s="931"/>
      <c r="L3445" s="920"/>
      <c r="M3445" s="920"/>
      <c r="N3445" s="920"/>
      <c r="S3445" s="919"/>
    </row>
    <row r="3446" spans="1:19" ht="12.75" customHeight="1" x14ac:dyDescent="0.15">
      <c r="A3446" s="935">
        <v>3441</v>
      </c>
      <c r="B3446" s="919"/>
      <c r="C3446" s="920"/>
      <c r="D3446" s="931"/>
      <c r="E3446" s="893" t="b">
        <f t="shared" ca="1" si="137"/>
        <v>1</v>
      </c>
      <c r="F3446" s="893" t="str">
        <f t="array" aca="1" ref="F3446" ca="1">IF(G3446&lt;&gt;"",INDIRECT("'"&amp;G3446&amp;"'!"&amp;H3446),"")</f>
        <v/>
      </c>
      <c r="G3446" s="560"/>
      <c r="H3446" s="893"/>
      <c r="I3446" s="931"/>
      <c r="J3446" s="931"/>
      <c r="K3446" s="931"/>
      <c r="L3446" s="920"/>
      <c r="M3446" s="920"/>
      <c r="N3446" s="920"/>
      <c r="S3446" s="919"/>
    </row>
    <row r="3447" spans="1:19" ht="12.75" customHeight="1" x14ac:dyDescent="0.15">
      <c r="A3447" s="935">
        <v>3442</v>
      </c>
      <c r="B3447" s="919"/>
      <c r="C3447" s="920"/>
      <c r="D3447" s="931"/>
      <c r="E3447" s="893" t="b">
        <f t="shared" ca="1" si="137"/>
        <v>1</v>
      </c>
      <c r="F3447" s="893" t="str">
        <f t="array" aca="1" ref="F3447" ca="1">IF(G3447&lt;&gt;"",INDIRECT("'"&amp;G3447&amp;"'!"&amp;H3447),"")</f>
        <v/>
      </c>
      <c r="G3447" s="560"/>
      <c r="H3447" s="893"/>
      <c r="I3447" s="931"/>
      <c r="J3447" s="931"/>
      <c r="K3447" s="931"/>
      <c r="L3447" s="920"/>
      <c r="M3447" s="920"/>
      <c r="N3447" s="920"/>
      <c r="S3447" s="919"/>
    </row>
    <row r="3448" spans="1:19" ht="12.75" customHeight="1" x14ac:dyDescent="0.15">
      <c r="A3448" s="935">
        <v>3443</v>
      </c>
      <c r="B3448" s="919"/>
      <c r="C3448" s="920"/>
      <c r="D3448" s="931"/>
      <c r="E3448" s="893" t="b">
        <f t="shared" ca="1" si="137"/>
        <v>1</v>
      </c>
      <c r="F3448" s="893" t="str">
        <f t="array" aca="1" ref="F3448" ca="1">IF(G3448&lt;&gt;"",INDIRECT("'"&amp;G3448&amp;"'!"&amp;H3448),"")</f>
        <v/>
      </c>
      <c r="G3448" s="560"/>
      <c r="H3448" s="893"/>
      <c r="I3448" s="931"/>
      <c r="J3448" s="931"/>
      <c r="K3448" s="931"/>
      <c r="L3448" s="920"/>
      <c r="M3448" s="920"/>
      <c r="N3448" s="920"/>
      <c r="S3448" s="919"/>
    </row>
    <row r="3449" spans="1:19" ht="12.75" customHeight="1" x14ac:dyDescent="0.15">
      <c r="A3449" s="935">
        <v>3444</v>
      </c>
      <c r="B3449" s="919"/>
      <c r="C3449" s="920"/>
      <c r="D3449" s="931"/>
      <c r="E3449" s="893" t="b">
        <f t="shared" ca="1" si="137"/>
        <v>1</v>
      </c>
      <c r="F3449" s="893" t="str">
        <f t="array" aca="1" ref="F3449" ca="1">IF(G3449&lt;&gt;"",INDIRECT("'"&amp;G3449&amp;"'!"&amp;H3449),"")</f>
        <v/>
      </c>
      <c r="G3449" s="560"/>
      <c r="H3449" s="893"/>
      <c r="I3449" s="931"/>
      <c r="J3449" s="931"/>
      <c r="K3449" s="931"/>
      <c r="L3449" s="920"/>
      <c r="M3449" s="920"/>
      <c r="N3449" s="920"/>
      <c r="S3449" s="919"/>
    </row>
    <row r="3450" spans="1:19" ht="12.75" customHeight="1" x14ac:dyDescent="0.15">
      <c r="A3450" s="935">
        <v>3445</v>
      </c>
      <c r="B3450" s="919"/>
      <c r="C3450" s="920"/>
      <c r="D3450" s="931"/>
      <c r="E3450" s="893" t="b">
        <f t="shared" ca="1" si="137"/>
        <v>1</v>
      </c>
      <c r="F3450" s="893" t="str">
        <f t="array" aca="1" ref="F3450" ca="1">IF(G3450&lt;&gt;"",INDIRECT("'"&amp;G3450&amp;"'!"&amp;H3450),"")</f>
        <v/>
      </c>
      <c r="G3450" s="560"/>
      <c r="H3450" s="893"/>
      <c r="I3450" s="931"/>
      <c r="J3450" s="931"/>
      <c r="K3450" s="931"/>
      <c r="L3450" s="920"/>
      <c r="M3450" s="920"/>
      <c r="N3450" s="920"/>
      <c r="S3450" s="919"/>
    </row>
    <row r="3451" spans="1:19" ht="12.75" customHeight="1" x14ac:dyDescent="0.15">
      <c r="A3451" s="935">
        <v>3446</v>
      </c>
      <c r="B3451" s="919"/>
      <c r="C3451" s="920"/>
      <c r="D3451" s="931"/>
      <c r="E3451" s="893" t="b">
        <f t="shared" ca="1" si="137"/>
        <v>1</v>
      </c>
      <c r="F3451" s="893" t="str">
        <f t="array" aca="1" ref="F3451" ca="1">IF(G3451&lt;&gt;"",INDIRECT("'"&amp;G3451&amp;"'!"&amp;H3451),"")</f>
        <v/>
      </c>
      <c r="G3451" s="560"/>
      <c r="H3451" s="893"/>
      <c r="I3451" s="931"/>
      <c r="J3451" s="931"/>
      <c r="K3451" s="931"/>
      <c r="L3451" s="920"/>
      <c r="M3451" s="920"/>
      <c r="N3451" s="920"/>
      <c r="S3451" s="919"/>
    </row>
    <row r="3452" spans="1:19" ht="12.75" customHeight="1" x14ac:dyDescent="0.15">
      <c r="A3452" s="935">
        <v>3447</v>
      </c>
      <c r="B3452" s="919"/>
      <c r="C3452" s="920"/>
      <c r="D3452" s="931"/>
      <c r="E3452" s="893" t="b">
        <f t="shared" ca="1" si="137"/>
        <v>1</v>
      </c>
      <c r="F3452" s="893" t="str">
        <f t="array" aca="1" ref="F3452" ca="1">IF(G3452&lt;&gt;"",INDIRECT("'"&amp;G3452&amp;"'!"&amp;H3452),"")</f>
        <v/>
      </c>
      <c r="G3452" s="560"/>
      <c r="H3452" s="893"/>
      <c r="I3452" s="931"/>
      <c r="J3452" s="931"/>
      <c r="K3452" s="931"/>
      <c r="L3452" s="920"/>
      <c r="M3452" s="920"/>
      <c r="N3452" s="920"/>
      <c r="S3452" s="919"/>
    </row>
    <row r="3453" spans="1:19" ht="12.75" customHeight="1" x14ac:dyDescent="0.15">
      <c r="A3453" s="914">
        <v>3448</v>
      </c>
      <c r="B3453" s="919"/>
      <c r="C3453" s="920"/>
      <c r="D3453" s="920"/>
      <c r="E3453" s="893" t="b">
        <f t="shared" ca="1" si="137"/>
        <v>1</v>
      </c>
      <c r="F3453" s="893" t="str">
        <f t="array" aca="1" ref="F3453" ca="1">IF(G3453&lt;&gt;"",INDIRECT("'"&amp;G3453&amp;"'!"&amp;H3453),"")</f>
        <v/>
      </c>
      <c r="G3453" s="560"/>
      <c r="H3453" s="893"/>
      <c r="I3453" s="920"/>
      <c r="J3453" s="920"/>
      <c r="K3453" s="920"/>
      <c r="L3453" s="920"/>
      <c r="M3453" s="920"/>
      <c r="N3453" s="920"/>
      <c r="S3453" s="919"/>
    </row>
    <row r="3454" spans="1:19" ht="12.75" customHeight="1" x14ac:dyDescent="0.15">
      <c r="A3454" s="935">
        <v>3449</v>
      </c>
      <c r="B3454" s="919"/>
      <c r="C3454" s="920"/>
      <c r="D3454" s="920"/>
      <c r="E3454" s="893" t="b">
        <f t="shared" ca="1" si="137"/>
        <v>1</v>
      </c>
      <c r="F3454" s="893" t="str">
        <f t="array" aca="1" ref="F3454" ca="1">IF(G3454&lt;&gt;"",INDIRECT("'"&amp;G3454&amp;"'!"&amp;H3454),"")</f>
        <v/>
      </c>
      <c r="G3454" s="560"/>
      <c r="H3454" s="893"/>
      <c r="I3454" s="920"/>
      <c r="J3454" s="920"/>
      <c r="K3454" s="920"/>
      <c r="L3454" s="920"/>
      <c r="M3454" s="920"/>
      <c r="N3454" s="920"/>
      <c r="S3454" s="919"/>
    </row>
    <row r="3455" spans="1:19" ht="12.75" customHeight="1" x14ac:dyDescent="0.15">
      <c r="A3455" s="935">
        <v>3450</v>
      </c>
      <c r="B3455" s="919"/>
      <c r="C3455" s="920"/>
      <c r="D3455" s="920"/>
      <c r="E3455" s="893" t="b">
        <f t="shared" ca="1" si="137"/>
        <v>1</v>
      </c>
      <c r="F3455" s="893" t="str">
        <f t="array" aca="1" ref="F3455" ca="1">IF(G3455&lt;&gt;"",INDIRECT("'"&amp;G3455&amp;"'!"&amp;H3455),"")</f>
        <v/>
      </c>
      <c r="G3455" s="560"/>
      <c r="H3455" s="893"/>
      <c r="I3455" s="920"/>
      <c r="J3455" s="920"/>
      <c r="K3455" s="920"/>
      <c r="L3455" s="920"/>
      <c r="M3455" s="920"/>
      <c r="N3455" s="920"/>
      <c r="S3455" s="919"/>
    </row>
    <row r="3456" spans="1:19" ht="12.75" customHeight="1" x14ac:dyDescent="0.15">
      <c r="A3456" s="935">
        <v>3451</v>
      </c>
      <c r="B3456" s="919"/>
      <c r="C3456" s="920"/>
      <c r="D3456" s="920"/>
      <c r="E3456" s="893" t="b">
        <f t="shared" ca="1" si="137"/>
        <v>1</v>
      </c>
      <c r="F3456" s="893" t="str">
        <f t="array" aca="1" ref="F3456" ca="1">IF(G3456&lt;&gt;"",INDIRECT("'"&amp;G3456&amp;"'!"&amp;H3456),"")</f>
        <v/>
      </c>
      <c r="G3456" s="560"/>
      <c r="H3456" s="893"/>
      <c r="I3456" s="920"/>
      <c r="J3456" s="920"/>
      <c r="K3456" s="920"/>
      <c r="L3456" s="920"/>
      <c r="M3456" s="920"/>
      <c r="N3456" s="920"/>
      <c r="S3456" s="919"/>
    </row>
    <row r="3457" spans="1:19" ht="12.75" customHeight="1" x14ac:dyDescent="0.15">
      <c r="A3457" s="935">
        <v>3452</v>
      </c>
      <c r="B3457" s="919"/>
      <c r="C3457" s="920"/>
      <c r="D3457" s="920" t="s">
        <v>4732</v>
      </c>
      <c r="E3457" s="893" t="b">
        <f t="shared" ca="1" si="137"/>
        <v>1</v>
      </c>
      <c r="F3457" s="893" t="str">
        <f t="array" aca="1" ref="F3457" ca="1">IF(G3457&lt;&gt;"",INDIRECT("'"&amp;G3457&amp;"'!"&amp;H3457),"")</f>
        <v/>
      </c>
      <c r="G3457" s="560"/>
      <c r="H3457" s="893"/>
      <c r="I3457" s="920"/>
      <c r="J3457" s="920"/>
      <c r="K3457" s="920"/>
      <c r="L3457" s="920"/>
      <c r="M3457" s="920"/>
      <c r="N3457" s="920"/>
      <c r="S3457" s="919"/>
    </row>
    <row r="3458" spans="1:19" ht="12.75" customHeight="1" x14ac:dyDescent="0.15">
      <c r="A3458" s="935">
        <v>3453</v>
      </c>
      <c r="B3458" s="919"/>
      <c r="C3458" s="920"/>
      <c r="D3458" s="931"/>
      <c r="E3458" s="893" t="b">
        <f t="shared" ca="1" si="137"/>
        <v>1</v>
      </c>
      <c r="F3458" s="893" t="str">
        <f t="array" aca="1" ref="F3458" ca="1">IF(G3458&lt;&gt;"",INDIRECT("'"&amp;G3458&amp;"'!"&amp;H3458),"")</f>
        <v/>
      </c>
      <c r="G3458" s="560"/>
      <c r="H3458" s="893"/>
      <c r="I3458" s="931"/>
      <c r="J3458" s="931"/>
      <c r="K3458" s="931"/>
      <c r="L3458" s="920"/>
      <c r="M3458" s="920"/>
      <c r="N3458" s="920"/>
      <c r="S3458" s="919"/>
    </row>
    <row r="3459" spans="1:19" ht="12.75" customHeight="1" x14ac:dyDescent="0.15">
      <c r="A3459" s="935">
        <v>3454</v>
      </c>
      <c r="B3459" s="919"/>
      <c r="C3459" s="920"/>
      <c r="D3459" s="920"/>
      <c r="E3459" s="893" t="b">
        <f t="shared" ca="1" si="137"/>
        <v>1</v>
      </c>
      <c r="F3459" s="893" t="str">
        <f t="array" aca="1" ref="F3459" ca="1">IF(G3459&lt;&gt;"",INDIRECT("'"&amp;G3459&amp;"'!"&amp;H3459),"")</f>
        <v/>
      </c>
      <c r="G3459" s="560"/>
      <c r="H3459" s="893"/>
      <c r="I3459" s="920"/>
      <c r="J3459" s="920"/>
      <c r="K3459" s="920"/>
      <c r="L3459" s="920"/>
      <c r="M3459" s="920"/>
      <c r="N3459" s="920"/>
      <c r="S3459" s="919"/>
    </row>
    <row r="3460" spans="1:19" ht="12.75" customHeight="1" x14ac:dyDescent="0.15">
      <c r="A3460" s="935">
        <v>3455</v>
      </c>
      <c r="B3460" s="919"/>
      <c r="C3460" s="920"/>
      <c r="D3460" s="920"/>
      <c r="E3460" s="893" t="b">
        <f t="shared" ca="1" si="137"/>
        <v>1</v>
      </c>
      <c r="F3460" s="893" t="str">
        <f t="array" aca="1" ref="F3460" ca="1">IF(G3460&lt;&gt;"",INDIRECT("'"&amp;G3460&amp;"'!"&amp;H3460),"")</f>
        <v/>
      </c>
      <c r="G3460" s="560"/>
      <c r="H3460" s="893"/>
      <c r="I3460" s="920"/>
      <c r="J3460" s="920"/>
      <c r="K3460" s="920"/>
      <c r="L3460" s="920"/>
      <c r="M3460" s="920"/>
      <c r="N3460" s="920"/>
      <c r="S3460" s="919"/>
    </row>
    <row r="3461" spans="1:19" ht="12.75" customHeight="1" x14ac:dyDescent="0.15">
      <c r="A3461" s="935">
        <v>3456</v>
      </c>
      <c r="B3461" s="919"/>
      <c r="C3461" s="920"/>
      <c r="D3461" s="920"/>
      <c r="E3461" s="893" t="b">
        <f t="shared" ca="1" si="137"/>
        <v>1</v>
      </c>
      <c r="F3461" s="893" t="str">
        <f t="array" aca="1" ref="F3461" ca="1">IF(G3461&lt;&gt;"",INDIRECT("'"&amp;G3461&amp;"'!"&amp;H3461),"")</f>
        <v/>
      </c>
      <c r="G3461" s="560"/>
      <c r="H3461" s="893"/>
      <c r="I3461" s="920"/>
      <c r="J3461" s="920"/>
      <c r="K3461" s="920"/>
      <c r="L3461" s="920"/>
      <c r="M3461" s="920"/>
      <c r="N3461" s="920"/>
      <c r="S3461" s="919"/>
    </row>
    <row r="3462" spans="1:19" ht="12.75" customHeight="1" x14ac:dyDescent="0.15">
      <c r="A3462" s="935">
        <v>3457</v>
      </c>
      <c r="B3462" s="919"/>
      <c r="C3462" s="920"/>
      <c r="D3462" s="920"/>
      <c r="E3462" s="893" t="b">
        <f t="shared" ca="1" si="137"/>
        <v>1</v>
      </c>
      <c r="F3462" s="893" t="str">
        <f t="array" aca="1" ref="F3462" ca="1">IF(G3462&lt;&gt;"",INDIRECT("'"&amp;G3462&amp;"'!"&amp;H3462),"")</f>
        <v/>
      </c>
      <c r="G3462" s="560"/>
      <c r="H3462" s="893"/>
      <c r="I3462" s="920"/>
      <c r="J3462" s="920"/>
      <c r="K3462" s="920"/>
      <c r="L3462" s="920"/>
      <c r="M3462" s="920"/>
      <c r="N3462" s="920"/>
      <c r="S3462" s="919"/>
    </row>
    <row r="3463" spans="1:19" ht="12.75" customHeight="1" x14ac:dyDescent="0.15">
      <c r="A3463" s="935">
        <v>3458</v>
      </c>
      <c r="B3463" s="919"/>
      <c r="C3463" s="920"/>
      <c r="D3463" s="920"/>
      <c r="E3463" s="893" t="b">
        <f t="shared" ca="1" si="137"/>
        <v>1</v>
      </c>
      <c r="F3463" s="893" t="str">
        <f t="array" aca="1" ref="F3463" ca="1">IF(G3463&lt;&gt;"",INDIRECT("'"&amp;G3463&amp;"'!"&amp;H3463),"")</f>
        <v/>
      </c>
      <c r="G3463" s="560"/>
      <c r="H3463" s="893"/>
      <c r="I3463" s="920"/>
      <c r="J3463" s="920"/>
      <c r="K3463" s="920"/>
      <c r="L3463" s="920"/>
      <c r="M3463" s="920"/>
      <c r="N3463" s="920"/>
      <c r="S3463" s="919"/>
    </row>
    <row r="3464" spans="1:19" ht="12.75" customHeight="1" x14ac:dyDescent="0.15">
      <c r="A3464" s="935">
        <v>3459</v>
      </c>
      <c r="B3464" s="919"/>
      <c r="C3464" s="920"/>
      <c r="D3464" s="920"/>
      <c r="E3464" s="893" t="b">
        <f t="shared" ca="1" si="137"/>
        <v>1</v>
      </c>
      <c r="F3464" s="893" t="str">
        <f t="array" aca="1" ref="F3464" ca="1">IF(G3464&lt;&gt;"",INDIRECT("'"&amp;G3464&amp;"'!"&amp;H3464),"")</f>
        <v/>
      </c>
      <c r="G3464" s="560"/>
      <c r="H3464" s="893"/>
      <c r="I3464" s="920"/>
      <c r="J3464" s="920"/>
      <c r="K3464" s="920"/>
      <c r="L3464" s="920"/>
      <c r="M3464" s="920"/>
      <c r="N3464" s="920"/>
      <c r="S3464" s="919"/>
    </row>
    <row r="3465" spans="1:19" ht="12.75" customHeight="1" x14ac:dyDescent="0.15">
      <c r="A3465" s="935">
        <v>3460</v>
      </c>
      <c r="B3465" s="919"/>
      <c r="C3465" s="920"/>
      <c r="D3465" s="920"/>
      <c r="E3465" s="893" t="b">
        <f t="shared" ca="1" si="137"/>
        <v>1</v>
      </c>
      <c r="F3465" s="893" t="str">
        <f t="array" aca="1" ref="F3465" ca="1">IF(G3465&lt;&gt;"",INDIRECT("'"&amp;G3465&amp;"'!"&amp;H3465),"")</f>
        <v/>
      </c>
      <c r="G3465" s="560"/>
      <c r="H3465" s="893"/>
      <c r="I3465" s="920"/>
      <c r="J3465" s="920"/>
      <c r="K3465" s="920"/>
      <c r="L3465" s="920"/>
      <c r="M3465" s="920"/>
      <c r="N3465" s="920"/>
      <c r="S3465" s="919"/>
    </row>
    <row r="3466" spans="1:19" ht="12.75" customHeight="1" x14ac:dyDescent="0.15">
      <c r="A3466" s="935">
        <v>3461</v>
      </c>
      <c r="B3466" s="919"/>
      <c r="C3466" s="920"/>
      <c r="D3466" s="920"/>
      <c r="E3466" s="893" t="b">
        <f t="shared" ca="1" si="137"/>
        <v>1</v>
      </c>
      <c r="F3466" s="893" t="str">
        <f t="array" aca="1" ref="F3466" ca="1">IF(G3466&lt;&gt;"",INDIRECT("'"&amp;G3466&amp;"'!"&amp;H3466),"")</f>
        <v/>
      </c>
      <c r="G3466" s="560"/>
      <c r="H3466" s="893"/>
      <c r="I3466" s="920"/>
      <c r="J3466" s="920"/>
      <c r="K3466" s="920"/>
      <c r="L3466" s="920"/>
      <c r="M3466" s="920"/>
      <c r="N3466" s="920"/>
      <c r="S3466" s="919"/>
    </row>
    <row r="3467" spans="1:19" ht="12.75" customHeight="1" x14ac:dyDescent="0.15">
      <c r="A3467" s="935">
        <v>3462</v>
      </c>
      <c r="B3467" s="919"/>
      <c r="C3467" s="920"/>
      <c r="D3467" s="920"/>
      <c r="E3467" s="893" t="b">
        <f t="shared" ca="1" si="137"/>
        <v>1</v>
      </c>
      <c r="F3467" s="893" t="str">
        <f t="array" aca="1" ref="F3467" ca="1">IF(G3467&lt;&gt;"",INDIRECT("'"&amp;G3467&amp;"'!"&amp;H3467),"")</f>
        <v/>
      </c>
      <c r="G3467" s="560"/>
      <c r="H3467" s="893"/>
      <c r="I3467" s="920"/>
      <c r="J3467" s="920"/>
      <c r="K3467" s="920"/>
      <c r="L3467" s="920"/>
      <c r="M3467" s="920"/>
      <c r="N3467" s="920"/>
      <c r="S3467" s="919"/>
    </row>
    <row r="3468" spans="1:19" ht="12.75" customHeight="1" x14ac:dyDescent="0.15">
      <c r="A3468" s="935">
        <v>3463</v>
      </c>
      <c r="B3468" s="919"/>
      <c r="C3468" s="920"/>
      <c r="D3468" s="920"/>
      <c r="E3468" s="893" t="b">
        <f t="shared" ca="1" si="137"/>
        <v>1</v>
      </c>
      <c r="F3468" s="893" t="str">
        <f t="array" aca="1" ref="F3468" ca="1">IF(G3468&lt;&gt;"",INDIRECT("'"&amp;G3468&amp;"'!"&amp;H3468),"")</f>
        <v/>
      </c>
      <c r="G3468" s="560"/>
      <c r="H3468" s="893"/>
      <c r="I3468" s="920"/>
      <c r="J3468" s="920"/>
      <c r="K3468" s="920"/>
      <c r="L3468" s="920"/>
      <c r="M3468" s="920"/>
      <c r="N3468" s="920"/>
      <c r="S3468" s="919"/>
    </row>
    <row r="3469" spans="1:19" ht="12.75" customHeight="1" x14ac:dyDescent="0.15">
      <c r="A3469" s="935">
        <v>3464</v>
      </c>
      <c r="B3469" s="919"/>
      <c r="C3469" s="920"/>
      <c r="D3469" s="920"/>
      <c r="E3469" s="893" t="b">
        <f t="shared" ca="1" si="137"/>
        <v>1</v>
      </c>
      <c r="F3469" s="893" t="str">
        <f t="array" aca="1" ref="F3469" ca="1">IF(G3469&lt;&gt;"",INDIRECT("'"&amp;G3469&amp;"'!"&amp;H3469),"")</f>
        <v/>
      </c>
      <c r="G3469" s="560"/>
      <c r="H3469" s="893"/>
      <c r="I3469" s="920"/>
      <c r="J3469" s="920"/>
      <c r="K3469" s="920"/>
      <c r="L3469" s="920"/>
      <c r="M3469" s="920"/>
      <c r="N3469" s="920"/>
      <c r="S3469" s="919"/>
    </row>
    <row r="3470" spans="1:19" ht="12.75" customHeight="1" x14ac:dyDescent="0.15">
      <c r="A3470" s="935">
        <v>3465</v>
      </c>
      <c r="B3470" s="919"/>
      <c r="C3470" s="920"/>
      <c r="D3470" s="920"/>
      <c r="E3470" s="893" t="b">
        <f t="shared" ca="1" si="137"/>
        <v>1</v>
      </c>
      <c r="F3470" s="893" t="str">
        <f t="array" aca="1" ref="F3470" ca="1">IF(G3470&lt;&gt;"",INDIRECT("'"&amp;G3470&amp;"'!"&amp;H3470),"")</f>
        <v/>
      </c>
      <c r="G3470" s="560"/>
      <c r="H3470" s="893"/>
      <c r="I3470" s="920"/>
      <c r="J3470" s="920"/>
      <c r="K3470" s="920"/>
      <c r="L3470" s="920"/>
      <c r="M3470" s="920"/>
      <c r="N3470" s="920"/>
      <c r="S3470" s="919"/>
    </row>
    <row r="3471" spans="1:19" ht="12.75" customHeight="1" x14ac:dyDescent="0.15">
      <c r="A3471" s="935">
        <v>3466</v>
      </c>
      <c r="B3471" s="919"/>
      <c r="C3471" s="920"/>
      <c r="D3471" s="920"/>
      <c r="E3471" s="893" t="b">
        <f t="shared" ca="1" si="137"/>
        <v>1</v>
      </c>
      <c r="F3471" s="893" t="str">
        <f t="array" aca="1" ref="F3471" ca="1">IF(G3471&lt;&gt;"",INDIRECT("'"&amp;G3471&amp;"'!"&amp;H3471),"")</f>
        <v/>
      </c>
      <c r="G3471" s="560"/>
      <c r="H3471" s="893"/>
      <c r="I3471" s="920"/>
      <c r="J3471" s="920"/>
      <c r="K3471" s="920"/>
      <c r="L3471" s="920"/>
      <c r="M3471" s="920"/>
      <c r="N3471" s="920"/>
      <c r="S3471" s="919"/>
    </row>
    <row r="3472" spans="1:19" ht="12.75" customHeight="1" x14ac:dyDescent="0.15">
      <c r="A3472" s="935">
        <v>3467</v>
      </c>
      <c r="B3472" s="919"/>
      <c r="C3472" s="920"/>
      <c r="D3472" s="931"/>
      <c r="E3472" s="893" t="b">
        <f t="shared" ca="1" si="137"/>
        <v>1</v>
      </c>
      <c r="F3472" s="893" t="str">
        <f t="array" aca="1" ref="F3472" ca="1">IF(G3472&lt;&gt;"",INDIRECT("'"&amp;G3472&amp;"'!"&amp;H3472),"")</f>
        <v/>
      </c>
      <c r="G3472" s="560"/>
      <c r="H3472" s="893"/>
      <c r="I3472" s="931"/>
      <c r="J3472" s="931"/>
      <c r="K3472" s="931"/>
      <c r="L3472" s="920"/>
      <c r="M3472" s="920"/>
      <c r="N3472" s="920"/>
      <c r="S3472" s="919"/>
    </row>
    <row r="3473" spans="1:19" ht="12.75" customHeight="1" x14ac:dyDescent="0.15">
      <c r="A3473" s="935">
        <v>3468</v>
      </c>
      <c r="B3473" s="919"/>
      <c r="C3473" s="920"/>
      <c r="D3473" s="920"/>
      <c r="E3473" s="893" t="b">
        <f t="shared" ca="1" si="137"/>
        <v>1</v>
      </c>
      <c r="F3473" s="893" t="str">
        <f t="array" aca="1" ref="F3473" ca="1">IF(G3473&lt;&gt;"",INDIRECT("'"&amp;G3473&amp;"'!"&amp;H3473),"")</f>
        <v/>
      </c>
      <c r="G3473" s="560"/>
      <c r="H3473" s="893"/>
      <c r="I3473" s="920"/>
      <c r="J3473" s="920"/>
      <c r="K3473" s="920"/>
      <c r="L3473" s="920"/>
      <c r="M3473" s="920"/>
      <c r="N3473" s="920"/>
      <c r="S3473" s="919"/>
    </row>
    <row r="3474" spans="1:19" ht="12.75" customHeight="1" x14ac:dyDescent="0.15">
      <c r="A3474" s="914">
        <v>3469</v>
      </c>
      <c r="B3474" s="929">
        <f>'BudgetSum 2-4'!C38</f>
        <v>0</v>
      </c>
      <c r="C3474" s="930">
        <f t="shared" ref="C3474:C3478" si="144">A3474-B3474</f>
        <v>3469</v>
      </c>
      <c r="D3474" s="920"/>
      <c r="E3474" s="893" t="b">
        <f t="shared" ca="1" si="137"/>
        <v>1</v>
      </c>
      <c r="F3474" s="932">
        <f t="array" aca="1" ref="F3474" ca="1">IF(G3474&lt;&gt;"",INDIRECT("'"&amp;G3474&amp;"'!"&amp;H3474),"")</f>
        <v>0</v>
      </c>
      <c r="G3474" s="560" t="s">
        <v>4690</v>
      </c>
      <c r="H3474" s="893" t="s">
        <v>4819</v>
      </c>
      <c r="I3474" s="920"/>
      <c r="J3474" s="920"/>
      <c r="K3474" s="920"/>
      <c r="L3474" s="920"/>
      <c r="M3474" s="920"/>
      <c r="N3474" s="920"/>
      <c r="S3474" s="919"/>
    </row>
    <row r="3475" spans="1:19" ht="12.75" customHeight="1" x14ac:dyDescent="0.15">
      <c r="A3475" s="914">
        <v>3470</v>
      </c>
      <c r="B3475" s="929">
        <f>'BudgetSum 2-4'!D38</f>
        <v>0</v>
      </c>
      <c r="C3475" s="930">
        <f t="shared" si="144"/>
        <v>3470</v>
      </c>
      <c r="D3475" s="920"/>
      <c r="E3475" s="893" t="b">
        <f t="shared" ca="1" si="137"/>
        <v>1</v>
      </c>
      <c r="F3475" s="932">
        <f t="array" aca="1" ref="F3475" ca="1">IF(G3475&lt;&gt;"",INDIRECT("'"&amp;G3475&amp;"'!"&amp;H3475),"")</f>
        <v>0</v>
      </c>
      <c r="G3475" s="560" t="s">
        <v>4690</v>
      </c>
      <c r="H3475" s="893" t="s">
        <v>4856</v>
      </c>
      <c r="I3475" s="920"/>
      <c r="J3475" s="920"/>
      <c r="K3475" s="920"/>
      <c r="L3475" s="920"/>
      <c r="M3475" s="920"/>
      <c r="N3475" s="920"/>
      <c r="S3475" s="919"/>
    </row>
    <row r="3476" spans="1:19" ht="12.75" customHeight="1" x14ac:dyDescent="0.15">
      <c r="A3476" s="914">
        <v>3471</v>
      </c>
      <c r="B3476" s="929">
        <f>'BudgetSum 2-4'!F38</f>
        <v>0</v>
      </c>
      <c r="C3476" s="930">
        <f t="shared" si="144"/>
        <v>3471</v>
      </c>
      <c r="D3476" s="920"/>
      <c r="E3476" s="893" t="b">
        <f t="shared" ca="1" si="137"/>
        <v>1</v>
      </c>
      <c r="F3476" s="932">
        <f t="array" aca="1" ref="F3476" ca="1">IF(G3476&lt;&gt;"",INDIRECT("'"&amp;G3476&amp;"'!"&amp;H3476),"")</f>
        <v>0</v>
      </c>
      <c r="G3476" s="560" t="s">
        <v>4690</v>
      </c>
      <c r="H3476" s="893" t="s">
        <v>4931</v>
      </c>
      <c r="I3476" s="920"/>
      <c r="J3476" s="920"/>
      <c r="K3476" s="920"/>
      <c r="L3476" s="920"/>
      <c r="M3476" s="920"/>
      <c r="N3476" s="920"/>
      <c r="S3476" s="919"/>
    </row>
    <row r="3477" spans="1:19" ht="12.75" customHeight="1" x14ac:dyDescent="0.15">
      <c r="A3477" s="914">
        <v>3472</v>
      </c>
      <c r="B3477" s="929">
        <f>'BudgetSum 2-4'!G38</f>
        <v>0</v>
      </c>
      <c r="C3477" s="930">
        <f t="shared" si="144"/>
        <v>3472</v>
      </c>
      <c r="D3477" s="920"/>
      <c r="E3477" s="893" t="b">
        <f t="shared" ca="1" si="137"/>
        <v>1</v>
      </c>
      <c r="F3477" s="932">
        <f t="array" aca="1" ref="F3477" ca="1">IF(G3477&lt;&gt;"",INDIRECT("'"&amp;G3477&amp;"'!"&amp;H3477),"")</f>
        <v>0</v>
      </c>
      <c r="G3477" s="560" t="s">
        <v>4690</v>
      </c>
      <c r="H3477" s="893" t="s">
        <v>4969</v>
      </c>
      <c r="I3477" s="920"/>
      <c r="J3477" s="920"/>
      <c r="K3477" s="920"/>
      <c r="L3477" s="920"/>
      <c r="M3477" s="920"/>
      <c r="N3477" s="920"/>
      <c r="S3477" s="919"/>
    </row>
    <row r="3478" spans="1:19" ht="12.75" customHeight="1" x14ac:dyDescent="0.15">
      <c r="A3478" s="914">
        <v>3473</v>
      </c>
      <c r="B3478" s="929">
        <f>'BudgetSum 2-4'!H38</f>
        <v>0</v>
      </c>
      <c r="C3478" s="930">
        <f t="shared" si="144"/>
        <v>3473</v>
      </c>
      <c r="D3478" s="920"/>
      <c r="E3478" s="893" t="b">
        <f t="shared" ca="1" si="137"/>
        <v>1</v>
      </c>
      <c r="F3478" s="932">
        <f t="array" aca="1" ref="F3478" ca="1">IF(G3478&lt;&gt;"",INDIRECT("'"&amp;G3478&amp;"'!"&amp;H3478),"")</f>
        <v>0</v>
      </c>
      <c r="G3478" s="560" t="s">
        <v>4690</v>
      </c>
      <c r="H3478" s="893" t="s">
        <v>5006</v>
      </c>
      <c r="I3478" s="920"/>
      <c r="J3478" s="920"/>
      <c r="K3478" s="920"/>
      <c r="L3478" s="920"/>
      <c r="M3478" s="920"/>
      <c r="N3478" s="920"/>
      <c r="S3478" s="919"/>
    </row>
    <row r="3479" spans="1:19" ht="12.75" customHeight="1" x14ac:dyDescent="0.15">
      <c r="A3479" s="935">
        <v>3474</v>
      </c>
      <c r="B3479" s="919"/>
      <c r="C3479" s="920"/>
      <c r="D3479" s="931"/>
      <c r="E3479" s="893" t="b">
        <f t="shared" ca="1" si="137"/>
        <v>1</v>
      </c>
      <c r="F3479" s="893" t="str">
        <f t="array" aca="1" ref="F3479" ca="1">IF(G3479&lt;&gt;"",INDIRECT("'"&amp;G3479&amp;"'!"&amp;H3479),"")</f>
        <v/>
      </c>
      <c r="G3479" s="560"/>
      <c r="H3479" s="893"/>
      <c r="I3479" s="931"/>
      <c r="J3479" s="931"/>
      <c r="K3479" s="931"/>
      <c r="L3479" s="920"/>
      <c r="M3479" s="920"/>
      <c r="N3479" s="920"/>
      <c r="S3479" s="919"/>
    </row>
    <row r="3480" spans="1:19" ht="12.75" customHeight="1" x14ac:dyDescent="0.15">
      <c r="A3480" s="935">
        <v>3475</v>
      </c>
      <c r="B3480" s="919"/>
      <c r="C3480" s="920"/>
      <c r="D3480" s="920" t="s">
        <v>4732</v>
      </c>
      <c r="E3480" s="893" t="b">
        <f t="shared" ca="1" si="137"/>
        <v>1</v>
      </c>
      <c r="F3480" s="893" t="str">
        <f t="array" aca="1" ref="F3480" ca="1">IF(G3480&lt;&gt;"",INDIRECT("'"&amp;G3480&amp;"'!"&amp;H3480),"")</f>
        <v/>
      </c>
      <c r="G3480" s="560"/>
      <c r="H3480" s="893"/>
      <c r="I3480" s="920"/>
      <c r="J3480" s="920"/>
      <c r="K3480" s="920"/>
      <c r="L3480" s="920"/>
      <c r="M3480" s="920"/>
      <c r="N3480" s="920"/>
      <c r="S3480" s="919"/>
    </row>
    <row r="3481" spans="1:19" ht="12.75" customHeight="1" x14ac:dyDescent="0.15">
      <c r="A3481" s="935">
        <v>3476</v>
      </c>
      <c r="B3481" s="919"/>
      <c r="C3481" s="920"/>
      <c r="D3481" s="931"/>
      <c r="E3481" s="893" t="b">
        <f t="shared" ca="1" si="137"/>
        <v>1</v>
      </c>
      <c r="F3481" s="893" t="str">
        <f t="array" aca="1" ref="F3481" ca="1">IF(G3481&lt;&gt;"",INDIRECT("'"&amp;G3481&amp;"'!"&amp;H3481),"")</f>
        <v/>
      </c>
      <c r="G3481" s="560"/>
      <c r="H3481" s="893"/>
      <c r="I3481" s="931"/>
      <c r="J3481" s="931"/>
      <c r="K3481" s="931"/>
      <c r="L3481" s="920"/>
      <c r="M3481" s="920"/>
      <c r="N3481" s="920"/>
      <c r="S3481" s="919"/>
    </row>
    <row r="3482" spans="1:19" ht="12.75" customHeight="1" x14ac:dyDescent="0.15">
      <c r="A3482" s="935">
        <v>3477</v>
      </c>
      <c r="B3482" s="919"/>
      <c r="C3482" s="920"/>
      <c r="D3482" s="931"/>
      <c r="E3482" s="893" t="b">
        <f t="shared" ca="1" si="137"/>
        <v>1</v>
      </c>
      <c r="F3482" s="893" t="str">
        <f t="array" aca="1" ref="F3482" ca="1">IF(G3482&lt;&gt;"",INDIRECT("'"&amp;G3482&amp;"'!"&amp;H3482),"")</f>
        <v/>
      </c>
      <c r="G3482" s="560"/>
      <c r="H3482" s="893"/>
      <c r="I3482" s="931"/>
      <c r="J3482" s="931"/>
      <c r="K3482" s="931"/>
      <c r="L3482" s="920"/>
      <c r="M3482" s="920"/>
      <c r="N3482" s="920"/>
      <c r="S3482" s="919"/>
    </row>
    <row r="3483" spans="1:19" ht="12.75" customHeight="1" x14ac:dyDescent="0.15">
      <c r="A3483" s="935">
        <v>3478</v>
      </c>
      <c r="B3483" s="919"/>
      <c r="C3483" s="920"/>
      <c r="D3483" s="931"/>
      <c r="E3483" s="893" t="b">
        <f t="shared" ca="1" si="137"/>
        <v>1</v>
      </c>
      <c r="F3483" s="893" t="str">
        <f t="array" aca="1" ref="F3483" ca="1">IF(G3483&lt;&gt;"",INDIRECT("'"&amp;G3483&amp;"'!"&amp;H3483),"")</f>
        <v/>
      </c>
      <c r="G3483" s="560"/>
      <c r="H3483" s="893"/>
      <c r="I3483" s="931"/>
      <c r="J3483" s="931"/>
      <c r="K3483" s="931"/>
      <c r="L3483" s="920"/>
      <c r="M3483" s="920"/>
      <c r="N3483" s="920"/>
      <c r="S3483" s="919"/>
    </row>
    <row r="3484" spans="1:19" ht="12.75" customHeight="1" x14ac:dyDescent="0.15">
      <c r="A3484" s="935">
        <v>3479</v>
      </c>
      <c r="B3484" s="919"/>
      <c r="C3484" s="920"/>
      <c r="D3484" s="931"/>
      <c r="E3484" s="893" t="b">
        <f t="shared" ca="1" si="137"/>
        <v>1</v>
      </c>
      <c r="F3484" s="893" t="str">
        <f t="array" aca="1" ref="F3484" ca="1">IF(G3484&lt;&gt;"",INDIRECT("'"&amp;G3484&amp;"'!"&amp;H3484),"")</f>
        <v/>
      </c>
      <c r="G3484" s="560"/>
      <c r="H3484" s="893"/>
      <c r="I3484" s="931"/>
      <c r="J3484" s="931"/>
      <c r="K3484" s="931"/>
      <c r="L3484" s="920"/>
      <c r="M3484" s="920"/>
      <c r="N3484" s="920"/>
      <c r="S3484" s="919"/>
    </row>
    <row r="3485" spans="1:19" ht="12.75" customHeight="1" x14ac:dyDescent="0.15">
      <c r="A3485" s="935">
        <v>3480</v>
      </c>
      <c r="B3485" s="919"/>
      <c r="C3485" s="920"/>
      <c r="D3485" s="931"/>
      <c r="E3485" s="893" t="b">
        <f t="shared" ca="1" si="137"/>
        <v>1</v>
      </c>
      <c r="F3485" s="893" t="str">
        <f t="array" aca="1" ref="F3485" ca="1">IF(G3485&lt;&gt;"",INDIRECT("'"&amp;G3485&amp;"'!"&amp;H3485),"")</f>
        <v/>
      </c>
      <c r="G3485" s="560"/>
      <c r="H3485" s="893"/>
      <c r="I3485" s="931"/>
      <c r="J3485" s="931"/>
      <c r="K3485" s="931"/>
      <c r="L3485" s="920"/>
      <c r="M3485" s="920"/>
      <c r="N3485" s="920"/>
      <c r="S3485" s="919"/>
    </row>
    <row r="3486" spans="1:19" ht="12.75" customHeight="1" x14ac:dyDescent="0.15">
      <c r="A3486" s="935">
        <v>3481</v>
      </c>
      <c r="B3486" s="919"/>
      <c r="C3486" s="920"/>
      <c r="D3486" s="931"/>
      <c r="E3486" s="893" t="b">
        <f t="shared" ca="1" si="137"/>
        <v>1</v>
      </c>
      <c r="F3486" s="893" t="str">
        <f t="array" aca="1" ref="F3486" ca="1">IF(G3486&lt;&gt;"",INDIRECT("'"&amp;G3486&amp;"'!"&amp;H3486),"")</f>
        <v/>
      </c>
      <c r="G3486" s="560"/>
      <c r="H3486" s="893"/>
      <c r="I3486" s="931"/>
      <c r="J3486" s="931"/>
      <c r="K3486" s="931"/>
      <c r="L3486" s="920"/>
      <c r="M3486" s="920"/>
      <c r="N3486" s="920"/>
      <c r="S3486" s="919"/>
    </row>
    <row r="3487" spans="1:19" ht="12.75" customHeight="1" x14ac:dyDescent="0.15">
      <c r="A3487" s="935">
        <v>3482</v>
      </c>
      <c r="B3487" s="919"/>
      <c r="C3487" s="920"/>
      <c r="D3487" s="931"/>
      <c r="E3487" s="893" t="b">
        <f t="shared" ca="1" si="137"/>
        <v>1</v>
      </c>
      <c r="F3487" s="893" t="str">
        <f t="array" aca="1" ref="F3487" ca="1">IF(G3487&lt;&gt;"",INDIRECT("'"&amp;G3487&amp;"'!"&amp;H3487),"")</f>
        <v/>
      </c>
      <c r="G3487" s="560"/>
      <c r="H3487" s="893"/>
      <c r="I3487" s="931"/>
      <c r="J3487" s="931"/>
      <c r="K3487" s="931"/>
      <c r="L3487" s="920"/>
      <c r="M3487" s="920"/>
      <c r="N3487" s="920"/>
      <c r="S3487" s="919"/>
    </row>
    <row r="3488" spans="1:19" ht="12.75" customHeight="1" x14ac:dyDescent="0.15">
      <c r="A3488" s="935">
        <v>3483</v>
      </c>
      <c r="B3488" s="919"/>
      <c r="C3488" s="920"/>
      <c r="D3488" s="931"/>
      <c r="E3488" s="893" t="b">
        <f t="shared" ca="1" si="137"/>
        <v>1</v>
      </c>
      <c r="F3488" s="893" t="str">
        <f t="array" aca="1" ref="F3488" ca="1">IF(G3488&lt;&gt;"",INDIRECT("'"&amp;G3488&amp;"'!"&amp;H3488),"")</f>
        <v/>
      </c>
      <c r="G3488" s="560"/>
      <c r="H3488" s="893"/>
      <c r="I3488" s="931"/>
      <c r="J3488" s="931"/>
      <c r="K3488" s="931"/>
      <c r="L3488" s="920"/>
      <c r="M3488" s="920"/>
      <c r="N3488" s="920"/>
      <c r="S3488" s="919"/>
    </row>
    <row r="3489" spans="1:19" ht="12.75" customHeight="1" x14ac:dyDescent="0.15">
      <c r="A3489" s="935">
        <v>3484</v>
      </c>
      <c r="B3489" s="919"/>
      <c r="C3489" s="920"/>
      <c r="D3489" s="931"/>
      <c r="E3489" s="893" t="b">
        <f t="shared" ca="1" si="137"/>
        <v>1</v>
      </c>
      <c r="F3489" s="893" t="str">
        <f t="array" aca="1" ref="F3489" ca="1">IF(G3489&lt;&gt;"",INDIRECT("'"&amp;G3489&amp;"'!"&amp;H3489),"")</f>
        <v/>
      </c>
      <c r="G3489" s="560"/>
      <c r="H3489" s="893"/>
      <c r="I3489" s="931"/>
      <c r="J3489" s="931"/>
      <c r="K3489" s="931"/>
      <c r="L3489" s="920"/>
      <c r="M3489" s="920"/>
      <c r="N3489" s="920"/>
      <c r="S3489" s="919"/>
    </row>
    <row r="3490" spans="1:19" ht="12.75" customHeight="1" x14ac:dyDescent="0.15">
      <c r="A3490" s="914">
        <v>3485</v>
      </c>
      <c r="B3490" s="929">
        <f>'CashSum 5'!K3</f>
        <v>0</v>
      </c>
      <c r="C3490" s="930">
        <f>A3490-B3490</f>
        <v>3485</v>
      </c>
      <c r="D3490" s="920"/>
      <c r="E3490" s="893" t="b">
        <f t="shared" ca="1" si="137"/>
        <v>1</v>
      </c>
      <c r="F3490" s="932">
        <f t="array" aca="1" ref="F3490" ca="1">IF(G3490&lt;&gt;"",INDIRECT("'"&amp;G3490&amp;"'!"&amp;H3490),"")</f>
        <v>0</v>
      </c>
      <c r="G3490" s="560" t="s">
        <v>4698</v>
      </c>
      <c r="H3490" s="893" t="s">
        <v>5544</v>
      </c>
      <c r="I3490" s="920"/>
      <c r="J3490" s="920"/>
      <c r="K3490" s="920"/>
      <c r="L3490" s="920"/>
      <c r="M3490" s="920"/>
      <c r="N3490" s="920"/>
      <c r="S3490" s="929"/>
    </row>
    <row r="3491" spans="1:19" ht="12.75" customHeight="1" x14ac:dyDescent="0.15">
      <c r="A3491" s="935">
        <v>3486</v>
      </c>
      <c r="B3491" s="919"/>
      <c r="C3491" s="920"/>
      <c r="D3491" s="920"/>
      <c r="E3491" s="893" t="b">
        <f t="shared" ca="1" si="137"/>
        <v>1</v>
      </c>
      <c r="F3491" s="893" t="str">
        <f t="array" aca="1" ref="F3491" ca="1">IF(G3491&lt;&gt;"",INDIRECT("'"&amp;G3491&amp;"'!"&amp;H3491),"")</f>
        <v/>
      </c>
      <c r="G3491" s="560"/>
      <c r="H3491" s="893"/>
      <c r="I3491" s="920"/>
      <c r="J3491" s="920"/>
      <c r="K3491" s="920"/>
      <c r="L3491" s="920"/>
      <c r="M3491" s="920"/>
      <c r="N3491" s="920"/>
      <c r="S3491" s="919"/>
    </row>
    <row r="3492" spans="1:19" ht="12.75" customHeight="1" x14ac:dyDescent="0.15">
      <c r="A3492" s="935">
        <v>3487</v>
      </c>
      <c r="B3492" s="919"/>
      <c r="C3492" s="920"/>
      <c r="D3492" s="920"/>
      <c r="E3492" s="893" t="b">
        <f t="shared" ca="1" si="137"/>
        <v>1</v>
      </c>
      <c r="F3492" s="893" t="str">
        <f t="array" aca="1" ref="F3492" ca="1">IF(G3492&lt;&gt;"",INDIRECT("'"&amp;G3492&amp;"'!"&amp;H3492),"")</f>
        <v/>
      </c>
      <c r="G3492" s="560"/>
      <c r="H3492" s="893"/>
      <c r="I3492" s="920"/>
      <c r="J3492" s="920"/>
      <c r="K3492" s="920"/>
      <c r="L3492" s="920"/>
      <c r="M3492" s="920"/>
      <c r="N3492" s="920"/>
      <c r="S3492" s="919"/>
    </row>
    <row r="3493" spans="1:19" ht="12.75" customHeight="1" x14ac:dyDescent="0.15">
      <c r="A3493" s="935">
        <v>3488</v>
      </c>
      <c r="B3493" s="919"/>
      <c r="C3493" s="920"/>
      <c r="D3493" s="920"/>
      <c r="E3493" s="893" t="b">
        <f t="shared" ca="1" si="137"/>
        <v>1</v>
      </c>
      <c r="F3493" s="893" t="str">
        <f t="array" aca="1" ref="F3493" ca="1">IF(G3493&lt;&gt;"",INDIRECT("'"&amp;G3493&amp;"'!"&amp;H3493),"")</f>
        <v/>
      </c>
      <c r="G3493" s="560"/>
      <c r="H3493" s="893"/>
      <c r="I3493" s="920"/>
      <c r="J3493" s="920"/>
      <c r="K3493" s="920"/>
      <c r="L3493" s="920"/>
      <c r="M3493" s="920"/>
      <c r="N3493" s="920"/>
      <c r="S3493" s="919"/>
    </row>
    <row r="3494" spans="1:19" ht="12.75" customHeight="1" x14ac:dyDescent="0.15">
      <c r="A3494" s="935">
        <v>3489</v>
      </c>
      <c r="B3494" s="919"/>
      <c r="C3494" s="920"/>
      <c r="D3494" s="920"/>
      <c r="E3494" s="893" t="b">
        <f t="shared" ca="1" si="137"/>
        <v>1</v>
      </c>
      <c r="F3494" s="893" t="str">
        <f t="array" aca="1" ref="F3494" ca="1">IF(G3494&lt;&gt;"",INDIRECT("'"&amp;G3494&amp;"'!"&amp;H3494),"")</f>
        <v/>
      </c>
      <c r="G3494" s="560"/>
      <c r="H3494" s="893"/>
      <c r="I3494" s="920"/>
      <c r="J3494" s="920"/>
      <c r="K3494" s="920"/>
      <c r="L3494" s="920"/>
      <c r="M3494" s="920"/>
      <c r="N3494" s="920"/>
      <c r="S3494" s="919"/>
    </row>
    <row r="3495" spans="1:19" ht="12.75" customHeight="1" x14ac:dyDescent="0.15">
      <c r="A3495" s="935">
        <v>3490</v>
      </c>
      <c r="B3495" s="919"/>
      <c r="C3495" s="920"/>
      <c r="D3495" s="920"/>
      <c r="E3495" s="893" t="b">
        <f t="shared" ca="1" si="137"/>
        <v>1</v>
      </c>
      <c r="F3495" s="893" t="str">
        <f t="array" aca="1" ref="F3495" ca="1">IF(G3495&lt;&gt;"",INDIRECT("'"&amp;G3495&amp;"'!"&amp;H3495),"")</f>
        <v/>
      </c>
      <c r="G3495" s="560"/>
      <c r="H3495" s="893"/>
      <c r="I3495" s="920"/>
      <c r="J3495" s="920"/>
      <c r="K3495" s="920"/>
      <c r="L3495" s="920"/>
      <c r="M3495" s="920"/>
      <c r="N3495" s="920"/>
      <c r="S3495" s="919"/>
    </row>
    <row r="3496" spans="1:19" ht="12.75" customHeight="1" x14ac:dyDescent="0.15">
      <c r="A3496" s="935">
        <v>3491</v>
      </c>
      <c r="B3496" s="919"/>
      <c r="C3496" s="920"/>
      <c r="D3496" s="920"/>
      <c r="E3496" s="893" t="b">
        <f t="shared" ca="1" si="137"/>
        <v>1</v>
      </c>
      <c r="F3496" s="893" t="str">
        <f t="array" aca="1" ref="F3496" ca="1">IF(G3496&lt;&gt;"",INDIRECT("'"&amp;G3496&amp;"'!"&amp;H3496),"")</f>
        <v/>
      </c>
      <c r="G3496" s="560"/>
      <c r="H3496" s="893"/>
      <c r="I3496" s="920"/>
      <c r="J3496" s="920"/>
      <c r="K3496" s="920"/>
      <c r="L3496" s="920"/>
      <c r="M3496" s="920"/>
      <c r="N3496" s="920"/>
      <c r="S3496" s="919"/>
    </row>
    <row r="3497" spans="1:19" ht="12.75" customHeight="1" x14ac:dyDescent="0.15">
      <c r="A3497" s="935">
        <v>3492</v>
      </c>
      <c r="B3497" s="919"/>
      <c r="C3497" s="920"/>
      <c r="D3497" s="920"/>
      <c r="E3497" s="893" t="b">
        <f t="shared" ca="1" si="137"/>
        <v>1</v>
      </c>
      <c r="F3497" s="893" t="str">
        <f t="array" aca="1" ref="F3497" ca="1">IF(G3497&lt;&gt;"",INDIRECT("'"&amp;G3497&amp;"'!"&amp;H3497),"")</f>
        <v/>
      </c>
      <c r="G3497" s="560"/>
      <c r="H3497" s="893"/>
      <c r="I3497" s="920"/>
      <c r="J3497" s="920"/>
      <c r="K3497" s="920"/>
      <c r="L3497" s="920"/>
      <c r="M3497" s="920"/>
      <c r="N3497" s="920"/>
      <c r="S3497" s="919"/>
    </row>
    <row r="3498" spans="1:19" ht="12.75" customHeight="1" x14ac:dyDescent="0.15">
      <c r="A3498" s="935">
        <v>3493</v>
      </c>
      <c r="B3498" s="919"/>
      <c r="C3498" s="920"/>
      <c r="D3498" s="920" t="s">
        <v>4732</v>
      </c>
      <c r="E3498" s="893" t="b">
        <f t="shared" ca="1" si="137"/>
        <v>1</v>
      </c>
      <c r="F3498" s="893" t="str">
        <f t="array" aca="1" ref="F3498" ca="1">IF(G3498&lt;&gt;"",INDIRECT("'"&amp;G3498&amp;"'!"&amp;H3498),"")</f>
        <v/>
      </c>
      <c r="G3498" s="560"/>
      <c r="H3498" s="893"/>
      <c r="I3498" s="920"/>
      <c r="J3498" s="920"/>
      <c r="K3498" s="920"/>
      <c r="L3498" s="920"/>
      <c r="M3498" s="920"/>
      <c r="N3498" s="920"/>
      <c r="S3498" s="919"/>
    </row>
    <row r="3499" spans="1:19" ht="12.75" customHeight="1" x14ac:dyDescent="0.15">
      <c r="A3499" s="935">
        <v>3494</v>
      </c>
      <c r="B3499" s="919"/>
      <c r="C3499" s="920"/>
      <c r="D3499" s="920"/>
      <c r="E3499" s="893" t="b">
        <f t="shared" ca="1" si="137"/>
        <v>1</v>
      </c>
      <c r="F3499" s="893" t="str">
        <f t="array" aca="1" ref="F3499" ca="1">IF(G3499&lt;&gt;"",INDIRECT("'"&amp;G3499&amp;"'!"&amp;H3499),"")</f>
        <v/>
      </c>
      <c r="G3499" s="560"/>
      <c r="H3499" s="893"/>
      <c r="I3499" s="920"/>
      <c r="J3499" s="920"/>
      <c r="K3499" s="920"/>
      <c r="L3499" s="920"/>
      <c r="M3499" s="920"/>
      <c r="N3499" s="920"/>
      <c r="S3499" s="919"/>
    </row>
    <row r="3500" spans="1:19" ht="12.75" customHeight="1" x14ac:dyDescent="0.15">
      <c r="A3500" s="935">
        <v>3495</v>
      </c>
      <c r="B3500" s="919"/>
      <c r="C3500" s="920"/>
      <c r="D3500" s="920" t="s">
        <v>4732</v>
      </c>
      <c r="E3500" s="893" t="b">
        <f t="shared" ca="1" si="137"/>
        <v>1</v>
      </c>
      <c r="F3500" s="893" t="str">
        <f t="array" aca="1" ref="F3500" ca="1">IF(G3500&lt;&gt;"",INDIRECT("'"&amp;G3500&amp;"'!"&amp;H3500),"")</f>
        <v/>
      </c>
      <c r="G3500" s="560"/>
      <c r="H3500" s="893"/>
      <c r="I3500" s="920"/>
      <c r="J3500" s="920"/>
      <c r="K3500" s="920"/>
      <c r="L3500" s="920"/>
      <c r="M3500" s="920"/>
      <c r="N3500" s="920"/>
      <c r="S3500" s="919"/>
    </row>
    <row r="3501" spans="1:19" ht="12.75" customHeight="1" x14ac:dyDescent="0.15">
      <c r="A3501" s="935">
        <v>3496</v>
      </c>
      <c r="B3501" s="919"/>
      <c r="C3501" s="920"/>
      <c r="D3501" s="920"/>
      <c r="E3501" s="893" t="b">
        <f t="shared" ca="1" si="137"/>
        <v>1</v>
      </c>
      <c r="F3501" s="893" t="str">
        <f t="array" aca="1" ref="F3501" ca="1">IF(G3501&lt;&gt;"",INDIRECT("'"&amp;G3501&amp;"'!"&amp;H3501),"")</f>
        <v/>
      </c>
      <c r="G3501" s="560"/>
      <c r="H3501" s="893"/>
      <c r="I3501" s="920"/>
      <c r="J3501" s="920"/>
      <c r="K3501" s="920"/>
      <c r="L3501" s="920"/>
      <c r="M3501" s="920"/>
      <c r="N3501" s="920"/>
      <c r="S3501" s="919"/>
    </row>
    <row r="3502" spans="1:19" ht="12.75" customHeight="1" x14ac:dyDescent="0.15">
      <c r="A3502" s="935">
        <v>3497</v>
      </c>
      <c r="B3502" s="919"/>
      <c r="C3502" s="920"/>
      <c r="D3502" s="920"/>
      <c r="E3502" s="893" t="b">
        <f t="shared" ca="1" si="137"/>
        <v>1</v>
      </c>
      <c r="F3502" s="893" t="str">
        <f t="array" aca="1" ref="F3502" ca="1">IF(G3502&lt;&gt;"",INDIRECT("'"&amp;G3502&amp;"'!"&amp;H3502),"")</f>
        <v/>
      </c>
      <c r="G3502" s="560"/>
      <c r="H3502" s="893"/>
      <c r="I3502" s="920"/>
      <c r="J3502" s="920"/>
      <c r="K3502" s="920"/>
      <c r="L3502" s="920"/>
      <c r="M3502" s="920"/>
      <c r="N3502" s="920"/>
      <c r="S3502" s="919"/>
    </row>
    <row r="3503" spans="1:19" ht="12.75" customHeight="1" x14ac:dyDescent="0.15">
      <c r="A3503" s="935">
        <v>3498</v>
      </c>
      <c r="B3503" s="919"/>
      <c r="C3503" s="920"/>
      <c r="D3503" s="920"/>
      <c r="E3503" s="893" t="b">
        <f t="shared" ca="1" si="137"/>
        <v>1</v>
      </c>
      <c r="F3503" s="893" t="str">
        <f t="array" aca="1" ref="F3503" ca="1">IF(G3503&lt;&gt;"",INDIRECT("'"&amp;G3503&amp;"'!"&amp;H3503),"")</f>
        <v/>
      </c>
      <c r="G3503" s="560"/>
      <c r="H3503" s="893"/>
      <c r="I3503" s="920"/>
      <c r="J3503" s="920"/>
      <c r="K3503" s="920"/>
      <c r="L3503" s="920"/>
      <c r="M3503" s="920"/>
      <c r="N3503" s="920"/>
      <c r="S3503" s="919"/>
    </row>
    <row r="3504" spans="1:19" ht="12.75" customHeight="1" x14ac:dyDescent="0.15">
      <c r="A3504" s="935">
        <v>3499</v>
      </c>
      <c r="B3504" s="919"/>
      <c r="C3504" s="920"/>
      <c r="D3504" s="920"/>
      <c r="E3504" s="893" t="b">
        <f t="shared" ca="1" si="137"/>
        <v>1</v>
      </c>
      <c r="F3504" s="893" t="str">
        <f t="array" aca="1" ref="F3504" ca="1">IF(G3504&lt;&gt;"",INDIRECT("'"&amp;G3504&amp;"'!"&amp;H3504),"")</f>
        <v/>
      </c>
      <c r="G3504" s="560"/>
      <c r="H3504" s="893"/>
      <c r="I3504" s="920"/>
      <c r="J3504" s="920"/>
      <c r="K3504" s="920"/>
      <c r="L3504" s="920"/>
      <c r="M3504" s="920"/>
      <c r="N3504" s="920"/>
      <c r="S3504" s="919"/>
    </row>
    <row r="3505" spans="1:19" ht="12.75" customHeight="1" x14ac:dyDescent="0.15">
      <c r="A3505" s="935">
        <v>3500</v>
      </c>
      <c r="B3505" s="919"/>
      <c r="C3505" s="920"/>
      <c r="D3505" s="920"/>
      <c r="E3505" s="893" t="b">
        <f t="shared" ca="1" si="137"/>
        <v>1</v>
      </c>
      <c r="F3505" s="893" t="str">
        <f t="array" aca="1" ref="F3505" ca="1">IF(G3505&lt;&gt;"",INDIRECT("'"&amp;G3505&amp;"'!"&amp;H3505),"")</f>
        <v/>
      </c>
      <c r="G3505" s="560"/>
      <c r="H3505" s="893"/>
      <c r="I3505" s="920"/>
      <c r="J3505" s="920"/>
      <c r="K3505" s="920"/>
      <c r="L3505" s="920"/>
      <c r="M3505" s="920"/>
      <c r="N3505" s="920"/>
      <c r="S3505" s="919"/>
    </row>
    <row r="3506" spans="1:19" ht="12.75" customHeight="1" x14ac:dyDescent="0.15">
      <c r="A3506" s="935">
        <v>3501</v>
      </c>
      <c r="B3506" s="919"/>
      <c r="C3506" s="920"/>
      <c r="D3506" s="920"/>
      <c r="E3506" s="893" t="b">
        <f t="shared" ca="1" si="137"/>
        <v>1</v>
      </c>
      <c r="F3506" s="893" t="str">
        <f t="array" aca="1" ref="F3506" ca="1">IF(G3506&lt;&gt;"",INDIRECT("'"&amp;G3506&amp;"'!"&amp;H3506),"")</f>
        <v/>
      </c>
      <c r="G3506" s="560"/>
      <c r="H3506" s="893"/>
      <c r="I3506" s="920"/>
      <c r="J3506" s="920"/>
      <c r="K3506" s="920"/>
      <c r="L3506" s="920"/>
      <c r="M3506" s="920"/>
      <c r="N3506" s="920"/>
      <c r="S3506" s="919"/>
    </row>
    <row r="3507" spans="1:19" ht="12.75" customHeight="1" x14ac:dyDescent="0.15">
      <c r="A3507" s="935">
        <v>3502</v>
      </c>
      <c r="B3507" s="919"/>
      <c r="C3507" s="920"/>
      <c r="D3507" s="920"/>
      <c r="E3507" s="893" t="b">
        <f t="shared" ca="1" si="137"/>
        <v>1</v>
      </c>
      <c r="F3507" s="893" t="str">
        <f t="array" aca="1" ref="F3507" ca="1">IF(G3507&lt;&gt;"",INDIRECT("'"&amp;G3507&amp;"'!"&amp;H3507),"")</f>
        <v/>
      </c>
      <c r="G3507" s="560"/>
      <c r="H3507" s="893"/>
      <c r="I3507" s="920"/>
      <c r="J3507" s="920"/>
      <c r="K3507" s="920"/>
      <c r="L3507" s="920"/>
      <c r="M3507" s="920"/>
      <c r="N3507" s="920"/>
      <c r="S3507" s="919"/>
    </row>
    <row r="3508" spans="1:19" ht="12.75" customHeight="1" x14ac:dyDescent="0.15">
      <c r="A3508" s="935">
        <v>3503</v>
      </c>
      <c r="B3508" s="919"/>
      <c r="C3508" s="920"/>
      <c r="D3508" s="920"/>
      <c r="E3508" s="893" t="b">
        <f t="shared" ca="1" si="137"/>
        <v>1</v>
      </c>
      <c r="F3508" s="893" t="str">
        <f t="array" aca="1" ref="F3508" ca="1">IF(G3508&lt;&gt;"",INDIRECT("'"&amp;G3508&amp;"'!"&amp;H3508),"")</f>
        <v/>
      </c>
      <c r="G3508" s="560"/>
      <c r="H3508" s="893"/>
      <c r="I3508" s="920"/>
      <c r="J3508" s="920"/>
      <c r="K3508" s="920"/>
      <c r="L3508" s="920"/>
      <c r="M3508" s="920"/>
      <c r="N3508" s="920"/>
      <c r="S3508" s="919"/>
    </row>
    <row r="3509" spans="1:19" ht="12.75" customHeight="1" x14ac:dyDescent="0.15">
      <c r="A3509" s="935">
        <v>3504</v>
      </c>
      <c r="B3509" s="919"/>
      <c r="C3509" s="920"/>
      <c r="D3509" s="920"/>
      <c r="E3509" s="893" t="b">
        <f t="shared" ca="1" si="137"/>
        <v>1</v>
      </c>
      <c r="F3509" s="893" t="str">
        <f t="array" aca="1" ref="F3509" ca="1">IF(G3509&lt;&gt;"",INDIRECT("'"&amp;G3509&amp;"'!"&amp;H3509),"")</f>
        <v/>
      </c>
      <c r="G3509" s="560"/>
      <c r="H3509" s="893"/>
      <c r="I3509" s="920"/>
      <c r="J3509" s="920"/>
      <c r="K3509" s="920"/>
      <c r="L3509" s="920"/>
      <c r="M3509" s="920"/>
      <c r="N3509" s="920"/>
      <c r="S3509" s="919"/>
    </row>
    <row r="3510" spans="1:19" ht="12.75" customHeight="1" x14ac:dyDescent="0.15">
      <c r="A3510" s="935">
        <v>3505</v>
      </c>
      <c r="B3510" s="919"/>
      <c r="C3510" s="920"/>
      <c r="D3510" s="920"/>
      <c r="E3510" s="893" t="b">
        <f t="shared" ca="1" si="137"/>
        <v>1</v>
      </c>
      <c r="F3510" s="893" t="str">
        <f t="array" aca="1" ref="F3510" ca="1">IF(G3510&lt;&gt;"",INDIRECT("'"&amp;G3510&amp;"'!"&amp;H3510),"")</f>
        <v/>
      </c>
      <c r="G3510" s="560"/>
      <c r="H3510" s="893"/>
      <c r="I3510" s="920"/>
      <c r="J3510" s="920"/>
      <c r="K3510" s="920"/>
      <c r="L3510" s="920"/>
      <c r="M3510" s="920"/>
      <c r="N3510" s="920"/>
      <c r="S3510" s="919"/>
    </row>
    <row r="3511" spans="1:19" ht="12.75" customHeight="1" x14ac:dyDescent="0.15">
      <c r="A3511" s="935">
        <v>3506</v>
      </c>
      <c r="B3511" s="919"/>
      <c r="C3511" s="920"/>
      <c r="D3511" s="920"/>
      <c r="E3511" s="893" t="b">
        <f t="shared" ca="1" si="137"/>
        <v>1</v>
      </c>
      <c r="F3511" s="893" t="str">
        <f t="array" aca="1" ref="F3511" ca="1">IF(G3511&lt;&gt;"",INDIRECT("'"&amp;G3511&amp;"'!"&amp;H3511),"")</f>
        <v/>
      </c>
      <c r="G3511" s="560"/>
      <c r="H3511" s="893"/>
      <c r="I3511" s="920"/>
      <c r="J3511" s="920"/>
      <c r="K3511" s="920"/>
      <c r="L3511" s="920"/>
      <c r="M3511" s="920"/>
      <c r="N3511" s="920"/>
      <c r="S3511" s="919"/>
    </row>
    <row r="3512" spans="1:19" ht="12.75" customHeight="1" x14ac:dyDescent="0.15">
      <c r="A3512" s="935">
        <v>3507</v>
      </c>
      <c r="B3512" s="919"/>
      <c r="C3512" s="920"/>
      <c r="D3512" s="920"/>
      <c r="E3512" s="893" t="b">
        <f t="shared" ca="1" si="137"/>
        <v>1</v>
      </c>
      <c r="F3512" s="893" t="str">
        <f t="array" aca="1" ref="F3512" ca="1">IF(G3512&lt;&gt;"",INDIRECT("'"&amp;G3512&amp;"'!"&amp;H3512),"")</f>
        <v/>
      </c>
      <c r="G3512" s="560"/>
      <c r="H3512" s="893"/>
      <c r="I3512" s="920"/>
      <c r="J3512" s="920"/>
      <c r="K3512" s="920"/>
      <c r="L3512" s="920"/>
      <c r="M3512" s="920"/>
      <c r="N3512" s="920"/>
      <c r="S3512" s="919"/>
    </row>
    <row r="3513" spans="1:19" ht="12.75" customHeight="1" x14ac:dyDescent="0.15">
      <c r="A3513" s="914">
        <v>3508</v>
      </c>
      <c r="B3513" s="929">
        <f>'BudgetSum 2-4'!K5</f>
        <v>0</v>
      </c>
      <c r="C3513" s="930">
        <f t="shared" ref="C3513:C3528" si="145">A3513-B3513</f>
        <v>3508</v>
      </c>
      <c r="D3513" s="920"/>
      <c r="E3513" s="893" t="b">
        <f t="shared" ca="1" si="137"/>
        <v>1</v>
      </c>
      <c r="F3513" s="932">
        <f t="array" aca="1" ref="F3513" ca="1">IF(G3513&lt;&gt;"",INDIRECT("'"&amp;G3513&amp;"'!"&amp;H3513),"")</f>
        <v>0</v>
      </c>
      <c r="G3513" s="560" t="s">
        <v>4690</v>
      </c>
      <c r="H3513" s="893" t="s">
        <v>5045</v>
      </c>
      <c r="I3513" s="920"/>
      <c r="J3513" s="920"/>
      <c r="K3513" s="920"/>
      <c r="L3513" s="920"/>
      <c r="M3513" s="920"/>
      <c r="N3513" s="920"/>
      <c r="S3513" s="919"/>
    </row>
    <row r="3514" spans="1:19" ht="12.75" customHeight="1" x14ac:dyDescent="0.15">
      <c r="A3514" s="914">
        <v>3509</v>
      </c>
      <c r="B3514" s="929">
        <f>'BudgetSum 2-4'!K7</f>
        <v>0</v>
      </c>
      <c r="C3514" s="930">
        <f t="shared" si="145"/>
        <v>3509</v>
      </c>
      <c r="D3514" s="920"/>
      <c r="E3514" s="893" t="b">
        <f t="shared" ca="1" si="137"/>
        <v>1</v>
      </c>
      <c r="F3514" s="932">
        <f t="array" aca="1" ref="F3514" ca="1">IF(G3514&lt;&gt;"",INDIRECT("'"&amp;G3514&amp;"'!"&amp;H3514),"")</f>
        <v>0</v>
      </c>
      <c r="G3514" s="560" t="s">
        <v>4690</v>
      </c>
      <c r="H3514" s="893" t="s">
        <v>5545</v>
      </c>
      <c r="I3514" s="920"/>
      <c r="J3514" s="920"/>
      <c r="K3514" s="920"/>
      <c r="L3514" s="920"/>
      <c r="M3514" s="920"/>
      <c r="N3514" s="920"/>
      <c r="S3514" s="919"/>
    </row>
    <row r="3515" spans="1:19" ht="12.75" customHeight="1" x14ac:dyDescent="0.15">
      <c r="A3515" s="914">
        <v>3510</v>
      </c>
      <c r="B3515" s="929">
        <f>'BudgetSum 2-4'!K9</f>
        <v>0</v>
      </c>
      <c r="C3515" s="930">
        <f t="shared" si="145"/>
        <v>3510</v>
      </c>
      <c r="D3515" s="920"/>
      <c r="E3515" s="893" t="b">
        <f t="shared" ca="1" si="137"/>
        <v>1</v>
      </c>
      <c r="F3515" s="932">
        <f t="array" aca="1" ref="F3515" ca="1">IF(G3515&lt;&gt;"",INDIRECT("'"&amp;G3515&amp;"'!"&amp;H3515),"")</f>
        <v>0</v>
      </c>
      <c r="G3515" s="560" t="s">
        <v>4690</v>
      </c>
      <c r="H3515" s="893" t="s">
        <v>5546</v>
      </c>
      <c r="I3515" s="920"/>
      <c r="J3515" s="920"/>
      <c r="K3515" s="920"/>
      <c r="L3515" s="920"/>
      <c r="M3515" s="920"/>
      <c r="N3515" s="920"/>
      <c r="S3515" s="919"/>
    </row>
    <row r="3516" spans="1:19" ht="12.75" customHeight="1" x14ac:dyDescent="0.15">
      <c r="A3516" s="914">
        <v>3511</v>
      </c>
      <c r="B3516" s="929">
        <f>'BudgetSum 2-4'!K14</f>
        <v>0</v>
      </c>
      <c r="C3516" s="930">
        <f t="shared" si="145"/>
        <v>3511</v>
      </c>
      <c r="D3516" s="920"/>
      <c r="E3516" s="893" t="b">
        <f t="shared" ca="1" si="137"/>
        <v>1</v>
      </c>
      <c r="F3516" s="932">
        <f t="array" aca="1" ref="F3516" ca="1">IF(G3516&lt;&gt;"",INDIRECT("'"&amp;G3516&amp;"'!"&amp;H3516),"")</f>
        <v>0</v>
      </c>
      <c r="G3516" s="560" t="s">
        <v>4690</v>
      </c>
      <c r="H3516" s="893" t="s">
        <v>5046</v>
      </c>
      <c r="I3516" s="920"/>
      <c r="J3516" s="920"/>
      <c r="K3516" s="920"/>
      <c r="L3516" s="920"/>
      <c r="M3516" s="920"/>
      <c r="N3516" s="920"/>
      <c r="S3516" s="919"/>
    </row>
    <row r="3517" spans="1:19" ht="12.75" customHeight="1" x14ac:dyDescent="0.15">
      <c r="A3517" s="914">
        <v>3512</v>
      </c>
      <c r="B3517" s="929">
        <f>'BudgetSum 2-4'!K16</f>
        <v>0</v>
      </c>
      <c r="C3517" s="930">
        <f t="shared" si="145"/>
        <v>3512</v>
      </c>
      <c r="D3517" s="920"/>
      <c r="E3517" s="893" t="b">
        <f t="shared" ca="1" si="137"/>
        <v>1</v>
      </c>
      <c r="F3517" s="932">
        <f t="array" aca="1" ref="F3517" ca="1">IF(G3517&lt;&gt;"",INDIRECT("'"&amp;G3517&amp;"'!"&amp;H3517),"")</f>
        <v>0</v>
      </c>
      <c r="G3517" s="560" t="s">
        <v>4690</v>
      </c>
      <c r="H3517" s="893" t="s">
        <v>4781</v>
      </c>
      <c r="I3517" s="920"/>
      <c r="J3517" s="920"/>
      <c r="K3517" s="920"/>
      <c r="L3517" s="920"/>
      <c r="M3517" s="920"/>
      <c r="N3517" s="920"/>
      <c r="S3517" s="919"/>
    </row>
    <row r="3518" spans="1:19" ht="12.75" customHeight="1" x14ac:dyDescent="0.15">
      <c r="A3518" s="914">
        <v>3513</v>
      </c>
      <c r="B3518" s="929">
        <f>'BudgetSum 2-4'!K17</f>
        <v>0</v>
      </c>
      <c r="C3518" s="930">
        <f t="shared" si="145"/>
        <v>3513</v>
      </c>
      <c r="D3518" s="920"/>
      <c r="E3518" s="893" t="b">
        <f t="shared" ca="1" si="137"/>
        <v>1</v>
      </c>
      <c r="F3518" s="932">
        <f t="array" aca="1" ref="F3518" ca="1">IF(G3518&lt;&gt;"",INDIRECT("'"&amp;G3518&amp;"'!"&amp;H3518),"")</f>
        <v>0</v>
      </c>
      <c r="G3518" s="560" t="s">
        <v>4690</v>
      </c>
      <c r="H3518" s="893" t="s">
        <v>4782</v>
      </c>
      <c r="I3518" s="920"/>
      <c r="J3518" s="920"/>
      <c r="K3518" s="920"/>
      <c r="L3518" s="920"/>
      <c r="M3518" s="920"/>
      <c r="N3518" s="920"/>
      <c r="S3518" s="919"/>
    </row>
    <row r="3519" spans="1:19" ht="12.75" customHeight="1" x14ac:dyDescent="0.15">
      <c r="A3519" s="914">
        <v>3514</v>
      </c>
      <c r="B3519" s="929">
        <f>'BudgetSum 2-4'!K19</f>
        <v>0</v>
      </c>
      <c r="C3519" s="930">
        <f t="shared" si="145"/>
        <v>3514</v>
      </c>
      <c r="D3519" s="920"/>
      <c r="E3519" s="893" t="b">
        <f t="shared" ca="1" si="137"/>
        <v>1</v>
      </c>
      <c r="F3519" s="932">
        <f t="array" aca="1" ref="F3519" ca="1">IF(G3519&lt;&gt;"",INDIRECT("'"&amp;G3519&amp;"'!"&amp;H3519),"")</f>
        <v>0</v>
      </c>
      <c r="G3519" s="560" t="s">
        <v>4690</v>
      </c>
      <c r="H3519" s="893" t="s">
        <v>4783</v>
      </c>
      <c r="I3519" s="920"/>
      <c r="J3519" s="920"/>
      <c r="K3519" s="920"/>
      <c r="L3519" s="920"/>
      <c r="M3519" s="920"/>
      <c r="N3519" s="920"/>
      <c r="S3519" s="919"/>
    </row>
    <row r="3520" spans="1:19" ht="12.75" customHeight="1" x14ac:dyDescent="0.15">
      <c r="A3520" s="914">
        <v>3515</v>
      </c>
      <c r="B3520" s="929">
        <f>'BudgetSum 2-4'!K22</f>
        <v>0</v>
      </c>
      <c r="C3520" s="930">
        <f t="shared" si="145"/>
        <v>3515</v>
      </c>
      <c r="D3520" s="920"/>
      <c r="E3520" s="893" t="b">
        <f t="shared" ca="1" si="137"/>
        <v>1</v>
      </c>
      <c r="F3520" s="932">
        <f t="array" aca="1" ref="F3520" ca="1">IF(G3520&lt;&gt;"",INDIRECT("'"&amp;G3520&amp;"'!"&amp;H3520),"")</f>
        <v>0</v>
      </c>
      <c r="G3520" s="560" t="s">
        <v>4690</v>
      </c>
      <c r="H3520" s="893" t="s">
        <v>5547</v>
      </c>
      <c r="I3520" s="920"/>
      <c r="J3520" s="920"/>
      <c r="K3520" s="920"/>
      <c r="L3520" s="920"/>
      <c r="M3520" s="920"/>
      <c r="N3520" s="920"/>
      <c r="S3520" s="919"/>
    </row>
    <row r="3521" spans="1:19" ht="12.75" customHeight="1" x14ac:dyDescent="0.15">
      <c r="A3521" s="914">
        <v>3516</v>
      </c>
      <c r="B3521" s="929">
        <f>'BudgetSum 2-4'!K28</f>
        <v>0</v>
      </c>
      <c r="C3521" s="930">
        <f t="shared" si="145"/>
        <v>3516</v>
      </c>
      <c r="D3521" s="920"/>
      <c r="E3521" s="893" t="b">
        <f t="shared" ca="1" si="137"/>
        <v>1</v>
      </c>
      <c r="F3521" s="932">
        <f t="array" aca="1" ref="F3521" ca="1">IF(G3521&lt;&gt;"",INDIRECT("'"&amp;G3521&amp;"'!"&amp;H3521),"")</f>
        <v>0</v>
      </c>
      <c r="G3521" s="560" t="s">
        <v>4690</v>
      </c>
      <c r="H3521" s="893" t="s">
        <v>5548</v>
      </c>
      <c r="I3521" s="920"/>
      <c r="J3521" s="920"/>
      <c r="K3521" s="920"/>
      <c r="L3521" s="920"/>
      <c r="M3521" s="920"/>
      <c r="N3521" s="920"/>
      <c r="S3521" s="919"/>
    </row>
    <row r="3522" spans="1:19" ht="12.75" customHeight="1" x14ac:dyDescent="0.15">
      <c r="A3522" s="914">
        <v>3517</v>
      </c>
      <c r="B3522" s="929">
        <f>'BudgetSum 2-4'!K30</f>
        <v>0</v>
      </c>
      <c r="C3522" s="930">
        <f t="shared" si="145"/>
        <v>3517</v>
      </c>
      <c r="D3522" s="920"/>
      <c r="E3522" s="893" t="b">
        <f t="shared" ca="1" si="137"/>
        <v>1</v>
      </c>
      <c r="F3522" s="932">
        <f t="array" aca="1" ref="F3522" ca="1">IF(G3522&lt;&gt;"",INDIRECT("'"&amp;G3522&amp;"'!"&amp;H3522),"")</f>
        <v>0</v>
      </c>
      <c r="G3522" s="560" t="s">
        <v>4690</v>
      </c>
      <c r="H3522" s="893" t="s">
        <v>5549</v>
      </c>
      <c r="I3522" s="920"/>
      <c r="J3522" s="920"/>
      <c r="K3522" s="920"/>
      <c r="L3522" s="920"/>
      <c r="M3522" s="920"/>
      <c r="N3522" s="920"/>
      <c r="S3522" s="919"/>
    </row>
    <row r="3523" spans="1:19" ht="12.75" customHeight="1" x14ac:dyDescent="0.15">
      <c r="A3523" s="914">
        <v>3518</v>
      </c>
      <c r="B3523" s="929">
        <f>'BudgetSum 2-4'!K35</f>
        <v>0</v>
      </c>
      <c r="C3523" s="930">
        <f t="shared" si="145"/>
        <v>3518</v>
      </c>
      <c r="D3523" s="920"/>
      <c r="E3523" s="893" t="b">
        <f t="shared" ca="1" si="137"/>
        <v>1</v>
      </c>
      <c r="F3523" s="932">
        <f t="array" aca="1" ref="F3523" ca="1">IF(G3523&lt;&gt;"",INDIRECT("'"&amp;G3523&amp;"'!"&amp;H3523),"")</f>
        <v>0</v>
      </c>
      <c r="G3523" s="560" t="s">
        <v>4690</v>
      </c>
      <c r="H3523" s="893" t="s">
        <v>5550</v>
      </c>
      <c r="I3523" s="920"/>
      <c r="J3523" s="920"/>
      <c r="K3523" s="920"/>
      <c r="L3523" s="920"/>
      <c r="M3523" s="920"/>
      <c r="N3523" s="920"/>
      <c r="S3523" s="919"/>
    </row>
    <row r="3524" spans="1:19" ht="12.75" customHeight="1" x14ac:dyDescent="0.15">
      <c r="A3524" s="914">
        <v>3519</v>
      </c>
      <c r="B3524" s="929">
        <f>'BudgetSum 2-4'!K36</f>
        <v>0</v>
      </c>
      <c r="C3524" s="930">
        <f t="shared" si="145"/>
        <v>3519</v>
      </c>
      <c r="D3524" s="920"/>
      <c r="E3524" s="893" t="b">
        <f t="shared" ca="1" si="137"/>
        <v>1</v>
      </c>
      <c r="F3524" s="932">
        <f t="array" aca="1" ref="F3524" ca="1">IF(G3524&lt;&gt;"",INDIRECT("'"&amp;G3524&amp;"'!"&amp;H3524),"")</f>
        <v>0</v>
      </c>
      <c r="G3524" s="560" t="s">
        <v>4690</v>
      </c>
      <c r="H3524" s="893" t="s">
        <v>5551</v>
      </c>
      <c r="I3524" s="920"/>
      <c r="J3524" s="920"/>
      <c r="K3524" s="920"/>
      <c r="L3524" s="920"/>
      <c r="M3524" s="920"/>
      <c r="N3524" s="920"/>
      <c r="S3524" s="919"/>
    </row>
    <row r="3525" spans="1:19" ht="12.75" customHeight="1" x14ac:dyDescent="0.15">
      <c r="A3525" s="914">
        <v>3520</v>
      </c>
      <c r="B3525" s="929">
        <f>'BudgetSum 2-4'!K37</f>
        <v>0</v>
      </c>
      <c r="C3525" s="930">
        <f t="shared" si="145"/>
        <v>3520</v>
      </c>
      <c r="D3525" s="920"/>
      <c r="E3525" s="893" t="b">
        <f t="shared" ca="1" si="137"/>
        <v>1</v>
      </c>
      <c r="F3525" s="932">
        <f t="array" aca="1" ref="F3525" ca="1">IF(G3525&lt;&gt;"",INDIRECT("'"&amp;G3525&amp;"'!"&amp;H3525),"")</f>
        <v>0</v>
      </c>
      <c r="G3525" s="560" t="s">
        <v>4690</v>
      </c>
      <c r="H3525" s="893" t="s">
        <v>5552</v>
      </c>
      <c r="I3525" s="920"/>
      <c r="J3525" s="920"/>
      <c r="K3525" s="920"/>
      <c r="L3525" s="920"/>
      <c r="M3525" s="920"/>
      <c r="N3525" s="920"/>
      <c r="S3525" s="919"/>
    </row>
    <row r="3526" spans="1:19" ht="12.75" customHeight="1" x14ac:dyDescent="0.15">
      <c r="A3526" s="914">
        <v>3521</v>
      </c>
      <c r="B3526" s="929">
        <f>'BudgetSum 2-4'!K38</f>
        <v>0</v>
      </c>
      <c r="C3526" s="930">
        <f t="shared" si="145"/>
        <v>3521</v>
      </c>
      <c r="D3526" s="920"/>
      <c r="E3526" s="893" t="b">
        <f t="shared" ca="1" si="137"/>
        <v>1</v>
      </c>
      <c r="F3526" s="932">
        <f t="array" aca="1" ref="F3526" ca="1">IF(G3526&lt;&gt;"",INDIRECT("'"&amp;G3526&amp;"'!"&amp;H3526),"")</f>
        <v>0</v>
      </c>
      <c r="G3526" s="560" t="s">
        <v>4690</v>
      </c>
      <c r="H3526" s="893" t="s">
        <v>5049</v>
      </c>
      <c r="I3526" s="920"/>
      <c r="J3526" s="920"/>
      <c r="K3526" s="920"/>
      <c r="L3526" s="920"/>
      <c r="M3526" s="920"/>
      <c r="N3526" s="920"/>
      <c r="S3526" s="919"/>
    </row>
    <row r="3527" spans="1:19" ht="12.75" customHeight="1" x14ac:dyDescent="0.15">
      <c r="A3527" s="914">
        <v>3522</v>
      </c>
      <c r="B3527" s="929">
        <f>'BudgetSum 2-4'!K45</f>
        <v>0</v>
      </c>
      <c r="C3527" s="930">
        <f t="shared" si="145"/>
        <v>3522</v>
      </c>
      <c r="D3527" s="920"/>
      <c r="E3527" s="893" t="b">
        <f t="shared" ca="1" si="137"/>
        <v>1</v>
      </c>
      <c r="F3527" s="932">
        <f t="array" aca="1" ref="F3527" ca="1">IF(G3527&lt;&gt;"",INDIRECT("'"&amp;G3527&amp;"'!"&amp;H3527),"")</f>
        <v>0</v>
      </c>
      <c r="G3527" s="560" t="s">
        <v>4690</v>
      </c>
      <c r="H3527" s="893" t="s">
        <v>5553</v>
      </c>
      <c r="I3527" s="920"/>
      <c r="J3527" s="920"/>
      <c r="K3527" s="920"/>
      <c r="L3527" s="920"/>
      <c r="M3527" s="920"/>
      <c r="N3527" s="920"/>
      <c r="S3527" s="919"/>
    </row>
    <row r="3528" spans="1:19" ht="12.75" customHeight="1" x14ac:dyDescent="0.15">
      <c r="A3528" s="914">
        <v>3523</v>
      </c>
      <c r="B3528" s="929">
        <f>'BudgetSum 2-4'!K46</f>
        <v>0</v>
      </c>
      <c r="C3528" s="930">
        <f t="shared" si="145"/>
        <v>3523</v>
      </c>
      <c r="D3528" s="920"/>
      <c r="E3528" s="893" t="b">
        <f t="shared" ca="1" si="137"/>
        <v>1</v>
      </c>
      <c r="F3528" s="932">
        <f t="array" aca="1" ref="F3528" ca="1">IF(G3528&lt;&gt;"",INDIRECT("'"&amp;G3528&amp;"'!"&amp;H3528),"")</f>
        <v>0</v>
      </c>
      <c r="G3528" s="560" t="s">
        <v>4690</v>
      </c>
      <c r="H3528" s="893" t="s">
        <v>5056</v>
      </c>
      <c r="I3528" s="920"/>
      <c r="J3528" s="920"/>
      <c r="K3528" s="920"/>
      <c r="L3528" s="920"/>
      <c r="M3528" s="920"/>
      <c r="N3528" s="920"/>
      <c r="S3528" s="919"/>
    </row>
    <row r="3529" spans="1:19" ht="12.75" customHeight="1" x14ac:dyDescent="0.15">
      <c r="A3529" s="935">
        <v>3524</v>
      </c>
      <c r="B3529" s="919"/>
      <c r="C3529" s="920"/>
      <c r="D3529" s="931"/>
      <c r="E3529" s="893" t="b">
        <f t="shared" ca="1" si="137"/>
        <v>1</v>
      </c>
      <c r="F3529" s="893" t="str">
        <f t="array" aca="1" ref="F3529" ca="1">IF(G3529&lt;&gt;"",INDIRECT("'"&amp;G3529&amp;"'!"&amp;H3529),"")</f>
        <v/>
      </c>
      <c r="G3529" s="560"/>
      <c r="H3529" s="893"/>
      <c r="I3529" s="931"/>
      <c r="J3529" s="931"/>
      <c r="K3529" s="931"/>
      <c r="L3529" s="920"/>
      <c r="M3529" s="920"/>
      <c r="N3529" s="920"/>
      <c r="S3529" s="919"/>
    </row>
    <row r="3530" spans="1:19" ht="12.75" customHeight="1" x14ac:dyDescent="0.15">
      <c r="A3530" s="914">
        <v>3525</v>
      </c>
      <c r="B3530" s="929">
        <f>'BudgetSum 2-4'!K79</f>
        <v>0</v>
      </c>
      <c r="C3530" s="930">
        <f t="shared" ref="C3530:C3531" si="146">A3530-B3530</f>
        <v>3525</v>
      </c>
      <c r="D3530" s="920"/>
      <c r="E3530" s="893" t="b">
        <f t="shared" ca="1" si="137"/>
        <v>1</v>
      </c>
      <c r="F3530" s="932">
        <f t="array" aca="1" ref="F3530" ca="1">IF(G3530&lt;&gt;"",INDIRECT("'"&amp;G3530&amp;"'!"&amp;H3530),"")</f>
        <v>0</v>
      </c>
      <c r="G3530" s="560" t="s">
        <v>4690</v>
      </c>
      <c r="H3530" s="893" t="s">
        <v>5554</v>
      </c>
      <c r="I3530" s="920"/>
      <c r="J3530" s="920"/>
      <c r="K3530" s="920"/>
      <c r="L3530" s="920"/>
      <c r="M3530" s="920"/>
      <c r="N3530" s="920"/>
      <c r="S3530" s="919"/>
    </row>
    <row r="3531" spans="1:19" ht="12.75" customHeight="1" x14ac:dyDescent="0.15">
      <c r="A3531" s="914">
        <v>3526</v>
      </c>
      <c r="B3531" s="929">
        <f>'BudgetSum 2-4'!K80</f>
        <v>0</v>
      </c>
      <c r="C3531" s="930">
        <f t="shared" si="146"/>
        <v>3526</v>
      </c>
      <c r="D3531" s="920"/>
      <c r="E3531" s="893" t="b">
        <f t="shared" ca="1" si="137"/>
        <v>1</v>
      </c>
      <c r="F3531" s="932">
        <f t="array" aca="1" ref="F3531" ca="1">IF(G3531&lt;&gt;"",INDIRECT("'"&amp;G3531&amp;"'!"&amp;H3531),"")</f>
        <v>0</v>
      </c>
      <c r="G3531" s="560" t="s">
        <v>4690</v>
      </c>
      <c r="H3531" s="893" t="s">
        <v>5451</v>
      </c>
      <c r="I3531" s="920"/>
      <c r="J3531" s="920"/>
      <c r="K3531" s="920"/>
      <c r="L3531" s="920"/>
      <c r="M3531" s="920"/>
      <c r="N3531" s="920"/>
      <c r="S3531" s="919"/>
    </row>
    <row r="3532" spans="1:19" ht="12.75" customHeight="1" x14ac:dyDescent="0.15">
      <c r="A3532" s="935">
        <v>3527</v>
      </c>
      <c r="B3532" s="919"/>
      <c r="C3532" s="920"/>
      <c r="D3532" s="920"/>
      <c r="E3532" s="893" t="b">
        <f t="shared" ca="1" si="137"/>
        <v>1</v>
      </c>
      <c r="F3532" s="893" t="str">
        <f t="array" aca="1" ref="F3532" ca="1">IF(G3532&lt;&gt;"",INDIRECT("'"&amp;G3532&amp;"'!"&amp;H3532),"")</f>
        <v/>
      </c>
      <c r="G3532" s="560"/>
      <c r="H3532" s="893"/>
      <c r="I3532" s="920"/>
      <c r="J3532" s="920"/>
      <c r="K3532" s="920"/>
      <c r="L3532" s="920"/>
      <c r="M3532" s="920"/>
      <c r="N3532" s="920"/>
      <c r="S3532" s="919"/>
    </row>
    <row r="3533" spans="1:19" ht="12.75" customHeight="1" x14ac:dyDescent="0.15">
      <c r="A3533" s="914">
        <v>3528</v>
      </c>
      <c r="B3533" s="929">
        <f>'BudgetSum 2-4'!K3</f>
        <v>0</v>
      </c>
      <c r="C3533" s="930">
        <f>A3533-B3533</f>
        <v>3528</v>
      </c>
      <c r="D3533" s="920"/>
      <c r="E3533" s="893" t="b">
        <f t="shared" ca="1" si="137"/>
        <v>1</v>
      </c>
      <c r="F3533" s="932">
        <f t="array" aca="1" ref="F3533" ca="1">IF(G3533&lt;&gt;"",INDIRECT("'"&amp;G3533&amp;"'!"&amp;H3533),"")</f>
        <v>0</v>
      </c>
      <c r="G3533" s="560" t="s">
        <v>4690</v>
      </c>
      <c r="H3533" s="893" t="s">
        <v>5544</v>
      </c>
      <c r="I3533" s="920"/>
      <c r="J3533" s="920"/>
      <c r="K3533" s="920"/>
      <c r="L3533" s="920"/>
      <c r="M3533" s="920"/>
      <c r="N3533" s="920"/>
      <c r="S3533" s="919"/>
    </row>
    <row r="3534" spans="1:19" ht="12.75" customHeight="1" x14ac:dyDescent="0.15">
      <c r="A3534" s="935">
        <v>3529</v>
      </c>
      <c r="B3534" s="919"/>
      <c r="C3534" s="920"/>
      <c r="D3534" s="920"/>
      <c r="E3534" s="893" t="b">
        <f t="shared" ca="1" si="137"/>
        <v>1</v>
      </c>
      <c r="F3534" s="893" t="str">
        <f t="array" aca="1" ref="F3534" ca="1">IF(G3534&lt;&gt;"",INDIRECT("'"&amp;G3534&amp;"'!"&amp;H3534),"")</f>
        <v/>
      </c>
      <c r="G3534" s="560"/>
      <c r="H3534" s="893"/>
      <c r="I3534" s="920"/>
      <c r="J3534" s="920"/>
      <c r="K3534" s="920"/>
      <c r="L3534" s="920"/>
      <c r="M3534" s="920"/>
      <c r="N3534" s="920"/>
      <c r="S3534" s="919"/>
    </row>
    <row r="3535" spans="1:19" ht="12.75" customHeight="1" x14ac:dyDescent="0.15">
      <c r="A3535" s="914">
        <v>3530</v>
      </c>
      <c r="B3535" s="929">
        <f>'BudgetSum 2-4'!K81</f>
        <v>0</v>
      </c>
      <c r="C3535" s="930">
        <f>A3535-B3535</f>
        <v>3530</v>
      </c>
      <c r="D3535" s="920"/>
      <c r="E3535" s="893" t="b">
        <f t="shared" ca="1" si="137"/>
        <v>1</v>
      </c>
      <c r="F3535" s="932">
        <f t="array" aca="1" ref="F3535" ca="1">IF(G3535&lt;&gt;"",INDIRECT("'"&amp;G3535&amp;"'!"&amp;H3535),"")</f>
        <v>0</v>
      </c>
      <c r="G3535" s="560" t="s">
        <v>4690</v>
      </c>
      <c r="H3535" s="893" t="s">
        <v>5452</v>
      </c>
      <c r="I3535" s="920"/>
      <c r="J3535" s="920"/>
      <c r="K3535" s="920"/>
      <c r="L3535" s="920"/>
      <c r="M3535" s="920"/>
      <c r="N3535" s="920"/>
      <c r="S3535" s="919"/>
    </row>
    <row r="3536" spans="1:19" ht="12.75" customHeight="1" x14ac:dyDescent="0.15">
      <c r="A3536" s="935">
        <v>3531</v>
      </c>
      <c r="B3536" s="919"/>
      <c r="C3536" s="920"/>
      <c r="D3536" s="931"/>
      <c r="E3536" s="893" t="b">
        <f t="shared" ca="1" si="137"/>
        <v>1</v>
      </c>
      <c r="F3536" s="893" t="str">
        <f t="array" aca="1" ref="F3536" ca="1">IF(G3536&lt;&gt;"",INDIRECT("'"&amp;G3536&amp;"'!"&amp;H3536),"")</f>
        <v/>
      </c>
      <c r="G3536" s="560"/>
      <c r="H3536" s="893"/>
      <c r="I3536" s="931"/>
      <c r="J3536" s="931"/>
      <c r="K3536" s="931"/>
      <c r="L3536" s="920"/>
      <c r="M3536" s="920"/>
      <c r="N3536" s="920"/>
      <c r="S3536" s="919"/>
    </row>
    <row r="3537" spans="1:19" ht="12.75" customHeight="1" x14ac:dyDescent="0.15">
      <c r="A3537" s="935">
        <v>3532</v>
      </c>
      <c r="B3537" s="919"/>
      <c r="C3537" s="920"/>
      <c r="D3537" s="931"/>
      <c r="E3537" s="893" t="b">
        <f t="shared" ca="1" si="137"/>
        <v>1</v>
      </c>
      <c r="F3537" s="893" t="str">
        <f t="array" aca="1" ref="F3537" ca="1">IF(G3537&lt;&gt;"",INDIRECT("'"&amp;G3537&amp;"'!"&amp;H3537),"")</f>
        <v/>
      </c>
      <c r="G3537" s="560"/>
      <c r="H3537" s="893"/>
      <c r="I3537" s="931"/>
      <c r="J3537" s="931"/>
      <c r="K3537" s="931"/>
      <c r="L3537" s="920"/>
      <c r="M3537" s="920"/>
      <c r="N3537" s="920"/>
      <c r="S3537" s="919"/>
    </row>
    <row r="3538" spans="1:19" ht="12.75" customHeight="1" x14ac:dyDescent="0.15">
      <c r="A3538" s="935">
        <v>3533</v>
      </c>
      <c r="B3538" s="919"/>
      <c r="C3538" s="920"/>
      <c r="D3538" s="931"/>
      <c r="E3538" s="893" t="b">
        <f t="shared" ca="1" si="137"/>
        <v>1</v>
      </c>
      <c r="F3538" s="893" t="str">
        <f t="array" aca="1" ref="F3538" ca="1">IF(G3538&lt;&gt;"",INDIRECT("'"&amp;G3538&amp;"'!"&amp;H3538),"")</f>
        <v/>
      </c>
      <c r="G3538" s="560"/>
      <c r="H3538" s="893"/>
      <c r="I3538" s="931"/>
      <c r="J3538" s="931"/>
      <c r="K3538" s="931"/>
      <c r="L3538" s="920"/>
      <c r="M3538" s="920"/>
      <c r="N3538" s="920"/>
      <c r="S3538" s="919"/>
    </row>
    <row r="3539" spans="1:19" ht="12.75" customHeight="1" x14ac:dyDescent="0.15">
      <c r="A3539" s="935">
        <v>3534</v>
      </c>
      <c r="B3539" s="919"/>
      <c r="C3539" s="920"/>
      <c r="D3539" s="931"/>
      <c r="E3539" s="893" t="b">
        <f t="shared" ca="1" si="137"/>
        <v>1</v>
      </c>
      <c r="F3539" s="893" t="str">
        <f t="array" aca="1" ref="F3539" ca="1">IF(G3539&lt;&gt;"",INDIRECT("'"&amp;G3539&amp;"'!"&amp;H3539),"")</f>
        <v/>
      </c>
      <c r="G3539" s="560"/>
      <c r="H3539" s="893"/>
      <c r="I3539" s="931"/>
      <c r="J3539" s="931"/>
      <c r="K3539" s="931"/>
      <c r="L3539" s="920"/>
      <c r="M3539" s="920"/>
      <c r="N3539" s="920"/>
      <c r="S3539" s="919"/>
    </row>
    <row r="3540" spans="1:19" ht="12.75" customHeight="1" x14ac:dyDescent="0.15">
      <c r="A3540" s="935">
        <v>3535</v>
      </c>
      <c r="B3540" s="919"/>
      <c r="C3540" s="920"/>
      <c r="D3540" s="931"/>
      <c r="E3540" s="893" t="b">
        <f t="shared" ca="1" si="137"/>
        <v>1</v>
      </c>
      <c r="F3540" s="893" t="str">
        <f t="array" aca="1" ref="F3540" ca="1">IF(G3540&lt;&gt;"",INDIRECT("'"&amp;G3540&amp;"'!"&amp;H3540),"")</f>
        <v/>
      </c>
      <c r="G3540" s="560"/>
      <c r="H3540" s="893"/>
      <c r="I3540" s="931"/>
      <c r="J3540" s="931"/>
      <c r="K3540" s="931"/>
      <c r="L3540" s="920"/>
      <c r="M3540" s="920"/>
      <c r="N3540" s="920"/>
      <c r="S3540" s="919"/>
    </row>
    <row r="3541" spans="1:19" ht="12.75" customHeight="1" x14ac:dyDescent="0.15">
      <c r="A3541" s="935">
        <v>3536</v>
      </c>
      <c r="B3541" s="919"/>
      <c r="C3541" s="920"/>
      <c r="D3541" s="931"/>
      <c r="E3541" s="893" t="b">
        <f t="shared" ca="1" si="137"/>
        <v>1</v>
      </c>
      <c r="F3541" s="893" t="str">
        <f t="array" aca="1" ref="F3541" ca="1">IF(G3541&lt;&gt;"",INDIRECT("'"&amp;G3541&amp;"'!"&amp;H3541),"")</f>
        <v/>
      </c>
      <c r="G3541" s="560"/>
      <c r="H3541" s="893"/>
      <c r="I3541" s="931"/>
      <c r="J3541" s="931"/>
      <c r="K3541" s="931"/>
      <c r="L3541" s="920"/>
      <c r="M3541" s="920"/>
      <c r="N3541" s="920"/>
      <c r="S3541" s="919"/>
    </row>
    <row r="3542" spans="1:19" ht="12.75" customHeight="1" x14ac:dyDescent="0.15">
      <c r="A3542" s="935">
        <v>3537</v>
      </c>
      <c r="B3542" s="919"/>
      <c r="C3542" s="920"/>
      <c r="D3542" s="931"/>
      <c r="E3542" s="893" t="b">
        <f t="shared" ca="1" si="137"/>
        <v>1</v>
      </c>
      <c r="F3542" s="893" t="str">
        <f t="array" aca="1" ref="F3542" ca="1">IF(G3542&lt;&gt;"",INDIRECT("'"&amp;G3542&amp;"'!"&amp;H3542),"")</f>
        <v/>
      </c>
      <c r="G3542" s="560"/>
      <c r="H3542" s="893"/>
      <c r="I3542" s="931"/>
      <c r="J3542" s="931"/>
      <c r="K3542" s="931"/>
      <c r="L3542" s="920"/>
      <c r="M3542" s="920"/>
      <c r="N3542" s="920"/>
      <c r="S3542" s="919"/>
    </row>
    <row r="3543" spans="1:19" ht="12.75" customHeight="1" x14ac:dyDescent="0.15">
      <c r="A3543" s="935">
        <v>3538</v>
      </c>
      <c r="B3543" s="919"/>
      <c r="C3543" s="920"/>
      <c r="D3543" s="931"/>
      <c r="E3543" s="893" t="b">
        <f t="shared" ca="1" si="137"/>
        <v>1</v>
      </c>
      <c r="F3543" s="893" t="str">
        <f t="array" aca="1" ref="F3543" ca="1">IF(G3543&lt;&gt;"",INDIRECT("'"&amp;G3543&amp;"'!"&amp;H3543),"")</f>
        <v/>
      </c>
      <c r="G3543" s="560"/>
      <c r="H3543" s="893"/>
      <c r="I3543" s="931"/>
      <c r="J3543" s="931"/>
      <c r="K3543" s="931"/>
      <c r="L3543" s="920"/>
      <c r="M3543" s="920"/>
      <c r="N3543" s="920"/>
      <c r="S3543" s="919"/>
    </row>
    <row r="3544" spans="1:19" ht="12.75" customHeight="1" x14ac:dyDescent="0.15">
      <c r="A3544" s="935">
        <v>3539</v>
      </c>
      <c r="B3544" s="919"/>
      <c r="C3544" s="920"/>
      <c r="D3544" s="931"/>
      <c r="E3544" s="893" t="b">
        <f t="shared" ca="1" si="137"/>
        <v>1</v>
      </c>
      <c r="F3544" s="893" t="str">
        <f t="array" aca="1" ref="F3544" ca="1">IF(G3544&lt;&gt;"",INDIRECT("'"&amp;G3544&amp;"'!"&amp;H3544),"")</f>
        <v/>
      </c>
      <c r="G3544" s="560"/>
      <c r="H3544" s="893"/>
      <c r="I3544" s="931"/>
      <c r="J3544" s="931"/>
      <c r="K3544" s="931"/>
      <c r="L3544" s="920"/>
      <c r="M3544" s="920"/>
      <c r="N3544" s="920"/>
      <c r="S3544" s="919"/>
    </row>
    <row r="3545" spans="1:19" ht="12.75" customHeight="1" x14ac:dyDescent="0.15">
      <c r="A3545" s="935">
        <v>3540</v>
      </c>
      <c r="B3545" s="919"/>
      <c r="C3545" s="920"/>
      <c r="D3545" s="931"/>
      <c r="E3545" s="893" t="b">
        <f t="shared" ca="1" si="137"/>
        <v>1</v>
      </c>
      <c r="F3545" s="893" t="str">
        <f t="array" aca="1" ref="F3545" ca="1">IF(G3545&lt;&gt;"",INDIRECT("'"&amp;G3545&amp;"'!"&amp;H3545),"")</f>
        <v/>
      </c>
      <c r="G3545" s="560"/>
      <c r="H3545" s="893"/>
      <c r="I3545" s="931"/>
      <c r="J3545" s="931"/>
      <c r="K3545" s="931"/>
      <c r="L3545" s="920"/>
      <c r="M3545" s="920"/>
      <c r="N3545" s="920"/>
      <c r="S3545" s="919"/>
    </row>
    <row r="3546" spans="1:19" ht="12.75" customHeight="1" x14ac:dyDescent="0.15">
      <c r="A3546" s="935">
        <v>3541</v>
      </c>
      <c r="B3546" s="919"/>
      <c r="C3546" s="920"/>
      <c r="D3546" s="931"/>
      <c r="E3546" s="893" t="b">
        <f t="shared" ca="1" si="137"/>
        <v>1</v>
      </c>
      <c r="F3546" s="893" t="str">
        <f t="array" aca="1" ref="F3546" ca="1">IF(G3546&lt;&gt;"",INDIRECT("'"&amp;G3546&amp;"'!"&amp;H3546),"")</f>
        <v/>
      </c>
      <c r="G3546" s="560"/>
      <c r="H3546" s="893"/>
      <c r="I3546" s="931"/>
      <c r="J3546" s="931"/>
      <c r="K3546" s="931"/>
      <c r="L3546" s="920"/>
      <c r="M3546" s="920"/>
      <c r="N3546" s="920"/>
      <c r="S3546" s="919"/>
    </row>
    <row r="3547" spans="1:19" ht="12.75" customHeight="1" x14ac:dyDescent="0.15">
      <c r="A3547" s="935">
        <v>3542</v>
      </c>
      <c r="B3547" s="919"/>
      <c r="C3547" s="920"/>
      <c r="D3547" s="931"/>
      <c r="E3547" s="893" t="b">
        <f t="shared" ca="1" si="137"/>
        <v>1</v>
      </c>
      <c r="F3547" s="893" t="str">
        <f t="array" aca="1" ref="F3547" ca="1">IF(G3547&lt;&gt;"",INDIRECT("'"&amp;G3547&amp;"'!"&amp;H3547),"")</f>
        <v/>
      </c>
      <c r="G3547" s="560"/>
      <c r="H3547" s="893"/>
      <c r="I3547" s="931"/>
      <c r="J3547" s="931"/>
      <c r="K3547" s="931"/>
      <c r="L3547" s="920"/>
      <c r="M3547" s="920"/>
      <c r="N3547" s="920"/>
      <c r="S3547" s="919"/>
    </row>
    <row r="3548" spans="1:19" ht="12.75" customHeight="1" x14ac:dyDescent="0.15">
      <c r="A3548" s="935">
        <v>3543</v>
      </c>
      <c r="B3548" s="919"/>
      <c r="C3548" s="920"/>
      <c r="D3548" s="931"/>
      <c r="E3548" s="893" t="b">
        <f t="shared" ca="1" si="137"/>
        <v>1</v>
      </c>
      <c r="F3548" s="893" t="str">
        <f t="array" aca="1" ref="F3548" ca="1">IF(G3548&lt;&gt;"",INDIRECT("'"&amp;G3548&amp;"'!"&amp;H3548),"")</f>
        <v/>
      </c>
      <c r="G3548" s="560"/>
      <c r="H3548" s="893"/>
      <c r="I3548" s="931"/>
      <c r="J3548" s="931"/>
      <c r="K3548" s="931"/>
      <c r="L3548" s="920"/>
      <c r="M3548" s="920"/>
      <c r="N3548" s="920"/>
      <c r="S3548" s="919"/>
    </row>
    <row r="3549" spans="1:19" ht="12.75" customHeight="1" x14ac:dyDescent="0.15">
      <c r="A3549" s="935">
        <v>3544</v>
      </c>
      <c r="B3549" s="919"/>
      <c r="C3549" s="920"/>
      <c r="D3549" s="931"/>
      <c r="E3549" s="893" t="b">
        <f t="shared" ca="1" si="137"/>
        <v>1</v>
      </c>
      <c r="F3549" s="893" t="str">
        <f t="array" aca="1" ref="F3549" ca="1">IF(G3549&lt;&gt;"",INDIRECT("'"&amp;G3549&amp;"'!"&amp;H3549),"")</f>
        <v/>
      </c>
      <c r="G3549" s="560"/>
      <c r="H3549" s="893"/>
      <c r="I3549" s="931"/>
      <c r="J3549" s="931"/>
      <c r="K3549" s="931"/>
      <c r="L3549" s="920"/>
      <c r="M3549" s="920"/>
      <c r="N3549" s="920"/>
      <c r="S3549" s="919"/>
    </row>
    <row r="3550" spans="1:19" ht="12.75" customHeight="1" x14ac:dyDescent="0.15">
      <c r="A3550" s="935">
        <v>3545</v>
      </c>
      <c r="B3550" s="919"/>
      <c r="C3550" s="920"/>
      <c r="D3550" s="931"/>
      <c r="E3550" s="893" t="b">
        <f t="shared" ca="1" si="137"/>
        <v>1</v>
      </c>
      <c r="F3550" s="893" t="str">
        <f t="array" aca="1" ref="F3550" ca="1">IF(G3550&lt;&gt;"",INDIRECT("'"&amp;G3550&amp;"'!"&amp;H3550),"")</f>
        <v/>
      </c>
      <c r="G3550" s="560"/>
      <c r="H3550" s="893"/>
      <c r="I3550" s="931"/>
      <c r="J3550" s="931"/>
      <c r="K3550" s="931"/>
      <c r="L3550" s="920"/>
      <c r="M3550" s="920"/>
      <c r="N3550" s="920"/>
      <c r="S3550" s="919"/>
    </row>
    <row r="3551" spans="1:19" ht="12.75" customHeight="1" x14ac:dyDescent="0.15">
      <c r="A3551" s="935">
        <v>3546</v>
      </c>
      <c r="B3551" s="919"/>
      <c r="C3551" s="920"/>
      <c r="D3551" s="931"/>
      <c r="E3551" s="893" t="b">
        <f t="shared" ca="1" si="137"/>
        <v>1</v>
      </c>
      <c r="F3551" s="893" t="str">
        <f t="array" aca="1" ref="F3551" ca="1">IF(G3551&lt;&gt;"",INDIRECT("'"&amp;G3551&amp;"'!"&amp;H3551),"")</f>
        <v/>
      </c>
      <c r="G3551" s="560"/>
      <c r="H3551" s="893"/>
      <c r="I3551" s="931"/>
      <c r="J3551" s="931"/>
      <c r="K3551" s="931"/>
      <c r="L3551" s="920"/>
      <c r="M3551" s="920"/>
      <c r="N3551" s="920"/>
      <c r="S3551" s="919"/>
    </row>
    <row r="3552" spans="1:19" ht="12.75" customHeight="1" x14ac:dyDescent="0.15">
      <c r="A3552" s="935">
        <v>3547</v>
      </c>
      <c r="B3552" s="919"/>
      <c r="C3552" s="920"/>
      <c r="D3552" s="931"/>
      <c r="E3552" s="893" t="b">
        <f t="shared" ca="1" si="137"/>
        <v>1</v>
      </c>
      <c r="F3552" s="893" t="str">
        <f t="array" aca="1" ref="F3552" ca="1">IF(G3552&lt;&gt;"",INDIRECT("'"&amp;G3552&amp;"'!"&amp;H3552),"")</f>
        <v/>
      </c>
      <c r="G3552" s="560"/>
      <c r="H3552" s="893"/>
      <c r="I3552" s="931"/>
      <c r="J3552" s="931"/>
      <c r="K3552" s="931"/>
      <c r="L3552" s="920"/>
      <c r="M3552" s="920"/>
      <c r="N3552" s="920"/>
      <c r="S3552" s="919"/>
    </row>
    <row r="3553" spans="1:19" ht="12.75" customHeight="1" x14ac:dyDescent="0.15">
      <c r="A3553" s="935">
        <v>3548</v>
      </c>
      <c r="B3553" s="919"/>
      <c r="C3553" s="920"/>
      <c r="D3553" s="931"/>
      <c r="E3553" s="893" t="b">
        <f t="shared" ca="1" si="137"/>
        <v>1</v>
      </c>
      <c r="F3553" s="893" t="str">
        <f t="array" aca="1" ref="F3553" ca="1">IF(G3553&lt;&gt;"",INDIRECT("'"&amp;G3553&amp;"'!"&amp;H3553),"")</f>
        <v/>
      </c>
      <c r="G3553" s="560"/>
      <c r="H3553" s="893"/>
      <c r="I3553" s="931"/>
      <c r="J3553" s="931"/>
      <c r="K3553" s="931"/>
      <c r="L3553" s="920"/>
      <c r="M3553" s="920"/>
      <c r="N3553" s="920"/>
      <c r="S3553" s="919"/>
    </row>
    <row r="3554" spans="1:19" ht="12.75" customHeight="1" x14ac:dyDescent="0.15">
      <c r="A3554" s="935">
        <v>3549</v>
      </c>
      <c r="B3554" s="919"/>
      <c r="C3554" s="920"/>
      <c r="D3554" s="931"/>
      <c r="E3554" s="893" t="b">
        <f t="shared" ca="1" si="137"/>
        <v>1</v>
      </c>
      <c r="F3554" s="893" t="str">
        <f t="array" aca="1" ref="F3554" ca="1">IF(G3554&lt;&gt;"",INDIRECT("'"&amp;G3554&amp;"'!"&amp;H3554),"")</f>
        <v/>
      </c>
      <c r="G3554" s="560"/>
      <c r="H3554" s="893"/>
      <c r="I3554" s="931"/>
      <c r="J3554" s="931"/>
      <c r="K3554" s="931"/>
      <c r="L3554" s="920"/>
      <c r="M3554" s="920"/>
      <c r="N3554" s="920"/>
      <c r="S3554" s="919"/>
    </row>
    <row r="3555" spans="1:19" ht="12.75" customHeight="1" x14ac:dyDescent="0.15">
      <c r="A3555" s="935">
        <v>3550</v>
      </c>
      <c r="B3555" s="919"/>
      <c r="C3555" s="920"/>
      <c r="D3555" s="931"/>
      <c r="E3555" s="893" t="b">
        <f t="shared" ca="1" si="137"/>
        <v>1</v>
      </c>
      <c r="F3555" s="893" t="str">
        <f t="array" aca="1" ref="F3555" ca="1">IF(G3555&lt;&gt;"",INDIRECT("'"&amp;G3555&amp;"'!"&amp;H3555),"")</f>
        <v/>
      </c>
      <c r="G3555" s="560"/>
      <c r="H3555" s="893"/>
      <c r="I3555" s="931"/>
      <c r="J3555" s="931"/>
      <c r="K3555" s="931"/>
      <c r="L3555" s="920"/>
      <c r="M3555" s="920"/>
      <c r="N3555" s="920"/>
      <c r="S3555" s="919"/>
    </row>
    <row r="3556" spans="1:19" ht="12.75" customHeight="1" x14ac:dyDescent="0.15">
      <c r="A3556" s="935">
        <v>3551</v>
      </c>
      <c r="B3556" s="919"/>
      <c r="C3556" s="920"/>
      <c r="D3556" s="931"/>
      <c r="E3556" s="893" t="b">
        <f t="shared" ca="1" si="137"/>
        <v>1</v>
      </c>
      <c r="F3556" s="893" t="str">
        <f t="array" aca="1" ref="F3556" ca="1">IF(G3556&lt;&gt;"",INDIRECT("'"&amp;G3556&amp;"'!"&amp;H3556),"")</f>
        <v/>
      </c>
      <c r="G3556" s="560"/>
      <c r="H3556" s="893"/>
      <c r="I3556" s="931"/>
      <c r="J3556" s="931"/>
      <c r="K3556" s="931"/>
      <c r="L3556" s="920"/>
      <c r="M3556" s="920"/>
      <c r="N3556" s="920"/>
      <c r="S3556" s="919"/>
    </row>
    <row r="3557" spans="1:19" ht="12.75" customHeight="1" x14ac:dyDescent="0.15">
      <c r="A3557" s="935">
        <v>3552</v>
      </c>
      <c r="B3557" s="919"/>
      <c r="C3557" s="920"/>
      <c r="D3557" s="931"/>
      <c r="E3557" s="893" t="b">
        <f t="shared" ca="1" si="137"/>
        <v>1</v>
      </c>
      <c r="F3557" s="893" t="str">
        <f t="array" aca="1" ref="F3557" ca="1">IF(G3557&lt;&gt;"",INDIRECT("'"&amp;G3557&amp;"'!"&amp;H3557),"")</f>
        <v/>
      </c>
      <c r="G3557" s="560"/>
      <c r="H3557" s="893"/>
      <c r="I3557" s="931"/>
      <c r="J3557" s="931"/>
      <c r="K3557" s="931"/>
      <c r="L3557" s="920"/>
      <c r="M3557" s="920"/>
      <c r="N3557" s="920"/>
      <c r="S3557" s="919"/>
    </row>
    <row r="3558" spans="1:19" ht="12.75" customHeight="1" x14ac:dyDescent="0.15">
      <c r="A3558" s="935">
        <v>3553</v>
      </c>
      <c r="B3558" s="919"/>
      <c r="C3558" s="920"/>
      <c r="D3558" s="931"/>
      <c r="E3558" s="893" t="b">
        <f t="shared" ca="1" si="137"/>
        <v>1</v>
      </c>
      <c r="F3558" s="893" t="str">
        <f t="array" aca="1" ref="F3558" ca="1">IF(G3558&lt;&gt;"",INDIRECT("'"&amp;G3558&amp;"'!"&amp;H3558),"")</f>
        <v/>
      </c>
      <c r="G3558" s="560"/>
      <c r="H3558" s="893"/>
      <c r="I3558" s="931"/>
      <c r="J3558" s="931"/>
      <c r="K3558" s="931"/>
      <c r="L3558" s="920"/>
      <c r="M3558" s="920"/>
      <c r="N3558" s="920"/>
      <c r="S3558" s="919"/>
    </row>
    <row r="3559" spans="1:19" ht="12.75" customHeight="1" x14ac:dyDescent="0.15">
      <c r="A3559" s="935">
        <v>3554</v>
      </c>
      <c r="B3559" s="919"/>
      <c r="C3559" s="920"/>
      <c r="D3559" s="931"/>
      <c r="E3559" s="893" t="b">
        <f t="shared" ca="1" si="137"/>
        <v>1</v>
      </c>
      <c r="F3559" s="893" t="str">
        <f t="array" aca="1" ref="F3559" ca="1">IF(G3559&lt;&gt;"",INDIRECT("'"&amp;G3559&amp;"'!"&amp;H3559),"")</f>
        <v/>
      </c>
      <c r="G3559" s="560"/>
      <c r="H3559" s="893"/>
      <c r="I3559" s="931"/>
      <c r="J3559" s="931"/>
      <c r="K3559" s="931"/>
      <c r="L3559" s="920"/>
      <c r="M3559" s="920"/>
      <c r="N3559" s="920"/>
      <c r="S3559" s="919"/>
    </row>
    <row r="3560" spans="1:19" ht="12.75" customHeight="1" x14ac:dyDescent="0.15">
      <c r="A3560" s="935">
        <v>3555</v>
      </c>
      <c r="B3560" s="919"/>
      <c r="C3560" s="920"/>
      <c r="D3560" s="931"/>
      <c r="E3560" s="893" t="b">
        <f t="shared" ca="1" si="137"/>
        <v>1</v>
      </c>
      <c r="F3560" s="893" t="str">
        <f t="array" aca="1" ref="F3560" ca="1">IF(G3560&lt;&gt;"",INDIRECT("'"&amp;G3560&amp;"'!"&amp;H3560),"")</f>
        <v/>
      </c>
      <c r="G3560" s="560"/>
      <c r="H3560" s="893"/>
      <c r="I3560" s="931"/>
      <c r="J3560" s="931"/>
      <c r="K3560" s="931"/>
      <c r="L3560" s="920"/>
      <c r="M3560" s="920"/>
      <c r="N3560" s="920"/>
      <c r="S3560" s="919"/>
    </row>
    <row r="3561" spans="1:19" ht="12.75" customHeight="1" x14ac:dyDescent="0.15">
      <c r="A3561" s="914">
        <v>3556</v>
      </c>
      <c r="B3561" s="929">
        <f>'EstExp 12-20'!C434</f>
        <v>0</v>
      </c>
      <c r="C3561" s="930">
        <f t="shared" ref="C3561:C3566" si="147">A3561-B3561</f>
        <v>3556</v>
      </c>
      <c r="D3561" s="920"/>
      <c r="E3561" s="893" t="b">
        <f t="shared" ca="1" si="137"/>
        <v>1</v>
      </c>
      <c r="F3561" s="932">
        <f t="array" aca="1" ref="F3561" ca="1">IF(G3561&lt;&gt;"",INDIRECT("'"&amp;G3561&amp;"'!"&amp;H3561),"")</f>
        <v>0</v>
      </c>
      <c r="G3561" s="560" t="s">
        <v>4786</v>
      </c>
      <c r="H3561" s="893" t="s">
        <v>5555</v>
      </c>
      <c r="I3561" s="920"/>
      <c r="J3561" s="920"/>
      <c r="K3561" s="920"/>
      <c r="L3561" s="920"/>
      <c r="M3561" s="920"/>
      <c r="N3561" s="920"/>
      <c r="S3561" s="919"/>
    </row>
    <row r="3562" spans="1:19" ht="12.75" customHeight="1" x14ac:dyDescent="0.15">
      <c r="A3562" s="914">
        <v>3557</v>
      </c>
      <c r="B3562" s="929">
        <f>'EstExp 12-20'!C435</f>
        <v>0</v>
      </c>
      <c r="C3562" s="930">
        <f t="shared" si="147"/>
        <v>3557</v>
      </c>
      <c r="D3562" s="920"/>
      <c r="E3562" s="893" t="b">
        <f t="shared" ca="1" si="137"/>
        <v>1</v>
      </c>
      <c r="F3562" s="932">
        <f t="array" aca="1" ref="F3562" ca="1">IF(G3562&lt;&gt;"",INDIRECT("'"&amp;G3562&amp;"'!"&amp;H3562),"")</f>
        <v>0</v>
      </c>
      <c r="G3562" s="560" t="s">
        <v>4786</v>
      </c>
      <c r="H3562" s="893" t="s">
        <v>5556</v>
      </c>
      <c r="I3562" s="920"/>
      <c r="J3562" s="920"/>
      <c r="K3562" s="920"/>
      <c r="L3562" s="920"/>
      <c r="M3562" s="920"/>
      <c r="N3562" s="920"/>
      <c r="S3562" s="919"/>
    </row>
    <row r="3563" spans="1:19" ht="12.75" customHeight="1" x14ac:dyDescent="0.15">
      <c r="A3563" s="914">
        <v>3558</v>
      </c>
      <c r="B3563" s="929">
        <f>'EstExp 12-20'!C436</f>
        <v>0</v>
      </c>
      <c r="C3563" s="930">
        <f t="shared" si="147"/>
        <v>3558</v>
      </c>
      <c r="D3563" s="920"/>
      <c r="E3563" s="893" t="b">
        <f t="shared" ca="1" si="137"/>
        <v>1</v>
      </c>
      <c r="F3563" s="932">
        <f t="array" aca="1" ref="F3563" ca="1">IF(G3563&lt;&gt;"",INDIRECT("'"&amp;G3563&amp;"'!"&amp;H3563),"")</f>
        <v>0</v>
      </c>
      <c r="G3563" s="560" t="s">
        <v>4786</v>
      </c>
      <c r="H3563" s="893" t="s">
        <v>5557</v>
      </c>
      <c r="I3563" s="920"/>
      <c r="J3563" s="920"/>
      <c r="K3563" s="920"/>
      <c r="L3563" s="920"/>
      <c r="M3563" s="920"/>
      <c r="N3563" s="920"/>
      <c r="S3563" s="919"/>
    </row>
    <row r="3564" spans="1:19" ht="12.75" customHeight="1" x14ac:dyDescent="0.15">
      <c r="A3564" s="914">
        <v>3559</v>
      </c>
      <c r="B3564" s="929">
        <f>'EstExp 12-20'!C437</f>
        <v>0</v>
      </c>
      <c r="C3564" s="930">
        <f t="shared" si="147"/>
        <v>3559</v>
      </c>
      <c r="D3564" s="920"/>
      <c r="E3564" s="893" t="b">
        <f t="shared" ca="1" si="137"/>
        <v>1</v>
      </c>
      <c r="F3564" s="932">
        <f t="array" aca="1" ref="F3564" ca="1">IF(G3564&lt;&gt;"",INDIRECT("'"&amp;G3564&amp;"'!"&amp;H3564),"")</f>
        <v>0</v>
      </c>
      <c r="G3564" s="560" t="s">
        <v>4786</v>
      </c>
      <c r="H3564" s="893" t="s">
        <v>5558</v>
      </c>
      <c r="I3564" s="920"/>
      <c r="J3564" s="920"/>
      <c r="K3564" s="920"/>
      <c r="L3564" s="920"/>
      <c r="M3564" s="920"/>
      <c r="N3564" s="920"/>
      <c r="S3564" s="919"/>
    </row>
    <row r="3565" spans="1:19" ht="12.75" customHeight="1" x14ac:dyDescent="0.15">
      <c r="A3565" s="914">
        <v>3560</v>
      </c>
      <c r="B3565" s="929">
        <f>'EstExp 12-20'!C438</f>
        <v>0</v>
      </c>
      <c r="C3565" s="930">
        <f t="shared" si="147"/>
        <v>3560</v>
      </c>
      <c r="D3565" s="920"/>
      <c r="E3565" s="893" t="b">
        <f t="shared" ca="1" si="137"/>
        <v>1</v>
      </c>
      <c r="F3565" s="932">
        <f t="array" aca="1" ref="F3565" ca="1">IF(G3565&lt;&gt;"",INDIRECT("'"&amp;G3565&amp;"'!"&amp;H3565),"")</f>
        <v>0</v>
      </c>
      <c r="G3565" s="560" t="s">
        <v>4786</v>
      </c>
      <c r="H3565" s="893" t="s">
        <v>5559</v>
      </c>
      <c r="I3565" s="920"/>
      <c r="J3565" s="920"/>
      <c r="K3565" s="920"/>
      <c r="L3565" s="920"/>
      <c r="M3565" s="920"/>
      <c r="N3565" s="920"/>
      <c r="S3565" s="919"/>
    </row>
    <row r="3566" spans="1:19" ht="12.75" customHeight="1" x14ac:dyDescent="0.15">
      <c r="A3566" s="914">
        <v>3561</v>
      </c>
      <c r="B3566" s="929">
        <f>'EstExp 12-20'!C453</f>
        <v>0</v>
      </c>
      <c r="C3566" s="930">
        <f t="shared" si="147"/>
        <v>3561</v>
      </c>
      <c r="D3566" s="920"/>
      <c r="E3566" s="893" t="b">
        <f t="shared" ca="1" si="137"/>
        <v>1</v>
      </c>
      <c r="F3566" s="932">
        <f t="array" aca="1" ref="F3566" ca="1">IF(G3566&lt;&gt;"",INDIRECT("'"&amp;G3566&amp;"'!"&amp;H3566),"")</f>
        <v>0</v>
      </c>
      <c r="G3566" s="560" t="s">
        <v>4786</v>
      </c>
      <c r="H3566" s="893" t="s">
        <v>5560</v>
      </c>
      <c r="I3566" s="920"/>
      <c r="J3566" s="920"/>
      <c r="K3566" s="920"/>
      <c r="L3566" s="920"/>
      <c r="M3566" s="920"/>
      <c r="N3566" s="920"/>
      <c r="S3566" s="919"/>
    </row>
    <row r="3567" spans="1:19" ht="12.75" customHeight="1" x14ac:dyDescent="0.15">
      <c r="A3567" s="935">
        <v>3562</v>
      </c>
      <c r="B3567" s="919"/>
      <c r="C3567" s="920"/>
      <c r="D3567" s="931"/>
      <c r="E3567" s="893" t="b">
        <f t="shared" ca="1" si="137"/>
        <v>1</v>
      </c>
      <c r="F3567" s="893" t="str">
        <f t="array" aca="1" ref="F3567" ca="1">IF(G3567&lt;&gt;"",INDIRECT("'"&amp;G3567&amp;"'!"&amp;H3567),"")</f>
        <v/>
      </c>
      <c r="G3567" s="560"/>
      <c r="H3567" s="893"/>
      <c r="I3567" s="931"/>
      <c r="J3567" s="931"/>
      <c r="K3567" s="931"/>
      <c r="L3567" s="920"/>
      <c r="M3567" s="920"/>
      <c r="N3567" s="920"/>
      <c r="S3567" s="919"/>
    </row>
    <row r="3568" spans="1:19" ht="12.75" customHeight="1" x14ac:dyDescent="0.15">
      <c r="A3568" s="914">
        <v>3563</v>
      </c>
      <c r="B3568" s="929">
        <f>'EstExp 12-20'!D434</f>
        <v>0</v>
      </c>
      <c r="C3568" s="930">
        <f t="shared" ref="C3568:C3573" si="148">A3568-B3568</f>
        <v>3563</v>
      </c>
      <c r="D3568" s="920"/>
      <c r="E3568" s="893" t="b">
        <f t="shared" ca="1" si="137"/>
        <v>1</v>
      </c>
      <c r="F3568" s="932">
        <f t="array" aca="1" ref="F3568" ca="1">IF(G3568&lt;&gt;"",INDIRECT("'"&amp;G3568&amp;"'!"&amp;H3568),"")</f>
        <v>0</v>
      </c>
      <c r="G3568" s="560" t="s">
        <v>4786</v>
      </c>
      <c r="H3568" s="893" t="s">
        <v>5561</v>
      </c>
      <c r="I3568" s="920"/>
      <c r="J3568" s="920"/>
      <c r="K3568" s="920"/>
      <c r="L3568" s="920"/>
      <c r="M3568" s="920"/>
      <c r="N3568" s="920"/>
      <c r="S3568" s="919"/>
    </row>
    <row r="3569" spans="1:19" ht="12.75" customHeight="1" x14ac:dyDescent="0.15">
      <c r="A3569" s="914">
        <v>3564</v>
      </c>
      <c r="B3569" s="929">
        <f>'EstExp 12-20'!D435</f>
        <v>0</v>
      </c>
      <c r="C3569" s="930">
        <f t="shared" si="148"/>
        <v>3564</v>
      </c>
      <c r="D3569" s="920"/>
      <c r="E3569" s="893" t="b">
        <f t="shared" ca="1" si="137"/>
        <v>1</v>
      </c>
      <c r="F3569" s="932">
        <f t="array" aca="1" ref="F3569" ca="1">IF(G3569&lt;&gt;"",INDIRECT("'"&amp;G3569&amp;"'!"&amp;H3569),"")</f>
        <v>0</v>
      </c>
      <c r="G3569" s="560" t="s">
        <v>4786</v>
      </c>
      <c r="H3569" s="893" t="s">
        <v>5562</v>
      </c>
      <c r="I3569" s="920"/>
      <c r="J3569" s="920"/>
      <c r="K3569" s="920"/>
      <c r="L3569" s="920"/>
      <c r="M3569" s="920"/>
      <c r="N3569" s="920"/>
      <c r="S3569" s="919"/>
    </row>
    <row r="3570" spans="1:19" ht="12.75" customHeight="1" x14ac:dyDescent="0.15">
      <c r="A3570" s="914">
        <v>3565</v>
      </c>
      <c r="B3570" s="929">
        <f>'EstExp 12-20'!D436</f>
        <v>0</v>
      </c>
      <c r="C3570" s="930">
        <f t="shared" si="148"/>
        <v>3565</v>
      </c>
      <c r="D3570" s="920"/>
      <c r="E3570" s="893" t="b">
        <f t="shared" ca="1" si="137"/>
        <v>1</v>
      </c>
      <c r="F3570" s="932">
        <f t="array" aca="1" ref="F3570" ca="1">IF(G3570&lt;&gt;"",INDIRECT("'"&amp;G3570&amp;"'!"&amp;H3570),"")</f>
        <v>0</v>
      </c>
      <c r="G3570" s="560" t="s">
        <v>4786</v>
      </c>
      <c r="H3570" s="893" t="s">
        <v>5563</v>
      </c>
      <c r="I3570" s="920"/>
      <c r="J3570" s="920"/>
      <c r="K3570" s="920"/>
      <c r="L3570" s="920"/>
      <c r="M3570" s="920"/>
      <c r="N3570" s="920"/>
      <c r="S3570" s="919"/>
    </row>
    <row r="3571" spans="1:19" ht="12.75" customHeight="1" x14ac:dyDescent="0.15">
      <c r="A3571" s="914">
        <v>3566</v>
      </c>
      <c r="B3571" s="929">
        <f>'EstExp 12-20'!D437</f>
        <v>0</v>
      </c>
      <c r="C3571" s="930">
        <f t="shared" si="148"/>
        <v>3566</v>
      </c>
      <c r="D3571" s="920"/>
      <c r="E3571" s="893" t="b">
        <f t="shared" ref="E3571:E3825" ca="1" si="149">F3571=B3571</f>
        <v>1</v>
      </c>
      <c r="F3571" s="932">
        <f t="array" aca="1" ref="F3571" ca="1">IF(G3571&lt;&gt;"",INDIRECT("'"&amp;G3571&amp;"'!"&amp;H3571),"")</f>
        <v>0</v>
      </c>
      <c r="G3571" s="560" t="s">
        <v>4786</v>
      </c>
      <c r="H3571" s="893" t="s">
        <v>5564</v>
      </c>
      <c r="I3571" s="920"/>
      <c r="J3571" s="920"/>
      <c r="K3571" s="920"/>
      <c r="L3571" s="920"/>
      <c r="M3571" s="920"/>
      <c r="N3571" s="920"/>
      <c r="S3571" s="919"/>
    </row>
    <row r="3572" spans="1:19" ht="12.75" customHeight="1" x14ac:dyDescent="0.15">
      <c r="A3572" s="914">
        <v>3567</v>
      </c>
      <c r="B3572" s="929">
        <f>'EstExp 12-20'!D438</f>
        <v>0</v>
      </c>
      <c r="C3572" s="930">
        <f t="shared" si="148"/>
        <v>3567</v>
      </c>
      <c r="D3572" s="920"/>
      <c r="E3572" s="893" t="b">
        <f t="shared" ca="1" si="149"/>
        <v>1</v>
      </c>
      <c r="F3572" s="932">
        <f t="array" aca="1" ref="F3572" ca="1">IF(G3572&lt;&gt;"",INDIRECT("'"&amp;G3572&amp;"'!"&amp;H3572),"")</f>
        <v>0</v>
      </c>
      <c r="G3572" s="560" t="s">
        <v>4786</v>
      </c>
      <c r="H3572" s="893" t="s">
        <v>5565</v>
      </c>
      <c r="I3572" s="920"/>
      <c r="J3572" s="920"/>
      <c r="K3572" s="920"/>
      <c r="L3572" s="920"/>
      <c r="M3572" s="920"/>
      <c r="N3572" s="920"/>
      <c r="S3572" s="919"/>
    </row>
    <row r="3573" spans="1:19" ht="12.75" customHeight="1" x14ac:dyDescent="0.15">
      <c r="A3573" s="914">
        <v>3568</v>
      </c>
      <c r="B3573" s="929">
        <f>'EstExp 12-20'!D453</f>
        <v>0</v>
      </c>
      <c r="C3573" s="930">
        <f t="shared" si="148"/>
        <v>3568</v>
      </c>
      <c r="D3573" s="920"/>
      <c r="E3573" s="893" t="b">
        <f t="shared" ca="1" si="149"/>
        <v>1</v>
      </c>
      <c r="F3573" s="932">
        <f t="array" aca="1" ref="F3573" ca="1">IF(G3573&lt;&gt;"",INDIRECT("'"&amp;G3573&amp;"'!"&amp;H3573),"")</f>
        <v>0</v>
      </c>
      <c r="G3573" s="560" t="s">
        <v>4786</v>
      </c>
      <c r="H3573" s="893" t="s">
        <v>5566</v>
      </c>
      <c r="I3573" s="920"/>
      <c r="J3573" s="920"/>
      <c r="K3573" s="920"/>
      <c r="L3573" s="920"/>
      <c r="M3573" s="920"/>
      <c r="N3573" s="920"/>
      <c r="S3573" s="919"/>
    </row>
    <row r="3574" spans="1:19" ht="12.75" customHeight="1" x14ac:dyDescent="0.15">
      <c r="A3574" s="935">
        <v>3569</v>
      </c>
      <c r="B3574" s="919"/>
      <c r="C3574" s="920"/>
      <c r="D3574" s="931"/>
      <c r="E3574" s="893" t="b">
        <f t="shared" ca="1" si="149"/>
        <v>1</v>
      </c>
      <c r="F3574" s="893" t="str">
        <f t="array" aca="1" ref="F3574" ca="1">IF(G3574&lt;&gt;"",INDIRECT("'"&amp;G3574&amp;"'!"&amp;H3574),"")</f>
        <v/>
      </c>
      <c r="G3574" s="560"/>
      <c r="H3574" s="893"/>
      <c r="I3574" s="931"/>
      <c r="J3574" s="931"/>
      <c r="K3574" s="931"/>
      <c r="L3574" s="920"/>
      <c r="M3574" s="920"/>
      <c r="N3574" s="920"/>
      <c r="S3574" s="919"/>
    </row>
    <row r="3575" spans="1:19" ht="12.75" customHeight="1" x14ac:dyDescent="0.15">
      <c r="A3575" s="914">
        <v>3570</v>
      </c>
      <c r="B3575" s="929">
        <f>'EstExp 12-20'!E434</f>
        <v>0</v>
      </c>
      <c r="C3575" s="930">
        <f t="shared" ref="C3575:C3580" si="150">A3575-B3575</f>
        <v>3570</v>
      </c>
      <c r="D3575" s="920"/>
      <c r="E3575" s="893" t="b">
        <f t="shared" ca="1" si="149"/>
        <v>1</v>
      </c>
      <c r="F3575" s="932">
        <f t="array" aca="1" ref="F3575" ca="1">IF(G3575&lt;&gt;"",INDIRECT("'"&amp;G3575&amp;"'!"&amp;H3575),"")</f>
        <v>0</v>
      </c>
      <c r="G3575" s="560" t="s">
        <v>4786</v>
      </c>
      <c r="H3575" s="893" t="s">
        <v>5567</v>
      </c>
      <c r="I3575" s="920"/>
      <c r="J3575" s="920"/>
      <c r="K3575" s="920"/>
      <c r="L3575" s="920"/>
      <c r="M3575" s="920"/>
      <c r="N3575" s="920"/>
      <c r="S3575" s="919"/>
    </row>
    <row r="3576" spans="1:19" ht="12.75" customHeight="1" x14ac:dyDescent="0.15">
      <c r="A3576" s="914">
        <v>3571</v>
      </c>
      <c r="B3576" s="929">
        <f>'EstExp 12-20'!E435</f>
        <v>0</v>
      </c>
      <c r="C3576" s="930">
        <f t="shared" si="150"/>
        <v>3571</v>
      </c>
      <c r="D3576" s="920"/>
      <c r="E3576" s="893" t="b">
        <f t="shared" ca="1" si="149"/>
        <v>1</v>
      </c>
      <c r="F3576" s="932">
        <f t="array" aca="1" ref="F3576" ca="1">IF(G3576&lt;&gt;"",INDIRECT("'"&amp;G3576&amp;"'!"&amp;H3576),"")</f>
        <v>0</v>
      </c>
      <c r="G3576" s="560" t="s">
        <v>4786</v>
      </c>
      <c r="H3576" s="893" t="s">
        <v>5568</v>
      </c>
      <c r="I3576" s="920"/>
      <c r="J3576" s="920"/>
      <c r="K3576" s="920"/>
      <c r="L3576" s="920"/>
      <c r="M3576" s="920"/>
      <c r="N3576" s="920"/>
      <c r="S3576" s="919"/>
    </row>
    <row r="3577" spans="1:19" ht="12.75" customHeight="1" x14ac:dyDescent="0.15">
      <c r="A3577" s="914">
        <v>3572</v>
      </c>
      <c r="B3577" s="929">
        <f>'EstExp 12-20'!E436</f>
        <v>0</v>
      </c>
      <c r="C3577" s="930">
        <f t="shared" si="150"/>
        <v>3572</v>
      </c>
      <c r="D3577" s="920"/>
      <c r="E3577" s="893" t="b">
        <f t="shared" ca="1" si="149"/>
        <v>1</v>
      </c>
      <c r="F3577" s="932">
        <f t="array" aca="1" ref="F3577" ca="1">IF(G3577&lt;&gt;"",INDIRECT("'"&amp;G3577&amp;"'!"&amp;H3577),"")</f>
        <v>0</v>
      </c>
      <c r="G3577" s="560" t="s">
        <v>4786</v>
      </c>
      <c r="H3577" s="893" t="s">
        <v>5569</v>
      </c>
      <c r="I3577" s="920"/>
      <c r="J3577" s="920"/>
      <c r="K3577" s="920"/>
      <c r="L3577" s="920"/>
      <c r="M3577" s="920"/>
      <c r="N3577" s="920"/>
      <c r="S3577" s="919"/>
    </row>
    <row r="3578" spans="1:19" ht="12.75" customHeight="1" x14ac:dyDescent="0.15">
      <c r="A3578" s="914">
        <v>3573</v>
      </c>
      <c r="B3578" s="929">
        <f>'EstExp 12-20'!E437</f>
        <v>0</v>
      </c>
      <c r="C3578" s="930">
        <f t="shared" si="150"/>
        <v>3573</v>
      </c>
      <c r="D3578" s="920"/>
      <c r="E3578" s="893" t="b">
        <f t="shared" ca="1" si="149"/>
        <v>1</v>
      </c>
      <c r="F3578" s="932">
        <f t="array" aca="1" ref="F3578" ca="1">IF(G3578&lt;&gt;"",INDIRECT("'"&amp;G3578&amp;"'!"&amp;H3578),"")</f>
        <v>0</v>
      </c>
      <c r="G3578" s="560" t="s">
        <v>4786</v>
      </c>
      <c r="H3578" s="893" t="s">
        <v>5570</v>
      </c>
      <c r="I3578" s="920"/>
      <c r="J3578" s="920"/>
      <c r="K3578" s="920"/>
      <c r="L3578" s="920"/>
      <c r="M3578" s="920"/>
      <c r="N3578" s="920"/>
      <c r="S3578" s="919"/>
    </row>
    <row r="3579" spans="1:19" ht="12.75" customHeight="1" x14ac:dyDescent="0.15">
      <c r="A3579" s="914">
        <v>3574</v>
      </c>
      <c r="B3579" s="929">
        <f>'EstExp 12-20'!E438</f>
        <v>0</v>
      </c>
      <c r="C3579" s="930">
        <f t="shared" si="150"/>
        <v>3574</v>
      </c>
      <c r="D3579" s="920"/>
      <c r="E3579" s="893" t="b">
        <f t="shared" ca="1" si="149"/>
        <v>1</v>
      </c>
      <c r="F3579" s="932">
        <f t="array" aca="1" ref="F3579" ca="1">IF(G3579&lt;&gt;"",INDIRECT("'"&amp;G3579&amp;"'!"&amp;H3579),"")</f>
        <v>0</v>
      </c>
      <c r="G3579" s="560" t="s">
        <v>4786</v>
      </c>
      <c r="H3579" s="893" t="s">
        <v>5571</v>
      </c>
      <c r="I3579" s="920"/>
      <c r="J3579" s="920"/>
      <c r="K3579" s="920"/>
      <c r="L3579" s="920"/>
      <c r="M3579" s="920"/>
      <c r="N3579" s="920"/>
      <c r="S3579" s="919"/>
    </row>
    <row r="3580" spans="1:19" ht="12.75" customHeight="1" x14ac:dyDescent="0.15">
      <c r="A3580" s="914">
        <v>3575</v>
      </c>
      <c r="B3580" s="929">
        <f>'EstExp 12-20'!E453</f>
        <v>0</v>
      </c>
      <c r="C3580" s="930">
        <f t="shared" si="150"/>
        <v>3575</v>
      </c>
      <c r="D3580" s="920"/>
      <c r="E3580" s="893" t="b">
        <f t="shared" ca="1" si="149"/>
        <v>1</v>
      </c>
      <c r="F3580" s="932">
        <f t="array" aca="1" ref="F3580" ca="1">IF(G3580&lt;&gt;"",INDIRECT("'"&amp;G3580&amp;"'!"&amp;H3580),"")</f>
        <v>0</v>
      </c>
      <c r="G3580" s="560" t="s">
        <v>4786</v>
      </c>
      <c r="H3580" s="893" t="s">
        <v>5572</v>
      </c>
      <c r="I3580" s="920"/>
      <c r="J3580" s="920"/>
      <c r="K3580" s="920"/>
      <c r="L3580" s="920"/>
      <c r="M3580" s="920"/>
      <c r="N3580" s="920"/>
      <c r="S3580" s="919"/>
    </row>
    <row r="3581" spans="1:19" ht="12.75" customHeight="1" x14ac:dyDescent="0.15">
      <c r="A3581" s="935">
        <v>3576</v>
      </c>
      <c r="B3581" s="919"/>
      <c r="C3581" s="920"/>
      <c r="D3581" s="931"/>
      <c r="E3581" s="893" t="b">
        <f t="shared" ca="1" si="149"/>
        <v>1</v>
      </c>
      <c r="F3581" s="893" t="str">
        <f t="array" aca="1" ref="F3581" ca="1">IF(G3581&lt;&gt;"",INDIRECT("'"&amp;G3581&amp;"'!"&amp;H3581),"")</f>
        <v/>
      </c>
      <c r="G3581" s="560"/>
      <c r="H3581" s="893"/>
      <c r="I3581" s="931"/>
      <c r="J3581" s="931"/>
      <c r="K3581" s="931"/>
      <c r="L3581" s="920"/>
      <c r="M3581" s="920"/>
      <c r="N3581" s="920"/>
      <c r="S3581" s="919"/>
    </row>
    <row r="3582" spans="1:19" ht="12.75" customHeight="1" x14ac:dyDescent="0.15">
      <c r="A3582" s="914">
        <v>3577</v>
      </c>
      <c r="B3582" s="929">
        <f>'EstExp 12-20'!F434</f>
        <v>0</v>
      </c>
      <c r="C3582" s="930">
        <f t="shared" ref="C3582:C3587" si="151">A3582-B3582</f>
        <v>3577</v>
      </c>
      <c r="D3582" s="920"/>
      <c r="E3582" s="893" t="b">
        <f t="shared" ca="1" si="149"/>
        <v>1</v>
      </c>
      <c r="F3582" s="932">
        <f t="array" aca="1" ref="F3582" ca="1">IF(G3582&lt;&gt;"",INDIRECT("'"&amp;G3582&amp;"'!"&amp;H3582),"")</f>
        <v>0</v>
      </c>
      <c r="G3582" s="560" t="s">
        <v>4786</v>
      </c>
      <c r="H3582" s="893" t="s">
        <v>5573</v>
      </c>
      <c r="I3582" s="920"/>
      <c r="J3582" s="920"/>
      <c r="K3582" s="920"/>
      <c r="L3582" s="920"/>
      <c r="M3582" s="920"/>
      <c r="N3582" s="920"/>
      <c r="S3582" s="919"/>
    </row>
    <row r="3583" spans="1:19" ht="12.75" customHeight="1" x14ac:dyDescent="0.15">
      <c r="A3583" s="914">
        <v>3578</v>
      </c>
      <c r="B3583" s="929">
        <f>'EstExp 12-20'!F435</f>
        <v>0</v>
      </c>
      <c r="C3583" s="930">
        <f t="shared" si="151"/>
        <v>3578</v>
      </c>
      <c r="D3583" s="920"/>
      <c r="E3583" s="893" t="b">
        <f t="shared" ca="1" si="149"/>
        <v>1</v>
      </c>
      <c r="F3583" s="932">
        <f t="array" aca="1" ref="F3583" ca="1">IF(G3583&lt;&gt;"",INDIRECT("'"&amp;G3583&amp;"'!"&amp;H3583),"")</f>
        <v>0</v>
      </c>
      <c r="G3583" s="560" t="s">
        <v>4786</v>
      </c>
      <c r="H3583" s="893" t="s">
        <v>5574</v>
      </c>
      <c r="I3583" s="920"/>
      <c r="J3583" s="920"/>
      <c r="K3583" s="920"/>
      <c r="L3583" s="920"/>
      <c r="M3583" s="920"/>
      <c r="N3583" s="920"/>
      <c r="S3583" s="919"/>
    </row>
    <row r="3584" spans="1:19" ht="12.75" customHeight="1" x14ac:dyDescent="0.15">
      <c r="A3584" s="914">
        <v>3579</v>
      </c>
      <c r="B3584" s="929">
        <f>'EstExp 12-20'!F436</f>
        <v>0</v>
      </c>
      <c r="C3584" s="930">
        <f t="shared" si="151"/>
        <v>3579</v>
      </c>
      <c r="D3584" s="920"/>
      <c r="E3584" s="893" t="b">
        <f t="shared" ca="1" si="149"/>
        <v>1</v>
      </c>
      <c r="F3584" s="932">
        <f t="array" aca="1" ref="F3584" ca="1">IF(G3584&lt;&gt;"",INDIRECT("'"&amp;G3584&amp;"'!"&amp;H3584),"")</f>
        <v>0</v>
      </c>
      <c r="G3584" s="560" t="s">
        <v>4786</v>
      </c>
      <c r="H3584" s="893" t="s">
        <v>5575</v>
      </c>
      <c r="I3584" s="920"/>
      <c r="J3584" s="920"/>
      <c r="K3584" s="920"/>
      <c r="L3584" s="920"/>
      <c r="M3584" s="920"/>
      <c r="N3584" s="920"/>
      <c r="S3584" s="919"/>
    </row>
    <row r="3585" spans="1:19" ht="12.75" customHeight="1" x14ac:dyDescent="0.15">
      <c r="A3585" s="914">
        <v>3580</v>
      </c>
      <c r="B3585" s="929">
        <f>'EstExp 12-20'!F437</f>
        <v>0</v>
      </c>
      <c r="C3585" s="930">
        <f t="shared" si="151"/>
        <v>3580</v>
      </c>
      <c r="D3585" s="920"/>
      <c r="E3585" s="893" t="b">
        <f t="shared" ca="1" si="149"/>
        <v>1</v>
      </c>
      <c r="F3585" s="932">
        <f t="array" aca="1" ref="F3585" ca="1">IF(G3585&lt;&gt;"",INDIRECT("'"&amp;G3585&amp;"'!"&amp;H3585),"")</f>
        <v>0</v>
      </c>
      <c r="G3585" s="560" t="s">
        <v>4786</v>
      </c>
      <c r="H3585" s="893" t="s">
        <v>5576</v>
      </c>
      <c r="I3585" s="920"/>
      <c r="J3585" s="920"/>
      <c r="K3585" s="920"/>
      <c r="L3585" s="920"/>
      <c r="M3585" s="920"/>
      <c r="N3585" s="920"/>
      <c r="S3585" s="919"/>
    </row>
    <row r="3586" spans="1:19" ht="12.75" customHeight="1" x14ac:dyDescent="0.15">
      <c r="A3586" s="914">
        <v>3581</v>
      </c>
      <c r="B3586" s="929">
        <f>'EstExp 12-20'!F438</f>
        <v>0</v>
      </c>
      <c r="C3586" s="930">
        <f t="shared" si="151"/>
        <v>3581</v>
      </c>
      <c r="D3586" s="920"/>
      <c r="E3586" s="893" t="b">
        <f t="shared" ca="1" si="149"/>
        <v>1</v>
      </c>
      <c r="F3586" s="932">
        <f t="array" aca="1" ref="F3586" ca="1">IF(G3586&lt;&gt;"",INDIRECT("'"&amp;G3586&amp;"'!"&amp;H3586),"")</f>
        <v>0</v>
      </c>
      <c r="G3586" s="560" t="s">
        <v>4786</v>
      </c>
      <c r="H3586" s="893" t="s">
        <v>5577</v>
      </c>
      <c r="I3586" s="920"/>
      <c r="J3586" s="920"/>
      <c r="K3586" s="920"/>
      <c r="L3586" s="920"/>
      <c r="M3586" s="920"/>
      <c r="N3586" s="920"/>
      <c r="S3586" s="919"/>
    </row>
    <row r="3587" spans="1:19" ht="12.75" customHeight="1" x14ac:dyDescent="0.15">
      <c r="A3587" s="914">
        <v>3582</v>
      </c>
      <c r="B3587" s="929">
        <f>'EstExp 12-20'!F453</f>
        <v>0</v>
      </c>
      <c r="C3587" s="930">
        <f t="shared" si="151"/>
        <v>3582</v>
      </c>
      <c r="D3587" s="920"/>
      <c r="E3587" s="893" t="b">
        <f t="shared" ca="1" si="149"/>
        <v>1</v>
      </c>
      <c r="F3587" s="932">
        <f t="array" aca="1" ref="F3587" ca="1">IF(G3587&lt;&gt;"",INDIRECT("'"&amp;G3587&amp;"'!"&amp;H3587),"")</f>
        <v>0</v>
      </c>
      <c r="G3587" s="560" t="s">
        <v>4786</v>
      </c>
      <c r="H3587" s="893" t="s">
        <v>5578</v>
      </c>
      <c r="I3587" s="920"/>
      <c r="J3587" s="920"/>
      <c r="K3587" s="920"/>
      <c r="L3587" s="920"/>
      <c r="M3587" s="920"/>
      <c r="N3587" s="920"/>
      <c r="S3587" s="919"/>
    </row>
    <row r="3588" spans="1:19" ht="12.75" customHeight="1" x14ac:dyDescent="0.15">
      <c r="A3588" s="935">
        <v>3583</v>
      </c>
      <c r="B3588" s="919"/>
      <c r="C3588" s="920"/>
      <c r="D3588" s="931"/>
      <c r="E3588" s="893" t="b">
        <f t="shared" ca="1" si="149"/>
        <v>1</v>
      </c>
      <c r="F3588" s="893" t="str">
        <f t="array" aca="1" ref="F3588" ca="1">IF(G3588&lt;&gt;"",INDIRECT("'"&amp;G3588&amp;"'!"&amp;H3588),"")</f>
        <v/>
      </c>
      <c r="G3588" s="560"/>
      <c r="H3588" s="893"/>
      <c r="I3588" s="931"/>
      <c r="J3588" s="931"/>
      <c r="K3588" s="931"/>
      <c r="L3588" s="920"/>
      <c r="M3588" s="920"/>
      <c r="N3588" s="920"/>
      <c r="S3588" s="919"/>
    </row>
    <row r="3589" spans="1:19" ht="12.75" customHeight="1" x14ac:dyDescent="0.15">
      <c r="A3589" s="914">
        <v>3584</v>
      </c>
      <c r="B3589" s="929">
        <f>'EstExp 12-20'!G434</f>
        <v>0</v>
      </c>
      <c r="C3589" s="930">
        <f t="shared" ref="C3589:C3594" si="152">A3589-B3589</f>
        <v>3584</v>
      </c>
      <c r="D3589" s="920"/>
      <c r="E3589" s="893" t="b">
        <f t="shared" ca="1" si="149"/>
        <v>1</v>
      </c>
      <c r="F3589" s="932">
        <f t="array" aca="1" ref="F3589" ca="1">IF(G3589&lt;&gt;"",INDIRECT("'"&amp;G3589&amp;"'!"&amp;H3589),"")</f>
        <v>0</v>
      </c>
      <c r="G3589" s="560" t="s">
        <v>4786</v>
      </c>
      <c r="H3589" s="893" t="s">
        <v>5579</v>
      </c>
      <c r="I3589" s="920"/>
      <c r="J3589" s="920"/>
      <c r="K3589" s="920"/>
      <c r="L3589" s="920"/>
      <c r="M3589" s="920"/>
      <c r="N3589" s="920"/>
      <c r="S3589" s="919"/>
    </row>
    <row r="3590" spans="1:19" ht="12.75" customHeight="1" x14ac:dyDescent="0.15">
      <c r="A3590" s="914">
        <v>3585</v>
      </c>
      <c r="B3590" s="929">
        <f>'EstExp 12-20'!G435</f>
        <v>0</v>
      </c>
      <c r="C3590" s="930">
        <f t="shared" si="152"/>
        <v>3585</v>
      </c>
      <c r="D3590" s="920"/>
      <c r="E3590" s="893" t="b">
        <f t="shared" ca="1" si="149"/>
        <v>1</v>
      </c>
      <c r="F3590" s="932">
        <f t="array" aca="1" ref="F3590" ca="1">IF(G3590&lt;&gt;"",INDIRECT("'"&amp;G3590&amp;"'!"&amp;H3590),"")</f>
        <v>0</v>
      </c>
      <c r="G3590" s="560" t="s">
        <v>4786</v>
      </c>
      <c r="H3590" s="893" t="s">
        <v>5580</v>
      </c>
      <c r="I3590" s="920"/>
      <c r="J3590" s="920"/>
      <c r="K3590" s="920"/>
      <c r="L3590" s="920"/>
      <c r="M3590" s="920"/>
      <c r="N3590" s="920"/>
      <c r="S3590" s="919"/>
    </row>
    <row r="3591" spans="1:19" ht="12.75" customHeight="1" x14ac:dyDescent="0.15">
      <c r="A3591" s="914">
        <v>3586</v>
      </c>
      <c r="B3591" s="929">
        <f>'EstExp 12-20'!G436</f>
        <v>0</v>
      </c>
      <c r="C3591" s="930">
        <f t="shared" si="152"/>
        <v>3586</v>
      </c>
      <c r="D3591" s="920"/>
      <c r="E3591" s="893" t="b">
        <f t="shared" ca="1" si="149"/>
        <v>1</v>
      </c>
      <c r="F3591" s="932">
        <f t="array" aca="1" ref="F3591" ca="1">IF(G3591&lt;&gt;"",INDIRECT("'"&amp;G3591&amp;"'!"&amp;H3591),"")</f>
        <v>0</v>
      </c>
      <c r="G3591" s="560" t="s">
        <v>4786</v>
      </c>
      <c r="H3591" s="893" t="s">
        <v>5581</v>
      </c>
      <c r="I3591" s="920"/>
      <c r="J3591" s="920"/>
      <c r="K3591" s="920"/>
      <c r="L3591" s="920"/>
      <c r="M3591" s="920"/>
      <c r="N3591" s="920"/>
      <c r="S3591" s="919"/>
    </row>
    <row r="3592" spans="1:19" ht="12.75" customHeight="1" x14ac:dyDescent="0.15">
      <c r="A3592" s="914">
        <v>3587</v>
      </c>
      <c r="B3592" s="929">
        <f>'EstExp 12-20'!G437</f>
        <v>0</v>
      </c>
      <c r="C3592" s="930">
        <f t="shared" si="152"/>
        <v>3587</v>
      </c>
      <c r="D3592" s="920"/>
      <c r="E3592" s="893" t="b">
        <f t="shared" ca="1" si="149"/>
        <v>1</v>
      </c>
      <c r="F3592" s="932">
        <f t="array" aca="1" ref="F3592" ca="1">IF(G3592&lt;&gt;"",INDIRECT("'"&amp;G3592&amp;"'!"&amp;H3592),"")</f>
        <v>0</v>
      </c>
      <c r="G3592" s="560" t="s">
        <v>4786</v>
      </c>
      <c r="H3592" s="893" t="s">
        <v>5582</v>
      </c>
      <c r="I3592" s="920"/>
      <c r="J3592" s="920"/>
      <c r="K3592" s="920"/>
      <c r="L3592" s="920"/>
      <c r="M3592" s="920"/>
      <c r="N3592" s="920"/>
      <c r="S3592" s="919"/>
    </row>
    <row r="3593" spans="1:19" ht="12.75" customHeight="1" x14ac:dyDescent="0.15">
      <c r="A3593" s="914">
        <v>3588</v>
      </c>
      <c r="B3593" s="929">
        <f>'EstExp 12-20'!G438</f>
        <v>0</v>
      </c>
      <c r="C3593" s="930">
        <f t="shared" si="152"/>
        <v>3588</v>
      </c>
      <c r="D3593" s="920"/>
      <c r="E3593" s="893" t="b">
        <f t="shared" ca="1" si="149"/>
        <v>1</v>
      </c>
      <c r="F3593" s="932">
        <f t="array" aca="1" ref="F3593" ca="1">IF(G3593&lt;&gt;"",INDIRECT("'"&amp;G3593&amp;"'!"&amp;H3593),"")</f>
        <v>0</v>
      </c>
      <c r="G3593" s="560" t="s">
        <v>4786</v>
      </c>
      <c r="H3593" s="893" t="s">
        <v>5583</v>
      </c>
      <c r="I3593" s="920"/>
      <c r="J3593" s="920"/>
      <c r="K3593" s="920"/>
      <c r="L3593" s="920"/>
      <c r="M3593" s="920"/>
      <c r="N3593" s="920"/>
      <c r="S3593" s="919"/>
    </row>
    <row r="3594" spans="1:19" ht="12.75" customHeight="1" x14ac:dyDescent="0.15">
      <c r="A3594" s="914">
        <v>3589</v>
      </c>
      <c r="B3594" s="929">
        <f>'EstExp 12-20'!G453</f>
        <v>0</v>
      </c>
      <c r="C3594" s="930">
        <f t="shared" si="152"/>
        <v>3589</v>
      </c>
      <c r="D3594" s="920"/>
      <c r="E3594" s="893" t="b">
        <f t="shared" ca="1" si="149"/>
        <v>1</v>
      </c>
      <c r="F3594" s="932">
        <f t="array" aca="1" ref="F3594" ca="1">IF(G3594&lt;&gt;"",INDIRECT("'"&amp;G3594&amp;"'!"&amp;H3594),"")</f>
        <v>0</v>
      </c>
      <c r="G3594" s="560" t="s">
        <v>4786</v>
      </c>
      <c r="H3594" s="893" t="s">
        <v>5584</v>
      </c>
      <c r="I3594" s="920"/>
      <c r="J3594" s="920"/>
      <c r="K3594" s="920"/>
      <c r="L3594" s="920"/>
      <c r="M3594" s="920"/>
      <c r="N3594" s="920"/>
      <c r="S3594" s="919"/>
    </row>
    <row r="3595" spans="1:19" ht="12.75" customHeight="1" x14ac:dyDescent="0.15">
      <c r="A3595" s="935">
        <v>3590</v>
      </c>
      <c r="B3595" s="919"/>
      <c r="C3595" s="920"/>
      <c r="D3595" s="931"/>
      <c r="E3595" s="893" t="b">
        <f t="shared" ca="1" si="149"/>
        <v>1</v>
      </c>
      <c r="F3595" s="893" t="str">
        <f t="array" aca="1" ref="F3595" ca="1">IF(G3595&lt;&gt;"",INDIRECT("'"&amp;G3595&amp;"'!"&amp;H3595),"")</f>
        <v/>
      </c>
      <c r="G3595" s="560"/>
      <c r="H3595" s="893"/>
      <c r="I3595" s="931"/>
      <c r="J3595" s="931"/>
      <c r="K3595" s="931"/>
      <c r="L3595" s="920"/>
      <c r="M3595" s="920"/>
      <c r="N3595" s="920"/>
      <c r="S3595" s="919"/>
    </row>
    <row r="3596" spans="1:19" ht="12.75" customHeight="1" x14ac:dyDescent="0.15">
      <c r="A3596" s="914">
        <v>3591</v>
      </c>
      <c r="B3596" s="929">
        <f>'EstExp 12-20'!H434</f>
        <v>0</v>
      </c>
      <c r="C3596" s="930">
        <f t="shared" ref="C3596:C3602" si="153">A3596-B3596</f>
        <v>3591</v>
      </c>
      <c r="D3596" s="920"/>
      <c r="E3596" s="893" t="b">
        <f t="shared" ca="1" si="149"/>
        <v>1</v>
      </c>
      <c r="F3596" s="932">
        <f t="array" aca="1" ref="F3596" ca="1">IF(G3596&lt;&gt;"",INDIRECT("'"&amp;G3596&amp;"'!"&amp;H3596),"")</f>
        <v>0</v>
      </c>
      <c r="G3596" s="560" t="s">
        <v>4786</v>
      </c>
      <c r="H3596" s="893" t="s">
        <v>5585</v>
      </c>
      <c r="I3596" s="920"/>
      <c r="J3596" s="920"/>
      <c r="K3596" s="920"/>
      <c r="L3596" s="920"/>
      <c r="M3596" s="920"/>
      <c r="N3596" s="920"/>
      <c r="S3596" s="919"/>
    </row>
    <row r="3597" spans="1:19" ht="12.75" customHeight="1" x14ac:dyDescent="0.15">
      <c r="A3597" s="914">
        <v>3592</v>
      </c>
      <c r="B3597" s="929">
        <f>'EstExp 12-20'!H435</f>
        <v>0</v>
      </c>
      <c r="C3597" s="930">
        <f t="shared" si="153"/>
        <v>3592</v>
      </c>
      <c r="D3597" s="920"/>
      <c r="E3597" s="893" t="b">
        <f t="shared" ca="1" si="149"/>
        <v>1</v>
      </c>
      <c r="F3597" s="932">
        <f t="array" aca="1" ref="F3597" ca="1">IF(G3597&lt;&gt;"",INDIRECT("'"&amp;G3597&amp;"'!"&amp;H3597),"")</f>
        <v>0</v>
      </c>
      <c r="G3597" s="560" t="s">
        <v>4786</v>
      </c>
      <c r="H3597" s="893" t="s">
        <v>5586</v>
      </c>
      <c r="I3597" s="920"/>
      <c r="J3597" s="920"/>
      <c r="K3597" s="920"/>
      <c r="L3597" s="920"/>
      <c r="M3597" s="920"/>
      <c r="N3597" s="920"/>
      <c r="S3597" s="919"/>
    </row>
    <row r="3598" spans="1:19" ht="12.75" customHeight="1" x14ac:dyDescent="0.15">
      <c r="A3598" s="914">
        <v>3593</v>
      </c>
      <c r="B3598" s="929">
        <f>'EstExp 12-20'!H436</f>
        <v>0</v>
      </c>
      <c r="C3598" s="930">
        <f t="shared" si="153"/>
        <v>3593</v>
      </c>
      <c r="D3598" s="920"/>
      <c r="E3598" s="893" t="b">
        <f t="shared" ca="1" si="149"/>
        <v>1</v>
      </c>
      <c r="F3598" s="932">
        <f t="array" aca="1" ref="F3598" ca="1">IF(G3598&lt;&gt;"",INDIRECT("'"&amp;G3598&amp;"'!"&amp;H3598),"")</f>
        <v>0</v>
      </c>
      <c r="G3598" s="560" t="s">
        <v>4786</v>
      </c>
      <c r="H3598" s="893" t="s">
        <v>5587</v>
      </c>
      <c r="I3598" s="920"/>
      <c r="J3598" s="920"/>
      <c r="K3598" s="920"/>
      <c r="L3598" s="920"/>
      <c r="M3598" s="920"/>
      <c r="N3598" s="920"/>
      <c r="S3598" s="919"/>
    </row>
    <row r="3599" spans="1:19" ht="12.75" customHeight="1" x14ac:dyDescent="0.15">
      <c r="A3599" s="914">
        <v>3594</v>
      </c>
      <c r="B3599" s="929">
        <f>'EstExp 12-20'!H437</f>
        <v>0</v>
      </c>
      <c r="C3599" s="930">
        <f t="shared" si="153"/>
        <v>3594</v>
      </c>
      <c r="D3599" s="920"/>
      <c r="E3599" s="893" t="b">
        <f t="shared" ca="1" si="149"/>
        <v>1</v>
      </c>
      <c r="F3599" s="932">
        <f t="array" aca="1" ref="F3599" ca="1">IF(G3599&lt;&gt;"",INDIRECT("'"&amp;G3599&amp;"'!"&amp;H3599),"")</f>
        <v>0</v>
      </c>
      <c r="G3599" s="560" t="s">
        <v>4786</v>
      </c>
      <c r="H3599" s="893" t="s">
        <v>5588</v>
      </c>
      <c r="I3599" s="920"/>
      <c r="J3599" s="920"/>
      <c r="K3599" s="920"/>
      <c r="L3599" s="920"/>
      <c r="M3599" s="920"/>
      <c r="N3599" s="920"/>
      <c r="S3599" s="919"/>
    </row>
    <row r="3600" spans="1:19" ht="12.75" customHeight="1" x14ac:dyDescent="0.15">
      <c r="A3600" s="914">
        <v>3595</v>
      </c>
      <c r="B3600" s="929">
        <f>'EstExp 12-20'!H438</f>
        <v>0</v>
      </c>
      <c r="C3600" s="930">
        <f t="shared" si="153"/>
        <v>3595</v>
      </c>
      <c r="D3600" s="920"/>
      <c r="E3600" s="893" t="b">
        <f t="shared" ca="1" si="149"/>
        <v>1</v>
      </c>
      <c r="F3600" s="932">
        <f t="array" aca="1" ref="F3600" ca="1">IF(G3600&lt;&gt;"",INDIRECT("'"&amp;G3600&amp;"'!"&amp;H3600),"")</f>
        <v>0</v>
      </c>
      <c r="G3600" s="560" t="s">
        <v>4786</v>
      </c>
      <c r="H3600" s="893" t="s">
        <v>5589</v>
      </c>
      <c r="I3600" s="920"/>
      <c r="J3600" s="920"/>
      <c r="K3600" s="920"/>
      <c r="L3600" s="920"/>
      <c r="M3600" s="920"/>
      <c r="N3600" s="920"/>
      <c r="S3600" s="919"/>
    </row>
    <row r="3601" spans="1:19" ht="12.75" customHeight="1" x14ac:dyDescent="0.15">
      <c r="A3601" s="914">
        <v>3596</v>
      </c>
      <c r="B3601" s="929">
        <f>'EstExp 12-20'!H446</f>
        <v>0</v>
      </c>
      <c r="C3601" s="930">
        <f t="shared" si="153"/>
        <v>3596</v>
      </c>
      <c r="D3601" s="920"/>
      <c r="E3601" s="893" t="b">
        <f t="shared" ca="1" si="149"/>
        <v>1</v>
      </c>
      <c r="F3601" s="932">
        <f t="array" aca="1" ref="F3601" ca="1">IF(G3601&lt;&gt;"",INDIRECT("'"&amp;G3601&amp;"'!"&amp;H3601),"")</f>
        <v>0</v>
      </c>
      <c r="G3601" s="560" t="s">
        <v>4786</v>
      </c>
      <c r="H3601" s="893" t="s">
        <v>5590</v>
      </c>
      <c r="I3601" s="920"/>
      <c r="J3601" s="920"/>
      <c r="K3601" s="920"/>
      <c r="L3601" s="920"/>
      <c r="M3601" s="920"/>
      <c r="N3601" s="920"/>
      <c r="S3601" s="919"/>
    </row>
    <row r="3602" spans="1:19" ht="12.75" customHeight="1" x14ac:dyDescent="0.15">
      <c r="A3602" s="914">
        <v>3597</v>
      </c>
      <c r="B3602" s="929">
        <f>'EstExp 12-20'!H451</f>
        <v>0</v>
      </c>
      <c r="C3602" s="930">
        <f t="shared" si="153"/>
        <v>3597</v>
      </c>
      <c r="D3602" s="920"/>
      <c r="E3602" s="893" t="b">
        <f t="shared" ca="1" si="149"/>
        <v>1</v>
      </c>
      <c r="F3602" s="932">
        <f t="array" aca="1" ref="F3602" ca="1">IF(G3602&lt;&gt;"",INDIRECT("'"&amp;G3602&amp;"'!"&amp;H3602),"")</f>
        <v>0</v>
      </c>
      <c r="G3602" s="560" t="s">
        <v>4786</v>
      </c>
      <c r="H3602" s="893" t="s">
        <v>5591</v>
      </c>
      <c r="I3602" s="920"/>
      <c r="J3602" s="920"/>
      <c r="K3602" s="920"/>
      <c r="L3602" s="920"/>
      <c r="M3602" s="920"/>
      <c r="N3602" s="920"/>
      <c r="S3602" s="919"/>
    </row>
    <row r="3603" spans="1:19" ht="12.75" customHeight="1" x14ac:dyDescent="0.15">
      <c r="A3603" s="935">
        <v>3598</v>
      </c>
      <c r="B3603" s="919"/>
      <c r="C3603" s="920"/>
      <c r="D3603" s="931"/>
      <c r="E3603" s="893" t="b">
        <f t="shared" ca="1" si="149"/>
        <v>1</v>
      </c>
      <c r="F3603" s="893" t="str">
        <f t="array" aca="1" ref="F3603" ca="1">IF(G3603&lt;&gt;"",INDIRECT("'"&amp;G3603&amp;"'!"&amp;H3603),"")</f>
        <v/>
      </c>
      <c r="G3603" s="560"/>
      <c r="H3603" s="893"/>
      <c r="I3603" s="931"/>
      <c r="J3603" s="931"/>
      <c r="K3603" s="931"/>
      <c r="L3603" s="920"/>
      <c r="M3603" s="920"/>
      <c r="N3603" s="920"/>
      <c r="S3603" s="919"/>
    </row>
    <row r="3604" spans="1:19" ht="12.75" customHeight="1" x14ac:dyDescent="0.15">
      <c r="A3604" s="914">
        <v>3599</v>
      </c>
      <c r="B3604" s="929">
        <f>'EstExp 12-20'!H453</f>
        <v>0</v>
      </c>
      <c r="C3604" s="930">
        <f>A3604-B3604</f>
        <v>3599</v>
      </c>
      <c r="D3604" s="920"/>
      <c r="E3604" s="893" t="b">
        <f t="shared" ca="1" si="149"/>
        <v>1</v>
      </c>
      <c r="F3604" s="932">
        <f t="array" aca="1" ref="F3604" ca="1">IF(G3604&lt;&gt;"",INDIRECT("'"&amp;G3604&amp;"'!"&amp;H3604),"")</f>
        <v>0</v>
      </c>
      <c r="G3604" s="560" t="s">
        <v>4786</v>
      </c>
      <c r="H3604" s="893" t="s">
        <v>5592</v>
      </c>
      <c r="I3604" s="920"/>
      <c r="J3604" s="920"/>
      <c r="K3604" s="920"/>
      <c r="L3604" s="920"/>
      <c r="M3604" s="920"/>
      <c r="N3604" s="920"/>
      <c r="S3604" s="919"/>
    </row>
    <row r="3605" spans="1:19" ht="12.75" customHeight="1" x14ac:dyDescent="0.15">
      <c r="A3605" s="935">
        <v>3600</v>
      </c>
      <c r="B3605" s="919"/>
      <c r="C3605" s="920"/>
      <c r="D3605" s="931"/>
      <c r="E3605" s="893" t="b">
        <f t="shared" ca="1" si="149"/>
        <v>1</v>
      </c>
      <c r="F3605" s="893" t="str">
        <f t="array" aca="1" ref="F3605" ca="1">IF(G3605&lt;&gt;"",INDIRECT("'"&amp;G3605&amp;"'!"&amp;H3605),"")</f>
        <v/>
      </c>
      <c r="G3605" s="560"/>
      <c r="H3605" s="893"/>
      <c r="I3605" s="931"/>
      <c r="J3605" s="931"/>
      <c r="K3605" s="931"/>
      <c r="L3605" s="920"/>
      <c r="M3605" s="920"/>
      <c r="N3605" s="920"/>
      <c r="S3605" s="919"/>
    </row>
    <row r="3606" spans="1:19" ht="12.75" customHeight="1" x14ac:dyDescent="0.15">
      <c r="A3606" s="893">
        <v>3601</v>
      </c>
      <c r="B3606" s="929">
        <f>'EstExp 12-20'!H442</f>
        <v>0</v>
      </c>
      <c r="C3606" s="930">
        <f t="shared" ref="C3606:C3607" si="154">A3606-B3606</f>
        <v>3601</v>
      </c>
      <c r="D3606" s="920" t="s">
        <v>4732</v>
      </c>
      <c r="E3606" s="893" t="b">
        <f t="shared" ca="1" si="149"/>
        <v>1</v>
      </c>
      <c r="F3606" s="932">
        <f t="array" aca="1" ref="F3606" ca="1">IF(G3606&lt;&gt;"",INDIRECT("'"&amp;G3606&amp;"'!"&amp;H3606),"")</f>
        <v>0</v>
      </c>
      <c r="G3606" s="560" t="s">
        <v>4786</v>
      </c>
      <c r="H3606" s="893" t="s">
        <v>5593</v>
      </c>
      <c r="I3606" s="920"/>
      <c r="J3606" s="920"/>
      <c r="K3606" s="920"/>
      <c r="L3606" s="920"/>
      <c r="M3606" s="920"/>
      <c r="N3606" s="920"/>
      <c r="S3606" s="929"/>
    </row>
    <row r="3607" spans="1:19" ht="12.75" customHeight="1" x14ac:dyDescent="0.15">
      <c r="A3607" s="893">
        <v>3602</v>
      </c>
      <c r="B3607" s="929">
        <f>'EstExp 12-20'!H443</f>
        <v>0</v>
      </c>
      <c r="C3607" s="930">
        <f t="shared" si="154"/>
        <v>3602</v>
      </c>
      <c r="D3607" s="920" t="s">
        <v>4732</v>
      </c>
      <c r="E3607" s="893" t="b">
        <f t="shared" ca="1" si="149"/>
        <v>1</v>
      </c>
      <c r="F3607" s="932">
        <f t="array" aca="1" ref="F3607" ca="1">IF(G3607&lt;&gt;"",INDIRECT("'"&amp;G3607&amp;"'!"&amp;H3607),"")</f>
        <v>0</v>
      </c>
      <c r="G3607" s="560" t="s">
        <v>4786</v>
      </c>
      <c r="H3607" s="893" t="s">
        <v>5594</v>
      </c>
      <c r="I3607" s="920"/>
      <c r="J3607" s="920"/>
      <c r="K3607" s="920"/>
      <c r="L3607" s="920"/>
      <c r="M3607" s="920"/>
      <c r="N3607" s="920"/>
      <c r="S3607" s="929"/>
    </row>
    <row r="3608" spans="1:19" ht="12.75" customHeight="1" x14ac:dyDescent="0.15">
      <c r="A3608" s="935">
        <v>3603</v>
      </c>
      <c r="B3608" s="919"/>
      <c r="C3608" s="920"/>
      <c r="D3608" s="920" t="s">
        <v>4732</v>
      </c>
      <c r="E3608" s="893" t="b">
        <f t="shared" ca="1" si="149"/>
        <v>1</v>
      </c>
      <c r="F3608" s="893" t="str">
        <f t="array" aca="1" ref="F3608" ca="1">IF(G3608&lt;&gt;"",INDIRECT("'"&amp;G3608&amp;"'!"&amp;H3608),"")</f>
        <v/>
      </c>
      <c r="G3608" s="560"/>
      <c r="H3608" s="893"/>
      <c r="I3608" s="920"/>
      <c r="J3608" s="920"/>
      <c r="K3608" s="920"/>
      <c r="L3608" s="920"/>
      <c r="M3608" s="920"/>
      <c r="N3608" s="920"/>
      <c r="S3608" s="919"/>
    </row>
    <row r="3609" spans="1:19" ht="12.75" customHeight="1" x14ac:dyDescent="0.15">
      <c r="A3609" s="935">
        <v>3604</v>
      </c>
      <c r="B3609" s="919"/>
      <c r="C3609" s="920"/>
      <c r="D3609" s="931"/>
      <c r="E3609" s="893" t="b">
        <f t="shared" ca="1" si="149"/>
        <v>1</v>
      </c>
      <c r="F3609" s="893" t="str">
        <f t="array" aca="1" ref="F3609" ca="1">IF(G3609&lt;&gt;"",INDIRECT("'"&amp;G3609&amp;"'!"&amp;H3609),"")</f>
        <v/>
      </c>
      <c r="G3609" s="560"/>
      <c r="H3609" s="893"/>
      <c r="I3609" s="931"/>
      <c r="J3609" s="931"/>
      <c r="K3609" s="931"/>
      <c r="L3609" s="920"/>
      <c r="M3609" s="920"/>
      <c r="N3609" s="920"/>
      <c r="S3609" s="919"/>
    </row>
    <row r="3610" spans="1:19" ht="12.75" customHeight="1" x14ac:dyDescent="0.15">
      <c r="A3610" s="935">
        <v>3605</v>
      </c>
      <c r="B3610" s="919"/>
      <c r="C3610" s="920"/>
      <c r="D3610" s="931"/>
      <c r="E3610" s="893" t="b">
        <f t="shared" ca="1" si="149"/>
        <v>1</v>
      </c>
      <c r="F3610" s="893" t="str">
        <f t="array" aca="1" ref="F3610" ca="1">IF(G3610&lt;&gt;"",INDIRECT("'"&amp;G3610&amp;"'!"&amp;H3610),"")</f>
        <v/>
      </c>
      <c r="G3610" s="560"/>
      <c r="H3610" s="893"/>
      <c r="I3610" s="931"/>
      <c r="J3610" s="931"/>
      <c r="K3610" s="931"/>
      <c r="L3610" s="920"/>
      <c r="M3610" s="920"/>
      <c r="N3610" s="920"/>
      <c r="S3610" s="919"/>
    </row>
    <row r="3611" spans="1:19" ht="12.75" customHeight="1" x14ac:dyDescent="0.15">
      <c r="A3611" s="935">
        <v>3606</v>
      </c>
      <c r="B3611" s="919"/>
      <c r="C3611" s="920"/>
      <c r="D3611" s="931"/>
      <c r="E3611" s="893" t="b">
        <f t="shared" ca="1" si="149"/>
        <v>1</v>
      </c>
      <c r="F3611" s="893" t="str">
        <f t="array" aca="1" ref="F3611" ca="1">IF(G3611&lt;&gt;"",INDIRECT("'"&amp;G3611&amp;"'!"&amp;H3611),"")</f>
        <v/>
      </c>
      <c r="G3611" s="560"/>
      <c r="H3611" s="893"/>
      <c r="I3611" s="931"/>
      <c r="J3611" s="931"/>
      <c r="K3611" s="931"/>
      <c r="L3611" s="920"/>
      <c r="M3611" s="920"/>
      <c r="N3611" s="920"/>
      <c r="S3611" s="919"/>
    </row>
    <row r="3612" spans="1:19" ht="12.75" customHeight="1" x14ac:dyDescent="0.15">
      <c r="A3612" s="914">
        <v>3607</v>
      </c>
      <c r="B3612" s="929">
        <f>'EstExp 12-20'!K434</f>
        <v>0</v>
      </c>
      <c r="C3612" s="930">
        <f t="shared" ref="C3612:C3620" si="155">A3612-B3612</f>
        <v>3607</v>
      </c>
      <c r="D3612" s="920"/>
      <c r="E3612" s="893" t="b">
        <f t="shared" ca="1" si="149"/>
        <v>1</v>
      </c>
      <c r="F3612" s="932">
        <f t="array" aca="1" ref="F3612" ca="1">IF(G3612&lt;&gt;"",INDIRECT("'"&amp;G3612&amp;"'!"&amp;H3612),"")</f>
        <v>0</v>
      </c>
      <c r="G3612" s="560" t="s">
        <v>4786</v>
      </c>
      <c r="H3612" s="893" t="s">
        <v>5595</v>
      </c>
      <c r="I3612" s="920"/>
      <c r="J3612" s="920"/>
      <c r="K3612" s="920"/>
      <c r="L3612" s="920"/>
      <c r="M3612" s="920"/>
      <c r="N3612" s="920"/>
      <c r="S3612" s="919"/>
    </row>
    <row r="3613" spans="1:19" ht="12.75" customHeight="1" x14ac:dyDescent="0.15">
      <c r="A3613" s="914">
        <v>3608</v>
      </c>
      <c r="B3613" s="929">
        <f>'EstExp 12-20'!K435</f>
        <v>0</v>
      </c>
      <c r="C3613" s="930">
        <f t="shared" si="155"/>
        <v>3608</v>
      </c>
      <c r="D3613" s="920"/>
      <c r="E3613" s="893" t="b">
        <f t="shared" ca="1" si="149"/>
        <v>1</v>
      </c>
      <c r="F3613" s="932">
        <f t="array" aca="1" ref="F3613" ca="1">IF(G3613&lt;&gt;"",INDIRECT("'"&amp;G3613&amp;"'!"&amp;H3613),"")</f>
        <v>0</v>
      </c>
      <c r="G3613" s="560" t="s">
        <v>4786</v>
      </c>
      <c r="H3613" s="893" t="s">
        <v>5596</v>
      </c>
      <c r="I3613" s="920"/>
      <c r="J3613" s="920"/>
      <c r="K3613" s="920"/>
      <c r="L3613" s="920"/>
      <c r="M3613" s="920"/>
      <c r="N3613" s="920"/>
      <c r="S3613" s="919"/>
    </row>
    <row r="3614" spans="1:19" ht="12.75" customHeight="1" x14ac:dyDescent="0.15">
      <c r="A3614" s="914">
        <v>3609</v>
      </c>
      <c r="B3614" s="929">
        <f>'EstExp 12-20'!K436</f>
        <v>0</v>
      </c>
      <c r="C3614" s="930">
        <f t="shared" si="155"/>
        <v>3609</v>
      </c>
      <c r="D3614" s="920"/>
      <c r="E3614" s="893" t="b">
        <f t="shared" ca="1" si="149"/>
        <v>1</v>
      </c>
      <c r="F3614" s="932">
        <f t="array" aca="1" ref="F3614" ca="1">IF(G3614&lt;&gt;"",INDIRECT("'"&amp;G3614&amp;"'!"&amp;H3614),"")</f>
        <v>0</v>
      </c>
      <c r="G3614" s="560" t="s">
        <v>4786</v>
      </c>
      <c r="H3614" s="893" t="s">
        <v>5597</v>
      </c>
      <c r="I3614" s="920"/>
      <c r="J3614" s="920"/>
      <c r="K3614" s="920"/>
      <c r="L3614" s="920"/>
      <c r="M3614" s="920"/>
      <c r="N3614" s="920"/>
      <c r="S3614" s="919"/>
    </row>
    <row r="3615" spans="1:19" ht="12.75" customHeight="1" x14ac:dyDescent="0.15">
      <c r="A3615" s="914">
        <v>3610</v>
      </c>
      <c r="B3615" s="929">
        <f>'EstExp 12-20'!K437</f>
        <v>0</v>
      </c>
      <c r="C3615" s="930">
        <f t="shared" si="155"/>
        <v>3610</v>
      </c>
      <c r="D3615" s="920"/>
      <c r="E3615" s="893" t="b">
        <f t="shared" ca="1" si="149"/>
        <v>1</v>
      </c>
      <c r="F3615" s="932">
        <f t="array" aca="1" ref="F3615" ca="1">IF(G3615&lt;&gt;"",INDIRECT("'"&amp;G3615&amp;"'!"&amp;H3615),"")</f>
        <v>0</v>
      </c>
      <c r="G3615" s="560" t="s">
        <v>4786</v>
      </c>
      <c r="H3615" s="893" t="s">
        <v>5598</v>
      </c>
      <c r="I3615" s="920"/>
      <c r="J3615" s="920"/>
      <c r="K3615" s="920"/>
      <c r="L3615" s="920"/>
      <c r="M3615" s="920"/>
      <c r="N3615" s="920"/>
      <c r="S3615" s="919"/>
    </row>
    <row r="3616" spans="1:19" ht="12.75" customHeight="1" x14ac:dyDescent="0.15">
      <c r="A3616" s="914">
        <v>3611</v>
      </c>
      <c r="B3616" s="929">
        <f>'EstExp 12-20'!K438</f>
        <v>0</v>
      </c>
      <c r="C3616" s="930">
        <f t="shared" si="155"/>
        <v>3611</v>
      </c>
      <c r="D3616" s="920"/>
      <c r="E3616" s="893" t="b">
        <f t="shared" ca="1" si="149"/>
        <v>1</v>
      </c>
      <c r="F3616" s="932">
        <f t="array" aca="1" ref="F3616" ca="1">IF(G3616&lt;&gt;"",INDIRECT("'"&amp;G3616&amp;"'!"&amp;H3616),"")</f>
        <v>0</v>
      </c>
      <c r="G3616" s="560" t="s">
        <v>4786</v>
      </c>
      <c r="H3616" s="893" t="s">
        <v>5599</v>
      </c>
      <c r="I3616" s="920"/>
      <c r="J3616" s="920"/>
      <c r="K3616" s="920"/>
      <c r="L3616" s="920"/>
      <c r="M3616" s="920"/>
      <c r="N3616" s="920"/>
      <c r="S3616" s="919"/>
    </row>
    <row r="3617" spans="1:19" ht="12.75" customHeight="1" x14ac:dyDescent="0.15">
      <c r="A3617" s="914">
        <v>3612</v>
      </c>
      <c r="B3617" s="929">
        <f>'EstExp 12-20'!K442</f>
        <v>0</v>
      </c>
      <c r="C3617" s="930">
        <f t="shared" si="155"/>
        <v>3612</v>
      </c>
      <c r="D3617" s="920"/>
      <c r="E3617" s="893" t="b">
        <f t="shared" ca="1" si="149"/>
        <v>1</v>
      </c>
      <c r="F3617" s="932">
        <f t="array" aca="1" ref="F3617" ca="1">IF(G3617&lt;&gt;"",INDIRECT("'"&amp;G3617&amp;"'!"&amp;H3617),"")</f>
        <v>0</v>
      </c>
      <c r="G3617" s="560" t="s">
        <v>4786</v>
      </c>
      <c r="H3617" s="893" t="s">
        <v>5600</v>
      </c>
      <c r="I3617" s="920"/>
      <c r="J3617" s="920"/>
      <c r="K3617" s="920"/>
      <c r="L3617" s="920"/>
      <c r="M3617" s="920"/>
      <c r="N3617" s="920"/>
      <c r="S3617" s="919"/>
    </row>
    <row r="3618" spans="1:19" ht="12.75" customHeight="1" x14ac:dyDescent="0.15">
      <c r="A3618" s="914">
        <v>3613</v>
      </c>
      <c r="B3618" s="929">
        <f>'EstExp 12-20'!K443</f>
        <v>0</v>
      </c>
      <c r="C3618" s="930">
        <f t="shared" si="155"/>
        <v>3613</v>
      </c>
      <c r="D3618" s="920"/>
      <c r="E3618" s="893" t="b">
        <f t="shared" ca="1" si="149"/>
        <v>1</v>
      </c>
      <c r="F3618" s="932">
        <f t="array" aca="1" ref="F3618" ca="1">IF(G3618&lt;&gt;"",INDIRECT("'"&amp;G3618&amp;"'!"&amp;H3618),"")</f>
        <v>0</v>
      </c>
      <c r="G3618" s="560" t="s">
        <v>4786</v>
      </c>
      <c r="H3618" s="893" t="s">
        <v>5601</v>
      </c>
      <c r="I3618" s="920"/>
      <c r="J3618" s="920"/>
      <c r="K3618" s="920"/>
      <c r="L3618" s="920"/>
      <c r="M3618" s="920"/>
      <c r="N3618" s="920"/>
      <c r="S3618" s="919"/>
    </row>
    <row r="3619" spans="1:19" ht="12.75" customHeight="1" x14ac:dyDescent="0.15">
      <c r="A3619" s="914">
        <v>3614</v>
      </c>
      <c r="B3619" s="929">
        <f>'EstExp 12-20'!K446</f>
        <v>0</v>
      </c>
      <c r="C3619" s="930">
        <f t="shared" si="155"/>
        <v>3614</v>
      </c>
      <c r="D3619" s="920"/>
      <c r="E3619" s="893" t="b">
        <f t="shared" ca="1" si="149"/>
        <v>1</v>
      </c>
      <c r="F3619" s="932">
        <f t="array" aca="1" ref="F3619" ca="1">IF(G3619&lt;&gt;"",INDIRECT("'"&amp;G3619&amp;"'!"&amp;H3619),"")</f>
        <v>0</v>
      </c>
      <c r="G3619" s="560" t="s">
        <v>4786</v>
      </c>
      <c r="H3619" s="893" t="s">
        <v>5602</v>
      </c>
      <c r="I3619" s="920"/>
      <c r="J3619" s="920"/>
      <c r="K3619" s="920"/>
      <c r="L3619" s="920"/>
      <c r="M3619" s="920"/>
      <c r="N3619" s="920"/>
      <c r="S3619" s="919"/>
    </row>
    <row r="3620" spans="1:19" ht="12.75" customHeight="1" x14ac:dyDescent="0.15">
      <c r="A3620" s="914">
        <v>3615</v>
      </c>
      <c r="B3620" s="929">
        <f>'EstExp 12-20'!K451</f>
        <v>0</v>
      </c>
      <c r="C3620" s="930">
        <f t="shared" si="155"/>
        <v>3615</v>
      </c>
      <c r="D3620" s="920"/>
      <c r="E3620" s="893" t="b">
        <f t="shared" ca="1" si="149"/>
        <v>1</v>
      </c>
      <c r="F3620" s="932">
        <f t="array" aca="1" ref="F3620" ca="1">IF(G3620&lt;&gt;"",INDIRECT("'"&amp;G3620&amp;"'!"&amp;H3620),"")</f>
        <v>0</v>
      </c>
      <c r="G3620" s="560" t="s">
        <v>4786</v>
      </c>
      <c r="H3620" s="893" t="s">
        <v>5603</v>
      </c>
      <c r="I3620" s="920"/>
      <c r="J3620" s="920"/>
      <c r="K3620" s="920"/>
      <c r="L3620" s="920"/>
      <c r="M3620" s="920"/>
      <c r="N3620" s="920"/>
      <c r="S3620" s="919"/>
    </row>
    <row r="3621" spans="1:19" ht="12.75" customHeight="1" x14ac:dyDescent="0.15">
      <c r="A3621" s="935">
        <v>3616</v>
      </c>
      <c r="B3621" s="919"/>
      <c r="C3621" s="920"/>
      <c r="D3621" s="931"/>
      <c r="E3621" s="893" t="b">
        <f t="shared" ca="1" si="149"/>
        <v>1</v>
      </c>
      <c r="F3621" s="893" t="str">
        <f t="array" aca="1" ref="F3621" ca="1">IF(G3621&lt;&gt;"",INDIRECT("'"&amp;G3621&amp;"'!"&amp;H3621),"")</f>
        <v/>
      </c>
      <c r="G3621" s="560"/>
      <c r="H3621" s="893"/>
      <c r="I3621" s="931"/>
      <c r="J3621" s="931"/>
      <c r="K3621" s="931"/>
      <c r="L3621" s="920"/>
      <c r="M3621" s="920"/>
      <c r="N3621" s="920"/>
      <c r="S3621" s="919"/>
    </row>
    <row r="3622" spans="1:19" ht="12.75" customHeight="1" x14ac:dyDescent="0.15">
      <c r="A3622" s="914">
        <v>3617</v>
      </c>
      <c r="B3622" s="929">
        <f>'EstExp 12-20'!K453</f>
        <v>0</v>
      </c>
      <c r="C3622" s="930">
        <f>A3622-B3622</f>
        <v>3617</v>
      </c>
      <c r="D3622" s="920"/>
      <c r="E3622" s="893" t="b">
        <f t="shared" ca="1" si="149"/>
        <v>1</v>
      </c>
      <c r="F3622" s="932">
        <f t="array" aca="1" ref="F3622" ca="1">IF(G3622&lt;&gt;"",INDIRECT("'"&amp;G3622&amp;"'!"&amp;H3622),"")</f>
        <v>0</v>
      </c>
      <c r="G3622" s="560" t="s">
        <v>4786</v>
      </c>
      <c r="H3622" s="893" t="s">
        <v>5604</v>
      </c>
      <c r="I3622" s="920"/>
      <c r="J3622" s="920"/>
      <c r="K3622" s="920"/>
      <c r="L3622" s="920"/>
      <c r="M3622" s="920"/>
      <c r="N3622" s="920"/>
      <c r="S3622" s="919"/>
    </row>
    <row r="3623" spans="1:19" ht="12.75" customHeight="1" x14ac:dyDescent="0.15">
      <c r="A3623" s="935">
        <v>3618</v>
      </c>
      <c r="B3623" s="919"/>
      <c r="C3623" s="920"/>
      <c r="D3623" s="931"/>
      <c r="E3623" s="893" t="b">
        <f t="shared" ca="1" si="149"/>
        <v>1</v>
      </c>
      <c r="F3623" s="893" t="str">
        <f t="array" aca="1" ref="F3623" ca="1">IF(G3623&lt;&gt;"",INDIRECT("'"&amp;G3623&amp;"'!"&amp;H3623),"")</f>
        <v/>
      </c>
      <c r="G3623" s="560"/>
      <c r="H3623" s="893"/>
      <c r="I3623" s="931"/>
      <c r="J3623" s="931"/>
      <c r="K3623" s="931"/>
      <c r="L3623" s="920"/>
      <c r="M3623" s="920"/>
      <c r="N3623" s="920"/>
      <c r="S3623" s="919"/>
    </row>
    <row r="3624" spans="1:19" ht="12.75" customHeight="1" x14ac:dyDescent="0.15">
      <c r="A3624" s="935">
        <v>3619</v>
      </c>
      <c r="B3624" s="919"/>
      <c r="C3624" s="920"/>
      <c r="D3624" s="931"/>
      <c r="E3624" s="893" t="b">
        <f t="shared" ca="1" si="149"/>
        <v>1</v>
      </c>
      <c r="F3624" s="893" t="str">
        <f t="array" aca="1" ref="F3624" ca="1">IF(G3624&lt;&gt;"",INDIRECT("'"&amp;G3624&amp;"'!"&amp;H3624),"")</f>
        <v/>
      </c>
      <c r="G3624" s="560"/>
      <c r="H3624" s="893"/>
      <c r="I3624" s="931"/>
      <c r="J3624" s="931"/>
      <c r="K3624" s="931"/>
      <c r="L3624" s="920"/>
      <c r="M3624" s="920"/>
      <c r="N3624" s="920"/>
      <c r="S3624" s="919"/>
    </row>
    <row r="3625" spans="1:19" ht="12.75" customHeight="1" x14ac:dyDescent="0.15">
      <c r="A3625" s="914">
        <v>3620</v>
      </c>
      <c r="B3625" s="929">
        <f>'EstExp 12-20'!K454</f>
        <v>0</v>
      </c>
      <c r="C3625" s="930">
        <f>A3625-B3625</f>
        <v>3620</v>
      </c>
      <c r="D3625" s="920"/>
      <c r="E3625" s="893" t="b">
        <f t="shared" ca="1" si="149"/>
        <v>1</v>
      </c>
      <c r="F3625" s="932">
        <f t="array" aca="1" ref="F3625" ca="1">IF(G3625&lt;&gt;"",INDIRECT("'"&amp;G3625&amp;"'!"&amp;H3625),"")</f>
        <v>0</v>
      </c>
      <c r="G3625" s="560" t="s">
        <v>4786</v>
      </c>
      <c r="H3625" s="893" t="s">
        <v>5605</v>
      </c>
      <c r="I3625" s="920"/>
      <c r="J3625" s="920"/>
      <c r="K3625" s="920"/>
      <c r="L3625" s="920"/>
      <c r="M3625" s="920"/>
      <c r="N3625" s="920"/>
      <c r="S3625" s="919"/>
    </row>
    <row r="3626" spans="1:19" ht="12.75" customHeight="1" x14ac:dyDescent="0.15">
      <c r="A3626" s="935">
        <v>3621</v>
      </c>
      <c r="B3626" s="919"/>
      <c r="C3626" s="920"/>
      <c r="D3626" s="920"/>
      <c r="E3626" s="893" t="b">
        <f t="shared" ca="1" si="149"/>
        <v>1</v>
      </c>
      <c r="F3626" s="893" t="str">
        <f t="array" aca="1" ref="F3626" ca="1">IF(G3626&lt;&gt;"",INDIRECT("'"&amp;G3626&amp;"'!"&amp;H3626),"")</f>
        <v/>
      </c>
      <c r="G3626" s="560"/>
      <c r="H3626" s="893"/>
      <c r="I3626" s="920"/>
      <c r="J3626" s="920"/>
      <c r="K3626" s="920"/>
      <c r="L3626" s="920"/>
      <c r="M3626" s="920"/>
      <c r="N3626" s="920"/>
      <c r="S3626" s="919"/>
    </row>
    <row r="3627" spans="1:19" ht="12.75" customHeight="1" x14ac:dyDescent="0.15">
      <c r="A3627" s="935">
        <v>3622</v>
      </c>
      <c r="B3627" s="919"/>
      <c r="C3627" s="920"/>
      <c r="D3627" s="920"/>
      <c r="E3627" s="893" t="b">
        <f t="shared" ca="1" si="149"/>
        <v>1</v>
      </c>
      <c r="F3627" s="893" t="str">
        <f t="array" aca="1" ref="F3627" ca="1">IF(G3627&lt;&gt;"",INDIRECT("'"&amp;G3627&amp;"'!"&amp;H3627),"")</f>
        <v/>
      </c>
      <c r="G3627" s="560"/>
      <c r="H3627" s="893"/>
      <c r="I3627" s="920"/>
      <c r="J3627" s="920"/>
      <c r="K3627" s="920"/>
      <c r="L3627" s="920"/>
      <c r="M3627" s="920"/>
      <c r="N3627" s="920"/>
      <c r="S3627" s="919"/>
    </row>
    <row r="3628" spans="1:19" ht="12.75" customHeight="1" x14ac:dyDescent="0.15">
      <c r="A3628" s="935">
        <v>3623</v>
      </c>
      <c r="B3628" s="919"/>
      <c r="C3628" s="920"/>
      <c r="D3628" s="920"/>
      <c r="E3628" s="893" t="b">
        <f t="shared" ca="1" si="149"/>
        <v>1</v>
      </c>
      <c r="F3628" s="893" t="str">
        <f t="array" aca="1" ref="F3628" ca="1">IF(G3628&lt;&gt;"",INDIRECT("'"&amp;G3628&amp;"'!"&amp;H3628),"")</f>
        <v/>
      </c>
      <c r="G3628" s="560"/>
      <c r="H3628" s="893"/>
      <c r="I3628" s="920"/>
      <c r="J3628" s="920"/>
      <c r="K3628" s="920"/>
      <c r="L3628" s="920"/>
      <c r="M3628" s="920"/>
      <c r="N3628" s="920"/>
      <c r="S3628" s="919"/>
    </row>
    <row r="3629" spans="1:19" ht="12.75" customHeight="1" x14ac:dyDescent="0.15">
      <c r="A3629" s="935">
        <v>3624</v>
      </c>
      <c r="B3629" s="919"/>
      <c r="C3629" s="920"/>
      <c r="D3629" s="920"/>
      <c r="E3629" s="893" t="b">
        <f t="shared" ca="1" si="149"/>
        <v>1</v>
      </c>
      <c r="F3629" s="893" t="str">
        <f t="array" aca="1" ref="F3629" ca="1">IF(G3629&lt;&gt;"",INDIRECT("'"&amp;G3629&amp;"'!"&amp;H3629),"")</f>
        <v/>
      </c>
      <c r="G3629" s="560"/>
      <c r="H3629" s="893"/>
      <c r="I3629" s="920"/>
      <c r="J3629" s="920"/>
      <c r="K3629" s="920"/>
      <c r="L3629" s="920"/>
      <c r="M3629" s="920"/>
      <c r="N3629" s="920"/>
      <c r="S3629" s="919"/>
    </row>
    <row r="3630" spans="1:19" ht="12.75" customHeight="1" x14ac:dyDescent="0.15">
      <c r="A3630" s="935">
        <v>3625</v>
      </c>
      <c r="B3630" s="919"/>
      <c r="C3630" s="920"/>
      <c r="D3630" s="920"/>
      <c r="E3630" s="893" t="b">
        <f t="shared" ca="1" si="149"/>
        <v>1</v>
      </c>
      <c r="F3630" s="893" t="str">
        <f t="array" aca="1" ref="F3630" ca="1">IF(G3630&lt;&gt;"",INDIRECT("'"&amp;G3630&amp;"'!"&amp;H3630),"")</f>
        <v/>
      </c>
      <c r="G3630" s="560"/>
      <c r="H3630" s="893"/>
      <c r="I3630" s="920"/>
      <c r="J3630" s="920"/>
      <c r="K3630" s="920"/>
      <c r="L3630" s="920"/>
      <c r="M3630" s="920"/>
      <c r="N3630" s="920"/>
      <c r="S3630" s="919"/>
    </row>
    <row r="3631" spans="1:19" ht="12.75" customHeight="1" x14ac:dyDescent="0.15">
      <c r="A3631" s="935">
        <v>3626</v>
      </c>
      <c r="B3631" s="919"/>
      <c r="C3631" s="920"/>
      <c r="D3631" s="920"/>
      <c r="E3631" s="893" t="b">
        <f t="shared" ca="1" si="149"/>
        <v>1</v>
      </c>
      <c r="F3631" s="893" t="str">
        <f t="array" aca="1" ref="F3631" ca="1">IF(G3631&lt;&gt;"",INDIRECT("'"&amp;G3631&amp;"'!"&amp;H3631),"")</f>
        <v/>
      </c>
      <c r="G3631" s="560"/>
      <c r="H3631" s="893"/>
      <c r="I3631" s="920"/>
      <c r="J3631" s="920"/>
      <c r="K3631" s="920"/>
      <c r="L3631" s="920"/>
      <c r="M3631" s="920"/>
      <c r="N3631" s="920"/>
      <c r="S3631" s="919"/>
    </row>
    <row r="3632" spans="1:19" ht="12.75" customHeight="1" x14ac:dyDescent="0.15">
      <c r="A3632" s="935">
        <v>3627</v>
      </c>
      <c r="B3632" s="919"/>
      <c r="C3632" s="920"/>
      <c r="D3632" s="920"/>
      <c r="E3632" s="893" t="b">
        <f t="shared" ca="1" si="149"/>
        <v>1</v>
      </c>
      <c r="F3632" s="893" t="str">
        <f t="array" aca="1" ref="F3632" ca="1">IF(G3632&lt;&gt;"",INDIRECT("'"&amp;G3632&amp;"'!"&amp;H3632),"")</f>
        <v/>
      </c>
      <c r="G3632" s="560"/>
      <c r="H3632" s="893"/>
      <c r="I3632" s="920"/>
      <c r="J3632" s="920"/>
      <c r="K3632" s="920"/>
      <c r="L3632" s="920"/>
      <c r="M3632" s="920"/>
      <c r="N3632" s="920"/>
      <c r="S3632" s="919"/>
    </row>
    <row r="3633" spans="1:19" ht="12.75" customHeight="1" x14ac:dyDescent="0.15">
      <c r="A3633" s="935">
        <v>3628</v>
      </c>
      <c r="B3633" s="919"/>
      <c r="C3633" s="920"/>
      <c r="D3633" s="920"/>
      <c r="E3633" s="893" t="b">
        <f t="shared" ca="1" si="149"/>
        <v>1</v>
      </c>
      <c r="F3633" s="893" t="str">
        <f t="array" aca="1" ref="F3633" ca="1">IF(G3633&lt;&gt;"",INDIRECT("'"&amp;G3633&amp;"'!"&amp;H3633),"")</f>
        <v/>
      </c>
      <c r="G3633" s="560"/>
      <c r="H3633" s="893"/>
      <c r="I3633" s="920"/>
      <c r="J3633" s="920"/>
      <c r="K3633" s="920"/>
      <c r="L3633" s="920"/>
      <c r="M3633" s="920"/>
      <c r="N3633" s="920"/>
      <c r="S3633" s="919"/>
    </row>
    <row r="3634" spans="1:19" ht="12.75" customHeight="1" x14ac:dyDescent="0.15">
      <c r="A3634" s="935">
        <v>3629</v>
      </c>
      <c r="B3634" s="919"/>
      <c r="C3634" s="920"/>
      <c r="D3634" s="931"/>
      <c r="E3634" s="893" t="b">
        <f t="shared" ca="1" si="149"/>
        <v>1</v>
      </c>
      <c r="F3634" s="893" t="str">
        <f t="array" aca="1" ref="F3634" ca="1">IF(G3634&lt;&gt;"",INDIRECT("'"&amp;G3634&amp;"'!"&amp;H3634),"")</f>
        <v/>
      </c>
      <c r="G3634" s="560"/>
      <c r="H3634" s="893"/>
      <c r="I3634" s="931"/>
      <c r="J3634" s="931"/>
      <c r="K3634" s="931"/>
      <c r="L3634" s="920"/>
      <c r="M3634" s="920"/>
      <c r="N3634" s="920"/>
      <c r="S3634" s="919"/>
    </row>
    <row r="3635" spans="1:19" ht="12.75" customHeight="1" x14ac:dyDescent="0.15">
      <c r="A3635" s="935">
        <v>3630</v>
      </c>
      <c r="B3635" s="919"/>
      <c r="C3635" s="920"/>
      <c r="D3635" s="931"/>
      <c r="E3635" s="893" t="b">
        <f t="shared" ca="1" si="149"/>
        <v>1</v>
      </c>
      <c r="F3635" s="893" t="str">
        <f t="array" aca="1" ref="F3635" ca="1">IF(G3635&lt;&gt;"",INDIRECT("'"&amp;G3635&amp;"'!"&amp;H3635),"")</f>
        <v/>
      </c>
      <c r="G3635" s="560"/>
      <c r="H3635" s="893"/>
      <c r="I3635" s="931"/>
      <c r="J3635" s="931"/>
      <c r="K3635" s="931"/>
      <c r="L3635" s="920"/>
      <c r="M3635" s="920"/>
      <c r="N3635" s="920"/>
      <c r="S3635" s="919"/>
    </row>
    <row r="3636" spans="1:19" ht="12.75" customHeight="1" x14ac:dyDescent="0.15">
      <c r="A3636" s="935">
        <v>3631</v>
      </c>
      <c r="B3636" s="919"/>
      <c r="C3636" s="920"/>
      <c r="D3636" s="931"/>
      <c r="E3636" s="893" t="b">
        <f t="shared" ca="1" si="149"/>
        <v>1</v>
      </c>
      <c r="F3636" s="893" t="str">
        <f t="array" aca="1" ref="F3636" ca="1">IF(G3636&lt;&gt;"",INDIRECT("'"&amp;G3636&amp;"'!"&amp;H3636),"")</f>
        <v/>
      </c>
      <c r="G3636" s="560"/>
      <c r="H3636" s="893"/>
      <c r="I3636" s="931"/>
      <c r="J3636" s="931"/>
      <c r="K3636" s="931"/>
      <c r="L3636" s="920"/>
      <c r="M3636" s="920"/>
      <c r="N3636" s="920"/>
      <c r="S3636" s="919"/>
    </row>
    <row r="3637" spans="1:19" ht="12.75" customHeight="1" x14ac:dyDescent="0.15">
      <c r="A3637" s="935">
        <v>3632</v>
      </c>
      <c r="B3637" s="919"/>
      <c r="C3637" s="920"/>
      <c r="D3637" s="931"/>
      <c r="E3637" s="893" t="b">
        <f t="shared" ca="1" si="149"/>
        <v>1</v>
      </c>
      <c r="F3637" s="893" t="str">
        <f t="array" aca="1" ref="F3637" ca="1">IF(G3637&lt;&gt;"",INDIRECT("'"&amp;G3637&amp;"'!"&amp;H3637),"")</f>
        <v/>
      </c>
      <c r="G3637" s="560"/>
      <c r="H3637" s="893"/>
      <c r="I3637" s="931"/>
      <c r="J3637" s="931"/>
      <c r="K3637" s="931"/>
      <c r="L3637" s="920"/>
      <c r="M3637" s="920"/>
      <c r="N3637" s="920"/>
      <c r="S3637" s="919"/>
    </row>
    <row r="3638" spans="1:19" ht="12.75" customHeight="1" x14ac:dyDescent="0.15">
      <c r="A3638" s="935">
        <v>3633</v>
      </c>
      <c r="B3638" s="919"/>
      <c r="C3638" s="920"/>
      <c r="D3638" s="931"/>
      <c r="E3638" s="893" t="b">
        <f t="shared" ca="1" si="149"/>
        <v>1</v>
      </c>
      <c r="F3638" s="893" t="str">
        <f t="array" aca="1" ref="F3638" ca="1">IF(G3638&lt;&gt;"",INDIRECT("'"&amp;G3638&amp;"'!"&amp;H3638),"")</f>
        <v/>
      </c>
      <c r="G3638" s="560"/>
      <c r="H3638" s="893"/>
      <c r="I3638" s="931"/>
      <c r="J3638" s="931"/>
      <c r="K3638" s="931"/>
      <c r="L3638" s="920"/>
      <c r="M3638" s="920"/>
      <c r="N3638" s="920"/>
      <c r="S3638" s="919"/>
    </row>
    <row r="3639" spans="1:19" ht="12.75" customHeight="1" x14ac:dyDescent="0.15">
      <c r="A3639" s="935">
        <v>3634</v>
      </c>
      <c r="B3639" s="919"/>
      <c r="C3639" s="920"/>
      <c r="D3639" s="931"/>
      <c r="E3639" s="893" t="b">
        <f t="shared" ca="1" si="149"/>
        <v>1</v>
      </c>
      <c r="F3639" s="893" t="str">
        <f t="array" aca="1" ref="F3639" ca="1">IF(G3639&lt;&gt;"",INDIRECT("'"&amp;G3639&amp;"'!"&amp;H3639),"")</f>
        <v/>
      </c>
      <c r="G3639" s="560"/>
      <c r="H3639" s="893"/>
      <c r="I3639" s="931"/>
      <c r="J3639" s="931"/>
      <c r="K3639" s="931"/>
      <c r="L3639" s="920"/>
      <c r="M3639" s="920"/>
      <c r="N3639" s="920"/>
      <c r="S3639" s="919"/>
    </row>
    <row r="3640" spans="1:19" ht="12.75" customHeight="1" x14ac:dyDescent="0.15">
      <c r="A3640" s="935">
        <v>3635</v>
      </c>
      <c r="B3640" s="919"/>
      <c r="C3640" s="920"/>
      <c r="D3640" s="931"/>
      <c r="E3640" s="893" t="b">
        <f t="shared" ca="1" si="149"/>
        <v>1</v>
      </c>
      <c r="F3640" s="893" t="str">
        <f t="array" aca="1" ref="F3640" ca="1">IF(G3640&lt;&gt;"",INDIRECT("'"&amp;G3640&amp;"'!"&amp;H3640),"")</f>
        <v/>
      </c>
      <c r="G3640" s="560"/>
      <c r="H3640" s="893"/>
      <c r="I3640" s="931"/>
      <c r="J3640" s="931"/>
      <c r="K3640" s="931"/>
      <c r="L3640" s="920"/>
      <c r="M3640" s="920"/>
      <c r="N3640" s="920"/>
      <c r="S3640" s="919"/>
    </row>
    <row r="3641" spans="1:19" ht="12.75" customHeight="1" x14ac:dyDescent="0.15">
      <c r="A3641" s="935">
        <v>3636</v>
      </c>
      <c r="B3641" s="919"/>
      <c r="C3641" s="920"/>
      <c r="D3641" s="931"/>
      <c r="E3641" s="893" t="b">
        <f t="shared" ca="1" si="149"/>
        <v>1</v>
      </c>
      <c r="F3641" s="893" t="str">
        <f t="array" aca="1" ref="F3641" ca="1">IF(G3641&lt;&gt;"",INDIRECT("'"&amp;G3641&amp;"'!"&amp;H3641),"")</f>
        <v/>
      </c>
      <c r="G3641" s="560"/>
      <c r="H3641" s="893"/>
      <c r="I3641" s="931"/>
      <c r="J3641" s="931"/>
      <c r="K3641" s="931"/>
      <c r="L3641" s="920"/>
      <c r="M3641" s="920"/>
      <c r="N3641" s="920"/>
      <c r="S3641" s="919"/>
    </row>
    <row r="3642" spans="1:19" ht="12.75" customHeight="1" x14ac:dyDescent="0.15">
      <c r="A3642" s="914">
        <v>3637</v>
      </c>
      <c r="B3642" s="929">
        <f>'BudgetSum 2-4'!D32</f>
        <v>0</v>
      </c>
      <c r="C3642" s="930">
        <f t="shared" ref="C3642:C3643" si="156">A3642-B3642</f>
        <v>3637</v>
      </c>
      <c r="D3642" s="920"/>
      <c r="E3642" s="893" t="b">
        <f t="shared" ca="1" si="149"/>
        <v>1</v>
      </c>
      <c r="F3642" s="932">
        <f t="array" aca="1" ref="F3642" ca="1">IF(G3642&lt;&gt;"",INDIRECT("'"&amp;G3642&amp;"'!"&amp;H3642),"")</f>
        <v>0</v>
      </c>
      <c r="G3642" s="560" t="s">
        <v>4690</v>
      </c>
      <c r="H3642" s="893" t="s">
        <v>5606</v>
      </c>
      <c r="I3642" s="920"/>
      <c r="J3642" s="920"/>
      <c r="K3642" s="920"/>
      <c r="L3642" s="920"/>
      <c r="M3642" s="920"/>
      <c r="N3642" s="920"/>
      <c r="S3642" s="919"/>
    </row>
    <row r="3643" spans="1:19" ht="12.75" customHeight="1" x14ac:dyDescent="0.15">
      <c r="A3643" s="914">
        <v>3638</v>
      </c>
      <c r="B3643" s="929">
        <f>'BudgetSum 2-4'!E33</f>
        <v>0</v>
      </c>
      <c r="C3643" s="930">
        <f t="shared" si="156"/>
        <v>3638</v>
      </c>
      <c r="D3643" s="920"/>
      <c r="E3643" s="893" t="b">
        <f t="shared" ca="1" si="149"/>
        <v>1</v>
      </c>
      <c r="F3643" s="932">
        <f t="array" aca="1" ref="F3643" ca="1">IF(G3643&lt;&gt;"",INDIRECT("'"&amp;G3643&amp;"'!"&amp;H3643),"")</f>
        <v>0</v>
      </c>
      <c r="G3643" s="560" t="s">
        <v>4690</v>
      </c>
      <c r="H3643" s="893" t="s">
        <v>5607</v>
      </c>
      <c r="I3643" s="920"/>
      <c r="J3643" s="920"/>
      <c r="K3643" s="920"/>
      <c r="L3643" s="920"/>
      <c r="M3643" s="920"/>
      <c r="N3643" s="920"/>
      <c r="S3643" s="919"/>
    </row>
    <row r="3644" spans="1:19" ht="12.75" customHeight="1" x14ac:dyDescent="0.15">
      <c r="A3644" s="935">
        <v>3639</v>
      </c>
      <c r="B3644" s="919"/>
      <c r="C3644" s="920"/>
      <c r="D3644" s="931"/>
      <c r="E3644" s="893" t="b">
        <f t="shared" ca="1" si="149"/>
        <v>1</v>
      </c>
      <c r="F3644" s="893" t="str">
        <f t="array" aca="1" ref="F3644" ca="1">IF(G3644&lt;&gt;"",INDIRECT("'"&amp;G3644&amp;"'!"&amp;H3644),"")</f>
        <v/>
      </c>
      <c r="G3644" s="560"/>
      <c r="H3644" s="893"/>
      <c r="I3644" s="931"/>
      <c r="J3644" s="931"/>
      <c r="K3644" s="931"/>
      <c r="L3644" s="920"/>
      <c r="M3644" s="920"/>
      <c r="N3644" s="920"/>
      <c r="S3644" s="919"/>
    </row>
    <row r="3645" spans="1:19" ht="12.75" customHeight="1" x14ac:dyDescent="0.15">
      <c r="A3645" s="935">
        <v>3640</v>
      </c>
      <c r="B3645" s="919"/>
      <c r="C3645" s="920"/>
      <c r="D3645" s="931"/>
      <c r="E3645" s="893" t="b">
        <f t="shared" ca="1" si="149"/>
        <v>1</v>
      </c>
      <c r="F3645" s="893" t="str">
        <f t="array" aca="1" ref="F3645" ca="1">IF(G3645&lt;&gt;"",INDIRECT("'"&amp;G3645&amp;"'!"&amp;H3645),"")</f>
        <v/>
      </c>
      <c r="G3645" s="560"/>
      <c r="H3645" s="893"/>
      <c r="I3645" s="931"/>
      <c r="J3645" s="931"/>
      <c r="K3645" s="931"/>
      <c r="L3645" s="920"/>
      <c r="M3645" s="920"/>
      <c r="N3645" s="920"/>
      <c r="S3645" s="919"/>
    </row>
    <row r="3646" spans="1:19" ht="12.75" customHeight="1" x14ac:dyDescent="0.15">
      <c r="A3646" s="914">
        <v>3641</v>
      </c>
      <c r="B3646" s="929">
        <f>'BudgetSum 2-4'!K55</f>
        <v>0</v>
      </c>
      <c r="C3646" s="930">
        <f t="shared" ref="C3646:C3647" si="157">A3646-B3646</f>
        <v>3641</v>
      </c>
      <c r="D3646" s="920"/>
      <c r="E3646" s="893" t="b">
        <f t="shared" ca="1" si="149"/>
        <v>1</v>
      </c>
      <c r="F3646" s="932">
        <f t="array" aca="1" ref="F3646" ca="1">IF(G3646&lt;&gt;"",INDIRECT("'"&amp;G3646&amp;"'!"&amp;H3646),"")</f>
        <v>0</v>
      </c>
      <c r="G3646" s="560" t="s">
        <v>4690</v>
      </c>
      <c r="H3646" s="893" t="s">
        <v>5062</v>
      </c>
      <c r="I3646" s="920"/>
      <c r="J3646" s="920"/>
      <c r="K3646" s="920"/>
      <c r="L3646" s="920"/>
      <c r="M3646" s="920"/>
      <c r="N3646" s="920"/>
      <c r="S3646" s="919"/>
    </row>
    <row r="3647" spans="1:19" ht="12.75" customHeight="1" x14ac:dyDescent="0.15">
      <c r="A3647" s="914">
        <v>3642</v>
      </c>
      <c r="B3647" s="929">
        <f>'BudgetSum 2-4'!K56</f>
        <v>0</v>
      </c>
      <c r="C3647" s="930">
        <f t="shared" si="157"/>
        <v>3642</v>
      </c>
      <c r="D3647" s="920"/>
      <c r="E3647" s="893" t="b">
        <f t="shared" ca="1" si="149"/>
        <v>1</v>
      </c>
      <c r="F3647" s="932">
        <f t="array" aca="1" ref="F3647" ca="1">IF(G3647&lt;&gt;"",INDIRECT("'"&amp;G3647&amp;"'!"&amp;H3647),"")</f>
        <v>0</v>
      </c>
      <c r="G3647" s="560" t="s">
        <v>4690</v>
      </c>
      <c r="H3647" s="893" t="s">
        <v>5608</v>
      </c>
      <c r="I3647" s="920"/>
      <c r="J3647" s="920"/>
      <c r="K3647" s="920"/>
      <c r="L3647" s="920"/>
      <c r="M3647" s="920"/>
      <c r="N3647" s="920"/>
      <c r="S3647" s="919"/>
    </row>
    <row r="3648" spans="1:19" ht="12.75" customHeight="1" x14ac:dyDescent="0.15">
      <c r="A3648" s="935">
        <v>3643</v>
      </c>
      <c r="B3648" s="919"/>
      <c r="C3648" s="920"/>
      <c r="D3648" s="931"/>
      <c r="E3648" s="893" t="b">
        <f t="shared" ca="1" si="149"/>
        <v>1</v>
      </c>
      <c r="F3648" s="893" t="str">
        <f t="array" aca="1" ref="F3648" ca="1">IF(G3648&lt;&gt;"",INDIRECT("'"&amp;G3648&amp;"'!"&amp;H3648),"")</f>
        <v/>
      </c>
      <c r="G3648" s="560"/>
      <c r="H3648" s="893"/>
      <c r="I3648" s="931"/>
      <c r="J3648" s="931"/>
      <c r="K3648" s="931"/>
      <c r="L3648" s="920"/>
      <c r="M3648" s="920"/>
      <c r="N3648" s="920"/>
      <c r="S3648" s="919"/>
    </row>
    <row r="3649" spans="1:19" ht="12.75" customHeight="1" x14ac:dyDescent="0.15">
      <c r="A3649" s="935">
        <v>3644</v>
      </c>
      <c r="B3649" s="919"/>
      <c r="C3649" s="920"/>
      <c r="D3649" s="931"/>
      <c r="E3649" s="893" t="b">
        <f t="shared" ca="1" si="149"/>
        <v>1</v>
      </c>
      <c r="F3649" s="893" t="str">
        <f t="array" aca="1" ref="F3649" ca="1">IF(G3649&lt;&gt;"",INDIRECT("'"&amp;G3649&amp;"'!"&amp;H3649),"")</f>
        <v/>
      </c>
      <c r="G3649" s="560"/>
      <c r="H3649" s="893"/>
      <c r="I3649" s="931"/>
      <c r="J3649" s="931"/>
      <c r="K3649" s="931"/>
      <c r="L3649" s="920"/>
      <c r="M3649" s="920"/>
      <c r="N3649" s="920"/>
      <c r="S3649" s="919"/>
    </row>
    <row r="3650" spans="1:19" ht="12.75" customHeight="1" x14ac:dyDescent="0.15">
      <c r="A3650" s="935">
        <v>3645</v>
      </c>
      <c r="B3650" s="919"/>
      <c r="C3650" s="920"/>
      <c r="D3650" s="931"/>
      <c r="E3650" s="893" t="b">
        <f t="shared" ca="1" si="149"/>
        <v>1</v>
      </c>
      <c r="F3650" s="893" t="str">
        <f t="array" aca="1" ref="F3650" ca="1">IF(G3650&lt;&gt;"",INDIRECT("'"&amp;G3650&amp;"'!"&amp;H3650),"")</f>
        <v/>
      </c>
      <c r="G3650" s="560"/>
      <c r="H3650" s="893"/>
      <c r="I3650" s="931"/>
      <c r="J3650" s="931"/>
      <c r="K3650" s="931"/>
      <c r="L3650" s="920"/>
      <c r="M3650" s="920"/>
      <c r="N3650" s="920"/>
      <c r="S3650" s="919"/>
    </row>
    <row r="3651" spans="1:19" ht="12.75" customHeight="1" x14ac:dyDescent="0.15">
      <c r="A3651" s="935">
        <v>3646</v>
      </c>
      <c r="B3651" s="919"/>
      <c r="C3651" s="920"/>
      <c r="D3651" s="931"/>
      <c r="E3651" s="893" t="b">
        <f t="shared" ca="1" si="149"/>
        <v>1</v>
      </c>
      <c r="F3651" s="893" t="str">
        <f t="array" aca="1" ref="F3651" ca="1">IF(G3651&lt;&gt;"",INDIRECT("'"&amp;G3651&amp;"'!"&amp;H3651),"")</f>
        <v/>
      </c>
      <c r="G3651" s="560"/>
      <c r="H3651" s="893"/>
      <c r="I3651" s="931"/>
      <c r="J3651" s="931"/>
      <c r="K3651" s="931"/>
      <c r="L3651" s="920"/>
      <c r="M3651" s="920"/>
      <c r="N3651" s="920"/>
      <c r="S3651" s="919"/>
    </row>
    <row r="3652" spans="1:19" ht="12.75" customHeight="1" x14ac:dyDescent="0.15">
      <c r="A3652" s="935">
        <v>3647</v>
      </c>
      <c r="B3652" s="919"/>
      <c r="C3652" s="920"/>
      <c r="D3652" s="931"/>
      <c r="E3652" s="893" t="b">
        <f t="shared" ca="1" si="149"/>
        <v>1</v>
      </c>
      <c r="F3652" s="893" t="str">
        <f t="array" aca="1" ref="F3652" ca="1">IF(G3652&lt;&gt;"",INDIRECT("'"&amp;G3652&amp;"'!"&amp;H3652),"")</f>
        <v/>
      </c>
      <c r="G3652" s="560"/>
      <c r="H3652" s="893"/>
      <c r="I3652" s="931"/>
      <c r="J3652" s="931"/>
      <c r="K3652" s="931"/>
      <c r="L3652" s="920"/>
      <c r="M3652" s="920"/>
      <c r="N3652" s="920"/>
      <c r="S3652" s="919"/>
    </row>
    <row r="3653" spans="1:19" ht="12.75" customHeight="1" x14ac:dyDescent="0.15">
      <c r="A3653" s="935">
        <v>3648</v>
      </c>
      <c r="B3653" s="919"/>
      <c r="C3653" s="920"/>
      <c r="D3653" s="931"/>
      <c r="E3653" s="893" t="b">
        <f t="shared" ca="1" si="149"/>
        <v>1</v>
      </c>
      <c r="F3653" s="893" t="str">
        <f t="array" aca="1" ref="F3653" ca="1">IF(G3653&lt;&gt;"",INDIRECT("'"&amp;G3653&amp;"'!"&amp;H3653),"")</f>
        <v/>
      </c>
      <c r="G3653" s="560"/>
      <c r="H3653" s="893"/>
      <c r="I3653" s="931"/>
      <c r="J3653" s="931"/>
      <c r="K3653" s="931"/>
      <c r="L3653" s="920"/>
      <c r="M3653" s="920"/>
      <c r="N3653" s="920"/>
      <c r="S3653" s="919"/>
    </row>
    <row r="3654" spans="1:19" ht="12.75" customHeight="1" x14ac:dyDescent="0.15">
      <c r="A3654" s="935">
        <v>3649</v>
      </c>
      <c r="B3654" s="919"/>
      <c r="C3654" s="920"/>
      <c r="D3654" s="931"/>
      <c r="E3654" s="893" t="b">
        <f t="shared" ca="1" si="149"/>
        <v>1</v>
      </c>
      <c r="F3654" s="893" t="str">
        <f t="array" aca="1" ref="F3654" ca="1">IF(G3654&lt;&gt;"",INDIRECT("'"&amp;G3654&amp;"'!"&amp;H3654),"")</f>
        <v/>
      </c>
      <c r="G3654" s="560"/>
      <c r="H3654" s="893"/>
      <c r="I3654" s="931"/>
      <c r="J3654" s="931"/>
      <c r="K3654" s="931"/>
      <c r="L3654" s="920"/>
      <c r="M3654" s="920"/>
      <c r="N3654" s="920"/>
      <c r="S3654" s="919"/>
    </row>
    <row r="3655" spans="1:19" ht="12.75" customHeight="1" x14ac:dyDescent="0.15">
      <c r="A3655" s="935">
        <v>3650</v>
      </c>
      <c r="B3655" s="919"/>
      <c r="C3655" s="920"/>
      <c r="D3655" s="931"/>
      <c r="E3655" s="893" t="b">
        <f t="shared" ca="1" si="149"/>
        <v>1</v>
      </c>
      <c r="F3655" s="893" t="str">
        <f t="array" aca="1" ref="F3655" ca="1">IF(G3655&lt;&gt;"",INDIRECT("'"&amp;G3655&amp;"'!"&amp;H3655),"")</f>
        <v/>
      </c>
      <c r="G3655" s="560"/>
      <c r="H3655" s="893"/>
      <c r="I3655" s="931"/>
      <c r="J3655" s="931"/>
      <c r="K3655" s="931"/>
      <c r="L3655" s="920"/>
      <c r="M3655" s="920"/>
      <c r="N3655" s="920"/>
      <c r="S3655" s="919"/>
    </row>
    <row r="3656" spans="1:19" ht="12.75" customHeight="1" x14ac:dyDescent="0.15">
      <c r="A3656" s="935">
        <v>3651</v>
      </c>
      <c r="B3656" s="919"/>
      <c r="C3656" s="920"/>
      <c r="D3656" s="931"/>
      <c r="E3656" s="893" t="b">
        <f t="shared" ca="1" si="149"/>
        <v>1</v>
      </c>
      <c r="F3656" s="893" t="str">
        <f t="array" aca="1" ref="F3656" ca="1">IF(G3656&lt;&gt;"",INDIRECT("'"&amp;G3656&amp;"'!"&amp;H3656),"")</f>
        <v/>
      </c>
      <c r="G3656" s="560"/>
      <c r="H3656" s="893"/>
      <c r="I3656" s="931"/>
      <c r="J3656" s="931"/>
      <c r="K3656" s="931"/>
      <c r="L3656" s="920"/>
      <c r="M3656" s="920"/>
      <c r="N3656" s="920"/>
      <c r="S3656" s="919"/>
    </row>
    <row r="3657" spans="1:19" ht="12.75" customHeight="1" x14ac:dyDescent="0.15">
      <c r="A3657" s="935">
        <v>3652</v>
      </c>
      <c r="B3657" s="919"/>
      <c r="C3657" s="920"/>
      <c r="D3657" s="931"/>
      <c r="E3657" s="893" t="b">
        <f t="shared" ca="1" si="149"/>
        <v>1</v>
      </c>
      <c r="F3657" s="893" t="str">
        <f t="array" aca="1" ref="F3657" ca="1">IF(G3657&lt;&gt;"",INDIRECT("'"&amp;G3657&amp;"'!"&amp;H3657),"")</f>
        <v/>
      </c>
      <c r="G3657" s="560"/>
      <c r="H3657" s="893"/>
      <c r="I3657" s="931"/>
      <c r="J3657" s="931"/>
      <c r="K3657" s="931"/>
      <c r="L3657" s="920"/>
      <c r="M3657" s="920"/>
      <c r="N3657" s="920"/>
      <c r="S3657" s="919"/>
    </row>
    <row r="3658" spans="1:19" ht="12.75" customHeight="1" x14ac:dyDescent="0.15">
      <c r="A3658" s="935">
        <v>3653</v>
      </c>
      <c r="B3658" s="919"/>
      <c r="C3658" s="920"/>
      <c r="D3658" s="931"/>
      <c r="E3658" s="893" t="b">
        <f t="shared" ca="1" si="149"/>
        <v>1</v>
      </c>
      <c r="F3658" s="893" t="str">
        <f t="array" aca="1" ref="F3658" ca="1">IF(G3658&lt;&gt;"",INDIRECT("'"&amp;G3658&amp;"'!"&amp;H3658),"")</f>
        <v/>
      </c>
      <c r="G3658" s="560"/>
      <c r="H3658" s="893"/>
      <c r="I3658" s="931"/>
      <c r="J3658" s="931"/>
      <c r="K3658" s="931"/>
      <c r="L3658" s="920"/>
      <c r="M3658" s="920"/>
      <c r="N3658" s="920"/>
      <c r="S3658" s="919"/>
    </row>
    <row r="3659" spans="1:19" ht="12.75" customHeight="1" x14ac:dyDescent="0.15">
      <c r="A3659" s="935">
        <v>3654</v>
      </c>
      <c r="B3659" s="919"/>
      <c r="C3659" s="920"/>
      <c r="D3659" s="931"/>
      <c r="E3659" s="893" t="b">
        <f t="shared" ca="1" si="149"/>
        <v>1</v>
      </c>
      <c r="F3659" s="893" t="str">
        <f t="array" aca="1" ref="F3659" ca="1">IF(G3659&lt;&gt;"",INDIRECT("'"&amp;G3659&amp;"'!"&amp;H3659),"")</f>
        <v/>
      </c>
      <c r="G3659" s="560"/>
      <c r="H3659" s="893"/>
      <c r="I3659" s="931"/>
      <c r="J3659" s="931"/>
      <c r="K3659" s="931"/>
      <c r="L3659" s="920"/>
      <c r="M3659" s="920"/>
      <c r="N3659" s="920"/>
      <c r="S3659" s="919"/>
    </row>
    <row r="3660" spans="1:19" ht="12.75" customHeight="1" x14ac:dyDescent="0.15">
      <c r="A3660" s="935">
        <v>3655</v>
      </c>
      <c r="B3660" s="919"/>
      <c r="C3660" s="920"/>
      <c r="D3660" s="920" t="s">
        <v>4732</v>
      </c>
      <c r="E3660" s="893" t="b">
        <f t="shared" ca="1" si="149"/>
        <v>1</v>
      </c>
      <c r="F3660" s="893" t="str">
        <f t="array" aca="1" ref="F3660" ca="1">IF(G3660&lt;&gt;"",INDIRECT("'"&amp;G3660&amp;"'!"&amp;H3660),"")</f>
        <v/>
      </c>
      <c r="G3660" s="560"/>
      <c r="H3660" s="893"/>
      <c r="I3660" s="920"/>
      <c r="J3660" s="920"/>
      <c r="K3660" s="920"/>
      <c r="L3660" s="920"/>
      <c r="M3660" s="920"/>
      <c r="N3660" s="920"/>
      <c r="S3660" s="919"/>
    </row>
    <row r="3661" spans="1:19" ht="12.75" customHeight="1" x14ac:dyDescent="0.15">
      <c r="A3661" s="914">
        <v>3656</v>
      </c>
      <c r="B3661" s="929">
        <f>'EstExp 12-20'!K306</f>
        <v>0</v>
      </c>
      <c r="C3661" s="930">
        <f t="shared" ref="C3661:C3662" si="158">A3661-B3661</f>
        <v>3656</v>
      </c>
      <c r="D3661" s="920"/>
      <c r="E3661" s="893" t="b">
        <f t="shared" ca="1" si="149"/>
        <v>1</v>
      </c>
      <c r="F3661" s="932">
        <f t="array" aca="1" ref="F3661" ca="1">IF(G3661&lt;&gt;"",INDIRECT("'"&amp;G3661&amp;"'!"&amp;H3661),"")</f>
        <v>0</v>
      </c>
      <c r="G3661" s="560" t="s">
        <v>4786</v>
      </c>
      <c r="H3661" s="893" t="s">
        <v>5609</v>
      </c>
      <c r="I3661" s="920"/>
      <c r="J3661" s="920"/>
      <c r="K3661" s="920"/>
      <c r="L3661" s="920"/>
      <c r="M3661" s="920"/>
      <c r="N3661" s="920"/>
      <c r="S3661" s="919"/>
    </row>
    <row r="3662" spans="1:19" ht="12.75" customHeight="1" x14ac:dyDescent="0.15">
      <c r="A3662" s="914">
        <v>3657</v>
      </c>
      <c r="B3662" s="929">
        <f>'BudgetSum 2-4'!K8</f>
        <v>0</v>
      </c>
      <c r="C3662" s="930">
        <f t="shared" si="158"/>
        <v>3657</v>
      </c>
      <c r="D3662" s="920"/>
      <c r="E3662" s="893" t="b">
        <f t="shared" ca="1" si="149"/>
        <v>1</v>
      </c>
      <c r="F3662" s="932">
        <f t="array" aca="1" ref="F3662" ca="1">IF(G3662&lt;&gt;"",INDIRECT("'"&amp;G3662&amp;"'!"&amp;H3662),"")</f>
        <v>0</v>
      </c>
      <c r="G3662" s="560" t="s">
        <v>4690</v>
      </c>
      <c r="H3662" s="893" t="s">
        <v>5523</v>
      </c>
      <c r="I3662" s="920"/>
      <c r="J3662" s="920"/>
      <c r="K3662" s="920"/>
      <c r="L3662" s="920"/>
      <c r="M3662" s="920"/>
      <c r="N3662" s="920"/>
      <c r="S3662" s="919"/>
    </row>
    <row r="3663" spans="1:19" ht="12.75" customHeight="1" x14ac:dyDescent="0.15">
      <c r="A3663" s="935">
        <v>3658</v>
      </c>
      <c r="B3663" s="919"/>
      <c r="C3663" s="920"/>
      <c r="D3663" s="931"/>
      <c r="E3663" s="893" t="b">
        <f t="shared" ca="1" si="149"/>
        <v>1</v>
      </c>
      <c r="F3663" s="893" t="str">
        <f t="array" aca="1" ref="F3663" ca="1">IF(G3663&lt;&gt;"",INDIRECT("'"&amp;G3663&amp;"'!"&amp;H3663),"")</f>
        <v/>
      </c>
      <c r="G3663" s="560"/>
      <c r="H3663" s="893"/>
      <c r="I3663" s="931"/>
      <c r="J3663" s="931"/>
      <c r="K3663" s="931"/>
      <c r="L3663" s="920"/>
      <c r="M3663" s="920"/>
      <c r="N3663" s="920"/>
      <c r="S3663" s="919"/>
    </row>
    <row r="3664" spans="1:19" ht="12.75" customHeight="1" x14ac:dyDescent="0.15">
      <c r="A3664" s="935">
        <v>3659</v>
      </c>
      <c r="B3664" s="919"/>
      <c r="C3664" s="920"/>
      <c r="D3664" s="931"/>
      <c r="E3664" s="893" t="b">
        <f t="shared" ca="1" si="149"/>
        <v>1</v>
      </c>
      <c r="F3664" s="893" t="str">
        <f t="array" aca="1" ref="F3664" ca="1">IF(G3664&lt;&gt;"",INDIRECT("'"&amp;G3664&amp;"'!"&amp;H3664),"")</f>
        <v/>
      </c>
      <c r="G3664" s="560"/>
      <c r="H3664" s="893"/>
      <c r="I3664" s="931"/>
      <c r="J3664" s="931"/>
      <c r="K3664" s="931"/>
      <c r="L3664" s="920"/>
      <c r="M3664" s="920"/>
      <c r="N3664" s="920"/>
      <c r="S3664" s="919"/>
    </row>
    <row r="3665" spans="1:19" ht="12.75" customHeight="1" x14ac:dyDescent="0.15">
      <c r="A3665" s="914">
        <v>3660</v>
      </c>
      <c r="B3665" s="929">
        <f>'EstExp 12-20'!D280</f>
        <v>0</v>
      </c>
      <c r="C3665" s="930">
        <f t="shared" ref="C3665:C3668" si="159">A3665-B3665</f>
        <v>3660</v>
      </c>
      <c r="D3665" s="920"/>
      <c r="E3665" s="893" t="b">
        <f t="shared" ca="1" si="149"/>
        <v>1</v>
      </c>
      <c r="F3665" s="932">
        <f t="array" aca="1" ref="F3665" ca="1">IF(G3665&lt;&gt;"",INDIRECT("'"&amp;G3665&amp;"'!"&amp;H3665),"")</f>
        <v>0</v>
      </c>
      <c r="G3665" s="560" t="s">
        <v>4786</v>
      </c>
      <c r="H3665" s="893" t="s">
        <v>5610</v>
      </c>
      <c r="I3665" s="920"/>
      <c r="J3665" s="920"/>
      <c r="K3665" s="920"/>
      <c r="L3665" s="920"/>
      <c r="M3665" s="920"/>
      <c r="N3665" s="920"/>
      <c r="S3665" s="919"/>
    </row>
    <row r="3666" spans="1:19" ht="12.75" customHeight="1" x14ac:dyDescent="0.15">
      <c r="A3666" s="914">
        <v>3661</v>
      </c>
      <c r="B3666" s="929">
        <f>'EstExp 12-20'!D282</f>
        <v>0</v>
      </c>
      <c r="C3666" s="930">
        <f t="shared" si="159"/>
        <v>3661</v>
      </c>
      <c r="D3666" s="920"/>
      <c r="E3666" s="893" t="b">
        <f t="shared" ca="1" si="149"/>
        <v>1</v>
      </c>
      <c r="F3666" s="932">
        <f t="array" aca="1" ref="F3666" ca="1">IF(G3666&lt;&gt;"",INDIRECT("'"&amp;G3666&amp;"'!"&amp;H3666),"")</f>
        <v>0</v>
      </c>
      <c r="G3666" s="560" t="s">
        <v>4786</v>
      </c>
      <c r="H3666" s="893" t="s">
        <v>5611</v>
      </c>
      <c r="I3666" s="920"/>
      <c r="J3666" s="920"/>
      <c r="K3666" s="920"/>
      <c r="L3666" s="920"/>
      <c r="M3666" s="920"/>
      <c r="N3666" s="920"/>
      <c r="S3666" s="919"/>
    </row>
    <row r="3667" spans="1:19" ht="12.75" customHeight="1" x14ac:dyDescent="0.15">
      <c r="A3667" s="914">
        <v>3662</v>
      </c>
      <c r="B3667" s="929">
        <f>'EstExp 12-20'!K280</f>
        <v>0</v>
      </c>
      <c r="C3667" s="930">
        <f t="shared" si="159"/>
        <v>3662</v>
      </c>
      <c r="D3667" s="920"/>
      <c r="E3667" s="893" t="b">
        <f t="shared" ca="1" si="149"/>
        <v>1</v>
      </c>
      <c r="F3667" s="932">
        <f t="array" aca="1" ref="F3667" ca="1">IF(G3667&lt;&gt;"",INDIRECT("'"&amp;G3667&amp;"'!"&amp;H3667),"")</f>
        <v>0</v>
      </c>
      <c r="G3667" s="560" t="s">
        <v>4786</v>
      </c>
      <c r="H3667" s="893" t="s">
        <v>5612</v>
      </c>
      <c r="I3667" s="920"/>
      <c r="J3667" s="920"/>
      <c r="K3667" s="920"/>
      <c r="L3667" s="920"/>
      <c r="M3667" s="920"/>
      <c r="N3667" s="920"/>
      <c r="S3667" s="919"/>
    </row>
    <row r="3668" spans="1:19" ht="12.75" customHeight="1" x14ac:dyDescent="0.15">
      <c r="A3668" s="914">
        <v>3663</v>
      </c>
      <c r="B3668" s="929">
        <f>'EstExp 12-20'!K282</f>
        <v>0</v>
      </c>
      <c r="C3668" s="930">
        <f t="shared" si="159"/>
        <v>3663</v>
      </c>
      <c r="D3668" s="920"/>
      <c r="E3668" s="893" t="b">
        <f t="shared" ca="1" si="149"/>
        <v>1</v>
      </c>
      <c r="F3668" s="932">
        <f t="array" aca="1" ref="F3668" ca="1">IF(G3668&lt;&gt;"",INDIRECT("'"&amp;G3668&amp;"'!"&amp;H3668),"")</f>
        <v>0</v>
      </c>
      <c r="G3668" s="560" t="s">
        <v>4786</v>
      </c>
      <c r="H3668" s="893" t="s">
        <v>5613</v>
      </c>
      <c r="I3668" s="920"/>
      <c r="J3668" s="920"/>
      <c r="K3668" s="920"/>
      <c r="L3668" s="920"/>
      <c r="M3668" s="920"/>
      <c r="N3668" s="920"/>
      <c r="S3668" s="919"/>
    </row>
    <row r="3669" spans="1:19" ht="12.75" customHeight="1" x14ac:dyDescent="0.15">
      <c r="A3669" s="935">
        <v>3664</v>
      </c>
      <c r="B3669" s="919"/>
      <c r="C3669" s="920"/>
      <c r="D3669" s="920"/>
      <c r="E3669" s="893" t="b">
        <f t="shared" ca="1" si="149"/>
        <v>1</v>
      </c>
      <c r="F3669" s="893" t="str">
        <f t="array" aca="1" ref="F3669" ca="1">IF(G3669&lt;&gt;"",INDIRECT("'"&amp;G3669&amp;"'!"&amp;H3669),"")</f>
        <v/>
      </c>
      <c r="G3669" s="560"/>
      <c r="H3669" s="893"/>
      <c r="I3669" s="920"/>
      <c r="J3669" s="920"/>
      <c r="K3669" s="920"/>
      <c r="L3669" s="920"/>
      <c r="M3669" s="920"/>
      <c r="N3669" s="920"/>
      <c r="S3669" s="919"/>
    </row>
    <row r="3670" spans="1:19" ht="12.75" customHeight="1" x14ac:dyDescent="0.15">
      <c r="A3670" s="935">
        <v>3665</v>
      </c>
      <c r="B3670" s="919"/>
      <c r="C3670" s="920"/>
      <c r="D3670" s="920"/>
      <c r="E3670" s="893" t="b">
        <f t="shared" ca="1" si="149"/>
        <v>1</v>
      </c>
      <c r="F3670" s="893" t="str">
        <f t="array" aca="1" ref="F3670" ca="1">IF(G3670&lt;&gt;"",INDIRECT("'"&amp;G3670&amp;"'!"&amp;H3670),"")</f>
        <v/>
      </c>
      <c r="G3670" s="560"/>
      <c r="H3670" s="893"/>
      <c r="I3670" s="920"/>
      <c r="J3670" s="920"/>
      <c r="K3670" s="920"/>
      <c r="L3670" s="920"/>
      <c r="M3670" s="920"/>
      <c r="N3670" s="920"/>
      <c r="S3670" s="919"/>
    </row>
    <row r="3671" spans="1:19" ht="12.75" customHeight="1" x14ac:dyDescent="0.15">
      <c r="A3671" s="935">
        <v>3666</v>
      </c>
      <c r="B3671" s="919"/>
      <c r="C3671" s="920"/>
      <c r="D3671" s="920"/>
      <c r="E3671" s="893" t="b">
        <f t="shared" ca="1" si="149"/>
        <v>1</v>
      </c>
      <c r="F3671" s="893" t="str">
        <f t="array" aca="1" ref="F3671" ca="1">IF(G3671&lt;&gt;"",INDIRECT("'"&amp;G3671&amp;"'!"&amp;H3671),"")</f>
        <v/>
      </c>
      <c r="G3671" s="560"/>
      <c r="H3671" s="893"/>
      <c r="I3671" s="920"/>
      <c r="J3671" s="920"/>
      <c r="K3671" s="920"/>
      <c r="L3671" s="920"/>
      <c r="M3671" s="920"/>
      <c r="N3671" s="920"/>
      <c r="S3671" s="919"/>
    </row>
    <row r="3672" spans="1:19" ht="12.75" customHeight="1" x14ac:dyDescent="0.15">
      <c r="A3672" s="935">
        <v>3667</v>
      </c>
      <c r="B3672" s="919"/>
      <c r="C3672" s="920"/>
      <c r="D3672" s="920"/>
      <c r="E3672" s="893" t="b">
        <f t="shared" ca="1" si="149"/>
        <v>1</v>
      </c>
      <c r="F3672" s="893" t="str">
        <f t="array" aca="1" ref="F3672" ca="1">IF(G3672&lt;&gt;"",INDIRECT("'"&amp;G3672&amp;"'!"&amp;H3672),"")</f>
        <v/>
      </c>
      <c r="G3672" s="560"/>
      <c r="H3672" s="893"/>
      <c r="I3672" s="920"/>
      <c r="J3672" s="920"/>
      <c r="K3672" s="920"/>
      <c r="L3672" s="920"/>
      <c r="M3672" s="920"/>
      <c r="N3672" s="920"/>
      <c r="S3672" s="919"/>
    </row>
    <row r="3673" spans="1:19" ht="12.75" customHeight="1" x14ac:dyDescent="0.15">
      <c r="A3673" s="935">
        <v>3668</v>
      </c>
      <c r="B3673" s="919"/>
      <c r="C3673" s="920"/>
      <c r="D3673" s="920"/>
      <c r="E3673" s="893" t="b">
        <f t="shared" ca="1" si="149"/>
        <v>1</v>
      </c>
      <c r="F3673" s="893" t="str">
        <f t="array" aca="1" ref="F3673" ca="1">IF(G3673&lt;&gt;"",INDIRECT("'"&amp;G3673&amp;"'!"&amp;H3673),"")</f>
        <v/>
      </c>
      <c r="G3673" s="560"/>
      <c r="H3673" s="893"/>
      <c r="I3673" s="920"/>
      <c r="J3673" s="920"/>
      <c r="K3673" s="920"/>
      <c r="L3673" s="920"/>
      <c r="M3673" s="920"/>
      <c r="N3673" s="920"/>
      <c r="S3673" s="919"/>
    </row>
    <row r="3674" spans="1:19" ht="12.75" customHeight="1" x14ac:dyDescent="0.15">
      <c r="A3674" s="935">
        <v>3669</v>
      </c>
      <c r="B3674" s="919"/>
      <c r="C3674" s="920"/>
      <c r="D3674" s="920"/>
      <c r="E3674" s="893" t="b">
        <f t="shared" ca="1" si="149"/>
        <v>1</v>
      </c>
      <c r="F3674" s="893" t="str">
        <f t="array" aca="1" ref="F3674" ca="1">IF(G3674&lt;&gt;"",INDIRECT("'"&amp;G3674&amp;"'!"&amp;H3674),"")</f>
        <v/>
      </c>
      <c r="G3674" s="560"/>
      <c r="H3674" s="893"/>
      <c r="I3674" s="920"/>
      <c r="J3674" s="920"/>
      <c r="K3674" s="920"/>
      <c r="L3674" s="920"/>
      <c r="M3674" s="920"/>
      <c r="N3674" s="920"/>
      <c r="S3674" s="919"/>
    </row>
    <row r="3675" spans="1:19" ht="12.75" customHeight="1" x14ac:dyDescent="0.15">
      <c r="A3675" s="935">
        <v>3670</v>
      </c>
      <c r="B3675" s="919"/>
      <c r="C3675" s="920"/>
      <c r="D3675" s="931"/>
      <c r="E3675" s="893" t="b">
        <f t="shared" ca="1" si="149"/>
        <v>1</v>
      </c>
      <c r="F3675" s="893" t="str">
        <f t="array" aca="1" ref="F3675" ca="1">IF(G3675&lt;&gt;"",INDIRECT("'"&amp;G3675&amp;"'!"&amp;H3675),"")</f>
        <v/>
      </c>
      <c r="G3675" s="560"/>
      <c r="H3675" s="893"/>
      <c r="I3675" s="931"/>
      <c r="J3675" s="931"/>
      <c r="K3675" s="931"/>
      <c r="L3675" s="920"/>
      <c r="M3675" s="920"/>
      <c r="N3675" s="920"/>
      <c r="S3675" s="919"/>
    </row>
    <row r="3676" spans="1:19" ht="12.75" customHeight="1" x14ac:dyDescent="0.15">
      <c r="A3676" s="935">
        <v>3671</v>
      </c>
      <c r="B3676" s="919"/>
      <c r="C3676" s="920"/>
      <c r="D3676" s="931"/>
      <c r="E3676" s="893" t="b">
        <f t="shared" ca="1" si="149"/>
        <v>1</v>
      </c>
      <c r="F3676" s="893" t="str">
        <f t="array" aca="1" ref="F3676" ca="1">IF(G3676&lt;&gt;"",INDIRECT("'"&amp;G3676&amp;"'!"&amp;H3676),"")</f>
        <v/>
      </c>
      <c r="G3676" s="560"/>
      <c r="H3676" s="893"/>
      <c r="I3676" s="931"/>
      <c r="J3676" s="931"/>
      <c r="K3676" s="931"/>
      <c r="L3676" s="920"/>
      <c r="M3676" s="920"/>
      <c r="N3676" s="920"/>
      <c r="S3676" s="919"/>
    </row>
    <row r="3677" spans="1:19" ht="12.75" customHeight="1" x14ac:dyDescent="0.15">
      <c r="A3677" s="935">
        <v>3672</v>
      </c>
      <c r="B3677" s="919"/>
      <c r="C3677" s="920"/>
      <c r="D3677" s="931"/>
      <c r="E3677" s="893" t="b">
        <f t="shared" ca="1" si="149"/>
        <v>1</v>
      </c>
      <c r="F3677" s="893" t="str">
        <f t="array" aca="1" ref="F3677" ca="1">IF(G3677&lt;&gt;"",INDIRECT("'"&amp;G3677&amp;"'!"&amp;H3677),"")</f>
        <v/>
      </c>
      <c r="G3677" s="560"/>
      <c r="H3677" s="893"/>
      <c r="I3677" s="931"/>
      <c r="J3677" s="931"/>
      <c r="K3677" s="931"/>
      <c r="L3677" s="920"/>
      <c r="M3677" s="920"/>
      <c r="N3677" s="920"/>
      <c r="S3677" s="919"/>
    </row>
    <row r="3678" spans="1:19" ht="12.75" customHeight="1" x14ac:dyDescent="0.15">
      <c r="A3678" s="935">
        <v>3673</v>
      </c>
      <c r="B3678" s="919"/>
      <c r="C3678" s="920"/>
      <c r="D3678" s="931"/>
      <c r="E3678" s="893" t="b">
        <f t="shared" ca="1" si="149"/>
        <v>1</v>
      </c>
      <c r="F3678" s="893" t="str">
        <f t="array" aca="1" ref="F3678" ca="1">IF(G3678&lt;&gt;"",INDIRECT("'"&amp;G3678&amp;"'!"&amp;H3678),"")</f>
        <v/>
      </c>
      <c r="G3678" s="560"/>
      <c r="H3678" s="893"/>
      <c r="I3678" s="931"/>
      <c r="J3678" s="931"/>
      <c r="K3678" s="931"/>
      <c r="L3678" s="920"/>
      <c r="M3678" s="920"/>
      <c r="N3678" s="920"/>
      <c r="S3678" s="919"/>
    </row>
    <row r="3679" spans="1:19" ht="12.75" customHeight="1" x14ac:dyDescent="0.15">
      <c r="A3679" s="935">
        <v>3674</v>
      </c>
      <c r="B3679" s="919"/>
      <c r="C3679" s="920"/>
      <c r="D3679" s="931"/>
      <c r="E3679" s="893" t="b">
        <f t="shared" ca="1" si="149"/>
        <v>1</v>
      </c>
      <c r="F3679" s="893" t="str">
        <f t="array" aca="1" ref="F3679" ca="1">IF(G3679&lt;&gt;"",INDIRECT("'"&amp;G3679&amp;"'!"&amp;H3679),"")</f>
        <v/>
      </c>
      <c r="G3679" s="560"/>
      <c r="H3679" s="893"/>
      <c r="I3679" s="931"/>
      <c r="J3679" s="931"/>
      <c r="K3679" s="931"/>
      <c r="L3679" s="920"/>
      <c r="M3679" s="920"/>
      <c r="N3679" s="920"/>
      <c r="S3679" s="919"/>
    </row>
    <row r="3680" spans="1:19" ht="12.75" customHeight="1" x14ac:dyDescent="0.15">
      <c r="A3680" s="935">
        <v>3675</v>
      </c>
      <c r="B3680" s="919"/>
      <c r="C3680" s="920"/>
      <c r="D3680" s="931"/>
      <c r="E3680" s="893" t="b">
        <f t="shared" ca="1" si="149"/>
        <v>1</v>
      </c>
      <c r="F3680" s="893" t="str">
        <f t="array" aca="1" ref="F3680" ca="1">IF(G3680&lt;&gt;"",INDIRECT("'"&amp;G3680&amp;"'!"&amp;H3680),"")</f>
        <v/>
      </c>
      <c r="G3680" s="560"/>
      <c r="H3680" s="893"/>
      <c r="I3680" s="931"/>
      <c r="J3680" s="931"/>
      <c r="K3680" s="931"/>
      <c r="L3680" s="920"/>
      <c r="M3680" s="920"/>
      <c r="N3680" s="920"/>
      <c r="S3680" s="919"/>
    </row>
    <row r="3681" spans="1:19" ht="12.75" customHeight="1" x14ac:dyDescent="0.15">
      <c r="A3681" s="935">
        <v>3676</v>
      </c>
      <c r="B3681" s="919"/>
      <c r="C3681" s="920"/>
      <c r="D3681" s="931"/>
      <c r="E3681" s="893" t="b">
        <f t="shared" ca="1" si="149"/>
        <v>1</v>
      </c>
      <c r="F3681" s="893" t="str">
        <f t="array" aca="1" ref="F3681" ca="1">IF(G3681&lt;&gt;"",INDIRECT("'"&amp;G3681&amp;"'!"&amp;H3681),"")</f>
        <v/>
      </c>
      <c r="G3681" s="560"/>
      <c r="H3681" s="893"/>
      <c r="I3681" s="931"/>
      <c r="J3681" s="931"/>
      <c r="K3681" s="931"/>
      <c r="L3681" s="920"/>
      <c r="M3681" s="920"/>
      <c r="N3681" s="920"/>
      <c r="S3681" s="919"/>
    </row>
    <row r="3682" spans="1:19" ht="12.75" customHeight="1" x14ac:dyDescent="0.15">
      <c r="A3682" s="935">
        <v>3677</v>
      </c>
      <c r="B3682" s="919"/>
      <c r="C3682" s="920"/>
      <c r="D3682" s="931"/>
      <c r="E3682" s="893" t="b">
        <f t="shared" ca="1" si="149"/>
        <v>1</v>
      </c>
      <c r="F3682" s="893" t="str">
        <f t="array" aca="1" ref="F3682" ca="1">IF(G3682&lt;&gt;"",INDIRECT("'"&amp;G3682&amp;"'!"&amp;H3682),"")</f>
        <v/>
      </c>
      <c r="G3682" s="560"/>
      <c r="H3682" s="893"/>
      <c r="I3682" s="931"/>
      <c r="J3682" s="931"/>
      <c r="K3682" s="931"/>
      <c r="L3682" s="920"/>
      <c r="M3682" s="920"/>
      <c r="N3682" s="920"/>
      <c r="S3682" s="919"/>
    </row>
    <row r="3683" spans="1:19" ht="12.75" customHeight="1" x14ac:dyDescent="0.15">
      <c r="A3683" s="935">
        <v>3678</v>
      </c>
      <c r="B3683" s="919"/>
      <c r="C3683" s="920"/>
      <c r="D3683" s="931"/>
      <c r="E3683" s="893" t="b">
        <f t="shared" ca="1" si="149"/>
        <v>1</v>
      </c>
      <c r="F3683" s="893" t="str">
        <f t="array" aca="1" ref="F3683" ca="1">IF(G3683&lt;&gt;"",INDIRECT("'"&amp;G3683&amp;"'!"&amp;H3683),"")</f>
        <v/>
      </c>
      <c r="G3683" s="560"/>
      <c r="H3683" s="893"/>
      <c r="I3683" s="931"/>
      <c r="J3683" s="931"/>
      <c r="K3683" s="931"/>
      <c r="L3683" s="920"/>
      <c r="M3683" s="920"/>
      <c r="N3683" s="920"/>
      <c r="S3683" s="919"/>
    </row>
    <row r="3684" spans="1:19" ht="12.75" customHeight="1" x14ac:dyDescent="0.15">
      <c r="A3684" s="935">
        <v>3679</v>
      </c>
      <c r="B3684" s="919"/>
      <c r="C3684" s="920"/>
      <c r="D3684" s="931"/>
      <c r="E3684" s="893" t="b">
        <f t="shared" ca="1" si="149"/>
        <v>1</v>
      </c>
      <c r="F3684" s="893" t="str">
        <f t="array" aca="1" ref="F3684" ca="1">IF(G3684&lt;&gt;"",INDIRECT("'"&amp;G3684&amp;"'!"&amp;H3684),"")</f>
        <v/>
      </c>
      <c r="G3684" s="560"/>
      <c r="H3684" s="893"/>
      <c r="I3684" s="931"/>
      <c r="J3684" s="931"/>
      <c r="K3684" s="931"/>
      <c r="L3684" s="920"/>
      <c r="M3684" s="920"/>
      <c r="N3684" s="920"/>
      <c r="S3684" s="919"/>
    </row>
    <row r="3685" spans="1:19" ht="12.75" customHeight="1" x14ac:dyDescent="0.15">
      <c r="A3685" s="935">
        <v>3680</v>
      </c>
      <c r="B3685" s="919"/>
      <c r="C3685" s="920"/>
      <c r="D3685" s="931"/>
      <c r="E3685" s="893" t="b">
        <f t="shared" ca="1" si="149"/>
        <v>1</v>
      </c>
      <c r="F3685" s="893" t="str">
        <f t="array" aca="1" ref="F3685" ca="1">IF(G3685&lt;&gt;"",INDIRECT("'"&amp;G3685&amp;"'!"&amp;H3685),"")</f>
        <v/>
      </c>
      <c r="G3685" s="560"/>
      <c r="H3685" s="893"/>
      <c r="I3685" s="931"/>
      <c r="J3685" s="931"/>
      <c r="K3685" s="931"/>
      <c r="L3685" s="920"/>
      <c r="M3685" s="920"/>
      <c r="N3685" s="920"/>
      <c r="S3685" s="919"/>
    </row>
    <row r="3686" spans="1:19" ht="12.75" customHeight="1" x14ac:dyDescent="0.15">
      <c r="A3686" s="935">
        <v>3681</v>
      </c>
      <c r="B3686" s="919"/>
      <c r="C3686" s="920"/>
      <c r="D3686" s="931"/>
      <c r="E3686" s="893" t="b">
        <f t="shared" ca="1" si="149"/>
        <v>1</v>
      </c>
      <c r="F3686" s="893" t="str">
        <f t="array" aca="1" ref="F3686" ca="1">IF(G3686&lt;&gt;"",INDIRECT("'"&amp;G3686&amp;"'!"&amp;H3686),"")</f>
        <v/>
      </c>
      <c r="G3686" s="560"/>
      <c r="H3686" s="893"/>
      <c r="I3686" s="931"/>
      <c r="J3686" s="931"/>
      <c r="K3686" s="931"/>
      <c r="L3686" s="920"/>
      <c r="M3686" s="920"/>
      <c r="N3686" s="920"/>
      <c r="S3686" s="919"/>
    </row>
    <row r="3687" spans="1:19" ht="12.75" customHeight="1" x14ac:dyDescent="0.15">
      <c r="A3687" s="935">
        <v>3682</v>
      </c>
      <c r="B3687" s="919"/>
      <c r="C3687" s="920"/>
      <c r="D3687" s="931"/>
      <c r="E3687" s="893" t="b">
        <f t="shared" ca="1" si="149"/>
        <v>1</v>
      </c>
      <c r="F3687" s="893" t="str">
        <f t="array" aca="1" ref="F3687" ca="1">IF(G3687&lt;&gt;"",INDIRECT("'"&amp;G3687&amp;"'!"&amp;H3687),"")</f>
        <v/>
      </c>
      <c r="G3687" s="560"/>
      <c r="H3687" s="893"/>
      <c r="I3687" s="931"/>
      <c r="J3687" s="931"/>
      <c r="K3687" s="931"/>
      <c r="L3687" s="920"/>
      <c r="M3687" s="920"/>
      <c r="N3687" s="920"/>
      <c r="S3687" s="919"/>
    </row>
    <row r="3688" spans="1:19" ht="12.75" customHeight="1" x14ac:dyDescent="0.15">
      <c r="A3688" s="935">
        <v>3683</v>
      </c>
      <c r="B3688" s="919"/>
      <c r="C3688" s="920"/>
      <c r="D3688" s="931"/>
      <c r="E3688" s="893" t="b">
        <f t="shared" ca="1" si="149"/>
        <v>1</v>
      </c>
      <c r="F3688" s="893" t="str">
        <f t="array" aca="1" ref="F3688" ca="1">IF(G3688&lt;&gt;"",INDIRECT("'"&amp;G3688&amp;"'!"&amp;H3688),"")</f>
        <v/>
      </c>
      <c r="G3688" s="560"/>
      <c r="H3688" s="893"/>
      <c r="I3688" s="931"/>
      <c r="J3688" s="931"/>
      <c r="K3688" s="931"/>
      <c r="L3688" s="920"/>
      <c r="M3688" s="920"/>
      <c r="N3688" s="920"/>
      <c r="S3688" s="919"/>
    </row>
    <row r="3689" spans="1:19" ht="12.75" customHeight="1" x14ac:dyDescent="0.15">
      <c r="A3689" s="935">
        <v>3684</v>
      </c>
      <c r="B3689" s="919"/>
      <c r="C3689" s="920"/>
      <c r="D3689" s="931"/>
      <c r="E3689" s="893" t="b">
        <f t="shared" ca="1" si="149"/>
        <v>1</v>
      </c>
      <c r="F3689" s="893" t="str">
        <f t="array" aca="1" ref="F3689" ca="1">IF(G3689&lt;&gt;"",INDIRECT("'"&amp;G3689&amp;"'!"&amp;H3689),"")</f>
        <v/>
      </c>
      <c r="G3689" s="560"/>
      <c r="H3689" s="893"/>
      <c r="I3689" s="931"/>
      <c r="J3689" s="931"/>
      <c r="K3689" s="931"/>
      <c r="L3689" s="920"/>
      <c r="M3689" s="920"/>
      <c r="N3689" s="920"/>
      <c r="S3689" s="919"/>
    </row>
    <row r="3690" spans="1:19" ht="12.75" customHeight="1" x14ac:dyDescent="0.15">
      <c r="A3690" s="935">
        <v>3685</v>
      </c>
      <c r="B3690" s="919"/>
      <c r="C3690" s="920"/>
      <c r="D3690" s="931"/>
      <c r="E3690" s="893" t="b">
        <f t="shared" ca="1" si="149"/>
        <v>1</v>
      </c>
      <c r="F3690" s="893" t="str">
        <f t="array" aca="1" ref="F3690" ca="1">IF(G3690&lt;&gt;"",INDIRECT("'"&amp;G3690&amp;"'!"&amp;H3690),"")</f>
        <v/>
      </c>
      <c r="G3690" s="560"/>
      <c r="H3690" s="893"/>
      <c r="I3690" s="931"/>
      <c r="J3690" s="931"/>
      <c r="K3690" s="931"/>
      <c r="L3690" s="920"/>
      <c r="M3690" s="920"/>
      <c r="N3690" s="920"/>
      <c r="S3690" s="919"/>
    </row>
    <row r="3691" spans="1:19" ht="12.75" customHeight="1" x14ac:dyDescent="0.15">
      <c r="A3691" s="935">
        <v>3686</v>
      </c>
      <c r="B3691" s="919"/>
      <c r="C3691" s="920"/>
      <c r="D3691" s="931"/>
      <c r="E3691" s="893" t="b">
        <f t="shared" ca="1" si="149"/>
        <v>1</v>
      </c>
      <c r="F3691" s="893" t="str">
        <f t="array" aca="1" ref="F3691" ca="1">IF(G3691&lt;&gt;"",INDIRECT("'"&amp;G3691&amp;"'!"&amp;H3691),"")</f>
        <v/>
      </c>
      <c r="G3691" s="560"/>
      <c r="H3691" s="893"/>
      <c r="I3691" s="931"/>
      <c r="J3691" s="931"/>
      <c r="K3691" s="931"/>
      <c r="L3691" s="920"/>
      <c r="M3691" s="920"/>
      <c r="N3691" s="920"/>
      <c r="S3691" s="919"/>
    </row>
    <row r="3692" spans="1:19" ht="12.75" customHeight="1" x14ac:dyDescent="0.15">
      <c r="A3692" s="935">
        <v>3687</v>
      </c>
      <c r="B3692" s="919"/>
      <c r="C3692" s="920"/>
      <c r="D3692" s="931"/>
      <c r="E3692" s="893" t="b">
        <f t="shared" ca="1" si="149"/>
        <v>1</v>
      </c>
      <c r="F3692" s="893" t="str">
        <f t="array" aca="1" ref="F3692" ca="1">IF(G3692&lt;&gt;"",INDIRECT("'"&amp;G3692&amp;"'!"&amp;H3692),"")</f>
        <v/>
      </c>
      <c r="G3692" s="560"/>
      <c r="H3692" s="893"/>
      <c r="I3692" s="931"/>
      <c r="J3692" s="931"/>
      <c r="K3692" s="931"/>
      <c r="L3692" s="920"/>
      <c r="M3692" s="920"/>
      <c r="N3692" s="920"/>
      <c r="S3692" s="919"/>
    </row>
    <row r="3693" spans="1:19" ht="12.75" customHeight="1" x14ac:dyDescent="0.15">
      <c r="A3693" s="935">
        <v>3688</v>
      </c>
      <c r="B3693" s="919"/>
      <c r="C3693" s="920"/>
      <c r="D3693" s="931"/>
      <c r="E3693" s="893" t="b">
        <f t="shared" ca="1" si="149"/>
        <v>1</v>
      </c>
      <c r="F3693" s="893" t="str">
        <f t="array" aca="1" ref="F3693" ca="1">IF(G3693&lt;&gt;"",INDIRECT("'"&amp;G3693&amp;"'!"&amp;H3693),"")</f>
        <v/>
      </c>
      <c r="G3693" s="560"/>
      <c r="H3693" s="893"/>
      <c r="I3693" s="931"/>
      <c r="J3693" s="931"/>
      <c r="K3693" s="931"/>
      <c r="L3693" s="920"/>
      <c r="M3693" s="920"/>
      <c r="N3693" s="920"/>
      <c r="S3693" s="919"/>
    </row>
    <row r="3694" spans="1:19" ht="12.75" customHeight="1" x14ac:dyDescent="0.15">
      <c r="A3694" s="935">
        <v>3689</v>
      </c>
      <c r="B3694" s="919"/>
      <c r="C3694" s="920"/>
      <c r="D3694" s="931"/>
      <c r="E3694" s="893" t="b">
        <f t="shared" ca="1" si="149"/>
        <v>1</v>
      </c>
      <c r="F3694" s="893" t="str">
        <f t="array" aca="1" ref="F3694" ca="1">IF(G3694&lt;&gt;"",INDIRECT("'"&amp;G3694&amp;"'!"&amp;H3694),"")</f>
        <v/>
      </c>
      <c r="G3694" s="560"/>
      <c r="H3694" s="893"/>
      <c r="I3694" s="931"/>
      <c r="J3694" s="931"/>
      <c r="K3694" s="931"/>
      <c r="L3694" s="920"/>
      <c r="M3694" s="920"/>
      <c r="N3694" s="920"/>
      <c r="S3694" s="919"/>
    </row>
    <row r="3695" spans="1:19" ht="12.75" customHeight="1" x14ac:dyDescent="0.15">
      <c r="A3695" s="935">
        <v>3690</v>
      </c>
      <c r="B3695" s="919"/>
      <c r="C3695" s="920"/>
      <c r="D3695" s="931"/>
      <c r="E3695" s="893" t="b">
        <f t="shared" ca="1" si="149"/>
        <v>1</v>
      </c>
      <c r="F3695" s="893" t="str">
        <f t="array" aca="1" ref="F3695" ca="1">IF(G3695&lt;&gt;"",INDIRECT("'"&amp;G3695&amp;"'!"&amp;H3695),"")</f>
        <v/>
      </c>
      <c r="G3695" s="560"/>
      <c r="H3695" s="893"/>
      <c r="I3695" s="931"/>
      <c r="J3695" s="931"/>
      <c r="K3695" s="931"/>
      <c r="L3695" s="920"/>
      <c r="M3695" s="920"/>
      <c r="N3695" s="920"/>
      <c r="S3695" s="919"/>
    </row>
    <row r="3696" spans="1:19" ht="12.75" customHeight="1" x14ac:dyDescent="0.15">
      <c r="A3696" s="935">
        <v>3691</v>
      </c>
      <c r="B3696" s="919"/>
      <c r="C3696" s="920"/>
      <c r="D3696" s="931"/>
      <c r="E3696" s="893" t="b">
        <f t="shared" ca="1" si="149"/>
        <v>1</v>
      </c>
      <c r="F3696" s="893" t="str">
        <f t="array" aca="1" ref="F3696" ca="1">IF(G3696&lt;&gt;"",INDIRECT("'"&amp;G3696&amp;"'!"&amp;H3696),"")</f>
        <v/>
      </c>
      <c r="G3696" s="560"/>
      <c r="H3696" s="893"/>
      <c r="I3696" s="931"/>
      <c r="J3696" s="931"/>
      <c r="K3696" s="931"/>
      <c r="L3696" s="920"/>
      <c r="M3696" s="920"/>
      <c r="N3696" s="920"/>
      <c r="S3696" s="919"/>
    </row>
    <row r="3697" spans="1:19" ht="12.75" customHeight="1" x14ac:dyDescent="0.15">
      <c r="A3697" s="935">
        <v>3692</v>
      </c>
      <c r="B3697" s="919"/>
      <c r="C3697" s="920"/>
      <c r="D3697" s="931"/>
      <c r="E3697" s="893" t="b">
        <f t="shared" ca="1" si="149"/>
        <v>1</v>
      </c>
      <c r="F3697" s="893" t="str">
        <f t="array" aca="1" ref="F3697" ca="1">IF(G3697&lt;&gt;"",INDIRECT("'"&amp;G3697&amp;"'!"&amp;H3697),"")</f>
        <v/>
      </c>
      <c r="G3697" s="560"/>
      <c r="H3697" s="893"/>
      <c r="I3697" s="931"/>
      <c r="J3697" s="931"/>
      <c r="K3697" s="931"/>
      <c r="L3697" s="920"/>
      <c r="M3697" s="920"/>
      <c r="N3697" s="920"/>
      <c r="S3697" s="919"/>
    </row>
    <row r="3698" spans="1:19" ht="12.75" customHeight="1" x14ac:dyDescent="0.15">
      <c r="A3698" s="935">
        <v>3693</v>
      </c>
      <c r="B3698" s="919"/>
      <c r="C3698" s="920"/>
      <c r="D3698" s="931"/>
      <c r="E3698" s="893" t="b">
        <f t="shared" ca="1" si="149"/>
        <v>1</v>
      </c>
      <c r="F3698" s="893" t="str">
        <f t="array" aca="1" ref="F3698" ca="1">IF(G3698&lt;&gt;"",INDIRECT("'"&amp;G3698&amp;"'!"&amp;H3698),"")</f>
        <v/>
      </c>
      <c r="G3698" s="560"/>
      <c r="H3698" s="893"/>
      <c r="I3698" s="931"/>
      <c r="J3698" s="931"/>
      <c r="K3698" s="931"/>
      <c r="L3698" s="920"/>
      <c r="M3698" s="920"/>
      <c r="N3698" s="920"/>
      <c r="S3698" s="919"/>
    </row>
    <row r="3699" spans="1:19" ht="12.75" customHeight="1" x14ac:dyDescent="0.15">
      <c r="A3699" s="935">
        <v>3694</v>
      </c>
      <c r="B3699" s="919"/>
      <c r="C3699" s="920"/>
      <c r="D3699" s="931"/>
      <c r="E3699" s="893" t="b">
        <f t="shared" ca="1" si="149"/>
        <v>1</v>
      </c>
      <c r="F3699" s="893" t="str">
        <f t="array" aca="1" ref="F3699" ca="1">IF(G3699&lt;&gt;"",INDIRECT("'"&amp;G3699&amp;"'!"&amp;H3699),"")</f>
        <v/>
      </c>
      <c r="G3699" s="560"/>
      <c r="H3699" s="893"/>
      <c r="I3699" s="931"/>
      <c r="J3699" s="931"/>
      <c r="K3699" s="931"/>
      <c r="L3699" s="920"/>
      <c r="M3699" s="920"/>
      <c r="N3699" s="920"/>
      <c r="S3699" s="919"/>
    </row>
    <row r="3700" spans="1:19" ht="12.75" customHeight="1" x14ac:dyDescent="0.15">
      <c r="A3700" s="935">
        <v>3695</v>
      </c>
      <c r="B3700" s="919"/>
      <c r="C3700" s="920"/>
      <c r="D3700" s="931"/>
      <c r="E3700" s="893" t="b">
        <f t="shared" ca="1" si="149"/>
        <v>1</v>
      </c>
      <c r="F3700" s="893" t="str">
        <f t="array" aca="1" ref="F3700" ca="1">IF(G3700&lt;&gt;"",INDIRECT("'"&amp;G3700&amp;"'!"&amp;H3700),"")</f>
        <v/>
      </c>
      <c r="G3700" s="560"/>
      <c r="H3700" s="893"/>
      <c r="I3700" s="931"/>
      <c r="J3700" s="931"/>
      <c r="K3700" s="931"/>
      <c r="L3700" s="920"/>
      <c r="M3700" s="920"/>
      <c r="N3700" s="920"/>
      <c r="S3700" s="919"/>
    </row>
    <row r="3701" spans="1:19" ht="12.75" customHeight="1" x14ac:dyDescent="0.15">
      <c r="A3701" s="935">
        <v>3696</v>
      </c>
      <c r="B3701" s="919"/>
      <c r="C3701" s="920"/>
      <c r="D3701" s="931"/>
      <c r="E3701" s="893" t="b">
        <f t="shared" ca="1" si="149"/>
        <v>1</v>
      </c>
      <c r="F3701" s="893" t="str">
        <f t="array" aca="1" ref="F3701" ca="1">IF(G3701&lt;&gt;"",INDIRECT("'"&amp;G3701&amp;"'!"&amp;H3701),"")</f>
        <v/>
      </c>
      <c r="G3701" s="560"/>
      <c r="H3701" s="893"/>
      <c r="I3701" s="931"/>
      <c r="J3701" s="931"/>
      <c r="K3701" s="931"/>
      <c r="L3701" s="920"/>
      <c r="M3701" s="920"/>
      <c r="N3701" s="920"/>
      <c r="S3701" s="919"/>
    </row>
    <row r="3702" spans="1:19" ht="12.75" customHeight="1" x14ac:dyDescent="0.15">
      <c r="A3702" s="935">
        <v>3697</v>
      </c>
      <c r="B3702" s="919"/>
      <c r="C3702" s="920"/>
      <c r="D3702" s="931"/>
      <c r="E3702" s="893" t="b">
        <f t="shared" ca="1" si="149"/>
        <v>1</v>
      </c>
      <c r="F3702" s="893" t="str">
        <f t="array" aca="1" ref="F3702" ca="1">IF(G3702&lt;&gt;"",INDIRECT("'"&amp;G3702&amp;"'!"&amp;H3702),"")</f>
        <v/>
      </c>
      <c r="G3702" s="560"/>
      <c r="H3702" s="893"/>
      <c r="I3702" s="931"/>
      <c r="J3702" s="931"/>
      <c r="K3702" s="931"/>
      <c r="L3702" s="920"/>
      <c r="M3702" s="920"/>
      <c r="N3702" s="920"/>
      <c r="S3702" s="919"/>
    </row>
    <row r="3703" spans="1:19" ht="12.75" customHeight="1" x14ac:dyDescent="0.15">
      <c r="A3703" s="935">
        <v>3698</v>
      </c>
      <c r="B3703" s="919"/>
      <c r="C3703" s="920"/>
      <c r="D3703" s="931"/>
      <c r="E3703" s="893" t="b">
        <f t="shared" ca="1" si="149"/>
        <v>1</v>
      </c>
      <c r="F3703" s="893" t="str">
        <f t="array" aca="1" ref="F3703" ca="1">IF(G3703&lt;&gt;"",INDIRECT("'"&amp;G3703&amp;"'!"&amp;H3703),"")</f>
        <v/>
      </c>
      <c r="G3703" s="560"/>
      <c r="H3703" s="893"/>
      <c r="I3703" s="931"/>
      <c r="J3703" s="931"/>
      <c r="K3703" s="931"/>
      <c r="L3703" s="920"/>
      <c r="M3703" s="920"/>
      <c r="N3703" s="920"/>
      <c r="S3703" s="919"/>
    </row>
    <row r="3704" spans="1:19" ht="12.75" customHeight="1" x14ac:dyDescent="0.15">
      <c r="A3704" s="935">
        <v>3699</v>
      </c>
      <c r="B3704" s="919"/>
      <c r="C3704" s="920"/>
      <c r="D3704" s="931"/>
      <c r="E3704" s="893" t="b">
        <f t="shared" ca="1" si="149"/>
        <v>1</v>
      </c>
      <c r="F3704" s="893" t="str">
        <f t="array" aca="1" ref="F3704" ca="1">IF(G3704&lt;&gt;"",INDIRECT("'"&amp;G3704&amp;"'!"&amp;H3704),"")</f>
        <v/>
      </c>
      <c r="G3704" s="560"/>
      <c r="H3704" s="893"/>
      <c r="I3704" s="931"/>
      <c r="J3704" s="931"/>
      <c r="K3704" s="931"/>
      <c r="L3704" s="920"/>
      <c r="M3704" s="920"/>
      <c r="N3704" s="920"/>
      <c r="S3704" s="919"/>
    </row>
    <row r="3705" spans="1:19" ht="12.75" customHeight="1" x14ac:dyDescent="0.15">
      <c r="A3705" s="935">
        <v>3700</v>
      </c>
      <c r="B3705" s="919"/>
      <c r="C3705" s="920"/>
      <c r="D3705" s="931"/>
      <c r="E3705" s="893" t="b">
        <f t="shared" ca="1" si="149"/>
        <v>1</v>
      </c>
      <c r="F3705" s="893" t="str">
        <f t="array" aca="1" ref="F3705" ca="1">IF(G3705&lt;&gt;"",INDIRECT("'"&amp;G3705&amp;"'!"&amp;H3705),"")</f>
        <v/>
      </c>
      <c r="G3705" s="560"/>
      <c r="H3705" s="893"/>
      <c r="I3705" s="931"/>
      <c r="J3705" s="931"/>
      <c r="K3705" s="931"/>
      <c r="L3705" s="920"/>
      <c r="M3705" s="920"/>
      <c r="N3705" s="920"/>
      <c r="S3705" s="919"/>
    </row>
    <row r="3706" spans="1:19" ht="12.75" customHeight="1" x14ac:dyDescent="0.15">
      <c r="A3706" s="935">
        <v>3701</v>
      </c>
      <c r="B3706" s="919"/>
      <c r="C3706" s="920"/>
      <c r="D3706" s="931"/>
      <c r="E3706" s="893" t="b">
        <f t="shared" ca="1" si="149"/>
        <v>1</v>
      </c>
      <c r="F3706" s="893" t="str">
        <f t="array" aca="1" ref="F3706" ca="1">IF(G3706&lt;&gt;"",INDIRECT("'"&amp;G3706&amp;"'!"&amp;H3706),"")</f>
        <v/>
      </c>
      <c r="G3706" s="560"/>
      <c r="H3706" s="893"/>
      <c r="I3706" s="931"/>
      <c r="J3706" s="931"/>
      <c r="K3706" s="931"/>
      <c r="L3706" s="920"/>
      <c r="M3706" s="920"/>
      <c r="N3706" s="920"/>
      <c r="S3706" s="919"/>
    </row>
    <row r="3707" spans="1:19" ht="12.75" customHeight="1" x14ac:dyDescent="0.15">
      <c r="A3707" s="935">
        <v>3702</v>
      </c>
      <c r="B3707" s="919"/>
      <c r="C3707" s="920"/>
      <c r="D3707" s="931"/>
      <c r="E3707" s="893" t="b">
        <f t="shared" ca="1" si="149"/>
        <v>1</v>
      </c>
      <c r="F3707" s="893" t="str">
        <f t="array" aca="1" ref="F3707" ca="1">IF(G3707&lt;&gt;"",INDIRECT("'"&amp;G3707&amp;"'!"&amp;H3707),"")</f>
        <v/>
      </c>
      <c r="G3707" s="560"/>
      <c r="H3707" s="893"/>
      <c r="I3707" s="931"/>
      <c r="J3707" s="931"/>
      <c r="K3707" s="931"/>
      <c r="L3707" s="920"/>
      <c r="M3707" s="920"/>
      <c r="N3707" s="920"/>
      <c r="S3707" s="919"/>
    </row>
    <row r="3708" spans="1:19" ht="12.75" customHeight="1" x14ac:dyDescent="0.15">
      <c r="A3708" s="935">
        <v>3703</v>
      </c>
      <c r="B3708" s="919"/>
      <c r="C3708" s="920"/>
      <c r="D3708" s="931"/>
      <c r="E3708" s="893" t="b">
        <f t="shared" ca="1" si="149"/>
        <v>1</v>
      </c>
      <c r="F3708" s="893" t="str">
        <f t="array" aca="1" ref="F3708" ca="1">IF(G3708&lt;&gt;"",INDIRECT("'"&amp;G3708&amp;"'!"&amp;H3708),"")</f>
        <v/>
      </c>
      <c r="G3708" s="560"/>
      <c r="H3708" s="893"/>
      <c r="I3708" s="931"/>
      <c r="J3708" s="931"/>
      <c r="K3708" s="931"/>
      <c r="L3708" s="920"/>
      <c r="M3708" s="920"/>
      <c r="N3708" s="920"/>
      <c r="S3708" s="919"/>
    </row>
    <row r="3709" spans="1:19" ht="12.75" customHeight="1" x14ac:dyDescent="0.15">
      <c r="A3709" s="935">
        <v>3704</v>
      </c>
      <c r="B3709" s="919"/>
      <c r="C3709" s="920"/>
      <c r="D3709" s="931"/>
      <c r="E3709" s="893" t="b">
        <f t="shared" ca="1" si="149"/>
        <v>1</v>
      </c>
      <c r="F3709" s="893" t="str">
        <f t="array" aca="1" ref="F3709" ca="1">IF(G3709&lt;&gt;"",INDIRECT("'"&amp;G3709&amp;"'!"&amp;H3709),"")</f>
        <v/>
      </c>
      <c r="G3709" s="560"/>
      <c r="H3709" s="893"/>
      <c r="I3709" s="931"/>
      <c r="J3709" s="931"/>
      <c r="K3709" s="931"/>
      <c r="L3709" s="920"/>
      <c r="M3709" s="920"/>
      <c r="N3709" s="920"/>
      <c r="S3709" s="919"/>
    </row>
    <row r="3710" spans="1:19" ht="12.75" customHeight="1" x14ac:dyDescent="0.15">
      <c r="A3710" s="935">
        <v>3705</v>
      </c>
      <c r="B3710" s="919"/>
      <c r="C3710" s="920"/>
      <c r="D3710" s="931"/>
      <c r="E3710" s="893" t="b">
        <f t="shared" ca="1" si="149"/>
        <v>1</v>
      </c>
      <c r="F3710" s="893" t="str">
        <f t="array" aca="1" ref="F3710" ca="1">IF(G3710&lt;&gt;"",INDIRECT("'"&amp;G3710&amp;"'!"&amp;H3710),"")</f>
        <v/>
      </c>
      <c r="G3710" s="560"/>
      <c r="H3710" s="893"/>
      <c r="I3710" s="931"/>
      <c r="J3710" s="931"/>
      <c r="K3710" s="931"/>
      <c r="L3710" s="920"/>
      <c r="M3710" s="920"/>
      <c r="N3710" s="920"/>
      <c r="S3710" s="919"/>
    </row>
    <row r="3711" spans="1:19" ht="12.75" customHeight="1" x14ac:dyDescent="0.15">
      <c r="A3711" s="935">
        <v>3706</v>
      </c>
      <c r="B3711" s="919"/>
      <c r="C3711" s="920"/>
      <c r="D3711" s="931"/>
      <c r="E3711" s="893" t="b">
        <f t="shared" ca="1" si="149"/>
        <v>1</v>
      </c>
      <c r="F3711" s="893" t="str">
        <f t="array" aca="1" ref="F3711" ca="1">IF(G3711&lt;&gt;"",INDIRECT("'"&amp;G3711&amp;"'!"&amp;H3711),"")</f>
        <v/>
      </c>
      <c r="G3711" s="560"/>
      <c r="H3711" s="893"/>
      <c r="I3711" s="931"/>
      <c r="J3711" s="931"/>
      <c r="K3711" s="931"/>
      <c r="L3711" s="920"/>
      <c r="M3711" s="920"/>
      <c r="N3711" s="920"/>
      <c r="S3711" s="919"/>
    </row>
    <row r="3712" spans="1:19" ht="12.75" customHeight="1" x14ac:dyDescent="0.15">
      <c r="A3712" s="935">
        <v>3707</v>
      </c>
      <c r="B3712" s="919"/>
      <c r="C3712" s="920"/>
      <c r="D3712" s="931"/>
      <c r="E3712" s="893" t="b">
        <f t="shared" ca="1" si="149"/>
        <v>1</v>
      </c>
      <c r="F3712" s="893" t="str">
        <f t="array" aca="1" ref="F3712" ca="1">IF(G3712&lt;&gt;"",INDIRECT("'"&amp;G3712&amp;"'!"&amp;H3712),"")</f>
        <v/>
      </c>
      <c r="G3712" s="560"/>
      <c r="H3712" s="893"/>
      <c r="I3712" s="931"/>
      <c r="J3712" s="931"/>
      <c r="K3712" s="931"/>
      <c r="L3712" s="920"/>
      <c r="M3712" s="920"/>
      <c r="N3712" s="920"/>
      <c r="S3712" s="919"/>
    </row>
    <row r="3713" spans="1:19" ht="12.75" customHeight="1" x14ac:dyDescent="0.15">
      <c r="A3713" s="935">
        <v>3708</v>
      </c>
      <c r="B3713" s="919"/>
      <c r="C3713" s="920"/>
      <c r="D3713" s="931"/>
      <c r="E3713" s="893" t="b">
        <f t="shared" ca="1" si="149"/>
        <v>1</v>
      </c>
      <c r="F3713" s="893" t="str">
        <f t="array" aca="1" ref="F3713" ca="1">IF(G3713&lt;&gt;"",INDIRECT("'"&amp;G3713&amp;"'!"&amp;H3713),"")</f>
        <v/>
      </c>
      <c r="G3713" s="560"/>
      <c r="H3713" s="893"/>
      <c r="I3713" s="931"/>
      <c r="J3713" s="931"/>
      <c r="K3713" s="931"/>
      <c r="L3713" s="920"/>
      <c r="M3713" s="920"/>
      <c r="N3713" s="920"/>
      <c r="S3713" s="919"/>
    </row>
    <row r="3714" spans="1:19" ht="12.75" customHeight="1" x14ac:dyDescent="0.15">
      <c r="A3714" s="935">
        <v>3709</v>
      </c>
      <c r="B3714" s="919"/>
      <c r="C3714" s="920"/>
      <c r="D3714" s="931"/>
      <c r="E3714" s="893" t="b">
        <f t="shared" ca="1" si="149"/>
        <v>1</v>
      </c>
      <c r="F3714" s="893" t="str">
        <f t="array" aca="1" ref="F3714" ca="1">IF(G3714&lt;&gt;"",INDIRECT("'"&amp;G3714&amp;"'!"&amp;H3714),"")</f>
        <v/>
      </c>
      <c r="G3714" s="560"/>
      <c r="H3714" s="893"/>
      <c r="I3714" s="931"/>
      <c r="J3714" s="931"/>
      <c r="K3714" s="931"/>
      <c r="L3714" s="920"/>
      <c r="M3714" s="920"/>
      <c r="N3714" s="920"/>
      <c r="S3714" s="919"/>
    </row>
    <row r="3715" spans="1:19" ht="12.75" customHeight="1" x14ac:dyDescent="0.15">
      <c r="A3715" s="935">
        <v>3710</v>
      </c>
      <c r="B3715" s="919"/>
      <c r="C3715" s="920"/>
      <c r="D3715" s="931"/>
      <c r="E3715" s="893" t="b">
        <f t="shared" ca="1" si="149"/>
        <v>1</v>
      </c>
      <c r="F3715" s="893" t="str">
        <f t="array" aca="1" ref="F3715" ca="1">IF(G3715&lt;&gt;"",INDIRECT("'"&amp;G3715&amp;"'!"&amp;H3715),"")</f>
        <v/>
      </c>
      <c r="G3715" s="560"/>
      <c r="H3715" s="893"/>
      <c r="I3715" s="931"/>
      <c r="J3715" s="931"/>
      <c r="K3715" s="931"/>
      <c r="L3715" s="920"/>
      <c r="M3715" s="920"/>
      <c r="N3715" s="920"/>
      <c r="S3715" s="919"/>
    </row>
    <row r="3716" spans="1:19" ht="12.75" customHeight="1" x14ac:dyDescent="0.15">
      <c r="A3716" s="935">
        <v>3711</v>
      </c>
      <c r="B3716" s="919"/>
      <c r="C3716" s="920"/>
      <c r="D3716" s="931"/>
      <c r="E3716" s="893" t="b">
        <f t="shared" ca="1" si="149"/>
        <v>1</v>
      </c>
      <c r="F3716" s="893" t="str">
        <f t="array" aca="1" ref="F3716" ca="1">IF(G3716&lt;&gt;"",INDIRECT("'"&amp;G3716&amp;"'!"&amp;H3716),"")</f>
        <v/>
      </c>
      <c r="G3716" s="560"/>
      <c r="H3716" s="893"/>
      <c r="I3716" s="931"/>
      <c r="J3716" s="931"/>
      <c r="K3716" s="931"/>
      <c r="L3716" s="920"/>
      <c r="M3716" s="920"/>
      <c r="N3716" s="920"/>
      <c r="S3716" s="919"/>
    </row>
    <row r="3717" spans="1:19" ht="12.75" customHeight="1" x14ac:dyDescent="0.15">
      <c r="A3717" s="935">
        <v>3712</v>
      </c>
      <c r="B3717" s="919"/>
      <c r="C3717" s="920"/>
      <c r="D3717" s="931"/>
      <c r="E3717" s="893" t="b">
        <f t="shared" ca="1" si="149"/>
        <v>1</v>
      </c>
      <c r="F3717" s="893" t="str">
        <f t="array" aca="1" ref="F3717" ca="1">IF(G3717&lt;&gt;"",INDIRECT("'"&amp;G3717&amp;"'!"&amp;H3717),"")</f>
        <v/>
      </c>
      <c r="G3717" s="560"/>
      <c r="H3717" s="893"/>
      <c r="I3717" s="931"/>
      <c r="J3717" s="931"/>
      <c r="K3717" s="931"/>
      <c r="L3717" s="920"/>
      <c r="M3717" s="920"/>
      <c r="N3717" s="920"/>
      <c r="S3717" s="919"/>
    </row>
    <row r="3718" spans="1:19" ht="12.75" customHeight="1" x14ac:dyDescent="0.15">
      <c r="A3718" s="935">
        <v>3713</v>
      </c>
      <c r="B3718" s="919"/>
      <c r="C3718" s="920"/>
      <c r="D3718" s="931"/>
      <c r="E3718" s="893" t="b">
        <f t="shared" ca="1" si="149"/>
        <v>1</v>
      </c>
      <c r="F3718" s="893" t="str">
        <f t="array" aca="1" ref="F3718" ca="1">IF(G3718&lt;&gt;"",INDIRECT("'"&amp;G3718&amp;"'!"&amp;H3718),"")</f>
        <v/>
      </c>
      <c r="G3718" s="560"/>
      <c r="H3718" s="893"/>
      <c r="I3718" s="931"/>
      <c r="J3718" s="931"/>
      <c r="K3718" s="931"/>
      <c r="L3718" s="920"/>
      <c r="M3718" s="920"/>
      <c r="N3718" s="920"/>
      <c r="S3718" s="919"/>
    </row>
    <row r="3719" spans="1:19" ht="12.75" customHeight="1" x14ac:dyDescent="0.15">
      <c r="A3719" s="935">
        <v>3714</v>
      </c>
      <c r="B3719" s="919"/>
      <c r="C3719" s="920"/>
      <c r="D3719" s="931"/>
      <c r="E3719" s="893" t="b">
        <f t="shared" ca="1" si="149"/>
        <v>1</v>
      </c>
      <c r="F3719" s="893" t="str">
        <f t="array" aca="1" ref="F3719" ca="1">IF(G3719&lt;&gt;"",INDIRECT("'"&amp;G3719&amp;"'!"&amp;H3719),"")</f>
        <v/>
      </c>
      <c r="G3719" s="560"/>
      <c r="H3719" s="893"/>
      <c r="I3719" s="931"/>
      <c r="J3719" s="931"/>
      <c r="K3719" s="931"/>
      <c r="L3719" s="920"/>
      <c r="M3719" s="920"/>
      <c r="N3719" s="920"/>
      <c r="S3719" s="919"/>
    </row>
    <row r="3720" spans="1:19" ht="12.75" customHeight="1" x14ac:dyDescent="0.15">
      <c r="A3720" s="935">
        <v>3715</v>
      </c>
      <c r="B3720" s="919"/>
      <c r="C3720" s="920"/>
      <c r="D3720" s="931"/>
      <c r="E3720" s="893" t="b">
        <f t="shared" ca="1" si="149"/>
        <v>1</v>
      </c>
      <c r="F3720" s="893" t="str">
        <f t="array" aca="1" ref="F3720" ca="1">IF(G3720&lt;&gt;"",INDIRECT("'"&amp;G3720&amp;"'!"&amp;H3720),"")</f>
        <v/>
      </c>
      <c r="G3720" s="560"/>
      <c r="H3720" s="893"/>
      <c r="I3720" s="931"/>
      <c r="J3720" s="931"/>
      <c r="K3720" s="931"/>
      <c r="L3720" s="920"/>
      <c r="M3720" s="920"/>
      <c r="N3720" s="920"/>
      <c r="S3720" s="919"/>
    </row>
    <row r="3721" spans="1:19" ht="12.75" customHeight="1" x14ac:dyDescent="0.15">
      <c r="A3721" s="935">
        <v>3716</v>
      </c>
      <c r="B3721" s="919"/>
      <c r="C3721" s="920"/>
      <c r="D3721" s="931"/>
      <c r="E3721" s="893" t="b">
        <f t="shared" ca="1" si="149"/>
        <v>1</v>
      </c>
      <c r="F3721" s="893" t="str">
        <f t="array" aca="1" ref="F3721" ca="1">IF(G3721&lt;&gt;"",INDIRECT("'"&amp;G3721&amp;"'!"&amp;H3721),"")</f>
        <v/>
      </c>
      <c r="G3721" s="560"/>
      <c r="H3721" s="893"/>
      <c r="I3721" s="931"/>
      <c r="J3721" s="931"/>
      <c r="K3721" s="931"/>
      <c r="L3721" s="920"/>
      <c r="M3721" s="920"/>
      <c r="N3721" s="920"/>
      <c r="S3721" s="919"/>
    </row>
    <row r="3722" spans="1:19" ht="12.75" customHeight="1" x14ac:dyDescent="0.15">
      <c r="A3722" s="935">
        <v>3717</v>
      </c>
      <c r="B3722" s="919"/>
      <c r="C3722" s="920"/>
      <c r="D3722" s="931"/>
      <c r="E3722" s="893" t="b">
        <f t="shared" ca="1" si="149"/>
        <v>1</v>
      </c>
      <c r="F3722" s="893" t="str">
        <f t="array" aca="1" ref="F3722" ca="1">IF(G3722&lt;&gt;"",INDIRECT("'"&amp;G3722&amp;"'!"&amp;H3722),"")</f>
        <v/>
      </c>
      <c r="G3722" s="560"/>
      <c r="H3722" s="893"/>
      <c r="I3722" s="931"/>
      <c r="J3722" s="931"/>
      <c r="K3722" s="931"/>
      <c r="L3722" s="920"/>
      <c r="M3722" s="920"/>
      <c r="N3722" s="920"/>
      <c r="S3722" s="919"/>
    </row>
    <row r="3723" spans="1:19" ht="12.75" customHeight="1" x14ac:dyDescent="0.15">
      <c r="A3723" s="935">
        <v>3718</v>
      </c>
      <c r="B3723" s="919"/>
      <c r="C3723" s="920"/>
      <c r="D3723" s="931"/>
      <c r="E3723" s="893" t="b">
        <f t="shared" ca="1" si="149"/>
        <v>1</v>
      </c>
      <c r="F3723" s="893" t="str">
        <f t="array" aca="1" ref="F3723" ca="1">IF(G3723&lt;&gt;"",INDIRECT("'"&amp;G3723&amp;"'!"&amp;H3723),"")</f>
        <v/>
      </c>
      <c r="G3723" s="560"/>
      <c r="H3723" s="893"/>
      <c r="I3723" s="931"/>
      <c r="J3723" s="931"/>
      <c r="K3723" s="931"/>
      <c r="L3723" s="920"/>
      <c r="M3723" s="920"/>
      <c r="N3723" s="920"/>
      <c r="S3723" s="919"/>
    </row>
    <row r="3724" spans="1:19" ht="12.75" customHeight="1" x14ac:dyDescent="0.15">
      <c r="A3724" s="935">
        <v>3719</v>
      </c>
      <c r="B3724" s="919"/>
      <c r="C3724" s="920"/>
      <c r="D3724" s="931"/>
      <c r="E3724" s="893" t="b">
        <f t="shared" ca="1" si="149"/>
        <v>1</v>
      </c>
      <c r="F3724" s="893" t="str">
        <f t="array" aca="1" ref="F3724" ca="1">IF(G3724&lt;&gt;"",INDIRECT("'"&amp;G3724&amp;"'!"&amp;H3724),"")</f>
        <v/>
      </c>
      <c r="G3724" s="560"/>
      <c r="H3724" s="893"/>
      <c r="I3724" s="931"/>
      <c r="J3724" s="931"/>
      <c r="K3724" s="931"/>
      <c r="L3724" s="920"/>
      <c r="M3724" s="920"/>
      <c r="N3724" s="920"/>
      <c r="S3724" s="919"/>
    </row>
    <row r="3725" spans="1:19" ht="12.75" customHeight="1" x14ac:dyDescent="0.15">
      <c r="A3725" s="935">
        <v>3720</v>
      </c>
      <c r="B3725" s="919"/>
      <c r="C3725" s="920"/>
      <c r="D3725" s="931"/>
      <c r="E3725" s="893" t="b">
        <f t="shared" ca="1" si="149"/>
        <v>1</v>
      </c>
      <c r="F3725" s="893" t="str">
        <f t="array" aca="1" ref="F3725" ca="1">IF(G3725&lt;&gt;"",INDIRECT("'"&amp;G3725&amp;"'!"&amp;H3725),"")</f>
        <v/>
      </c>
      <c r="G3725" s="560"/>
      <c r="H3725" s="893"/>
      <c r="I3725" s="931"/>
      <c r="J3725" s="931"/>
      <c r="K3725" s="931"/>
      <c r="L3725" s="920"/>
      <c r="M3725" s="920"/>
      <c r="N3725" s="920"/>
      <c r="S3725" s="919"/>
    </row>
    <row r="3726" spans="1:19" ht="12.75" customHeight="1" x14ac:dyDescent="0.15">
      <c r="A3726" s="935">
        <v>3721</v>
      </c>
      <c r="B3726" s="919"/>
      <c r="C3726" s="920"/>
      <c r="D3726" s="931"/>
      <c r="E3726" s="893" t="b">
        <f t="shared" ca="1" si="149"/>
        <v>1</v>
      </c>
      <c r="F3726" s="893" t="str">
        <f t="array" aca="1" ref="F3726" ca="1">IF(G3726&lt;&gt;"",INDIRECT("'"&amp;G3726&amp;"'!"&amp;H3726),"")</f>
        <v/>
      </c>
      <c r="G3726" s="560"/>
      <c r="H3726" s="893"/>
      <c r="I3726" s="931"/>
      <c r="J3726" s="931"/>
      <c r="K3726" s="931"/>
      <c r="L3726" s="920"/>
      <c r="M3726" s="920"/>
      <c r="N3726" s="920"/>
      <c r="S3726" s="919"/>
    </row>
    <row r="3727" spans="1:19" ht="12.75" customHeight="1" x14ac:dyDescent="0.15">
      <c r="A3727" s="935">
        <v>3722</v>
      </c>
      <c r="B3727" s="919"/>
      <c r="C3727" s="920"/>
      <c r="D3727" s="931"/>
      <c r="E3727" s="893" t="b">
        <f t="shared" ca="1" si="149"/>
        <v>1</v>
      </c>
      <c r="F3727" s="893" t="str">
        <f t="array" aca="1" ref="F3727" ca="1">IF(G3727&lt;&gt;"",INDIRECT("'"&amp;G3727&amp;"'!"&amp;H3727),"")</f>
        <v/>
      </c>
      <c r="G3727" s="560"/>
      <c r="H3727" s="893"/>
      <c r="I3727" s="931"/>
      <c r="J3727" s="931"/>
      <c r="K3727" s="931"/>
      <c r="L3727" s="920"/>
      <c r="M3727" s="920"/>
      <c r="N3727" s="920"/>
      <c r="S3727" s="919"/>
    </row>
    <row r="3728" spans="1:19" ht="12.75" customHeight="1" x14ac:dyDescent="0.15">
      <c r="A3728" s="935">
        <v>3723</v>
      </c>
      <c r="B3728" s="919"/>
      <c r="C3728" s="920"/>
      <c r="D3728" s="931"/>
      <c r="E3728" s="893" t="b">
        <f t="shared" ca="1" si="149"/>
        <v>1</v>
      </c>
      <c r="F3728" s="893" t="str">
        <f t="array" aca="1" ref="F3728" ca="1">IF(G3728&lt;&gt;"",INDIRECT("'"&amp;G3728&amp;"'!"&amp;H3728),"")</f>
        <v/>
      </c>
      <c r="G3728" s="560"/>
      <c r="H3728" s="893"/>
      <c r="I3728" s="931"/>
      <c r="J3728" s="931"/>
      <c r="K3728" s="931"/>
      <c r="L3728" s="920"/>
      <c r="M3728" s="920"/>
      <c r="N3728" s="920"/>
      <c r="S3728" s="919"/>
    </row>
    <row r="3729" spans="1:19" ht="12.75" customHeight="1" x14ac:dyDescent="0.15">
      <c r="A3729" s="935">
        <v>3724</v>
      </c>
      <c r="B3729" s="919"/>
      <c r="C3729" s="920"/>
      <c r="D3729" s="931"/>
      <c r="E3729" s="893" t="b">
        <f t="shared" ca="1" si="149"/>
        <v>1</v>
      </c>
      <c r="F3729" s="893" t="str">
        <f t="array" aca="1" ref="F3729" ca="1">IF(G3729&lt;&gt;"",INDIRECT("'"&amp;G3729&amp;"'!"&amp;H3729),"")</f>
        <v/>
      </c>
      <c r="G3729" s="560"/>
      <c r="H3729" s="893"/>
      <c r="I3729" s="931"/>
      <c r="J3729" s="931"/>
      <c r="K3729" s="931"/>
      <c r="L3729" s="920"/>
      <c r="M3729" s="920"/>
      <c r="N3729" s="920"/>
      <c r="S3729" s="919"/>
    </row>
    <row r="3730" spans="1:19" ht="12.75" customHeight="1" x14ac:dyDescent="0.15">
      <c r="A3730" s="935">
        <v>3725</v>
      </c>
      <c r="B3730" s="919"/>
      <c r="C3730" s="920"/>
      <c r="D3730" s="931"/>
      <c r="E3730" s="893" t="b">
        <f t="shared" ca="1" si="149"/>
        <v>1</v>
      </c>
      <c r="F3730" s="893" t="str">
        <f t="array" aca="1" ref="F3730" ca="1">IF(G3730&lt;&gt;"",INDIRECT("'"&amp;G3730&amp;"'!"&amp;H3730),"")</f>
        <v/>
      </c>
      <c r="G3730" s="560"/>
      <c r="H3730" s="893"/>
      <c r="I3730" s="931"/>
      <c r="J3730" s="931"/>
      <c r="K3730" s="931"/>
      <c r="L3730" s="920"/>
      <c r="M3730" s="920"/>
      <c r="N3730" s="920"/>
      <c r="S3730" s="919"/>
    </row>
    <row r="3731" spans="1:19" ht="12.75" customHeight="1" x14ac:dyDescent="0.15">
      <c r="A3731" s="935">
        <v>3726</v>
      </c>
      <c r="B3731" s="919"/>
      <c r="C3731" s="920"/>
      <c r="D3731" s="931"/>
      <c r="E3731" s="893" t="b">
        <f t="shared" ca="1" si="149"/>
        <v>1</v>
      </c>
      <c r="F3731" s="893" t="str">
        <f t="array" aca="1" ref="F3731" ca="1">IF(G3731&lt;&gt;"",INDIRECT("'"&amp;G3731&amp;"'!"&amp;H3731),"")</f>
        <v/>
      </c>
      <c r="G3731" s="560"/>
      <c r="H3731" s="893"/>
      <c r="I3731" s="931"/>
      <c r="J3731" s="931"/>
      <c r="K3731" s="931"/>
      <c r="L3731" s="920"/>
      <c r="M3731" s="920"/>
      <c r="N3731" s="920"/>
      <c r="S3731" s="919"/>
    </row>
    <row r="3732" spans="1:19" ht="12.75" customHeight="1" x14ac:dyDescent="0.15">
      <c r="A3732" s="935">
        <v>3727</v>
      </c>
      <c r="B3732" s="919"/>
      <c r="C3732" s="920"/>
      <c r="D3732" s="931"/>
      <c r="E3732" s="893" t="b">
        <f t="shared" ca="1" si="149"/>
        <v>1</v>
      </c>
      <c r="F3732" s="893" t="str">
        <f t="array" aca="1" ref="F3732" ca="1">IF(G3732&lt;&gt;"",INDIRECT("'"&amp;G3732&amp;"'!"&amp;H3732),"")</f>
        <v/>
      </c>
      <c r="G3732" s="560"/>
      <c r="H3732" s="893"/>
      <c r="I3732" s="931"/>
      <c r="J3732" s="931"/>
      <c r="K3732" s="931"/>
      <c r="L3732" s="920"/>
      <c r="M3732" s="920"/>
      <c r="N3732" s="920"/>
      <c r="S3732" s="919"/>
    </row>
    <row r="3733" spans="1:19" ht="12.75" customHeight="1" x14ac:dyDescent="0.15">
      <c r="A3733" s="935">
        <v>3728</v>
      </c>
      <c r="B3733" s="919"/>
      <c r="C3733" s="920"/>
      <c r="D3733" s="931"/>
      <c r="E3733" s="893" t="b">
        <f t="shared" ca="1" si="149"/>
        <v>1</v>
      </c>
      <c r="F3733" s="893" t="str">
        <f t="array" aca="1" ref="F3733" ca="1">IF(G3733&lt;&gt;"",INDIRECT("'"&amp;G3733&amp;"'!"&amp;H3733),"")</f>
        <v/>
      </c>
      <c r="G3733" s="560"/>
      <c r="H3733" s="893"/>
      <c r="I3733" s="931"/>
      <c r="J3733" s="931"/>
      <c r="K3733" s="931"/>
      <c r="L3733" s="920"/>
      <c r="M3733" s="920"/>
      <c r="N3733" s="920"/>
      <c r="S3733" s="919"/>
    </row>
    <row r="3734" spans="1:19" ht="12.75" customHeight="1" x14ac:dyDescent="0.15">
      <c r="A3734" s="935">
        <v>3729</v>
      </c>
      <c r="B3734" s="919"/>
      <c r="C3734" s="920"/>
      <c r="D3734" s="931"/>
      <c r="E3734" s="893" t="b">
        <f t="shared" ca="1" si="149"/>
        <v>1</v>
      </c>
      <c r="F3734" s="893" t="str">
        <f t="array" aca="1" ref="F3734" ca="1">IF(G3734&lt;&gt;"",INDIRECT("'"&amp;G3734&amp;"'!"&amp;H3734),"")</f>
        <v/>
      </c>
      <c r="G3734" s="560"/>
      <c r="H3734" s="893"/>
      <c r="I3734" s="931"/>
      <c r="J3734" s="931"/>
      <c r="K3734" s="931"/>
      <c r="L3734" s="920"/>
      <c r="M3734" s="920"/>
      <c r="N3734" s="920"/>
      <c r="S3734" s="919"/>
    </row>
    <row r="3735" spans="1:19" ht="12.75" customHeight="1" x14ac:dyDescent="0.15">
      <c r="A3735" s="935">
        <v>3730</v>
      </c>
      <c r="B3735" s="919"/>
      <c r="C3735" s="920"/>
      <c r="D3735" s="931"/>
      <c r="E3735" s="893" t="b">
        <f t="shared" ca="1" si="149"/>
        <v>1</v>
      </c>
      <c r="F3735" s="893" t="str">
        <f t="array" aca="1" ref="F3735" ca="1">IF(G3735&lt;&gt;"",INDIRECT("'"&amp;G3735&amp;"'!"&amp;H3735),"")</f>
        <v/>
      </c>
      <c r="G3735" s="560"/>
      <c r="H3735" s="893"/>
      <c r="I3735" s="931"/>
      <c r="J3735" s="931"/>
      <c r="K3735" s="931"/>
      <c r="L3735" s="920"/>
      <c r="M3735" s="920"/>
      <c r="N3735" s="920"/>
      <c r="S3735" s="919"/>
    </row>
    <row r="3736" spans="1:19" ht="12.75" customHeight="1" x14ac:dyDescent="0.15">
      <c r="A3736" s="935">
        <v>3731</v>
      </c>
      <c r="B3736" s="919"/>
      <c r="C3736" s="920"/>
      <c r="D3736" s="931"/>
      <c r="E3736" s="893" t="b">
        <f t="shared" ca="1" si="149"/>
        <v>1</v>
      </c>
      <c r="F3736" s="893" t="str">
        <f t="array" aca="1" ref="F3736" ca="1">IF(G3736&lt;&gt;"",INDIRECT("'"&amp;G3736&amp;"'!"&amp;H3736),"")</f>
        <v/>
      </c>
      <c r="G3736" s="560"/>
      <c r="H3736" s="893"/>
      <c r="I3736" s="931"/>
      <c r="J3736" s="931"/>
      <c r="K3736" s="931"/>
      <c r="L3736" s="920"/>
      <c r="M3736" s="920"/>
      <c r="N3736" s="920"/>
      <c r="S3736" s="919"/>
    </row>
    <row r="3737" spans="1:19" ht="12.75" customHeight="1" x14ac:dyDescent="0.15">
      <c r="A3737" s="935">
        <v>3732</v>
      </c>
      <c r="B3737" s="919"/>
      <c r="C3737" s="920"/>
      <c r="D3737" s="931"/>
      <c r="E3737" s="893" t="b">
        <f t="shared" ca="1" si="149"/>
        <v>1</v>
      </c>
      <c r="F3737" s="893" t="str">
        <f t="array" aca="1" ref="F3737" ca="1">IF(G3737&lt;&gt;"",INDIRECT("'"&amp;G3737&amp;"'!"&amp;H3737),"")</f>
        <v/>
      </c>
      <c r="G3737" s="560"/>
      <c r="H3737" s="893"/>
      <c r="I3737" s="931"/>
      <c r="J3737" s="931"/>
      <c r="K3737" s="931"/>
      <c r="L3737" s="920"/>
      <c r="M3737" s="920"/>
      <c r="N3737" s="920"/>
      <c r="S3737" s="919"/>
    </row>
    <row r="3738" spans="1:19" ht="12.75" customHeight="1" x14ac:dyDescent="0.15">
      <c r="A3738" s="935">
        <v>3733</v>
      </c>
      <c r="B3738" s="919"/>
      <c r="C3738" s="920"/>
      <c r="D3738" s="931"/>
      <c r="E3738" s="893" t="b">
        <f t="shared" ca="1" si="149"/>
        <v>1</v>
      </c>
      <c r="F3738" s="893" t="str">
        <f t="array" aca="1" ref="F3738" ca="1">IF(G3738&lt;&gt;"",INDIRECT("'"&amp;G3738&amp;"'!"&amp;H3738),"")</f>
        <v/>
      </c>
      <c r="G3738" s="560"/>
      <c r="H3738" s="893"/>
      <c r="I3738" s="931"/>
      <c r="J3738" s="931"/>
      <c r="K3738" s="931"/>
      <c r="L3738" s="920"/>
      <c r="M3738" s="920"/>
      <c r="N3738" s="920"/>
      <c r="S3738" s="919"/>
    </row>
    <row r="3739" spans="1:19" ht="12.75" customHeight="1" x14ac:dyDescent="0.15">
      <c r="A3739" s="935">
        <v>3734</v>
      </c>
      <c r="B3739" s="919"/>
      <c r="C3739" s="920"/>
      <c r="D3739" s="931"/>
      <c r="E3739" s="893" t="b">
        <f t="shared" ca="1" si="149"/>
        <v>1</v>
      </c>
      <c r="F3739" s="893" t="str">
        <f t="array" aca="1" ref="F3739" ca="1">IF(G3739&lt;&gt;"",INDIRECT("'"&amp;G3739&amp;"'!"&amp;H3739),"")</f>
        <v/>
      </c>
      <c r="G3739" s="560"/>
      <c r="H3739" s="893"/>
      <c r="I3739" s="931"/>
      <c r="J3739" s="931"/>
      <c r="K3739" s="931"/>
      <c r="L3739" s="920"/>
      <c r="M3739" s="920"/>
      <c r="N3739" s="920"/>
      <c r="S3739" s="919"/>
    </row>
    <row r="3740" spans="1:19" ht="12.75" customHeight="1" x14ac:dyDescent="0.15">
      <c r="A3740" s="935">
        <v>3735</v>
      </c>
      <c r="B3740" s="919"/>
      <c r="C3740" s="920"/>
      <c r="D3740" s="931"/>
      <c r="E3740" s="893" t="b">
        <f t="shared" ca="1" si="149"/>
        <v>1</v>
      </c>
      <c r="F3740" s="893" t="str">
        <f t="array" aca="1" ref="F3740" ca="1">IF(G3740&lt;&gt;"",INDIRECT("'"&amp;G3740&amp;"'!"&amp;H3740),"")</f>
        <v/>
      </c>
      <c r="G3740" s="560"/>
      <c r="H3740" s="893"/>
      <c r="I3740" s="931"/>
      <c r="J3740" s="931"/>
      <c r="K3740" s="931"/>
      <c r="L3740" s="920"/>
      <c r="M3740" s="920"/>
      <c r="N3740" s="920"/>
      <c r="S3740" s="919"/>
    </row>
    <row r="3741" spans="1:19" ht="12.75" customHeight="1" x14ac:dyDescent="0.15">
      <c r="A3741" s="935">
        <v>3736</v>
      </c>
      <c r="B3741" s="919"/>
      <c r="C3741" s="920"/>
      <c r="D3741" s="931"/>
      <c r="E3741" s="893" t="b">
        <f t="shared" ca="1" si="149"/>
        <v>1</v>
      </c>
      <c r="F3741" s="893" t="str">
        <f t="array" aca="1" ref="F3741" ca="1">IF(G3741&lt;&gt;"",INDIRECT("'"&amp;G3741&amp;"'!"&amp;H3741),"")</f>
        <v/>
      </c>
      <c r="G3741" s="560"/>
      <c r="H3741" s="893"/>
      <c r="I3741" s="931"/>
      <c r="J3741" s="931"/>
      <c r="K3741" s="931"/>
      <c r="L3741" s="920"/>
      <c r="M3741" s="920"/>
      <c r="N3741" s="920"/>
      <c r="S3741" s="919"/>
    </row>
    <row r="3742" spans="1:19" ht="12.75" customHeight="1" x14ac:dyDescent="0.15">
      <c r="A3742" s="935">
        <v>3737</v>
      </c>
      <c r="B3742" s="919"/>
      <c r="C3742" s="920"/>
      <c r="D3742" s="931"/>
      <c r="E3742" s="893" t="b">
        <f t="shared" ca="1" si="149"/>
        <v>1</v>
      </c>
      <c r="F3742" s="893" t="str">
        <f t="array" aca="1" ref="F3742" ca="1">IF(G3742&lt;&gt;"",INDIRECT("'"&amp;G3742&amp;"'!"&amp;H3742),"")</f>
        <v/>
      </c>
      <c r="G3742" s="560"/>
      <c r="H3742" s="893"/>
      <c r="I3742" s="931"/>
      <c r="J3742" s="931"/>
      <c r="K3742" s="931"/>
      <c r="L3742" s="920"/>
      <c r="M3742" s="920"/>
      <c r="N3742" s="920"/>
      <c r="S3742" s="919"/>
    </row>
    <row r="3743" spans="1:19" ht="12.75" customHeight="1" x14ac:dyDescent="0.15">
      <c r="A3743" s="935">
        <v>3738</v>
      </c>
      <c r="B3743" s="919"/>
      <c r="C3743" s="920"/>
      <c r="D3743" s="931"/>
      <c r="E3743" s="893" t="b">
        <f t="shared" ca="1" si="149"/>
        <v>1</v>
      </c>
      <c r="F3743" s="893" t="str">
        <f t="array" aca="1" ref="F3743" ca="1">IF(G3743&lt;&gt;"",INDIRECT("'"&amp;G3743&amp;"'!"&amp;H3743),"")</f>
        <v/>
      </c>
      <c r="G3743" s="560"/>
      <c r="H3743" s="893"/>
      <c r="I3743" s="931"/>
      <c r="J3743" s="931"/>
      <c r="K3743" s="931"/>
      <c r="L3743" s="920"/>
      <c r="M3743" s="920"/>
      <c r="N3743" s="920"/>
      <c r="S3743" s="919"/>
    </row>
    <row r="3744" spans="1:19" ht="12.75" customHeight="1" x14ac:dyDescent="0.15">
      <c r="A3744" s="935">
        <v>3739</v>
      </c>
      <c r="B3744" s="919"/>
      <c r="C3744" s="920"/>
      <c r="D3744" s="931"/>
      <c r="E3744" s="893" t="b">
        <f t="shared" ca="1" si="149"/>
        <v>1</v>
      </c>
      <c r="F3744" s="893" t="str">
        <f t="array" aca="1" ref="F3744" ca="1">IF(G3744&lt;&gt;"",INDIRECT("'"&amp;G3744&amp;"'!"&amp;H3744),"")</f>
        <v/>
      </c>
      <c r="G3744" s="560"/>
      <c r="H3744" s="893"/>
      <c r="I3744" s="931"/>
      <c r="J3744" s="931"/>
      <c r="K3744" s="931"/>
      <c r="L3744" s="920"/>
      <c r="M3744" s="920"/>
      <c r="N3744" s="920"/>
      <c r="S3744" s="919"/>
    </row>
    <row r="3745" spans="1:19" ht="12.75" customHeight="1" x14ac:dyDescent="0.15">
      <c r="A3745" s="935">
        <v>3740</v>
      </c>
      <c r="B3745" s="919"/>
      <c r="C3745" s="920"/>
      <c r="D3745" s="931"/>
      <c r="E3745" s="893" t="b">
        <f t="shared" ca="1" si="149"/>
        <v>1</v>
      </c>
      <c r="F3745" s="893" t="str">
        <f t="array" aca="1" ref="F3745" ca="1">IF(G3745&lt;&gt;"",INDIRECT("'"&amp;G3745&amp;"'!"&amp;H3745),"")</f>
        <v/>
      </c>
      <c r="G3745" s="560"/>
      <c r="H3745" s="893"/>
      <c r="I3745" s="931"/>
      <c r="J3745" s="931"/>
      <c r="K3745" s="931"/>
      <c r="L3745" s="920"/>
      <c r="M3745" s="920"/>
      <c r="N3745" s="920"/>
      <c r="S3745" s="919"/>
    </row>
    <row r="3746" spans="1:19" ht="12.75" customHeight="1" x14ac:dyDescent="0.15">
      <c r="A3746" s="935">
        <v>3741</v>
      </c>
      <c r="B3746" s="919"/>
      <c r="C3746" s="920"/>
      <c r="D3746" s="931"/>
      <c r="E3746" s="893" t="b">
        <f t="shared" ca="1" si="149"/>
        <v>1</v>
      </c>
      <c r="F3746" s="893" t="str">
        <f t="array" aca="1" ref="F3746" ca="1">IF(G3746&lt;&gt;"",INDIRECT("'"&amp;G3746&amp;"'!"&amp;H3746),"")</f>
        <v/>
      </c>
      <c r="G3746" s="560"/>
      <c r="H3746" s="893"/>
      <c r="I3746" s="931"/>
      <c r="J3746" s="931"/>
      <c r="K3746" s="931"/>
      <c r="L3746" s="920"/>
      <c r="M3746" s="920"/>
      <c r="N3746" s="920"/>
      <c r="S3746" s="919"/>
    </row>
    <row r="3747" spans="1:19" ht="12.75" customHeight="1" x14ac:dyDescent="0.15">
      <c r="A3747" s="935">
        <v>3742</v>
      </c>
      <c r="B3747" s="919"/>
      <c r="C3747" s="920"/>
      <c r="D3747" s="931"/>
      <c r="E3747" s="893" t="b">
        <f t="shared" ca="1" si="149"/>
        <v>1</v>
      </c>
      <c r="F3747" s="893" t="str">
        <f t="array" aca="1" ref="F3747" ca="1">IF(G3747&lt;&gt;"",INDIRECT("'"&amp;G3747&amp;"'!"&amp;H3747),"")</f>
        <v/>
      </c>
      <c r="G3747" s="560"/>
      <c r="H3747" s="893"/>
      <c r="I3747" s="931"/>
      <c r="J3747" s="931"/>
      <c r="K3747" s="931"/>
      <c r="L3747" s="920"/>
      <c r="M3747" s="920"/>
      <c r="N3747" s="920"/>
      <c r="S3747" s="919"/>
    </row>
    <row r="3748" spans="1:19" ht="12.75" customHeight="1" x14ac:dyDescent="0.15">
      <c r="A3748" s="935">
        <v>3743</v>
      </c>
      <c r="B3748" s="919"/>
      <c r="C3748" s="920"/>
      <c r="D3748" s="931"/>
      <c r="E3748" s="893" t="b">
        <f t="shared" ca="1" si="149"/>
        <v>1</v>
      </c>
      <c r="F3748" s="893" t="str">
        <f t="array" aca="1" ref="F3748" ca="1">IF(G3748&lt;&gt;"",INDIRECT("'"&amp;G3748&amp;"'!"&amp;H3748),"")</f>
        <v/>
      </c>
      <c r="G3748" s="560"/>
      <c r="H3748" s="893"/>
      <c r="I3748" s="931"/>
      <c r="J3748" s="931"/>
      <c r="K3748" s="931"/>
      <c r="L3748" s="920"/>
      <c r="M3748" s="920"/>
      <c r="N3748" s="920"/>
      <c r="S3748" s="919"/>
    </row>
    <row r="3749" spans="1:19" ht="12.75" customHeight="1" x14ac:dyDescent="0.15">
      <c r="A3749" s="935">
        <v>3744</v>
      </c>
      <c r="B3749" s="919"/>
      <c r="C3749" s="920"/>
      <c r="D3749" s="931"/>
      <c r="E3749" s="893" t="b">
        <f t="shared" ca="1" si="149"/>
        <v>1</v>
      </c>
      <c r="F3749" s="893" t="str">
        <f t="array" aca="1" ref="F3749" ca="1">IF(G3749&lt;&gt;"",INDIRECT("'"&amp;G3749&amp;"'!"&amp;H3749),"")</f>
        <v/>
      </c>
      <c r="G3749" s="560"/>
      <c r="H3749" s="893"/>
      <c r="I3749" s="931"/>
      <c r="J3749" s="931"/>
      <c r="K3749" s="931"/>
      <c r="L3749" s="920"/>
      <c r="M3749" s="920"/>
      <c r="N3749" s="920"/>
      <c r="S3749" s="919"/>
    </row>
    <row r="3750" spans="1:19" ht="12.75" customHeight="1" x14ac:dyDescent="0.15">
      <c r="A3750" s="935">
        <v>3745</v>
      </c>
      <c r="B3750" s="919"/>
      <c r="C3750" s="920"/>
      <c r="D3750" s="931"/>
      <c r="E3750" s="893" t="b">
        <f t="shared" ca="1" si="149"/>
        <v>1</v>
      </c>
      <c r="F3750" s="893" t="str">
        <f t="array" aca="1" ref="F3750" ca="1">IF(G3750&lt;&gt;"",INDIRECT("'"&amp;G3750&amp;"'!"&amp;H3750),"")</f>
        <v/>
      </c>
      <c r="G3750" s="560"/>
      <c r="H3750" s="893"/>
      <c r="I3750" s="931"/>
      <c r="J3750" s="931"/>
      <c r="K3750" s="931"/>
      <c r="L3750" s="920"/>
      <c r="M3750" s="920"/>
      <c r="N3750" s="920"/>
      <c r="S3750" s="919"/>
    </row>
    <row r="3751" spans="1:19" ht="12.75" customHeight="1" x14ac:dyDescent="0.15">
      <c r="A3751" s="935">
        <v>3746</v>
      </c>
      <c r="B3751" s="919"/>
      <c r="C3751" s="920"/>
      <c r="D3751" s="931"/>
      <c r="E3751" s="893" t="b">
        <f t="shared" ca="1" si="149"/>
        <v>1</v>
      </c>
      <c r="F3751" s="893" t="str">
        <f t="array" aca="1" ref="F3751" ca="1">IF(G3751&lt;&gt;"",INDIRECT("'"&amp;G3751&amp;"'!"&amp;H3751),"")</f>
        <v/>
      </c>
      <c r="G3751" s="560"/>
      <c r="H3751" s="893"/>
      <c r="I3751" s="931"/>
      <c r="J3751" s="931"/>
      <c r="K3751" s="931"/>
      <c r="L3751" s="920"/>
      <c r="M3751" s="920"/>
      <c r="N3751" s="920"/>
      <c r="S3751" s="919"/>
    </row>
    <row r="3752" spans="1:19" ht="12.75" customHeight="1" x14ac:dyDescent="0.15">
      <c r="A3752" s="935">
        <v>3747</v>
      </c>
      <c r="B3752" s="919"/>
      <c r="C3752" s="920"/>
      <c r="D3752" s="931"/>
      <c r="E3752" s="893" t="b">
        <f t="shared" ca="1" si="149"/>
        <v>1</v>
      </c>
      <c r="F3752" s="893" t="str">
        <f t="array" aca="1" ref="F3752" ca="1">IF(G3752&lt;&gt;"",INDIRECT("'"&amp;G3752&amp;"'!"&amp;H3752),"")</f>
        <v/>
      </c>
      <c r="G3752" s="560"/>
      <c r="H3752" s="893"/>
      <c r="I3752" s="931"/>
      <c r="J3752" s="931"/>
      <c r="K3752" s="931"/>
      <c r="L3752" s="920"/>
      <c r="M3752" s="920"/>
      <c r="N3752" s="920"/>
      <c r="S3752" s="919"/>
    </row>
    <row r="3753" spans="1:19" ht="12.75" customHeight="1" x14ac:dyDescent="0.15">
      <c r="A3753" s="935">
        <v>3748</v>
      </c>
      <c r="B3753" s="919"/>
      <c r="C3753" s="920"/>
      <c r="D3753" s="931"/>
      <c r="E3753" s="893" t="b">
        <f t="shared" ca="1" si="149"/>
        <v>1</v>
      </c>
      <c r="F3753" s="893" t="str">
        <f t="array" aca="1" ref="F3753" ca="1">IF(G3753&lt;&gt;"",INDIRECT("'"&amp;G3753&amp;"'!"&amp;H3753),"")</f>
        <v/>
      </c>
      <c r="G3753" s="560"/>
      <c r="H3753" s="893"/>
      <c r="I3753" s="931"/>
      <c r="J3753" s="931"/>
      <c r="K3753" s="931"/>
      <c r="L3753" s="920"/>
      <c r="M3753" s="920"/>
      <c r="N3753" s="920"/>
      <c r="S3753" s="919"/>
    </row>
    <row r="3754" spans="1:19" ht="12.75" customHeight="1" x14ac:dyDescent="0.15">
      <c r="A3754" s="935">
        <v>3749</v>
      </c>
      <c r="B3754" s="919"/>
      <c r="C3754" s="920"/>
      <c r="D3754" s="931"/>
      <c r="E3754" s="893" t="b">
        <f t="shared" ca="1" si="149"/>
        <v>1</v>
      </c>
      <c r="F3754" s="893" t="str">
        <f t="array" aca="1" ref="F3754" ca="1">IF(G3754&lt;&gt;"",INDIRECT("'"&amp;G3754&amp;"'!"&amp;H3754),"")</f>
        <v/>
      </c>
      <c r="G3754" s="560"/>
      <c r="H3754" s="893"/>
      <c r="I3754" s="931"/>
      <c r="J3754" s="931"/>
      <c r="K3754" s="931"/>
      <c r="L3754" s="920"/>
      <c r="M3754" s="920"/>
      <c r="N3754" s="920"/>
      <c r="S3754" s="919"/>
    </row>
    <row r="3755" spans="1:19" ht="12.75" customHeight="1" x14ac:dyDescent="0.15">
      <c r="A3755" s="935">
        <v>3750</v>
      </c>
      <c r="B3755" s="919"/>
      <c r="C3755" s="920"/>
      <c r="D3755" s="931"/>
      <c r="E3755" s="893" t="b">
        <f t="shared" ca="1" si="149"/>
        <v>1</v>
      </c>
      <c r="F3755" s="893" t="str">
        <f t="array" aca="1" ref="F3755" ca="1">IF(G3755&lt;&gt;"",INDIRECT("'"&amp;G3755&amp;"'!"&amp;H3755),"")</f>
        <v/>
      </c>
      <c r="G3755" s="560"/>
      <c r="H3755" s="893"/>
      <c r="I3755" s="931"/>
      <c r="J3755" s="931"/>
      <c r="K3755" s="931"/>
      <c r="L3755" s="920"/>
      <c r="M3755" s="920"/>
      <c r="N3755" s="920"/>
      <c r="S3755" s="919"/>
    </row>
    <row r="3756" spans="1:19" ht="12.75" customHeight="1" x14ac:dyDescent="0.15">
      <c r="A3756" s="935">
        <v>3751</v>
      </c>
      <c r="B3756" s="919"/>
      <c r="C3756" s="920"/>
      <c r="D3756" s="931"/>
      <c r="E3756" s="893" t="b">
        <f t="shared" ca="1" si="149"/>
        <v>1</v>
      </c>
      <c r="F3756" s="893" t="str">
        <f t="array" aca="1" ref="F3756" ca="1">IF(G3756&lt;&gt;"",INDIRECT("'"&amp;G3756&amp;"'!"&amp;H3756),"")</f>
        <v/>
      </c>
      <c r="G3756" s="560"/>
      <c r="H3756" s="893"/>
      <c r="I3756" s="931"/>
      <c r="J3756" s="931"/>
      <c r="K3756" s="931"/>
      <c r="L3756" s="920"/>
      <c r="M3756" s="920"/>
      <c r="N3756" s="920"/>
      <c r="S3756" s="919"/>
    </row>
    <row r="3757" spans="1:19" ht="12.75" customHeight="1" x14ac:dyDescent="0.15">
      <c r="A3757" s="935">
        <v>3752</v>
      </c>
      <c r="B3757" s="919"/>
      <c r="C3757" s="920"/>
      <c r="D3757" s="931"/>
      <c r="E3757" s="893" t="b">
        <f t="shared" ca="1" si="149"/>
        <v>1</v>
      </c>
      <c r="F3757" s="893" t="str">
        <f t="array" aca="1" ref="F3757" ca="1">IF(G3757&lt;&gt;"",INDIRECT("'"&amp;G3757&amp;"'!"&amp;H3757),"")</f>
        <v/>
      </c>
      <c r="G3757" s="560"/>
      <c r="H3757" s="893"/>
      <c r="I3757" s="931"/>
      <c r="J3757" s="931"/>
      <c r="K3757" s="931"/>
      <c r="L3757" s="920"/>
      <c r="M3757" s="920"/>
      <c r="N3757" s="920"/>
      <c r="S3757" s="919"/>
    </row>
    <row r="3758" spans="1:19" ht="12.75" customHeight="1" x14ac:dyDescent="0.15">
      <c r="A3758" s="935">
        <v>3753</v>
      </c>
      <c r="B3758" s="919"/>
      <c r="C3758" s="920"/>
      <c r="D3758" s="931"/>
      <c r="E3758" s="893" t="b">
        <f t="shared" ca="1" si="149"/>
        <v>1</v>
      </c>
      <c r="F3758" s="893" t="str">
        <f t="array" aca="1" ref="F3758" ca="1">IF(G3758&lt;&gt;"",INDIRECT("'"&amp;G3758&amp;"'!"&amp;H3758),"")</f>
        <v/>
      </c>
      <c r="G3758" s="560"/>
      <c r="H3758" s="893"/>
      <c r="I3758" s="931"/>
      <c r="J3758" s="931"/>
      <c r="K3758" s="931"/>
      <c r="L3758" s="920"/>
      <c r="M3758" s="920"/>
      <c r="N3758" s="920"/>
      <c r="S3758" s="919"/>
    </row>
    <row r="3759" spans="1:19" ht="12.75" customHeight="1" x14ac:dyDescent="0.15">
      <c r="A3759" s="935">
        <v>3754</v>
      </c>
      <c r="B3759" s="919"/>
      <c r="C3759" s="920"/>
      <c r="D3759" s="931"/>
      <c r="E3759" s="893" t="b">
        <f t="shared" ca="1" si="149"/>
        <v>1</v>
      </c>
      <c r="F3759" s="893" t="str">
        <f t="array" aca="1" ref="F3759" ca="1">IF(G3759&lt;&gt;"",INDIRECT("'"&amp;G3759&amp;"'!"&amp;H3759),"")</f>
        <v/>
      </c>
      <c r="G3759" s="560"/>
      <c r="H3759" s="893"/>
      <c r="I3759" s="931"/>
      <c r="J3759" s="931"/>
      <c r="K3759" s="931"/>
      <c r="L3759" s="920"/>
      <c r="M3759" s="920"/>
      <c r="N3759" s="920"/>
      <c r="S3759" s="919"/>
    </row>
    <row r="3760" spans="1:19" ht="12.75" customHeight="1" x14ac:dyDescent="0.15">
      <c r="A3760" s="935">
        <v>3755</v>
      </c>
      <c r="B3760" s="919"/>
      <c r="C3760" s="920"/>
      <c r="D3760" s="931"/>
      <c r="E3760" s="893" t="b">
        <f t="shared" ca="1" si="149"/>
        <v>1</v>
      </c>
      <c r="F3760" s="893" t="str">
        <f t="array" aca="1" ref="F3760" ca="1">IF(G3760&lt;&gt;"",INDIRECT("'"&amp;G3760&amp;"'!"&amp;H3760),"")</f>
        <v/>
      </c>
      <c r="G3760" s="560"/>
      <c r="H3760" s="893"/>
      <c r="I3760" s="931"/>
      <c r="J3760" s="931"/>
      <c r="K3760" s="931"/>
      <c r="L3760" s="920"/>
      <c r="M3760" s="920"/>
      <c r="N3760" s="920"/>
      <c r="S3760" s="919"/>
    </row>
    <row r="3761" spans="1:19" ht="12.75" customHeight="1" x14ac:dyDescent="0.15">
      <c r="A3761" s="935">
        <v>3756</v>
      </c>
      <c r="B3761" s="919"/>
      <c r="C3761" s="920"/>
      <c r="D3761" s="931"/>
      <c r="E3761" s="893" t="b">
        <f t="shared" ca="1" si="149"/>
        <v>1</v>
      </c>
      <c r="F3761" s="893" t="str">
        <f t="array" aca="1" ref="F3761" ca="1">IF(G3761&lt;&gt;"",INDIRECT("'"&amp;G3761&amp;"'!"&amp;H3761),"")</f>
        <v/>
      </c>
      <c r="G3761" s="560"/>
      <c r="H3761" s="893"/>
      <c r="I3761" s="931"/>
      <c r="J3761" s="931"/>
      <c r="K3761" s="931"/>
      <c r="L3761" s="920"/>
      <c r="M3761" s="920"/>
      <c r="N3761" s="920"/>
      <c r="S3761" s="919"/>
    </row>
    <row r="3762" spans="1:19" ht="12.75" customHeight="1" x14ac:dyDescent="0.15">
      <c r="A3762" s="935">
        <v>3757</v>
      </c>
      <c r="B3762" s="919"/>
      <c r="C3762" s="920"/>
      <c r="D3762" s="931"/>
      <c r="E3762" s="893" t="b">
        <f t="shared" ca="1" si="149"/>
        <v>1</v>
      </c>
      <c r="F3762" s="893" t="str">
        <f t="array" aca="1" ref="F3762" ca="1">IF(G3762&lt;&gt;"",INDIRECT("'"&amp;G3762&amp;"'!"&amp;H3762),"")</f>
        <v/>
      </c>
      <c r="G3762" s="560"/>
      <c r="H3762" s="893"/>
      <c r="I3762" s="931"/>
      <c r="J3762" s="931"/>
      <c r="K3762" s="931"/>
      <c r="L3762" s="920"/>
      <c r="M3762" s="920"/>
      <c r="N3762" s="920"/>
      <c r="S3762" s="919"/>
    </row>
    <row r="3763" spans="1:19" ht="12.75" customHeight="1" x14ac:dyDescent="0.15">
      <c r="A3763" s="935">
        <v>3758</v>
      </c>
      <c r="B3763" s="919"/>
      <c r="C3763" s="920"/>
      <c r="D3763" s="931"/>
      <c r="E3763" s="893" t="b">
        <f t="shared" ca="1" si="149"/>
        <v>1</v>
      </c>
      <c r="F3763" s="893" t="str">
        <f t="array" aca="1" ref="F3763" ca="1">IF(G3763&lt;&gt;"",INDIRECT("'"&amp;G3763&amp;"'!"&amp;H3763),"")</f>
        <v/>
      </c>
      <c r="G3763" s="560"/>
      <c r="H3763" s="893"/>
      <c r="I3763" s="931"/>
      <c r="J3763" s="931"/>
      <c r="K3763" s="931"/>
      <c r="L3763" s="920"/>
      <c r="M3763" s="920"/>
      <c r="N3763" s="920"/>
      <c r="S3763" s="919"/>
    </row>
    <row r="3764" spans="1:19" ht="12.75" customHeight="1" x14ac:dyDescent="0.15">
      <c r="A3764" s="935">
        <v>3759</v>
      </c>
      <c r="B3764" s="919"/>
      <c r="C3764" s="920"/>
      <c r="D3764" s="931"/>
      <c r="E3764" s="893" t="b">
        <f t="shared" ca="1" si="149"/>
        <v>1</v>
      </c>
      <c r="F3764" s="893" t="str">
        <f t="array" aca="1" ref="F3764" ca="1">IF(G3764&lt;&gt;"",INDIRECT("'"&amp;G3764&amp;"'!"&amp;H3764),"")</f>
        <v/>
      </c>
      <c r="G3764" s="560"/>
      <c r="H3764" s="893"/>
      <c r="I3764" s="931"/>
      <c r="J3764" s="931"/>
      <c r="K3764" s="931"/>
      <c r="L3764" s="920"/>
      <c r="M3764" s="920"/>
      <c r="N3764" s="920"/>
      <c r="S3764" s="919"/>
    </row>
    <row r="3765" spans="1:19" ht="12.75" customHeight="1" x14ac:dyDescent="0.15">
      <c r="A3765" s="935">
        <v>3760</v>
      </c>
      <c r="B3765" s="919"/>
      <c r="C3765" s="920"/>
      <c r="D3765" s="931"/>
      <c r="E3765" s="893" t="b">
        <f t="shared" ca="1" si="149"/>
        <v>1</v>
      </c>
      <c r="F3765" s="893" t="str">
        <f t="array" aca="1" ref="F3765" ca="1">IF(G3765&lt;&gt;"",INDIRECT("'"&amp;G3765&amp;"'!"&amp;H3765),"")</f>
        <v/>
      </c>
      <c r="G3765" s="560"/>
      <c r="H3765" s="893"/>
      <c r="I3765" s="931"/>
      <c r="J3765" s="931"/>
      <c r="K3765" s="931"/>
      <c r="L3765" s="920"/>
      <c r="M3765" s="920"/>
      <c r="N3765" s="920"/>
      <c r="S3765" s="919"/>
    </row>
    <row r="3766" spans="1:19" ht="12.75" customHeight="1" x14ac:dyDescent="0.15">
      <c r="A3766" s="935">
        <v>3761</v>
      </c>
      <c r="B3766" s="919"/>
      <c r="C3766" s="920"/>
      <c r="D3766" s="931"/>
      <c r="E3766" s="893" t="b">
        <f t="shared" ca="1" si="149"/>
        <v>1</v>
      </c>
      <c r="F3766" s="893" t="str">
        <f t="array" aca="1" ref="F3766" ca="1">IF(G3766&lt;&gt;"",INDIRECT("'"&amp;G3766&amp;"'!"&amp;H3766),"")</f>
        <v/>
      </c>
      <c r="G3766" s="560"/>
      <c r="H3766" s="893"/>
      <c r="I3766" s="931"/>
      <c r="J3766" s="931"/>
      <c r="K3766" s="931"/>
      <c r="L3766" s="920"/>
      <c r="M3766" s="920"/>
      <c r="N3766" s="920"/>
      <c r="S3766" s="919"/>
    </row>
    <row r="3767" spans="1:19" ht="12.75" customHeight="1" x14ac:dyDescent="0.15">
      <c r="A3767" s="935">
        <v>3762</v>
      </c>
      <c r="B3767" s="919"/>
      <c r="C3767" s="920"/>
      <c r="D3767" s="931"/>
      <c r="E3767" s="893" t="b">
        <f t="shared" ca="1" si="149"/>
        <v>1</v>
      </c>
      <c r="F3767" s="893" t="str">
        <f t="array" aca="1" ref="F3767" ca="1">IF(G3767&lt;&gt;"",INDIRECT("'"&amp;G3767&amp;"'!"&amp;H3767),"")</f>
        <v/>
      </c>
      <c r="G3767" s="560"/>
      <c r="H3767" s="893"/>
      <c r="I3767" s="931"/>
      <c r="J3767" s="931"/>
      <c r="K3767" s="931"/>
      <c r="L3767" s="920"/>
      <c r="M3767" s="920"/>
      <c r="N3767" s="920"/>
      <c r="S3767" s="919"/>
    </row>
    <row r="3768" spans="1:19" ht="12.75" customHeight="1" x14ac:dyDescent="0.15">
      <c r="A3768" s="935">
        <v>3763</v>
      </c>
      <c r="B3768" s="919"/>
      <c r="C3768" s="920"/>
      <c r="D3768" s="931"/>
      <c r="E3768" s="893" t="b">
        <f t="shared" ca="1" si="149"/>
        <v>1</v>
      </c>
      <c r="F3768" s="893" t="str">
        <f t="array" aca="1" ref="F3768" ca="1">IF(G3768&lt;&gt;"",INDIRECT("'"&amp;G3768&amp;"'!"&amp;H3768),"")</f>
        <v/>
      </c>
      <c r="G3768" s="560"/>
      <c r="H3768" s="893"/>
      <c r="I3768" s="931"/>
      <c r="J3768" s="931"/>
      <c r="K3768" s="931"/>
      <c r="L3768" s="920"/>
      <c r="M3768" s="920"/>
      <c r="N3768" s="920"/>
      <c r="S3768" s="919"/>
    </row>
    <row r="3769" spans="1:19" ht="12.75" customHeight="1" x14ac:dyDescent="0.15">
      <c r="A3769" s="935">
        <v>3764</v>
      </c>
      <c r="B3769" s="919"/>
      <c r="C3769" s="920"/>
      <c r="D3769" s="931"/>
      <c r="E3769" s="893" t="b">
        <f t="shared" ca="1" si="149"/>
        <v>1</v>
      </c>
      <c r="F3769" s="893" t="str">
        <f t="array" aca="1" ref="F3769" ca="1">IF(G3769&lt;&gt;"",INDIRECT("'"&amp;G3769&amp;"'!"&amp;H3769),"")</f>
        <v/>
      </c>
      <c r="G3769" s="560"/>
      <c r="H3769" s="893"/>
      <c r="I3769" s="931"/>
      <c r="J3769" s="931"/>
      <c r="K3769" s="931"/>
      <c r="L3769" s="920"/>
      <c r="M3769" s="920"/>
      <c r="N3769" s="920"/>
      <c r="S3769" s="919"/>
    </row>
    <row r="3770" spans="1:19" ht="12.75" customHeight="1" x14ac:dyDescent="0.15">
      <c r="A3770" s="935">
        <v>3765</v>
      </c>
      <c r="B3770" s="919"/>
      <c r="C3770" s="920"/>
      <c r="D3770" s="931"/>
      <c r="E3770" s="893" t="b">
        <f t="shared" ca="1" si="149"/>
        <v>1</v>
      </c>
      <c r="F3770" s="893" t="str">
        <f t="array" aca="1" ref="F3770" ca="1">IF(G3770&lt;&gt;"",INDIRECT("'"&amp;G3770&amp;"'!"&amp;H3770),"")</f>
        <v/>
      </c>
      <c r="G3770" s="560"/>
      <c r="H3770" s="893"/>
      <c r="I3770" s="931"/>
      <c r="J3770" s="931"/>
      <c r="K3770" s="931"/>
      <c r="L3770" s="920"/>
      <c r="M3770" s="920"/>
      <c r="N3770" s="920"/>
      <c r="S3770" s="919"/>
    </row>
    <row r="3771" spans="1:19" ht="12.75" customHeight="1" x14ac:dyDescent="0.15">
      <c r="A3771" s="935">
        <v>3766</v>
      </c>
      <c r="B3771" s="919"/>
      <c r="C3771" s="920"/>
      <c r="D3771" s="931"/>
      <c r="E3771" s="893" t="b">
        <f t="shared" ca="1" si="149"/>
        <v>1</v>
      </c>
      <c r="F3771" s="893" t="str">
        <f t="array" aca="1" ref="F3771" ca="1">IF(G3771&lt;&gt;"",INDIRECT("'"&amp;G3771&amp;"'!"&amp;H3771),"")</f>
        <v/>
      </c>
      <c r="G3771" s="560"/>
      <c r="H3771" s="893"/>
      <c r="I3771" s="931"/>
      <c r="J3771" s="931"/>
      <c r="K3771" s="931"/>
      <c r="L3771" s="920"/>
      <c r="M3771" s="920"/>
      <c r="N3771" s="920"/>
      <c r="S3771" s="919"/>
    </row>
    <row r="3772" spans="1:19" ht="12.75" customHeight="1" x14ac:dyDescent="0.15">
      <c r="A3772" s="935">
        <v>3767</v>
      </c>
      <c r="B3772" s="919"/>
      <c r="C3772" s="920"/>
      <c r="D3772" s="931"/>
      <c r="E3772" s="893" t="b">
        <f t="shared" ca="1" si="149"/>
        <v>1</v>
      </c>
      <c r="F3772" s="893" t="str">
        <f t="array" aca="1" ref="F3772" ca="1">IF(G3772&lt;&gt;"",INDIRECT("'"&amp;G3772&amp;"'!"&amp;H3772),"")</f>
        <v/>
      </c>
      <c r="G3772" s="560"/>
      <c r="H3772" s="893"/>
      <c r="I3772" s="931"/>
      <c r="J3772" s="931"/>
      <c r="K3772" s="931"/>
      <c r="L3772" s="920"/>
      <c r="M3772" s="920"/>
      <c r="N3772" s="920"/>
      <c r="S3772" s="919"/>
    </row>
    <row r="3773" spans="1:19" ht="12.75" customHeight="1" x14ac:dyDescent="0.15">
      <c r="A3773" s="935">
        <v>3768</v>
      </c>
      <c r="B3773" s="919"/>
      <c r="C3773" s="920"/>
      <c r="D3773" s="931"/>
      <c r="E3773" s="893" t="b">
        <f t="shared" ca="1" si="149"/>
        <v>1</v>
      </c>
      <c r="F3773" s="893" t="str">
        <f t="array" aca="1" ref="F3773" ca="1">IF(G3773&lt;&gt;"",INDIRECT("'"&amp;G3773&amp;"'!"&amp;H3773),"")</f>
        <v/>
      </c>
      <c r="G3773" s="560"/>
      <c r="H3773" s="893"/>
      <c r="I3773" s="931"/>
      <c r="J3773" s="931"/>
      <c r="K3773" s="931"/>
      <c r="L3773" s="920"/>
      <c r="M3773" s="920"/>
      <c r="N3773" s="920"/>
      <c r="S3773" s="919"/>
    </row>
    <row r="3774" spans="1:19" ht="12.75" customHeight="1" x14ac:dyDescent="0.15">
      <c r="A3774" s="935">
        <v>3769</v>
      </c>
      <c r="B3774" s="919"/>
      <c r="C3774" s="920"/>
      <c r="D3774" s="931"/>
      <c r="E3774" s="893" t="b">
        <f t="shared" ca="1" si="149"/>
        <v>1</v>
      </c>
      <c r="F3774" s="893" t="str">
        <f t="array" aca="1" ref="F3774" ca="1">IF(G3774&lt;&gt;"",INDIRECT("'"&amp;G3774&amp;"'!"&amp;H3774),"")</f>
        <v/>
      </c>
      <c r="G3774" s="560"/>
      <c r="H3774" s="893"/>
      <c r="I3774" s="931"/>
      <c r="J3774" s="931"/>
      <c r="K3774" s="931"/>
      <c r="L3774" s="920"/>
      <c r="M3774" s="920"/>
      <c r="N3774" s="920"/>
      <c r="S3774" s="919"/>
    </row>
    <row r="3775" spans="1:19" ht="12.75" customHeight="1" x14ac:dyDescent="0.15">
      <c r="A3775" s="935">
        <v>3770</v>
      </c>
      <c r="B3775" s="919"/>
      <c r="C3775" s="920"/>
      <c r="D3775" s="931"/>
      <c r="E3775" s="893" t="b">
        <f t="shared" ca="1" si="149"/>
        <v>1</v>
      </c>
      <c r="F3775" s="893" t="str">
        <f t="array" aca="1" ref="F3775" ca="1">IF(G3775&lt;&gt;"",INDIRECT("'"&amp;G3775&amp;"'!"&amp;H3775),"")</f>
        <v/>
      </c>
      <c r="G3775" s="560"/>
      <c r="H3775" s="893"/>
      <c r="I3775" s="931"/>
      <c r="J3775" s="931"/>
      <c r="K3775" s="931"/>
      <c r="L3775" s="920"/>
      <c r="M3775" s="920"/>
      <c r="N3775" s="920"/>
      <c r="S3775" s="919"/>
    </row>
    <row r="3776" spans="1:19" ht="12.75" customHeight="1" x14ac:dyDescent="0.15">
      <c r="A3776" s="935">
        <v>3771</v>
      </c>
      <c r="B3776" s="919"/>
      <c r="C3776" s="920"/>
      <c r="D3776" s="931"/>
      <c r="E3776" s="893" t="b">
        <f t="shared" ca="1" si="149"/>
        <v>1</v>
      </c>
      <c r="F3776" s="893" t="str">
        <f t="array" aca="1" ref="F3776" ca="1">IF(G3776&lt;&gt;"",INDIRECT("'"&amp;G3776&amp;"'!"&amp;H3776),"")</f>
        <v/>
      </c>
      <c r="G3776" s="560"/>
      <c r="H3776" s="893"/>
      <c r="I3776" s="931"/>
      <c r="J3776" s="931"/>
      <c r="K3776" s="931"/>
      <c r="L3776" s="920"/>
      <c r="M3776" s="920"/>
      <c r="N3776" s="920"/>
      <c r="S3776" s="919"/>
    </row>
    <row r="3777" spans="1:19" ht="12.75" customHeight="1" x14ac:dyDescent="0.15">
      <c r="A3777" s="935">
        <v>3772</v>
      </c>
      <c r="B3777" s="919"/>
      <c r="C3777" s="920"/>
      <c r="D3777" s="931"/>
      <c r="E3777" s="893" t="b">
        <f t="shared" ca="1" si="149"/>
        <v>1</v>
      </c>
      <c r="F3777" s="893" t="str">
        <f t="array" aca="1" ref="F3777" ca="1">IF(G3777&lt;&gt;"",INDIRECT("'"&amp;G3777&amp;"'!"&amp;H3777),"")</f>
        <v/>
      </c>
      <c r="G3777" s="560"/>
      <c r="H3777" s="893"/>
      <c r="I3777" s="931"/>
      <c r="J3777" s="931"/>
      <c r="K3777" s="931"/>
      <c r="L3777" s="920"/>
      <c r="M3777" s="920"/>
      <c r="N3777" s="920"/>
      <c r="S3777" s="919"/>
    </row>
    <row r="3778" spans="1:19" ht="12.75" customHeight="1" x14ac:dyDescent="0.15">
      <c r="A3778" s="935">
        <v>3773</v>
      </c>
      <c r="B3778" s="919"/>
      <c r="C3778" s="920"/>
      <c r="D3778" s="931"/>
      <c r="E3778" s="893" t="b">
        <f t="shared" ca="1" si="149"/>
        <v>1</v>
      </c>
      <c r="F3778" s="893" t="str">
        <f t="array" aca="1" ref="F3778" ca="1">IF(G3778&lt;&gt;"",INDIRECT("'"&amp;G3778&amp;"'!"&amp;H3778),"")</f>
        <v/>
      </c>
      <c r="G3778" s="560"/>
      <c r="H3778" s="893"/>
      <c r="I3778" s="931"/>
      <c r="J3778" s="931"/>
      <c r="K3778" s="931"/>
      <c r="L3778" s="920"/>
      <c r="M3778" s="920"/>
      <c r="N3778" s="920"/>
      <c r="S3778" s="919"/>
    </row>
    <row r="3779" spans="1:19" ht="12.75" customHeight="1" x14ac:dyDescent="0.15">
      <c r="A3779" s="935">
        <v>3774</v>
      </c>
      <c r="B3779" s="919"/>
      <c r="C3779" s="920"/>
      <c r="D3779" s="931"/>
      <c r="E3779" s="893" t="b">
        <f t="shared" ca="1" si="149"/>
        <v>1</v>
      </c>
      <c r="F3779" s="893" t="str">
        <f t="array" aca="1" ref="F3779" ca="1">IF(G3779&lt;&gt;"",INDIRECT("'"&amp;G3779&amp;"'!"&amp;H3779),"")</f>
        <v/>
      </c>
      <c r="G3779" s="560"/>
      <c r="H3779" s="893"/>
      <c r="I3779" s="931"/>
      <c r="J3779" s="931"/>
      <c r="K3779" s="931"/>
      <c r="L3779" s="920"/>
      <c r="M3779" s="920"/>
      <c r="N3779" s="920"/>
      <c r="S3779" s="919"/>
    </row>
    <row r="3780" spans="1:19" ht="12.75" customHeight="1" x14ac:dyDescent="0.15">
      <c r="A3780" s="935">
        <v>3775</v>
      </c>
      <c r="B3780" s="919"/>
      <c r="C3780" s="920"/>
      <c r="D3780" s="931"/>
      <c r="E3780" s="893" t="b">
        <f t="shared" ca="1" si="149"/>
        <v>1</v>
      </c>
      <c r="F3780" s="893" t="str">
        <f t="array" aca="1" ref="F3780" ca="1">IF(G3780&lt;&gt;"",INDIRECT("'"&amp;G3780&amp;"'!"&amp;H3780),"")</f>
        <v/>
      </c>
      <c r="G3780" s="560"/>
      <c r="H3780" s="893"/>
      <c r="I3780" s="931"/>
      <c r="J3780" s="931"/>
      <c r="K3780" s="931"/>
      <c r="L3780" s="920"/>
      <c r="M3780" s="920"/>
      <c r="N3780" s="920"/>
      <c r="S3780" s="919"/>
    </row>
    <row r="3781" spans="1:19" ht="12.75" customHeight="1" x14ac:dyDescent="0.15">
      <c r="A3781" s="935">
        <v>3776</v>
      </c>
      <c r="B3781" s="919"/>
      <c r="C3781" s="920"/>
      <c r="D3781" s="931"/>
      <c r="E3781" s="893" t="b">
        <f t="shared" ca="1" si="149"/>
        <v>1</v>
      </c>
      <c r="F3781" s="893" t="str">
        <f t="array" aca="1" ref="F3781" ca="1">IF(G3781&lt;&gt;"",INDIRECT("'"&amp;G3781&amp;"'!"&amp;H3781),"")</f>
        <v/>
      </c>
      <c r="G3781" s="560"/>
      <c r="H3781" s="893"/>
      <c r="I3781" s="931"/>
      <c r="J3781" s="931"/>
      <c r="K3781" s="931"/>
      <c r="L3781" s="920"/>
      <c r="M3781" s="920"/>
      <c r="N3781" s="920"/>
      <c r="S3781" s="919"/>
    </row>
    <row r="3782" spans="1:19" ht="12.75" customHeight="1" x14ac:dyDescent="0.15">
      <c r="A3782" s="935">
        <v>3777</v>
      </c>
      <c r="B3782" s="919"/>
      <c r="C3782" s="920"/>
      <c r="D3782" s="931"/>
      <c r="E3782" s="893" t="b">
        <f t="shared" ca="1" si="149"/>
        <v>1</v>
      </c>
      <c r="F3782" s="893" t="str">
        <f t="array" aca="1" ref="F3782" ca="1">IF(G3782&lt;&gt;"",INDIRECT("'"&amp;G3782&amp;"'!"&amp;H3782),"")</f>
        <v/>
      </c>
      <c r="G3782" s="560"/>
      <c r="H3782" s="893"/>
      <c r="I3782" s="931"/>
      <c r="J3782" s="931"/>
      <c r="K3782" s="931"/>
      <c r="L3782" s="920"/>
      <c r="M3782" s="920"/>
      <c r="N3782" s="920"/>
      <c r="S3782" s="919"/>
    </row>
    <row r="3783" spans="1:19" ht="12.75" customHeight="1" x14ac:dyDescent="0.15">
      <c r="A3783" s="935">
        <v>3778</v>
      </c>
      <c r="B3783" s="919"/>
      <c r="C3783" s="920"/>
      <c r="D3783" s="931"/>
      <c r="E3783" s="893" t="b">
        <f t="shared" ca="1" si="149"/>
        <v>1</v>
      </c>
      <c r="F3783" s="893" t="str">
        <f t="array" aca="1" ref="F3783" ca="1">IF(G3783&lt;&gt;"",INDIRECT("'"&amp;G3783&amp;"'!"&amp;H3783),"")</f>
        <v/>
      </c>
      <c r="G3783" s="560"/>
      <c r="H3783" s="893"/>
      <c r="I3783" s="931"/>
      <c r="J3783" s="931"/>
      <c r="K3783" s="931"/>
      <c r="L3783" s="920"/>
      <c r="M3783" s="920"/>
      <c r="N3783" s="920"/>
      <c r="S3783" s="919"/>
    </row>
    <row r="3784" spans="1:19" ht="12.75" customHeight="1" x14ac:dyDescent="0.15">
      <c r="A3784" s="935">
        <v>3779</v>
      </c>
      <c r="B3784" s="919"/>
      <c r="C3784" s="920"/>
      <c r="D3784" s="931"/>
      <c r="E3784" s="893" t="b">
        <f t="shared" ca="1" si="149"/>
        <v>1</v>
      </c>
      <c r="F3784" s="893" t="str">
        <f t="array" aca="1" ref="F3784" ca="1">IF(G3784&lt;&gt;"",INDIRECT("'"&amp;G3784&amp;"'!"&amp;H3784),"")</f>
        <v/>
      </c>
      <c r="G3784" s="560"/>
      <c r="H3784" s="893"/>
      <c r="I3784" s="931"/>
      <c r="J3784" s="931"/>
      <c r="K3784" s="931"/>
      <c r="L3784" s="920"/>
      <c r="M3784" s="920"/>
      <c r="N3784" s="920"/>
      <c r="S3784" s="919"/>
    </row>
    <row r="3785" spans="1:19" ht="12.75" customHeight="1" x14ac:dyDescent="0.15">
      <c r="A3785" s="935">
        <v>3780</v>
      </c>
      <c r="B3785" s="919"/>
      <c r="C3785" s="920"/>
      <c r="D3785" s="931"/>
      <c r="E3785" s="893" t="b">
        <f t="shared" ca="1" si="149"/>
        <v>1</v>
      </c>
      <c r="F3785" s="893" t="str">
        <f t="array" aca="1" ref="F3785" ca="1">IF(G3785&lt;&gt;"",INDIRECT("'"&amp;G3785&amp;"'!"&amp;H3785),"")</f>
        <v/>
      </c>
      <c r="G3785" s="560"/>
      <c r="H3785" s="893"/>
      <c r="I3785" s="931"/>
      <c r="J3785" s="931"/>
      <c r="K3785" s="931"/>
      <c r="L3785" s="920"/>
      <c r="M3785" s="920"/>
      <c r="N3785" s="920"/>
      <c r="S3785" s="919"/>
    </row>
    <row r="3786" spans="1:19" ht="12.75" customHeight="1" x14ac:dyDescent="0.15">
      <c r="A3786" s="935">
        <v>3781</v>
      </c>
      <c r="B3786" s="919"/>
      <c r="C3786" s="920"/>
      <c r="D3786" s="931"/>
      <c r="E3786" s="893" t="b">
        <f t="shared" ca="1" si="149"/>
        <v>1</v>
      </c>
      <c r="F3786" s="893" t="str">
        <f t="array" aca="1" ref="F3786" ca="1">IF(G3786&lt;&gt;"",INDIRECT("'"&amp;G3786&amp;"'!"&amp;H3786),"")</f>
        <v/>
      </c>
      <c r="G3786" s="560"/>
      <c r="H3786" s="893"/>
      <c r="I3786" s="931"/>
      <c r="J3786" s="931"/>
      <c r="K3786" s="931"/>
      <c r="L3786" s="920"/>
      <c r="M3786" s="920"/>
      <c r="N3786" s="920"/>
      <c r="S3786" s="919"/>
    </row>
    <row r="3787" spans="1:19" ht="12.75" customHeight="1" x14ac:dyDescent="0.15">
      <c r="A3787" s="935">
        <v>3782</v>
      </c>
      <c r="B3787" s="919"/>
      <c r="C3787" s="920"/>
      <c r="D3787" s="931"/>
      <c r="E3787" s="893" t="b">
        <f t="shared" ca="1" si="149"/>
        <v>1</v>
      </c>
      <c r="F3787" s="893" t="str">
        <f t="array" aca="1" ref="F3787" ca="1">IF(G3787&lt;&gt;"",INDIRECT("'"&amp;G3787&amp;"'!"&amp;H3787),"")</f>
        <v/>
      </c>
      <c r="G3787" s="560"/>
      <c r="H3787" s="893"/>
      <c r="I3787" s="931"/>
      <c r="J3787" s="931"/>
      <c r="K3787" s="931"/>
      <c r="L3787" s="920"/>
      <c r="M3787" s="920"/>
      <c r="N3787" s="920"/>
      <c r="S3787" s="919"/>
    </row>
    <row r="3788" spans="1:19" ht="12.75" customHeight="1" x14ac:dyDescent="0.15">
      <c r="A3788" s="935">
        <v>3783</v>
      </c>
      <c r="B3788" s="919"/>
      <c r="C3788" s="920"/>
      <c r="D3788" s="931"/>
      <c r="E3788" s="893" t="b">
        <f t="shared" ca="1" si="149"/>
        <v>1</v>
      </c>
      <c r="F3788" s="893" t="str">
        <f t="array" aca="1" ref="F3788" ca="1">IF(G3788&lt;&gt;"",INDIRECT("'"&amp;G3788&amp;"'!"&amp;H3788),"")</f>
        <v/>
      </c>
      <c r="G3788" s="560"/>
      <c r="H3788" s="893"/>
      <c r="I3788" s="931"/>
      <c r="J3788" s="931"/>
      <c r="K3788" s="931"/>
      <c r="L3788" s="920"/>
      <c r="M3788" s="920"/>
      <c r="N3788" s="920"/>
      <c r="S3788" s="919"/>
    </row>
    <row r="3789" spans="1:19" ht="12.75" customHeight="1" x14ac:dyDescent="0.15">
      <c r="A3789" s="935">
        <v>3784</v>
      </c>
      <c r="B3789" s="919"/>
      <c r="C3789" s="920"/>
      <c r="D3789" s="931"/>
      <c r="E3789" s="893" t="b">
        <f t="shared" ca="1" si="149"/>
        <v>1</v>
      </c>
      <c r="F3789" s="893" t="str">
        <f t="array" aca="1" ref="F3789" ca="1">IF(G3789&lt;&gt;"",INDIRECT("'"&amp;G3789&amp;"'!"&amp;H3789),"")</f>
        <v/>
      </c>
      <c r="G3789" s="560"/>
      <c r="H3789" s="893"/>
      <c r="I3789" s="931"/>
      <c r="J3789" s="931"/>
      <c r="K3789" s="931"/>
      <c r="L3789" s="920"/>
      <c r="M3789" s="920"/>
      <c r="N3789" s="920"/>
      <c r="S3789" s="919"/>
    </row>
    <row r="3790" spans="1:19" ht="12.75" customHeight="1" x14ac:dyDescent="0.15">
      <c r="A3790" s="935">
        <v>3785</v>
      </c>
      <c r="B3790" s="919"/>
      <c r="C3790" s="920"/>
      <c r="D3790" s="931"/>
      <c r="E3790" s="893" t="b">
        <f t="shared" ca="1" si="149"/>
        <v>1</v>
      </c>
      <c r="F3790" s="893" t="str">
        <f t="array" aca="1" ref="F3790" ca="1">IF(G3790&lt;&gt;"",INDIRECT("'"&amp;G3790&amp;"'!"&amp;H3790),"")</f>
        <v/>
      </c>
      <c r="G3790" s="560"/>
      <c r="H3790" s="893"/>
      <c r="I3790" s="931"/>
      <c r="J3790" s="931"/>
      <c r="K3790" s="931"/>
      <c r="L3790" s="920"/>
      <c r="M3790" s="920"/>
      <c r="N3790" s="920"/>
      <c r="S3790" s="919"/>
    </row>
    <row r="3791" spans="1:19" ht="12.75" customHeight="1" x14ac:dyDescent="0.15">
      <c r="A3791" s="935">
        <v>3786</v>
      </c>
      <c r="B3791" s="919"/>
      <c r="C3791" s="920"/>
      <c r="D3791" s="931"/>
      <c r="E3791" s="893" t="b">
        <f t="shared" ca="1" si="149"/>
        <v>1</v>
      </c>
      <c r="F3791" s="893" t="str">
        <f t="array" aca="1" ref="F3791" ca="1">IF(G3791&lt;&gt;"",INDIRECT("'"&amp;G3791&amp;"'!"&amp;H3791),"")</f>
        <v/>
      </c>
      <c r="G3791" s="560"/>
      <c r="H3791" s="893"/>
      <c r="I3791" s="931"/>
      <c r="J3791" s="931"/>
      <c r="K3791" s="931"/>
      <c r="L3791" s="920"/>
      <c r="M3791" s="920"/>
      <c r="N3791" s="920"/>
      <c r="S3791" s="919"/>
    </row>
    <row r="3792" spans="1:19" ht="12.75" customHeight="1" x14ac:dyDescent="0.15">
      <c r="A3792" s="935">
        <v>3787</v>
      </c>
      <c r="B3792" s="919"/>
      <c r="C3792" s="920"/>
      <c r="D3792" s="931"/>
      <c r="E3792" s="893" t="b">
        <f t="shared" ca="1" si="149"/>
        <v>1</v>
      </c>
      <c r="F3792" s="893" t="str">
        <f t="array" aca="1" ref="F3792" ca="1">IF(G3792&lt;&gt;"",INDIRECT("'"&amp;G3792&amp;"'!"&amp;H3792),"")</f>
        <v/>
      </c>
      <c r="G3792" s="560"/>
      <c r="H3792" s="893"/>
      <c r="I3792" s="931"/>
      <c r="J3792" s="931"/>
      <c r="K3792" s="931"/>
      <c r="L3792" s="920"/>
      <c r="M3792" s="920"/>
      <c r="N3792" s="920"/>
      <c r="S3792" s="919"/>
    </row>
    <row r="3793" spans="1:19" ht="12.75" customHeight="1" x14ac:dyDescent="0.15">
      <c r="A3793" s="935">
        <v>3788</v>
      </c>
      <c r="B3793" s="919"/>
      <c r="C3793" s="920"/>
      <c r="D3793" s="931"/>
      <c r="E3793" s="893" t="b">
        <f t="shared" ca="1" si="149"/>
        <v>1</v>
      </c>
      <c r="F3793" s="893" t="str">
        <f t="array" aca="1" ref="F3793" ca="1">IF(G3793&lt;&gt;"",INDIRECT("'"&amp;G3793&amp;"'!"&amp;H3793),"")</f>
        <v/>
      </c>
      <c r="G3793" s="560"/>
      <c r="H3793" s="893"/>
      <c r="I3793" s="931"/>
      <c r="J3793" s="931"/>
      <c r="K3793" s="931"/>
      <c r="L3793" s="920"/>
      <c r="M3793" s="920"/>
      <c r="N3793" s="920"/>
      <c r="S3793" s="919"/>
    </row>
    <row r="3794" spans="1:19" ht="12.75" customHeight="1" x14ac:dyDescent="0.15">
      <c r="A3794" s="935">
        <v>3789</v>
      </c>
      <c r="B3794" s="919"/>
      <c r="C3794" s="920"/>
      <c r="D3794" s="931"/>
      <c r="E3794" s="893" t="b">
        <f t="shared" ca="1" si="149"/>
        <v>1</v>
      </c>
      <c r="F3794" s="893" t="str">
        <f t="array" aca="1" ref="F3794" ca="1">IF(G3794&lt;&gt;"",INDIRECT("'"&amp;G3794&amp;"'!"&amp;H3794),"")</f>
        <v/>
      </c>
      <c r="G3794" s="560"/>
      <c r="H3794" s="893"/>
      <c r="I3794" s="931"/>
      <c r="J3794" s="931"/>
      <c r="K3794" s="931"/>
      <c r="L3794" s="920"/>
      <c r="M3794" s="920"/>
      <c r="N3794" s="920"/>
      <c r="S3794" s="919"/>
    </row>
    <row r="3795" spans="1:19" ht="12.75" customHeight="1" x14ac:dyDescent="0.15">
      <c r="A3795" s="935">
        <v>3790</v>
      </c>
      <c r="B3795" s="919"/>
      <c r="C3795" s="920"/>
      <c r="D3795" s="931"/>
      <c r="E3795" s="893" t="b">
        <f t="shared" ca="1" si="149"/>
        <v>1</v>
      </c>
      <c r="F3795" s="893" t="str">
        <f t="array" aca="1" ref="F3795" ca="1">IF(G3795&lt;&gt;"",INDIRECT("'"&amp;G3795&amp;"'!"&amp;H3795),"")</f>
        <v/>
      </c>
      <c r="G3795" s="560"/>
      <c r="H3795" s="893"/>
      <c r="I3795" s="931"/>
      <c r="J3795" s="931"/>
      <c r="K3795" s="931"/>
      <c r="L3795" s="920"/>
      <c r="M3795" s="920"/>
      <c r="N3795" s="920"/>
      <c r="S3795" s="919"/>
    </row>
    <row r="3796" spans="1:19" ht="12.75" customHeight="1" x14ac:dyDescent="0.15">
      <c r="A3796" s="935">
        <v>3791</v>
      </c>
      <c r="B3796" s="919"/>
      <c r="C3796" s="920"/>
      <c r="D3796" s="931"/>
      <c r="E3796" s="893" t="b">
        <f t="shared" ca="1" si="149"/>
        <v>1</v>
      </c>
      <c r="F3796" s="893" t="str">
        <f t="array" aca="1" ref="F3796" ca="1">IF(G3796&lt;&gt;"",INDIRECT("'"&amp;G3796&amp;"'!"&amp;H3796),"")</f>
        <v/>
      </c>
      <c r="G3796" s="560"/>
      <c r="H3796" s="893"/>
      <c r="I3796" s="931"/>
      <c r="J3796" s="931"/>
      <c r="K3796" s="931"/>
      <c r="L3796" s="920"/>
      <c r="M3796" s="920"/>
      <c r="N3796" s="920"/>
      <c r="S3796" s="919"/>
    </row>
    <row r="3797" spans="1:19" ht="12.75" customHeight="1" x14ac:dyDescent="0.15">
      <c r="A3797" s="935">
        <v>3792</v>
      </c>
      <c r="B3797" s="919"/>
      <c r="C3797" s="920"/>
      <c r="D3797" s="931"/>
      <c r="E3797" s="893" t="b">
        <f t="shared" ca="1" si="149"/>
        <v>1</v>
      </c>
      <c r="F3797" s="893" t="str">
        <f t="array" aca="1" ref="F3797" ca="1">IF(G3797&lt;&gt;"",INDIRECT("'"&amp;G3797&amp;"'!"&amp;H3797),"")</f>
        <v/>
      </c>
      <c r="G3797" s="560"/>
      <c r="H3797" s="893"/>
      <c r="I3797" s="931"/>
      <c r="J3797" s="931"/>
      <c r="K3797" s="931"/>
      <c r="L3797" s="920"/>
      <c r="M3797" s="920"/>
      <c r="N3797" s="920"/>
      <c r="S3797" s="919"/>
    </row>
    <row r="3798" spans="1:19" ht="12.75" customHeight="1" x14ac:dyDescent="0.15">
      <c r="A3798" s="935">
        <v>3793</v>
      </c>
      <c r="B3798" s="919"/>
      <c r="C3798" s="920"/>
      <c r="D3798" s="931"/>
      <c r="E3798" s="893" t="b">
        <f t="shared" ca="1" si="149"/>
        <v>1</v>
      </c>
      <c r="F3798" s="893" t="str">
        <f t="array" aca="1" ref="F3798" ca="1">IF(G3798&lt;&gt;"",INDIRECT("'"&amp;G3798&amp;"'!"&amp;H3798),"")</f>
        <v/>
      </c>
      <c r="G3798" s="560"/>
      <c r="H3798" s="893"/>
      <c r="I3798" s="931"/>
      <c r="J3798" s="931"/>
      <c r="K3798" s="931"/>
      <c r="L3798" s="920"/>
      <c r="M3798" s="920"/>
      <c r="N3798" s="920"/>
      <c r="S3798" s="919"/>
    </row>
    <row r="3799" spans="1:19" ht="12.75" customHeight="1" x14ac:dyDescent="0.15">
      <c r="A3799" s="935">
        <v>3794</v>
      </c>
      <c r="B3799" s="919"/>
      <c r="C3799" s="920"/>
      <c r="D3799" s="931"/>
      <c r="E3799" s="893" t="b">
        <f t="shared" ca="1" si="149"/>
        <v>1</v>
      </c>
      <c r="F3799" s="893" t="str">
        <f t="array" aca="1" ref="F3799" ca="1">IF(G3799&lt;&gt;"",INDIRECT("'"&amp;G3799&amp;"'!"&amp;H3799),"")</f>
        <v/>
      </c>
      <c r="G3799" s="560"/>
      <c r="H3799" s="893"/>
      <c r="I3799" s="931"/>
      <c r="J3799" s="931"/>
      <c r="K3799" s="931"/>
      <c r="L3799" s="920"/>
      <c r="M3799" s="920"/>
      <c r="N3799" s="920"/>
      <c r="S3799" s="919"/>
    </row>
    <row r="3800" spans="1:19" ht="12.75" customHeight="1" x14ac:dyDescent="0.15">
      <c r="A3800" s="935">
        <v>3795</v>
      </c>
      <c r="B3800" s="919"/>
      <c r="C3800" s="920"/>
      <c r="D3800" s="931"/>
      <c r="E3800" s="893" t="b">
        <f t="shared" ca="1" si="149"/>
        <v>1</v>
      </c>
      <c r="F3800" s="893" t="str">
        <f t="array" aca="1" ref="F3800" ca="1">IF(G3800&lt;&gt;"",INDIRECT("'"&amp;G3800&amp;"'!"&amp;H3800),"")</f>
        <v/>
      </c>
      <c r="G3800" s="560"/>
      <c r="H3800" s="893"/>
      <c r="I3800" s="931"/>
      <c r="J3800" s="931"/>
      <c r="K3800" s="931"/>
      <c r="L3800" s="920"/>
      <c r="M3800" s="920"/>
      <c r="N3800" s="920"/>
      <c r="S3800" s="919"/>
    </row>
    <row r="3801" spans="1:19" ht="12.75" customHeight="1" x14ac:dyDescent="0.15">
      <c r="A3801" s="935">
        <v>3796</v>
      </c>
      <c r="B3801" s="919"/>
      <c r="C3801" s="920"/>
      <c r="D3801" s="931"/>
      <c r="E3801" s="893" t="b">
        <f t="shared" ca="1" si="149"/>
        <v>1</v>
      </c>
      <c r="F3801" s="893" t="str">
        <f t="array" aca="1" ref="F3801" ca="1">IF(G3801&lt;&gt;"",INDIRECT("'"&amp;G3801&amp;"'!"&amp;H3801),"")</f>
        <v/>
      </c>
      <c r="G3801" s="560"/>
      <c r="H3801" s="893"/>
      <c r="I3801" s="931"/>
      <c r="J3801" s="931"/>
      <c r="K3801" s="931"/>
      <c r="L3801" s="920"/>
      <c r="M3801" s="920"/>
      <c r="N3801" s="920"/>
      <c r="S3801" s="919"/>
    </row>
    <row r="3802" spans="1:19" ht="12.75" customHeight="1" x14ac:dyDescent="0.15">
      <c r="A3802" s="935">
        <v>3797</v>
      </c>
      <c r="B3802" s="919"/>
      <c r="C3802" s="920"/>
      <c r="D3802" s="931"/>
      <c r="E3802" s="893" t="b">
        <f t="shared" ca="1" si="149"/>
        <v>1</v>
      </c>
      <c r="F3802" s="893" t="str">
        <f t="array" aca="1" ref="F3802" ca="1">IF(G3802&lt;&gt;"",INDIRECT("'"&amp;G3802&amp;"'!"&amp;H3802),"")</f>
        <v/>
      </c>
      <c r="G3802" s="560"/>
      <c r="H3802" s="893"/>
      <c r="I3802" s="931"/>
      <c r="J3802" s="931"/>
      <c r="K3802" s="931"/>
      <c r="L3802" s="920"/>
      <c r="M3802" s="920"/>
      <c r="N3802" s="920"/>
      <c r="S3802" s="919"/>
    </row>
    <row r="3803" spans="1:19" ht="12.75" customHeight="1" x14ac:dyDescent="0.15">
      <c r="A3803" s="935">
        <v>3798</v>
      </c>
      <c r="B3803" s="919"/>
      <c r="C3803" s="920"/>
      <c r="D3803" s="931"/>
      <c r="E3803" s="893" t="b">
        <f t="shared" ca="1" si="149"/>
        <v>1</v>
      </c>
      <c r="F3803" s="893" t="str">
        <f t="array" aca="1" ref="F3803" ca="1">IF(G3803&lt;&gt;"",INDIRECT("'"&amp;G3803&amp;"'!"&amp;H3803),"")</f>
        <v/>
      </c>
      <c r="G3803" s="560"/>
      <c r="H3803" s="893"/>
      <c r="I3803" s="931"/>
      <c r="J3803" s="931"/>
      <c r="K3803" s="931"/>
      <c r="L3803" s="920"/>
      <c r="M3803" s="920"/>
      <c r="N3803" s="920"/>
      <c r="S3803" s="919"/>
    </row>
    <row r="3804" spans="1:19" ht="12.75" customHeight="1" x14ac:dyDescent="0.15">
      <c r="A3804" s="935">
        <v>3799</v>
      </c>
      <c r="B3804" s="919"/>
      <c r="C3804" s="920"/>
      <c r="D3804" s="931"/>
      <c r="E3804" s="893" t="b">
        <f t="shared" ca="1" si="149"/>
        <v>1</v>
      </c>
      <c r="F3804" s="893" t="str">
        <f t="array" aca="1" ref="F3804" ca="1">IF(G3804&lt;&gt;"",INDIRECT("'"&amp;G3804&amp;"'!"&amp;H3804),"")</f>
        <v/>
      </c>
      <c r="G3804" s="560"/>
      <c r="H3804" s="893"/>
      <c r="I3804" s="931"/>
      <c r="J3804" s="931"/>
      <c r="K3804" s="931"/>
      <c r="L3804" s="920"/>
      <c r="M3804" s="920"/>
      <c r="N3804" s="920"/>
      <c r="S3804" s="919"/>
    </row>
    <row r="3805" spans="1:19" ht="12.75" customHeight="1" x14ac:dyDescent="0.15">
      <c r="A3805" s="935">
        <v>3800</v>
      </c>
      <c r="B3805" s="919"/>
      <c r="C3805" s="920"/>
      <c r="D3805" s="931"/>
      <c r="E3805" s="893" t="b">
        <f t="shared" ca="1" si="149"/>
        <v>1</v>
      </c>
      <c r="F3805" s="893" t="str">
        <f t="array" aca="1" ref="F3805" ca="1">IF(G3805&lt;&gt;"",INDIRECT("'"&amp;G3805&amp;"'!"&amp;H3805),"")</f>
        <v/>
      </c>
      <c r="G3805" s="560"/>
      <c r="H3805" s="893"/>
      <c r="I3805" s="931"/>
      <c r="J3805" s="931"/>
      <c r="K3805" s="931"/>
      <c r="L3805" s="920"/>
      <c r="M3805" s="920"/>
      <c r="N3805" s="920"/>
      <c r="S3805" s="919"/>
    </row>
    <row r="3806" spans="1:19" ht="12.75" customHeight="1" x14ac:dyDescent="0.15">
      <c r="A3806" s="935">
        <v>3801</v>
      </c>
      <c r="B3806" s="919"/>
      <c r="C3806" s="920"/>
      <c r="D3806" s="931"/>
      <c r="E3806" s="893" t="b">
        <f t="shared" ca="1" si="149"/>
        <v>1</v>
      </c>
      <c r="F3806" s="893" t="str">
        <f t="array" aca="1" ref="F3806" ca="1">IF(G3806&lt;&gt;"",INDIRECT("'"&amp;G3806&amp;"'!"&amp;H3806),"")</f>
        <v/>
      </c>
      <c r="G3806" s="560"/>
      <c r="H3806" s="893"/>
      <c r="I3806" s="931"/>
      <c r="J3806" s="931"/>
      <c r="K3806" s="931"/>
      <c r="L3806" s="920"/>
      <c r="M3806" s="920"/>
      <c r="N3806" s="920"/>
      <c r="S3806" s="919"/>
    </row>
    <row r="3807" spans="1:19" ht="12.75" customHeight="1" x14ac:dyDescent="0.15">
      <c r="A3807" s="935">
        <v>3802</v>
      </c>
      <c r="B3807" s="919"/>
      <c r="C3807" s="920"/>
      <c r="D3807" s="931"/>
      <c r="E3807" s="893" t="b">
        <f t="shared" ca="1" si="149"/>
        <v>1</v>
      </c>
      <c r="F3807" s="893" t="str">
        <f t="array" aca="1" ref="F3807" ca="1">IF(G3807&lt;&gt;"",INDIRECT("'"&amp;G3807&amp;"'!"&amp;H3807),"")</f>
        <v/>
      </c>
      <c r="G3807" s="560"/>
      <c r="H3807" s="893"/>
      <c r="I3807" s="931"/>
      <c r="J3807" s="931"/>
      <c r="K3807" s="931"/>
      <c r="L3807" s="920"/>
      <c r="M3807" s="920"/>
      <c r="N3807" s="920"/>
      <c r="S3807" s="919"/>
    </row>
    <row r="3808" spans="1:19" ht="12.75" customHeight="1" x14ac:dyDescent="0.15">
      <c r="A3808" s="935">
        <v>3803</v>
      </c>
      <c r="B3808" s="919"/>
      <c r="C3808" s="920"/>
      <c r="D3808" s="931"/>
      <c r="E3808" s="893" t="b">
        <f t="shared" ca="1" si="149"/>
        <v>1</v>
      </c>
      <c r="F3808" s="893" t="str">
        <f t="array" aca="1" ref="F3808" ca="1">IF(G3808&lt;&gt;"",INDIRECT("'"&amp;G3808&amp;"'!"&amp;H3808),"")</f>
        <v/>
      </c>
      <c r="G3808" s="560"/>
      <c r="H3808" s="893"/>
      <c r="I3808" s="931"/>
      <c r="J3808" s="931"/>
      <c r="K3808" s="931"/>
      <c r="L3808" s="920"/>
      <c r="M3808" s="920"/>
      <c r="N3808" s="920"/>
      <c r="S3808" s="919"/>
    </row>
    <row r="3809" spans="1:19" ht="12.75" customHeight="1" x14ac:dyDescent="0.15">
      <c r="A3809" s="935">
        <v>3804</v>
      </c>
      <c r="B3809" s="919"/>
      <c r="C3809" s="920"/>
      <c r="D3809" s="931"/>
      <c r="E3809" s="893" t="b">
        <f t="shared" ca="1" si="149"/>
        <v>1</v>
      </c>
      <c r="F3809" s="893" t="str">
        <f t="array" aca="1" ref="F3809" ca="1">IF(G3809&lt;&gt;"",INDIRECT("'"&amp;G3809&amp;"'!"&amp;H3809),"")</f>
        <v/>
      </c>
      <c r="G3809" s="560"/>
      <c r="H3809" s="893"/>
      <c r="I3809" s="931"/>
      <c r="J3809" s="931"/>
      <c r="K3809" s="931"/>
      <c r="L3809" s="920"/>
      <c r="M3809" s="920"/>
      <c r="N3809" s="920"/>
      <c r="S3809" s="919"/>
    </row>
    <row r="3810" spans="1:19" ht="12.75" customHeight="1" x14ac:dyDescent="0.15">
      <c r="A3810" s="935">
        <v>3805</v>
      </c>
      <c r="B3810" s="919"/>
      <c r="C3810" s="920"/>
      <c r="D3810" s="931"/>
      <c r="E3810" s="893" t="b">
        <f t="shared" ca="1" si="149"/>
        <v>1</v>
      </c>
      <c r="F3810" s="893" t="str">
        <f t="array" aca="1" ref="F3810" ca="1">IF(G3810&lt;&gt;"",INDIRECT("'"&amp;G3810&amp;"'!"&amp;H3810),"")</f>
        <v/>
      </c>
      <c r="G3810" s="560"/>
      <c r="H3810" s="893"/>
      <c r="I3810" s="931"/>
      <c r="J3810" s="931"/>
      <c r="K3810" s="931"/>
      <c r="L3810" s="920"/>
      <c r="M3810" s="920"/>
      <c r="N3810" s="920"/>
      <c r="S3810" s="919"/>
    </row>
    <row r="3811" spans="1:19" ht="12.75" customHeight="1" x14ac:dyDescent="0.15">
      <c r="A3811" s="935">
        <v>3806</v>
      </c>
      <c r="B3811" s="919"/>
      <c r="C3811" s="920"/>
      <c r="D3811" s="931"/>
      <c r="E3811" s="893" t="b">
        <f t="shared" ca="1" si="149"/>
        <v>1</v>
      </c>
      <c r="F3811" s="893" t="str">
        <f t="array" aca="1" ref="F3811" ca="1">IF(G3811&lt;&gt;"",INDIRECT("'"&amp;G3811&amp;"'!"&amp;H3811),"")</f>
        <v/>
      </c>
      <c r="G3811" s="560"/>
      <c r="H3811" s="893"/>
      <c r="I3811" s="931"/>
      <c r="J3811" s="931"/>
      <c r="K3811" s="931"/>
      <c r="L3811" s="920"/>
      <c r="M3811" s="920"/>
      <c r="N3811" s="920"/>
      <c r="S3811" s="919"/>
    </row>
    <row r="3812" spans="1:19" ht="12.75" customHeight="1" x14ac:dyDescent="0.15">
      <c r="A3812" s="935">
        <v>3807</v>
      </c>
      <c r="B3812" s="919"/>
      <c r="C3812" s="920"/>
      <c r="D3812" s="931"/>
      <c r="E3812" s="893" t="b">
        <f t="shared" ca="1" si="149"/>
        <v>1</v>
      </c>
      <c r="F3812" s="893" t="str">
        <f t="array" aca="1" ref="F3812" ca="1">IF(G3812&lt;&gt;"",INDIRECT("'"&amp;G3812&amp;"'!"&amp;H3812),"")</f>
        <v/>
      </c>
      <c r="G3812" s="560"/>
      <c r="H3812" s="893"/>
      <c r="I3812" s="931"/>
      <c r="J3812" s="931"/>
      <c r="K3812" s="931"/>
      <c r="L3812" s="920"/>
      <c r="M3812" s="920"/>
      <c r="N3812" s="920"/>
      <c r="S3812" s="919"/>
    </row>
    <row r="3813" spans="1:19" ht="12.75" customHeight="1" x14ac:dyDescent="0.15">
      <c r="A3813" s="935">
        <v>3808</v>
      </c>
      <c r="B3813" s="919"/>
      <c r="C3813" s="920"/>
      <c r="D3813" s="931"/>
      <c r="E3813" s="893" t="b">
        <f t="shared" ca="1" si="149"/>
        <v>1</v>
      </c>
      <c r="F3813" s="893" t="str">
        <f t="array" aca="1" ref="F3813" ca="1">IF(G3813&lt;&gt;"",INDIRECT("'"&amp;G3813&amp;"'!"&amp;H3813),"")</f>
        <v/>
      </c>
      <c r="G3813" s="560"/>
      <c r="H3813" s="893"/>
      <c r="I3813" s="931"/>
      <c r="J3813" s="931"/>
      <c r="K3813" s="931"/>
      <c r="L3813" s="920"/>
      <c r="M3813" s="920"/>
      <c r="N3813" s="920"/>
      <c r="S3813" s="919"/>
    </row>
    <row r="3814" spans="1:19" ht="12.75" customHeight="1" x14ac:dyDescent="0.15">
      <c r="A3814" s="935">
        <v>3809</v>
      </c>
      <c r="B3814" s="919"/>
      <c r="C3814" s="920"/>
      <c r="D3814" s="931"/>
      <c r="E3814" s="893" t="b">
        <f t="shared" ca="1" si="149"/>
        <v>1</v>
      </c>
      <c r="F3814" s="893" t="str">
        <f t="array" aca="1" ref="F3814" ca="1">IF(G3814&lt;&gt;"",INDIRECT("'"&amp;G3814&amp;"'!"&amp;H3814),"")</f>
        <v/>
      </c>
      <c r="G3814" s="560"/>
      <c r="H3814" s="893"/>
      <c r="I3814" s="931"/>
      <c r="J3814" s="931"/>
      <c r="K3814" s="931"/>
      <c r="L3814" s="920"/>
      <c r="M3814" s="920"/>
      <c r="N3814" s="920"/>
      <c r="S3814" s="919"/>
    </row>
    <row r="3815" spans="1:19" ht="12.75" customHeight="1" x14ac:dyDescent="0.15">
      <c r="A3815" s="935">
        <v>3810</v>
      </c>
      <c r="B3815" s="919"/>
      <c r="C3815" s="920"/>
      <c r="D3815" s="931"/>
      <c r="E3815" s="893" t="b">
        <f t="shared" ca="1" si="149"/>
        <v>1</v>
      </c>
      <c r="F3815" s="893" t="str">
        <f t="array" aca="1" ref="F3815" ca="1">IF(G3815&lt;&gt;"",INDIRECT("'"&amp;G3815&amp;"'!"&amp;H3815),"")</f>
        <v/>
      </c>
      <c r="G3815" s="560"/>
      <c r="H3815" s="893"/>
      <c r="I3815" s="931"/>
      <c r="J3815" s="931"/>
      <c r="K3815" s="931"/>
      <c r="L3815" s="920"/>
      <c r="M3815" s="920"/>
      <c r="N3815" s="920"/>
      <c r="S3815" s="919"/>
    </row>
    <row r="3816" spans="1:19" ht="12.75" customHeight="1" x14ac:dyDescent="0.15">
      <c r="A3816" s="935">
        <v>3811</v>
      </c>
      <c r="B3816" s="919"/>
      <c r="C3816" s="920"/>
      <c r="D3816" s="931"/>
      <c r="E3816" s="893" t="b">
        <f t="shared" ca="1" si="149"/>
        <v>1</v>
      </c>
      <c r="F3816" s="893" t="str">
        <f t="array" aca="1" ref="F3816" ca="1">IF(G3816&lt;&gt;"",INDIRECT("'"&amp;G3816&amp;"'!"&amp;H3816),"")</f>
        <v/>
      </c>
      <c r="G3816" s="560"/>
      <c r="H3816" s="893"/>
      <c r="I3816" s="931"/>
      <c r="J3816" s="931"/>
      <c r="K3816" s="931"/>
      <c r="L3816" s="920"/>
      <c r="M3816" s="920"/>
      <c r="N3816" s="920"/>
      <c r="S3816" s="919"/>
    </row>
    <row r="3817" spans="1:19" ht="12.75" customHeight="1" x14ac:dyDescent="0.15">
      <c r="A3817" s="935">
        <v>3812</v>
      </c>
      <c r="B3817" s="919"/>
      <c r="C3817" s="920"/>
      <c r="D3817" s="931"/>
      <c r="E3817" s="893" t="b">
        <f t="shared" ca="1" si="149"/>
        <v>1</v>
      </c>
      <c r="F3817" s="893" t="str">
        <f t="array" aca="1" ref="F3817" ca="1">IF(G3817&lt;&gt;"",INDIRECT("'"&amp;G3817&amp;"'!"&amp;H3817),"")</f>
        <v/>
      </c>
      <c r="G3817" s="560"/>
      <c r="H3817" s="893"/>
      <c r="I3817" s="931"/>
      <c r="J3817" s="931"/>
      <c r="K3817" s="931"/>
      <c r="L3817" s="920"/>
      <c r="M3817" s="920"/>
      <c r="N3817" s="920"/>
      <c r="S3817" s="919"/>
    </row>
    <row r="3818" spans="1:19" ht="12.75" customHeight="1" x14ac:dyDescent="0.15">
      <c r="A3818" s="935">
        <v>3813</v>
      </c>
      <c r="B3818" s="919"/>
      <c r="C3818" s="920"/>
      <c r="D3818" s="931"/>
      <c r="E3818" s="893" t="b">
        <f t="shared" ca="1" si="149"/>
        <v>1</v>
      </c>
      <c r="F3818" s="893" t="str">
        <f t="array" aca="1" ref="F3818" ca="1">IF(G3818&lt;&gt;"",INDIRECT("'"&amp;G3818&amp;"'!"&amp;H3818),"")</f>
        <v/>
      </c>
      <c r="G3818" s="560"/>
      <c r="H3818" s="893"/>
      <c r="I3818" s="931"/>
      <c r="J3818" s="931"/>
      <c r="K3818" s="931"/>
      <c r="L3818" s="920"/>
      <c r="M3818" s="920"/>
      <c r="N3818" s="920"/>
      <c r="S3818" s="919"/>
    </row>
    <row r="3819" spans="1:19" ht="12.75" customHeight="1" x14ac:dyDescent="0.15">
      <c r="A3819" s="935">
        <v>3814</v>
      </c>
      <c r="B3819" s="919"/>
      <c r="C3819" s="920"/>
      <c r="D3819" s="931"/>
      <c r="E3819" s="893" t="b">
        <f t="shared" ca="1" si="149"/>
        <v>1</v>
      </c>
      <c r="F3819" s="893" t="str">
        <f t="array" aca="1" ref="F3819" ca="1">IF(G3819&lt;&gt;"",INDIRECT("'"&amp;G3819&amp;"'!"&amp;H3819),"")</f>
        <v/>
      </c>
      <c r="G3819" s="560"/>
      <c r="H3819" s="893"/>
      <c r="I3819" s="931"/>
      <c r="J3819" s="931"/>
      <c r="K3819" s="931"/>
      <c r="L3819" s="920"/>
      <c r="M3819" s="920"/>
      <c r="N3819" s="920"/>
      <c r="S3819" s="919"/>
    </row>
    <row r="3820" spans="1:19" ht="12.75" customHeight="1" x14ac:dyDescent="0.15">
      <c r="A3820" s="935">
        <v>3815</v>
      </c>
      <c r="B3820" s="919"/>
      <c r="C3820" s="920"/>
      <c r="D3820" s="931"/>
      <c r="E3820" s="893" t="b">
        <f t="shared" ca="1" si="149"/>
        <v>1</v>
      </c>
      <c r="F3820" s="893" t="str">
        <f t="array" aca="1" ref="F3820" ca="1">IF(G3820&lt;&gt;"",INDIRECT("'"&amp;G3820&amp;"'!"&amp;H3820),"")</f>
        <v/>
      </c>
      <c r="G3820" s="560"/>
      <c r="H3820" s="893"/>
      <c r="I3820" s="931"/>
      <c r="J3820" s="931"/>
      <c r="K3820" s="931"/>
      <c r="L3820" s="920"/>
      <c r="M3820" s="920"/>
      <c r="N3820" s="920"/>
      <c r="S3820" s="919"/>
    </row>
    <row r="3821" spans="1:19" ht="12.75" customHeight="1" x14ac:dyDescent="0.15">
      <c r="A3821" s="935">
        <v>3816</v>
      </c>
      <c r="B3821" s="919"/>
      <c r="C3821" s="920"/>
      <c r="D3821" s="931"/>
      <c r="E3821" s="893" t="b">
        <f t="shared" ca="1" si="149"/>
        <v>1</v>
      </c>
      <c r="F3821" s="893" t="str">
        <f t="array" aca="1" ref="F3821" ca="1">IF(G3821&lt;&gt;"",INDIRECT("'"&amp;G3821&amp;"'!"&amp;H3821),"")</f>
        <v/>
      </c>
      <c r="G3821" s="560"/>
      <c r="H3821" s="893"/>
      <c r="I3821" s="931"/>
      <c r="J3821" s="931"/>
      <c r="K3821" s="931"/>
      <c r="L3821" s="920"/>
      <c r="M3821" s="920"/>
      <c r="N3821" s="920"/>
      <c r="S3821" s="919"/>
    </row>
    <row r="3822" spans="1:19" ht="12.75" customHeight="1" x14ac:dyDescent="0.15">
      <c r="A3822" s="935">
        <v>3817</v>
      </c>
      <c r="B3822" s="919"/>
      <c r="C3822" s="920"/>
      <c r="D3822" s="931"/>
      <c r="E3822" s="893" t="b">
        <f t="shared" ca="1" si="149"/>
        <v>1</v>
      </c>
      <c r="F3822" s="893" t="str">
        <f t="array" aca="1" ref="F3822" ca="1">IF(G3822&lt;&gt;"",INDIRECT("'"&amp;G3822&amp;"'!"&amp;H3822),"")</f>
        <v/>
      </c>
      <c r="G3822" s="560"/>
      <c r="H3822" s="893"/>
      <c r="I3822" s="931"/>
      <c r="J3822" s="931"/>
      <c r="K3822" s="931"/>
      <c r="L3822" s="920"/>
      <c r="M3822" s="920"/>
      <c r="N3822" s="920"/>
      <c r="S3822" s="919"/>
    </row>
    <row r="3823" spans="1:19" ht="12.75" customHeight="1" x14ac:dyDescent="0.15">
      <c r="A3823" s="935">
        <v>3818</v>
      </c>
      <c r="B3823" s="919"/>
      <c r="C3823" s="920"/>
      <c r="D3823" s="931"/>
      <c r="E3823" s="893" t="b">
        <f t="shared" ca="1" si="149"/>
        <v>1</v>
      </c>
      <c r="F3823" s="893" t="str">
        <f t="array" aca="1" ref="F3823" ca="1">IF(G3823&lt;&gt;"",INDIRECT("'"&amp;G3823&amp;"'!"&amp;H3823),"")</f>
        <v/>
      </c>
      <c r="G3823" s="560"/>
      <c r="H3823" s="893"/>
      <c r="I3823" s="931"/>
      <c r="J3823" s="931"/>
      <c r="K3823" s="931"/>
      <c r="L3823" s="920"/>
      <c r="M3823" s="920"/>
      <c r="N3823" s="920"/>
      <c r="S3823" s="919"/>
    </row>
    <row r="3824" spans="1:19" ht="12.75" customHeight="1" x14ac:dyDescent="0.15">
      <c r="A3824" s="935">
        <v>3819</v>
      </c>
      <c r="B3824" s="919"/>
      <c r="C3824" s="920"/>
      <c r="D3824" s="931"/>
      <c r="E3824" s="893" t="b">
        <f t="shared" ca="1" si="149"/>
        <v>1</v>
      </c>
      <c r="F3824" s="893" t="str">
        <f t="array" aca="1" ref="F3824" ca="1">IF(G3824&lt;&gt;"",INDIRECT("'"&amp;G3824&amp;"'!"&amp;H3824),"")</f>
        <v/>
      </c>
      <c r="G3824" s="560"/>
      <c r="H3824" s="893"/>
      <c r="I3824" s="931"/>
      <c r="J3824" s="931"/>
      <c r="K3824" s="931"/>
      <c r="L3824" s="920"/>
      <c r="M3824" s="920"/>
      <c r="N3824" s="920"/>
      <c r="S3824" s="919"/>
    </row>
    <row r="3825" spans="1:19" ht="12.75" customHeight="1" x14ac:dyDescent="0.15">
      <c r="A3825" s="935">
        <v>3820</v>
      </c>
      <c r="B3825" s="919"/>
      <c r="C3825" s="920"/>
      <c r="D3825" s="931"/>
      <c r="E3825" s="893" t="b">
        <f t="shared" ca="1" si="149"/>
        <v>1</v>
      </c>
      <c r="F3825" s="893" t="str">
        <f t="array" aca="1" ref="F3825" ca="1">IF(G3825&lt;&gt;"",INDIRECT("'"&amp;G3825&amp;"'!"&amp;H3825),"")</f>
        <v/>
      </c>
      <c r="G3825" s="560"/>
      <c r="H3825" s="893"/>
      <c r="I3825" s="931"/>
      <c r="J3825" s="931"/>
      <c r="K3825" s="931"/>
      <c r="L3825" s="920"/>
      <c r="M3825" s="920"/>
      <c r="N3825" s="920"/>
      <c r="S3825" s="919"/>
    </row>
    <row r="3826" spans="1:19" ht="12.75" customHeight="1" x14ac:dyDescent="0.15">
      <c r="A3826" s="935">
        <v>3821</v>
      </c>
      <c r="B3826" s="919"/>
      <c r="C3826" s="920"/>
      <c r="D3826" s="931"/>
      <c r="E3826" s="893" t="b">
        <f t="shared" ref="E3826:E4080" ca="1" si="160">F3826=B3826</f>
        <v>1</v>
      </c>
      <c r="F3826" s="893" t="str">
        <f t="array" aca="1" ref="F3826" ca="1">IF(G3826&lt;&gt;"",INDIRECT("'"&amp;G3826&amp;"'!"&amp;H3826),"")</f>
        <v/>
      </c>
      <c r="G3826" s="560"/>
      <c r="H3826" s="893"/>
      <c r="I3826" s="931"/>
      <c r="J3826" s="931"/>
      <c r="K3826" s="931"/>
      <c r="L3826" s="920"/>
      <c r="M3826" s="920"/>
      <c r="N3826" s="920"/>
      <c r="S3826" s="919"/>
    </row>
    <row r="3827" spans="1:19" ht="12.75" customHeight="1" x14ac:dyDescent="0.15">
      <c r="A3827" s="935">
        <v>3822</v>
      </c>
      <c r="B3827" s="919"/>
      <c r="C3827" s="920"/>
      <c r="D3827" s="931"/>
      <c r="E3827" s="893" t="b">
        <f t="shared" ca="1" si="160"/>
        <v>1</v>
      </c>
      <c r="F3827" s="893" t="str">
        <f t="array" aca="1" ref="F3827" ca="1">IF(G3827&lt;&gt;"",INDIRECT("'"&amp;G3827&amp;"'!"&amp;H3827),"")</f>
        <v/>
      </c>
      <c r="G3827" s="560"/>
      <c r="H3827" s="893"/>
      <c r="I3827" s="931"/>
      <c r="J3827" s="931"/>
      <c r="K3827" s="931"/>
      <c r="L3827" s="920"/>
      <c r="M3827" s="920"/>
      <c r="N3827" s="920"/>
      <c r="S3827" s="919"/>
    </row>
    <row r="3828" spans="1:19" ht="12.75" customHeight="1" x14ac:dyDescent="0.15">
      <c r="A3828" s="935">
        <v>3823</v>
      </c>
      <c r="B3828" s="919"/>
      <c r="C3828" s="920"/>
      <c r="D3828" s="931"/>
      <c r="E3828" s="893" t="b">
        <f t="shared" ca="1" si="160"/>
        <v>1</v>
      </c>
      <c r="F3828" s="893" t="str">
        <f t="array" aca="1" ref="F3828" ca="1">IF(G3828&lt;&gt;"",INDIRECT("'"&amp;G3828&amp;"'!"&amp;H3828),"")</f>
        <v/>
      </c>
      <c r="G3828" s="560"/>
      <c r="H3828" s="893"/>
      <c r="I3828" s="931"/>
      <c r="J3828" s="931"/>
      <c r="K3828" s="931"/>
      <c r="L3828" s="920"/>
      <c r="M3828" s="920"/>
      <c r="N3828" s="920"/>
      <c r="S3828" s="919"/>
    </row>
    <row r="3829" spans="1:19" ht="12.75" customHeight="1" x14ac:dyDescent="0.15">
      <c r="A3829" s="935">
        <v>3824</v>
      </c>
      <c r="B3829" s="919"/>
      <c r="C3829" s="920"/>
      <c r="D3829" s="931"/>
      <c r="E3829" s="893" t="b">
        <f t="shared" ca="1" si="160"/>
        <v>1</v>
      </c>
      <c r="F3829" s="893" t="str">
        <f t="array" aca="1" ref="F3829" ca="1">IF(G3829&lt;&gt;"",INDIRECT("'"&amp;G3829&amp;"'!"&amp;H3829),"")</f>
        <v/>
      </c>
      <c r="G3829" s="560"/>
      <c r="H3829" s="893"/>
      <c r="I3829" s="931"/>
      <c r="J3829" s="931"/>
      <c r="K3829" s="931"/>
      <c r="L3829" s="920"/>
      <c r="M3829" s="920"/>
      <c r="N3829" s="920"/>
      <c r="S3829" s="919"/>
    </row>
    <row r="3830" spans="1:19" ht="12.75" customHeight="1" x14ac:dyDescent="0.15">
      <c r="A3830" s="935">
        <v>3825</v>
      </c>
      <c r="B3830" s="919"/>
      <c r="C3830" s="920"/>
      <c r="D3830" s="931"/>
      <c r="E3830" s="893" t="b">
        <f t="shared" ca="1" si="160"/>
        <v>1</v>
      </c>
      <c r="F3830" s="893" t="str">
        <f t="array" aca="1" ref="F3830" ca="1">IF(G3830&lt;&gt;"",INDIRECT("'"&amp;G3830&amp;"'!"&amp;H3830),"")</f>
        <v/>
      </c>
      <c r="G3830" s="560"/>
      <c r="H3830" s="893"/>
      <c r="I3830" s="931"/>
      <c r="J3830" s="931"/>
      <c r="K3830" s="931"/>
      <c r="L3830" s="920"/>
      <c r="M3830" s="920"/>
      <c r="N3830" s="920"/>
      <c r="S3830" s="919"/>
    </row>
    <row r="3831" spans="1:19" ht="12.75" customHeight="1" x14ac:dyDescent="0.15">
      <c r="A3831" s="935">
        <v>3826</v>
      </c>
      <c r="B3831" s="919"/>
      <c r="C3831" s="920"/>
      <c r="D3831" s="931"/>
      <c r="E3831" s="893" t="b">
        <f t="shared" ca="1" si="160"/>
        <v>1</v>
      </c>
      <c r="F3831" s="893" t="str">
        <f t="array" aca="1" ref="F3831" ca="1">IF(G3831&lt;&gt;"",INDIRECT("'"&amp;G3831&amp;"'!"&amp;H3831),"")</f>
        <v/>
      </c>
      <c r="G3831" s="560"/>
      <c r="H3831" s="893"/>
      <c r="I3831" s="931"/>
      <c r="J3831" s="931"/>
      <c r="K3831" s="931"/>
      <c r="L3831" s="920"/>
      <c r="M3831" s="920"/>
      <c r="N3831" s="920"/>
      <c r="S3831" s="919"/>
    </row>
    <row r="3832" spans="1:19" ht="12.75" customHeight="1" x14ac:dyDescent="0.15">
      <c r="A3832" s="935">
        <v>3827</v>
      </c>
      <c r="B3832" s="919"/>
      <c r="C3832" s="920"/>
      <c r="D3832" s="931"/>
      <c r="E3832" s="893" t="b">
        <f t="shared" ca="1" si="160"/>
        <v>1</v>
      </c>
      <c r="F3832" s="893" t="str">
        <f t="array" aca="1" ref="F3832" ca="1">IF(G3832&lt;&gt;"",INDIRECT("'"&amp;G3832&amp;"'!"&amp;H3832),"")</f>
        <v/>
      </c>
      <c r="G3832" s="560"/>
      <c r="H3832" s="893"/>
      <c r="I3832" s="931"/>
      <c r="J3832" s="931"/>
      <c r="K3832" s="931"/>
      <c r="L3832" s="920"/>
      <c r="M3832" s="920"/>
      <c r="N3832" s="920"/>
      <c r="S3832" s="919"/>
    </row>
    <row r="3833" spans="1:19" ht="12.75" customHeight="1" x14ac:dyDescent="0.15">
      <c r="A3833" s="935">
        <v>3828</v>
      </c>
      <c r="B3833" s="919"/>
      <c r="C3833" s="920"/>
      <c r="D3833" s="931"/>
      <c r="E3833" s="893" t="b">
        <f t="shared" ca="1" si="160"/>
        <v>1</v>
      </c>
      <c r="F3833" s="893" t="str">
        <f t="array" aca="1" ref="F3833" ca="1">IF(G3833&lt;&gt;"",INDIRECT("'"&amp;G3833&amp;"'!"&amp;H3833),"")</f>
        <v/>
      </c>
      <c r="G3833" s="560"/>
      <c r="H3833" s="893"/>
      <c r="I3833" s="931"/>
      <c r="J3833" s="931"/>
      <c r="K3833" s="931"/>
      <c r="L3833" s="920"/>
      <c r="M3833" s="920"/>
      <c r="N3833" s="920"/>
      <c r="S3833" s="919"/>
    </row>
    <row r="3834" spans="1:19" ht="12.75" customHeight="1" x14ac:dyDescent="0.15">
      <c r="A3834" s="935">
        <v>3829</v>
      </c>
      <c r="B3834" s="919"/>
      <c r="C3834" s="920"/>
      <c r="D3834" s="931"/>
      <c r="E3834" s="893" t="b">
        <f t="shared" ca="1" si="160"/>
        <v>1</v>
      </c>
      <c r="F3834" s="893" t="str">
        <f t="array" aca="1" ref="F3834" ca="1">IF(G3834&lt;&gt;"",INDIRECT("'"&amp;G3834&amp;"'!"&amp;H3834),"")</f>
        <v/>
      </c>
      <c r="G3834" s="560"/>
      <c r="H3834" s="893"/>
      <c r="I3834" s="931"/>
      <c r="J3834" s="931"/>
      <c r="K3834" s="931"/>
      <c r="L3834" s="920"/>
      <c r="M3834" s="920"/>
      <c r="N3834" s="920"/>
      <c r="S3834" s="919"/>
    </row>
    <row r="3835" spans="1:19" ht="12.75" customHeight="1" x14ac:dyDescent="0.15">
      <c r="A3835" s="935">
        <v>3830</v>
      </c>
      <c r="B3835" s="919"/>
      <c r="C3835" s="920"/>
      <c r="D3835" s="931"/>
      <c r="E3835" s="893" t="b">
        <f t="shared" ca="1" si="160"/>
        <v>1</v>
      </c>
      <c r="F3835" s="893" t="str">
        <f t="array" aca="1" ref="F3835" ca="1">IF(G3835&lt;&gt;"",INDIRECT("'"&amp;G3835&amp;"'!"&amp;H3835),"")</f>
        <v/>
      </c>
      <c r="G3835" s="560"/>
      <c r="H3835" s="893"/>
      <c r="I3835" s="931"/>
      <c r="J3835" s="931"/>
      <c r="K3835" s="931"/>
      <c r="L3835" s="920"/>
      <c r="M3835" s="920"/>
      <c r="N3835" s="920"/>
      <c r="S3835" s="919"/>
    </row>
    <row r="3836" spans="1:19" ht="12.75" customHeight="1" x14ac:dyDescent="0.15">
      <c r="A3836" s="935">
        <v>3831</v>
      </c>
      <c r="B3836" s="919"/>
      <c r="C3836" s="920"/>
      <c r="D3836" s="931"/>
      <c r="E3836" s="893" t="b">
        <f t="shared" ca="1" si="160"/>
        <v>1</v>
      </c>
      <c r="F3836" s="893" t="str">
        <f t="array" aca="1" ref="F3836" ca="1">IF(G3836&lt;&gt;"",INDIRECT("'"&amp;G3836&amp;"'!"&amp;H3836),"")</f>
        <v/>
      </c>
      <c r="G3836" s="560"/>
      <c r="H3836" s="893"/>
      <c r="I3836" s="931"/>
      <c r="J3836" s="931"/>
      <c r="K3836" s="931"/>
      <c r="L3836" s="920"/>
      <c r="M3836" s="920"/>
      <c r="N3836" s="920"/>
      <c r="S3836" s="919"/>
    </row>
    <row r="3837" spans="1:19" ht="12.75" customHeight="1" x14ac:dyDescent="0.15">
      <c r="A3837" s="935">
        <v>3832</v>
      </c>
      <c r="B3837" s="919"/>
      <c r="C3837" s="920"/>
      <c r="D3837" s="931"/>
      <c r="E3837" s="893" t="b">
        <f t="shared" ca="1" si="160"/>
        <v>1</v>
      </c>
      <c r="F3837" s="893" t="str">
        <f t="array" aca="1" ref="F3837" ca="1">IF(G3837&lt;&gt;"",INDIRECT("'"&amp;G3837&amp;"'!"&amp;H3837),"")</f>
        <v/>
      </c>
      <c r="G3837" s="560"/>
      <c r="H3837" s="893"/>
      <c r="I3837" s="931"/>
      <c r="J3837" s="931"/>
      <c r="K3837" s="931"/>
      <c r="L3837" s="920"/>
      <c r="M3837" s="920"/>
      <c r="N3837" s="920"/>
      <c r="S3837" s="919"/>
    </row>
    <row r="3838" spans="1:19" ht="12.75" customHeight="1" x14ac:dyDescent="0.15">
      <c r="A3838" s="935">
        <v>3833</v>
      </c>
      <c r="B3838" s="919"/>
      <c r="C3838" s="920"/>
      <c r="D3838" s="931"/>
      <c r="E3838" s="893" t="b">
        <f t="shared" ca="1" si="160"/>
        <v>1</v>
      </c>
      <c r="F3838" s="893" t="str">
        <f t="array" aca="1" ref="F3838" ca="1">IF(G3838&lt;&gt;"",INDIRECT("'"&amp;G3838&amp;"'!"&amp;H3838),"")</f>
        <v/>
      </c>
      <c r="G3838" s="560"/>
      <c r="H3838" s="893"/>
      <c r="I3838" s="931"/>
      <c r="J3838" s="931"/>
      <c r="K3838" s="931"/>
      <c r="L3838" s="920"/>
      <c r="M3838" s="920"/>
      <c r="N3838" s="920"/>
      <c r="S3838" s="919"/>
    </row>
    <row r="3839" spans="1:19" ht="12.75" customHeight="1" x14ac:dyDescent="0.15">
      <c r="A3839" s="935">
        <v>3834</v>
      </c>
      <c r="B3839" s="919"/>
      <c r="C3839" s="920"/>
      <c r="D3839" s="931"/>
      <c r="E3839" s="893" t="b">
        <f t="shared" ca="1" si="160"/>
        <v>1</v>
      </c>
      <c r="F3839" s="893" t="str">
        <f t="array" aca="1" ref="F3839" ca="1">IF(G3839&lt;&gt;"",INDIRECT("'"&amp;G3839&amp;"'!"&amp;H3839),"")</f>
        <v/>
      </c>
      <c r="G3839" s="560"/>
      <c r="H3839" s="893"/>
      <c r="I3839" s="931"/>
      <c r="J3839" s="931"/>
      <c r="K3839" s="931"/>
      <c r="L3839" s="920"/>
      <c r="M3839" s="920"/>
      <c r="N3839" s="920"/>
      <c r="S3839" s="919"/>
    </row>
    <row r="3840" spans="1:19" ht="12.75" customHeight="1" x14ac:dyDescent="0.15">
      <c r="A3840" s="935">
        <v>3835</v>
      </c>
      <c r="B3840" s="919"/>
      <c r="C3840" s="920"/>
      <c r="D3840" s="931"/>
      <c r="E3840" s="893" t="b">
        <f t="shared" ca="1" si="160"/>
        <v>1</v>
      </c>
      <c r="F3840" s="893" t="str">
        <f t="array" aca="1" ref="F3840" ca="1">IF(G3840&lt;&gt;"",INDIRECT("'"&amp;G3840&amp;"'!"&amp;H3840),"")</f>
        <v/>
      </c>
      <c r="G3840" s="560"/>
      <c r="H3840" s="893"/>
      <c r="I3840" s="931"/>
      <c r="J3840" s="931"/>
      <c r="K3840" s="931"/>
      <c r="L3840" s="920"/>
      <c r="M3840" s="920"/>
      <c r="N3840" s="920"/>
      <c r="S3840" s="919"/>
    </row>
    <row r="3841" spans="1:19" ht="12.75" customHeight="1" x14ac:dyDescent="0.15">
      <c r="A3841" s="935">
        <v>3836</v>
      </c>
      <c r="B3841" s="919"/>
      <c r="C3841" s="920"/>
      <c r="D3841" s="931"/>
      <c r="E3841" s="893" t="b">
        <f t="shared" ca="1" si="160"/>
        <v>1</v>
      </c>
      <c r="F3841" s="893" t="str">
        <f t="array" aca="1" ref="F3841" ca="1">IF(G3841&lt;&gt;"",INDIRECT("'"&amp;G3841&amp;"'!"&amp;H3841),"")</f>
        <v/>
      </c>
      <c r="G3841" s="560"/>
      <c r="H3841" s="893"/>
      <c r="I3841" s="931"/>
      <c r="J3841" s="931"/>
      <c r="K3841" s="931"/>
      <c r="L3841" s="920"/>
      <c r="M3841" s="920"/>
      <c r="N3841" s="920"/>
      <c r="S3841" s="919"/>
    </row>
    <row r="3842" spans="1:19" ht="12.75" customHeight="1" x14ac:dyDescent="0.15">
      <c r="A3842" s="935">
        <v>3837</v>
      </c>
      <c r="B3842" s="919"/>
      <c r="C3842" s="920"/>
      <c r="D3842" s="931"/>
      <c r="E3842" s="893" t="b">
        <f t="shared" ca="1" si="160"/>
        <v>1</v>
      </c>
      <c r="F3842" s="893" t="str">
        <f t="array" aca="1" ref="F3842" ca="1">IF(G3842&lt;&gt;"",INDIRECT("'"&amp;G3842&amp;"'!"&amp;H3842),"")</f>
        <v/>
      </c>
      <c r="G3842" s="560"/>
      <c r="H3842" s="893"/>
      <c r="I3842" s="931"/>
      <c r="J3842" s="931"/>
      <c r="K3842" s="931"/>
      <c r="L3842" s="920"/>
      <c r="M3842" s="920"/>
      <c r="N3842" s="920"/>
      <c r="S3842" s="919"/>
    </row>
    <row r="3843" spans="1:19" ht="12.75" customHeight="1" x14ac:dyDescent="0.15">
      <c r="A3843" s="935">
        <v>3838</v>
      </c>
      <c r="B3843" s="919"/>
      <c r="C3843" s="920"/>
      <c r="D3843" s="931"/>
      <c r="E3843" s="893" t="b">
        <f t="shared" ca="1" si="160"/>
        <v>1</v>
      </c>
      <c r="F3843" s="893" t="str">
        <f t="array" aca="1" ref="F3843" ca="1">IF(G3843&lt;&gt;"",INDIRECT("'"&amp;G3843&amp;"'!"&amp;H3843),"")</f>
        <v/>
      </c>
      <c r="G3843" s="560"/>
      <c r="H3843" s="893"/>
      <c r="I3843" s="931"/>
      <c r="J3843" s="931"/>
      <c r="K3843" s="931"/>
      <c r="L3843" s="920"/>
      <c r="M3843" s="920"/>
      <c r="N3843" s="920"/>
      <c r="S3843" s="919"/>
    </row>
    <row r="3844" spans="1:19" ht="12.75" customHeight="1" x14ac:dyDescent="0.15">
      <c r="A3844" s="935">
        <v>3839</v>
      </c>
      <c r="B3844" s="919"/>
      <c r="C3844" s="920"/>
      <c r="D3844" s="931"/>
      <c r="E3844" s="893" t="b">
        <f t="shared" ca="1" si="160"/>
        <v>1</v>
      </c>
      <c r="F3844" s="893" t="str">
        <f t="array" aca="1" ref="F3844" ca="1">IF(G3844&lt;&gt;"",INDIRECT("'"&amp;G3844&amp;"'!"&amp;H3844),"")</f>
        <v/>
      </c>
      <c r="G3844" s="560"/>
      <c r="H3844" s="893"/>
      <c r="I3844" s="931"/>
      <c r="J3844" s="931"/>
      <c r="K3844" s="931"/>
      <c r="L3844" s="920"/>
      <c r="M3844" s="920"/>
      <c r="N3844" s="920"/>
      <c r="S3844" s="919"/>
    </row>
    <row r="3845" spans="1:19" ht="12.75" customHeight="1" x14ac:dyDescent="0.15">
      <c r="A3845" s="935">
        <v>3840</v>
      </c>
      <c r="B3845" s="919"/>
      <c r="C3845" s="920"/>
      <c r="D3845" s="931"/>
      <c r="E3845" s="893" t="b">
        <f t="shared" ca="1" si="160"/>
        <v>1</v>
      </c>
      <c r="F3845" s="893" t="str">
        <f t="array" aca="1" ref="F3845" ca="1">IF(G3845&lt;&gt;"",INDIRECT("'"&amp;G3845&amp;"'!"&amp;H3845),"")</f>
        <v/>
      </c>
      <c r="G3845" s="560"/>
      <c r="H3845" s="893"/>
      <c r="I3845" s="931"/>
      <c r="J3845" s="931"/>
      <c r="K3845" s="931"/>
      <c r="L3845" s="920"/>
      <c r="M3845" s="920"/>
      <c r="N3845" s="920"/>
      <c r="S3845" s="919"/>
    </row>
    <row r="3846" spans="1:19" ht="12.75" customHeight="1" x14ac:dyDescent="0.15">
      <c r="A3846" s="935">
        <v>3841</v>
      </c>
      <c r="B3846" s="919"/>
      <c r="C3846" s="920"/>
      <c r="D3846" s="931"/>
      <c r="E3846" s="893" t="b">
        <f t="shared" ca="1" si="160"/>
        <v>1</v>
      </c>
      <c r="F3846" s="893" t="str">
        <f t="array" aca="1" ref="F3846" ca="1">IF(G3846&lt;&gt;"",INDIRECT("'"&amp;G3846&amp;"'!"&amp;H3846),"")</f>
        <v/>
      </c>
      <c r="G3846" s="560"/>
      <c r="H3846" s="893"/>
      <c r="I3846" s="931"/>
      <c r="J3846" s="931"/>
      <c r="K3846" s="931"/>
      <c r="L3846" s="920"/>
      <c r="M3846" s="920"/>
      <c r="N3846" s="920"/>
      <c r="S3846" s="919"/>
    </row>
    <row r="3847" spans="1:19" ht="12.75" customHeight="1" x14ac:dyDescent="0.15">
      <c r="A3847" s="935">
        <v>3842</v>
      </c>
      <c r="B3847" s="919"/>
      <c r="C3847" s="920"/>
      <c r="D3847" s="931"/>
      <c r="E3847" s="893" t="b">
        <f t="shared" ca="1" si="160"/>
        <v>1</v>
      </c>
      <c r="F3847" s="893" t="str">
        <f t="array" aca="1" ref="F3847" ca="1">IF(G3847&lt;&gt;"",INDIRECT("'"&amp;G3847&amp;"'!"&amp;H3847),"")</f>
        <v/>
      </c>
      <c r="G3847" s="560"/>
      <c r="H3847" s="893"/>
      <c r="I3847" s="931"/>
      <c r="J3847" s="931"/>
      <c r="K3847" s="931"/>
      <c r="L3847" s="920"/>
      <c r="M3847" s="920"/>
      <c r="N3847" s="920"/>
      <c r="S3847" s="919"/>
    </row>
    <row r="3848" spans="1:19" ht="12.75" customHeight="1" x14ac:dyDescent="0.15">
      <c r="A3848" s="935">
        <v>3843</v>
      </c>
      <c r="B3848" s="919"/>
      <c r="C3848" s="920"/>
      <c r="D3848" s="931"/>
      <c r="E3848" s="893" t="b">
        <f t="shared" ca="1" si="160"/>
        <v>1</v>
      </c>
      <c r="F3848" s="893" t="str">
        <f t="array" aca="1" ref="F3848" ca="1">IF(G3848&lt;&gt;"",INDIRECT("'"&amp;G3848&amp;"'!"&amp;H3848),"")</f>
        <v/>
      </c>
      <c r="G3848" s="560"/>
      <c r="H3848" s="893"/>
      <c r="I3848" s="931"/>
      <c r="J3848" s="931"/>
      <c r="K3848" s="931"/>
      <c r="L3848" s="920"/>
      <c r="M3848" s="920"/>
      <c r="N3848" s="920"/>
      <c r="S3848" s="919"/>
    </row>
    <row r="3849" spans="1:19" ht="12.75" customHeight="1" x14ac:dyDescent="0.15">
      <c r="A3849" s="935">
        <v>3844</v>
      </c>
      <c r="B3849" s="919"/>
      <c r="C3849" s="920"/>
      <c r="D3849" s="931"/>
      <c r="E3849" s="893" t="b">
        <f t="shared" ca="1" si="160"/>
        <v>1</v>
      </c>
      <c r="F3849" s="893" t="str">
        <f t="array" aca="1" ref="F3849" ca="1">IF(G3849&lt;&gt;"",INDIRECT("'"&amp;G3849&amp;"'!"&amp;H3849),"")</f>
        <v/>
      </c>
      <c r="G3849" s="560"/>
      <c r="H3849" s="893"/>
      <c r="I3849" s="931"/>
      <c r="J3849" s="931"/>
      <c r="K3849" s="931"/>
      <c r="L3849" s="920"/>
      <c r="M3849" s="920"/>
      <c r="N3849" s="920"/>
      <c r="S3849" s="919"/>
    </row>
    <row r="3850" spans="1:19" ht="12.75" customHeight="1" x14ac:dyDescent="0.15">
      <c r="A3850" s="935">
        <v>3845</v>
      </c>
      <c r="B3850" s="919"/>
      <c r="C3850" s="920"/>
      <c r="D3850" s="931"/>
      <c r="E3850" s="893" t="b">
        <f t="shared" ca="1" si="160"/>
        <v>1</v>
      </c>
      <c r="F3850" s="893" t="str">
        <f t="array" aca="1" ref="F3850" ca="1">IF(G3850&lt;&gt;"",INDIRECT("'"&amp;G3850&amp;"'!"&amp;H3850),"")</f>
        <v/>
      </c>
      <c r="G3850" s="560"/>
      <c r="H3850" s="893"/>
      <c r="I3850" s="931"/>
      <c r="J3850" s="931"/>
      <c r="K3850" s="931"/>
      <c r="L3850" s="920"/>
      <c r="M3850" s="920"/>
      <c r="N3850" s="920"/>
      <c r="S3850" s="919"/>
    </row>
    <row r="3851" spans="1:19" ht="12.75" customHeight="1" x14ac:dyDescent="0.15">
      <c r="A3851" s="935">
        <v>3846</v>
      </c>
      <c r="B3851" s="919"/>
      <c r="C3851" s="920"/>
      <c r="D3851" s="931"/>
      <c r="E3851" s="893" t="b">
        <f t="shared" ca="1" si="160"/>
        <v>1</v>
      </c>
      <c r="F3851" s="893" t="str">
        <f t="array" aca="1" ref="F3851" ca="1">IF(G3851&lt;&gt;"",INDIRECT("'"&amp;G3851&amp;"'!"&amp;H3851),"")</f>
        <v/>
      </c>
      <c r="G3851" s="560"/>
      <c r="H3851" s="893"/>
      <c r="I3851" s="931"/>
      <c r="J3851" s="931"/>
      <c r="K3851" s="931"/>
      <c r="L3851" s="920"/>
      <c r="M3851" s="920"/>
      <c r="N3851" s="920"/>
      <c r="S3851" s="919"/>
    </row>
    <row r="3852" spans="1:19" ht="12.75" customHeight="1" x14ac:dyDescent="0.15">
      <c r="A3852" s="935">
        <v>3847</v>
      </c>
      <c r="B3852" s="919"/>
      <c r="C3852" s="920"/>
      <c r="D3852" s="931"/>
      <c r="E3852" s="893" t="b">
        <f t="shared" ca="1" si="160"/>
        <v>1</v>
      </c>
      <c r="F3852" s="893" t="str">
        <f t="array" aca="1" ref="F3852" ca="1">IF(G3852&lt;&gt;"",INDIRECT("'"&amp;G3852&amp;"'!"&amp;H3852),"")</f>
        <v/>
      </c>
      <c r="G3852" s="560"/>
      <c r="H3852" s="893"/>
      <c r="I3852" s="931"/>
      <c r="J3852" s="931"/>
      <c r="K3852" s="931"/>
      <c r="L3852" s="920"/>
      <c r="M3852" s="920"/>
      <c r="N3852" s="920"/>
      <c r="S3852" s="919"/>
    </row>
    <row r="3853" spans="1:19" ht="12.75" customHeight="1" x14ac:dyDescent="0.15">
      <c r="A3853" s="935">
        <v>3848</v>
      </c>
      <c r="B3853" s="919"/>
      <c r="C3853" s="920"/>
      <c r="D3853" s="931"/>
      <c r="E3853" s="893" t="b">
        <f t="shared" ca="1" si="160"/>
        <v>1</v>
      </c>
      <c r="F3853" s="893" t="str">
        <f t="array" aca="1" ref="F3853" ca="1">IF(G3853&lt;&gt;"",INDIRECT("'"&amp;G3853&amp;"'!"&amp;H3853),"")</f>
        <v/>
      </c>
      <c r="G3853" s="560"/>
      <c r="H3853" s="893"/>
      <c r="I3853" s="931"/>
      <c r="J3853" s="931"/>
      <c r="K3853" s="931"/>
      <c r="L3853" s="920"/>
      <c r="M3853" s="920"/>
      <c r="N3853" s="920"/>
      <c r="S3853" s="919"/>
    </row>
    <row r="3854" spans="1:19" ht="12.75" customHeight="1" x14ac:dyDescent="0.15">
      <c r="A3854" s="935">
        <v>3849</v>
      </c>
      <c r="B3854" s="919"/>
      <c r="C3854" s="920"/>
      <c r="D3854" s="931"/>
      <c r="E3854" s="893" t="b">
        <f t="shared" ca="1" si="160"/>
        <v>1</v>
      </c>
      <c r="F3854" s="893" t="str">
        <f t="array" aca="1" ref="F3854" ca="1">IF(G3854&lt;&gt;"",INDIRECT("'"&amp;G3854&amp;"'!"&amp;H3854),"")</f>
        <v/>
      </c>
      <c r="G3854" s="560"/>
      <c r="H3854" s="893"/>
      <c r="I3854" s="931"/>
      <c r="J3854" s="931"/>
      <c r="K3854" s="931"/>
      <c r="L3854" s="920"/>
      <c r="M3854" s="920"/>
      <c r="N3854" s="920"/>
      <c r="S3854" s="919"/>
    </row>
    <row r="3855" spans="1:19" ht="12.75" customHeight="1" x14ac:dyDescent="0.15">
      <c r="A3855" s="935">
        <v>3850</v>
      </c>
      <c r="B3855" s="919"/>
      <c r="C3855" s="920"/>
      <c r="D3855" s="931"/>
      <c r="E3855" s="893" t="b">
        <f t="shared" ca="1" si="160"/>
        <v>1</v>
      </c>
      <c r="F3855" s="893" t="str">
        <f t="array" aca="1" ref="F3855" ca="1">IF(G3855&lt;&gt;"",INDIRECT("'"&amp;G3855&amp;"'!"&amp;H3855),"")</f>
        <v/>
      </c>
      <c r="G3855" s="560"/>
      <c r="H3855" s="893"/>
      <c r="I3855" s="931"/>
      <c r="J3855" s="931"/>
      <c r="K3855" s="931"/>
      <c r="L3855" s="920"/>
      <c r="M3855" s="920"/>
      <c r="N3855" s="920"/>
      <c r="S3855" s="919"/>
    </row>
    <row r="3856" spans="1:19" ht="12.75" customHeight="1" x14ac:dyDescent="0.15">
      <c r="A3856" s="935">
        <v>3851</v>
      </c>
      <c r="B3856" s="919"/>
      <c r="C3856" s="920"/>
      <c r="D3856" s="931"/>
      <c r="E3856" s="893" t="b">
        <f t="shared" ca="1" si="160"/>
        <v>1</v>
      </c>
      <c r="F3856" s="893" t="str">
        <f t="array" aca="1" ref="F3856" ca="1">IF(G3856&lt;&gt;"",INDIRECT("'"&amp;G3856&amp;"'!"&amp;H3856),"")</f>
        <v/>
      </c>
      <c r="G3856" s="560"/>
      <c r="H3856" s="893"/>
      <c r="I3856" s="931"/>
      <c r="J3856" s="931"/>
      <c r="K3856" s="931"/>
      <c r="L3856" s="920"/>
      <c r="M3856" s="920"/>
      <c r="N3856" s="920"/>
      <c r="S3856" s="919"/>
    </row>
    <row r="3857" spans="1:19" ht="12.75" customHeight="1" x14ac:dyDescent="0.15">
      <c r="A3857" s="935">
        <v>3852</v>
      </c>
      <c r="B3857" s="919"/>
      <c r="C3857" s="920"/>
      <c r="D3857" s="931"/>
      <c r="E3857" s="893" t="b">
        <f t="shared" ca="1" si="160"/>
        <v>1</v>
      </c>
      <c r="F3857" s="893" t="str">
        <f t="array" aca="1" ref="F3857" ca="1">IF(G3857&lt;&gt;"",INDIRECT("'"&amp;G3857&amp;"'!"&amp;H3857),"")</f>
        <v/>
      </c>
      <c r="G3857" s="560"/>
      <c r="H3857" s="893"/>
      <c r="I3857" s="931"/>
      <c r="J3857" s="931"/>
      <c r="K3857" s="931"/>
      <c r="L3857" s="920"/>
      <c r="M3857" s="920"/>
      <c r="N3857" s="920"/>
      <c r="S3857" s="919"/>
    </row>
    <row r="3858" spans="1:19" ht="12.75" customHeight="1" x14ac:dyDescent="0.15">
      <c r="A3858" s="935">
        <v>3853</v>
      </c>
      <c r="B3858" s="919"/>
      <c r="C3858" s="920"/>
      <c r="D3858" s="931"/>
      <c r="E3858" s="893" t="b">
        <f t="shared" ca="1" si="160"/>
        <v>1</v>
      </c>
      <c r="F3858" s="893" t="str">
        <f t="array" aca="1" ref="F3858" ca="1">IF(G3858&lt;&gt;"",INDIRECT("'"&amp;G3858&amp;"'!"&amp;H3858),"")</f>
        <v/>
      </c>
      <c r="G3858" s="560"/>
      <c r="H3858" s="893"/>
      <c r="I3858" s="931"/>
      <c r="J3858" s="931"/>
      <c r="K3858" s="931"/>
      <c r="L3858" s="920"/>
      <c r="M3858" s="920"/>
      <c r="N3858" s="920"/>
      <c r="S3858" s="919"/>
    </row>
    <row r="3859" spans="1:19" ht="12.75" customHeight="1" x14ac:dyDescent="0.15">
      <c r="A3859" s="935">
        <v>3854</v>
      </c>
      <c r="B3859" s="919"/>
      <c r="C3859" s="920"/>
      <c r="D3859" s="931"/>
      <c r="E3859" s="893" t="b">
        <f t="shared" ca="1" si="160"/>
        <v>1</v>
      </c>
      <c r="F3859" s="893" t="str">
        <f t="array" aca="1" ref="F3859" ca="1">IF(G3859&lt;&gt;"",INDIRECT("'"&amp;G3859&amp;"'!"&amp;H3859),"")</f>
        <v/>
      </c>
      <c r="G3859" s="560"/>
      <c r="H3859" s="893"/>
      <c r="I3859" s="931"/>
      <c r="J3859" s="931"/>
      <c r="K3859" s="931"/>
      <c r="L3859" s="920"/>
      <c r="M3859" s="920"/>
      <c r="N3859" s="920"/>
      <c r="S3859" s="919"/>
    </row>
    <row r="3860" spans="1:19" ht="12.75" customHeight="1" x14ac:dyDescent="0.15">
      <c r="A3860" s="935">
        <v>3855</v>
      </c>
      <c r="B3860" s="919"/>
      <c r="C3860" s="920"/>
      <c r="D3860" s="931"/>
      <c r="E3860" s="893" t="b">
        <f t="shared" ca="1" si="160"/>
        <v>1</v>
      </c>
      <c r="F3860" s="893" t="str">
        <f t="array" aca="1" ref="F3860" ca="1">IF(G3860&lt;&gt;"",INDIRECT("'"&amp;G3860&amp;"'!"&amp;H3860),"")</f>
        <v/>
      </c>
      <c r="G3860" s="560"/>
      <c r="H3860" s="893"/>
      <c r="I3860" s="931"/>
      <c r="J3860" s="931"/>
      <c r="K3860" s="931"/>
      <c r="L3860" s="920"/>
      <c r="M3860" s="920"/>
      <c r="N3860" s="920"/>
      <c r="S3860" s="919"/>
    </row>
    <row r="3861" spans="1:19" ht="12.75" customHeight="1" x14ac:dyDescent="0.15">
      <c r="A3861" s="935">
        <v>3856</v>
      </c>
      <c r="B3861" s="919"/>
      <c r="C3861" s="920"/>
      <c r="D3861" s="931"/>
      <c r="E3861" s="893" t="b">
        <f t="shared" ca="1" si="160"/>
        <v>1</v>
      </c>
      <c r="F3861" s="893" t="str">
        <f t="array" aca="1" ref="F3861" ca="1">IF(G3861&lt;&gt;"",INDIRECT("'"&amp;G3861&amp;"'!"&amp;H3861),"")</f>
        <v/>
      </c>
      <c r="G3861" s="560"/>
      <c r="H3861" s="893"/>
      <c r="I3861" s="931"/>
      <c r="J3861" s="931"/>
      <c r="K3861" s="931"/>
      <c r="L3861" s="920"/>
      <c r="M3861" s="920"/>
      <c r="N3861" s="920"/>
      <c r="S3861" s="919"/>
    </row>
    <row r="3862" spans="1:19" ht="12.75" customHeight="1" x14ac:dyDescent="0.15">
      <c r="A3862" s="935">
        <v>3857</v>
      </c>
      <c r="B3862" s="919"/>
      <c r="C3862" s="920"/>
      <c r="D3862" s="931"/>
      <c r="E3862" s="893" t="b">
        <f t="shared" ca="1" si="160"/>
        <v>1</v>
      </c>
      <c r="F3862" s="893" t="str">
        <f t="array" aca="1" ref="F3862" ca="1">IF(G3862&lt;&gt;"",INDIRECT("'"&amp;G3862&amp;"'!"&amp;H3862),"")</f>
        <v/>
      </c>
      <c r="G3862" s="560"/>
      <c r="H3862" s="893"/>
      <c r="I3862" s="931"/>
      <c r="J3862" s="931"/>
      <c r="K3862" s="931"/>
      <c r="L3862" s="920"/>
      <c r="M3862" s="920"/>
      <c r="N3862" s="920"/>
      <c r="S3862" s="919"/>
    </row>
    <row r="3863" spans="1:19" ht="12.75" customHeight="1" x14ac:dyDescent="0.15">
      <c r="A3863" s="935">
        <v>3858</v>
      </c>
      <c r="B3863" s="919"/>
      <c r="C3863" s="920"/>
      <c r="D3863" s="931"/>
      <c r="E3863" s="893" t="b">
        <f t="shared" ca="1" si="160"/>
        <v>1</v>
      </c>
      <c r="F3863" s="893" t="str">
        <f t="array" aca="1" ref="F3863" ca="1">IF(G3863&lt;&gt;"",INDIRECT("'"&amp;G3863&amp;"'!"&amp;H3863),"")</f>
        <v/>
      </c>
      <c r="G3863" s="560"/>
      <c r="H3863" s="893"/>
      <c r="I3863" s="931"/>
      <c r="J3863" s="931"/>
      <c r="K3863" s="931"/>
      <c r="L3863" s="920"/>
      <c r="M3863" s="920"/>
      <c r="N3863" s="920"/>
      <c r="S3863" s="919"/>
    </row>
    <row r="3864" spans="1:19" ht="12.75" customHeight="1" x14ac:dyDescent="0.15">
      <c r="A3864" s="935">
        <v>3859</v>
      </c>
      <c r="B3864" s="919"/>
      <c r="C3864" s="920"/>
      <c r="D3864" s="931"/>
      <c r="E3864" s="893" t="b">
        <f t="shared" ca="1" si="160"/>
        <v>1</v>
      </c>
      <c r="F3864" s="893" t="str">
        <f t="array" aca="1" ref="F3864" ca="1">IF(G3864&lt;&gt;"",INDIRECT("'"&amp;G3864&amp;"'!"&amp;H3864),"")</f>
        <v/>
      </c>
      <c r="G3864" s="560"/>
      <c r="H3864" s="893"/>
      <c r="I3864" s="931"/>
      <c r="J3864" s="931"/>
      <c r="K3864" s="931"/>
      <c r="L3864" s="920"/>
      <c r="M3864" s="920"/>
      <c r="N3864" s="920"/>
      <c r="S3864" s="919"/>
    </row>
    <row r="3865" spans="1:19" ht="12.75" customHeight="1" x14ac:dyDescent="0.15">
      <c r="A3865" s="935">
        <v>3860</v>
      </c>
      <c r="B3865" s="919"/>
      <c r="C3865" s="920"/>
      <c r="D3865" s="931"/>
      <c r="E3865" s="893" t="b">
        <f t="shared" ca="1" si="160"/>
        <v>1</v>
      </c>
      <c r="F3865" s="893" t="str">
        <f t="array" aca="1" ref="F3865" ca="1">IF(G3865&lt;&gt;"",INDIRECT("'"&amp;G3865&amp;"'!"&amp;H3865),"")</f>
        <v/>
      </c>
      <c r="G3865" s="560"/>
      <c r="H3865" s="893"/>
      <c r="I3865" s="931"/>
      <c r="J3865" s="931"/>
      <c r="K3865" s="931"/>
      <c r="L3865" s="920"/>
      <c r="M3865" s="920"/>
      <c r="N3865" s="920"/>
      <c r="S3865" s="919"/>
    </row>
    <row r="3866" spans="1:19" ht="12.75" customHeight="1" x14ac:dyDescent="0.15">
      <c r="A3866" s="935">
        <v>3861</v>
      </c>
      <c r="B3866" s="919"/>
      <c r="C3866" s="920"/>
      <c r="D3866" s="931"/>
      <c r="E3866" s="893" t="b">
        <f t="shared" ca="1" si="160"/>
        <v>1</v>
      </c>
      <c r="F3866" s="893" t="str">
        <f t="array" aca="1" ref="F3866" ca="1">IF(G3866&lt;&gt;"",INDIRECT("'"&amp;G3866&amp;"'!"&amp;H3866),"")</f>
        <v/>
      </c>
      <c r="G3866" s="560"/>
      <c r="H3866" s="893"/>
      <c r="I3866" s="931"/>
      <c r="J3866" s="931"/>
      <c r="K3866" s="931"/>
      <c r="L3866" s="920"/>
      <c r="M3866" s="920"/>
      <c r="N3866" s="920"/>
      <c r="S3866" s="919"/>
    </row>
    <row r="3867" spans="1:19" ht="12.75" customHeight="1" x14ac:dyDescent="0.15">
      <c r="A3867" s="935">
        <v>3862</v>
      </c>
      <c r="B3867" s="919"/>
      <c r="C3867" s="920"/>
      <c r="D3867" s="931"/>
      <c r="E3867" s="893" t="b">
        <f t="shared" ca="1" si="160"/>
        <v>1</v>
      </c>
      <c r="F3867" s="893" t="str">
        <f t="array" aca="1" ref="F3867" ca="1">IF(G3867&lt;&gt;"",INDIRECT("'"&amp;G3867&amp;"'!"&amp;H3867),"")</f>
        <v/>
      </c>
      <c r="G3867" s="560"/>
      <c r="H3867" s="893"/>
      <c r="I3867" s="931"/>
      <c r="J3867" s="931"/>
      <c r="K3867" s="931"/>
      <c r="L3867" s="920"/>
      <c r="M3867" s="920"/>
      <c r="N3867" s="920"/>
      <c r="S3867" s="919"/>
    </row>
    <row r="3868" spans="1:19" ht="12.75" customHeight="1" x14ac:dyDescent="0.15">
      <c r="A3868" s="935">
        <v>3863</v>
      </c>
      <c r="B3868" s="919"/>
      <c r="C3868" s="920"/>
      <c r="D3868" s="931"/>
      <c r="E3868" s="893" t="b">
        <f t="shared" ca="1" si="160"/>
        <v>1</v>
      </c>
      <c r="F3868" s="893" t="str">
        <f t="array" aca="1" ref="F3868" ca="1">IF(G3868&lt;&gt;"",INDIRECT("'"&amp;G3868&amp;"'!"&amp;H3868),"")</f>
        <v/>
      </c>
      <c r="G3868" s="560"/>
      <c r="H3868" s="893"/>
      <c r="I3868" s="931"/>
      <c r="J3868" s="931"/>
      <c r="K3868" s="931"/>
      <c r="L3868" s="920"/>
      <c r="M3868" s="920"/>
      <c r="N3868" s="920"/>
      <c r="S3868" s="919"/>
    </row>
    <row r="3869" spans="1:19" ht="12.75" customHeight="1" x14ac:dyDescent="0.15">
      <c r="A3869" s="935">
        <v>3864</v>
      </c>
      <c r="B3869" s="919"/>
      <c r="C3869" s="920"/>
      <c r="D3869" s="931"/>
      <c r="E3869" s="893" t="b">
        <f t="shared" ca="1" si="160"/>
        <v>1</v>
      </c>
      <c r="F3869" s="893" t="str">
        <f t="array" aca="1" ref="F3869" ca="1">IF(G3869&lt;&gt;"",INDIRECT("'"&amp;G3869&amp;"'!"&amp;H3869),"")</f>
        <v/>
      </c>
      <c r="G3869" s="560"/>
      <c r="H3869" s="893"/>
      <c r="I3869" s="931"/>
      <c r="J3869" s="931"/>
      <c r="K3869" s="931"/>
      <c r="L3869" s="920"/>
      <c r="M3869" s="920"/>
      <c r="N3869" s="920"/>
      <c r="S3869" s="919"/>
    </row>
    <row r="3870" spans="1:19" ht="12.75" customHeight="1" x14ac:dyDescent="0.15">
      <c r="A3870" s="935">
        <v>3865</v>
      </c>
      <c r="B3870" s="919"/>
      <c r="C3870" s="920"/>
      <c r="D3870" s="931"/>
      <c r="E3870" s="893" t="b">
        <f t="shared" ca="1" si="160"/>
        <v>1</v>
      </c>
      <c r="F3870" s="893" t="str">
        <f t="array" aca="1" ref="F3870" ca="1">IF(G3870&lt;&gt;"",INDIRECT("'"&amp;G3870&amp;"'!"&amp;H3870),"")</f>
        <v/>
      </c>
      <c r="G3870" s="560"/>
      <c r="H3870" s="893"/>
      <c r="I3870" s="931"/>
      <c r="J3870" s="931"/>
      <c r="K3870" s="931"/>
      <c r="L3870" s="920"/>
      <c r="M3870" s="920"/>
      <c r="N3870" s="920"/>
      <c r="S3870" s="919"/>
    </row>
    <row r="3871" spans="1:19" ht="12.75" customHeight="1" x14ac:dyDescent="0.15">
      <c r="A3871" s="935">
        <v>3866</v>
      </c>
      <c r="B3871" s="919"/>
      <c r="C3871" s="920"/>
      <c r="D3871" s="931"/>
      <c r="E3871" s="893" t="b">
        <f t="shared" ca="1" si="160"/>
        <v>1</v>
      </c>
      <c r="F3871" s="893" t="str">
        <f t="array" aca="1" ref="F3871" ca="1">IF(G3871&lt;&gt;"",INDIRECT("'"&amp;G3871&amp;"'!"&amp;H3871),"")</f>
        <v/>
      </c>
      <c r="G3871" s="560"/>
      <c r="H3871" s="893"/>
      <c r="I3871" s="931"/>
      <c r="J3871" s="931"/>
      <c r="K3871" s="931"/>
      <c r="L3871" s="920"/>
      <c r="M3871" s="920"/>
      <c r="N3871" s="920"/>
      <c r="S3871" s="919"/>
    </row>
    <row r="3872" spans="1:19" ht="12.75" customHeight="1" x14ac:dyDescent="0.15">
      <c r="A3872" s="935">
        <v>3867</v>
      </c>
      <c r="B3872" s="919"/>
      <c r="C3872" s="920"/>
      <c r="D3872" s="931"/>
      <c r="E3872" s="893" t="b">
        <f t="shared" ca="1" si="160"/>
        <v>1</v>
      </c>
      <c r="F3872" s="893" t="str">
        <f t="array" aca="1" ref="F3872" ca="1">IF(G3872&lt;&gt;"",INDIRECT("'"&amp;G3872&amp;"'!"&amp;H3872),"")</f>
        <v/>
      </c>
      <c r="G3872" s="560"/>
      <c r="H3872" s="893"/>
      <c r="I3872" s="931"/>
      <c r="J3872" s="931"/>
      <c r="K3872" s="931"/>
      <c r="L3872" s="920"/>
      <c r="M3872" s="920"/>
      <c r="N3872" s="920"/>
      <c r="S3872" s="919"/>
    </row>
    <row r="3873" spans="1:19" ht="12.75" customHeight="1" x14ac:dyDescent="0.15">
      <c r="A3873" s="935">
        <v>3868</v>
      </c>
      <c r="B3873" s="919"/>
      <c r="C3873" s="920"/>
      <c r="D3873" s="931"/>
      <c r="E3873" s="893" t="b">
        <f t="shared" ca="1" si="160"/>
        <v>1</v>
      </c>
      <c r="F3873" s="893" t="str">
        <f t="array" aca="1" ref="F3873" ca="1">IF(G3873&lt;&gt;"",INDIRECT("'"&amp;G3873&amp;"'!"&amp;H3873),"")</f>
        <v/>
      </c>
      <c r="G3873" s="560"/>
      <c r="H3873" s="893"/>
      <c r="I3873" s="931"/>
      <c r="J3873" s="931"/>
      <c r="K3873" s="931"/>
      <c r="L3873" s="920"/>
      <c r="M3873" s="920"/>
      <c r="N3873" s="920"/>
      <c r="S3873" s="919"/>
    </row>
    <row r="3874" spans="1:19" ht="12.75" customHeight="1" x14ac:dyDescent="0.15">
      <c r="A3874" s="935">
        <v>3869</v>
      </c>
      <c r="B3874" s="919"/>
      <c r="C3874" s="920"/>
      <c r="D3874" s="931"/>
      <c r="E3874" s="893" t="b">
        <f t="shared" ca="1" si="160"/>
        <v>1</v>
      </c>
      <c r="F3874" s="893" t="str">
        <f t="array" aca="1" ref="F3874" ca="1">IF(G3874&lt;&gt;"",INDIRECT("'"&amp;G3874&amp;"'!"&amp;H3874),"")</f>
        <v/>
      </c>
      <c r="G3874" s="560"/>
      <c r="H3874" s="893"/>
      <c r="I3874" s="931"/>
      <c r="J3874" s="931"/>
      <c r="K3874" s="931"/>
      <c r="L3874" s="920"/>
      <c r="M3874" s="920"/>
      <c r="N3874" s="920"/>
      <c r="S3874" s="919"/>
    </row>
    <row r="3875" spans="1:19" ht="12.75" customHeight="1" x14ac:dyDescent="0.15">
      <c r="A3875" s="935">
        <v>3870</v>
      </c>
      <c r="B3875" s="919"/>
      <c r="C3875" s="920"/>
      <c r="D3875" s="931"/>
      <c r="E3875" s="893" t="b">
        <f t="shared" ca="1" si="160"/>
        <v>1</v>
      </c>
      <c r="F3875" s="893" t="str">
        <f t="array" aca="1" ref="F3875" ca="1">IF(G3875&lt;&gt;"",INDIRECT("'"&amp;G3875&amp;"'!"&amp;H3875),"")</f>
        <v/>
      </c>
      <c r="G3875" s="560"/>
      <c r="H3875" s="893"/>
      <c r="I3875" s="931"/>
      <c r="J3875" s="931"/>
      <c r="K3875" s="931"/>
      <c r="L3875" s="920"/>
      <c r="M3875" s="920"/>
      <c r="N3875" s="920"/>
      <c r="S3875" s="919"/>
    </row>
    <row r="3876" spans="1:19" ht="12.75" customHeight="1" x14ac:dyDescent="0.15">
      <c r="A3876" s="935">
        <v>3871</v>
      </c>
      <c r="B3876" s="919"/>
      <c r="C3876" s="920"/>
      <c r="D3876" s="931"/>
      <c r="E3876" s="893" t="b">
        <f t="shared" ca="1" si="160"/>
        <v>1</v>
      </c>
      <c r="F3876" s="893" t="str">
        <f t="array" aca="1" ref="F3876" ca="1">IF(G3876&lt;&gt;"",INDIRECT("'"&amp;G3876&amp;"'!"&amp;H3876),"")</f>
        <v/>
      </c>
      <c r="G3876" s="560"/>
      <c r="H3876" s="893"/>
      <c r="I3876" s="931"/>
      <c r="J3876" s="931"/>
      <c r="K3876" s="931"/>
      <c r="L3876" s="920"/>
      <c r="M3876" s="920"/>
      <c r="N3876" s="920"/>
      <c r="S3876" s="919"/>
    </row>
    <row r="3877" spans="1:19" ht="12.75" customHeight="1" x14ac:dyDescent="0.15">
      <c r="A3877" s="935">
        <v>3872</v>
      </c>
      <c r="B3877" s="919"/>
      <c r="C3877" s="920"/>
      <c r="D3877" s="931"/>
      <c r="E3877" s="893" t="b">
        <f t="shared" ca="1" si="160"/>
        <v>1</v>
      </c>
      <c r="F3877" s="893" t="str">
        <f t="array" aca="1" ref="F3877" ca="1">IF(G3877&lt;&gt;"",INDIRECT("'"&amp;G3877&amp;"'!"&amp;H3877),"")</f>
        <v/>
      </c>
      <c r="G3877" s="560"/>
      <c r="H3877" s="893"/>
      <c r="I3877" s="931"/>
      <c r="J3877" s="931"/>
      <c r="K3877" s="931"/>
      <c r="L3877" s="920"/>
      <c r="M3877" s="920"/>
      <c r="N3877" s="920"/>
      <c r="S3877" s="919"/>
    </row>
    <row r="3878" spans="1:19" ht="12.75" customHeight="1" x14ac:dyDescent="0.15">
      <c r="A3878" s="935">
        <v>3873</v>
      </c>
      <c r="B3878" s="919"/>
      <c r="C3878" s="920"/>
      <c r="D3878" s="931"/>
      <c r="E3878" s="893" t="b">
        <f t="shared" ca="1" si="160"/>
        <v>1</v>
      </c>
      <c r="F3878" s="893" t="str">
        <f t="array" aca="1" ref="F3878" ca="1">IF(G3878&lt;&gt;"",INDIRECT("'"&amp;G3878&amp;"'!"&amp;H3878),"")</f>
        <v/>
      </c>
      <c r="G3878" s="560"/>
      <c r="H3878" s="893"/>
      <c r="I3878" s="931"/>
      <c r="J3878" s="931"/>
      <c r="K3878" s="931"/>
      <c r="L3878" s="920"/>
      <c r="M3878" s="920"/>
      <c r="N3878" s="920"/>
      <c r="S3878" s="919"/>
    </row>
    <row r="3879" spans="1:19" ht="12.75" customHeight="1" x14ac:dyDescent="0.15">
      <c r="A3879" s="935">
        <v>3874</v>
      </c>
      <c r="B3879" s="919"/>
      <c r="C3879" s="920"/>
      <c r="D3879" s="931"/>
      <c r="E3879" s="893" t="b">
        <f t="shared" ca="1" si="160"/>
        <v>1</v>
      </c>
      <c r="F3879" s="893" t="str">
        <f t="array" aca="1" ref="F3879" ca="1">IF(G3879&lt;&gt;"",INDIRECT("'"&amp;G3879&amp;"'!"&amp;H3879),"")</f>
        <v/>
      </c>
      <c r="G3879" s="560"/>
      <c r="H3879" s="893"/>
      <c r="I3879" s="931"/>
      <c r="J3879" s="931"/>
      <c r="K3879" s="931"/>
      <c r="L3879" s="920"/>
      <c r="M3879" s="920"/>
      <c r="N3879" s="920"/>
      <c r="S3879" s="919"/>
    </row>
    <row r="3880" spans="1:19" ht="12.75" customHeight="1" x14ac:dyDescent="0.15">
      <c r="A3880" s="935">
        <v>3875</v>
      </c>
      <c r="B3880" s="919"/>
      <c r="C3880" s="920"/>
      <c r="D3880" s="931"/>
      <c r="E3880" s="893" t="b">
        <f t="shared" ca="1" si="160"/>
        <v>1</v>
      </c>
      <c r="F3880" s="893" t="str">
        <f t="array" aca="1" ref="F3880" ca="1">IF(G3880&lt;&gt;"",INDIRECT("'"&amp;G3880&amp;"'!"&amp;H3880),"")</f>
        <v/>
      </c>
      <c r="G3880" s="560"/>
      <c r="H3880" s="893"/>
      <c r="I3880" s="931"/>
      <c r="J3880" s="931"/>
      <c r="K3880" s="931"/>
      <c r="L3880" s="920"/>
      <c r="M3880" s="920"/>
      <c r="N3880" s="920"/>
      <c r="S3880" s="919"/>
    </row>
    <row r="3881" spans="1:19" ht="12.75" customHeight="1" x14ac:dyDescent="0.15">
      <c r="A3881" s="935">
        <v>3876</v>
      </c>
      <c r="B3881" s="919"/>
      <c r="C3881" s="920"/>
      <c r="D3881" s="931"/>
      <c r="E3881" s="893" t="b">
        <f t="shared" ca="1" si="160"/>
        <v>1</v>
      </c>
      <c r="F3881" s="893" t="str">
        <f t="array" aca="1" ref="F3881" ca="1">IF(G3881&lt;&gt;"",INDIRECT("'"&amp;G3881&amp;"'!"&amp;H3881),"")</f>
        <v/>
      </c>
      <c r="G3881" s="560"/>
      <c r="H3881" s="893"/>
      <c r="I3881" s="931"/>
      <c r="J3881" s="931"/>
      <c r="K3881" s="931"/>
      <c r="L3881" s="920"/>
      <c r="M3881" s="920"/>
      <c r="N3881" s="920"/>
      <c r="S3881" s="919"/>
    </row>
    <row r="3882" spans="1:19" ht="12.75" customHeight="1" x14ac:dyDescent="0.15">
      <c r="A3882" s="935">
        <v>3877</v>
      </c>
      <c r="B3882" s="919"/>
      <c r="C3882" s="920"/>
      <c r="D3882" s="931"/>
      <c r="E3882" s="893" t="b">
        <f t="shared" ca="1" si="160"/>
        <v>1</v>
      </c>
      <c r="F3882" s="893" t="str">
        <f t="array" aca="1" ref="F3882" ca="1">IF(G3882&lt;&gt;"",INDIRECT("'"&amp;G3882&amp;"'!"&amp;H3882),"")</f>
        <v/>
      </c>
      <c r="G3882" s="560"/>
      <c r="H3882" s="893"/>
      <c r="I3882" s="931"/>
      <c r="J3882" s="931"/>
      <c r="K3882" s="931"/>
      <c r="L3882" s="920"/>
      <c r="M3882" s="920"/>
      <c r="N3882" s="920"/>
      <c r="S3882" s="919"/>
    </row>
    <row r="3883" spans="1:19" ht="12.75" customHeight="1" x14ac:dyDescent="0.15">
      <c r="A3883" s="935">
        <v>3878</v>
      </c>
      <c r="B3883" s="919"/>
      <c r="C3883" s="920"/>
      <c r="D3883" s="931"/>
      <c r="E3883" s="893" t="b">
        <f t="shared" ca="1" si="160"/>
        <v>1</v>
      </c>
      <c r="F3883" s="893" t="str">
        <f t="array" aca="1" ref="F3883" ca="1">IF(G3883&lt;&gt;"",INDIRECT("'"&amp;G3883&amp;"'!"&amp;H3883),"")</f>
        <v/>
      </c>
      <c r="G3883" s="560"/>
      <c r="H3883" s="893"/>
      <c r="I3883" s="931"/>
      <c r="J3883" s="931"/>
      <c r="K3883" s="931"/>
      <c r="L3883" s="920"/>
      <c r="M3883" s="920"/>
      <c r="N3883" s="920"/>
      <c r="S3883" s="919"/>
    </row>
    <row r="3884" spans="1:19" ht="12.75" customHeight="1" x14ac:dyDescent="0.15">
      <c r="A3884" s="935">
        <v>3879</v>
      </c>
      <c r="B3884" s="919"/>
      <c r="C3884" s="920"/>
      <c r="D3884" s="931"/>
      <c r="E3884" s="893" t="b">
        <f t="shared" ca="1" si="160"/>
        <v>1</v>
      </c>
      <c r="F3884" s="893" t="str">
        <f t="array" aca="1" ref="F3884" ca="1">IF(G3884&lt;&gt;"",INDIRECT("'"&amp;G3884&amp;"'!"&amp;H3884),"")</f>
        <v/>
      </c>
      <c r="G3884" s="560"/>
      <c r="H3884" s="893"/>
      <c r="I3884" s="931"/>
      <c r="J3884" s="931"/>
      <c r="K3884" s="931"/>
      <c r="L3884" s="920"/>
      <c r="M3884" s="920"/>
      <c r="N3884" s="920"/>
      <c r="S3884" s="919"/>
    </row>
    <row r="3885" spans="1:19" ht="12.75" customHeight="1" x14ac:dyDescent="0.15">
      <c r="A3885" s="935">
        <v>3880</v>
      </c>
      <c r="B3885" s="919"/>
      <c r="C3885" s="920"/>
      <c r="D3885" s="931"/>
      <c r="E3885" s="893" t="b">
        <f t="shared" ca="1" si="160"/>
        <v>1</v>
      </c>
      <c r="F3885" s="893" t="str">
        <f t="array" aca="1" ref="F3885" ca="1">IF(G3885&lt;&gt;"",INDIRECT("'"&amp;G3885&amp;"'!"&amp;H3885),"")</f>
        <v/>
      </c>
      <c r="G3885" s="560"/>
      <c r="H3885" s="893"/>
      <c r="I3885" s="931"/>
      <c r="J3885" s="931"/>
      <c r="K3885" s="931"/>
      <c r="L3885" s="920"/>
      <c r="M3885" s="920"/>
      <c r="N3885" s="920"/>
      <c r="S3885" s="919"/>
    </row>
    <row r="3886" spans="1:19" ht="12.75" customHeight="1" x14ac:dyDescent="0.15">
      <c r="A3886" s="935">
        <v>3881</v>
      </c>
      <c r="B3886" s="919"/>
      <c r="C3886" s="920"/>
      <c r="D3886" s="931"/>
      <c r="E3886" s="893" t="b">
        <f t="shared" ca="1" si="160"/>
        <v>1</v>
      </c>
      <c r="F3886" s="893" t="str">
        <f t="array" aca="1" ref="F3886" ca="1">IF(G3886&lt;&gt;"",INDIRECT("'"&amp;G3886&amp;"'!"&amp;H3886),"")</f>
        <v/>
      </c>
      <c r="G3886" s="560"/>
      <c r="H3886" s="893"/>
      <c r="I3886" s="931"/>
      <c r="J3886" s="931"/>
      <c r="K3886" s="931"/>
      <c r="L3886" s="920"/>
      <c r="M3886" s="920"/>
      <c r="N3886" s="920"/>
      <c r="S3886" s="919"/>
    </row>
    <row r="3887" spans="1:19" ht="12.75" customHeight="1" x14ac:dyDescent="0.15">
      <c r="A3887" s="935">
        <v>3882</v>
      </c>
      <c r="B3887" s="919"/>
      <c r="C3887" s="920"/>
      <c r="D3887" s="931"/>
      <c r="E3887" s="893" t="b">
        <f t="shared" ca="1" si="160"/>
        <v>1</v>
      </c>
      <c r="F3887" s="893" t="str">
        <f t="array" aca="1" ref="F3887" ca="1">IF(G3887&lt;&gt;"",INDIRECT("'"&amp;G3887&amp;"'!"&amp;H3887),"")</f>
        <v/>
      </c>
      <c r="G3887" s="560"/>
      <c r="H3887" s="893"/>
      <c r="I3887" s="931"/>
      <c r="J3887" s="931"/>
      <c r="K3887" s="931"/>
      <c r="L3887" s="920"/>
      <c r="M3887" s="920"/>
      <c r="N3887" s="920"/>
      <c r="S3887" s="919"/>
    </row>
    <row r="3888" spans="1:19" ht="12.75" customHeight="1" x14ac:dyDescent="0.15">
      <c r="A3888" s="935">
        <v>3883</v>
      </c>
      <c r="B3888" s="919"/>
      <c r="C3888" s="920"/>
      <c r="D3888" s="931"/>
      <c r="E3888" s="893" t="b">
        <f t="shared" ca="1" si="160"/>
        <v>1</v>
      </c>
      <c r="F3888" s="893" t="str">
        <f t="array" aca="1" ref="F3888" ca="1">IF(G3888&lt;&gt;"",INDIRECT("'"&amp;G3888&amp;"'!"&amp;H3888),"")</f>
        <v/>
      </c>
      <c r="G3888" s="560"/>
      <c r="H3888" s="893"/>
      <c r="I3888" s="931"/>
      <c r="J3888" s="931"/>
      <c r="K3888" s="931"/>
      <c r="L3888" s="920"/>
      <c r="M3888" s="920"/>
      <c r="N3888" s="920"/>
      <c r="S3888" s="919"/>
    </row>
    <row r="3889" spans="1:19" ht="12.75" customHeight="1" x14ac:dyDescent="0.15">
      <c r="A3889" s="935">
        <v>3884</v>
      </c>
      <c r="B3889" s="919"/>
      <c r="C3889" s="920"/>
      <c r="D3889" s="931"/>
      <c r="E3889" s="893" t="b">
        <f t="shared" ca="1" si="160"/>
        <v>1</v>
      </c>
      <c r="F3889" s="893" t="str">
        <f t="array" aca="1" ref="F3889" ca="1">IF(G3889&lt;&gt;"",INDIRECT("'"&amp;G3889&amp;"'!"&amp;H3889),"")</f>
        <v/>
      </c>
      <c r="G3889" s="560"/>
      <c r="H3889" s="893"/>
      <c r="I3889" s="931"/>
      <c r="J3889" s="931"/>
      <c r="K3889" s="931"/>
      <c r="L3889" s="920"/>
      <c r="M3889" s="920"/>
      <c r="N3889" s="920"/>
      <c r="S3889" s="919"/>
    </row>
    <row r="3890" spans="1:19" ht="12.75" customHeight="1" x14ac:dyDescent="0.15">
      <c r="A3890" s="935">
        <v>3885</v>
      </c>
      <c r="B3890" s="919"/>
      <c r="C3890" s="920"/>
      <c r="D3890" s="931"/>
      <c r="E3890" s="893" t="b">
        <f t="shared" ca="1" si="160"/>
        <v>1</v>
      </c>
      <c r="F3890" s="893" t="str">
        <f t="array" aca="1" ref="F3890" ca="1">IF(G3890&lt;&gt;"",INDIRECT("'"&amp;G3890&amp;"'!"&amp;H3890),"")</f>
        <v/>
      </c>
      <c r="G3890" s="560"/>
      <c r="H3890" s="893"/>
      <c r="I3890" s="931"/>
      <c r="J3890" s="931"/>
      <c r="K3890" s="931"/>
      <c r="L3890" s="920"/>
      <c r="M3890" s="920"/>
      <c r="N3890" s="920"/>
      <c r="S3890" s="919"/>
    </row>
    <row r="3891" spans="1:19" ht="12.75" customHeight="1" x14ac:dyDescent="0.15">
      <c r="A3891" s="935">
        <v>3886</v>
      </c>
      <c r="B3891" s="919"/>
      <c r="C3891" s="920"/>
      <c r="D3891" s="931"/>
      <c r="E3891" s="893" t="b">
        <f t="shared" ca="1" si="160"/>
        <v>1</v>
      </c>
      <c r="F3891" s="893" t="str">
        <f t="array" aca="1" ref="F3891" ca="1">IF(G3891&lt;&gt;"",INDIRECT("'"&amp;G3891&amp;"'!"&amp;H3891),"")</f>
        <v/>
      </c>
      <c r="G3891" s="560"/>
      <c r="H3891" s="893"/>
      <c r="I3891" s="931"/>
      <c r="J3891" s="931"/>
      <c r="K3891" s="931"/>
      <c r="L3891" s="920"/>
      <c r="M3891" s="920"/>
      <c r="N3891" s="920"/>
      <c r="S3891" s="919"/>
    </row>
    <row r="3892" spans="1:19" ht="12.75" customHeight="1" x14ac:dyDescent="0.15">
      <c r="A3892" s="935">
        <v>3887</v>
      </c>
      <c r="B3892" s="919"/>
      <c r="C3892" s="920"/>
      <c r="D3892" s="931"/>
      <c r="E3892" s="893" t="b">
        <f t="shared" ca="1" si="160"/>
        <v>1</v>
      </c>
      <c r="F3892" s="893" t="str">
        <f t="array" aca="1" ref="F3892" ca="1">IF(G3892&lt;&gt;"",INDIRECT("'"&amp;G3892&amp;"'!"&amp;H3892),"")</f>
        <v/>
      </c>
      <c r="G3892" s="560"/>
      <c r="H3892" s="893"/>
      <c r="I3892" s="931"/>
      <c r="J3892" s="931"/>
      <c r="K3892" s="931"/>
      <c r="L3892" s="920"/>
      <c r="M3892" s="920"/>
      <c r="N3892" s="920"/>
      <c r="S3892" s="919"/>
    </row>
    <row r="3893" spans="1:19" ht="12.75" customHeight="1" x14ac:dyDescent="0.15">
      <c r="A3893" s="935">
        <v>3888</v>
      </c>
      <c r="B3893" s="919"/>
      <c r="C3893" s="920"/>
      <c r="D3893" s="931"/>
      <c r="E3893" s="893" t="b">
        <f t="shared" ca="1" si="160"/>
        <v>1</v>
      </c>
      <c r="F3893" s="893" t="str">
        <f t="array" aca="1" ref="F3893" ca="1">IF(G3893&lt;&gt;"",INDIRECT("'"&amp;G3893&amp;"'!"&amp;H3893),"")</f>
        <v/>
      </c>
      <c r="G3893" s="560"/>
      <c r="H3893" s="893"/>
      <c r="I3893" s="931"/>
      <c r="J3893" s="931"/>
      <c r="K3893" s="931"/>
      <c r="L3893" s="920"/>
      <c r="M3893" s="920"/>
      <c r="N3893" s="920"/>
      <c r="S3893" s="919"/>
    </row>
    <row r="3894" spans="1:19" ht="12.75" customHeight="1" x14ac:dyDescent="0.15">
      <c r="A3894" s="935">
        <v>3889</v>
      </c>
      <c r="B3894" s="919"/>
      <c r="C3894" s="920"/>
      <c r="D3894" s="931"/>
      <c r="E3894" s="893" t="b">
        <f t="shared" ca="1" si="160"/>
        <v>1</v>
      </c>
      <c r="F3894" s="893" t="str">
        <f t="array" aca="1" ref="F3894" ca="1">IF(G3894&lt;&gt;"",INDIRECT("'"&amp;G3894&amp;"'!"&amp;H3894),"")</f>
        <v/>
      </c>
      <c r="G3894" s="560"/>
      <c r="H3894" s="893"/>
      <c r="I3894" s="931"/>
      <c r="J3894" s="931"/>
      <c r="K3894" s="931"/>
      <c r="L3894" s="920"/>
      <c r="M3894" s="920"/>
      <c r="N3894" s="920"/>
      <c r="S3894" s="919"/>
    </row>
    <row r="3895" spans="1:19" ht="12.75" customHeight="1" x14ac:dyDescent="0.15">
      <c r="A3895" s="935">
        <v>3890</v>
      </c>
      <c r="B3895" s="919"/>
      <c r="C3895" s="920"/>
      <c r="D3895" s="931"/>
      <c r="E3895" s="893" t="b">
        <f t="shared" ca="1" si="160"/>
        <v>1</v>
      </c>
      <c r="F3895" s="893" t="str">
        <f t="array" aca="1" ref="F3895" ca="1">IF(G3895&lt;&gt;"",INDIRECT("'"&amp;G3895&amp;"'!"&amp;H3895),"")</f>
        <v/>
      </c>
      <c r="G3895" s="560"/>
      <c r="H3895" s="893"/>
      <c r="I3895" s="931"/>
      <c r="J3895" s="931"/>
      <c r="K3895" s="931"/>
      <c r="L3895" s="920"/>
      <c r="M3895" s="920"/>
      <c r="N3895" s="920"/>
      <c r="S3895" s="919"/>
    </row>
    <row r="3896" spans="1:19" ht="12.75" customHeight="1" x14ac:dyDescent="0.15">
      <c r="A3896" s="935">
        <v>3891</v>
      </c>
      <c r="B3896" s="919"/>
      <c r="C3896" s="920"/>
      <c r="D3896" s="931"/>
      <c r="E3896" s="893" t="b">
        <f t="shared" ca="1" si="160"/>
        <v>1</v>
      </c>
      <c r="F3896" s="893" t="str">
        <f t="array" aca="1" ref="F3896" ca="1">IF(G3896&lt;&gt;"",INDIRECT("'"&amp;G3896&amp;"'!"&amp;H3896),"")</f>
        <v/>
      </c>
      <c r="G3896" s="560"/>
      <c r="H3896" s="893"/>
      <c r="I3896" s="931"/>
      <c r="J3896" s="931"/>
      <c r="K3896" s="931"/>
      <c r="L3896" s="920"/>
      <c r="M3896" s="920"/>
      <c r="N3896" s="920"/>
      <c r="S3896" s="919"/>
    </row>
    <row r="3897" spans="1:19" ht="12.75" customHeight="1" x14ac:dyDescent="0.15">
      <c r="A3897" s="935">
        <v>3892</v>
      </c>
      <c r="B3897" s="919"/>
      <c r="C3897" s="920"/>
      <c r="D3897" s="931"/>
      <c r="E3897" s="893" t="b">
        <f t="shared" ca="1" si="160"/>
        <v>1</v>
      </c>
      <c r="F3897" s="893" t="str">
        <f t="array" aca="1" ref="F3897" ca="1">IF(G3897&lt;&gt;"",INDIRECT("'"&amp;G3897&amp;"'!"&amp;H3897),"")</f>
        <v/>
      </c>
      <c r="G3897" s="560"/>
      <c r="H3897" s="893"/>
      <c r="I3897" s="931"/>
      <c r="J3897" s="931"/>
      <c r="K3897" s="931"/>
      <c r="L3897" s="920"/>
      <c r="M3897" s="920"/>
      <c r="N3897" s="920"/>
      <c r="S3897" s="919"/>
    </row>
    <row r="3898" spans="1:19" ht="12.75" customHeight="1" x14ac:dyDescent="0.15">
      <c r="A3898" s="935">
        <v>3893</v>
      </c>
      <c r="B3898" s="919"/>
      <c r="C3898" s="920"/>
      <c r="D3898" s="931"/>
      <c r="E3898" s="893" t="b">
        <f t="shared" ca="1" si="160"/>
        <v>1</v>
      </c>
      <c r="F3898" s="893" t="str">
        <f t="array" aca="1" ref="F3898" ca="1">IF(G3898&lt;&gt;"",INDIRECT("'"&amp;G3898&amp;"'!"&amp;H3898),"")</f>
        <v/>
      </c>
      <c r="G3898" s="560"/>
      <c r="H3898" s="893"/>
      <c r="I3898" s="931"/>
      <c r="J3898" s="931"/>
      <c r="K3898" s="931"/>
      <c r="L3898" s="920"/>
      <c r="M3898" s="920"/>
      <c r="N3898" s="920"/>
      <c r="S3898" s="919"/>
    </row>
    <row r="3899" spans="1:19" ht="12.75" customHeight="1" x14ac:dyDescent="0.15">
      <c r="A3899" s="935">
        <v>3894</v>
      </c>
      <c r="B3899" s="919"/>
      <c r="C3899" s="920"/>
      <c r="D3899" s="931"/>
      <c r="E3899" s="893" t="b">
        <f t="shared" ca="1" si="160"/>
        <v>1</v>
      </c>
      <c r="F3899" s="893" t="str">
        <f t="array" aca="1" ref="F3899" ca="1">IF(G3899&lt;&gt;"",INDIRECT("'"&amp;G3899&amp;"'!"&amp;H3899),"")</f>
        <v/>
      </c>
      <c r="G3899" s="560"/>
      <c r="H3899" s="893"/>
      <c r="I3899" s="931"/>
      <c r="J3899" s="931"/>
      <c r="K3899" s="931"/>
      <c r="L3899" s="920"/>
      <c r="M3899" s="920"/>
      <c r="N3899" s="920"/>
      <c r="S3899" s="919"/>
    </row>
    <row r="3900" spans="1:19" ht="12.75" customHeight="1" x14ac:dyDescent="0.15">
      <c r="A3900" s="935">
        <v>3895</v>
      </c>
      <c r="B3900" s="919"/>
      <c r="C3900" s="920"/>
      <c r="D3900" s="931"/>
      <c r="E3900" s="893" t="b">
        <f t="shared" ca="1" si="160"/>
        <v>1</v>
      </c>
      <c r="F3900" s="893" t="str">
        <f t="array" aca="1" ref="F3900" ca="1">IF(G3900&lt;&gt;"",INDIRECT("'"&amp;G3900&amp;"'!"&amp;H3900),"")</f>
        <v/>
      </c>
      <c r="G3900" s="560"/>
      <c r="H3900" s="893"/>
      <c r="I3900" s="931"/>
      <c r="J3900" s="931"/>
      <c r="K3900" s="931"/>
      <c r="L3900" s="920"/>
      <c r="M3900" s="920"/>
      <c r="N3900" s="920"/>
      <c r="S3900" s="919"/>
    </row>
    <row r="3901" spans="1:19" ht="12.75" customHeight="1" x14ac:dyDescent="0.15">
      <c r="A3901" s="935">
        <v>3896</v>
      </c>
      <c r="B3901" s="919"/>
      <c r="C3901" s="920"/>
      <c r="D3901" s="931"/>
      <c r="E3901" s="893" t="b">
        <f t="shared" ca="1" si="160"/>
        <v>1</v>
      </c>
      <c r="F3901" s="893" t="str">
        <f t="array" aca="1" ref="F3901" ca="1">IF(G3901&lt;&gt;"",INDIRECT("'"&amp;G3901&amp;"'!"&amp;H3901),"")</f>
        <v/>
      </c>
      <c r="G3901" s="560"/>
      <c r="H3901" s="893"/>
      <c r="I3901" s="931"/>
      <c r="J3901" s="931"/>
      <c r="K3901" s="931"/>
      <c r="L3901" s="920"/>
      <c r="M3901" s="920"/>
      <c r="N3901" s="920"/>
      <c r="S3901" s="919"/>
    </row>
    <row r="3902" spans="1:19" ht="12.75" customHeight="1" x14ac:dyDescent="0.15">
      <c r="A3902" s="935">
        <v>3897</v>
      </c>
      <c r="B3902" s="919"/>
      <c r="C3902" s="920"/>
      <c r="D3902" s="931"/>
      <c r="E3902" s="893" t="b">
        <f t="shared" ca="1" si="160"/>
        <v>1</v>
      </c>
      <c r="F3902" s="893" t="str">
        <f t="array" aca="1" ref="F3902" ca="1">IF(G3902&lt;&gt;"",INDIRECT("'"&amp;G3902&amp;"'!"&amp;H3902),"")</f>
        <v/>
      </c>
      <c r="G3902" s="560"/>
      <c r="H3902" s="893"/>
      <c r="I3902" s="931"/>
      <c r="J3902" s="931"/>
      <c r="K3902" s="931"/>
      <c r="L3902" s="920"/>
      <c r="M3902" s="920"/>
      <c r="N3902" s="920"/>
      <c r="S3902" s="919"/>
    </row>
    <row r="3903" spans="1:19" ht="12.75" customHeight="1" x14ac:dyDescent="0.15">
      <c r="A3903" s="935">
        <v>3898</v>
      </c>
      <c r="B3903" s="919"/>
      <c r="C3903" s="920"/>
      <c r="D3903" s="931"/>
      <c r="E3903" s="893" t="b">
        <f t="shared" ca="1" si="160"/>
        <v>1</v>
      </c>
      <c r="F3903" s="893" t="str">
        <f t="array" aca="1" ref="F3903" ca="1">IF(G3903&lt;&gt;"",INDIRECT("'"&amp;G3903&amp;"'!"&amp;H3903),"")</f>
        <v/>
      </c>
      <c r="G3903" s="560"/>
      <c r="H3903" s="893"/>
      <c r="I3903" s="931"/>
      <c r="J3903" s="931"/>
      <c r="K3903" s="931"/>
      <c r="L3903" s="920"/>
      <c r="M3903" s="920"/>
      <c r="N3903" s="920"/>
      <c r="S3903" s="919"/>
    </row>
    <row r="3904" spans="1:19" ht="12.75" customHeight="1" x14ac:dyDescent="0.15">
      <c r="A3904" s="935">
        <v>3899</v>
      </c>
      <c r="B3904" s="919"/>
      <c r="C3904" s="920"/>
      <c r="D3904" s="931"/>
      <c r="E3904" s="893" t="b">
        <f t="shared" ca="1" si="160"/>
        <v>1</v>
      </c>
      <c r="F3904" s="893" t="str">
        <f t="array" aca="1" ref="F3904" ca="1">IF(G3904&lt;&gt;"",INDIRECT("'"&amp;G3904&amp;"'!"&amp;H3904),"")</f>
        <v/>
      </c>
      <c r="G3904" s="560"/>
      <c r="H3904" s="893"/>
      <c r="I3904" s="931"/>
      <c r="J3904" s="931"/>
      <c r="K3904" s="931"/>
      <c r="L3904" s="920"/>
      <c r="M3904" s="920"/>
      <c r="N3904" s="920"/>
      <c r="S3904" s="919"/>
    </row>
    <row r="3905" spans="1:19" ht="12.75" customHeight="1" x14ac:dyDescent="0.15">
      <c r="A3905" s="935">
        <v>3900</v>
      </c>
      <c r="B3905" s="919"/>
      <c r="C3905" s="920"/>
      <c r="D3905" s="931"/>
      <c r="E3905" s="893" t="b">
        <f t="shared" ca="1" si="160"/>
        <v>1</v>
      </c>
      <c r="F3905" s="893" t="str">
        <f t="array" aca="1" ref="F3905" ca="1">IF(G3905&lt;&gt;"",INDIRECT("'"&amp;G3905&amp;"'!"&amp;H3905),"")</f>
        <v/>
      </c>
      <c r="G3905" s="560"/>
      <c r="H3905" s="893"/>
      <c r="I3905" s="931"/>
      <c r="J3905" s="931"/>
      <c r="K3905" s="931"/>
      <c r="L3905" s="920"/>
      <c r="M3905" s="920"/>
      <c r="N3905" s="920"/>
      <c r="S3905" s="919"/>
    </row>
    <row r="3906" spans="1:19" ht="12.75" customHeight="1" x14ac:dyDescent="0.15">
      <c r="A3906" s="935">
        <v>3901</v>
      </c>
      <c r="B3906" s="919"/>
      <c r="C3906" s="920"/>
      <c r="D3906" s="931"/>
      <c r="E3906" s="893" t="b">
        <f t="shared" ca="1" si="160"/>
        <v>1</v>
      </c>
      <c r="F3906" s="893" t="str">
        <f t="array" aca="1" ref="F3906" ca="1">IF(G3906&lt;&gt;"",INDIRECT("'"&amp;G3906&amp;"'!"&amp;H3906),"")</f>
        <v/>
      </c>
      <c r="G3906" s="560"/>
      <c r="H3906" s="893"/>
      <c r="I3906" s="931"/>
      <c r="J3906" s="931"/>
      <c r="K3906" s="931"/>
      <c r="L3906" s="920"/>
      <c r="M3906" s="920"/>
      <c r="N3906" s="920"/>
      <c r="S3906" s="919"/>
    </row>
    <row r="3907" spans="1:19" ht="12.75" customHeight="1" x14ac:dyDescent="0.15">
      <c r="A3907" s="935">
        <v>3902</v>
      </c>
      <c r="B3907" s="919"/>
      <c r="C3907" s="920"/>
      <c r="D3907" s="931"/>
      <c r="E3907" s="893" t="b">
        <f t="shared" ca="1" si="160"/>
        <v>1</v>
      </c>
      <c r="F3907" s="893" t="str">
        <f t="array" aca="1" ref="F3907" ca="1">IF(G3907&lt;&gt;"",INDIRECT("'"&amp;G3907&amp;"'!"&amp;H3907),"")</f>
        <v/>
      </c>
      <c r="G3907" s="560"/>
      <c r="H3907" s="893"/>
      <c r="I3907" s="931"/>
      <c r="J3907" s="931"/>
      <c r="K3907" s="931"/>
      <c r="L3907" s="920"/>
      <c r="M3907" s="920"/>
      <c r="N3907" s="920"/>
      <c r="S3907" s="919"/>
    </row>
    <row r="3908" spans="1:19" ht="12.75" customHeight="1" x14ac:dyDescent="0.15">
      <c r="A3908" s="935">
        <v>3903</v>
      </c>
      <c r="B3908" s="919"/>
      <c r="C3908" s="920"/>
      <c r="D3908" s="931"/>
      <c r="E3908" s="893" t="b">
        <f t="shared" ca="1" si="160"/>
        <v>1</v>
      </c>
      <c r="F3908" s="893" t="str">
        <f t="array" aca="1" ref="F3908" ca="1">IF(G3908&lt;&gt;"",INDIRECT("'"&amp;G3908&amp;"'!"&amp;H3908),"")</f>
        <v/>
      </c>
      <c r="G3908" s="560"/>
      <c r="H3908" s="893"/>
      <c r="I3908" s="931"/>
      <c r="J3908" s="931"/>
      <c r="K3908" s="931"/>
      <c r="L3908" s="920"/>
      <c r="M3908" s="920"/>
      <c r="N3908" s="920"/>
      <c r="S3908" s="919"/>
    </row>
    <row r="3909" spans="1:19" ht="12.75" customHeight="1" x14ac:dyDescent="0.15">
      <c r="A3909" s="935">
        <v>3904</v>
      </c>
      <c r="B3909" s="919"/>
      <c r="C3909" s="920"/>
      <c r="D3909" s="931"/>
      <c r="E3909" s="893" t="b">
        <f t="shared" ca="1" si="160"/>
        <v>1</v>
      </c>
      <c r="F3909" s="893" t="str">
        <f t="array" aca="1" ref="F3909" ca="1">IF(G3909&lt;&gt;"",INDIRECT("'"&amp;G3909&amp;"'!"&amp;H3909),"")</f>
        <v/>
      </c>
      <c r="G3909" s="560"/>
      <c r="H3909" s="893"/>
      <c r="I3909" s="931"/>
      <c r="J3909" s="931"/>
      <c r="K3909" s="931"/>
      <c r="L3909" s="920"/>
      <c r="M3909" s="920"/>
      <c r="N3909" s="920"/>
      <c r="S3909" s="919"/>
    </row>
    <row r="3910" spans="1:19" ht="12.75" customHeight="1" x14ac:dyDescent="0.15">
      <c r="A3910" s="935">
        <v>3905</v>
      </c>
      <c r="B3910" s="919"/>
      <c r="C3910" s="920"/>
      <c r="D3910" s="931"/>
      <c r="E3910" s="893" t="b">
        <f t="shared" ca="1" si="160"/>
        <v>1</v>
      </c>
      <c r="F3910" s="893" t="str">
        <f t="array" aca="1" ref="F3910" ca="1">IF(G3910&lt;&gt;"",INDIRECT("'"&amp;G3910&amp;"'!"&amp;H3910),"")</f>
        <v/>
      </c>
      <c r="G3910" s="560"/>
      <c r="H3910" s="893"/>
      <c r="I3910" s="931"/>
      <c r="J3910" s="931"/>
      <c r="K3910" s="931"/>
      <c r="L3910" s="920"/>
      <c r="M3910" s="920"/>
      <c r="N3910" s="920"/>
      <c r="S3910" s="919"/>
    </row>
    <row r="3911" spans="1:19" ht="12.75" customHeight="1" x14ac:dyDescent="0.15">
      <c r="A3911" s="935">
        <v>3906</v>
      </c>
      <c r="B3911" s="919"/>
      <c r="C3911" s="920"/>
      <c r="D3911" s="931"/>
      <c r="E3911" s="893" t="b">
        <f t="shared" ca="1" si="160"/>
        <v>1</v>
      </c>
      <c r="F3911" s="893" t="str">
        <f t="array" aca="1" ref="F3911" ca="1">IF(G3911&lt;&gt;"",INDIRECT("'"&amp;G3911&amp;"'!"&amp;H3911),"")</f>
        <v/>
      </c>
      <c r="G3911" s="560"/>
      <c r="H3911" s="893"/>
      <c r="I3911" s="931"/>
      <c r="J3911" s="931"/>
      <c r="K3911" s="931"/>
      <c r="L3911" s="920"/>
      <c r="M3911" s="920"/>
      <c r="N3911" s="920"/>
      <c r="S3911" s="919"/>
    </row>
    <row r="3912" spans="1:19" ht="12.75" customHeight="1" x14ac:dyDescent="0.15">
      <c r="A3912" s="935">
        <v>3907</v>
      </c>
      <c r="B3912" s="919"/>
      <c r="C3912" s="920"/>
      <c r="D3912" s="931"/>
      <c r="E3912" s="893" t="b">
        <f t="shared" ca="1" si="160"/>
        <v>1</v>
      </c>
      <c r="F3912" s="893" t="str">
        <f t="array" aca="1" ref="F3912" ca="1">IF(G3912&lt;&gt;"",INDIRECT("'"&amp;G3912&amp;"'!"&amp;H3912),"")</f>
        <v/>
      </c>
      <c r="G3912" s="560"/>
      <c r="H3912" s="893"/>
      <c r="I3912" s="931"/>
      <c r="J3912" s="931"/>
      <c r="K3912" s="931"/>
      <c r="L3912" s="920"/>
      <c r="M3912" s="920"/>
      <c r="N3912" s="920"/>
      <c r="S3912" s="919"/>
    </row>
    <row r="3913" spans="1:19" ht="12.75" customHeight="1" x14ac:dyDescent="0.15">
      <c r="A3913" s="935">
        <v>3908</v>
      </c>
      <c r="B3913" s="919"/>
      <c r="C3913" s="920"/>
      <c r="D3913" s="931"/>
      <c r="E3913" s="893" t="b">
        <f t="shared" ca="1" si="160"/>
        <v>1</v>
      </c>
      <c r="F3913" s="893" t="str">
        <f t="array" aca="1" ref="F3913" ca="1">IF(G3913&lt;&gt;"",INDIRECT("'"&amp;G3913&amp;"'!"&amp;H3913),"")</f>
        <v/>
      </c>
      <c r="G3913" s="560"/>
      <c r="H3913" s="893"/>
      <c r="I3913" s="931"/>
      <c r="J3913" s="931"/>
      <c r="K3913" s="931"/>
      <c r="L3913" s="920"/>
      <c r="M3913" s="920"/>
      <c r="N3913" s="920"/>
      <c r="S3913" s="919"/>
    </row>
    <row r="3914" spans="1:19" ht="12.75" customHeight="1" x14ac:dyDescent="0.15">
      <c r="A3914" s="935">
        <v>3909</v>
      </c>
      <c r="B3914" s="919"/>
      <c r="C3914" s="920"/>
      <c r="D3914" s="931"/>
      <c r="E3914" s="893" t="b">
        <f t="shared" ca="1" si="160"/>
        <v>1</v>
      </c>
      <c r="F3914" s="893" t="str">
        <f t="array" aca="1" ref="F3914" ca="1">IF(G3914&lt;&gt;"",INDIRECT("'"&amp;G3914&amp;"'!"&amp;H3914),"")</f>
        <v/>
      </c>
      <c r="G3914" s="560"/>
      <c r="H3914" s="893"/>
      <c r="I3914" s="931"/>
      <c r="J3914" s="931"/>
      <c r="K3914" s="931"/>
      <c r="L3914" s="920"/>
      <c r="M3914" s="920"/>
      <c r="N3914" s="920"/>
      <c r="S3914" s="919"/>
    </row>
    <row r="3915" spans="1:19" ht="12.75" customHeight="1" x14ac:dyDescent="0.15">
      <c r="A3915" s="935">
        <v>3910</v>
      </c>
      <c r="B3915" s="919"/>
      <c r="C3915" s="920"/>
      <c r="D3915" s="931"/>
      <c r="E3915" s="893" t="b">
        <f t="shared" ca="1" si="160"/>
        <v>1</v>
      </c>
      <c r="F3915" s="893" t="str">
        <f t="array" aca="1" ref="F3915" ca="1">IF(G3915&lt;&gt;"",INDIRECT("'"&amp;G3915&amp;"'!"&amp;H3915),"")</f>
        <v/>
      </c>
      <c r="G3915" s="560"/>
      <c r="H3915" s="893"/>
      <c r="I3915" s="931"/>
      <c r="J3915" s="931"/>
      <c r="K3915" s="931"/>
      <c r="L3915" s="920"/>
      <c r="M3915" s="920"/>
      <c r="N3915" s="920"/>
      <c r="S3915" s="919"/>
    </row>
    <row r="3916" spans="1:19" ht="12.75" customHeight="1" x14ac:dyDescent="0.15">
      <c r="A3916" s="935">
        <v>3911</v>
      </c>
      <c r="B3916" s="919"/>
      <c r="C3916" s="920"/>
      <c r="D3916" s="931"/>
      <c r="E3916" s="893" t="b">
        <f t="shared" ca="1" si="160"/>
        <v>1</v>
      </c>
      <c r="F3916" s="893" t="str">
        <f t="array" aca="1" ref="F3916" ca="1">IF(G3916&lt;&gt;"",INDIRECT("'"&amp;G3916&amp;"'!"&amp;H3916),"")</f>
        <v/>
      </c>
      <c r="G3916" s="560"/>
      <c r="H3916" s="893"/>
      <c r="I3916" s="931"/>
      <c r="J3916" s="931"/>
      <c r="K3916" s="931"/>
      <c r="L3916" s="920"/>
      <c r="M3916" s="920"/>
      <c r="N3916" s="920"/>
      <c r="S3916" s="919"/>
    </row>
    <row r="3917" spans="1:19" ht="12.75" customHeight="1" x14ac:dyDescent="0.15">
      <c r="A3917" s="935">
        <v>3912</v>
      </c>
      <c r="B3917" s="919"/>
      <c r="C3917" s="920"/>
      <c r="D3917" s="931"/>
      <c r="E3917" s="893" t="b">
        <f t="shared" ca="1" si="160"/>
        <v>1</v>
      </c>
      <c r="F3917" s="893" t="str">
        <f t="array" aca="1" ref="F3917" ca="1">IF(G3917&lt;&gt;"",INDIRECT("'"&amp;G3917&amp;"'!"&amp;H3917),"")</f>
        <v/>
      </c>
      <c r="G3917" s="560"/>
      <c r="H3917" s="893"/>
      <c r="I3917" s="931"/>
      <c r="J3917" s="931"/>
      <c r="K3917" s="931"/>
      <c r="L3917" s="920"/>
      <c r="M3917" s="920"/>
      <c r="N3917" s="920"/>
      <c r="S3917" s="919"/>
    </row>
    <row r="3918" spans="1:19" ht="12.75" customHeight="1" x14ac:dyDescent="0.15">
      <c r="A3918" s="935">
        <v>3913</v>
      </c>
      <c r="B3918" s="919"/>
      <c r="C3918" s="920"/>
      <c r="D3918" s="931"/>
      <c r="E3918" s="893" t="b">
        <f t="shared" ca="1" si="160"/>
        <v>1</v>
      </c>
      <c r="F3918" s="893" t="str">
        <f t="array" aca="1" ref="F3918" ca="1">IF(G3918&lt;&gt;"",INDIRECT("'"&amp;G3918&amp;"'!"&amp;H3918),"")</f>
        <v/>
      </c>
      <c r="G3918" s="560"/>
      <c r="H3918" s="893"/>
      <c r="I3918" s="931"/>
      <c r="J3918" s="931"/>
      <c r="K3918" s="931"/>
      <c r="L3918" s="920"/>
      <c r="M3918" s="920"/>
      <c r="N3918" s="920"/>
      <c r="S3918" s="919"/>
    </row>
    <row r="3919" spans="1:19" ht="12.75" customHeight="1" x14ac:dyDescent="0.15">
      <c r="A3919" s="935">
        <v>3914</v>
      </c>
      <c r="B3919" s="919"/>
      <c r="C3919" s="920"/>
      <c r="D3919" s="931"/>
      <c r="E3919" s="893" t="b">
        <f t="shared" ca="1" si="160"/>
        <v>1</v>
      </c>
      <c r="F3919" s="893" t="str">
        <f t="array" aca="1" ref="F3919" ca="1">IF(G3919&lt;&gt;"",INDIRECT("'"&amp;G3919&amp;"'!"&amp;H3919),"")</f>
        <v/>
      </c>
      <c r="G3919" s="560"/>
      <c r="H3919" s="893"/>
      <c r="I3919" s="931"/>
      <c r="J3919" s="931"/>
      <c r="K3919" s="931"/>
      <c r="L3919" s="920"/>
      <c r="M3919" s="920"/>
      <c r="N3919" s="920"/>
      <c r="S3919" s="919"/>
    </row>
    <row r="3920" spans="1:19" ht="12.75" customHeight="1" x14ac:dyDescent="0.15">
      <c r="A3920" s="935">
        <v>3915</v>
      </c>
      <c r="B3920" s="919"/>
      <c r="C3920" s="920"/>
      <c r="D3920" s="931"/>
      <c r="E3920" s="893" t="b">
        <f t="shared" ca="1" si="160"/>
        <v>1</v>
      </c>
      <c r="F3920" s="893" t="str">
        <f t="array" aca="1" ref="F3920" ca="1">IF(G3920&lt;&gt;"",INDIRECT("'"&amp;G3920&amp;"'!"&amp;H3920),"")</f>
        <v/>
      </c>
      <c r="G3920" s="560"/>
      <c r="H3920" s="893"/>
      <c r="I3920" s="931"/>
      <c r="J3920" s="931"/>
      <c r="K3920" s="931"/>
      <c r="L3920" s="920"/>
      <c r="M3920" s="920"/>
      <c r="N3920" s="920"/>
      <c r="S3920" s="919"/>
    </row>
    <row r="3921" spans="1:19" ht="12.75" customHeight="1" x14ac:dyDescent="0.15">
      <c r="A3921" s="935">
        <v>3916</v>
      </c>
      <c r="B3921" s="919"/>
      <c r="C3921" s="920"/>
      <c r="D3921" s="931"/>
      <c r="E3921" s="893" t="b">
        <f t="shared" ca="1" si="160"/>
        <v>1</v>
      </c>
      <c r="F3921" s="893" t="str">
        <f t="array" aca="1" ref="F3921" ca="1">IF(G3921&lt;&gt;"",INDIRECT("'"&amp;G3921&amp;"'!"&amp;H3921),"")</f>
        <v/>
      </c>
      <c r="G3921" s="560"/>
      <c r="H3921" s="893"/>
      <c r="I3921" s="931"/>
      <c r="J3921" s="931"/>
      <c r="K3921" s="931"/>
      <c r="L3921" s="920"/>
      <c r="M3921" s="920"/>
      <c r="N3921" s="920"/>
      <c r="S3921" s="919"/>
    </row>
    <row r="3922" spans="1:19" ht="12.75" customHeight="1" x14ac:dyDescent="0.15">
      <c r="A3922" s="935">
        <v>3917</v>
      </c>
      <c r="B3922" s="919"/>
      <c r="C3922" s="920"/>
      <c r="D3922" s="931"/>
      <c r="E3922" s="893" t="b">
        <f t="shared" ca="1" si="160"/>
        <v>1</v>
      </c>
      <c r="F3922" s="893" t="str">
        <f t="array" aca="1" ref="F3922" ca="1">IF(G3922&lt;&gt;"",INDIRECT("'"&amp;G3922&amp;"'!"&amp;H3922),"")</f>
        <v/>
      </c>
      <c r="G3922" s="560"/>
      <c r="H3922" s="893"/>
      <c r="I3922" s="931"/>
      <c r="J3922" s="931"/>
      <c r="K3922" s="931"/>
      <c r="L3922" s="920"/>
      <c r="M3922" s="920"/>
      <c r="N3922" s="920"/>
      <c r="S3922" s="919"/>
    </row>
    <row r="3923" spans="1:19" ht="12.75" customHeight="1" x14ac:dyDescent="0.15">
      <c r="A3923" s="935">
        <v>3918</v>
      </c>
      <c r="B3923" s="919"/>
      <c r="C3923" s="920"/>
      <c r="D3923" s="931"/>
      <c r="E3923" s="893" t="b">
        <f t="shared" ca="1" si="160"/>
        <v>1</v>
      </c>
      <c r="F3923" s="893" t="str">
        <f t="array" aca="1" ref="F3923" ca="1">IF(G3923&lt;&gt;"",INDIRECT("'"&amp;G3923&amp;"'!"&amp;H3923),"")</f>
        <v/>
      </c>
      <c r="G3923" s="560"/>
      <c r="H3923" s="893"/>
      <c r="I3923" s="931"/>
      <c r="J3923" s="931"/>
      <c r="K3923" s="931"/>
      <c r="L3923" s="920"/>
      <c r="M3923" s="920"/>
      <c r="N3923" s="920"/>
      <c r="S3923" s="919"/>
    </row>
    <row r="3924" spans="1:19" ht="12.75" customHeight="1" x14ac:dyDescent="0.15">
      <c r="A3924" s="935">
        <v>3919</v>
      </c>
      <c r="B3924" s="919"/>
      <c r="C3924" s="920"/>
      <c r="D3924" s="931"/>
      <c r="E3924" s="893" t="b">
        <f t="shared" ca="1" si="160"/>
        <v>1</v>
      </c>
      <c r="F3924" s="893" t="str">
        <f t="array" aca="1" ref="F3924" ca="1">IF(G3924&lt;&gt;"",INDIRECT("'"&amp;G3924&amp;"'!"&amp;H3924),"")</f>
        <v/>
      </c>
      <c r="G3924" s="560"/>
      <c r="H3924" s="893"/>
      <c r="I3924" s="931"/>
      <c r="J3924" s="931"/>
      <c r="K3924" s="931"/>
      <c r="L3924" s="920"/>
      <c r="M3924" s="920"/>
      <c r="N3924" s="920"/>
      <c r="S3924" s="919"/>
    </row>
    <row r="3925" spans="1:19" ht="12.75" customHeight="1" x14ac:dyDescent="0.15">
      <c r="A3925" s="935">
        <v>3920</v>
      </c>
      <c r="B3925" s="919"/>
      <c r="C3925" s="920"/>
      <c r="D3925" s="931"/>
      <c r="E3925" s="893" t="b">
        <f t="shared" ca="1" si="160"/>
        <v>1</v>
      </c>
      <c r="F3925" s="893" t="str">
        <f t="array" aca="1" ref="F3925" ca="1">IF(G3925&lt;&gt;"",INDIRECT("'"&amp;G3925&amp;"'!"&amp;H3925),"")</f>
        <v/>
      </c>
      <c r="G3925" s="560"/>
      <c r="H3925" s="893"/>
      <c r="I3925" s="931"/>
      <c r="J3925" s="931"/>
      <c r="K3925" s="931"/>
      <c r="L3925" s="920"/>
      <c r="M3925" s="920"/>
      <c r="N3925" s="920"/>
      <c r="S3925" s="919"/>
    </row>
    <row r="3926" spans="1:19" ht="12.75" customHeight="1" x14ac:dyDescent="0.15">
      <c r="A3926" s="935">
        <v>3921</v>
      </c>
      <c r="B3926" s="919"/>
      <c r="C3926" s="920"/>
      <c r="D3926" s="931"/>
      <c r="E3926" s="893" t="b">
        <f t="shared" ca="1" si="160"/>
        <v>1</v>
      </c>
      <c r="F3926" s="893" t="str">
        <f t="array" aca="1" ref="F3926" ca="1">IF(G3926&lt;&gt;"",INDIRECT("'"&amp;G3926&amp;"'!"&amp;H3926),"")</f>
        <v/>
      </c>
      <c r="G3926" s="560"/>
      <c r="H3926" s="893"/>
      <c r="I3926" s="931"/>
      <c r="J3926" s="931"/>
      <c r="K3926" s="931"/>
      <c r="L3926" s="920"/>
      <c r="M3926" s="920"/>
      <c r="N3926" s="920"/>
      <c r="S3926" s="919"/>
    </row>
    <row r="3927" spans="1:19" ht="12.75" customHeight="1" x14ac:dyDescent="0.15">
      <c r="A3927" s="935">
        <v>3922</v>
      </c>
      <c r="B3927" s="919"/>
      <c r="C3927" s="920"/>
      <c r="D3927" s="931"/>
      <c r="E3927" s="893" t="b">
        <f t="shared" ca="1" si="160"/>
        <v>1</v>
      </c>
      <c r="F3927" s="893" t="str">
        <f t="array" aca="1" ref="F3927" ca="1">IF(G3927&lt;&gt;"",INDIRECT("'"&amp;G3927&amp;"'!"&amp;H3927),"")</f>
        <v/>
      </c>
      <c r="G3927" s="560"/>
      <c r="H3927" s="893"/>
      <c r="I3927" s="931"/>
      <c r="J3927" s="931"/>
      <c r="K3927" s="931"/>
      <c r="L3927" s="920"/>
      <c r="M3927" s="920"/>
      <c r="N3927" s="920"/>
      <c r="S3927" s="919"/>
    </row>
    <row r="3928" spans="1:19" ht="12.75" customHeight="1" x14ac:dyDescent="0.15">
      <c r="A3928" s="935">
        <v>3923</v>
      </c>
      <c r="B3928" s="919"/>
      <c r="C3928" s="920"/>
      <c r="D3928" s="931"/>
      <c r="E3928" s="893" t="b">
        <f t="shared" ca="1" si="160"/>
        <v>1</v>
      </c>
      <c r="F3928" s="893" t="str">
        <f t="array" aca="1" ref="F3928" ca="1">IF(G3928&lt;&gt;"",INDIRECT("'"&amp;G3928&amp;"'!"&amp;H3928),"")</f>
        <v/>
      </c>
      <c r="G3928" s="560"/>
      <c r="H3928" s="893"/>
      <c r="I3928" s="931"/>
      <c r="J3928" s="931"/>
      <c r="K3928" s="931"/>
      <c r="L3928" s="920"/>
      <c r="M3928" s="920"/>
      <c r="N3928" s="920"/>
      <c r="S3928" s="919"/>
    </row>
    <row r="3929" spans="1:19" ht="12.75" customHeight="1" x14ac:dyDescent="0.15">
      <c r="A3929" s="935">
        <v>3924</v>
      </c>
      <c r="B3929" s="919"/>
      <c r="C3929" s="920"/>
      <c r="D3929" s="931"/>
      <c r="E3929" s="893" t="b">
        <f t="shared" ca="1" si="160"/>
        <v>1</v>
      </c>
      <c r="F3929" s="893" t="str">
        <f t="array" aca="1" ref="F3929" ca="1">IF(G3929&lt;&gt;"",INDIRECT("'"&amp;G3929&amp;"'!"&amp;H3929),"")</f>
        <v/>
      </c>
      <c r="G3929" s="560"/>
      <c r="H3929" s="893"/>
      <c r="I3929" s="931"/>
      <c r="J3929" s="931"/>
      <c r="K3929" s="931"/>
      <c r="L3929" s="920"/>
      <c r="M3929" s="920"/>
      <c r="N3929" s="920"/>
      <c r="S3929" s="919"/>
    </row>
    <row r="3930" spans="1:19" ht="12.75" customHeight="1" x14ac:dyDescent="0.15">
      <c r="A3930" s="935">
        <v>3925</v>
      </c>
      <c r="B3930" s="919"/>
      <c r="C3930" s="920"/>
      <c r="D3930" s="931"/>
      <c r="E3930" s="893" t="b">
        <f t="shared" ca="1" si="160"/>
        <v>1</v>
      </c>
      <c r="F3930" s="893" t="str">
        <f t="array" aca="1" ref="F3930" ca="1">IF(G3930&lt;&gt;"",INDIRECT("'"&amp;G3930&amp;"'!"&amp;H3930),"")</f>
        <v/>
      </c>
      <c r="G3930" s="560"/>
      <c r="H3930" s="893"/>
      <c r="I3930" s="931"/>
      <c r="J3930" s="931"/>
      <c r="K3930" s="931"/>
      <c r="L3930" s="920"/>
      <c r="M3930" s="920"/>
      <c r="N3930" s="920"/>
      <c r="S3930" s="919"/>
    </row>
    <row r="3931" spans="1:19" ht="12.75" customHeight="1" x14ac:dyDescent="0.15">
      <c r="A3931" s="935">
        <v>3926</v>
      </c>
      <c r="B3931" s="919"/>
      <c r="C3931" s="920"/>
      <c r="D3931" s="931"/>
      <c r="E3931" s="893" t="b">
        <f t="shared" ca="1" si="160"/>
        <v>1</v>
      </c>
      <c r="F3931" s="893" t="str">
        <f t="array" aca="1" ref="F3931" ca="1">IF(G3931&lt;&gt;"",INDIRECT("'"&amp;G3931&amp;"'!"&amp;H3931),"")</f>
        <v/>
      </c>
      <c r="G3931" s="560"/>
      <c r="H3931" s="893"/>
      <c r="I3931" s="931"/>
      <c r="J3931" s="931"/>
      <c r="K3931" s="931"/>
      <c r="L3931" s="920"/>
      <c r="M3931" s="920"/>
      <c r="N3931" s="920"/>
      <c r="S3931" s="919"/>
    </row>
    <row r="3932" spans="1:19" ht="12.75" customHeight="1" x14ac:dyDescent="0.15">
      <c r="A3932" s="935">
        <v>3927</v>
      </c>
      <c r="B3932" s="919"/>
      <c r="C3932" s="920"/>
      <c r="D3932" s="931"/>
      <c r="E3932" s="893" t="b">
        <f t="shared" ca="1" si="160"/>
        <v>1</v>
      </c>
      <c r="F3932" s="893" t="str">
        <f t="array" aca="1" ref="F3932" ca="1">IF(G3932&lt;&gt;"",INDIRECT("'"&amp;G3932&amp;"'!"&amp;H3932),"")</f>
        <v/>
      </c>
      <c r="G3932" s="560"/>
      <c r="H3932" s="893"/>
      <c r="I3932" s="931"/>
      <c r="J3932" s="931"/>
      <c r="K3932" s="931"/>
      <c r="L3932" s="920"/>
      <c r="M3932" s="920"/>
      <c r="N3932" s="920"/>
      <c r="S3932" s="919"/>
    </row>
    <row r="3933" spans="1:19" ht="12.75" customHeight="1" x14ac:dyDescent="0.15">
      <c r="A3933" s="935">
        <v>3928</v>
      </c>
      <c r="B3933" s="919"/>
      <c r="C3933" s="920"/>
      <c r="D3933" s="931"/>
      <c r="E3933" s="893" t="b">
        <f t="shared" ca="1" si="160"/>
        <v>1</v>
      </c>
      <c r="F3933" s="893" t="str">
        <f t="array" aca="1" ref="F3933" ca="1">IF(G3933&lt;&gt;"",INDIRECT("'"&amp;G3933&amp;"'!"&amp;H3933),"")</f>
        <v/>
      </c>
      <c r="G3933" s="560"/>
      <c r="H3933" s="893"/>
      <c r="I3933" s="931"/>
      <c r="J3933" s="931"/>
      <c r="K3933" s="931"/>
      <c r="L3933" s="920"/>
      <c r="M3933" s="920"/>
      <c r="N3933" s="920"/>
      <c r="S3933" s="919"/>
    </row>
    <row r="3934" spans="1:19" ht="12.75" customHeight="1" x14ac:dyDescent="0.15">
      <c r="A3934" s="935">
        <v>3929</v>
      </c>
      <c r="B3934" s="919"/>
      <c r="C3934" s="920"/>
      <c r="D3934" s="931"/>
      <c r="E3934" s="893" t="b">
        <f t="shared" ca="1" si="160"/>
        <v>1</v>
      </c>
      <c r="F3934" s="893" t="str">
        <f t="array" aca="1" ref="F3934" ca="1">IF(G3934&lt;&gt;"",INDIRECT("'"&amp;G3934&amp;"'!"&amp;H3934),"")</f>
        <v/>
      </c>
      <c r="G3934" s="560"/>
      <c r="H3934" s="893"/>
      <c r="I3934" s="931"/>
      <c r="J3934" s="931"/>
      <c r="K3934" s="931"/>
      <c r="L3934" s="920"/>
      <c r="M3934" s="920"/>
      <c r="N3934" s="920"/>
      <c r="S3934" s="919"/>
    </row>
    <row r="3935" spans="1:19" ht="12.75" customHeight="1" x14ac:dyDescent="0.15">
      <c r="A3935" s="935">
        <v>3930</v>
      </c>
      <c r="B3935" s="919"/>
      <c r="C3935" s="920"/>
      <c r="D3935" s="931"/>
      <c r="E3935" s="893" t="b">
        <f t="shared" ca="1" si="160"/>
        <v>1</v>
      </c>
      <c r="F3935" s="893" t="str">
        <f t="array" aca="1" ref="F3935" ca="1">IF(G3935&lt;&gt;"",INDIRECT("'"&amp;G3935&amp;"'!"&amp;H3935),"")</f>
        <v/>
      </c>
      <c r="G3935" s="560"/>
      <c r="H3935" s="893"/>
      <c r="I3935" s="931"/>
      <c r="J3935" s="931"/>
      <c r="K3935" s="931"/>
      <c r="L3935" s="920"/>
      <c r="M3935" s="920"/>
      <c r="N3935" s="920"/>
      <c r="S3935" s="919"/>
    </row>
    <row r="3936" spans="1:19" ht="12.75" customHeight="1" x14ac:dyDescent="0.15">
      <c r="A3936" s="935">
        <v>3931</v>
      </c>
      <c r="B3936" s="919"/>
      <c r="C3936" s="920"/>
      <c r="D3936" s="931"/>
      <c r="E3936" s="893" t="b">
        <f t="shared" ca="1" si="160"/>
        <v>1</v>
      </c>
      <c r="F3936" s="893" t="str">
        <f t="array" aca="1" ref="F3936" ca="1">IF(G3936&lt;&gt;"",INDIRECT("'"&amp;G3936&amp;"'!"&amp;H3936),"")</f>
        <v/>
      </c>
      <c r="G3936" s="560"/>
      <c r="H3936" s="893"/>
      <c r="I3936" s="931"/>
      <c r="J3936" s="931"/>
      <c r="K3936" s="931"/>
      <c r="L3936" s="920"/>
      <c r="M3936" s="920"/>
      <c r="N3936" s="920"/>
      <c r="S3936" s="919"/>
    </row>
    <row r="3937" spans="1:19" ht="12.75" customHeight="1" x14ac:dyDescent="0.15">
      <c r="A3937" s="935">
        <v>3932</v>
      </c>
      <c r="B3937" s="919"/>
      <c r="C3937" s="920"/>
      <c r="D3937" s="931"/>
      <c r="E3937" s="893" t="b">
        <f t="shared" ca="1" si="160"/>
        <v>1</v>
      </c>
      <c r="F3937" s="893" t="str">
        <f t="array" aca="1" ref="F3937" ca="1">IF(G3937&lt;&gt;"",INDIRECT("'"&amp;G3937&amp;"'!"&amp;H3937),"")</f>
        <v/>
      </c>
      <c r="G3937" s="560"/>
      <c r="H3937" s="893"/>
      <c r="I3937" s="931"/>
      <c r="J3937" s="931"/>
      <c r="K3937" s="931"/>
      <c r="L3937" s="920"/>
      <c r="M3937" s="920"/>
      <c r="N3937" s="920"/>
      <c r="S3937" s="919"/>
    </row>
    <row r="3938" spans="1:19" ht="12.75" customHeight="1" x14ac:dyDescent="0.15">
      <c r="A3938" s="935">
        <v>3933</v>
      </c>
      <c r="B3938" s="919"/>
      <c r="C3938" s="920"/>
      <c r="D3938" s="931"/>
      <c r="E3938" s="893" t="b">
        <f t="shared" ca="1" si="160"/>
        <v>1</v>
      </c>
      <c r="F3938" s="893" t="str">
        <f t="array" aca="1" ref="F3938" ca="1">IF(G3938&lt;&gt;"",INDIRECT("'"&amp;G3938&amp;"'!"&amp;H3938),"")</f>
        <v/>
      </c>
      <c r="G3938" s="560"/>
      <c r="H3938" s="893"/>
      <c r="I3938" s="931"/>
      <c r="J3938" s="931"/>
      <c r="K3938" s="931"/>
      <c r="L3938" s="920"/>
      <c r="M3938" s="920"/>
      <c r="N3938" s="920"/>
      <c r="S3938" s="919"/>
    </row>
    <row r="3939" spans="1:19" ht="12.75" customHeight="1" x14ac:dyDescent="0.15">
      <c r="A3939" s="935">
        <v>3934</v>
      </c>
      <c r="B3939" s="919"/>
      <c r="C3939" s="920"/>
      <c r="D3939" s="931"/>
      <c r="E3939" s="893" t="b">
        <f t="shared" ca="1" si="160"/>
        <v>1</v>
      </c>
      <c r="F3939" s="893" t="str">
        <f t="array" aca="1" ref="F3939" ca="1">IF(G3939&lt;&gt;"",INDIRECT("'"&amp;G3939&amp;"'!"&amp;H3939),"")</f>
        <v/>
      </c>
      <c r="G3939" s="560"/>
      <c r="H3939" s="893"/>
      <c r="I3939" s="931"/>
      <c r="J3939" s="931"/>
      <c r="K3939" s="931"/>
      <c r="L3939" s="920"/>
      <c r="M3939" s="920"/>
      <c r="N3939" s="920"/>
      <c r="S3939" s="919"/>
    </row>
    <row r="3940" spans="1:19" ht="12.75" customHeight="1" x14ac:dyDescent="0.15">
      <c r="A3940" s="935">
        <v>3935</v>
      </c>
      <c r="B3940" s="919"/>
      <c r="C3940" s="920"/>
      <c r="D3940" s="931"/>
      <c r="E3940" s="893" t="b">
        <f t="shared" ca="1" si="160"/>
        <v>1</v>
      </c>
      <c r="F3940" s="893" t="str">
        <f t="array" aca="1" ref="F3940" ca="1">IF(G3940&lt;&gt;"",INDIRECT("'"&amp;G3940&amp;"'!"&amp;H3940),"")</f>
        <v/>
      </c>
      <c r="G3940" s="560"/>
      <c r="H3940" s="893"/>
      <c r="I3940" s="931"/>
      <c r="J3940" s="931"/>
      <c r="K3940" s="931"/>
      <c r="L3940" s="920"/>
      <c r="M3940" s="920"/>
      <c r="N3940" s="920"/>
      <c r="S3940" s="919"/>
    </row>
    <row r="3941" spans="1:19" ht="12.75" customHeight="1" x14ac:dyDescent="0.15">
      <c r="A3941" s="935">
        <v>3936</v>
      </c>
      <c r="B3941" s="919"/>
      <c r="C3941" s="920"/>
      <c r="D3941" s="931"/>
      <c r="E3941" s="893" t="b">
        <f t="shared" ca="1" si="160"/>
        <v>1</v>
      </c>
      <c r="F3941" s="893" t="str">
        <f t="array" aca="1" ref="F3941" ca="1">IF(G3941&lt;&gt;"",INDIRECT("'"&amp;G3941&amp;"'!"&amp;H3941),"")</f>
        <v/>
      </c>
      <c r="G3941" s="560"/>
      <c r="H3941" s="893"/>
      <c r="I3941" s="931"/>
      <c r="J3941" s="931"/>
      <c r="K3941" s="931"/>
      <c r="L3941" s="920"/>
      <c r="M3941" s="920"/>
      <c r="N3941" s="920"/>
      <c r="S3941" s="919"/>
    </row>
    <row r="3942" spans="1:19" ht="12.75" customHeight="1" x14ac:dyDescent="0.15">
      <c r="A3942" s="935">
        <v>3937</v>
      </c>
      <c r="B3942" s="919"/>
      <c r="C3942" s="920"/>
      <c r="D3942" s="931"/>
      <c r="E3942" s="893" t="b">
        <f t="shared" ca="1" si="160"/>
        <v>1</v>
      </c>
      <c r="F3942" s="893" t="str">
        <f t="array" aca="1" ref="F3942" ca="1">IF(G3942&lt;&gt;"",INDIRECT("'"&amp;G3942&amp;"'!"&amp;H3942),"")</f>
        <v/>
      </c>
      <c r="G3942" s="560"/>
      <c r="H3942" s="893"/>
      <c r="I3942" s="931"/>
      <c r="J3942" s="931"/>
      <c r="K3942" s="931"/>
      <c r="L3942" s="920"/>
      <c r="M3942" s="920"/>
      <c r="N3942" s="920"/>
      <c r="S3942" s="919"/>
    </row>
    <row r="3943" spans="1:19" ht="12.75" customHeight="1" x14ac:dyDescent="0.15">
      <c r="A3943" s="935">
        <v>3938</v>
      </c>
      <c r="B3943" s="919"/>
      <c r="C3943" s="920"/>
      <c r="D3943" s="931"/>
      <c r="E3943" s="893" t="b">
        <f t="shared" ca="1" si="160"/>
        <v>1</v>
      </c>
      <c r="F3943" s="893" t="str">
        <f t="array" aca="1" ref="F3943" ca="1">IF(G3943&lt;&gt;"",INDIRECT("'"&amp;G3943&amp;"'!"&amp;H3943),"")</f>
        <v/>
      </c>
      <c r="G3943" s="560"/>
      <c r="H3943" s="893"/>
      <c r="I3943" s="931"/>
      <c r="J3943" s="931"/>
      <c r="K3943" s="931"/>
      <c r="L3943" s="920"/>
      <c r="M3943" s="920"/>
      <c r="N3943" s="920"/>
      <c r="S3943" s="919"/>
    </row>
    <row r="3944" spans="1:19" ht="12.75" customHeight="1" x14ac:dyDescent="0.15">
      <c r="A3944" s="935">
        <v>3939</v>
      </c>
      <c r="B3944" s="919"/>
      <c r="C3944" s="920"/>
      <c r="D3944" s="931"/>
      <c r="E3944" s="893" t="b">
        <f t="shared" ca="1" si="160"/>
        <v>1</v>
      </c>
      <c r="F3944" s="893" t="str">
        <f t="array" aca="1" ref="F3944" ca="1">IF(G3944&lt;&gt;"",INDIRECT("'"&amp;G3944&amp;"'!"&amp;H3944),"")</f>
        <v/>
      </c>
      <c r="G3944" s="560"/>
      <c r="H3944" s="893"/>
      <c r="I3944" s="931"/>
      <c r="J3944" s="931"/>
      <c r="K3944" s="931"/>
      <c r="L3944" s="920"/>
      <c r="M3944" s="920"/>
      <c r="N3944" s="920"/>
      <c r="S3944" s="919"/>
    </row>
    <row r="3945" spans="1:19" ht="12.75" customHeight="1" x14ac:dyDescent="0.15">
      <c r="A3945" s="935">
        <v>3940</v>
      </c>
      <c r="B3945" s="919"/>
      <c r="C3945" s="920"/>
      <c r="D3945" s="931"/>
      <c r="E3945" s="893" t="b">
        <f t="shared" ca="1" si="160"/>
        <v>1</v>
      </c>
      <c r="F3945" s="893" t="str">
        <f t="array" aca="1" ref="F3945" ca="1">IF(G3945&lt;&gt;"",INDIRECT("'"&amp;G3945&amp;"'!"&amp;H3945),"")</f>
        <v/>
      </c>
      <c r="G3945" s="560"/>
      <c r="H3945" s="893"/>
      <c r="I3945" s="931"/>
      <c r="J3945" s="931"/>
      <c r="K3945" s="931"/>
      <c r="L3945" s="920"/>
      <c r="M3945" s="920"/>
      <c r="N3945" s="920"/>
      <c r="S3945" s="919"/>
    </row>
    <row r="3946" spans="1:19" ht="12.75" customHeight="1" x14ac:dyDescent="0.15">
      <c r="A3946" s="935">
        <v>3941</v>
      </c>
      <c r="B3946" s="919"/>
      <c r="C3946" s="920"/>
      <c r="D3946" s="931"/>
      <c r="E3946" s="893" t="b">
        <f t="shared" ca="1" si="160"/>
        <v>1</v>
      </c>
      <c r="F3946" s="893" t="str">
        <f t="array" aca="1" ref="F3946" ca="1">IF(G3946&lt;&gt;"",INDIRECT("'"&amp;G3946&amp;"'!"&amp;H3946),"")</f>
        <v/>
      </c>
      <c r="G3946" s="560"/>
      <c r="H3946" s="893"/>
      <c r="I3946" s="931"/>
      <c r="J3946" s="931"/>
      <c r="K3946" s="931"/>
      <c r="L3946" s="920"/>
      <c r="M3946" s="920"/>
      <c r="N3946" s="920"/>
      <c r="S3946" s="919"/>
    </row>
    <row r="3947" spans="1:19" ht="12.75" customHeight="1" x14ac:dyDescent="0.15">
      <c r="A3947" s="935">
        <v>3942</v>
      </c>
      <c r="B3947" s="919"/>
      <c r="C3947" s="920"/>
      <c r="D3947" s="931"/>
      <c r="E3947" s="893" t="b">
        <f t="shared" ca="1" si="160"/>
        <v>1</v>
      </c>
      <c r="F3947" s="893" t="str">
        <f t="array" aca="1" ref="F3947" ca="1">IF(G3947&lt;&gt;"",INDIRECT("'"&amp;G3947&amp;"'!"&amp;H3947),"")</f>
        <v/>
      </c>
      <c r="G3947" s="560"/>
      <c r="H3947" s="893"/>
      <c r="I3947" s="931"/>
      <c r="J3947" s="931"/>
      <c r="K3947" s="931"/>
      <c r="L3947" s="920"/>
      <c r="M3947" s="920"/>
      <c r="N3947" s="920"/>
      <c r="S3947" s="919"/>
    </row>
    <row r="3948" spans="1:19" ht="12.75" customHeight="1" x14ac:dyDescent="0.15">
      <c r="A3948" s="935">
        <v>3943</v>
      </c>
      <c r="B3948" s="919"/>
      <c r="C3948" s="920"/>
      <c r="D3948" s="931"/>
      <c r="E3948" s="893" t="b">
        <f t="shared" ca="1" si="160"/>
        <v>1</v>
      </c>
      <c r="F3948" s="893" t="str">
        <f t="array" aca="1" ref="F3948" ca="1">IF(G3948&lt;&gt;"",INDIRECT("'"&amp;G3948&amp;"'!"&amp;H3948),"")</f>
        <v/>
      </c>
      <c r="G3948" s="560"/>
      <c r="H3948" s="893"/>
      <c r="I3948" s="931"/>
      <c r="J3948" s="931"/>
      <c r="K3948" s="931"/>
      <c r="L3948" s="920"/>
      <c r="M3948" s="920"/>
      <c r="N3948" s="920"/>
      <c r="S3948" s="919"/>
    </row>
    <row r="3949" spans="1:19" ht="12.75" customHeight="1" x14ac:dyDescent="0.15">
      <c r="A3949" s="935">
        <v>3944</v>
      </c>
      <c r="B3949" s="919"/>
      <c r="C3949" s="920"/>
      <c r="D3949" s="931"/>
      <c r="E3949" s="893" t="b">
        <f t="shared" ca="1" si="160"/>
        <v>1</v>
      </c>
      <c r="F3949" s="893" t="str">
        <f t="array" aca="1" ref="F3949" ca="1">IF(G3949&lt;&gt;"",INDIRECT("'"&amp;G3949&amp;"'!"&amp;H3949),"")</f>
        <v/>
      </c>
      <c r="G3949" s="560"/>
      <c r="H3949" s="893"/>
      <c r="I3949" s="931"/>
      <c r="J3949" s="931"/>
      <c r="K3949" s="931"/>
      <c r="L3949" s="920"/>
      <c r="M3949" s="920"/>
      <c r="N3949" s="920"/>
      <c r="S3949" s="919"/>
    </row>
    <row r="3950" spans="1:19" ht="12.75" customHeight="1" x14ac:dyDescent="0.15">
      <c r="A3950" s="935">
        <v>3945</v>
      </c>
      <c r="B3950" s="919"/>
      <c r="C3950" s="920"/>
      <c r="D3950" s="931"/>
      <c r="E3950" s="893" t="b">
        <f t="shared" ca="1" si="160"/>
        <v>1</v>
      </c>
      <c r="F3950" s="893" t="str">
        <f t="array" aca="1" ref="F3950" ca="1">IF(G3950&lt;&gt;"",INDIRECT("'"&amp;G3950&amp;"'!"&amp;H3950),"")</f>
        <v/>
      </c>
      <c r="G3950" s="560"/>
      <c r="H3950" s="893"/>
      <c r="I3950" s="931"/>
      <c r="J3950" s="931"/>
      <c r="K3950" s="931"/>
      <c r="L3950" s="920"/>
      <c r="M3950" s="920"/>
      <c r="N3950" s="920"/>
      <c r="S3950" s="919"/>
    </row>
    <row r="3951" spans="1:19" ht="12.75" customHeight="1" x14ac:dyDescent="0.15">
      <c r="A3951" s="935">
        <v>3946</v>
      </c>
      <c r="B3951" s="919"/>
      <c r="C3951" s="920"/>
      <c r="D3951" s="931"/>
      <c r="E3951" s="893" t="b">
        <f t="shared" ca="1" si="160"/>
        <v>1</v>
      </c>
      <c r="F3951" s="893" t="str">
        <f t="array" aca="1" ref="F3951" ca="1">IF(G3951&lt;&gt;"",INDIRECT("'"&amp;G3951&amp;"'!"&amp;H3951),"")</f>
        <v/>
      </c>
      <c r="G3951" s="560"/>
      <c r="H3951" s="893"/>
      <c r="I3951" s="931"/>
      <c r="J3951" s="931"/>
      <c r="K3951" s="931"/>
      <c r="L3951" s="920"/>
      <c r="M3951" s="920"/>
      <c r="N3951" s="920"/>
      <c r="S3951" s="919"/>
    </row>
    <row r="3952" spans="1:19" ht="12.75" customHeight="1" x14ac:dyDescent="0.15">
      <c r="A3952" s="935">
        <v>3947</v>
      </c>
      <c r="B3952" s="919"/>
      <c r="C3952" s="920"/>
      <c r="D3952" s="931"/>
      <c r="E3952" s="893" t="b">
        <f t="shared" ca="1" si="160"/>
        <v>1</v>
      </c>
      <c r="F3952" s="893" t="str">
        <f t="array" aca="1" ref="F3952" ca="1">IF(G3952&lt;&gt;"",INDIRECT("'"&amp;G3952&amp;"'!"&amp;H3952),"")</f>
        <v/>
      </c>
      <c r="G3952" s="560"/>
      <c r="H3952" s="893"/>
      <c r="I3952" s="931"/>
      <c r="J3952" s="931"/>
      <c r="K3952" s="931"/>
      <c r="L3952" s="920"/>
      <c r="M3952" s="920"/>
      <c r="N3952" s="920"/>
      <c r="S3952" s="919"/>
    </row>
    <row r="3953" spans="1:19" ht="12.75" customHeight="1" x14ac:dyDescent="0.15">
      <c r="A3953" s="935">
        <v>3948</v>
      </c>
      <c r="B3953" s="919"/>
      <c r="C3953" s="920"/>
      <c r="D3953" s="931"/>
      <c r="E3953" s="893" t="b">
        <f t="shared" ca="1" si="160"/>
        <v>1</v>
      </c>
      <c r="F3953" s="893" t="str">
        <f t="array" aca="1" ref="F3953" ca="1">IF(G3953&lt;&gt;"",INDIRECT("'"&amp;G3953&amp;"'!"&amp;H3953),"")</f>
        <v/>
      </c>
      <c r="G3953" s="560"/>
      <c r="H3953" s="893"/>
      <c r="I3953" s="931"/>
      <c r="J3953" s="931"/>
      <c r="K3953" s="931"/>
      <c r="L3953" s="920"/>
      <c r="M3953" s="920"/>
      <c r="N3953" s="920"/>
      <c r="S3953" s="919"/>
    </row>
    <row r="3954" spans="1:19" ht="12.75" customHeight="1" x14ac:dyDescent="0.15">
      <c r="A3954" s="935">
        <v>3949</v>
      </c>
      <c r="B3954" s="919"/>
      <c r="C3954" s="920"/>
      <c r="D3954" s="931"/>
      <c r="E3954" s="893" t="b">
        <f t="shared" ca="1" si="160"/>
        <v>1</v>
      </c>
      <c r="F3954" s="893" t="str">
        <f t="array" aca="1" ref="F3954" ca="1">IF(G3954&lt;&gt;"",INDIRECT("'"&amp;G3954&amp;"'!"&amp;H3954),"")</f>
        <v/>
      </c>
      <c r="G3954" s="560"/>
      <c r="H3954" s="893"/>
      <c r="I3954" s="931"/>
      <c r="J3954" s="931"/>
      <c r="K3954" s="931"/>
      <c r="L3954" s="920"/>
      <c r="M3954" s="920"/>
      <c r="N3954" s="920"/>
      <c r="S3954" s="919"/>
    </row>
    <row r="3955" spans="1:19" ht="12.75" customHeight="1" x14ac:dyDescent="0.15">
      <c r="A3955" s="935">
        <v>3950</v>
      </c>
      <c r="B3955" s="919"/>
      <c r="C3955" s="920"/>
      <c r="D3955" s="931"/>
      <c r="E3955" s="893" t="b">
        <f t="shared" ca="1" si="160"/>
        <v>1</v>
      </c>
      <c r="F3955" s="893" t="str">
        <f t="array" aca="1" ref="F3955" ca="1">IF(G3955&lt;&gt;"",INDIRECT("'"&amp;G3955&amp;"'!"&amp;H3955),"")</f>
        <v/>
      </c>
      <c r="G3955" s="560"/>
      <c r="H3955" s="893"/>
      <c r="I3955" s="931"/>
      <c r="J3955" s="931"/>
      <c r="K3955" s="931"/>
      <c r="L3955" s="920"/>
      <c r="M3955" s="920"/>
      <c r="N3955" s="920"/>
      <c r="S3955" s="919"/>
    </row>
    <row r="3956" spans="1:19" ht="12.75" customHeight="1" x14ac:dyDescent="0.15">
      <c r="A3956" s="935">
        <v>3951</v>
      </c>
      <c r="B3956" s="919"/>
      <c r="C3956" s="920"/>
      <c r="D3956" s="931"/>
      <c r="E3956" s="893" t="b">
        <f t="shared" ca="1" si="160"/>
        <v>1</v>
      </c>
      <c r="F3956" s="893" t="str">
        <f t="array" aca="1" ref="F3956" ca="1">IF(G3956&lt;&gt;"",INDIRECT("'"&amp;G3956&amp;"'!"&amp;H3956),"")</f>
        <v/>
      </c>
      <c r="G3956" s="560"/>
      <c r="H3956" s="893"/>
      <c r="I3956" s="931"/>
      <c r="J3956" s="931"/>
      <c r="K3956" s="931"/>
      <c r="L3956" s="920"/>
      <c r="M3956" s="920"/>
      <c r="N3956" s="920"/>
      <c r="S3956" s="919"/>
    </row>
    <row r="3957" spans="1:19" ht="12.75" customHeight="1" x14ac:dyDescent="0.15">
      <c r="A3957" s="935">
        <v>3952</v>
      </c>
      <c r="B3957" s="919"/>
      <c r="C3957" s="920"/>
      <c r="D3957" s="931"/>
      <c r="E3957" s="893" t="b">
        <f t="shared" ca="1" si="160"/>
        <v>1</v>
      </c>
      <c r="F3957" s="893" t="str">
        <f t="array" aca="1" ref="F3957" ca="1">IF(G3957&lt;&gt;"",INDIRECT("'"&amp;G3957&amp;"'!"&amp;H3957),"")</f>
        <v/>
      </c>
      <c r="G3957" s="560"/>
      <c r="H3957" s="893"/>
      <c r="I3957" s="931"/>
      <c r="J3957" s="931"/>
      <c r="K3957" s="931"/>
      <c r="L3957" s="920"/>
      <c r="M3957" s="920"/>
      <c r="N3957" s="920"/>
      <c r="S3957" s="919"/>
    </row>
    <row r="3958" spans="1:19" ht="12.75" customHeight="1" x14ac:dyDescent="0.15">
      <c r="A3958" s="935">
        <v>3953</v>
      </c>
      <c r="B3958" s="919"/>
      <c r="C3958" s="920"/>
      <c r="D3958" s="931"/>
      <c r="E3958" s="893" t="b">
        <f t="shared" ca="1" si="160"/>
        <v>1</v>
      </c>
      <c r="F3958" s="893" t="str">
        <f t="array" aca="1" ref="F3958" ca="1">IF(G3958&lt;&gt;"",INDIRECT("'"&amp;G3958&amp;"'!"&amp;H3958),"")</f>
        <v/>
      </c>
      <c r="G3958" s="560"/>
      <c r="H3958" s="893"/>
      <c r="I3958" s="931"/>
      <c r="J3958" s="931"/>
      <c r="K3958" s="931"/>
      <c r="L3958" s="920"/>
      <c r="M3958" s="920"/>
      <c r="N3958" s="920"/>
      <c r="S3958" s="919"/>
    </row>
    <row r="3959" spans="1:19" ht="12.75" customHeight="1" x14ac:dyDescent="0.15">
      <c r="A3959" s="935">
        <v>3954</v>
      </c>
      <c r="B3959" s="919"/>
      <c r="C3959" s="920"/>
      <c r="D3959" s="931"/>
      <c r="E3959" s="893" t="b">
        <f t="shared" ca="1" si="160"/>
        <v>1</v>
      </c>
      <c r="F3959" s="893" t="str">
        <f t="array" aca="1" ref="F3959" ca="1">IF(G3959&lt;&gt;"",INDIRECT("'"&amp;G3959&amp;"'!"&amp;H3959),"")</f>
        <v/>
      </c>
      <c r="G3959" s="560"/>
      <c r="H3959" s="893"/>
      <c r="I3959" s="931"/>
      <c r="J3959" s="931"/>
      <c r="K3959" s="931"/>
      <c r="L3959" s="920"/>
      <c r="M3959" s="920"/>
      <c r="N3959" s="920"/>
      <c r="S3959" s="919"/>
    </row>
    <row r="3960" spans="1:19" ht="12.75" customHeight="1" x14ac:dyDescent="0.15">
      <c r="A3960" s="935">
        <v>3955</v>
      </c>
      <c r="B3960" s="919"/>
      <c r="C3960" s="920"/>
      <c r="D3960" s="931"/>
      <c r="E3960" s="893" t="b">
        <f t="shared" ca="1" si="160"/>
        <v>1</v>
      </c>
      <c r="F3960" s="893" t="str">
        <f t="array" aca="1" ref="F3960" ca="1">IF(G3960&lt;&gt;"",INDIRECT("'"&amp;G3960&amp;"'!"&amp;H3960),"")</f>
        <v/>
      </c>
      <c r="G3960" s="560"/>
      <c r="H3960" s="893"/>
      <c r="I3960" s="931"/>
      <c r="J3960" s="931"/>
      <c r="K3960" s="931"/>
      <c r="L3960" s="920"/>
      <c r="M3960" s="920"/>
      <c r="N3960" s="920"/>
      <c r="S3960" s="919"/>
    </row>
    <row r="3961" spans="1:19" ht="12.75" customHeight="1" x14ac:dyDescent="0.15">
      <c r="A3961" s="935">
        <v>3956</v>
      </c>
      <c r="B3961" s="919"/>
      <c r="C3961" s="920"/>
      <c r="D3961" s="931"/>
      <c r="E3961" s="893" t="b">
        <f t="shared" ca="1" si="160"/>
        <v>1</v>
      </c>
      <c r="F3961" s="893" t="str">
        <f t="array" aca="1" ref="F3961" ca="1">IF(G3961&lt;&gt;"",INDIRECT("'"&amp;G3961&amp;"'!"&amp;H3961),"")</f>
        <v/>
      </c>
      <c r="G3961" s="560"/>
      <c r="H3961" s="893"/>
      <c r="I3961" s="931"/>
      <c r="J3961" s="931"/>
      <c r="K3961" s="931"/>
      <c r="L3961" s="920"/>
      <c r="M3961" s="920"/>
      <c r="N3961" s="920"/>
      <c r="S3961" s="919"/>
    </row>
    <row r="3962" spans="1:19" ht="12.75" customHeight="1" x14ac:dyDescent="0.15">
      <c r="A3962" s="935">
        <v>3957</v>
      </c>
      <c r="B3962" s="919"/>
      <c r="C3962" s="920"/>
      <c r="D3962" s="931"/>
      <c r="E3962" s="893" t="b">
        <f t="shared" ca="1" si="160"/>
        <v>1</v>
      </c>
      <c r="F3962" s="893" t="str">
        <f t="array" aca="1" ref="F3962" ca="1">IF(G3962&lt;&gt;"",INDIRECT("'"&amp;G3962&amp;"'!"&amp;H3962),"")</f>
        <v/>
      </c>
      <c r="G3962" s="560"/>
      <c r="H3962" s="893"/>
      <c r="I3962" s="931"/>
      <c r="J3962" s="931"/>
      <c r="K3962" s="931"/>
      <c r="L3962" s="920"/>
      <c r="M3962" s="920"/>
      <c r="N3962" s="920"/>
      <c r="S3962" s="919"/>
    </row>
    <row r="3963" spans="1:19" ht="12.75" customHeight="1" x14ac:dyDescent="0.15">
      <c r="A3963" s="935">
        <v>3958</v>
      </c>
      <c r="B3963" s="919"/>
      <c r="C3963" s="920"/>
      <c r="D3963" s="931"/>
      <c r="E3963" s="893" t="b">
        <f t="shared" ca="1" si="160"/>
        <v>1</v>
      </c>
      <c r="F3963" s="893" t="str">
        <f t="array" aca="1" ref="F3963" ca="1">IF(G3963&lt;&gt;"",INDIRECT("'"&amp;G3963&amp;"'!"&amp;H3963),"")</f>
        <v/>
      </c>
      <c r="G3963" s="560"/>
      <c r="H3963" s="893"/>
      <c r="I3963" s="931"/>
      <c r="J3963" s="931"/>
      <c r="K3963" s="931"/>
      <c r="L3963" s="920"/>
      <c r="M3963" s="920"/>
      <c r="N3963" s="920"/>
      <c r="S3963" s="919"/>
    </row>
    <row r="3964" spans="1:19" ht="12.75" customHeight="1" x14ac:dyDescent="0.15">
      <c r="A3964" s="935">
        <v>3959</v>
      </c>
      <c r="B3964" s="919"/>
      <c r="C3964" s="920"/>
      <c r="D3964" s="931"/>
      <c r="E3964" s="893" t="b">
        <f t="shared" ca="1" si="160"/>
        <v>1</v>
      </c>
      <c r="F3964" s="893" t="str">
        <f t="array" aca="1" ref="F3964" ca="1">IF(G3964&lt;&gt;"",INDIRECT("'"&amp;G3964&amp;"'!"&amp;H3964),"")</f>
        <v/>
      </c>
      <c r="G3964" s="560"/>
      <c r="H3964" s="893"/>
      <c r="I3964" s="931"/>
      <c r="J3964" s="931"/>
      <c r="K3964" s="931"/>
      <c r="L3964" s="920"/>
      <c r="M3964" s="920"/>
      <c r="N3964" s="920"/>
      <c r="S3964" s="919"/>
    </row>
    <row r="3965" spans="1:19" ht="12.75" customHeight="1" x14ac:dyDescent="0.15">
      <c r="A3965" s="935">
        <v>3960</v>
      </c>
      <c r="B3965" s="919"/>
      <c r="C3965" s="920"/>
      <c r="D3965" s="931"/>
      <c r="E3965" s="893" t="b">
        <f t="shared" ca="1" si="160"/>
        <v>1</v>
      </c>
      <c r="F3965" s="893" t="str">
        <f t="array" aca="1" ref="F3965" ca="1">IF(G3965&lt;&gt;"",INDIRECT("'"&amp;G3965&amp;"'!"&amp;H3965),"")</f>
        <v/>
      </c>
      <c r="G3965" s="560"/>
      <c r="H3965" s="893"/>
      <c r="I3965" s="931"/>
      <c r="J3965" s="931"/>
      <c r="K3965" s="931"/>
      <c r="L3965" s="920"/>
      <c r="M3965" s="920"/>
      <c r="N3965" s="920"/>
      <c r="S3965" s="919"/>
    </row>
    <row r="3966" spans="1:19" ht="12.75" customHeight="1" x14ac:dyDescent="0.15">
      <c r="A3966" s="935">
        <v>3961</v>
      </c>
      <c r="B3966" s="919"/>
      <c r="C3966" s="920"/>
      <c r="D3966" s="931"/>
      <c r="E3966" s="893" t="b">
        <f t="shared" ca="1" si="160"/>
        <v>1</v>
      </c>
      <c r="F3966" s="893" t="str">
        <f t="array" aca="1" ref="F3966" ca="1">IF(G3966&lt;&gt;"",INDIRECT("'"&amp;G3966&amp;"'!"&amp;H3966),"")</f>
        <v/>
      </c>
      <c r="G3966" s="560"/>
      <c r="H3966" s="893"/>
      <c r="I3966" s="931"/>
      <c r="J3966" s="931"/>
      <c r="K3966" s="931"/>
      <c r="L3966" s="920"/>
      <c r="M3966" s="920"/>
      <c r="N3966" s="920"/>
      <c r="S3966" s="919"/>
    </row>
    <row r="3967" spans="1:19" ht="12.75" customHeight="1" x14ac:dyDescent="0.15">
      <c r="A3967" s="935">
        <v>3962</v>
      </c>
      <c r="B3967" s="919"/>
      <c r="C3967" s="920"/>
      <c r="D3967" s="931"/>
      <c r="E3967" s="893" t="b">
        <f t="shared" ca="1" si="160"/>
        <v>1</v>
      </c>
      <c r="F3967" s="893" t="str">
        <f t="array" aca="1" ref="F3967" ca="1">IF(G3967&lt;&gt;"",INDIRECT("'"&amp;G3967&amp;"'!"&amp;H3967),"")</f>
        <v/>
      </c>
      <c r="G3967" s="560"/>
      <c r="H3967" s="893"/>
      <c r="I3967" s="931"/>
      <c r="J3967" s="931"/>
      <c r="K3967" s="931"/>
      <c r="L3967" s="920"/>
      <c r="M3967" s="920"/>
      <c r="N3967" s="920"/>
      <c r="S3967" s="919"/>
    </row>
    <row r="3968" spans="1:19" ht="12.75" customHeight="1" x14ac:dyDescent="0.15">
      <c r="A3968" s="935">
        <v>3963</v>
      </c>
      <c r="B3968" s="919"/>
      <c r="C3968" s="920"/>
      <c r="D3968" s="931"/>
      <c r="E3968" s="893" t="b">
        <f t="shared" ca="1" si="160"/>
        <v>1</v>
      </c>
      <c r="F3968" s="893" t="str">
        <f t="array" aca="1" ref="F3968" ca="1">IF(G3968&lt;&gt;"",INDIRECT("'"&amp;G3968&amp;"'!"&amp;H3968),"")</f>
        <v/>
      </c>
      <c r="G3968" s="560"/>
      <c r="H3968" s="893"/>
      <c r="I3968" s="931"/>
      <c r="J3968" s="931"/>
      <c r="K3968" s="931"/>
      <c r="L3968" s="920"/>
      <c r="M3968" s="920"/>
      <c r="N3968" s="920"/>
      <c r="S3968" s="919"/>
    </row>
    <row r="3969" spans="1:19" ht="12.75" customHeight="1" x14ac:dyDescent="0.15">
      <c r="A3969" s="935">
        <v>3964</v>
      </c>
      <c r="B3969" s="919"/>
      <c r="C3969" s="920"/>
      <c r="D3969" s="931"/>
      <c r="E3969" s="893" t="b">
        <f t="shared" ca="1" si="160"/>
        <v>1</v>
      </c>
      <c r="F3969" s="893" t="str">
        <f t="array" aca="1" ref="F3969" ca="1">IF(G3969&lt;&gt;"",INDIRECT("'"&amp;G3969&amp;"'!"&amp;H3969),"")</f>
        <v/>
      </c>
      <c r="G3969" s="560"/>
      <c r="H3969" s="893"/>
      <c r="I3969" s="931"/>
      <c r="J3969" s="931"/>
      <c r="K3969" s="931"/>
      <c r="L3969" s="920"/>
      <c r="M3969" s="920"/>
      <c r="N3969" s="920"/>
      <c r="S3969" s="919"/>
    </row>
    <row r="3970" spans="1:19" ht="12.75" customHeight="1" x14ac:dyDescent="0.15">
      <c r="A3970" s="935">
        <v>3965</v>
      </c>
      <c r="B3970" s="919"/>
      <c r="C3970" s="920"/>
      <c r="D3970" s="931"/>
      <c r="E3970" s="893" t="b">
        <f t="shared" ca="1" si="160"/>
        <v>1</v>
      </c>
      <c r="F3970" s="893" t="str">
        <f t="array" aca="1" ref="F3970" ca="1">IF(G3970&lt;&gt;"",INDIRECT("'"&amp;G3970&amp;"'!"&amp;H3970),"")</f>
        <v/>
      </c>
      <c r="G3970" s="560"/>
      <c r="H3970" s="893"/>
      <c r="I3970" s="931"/>
      <c r="J3970" s="931"/>
      <c r="K3970" s="931"/>
      <c r="L3970" s="920"/>
      <c r="M3970" s="920"/>
      <c r="N3970" s="920"/>
      <c r="S3970" s="919"/>
    </row>
    <row r="3971" spans="1:19" ht="12.75" customHeight="1" x14ac:dyDescent="0.15">
      <c r="A3971" s="935">
        <v>3966</v>
      </c>
      <c r="B3971" s="919"/>
      <c r="C3971" s="920"/>
      <c r="D3971" s="931"/>
      <c r="E3971" s="893" t="b">
        <f t="shared" ca="1" si="160"/>
        <v>1</v>
      </c>
      <c r="F3971" s="893" t="str">
        <f t="array" aca="1" ref="F3971" ca="1">IF(G3971&lt;&gt;"",INDIRECT("'"&amp;G3971&amp;"'!"&amp;H3971),"")</f>
        <v/>
      </c>
      <c r="G3971" s="560"/>
      <c r="H3971" s="893"/>
      <c r="I3971" s="931"/>
      <c r="J3971" s="931"/>
      <c r="K3971" s="931"/>
      <c r="L3971" s="920"/>
      <c r="M3971" s="920"/>
      <c r="N3971" s="920"/>
      <c r="S3971" s="919"/>
    </row>
    <row r="3972" spans="1:19" ht="12.75" customHeight="1" x14ac:dyDescent="0.15">
      <c r="A3972" s="935">
        <v>3967</v>
      </c>
      <c r="B3972" s="919"/>
      <c r="C3972" s="920"/>
      <c r="D3972" s="931"/>
      <c r="E3972" s="893" t="b">
        <f t="shared" ca="1" si="160"/>
        <v>1</v>
      </c>
      <c r="F3972" s="893" t="str">
        <f t="array" aca="1" ref="F3972" ca="1">IF(G3972&lt;&gt;"",INDIRECT("'"&amp;G3972&amp;"'!"&amp;H3972),"")</f>
        <v/>
      </c>
      <c r="G3972" s="560"/>
      <c r="H3972" s="893"/>
      <c r="I3972" s="931"/>
      <c r="J3972" s="931"/>
      <c r="K3972" s="931"/>
      <c r="L3972" s="920"/>
      <c r="M3972" s="920"/>
      <c r="N3972" s="920"/>
      <c r="S3972" s="919"/>
    </row>
    <row r="3973" spans="1:19" ht="12.75" customHeight="1" x14ac:dyDescent="0.15">
      <c r="A3973" s="935">
        <v>3968</v>
      </c>
      <c r="B3973" s="919"/>
      <c r="C3973" s="920"/>
      <c r="D3973" s="931"/>
      <c r="E3973" s="893" t="b">
        <f t="shared" ca="1" si="160"/>
        <v>1</v>
      </c>
      <c r="F3973" s="893" t="str">
        <f t="array" aca="1" ref="F3973" ca="1">IF(G3973&lt;&gt;"",INDIRECT("'"&amp;G3973&amp;"'!"&amp;H3973),"")</f>
        <v/>
      </c>
      <c r="G3973" s="560"/>
      <c r="H3973" s="893"/>
      <c r="I3973" s="931"/>
      <c r="J3973" s="931"/>
      <c r="K3973" s="931"/>
      <c r="L3973" s="920"/>
      <c r="M3973" s="920"/>
      <c r="N3973" s="920"/>
      <c r="S3973" s="919"/>
    </row>
    <row r="3974" spans="1:19" ht="12.75" customHeight="1" x14ac:dyDescent="0.15">
      <c r="A3974" s="935">
        <v>3969</v>
      </c>
      <c r="B3974" s="919"/>
      <c r="C3974" s="920"/>
      <c r="D3974" s="931"/>
      <c r="E3974" s="893" t="b">
        <f t="shared" ca="1" si="160"/>
        <v>1</v>
      </c>
      <c r="F3974" s="893" t="str">
        <f t="array" aca="1" ref="F3974" ca="1">IF(G3974&lt;&gt;"",INDIRECT("'"&amp;G3974&amp;"'!"&amp;H3974),"")</f>
        <v/>
      </c>
      <c r="G3974" s="560"/>
      <c r="H3974" s="893"/>
      <c r="I3974" s="931"/>
      <c r="J3974" s="931"/>
      <c r="K3974" s="931"/>
      <c r="L3974" s="920"/>
      <c r="M3974" s="920"/>
      <c r="N3974" s="920"/>
      <c r="S3974" s="919"/>
    </row>
    <row r="3975" spans="1:19" ht="12.75" customHeight="1" x14ac:dyDescent="0.15">
      <c r="A3975" s="935">
        <v>3970</v>
      </c>
      <c r="B3975" s="919"/>
      <c r="C3975" s="920"/>
      <c r="D3975" s="931"/>
      <c r="E3975" s="893" t="b">
        <f t="shared" ca="1" si="160"/>
        <v>1</v>
      </c>
      <c r="F3975" s="893" t="str">
        <f t="array" aca="1" ref="F3975" ca="1">IF(G3975&lt;&gt;"",INDIRECT("'"&amp;G3975&amp;"'!"&amp;H3975),"")</f>
        <v/>
      </c>
      <c r="G3975" s="560"/>
      <c r="H3975" s="893"/>
      <c r="I3975" s="931"/>
      <c r="J3975" s="931"/>
      <c r="K3975" s="931"/>
      <c r="L3975" s="920"/>
      <c r="M3975" s="920"/>
      <c r="N3975" s="920"/>
      <c r="S3975" s="919"/>
    </row>
    <row r="3976" spans="1:19" ht="12.75" customHeight="1" x14ac:dyDescent="0.15">
      <c r="A3976" s="935">
        <v>3971</v>
      </c>
      <c r="B3976" s="919"/>
      <c r="C3976" s="920"/>
      <c r="D3976" s="931"/>
      <c r="E3976" s="893" t="b">
        <f t="shared" ca="1" si="160"/>
        <v>1</v>
      </c>
      <c r="F3976" s="893" t="str">
        <f t="array" aca="1" ref="F3976" ca="1">IF(G3976&lt;&gt;"",INDIRECT("'"&amp;G3976&amp;"'!"&amp;H3976),"")</f>
        <v/>
      </c>
      <c r="G3976" s="560"/>
      <c r="H3976" s="893"/>
      <c r="I3976" s="931"/>
      <c r="J3976" s="931"/>
      <c r="K3976" s="931"/>
      <c r="L3976" s="920"/>
      <c r="M3976" s="920"/>
      <c r="N3976" s="920"/>
      <c r="S3976" s="919"/>
    </row>
    <row r="3977" spans="1:19" ht="12.75" customHeight="1" x14ac:dyDescent="0.15">
      <c r="A3977" s="935">
        <v>3972</v>
      </c>
      <c r="B3977" s="919"/>
      <c r="C3977" s="920"/>
      <c r="D3977" s="931"/>
      <c r="E3977" s="893" t="b">
        <f t="shared" ca="1" si="160"/>
        <v>1</v>
      </c>
      <c r="F3977" s="893" t="str">
        <f t="array" aca="1" ref="F3977" ca="1">IF(G3977&lt;&gt;"",INDIRECT("'"&amp;G3977&amp;"'!"&amp;H3977),"")</f>
        <v/>
      </c>
      <c r="G3977" s="560"/>
      <c r="H3977" s="893"/>
      <c r="I3977" s="931"/>
      <c r="J3977" s="931"/>
      <c r="K3977" s="931"/>
      <c r="L3977" s="920"/>
      <c r="M3977" s="920"/>
      <c r="N3977" s="920"/>
      <c r="S3977" s="919"/>
    </row>
    <row r="3978" spans="1:19" ht="12.75" customHeight="1" x14ac:dyDescent="0.15">
      <c r="A3978" s="935">
        <v>3973</v>
      </c>
      <c r="B3978" s="919"/>
      <c r="C3978" s="920"/>
      <c r="D3978" s="931"/>
      <c r="E3978" s="893" t="b">
        <f t="shared" ca="1" si="160"/>
        <v>1</v>
      </c>
      <c r="F3978" s="893" t="str">
        <f t="array" aca="1" ref="F3978" ca="1">IF(G3978&lt;&gt;"",INDIRECT("'"&amp;G3978&amp;"'!"&amp;H3978),"")</f>
        <v/>
      </c>
      <c r="G3978" s="560"/>
      <c r="H3978" s="893"/>
      <c r="I3978" s="931"/>
      <c r="J3978" s="931"/>
      <c r="K3978" s="931"/>
      <c r="L3978" s="920"/>
      <c r="M3978" s="920"/>
      <c r="N3978" s="920"/>
      <c r="S3978" s="919"/>
    </row>
    <row r="3979" spans="1:19" ht="12.75" customHeight="1" x14ac:dyDescent="0.15">
      <c r="A3979" s="935">
        <v>3974</v>
      </c>
      <c r="B3979" s="919"/>
      <c r="C3979" s="920"/>
      <c r="D3979" s="931"/>
      <c r="E3979" s="893" t="b">
        <f t="shared" ca="1" si="160"/>
        <v>1</v>
      </c>
      <c r="F3979" s="893" t="str">
        <f t="array" aca="1" ref="F3979" ca="1">IF(G3979&lt;&gt;"",INDIRECT("'"&amp;G3979&amp;"'!"&amp;H3979),"")</f>
        <v/>
      </c>
      <c r="G3979" s="560"/>
      <c r="H3979" s="893"/>
      <c r="I3979" s="931"/>
      <c r="J3979" s="931"/>
      <c r="K3979" s="931"/>
      <c r="L3979" s="920"/>
      <c r="M3979" s="920"/>
      <c r="N3979" s="920"/>
      <c r="S3979" s="919"/>
    </row>
    <row r="3980" spans="1:19" ht="12.75" customHeight="1" x14ac:dyDescent="0.15">
      <c r="A3980" s="935">
        <v>3975</v>
      </c>
      <c r="B3980" s="919"/>
      <c r="C3980" s="920"/>
      <c r="D3980" s="931"/>
      <c r="E3980" s="893" t="b">
        <f t="shared" ca="1" si="160"/>
        <v>1</v>
      </c>
      <c r="F3980" s="893" t="str">
        <f t="array" aca="1" ref="F3980" ca="1">IF(G3980&lt;&gt;"",INDIRECT("'"&amp;G3980&amp;"'!"&amp;H3980),"")</f>
        <v/>
      </c>
      <c r="G3980" s="560"/>
      <c r="H3980" s="893"/>
      <c r="I3980" s="931"/>
      <c r="J3980" s="931"/>
      <c r="K3980" s="931"/>
      <c r="L3980" s="920"/>
      <c r="M3980" s="920"/>
      <c r="N3980" s="920"/>
      <c r="S3980" s="919"/>
    </row>
    <row r="3981" spans="1:19" ht="12.75" customHeight="1" x14ac:dyDescent="0.15">
      <c r="A3981" s="935">
        <v>3976</v>
      </c>
      <c r="B3981" s="919"/>
      <c r="C3981" s="920"/>
      <c r="D3981" s="931"/>
      <c r="E3981" s="893" t="b">
        <f t="shared" ca="1" si="160"/>
        <v>1</v>
      </c>
      <c r="F3981" s="893" t="str">
        <f t="array" aca="1" ref="F3981" ca="1">IF(G3981&lt;&gt;"",INDIRECT("'"&amp;G3981&amp;"'!"&amp;H3981),"")</f>
        <v/>
      </c>
      <c r="G3981" s="560"/>
      <c r="H3981" s="893"/>
      <c r="I3981" s="931"/>
      <c r="J3981" s="931"/>
      <c r="K3981" s="931"/>
      <c r="L3981" s="920"/>
      <c r="M3981" s="920"/>
      <c r="N3981" s="920"/>
      <c r="S3981" s="919"/>
    </row>
    <row r="3982" spans="1:19" ht="12.75" customHeight="1" x14ac:dyDescent="0.15">
      <c r="A3982" s="935">
        <v>3977</v>
      </c>
      <c r="B3982" s="919"/>
      <c r="C3982" s="920"/>
      <c r="D3982" s="931"/>
      <c r="E3982" s="893" t="b">
        <f t="shared" ca="1" si="160"/>
        <v>1</v>
      </c>
      <c r="F3982" s="893" t="str">
        <f t="array" aca="1" ref="F3982" ca="1">IF(G3982&lt;&gt;"",INDIRECT("'"&amp;G3982&amp;"'!"&amp;H3982),"")</f>
        <v/>
      </c>
      <c r="G3982" s="560"/>
      <c r="H3982" s="893"/>
      <c r="I3982" s="931"/>
      <c r="J3982" s="931"/>
      <c r="K3982" s="931"/>
      <c r="L3982" s="920"/>
      <c r="M3982" s="920"/>
      <c r="N3982" s="920"/>
      <c r="S3982" s="919"/>
    </row>
    <row r="3983" spans="1:19" ht="12.75" customHeight="1" x14ac:dyDescent="0.15">
      <c r="A3983" s="935">
        <v>3978</v>
      </c>
      <c r="B3983" s="919"/>
      <c r="C3983" s="920"/>
      <c r="D3983" s="931"/>
      <c r="E3983" s="893" t="b">
        <f t="shared" ca="1" si="160"/>
        <v>1</v>
      </c>
      <c r="F3983" s="893" t="str">
        <f t="array" aca="1" ref="F3983" ca="1">IF(G3983&lt;&gt;"",INDIRECT("'"&amp;G3983&amp;"'!"&amp;H3983),"")</f>
        <v/>
      </c>
      <c r="G3983" s="560"/>
      <c r="H3983" s="893"/>
      <c r="I3983" s="931"/>
      <c r="J3983" s="931"/>
      <c r="K3983" s="931"/>
      <c r="L3983" s="920"/>
      <c r="M3983" s="920"/>
      <c r="N3983" s="920"/>
      <c r="S3983" s="919"/>
    </row>
    <row r="3984" spans="1:19" ht="12.75" customHeight="1" x14ac:dyDescent="0.15">
      <c r="A3984" s="935">
        <v>3979</v>
      </c>
      <c r="B3984" s="919"/>
      <c r="C3984" s="920"/>
      <c r="D3984" s="931"/>
      <c r="E3984" s="893" t="b">
        <f t="shared" ca="1" si="160"/>
        <v>1</v>
      </c>
      <c r="F3984" s="893" t="str">
        <f t="array" aca="1" ref="F3984" ca="1">IF(G3984&lt;&gt;"",INDIRECT("'"&amp;G3984&amp;"'!"&amp;H3984),"")</f>
        <v/>
      </c>
      <c r="G3984" s="560"/>
      <c r="H3984" s="893"/>
      <c r="I3984" s="931"/>
      <c r="J3984" s="931"/>
      <c r="K3984" s="931"/>
      <c r="L3984" s="920"/>
      <c r="M3984" s="920"/>
      <c r="N3984" s="920"/>
      <c r="S3984" s="919"/>
    </row>
    <row r="3985" spans="1:19" ht="12.75" customHeight="1" x14ac:dyDescent="0.15">
      <c r="A3985" s="935">
        <v>3980</v>
      </c>
      <c r="B3985" s="919"/>
      <c r="C3985" s="920"/>
      <c r="D3985" s="931"/>
      <c r="E3985" s="893" t="b">
        <f t="shared" ca="1" si="160"/>
        <v>1</v>
      </c>
      <c r="F3985" s="893" t="str">
        <f t="array" aca="1" ref="F3985" ca="1">IF(G3985&lt;&gt;"",INDIRECT("'"&amp;G3985&amp;"'!"&amp;H3985),"")</f>
        <v/>
      </c>
      <c r="G3985" s="560"/>
      <c r="H3985" s="893"/>
      <c r="I3985" s="931"/>
      <c r="J3985" s="931"/>
      <c r="K3985" s="931"/>
      <c r="L3985" s="920"/>
      <c r="M3985" s="920"/>
      <c r="N3985" s="920"/>
      <c r="S3985" s="919"/>
    </row>
    <row r="3986" spans="1:19" ht="12.75" customHeight="1" x14ac:dyDescent="0.15">
      <c r="A3986" s="935">
        <v>3981</v>
      </c>
      <c r="B3986" s="919"/>
      <c r="C3986" s="920"/>
      <c r="D3986" s="931"/>
      <c r="E3986" s="893" t="b">
        <f t="shared" ca="1" si="160"/>
        <v>1</v>
      </c>
      <c r="F3986" s="893" t="str">
        <f t="array" aca="1" ref="F3986" ca="1">IF(G3986&lt;&gt;"",INDIRECT("'"&amp;G3986&amp;"'!"&amp;H3986),"")</f>
        <v/>
      </c>
      <c r="G3986" s="560"/>
      <c r="H3986" s="893"/>
      <c r="I3986" s="931"/>
      <c r="J3986" s="931"/>
      <c r="K3986" s="931"/>
      <c r="L3986" s="920"/>
      <c r="M3986" s="920"/>
      <c r="N3986" s="920"/>
      <c r="S3986" s="919"/>
    </row>
    <row r="3987" spans="1:19" ht="12.75" customHeight="1" x14ac:dyDescent="0.15">
      <c r="A3987" s="935">
        <v>3982</v>
      </c>
      <c r="B3987" s="919"/>
      <c r="C3987" s="920"/>
      <c r="D3987" s="931"/>
      <c r="E3987" s="893" t="b">
        <f t="shared" ca="1" si="160"/>
        <v>1</v>
      </c>
      <c r="F3987" s="893" t="str">
        <f t="array" aca="1" ref="F3987" ca="1">IF(G3987&lt;&gt;"",INDIRECT("'"&amp;G3987&amp;"'!"&amp;H3987),"")</f>
        <v/>
      </c>
      <c r="G3987" s="560"/>
      <c r="H3987" s="893"/>
      <c r="I3987" s="931"/>
      <c r="J3987" s="931"/>
      <c r="K3987" s="931"/>
      <c r="L3987" s="920"/>
      <c r="M3987" s="920"/>
      <c r="N3987" s="920"/>
      <c r="S3987" s="919"/>
    </row>
    <row r="3988" spans="1:19" ht="12.75" customHeight="1" x14ac:dyDescent="0.15">
      <c r="A3988" s="935">
        <v>3983</v>
      </c>
      <c r="B3988" s="919"/>
      <c r="C3988" s="920"/>
      <c r="D3988" s="931"/>
      <c r="E3988" s="893" t="b">
        <f t="shared" ca="1" si="160"/>
        <v>1</v>
      </c>
      <c r="F3988" s="893" t="str">
        <f t="array" aca="1" ref="F3988" ca="1">IF(G3988&lt;&gt;"",INDIRECT("'"&amp;G3988&amp;"'!"&amp;H3988),"")</f>
        <v/>
      </c>
      <c r="G3988" s="560"/>
      <c r="H3988" s="893"/>
      <c r="I3988" s="931"/>
      <c r="J3988" s="931"/>
      <c r="K3988" s="931"/>
      <c r="L3988" s="920"/>
      <c r="M3988" s="920"/>
      <c r="N3988" s="920"/>
      <c r="S3988" s="919"/>
    </row>
    <row r="3989" spans="1:19" ht="12.75" customHeight="1" x14ac:dyDescent="0.15">
      <c r="A3989" s="935">
        <v>3984</v>
      </c>
      <c r="B3989" s="919"/>
      <c r="C3989" s="920"/>
      <c r="D3989" s="931"/>
      <c r="E3989" s="893" t="b">
        <f t="shared" ca="1" si="160"/>
        <v>1</v>
      </c>
      <c r="F3989" s="893" t="str">
        <f t="array" aca="1" ref="F3989" ca="1">IF(G3989&lt;&gt;"",INDIRECT("'"&amp;G3989&amp;"'!"&amp;H3989),"")</f>
        <v/>
      </c>
      <c r="G3989" s="560"/>
      <c r="H3989" s="893"/>
      <c r="I3989" s="931"/>
      <c r="J3989" s="931"/>
      <c r="K3989" s="931"/>
      <c r="L3989" s="920"/>
      <c r="M3989" s="920"/>
      <c r="N3989" s="920"/>
      <c r="S3989" s="919"/>
    </row>
    <row r="3990" spans="1:19" ht="12.75" customHeight="1" x14ac:dyDescent="0.15">
      <c r="A3990" s="935">
        <v>3985</v>
      </c>
      <c r="B3990" s="919"/>
      <c r="C3990" s="920"/>
      <c r="D3990" s="931"/>
      <c r="E3990" s="893" t="b">
        <f t="shared" ca="1" si="160"/>
        <v>1</v>
      </c>
      <c r="F3990" s="893" t="str">
        <f t="array" aca="1" ref="F3990" ca="1">IF(G3990&lt;&gt;"",INDIRECT("'"&amp;G3990&amp;"'!"&amp;H3990),"")</f>
        <v/>
      </c>
      <c r="G3990" s="560"/>
      <c r="H3990" s="893"/>
      <c r="I3990" s="931"/>
      <c r="J3990" s="931"/>
      <c r="K3990" s="931"/>
      <c r="L3990" s="920"/>
      <c r="M3990" s="920"/>
      <c r="N3990" s="920"/>
      <c r="S3990" s="919"/>
    </row>
    <row r="3991" spans="1:19" ht="12.75" customHeight="1" x14ac:dyDescent="0.15">
      <c r="A3991" s="935">
        <v>3986</v>
      </c>
      <c r="B3991" s="919"/>
      <c r="C3991" s="920"/>
      <c r="D3991" s="931"/>
      <c r="E3991" s="893" t="b">
        <f t="shared" ca="1" si="160"/>
        <v>1</v>
      </c>
      <c r="F3991" s="893" t="str">
        <f t="array" aca="1" ref="F3991" ca="1">IF(G3991&lt;&gt;"",INDIRECT("'"&amp;G3991&amp;"'!"&amp;H3991),"")</f>
        <v/>
      </c>
      <c r="G3991" s="560"/>
      <c r="H3991" s="893"/>
      <c r="I3991" s="931"/>
      <c r="J3991" s="931"/>
      <c r="K3991" s="931"/>
      <c r="L3991" s="920"/>
      <c r="M3991" s="920"/>
      <c r="N3991" s="920"/>
      <c r="S3991" s="919"/>
    </row>
    <row r="3992" spans="1:19" ht="12.75" customHeight="1" x14ac:dyDescent="0.15">
      <c r="A3992" s="935">
        <v>3987</v>
      </c>
      <c r="B3992" s="919"/>
      <c r="C3992" s="920"/>
      <c r="D3992" s="931"/>
      <c r="E3992" s="893" t="b">
        <f t="shared" ca="1" si="160"/>
        <v>1</v>
      </c>
      <c r="F3992" s="893" t="str">
        <f t="array" aca="1" ref="F3992" ca="1">IF(G3992&lt;&gt;"",INDIRECT("'"&amp;G3992&amp;"'!"&amp;H3992),"")</f>
        <v/>
      </c>
      <c r="G3992" s="560"/>
      <c r="H3992" s="893"/>
      <c r="I3992" s="931"/>
      <c r="J3992" s="931"/>
      <c r="K3992" s="931"/>
      <c r="L3992" s="920"/>
      <c r="M3992" s="920"/>
      <c r="N3992" s="920"/>
      <c r="S3992" s="919"/>
    </row>
    <row r="3993" spans="1:19" ht="12.75" customHeight="1" x14ac:dyDescent="0.15">
      <c r="A3993" s="935">
        <v>3988</v>
      </c>
      <c r="B3993" s="919"/>
      <c r="C3993" s="920"/>
      <c r="D3993" s="931"/>
      <c r="E3993" s="893" t="b">
        <f t="shared" ca="1" si="160"/>
        <v>1</v>
      </c>
      <c r="F3993" s="893" t="str">
        <f t="array" aca="1" ref="F3993" ca="1">IF(G3993&lt;&gt;"",INDIRECT("'"&amp;G3993&amp;"'!"&amp;H3993),"")</f>
        <v/>
      </c>
      <c r="G3993" s="560"/>
      <c r="H3993" s="893"/>
      <c r="I3993" s="931"/>
      <c r="J3993" s="931"/>
      <c r="K3993" s="931"/>
      <c r="L3993" s="920"/>
      <c r="M3993" s="920"/>
      <c r="N3993" s="920"/>
      <c r="S3993" s="919"/>
    </row>
    <row r="3994" spans="1:19" ht="12.75" customHeight="1" x14ac:dyDescent="0.15">
      <c r="A3994" s="935">
        <v>3989</v>
      </c>
      <c r="B3994" s="919"/>
      <c r="C3994" s="920"/>
      <c r="D3994" s="931"/>
      <c r="E3994" s="893" t="b">
        <f t="shared" ca="1" si="160"/>
        <v>1</v>
      </c>
      <c r="F3994" s="893" t="str">
        <f t="array" aca="1" ref="F3994" ca="1">IF(G3994&lt;&gt;"",INDIRECT("'"&amp;G3994&amp;"'!"&amp;H3994),"")</f>
        <v/>
      </c>
      <c r="G3994" s="560"/>
      <c r="H3994" s="893"/>
      <c r="I3994" s="931"/>
      <c r="J3994" s="931"/>
      <c r="K3994" s="931"/>
      <c r="L3994" s="920"/>
      <c r="M3994" s="920"/>
      <c r="N3994" s="920"/>
      <c r="S3994" s="919"/>
    </row>
    <row r="3995" spans="1:19" ht="12.75" customHeight="1" x14ac:dyDescent="0.15">
      <c r="A3995" s="935">
        <v>3990</v>
      </c>
      <c r="B3995" s="919"/>
      <c r="C3995" s="920"/>
      <c r="D3995" s="931"/>
      <c r="E3995" s="893" t="b">
        <f t="shared" ca="1" si="160"/>
        <v>1</v>
      </c>
      <c r="F3995" s="893" t="str">
        <f t="array" aca="1" ref="F3995" ca="1">IF(G3995&lt;&gt;"",INDIRECT("'"&amp;G3995&amp;"'!"&amp;H3995),"")</f>
        <v/>
      </c>
      <c r="G3995" s="560"/>
      <c r="H3995" s="893"/>
      <c r="I3995" s="931"/>
      <c r="J3995" s="931"/>
      <c r="K3995" s="931"/>
      <c r="L3995" s="920"/>
      <c r="M3995" s="920"/>
      <c r="N3995" s="920"/>
      <c r="S3995" s="919"/>
    </row>
    <row r="3996" spans="1:19" ht="12.75" customHeight="1" x14ac:dyDescent="0.15">
      <c r="A3996" s="935">
        <v>3991</v>
      </c>
      <c r="B3996" s="919"/>
      <c r="C3996" s="920"/>
      <c r="D3996" s="931"/>
      <c r="E3996" s="893" t="b">
        <f t="shared" ca="1" si="160"/>
        <v>1</v>
      </c>
      <c r="F3996" s="893" t="str">
        <f t="array" aca="1" ref="F3996" ca="1">IF(G3996&lt;&gt;"",INDIRECT("'"&amp;G3996&amp;"'!"&amp;H3996),"")</f>
        <v/>
      </c>
      <c r="G3996" s="560"/>
      <c r="H3996" s="893"/>
      <c r="I3996" s="931"/>
      <c r="J3996" s="931"/>
      <c r="K3996" s="931"/>
      <c r="L3996" s="920"/>
      <c r="M3996" s="920"/>
      <c r="N3996" s="920"/>
      <c r="S3996" s="919"/>
    </row>
    <row r="3997" spans="1:19" ht="12.75" customHeight="1" x14ac:dyDescent="0.15">
      <c r="A3997" s="935">
        <v>3992</v>
      </c>
      <c r="B3997" s="919"/>
      <c r="C3997" s="920"/>
      <c r="D3997" s="931"/>
      <c r="E3997" s="893" t="b">
        <f t="shared" ca="1" si="160"/>
        <v>1</v>
      </c>
      <c r="F3997" s="893" t="str">
        <f t="array" aca="1" ref="F3997" ca="1">IF(G3997&lt;&gt;"",INDIRECT("'"&amp;G3997&amp;"'!"&amp;H3997),"")</f>
        <v/>
      </c>
      <c r="G3997" s="560"/>
      <c r="H3997" s="893"/>
      <c r="I3997" s="931"/>
      <c r="J3997" s="931"/>
      <c r="K3997" s="931"/>
      <c r="L3997" s="920"/>
      <c r="M3997" s="920"/>
      <c r="N3997" s="920"/>
      <c r="S3997" s="919"/>
    </row>
    <row r="3998" spans="1:19" ht="12.75" customHeight="1" x14ac:dyDescent="0.15">
      <c r="A3998" s="935">
        <v>3993</v>
      </c>
      <c r="B3998" s="919"/>
      <c r="C3998" s="920"/>
      <c r="D3998" s="931"/>
      <c r="E3998" s="893" t="b">
        <f t="shared" ca="1" si="160"/>
        <v>1</v>
      </c>
      <c r="F3998" s="893" t="str">
        <f t="array" aca="1" ref="F3998" ca="1">IF(G3998&lt;&gt;"",INDIRECT("'"&amp;G3998&amp;"'!"&amp;H3998),"")</f>
        <v/>
      </c>
      <c r="G3998" s="560"/>
      <c r="H3998" s="893"/>
      <c r="I3998" s="931"/>
      <c r="J3998" s="931"/>
      <c r="K3998" s="931"/>
      <c r="L3998" s="920"/>
      <c r="M3998" s="920"/>
      <c r="N3998" s="920"/>
      <c r="S3998" s="919"/>
    </row>
    <row r="3999" spans="1:19" ht="12.75" customHeight="1" x14ac:dyDescent="0.15">
      <c r="A3999" s="935">
        <v>3994</v>
      </c>
      <c r="B3999" s="919"/>
      <c r="C3999" s="920"/>
      <c r="D3999" s="931"/>
      <c r="E3999" s="893" t="b">
        <f t="shared" ca="1" si="160"/>
        <v>1</v>
      </c>
      <c r="F3999" s="893" t="str">
        <f t="array" aca="1" ref="F3999" ca="1">IF(G3999&lt;&gt;"",INDIRECT("'"&amp;G3999&amp;"'!"&amp;H3999),"")</f>
        <v/>
      </c>
      <c r="G3999" s="560"/>
      <c r="H3999" s="893"/>
      <c r="I3999" s="931"/>
      <c r="J3999" s="931"/>
      <c r="K3999" s="931"/>
      <c r="L3999" s="920"/>
      <c r="M3999" s="920"/>
      <c r="N3999" s="920"/>
      <c r="S3999" s="919"/>
    </row>
    <row r="4000" spans="1:19" ht="12.75" customHeight="1" x14ac:dyDescent="0.15">
      <c r="A4000" s="935">
        <v>3995</v>
      </c>
      <c r="B4000" s="919"/>
      <c r="C4000" s="920"/>
      <c r="D4000" s="931"/>
      <c r="E4000" s="893" t="b">
        <f t="shared" ca="1" si="160"/>
        <v>1</v>
      </c>
      <c r="F4000" s="893" t="str">
        <f t="array" aca="1" ref="F4000" ca="1">IF(G4000&lt;&gt;"",INDIRECT("'"&amp;G4000&amp;"'!"&amp;H4000),"")</f>
        <v/>
      </c>
      <c r="G4000" s="560"/>
      <c r="H4000" s="893"/>
      <c r="I4000" s="931"/>
      <c r="J4000" s="931"/>
      <c r="K4000" s="931"/>
      <c r="L4000" s="920"/>
      <c r="M4000" s="920"/>
      <c r="N4000" s="920"/>
      <c r="S4000" s="919"/>
    </row>
    <row r="4001" spans="1:19" ht="12.75" customHeight="1" x14ac:dyDescent="0.15">
      <c r="A4001" s="935">
        <v>3996</v>
      </c>
      <c r="B4001" s="919"/>
      <c r="C4001" s="920"/>
      <c r="D4001" s="931"/>
      <c r="E4001" s="893" t="b">
        <f t="shared" ca="1" si="160"/>
        <v>1</v>
      </c>
      <c r="F4001" s="893" t="str">
        <f t="array" aca="1" ref="F4001" ca="1">IF(G4001&lt;&gt;"",INDIRECT("'"&amp;G4001&amp;"'!"&amp;H4001),"")</f>
        <v/>
      </c>
      <c r="G4001" s="560"/>
      <c r="H4001" s="893"/>
      <c r="I4001" s="931"/>
      <c r="J4001" s="931"/>
      <c r="K4001" s="931"/>
      <c r="L4001" s="920"/>
      <c r="M4001" s="920"/>
      <c r="N4001" s="920"/>
      <c r="S4001" s="919"/>
    </row>
    <row r="4002" spans="1:19" ht="12.75" customHeight="1" x14ac:dyDescent="0.15">
      <c r="A4002" s="935">
        <v>3997</v>
      </c>
      <c r="B4002" s="919"/>
      <c r="C4002" s="920"/>
      <c r="D4002" s="931"/>
      <c r="E4002" s="893" t="b">
        <f t="shared" ca="1" si="160"/>
        <v>1</v>
      </c>
      <c r="F4002" s="893" t="str">
        <f t="array" aca="1" ref="F4002" ca="1">IF(G4002&lt;&gt;"",INDIRECT("'"&amp;G4002&amp;"'!"&amp;H4002),"")</f>
        <v/>
      </c>
      <c r="G4002" s="560"/>
      <c r="H4002" s="893"/>
      <c r="I4002" s="931"/>
      <c r="J4002" s="931"/>
      <c r="K4002" s="931"/>
      <c r="L4002" s="920"/>
      <c r="M4002" s="920"/>
      <c r="N4002" s="920"/>
      <c r="S4002" s="919"/>
    </row>
    <row r="4003" spans="1:19" ht="12.75" customHeight="1" x14ac:dyDescent="0.15">
      <c r="A4003" s="935">
        <v>3998</v>
      </c>
      <c r="B4003" s="919"/>
      <c r="C4003" s="920"/>
      <c r="D4003" s="931"/>
      <c r="E4003" s="893" t="b">
        <f t="shared" ca="1" si="160"/>
        <v>1</v>
      </c>
      <c r="F4003" s="893" t="str">
        <f t="array" aca="1" ref="F4003" ca="1">IF(G4003&lt;&gt;"",INDIRECT("'"&amp;G4003&amp;"'!"&amp;H4003),"")</f>
        <v/>
      </c>
      <c r="G4003" s="560"/>
      <c r="H4003" s="893"/>
      <c r="I4003" s="931"/>
      <c r="J4003" s="931"/>
      <c r="K4003" s="931"/>
      <c r="L4003" s="920"/>
      <c r="M4003" s="920"/>
      <c r="N4003" s="920"/>
      <c r="S4003" s="919"/>
    </row>
    <row r="4004" spans="1:19" ht="12.75" customHeight="1" x14ac:dyDescent="0.15">
      <c r="A4004" s="935">
        <v>3999</v>
      </c>
      <c r="B4004" s="919"/>
      <c r="C4004" s="920"/>
      <c r="D4004" s="931"/>
      <c r="E4004" s="893" t="b">
        <f t="shared" ca="1" si="160"/>
        <v>1</v>
      </c>
      <c r="F4004" s="893" t="str">
        <f t="array" aca="1" ref="F4004" ca="1">IF(G4004&lt;&gt;"",INDIRECT("'"&amp;G4004&amp;"'!"&amp;H4004),"")</f>
        <v/>
      </c>
      <c r="G4004" s="560"/>
      <c r="H4004" s="893"/>
      <c r="I4004" s="931"/>
      <c r="J4004" s="931"/>
      <c r="K4004" s="931"/>
      <c r="L4004" s="920"/>
      <c r="M4004" s="920"/>
      <c r="N4004" s="920"/>
      <c r="S4004" s="919"/>
    </row>
    <row r="4005" spans="1:19" ht="12.75" customHeight="1" x14ac:dyDescent="0.15">
      <c r="A4005" s="935">
        <v>4000</v>
      </c>
      <c r="B4005" s="919"/>
      <c r="C4005" s="920"/>
      <c r="D4005" s="931"/>
      <c r="E4005" s="893" t="b">
        <f t="shared" ca="1" si="160"/>
        <v>1</v>
      </c>
      <c r="F4005" s="893" t="str">
        <f t="array" aca="1" ref="F4005" ca="1">IF(G4005&lt;&gt;"",INDIRECT("'"&amp;G4005&amp;"'!"&amp;H4005),"")</f>
        <v/>
      </c>
      <c r="G4005" s="560"/>
      <c r="H4005" s="893"/>
      <c r="I4005" s="931"/>
      <c r="J4005" s="931"/>
      <c r="K4005" s="931"/>
      <c r="L4005" s="920"/>
      <c r="M4005" s="920"/>
      <c r="N4005" s="920"/>
      <c r="S4005" s="919"/>
    </row>
    <row r="4006" spans="1:19" ht="12.75" customHeight="1" x14ac:dyDescent="0.15">
      <c r="A4006" s="935">
        <v>4001</v>
      </c>
      <c r="B4006" s="919"/>
      <c r="C4006" s="920"/>
      <c r="D4006" s="931"/>
      <c r="E4006" s="893" t="b">
        <f t="shared" ca="1" si="160"/>
        <v>1</v>
      </c>
      <c r="F4006" s="893" t="str">
        <f t="array" aca="1" ref="F4006" ca="1">IF(G4006&lt;&gt;"",INDIRECT("'"&amp;G4006&amp;"'!"&amp;H4006),"")</f>
        <v/>
      </c>
      <c r="G4006" s="560"/>
      <c r="H4006" s="893"/>
      <c r="I4006" s="931"/>
      <c r="J4006" s="931"/>
      <c r="K4006" s="931"/>
      <c r="L4006" s="920"/>
      <c r="M4006" s="920"/>
      <c r="N4006" s="920"/>
      <c r="S4006" s="919"/>
    </row>
    <row r="4007" spans="1:19" ht="12.75" customHeight="1" x14ac:dyDescent="0.15">
      <c r="A4007" s="935">
        <v>4002</v>
      </c>
      <c r="B4007" s="919"/>
      <c r="C4007" s="920"/>
      <c r="D4007" s="931"/>
      <c r="E4007" s="893" t="b">
        <f t="shared" ca="1" si="160"/>
        <v>1</v>
      </c>
      <c r="F4007" s="893" t="str">
        <f t="array" aca="1" ref="F4007" ca="1">IF(G4007&lt;&gt;"",INDIRECT("'"&amp;G4007&amp;"'!"&amp;H4007),"")</f>
        <v/>
      </c>
      <c r="G4007" s="560"/>
      <c r="H4007" s="893"/>
      <c r="I4007" s="931"/>
      <c r="J4007" s="931"/>
      <c r="K4007" s="931"/>
      <c r="L4007" s="920"/>
      <c r="M4007" s="920"/>
      <c r="N4007" s="920"/>
      <c r="S4007" s="919"/>
    </row>
    <row r="4008" spans="1:19" ht="12.75" customHeight="1" x14ac:dyDescent="0.15">
      <c r="A4008" s="935">
        <v>4003</v>
      </c>
      <c r="B4008" s="919"/>
      <c r="C4008" s="920"/>
      <c r="D4008" s="931"/>
      <c r="E4008" s="893" t="b">
        <f t="shared" ca="1" si="160"/>
        <v>1</v>
      </c>
      <c r="F4008" s="893" t="str">
        <f t="array" aca="1" ref="F4008" ca="1">IF(G4008&lt;&gt;"",INDIRECT("'"&amp;G4008&amp;"'!"&amp;H4008),"")</f>
        <v/>
      </c>
      <c r="G4008" s="560"/>
      <c r="H4008" s="893"/>
      <c r="I4008" s="931"/>
      <c r="J4008" s="931"/>
      <c r="K4008" s="931"/>
      <c r="L4008" s="920"/>
      <c r="M4008" s="920"/>
      <c r="N4008" s="920"/>
      <c r="S4008" s="919"/>
    </row>
    <row r="4009" spans="1:19" ht="12.75" customHeight="1" x14ac:dyDescent="0.15">
      <c r="A4009" s="935">
        <v>4004</v>
      </c>
      <c r="B4009" s="919"/>
      <c r="C4009" s="920"/>
      <c r="D4009" s="931"/>
      <c r="E4009" s="893" t="b">
        <f t="shared" ca="1" si="160"/>
        <v>1</v>
      </c>
      <c r="F4009" s="893" t="str">
        <f t="array" aca="1" ref="F4009" ca="1">IF(G4009&lt;&gt;"",INDIRECT("'"&amp;G4009&amp;"'!"&amp;H4009),"")</f>
        <v/>
      </c>
      <c r="G4009" s="560"/>
      <c r="H4009" s="893"/>
      <c r="I4009" s="931"/>
      <c r="J4009" s="931"/>
      <c r="K4009" s="931"/>
      <c r="L4009" s="920"/>
      <c r="M4009" s="920"/>
      <c r="N4009" s="920"/>
      <c r="S4009" s="919"/>
    </row>
    <row r="4010" spans="1:19" ht="12.75" customHeight="1" x14ac:dyDescent="0.15">
      <c r="A4010" s="935">
        <v>4005</v>
      </c>
      <c r="B4010" s="919"/>
      <c r="C4010" s="920"/>
      <c r="D4010" s="931"/>
      <c r="E4010" s="893" t="b">
        <f t="shared" ca="1" si="160"/>
        <v>1</v>
      </c>
      <c r="F4010" s="893" t="str">
        <f t="array" aca="1" ref="F4010" ca="1">IF(G4010&lt;&gt;"",INDIRECT("'"&amp;G4010&amp;"'!"&amp;H4010),"")</f>
        <v/>
      </c>
      <c r="G4010" s="560"/>
      <c r="H4010" s="893"/>
      <c r="I4010" s="931"/>
      <c r="J4010" s="931"/>
      <c r="K4010" s="931"/>
      <c r="L4010" s="920"/>
      <c r="M4010" s="920"/>
      <c r="N4010" s="920"/>
      <c r="S4010" s="919"/>
    </row>
    <row r="4011" spans="1:19" ht="12.75" customHeight="1" x14ac:dyDescent="0.15">
      <c r="A4011" s="935">
        <v>4006</v>
      </c>
      <c r="B4011" s="919"/>
      <c r="C4011" s="920"/>
      <c r="D4011" s="931"/>
      <c r="E4011" s="893" t="b">
        <f t="shared" ca="1" si="160"/>
        <v>1</v>
      </c>
      <c r="F4011" s="893" t="str">
        <f t="array" aca="1" ref="F4011" ca="1">IF(G4011&lt;&gt;"",INDIRECT("'"&amp;G4011&amp;"'!"&amp;H4011),"")</f>
        <v/>
      </c>
      <c r="G4011" s="560"/>
      <c r="H4011" s="893"/>
      <c r="I4011" s="931"/>
      <c r="J4011" s="931"/>
      <c r="K4011" s="931"/>
      <c r="L4011" s="920"/>
      <c r="M4011" s="920"/>
      <c r="N4011" s="920"/>
      <c r="S4011" s="919"/>
    </row>
    <row r="4012" spans="1:19" ht="12.75" customHeight="1" x14ac:dyDescent="0.15">
      <c r="A4012" s="935">
        <v>4007</v>
      </c>
      <c r="B4012" s="919"/>
      <c r="C4012" s="920"/>
      <c r="D4012" s="931"/>
      <c r="E4012" s="893" t="b">
        <f t="shared" ca="1" si="160"/>
        <v>1</v>
      </c>
      <c r="F4012" s="893" t="str">
        <f t="array" aca="1" ref="F4012" ca="1">IF(G4012&lt;&gt;"",INDIRECT("'"&amp;G4012&amp;"'!"&amp;H4012),"")</f>
        <v/>
      </c>
      <c r="G4012" s="560"/>
      <c r="H4012" s="893"/>
      <c r="I4012" s="931"/>
      <c r="J4012" s="931"/>
      <c r="K4012" s="931"/>
      <c r="L4012" s="920"/>
      <c r="M4012" s="920"/>
      <c r="N4012" s="920"/>
      <c r="S4012" s="919"/>
    </row>
    <row r="4013" spans="1:19" ht="12.75" customHeight="1" x14ac:dyDescent="0.15">
      <c r="A4013" s="935">
        <v>4008</v>
      </c>
      <c r="B4013" s="919"/>
      <c r="C4013" s="920"/>
      <c r="D4013" s="931"/>
      <c r="E4013" s="893" t="b">
        <f t="shared" ca="1" si="160"/>
        <v>1</v>
      </c>
      <c r="F4013" s="893" t="str">
        <f t="array" aca="1" ref="F4013" ca="1">IF(G4013&lt;&gt;"",INDIRECT("'"&amp;G4013&amp;"'!"&amp;H4013),"")</f>
        <v/>
      </c>
      <c r="G4013" s="560"/>
      <c r="H4013" s="893"/>
      <c r="I4013" s="931"/>
      <c r="J4013" s="931"/>
      <c r="K4013" s="931"/>
      <c r="L4013" s="920"/>
      <c r="M4013" s="920"/>
      <c r="N4013" s="920"/>
      <c r="S4013" s="919"/>
    </row>
    <row r="4014" spans="1:19" ht="12.75" customHeight="1" x14ac:dyDescent="0.15">
      <c r="A4014" s="935">
        <v>4009</v>
      </c>
      <c r="B4014" s="919"/>
      <c r="C4014" s="920"/>
      <c r="D4014" s="931"/>
      <c r="E4014" s="893" t="b">
        <f t="shared" ca="1" si="160"/>
        <v>1</v>
      </c>
      <c r="F4014" s="893" t="str">
        <f t="array" aca="1" ref="F4014" ca="1">IF(G4014&lt;&gt;"",INDIRECT("'"&amp;G4014&amp;"'!"&amp;H4014),"")</f>
        <v/>
      </c>
      <c r="G4014" s="560"/>
      <c r="H4014" s="893"/>
      <c r="I4014" s="931"/>
      <c r="J4014" s="931"/>
      <c r="K4014" s="931"/>
      <c r="L4014" s="920"/>
      <c r="M4014" s="920"/>
      <c r="N4014" s="920"/>
      <c r="S4014" s="919"/>
    </row>
    <row r="4015" spans="1:19" ht="12.75" customHeight="1" x14ac:dyDescent="0.15">
      <c r="A4015" s="935">
        <v>4010</v>
      </c>
      <c r="B4015" s="919"/>
      <c r="C4015" s="920"/>
      <c r="D4015" s="931"/>
      <c r="E4015" s="893" t="b">
        <f t="shared" ca="1" si="160"/>
        <v>1</v>
      </c>
      <c r="F4015" s="893" t="str">
        <f t="array" aca="1" ref="F4015" ca="1">IF(G4015&lt;&gt;"",INDIRECT("'"&amp;G4015&amp;"'!"&amp;H4015),"")</f>
        <v/>
      </c>
      <c r="G4015" s="560"/>
      <c r="H4015" s="893"/>
      <c r="I4015" s="931"/>
      <c r="J4015" s="931"/>
      <c r="K4015" s="931"/>
      <c r="L4015" s="920"/>
      <c r="M4015" s="920"/>
      <c r="N4015" s="920"/>
      <c r="S4015" s="919"/>
    </row>
    <row r="4016" spans="1:19" ht="12.75" customHeight="1" x14ac:dyDescent="0.15">
      <c r="A4016" s="935">
        <v>4011</v>
      </c>
      <c r="B4016" s="919"/>
      <c r="C4016" s="920"/>
      <c r="D4016" s="931"/>
      <c r="E4016" s="893" t="b">
        <f t="shared" ca="1" si="160"/>
        <v>1</v>
      </c>
      <c r="F4016" s="893" t="str">
        <f t="array" aca="1" ref="F4016" ca="1">IF(G4016&lt;&gt;"",INDIRECT("'"&amp;G4016&amp;"'!"&amp;H4016),"")</f>
        <v/>
      </c>
      <c r="G4016" s="560"/>
      <c r="H4016" s="893"/>
      <c r="I4016" s="931"/>
      <c r="J4016" s="931"/>
      <c r="K4016" s="931"/>
      <c r="L4016" s="920"/>
      <c r="M4016" s="920"/>
      <c r="N4016" s="920"/>
      <c r="S4016" s="919"/>
    </row>
    <row r="4017" spans="1:19" ht="12.75" customHeight="1" x14ac:dyDescent="0.15">
      <c r="A4017" s="935">
        <v>4012</v>
      </c>
      <c r="B4017" s="919"/>
      <c r="C4017" s="920"/>
      <c r="D4017" s="931"/>
      <c r="E4017" s="893" t="b">
        <f t="shared" ca="1" si="160"/>
        <v>1</v>
      </c>
      <c r="F4017" s="893" t="str">
        <f t="array" aca="1" ref="F4017" ca="1">IF(G4017&lt;&gt;"",INDIRECT("'"&amp;G4017&amp;"'!"&amp;H4017),"")</f>
        <v/>
      </c>
      <c r="G4017" s="560"/>
      <c r="H4017" s="893"/>
      <c r="I4017" s="931"/>
      <c r="J4017" s="931"/>
      <c r="K4017" s="931"/>
      <c r="L4017" s="920"/>
      <c r="M4017" s="920"/>
      <c r="N4017" s="920"/>
      <c r="S4017" s="919"/>
    </row>
    <row r="4018" spans="1:19" ht="12.75" customHeight="1" x14ac:dyDescent="0.15">
      <c r="A4018" s="914">
        <v>4013</v>
      </c>
      <c r="B4018" s="929">
        <f>'EstExp 12-20'!C124</f>
        <v>0</v>
      </c>
      <c r="C4018" s="930">
        <f t="shared" ref="C4018:C4031" si="161">A4018-B4018</f>
        <v>4013</v>
      </c>
      <c r="D4018" s="920"/>
      <c r="E4018" s="893" t="b">
        <f t="shared" ca="1" si="160"/>
        <v>1</v>
      </c>
      <c r="F4018" s="932">
        <f t="array" aca="1" ref="F4018" ca="1">IF(G4018&lt;&gt;"",INDIRECT("'"&amp;G4018&amp;"'!"&amp;H4018),"")</f>
        <v>0</v>
      </c>
      <c r="G4018" s="560" t="s">
        <v>4786</v>
      </c>
      <c r="H4018" s="893" t="s">
        <v>5614</v>
      </c>
      <c r="I4018" s="920"/>
      <c r="J4018" s="920"/>
      <c r="K4018" s="920"/>
      <c r="L4018" s="920"/>
      <c r="M4018" s="920"/>
      <c r="N4018" s="920"/>
      <c r="S4018" s="919"/>
    </row>
    <row r="4019" spans="1:19" ht="12.75" customHeight="1" x14ac:dyDescent="0.15">
      <c r="A4019" s="914">
        <v>4014</v>
      </c>
      <c r="B4019" s="929">
        <f>'EstExp 12-20'!D124</f>
        <v>0</v>
      </c>
      <c r="C4019" s="930">
        <f t="shared" si="161"/>
        <v>4014</v>
      </c>
      <c r="D4019" s="920"/>
      <c r="E4019" s="893" t="b">
        <f t="shared" ca="1" si="160"/>
        <v>1</v>
      </c>
      <c r="F4019" s="932">
        <f t="array" aca="1" ref="F4019" ca="1">IF(G4019&lt;&gt;"",INDIRECT("'"&amp;G4019&amp;"'!"&amp;H4019),"")</f>
        <v>0</v>
      </c>
      <c r="G4019" s="560" t="s">
        <v>4786</v>
      </c>
      <c r="H4019" s="893" t="s">
        <v>5615</v>
      </c>
      <c r="I4019" s="920"/>
      <c r="J4019" s="920"/>
      <c r="K4019" s="920"/>
      <c r="L4019" s="920"/>
      <c r="M4019" s="920"/>
      <c r="N4019" s="920"/>
      <c r="S4019" s="919"/>
    </row>
    <row r="4020" spans="1:19" ht="12.75" customHeight="1" x14ac:dyDescent="0.15">
      <c r="A4020" s="914">
        <v>4015</v>
      </c>
      <c r="B4020" s="929">
        <f>'EstExp 12-20'!E124</f>
        <v>0</v>
      </c>
      <c r="C4020" s="930">
        <f t="shared" si="161"/>
        <v>4015</v>
      </c>
      <c r="D4020" s="920"/>
      <c r="E4020" s="893" t="b">
        <f t="shared" ca="1" si="160"/>
        <v>1</v>
      </c>
      <c r="F4020" s="932">
        <f t="array" aca="1" ref="F4020" ca="1">IF(G4020&lt;&gt;"",INDIRECT("'"&amp;G4020&amp;"'!"&amp;H4020),"")</f>
        <v>0</v>
      </c>
      <c r="G4020" s="560" t="s">
        <v>4786</v>
      </c>
      <c r="H4020" s="893" t="s">
        <v>5616</v>
      </c>
      <c r="I4020" s="920"/>
      <c r="J4020" s="920"/>
      <c r="K4020" s="920"/>
      <c r="L4020" s="920"/>
      <c r="M4020" s="920"/>
      <c r="N4020" s="920"/>
      <c r="S4020" s="919"/>
    </row>
    <row r="4021" spans="1:19" ht="12.75" customHeight="1" x14ac:dyDescent="0.15">
      <c r="A4021" s="914">
        <v>4016</v>
      </c>
      <c r="B4021" s="929">
        <f>'EstExp 12-20'!F124</f>
        <v>0</v>
      </c>
      <c r="C4021" s="930">
        <f t="shared" si="161"/>
        <v>4016</v>
      </c>
      <c r="D4021" s="920"/>
      <c r="E4021" s="893" t="b">
        <f t="shared" ca="1" si="160"/>
        <v>1</v>
      </c>
      <c r="F4021" s="932">
        <f t="array" aca="1" ref="F4021" ca="1">IF(G4021&lt;&gt;"",INDIRECT("'"&amp;G4021&amp;"'!"&amp;H4021),"")</f>
        <v>0</v>
      </c>
      <c r="G4021" s="560" t="s">
        <v>4786</v>
      </c>
      <c r="H4021" s="893" t="s">
        <v>5617</v>
      </c>
      <c r="I4021" s="920"/>
      <c r="J4021" s="920"/>
      <c r="K4021" s="920"/>
      <c r="L4021" s="920"/>
      <c r="M4021" s="920"/>
      <c r="N4021" s="920"/>
      <c r="S4021" s="919"/>
    </row>
    <row r="4022" spans="1:19" ht="12.75" customHeight="1" x14ac:dyDescent="0.15">
      <c r="A4022" s="914">
        <v>4017</v>
      </c>
      <c r="B4022" s="929">
        <f>'EstExp 12-20'!G124</f>
        <v>0</v>
      </c>
      <c r="C4022" s="930">
        <f t="shared" si="161"/>
        <v>4017</v>
      </c>
      <c r="D4022" s="920"/>
      <c r="E4022" s="893" t="b">
        <f t="shared" ca="1" si="160"/>
        <v>1</v>
      </c>
      <c r="F4022" s="932">
        <f t="array" aca="1" ref="F4022" ca="1">IF(G4022&lt;&gt;"",INDIRECT("'"&amp;G4022&amp;"'!"&amp;H4022),"")</f>
        <v>0</v>
      </c>
      <c r="G4022" s="560" t="s">
        <v>4786</v>
      </c>
      <c r="H4022" s="893" t="s">
        <v>5618</v>
      </c>
      <c r="I4022" s="920"/>
      <c r="J4022" s="920"/>
      <c r="K4022" s="920"/>
      <c r="L4022" s="920"/>
      <c r="M4022" s="920"/>
      <c r="N4022" s="920"/>
      <c r="S4022" s="919"/>
    </row>
    <row r="4023" spans="1:19" ht="12.75" customHeight="1" x14ac:dyDescent="0.15">
      <c r="A4023" s="914">
        <v>4018</v>
      </c>
      <c r="B4023" s="929">
        <f>'EstExp 12-20'!H124</f>
        <v>0</v>
      </c>
      <c r="C4023" s="930">
        <f t="shared" si="161"/>
        <v>4018</v>
      </c>
      <c r="D4023" s="920"/>
      <c r="E4023" s="893" t="b">
        <f t="shared" ca="1" si="160"/>
        <v>1</v>
      </c>
      <c r="F4023" s="932">
        <f t="array" aca="1" ref="F4023" ca="1">IF(G4023&lt;&gt;"",INDIRECT("'"&amp;G4023&amp;"'!"&amp;H4023),"")</f>
        <v>0</v>
      </c>
      <c r="G4023" s="560" t="s">
        <v>4786</v>
      </c>
      <c r="H4023" s="893" t="s">
        <v>5619</v>
      </c>
      <c r="I4023" s="920"/>
      <c r="J4023" s="920"/>
      <c r="K4023" s="920"/>
      <c r="L4023" s="920"/>
      <c r="M4023" s="920"/>
      <c r="N4023" s="920"/>
      <c r="S4023" s="919"/>
    </row>
    <row r="4024" spans="1:19" ht="12.75" customHeight="1" x14ac:dyDescent="0.15">
      <c r="A4024" s="914">
        <v>4019</v>
      </c>
      <c r="B4024" s="929">
        <f>'EstExp 12-20'!K124</f>
        <v>0</v>
      </c>
      <c r="C4024" s="930">
        <f t="shared" si="161"/>
        <v>4019</v>
      </c>
      <c r="D4024" s="920"/>
      <c r="E4024" s="893" t="b">
        <f t="shared" ca="1" si="160"/>
        <v>1</v>
      </c>
      <c r="F4024" s="932">
        <f t="array" aca="1" ref="F4024" ca="1">IF(G4024&lt;&gt;"",INDIRECT("'"&amp;G4024&amp;"'!"&amp;H4024),"")</f>
        <v>0</v>
      </c>
      <c r="G4024" s="560" t="s">
        <v>4786</v>
      </c>
      <c r="H4024" s="893" t="s">
        <v>5620</v>
      </c>
      <c r="I4024" s="920"/>
      <c r="J4024" s="920"/>
      <c r="K4024" s="920"/>
      <c r="L4024" s="920"/>
      <c r="M4024" s="920"/>
      <c r="N4024" s="920"/>
      <c r="S4024" s="919"/>
    </row>
    <row r="4025" spans="1:19" ht="12.75" customHeight="1" x14ac:dyDescent="0.15">
      <c r="A4025" s="914">
        <v>4020</v>
      </c>
      <c r="B4025" s="929">
        <f>'EstExp 12-20'!C184</f>
        <v>0</v>
      </c>
      <c r="C4025" s="930">
        <f t="shared" si="161"/>
        <v>4020</v>
      </c>
      <c r="D4025" s="920"/>
      <c r="E4025" s="893" t="b">
        <f t="shared" ca="1" si="160"/>
        <v>1</v>
      </c>
      <c r="F4025" s="932">
        <f t="array" aca="1" ref="F4025" ca="1">IF(G4025&lt;&gt;"",INDIRECT("'"&amp;G4025&amp;"'!"&amp;H4025),"")</f>
        <v>0</v>
      </c>
      <c r="G4025" s="560" t="s">
        <v>4786</v>
      </c>
      <c r="H4025" s="893" t="s">
        <v>5621</v>
      </c>
      <c r="I4025" s="920"/>
      <c r="J4025" s="920"/>
      <c r="K4025" s="920"/>
      <c r="L4025" s="920"/>
      <c r="M4025" s="920"/>
      <c r="N4025" s="920"/>
      <c r="S4025" s="919"/>
    </row>
    <row r="4026" spans="1:19" ht="12.75" customHeight="1" x14ac:dyDescent="0.15">
      <c r="A4026" s="914">
        <v>4021</v>
      </c>
      <c r="B4026" s="929">
        <f>'EstExp 12-20'!D184</f>
        <v>0</v>
      </c>
      <c r="C4026" s="930">
        <f t="shared" si="161"/>
        <v>4021</v>
      </c>
      <c r="D4026" s="920"/>
      <c r="E4026" s="893" t="b">
        <f t="shared" ca="1" si="160"/>
        <v>1</v>
      </c>
      <c r="F4026" s="932">
        <f t="array" aca="1" ref="F4026" ca="1">IF(G4026&lt;&gt;"",INDIRECT("'"&amp;G4026&amp;"'!"&amp;H4026),"")</f>
        <v>0</v>
      </c>
      <c r="G4026" s="560" t="s">
        <v>4786</v>
      </c>
      <c r="H4026" s="893" t="s">
        <v>5622</v>
      </c>
      <c r="I4026" s="920"/>
      <c r="J4026" s="920"/>
      <c r="K4026" s="920"/>
      <c r="L4026" s="920"/>
      <c r="M4026" s="920"/>
      <c r="N4026" s="920"/>
      <c r="S4026" s="919"/>
    </row>
    <row r="4027" spans="1:19" ht="12.75" customHeight="1" x14ac:dyDescent="0.15">
      <c r="A4027" s="914">
        <v>4022</v>
      </c>
      <c r="B4027" s="929">
        <f>'EstExp 12-20'!E184</f>
        <v>0</v>
      </c>
      <c r="C4027" s="930">
        <f t="shared" si="161"/>
        <v>4022</v>
      </c>
      <c r="D4027" s="920"/>
      <c r="E4027" s="893" t="b">
        <f t="shared" ca="1" si="160"/>
        <v>1</v>
      </c>
      <c r="F4027" s="932">
        <f t="array" aca="1" ref="F4027" ca="1">IF(G4027&lt;&gt;"",INDIRECT("'"&amp;G4027&amp;"'!"&amp;H4027),"")</f>
        <v>0</v>
      </c>
      <c r="G4027" s="560" t="s">
        <v>4786</v>
      </c>
      <c r="H4027" s="893" t="s">
        <v>5623</v>
      </c>
      <c r="I4027" s="920"/>
      <c r="J4027" s="920"/>
      <c r="K4027" s="920"/>
      <c r="L4027" s="920"/>
      <c r="M4027" s="920"/>
      <c r="N4027" s="920"/>
      <c r="S4027" s="919"/>
    </row>
    <row r="4028" spans="1:19" ht="12.75" customHeight="1" x14ac:dyDescent="0.15">
      <c r="A4028" s="914">
        <v>4023</v>
      </c>
      <c r="B4028" s="929">
        <f>'EstExp 12-20'!F184</f>
        <v>0</v>
      </c>
      <c r="C4028" s="930">
        <f t="shared" si="161"/>
        <v>4023</v>
      </c>
      <c r="D4028" s="920"/>
      <c r="E4028" s="893" t="b">
        <f t="shared" ca="1" si="160"/>
        <v>1</v>
      </c>
      <c r="F4028" s="932">
        <f t="array" aca="1" ref="F4028" ca="1">IF(G4028&lt;&gt;"",INDIRECT("'"&amp;G4028&amp;"'!"&amp;H4028),"")</f>
        <v>0</v>
      </c>
      <c r="G4028" s="560" t="s">
        <v>4786</v>
      </c>
      <c r="H4028" s="893" t="s">
        <v>5624</v>
      </c>
      <c r="I4028" s="920"/>
      <c r="J4028" s="920"/>
      <c r="K4028" s="920"/>
      <c r="L4028" s="920"/>
      <c r="M4028" s="920"/>
      <c r="N4028" s="920"/>
      <c r="S4028" s="919"/>
    </row>
    <row r="4029" spans="1:19" ht="12.75" customHeight="1" x14ac:dyDescent="0.15">
      <c r="A4029" s="914">
        <v>4024</v>
      </c>
      <c r="B4029" s="929">
        <f>'EstExp 12-20'!G184</f>
        <v>0</v>
      </c>
      <c r="C4029" s="930">
        <f t="shared" si="161"/>
        <v>4024</v>
      </c>
      <c r="D4029" s="920"/>
      <c r="E4029" s="893" t="b">
        <f t="shared" ca="1" si="160"/>
        <v>1</v>
      </c>
      <c r="F4029" s="932">
        <f t="array" aca="1" ref="F4029" ca="1">IF(G4029&lt;&gt;"",INDIRECT("'"&amp;G4029&amp;"'!"&amp;H4029),"")</f>
        <v>0</v>
      </c>
      <c r="G4029" s="560" t="s">
        <v>4786</v>
      </c>
      <c r="H4029" s="893" t="s">
        <v>5625</v>
      </c>
      <c r="I4029" s="920"/>
      <c r="J4029" s="920"/>
      <c r="K4029" s="920"/>
      <c r="L4029" s="920"/>
      <c r="M4029" s="920"/>
      <c r="N4029" s="920"/>
      <c r="S4029" s="919"/>
    </row>
    <row r="4030" spans="1:19" ht="12.75" customHeight="1" x14ac:dyDescent="0.15">
      <c r="A4030" s="914">
        <v>4025</v>
      </c>
      <c r="B4030" s="929">
        <f>'EstExp 12-20'!H184</f>
        <v>0</v>
      </c>
      <c r="C4030" s="930">
        <f t="shared" si="161"/>
        <v>4025</v>
      </c>
      <c r="D4030" s="920"/>
      <c r="E4030" s="893" t="b">
        <f t="shared" ca="1" si="160"/>
        <v>1</v>
      </c>
      <c r="F4030" s="932">
        <f t="array" aca="1" ref="F4030" ca="1">IF(G4030&lt;&gt;"",INDIRECT("'"&amp;G4030&amp;"'!"&amp;H4030),"")</f>
        <v>0</v>
      </c>
      <c r="G4030" s="560" t="s">
        <v>4786</v>
      </c>
      <c r="H4030" s="893" t="s">
        <v>5626</v>
      </c>
      <c r="I4030" s="920"/>
      <c r="J4030" s="920"/>
      <c r="K4030" s="920"/>
      <c r="L4030" s="920"/>
      <c r="M4030" s="920"/>
      <c r="N4030" s="920"/>
      <c r="S4030" s="919"/>
    </row>
    <row r="4031" spans="1:19" ht="12.75" customHeight="1" x14ac:dyDescent="0.15">
      <c r="A4031" s="914">
        <v>4026</v>
      </c>
      <c r="B4031" s="929">
        <f>'EstExp 12-20'!K184</f>
        <v>0</v>
      </c>
      <c r="C4031" s="930">
        <f t="shared" si="161"/>
        <v>4026</v>
      </c>
      <c r="D4031" s="920"/>
      <c r="E4031" s="893" t="b">
        <f t="shared" ca="1" si="160"/>
        <v>1</v>
      </c>
      <c r="F4031" s="932">
        <f t="array" aca="1" ref="F4031" ca="1">IF(G4031&lt;&gt;"",INDIRECT("'"&amp;G4031&amp;"'!"&amp;H4031),"")</f>
        <v>0</v>
      </c>
      <c r="G4031" s="560" t="s">
        <v>4786</v>
      </c>
      <c r="H4031" s="893" t="s">
        <v>5627</v>
      </c>
      <c r="I4031" s="920"/>
      <c r="J4031" s="920"/>
      <c r="K4031" s="920"/>
      <c r="L4031" s="920"/>
      <c r="M4031" s="920"/>
      <c r="N4031" s="920"/>
      <c r="S4031" s="919"/>
    </row>
    <row r="4032" spans="1:19" ht="12.75" customHeight="1" x14ac:dyDescent="0.15">
      <c r="A4032" s="935">
        <v>4027</v>
      </c>
      <c r="B4032" s="919"/>
      <c r="C4032" s="920"/>
      <c r="D4032" s="931"/>
      <c r="E4032" s="893" t="b">
        <f t="shared" ca="1" si="160"/>
        <v>1</v>
      </c>
      <c r="F4032" s="893" t="str">
        <f t="array" aca="1" ref="F4032" ca="1">IF(G4032&lt;&gt;"",INDIRECT("'"&amp;G4032&amp;"'!"&amp;H4032),"")</f>
        <v/>
      </c>
      <c r="G4032" s="560"/>
      <c r="H4032" s="893"/>
      <c r="I4032" s="931"/>
      <c r="J4032" s="931"/>
      <c r="K4032" s="931"/>
      <c r="L4032" s="920"/>
      <c r="M4032" s="920"/>
      <c r="N4032" s="920"/>
      <c r="S4032" s="919"/>
    </row>
    <row r="4033" spans="1:19" ht="12.75" customHeight="1" x14ac:dyDescent="0.15">
      <c r="A4033" s="935">
        <v>4028</v>
      </c>
      <c r="B4033" s="919"/>
      <c r="C4033" s="920"/>
      <c r="D4033" s="931"/>
      <c r="E4033" s="893" t="b">
        <f t="shared" ca="1" si="160"/>
        <v>1</v>
      </c>
      <c r="F4033" s="893" t="str">
        <f t="array" aca="1" ref="F4033" ca="1">IF(G4033&lt;&gt;"",INDIRECT("'"&amp;G4033&amp;"'!"&amp;H4033),"")</f>
        <v/>
      </c>
      <c r="G4033" s="560"/>
      <c r="H4033" s="893"/>
      <c r="I4033" s="931"/>
      <c r="J4033" s="931"/>
      <c r="K4033" s="931"/>
      <c r="L4033" s="920"/>
      <c r="M4033" s="920"/>
      <c r="N4033" s="920"/>
      <c r="S4033" s="919"/>
    </row>
    <row r="4034" spans="1:19" ht="12.75" customHeight="1" x14ac:dyDescent="0.15">
      <c r="A4034" s="935">
        <v>4029</v>
      </c>
      <c r="B4034" s="919"/>
      <c r="C4034" s="920"/>
      <c r="D4034" s="931"/>
      <c r="E4034" s="893" t="b">
        <f t="shared" ca="1" si="160"/>
        <v>1</v>
      </c>
      <c r="F4034" s="893" t="str">
        <f t="array" aca="1" ref="F4034" ca="1">IF(G4034&lt;&gt;"",INDIRECT("'"&amp;G4034&amp;"'!"&amp;H4034),"")</f>
        <v/>
      </c>
      <c r="G4034" s="560"/>
      <c r="H4034" s="893"/>
      <c r="I4034" s="931"/>
      <c r="J4034" s="931"/>
      <c r="K4034" s="931"/>
      <c r="L4034" s="920"/>
      <c r="M4034" s="920"/>
      <c r="N4034" s="920"/>
      <c r="S4034" s="919"/>
    </row>
    <row r="4035" spans="1:19" ht="12.75" customHeight="1" x14ac:dyDescent="0.15">
      <c r="A4035" s="935">
        <v>4030</v>
      </c>
      <c r="B4035" s="919"/>
      <c r="C4035" s="920"/>
      <c r="D4035" s="931"/>
      <c r="E4035" s="893" t="b">
        <f t="shared" ca="1" si="160"/>
        <v>1</v>
      </c>
      <c r="F4035" s="893" t="str">
        <f t="array" aca="1" ref="F4035" ca="1">IF(G4035&lt;&gt;"",INDIRECT("'"&amp;G4035&amp;"'!"&amp;H4035),"")</f>
        <v/>
      </c>
      <c r="G4035" s="560"/>
      <c r="H4035" s="893"/>
      <c r="I4035" s="931"/>
      <c r="J4035" s="931"/>
      <c r="K4035" s="931"/>
      <c r="L4035" s="920"/>
      <c r="M4035" s="920"/>
      <c r="N4035" s="920"/>
      <c r="S4035" s="919"/>
    </row>
    <row r="4036" spans="1:19" ht="12.75" customHeight="1" x14ac:dyDescent="0.15">
      <c r="A4036" s="935">
        <v>4031</v>
      </c>
      <c r="B4036" s="919"/>
      <c r="C4036" s="920"/>
      <c r="D4036" s="931"/>
      <c r="E4036" s="893" t="b">
        <f t="shared" ca="1" si="160"/>
        <v>1</v>
      </c>
      <c r="F4036" s="893" t="str">
        <f t="array" aca="1" ref="F4036" ca="1">IF(G4036&lt;&gt;"",INDIRECT("'"&amp;G4036&amp;"'!"&amp;H4036),"")</f>
        <v/>
      </c>
      <c r="G4036" s="560"/>
      <c r="H4036" s="893"/>
      <c r="I4036" s="931"/>
      <c r="J4036" s="931"/>
      <c r="K4036" s="931"/>
      <c r="L4036" s="920"/>
      <c r="M4036" s="920"/>
      <c r="N4036" s="920"/>
      <c r="S4036" s="919"/>
    </row>
    <row r="4037" spans="1:19" ht="12.75" customHeight="1" x14ac:dyDescent="0.15">
      <c r="A4037" s="935">
        <v>4032</v>
      </c>
      <c r="B4037" s="919"/>
      <c r="C4037" s="920"/>
      <c r="D4037" s="931"/>
      <c r="E4037" s="893" t="b">
        <f t="shared" ca="1" si="160"/>
        <v>1</v>
      </c>
      <c r="F4037" s="893" t="str">
        <f t="array" aca="1" ref="F4037" ca="1">IF(G4037&lt;&gt;"",INDIRECT("'"&amp;G4037&amp;"'!"&amp;H4037),"")</f>
        <v/>
      </c>
      <c r="G4037" s="560"/>
      <c r="H4037" s="893"/>
      <c r="I4037" s="931"/>
      <c r="J4037" s="931"/>
      <c r="K4037" s="931"/>
      <c r="L4037" s="920"/>
      <c r="M4037" s="920"/>
      <c r="N4037" s="920"/>
      <c r="S4037" s="919"/>
    </row>
    <row r="4038" spans="1:19" ht="12.75" customHeight="1" x14ac:dyDescent="0.15">
      <c r="A4038" s="935">
        <v>4033</v>
      </c>
      <c r="B4038" s="919"/>
      <c r="C4038" s="920"/>
      <c r="D4038" s="931"/>
      <c r="E4038" s="893" t="b">
        <f t="shared" ca="1" si="160"/>
        <v>1</v>
      </c>
      <c r="F4038" s="893" t="str">
        <f t="array" aca="1" ref="F4038" ca="1">IF(G4038&lt;&gt;"",INDIRECT("'"&amp;G4038&amp;"'!"&amp;H4038),"")</f>
        <v/>
      </c>
      <c r="G4038" s="560"/>
      <c r="H4038" s="893"/>
      <c r="I4038" s="931"/>
      <c r="J4038" s="931"/>
      <c r="K4038" s="931"/>
      <c r="L4038" s="920"/>
      <c r="M4038" s="920"/>
      <c r="N4038" s="920"/>
      <c r="S4038" s="919"/>
    </row>
    <row r="4039" spans="1:19" ht="12.75" customHeight="1" x14ac:dyDescent="0.15">
      <c r="A4039" s="935">
        <v>4034</v>
      </c>
      <c r="B4039" s="919"/>
      <c r="C4039" s="920"/>
      <c r="D4039" s="931"/>
      <c r="E4039" s="893" t="b">
        <f t="shared" ca="1" si="160"/>
        <v>1</v>
      </c>
      <c r="F4039" s="893" t="str">
        <f t="array" aca="1" ref="F4039" ca="1">IF(G4039&lt;&gt;"",INDIRECT("'"&amp;G4039&amp;"'!"&amp;H4039),"")</f>
        <v/>
      </c>
      <c r="G4039" s="560"/>
      <c r="H4039" s="893"/>
      <c r="I4039" s="931"/>
      <c r="J4039" s="931"/>
      <c r="K4039" s="931"/>
      <c r="L4039" s="920"/>
      <c r="M4039" s="920"/>
      <c r="N4039" s="920"/>
      <c r="S4039" s="919"/>
    </row>
    <row r="4040" spans="1:19" ht="12.75" customHeight="1" x14ac:dyDescent="0.15">
      <c r="A4040" s="935">
        <v>4035</v>
      </c>
      <c r="B4040" s="919"/>
      <c r="C4040" s="920"/>
      <c r="D4040" s="920" t="s">
        <v>4732</v>
      </c>
      <c r="E4040" s="893" t="b">
        <f t="shared" ca="1" si="160"/>
        <v>1</v>
      </c>
      <c r="F4040" s="893" t="str">
        <f t="array" aca="1" ref="F4040" ca="1">IF(G4040&lt;&gt;"",INDIRECT("'"&amp;G4040&amp;"'!"&amp;H4040),"")</f>
        <v/>
      </c>
      <c r="G4040" s="560"/>
      <c r="H4040" s="893"/>
      <c r="I4040" s="920"/>
      <c r="J4040" s="920"/>
      <c r="K4040" s="920"/>
      <c r="L4040" s="920"/>
      <c r="M4040" s="920"/>
      <c r="N4040" s="920"/>
      <c r="S4040" s="919"/>
    </row>
    <row r="4041" spans="1:19" ht="12.75" customHeight="1" x14ac:dyDescent="0.15">
      <c r="A4041" s="935">
        <v>4036</v>
      </c>
      <c r="B4041" s="919"/>
      <c r="C4041" s="920"/>
      <c r="D4041" s="920" t="s">
        <v>4732</v>
      </c>
      <c r="E4041" s="893" t="b">
        <f t="shared" ca="1" si="160"/>
        <v>1</v>
      </c>
      <c r="F4041" s="893" t="str">
        <f t="array" aca="1" ref="F4041" ca="1">IF(G4041&lt;&gt;"",INDIRECT("'"&amp;G4041&amp;"'!"&amp;H4041),"")</f>
        <v/>
      </c>
      <c r="G4041" s="560"/>
      <c r="H4041" s="893"/>
      <c r="I4041" s="920"/>
      <c r="J4041" s="920"/>
      <c r="K4041" s="920"/>
      <c r="L4041" s="920"/>
      <c r="M4041" s="920"/>
      <c r="N4041" s="920"/>
      <c r="S4041" s="919"/>
    </row>
    <row r="4042" spans="1:19" ht="12.75" customHeight="1" x14ac:dyDescent="0.15">
      <c r="A4042" s="935">
        <v>4037</v>
      </c>
      <c r="B4042" s="919"/>
      <c r="C4042" s="920"/>
      <c r="D4042" s="920" t="s">
        <v>4732</v>
      </c>
      <c r="E4042" s="893" t="b">
        <f t="shared" ca="1" si="160"/>
        <v>1</v>
      </c>
      <c r="F4042" s="893" t="str">
        <f t="array" aca="1" ref="F4042" ca="1">IF(G4042&lt;&gt;"",INDIRECT("'"&amp;G4042&amp;"'!"&amp;H4042),"")</f>
        <v/>
      </c>
      <c r="G4042" s="560"/>
      <c r="H4042" s="893"/>
      <c r="I4042" s="920"/>
      <c r="J4042" s="920"/>
      <c r="K4042" s="920"/>
      <c r="L4042" s="920"/>
      <c r="M4042" s="920"/>
      <c r="N4042" s="920"/>
      <c r="S4042" s="919"/>
    </row>
    <row r="4043" spans="1:19" ht="12.75" customHeight="1" x14ac:dyDescent="0.15">
      <c r="A4043" s="914">
        <v>4038</v>
      </c>
      <c r="B4043" s="929">
        <f>'EstExp 12-20'!K304</f>
        <v>0</v>
      </c>
      <c r="C4043" s="930">
        <f t="shared" ref="C4043:C4044" si="162">A4043-B4043</f>
        <v>4038</v>
      </c>
      <c r="D4043" s="920"/>
      <c r="E4043" s="893" t="b">
        <f t="shared" ca="1" si="160"/>
        <v>1</v>
      </c>
      <c r="F4043" s="932">
        <f t="array" aca="1" ref="F4043" ca="1">IF(G4043&lt;&gt;"",INDIRECT("'"&amp;G4043&amp;"'!"&amp;H4043),"")</f>
        <v>0</v>
      </c>
      <c r="G4043" s="560" t="s">
        <v>4786</v>
      </c>
      <c r="H4043" s="893" t="s">
        <v>5628</v>
      </c>
      <c r="I4043" s="920"/>
      <c r="J4043" s="920"/>
      <c r="K4043" s="920"/>
      <c r="L4043" s="920"/>
      <c r="M4043" s="920"/>
      <c r="N4043" s="920"/>
      <c r="S4043" s="919"/>
    </row>
    <row r="4044" spans="1:19" ht="12.75" customHeight="1" x14ac:dyDescent="0.15">
      <c r="A4044" s="914">
        <v>4039</v>
      </c>
      <c r="B4044" s="929">
        <f>'EstExp 12-20'!K305</f>
        <v>0</v>
      </c>
      <c r="C4044" s="930">
        <f t="shared" si="162"/>
        <v>4039</v>
      </c>
      <c r="D4044" s="920"/>
      <c r="E4044" s="893" t="b">
        <f t="shared" ca="1" si="160"/>
        <v>1</v>
      </c>
      <c r="F4044" s="932">
        <f t="array" aca="1" ref="F4044" ca="1">IF(G4044&lt;&gt;"",INDIRECT("'"&amp;G4044&amp;"'!"&amp;H4044),"")</f>
        <v>0</v>
      </c>
      <c r="G4044" s="560" t="s">
        <v>4786</v>
      </c>
      <c r="H4044" s="893" t="s">
        <v>5629</v>
      </c>
      <c r="I4044" s="920"/>
      <c r="J4044" s="920"/>
      <c r="K4044" s="920"/>
      <c r="L4044" s="920"/>
      <c r="M4044" s="920"/>
      <c r="N4044" s="920"/>
      <c r="S4044" s="919"/>
    </row>
    <row r="4045" spans="1:19" ht="12.75" customHeight="1" x14ac:dyDescent="0.15">
      <c r="A4045" s="935">
        <v>4040</v>
      </c>
      <c r="B4045" s="919"/>
      <c r="C4045" s="920"/>
      <c r="D4045" s="920" t="s">
        <v>5630</v>
      </c>
      <c r="E4045" s="893" t="b">
        <f t="shared" ca="1" si="160"/>
        <v>1</v>
      </c>
      <c r="F4045" s="893" t="str">
        <f t="array" aca="1" ref="F4045" ca="1">IF(G4045&lt;&gt;"",INDIRECT("'"&amp;G4045&amp;"'!"&amp;H4045),"")</f>
        <v/>
      </c>
      <c r="G4045" s="560"/>
      <c r="H4045" s="893"/>
      <c r="I4045" s="920"/>
      <c r="J4045" s="920"/>
      <c r="K4045" s="920"/>
      <c r="L4045" s="920"/>
      <c r="M4045" s="920"/>
      <c r="N4045" s="920"/>
      <c r="S4045" s="919"/>
    </row>
    <row r="4046" spans="1:19" ht="12.75" customHeight="1" x14ac:dyDescent="0.15">
      <c r="A4046" s="935">
        <v>4041</v>
      </c>
      <c r="B4046" s="919"/>
      <c r="C4046" s="920"/>
      <c r="D4046" s="920" t="s">
        <v>4732</v>
      </c>
      <c r="E4046" s="893" t="b">
        <f t="shared" ca="1" si="160"/>
        <v>1</v>
      </c>
      <c r="F4046" s="893" t="str">
        <f t="array" aca="1" ref="F4046" ca="1">IF(G4046&lt;&gt;"",INDIRECT("'"&amp;G4046&amp;"'!"&amp;H4046),"")</f>
        <v/>
      </c>
      <c r="G4046" s="560"/>
      <c r="H4046" s="893"/>
      <c r="I4046" s="920"/>
      <c r="J4046" s="920"/>
      <c r="K4046" s="920"/>
      <c r="L4046" s="920"/>
      <c r="M4046" s="920"/>
      <c r="N4046" s="920"/>
      <c r="S4046" s="919"/>
    </row>
    <row r="4047" spans="1:19" ht="12.75" customHeight="1" x14ac:dyDescent="0.15">
      <c r="A4047" s="935">
        <v>4042</v>
      </c>
      <c r="B4047" s="919"/>
      <c r="C4047" s="920"/>
      <c r="D4047" s="920"/>
      <c r="E4047" s="893" t="b">
        <f t="shared" ca="1" si="160"/>
        <v>1</v>
      </c>
      <c r="F4047" s="893" t="str">
        <f t="array" aca="1" ref="F4047" ca="1">IF(G4047&lt;&gt;"",INDIRECT("'"&amp;G4047&amp;"'!"&amp;H4047),"")</f>
        <v/>
      </c>
      <c r="G4047" s="560"/>
      <c r="H4047" s="893"/>
      <c r="I4047" s="920"/>
      <c r="J4047" s="920"/>
      <c r="K4047" s="920"/>
      <c r="L4047" s="920"/>
      <c r="M4047" s="920"/>
      <c r="N4047" s="920"/>
      <c r="S4047" s="919"/>
    </row>
    <row r="4048" spans="1:19" ht="12.75" customHeight="1" x14ac:dyDescent="0.15">
      <c r="A4048" s="935">
        <v>4043</v>
      </c>
      <c r="B4048" s="919"/>
      <c r="C4048" s="920"/>
      <c r="D4048" s="920"/>
      <c r="E4048" s="893" t="b">
        <f t="shared" ca="1" si="160"/>
        <v>1</v>
      </c>
      <c r="F4048" s="893" t="str">
        <f t="array" aca="1" ref="F4048" ca="1">IF(G4048&lt;&gt;"",INDIRECT("'"&amp;G4048&amp;"'!"&amp;H4048),"")</f>
        <v/>
      </c>
      <c r="G4048" s="560"/>
      <c r="H4048" s="893"/>
      <c r="I4048" s="920"/>
      <c r="J4048" s="920"/>
      <c r="K4048" s="920"/>
      <c r="L4048" s="920"/>
      <c r="M4048" s="920"/>
      <c r="N4048" s="920"/>
      <c r="S4048" s="919"/>
    </row>
    <row r="4049" spans="1:19" ht="12.75" customHeight="1" x14ac:dyDescent="0.15">
      <c r="A4049" s="935">
        <v>4044</v>
      </c>
      <c r="B4049" s="919"/>
      <c r="C4049" s="920"/>
      <c r="D4049" s="920"/>
      <c r="E4049" s="893" t="b">
        <f t="shared" ca="1" si="160"/>
        <v>1</v>
      </c>
      <c r="F4049" s="893" t="str">
        <f t="array" aca="1" ref="F4049" ca="1">IF(G4049&lt;&gt;"",INDIRECT("'"&amp;G4049&amp;"'!"&amp;H4049),"")</f>
        <v/>
      </c>
      <c r="G4049" s="560"/>
      <c r="H4049" s="893"/>
      <c r="I4049" s="920"/>
      <c r="J4049" s="920"/>
      <c r="K4049" s="920"/>
      <c r="L4049" s="920"/>
      <c r="M4049" s="920"/>
      <c r="N4049" s="920"/>
      <c r="S4049" s="919"/>
    </row>
    <row r="4050" spans="1:19" ht="12.75" customHeight="1" x14ac:dyDescent="0.15">
      <c r="A4050" s="935">
        <v>4045</v>
      </c>
      <c r="B4050" s="919"/>
      <c r="C4050" s="920"/>
      <c r="D4050" s="920"/>
      <c r="E4050" s="893" t="b">
        <f t="shared" ca="1" si="160"/>
        <v>1</v>
      </c>
      <c r="F4050" s="893" t="str">
        <f t="array" aca="1" ref="F4050" ca="1">IF(G4050&lt;&gt;"",INDIRECT("'"&amp;G4050&amp;"'!"&amp;H4050),"")</f>
        <v/>
      </c>
      <c r="G4050" s="560"/>
      <c r="H4050" s="893"/>
      <c r="I4050" s="920"/>
      <c r="J4050" s="920"/>
      <c r="K4050" s="920"/>
      <c r="L4050" s="920"/>
      <c r="M4050" s="920"/>
      <c r="N4050" s="920"/>
      <c r="S4050" s="919"/>
    </row>
    <row r="4051" spans="1:19" ht="12.75" customHeight="1" x14ac:dyDescent="0.15">
      <c r="A4051" s="935">
        <v>4046</v>
      </c>
      <c r="B4051" s="919"/>
      <c r="C4051" s="920"/>
      <c r="D4051" s="920"/>
      <c r="E4051" s="893" t="b">
        <f t="shared" ca="1" si="160"/>
        <v>1</v>
      </c>
      <c r="F4051" s="893" t="str">
        <f t="array" aca="1" ref="F4051" ca="1">IF(G4051&lt;&gt;"",INDIRECT("'"&amp;G4051&amp;"'!"&amp;H4051),"")</f>
        <v/>
      </c>
      <c r="G4051" s="560"/>
      <c r="H4051" s="893"/>
      <c r="I4051" s="920"/>
      <c r="J4051" s="920"/>
      <c r="K4051" s="920"/>
      <c r="L4051" s="920"/>
      <c r="M4051" s="920"/>
      <c r="N4051" s="920"/>
      <c r="S4051" s="919"/>
    </row>
    <row r="4052" spans="1:19" ht="12.75" customHeight="1" x14ac:dyDescent="0.15">
      <c r="A4052" s="935">
        <v>4047</v>
      </c>
      <c r="B4052" s="919"/>
      <c r="C4052" s="920"/>
      <c r="D4052" s="920"/>
      <c r="E4052" s="893" t="b">
        <f t="shared" ca="1" si="160"/>
        <v>1</v>
      </c>
      <c r="F4052" s="893" t="str">
        <f t="array" aca="1" ref="F4052" ca="1">IF(G4052&lt;&gt;"",INDIRECT("'"&amp;G4052&amp;"'!"&amp;H4052),"")</f>
        <v/>
      </c>
      <c r="G4052" s="560"/>
      <c r="H4052" s="893"/>
      <c r="I4052" s="920"/>
      <c r="J4052" s="920"/>
      <c r="K4052" s="920"/>
      <c r="L4052" s="920"/>
      <c r="M4052" s="920"/>
      <c r="N4052" s="920"/>
      <c r="S4052" s="919"/>
    </row>
    <row r="4053" spans="1:19" ht="12.75" customHeight="1" x14ac:dyDescent="0.15">
      <c r="A4053" s="935">
        <v>4048</v>
      </c>
      <c r="B4053" s="919"/>
      <c r="C4053" s="920"/>
      <c r="D4053" s="920"/>
      <c r="E4053" s="893" t="b">
        <f t="shared" ca="1" si="160"/>
        <v>1</v>
      </c>
      <c r="F4053" s="893" t="str">
        <f t="array" aca="1" ref="F4053" ca="1">IF(G4053&lt;&gt;"",INDIRECT("'"&amp;G4053&amp;"'!"&amp;H4053),"")</f>
        <v/>
      </c>
      <c r="G4053" s="560"/>
      <c r="H4053" s="893"/>
      <c r="I4053" s="920"/>
      <c r="J4053" s="920"/>
      <c r="K4053" s="920"/>
      <c r="L4053" s="920"/>
      <c r="M4053" s="920"/>
      <c r="N4053" s="920"/>
      <c r="S4053" s="919"/>
    </row>
    <row r="4054" spans="1:19" ht="12.75" customHeight="1" x14ac:dyDescent="0.15">
      <c r="A4054" s="935">
        <v>4049</v>
      </c>
      <c r="B4054" s="919"/>
      <c r="C4054" s="920"/>
      <c r="D4054" s="920"/>
      <c r="E4054" s="893" t="b">
        <f t="shared" ca="1" si="160"/>
        <v>1</v>
      </c>
      <c r="F4054" s="893" t="str">
        <f t="array" aca="1" ref="F4054" ca="1">IF(G4054&lt;&gt;"",INDIRECT("'"&amp;G4054&amp;"'!"&amp;H4054),"")</f>
        <v/>
      </c>
      <c r="G4054" s="560"/>
      <c r="H4054" s="893"/>
      <c r="I4054" s="920"/>
      <c r="J4054" s="920"/>
      <c r="K4054" s="920"/>
      <c r="L4054" s="920"/>
      <c r="M4054" s="920"/>
      <c r="N4054" s="920"/>
      <c r="S4054" s="919"/>
    </row>
    <row r="4055" spans="1:19" ht="12.75" customHeight="1" x14ac:dyDescent="0.15">
      <c r="A4055" s="935">
        <v>4050</v>
      </c>
      <c r="B4055" s="919"/>
      <c r="C4055" s="920"/>
      <c r="D4055" s="920"/>
      <c r="E4055" s="893" t="b">
        <f t="shared" ca="1" si="160"/>
        <v>1</v>
      </c>
      <c r="F4055" s="893" t="str">
        <f t="array" aca="1" ref="F4055" ca="1">IF(G4055&lt;&gt;"",INDIRECT("'"&amp;G4055&amp;"'!"&amp;H4055),"")</f>
        <v/>
      </c>
      <c r="G4055" s="560"/>
      <c r="H4055" s="893"/>
      <c r="I4055" s="920"/>
      <c r="J4055" s="920"/>
      <c r="K4055" s="920"/>
      <c r="L4055" s="920"/>
      <c r="M4055" s="920"/>
      <c r="N4055" s="920"/>
      <c r="S4055" s="919"/>
    </row>
    <row r="4056" spans="1:19" ht="12.75" customHeight="1" x14ac:dyDescent="0.15">
      <c r="A4056" s="935">
        <v>4051</v>
      </c>
      <c r="B4056" s="919"/>
      <c r="C4056" s="920"/>
      <c r="D4056" s="920"/>
      <c r="E4056" s="893" t="b">
        <f t="shared" ca="1" si="160"/>
        <v>1</v>
      </c>
      <c r="F4056" s="893" t="str">
        <f t="array" aca="1" ref="F4056" ca="1">IF(G4056&lt;&gt;"",INDIRECT("'"&amp;G4056&amp;"'!"&amp;H4056),"")</f>
        <v/>
      </c>
      <c r="G4056" s="560"/>
      <c r="H4056" s="893"/>
      <c r="I4056" s="920"/>
      <c r="J4056" s="920"/>
      <c r="K4056" s="920"/>
      <c r="L4056" s="920"/>
      <c r="M4056" s="920"/>
      <c r="N4056" s="920"/>
      <c r="S4056" s="919"/>
    </row>
    <row r="4057" spans="1:19" ht="12.75" customHeight="1" x14ac:dyDescent="0.15">
      <c r="A4057" s="914">
        <v>4052</v>
      </c>
      <c r="B4057" s="929">
        <f>'BudgetSum 2-4'!C10</f>
        <v>0</v>
      </c>
      <c r="C4057" s="930">
        <f t="shared" ref="C4057:C4062" si="163">A4057-B4057</f>
        <v>4052</v>
      </c>
      <c r="D4057" s="920"/>
      <c r="E4057" s="893" t="b">
        <f t="shared" ca="1" si="160"/>
        <v>1</v>
      </c>
      <c r="F4057" s="932">
        <f t="array" aca="1" ref="F4057" ca="1">IF(G4057&lt;&gt;"",INDIRECT("'"&amp;G4057&amp;"'!"&amp;H4057),"")</f>
        <v>0</v>
      </c>
      <c r="G4057" s="560" t="s">
        <v>4690</v>
      </c>
      <c r="H4057" s="893" t="s">
        <v>4701</v>
      </c>
      <c r="I4057" s="920"/>
      <c r="J4057" s="920"/>
      <c r="K4057" s="920"/>
      <c r="L4057" s="920"/>
      <c r="M4057" s="920"/>
      <c r="N4057" s="920"/>
      <c r="S4057" s="919"/>
    </row>
    <row r="4058" spans="1:19" ht="12.75" customHeight="1" x14ac:dyDescent="0.15">
      <c r="A4058" s="914">
        <v>4053</v>
      </c>
      <c r="B4058" s="929">
        <f>'BudgetSum 2-4'!D10</f>
        <v>0</v>
      </c>
      <c r="C4058" s="930">
        <f t="shared" si="163"/>
        <v>4053</v>
      </c>
      <c r="D4058" s="920"/>
      <c r="E4058" s="893" t="b">
        <f t="shared" ca="1" si="160"/>
        <v>1</v>
      </c>
      <c r="F4058" s="932">
        <f t="array" aca="1" ref="F4058" ca="1">IF(G4058&lt;&gt;"",INDIRECT("'"&amp;G4058&amp;"'!"&amp;H4058),"")</f>
        <v>0</v>
      </c>
      <c r="G4058" s="560" t="s">
        <v>4690</v>
      </c>
      <c r="H4058" s="893" t="s">
        <v>4715</v>
      </c>
      <c r="I4058" s="920"/>
      <c r="J4058" s="920"/>
      <c r="K4058" s="920"/>
      <c r="L4058" s="920"/>
      <c r="M4058" s="920"/>
      <c r="N4058" s="920"/>
      <c r="S4058" s="919"/>
    </row>
    <row r="4059" spans="1:19" ht="12.75" customHeight="1" x14ac:dyDescent="0.15">
      <c r="A4059" s="914">
        <v>4054</v>
      </c>
      <c r="B4059" s="929">
        <f>'BudgetSum 2-4'!E10</f>
        <v>0</v>
      </c>
      <c r="C4059" s="930">
        <f t="shared" si="163"/>
        <v>4054</v>
      </c>
      <c r="D4059" s="920"/>
      <c r="E4059" s="893" t="b">
        <f t="shared" ca="1" si="160"/>
        <v>1</v>
      </c>
      <c r="F4059" s="932">
        <f t="array" aca="1" ref="F4059" ca="1">IF(G4059&lt;&gt;"",INDIRECT("'"&amp;G4059&amp;"'!"&amp;H4059),"")</f>
        <v>0</v>
      </c>
      <c r="G4059" s="560" t="s">
        <v>4690</v>
      </c>
      <c r="H4059" s="893" t="s">
        <v>4726</v>
      </c>
      <c r="I4059" s="920"/>
      <c r="J4059" s="920"/>
      <c r="K4059" s="920"/>
      <c r="L4059" s="920"/>
      <c r="M4059" s="920"/>
      <c r="N4059" s="920"/>
      <c r="S4059" s="919"/>
    </row>
    <row r="4060" spans="1:19" ht="12.75" customHeight="1" x14ac:dyDescent="0.15">
      <c r="A4060" s="914">
        <v>4055</v>
      </c>
      <c r="B4060" s="929">
        <f>'BudgetSum 2-4'!F10</f>
        <v>0</v>
      </c>
      <c r="C4060" s="930">
        <f t="shared" si="163"/>
        <v>4055</v>
      </c>
      <c r="D4060" s="920"/>
      <c r="E4060" s="893" t="b">
        <f t="shared" ca="1" si="160"/>
        <v>1</v>
      </c>
      <c r="F4060" s="932">
        <f t="array" aca="1" ref="F4060" ca="1">IF(G4060&lt;&gt;"",INDIRECT("'"&amp;G4060&amp;"'!"&amp;H4060),"")</f>
        <v>0</v>
      </c>
      <c r="G4060" s="560" t="s">
        <v>4690</v>
      </c>
      <c r="H4060" s="893" t="s">
        <v>4738</v>
      </c>
      <c r="I4060" s="920"/>
      <c r="J4060" s="920"/>
      <c r="K4060" s="920"/>
      <c r="L4060" s="920"/>
      <c r="M4060" s="920"/>
      <c r="N4060" s="920"/>
      <c r="S4060" s="919"/>
    </row>
    <row r="4061" spans="1:19" ht="12.75" customHeight="1" x14ac:dyDescent="0.15">
      <c r="A4061" s="914">
        <v>4056</v>
      </c>
      <c r="B4061" s="929">
        <f>'BudgetSum 2-4'!G10</f>
        <v>0</v>
      </c>
      <c r="C4061" s="930">
        <f t="shared" si="163"/>
        <v>4056</v>
      </c>
      <c r="D4061" s="920"/>
      <c r="E4061" s="893" t="b">
        <f t="shared" ca="1" si="160"/>
        <v>1</v>
      </c>
      <c r="F4061" s="932">
        <f t="array" aca="1" ref="F4061" ca="1">IF(G4061&lt;&gt;"",INDIRECT("'"&amp;G4061&amp;"'!"&amp;H4061),"")</f>
        <v>0</v>
      </c>
      <c r="G4061" s="560" t="s">
        <v>4690</v>
      </c>
      <c r="H4061" s="893" t="s">
        <v>4749</v>
      </c>
      <c r="I4061" s="920"/>
      <c r="J4061" s="920"/>
      <c r="K4061" s="920"/>
      <c r="L4061" s="920"/>
      <c r="M4061" s="920"/>
      <c r="N4061" s="920"/>
      <c r="S4061" s="919"/>
    </row>
    <row r="4062" spans="1:19" ht="12.75" customHeight="1" x14ac:dyDescent="0.15">
      <c r="A4062" s="914">
        <v>4057</v>
      </c>
      <c r="B4062" s="929">
        <f>'BudgetSum 2-4'!H10</f>
        <v>0</v>
      </c>
      <c r="C4062" s="930">
        <f t="shared" si="163"/>
        <v>4057</v>
      </c>
      <c r="D4062" s="920"/>
      <c r="E4062" s="893" t="b">
        <f t="shared" ca="1" si="160"/>
        <v>1</v>
      </c>
      <c r="F4062" s="932">
        <f t="array" aca="1" ref="F4062" ca="1">IF(G4062&lt;&gt;"",INDIRECT("'"&amp;G4062&amp;"'!"&amp;H4062),"")</f>
        <v>0</v>
      </c>
      <c r="G4062" s="560" t="s">
        <v>4690</v>
      </c>
      <c r="H4062" s="893" t="s">
        <v>4759</v>
      </c>
      <c r="I4062" s="920"/>
      <c r="J4062" s="920"/>
      <c r="K4062" s="920"/>
      <c r="L4062" s="920"/>
      <c r="M4062" s="920"/>
      <c r="N4062" s="920"/>
      <c r="S4062" s="919"/>
    </row>
    <row r="4063" spans="1:19" ht="12.75" customHeight="1" x14ac:dyDescent="0.15">
      <c r="A4063" s="935">
        <v>4058</v>
      </c>
      <c r="B4063" s="919"/>
      <c r="C4063" s="920"/>
      <c r="D4063" s="931"/>
      <c r="E4063" s="893" t="b">
        <f t="shared" ca="1" si="160"/>
        <v>1</v>
      </c>
      <c r="F4063" s="893" t="str">
        <f t="array" aca="1" ref="F4063" ca="1">IF(G4063&lt;&gt;"",INDIRECT("'"&amp;G4063&amp;"'!"&amp;H4063),"")</f>
        <v/>
      </c>
      <c r="G4063" s="560"/>
      <c r="H4063" s="893"/>
      <c r="I4063" s="931"/>
      <c r="J4063" s="931"/>
      <c r="K4063" s="931"/>
      <c r="L4063" s="920"/>
      <c r="M4063" s="920"/>
      <c r="N4063" s="920"/>
      <c r="S4063" s="919"/>
    </row>
    <row r="4064" spans="1:19" ht="12.75" customHeight="1" x14ac:dyDescent="0.15">
      <c r="A4064" s="935">
        <v>4059</v>
      </c>
      <c r="B4064" s="919"/>
      <c r="C4064" s="920"/>
      <c r="D4064" s="920"/>
      <c r="E4064" s="893" t="b">
        <f t="shared" ca="1" si="160"/>
        <v>1</v>
      </c>
      <c r="F4064" s="893" t="str">
        <f t="array" aca="1" ref="F4064" ca="1">IF(G4064&lt;&gt;"",INDIRECT("'"&amp;G4064&amp;"'!"&amp;H4064),"")</f>
        <v/>
      </c>
      <c r="G4064" s="560"/>
      <c r="H4064" s="893"/>
      <c r="I4064" s="920"/>
      <c r="J4064" s="920"/>
      <c r="K4064" s="920"/>
      <c r="L4064" s="920"/>
      <c r="M4064" s="920"/>
      <c r="N4064" s="920"/>
      <c r="S4064" s="919"/>
    </row>
    <row r="4065" spans="1:19" ht="12.75" customHeight="1" x14ac:dyDescent="0.15">
      <c r="A4065" s="914">
        <v>4060</v>
      </c>
      <c r="B4065" s="929">
        <f>'BudgetSum 2-4'!K10</f>
        <v>0</v>
      </c>
      <c r="C4065" s="930">
        <f t="shared" ref="C4065:C4072" si="164">A4065-B4065</f>
        <v>4060</v>
      </c>
      <c r="D4065" s="920"/>
      <c r="E4065" s="893" t="b">
        <f t="shared" ca="1" si="160"/>
        <v>1</v>
      </c>
      <c r="F4065" s="932">
        <f t="array" aca="1" ref="F4065" ca="1">IF(G4065&lt;&gt;"",INDIRECT("'"&amp;G4065&amp;"'!"&amp;H4065),"")</f>
        <v>0</v>
      </c>
      <c r="G4065" s="560" t="s">
        <v>4690</v>
      </c>
      <c r="H4065" s="893" t="s">
        <v>4777</v>
      </c>
      <c r="I4065" s="920"/>
      <c r="J4065" s="920"/>
      <c r="K4065" s="920"/>
      <c r="L4065" s="920"/>
      <c r="M4065" s="920"/>
      <c r="N4065" s="920"/>
      <c r="S4065" s="919"/>
    </row>
    <row r="4066" spans="1:19" ht="12.75" customHeight="1" x14ac:dyDescent="0.15">
      <c r="A4066" s="914">
        <v>4061</v>
      </c>
      <c r="B4066" s="929">
        <f>'BudgetSum 2-4'!C11</f>
        <v>14519289</v>
      </c>
      <c r="C4066" s="930">
        <f t="shared" si="164"/>
        <v>-14515228</v>
      </c>
      <c r="D4066" s="920"/>
      <c r="E4066" s="893" t="b">
        <f t="shared" ca="1" si="160"/>
        <v>1</v>
      </c>
      <c r="F4066" s="932">
        <f t="array" aca="1" ref="F4066" ca="1">IF(G4066&lt;&gt;"",INDIRECT("'"&amp;G4066&amp;"'!"&amp;H4066),"")</f>
        <v>14519289</v>
      </c>
      <c r="G4066" s="560" t="s">
        <v>4690</v>
      </c>
      <c r="H4066" s="893" t="s">
        <v>4702</v>
      </c>
      <c r="I4066" s="920"/>
      <c r="J4066" s="920"/>
      <c r="K4066" s="920"/>
      <c r="L4066" s="920"/>
      <c r="M4066" s="920"/>
      <c r="N4066" s="920"/>
      <c r="S4066" s="919"/>
    </row>
    <row r="4067" spans="1:19" ht="12.75" customHeight="1" x14ac:dyDescent="0.15">
      <c r="A4067" s="914">
        <v>4062</v>
      </c>
      <c r="B4067" s="929">
        <f>'BudgetSum 2-4'!D11</f>
        <v>1684177</v>
      </c>
      <c r="C4067" s="930">
        <f t="shared" si="164"/>
        <v>-1680115</v>
      </c>
      <c r="D4067" s="920"/>
      <c r="E4067" s="893" t="b">
        <f t="shared" ca="1" si="160"/>
        <v>1</v>
      </c>
      <c r="F4067" s="932">
        <f t="array" aca="1" ref="F4067" ca="1">IF(G4067&lt;&gt;"",INDIRECT("'"&amp;G4067&amp;"'!"&amp;H4067),"")</f>
        <v>1684177</v>
      </c>
      <c r="G4067" s="560" t="s">
        <v>4690</v>
      </c>
      <c r="H4067" s="893" t="s">
        <v>4716</v>
      </c>
      <c r="I4067" s="920"/>
      <c r="J4067" s="920"/>
      <c r="K4067" s="920"/>
      <c r="L4067" s="920"/>
      <c r="M4067" s="920"/>
      <c r="N4067" s="920"/>
      <c r="S4067" s="919"/>
    </row>
    <row r="4068" spans="1:19" ht="12.75" customHeight="1" x14ac:dyDescent="0.15">
      <c r="A4068" s="914">
        <v>4063</v>
      </c>
      <c r="B4068" s="929">
        <f>'BudgetSum 2-4'!E11</f>
        <v>1184596</v>
      </c>
      <c r="C4068" s="930">
        <f t="shared" si="164"/>
        <v>-1180533</v>
      </c>
      <c r="D4068" s="920"/>
      <c r="E4068" s="893" t="b">
        <f t="shared" ca="1" si="160"/>
        <v>1</v>
      </c>
      <c r="F4068" s="932">
        <f t="array" aca="1" ref="F4068" ca="1">IF(G4068&lt;&gt;"",INDIRECT("'"&amp;G4068&amp;"'!"&amp;H4068),"")</f>
        <v>1184596</v>
      </c>
      <c r="G4068" s="560" t="s">
        <v>4690</v>
      </c>
      <c r="H4068" s="893" t="s">
        <v>4727</v>
      </c>
      <c r="I4068" s="920"/>
      <c r="J4068" s="920"/>
      <c r="K4068" s="920"/>
      <c r="L4068" s="920"/>
      <c r="M4068" s="920"/>
      <c r="N4068" s="920"/>
      <c r="S4068" s="919"/>
    </row>
    <row r="4069" spans="1:19" ht="12.75" customHeight="1" x14ac:dyDescent="0.15">
      <c r="A4069" s="914">
        <v>4064</v>
      </c>
      <c r="B4069" s="929">
        <f>'BudgetSum 2-4'!F11</f>
        <v>853111</v>
      </c>
      <c r="C4069" s="930">
        <f t="shared" si="164"/>
        <v>-849047</v>
      </c>
      <c r="D4069" s="920"/>
      <c r="E4069" s="893" t="b">
        <f t="shared" ca="1" si="160"/>
        <v>1</v>
      </c>
      <c r="F4069" s="932">
        <f t="array" aca="1" ref="F4069" ca="1">IF(G4069&lt;&gt;"",INDIRECT("'"&amp;G4069&amp;"'!"&amp;H4069),"")</f>
        <v>853111</v>
      </c>
      <c r="G4069" s="560" t="s">
        <v>4690</v>
      </c>
      <c r="H4069" s="893" t="s">
        <v>4739</v>
      </c>
      <c r="I4069" s="920"/>
      <c r="J4069" s="920"/>
      <c r="K4069" s="920"/>
      <c r="L4069" s="920"/>
      <c r="M4069" s="920"/>
      <c r="N4069" s="920"/>
      <c r="S4069" s="919"/>
    </row>
    <row r="4070" spans="1:19" ht="12.75" customHeight="1" x14ac:dyDescent="0.15">
      <c r="A4070" s="914">
        <v>4065</v>
      </c>
      <c r="B4070" s="929">
        <f>'BudgetSum 2-4'!G11</f>
        <v>476069</v>
      </c>
      <c r="C4070" s="930">
        <f t="shared" si="164"/>
        <v>-472004</v>
      </c>
      <c r="D4070" s="920"/>
      <c r="E4070" s="893" t="b">
        <f t="shared" ca="1" si="160"/>
        <v>1</v>
      </c>
      <c r="F4070" s="932">
        <f t="array" aca="1" ref="F4070" ca="1">IF(G4070&lt;&gt;"",INDIRECT("'"&amp;G4070&amp;"'!"&amp;H4070),"")</f>
        <v>476069</v>
      </c>
      <c r="G4070" s="560" t="s">
        <v>4690</v>
      </c>
      <c r="H4070" s="893" t="s">
        <v>4750</v>
      </c>
      <c r="I4070" s="920"/>
      <c r="J4070" s="920"/>
      <c r="K4070" s="920"/>
      <c r="L4070" s="920"/>
      <c r="M4070" s="920"/>
      <c r="N4070" s="920"/>
      <c r="S4070" s="919"/>
    </row>
    <row r="4071" spans="1:19" ht="12.75" customHeight="1" x14ac:dyDescent="0.15">
      <c r="A4071" s="914">
        <v>4066</v>
      </c>
      <c r="B4071" s="929">
        <f>'BudgetSum 2-4'!H11</f>
        <v>0</v>
      </c>
      <c r="C4071" s="930">
        <f t="shared" si="164"/>
        <v>4066</v>
      </c>
      <c r="D4071" s="920"/>
      <c r="E4071" s="893" t="b">
        <f t="shared" ca="1" si="160"/>
        <v>1</v>
      </c>
      <c r="F4071" s="932">
        <f t="array" aca="1" ref="F4071" ca="1">IF(G4071&lt;&gt;"",INDIRECT("'"&amp;G4071&amp;"'!"&amp;H4071),"")</f>
        <v>0</v>
      </c>
      <c r="G4071" s="560" t="s">
        <v>4690</v>
      </c>
      <c r="H4071" s="893" t="s">
        <v>4760</v>
      </c>
      <c r="I4071" s="920"/>
      <c r="J4071" s="920"/>
      <c r="K4071" s="920"/>
      <c r="L4071" s="920"/>
      <c r="M4071" s="920"/>
      <c r="N4071" s="920"/>
      <c r="S4071" s="919"/>
    </row>
    <row r="4072" spans="1:19" ht="12.75" customHeight="1" x14ac:dyDescent="0.15">
      <c r="A4072" s="914">
        <v>4067</v>
      </c>
      <c r="B4072" s="929">
        <f>'BudgetSum 2-4'!I11</f>
        <v>0</v>
      </c>
      <c r="C4072" s="930">
        <f t="shared" si="164"/>
        <v>4067</v>
      </c>
      <c r="D4072" s="920"/>
      <c r="E4072" s="893" t="b">
        <f t="shared" ca="1" si="160"/>
        <v>1</v>
      </c>
      <c r="F4072" s="932">
        <f t="array" aca="1" ref="F4072" ca="1">IF(G4072&lt;&gt;"",INDIRECT("'"&amp;G4072&amp;"'!"&amp;H4072),"")</f>
        <v>0</v>
      </c>
      <c r="G4072" s="560" t="s">
        <v>4690</v>
      </c>
      <c r="H4072" s="893" t="s">
        <v>4769</v>
      </c>
      <c r="I4072" s="920"/>
      <c r="J4072" s="920"/>
      <c r="K4072" s="920"/>
      <c r="L4072" s="920"/>
      <c r="M4072" s="920"/>
      <c r="N4072" s="920"/>
      <c r="S4072" s="919"/>
    </row>
    <row r="4073" spans="1:19" ht="12.75" customHeight="1" x14ac:dyDescent="0.15">
      <c r="A4073" s="935">
        <v>4068</v>
      </c>
      <c r="B4073" s="919"/>
      <c r="C4073" s="920"/>
      <c r="D4073" s="920" t="s">
        <v>4732</v>
      </c>
      <c r="E4073" s="893" t="b">
        <f t="shared" ca="1" si="160"/>
        <v>1</v>
      </c>
      <c r="F4073" s="893" t="str">
        <f t="array" aca="1" ref="F4073" ca="1">IF(G4073&lt;&gt;"",INDIRECT("'"&amp;G4073&amp;"'!"&amp;H4073),"")</f>
        <v/>
      </c>
      <c r="G4073" s="560"/>
      <c r="H4073" s="893"/>
      <c r="I4073" s="920"/>
      <c r="J4073" s="920"/>
      <c r="K4073" s="920"/>
      <c r="L4073" s="920"/>
      <c r="M4073" s="920"/>
      <c r="N4073" s="920"/>
      <c r="S4073" s="919"/>
    </row>
    <row r="4074" spans="1:19" ht="12.75" customHeight="1" x14ac:dyDescent="0.15">
      <c r="A4074" s="914">
        <v>4069</v>
      </c>
      <c r="B4074" s="929">
        <f>'BudgetSum 2-4'!K11</f>
        <v>0</v>
      </c>
      <c r="C4074" s="930">
        <f t="shared" ref="C4074:C4085" si="165">A4074-B4074</f>
        <v>4069</v>
      </c>
      <c r="D4074" s="920"/>
      <c r="E4074" s="893" t="b">
        <f t="shared" ca="1" si="160"/>
        <v>1</v>
      </c>
      <c r="F4074" s="932">
        <f t="array" aca="1" ref="F4074" ca="1">IF(G4074&lt;&gt;"",INDIRECT("'"&amp;G4074&amp;"'!"&amp;H4074),"")</f>
        <v>0</v>
      </c>
      <c r="G4074" s="560" t="s">
        <v>4690</v>
      </c>
      <c r="H4074" s="893" t="s">
        <v>4778</v>
      </c>
      <c r="I4074" s="920"/>
      <c r="J4074" s="920"/>
      <c r="K4074" s="920"/>
      <c r="L4074" s="920"/>
      <c r="M4074" s="920"/>
      <c r="N4074" s="920"/>
      <c r="S4074" s="919"/>
    </row>
    <row r="4075" spans="1:19" ht="12.75" customHeight="1" x14ac:dyDescent="0.15">
      <c r="A4075" s="914">
        <v>4070</v>
      </c>
      <c r="B4075" s="929">
        <f>'BudgetSum 2-4'!C20</f>
        <v>0</v>
      </c>
      <c r="C4075" s="930">
        <f t="shared" si="165"/>
        <v>4070</v>
      </c>
      <c r="D4075" s="920"/>
      <c r="E4075" s="893" t="b">
        <f t="shared" ca="1" si="160"/>
        <v>1</v>
      </c>
      <c r="F4075" s="932">
        <f t="array" aca="1" ref="F4075" ca="1">IF(G4075&lt;&gt;"",INDIRECT("'"&amp;G4075&amp;"'!"&amp;H4075),"")</f>
        <v>0</v>
      </c>
      <c r="G4075" s="560" t="s">
        <v>4690</v>
      </c>
      <c r="H4075" s="893" t="s">
        <v>4711</v>
      </c>
      <c r="I4075" s="920"/>
      <c r="J4075" s="920"/>
      <c r="K4075" s="920"/>
      <c r="L4075" s="920"/>
      <c r="M4075" s="920"/>
      <c r="N4075" s="920"/>
      <c r="S4075" s="919"/>
    </row>
    <row r="4076" spans="1:19" ht="12.75" customHeight="1" x14ac:dyDescent="0.15">
      <c r="A4076" s="914">
        <v>4071</v>
      </c>
      <c r="B4076" s="929">
        <f>'BudgetSum 2-4'!D20</f>
        <v>0</v>
      </c>
      <c r="C4076" s="930">
        <f t="shared" si="165"/>
        <v>4071</v>
      </c>
      <c r="D4076" s="920"/>
      <c r="E4076" s="893" t="b">
        <f t="shared" ca="1" si="160"/>
        <v>1</v>
      </c>
      <c r="F4076" s="932">
        <f t="array" aca="1" ref="F4076" ca="1">IF(G4076&lt;&gt;"",INDIRECT("'"&amp;G4076&amp;"'!"&amp;H4076),"")</f>
        <v>0</v>
      </c>
      <c r="G4076" s="560" t="s">
        <v>4690</v>
      </c>
      <c r="H4076" s="893" t="s">
        <v>4723</v>
      </c>
      <c r="I4076" s="920"/>
      <c r="J4076" s="920"/>
      <c r="K4076" s="920"/>
      <c r="L4076" s="920"/>
      <c r="M4076" s="920"/>
      <c r="N4076" s="920"/>
      <c r="S4076" s="919"/>
    </row>
    <row r="4077" spans="1:19" ht="12.75" customHeight="1" x14ac:dyDescent="0.15">
      <c r="A4077" s="914">
        <v>4072</v>
      </c>
      <c r="B4077" s="929">
        <f>'BudgetSum 2-4'!F20</f>
        <v>0</v>
      </c>
      <c r="C4077" s="930">
        <f t="shared" si="165"/>
        <v>4072</v>
      </c>
      <c r="D4077" s="920"/>
      <c r="E4077" s="893" t="b">
        <f t="shared" ca="1" si="160"/>
        <v>1</v>
      </c>
      <c r="F4077" s="932">
        <f t="array" aca="1" ref="F4077" ca="1">IF(G4077&lt;&gt;"",INDIRECT("'"&amp;G4077&amp;"'!"&amp;H4077),"")</f>
        <v>0</v>
      </c>
      <c r="G4077" s="560" t="s">
        <v>4690</v>
      </c>
      <c r="H4077" s="893" t="s">
        <v>4746</v>
      </c>
      <c r="I4077" s="920"/>
      <c r="J4077" s="920"/>
      <c r="K4077" s="920"/>
      <c r="L4077" s="920"/>
      <c r="M4077" s="920"/>
      <c r="N4077" s="920"/>
      <c r="S4077" s="919"/>
    </row>
    <row r="4078" spans="1:19" ht="12.75" customHeight="1" x14ac:dyDescent="0.15">
      <c r="A4078" s="914">
        <v>4073</v>
      </c>
      <c r="B4078" s="929">
        <f>'BudgetSum 2-4'!H20</f>
        <v>0</v>
      </c>
      <c r="C4078" s="930">
        <f t="shared" si="165"/>
        <v>4073</v>
      </c>
      <c r="D4078" s="920"/>
      <c r="E4078" s="893" t="b">
        <f t="shared" ca="1" si="160"/>
        <v>1</v>
      </c>
      <c r="F4078" s="932">
        <f t="array" aca="1" ref="F4078" ca="1">IF(G4078&lt;&gt;"",INDIRECT("'"&amp;G4078&amp;"'!"&amp;H4078),"")</f>
        <v>0</v>
      </c>
      <c r="G4078" s="560" t="s">
        <v>4690</v>
      </c>
      <c r="H4078" s="893" t="s">
        <v>4764</v>
      </c>
      <c r="I4078" s="920"/>
      <c r="J4078" s="920"/>
      <c r="K4078" s="920"/>
      <c r="L4078" s="920"/>
      <c r="M4078" s="920"/>
      <c r="N4078" s="920"/>
      <c r="S4078" s="919"/>
    </row>
    <row r="4079" spans="1:19" ht="12.75" customHeight="1" x14ac:dyDescent="0.15">
      <c r="A4079" s="914">
        <v>4074</v>
      </c>
      <c r="B4079" s="929">
        <f>'BudgetSum 2-4'!K20</f>
        <v>0</v>
      </c>
      <c r="C4079" s="930">
        <f t="shared" si="165"/>
        <v>4074</v>
      </c>
      <c r="D4079" s="920"/>
      <c r="E4079" s="893" t="b">
        <f t="shared" ca="1" si="160"/>
        <v>1</v>
      </c>
      <c r="F4079" s="932">
        <f t="array" aca="1" ref="F4079" ca="1">IF(G4079&lt;&gt;"",INDIRECT("'"&amp;G4079&amp;"'!"&amp;H4079),"")</f>
        <v>0</v>
      </c>
      <c r="G4079" s="560" t="s">
        <v>4690</v>
      </c>
      <c r="H4079" s="893" t="s">
        <v>4784</v>
      </c>
      <c r="I4079" s="920"/>
      <c r="J4079" s="920"/>
      <c r="K4079" s="920"/>
      <c r="L4079" s="920"/>
      <c r="M4079" s="920"/>
      <c r="N4079" s="920"/>
      <c r="S4079" s="919"/>
    </row>
    <row r="4080" spans="1:19" ht="12.75" customHeight="1" x14ac:dyDescent="0.15">
      <c r="A4080" s="914">
        <v>4075</v>
      </c>
      <c r="B4080" s="929">
        <f>'BudgetSum 2-4'!C21</f>
        <v>14202457</v>
      </c>
      <c r="C4080" s="930">
        <f t="shared" si="165"/>
        <v>-14198382</v>
      </c>
      <c r="D4080" s="920"/>
      <c r="E4080" s="893" t="b">
        <f t="shared" ca="1" si="160"/>
        <v>1</v>
      </c>
      <c r="F4080" s="932">
        <f t="array" aca="1" ref="F4080" ca="1">IF(G4080&lt;&gt;"",INDIRECT("'"&amp;G4080&amp;"'!"&amp;H4080),"")</f>
        <v>14202457</v>
      </c>
      <c r="G4080" s="560" t="s">
        <v>4690</v>
      </c>
      <c r="H4080" s="893" t="s">
        <v>4712</v>
      </c>
      <c r="I4080" s="920"/>
      <c r="J4080" s="920"/>
      <c r="K4080" s="920"/>
      <c r="L4080" s="920"/>
      <c r="M4080" s="920"/>
      <c r="N4080" s="920"/>
      <c r="S4080" s="919"/>
    </row>
    <row r="4081" spans="1:19" ht="12.75" customHeight="1" x14ac:dyDescent="0.15">
      <c r="A4081" s="914">
        <v>4076</v>
      </c>
      <c r="B4081" s="929">
        <f>'BudgetSum 2-4'!D21</f>
        <v>2527623</v>
      </c>
      <c r="C4081" s="930">
        <f t="shared" si="165"/>
        <v>-2523547</v>
      </c>
      <c r="D4081" s="920"/>
      <c r="E4081" s="893" t="b">
        <f t="shared" ref="E4081:E4335" ca="1" si="166">F4081=B4081</f>
        <v>1</v>
      </c>
      <c r="F4081" s="932">
        <f t="array" aca="1" ref="F4081" ca="1">IF(G4081&lt;&gt;"",INDIRECT("'"&amp;G4081&amp;"'!"&amp;H4081),"")</f>
        <v>2527623</v>
      </c>
      <c r="G4081" s="560" t="s">
        <v>4690</v>
      </c>
      <c r="H4081" s="893" t="s">
        <v>4724</v>
      </c>
      <c r="I4081" s="920"/>
      <c r="J4081" s="920"/>
      <c r="K4081" s="920"/>
      <c r="L4081" s="920"/>
      <c r="M4081" s="920"/>
      <c r="N4081" s="920"/>
      <c r="S4081" s="919"/>
    </row>
    <row r="4082" spans="1:19" ht="12.75" customHeight="1" x14ac:dyDescent="0.15">
      <c r="A4082" s="914">
        <v>4077</v>
      </c>
      <c r="B4082" s="929">
        <f>'BudgetSum 2-4'!E21</f>
        <v>1137250</v>
      </c>
      <c r="C4082" s="930">
        <f t="shared" si="165"/>
        <v>-1133173</v>
      </c>
      <c r="D4082" s="920"/>
      <c r="E4082" s="893" t="b">
        <f t="shared" ca="1" si="166"/>
        <v>1</v>
      </c>
      <c r="F4082" s="932">
        <f t="array" aca="1" ref="F4082" ca="1">IF(G4082&lt;&gt;"",INDIRECT("'"&amp;G4082&amp;"'!"&amp;H4082),"")</f>
        <v>1137250</v>
      </c>
      <c r="G4082" s="560" t="s">
        <v>4690</v>
      </c>
      <c r="H4082" s="893" t="s">
        <v>4735</v>
      </c>
      <c r="I4082" s="920"/>
      <c r="J4082" s="920"/>
      <c r="K4082" s="920"/>
      <c r="L4082" s="920"/>
      <c r="M4082" s="920"/>
      <c r="N4082" s="920"/>
      <c r="S4082" s="919"/>
    </row>
    <row r="4083" spans="1:19" ht="12.75" customHeight="1" x14ac:dyDescent="0.15">
      <c r="A4083" s="914">
        <v>4078</v>
      </c>
      <c r="B4083" s="929">
        <f>'BudgetSum 2-4'!F21</f>
        <v>739070</v>
      </c>
      <c r="C4083" s="930">
        <f t="shared" si="165"/>
        <v>-734992</v>
      </c>
      <c r="D4083" s="920"/>
      <c r="E4083" s="893" t="b">
        <f t="shared" ca="1" si="166"/>
        <v>1</v>
      </c>
      <c r="F4083" s="932">
        <f t="array" aca="1" ref="F4083" ca="1">IF(G4083&lt;&gt;"",INDIRECT("'"&amp;G4083&amp;"'!"&amp;H4083),"")</f>
        <v>739070</v>
      </c>
      <c r="G4083" s="560" t="s">
        <v>4690</v>
      </c>
      <c r="H4083" s="893" t="s">
        <v>4747</v>
      </c>
      <c r="I4083" s="920"/>
      <c r="J4083" s="920"/>
      <c r="K4083" s="920"/>
      <c r="L4083" s="920"/>
      <c r="M4083" s="920"/>
      <c r="N4083" s="920"/>
      <c r="S4083" s="919"/>
    </row>
    <row r="4084" spans="1:19" ht="12.75" customHeight="1" x14ac:dyDescent="0.15">
      <c r="A4084" s="914">
        <v>4079</v>
      </c>
      <c r="B4084" s="929">
        <f>'BudgetSum 2-4'!G21</f>
        <v>420547</v>
      </c>
      <c r="C4084" s="930">
        <f t="shared" si="165"/>
        <v>-416468</v>
      </c>
      <c r="D4084" s="920"/>
      <c r="E4084" s="893" t="b">
        <f t="shared" ca="1" si="166"/>
        <v>1</v>
      </c>
      <c r="F4084" s="932">
        <f t="array" aca="1" ref="F4084" ca="1">IF(G4084&lt;&gt;"",INDIRECT("'"&amp;G4084&amp;"'!"&amp;H4084),"")</f>
        <v>420547</v>
      </c>
      <c r="G4084" s="560" t="s">
        <v>4690</v>
      </c>
      <c r="H4084" s="893" t="s">
        <v>4757</v>
      </c>
      <c r="I4084" s="920"/>
      <c r="J4084" s="920"/>
      <c r="K4084" s="920"/>
      <c r="L4084" s="920"/>
      <c r="M4084" s="920"/>
      <c r="N4084" s="920"/>
      <c r="S4084" s="919"/>
    </row>
    <row r="4085" spans="1:19" ht="12.75" customHeight="1" x14ac:dyDescent="0.15">
      <c r="A4085" s="914">
        <v>4080</v>
      </c>
      <c r="B4085" s="929">
        <f>'BudgetSum 2-4'!H21</f>
        <v>1978356</v>
      </c>
      <c r="C4085" s="930">
        <f t="shared" si="165"/>
        <v>-1974276</v>
      </c>
      <c r="D4085" s="920"/>
      <c r="E4085" s="893" t="b">
        <f t="shared" ca="1" si="166"/>
        <v>1</v>
      </c>
      <c r="F4085" s="932">
        <f t="array" aca="1" ref="F4085" ca="1">IF(G4085&lt;&gt;"",INDIRECT("'"&amp;G4085&amp;"'!"&amp;H4085),"")</f>
        <v>1978356</v>
      </c>
      <c r="G4085" s="560" t="s">
        <v>4690</v>
      </c>
      <c r="H4085" s="893" t="s">
        <v>4765</v>
      </c>
      <c r="I4085" s="920"/>
      <c r="J4085" s="920"/>
      <c r="K4085" s="920"/>
      <c r="L4085" s="920"/>
      <c r="M4085" s="920"/>
      <c r="N4085" s="920"/>
      <c r="S4085" s="919"/>
    </row>
    <row r="4086" spans="1:19" ht="12.75" customHeight="1" x14ac:dyDescent="0.15">
      <c r="A4086" s="935">
        <v>4081</v>
      </c>
      <c r="B4086" s="919"/>
      <c r="C4086" s="920"/>
      <c r="D4086" s="931"/>
      <c r="E4086" s="893" t="b">
        <f t="shared" ca="1" si="166"/>
        <v>1</v>
      </c>
      <c r="F4086" s="893" t="str">
        <f t="array" aca="1" ref="F4086" ca="1">IF(G4086&lt;&gt;"",INDIRECT("'"&amp;G4086&amp;"'!"&amp;H4086),"")</f>
        <v/>
      </c>
      <c r="G4086" s="560"/>
      <c r="H4086" s="893"/>
      <c r="I4086" s="931"/>
      <c r="J4086" s="931"/>
      <c r="K4086" s="931"/>
      <c r="L4086" s="920"/>
      <c r="M4086" s="920"/>
      <c r="N4086" s="920"/>
      <c r="S4086" s="919"/>
    </row>
    <row r="4087" spans="1:19" ht="12.75" customHeight="1" x14ac:dyDescent="0.15">
      <c r="A4087" s="935">
        <v>4082</v>
      </c>
      <c r="B4087" s="919"/>
      <c r="C4087" s="920"/>
      <c r="D4087" s="920" t="s">
        <v>4732</v>
      </c>
      <c r="E4087" s="893" t="b">
        <f t="shared" ca="1" si="166"/>
        <v>1</v>
      </c>
      <c r="F4087" s="893" t="str">
        <f t="array" aca="1" ref="F4087" ca="1">IF(G4087&lt;&gt;"",INDIRECT("'"&amp;G4087&amp;"'!"&amp;H4087),"")</f>
        <v/>
      </c>
      <c r="G4087" s="560"/>
      <c r="H4087" s="893"/>
      <c r="I4087" s="920"/>
      <c r="J4087" s="920"/>
      <c r="K4087" s="920"/>
      <c r="L4087" s="920"/>
      <c r="M4087" s="920"/>
      <c r="N4087" s="920"/>
      <c r="S4087" s="919"/>
    </row>
    <row r="4088" spans="1:19" ht="12.75" customHeight="1" x14ac:dyDescent="0.15">
      <c r="A4088" s="914">
        <v>4083</v>
      </c>
      <c r="B4088" s="929">
        <f>'BudgetSum 2-4'!K21</f>
        <v>0</v>
      </c>
      <c r="C4088" s="930">
        <f>A4088-B4088</f>
        <v>4083</v>
      </c>
      <c r="D4088" s="920"/>
      <c r="E4088" s="893" t="b">
        <f t="shared" ca="1" si="166"/>
        <v>1</v>
      </c>
      <c r="F4088" s="932">
        <f t="array" aca="1" ref="F4088" ca="1">IF(G4088&lt;&gt;"",INDIRECT("'"&amp;G4088&amp;"'!"&amp;H4088),"")</f>
        <v>0</v>
      </c>
      <c r="G4088" s="560" t="s">
        <v>4690</v>
      </c>
      <c r="H4088" s="893" t="s">
        <v>4785</v>
      </c>
      <c r="I4088" s="920"/>
      <c r="J4088" s="920"/>
      <c r="K4088" s="920"/>
      <c r="L4088" s="920"/>
      <c r="M4088" s="920"/>
      <c r="N4088" s="920"/>
      <c r="S4088" s="919"/>
    </row>
    <row r="4089" spans="1:19" ht="12.75" customHeight="1" x14ac:dyDescent="0.15">
      <c r="A4089" s="935">
        <v>4084</v>
      </c>
      <c r="B4089" s="919"/>
      <c r="C4089" s="920"/>
      <c r="D4089" s="920" t="s">
        <v>4732</v>
      </c>
      <c r="E4089" s="893" t="b">
        <f t="shared" ca="1" si="166"/>
        <v>1</v>
      </c>
      <c r="F4089" s="893" t="str">
        <f t="array" aca="1" ref="F4089" ca="1">IF(G4089&lt;&gt;"",INDIRECT("'"&amp;G4089&amp;"'!"&amp;H4089),"")</f>
        <v/>
      </c>
      <c r="G4089" s="560"/>
      <c r="H4089" s="893"/>
      <c r="I4089" s="920"/>
      <c r="J4089" s="920"/>
      <c r="K4089" s="920"/>
      <c r="L4089" s="920"/>
      <c r="M4089" s="920"/>
      <c r="N4089" s="920"/>
      <c r="S4089" s="919"/>
    </row>
    <row r="4090" spans="1:19" ht="12.75" customHeight="1" x14ac:dyDescent="0.15">
      <c r="A4090" s="935">
        <v>4085</v>
      </c>
      <c r="B4090" s="919"/>
      <c r="C4090" s="920"/>
      <c r="D4090" s="931"/>
      <c r="E4090" s="893" t="b">
        <f t="shared" ca="1" si="166"/>
        <v>1</v>
      </c>
      <c r="F4090" s="893" t="str">
        <f t="array" aca="1" ref="F4090" ca="1">IF(G4090&lt;&gt;"",INDIRECT("'"&amp;G4090&amp;"'!"&amp;H4090),"")</f>
        <v/>
      </c>
      <c r="G4090" s="560"/>
      <c r="H4090" s="893"/>
      <c r="I4090" s="931"/>
      <c r="J4090" s="931"/>
      <c r="K4090" s="931"/>
      <c r="L4090" s="920"/>
      <c r="M4090" s="920"/>
      <c r="N4090" s="920"/>
      <c r="S4090" s="919"/>
    </row>
    <row r="4091" spans="1:19" ht="12.75" customHeight="1" x14ac:dyDescent="0.15">
      <c r="A4091" s="935">
        <v>4086</v>
      </c>
      <c r="B4091" s="919"/>
      <c r="C4091" s="920"/>
      <c r="D4091" s="931"/>
      <c r="E4091" s="893" t="b">
        <f t="shared" ca="1" si="166"/>
        <v>1</v>
      </c>
      <c r="F4091" s="893" t="str">
        <f t="array" aca="1" ref="F4091" ca="1">IF(G4091&lt;&gt;"",INDIRECT("'"&amp;G4091&amp;"'!"&amp;H4091),"")</f>
        <v/>
      </c>
      <c r="G4091" s="560"/>
      <c r="H4091" s="893"/>
      <c r="I4091" s="931"/>
      <c r="J4091" s="931"/>
      <c r="K4091" s="931"/>
      <c r="L4091" s="920"/>
      <c r="M4091" s="920"/>
      <c r="N4091" s="920"/>
      <c r="S4091" s="919"/>
    </row>
    <row r="4092" spans="1:19" ht="12.75" customHeight="1" x14ac:dyDescent="0.15">
      <c r="A4092" s="935">
        <v>4087</v>
      </c>
      <c r="B4092" s="919"/>
      <c r="C4092" s="920"/>
      <c r="D4092" s="931"/>
      <c r="E4092" s="893" t="b">
        <f t="shared" ca="1" si="166"/>
        <v>1</v>
      </c>
      <c r="F4092" s="893" t="str">
        <f t="array" aca="1" ref="F4092" ca="1">IF(G4092&lt;&gt;"",INDIRECT("'"&amp;G4092&amp;"'!"&amp;H4092),"")</f>
        <v/>
      </c>
      <c r="G4092" s="560"/>
      <c r="H4092" s="893"/>
      <c r="I4092" s="931"/>
      <c r="J4092" s="931"/>
      <c r="K4092" s="931"/>
      <c r="L4092" s="920"/>
      <c r="M4092" s="920"/>
      <c r="N4092" s="920"/>
      <c r="S4092" s="919"/>
    </row>
    <row r="4093" spans="1:19" ht="12.75" customHeight="1" x14ac:dyDescent="0.15">
      <c r="A4093" s="935">
        <v>4088</v>
      </c>
      <c r="B4093" s="919"/>
      <c r="C4093" s="920"/>
      <c r="D4093" s="931"/>
      <c r="E4093" s="893" t="b">
        <f t="shared" ca="1" si="166"/>
        <v>1</v>
      </c>
      <c r="F4093" s="893" t="str">
        <f t="array" aca="1" ref="F4093" ca="1">IF(G4093&lt;&gt;"",INDIRECT("'"&amp;G4093&amp;"'!"&amp;H4093),"")</f>
        <v/>
      </c>
      <c r="G4093" s="560"/>
      <c r="H4093" s="893"/>
      <c r="I4093" s="931"/>
      <c r="J4093" s="931"/>
      <c r="K4093" s="931"/>
      <c r="L4093" s="920"/>
      <c r="M4093" s="920"/>
      <c r="N4093" s="920"/>
      <c r="S4093" s="919"/>
    </row>
    <row r="4094" spans="1:19" ht="12.75" customHeight="1" x14ac:dyDescent="0.15">
      <c r="A4094" s="935">
        <v>4089</v>
      </c>
      <c r="B4094" s="919"/>
      <c r="C4094" s="920"/>
      <c r="D4094" s="920" t="s">
        <v>4732</v>
      </c>
      <c r="E4094" s="893" t="b">
        <f t="shared" ca="1" si="166"/>
        <v>1</v>
      </c>
      <c r="F4094" s="893" t="str">
        <f t="array" aca="1" ref="F4094" ca="1">IF(G4094&lt;&gt;"",INDIRECT("'"&amp;G4094&amp;"'!"&amp;H4094),"")</f>
        <v/>
      </c>
      <c r="G4094" s="560"/>
      <c r="H4094" s="893"/>
      <c r="I4094" s="920"/>
      <c r="J4094" s="920"/>
      <c r="K4094" s="920"/>
      <c r="L4094" s="920"/>
      <c r="M4094" s="920"/>
      <c r="N4094" s="920"/>
      <c r="S4094" s="919"/>
    </row>
    <row r="4095" spans="1:19" ht="12.75" customHeight="1" x14ac:dyDescent="0.15">
      <c r="A4095" s="935">
        <v>4090</v>
      </c>
      <c r="B4095" s="919"/>
      <c r="C4095" s="920"/>
      <c r="D4095" s="920" t="s">
        <v>4732</v>
      </c>
      <c r="E4095" s="893" t="b">
        <f t="shared" ca="1" si="166"/>
        <v>1</v>
      </c>
      <c r="F4095" s="893" t="str">
        <f t="array" aca="1" ref="F4095" ca="1">IF(G4095&lt;&gt;"",INDIRECT("'"&amp;G4095&amp;"'!"&amp;H4095),"")</f>
        <v/>
      </c>
      <c r="G4095" s="560"/>
      <c r="H4095" s="893"/>
      <c r="I4095" s="920"/>
      <c r="J4095" s="920"/>
      <c r="K4095" s="920"/>
      <c r="L4095" s="920"/>
      <c r="M4095" s="920"/>
      <c r="N4095" s="920"/>
      <c r="S4095" s="919"/>
    </row>
    <row r="4096" spans="1:19" ht="12.75" customHeight="1" x14ac:dyDescent="0.15">
      <c r="A4096" s="935">
        <v>4091</v>
      </c>
      <c r="B4096" s="919"/>
      <c r="C4096" s="920"/>
      <c r="D4096" s="931"/>
      <c r="E4096" s="893" t="b">
        <f t="shared" ca="1" si="166"/>
        <v>1</v>
      </c>
      <c r="F4096" s="893" t="str">
        <f t="array" aca="1" ref="F4096" ca="1">IF(G4096&lt;&gt;"",INDIRECT("'"&amp;G4096&amp;"'!"&amp;H4096),"")</f>
        <v/>
      </c>
      <c r="G4096" s="560"/>
      <c r="H4096" s="893"/>
      <c r="I4096" s="931"/>
      <c r="J4096" s="931"/>
      <c r="K4096" s="931"/>
      <c r="L4096" s="920"/>
      <c r="M4096" s="920"/>
      <c r="N4096" s="920"/>
      <c r="S4096" s="919"/>
    </row>
    <row r="4097" spans="1:19" ht="12.75" customHeight="1" x14ac:dyDescent="0.15">
      <c r="A4097" s="935">
        <v>4092</v>
      </c>
      <c r="B4097" s="919"/>
      <c r="C4097" s="920"/>
      <c r="D4097" s="931"/>
      <c r="E4097" s="893" t="b">
        <f t="shared" ca="1" si="166"/>
        <v>1</v>
      </c>
      <c r="F4097" s="893" t="str">
        <f t="array" aca="1" ref="F4097" ca="1">IF(G4097&lt;&gt;"",INDIRECT("'"&amp;G4097&amp;"'!"&amp;H4097),"")</f>
        <v/>
      </c>
      <c r="G4097" s="560"/>
      <c r="H4097" s="893"/>
      <c r="I4097" s="931"/>
      <c r="J4097" s="931"/>
      <c r="K4097" s="931"/>
      <c r="L4097" s="920"/>
      <c r="M4097" s="920"/>
      <c r="N4097" s="920"/>
      <c r="S4097" s="919"/>
    </row>
    <row r="4098" spans="1:19" ht="12.75" customHeight="1" x14ac:dyDescent="0.15">
      <c r="A4098" s="935">
        <v>4093</v>
      </c>
      <c r="B4098" s="919"/>
      <c r="C4098" s="920"/>
      <c r="D4098" s="931"/>
      <c r="E4098" s="893" t="b">
        <f t="shared" ca="1" si="166"/>
        <v>1</v>
      </c>
      <c r="F4098" s="893" t="str">
        <f t="array" aca="1" ref="F4098" ca="1">IF(G4098&lt;&gt;"",INDIRECT("'"&amp;G4098&amp;"'!"&amp;H4098),"")</f>
        <v/>
      </c>
      <c r="G4098" s="560"/>
      <c r="H4098" s="893"/>
      <c r="I4098" s="931"/>
      <c r="J4098" s="931"/>
      <c r="K4098" s="931"/>
      <c r="L4098" s="920"/>
      <c r="M4098" s="920"/>
      <c r="N4098" s="920"/>
      <c r="S4098" s="919"/>
    </row>
    <row r="4099" spans="1:19" ht="12.75" customHeight="1" x14ac:dyDescent="0.15">
      <c r="A4099" s="935">
        <v>4094</v>
      </c>
      <c r="B4099" s="919"/>
      <c r="C4099" s="920"/>
      <c r="D4099" s="931"/>
      <c r="E4099" s="893" t="b">
        <f t="shared" ca="1" si="166"/>
        <v>1</v>
      </c>
      <c r="F4099" s="893" t="str">
        <f t="array" aca="1" ref="F4099" ca="1">IF(G4099&lt;&gt;"",INDIRECT("'"&amp;G4099&amp;"'!"&amp;H4099),"")</f>
        <v/>
      </c>
      <c r="G4099" s="560"/>
      <c r="H4099" s="893"/>
      <c r="I4099" s="931"/>
      <c r="J4099" s="931"/>
      <c r="K4099" s="931"/>
      <c r="L4099" s="920"/>
      <c r="M4099" s="920"/>
      <c r="N4099" s="920"/>
      <c r="S4099" s="919"/>
    </row>
    <row r="4100" spans="1:19" ht="12.75" customHeight="1" x14ac:dyDescent="0.15">
      <c r="A4100" s="914">
        <v>4095</v>
      </c>
      <c r="B4100" s="929">
        <f>'EstExp 12-20'!H208</f>
        <v>0</v>
      </c>
      <c r="C4100" s="930">
        <f t="shared" ref="C4100:C4101" si="167">A4100-B4100</f>
        <v>4095</v>
      </c>
      <c r="D4100" s="920"/>
      <c r="E4100" s="893" t="b">
        <f t="shared" ca="1" si="166"/>
        <v>1</v>
      </c>
      <c r="F4100" s="932">
        <f t="array" aca="1" ref="F4100" ca="1">IF(G4100&lt;&gt;"",INDIRECT("'"&amp;G4100&amp;"'!"&amp;H4100),"")</f>
        <v>0</v>
      </c>
      <c r="G4100" s="560" t="s">
        <v>4786</v>
      </c>
      <c r="H4100" s="893" t="s">
        <v>5631</v>
      </c>
      <c r="I4100" s="920"/>
      <c r="J4100" s="920"/>
      <c r="K4100" s="920"/>
      <c r="L4100" s="920"/>
      <c r="M4100" s="920"/>
      <c r="N4100" s="920"/>
      <c r="S4100" s="919"/>
    </row>
    <row r="4101" spans="1:19" ht="12.75" customHeight="1" x14ac:dyDescent="0.15">
      <c r="A4101" s="914">
        <v>4096</v>
      </c>
      <c r="B4101" s="929">
        <f>'EstExp 12-20'!K208</f>
        <v>0</v>
      </c>
      <c r="C4101" s="930">
        <f t="shared" si="167"/>
        <v>4096</v>
      </c>
      <c r="D4101" s="920"/>
      <c r="E4101" s="893" t="b">
        <f t="shared" ca="1" si="166"/>
        <v>1</v>
      </c>
      <c r="F4101" s="932">
        <f t="array" aca="1" ref="F4101" ca="1">IF(G4101&lt;&gt;"",INDIRECT("'"&amp;G4101&amp;"'!"&amp;H4101),"")</f>
        <v>0</v>
      </c>
      <c r="G4101" s="560" t="s">
        <v>4786</v>
      </c>
      <c r="H4101" s="893" t="s">
        <v>5632</v>
      </c>
      <c r="I4101" s="920"/>
      <c r="J4101" s="920"/>
      <c r="K4101" s="920"/>
      <c r="L4101" s="920"/>
      <c r="M4101" s="920"/>
      <c r="N4101" s="920"/>
      <c r="S4101" s="919"/>
    </row>
    <row r="4102" spans="1:19" ht="12.75" customHeight="1" x14ac:dyDescent="0.15">
      <c r="A4102" s="935">
        <v>4097</v>
      </c>
      <c r="B4102" s="919"/>
      <c r="C4102" s="920"/>
      <c r="D4102" s="931"/>
      <c r="E4102" s="893" t="b">
        <f t="shared" ca="1" si="166"/>
        <v>1</v>
      </c>
      <c r="F4102" s="893" t="str">
        <f t="array" aca="1" ref="F4102" ca="1">IF(G4102&lt;&gt;"",INDIRECT("'"&amp;G4102&amp;"'!"&amp;H4102),"")</f>
        <v/>
      </c>
      <c r="G4102" s="560"/>
      <c r="H4102" s="893"/>
      <c r="I4102" s="931"/>
      <c r="J4102" s="931"/>
      <c r="K4102" s="931"/>
      <c r="L4102" s="920"/>
      <c r="M4102" s="920"/>
      <c r="N4102" s="920"/>
      <c r="S4102" s="919"/>
    </row>
    <row r="4103" spans="1:19" ht="12.75" customHeight="1" x14ac:dyDescent="0.15">
      <c r="A4103" s="935">
        <v>4098</v>
      </c>
      <c r="B4103" s="919"/>
      <c r="C4103" s="920"/>
      <c r="D4103" s="931"/>
      <c r="E4103" s="893" t="b">
        <f t="shared" ca="1" si="166"/>
        <v>1</v>
      </c>
      <c r="F4103" s="893" t="str">
        <f t="array" aca="1" ref="F4103" ca="1">IF(G4103&lt;&gt;"",INDIRECT("'"&amp;G4103&amp;"'!"&amp;H4103),"")</f>
        <v/>
      </c>
      <c r="G4103" s="560"/>
      <c r="H4103" s="893"/>
      <c r="I4103" s="931"/>
      <c r="J4103" s="931"/>
      <c r="K4103" s="931"/>
      <c r="L4103" s="920"/>
      <c r="M4103" s="920"/>
      <c r="N4103" s="920"/>
      <c r="S4103" s="919"/>
    </row>
    <row r="4104" spans="1:19" ht="12.75" customHeight="1" x14ac:dyDescent="0.15">
      <c r="A4104" s="935">
        <v>4099</v>
      </c>
      <c r="B4104" s="919"/>
      <c r="C4104" s="920"/>
      <c r="D4104" s="931"/>
      <c r="E4104" s="893" t="b">
        <f t="shared" ca="1" si="166"/>
        <v>1</v>
      </c>
      <c r="F4104" s="893" t="str">
        <f t="array" aca="1" ref="F4104" ca="1">IF(G4104&lt;&gt;"",INDIRECT("'"&amp;G4104&amp;"'!"&amp;H4104),"")</f>
        <v/>
      </c>
      <c r="G4104" s="560"/>
      <c r="H4104" s="893"/>
      <c r="I4104" s="931"/>
      <c r="J4104" s="931"/>
      <c r="K4104" s="931"/>
      <c r="L4104" s="920"/>
      <c r="M4104" s="920"/>
      <c r="N4104" s="920"/>
      <c r="S4104" s="919"/>
    </row>
    <row r="4105" spans="1:19" ht="12.75" customHeight="1" x14ac:dyDescent="0.15">
      <c r="A4105" s="935">
        <v>4100</v>
      </c>
      <c r="B4105" s="919"/>
      <c r="C4105" s="920"/>
      <c r="D4105" s="920" t="s">
        <v>4732</v>
      </c>
      <c r="E4105" s="893" t="b">
        <f t="shared" ca="1" si="166"/>
        <v>1</v>
      </c>
      <c r="F4105" s="893" t="str">
        <f t="array" aca="1" ref="F4105" ca="1">IF(G4105&lt;&gt;"",INDIRECT("'"&amp;G4105&amp;"'!"&amp;H4105),"")</f>
        <v/>
      </c>
      <c r="G4105" s="560"/>
      <c r="H4105" s="893"/>
      <c r="I4105" s="920"/>
      <c r="J4105" s="920"/>
      <c r="K4105" s="920"/>
      <c r="L4105" s="920"/>
      <c r="M4105" s="920"/>
      <c r="N4105" s="920"/>
      <c r="S4105" s="919"/>
    </row>
    <row r="4106" spans="1:19" ht="12.75" customHeight="1" x14ac:dyDescent="0.15">
      <c r="A4106" s="935">
        <v>4101</v>
      </c>
      <c r="B4106" s="919"/>
      <c r="C4106" s="920"/>
      <c r="D4106" s="920" t="s">
        <v>4732</v>
      </c>
      <c r="E4106" s="893" t="b">
        <f t="shared" ca="1" si="166"/>
        <v>1</v>
      </c>
      <c r="F4106" s="893" t="str">
        <f t="array" aca="1" ref="F4106" ca="1">IF(G4106&lt;&gt;"",INDIRECT("'"&amp;G4106&amp;"'!"&amp;H4106),"")</f>
        <v/>
      </c>
      <c r="G4106" s="560"/>
      <c r="H4106" s="893"/>
      <c r="I4106" s="920"/>
      <c r="J4106" s="920"/>
      <c r="K4106" s="920"/>
      <c r="L4106" s="920"/>
      <c r="M4106" s="920"/>
      <c r="N4106" s="920"/>
      <c r="S4106" s="919"/>
    </row>
    <row r="4107" spans="1:19" ht="12.75" customHeight="1" x14ac:dyDescent="0.15">
      <c r="A4107" s="935">
        <v>4102</v>
      </c>
      <c r="B4107" s="919"/>
      <c r="C4107" s="920"/>
      <c r="D4107" s="920" t="s">
        <v>4732</v>
      </c>
      <c r="E4107" s="893" t="b">
        <f t="shared" ca="1" si="166"/>
        <v>1</v>
      </c>
      <c r="F4107" s="893" t="str">
        <f t="array" aca="1" ref="F4107" ca="1">IF(G4107&lt;&gt;"",INDIRECT("'"&amp;G4107&amp;"'!"&amp;H4107),"")</f>
        <v/>
      </c>
      <c r="G4107" s="560"/>
      <c r="H4107" s="893"/>
      <c r="I4107" s="920"/>
      <c r="J4107" s="920"/>
      <c r="K4107" s="920"/>
      <c r="L4107" s="920"/>
      <c r="M4107" s="920"/>
      <c r="N4107" s="920"/>
      <c r="S4107" s="919"/>
    </row>
    <row r="4108" spans="1:19" ht="12.75" customHeight="1" x14ac:dyDescent="0.15">
      <c r="A4108" s="935">
        <v>4103</v>
      </c>
      <c r="B4108" s="919"/>
      <c r="C4108" s="920"/>
      <c r="D4108" s="931"/>
      <c r="E4108" s="893" t="b">
        <f t="shared" ca="1" si="166"/>
        <v>1</v>
      </c>
      <c r="F4108" s="893" t="str">
        <f t="array" aca="1" ref="F4108" ca="1">IF(G4108&lt;&gt;"",INDIRECT("'"&amp;G4108&amp;"'!"&amp;H4108),"")</f>
        <v/>
      </c>
      <c r="G4108" s="560"/>
      <c r="H4108" s="893"/>
      <c r="I4108" s="931"/>
      <c r="J4108" s="931"/>
      <c r="K4108" s="931"/>
      <c r="L4108" s="920"/>
      <c r="M4108" s="920"/>
      <c r="N4108" s="920"/>
      <c r="S4108" s="919"/>
    </row>
    <row r="4109" spans="1:19" ht="12.75" customHeight="1" x14ac:dyDescent="0.15">
      <c r="A4109" s="914">
        <v>4104</v>
      </c>
      <c r="B4109" s="929">
        <f>'EstExp 12-20'!D281</f>
        <v>0</v>
      </c>
      <c r="C4109" s="930">
        <f t="shared" ref="C4109:C4110" si="168">A4109-B4109</f>
        <v>4104</v>
      </c>
      <c r="D4109" s="920"/>
      <c r="E4109" s="893" t="b">
        <f t="shared" ca="1" si="166"/>
        <v>1</v>
      </c>
      <c r="F4109" s="932">
        <f t="array" aca="1" ref="F4109" ca="1">IF(G4109&lt;&gt;"",INDIRECT("'"&amp;G4109&amp;"'!"&amp;H4109),"")</f>
        <v>0</v>
      </c>
      <c r="G4109" s="560" t="s">
        <v>4786</v>
      </c>
      <c r="H4109" s="893" t="s">
        <v>5633</v>
      </c>
      <c r="I4109" s="920"/>
      <c r="J4109" s="920"/>
      <c r="K4109" s="920"/>
      <c r="L4109" s="920"/>
      <c r="M4109" s="920"/>
      <c r="N4109" s="920"/>
      <c r="S4109" s="919"/>
    </row>
    <row r="4110" spans="1:19" ht="12.75" customHeight="1" x14ac:dyDescent="0.15">
      <c r="A4110" s="914">
        <v>4105</v>
      </c>
      <c r="B4110" s="929">
        <f>'EstExp 12-20'!K281</f>
        <v>0</v>
      </c>
      <c r="C4110" s="930">
        <f t="shared" si="168"/>
        <v>4105</v>
      </c>
      <c r="D4110" s="920"/>
      <c r="E4110" s="893" t="b">
        <f t="shared" ca="1" si="166"/>
        <v>1</v>
      </c>
      <c r="F4110" s="932">
        <f t="array" aca="1" ref="F4110" ca="1">IF(G4110&lt;&gt;"",INDIRECT("'"&amp;G4110&amp;"'!"&amp;H4110),"")</f>
        <v>0</v>
      </c>
      <c r="G4110" s="560" t="s">
        <v>4786</v>
      </c>
      <c r="H4110" s="893" t="s">
        <v>5634</v>
      </c>
      <c r="I4110" s="920"/>
      <c r="J4110" s="920"/>
      <c r="K4110" s="920"/>
      <c r="L4110" s="920"/>
      <c r="M4110" s="920"/>
      <c r="N4110" s="920"/>
      <c r="S4110" s="919"/>
    </row>
    <row r="4111" spans="1:19" ht="12.75" customHeight="1" x14ac:dyDescent="0.15">
      <c r="A4111" s="935">
        <v>4106</v>
      </c>
      <c r="B4111" s="919"/>
      <c r="C4111" s="920"/>
      <c r="D4111" s="931"/>
      <c r="E4111" s="893" t="b">
        <f t="shared" ca="1" si="166"/>
        <v>1</v>
      </c>
      <c r="F4111" s="893" t="str">
        <f t="array" aca="1" ref="F4111" ca="1">IF(G4111&lt;&gt;"",INDIRECT("'"&amp;G4111&amp;"'!"&amp;H4111),"")</f>
        <v/>
      </c>
      <c r="G4111" s="560"/>
      <c r="H4111" s="893"/>
      <c r="I4111" s="931"/>
      <c r="J4111" s="931"/>
      <c r="K4111" s="931"/>
      <c r="L4111" s="920"/>
      <c r="M4111" s="920"/>
      <c r="N4111" s="920"/>
      <c r="S4111" s="919"/>
    </row>
    <row r="4112" spans="1:19" ht="12.75" customHeight="1" x14ac:dyDescent="0.15">
      <c r="A4112" s="935">
        <v>4107</v>
      </c>
      <c r="B4112" s="919"/>
      <c r="C4112" s="920"/>
      <c r="D4112" s="931"/>
      <c r="E4112" s="893" t="b">
        <f t="shared" ca="1" si="166"/>
        <v>1</v>
      </c>
      <c r="F4112" s="893" t="str">
        <f t="array" aca="1" ref="F4112" ca="1">IF(G4112&lt;&gt;"",INDIRECT("'"&amp;G4112&amp;"'!"&amp;H4112),"")</f>
        <v/>
      </c>
      <c r="G4112" s="560"/>
      <c r="H4112" s="893"/>
      <c r="I4112" s="931"/>
      <c r="J4112" s="931"/>
      <c r="K4112" s="931"/>
      <c r="L4112" s="920"/>
      <c r="M4112" s="920"/>
      <c r="N4112" s="920"/>
      <c r="S4112" s="919"/>
    </row>
    <row r="4113" spans="1:19" ht="12.75" customHeight="1" x14ac:dyDescent="0.15">
      <c r="A4113" s="935">
        <v>4108</v>
      </c>
      <c r="B4113" s="919"/>
      <c r="C4113" s="920"/>
      <c r="D4113" s="931"/>
      <c r="E4113" s="893" t="b">
        <f t="shared" ca="1" si="166"/>
        <v>1</v>
      </c>
      <c r="F4113" s="893" t="str">
        <f t="array" aca="1" ref="F4113" ca="1">IF(G4113&lt;&gt;"",INDIRECT("'"&amp;G4113&amp;"'!"&amp;H4113),"")</f>
        <v/>
      </c>
      <c r="G4113" s="560"/>
      <c r="H4113" s="893"/>
      <c r="I4113" s="931"/>
      <c r="J4113" s="931"/>
      <c r="K4113" s="931"/>
      <c r="L4113" s="920"/>
      <c r="M4113" s="920"/>
      <c r="N4113" s="920"/>
      <c r="S4113" s="919"/>
    </row>
    <row r="4114" spans="1:19" ht="12.75" customHeight="1" x14ac:dyDescent="0.15">
      <c r="A4114" s="935">
        <v>4109</v>
      </c>
      <c r="B4114" s="919"/>
      <c r="C4114" s="920"/>
      <c r="D4114" s="920" t="s">
        <v>4732</v>
      </c>
      <c r="E4114" s="893" t="b">
        <f t="shared" ca="1" si="166"/>
        <v>1</v>
      </c>
      <c r="F4114" s="893" t="str">
        <f t="array" aca="1" ref="F4114" ca="1">IF(G4114&lt;&gt;"",INDIRECT("'"&amp;G4114&amp;"'!"&amp;H4114),"")</f>
        <v/>
      </c>
      <c r="G4114" s="560"/>
      <c r="H4114" s="893"/>
      <c r="I4114" s="920"/>
      <c r="J4114" s="920"/>
      <c r="K4114" s="920"/>
      <c r="L4114" s="920"/>
      <c r="M4114" s="920"/>
      <c r="N4114" s="920"/>
      <c r="S4114" s="919"/>
    </row>
    <row r="4115" spans="1:19" ht="12.75" customHeight="1" x14ac:dyDescent="0.15">
      <c r="A4115" s="935">
        <v>4110</v>
      </c>
      <c r="B4115" s="919"/>
      <c r="C4115" s="920"/>
      <c r="D4115" s="920"/>
      <c r="E4115" s="893" t="b">
        <f t="shared" ca="1" si="166"/>
        <v>1</v>
      </c>
      <c r="F4115" s="893" t="str">
        <f t="array" aca="1" ref="F4115" ca="1">IF(G4115&lt;&gt;"",INDIRECT("'"&amp;G4115&amp;"'!"&amp;H4115),"")</f>
        <v/>
      </c>
      <c r="G4115" s="560"/>
      <c r="H4115" s="893"/>
      <c r="I4115" s="920"/>
      <c r="J4115" s="920"/>
      <c r="K4115" s="920"/>
      <c r="L4115" s="920"/>
      <c r="M4115" s="920"/>
      <c r="N4115" s="920"/>
      <c r="S4115" s="919"/>
    </row>
    <row r="4116" spans="1:19" ht="12.75" customHeight="1" x14ac:dyDescent="0.15">
      <c r="A4116" s="935">
        <v>4111</v>
      </c>
      <c r="B4116" s="919"/>
      <c r="C4116" s="920"/>
      <c r="D4116" s="920"/>
      <c r="E4116" s="893" t="b">
        <f t="shared" ca="1" si="166"/>
        <v>1</v>
      </c>
      <c r="F4116" s="893" t="str">
        <f t="array" aca="1" ref="F4116" ca="1">IF(G4116&lt;&gt;"",INDIRECT("'"&amp;G4116&amp;"'!"&amp;H4116),"")</f>
        <v/>
      </c>
      <c r="G4116" s="560"/>
      <c r="H4116" s="893"/>
      <c r="I4116" s="920"/>
      <c r="J4116" s="920"/>
      <c r="K4116" s="920"/>
      <c r="L4116" s="920"/>
      <c r="M4116" s="920"/>
      <c r="N4116" s="920"/>
      <c r="S4116" s="919"/>
    </row>
    <row r="4117" spans="1:19" ht="12.75" customHeight="1" x14ac:dyDescent="0.15">
      <c r="A4117" s="935">
        <v>4112</v>
      </c>
      <c r="B4117" s="919"/>
      <c r="C4117" s="920"/>
      <c r="D4117" s="920"/>
      <c r="E4117" s="893" t="b">
        <f t="shared" ca="1" si="166"/>
        <v>1</v>
      </c>
      <c r="F4117" s="893" t="str">
        <f t="array" aca="1" ref="F4117" ca="1">IF(G4117&lt;&gt;"",INDIRECT("'"&amp;G4117&amp;"'!"&amp;H4117),"")</f>
        <v/>
      </c>
      <c r="G4117" s="560"/>
      <c r="H4117" s="893"/>
      <c r="I4117" s="920"/>
      <c r="J4117" s="920"/>
      <c r="K4117" s="920"/>
      <c r="L4117" s="920"/>
      <c r="M4117" s="920"/>
      <c r="N4117" s="920"/>
      <c r="S4117" s="919"/>
    </row>
    <row r="4118" spans="1:19" ht="12.75" customHeight="1" x14ac:dyDescent="0.15">
      <c r="A4118" s="935">
        <v>4113</v>
      </c>
      <c r="B4118" s="919"/>
      <c r="C4118" s="920"/>
      <c r="D4118" s="920"/>
      <c r="E4118" s="893" t="b">
        <f t="shared" ca="1" si="166"/>
        <v>1</v>
      </c>
      <c r="F4118" s="893" t="str">
        <f t="array" aca="1" ref="F4118" ca="1">IF(G4118&lt;&gt;"",INDIRECT("'"&amp;G4118&amp;"'!"&amp;H4118),"")</f>
        <v/>
      </c>
      <c r="G4118" s="560"/>
      <c r="H4118" s="893"/>
      <c r="I4118" s="920"/>
      <c r="J4118" s="920"/>
      <c r="K4118" s="920"/>
      <c r="L4118" s="920"/>
      <c r="M4118" s="920"/>
      <c r="N4118" s="920"/>
      <c r="S4118" s="919"/>
    </row>
    <row r="4119" spans="1:19" ht="12.75" customHeight="1" x14ac:dyDescent="0.15">
      <c r="A4119" s="914">
        <v>4114</v>
      </c>
      <c r="B4119" s="929">
        <f>'BudgetSum 2-4'!E20</f>
        <v>0</v>
      </c>
      <c r="C4119" s="930">
        <f t="shared" ref="C4119:C4120" si="169">A4119-B4119</f>
        <v>4114</v>
      </c>
      <c r="D4119" s="920"/>
      <c r="E4119" s="893" t="b">
        <f t="shared" ca="1" si="166"/>
        <v>1</v>
      </c>
      <c r="F4119" s="932">
        <f t="array" aca="1" ref="F4119" ca="1">IF(G4119&lt;&gt;"",INDIRECT("'"&amp;G4119&amp;"'!"&amp;H4119),"")</f>
        <v>0</v>
      </c>
      <c r="G4119" s="560" t="s">
        <v>4690</v>
      </c>
      <c r="H4119" s="893" t="s">
        <v>4734</v>
      </c>
      <c r="I4119" s="920"/>
      <c r="J4119" s="920"/>
      <c r="K4119" s="920"/>
      <c r="L4119" s="920"/>
      <c r="M4119" s="920"/>
      <c r="N4119" s="920"/>
      <c r="S4119" s="919"/>
    </row>
    <row r="4120" spans="1:19" ht="12.75" customHeight="1" x14ac:dyDescent="0.15">
      <c r="A4120" s="914">
        <v>4115</v>
      </c>
      <c r="B4120" s="929">
        <f>'BudgetSum 2-4'!G20</f>
        <v>0</v>
      </c>
      <c r="C4120" s="930">
        <f t="shared" si="169"/>
        <v>4115</v>
      </c>
      <c r="D4120" s="920"/>
      <c r="E4120" s="893" t="b">
        <f t="shared" ca="1" si="166"/>
        <v>1</v>
      </c>
      <c r="F4120" s="932">
        <f t="array" aca="1" ref="F4120" ca="1">IF(G4120&lt;&gt;"",INDIRECT("'"&amp;G4120&amp;"'!"&amp;H4120),"")</f>
        <v>0</v>
      </c>
      <c r="G4120" s="560" t="s">
        <v>4690</v>
      </c>
      <c r="H4120" s="893" t="s">
        <v>4756</v>
      </c>
      <c r="I4120" s="920"/>
      <c r="J4120" s="920"/>
      <c r="K4120" s="920"/>
      <c r="L4120" s="920"/>
      <c r="M4120" s="920"/>
      <c r="N4120" s="920"/>
      <c r="S4120" s="919"/>
    </row>
    <row r="4121" spans="1:19" ht="12.75" customHeight="1" x14ac:dyDescent="0.15">
      <c r="A4121" s="935">
        <v>4116</v>
      </c>
      <c r="B4121" s="919"/>
      <c r="C4121" s="920"/>
      <c r="D4121" s="920"/>
      <c r="E4121" s="893" t="b">
        <f t="shared" ca="1" si="166"/>
        <v>1</v>
      </c>
      <c r="F4121" s="893" t="str">
        <f t="array" aca="1" ref="F4121" ca="1">IF(G4121&lt;&gt;"",INDIRECT("'"&amp;G4121&amp;"'!"&amp;H4121),"")</f>
        <v/>
      </c>
      <c r="G4121" s="560"/>
      <c r="H4121" s="893"/>
      <c r="I4121" s="920"/>
      <c r="J4121" s="920"/>
      <c r="K4121" s="920"/>
      <c r="L4121" s="920"/>
      <c r="M4121" s="920"/>
      <c r="N4121" s="920"/>
      <c r="S4121" s="919"/>
    </row>
    <row r="4122" spans="1:19" ht="12.75" customHeight="1" x14ac:dyDescent="0.15">
      <c r="A4122" s="935">
        <v>4117</v>
      </c>
      <c r="B4122" s="919"/>
      <c r="C4122" s="920"/>
      <c r="D4122" s="920" t="s">
        <v>4732</v>
      </c>
      <c r="E4122" s="893" t="b">
        <f t="shared" ca="1" si="166"/>
        <v>1</v>
      </c>
      <c r="F4122" s="893" t="str">
        <f t="array" aca="1" ref="F4122" ca="1">IF(G4122&lt;&gt;"",INDIRECT("'"&amp;G4122&amp;"'!"&amp;H4122),"")</f>
        <v/>
      </c>
      <c r="G4122" s="560"/>
      <c r="H4122" s="893"/>
      <c r="I4122" s="920"/>
      <c r="J4122" s="920"/>
      <c r="K4122" s="920"/>
      <c r="L4122" s="920"/>
      <c r="M4122" s="920"/>
      <c r="N4122" s="920"/>
      <c r="S4122" s="919"/>
    </row>
    <row r="4123" spans="1:19" ht="12.75" customHeight="1" x14ac:dyDescent="0.15">
      <c r="A4123" s="914">
        <v>4118</v>
      </c>
      <c r="B4123" s="929">
        <f>'EstRev 6-11'!D163</f>
        <v>0</v>
      </c>
      <c r="C4123" s="930">
        <f t="shared" ref="C4123:C4125" si="170">A4123-B4123</f>
        <v>4118</v>
      </c>
      <c r="D4123" s="920"/>
      <c r="E4123" s="893" t="b">
        <f t="shared" ca="1" si="166"/>
        <v>1</v>
      </c>
      <c r="F4123" s="932">
        <f t="array" aca="1" ref="F4123" ca="1">IF(G4123&lt;&gt;"",INDIRECT("'"&amp;G4123&amp;"'!"&amp;H4123),"")</f>
        <v>0</v>
      </c>
      <c r="G4123" s="560" t="s">
        <v>5635</v>
      </c>
      <c r="H4123" s="893" t="s">
        <v>5636</v>
      </c>
      <c r="I4123" s="920"/>
      <c r="J4123" s="920"/>
      <c r="K4123" s="920"/>
      <c r="L4123" s="920"/>
      <c r="M4123" s="920"/>
      <c r="N4123" s="920"/>
      <c r="S4123" s="919"/>
    </row>
    <row r="4124" spans="1:19" ht="12.75" customHeight="1" x14ac:dyDescent="0.15">
      <c r="A4124" s="914">
        <v>4119</v>
      </c>
      <c r="B4124" s="929">
        <f>'EstRev 6-11'!F163</f>
        <v>0</v>
      </c>
      <c r="C4124" s="930">
        <f t="shared" si="170"/>
        <v>4119</v>
      </c>
      <c r="D4124" s="920"/>
      <c r="E4124" s="893" t="b">
        <f t="shared" ca="1" si="166"/>
        <v>1</v>
      </c>
      <c r="F4124" s="932">
        <f t="array" aca="1" ref="F4124" ca="1">IF(G4124&lt;&gt;"",INDIRECT("'"&amp;G4124&amp;"'!"&amp;H4124),"")</f>
        <v>0</v>
      </c>
      <c r="G4124" s="560" t="s">
        <v>5635</v>
      </c>
      <c r="H4124" s="893" t="s">
        <v>5637</v>
      </c>
      <c r="I4124" s="920"/>
      <c r="J4124" s="920"/>
      <c r="K4124" s="920"/>
      <c r="L4124" s="920"/>
      <c r="M4124" s="920"/>
      <c r="N4124" s="920"/>
      <c r="S4124" s="919"/>
    </row>
    <row r="4125" spans="1:19" ht="12.75" customHeight="1" x14ac:dyDescent="0.15">
      <c r="A4125" s="914">
        <v>4120</v>
      </c>
      <c r="B4125" s="929">
        <f>'EstRev 6-11'!G163</f>
        <v>0</v>
      </c>
      <c r="C4125" s="930">
        <f t="shared" si="170"/>
        <v>4120</v>
      </c>
      <c r="D4125" s="920"/>
      <c r="E4125" s="893" t="b">
        <f t="shared" ca="1" si="166"/>
        <v>1</v>
      </c>
      <c r="F4125" s="932">
        <f t="array" aca="1" ref="F4125" ca="1">IF(G4125&lt;&gt;"",INDIRECT("'"&amp;G4125&amp;"'!"&amp;H4125),"")</f>
        <v>0</v>
      </c>
      <c r="G4125" s="560" t="s">
        <v>5635</v>
      </c>
      <c r="H4125" s="893" t="s">
        <v>5638</v>
      </c>
      <c r="I4125" s="920"/>
      <c r="J4125" s="920"/>
      <c r="K4125" s="920"/>
      <c r="L4125" s="920"/>
      <c r="M4125" s="920"/>
      <c r="N4125" s="920"/>
      <c r="S4125" s="919"/>
    </row>
    <row r="4126" spans="1:19" ht="12.75" customHeight="1" x14ac:dyDescent="0.15">
      <c r="A4126" s="935">
        <v>4121</v>
      </c>
      <c r="B4126" s="919"/>
      <c r="C4126" s="920"/>
      <c r="D4126" s="931"/>
      <c r="E4126" s="893" t="b">
        <f t="shared" ca="1" si="166"/>
        <v>1</v>
      </c>
      <c r="F4126" s="893" t="str">
        <f t="array" aca="1" ref="F4126" ca="1">IF(G4126&lt;&gt;"",INDIRECT("'"&amp;G4126&amp;"'!"&amp;H4126),"")</f>
        <v/>
      </c>
      <c r="G4126" s="560"/>
      <c r="H4126" s="893"/>
      <c r="I4126" s="931"/>
      <c r="J4126" s="931"/>
      <c r="K4126" s="931"/>
      <c r="L4126" s="920"/>
      <c r="M4126" s="920"/>
      <c r="N4126" s="920"/>
      <c r="S4126" s="919"/>
    </row>
    <row r="4127" spans="1:19" ht="12.75" customHeight="1" x14ac:dyDescent="0.15">
      <c r="A4127" s="935">
        <v>4122</v>
      </c>
      <c r="B4127" s="919"/>
      <c r="C4127" s="920"/>
      <c r="D4127" s="931"/>
      <c r="E4127" s="893" t="b">
        <f t="shared" ca="1" si="166"/>
        <v>1</v>
      </c>
      <c r="F4127" s="893" t="str">
        <f t="array" aca="1" ref="F4127" ca="1">IF(G4127&lt;&gt;"",INDIRECT("'"&amp;G4127&amp;"'!"&amp;H4127),"")</f>
        <v/>
      </c>
      <c r="G4127" s="560"/>
      <c r="H4127" s="893"/>
      <c r="I4127" s="931"/>
      <c r="J4127" s="931"/>
      <c r="K4127" s="931"/>
      <c r="L4127" s="920"/>
      <c r="M4127" s="920"/>
      <c r="N4127" s="920"/>
      <c r="S4127" s="919"/>
    </row>
    <row r="4128" spans="1:19" ht="12.75" customHeight="1" x14ac:dyDescent="0.15">
      <c r="A4128" s="935">
        <v>4123</v>
      </c>
      <c r="B4128" s="919"/>
      <c r="C4128" s="920"/>
      <c r="D4128" s="931"/>
      <c r="E4128" s="893" t="b">
        <f t="shared" ca="1" si="166"/>
        <v>1</v>
      </c>
      <c r="F4128" s="893" t="str">
        <f t="array" aca="1" ref="F4128" ca="1">IF(G4128&lt;&gt;"",INDIRECT("'"&amp;G4128&amp;"'!"&amp;H4128),"")</f>
        <v/>
      </c>
      <c r="G4128" s="560"/>
      <c r="H4128" s="893"/>
      <c r="I4128" s="931"/>
      <c r="J4128" s="931"/>
      <c r="K4128" s="931"/>
      <c r="L4128" s="920"/>
      <c r="M4128" s="920"/>
      <c r="N4128" s="920"/>
      <c r="S4128" s="919"/>
    </row>
    <row r="4129" spans="1:19" ht="12.75" customHeight="1" x14ac:dyDescent="0.15">
      <c r="A4129" s="935">
        <v>4124</v>
      </c>
      <c r="B4129" s="919"/>
      <c r="C4129" s="920"/>
      <c r="D4129" s="931"/>
      <c r="E4129" s="893" t="b">
        <f t="shared" ca="1" si="166"/>
        <v>1</v>
      </c>
      <c r="F4129" s="893" t="str">
        <f t="array" aca="1" ref="F4129" ca="1">IF(G4129&lt;&gt;"",INDIRECT("'"&amp;G4129&amp;"'!"&amp;H4129),"")</f>
        <v/>
      </c>
      <c r="G4129" s="560"/>
      <c r="H4129" s="893"/>
      <c r="I4129" s="931"/>
      <c r="J4129" s="931"/>
      <c r="K4129" s="931"/>
      <c r="L4129" s="920"/>
      <c r="M4129" s="920"/>
      <c r="N4129" s="920"/>
      <c r="S4129" s="919"/>
    </row>
    <row r="4130" spans="1:19" ht="12.75" customHeight="1" x14ac:dyDescent="0.15">
      <c r="A4130" s="935">
        <v>4125</v>
      </c>
      <c r="B4130" s="919"/>
      <c r="C4130" s="920"/>
      <c r="D4130" s="931"/>
      <c r="E4130" s="893" t="b">
        <f t="shared" ca="1" si="166"/>
        <v>1</v>
      </c>
      <c r="F4130" s="893" t="str">
        <f t="array" aca="1" ref="F4130" ca="1">IF(G4130&lt;&gt;"",INDIRECT("'"&amp;G4130&amp;"'!"&amp;H4130),"")</f>
        <v/>
      </c>
      <c r="G4130" s="560"/>
      <c r="H4130" s="893"/>
      <c r="I4130" s="931"/>
      <c r="J4130" s="931"/>
      <c r="K4130" s="931"/>
      <c r="L4130" s="920"/>
      <c r="M4130" s="920"/>
      <c r="N4130" s="920"/>
      <c r="S4130" s="919"/>
    </row>
    <row r="4131" spans="1:19" ht="12.75" customHeight="1" x14ac:dyDescent="0.15">
      <c r="A4131" s="935">
        <v>4126</v>
      </c>
      <c r="B4131" s="919"/>
      <c r="C4131" s="920"/>
      <c r="D4131" s="931"/>
      <c r="E4131" s="893" t="b">
        <f t="shared" ca="1" si="166"/>
        <v>1</v>
      </c>
      <c r="F4131" s="893" t="str">
        <f t="array" aca="1" ref="F4131" ca="1">IF(G4131&lt;&gt;"",INDIRECT("'"&amp;G4131&amp;"'!"&amp;H4131),"")</f>
        <v/>
      </c>
      <c r="G4131" s="560"/>
      <c r="H4131" s="893"/>
      <c r="I4131" s="931"/>
      <c r="J4131" s="931"/>
      <c r="K4131" s="931"/>
      <c r="L4131" s="920"/>
      <c r="M4131" s="920"/>
      <c r="N4131" s="920"/>
      <c r="S4131" s="919"/>
    </row>
    <row r="4132" spans="1:19" ht="12.75" customHeight="1" x14ac:dyDescent="0.15">
      <c r="A4132" s="935">
        <v>4127</v>
      </c>
      <c r="B4132" s="919"/>
      <c r="C4132" s="920"/>
      <c r="D4132" s="920"/>
      <c r="E4132" s="893" t="b">
        <f t="shared" ca="1" si="166"/>
        <v>1</v>
      </c>
      <c r="F4132" s="893" t="str">
        <f t="array" aca="1" ref="F4132" ca="1">IF(G4132&lt;&gt;"",INDIRECT("'"&amp;G4132&amp;"'!"&amp;H4132),"")</f>
        <v/>
      </c>
      <c r="G4132" s="560"/>
      <c r="H4132" s="893"/>
      <c r="I4132" s="920"/>
      <c r="J4132" s="920"/>
      <c r="K4132" s="920"/>
      <c r="L4132" s="920"/>
      <c r="M4132" s="920"/>
      <c r="N4132" s="920"/>
      <c r="S4132" s="919"/>
    </row>
    <row r="4133" spans="1:19" ht="12.75" customHeight="1" x14ac:dyDescent="0.15">
      <c r="A4133" s="914">
        <v>4128</v>
      </c>
      <c r="B4133" s="929">
        <f>'EstRev 6-11'!C264</f>
        <v>0</v>
      </c>
      <c r="C4133" s="930">
        <f t="shared" ref="C4133:C4136" si="171">A4133-B4133</f>
        <v>4128</v>
      </c>
      <c r="D4133" s="920"/>
      <c r="E4133" s="893" t="b">
        <f t="shared" ca="1" si="166"/>
        <v>1</v>
      </c>
      <c r="F4133" s="932">
        <f t="array" aca="1" ref="F4133" ca="1">IF(G4133&lt;&gt;"",INDIRECT("'"&amp;G4133&amp;"'!"&amp;H4133),"")</f>
        <v>0</v>
      </c>
      <c r="G4133" s="560" t="s">
        <v>5635</v>
      </c>
      <c r="H4133" s="893" t="s">
        <v>5639</v>
      </c>
      <c r="I4133" s="920"/>
      <c r="J4133" s="920"/>
      <c r="K4133" s="920"/>
      <c r="L4133" s="920"/>
      <c r="M4133" s="920"/>
      <c r="N4133" s="920"/>
      <c r="S4133" s="919"/>
    </row>
    <row r="4134" spans="1:19" ht="12.75" customHeight="1" x14ac:dyDescent="0.15">
      <c r="A4134" s="914">
        <v>4129</v>
      </c>
      <c r="B4134" s="929">
        <f>'EstRev 6-11'!D264</f>
        <v>0</v>
      </c>
      <c r="C4134" s="930">
        <f t="shared" si="171"/>
        <v>4129</v>
      </c>
      <c r="D4134" s="920"/>
      <c r="E4134" s="893" t="b">
        <f t="shared" ca="1" si="166"/>
        <v>1</v>
      </c>
      <c r="F4134" s="932">
        <f t="array" aca="1" ref="F4134" ca="1">IF(G4134&lt;&gt;"",INDIRECT("'"&amp;G4134&amp;"'!"&amp;H4134),"")</f>
        <v>0</v>
      </c>
      <c r="G4134" s="560" t="s">
        <v>5635</v>
      </c>
      <c r="H4134" s="893" t="s">
        <v>5241</v>
      </c>
      <c r="I4134" s="920"/>
      <c r="J4134" s="920"/>
      <c r="K4134" s="920"/>
      <c r="L4134" s="920"/>
      <c r="M4134" s="920"/>
      <c r="N4134" s="920"/>
      <c r="S4134" s="919"/>
    </row>
    <row r="4135" spans="1:19" ht="12.75" customHeight="1" x14ac:dyDescent="0.15">
      <c r="A4135" s="914">
        <v>4130</v>
      </c>
      <c r="B4135" s="929">
        <f>'EstRev 6-11'!F264</f>
        <v>0</v>
      </c>
      <c r="C4135" s="930">
        <f t="shared" si="171"/>
        <v>4130</v>
      </c>
      <c r="D4135" s="920"/>
      <c r="E4135" s="893" t="b">
        <f t="shared" ca="1" si="166"/>
        <v>1</v>
      </c>
      <c r="F4135" s="932">
        <f t="array" aca="1" ref="F4135" ca="1">IF(G4135&lt;&gt;"",INDIRECT("'"&amp;G4135&amp;"'!"&amp;H4135),"")</f>
        <v>0</v>
      </c>
      <c r="G4135" s="560" t="s">
        <v>5635</v>
      </c>
      <c r="H4135" s="893" t="s">
        <v>5640</v>
      </c>
      <c r="I4135" s="920"/>
      <c r="J4135" s="920"/>
      <c r="K4135" s="920"/>
      <c r="L4135" s="920"/>
      <c r="M4135" s="920"/>
      <c r="N4135" s="920"/>
      <c r="S4135" s="919"/>
    </row>
    <row r="4136" spans="1:19" ht="12.75" customHeight="1" x14ac:dyDescent="0.15">
      <c r="A4136" s="914">
        <v>4131</v>
      </c>
      <c r="B4136" s="929">
        <f>'EstRev 6-11'!G264</f>
        <v>0</v>
      </c>
      <c r="C4136" s="930">
        <f t="shared" si="171"/>
        <v>4131</v>
      </c>
      <c r="D4136" s="920"/>
      <c r="E4136" s="893" t="b">
        <f t="shared" ca="1" si="166"/>
        <v>1</v>
      </c>
      <c r="F4136" s="932">
        <f t="array" aca="1" ref="F4136" ca="1">IF(G4136&lt;&gt;"",INDIRECT("'"&amp;G4136&amp;"'!"&amp;H4136),"")</f>
        <v>0</v>
      </c>
      <c r="G4136" s="560" t="s">
        <v>5635</v>
      </c>
      <c r="H4136" s="893" t="s">
        <v>5641</v>
      </c>
      <c r="I4136" s="920"/>
      <c r="J4136" s="920"/>
      <c r="K4136" s="920"/>
      <c r="L4136" s="920"/>
      <c r="M4136" s="920"/>
      <c r="N4136" s="920"/>
      <c r="S4136" s="919"/>
    </row>
    <row r="4137" spans="1:19" ht="12.75" customHeight="1" x14ac:dyDescent="0.15">
      <c r="A4137" s="935">
        <v>4132</v>
      </c>
      <c r="B4137" s="919"/>
      <c r="C4137" s="920"/>
      <c r="D4137" s="931"/>
      <c r="E4137" s="893" t="b">
        <f t="shared" ca="1" si="166"/>
        <v>1</v>
      </c>
      <c r="F4137" s="893" t="str">
        <f t="array" aca="1" ref="F4137" ca="1">IF(G4137&lt;&gt;"",INDIRECT("'"&amp;G4137&amp;"'!"&amp;H4137),"")</f>
        <v/>
      </c>
      <c r="G4137" s="560"/>
      <c r="H4137" s="893"/>
      <c r="I4137" s="931"/>
      <c r="J4137" s="931"/>
      <c r="K4137" s="931"/>
      <c r="L4137" s="920"/>
      <c r="M4137" s="920"/>
      <c r="N4137" s="920"/>
      <c r="S4137" s="919"/>
    </row>
    <row r="4138" spans="1:19" ht="12.75" customHeight="1" x14ac:dyDescent="0.15">
      <c r="A4138" s="935">
        <v>4133</v>
      </c>
      <c r="B4138" s="919"/>
      <c r="C4138" s="920"/>
      <c r="D4138" s="931"/>
      <c r="E4138" s="893" t="b">
        <f t="shared" ca="1" si="166"/>
        <v>1</v>
      </c>
      <c r="F4138" s="893" t="str">
        <f t="array" aca="1" ref="F4138" ca="1">IF(G4138&lt;&gt;"",INDIRECT("'"&amp;G4138&amp;"'!"&amp;H4138),"")</f>
        <v/>
      </c>
      <c r="G4138" s="560"/>
      <c r="H4138" s="893"/>
      <c r="I4138" s="931"/>
      <c r="J4138" s="931"/>
      <c r="K4138" s="931"/>
      <c r="L4138" s="920"/>
      <c r="M4138" s="920"/>
      <c r="N4138" s="920"/>
      <c r="S4138" s="919"/>
    </row>
    <row r="4139" spans="1:19" ht="12.75" customHeight="1" x14ac:dyDescent="0.15">
      <c r="A4139" s="935">
        <v>4134</v>
      </c>
      <c r="B4139" s="919"/>
      <c r="C4139" s="920"/>
      <c r="D4139" s="931"/>
      <c r="E4139" s="893" t="b">
        <f t="shared" ca="1" si="166"/>
        <v>1</v>
      </c>
      <c r="F4139" s="893" t="str">
        <f t="array" aca="1" ref="F4139" ca="1">IF(G4139&lt;&gt;"",INDIRECT("'"&amp;G4139&amp;"'!"&amp;H4139),"")</f>
        <v/>
      </c>
      <c r="G4139" s="560"/>
      <c r="H4139" s="893"/>
      <c r="I4139" s="931"/>
      <c r="J4139" s="931"/>
      <c r="K4139" s="931"/>
      <c r="L4139" s="920"/>
      <c r="M4139" s="920"/>
      <c r="N4139" s="920"/>
      <c r="S4139" s="919"/>
    </row>
    <row r="4140" spans="1:19" ht="12.75" customHeight="1" x14ac:dyDescent="0.15">
      <c r="A4140" s="935">
        <v>4135</v>
      </c>
      <c r="B4140" s="919"/>
      <c r="C4140" s="920"/>
      <c r="D4140" s="931"/>
      <c r="E4140" s="893" t="b">
        <f t="shared" ca="1" si="166"/>
        <v>1</v>
      </c>
      <c r="F4140" s="893" t="str">
        <f t="array" aca="1" ref="F4140" ca="1">IF(G4140&lt;&gt;"",INDIRECT("'"&amp;G4140&amp;"'!"&amp;H4140),"")</f>
        <v/>
      </c>
      <c r="G4140" s="560"/>
      <c r="H4140" s="893"/>
      <c r="I4140" s="931"/>
      <c r="J4140" s="931"/>
      <c r="K4140" s="931"/>
      <c r="L4140" s="920"/>
      <c r="M4140" s="920"/>
      <c r="N4140" s="920"/>
      <c r="S4140" s="919"/>
    </row>
    <row r="4141" spans="1:19" ht="12.75" customHeight="1" x14ac:dyDescent="0.15">
      <c r="A4141" s="935">
        <v>4136</v>
      </c>
      <c r="B4141" s="919"/>
      <c r="C4141" s="920"/>
      <c r="D4141" s="920" t="s">
        <v>4732</v>
      </c>
      <c r="E4141" s="893" t="b">
        <f t="shared" ca="1" si="166"/>
        <v>1</v>
      </c>
      <c r="F4141" s="893" t="str">
        <f t="array" aca="1" ref="F4141" ca="1">IF(G4141&lt;&gt;"",INDIRECT("'"&amp;G4141&amp;"'!"&amp;H4141),"")</f>
        <v/>
      </c>
      <c r="G4141" s="560"/>
      <c r="H4141" s="893"/>
      <c r="I4141" s="920"/>
      <c r="J4141" s="920"/>
      <c r="K4141" s="920"/>
      <c r="L4141" s="920"/>
      <c r="M4141" s="920"/>
      <c r="N4141" s="920"/>
      <c r="S4141" s="919"/>
    </row>
    <row r="4142" spans="1:19" ht="12.75" customHeight="1" x14ac:dyDescent="0.15">
      <c r="A4142" s="935">
        <v>4137</v>
      </c>
      <c r="B4142" s="919"/>
      <c r="C4142" s="920"/>
      <c r="D4142" s="920" t="s">
        <v>4732</v>
      </c>
      <c r="E4142" s="893" t="b">
        <f t="shared" ca="1" si="166"/>
        <v>1</v>
      </c>
      <c r="F4142" s="893" t="str">
        <f t="array" aca="1" ref="F4142" ca="1">IF(G4142&lt;&gt;"",INDIRECT("'"&amp;G4142&amp;"'!"&amp;H4142),"")</f>
        <v/>
      </c>
      <c r="G4142" s="560"/>
      <c r="H4142" s="893"/>
      <c r="I4142" s="920"/>
      <c r="J4142" s="920"/>
      <c r="K4142" s="920"/>
      <c r="L4142" s="920"/>
      <c r="M4142" s="920"/>
      <c r="N4142" s="920"/>
      <c r="S4142" s="919"/>
    </row>
    <row r="4143" spans="1:19" ht="12.75" customHeight="1" x14ac:dyDescent="0.15">
      <c r="A4143" s="914">
        <v>4138</v>
      </c>
      <c r="B4143" s="929">
        <f>'EstExp 12-20'!E138</f>
        <v>0</v>
      </c>
      <c r="C4143" s="930">
        <f t="shared" ref="C4143:C4147" si="172">A4143-B4143</f>
        <v>4138</v>
      </c>
      <c r="D4143" s="920"/>
      <c r="E4143" s="893" t="b">
        <f t="shared" ca="1" si="166"/>
        <v>1</v>
      </c>
      <c r="F4143" s="932">
        <f t="array" aca="1" ref="F4143" ca="1">IF(G4143&lt;&gt;"",INDIRECT("'"&amp;G4143&amp;"'!"&amp;H4143),"")</f>
        <v>0</v>
      </c>
      <c r="G4143" s="560" t="s">
        <v>4786</v>
      </c>
      <c r="H4143" s="893" t="s">
        <v>5642</v>
      </c>
      <c r="I4143" s="920"/>
      <c r="J4143" s="920"/>
      <c r="K4143" s="920"/>
      <c r="L4143" s="920"/>
      <c r="M4143" s="920"/>
      <c r="N4143" s="920"/>
      <c r="S4143" s="919"/>
    </row>
    <row r="4144" spans="1:19" ht="12.75" customHeight="1" x14ac:dyDescent="0.15">
      <c r="A4144" s="914">
        <v>4139</v>
      </c>
      <c r="B4144" s="929">
        <f>'EstExp 12-20'!E139</f>
        <v>0</v>
      </c>
      <c r="C4144" s="930">
        <f t="shared" si="172"/>
        <v>4139</v>
      </c>
      <c r="D4144" s="920"/>
      <c r="E4144" s="893" t="b">
        <f t="shared" ca="1" si="166"/>
        <v>1</v>
      </c>
      <c r="F4144" s="932">
        <f t="array" aca="1" ref="F4144" ca="1">IF(G4144&lt;&gt;"",INDIRECT("'"&amp;G4144&amp;"'!"&amp;H4144),"")</f>
        <v>0</v>
      </c>
      <c r="G4144" s="560" t="s">
        <v>4786</v>
      </c>
      <c r="H4144" s="893" t="s">
        <v>5643</v>
      </c>
      <c r="I4144" s="920"/>
      <c r="J4144" s="920"/>
      <c r="K4144" s="920"/>
      <c r="L4144" s="920"/>
      <c r="M4144" s="920"/>
      <c r="N4144" s="920"/>
      <c r="S4144" s="919"/>
    </row>
    <row r="4145" spans="1:19" ht="12.75" customHeight="1" x14ac:dyDescent="0.15">
      <c r="A4145" s="914">
        <v>4140</v>
      </c>
      <c r="B4145" s="929">
        <f>'EstExp 12-20'!E140</f>
        <v>0</v>
      </c>
      <c r="C4145" s="930">
        <f t="shared" si="172"/>
        <v>4140</v>
      </c>
      <c r="D4145" s="920"/>
      <c r="E4145" s="893" t="b">
        <f t="shared" ca="1" si="166"/>
        <v>1</v>
      </c>
      <c r="F4145" s="932">
        <f t="array" aca="1" ref="F4145" ca="1">IF(G4145&lt;&gt;"",INDIRECT("'"&amp;G4145&amp;"'!"&amp;H4145),"")</f>
        <v>0</v>
      </c>
      <c r="G4145" s="560" t="s">
        <v>4786</v>
      </c>
      <c r="H4145" s="893" t="s">
        <v>5644</v>
      </c>
      <c r="I4145" s="920"/>
      <c r="J4145" s="920"/>
      <c r="K4145" s="920"/>
      <c r="L4145" s="920"/>
      <c r="M4145" s="920"/>
      <c r="N4145" s="920"/>
      <c r="S4145" s="919"/>
    </row>
    <row r="4146" spans="1:19" ht="12.75" customHeight="1" x14ac:dyDescent="0.15">
      <c r="A4146" s="914">
        <v>4141</v>
      </c>
      <c r="B4146" s="929">
        <f>'EstExp 12-20'!E141</f>
        <v>0</v>
      </c>
      <c r="C4146" s="930">
        <f t="shared" si="172"/>
        <v>4141</v>
      </c>
      <c r="D4146" s="920"/>
      <c r="E4146" s="893" t="b">
        <f t="shared" ca="1" si="166"/>
        <v>1</v>
      </c>
      <c r="F4146" s="932">
        <f t="array" aca="1" ref="F4146" ca="1">IF(G4146&lt;&gt;"",INDIRECT("'"&amp;G4146&amp;"'!"&amp;H4146),"")</f>
        <v>0</v>
      </c>
      <c r="G4146" s="560" t="s">
        <v>4786</v>
      </c>
      <c r="H4146" s="893" t="s">
        <v>5645</v>
      </c>
      <c r="I4146" s="920"/>
      <c r="J4146" s="920"/>
      <c r="K4146" s="920"/>
      <c r="L4146" s="920"/>
      <c r="M4146" s="920"/>
      <c r="N4146" s="920"/>
      <c r="S4146" s="919"/>
    </row>
    <row r="4147" spans="1:19" ht="12.75" customHeight="1" x14ac:dyDescent="0.15">
      <c r="A4147" s="914">
        <v>4142</v>
      </c>
      <c r="B4147" s="929">
        <f>'EstExp 12-20'!E143</f>
        <v>0</v>
      </c>
      <c r="C4147" s="930">
        <f t="shared" si="172"/>
        <v>4142</v>
      </c>
      <c r="D4147" s="920"/>
      <c r="E4147" s="893" t="b">
        <f t="shared" ca="1" si="166"/>
        <v>1</v>
      </c>
      <c r="F4147" s="932">
        <f t="array" aca="1" ref="F4147" ca="1">IF(G4147&lt;&gt;"",INDIRECT("'"&amp;G4147&amp;"'!"&amp;H4147),"")</f>
        <v>0</v>
      </c>
      <c r="G4147" s="560" t="s">
        <v>4786</v>
      </c>
      <c r="H4147" s="893" t="s">
        <v>5646</v>
      </c>
      <c r="I4147" s="920"/>
      <c r="J4147" s="920"/>
      <c r="K4147" s="920"/>
      <c r="L4147" s="920"/>
      <c r="M4147" s="920"/>
      <c r="N4147" s="920"/>
      <c r="S4147" s="919"/>
    </row>
    <row r="4148" spans="1:19" ht="12.75" customHeight="1" x14ac:dyDescent="0.15">
      <c r="A4148" s="935">
        <v>4143</v>
      </c>
      <c r="B4148" s="919"/>
      <c r="C4148" s="920"/>
      <c r="D4148" s="920" t="s">
        <v>4732</v>
      </c>
      <c r="E4148" s="893" t="b">
        <f t="shared" ca="1" si="166"/>
        <v>1</v>
      </c>
      <c r="F4148" s="893" t="str">
        <f t="array" aca="1" ref="F4148" ca="1">IF(G4148&lt;&gt;"",INDIRECT("'"&amp;G4148&amp;"'!"&amp;H4148),"")</f>
        <v/>
      </c>
      <c r="G4148" s="560"/>
      <c r="H4148" s="893"/>
      <c r="I4148" s="920"/>
      <c r="J4148" s="920"/>
      <c r="K4148" s="920"/>
      <c r="L4148" s="920"/>
      <c r="M4148" s="920"/>
      <c r="N4148" s="920"/>
      <c r="S4148" s="919"/>
    </row>
    <row r="4149" spans="1:19" ht="12.75" customHeight="1" x14ac:dyDescent="0.15">
      <c r="A4149" s="935">
        <v>4144</v>
      </c>
      <c r="B4149" s="919"/>
      <c r="C4149" s="920"/>
      <c r="D4149" s="920" t="s">
        <v>4732</v>
      </c>
      <c r="E4149" s="893" t="b">
        <f t="shared" ca="1" si="166"/>
        <v>1</v>
      </c>
      <c r="F4149" s="893" t="str">
        <f t="array" aca="1" ref="F4149" ca="1">IF(G4149&lt;&gt;"",INDIRECT("'"&amp;G4149&amp;"'!"&amp;H4149),"")</f>
        <v/>
      </c>
      <c r="G4149" s="560"/>
      <c r="H4149" s="893"/>
      <c r="I4149" s="920"/>
      <c r="J4149" s="920"/>
      <c r="K4149" s="920"/>
      <c r="L4149" s="920"/>
      <c r="M4149" s="920"/>
      <c r="N4149" s="920"/>
      <c r="S4149" s="919"/>
    </row>
    <row r="4150" spans="1:19" ht="12.75" customHeight="1" x14ac:dyDescent="0.15">
      <c r="A4150" s="935">
        <v>4145</v>
      </c>
      <c r="B4150" s="919"/>
      <c r="C4150" s="920"/>
      <c r="D4150" s="920" t="s">
        <v>4732</v>
      </c>
      <c r="E4150" s="893" t="b">
        <f t="shared" ca="1" si="166"/>
        <v>1</v>
      </c>
      <c r="F4150" s="893" t="str">
        <f t="array" aca="1" ref="F4150" ca="1">IF(G4150&lt;&gt;"",INDIRECT("'"&amp;G4150&amp;"'!"&amp;H4150),"")</f>
        <v/>
      </c>
      <c r="G4150" s="560"/>
      <c r="H4150" s="893"/>
      <c r="I4150" s="920"/>
      <c r="J4150" s="920"/>
      <c r="K4150" s="920"/>
      <c r="L4150" s="920"/>
      <c r="M4150" s="920"/>
      <c r="N4150" s="920"/>
      <c r="S4150" s="919"/>
    </row>
    <row r="4151" spans="1:19" ht="12.75" customHeight="1" x14ac:dyDescent="0.15">
      <c r="A4151" s="935">
        <v>4146</v>
      </c>
      <c r="B4151" s="919"/>
      <c r="C4151" s="920"/>
      <c r="D4151" s="920" t="s">
        <v>4732</v>
      </c>
      <c r="E4151" s="893" t="b">
        <f t="shared" ca="1" si="166"/>
        <v>1</v>
      </c>
      <c r="F4151" s="893" t="str">
        <f t="array" aca="1" ref="F4151" ca="1">IF(G4151&lt;&gt;"",INDIRECT("'"&amp;G4151&amp;"'!"&amp;H4151),"")</f>
        <v/>
      </c>
      <c r="G4151" s="560"/>
      <c r="H4151" s="893"/>
      <c r="I4151" s="920"/>
      <c r="J4151" s="920"/>
      <c r="K4151" s="920"/>
      <c r="L4151" s="920"/>
      <c r="M4151" s="920"/>
      <c r="N4151" s="920"/>
      <c r="S4151" s="919"/>
    </row>
    <row r="4152" spans="1:19" ht="12.75" customHeight="1" x14ac:dyDescent="0.15">
      <c r="A4152" s="935">
        <v>4147</v>
      </c>
      <c r="B4152" s="919"/>
      <c r="C4152" s="920"/>
      <c r="D4152" s="920" t="s">
        <v>4732</v>
      </c>
      <c r="E4152" s="893" t="b">
        <f t="shared" ca="1" si="166"/>
        <v>1</v>
      </c>
      <c r="F4152" s="893" t="str">
        <f t="array" aca="1" ref="F4152" ca="1">IF(G4152&lt;&gt;"",INDIRECT("'"&amp;G4152&amp;"'!"&amp;H4152),"")</f>
        <v/>
      </c>
      <c r="G4152" s="560"/>
      <c r="H4152" s="893"/>
      <c r="I4152" s="920"/>
      <c r="J4152" s="920"/>
      <c r="K4152" s="920"/>
      <c r="L4152" s="920"/>
      <c r="M4152" s="920"/>
      <c r="N4152" s="920"/>
      <c r="S4152" s="919"/>
    </row>
    <row r="4153" spans="1:19" ht="12.75" customHeight="1" x14ac:dyDescent="0.15">
      <c r="A4153" s="935">
        <v>4148</v>
      </c>
      <c r="B4153" s="919"/>
      <c r="C4153" s="920"/>
      <c r="D4153" s="920" t="s">
        <v>4732</v>
      </c>
      <c r="E4153" s="893" t="b">
        <f t="shared" ca="1" si="166"/>
        <v>1</v>
      </c>
      <c r="F4153" s="893" t="str">
        <f t="array" aca="1" ref="F4153" ca="1">IF(G4153&lt;&gt;"",INDIRECT("'"&amp;G4153&amp;"'!"&amp;H4153),"")</f>
        <v/>
      </c>
      <c r="G4153" s="560"/>
      <c r="H4153" s="893"/>
      <c r="I4153" s="920"/>
      <c r="J4153" s="920"/>
      <c r="K4153" s="920"/>
      <c r="L4153" s="920"/>
      <c r="M4153" s="920"/>
      <c r="N4153" s="920"/>
      <c r="S4153" s="919"/>
    </row>
    <row r="4154" spans="1:19" ht="12.75" customHeight="1" x14ac:dyDescent="0.15">
      <c r="A4154" s="914">
        <v>4149</v>
      </c>
      <c r="B4154" s="929">
        <f>'EstExp 12-20'!H210</f>
        <v>0</v>
      </c>
      <c r="C4154" s="930">
        <f t="shared" ref="C4154:C4155" si="173">A4154-B4154</f>
        <v>4149</v>
      </c>
      <c r="D4154" s="920"/>
      <c r="E4154" s="893" t="b">
        <f t="shared" ca="1" si="166"/>
        <v>1</v>
      </c>
      <c r="F4154" s="932">
        <f t="array" aca="1" ref="F4154" ca="1">IF(G4154&lt;&gt;"",INDIRECT("'"&amp;G4154&amp;"'!"&amp;H4154),"")</f>
        <v>0</v>
      </c>
      <c r="G4154" s="560" t="s">
        <v>4786</v>
      </c>
      <c r="H4154" s="893" t="s">
        <v>5647</v>
      </c>
      <c r="I4154" s="920"/>
      <c r="J4154" s="920"/>
      <c r="K4154" s="920"/>
      <c r="L4154" s="920"/>
      <c r="M4154" s="920"/>
      <c r="N4154" s="920"/>
      <c r="S4154" s="919"/>
    </row>
    <row r="4155" spans="1:19" ht="12.75" customHeight="1" x14ac:dyDescent="0.15">
      <c r="A4155" s="914">
        <v>4150</v>
      </c>
      <c r="B4155" s="929">
        <f>'EstExp 12-20'!K210</f>
        <v>0</v>
      </c>
      <c r="C4155" s="930">
        <f t="shared" si="173"/>
        <v>4150</v>
      </c>
      <c r="D4155" s="920"/>
      <c r="E4155" s="893" t="b">
        <f t="shared" ca="1" si="166"/>
        <v>1</v>
      </c>
      <c r="F4155" s="932">
        <f t="array" aca="1" ref="F4155" ca="1">IF(G4155&lt;&gt;"",INDIRECT("'"&amp;G4155&amp;"'!"&amp;H4155),"")</f>
        <v>0</v>
      </c>
      <c r="G4155" s="560" t="s">
        <v>4786</v>
      </c>
      <c r="H4155" s="893" t="s">
        <v>5648</v>
      </c>
      <c r="I4155" s="920"/>
      <c r="J4155" s="920"/>
      <c r="K4155" s="920"/>
      <c r="L4155" s="920"/>
      <c r="M4155" s="920"/>
      <c r="N4155" s="920"/>
      <c r="S4155" s="919"/>
    </row>
    <row r="4156" spans="1:19" ht="12.75" customHeight="1" x14ac:dyDescent="0.15">
      <c r="A4156" s="935">
        <v>4151</v>
      </c>
      <c r="B4156" s="919"/>
      <c r="C4156" s="920"/>
      <c r="D4156" s="920" t="s">
        <v>4732</v>
      </c>
      <c r="E4156" s="893" t="b">
        <f t="shared" ca="1" si="166"/>
        <v>1</v>
      </c>
      <c r="F4156" s="893" t="str">
        <f t="array" aca="1" ref="F4156" ca="1">IF(G4156&lt;&gt;"",INDIRECT("'"&amp;G4156&amp;"'!"&amp;H4156),"")</f>
        <v/>
      </c>
      <c r="G4156" s="560"/>
      <c r="H4156" s="893"/>
      <c r="I4156" s="920"/>
      <c r="J4156" s="920"/>
      <c r="K4156" s="920"/>
      <c r="L4156" s="920"/>
      <c r="M4156" s="920"/>
      <c r="N4156" s="920"/>
      <c r="S4156" s="919"/>
    </row>
    <row r="4157" spans="1:19" ht="12.75" customHeight="1" x14ac:dyDescent="0.15">
      <c r="A4157" s="935">
        <v>4152</v>
      </c>
      <c r="B4157" s="919"/>
      <c r="C4157" s="920"/>
      <c r="D4157" s="920" t="s">
        <v>4732</v>
      </c>
      <c r="E4157" s="893" t="b">
        <f t="shared" ca="1" si="166"/>
        <v>1</v>
      </c>
      <c r="F4157" s="893" t="str">
        <f t="array" aca="1" ref="F4157" ca="1">IF(G4157&lt;&gt;"",INDIRECT("'"&amp;G4157&amp;"'!"&amp;H4157),"")</f>
        <v/>
      </c>
      <c r="G4157" s="560"/>
      <c r="H4157" s="893"/>
      <c r="I4157" s="920"/>
      <c r="J4157" s="920"/>
      <c r="K4157" s="920"/>
      <c r="L4157" s="920"/>
      <c r="M4157" s="920"/>
      <c r="N4157" s="920"/>
      <c r="S4157" s="919"/>
    </row>
    <row r="4158" spans="1:19" ht="12.75" customHeight="1" x14ac:dyDescent="0.15">
      <c r="A4158" s="935">
        <v>4153</v>
      </c>
      <c r="B4158" s="919"/>
      <c r="C4158" s="920"/>
      <c r="D4158" s="920" t="s">
        <v>4732</v>
      </c>
      <c r="E4158" s="893" t="b">
        <f t="shared" ca="1" si="166"/>
        <v>1</v>
      </c>
      <c r="F4158" s="893" t="str">
        <f t="array" aca="1" ref="F4158" ca="1">IF(G4158&lt;&gt;"",INDIRECT("'"&amp;G4158&amp;"'!"&amp;H4158),"")</f>
        <v/>
      </c>
      <c r="G4158" s="560"/>
      <c r="H4158" s="893"/>
      <c r="I4158" s="920"/>
      <c r="J4158" s="920"/>
      <c r="K4158" s="920"/>
      <c r="L4158" s="920"/>
      <c r="M4158" s="920"/>
      <c r="N4158" s="920"/>
      <c r="S4158" s="919"/>
    </row>
    <row r="4159" spans="1:19" ht="12.75" customHeight="1" x14ac:dyDescent="0.15">
      <c r="A4159" s="914">
        <v>4154</v>
      </c>
      <c r="B4159" s="929">
        <f>'EstRev 6-11'!I170</f>
        <v>0</v>
      </c>
      <c r="C4159" s="930">
        <f t="shared" ref="C4159:C4161" si="174">A4159-B4159</f>
        <v>4154</v>
      </c>
      <c r="D4159" s="920"/>
      <c r="E4159" s="893" t="b">
        <f t="shared" ca="1" si="166"/>
        <v>1</v>
      </c>
      <c r="F4159" s="932">
        <f t="array" aca="1" ref="F4159" ca="1">IF(G4159&lt;&gt;"",INDIRECT("'"&amp;G4159&amp;"'!"&amp;H4159),"")</f>
        <v>0</v>
      </c>
      <c r="G4159" s="560" t="s">
        <v>5635</v>
      </c>
      <c r="H4159" s="893" t="s">
        <v>5649</v>
      </c>
      <c r="I4159" s="920"/>
      <c r="J4159" s="920"/>
      <c r="K4159" s="920"/>
      <c r="L4159" s="920"/>
      <c r="M4159" s="920"/>
      <c r="N4159" s="920"/>
      <c r="S4159" s="919"/>
    </row>
    <row r="4160" spans="1:19" ht="12.75" customHeight="1" x14ac:dyDescent="0.15">
      <c r="A4160" s="914">
        <v>4155</v>
      </c>
      <c r="B4160" s="929">
        <f>'EstRev 6-11'!I172</f>
        <v>0</v>
      </c>
      <c r="C4160" s="930">
        <f t="shared" si="174"/>
        <v>4155</v>
      </c>
      <c r="D4160" s="920"/>
      <c r="E4160" s="893" t="b">
        <f t="shared" ca="1" si="166"/>
        <v>1</v>
      </c>
      <c r="F4160" s="932">
        <f t="array" aca="1" ref="F4160" ca="1">IF(G4160&lt;&gt;"",INDIRECT("'"&amp;G4160&amp;"'!"&amp;H4160),"")</f>
        <v>0</v>
      </c>
      <c r="G4160" s="560" t="s">
        <v>5635</v>
      </c>
      <c r="H4160" s="893" t="s">
        <v>5650</v>
      </c>
      <c r="I4160" s="920"/>
      <c r="J4160" s="920"/>
      <c r="K4160" s="920"/>
      <c r="L4160" s="920"/>
      <c r="M4160" s="920"/>
      <c r="N4160" s="920"/>
      <c r="S4160" s="919"/>
    </row>
    <row r="4161" spans="1:19" ht="12.75" customHeight="1" x14ac:dyDescent="0.15">
      <c r="A4161" s="914">
        <v>4156</v>
      </c>
      <c r="B4161" s="929">
        <f>'BudgetSum 2-4'!E38</f>
        <v>0</v>
      </c>
      <c r="C4161" s="930">
        <f t="shared" si="174"/>
        <v>4156</v>
      </c>
      <c r="D4161" s="920"/>
      <c r="E4161" s="893" t="b">
        <f t="shared" ca="1" si="166"/>
        <v>1</v>
      </c>
      <c r="F4161" s="932">
        <f t="array" aca="1" ref="F4161" ca="1">IF(G4161&lt;&gt;"",INDIRECT("'"&amp;G4161&amp;"'!"&amp;H4161),"")</f>
        <v>0</v>
      </c>
      <c r="G4161" s="560" t="s">
        <v>4690</v>
      </c>
      <c r="H4161" s="893" t="s">
        <v>4894</v>
      </c>
      <c r="I4161" s="920"/>
      <c r="J4161" s="920"/>
      <c r="K4161" s="920"/>
      <c r="L4161" s="920"/>
      <c r="M4161" s="920"/>
      <c r="N4161" s="920"/>
      <c r="S4161" s="919"/>
    </row>
    <row r="4162" spans="1:19" ht="12.75" customHeight="1" x14ac:dyDescent="0.15">
      <c r="A4162" s="935">
        <v>4157</v>
      </c>
      <c r="B4162" s="919"/>
      <c r="C4162" s="920"/>
      <c r="D4162" s="920" t="s">
        <v>4732</v>
      </c>
      <c r="E4162" s="893" t="b">
        <f t="shared" ca="1" si="166"/>
        <v>1</v>
      </c>
      <c r="F4162" s="893" t="str">
        <f t="array" aca="1" ref="F4162" ca="1">IF(G4162&lt;&gt;"",INDIRECT("'"&amp;G4162&amp;"'!"&amp;H4162),"")</f>
        <v/>
      </c>
      <c r="G4162" s="560"/>
      <c r="H4162" s="893"/>
      <c r="I4162" s="920"/>
      <c r="J4162" s="920"/>
      <c r="K4162" s="920"/>
      <c r="L4162" s="920"/>
      <c r="M4162" s="920"/>
      <c r="N4162" s="920"/>
      <c r="S4162" s="919"/>
    </row>
    <row r="4163" spans="1:19" ht="12.75" customHeight="1" x14ac:dyDescent="0.15">
      <c r="A4163" s="935">
        <v>4158</v>
      </c>
      <c r="B4163" s="919"/>
      <c r="C4163" s="920"/>
      <c r="D4163" s="920" t="s">
        <v>4732</v>
      </c>
      <c r="E4163" s="893" t="b">
        <f t="shared" ca="1" si="166"/>
        <v>1</v>
      </c>
      <c r="F4163" s="893" t="str">
        <f t="array" aca="1" ref="F4163" ca="1">IF(G4163&lt;&gt;"",INDIRECT("'"&amp;G4163&amp;"'!"&amp;H4163),"")</f>
        <v/>
      </c>
      <c r="G4163" s="560"/>
      <c r="H4163" s="893"/>
      <c r="I4163" s="920"/>
      <c r="J4163" s="920"/>
      <c r="K4163" s="920"/>
      <c r="L4163" s="920"/>
      <c r="M4163" s="920"/>
      <c r="N4163" s="920"/>
      <c r="S4163" s="919"/>
    </row>
    <row r="4164" spans="1:19" ht="12.75" customHeight="1" x14ac:dyDescent="0.15">
      <c r="A4164" s="935">
        <v>4159</v>
      </c>
      <c r="B4164" s="919"/>
      <c r="C4164" s="920"/>
      <c r="D4164" s="931"/>
      <c r="E4164" s="893" t="b">
        <f t="shared" ca="1" si="166"/>
        <v>1</v>
      </c>
      <c r="F4164" s="893" t="str">
        <f t="array" aca="1" ref="F4164" ca="1">IF(G4164&lt;&gt;"",INDIRECT("'"&amp;G4164&amp;"'!"&amp;H4164),"")</f>
        <v/>
      </c>
      <c r="G4164" s="560"/>
      <c r="H4164" s="893"/>
      <c r="I4164" s="931"/>
      <c r="J4164" s="931"/>
      <c r="K4164" s="931"/>
      <c r="L4164" s="920"/>
      <c r="M4164" s="920"/>
      <c r="N4164" s="920"/>
      <c r="S4164" s="919"/>
    </row>
    <row r="4165" spans="1:19" ht="12.75" customHeight="1" x14ac:dyDescent="0.15">
      <c r="A4165" s="935">
        <v>4160</v>
      </c>
      <c r="B4165" s="919"/>
      <c r="C4165" s="920"/>
      <c r="D4165" s="931"/>
      <c r="E4165" s="893" t="b">
        <f t="shared" ca="1" si="166"/>
        <v>1</v>
      </c>
      <c r="F4165" s="893" t="str">
        <f t="array" aca="1" ref="F4165" ca="1">IF(G4165&lt;&gt;"",INDIRECT("'"&amp;G4165&amp;"'!"&amp;H4165),"")</f>
        <v/>
      </c>
      <c r="G4165" s="560"/>
      <c r="H4165" s="893"/>
      <c r="I4165" s="931"/>
      <c r="J4165" s="931"/>
      <c r="K4165" s="931"/>
      <c r="L4165" s="920"/>
      <c r="M4165" s="920"/>
      <c r="N4165" s="920"/>
      <c r="S4165" s="919"/>
    </row>
    <row r="4166" spans="1:19" ht="12.75" customHeight="1" x14ac:dyDescent="0.15">
      <c r="A4166" s="935">
        <v>4161</v>
      </c>
      <c r="B4166" s="919"/>
      <c r="C4166" s="920"/>
      <c r="D4166" s="931"/>
      <c r="E4166" s="893" t="b">
        <f t="shared" ca="1" si="166"/>
        <v>1</v>
      </c>
      <c r="F4166" s="893" t="str">
        <f t="array" aca="1" ref="F4166" ca="1">IF(G4166&lt;&gt;"",INDIRECT("'"&amp;G4166&amp;"'!"&amp;H4166),"")</f>
        <v/>
      </c>
      <c r="G4166" s="560"/>
      <c r="H4166" s="893"/>
      <c r="I4166" s="931"/>
      <c r="J4166" s="931"/>
      <c r="K4166" s="931"/>
      <c r="L4166" s="920"/>
      <c r="M4166" s="920"/>
      <c r="N4166" s="920"/>
      <c r="S4166" s="919"/>
    </row>
    <row r="4167" spans="1:19" ht="12.75" customHeight="1" x14ac:dyDescent="0.15">
      <c r="A4167" s="935">
        <v>4162</v>
      </c>
      <c r="B4167" s="919"/>
      <c r="C4167" s="920"/>
      <c r="D4167" s="931"/>
      <c r="E4167" s="893" t="b">
        <f t="shared" ca="1" si="166"/>
        <v>1</v>
      </c>
      <c r="F4167" s="893" t="str">
        <f t="array" aca="1" ref="F4167" ca="1">IF(G4167&lt;&gt;"",INDIRECT("'"&amp;G4167&amp;"'!"&amp;H4167),"")</f>
        <v/>
      </c>
      <c r="G4167" s="560"/>
      <c r="H4167" s="893"/>
      <c r="I4167" s="931"/>
      <c r="J4167" s="931"/>
      <c r="K4167" s="931"/>
      <c r="L4167" s="920"/>
      <c r="M4167" s="920"/>
      <c r="N4167" s="920"/>
      <c r="S4167" s="919"/>
    </row>
    <row r="4168" spans="1:19" ht="12.75" customHeight="1" x14ac:dyDescent="0.15">
      <c r="A4168" s="935">
        <v>4163</v>
      </c>
      <c r="B4168" s="919"/>
      <c r="C4168" s="920"/>
      <c r="D4168" s="931"/>
      <c r="E4168" s="893" t="b">
        <f t="shared" ca="1" si="166"/>
        <v>1</v>
      </c>
      <c r="F4168" s="893" t="str">
        <f t="array" aca="1" ref="F4168" ca="1">IF(G4168&lt;&gt;"",INDIRECT("'"&amp;G4168&amp;"'!"&amp;H4168),"")</f>
        <v/>
      </c>
      <c r="G4168" s="560"/>
      <c r="H4168" s="893"/>
      <c r="I4168" s="931"/>
      <c r="J4168" s="931"/>
      <c r="K4168" s="931"/>
      <c r="L4168" s="920"/>
      <c r="M4168" s="920"/>
      <c r="N4168" s="920"/>
      <c r="S4168" s="919"/>
    </row>
    <row r="4169" spans="1:19" ht="12.75" customHeight="1" x14ac:dyDescent="0.15">
      <c r="A4169" s="935">
        <v>4164</v>
      </c>
      <c r="B4169" s="919"/>
      <c r="C4169" s="920"/>
      <c r="D4169" s="931"/>
      <c r="E4169" s="893" t="b">
        <f t="shared" ca="1" si="166"/>
        <v>1</v>
      </c>
      <c r="F4169" s="893" t="str">
        <f t="array" aca="1" ref="F4169" ca="1">IF(G4169&lt;&gt;"",INDIRECT("'"&amp;G4169&amp;"'!"&amp;H4169),"")</f>
        <v/>
      </c>
      <c r="G4169" s="560"/>
      <c r="H4169" s="893"/>
      <c r="I4169" s="931"/>
      <c r="J4169" s="931"/>
      <c r="K4169" s="931"/>
      <c r="L4169" s="920"/>
      <c r="M4169" s="920"/>
      <c r="N4169" s="920"/>
      <c r="S4169" s="919"/>
    </row>
    <row r="4170" spans="1:19" ht="12.75" customHeight="1" x14ac:dyDescent="0.15">
      <c r="A4170" s="935">
        <v>4165</v>
      </c>
      <c r="B4170" s="919"/>
      <c r="C4170" s="920"/>
      <c r="D4170" s="931"/>
      <c r="E4170" s="893" t="b">
        <f t="shared" ca="1" si="166"/>
        <v>1</v>
      </c>
      <c r="F4170" s="893" t="str">
        <f t="array" aca="1" ref="F4170" ca="1">IF(G4170&lt;&gt;"",INDIRECT("'"&amp;G4170&amp;"'!"&amp;H4170),"")</f>
        <v/>
      </c>
      <c r="G4170" s="560"/>
      <c r="H4170" s="893"/>
      <c r="I4170" s="931"/>
      <c r="J4170" s="931"/>
      <c r="K4170" s="931"/>
      <c r="L4170" s="920"/>
      <c r="M4170" s="920"/>
      <c r="N4170" s="920"/>
      <c r="S4170" s="919"/>
    </row>
    <row r="4171" spans="1:19" ht="12.75" customHeight="1" x14ac:dyDescent="0.15">
      <c r="A4171" s="914">
        <v>4166</v>
      </c>
      <c r="B4171" s="929">
        <f>'EstRev 6-11'!C142</f>
        <v>0</v>
      </c>
      <c r="C4171" s="930">
        <f t="shared" ref="C4171:C4172" si="175">A4171-B4171</f>
        <v>4166</v>
      </c>
      <c r="D4171" s="920"/>
      <c r="E4171" s="893" t="b">
        <f t="shared" ca="1" si="166"/>
        <v>1</v>
      </c>
      <c r="F4171" s="932">
        <f t="array" aca="1" ref="F4171" ca="1">IF(G4171&lt;&gt;"",INDIRECT("'"&amp;G4171&amp;"'!"&amp;H4171),"")</f>
        <v>0</v>
      </c>
      <c r="G4171" s="560" t="s">
        <v>5635</v>
      </c>
      <c r="H4171" s="893" t="s">
        <v>5651</v>
      </c>
      <c r="I4171" s="920"/>
      <c r="J4171" s="920"/>
      <c r="K4171" s="920"/>
      <c r="L4171" s="920"/>
      <c r="M4171" s="920"/>
      <c r="N4171" s="920"/>
      <c r="S4171" s="919"/>
    </row>
    <row r="4172" spans="1:19" ht="12.75" customHeight="1" x14ac:dyDescent="0.15">
      <c r="A4172" s="914">
        <v>4167</v>
      </c>
      <c r="B4172" s="929">
        <f>'EstRev 6-11'!D142</f>
        <v>0</v>
      </c>
      <c r="C4172" s="930">
        <f t="shared" si="175"/>
        <v>4167</v>
      </c>
      <c r="D4172" s="920"/>
      <c r="E4172" s="893" t="b">
        <f t="shared" ca="1" si="166"/>
        <v>1</v>
      </c>
      <c r="F4172" s="932">
        <f t="array" aca="1" ref="F4172" ca="1">IF(G4172&lt;&gt;"",INDIRECT("'"&amp;G4172&amp;"'!"&amp;H4172),"")</f>
        <v>0</v>
      </c>
      <c r="G4172" s="560" t="s">
        <v>5635</v>
      </c>
      <c r="H4172" s="893" t="s">
        <v>5652</v>
      </c>
      <c r="I4172" s="920"/>
      <c r="J4172" s="920"/>
      <c r="K4172" s="920"/>
      <c r="L4172" s="920"/>
      <c r="M4172" s="920"/>
      <c r="N4172" s="920"/>
      <c r="S4172" s="919"/>
    </row>
    <row r="4173" spans="1:19" ht="12.75" customHeight="1" x14ac:dyDescent="0.15">
      <c r="A4173" s="935">
        <v>4168</v>
      </c>
      <c r="B4173" s="919"/>
      <c r="C4173" s="920"/>
      <c r="D4173" s="920" t="s">
        <v>4732</v>
      </c>
      <c r="E4173" s="893" t="b">
        <f t="shared" ca="1" si="166"/>
        <v>1</v>
      </c>
      <c r="F4173" s="893" t="str">
        <f t="array" aca="1" ref="F4173" ca="1">IF(G4173&lt;&gt;"",INDIRECT("'"&amp;G4173&amp;"'!"&amp;H4173),"")</f>
        <v/>
      </c>
      <c r="G4173" s="560"/>
      <c r="H4173" s="893"/>
      <c r="I4173" s="920"/>
      <c r="J4173" s="920"/>
      <c r="K4173" s="920"/>
      <c r="L4173" s="920"/>
      <c r="M4173" s="920"/>
      <c r="N4173" s="920"/>
      <c r="S4173" s="919"/>
    </row>
    <row r="4174" spans="1:19" ht="12.75" customHeight="1" x14ac:dyDescent="0.15">
      <c r="A4174" s="914">
        <v>4169</v>
      </c>
      <c r="B4174" s="929">
        <f>'EstRev 6-11'!G142</f>
        <v>0</v>
      </c>
      <c r="C4174" s="930">
        <f>A4174-B4174</f>
        <v>4169</v>
      </c>
      <c r="D4174" s="920"/>
      <c r="E4174" s="893" t="b">
        <f t="shared" ca="1" si="166"/>
        <v>1</v>
      </c>
      <c r="F4174" s="932">
        <f t="array" aca="1" ref="F4174" ca="1">IF(G4174&lt;&gt;"",INDIRECT("'"&amp;G4174&amp;"'!"&amp;H4174),"")</f>
        <v>0</v>
      </c>
      <c r="G4174" s="560" t="s">
        <v>5635</v>
      </c>
      <c r="H4174" s="893" t="s">
        <v>5653</v>
      </c>
      <c r="I4174" s="920"/>
      <c r="J4174" s="920"/>
      <c r="K4174" s="920"/>
      <c r="L4174" s="920"/>
      <c r="M4174" s="920"/>
      <c r="N4174" s="920"/>
      <c r="S4174" s="919"/>
    </row>
    <row r="4175" spans="1:19" ht="12.75" customHeight="1" x14ac:dyDescent="0.15">
      <c r="A4175" s="935">
        <v>4170</v>
      </c>
      <c r="B4175" s="919"/>
      <c r="C4175" s="920"/>
      <c r="D4175" s="931"/>
      <c r="E4175" s="893" t="b">
        <f t="shared" ca="1" si="166"/>
        <v>1</v>
      </c>
      <c r="F4175" s="893" t="str">
        <f t="array" aca="1" ref="F4175" ca="1">IF(G4175&lt;&gt;"",INDIRECT("'"&amp;G4175&amp;"'!"&amp;H4175),"")</f>
        <v/>
      </c>
      <c r="G4175" s="560"/>
      <c r="H4175" s="893"/>
      <c r="I4175" s="931"/>
      <c r="J4175" s="931"/>
      <c r="K4175" s="931"/>
      <c r="L4175" s="920"/>
      <c r="M4175" s="920"/>
      <c r="N4175" s="920"/>
      <c r="S4175" s="919"/>
    </row>
    <row r="4176" spans="1:19" ht="12.75" customHeight="1" x14ac:dyDescent="0.15">
      <c r="A4176" s="935">
        <v>4171</v>
      </c>
      <c r="B4176" s="919"/>
      <c r="C4176" s="920"/>
      <c r="D4176" s="931"/>
      <c r="E4176" s="893" t="b">
        <f t="shared" ca="1" si="166"/>
        <v>1</v>
      </c>
      <c r="F4176" s="893" t="str">
        <f t="array" aca="1" ref="F4176" ca="1">IF(G4176&lt;&gt;"",INDIRECT("'"&amp;G4176&amp;"'!"&amp;H4176),"")</f>
        <v/>
      </c>
      <c r="G4176" s="560"/>
      <c r="H4176" s="893"/>
      <c r="I4176" s="931"/>
      <c r="J4176" s="931"/>
      <c r="K4176" s="931"/>
      <c r="L4176" s="920"/>
      <c r="M4176" s="920"/>
      <c r="N4176" s="920"/>
      <c r="S4176" s="919"/>
    </row>
    <row r="4177" spans="1:19" ht="12.75" customHeight="1" x14ac:dyDescent="0.15">
      <c r="A4177" s="935">
        <v>4172</v>
      </c>
      <c r="B4177" s="919"/>
      <c r="C4177" s="920"/>
      <c r="D4177" s="931"/>
      <c r="E4177" s="893" t="b">
        <f t="shared" ca="1" si="166"/>
        <v>1</v>
      </c>
      <c r="F4177" s="893" t="str">
        <f t="array" aca="1" ref="F4177" ca="1">IF(G4177&lt;&gt;"",INDIRECT("'"&amp;G4177&amp;"'!"&amp;H4177),"")</f>
        <v/>
      </c>
      <c r="G4177" s="560"/>
      <c r="H4177" s="893"/>
      <c r="I4177" s="931"/>
      <c r="J4177" s="931"/>
      <c r="K4177" s="931"/>
      <c r="L4177" s="920"/>
      <c r="M4177" s="920"/>
      <c r="N4177" s="920"/>
      <c r="S4177" s="919"/>
    </row>
    <row r="4178" spans="1:19" ht="12.75" customHeight="1" x14ac:dyDescent="0.15">
      <c r="A4178" s="935">
        <v>4173</v>
      </c>
      <c r="B4178" s="919"/>
      <c r="C4178" s="920"/>
      <c r="D4178" s="931"/>
      <c r="E4178" s="893" t="b">
        <f t="shared" ca="1" si="166"/>
        <v>1</v>
      </c>
      <c r="F4178" s="893" t="str">
        <f t="array" aca="1" ref="F4178" ca="1">IF(G4178&lt;&gt;"",INDIRECT("'"&amp;G4178&amp;"'!"&amp;H4178),"")</f>
        <v/>
      </c>
      <c r="G4178" s="560"/>
      <c r="H4178" s="893"/>
      <c r="I4178" s="931"/>
      <c r="J4178" s="931"/>
      <c r="K4178" s="931"/>
      <c r="L4178" s="920"/>
      <c r="M4178" s="920"/>
      <c r="N4178" s="920"/>
      <c r="S4178" s="919"/>
    </row>
    <row r="4179" spans="1:19" ht="12.75" customHeight="1" x14ac:dyDescent="0.15">
      <c r="A4179" s="935">
        <v>4174</v>
      </c>
      <c r="B4179" s="919"/>
      <c r="C4179" s="920"/>
      <c r="D4179" s="920"/>
      <c r="E4179" s="893" t="b">
        <f t="shared" ca="1" si="166"/>
        <v>1</v>
      </c>
      <c r="F4179" s="893" t="str">
        <f t="array" aca="1" ref="F4179" ca="1">IF(G4179&lt;&gt;"",INDIRECT("'"&amp;G4179&amp;"'!"&amp;H4179),"")</f>
        <v/>
      </c>
      <c r="G4179" s="560"/>
      <c r="H4179" s="893"/>
      <c r="I4179" s="920"/>
      <c r="J4179" s="920"/>
      <c r="K4179" s="920"/>
      <c r="L4179" s="920"/>
      <c r="M4179" s="920"/>
      <c r="N4179" s="920"/>
      <c r="S4179" s="919"/>
    </row>
    <row r="4180" spans="1:19" ht="12.75" customHeight="1" x14ac:dyDescent="0.15">
      <c r="A4180" s="935">
        <v>4175</v>
      </c>
      <c r="B4180" s="919"/>
      <c r="C4180" s="920"/>
      <c r="D4180" s="920"/>
      <c r="E4180" s="893" t="b">
        <f t="shared" ca="1" si="166"/>
        <v>1</v>
      </c>
      <c r="F4180" s="893" t="str">
        <f t="array" aca="1" ref="F4180" ca="1">IF(G4180&lt;&gt;"",INDIRECT("'"&amp;G4180&amp;"'!"&amp;H4180),"")</f>
        <v/>
      </c>
      <c r="G4180" s="560"/>
      <c r="H4180" s="893"/>
      <c r="I4180" s="920"/>
      <c r="J4180" s="920"/>
      <c r="K4180" s="920"/>
      <c r="L4180" s="920"/>
      <c r="M4180" s="920"/>
      <c r="N4180" s="920"/>
      <c r="S4180" s="919"/>
    </row>
    <row r="4181" spans="1:19" ht="12.75" customHeight="1" x14ac:dyDescent="0.15">
      <c r="A4181" s="935">
        <v>4176</v>
      </c>
      <c r="B4181" s="919"/>
      <c r="C4181" s="920"/>
      <c r="D4181" s="920"/>
      <c r="E4181" s="893" t="b">
        <f t="shared" ca="1" si="166"/>
        <v>1</v>
      </c>
      <c r="F4181" s="893" t="str">
        <f t="array" aca="1" ref="F4181" ca="1">IF(G4181&lt;&gt;"",INDIRECT("'"&amp;G4181&amp;"'!"&amp;H4181),"")</f>
        <v/>
      </c>
      <c r="G4181" s="560"/>
      <c r="H4181" s="893"/>
      <c r="I4181" s="920"/>
      <c r="J4181" s="920"/>
      <c r="K4181" s="920"/>
      <c r="L4181" s="920"/>
      <c r="M4181" s="920"/>
      <c r="N4181" s="920"/>
      <c r="S4181" s="919"/>
    </row>
    <row r="4182" spans="1:19" ht="12.75" customHeight="1" x14ac:dyDescent="0.15">
      <c r="A4182" s="935">
        <v>4177</v>
      </c>
      <c r="B4182" s="919"/>
      <c r="C4182" s="920"/>
      <c r="D4182" s="920"/>
      <c r="E4182" s="893" t="b">
        <f t="shared" ca="1" si="166"/>
        <v>1</v>
      </c>
      <c r="F4182" s="893" t="str">
        <f t="array" aca="1" ref="F4182" ca="1">IF(G4182&lt;&gt;"",INDIRECT("'"&amp;G4182&amp;"'!"&amp;H4182),"")</f>
        <v/>
      </c>
      <c r="G4182" s="560"/>
      <c r="H4182" s="893"/>
      <c r="I4182" s="920"/>
      <c r="J4182" s="920"/>
      <c r="K4182" s="920"/>
      <c r="L4182" s="920"/>
      <c r="M4182" s="920"/>
      <c r="N4182" s="920"/>
      <c r="S4182" s="919"/>
    </row>
    <row r="4183" spans="1:19" ht="12.75" customHeight="1" x14ac:dyDescent="0.15">
      <c r="A4183" s="935">
        <v>4178</v>
      </c>
      <c r="B4183" s="919"/>
      <c r="C4183" s="920"/>
      <c r="D4183" s="931"/>
      <c r="E4183" s="893" t="b">
        <f t="shared" ca="1" si="166"/>
        <v>1</v>
      </c>
      <c r="F4183" s="893" t="str">
        <f t="array" aca="1" ref="F4183" ca="1">IF(G4183&lt;&gt;"",INDIRECT("'"&amp;G4183&amp;"'!"&amp;H4183),"")</f>
        <v/>
      </c>
      <c r="G4183" s="560"/>
      <c r="H4183" s="893"/>
      <c r="I4183" s="931"/>
      <c r="J4183" s="931"/>
      <c r="K4183" s="931"/>
      <c r="L4183" s="920"/>
      <c r="M4183" s="920"/>
      <c r="N4183" s="920"/>
      <c r="S4183" s="919"/>
    </row>
    <row r="4184" spans="1:19" ht="12.75" customHeight="1" x14ac:dyDescent="0.15">
      <c r="A4184" s="935">
        <v>4179</v>
      </c>
      <c r="B4184" s="919"/>
      <c r="C4184" s="920"/>
      <c r="D4184" s="931"/>
      <c r="E4184" s="893" t="b">
        <f t="shared" ca="1" si="166"/>
        <v>1</v>
      </c>
      <c r="F4184" s="893" t="str">
        <f t="array" aca="1" ref="F4184" ca="1">IF(G4184&lt;&gt;"",INDIRECT("'"&amp;G4184&amp;"'!"&amp;H4184),"")</f>
        <v/>
      </c>
      <c r="G4184" s="560"/>
      <c r="H4184" s="893"/>
      <c r="I4184" s="931"/>
      <c r="J4184" s="931"/>
      <c r="K4184" s="931"/>
      <c r="L4184" s="920"/>
      <c r="M4184" s="920"/>
      <c r="N4184" s="920"/>
      <c r="S4184" s="919"/>
    </row>
    <row r="4185" spans="1:19" ht="12.75" customHeight="1" x14ac:dyDescent="0.15">
      <c r="A4185" s="935">
        <v>4180</v>
      </c>
      <c r="B4185" s="919"/>
      <c r="C4185" s="920"/>
      <c r="D4185" s="931"/>
      <c r="E4185" s="893" t="b">
        <f t="shared" ca="1" si="166"/>
        <v>1</v>
      </c>
      <c r="F4185" s="893" t="str">
        <f t="array" aca="1" ref="F4185" ca="1">IF(G4185&lt;&gt;"",INDIRECT("'"&amp;G4185&amp;"'!"&amp;H4185),"")</f>
        <v/>
      </c>
      <c r="G4185" s="560"/>
      <c r="H4185" s="893"/>
      <c r="I4185" s="931"/>
      <c r="J4185" s="931"/>
      <c r="K4185" s="931"/>
      <c r="L4185" s="920"/>
      <c r="M4185" s="920"/>
      <c r="N4185" s="920"/>
      <c r="S4185" s="919"/>
    </row>
    <row r="4186" spans="1:19" ht="12.75" customHeight="1" x14ac:dyDescent="0.15">
      <c r="A4186" s="935">
        <v>4181</v>
      </c>
      <c r="B4186" s="919"/>
      <c r="C4186" s="920"/>
      <c r="D4186" s="931"/>
      <c r="E4186" s="893" t="b">
        <f t="shared" ca="1" si="166"/>
        <v>1</v>
      </c>
      <c r="F4186" s="893" t="str">
        <f t="array" aca="1" ref="F4186" ca="1">IF(G4186&lt;&gt;"",INDIRECT("'"&amp;G4186&amp;"'!"&amp;H4186),"")</f>
        <v/>
      </c>
      <c r="G4186" s="560"/>
      <c r="H4186" s="893"/>
      <c r="I4186" s="931"/>
      <c r="J4186" s="931"/>
      <c r="K4186" s="931"/>
      <c r="L4186" s="920"/>
      <c r="M4186" s="920"/>
      <c r="N4186" s="920"/>
      <c r="S4186" s="919"/>
    </row>
    <row r="4187" spans="1:19" ht="12.75" customHeight="1" x14ac:dyDescent="0.15">
      <c r="A4187" s="935">
        <v>4182</v>
      </c>
      <c r="B4187" s="919"/>
      <c r="C4187" s="920"/>
      <c r="D4187" s="931"/>
      <c r="E4187" s="893" t="b">
        <f t="shared" ca="1" si="166"/>
        <v>1</v>
      </c>
      <c r="F4187" s="893" t="str">
        <f t="array" aca="1" ref="F4187" ca="1">IF(G4187&lt;&gt;"",INDIRECT("'"&amp;G4187&amp;"'!"&amp;H4187),"")</f>
        <v/>
      </c>
      <c r="G4187" s="560"/>
      <c r="H4187" s="893"/>
      <c r="I4187" s="931"/>
      <c r="J4187" s="931"/>
      <c r="K4187" s="931"/>
      <c r="L4187" s="920"/>
      <c r="M4187" s="920"/>
      <c r="N4187" s="920"/>
      <c r="S4187" s="919"/>
    </row>
    <row r="4188" spans="1:19" ht="12.75" customHeight="1" x14ac:dyDescent="0.15">
      <c r="A4188" s="935">
        <v>4183</v>
      </c>
      <c r="B4188" s="919"/>
      <c r="C4188" s="920"/>
      <c r="D4188" s="931"/>
      <c r="E4188" s="893" t="b">
        <f t="shared" ca="1" si="166"/>
        <v>1</v>
      </c>
      <c r="F4188" s="893" t="str">
        <f t="array" aca="1" ref="F4188" ca="1">IF(G4188&lt;&gt;"",INDIRECT("'"&amp;G4188&amp;"'!"&amp;H4188),"")</f>
        <v/>
      </c>
      <c r="G4188" s="560"/>
      <c r="H4188" s="893"/>
      <c r="I4188" s="931"/>
      <c r="J4188" s="931"/>
      <c r="K4188" s="931"/>
      <c r="L4188" s="920"/>
      <c r="M4188" s="920"/>
      <c r="N4188" s="920"/>
      <c r="S4188" s="919"/>
    </row>
    <row r="4189" spans="1:19" ht="12.75" customHeight="1" x14ac:dyDescent="0.15">
      <c r="A4189" s="935">
        <v>4184</v>
      </c>
      <c r="B4189" s="919"/>
      <c r="C4189" s="920"/>
      <c r="D4189" s="931"/>
      <c r="E4189" s="893" t="b">
        <f t="shared" ca="1" si="166"/>
        <v>1</v>
      </c>
      <c r="F4189" s="893" t="str">
        <f t="array" aca="1" ref="F4189" ca="1">IF(G4189&lt;&gt;"",INDIRECT("'"&amp;G4189&amp;"'!"&amp;H4189),"")</f>
        <v/>
      </c>
      <c r="G4189" s="560"/>
      <c r="H4189" s="893"/>
      <c r="I4189" s="931"/>
      <c r="J4189" s="931"/>
      <c r="K4189" s="931"/>
      <c r="L4189" s="920"/>
      <c r="M4189" s="920"/>
      <c r="N4189" s="920"/>
      <c r="S4189" s="919"/>
    </row>
    <row r="4190" spans="1:19" ht="12.75" customHeight="1" x14ac:dyDescent="0.15">
      <c r="A4190" s="935">
        <v>4185</v>
      </c>
      <c r="B4190" s="919"/>
      <c r="C4190" s="920"/>
      <c r="D4190" s="931"/>
      <c r="E4190" s="893" t="b">
        <f t="shared" ca="1" si="166"/>
        <v>1</v>
      </c>
      <c r="F4190" s="893" t="str">
        <f t="array" aca="1" ref="F4190" ca="1">IF(G4190&lt;&gt;"",INDIRECT("'"&amp;G4190&amp;"'!"&amp;H4190),"")</f>
        <v/>
      </c>
      <c r="G4190" s="560"/>
      <c r="H4190" s="893"/>
      <c r="I4190" s="931"/>
      <c r="J4190" s="931"/>
      <c r="K4190" s="931"/>
      <c r="L4190" s="920"/>
      <c r="M4190" s="920"/>
      <c r="N4190" s="920"/>
      <c r="S4190" s="919"/>
    </row>
    <row r="4191" spans="1:19" ht="12.75" customHeight="1" x14ac:dyDescent="0.15">
      <c r="A4191" s="935">
        <v>4186</v>
      </c>
      <c r="B4191" s="919"/>
      <c r="C4191" s="920"/>
      <c r="D4191" s="931"/>
      <c r="E4191" s="893" t="b">
        <f t="shared" ca="1" si="166"/>
        <v>1</v>
      </c>
      <c r="F4191" s="893" t="str">
        <f t="array" aca="1" ref="F4191" ca="1">IF(G4191&lt;&gt;"",INDIRECT("'"&amp;G4191&amp;"'!"&amp;H4191),"")</f>
        <v/>
      </c>
      <c r="G4191" s="560"/>
      <c r="H4191" s="893"/>
      <c r="I4191" s="931"/>
      <c r="J4191" s="931"/>
      <c r="K4191" s="931"/>
      <c r="L4191" s="920"/>
      <c r="M4191" s="920"/>
      <c r="N4191" s="920"/>
      <c r="S4191" s="919"/>
    </row>
    <row r="4192" spans="1:19" ht="12.75" customHeight="1" x14ac:dyDescent="0.15">
      <c r="A4192" s="935">
        <v>4187</v>
      </c>
      <c r="B4192" s="919"/>
      <c r="C4192" s="920"/>
      <c r="D4192" s="931"/>
      <c r="E4192" s="893" t="b">
        <f t="shared" ca="1" si="166"/>
        <v>1</v>
      </c>
      <c r="F4192" s="893" t="str">
        <f t="array" aca="1" ref="F4192" ca="1">IF(G4192&lt;&gt;"",INDIRECT("'"&amp;G4192&amp;"'!"&amp;H4192),"")</f>
        <v/>
      </c>
      <c r="G4192" s="560"/>
      <c r="H4192" s="893"/>
      <c r="I4192" s="931"/>
      <c r="J4192" s="931"/>
      <c r="K4192" s="931"/>
      <c r="L4192" s="920"/>
      <c r="M4192" s="920"/>
      <c r="N4192" s="920"/>
      <c r="S4192" s="919"/>
    </row>
    <row r="4193" spans="1:19" ht="12.75" customHeight="1" x14ac:dyDescent="0.15">
      <c r="A4193" s="935">
        <v>4188</v>
      </c>
      <c r="B4193" s="919"/>
      <c r="C4193" s="920"/>
      <c r="D4193" s="931"/>
      <c r="E4193" s="893" t="b">
        <f t="shared" ca="1" si="166"/>
        <v>1</v>
      </c>
      <c r="F4193" s="893" t="str">
        <f t="array" aca="1" ref="F4193" ca="1">IF(G4193&lt;&gt;"",INDIRECT("'"&amp;G4193&amp;"'!"&amp;H4193),"")</f>
        <v/>
      </c>
      <c r="G4193" s="560"/>
      <c r="H4193" s="893"/>
      <c r="I4193" s="931"/>
      <c r="J4193" s="931"/>
      <c r="K4193" s="931"/>
      <c r="L4193" s="920"/>
      <c r="M4193" s="920"/>
      <c r="N4193" s="920"/>
      <c r="S4193" s="919"/>
    </row>
    <row r="4194" spans="1:19" ht="12.75" customHeight="1" x14ac:dyDescent="0.15">
      <c r="A4194" s="935">
        <v>4189</v>
      </c>
      <c r="B4194" s="919"/>
      <c r="C4194" s="920"/>
      <c r="D4194" s="931"/>
      <c r="E4194" s="893" t="b">
        <f t="shared" ca="1" si="166"/>
        <v>1</v>
      </c>
      <c r="F4194" s="893" t="str">
        <f t="array" aca="1" ref="F4194" ca="1">IF(G4194&lt;&gt;"",INDIRECT("'"&amp;G4194&amp;"'!"&amp;H4194),"")</f>
        <v/>
      </c>
      <c r="G4194" s="560"/>
      <c r="H4194" s="893"/>
      <c r="I4194" s="931"/>
      <c r="J4194" s="931"/>
      <c r="K4194" s="931"/>
      <c r="L4194" s="920"/>
      <c r="M4194" s="920"/>
      <c r="N4194" s="920"/>
      <c r="S4194" s="919"/>
    </row>
    <row r="4195" spans="1:19" ht="12.75" customHeight="1" x14ac:dyDescent="0.15">
      <c r="A4195" s="935">
        <v>4190</v>
      </c>
      <c r="B4195" s="919"/>
      <c r="C4195" s="920"/>
      <c r="D4195" s="920" t="s">
        <v>4732</v>
      </c>
      <c r="E4195" s="893" t="b">
        <f t="shared" ca="1" si="166"/>
        <v>1</v>
      </c>
      <c r="F4195" s="893" t="str">
        <f t="array" aca="1" ref="F4195" ca="1">IF(G4195&lt;&gt;"",INDIRECT("'"&amp;G4195&amp;"'!"&amp;H4195),"")</f>
        <v/>
      </c>
      <c r="G4195" s="560"/>
      <c r="H4195" s="893"/>
      <c r="I4195" s="920"/>
      <c r="J4195" s="920"/>
      <c r="K4195" s="920"/>
      <c r="L4195" s="920"/>
      <c r="M4195" s="920"/>
      <c r="N4195" s="920"/>
      <c r="S4195" s="919"/>
    </row>
    <row r="4196" spans="1:19" ht="12.75" customHeight="1" x14ac:dyDescent="0.15">
      <c r="A4196" s="935">
        <v>4191</v>
      </c>
      <c r="B4196" s="919"/>
      <c r="C4196" s="920"/>
      <c r="D4196" s="920" t="s">
        <v>4732</v>
      </c>
      <c r="E4196" s="893" t="b">
        <f t="shared" ca="1" si="166"/>
        <v>1</v>
      </c>
      <c r="F4196" s="893" t="str">
        <f t="array" aca="1" ref="F4196" ca="1">IF(G4196&lt;&gt;"",INDIRECT("'"&amp;G4196&amp;"'!"&amp;H4196),"")</f>
        <v/>
      </c>
      <c r="G4196" s="560"/>
      <c r="H4196" s="893"/>
      <c r="I4196" s="920"/>
      <c r="J4196" s="920"/>
      <c r="K4196" s="920"/>
      <c r="L4196" s="920"/>
      <c r="M4196" s="920"/>
      <c r="N4196" s="920"/>
      <c r="S4196" s="919"/>
    </row>
    <row r="4197" spans="1:19" ht="12.75" customHeight="1" x14ac:dyDescent="0.15">
      <c r="A4197" s="935">
        <v>4192</v>
      </c>
      <c r="B4197" s="919"/>
      <c r="C4197" s="920"/>
      <c r="D4197" s="920" t="s">
        <v>4732</v>
      </c>
      <c r="E4197" s="893" t="b">
        <f t="shared" ca="1" si="166"/>
        <v>1</v>
      </c>
      <c r="F4197" s="893" t="str">
        <f t="array" aca="1" ref="F4197" ca="1">IF(G4197&lt;&gt;"",INDIRECT("'"&amp;G4197&amp;"'!"&amp;H4197),"")</f>
        <v/>
      </c>
      <c r="G4197" s="560"/>
      <c r="H4197" s="893"/>
      <c r="I4197" s="920"/>
      <c r="J4197" s="920"/>
      <c r="K4197" s="920"/>
      <c r="L4197" s="920"/>
      <c r="M4197" s="920"/>
      <c r="N4197" s="920"/>
      <c r="S4197" s="919"/>
    </row>
    <row r="4198" spans="1:19" ht="12.75" customHeight="1" x14ac:dyDescent="0.15">
      <c r="A4198" s="935">
        <v>4193</v>
      </c>
      <c r="B4198" s="919"/>
      <c r="C4198" s="920"/>
      <c r="D4198" s="920" t="s">
        <v>4732</v>
      </c>
      <c r="E4198" s="893" t="b">
        <f t="shared" ca="1" si="166"/>
        <v>1</v>
      </c>
      <c r="F4198" s="893" t="str">
        <f t="array" aca="1" ref="F4198" ca="1">IF(G4198&lt;&gt;"",INDIRECT("'"&amp;G4198&amp;"'!"&amp;H4198),"")</f>
        <v/>
      </c>
      <c r="G4198" s="560"/>
      <c r="H4198" s="893"/>
      <c r="I4198" s="920"/>
      <c r="J4198" s="920"/>
      <c r="K4198" s="920"/>
      <c r="L4198" s="920"/>
      <c r="M4198" s="920"/>
      <c r="N4198" s="920"/>
      <c r="S4198" s="919"/>
    </row>
    <row r="4199" spans="1:19" ht="12.75" customHeight="1" x14ac:dyDescent="0.15">
      <c r="A4199" s="935">
        <v>4194</v>
      </c>
      <c r="B4199" s="919"/>
      <c r="C4199" s="920"/>
      <c r="D4199" s="920" t="s">
        <v>4732</v>
      </c>
      <c r="E4199" s="893" t="b">
        <f t="shared" ca="1" si="166"/>
        <v>1</v>
      </c>
      <c r="F4199" s="893" t="str">
        <f t="array" aca="1" ref="F4199" ca="1">IF(G4199&lt;&gt;"",INDIRECT("'"&amp;G4199&amp;"'!"&amp;H4199),"")</f>
        <v/>
      </c>
      <c r="G4199" s="560"/>
      <c r="H4199" s="893"/>
      <c r="I4199" s="920"/>
      <c r="J4199" s="920"/>
      <c r="K4199" s="920"/>
      <c r="L4199" s="920"/>
      <c r="M4199" s="920"/>
      <c r="N4199" s="920"/>
      <c r="S4199" s="919"/>
    </row>
    <row r="4200" spans="1:19" ht="12.75" customHeight="1" x14ac:dyDescent="0.15">
      <c r="A4200" s="935">
        <v>4195</v>
      </c>
      <c r="B4200" s="919"/>
      <c r="C4200" s="920"/>
      <c r="D4200" s="920" t="s">
        <v>4732</v>
      </c>
      <c r="E4200" s="893" t="b">
        <f t="shared" ca="1" si="166"/>
        <v>1</v>
      </c>
      <c r="F4200" s="893" t="str">
        <f t="array" aca="1" ref="F4200" ca="1">IF(G4200&lt;&gt;"",INDIRECT("'"&amp;G4200&amp;"'!"&amp;H4200),"")</f>
        <v/>
      </c>
      <c r="G4200" s="560"/>
      <c r="H4200" s="893"/>
      <c r="I4200" s="920"/>
      <c r="J4200" s="920"/>
      <c r="K4200" s="920"/>
      <c r="L4200" s="920"/>
      <c r="M4200" s="920"/>
      <c r="N4200" s="920"/>
      <c r="S4200" s="919"/>
    </row>
    <row r="4201" spans="1:19" ht="12.75" customHeight="1" x14ac:dyDescent="0.15">
      <c r="A4201" s="935">
        <v>4196</v>
      </c>
      <c r="B4201" s="919"/>
      <c r="C4201" s="920"/>
      <c r="D4201" s="920" t="s">
        <v>4732</v>
      </c>
      <c r="E4201" s="893" t="b">
        <f t="shared" ca="1" si="166"/>
        <v>1</v>
      </c>
      <c r="F4201" s="893" t="str">
        <f t="array" aca="1" ref="F4201" ca="1">IF(G4201&lt;&gt;"",INDIRECT("'"&amp;G4201&amp;"'!"&amp;H4201),"")</f>
        <v/>
      </c>
      <c r="G4201" s="560"/>
      <c r="H4201" s="893"/>
      <c r="I4201" s="920"/>
      <c r="J4201" s="920"/>
      <c r="K4201" s="920"/>
      <c r="L4201" s="920"/>
      <c r="M4201" s="920"/>
      <c r="N4201" s="920"/>
      <c r="S4201" s="919"/>
    </row>
    <row r="4202" spans="1:19" ht="12.75" customHeight="1" x14ac:dyDescent="0.15">
      <c r="A4202" s="935">
        <v>4197</v>
      </c>
      <c r="B4202" s="919"/>
      <c r="C4202" s="920"/>
      <c r="D4202" s="931"/>
      <c r="E4202" s="893" t="b">
        <f t="shared" ca="1" si="166"/>
        <v>1</v>
      </c>
      <c r="F4202" s="893" t="str">
        <f t="array" aca="1" ref="F4202" ca="1">IF(G4202&lt;&gt;"",INDIRECT("'"&amp;G4202&amp;"'!"&amp;H4202),"")</f>
        <v/>
      </c>
      <c r="G4202" s="560"/>
      <c r="H4202" s="893"/>
      <c r="I4202" s="931"/>
      <c r="J4202" s="931"/>
      <c r="K4202" s="931"/>
      <c r="L4202" s="920"/>
      <c r="M4202" s="920"/>
      <c r="N4202" s="920"/>
      <c r="S4202" s="919"/>
    </row>
    <row r="4203" spans="1:19" ht="12.75" customHeight="1" x14ac:dyDescent="0.15">
      <c r="A4203" s="935">
        <v>4198</v>
      </c>
      <c r="B4203" s="919"/>
      <c r="C4203" s="920"/>
      <c r="D4203" s="931"/>
      <c r="E4203" s="893" t="b">
        <f t="shared" ca="1" si="166"/>
        <v>1</v>
      </c>
      <c r="F4203" s="893" t="str">
        <f t="array" aca="1" ref="F4203" ca="1">IF(G4203&lt;&gt;"",INDIRECT("'"&amp;G4203&amp;"'!"&amp;H4203),"")</f>
        <v/>
      </c>
      <c r="G4203" s="560"/>
      <c r="H4203" s="893"/>
      <c r="I4203" s="931"/>
      <c r="J4203" s="931"/>
      <c r="K4203" s="931"/>
      <c r="L4203" s="920"/>
      <c r="M4203" s="920"/>
      <c r="N4203" s="920"/>
      <c r="S4203" s="919"/>
    </row>
    <row r="4204" spans="1:19" ht="12.75" customHeight="1" x14ac:dyDescent="0.15">
      <c r="A4204" s="935">
        <v>4199</v>
      </c>
      <c r="B4204" s="919"/>
      <c r="C4204" s="920"/>
      <c r="D4204" s="931"/>
      <c r="E4204" s="893" t="b">
        <f t="shared" ca="1" si="166"/>
        <v>1</v>
      </c>
      <c r="F4204" s="893" t="str">
        <f t="array" aca="1" ref="F4204" ca="1">IF(G4204&lt;&gt;"",INDIRECT("'"&amp;G4204&amp;"'!"&amp;H4204),"")</f>
        <v/>
      </c>
      <c r="G4204" s="560"/>
      <c r="H4204" s="893"/>
      <c r="I4204" s="931"/>
      <c r="J4204" s="931"/>
      <c r="K4204" s="931"/>
      <c r="L4204" s="920"/>
      <c r="M4204" s="920"/>
      <c r="N4204" s="920"/>
      <c r="S4204" s="919"/>
    </row>
    <row r="4205" spans="1:19" ht="12.75" customHeight="1" x14ac:dyDescent="0.15">
      <c r="A4205" s="935">
        <v>4200</v>
      </c>
      <c r="B4205" s="919"/>
      <c r="C4205" s="920"/>
      <c r="D4205" s="931"/>
      <c r="E4205" s="893" t="b">
        <f t="shared" ca="1" si="166"/>
        <v>1</v>
      </c>
      <c r="F4205" s="893" t="str">
        <f t="array" aca="1" ref="F4205" ca="1">IF(G4205&lt;&gt;"",INDIRECT("'"&amp;G4205&amp;"'!"&amp;H4205),"")</f>
        <v/>
      </c>
      <c r="G4205" s="560"/>
      <c r="H4205" s="893"/>
      <c r="I4205" s="931"/>
      <c r="J4205" s="931"/>
      <c r="K4205" s="931"/>
      <c r="L4205" s="920"/>
      <c r="M4205" s="920"/>
      <c r="N4205" s="920"/>
      <c r="S4205" s="919"/>
    </row>
    <row r="4206" spans="1:19" ht="12.75" customHeight="1" x14ac:dyDescent="0.15">
      <c r="A4206" s="935">
        <v>4201</v>
      </c>
      <c r="B4206" s="919"/>
      <c r="C4206" s="920"/>
      <c r="D4206" s="920" t="s">
        <v>4732</v>
      </c>
      <c r="E4206" s="893" t="b">
        <f t="shared" ca="1" si="166"/>
        <v>1</v>
      </c>
      <c r="F4206" s="893" t="str">
        <f t="array" aca="1" ref="F4206" ca="1">IF(G4206&lt;&gt;"",INDIRECT("'"&amp;G4206&amp;"'!"&amp;H4206),"")</f>
        <v/>
      </c>
      <c r="G4206" s="560"/>
      <c r="H4206" s="893"/>
      <c r="I4206" s="920"/>
      <c r="J4206" s="920"/>
      <c r="K4206" s="920"/>
      <c r="L4206" s="920"/>
      <c r="M4206" s="920"/>
      <c r="N4206" s="920"/>
      <c r="S4206" s="919"/>
    </row>
    <row r="4207" spans="1:19" ht="12.75" customHeight="1" x14ac:dyDescent="0.15">
      <c r="A4207" s="935">
        <v>4202</v>
      </c>
      <c r="B4207" s="919"/>
      <c r="C4207" s="920"/>
      <c r="D4207" s="920" t="s">
        <v>4732</v>
      </c>
      <c r="E4207" s="893" t="b">
        <f t="shared" ca="1" si="166"/>
        <v>1</v>
      </c>
      <c r="F4207" s="893" t="str">
        <f t="array" aca="1" ref="F4207" ca="1">IF(G4207&lt;&gt;"",INDIRECT("'"&amp;G4207&amp;"'!"&amp;H4207),"")</f>
        <v/>
      </c>
      <c r="G4207" s="560"/>
      <c r="H4207" s="893"/>
      <c r="I4207" s="920"/>
      <c r="J4207" s="920"/>
      <c r="K4207" s="920"/>
      <c r="L4207" s="920"/>
      <c r="M4207" s="920"/>
      <c r="N4207" s="920"/>
      <c r="S4207" s="919"/>
    </row>
    <row r="4208" spans="1:19" ht="12.75" customHeight="1" x14ac:dyDescent="0.15">
      <c r="A4208" s="935">
        <v>4203</v>
      </c>
      <c r="B4208" s="919"/>
      <c r="C4208" s="920"/>
      <c r="D4208" s="931"/>
      <c r="E4208" s="893" t="b">
        <f t="shared" ca="1" si="166"/>
        <v>1</v>
      </c>
      <c r="F4208" s="893" t="str">
        <f t="array" aca="1" ref="F4208" ca="1">IF(G4208&lt;&gt;"",INDIRECT("'"&amp;G4208&amp;"'!"&amp;H4208),"")</f>
        <v/>
      </c>
      <c r="G4208" s="560"/>
      <c r="H4208" s="893"/>
      <c r="I4208" s="931"/>
      <c r="J4208" s="931"/>
      <c r="K4208" s="931"/>
      <c r="L4208" s="920"/>
      <c r="M4208" s="920"/>
      <c r="N4208" s="920"/>
      <c r="S4208" s="919"/>
    </row>
    <row r="4209" spans="1:19" ht="12.75" customHeight="1" x14ac:dyDescent="0.15">
      <c r="A4209" s="935">
        <v>4204</v>
      </c>
      <c r="B4209" s="919"/>
      <c r="C4209" s="920"/>
      <c r="D4209" s="920"/>
      <c r="E4209" s="893" t="b">
        <f t="shared" ca="1" si="166"/>
        <v>1</v>
      </c>
      <c r="F4209" s="893" t="str">
        <f t="array" aca="1" ref="F4209" ca="1">IF(G4209&lt;&gt;"",INDIRECT("'"&amp;G4209&amp;"'!"&amp;H4209),"")</f>
        <v/>
      </c>
      <c r="G4209" s="560"/>
      <c r="H4209" s="893"/>
      <c r="I4209" s="920"/>
      <c r="J4209" s="920"/>
      <c r="K4209" s="920"/>
      <c r="L4209" s="920"/>
      <c r="M4209" s="920"/>
      <c r="N4209" s="920"/>
      <c r="S4209" s="919"/>
    </row>
    <row r="4210" spans="1:19" ht="12.75" customHeight="1" x14ac:dyDescent="0.15">
      <c r="A4210" s="935">
        <v>4205</v>
      </c>
      <c r="B4210" s="919"/>
      <c r="C4210" s="920"/>
      <c r="D4210" s="920"/>
      <c r="E4210" s="893" t="b">
        <f t="shared" ca="1" si="166"/>
        <v>1</v>
      </c>
      <c r="F4210" s="893" t="str">
        <f t="array" aca="1" ref="F4210" ca="1">IF(G4210&lt;&gt;"",INDIRECT("'"&amp;G4210&amp;"'!"&amp;H4210),"")</f>
        <v/>
      </c>
      <c r="G4210" s="560"/>
      <c r="H4210" s="893"/>
      <c r="I4210" s="920"/>
      <c r="J4210" s="920"/>
      <c r="K4210" s="920"/>
      <c r="L4210" s="920"/>
      <c r="M4210" s="920"/>
      <c r="N4210" s="920"/>
      <c r="S4210" s="919"/>
    </row>
    <row r="4211" spans="1:19" ht="12.75" customHeight="1" x14ac:dyDescent="0.15">
      <c r="A4211" s="935">
        <v>4206</v>
      </c>
      <c r="B4211" s="919"/>
      <c r="C4211" s="920"/>
      <c r="D4211" s="920"/>
      <c r="E4211" s="893" t="b">
        <f t="shared" ca="1" si="166"/>
        <v>1</v>
      </c>
      <c r="F4211" s="893" t="str">
        <f t="array" aca="1" ref="F4211" ca="1">IF(G4211&lt;&gt;"",INDIRECT("'"&amp;G4211&amp;"'!"&amp;H4211),"")</f>
        <v/>
      </c>
      <c r="G4211" s="560"/>
      <c r="H4211" s="893"/>
      <c r="I4211" s="920"/>
      <c r="J4211" s="920"/>
      <c r="K4211" s="920"/>
      <c r="L4211" s="920"/>
      <c r="M4211" s="920"/>
      <c r="N4211" s="920"/>
      <c r="S4211" s="919"/>
    </row>
    <row r="4212" spans="1:19" ht="12.75" customHeight="1" x14ac:dyDescent="0.15">
      <c r="A4212" s="935">
        <v>4207</v>
      </c>
      <c r="B4212" s="919"/>
      <c r="C4212" s="920"/>
      <c r="D4212" s="920"/>
      <c r="E4212" s="893" t="b">
        <f t="shared" ca="1" si="166"/>
        <v>1</v>
      </c>
      <c r="F4212" s="893" t="str">
        <f t="array" aca="1" ref="F4212" ca="1">IF(G4212&lt;&gt;"",INDIRECT("'"&amp;G4212&amp;"'!"&amp;H4212),"")</f>
        <v/>
      </c>
      <c r="G4212" s="560"/>
      <c r="H4212" s="893"/>
      <c r="I4212" s="920"/>
      <c r="J4212" s="920"/>
      <c r="K4212" s="920"/>
      <c r="L4212" s="920"/>
      <c r="M4212" s="920"/>
      <c r="N4212" s="920"/>
      <c r="S4212" s="919"/>
    </row>
    <row r="4213" spans="1:19" ht="12.75" customHeight="1" x14ac:dyDescent="0.15">
      <c r="A4213" s="935">
        <v>4208</v>
      </c>
      <c r="B4213" s="919"/>
      <c r="C4213" s="920"/>
      <c r="D4213" s="920"/>
      <c r="E4213" s="893" t="b">
        <f t="shared" ca="1" si="166"/>
        <v>1</v>
      </c>
      <c r="F4213" s="893" t="str">
        <f t="array" aca="1" ref="F4213" ca="1">IF(G4213&lt;&gt;"",INDIRECT("'"&amp;G4213&amp;"'!"&amp;H4213),"")</f>
        <v/>
      </c>
      <c r="G4213" s="560"/>
      <c r="H4213" s="893"/>
      <c r="I4213" s="920"/>
      <c r="J4213" s="920"/>
      <c r="K4213" s="920"/>
      <c r="L4213" s="920"/>
      <c r="M4213" s="920"/>
      <c r="N4213" s="920"/>
      <c r="S4213" s="919"/>
    </row>
    <row r="4214" spans="1:19" ht="12.75" customHeight="1" x14ac:dyDescent="0.15">
      <c r="A4214" s="935">
        <v>4209</v>
      </c>
      <c r="B4214" s="919"/>
      <c r="C4214" s="920"/>
      <c r="D4214" s="920"/>
      <c r="E4214" s="893" t="b">
        <f t="shared" ca="1" si="166"/>
        <v>1</v>
      </c>
      <c r="F4214" s="893" t="str">
        <f t="array" aca="1" ref="F4214" ca="1">IF(G4214&lt;&gt;"",INDIRECT("'"&amp;G4214&amp;"'!"&amp;H4214),"")</f>
        <v/>
      </c>
      <c r="G4214" s="560"/>
      <c r="H4214" s="893"/>
      <c r="I4214" s="920"/>
      <c r="J4214" s="920"/>
      <c r="K4214" s="920"/>
      <c r="L4214" s="920"/>
      <c r="M4214" s="920"/>
      <c r="N4214" s="920"/>
      <c r="S4214" s="919"/>
    </row>
    <row r="4215" spans="1:19" ht="12.75" customHeight="1" x14ac:dyDescent="0.15">
      <c r="A4215" s="935">
        <v>4210</v>
      </c>
      <c r="B4215" s="919"/>
      <c r="C4215" s="920"/>
      <c r="D4215" s="920"/>
      <c r="E4215" s="893" t="b">
        <f t="shared" ca="1" si="166"/>
        <v>1</v>
      </c>
      <c r="F4215" s="893" t="str">
        <f t="array" aca="1" ref="F4215" ca="1">IF(G4215&lt;&gt;"",INDIRECT("'"&amp;G4215&amp;"'!"&amp;H4215),"")</f>
        <v/>
      </c>
      <c r="G4215" s="560"/>
      <c r="H4215" s="893"/>
      <c r="I4215" s="920"/>
      <c r="J4215" s="920"/>
      <c r="K4215" s="920"/>
      <c r="L4215" s="920"/>
      <c r="M4215" s="920"/>
      <c r="N4215" s="920"/>
      <c r="S4215" s="919"/>
    </row>
    <row r="4216" spans="1:19" ht="12.75" customHeight="1" x14ac:dyDescent="0.15">
      <c r="A4216" s="935">
        <v>4211</v>
      </c>
      <c r="B4216" s="919"/>
      <c r="C4216" s="920"/>
      <c r="D4216" s="920"/>
      <c r="E4216" s="893" t="b">
        <f t="shared" ca="1" si="166"/>
        <v>1</v>
      </c>
      <c r="F4216" s="893" t="str">
        <f t="array" aca="1" ref="F4216" ca="1">IF(G4216&lt;&gt;"",INDIRECT("'"&amp;G4216&amp;"'!"&amp;H4216),"")</f>
        <v/>
      </c>
      <c r="G4216" s="560"/>
      <c r="H4216" s="893"/>
      <c r="I4216" s="920"/>
      <c r="J4216" s="920"/>
      <c r="K4216" s="920"/>
      <c r="L4216" s="920"/>
      <c r="M4216" s="920"/>
      <c r="N4216" s="920"/>
      <c r="S4216" s="919"/>
    </row>
    <row r="4217" spans="1:19" ht="12.75" customHeight="1" x14ac:dyDescent="0.15">
      <c r="A4217" s="935">
        <v>4212</v>
      </c>
      <c r="B4217" s="919"/>
      <c r="C4217" s="920"/>
      <c r="D4217" s="920"/>
      <c r="E4217" s="893" t="b">
        <f t="shared" ca="1" si="166"/>
        <v>1</v>
      </c>
      <c r="F4217" s="893" t="str">
        <f t="array" aca="1" ref="F4217" ca="1">IF(G4217&lt;&gt;"",INDIRECT("'"&amp;G4217&amp;"'!"&amp;H4217),"")</f>
        <v/>
      </c>
      <c r="G4217" s="560"/>
      <c r="H4217" s="893"/>
      <c r="I4217" s="920"/>
      <c r="J4217" s="920"/>
      <c r="K4217" s="920"/>
      <c r="L4217" s="920"/>
      <c r="M4217" s="920"/>
      <c r="N4217" s="920"/>
      <c r="S4217" s="919"/>
    </row>
    <row r="4218" spans="1:19" ht="12.75" customHeight="1" x14ac:dyDescent="0.15">
      <c r="A4218" s="935">
        <v>4213</v>
      </c>
      <c r="B4218" s="919"/>
      <c r="C4218" s="920"/>
      <c r="D4218" s="931"/>
      <c r="E4218" s="893" t="b">
        <f t="shared" ca="1" si="166"/>
        <v>1</v>
      </c>
      <c r="F4218" s="893" t="str">
        <f t="array" aca="1" ref="F4218" ca="1">IF(G4218&lt;&gt;"",INDIRECT("'"&amp;G4218&amp;"'!"&amp;H4218),"")</f>
        <v/>
      </c>
      <c r="G4218" s="560"/>
      <c r="H4218" s="893"/>
      <c r="I4218" s="931"/>
      <c r="J4218" s="931"/>
      <c r="K4218" s="931"/>
      <c r="L4218" s="920"/>
      <c r="M4218" s="920"/>
      <c r="N4218" s="920"/>
      <c r="S4218" s="919"/>
    </row>
    <row r="4219" spans="1:19" ht="12.75" customHeight="1" x14ac:dyDescent="0.15">
      <c r="A4219" s="935">
        <v>4214</v>
      </c>
      <c r="B4219" s="919"/>
      <c r="C4219" s="920"/>
      <c r="D4219" s="931"/>
      <c r="E4219" s="893" t="b">
        <f t="shared" ca="1" si="166"/>
        <v>1</v>
      </c>
      <c r="F4219" s="893" t="str">
        <f t="array" aca="1" ref="F4219" ca="1">IF(G4219&lt;&gt;"",INDIRECT("'"&amp;G4219&amp;"'!"&amp;H4219),"")</f>
        <v/>
      </c>
      <c r="G4219" s="560"/>
      <c r="H4219" s="893"/>
      <c r="I4219" s="931"/>
      <c r="J4219" s="931"/>
      <c r="K4219" s="931"/>
      <c r="L4219" s="920"/>
      <c r="M4219" s="920"/>
      <c r="N4219" s="920"/>
      <c r="S4219" s="919"/>
    </row>
    <row r="4220" spans="1:19" ht="12.75" customHeight="1" x14ac:dyDescent="0.15">
      <c r="A4220" s="935">
        <v>4215</v>
      </c>
      <c r="B4220" s="919"/>
      <c r="C4220" s="920"/>
      <c r="D4220" s="931"/>
      <c r="E4220" s="893" t="b">
        <f t="shared" ca="1" si="166"/>
        <v>1</v>
      </c>
      <c r="F4220" s="893" t="str">
        <f t="array" aca="1" ref="F4220" ca="1">IF(G4220&lt;&gt;"",INDIRECT("'"&amp;G4220&amp;"'!"&amp;H4220),"")</f>
        <v/>
      </c>
      <c r="G4220" s="560"/>
      <c r="H4220" s="893"/>
      <c r="I4220" s="931"/>
      <c r="J4220" s="931"/>
      <c r="K4220" s="931"/>
      <c r="L4220" s="920"/>
      <c r="M4220" s="920"/>
      <c r="N4220" s="920"/>
      <c r="S4220" s="919"/>
    </row>
    <row r="4221" spans="1:19" ht="12.75" customHeight="1" x14ac:dyDescent="0.15">
      <c r="A4221" s="935">
        <v>4216</v>
      </c>
      <c r="B4221" s="919"/>
      <c r="C4221" s="920"/>
      <c r="D4221" s="931"/>
      <c r="E4221" s="893" t="b">
        <f t="shared" ca="1" si="166"/>
        <v>1</v>
      </c>
      <c r="F4221" s="893" t="str">
        <f t="array" aca="1" ref="F4221" ca="1">IF(G4221&lt;&gt;"",INDIRECT("'"&amp;G4221&amp;"'!"&amp;H4221),"")</f>
        <v/>
      </c>
      <c r="G4221" s="560"/>
      <c r="H4221" s="893"/>
      <c r="I4221" s="931"/>
      <c r="J4221" s="931"/>
      <c r="K4221" s="931"/>
      <c r="L4221" s="920"/>
      <c r="M4221" s="920"/>
      <c r="N4221" s="920"/>
      <c r="S4221" s="919"/>
    </row>
    <row r="4222" spans="1:19" ht="12.75" customHeight="1" x14ac:dyDescent="0.15">
      <c r="A4222" s="935">
        <v>4217</v>
      </c>
      <c r="B4222" s="919"/>
      <c r="C4222" s="920"/>
      <c r="D4222" s="931"/>
      <c r="E4222" s="893" t="b">
        <f t="shared" ca="1" si="166"/>
        <v>1</v>
      </c>
      <c r="F4222" s="893" t="str">
        <f t="array" aca="1" ref="F4222" ca="1">IF(G4222&lt;&gt;"",INDIRECT("'"&amp;G4222&amp;"'!"&amp;H4222),"")</f>
        <v/>
      </c>
      <c r="G4222" s="560"/>
      <c r="H4222" s="893"/>
      <c r="I4222" s="931"/>
      <c r="J4222" s="931"/>
      <c r="K4222" s="931"/>
      <c r="L4222" s="920"/>
      <c r="M4222" s="920"/>
      <c r="N4222" s="920"/>
      <c r="S4222" s="919"/>
    </row>
    <row r="4223" spans="1:19" ht="12.75" customHeight="1" x14ac:dyDescent="0.15">
      <c r="A4223" s="935">
        <v>4218</v>
      </c>
      <c r="B4223" s="919"/>
      <c r="C4223" s="920"/>
      <c r="D4223" s="931"/>
      <c r="E4223" s="893" t="b">
        <f t="shared" ca="1" si="166"/>
        <v>1</v>
      </c>
      <c r="F4223" s="893" t="str">
        <f t="array" aca="1" ref="F4223" ca="1">IF(G4223&lt;&gt;"",INDIRECT("'"&amp;G4223&amp;"'!"&amp;H4223),"")</f>
        <v/>
      </c>
      <c r="G4223" s="560"/>
      <c r="H4223" s="893"/>
      <c r="I4223" s="931"/>
      <c r="J4223" s="931"/>
      <c r="K4223" s="931"/>
      <c r="L4223" s="920"/>
      <c r="M4223" s="920"/>
      <c r="N4223" s="920"/>
      <c r="S4223" s="919"/>
    </row>
    <row r="4224" spans="1:19" ht="12.75" customHeight="1" x14ac:dyDescent="0.15">
      <c r="A4224" s="935">
        <v>4219</v>
      </c>
      <c r="B4224" s="919"/>
      <c r="C4224" s="920"/>
      <c r="D4224" s="931"/>
      <c r="E4224" s="893" t="b">
        <f t="shared" ca="1" si="166"/>
        <v>1</v>
      </c>
      <c r="F4224" s="893" t="str">
        <f t="array" aca="1" ref="F4224" ca="1">IF(G4224&lt;&gt;"",INDIRECT("'"&amp;G4224&amp;"'!"&amp;H4224),"")</f>
        <v/>
      </c>
      <c r="G4224" s="560"/>
      <c r="H4224" s="893"/>
      <c r="I4224" s="931"/>
      <c r="J4224" s="931"/>
      <c r="K4224" s="931"/>
      <c r="L4224" s="920"/>
      <c r="M4224" s="920"/>
      <c r="N4224" s="920"/>
      <c r="S4224" s="919"/>
    </row>
    <row r="4225" spans="1:19" ht="12.75" customHeight="1" x14ac:dyDescent="0.15">
      <c r="A4225" s="935">
        <v>4220</v>
      </c>
      <c r="B4225" s="919"/>
      <c r="C4225" s="920"/>
      <c r="D4225" s="931"/>
      <c r="E4225" s="893" t="b">
        <f t="shared" ca="1" si="166"/>
        <v>1</v>
      </c>
      <c r="F4225" s="893" t="str">
        <f t="array" aca="1" ref="F4225" ca="1">IF(G4225&lt;&gt;"",INDIRECT("'"&amp;G4225&amp;"'!"&amp;H4225),"")</f>
        <v/>
      </c>
      <c r="G4225" s="560"/>
      <c r="H4225" s="893"/>
      <c r="I4225" s="931"/>
      <c r="J4225" s="931"/>
      <c r="K4225" s="931"/>
      <c r="L4225" s="920"/>
      <c r="M4225" s="920"/>
      <c r="N4225" s="920"/>
      <c r="S4225" s="919"/>
    </row>
    <row r="4226" spans="1:19" ht="12.75" customHeight="1" x14ac:dyDescent="0.15">
      <c r="A4226" s="935">
        <v>4221</v>
      </c>
      <c r="B4226" s="919"/>
      <c r="C4226" s="920"/>
      <c r="D4226" s="931"/>
      <c r="E4226" s="893" t="b">
        <f t="shared" ca="1" si="166"/>
        <v>1</v>
      </c>
      <c r="F4226" s="893" t="str">
        <f t="array" aca="1" ref="F4226" ca="1">IF(G4226&lt;&gt;"",INDIRECT("'"&amp;G4226&amp;"'!"&amp;H4226),"")</f>
        <v/>
      </c>
      <c r="G4226" s="560"/>
      <c r="H4226" s="893"/>
      <c r="I4226" s="931"/>
      <c r="J4226" s="931"/>
      <c r="K4226" s="931"/>
      <c r="L4226" s="920"/>
      <c r="M4226" s="920"/>
      <c r="N4226" s="920"/>
      <c r="S4226" s="919"/>
    </row>
    <row r="4227" spans="1:19" ht="12.75" customHeight="1" x14ac:dyDescent="0.15">
      <c r="A4227" s="935">
        <v>4222</v>
      </c>
      <c r="B4227" s="919"/>
      <c r="C4227" s="920"/>
      <c r="D4227" s="931"/>
      <c r="E4227" s="893" t="b">
        <f t="shared" ca="1" si="166"/>
        <v>1</v>
      </c>
      <c r="F4227" s="893" t="str">
        <f t="array" aca="1" ref="F4227" ca="1">IF(G4227&lt;&gt;"",INDIRECT("'"&amp;G4227&amp;"'!"&amp;H4227),"")</f>
        <v/>
      </c>
      <c r="G4227" s="560"/>
      <c r="H4227" s="893"/>
      <c r="I4227" s="931"/>
      <c r="J4227" s="931"/>
      <c r="K4227" s="931"/>
      <c r="L4227" s="920"/>
      <c r="M4227" s="920"/>
      <c r="N4227" s="920"/>
      <c r="S4227" s="919"/>
    </row>
    <row r="4228" spans="1:19" ht="12.75" customHeight="1" x14ac:dyDescent="0.15">
      <c r="A4228" s="935">
        <v>4223</v>
      </c>
      <c r="B4228" s="919"/>
      <c r="C4228" s="920"/>
      <c r="D4228" s="931"/>
      <c r="E4228" s="893" t="b">
        <f t="shared" ca="1" si="166"/>
        <v>1</v>
      </c>
      <c r="F4228" s="893" t="str">
        <f t="array" aca="1" ref="F4228" ca="1">IF(G4228&lt;&gt;"",INDIRECT("'"&amp;G4228&amp;"'!"&amp;H4228),"")</f>
        <v/>
      </c>
      <c r="G4228" s="560"/>
      <c r="H4228" s="893"/>
      <c r="I4228" s="931"/>
      <c r="J4228" s="931"/>
      <c r="K4228" s="931"/>
      <c r="L4228" s="920"/>
      <c r="M4228" s="920"/>
      <c r="N4228" s="920"/>
      <c r="S4228" s="919"/>
    </row>
    <row r="4229" spans="1:19" ht="12.75" customHeight="1" x14ac:dyDescent="0.15">
      <c r="A4229" s="935">
        <v>4224</v>
      </c>
      <c r="B4229" s="919"/>
      <c r="C4229" s="920"/>
      <c r="D4229" s="931"/>
      <c r="E4229" s="893" t="b">
        <f t="shared" ca="1" si="166"/>
        <v>1</v>
      </c>
      <c r="F4229" s="893" t="str">
        <f t="array" aca="1" ref="F4229" ca="1">IF(G4229&lt;&gt;"",INDIRECT("'"&amp;G4229&amp;"'!"&amp;H4229),"")</f>
        <v/>
      </c>
      <c r="G4229" s="560"/>
      <c r="H4229" s="893"/>
      <c r="I4229" s="931"/>
      <c r="J4229" s="931"/>
      <c r="K4229" s="931"/>
      <c r="L4229" s="920"/>
      <c r="M4229" s="920"/>
      <c r="N4229" s="920"/>
      <c r="S4229" s="919"/>
    </row>
    <row r="4230" spans="1:19" ht="12.75" customHeight="1" x14ac:dyDescent="0.15">
      <c r="A4230" s="935">
        <v>4225</v>
      </c>
      <c r="B4230" s="919"/>
      <c r="C4230" s="920"/>
      <c r="D4230" s="931"/>
      <c r="E4230" s="893" t="b">
        <f t="shared" ca="1" si="166"/>
        <v>1</v>
      </c>
      <c r="F4230" s="893" t="str">
        <f t="array" aca="1" ref="F4230" ca="1">IF(G4230&lt;&gt;"",INDIRECT("'"&amp;G4230&amp;"'!"&amp;H4230),"")</f>
        <v/>
      </c>
      <c r="G4230" s="560"/>
      <c r="H4230" s="893"/>
      <c r="I4230" s="931"/>
      <c r="J4230" s="931"/>
      <c r="K4230" s="931"/>
      <c r="L4230" s="920"/>
      <c r="M4230" s="920"/>
      <c r="N4230" s="920"/>
      <c r="S4230" s="919"/>
    </row>
    <row r="4231" spans="1:19" ht="12.75" customHeight="1" x14ac:dyDescent="0.15">
      <c r="A4231" s="935">
        <v>4226</v>
      </c>
      <c r="B4231" s="919"/>
      <c r="C4231" s="920"/>
      <c r="D4231" s="931"/>
      <c r="E4231" s="893" t="b">
        <f t="shared" ca="1" si="166"/>
        <v>1</v>
      </c>
      <c r="F4231" s="893" t="str">
        <f t="array" aca="1" ref="F4231" ca="1">IF(G4231&lt;&gt;"",INDIRECT("'"&amp;G4231&amp;"'!"&amp;H4231),"")</f>
        <v/>
      </c>
      <c r="G4231" s="560"/>
      <c r="H4231" s="893"/>
      <c r="I4231" s="931"/>
      <c r="J4231" s="931"/>
      <c r="K4231" s="931"/>
      <c r="L4231" s="920"/>
      <c r="M4231" s="920"/>
      <c r="N4231" s="920"/>
      <c r="S4231" s="919"/>
    </row>
    <row r="4232" spans="1:19" ht="12.75" customHeight="1" x14ac:dyDescent="0.15">
      <c r="A4232" s="935">
        <v>4227</v>
      </c>
      <c r="B4232" s="919"/>
      <c r="C4232" s="920"/>
      <c r="D4232" s="931"/>
      <c r="E4232" s="893" t="b">
        <f t="shared" ca="1" si="166"/>
        <v>1</v>
      </c>
      <c r="F4232" s="893" t="str">
        <f t="array" aca="1" ref="F4232" ca="1">IF(G4232&lt;&gt;"",INDIRECT("'"&amp;G4232&amp;"'!"&amp;H4232),"")</f>
        <v/>
      </c>
      <c r="G4232" s="560"/>
      <c r="H4232" s="893"/>
      <c r="I4232" s="931"/>
      <c r="J4232" s="931"/>
      <c r="K4232" s="931"/>
      <c r="L4232" s="920"/>
      <c r="M4232" s="920"/>
      <c r="N4232" s="920"/>
      <c r="S4232" s="919"/>
    </row>
    <row r="4233" spans="1:19" ht="12.75" customHeight="1" x14ac:dyDescent="0.15">
      <c r="A4233" s="935">
        <v>4228</v>
      </c>
      <c r="B4233" s="919"/>
      <c r="C4233" s="920"/>
      <c r="D4233" s="931"/>
      <c r="E4233" s="893" t="b">
        <f t="shared" ca="1" si="166"/>
        <v>1</v>
      </c>
      <c r="F4233" s="893" t="str">
        <f t="array" aca="1" ref="F4233" ca="1">IF(G4233&lt;&gt;"",INDIRECT("'"&amp;G4233&amp;"'!"&amp;H4233),"")</f>
        <v/>
      </c>
      <c r="G4233" s="560"/>
      <c r="H4233" s="893"/>
      <c r="I4233" s="931"/>
      <c r="J4233" s="931"/>
      <c r="K4233" s="931"/>
      <c r="L4233" s="920"/>
      <c r="M4233" s="920"/>
      <c r="N4233" s="920"/>
      <c r="S4233" s="919"/>
    </row>
    <row r="4234" spans="1:19" ht="12.75" customHeight="1" x14ac:dyDescent="0.15">
      <c r="A4234" s="935">
        <v>4229</v>
      </c>
      <c r="B4234" s="919"/>
      <c r="C4234" s="920"/>
      <c r="D4234" s="931"/>
      <c r="E4234" s="893" t="b">
        <f t="shared" ca="1" si="166"/>
        <v>1</v>
      </c>
      <c r="F4234" s="893" t="str">
        <f t="array" aca="1" ref="F4234" ca="1">IF(G4234&lt;&gt;"",INDIRECT("'"&amp;G4234&amp;"'!"&amp;H4234),"")</f>
        <v/>
      </c>
      <c r="G4234" s="560"/>
      <c r="H4234" s="893"/>
      <c r="I4234" s="931"/>
      <c r="J4234" s="931"/>
      <c r="K4234" s="931"/>
      <c r="L4234" s="920"/>
      <c r="M4234" s="920"/>
      <c r="N4234" s="920"/>
      <c r="S4234" s="919"/>
    </row>
    <row r="4235" spans="1:19" ht="12.75" customHeight="1" x14ac:dyDescent="0.15">
      <c r="A4235" s="935">
        <v>4230</v>
      </c>
      <c r="B4235" s="919"/>
      <c r="C4235" s="920"/>
      <c r="D4235" s="931"/>
      <c r="E4235" s="893" t="b">
        <f t="shared" ca="1" si="166"/>
        <v>1</v>
      </c>
      <c r="F4235" s="893" t="str">
        <f t="array" aca="1" ref="F4235" ca="1">IF(G4235&lt;&gt;"",INDIRECT("'"&amp;G4235&amp;"'!"&amp;H4235),"")</f>
        <v/>
      </c>
      <c r="G4235" s="560"/>
      <c r="H4235" s="893"/>
      <c r="I4235" s="931"/>
      <c r="J4235" s="931"/>
      <c r="K4235" s="931"/>
      <c r="L4235" s="920"/>
      <c r="M4235" s="920"/>
      <c r="N4235" s="920"/>
      <c r="S4235" s="919"/>
    </row>
    <row r="4236" spans="1:19" ht="12.75" customHeight="1" x14ac:dyDescent="0.15">
      <c r="A4236" s="935">
        <v>4231</v>
      </c>
      <c r="B4236" s="919"/>
      <c r="C4236" s="920"/>
      <c r="D4236" s="931"/>
      <c r="E4236" s="893" t="b">
        <f t="shared" ca="1" si="166"/>
        <v>1</v>
      </c>
      <c r="F4236" s="893" t="str">
        <f t="array" aca="1" ref="F4236" ca="1">IF(G4236&lt;&gt;"",INDIRECT("'"&amp;G4236&amp;"'!"&amp;H4236),"")</f>
        <v/>
      </c>
      <c r="G4236" s="560"/>
      <c r="H4236" s="893"/>
      <c r="I4236" s="931"/>
      <c r="J4236" s="931"/>
      <c r="K4236" s="931"/>
      <c r="L4236" s="920"/>
      <c r="M4236" s="920"/>
      <c r="N4236" s="920"/>
      <c r="S4236" s="919"/>
    </row>
    <row r="4237" spans="1:19" ht="12.75" customHeight="1" x14ac:dyDescent="0.15">
      <c r="A4237" s="935">
        <v>4232</v>
      </c>
      <c r="B4237" s="919"/>
      <c r="C4237" s="920"/>
      <c r="D4237" s="931"/>
      <c r="E4237" s="893" t="b">
        <f t="shared" ca="1" si="166"/>
        <v>1</v>
      </c>
      <c r="F4237" s="893" t="str">
        <f t="array" aca="1" ref="F4237" ca="1">IF(G4237&lt;&gt;"",INDIRECT("'"&amp;G4237&amp;"'!"&amp;H4237),"")</f>
        <v/>
      </c>
      <c r="G4237" s="560"/>
      <c r="H4237" s="893"/>
      <c r="I4237" s="931"/>
      <c r="J4237" s="931"/>
      <c r="K4237" s="931"/>
      <c r="L4237" s="920"/>
      <c r="M4237" s="920"/>
      <c r="N4237" s="920"/>
      <c r="S4237" s="919"/>
    </row>
    <row r="4238" spans="1:19" ht="12.75" customHeight="1" x14ac:dyDescent="0.15">
      <c r="A4238" s="935">
        <v>4233</v>
      </c>
      <c r="B4238" s="919"/>
      <c r="C4238" s="920"/>
      <c r="D4238" s="931"/>
      <c r="E4238" s="893" t="b">
        <f t="shared" ca="1" si="166"/>
        <v>1</v>
      </c>
      <c r="F4238" s="893" t="str">
        <f t="array" aca="1" ref="F4238" ca="1">IF(G4238&lt;&gt;"",INDIRECT("'"&amp;G4238&amp;"'!"&amp;H4238),"")</f>
        <v/>
      </c>
      <c r="G4238" s="560"/>
      <c r="H4238" s="893"/>
      <c r="I4238" s="931"/>
      <c r="J4238" s="931"/>
      <c r="K4238" s="931"/>
      <c r="L4238" s="920"/>
      <c r="M4238" s="920"/>
      <c r="N4238" s="920"/>
      <c r="S4238" s="919"/>
    </row>
    <row r="4239" spans="1:19" ht="12.75" customHeight="1" x14ac:dyDescent="0.15">
      <c r="A4239" s="935">
        <v>4234</v>
      </c>
      <c r="B4239" s="919"/>
      <c r="C4239" s="920"/>
      <c r="D4239" s="931"/>
      <c r="E4239" s="893" t="b">
        <f t="shared" ca="1" si="166"/>
        <v>1</v>
      </c>
      <c r="F4239" s="893" t="str">
        <f t="array" aca="1" ref="F4239" ca="1">IF(G4239&lt;&gt;"",INDIRECT("'"&amp;G4239&amp;"'!"&amp;H4239),"")</f>
        <v/>
      </c>
      <c r="G4239" s="560"/>
      <c r="H4239" s="893"/>
      <c r="I4239" s="931"/>
      <c r="J4239" s="931"/>
      <c r="K4239" s="931"/>
      <c r="L4239" s="920"/>
      <c r="M4239" s="920"/>
      <c r="N4239" s="920"/>
      <c r="S4239" s="919"/>
    </row>
    <row r="4240" spans="1:19" ht="12.75" customHeight="1" x14ac:dyDescent="0.15">
      <c r="A4240" s="935">
        <v>4235</v>
      </c>
      <c r="B4240" s="919"/>
      <c r="C4240" s="920"/>
      <c r="D4240" s="931"/>
      <c r="E4240" s="893" t="b">
        <f t="shared" ca="1" si="166"/>
        <v>1</v>
      </c>
      <c r="F4240" s="893" t="str">
        <f t="array" aca="1" ref="F4240" ca="1">IF(G4240&lt;&gt;"",INDIRECT("'"&amp;G4240&amp;"'!"&amp;H4240),"")</f>
        <v/>
      </c>
      <c r="G4240" s="560"/>
      <c r="H4240" s="893"/>
      <c r="I4240" s="931"/>
      <c r="J4240" s="931"/>
      <c r="K4240" s="931"/>
      <c r="L4240" s="920"/>
      <c r="M4240" s="920"/>
      <c r="N4240" s="920"/>
      <c r="S4240" s="919"/>
    </row>
    <row r="4241" spans="1:19" ht="12.75" customHeight="1" x14ac:dyDescent="0.15">
      <c r="A4241" s="935">
        <v>4236</v>
      </c>
      <c r="B4241" s="919"/>
      <c r="C4241" s="920"/>
      <c r="D4241" s="931"/>
      <c r="E4241" s="893" t="b">
        <f t="shared" ca="1" si="166"/>
        <v>1</v>
      </c>
      <c r="F4241" s="893" t="str">
        <f t="array" aca="1" ref="F4241" ca="1">IF(G4241&lt;&gt;"",INDIRECT("'"&amp;G4241&amp;"'!"&amp;H4241),"")</f>
        <v/>
      </c>
      <c r="G4241" s="560"/>
      <c r="H4241" s="893"/>
      <c r="I4241" s="931"/>
      <c r="J4241" s="931"/>
      <c r="K4241" s="931"/>
      <c r="L4241" s="920"/>
      <c r="M4241" s="920"/>
      <c r="N4241" s="920"/>
      <c r="S4241" s="919"/>
    </row>
    <row r="4242" spans="1:19" ht="12.75" customHeight="1" x14ac:dyDescent="0.15">
      <c r="A4242" s="935">
        <v>4237</v>
      </c>
      <c r="B4242" s="919"/>
      <c r="C4242" s="920"/>
      <c r="D4242" s="920"/>
      <c r="E4242" s="893" t="b">
        <f t="shared" ca="1" si="166"/>
        <v>1</v>
      </c>
      <c r="F4242" s="893" t="str">
        <f t="array" aca="1" ref="F4242" ca="1">IF(G4242&lt;&gt;"",INDIRECT("'"&amp;G4242&amp;"'!"&amp;H4242),"")</f>
        <v/>
      </c>
      <c r="G4242" s="560"/>
      <c r="H4242" s="893"/>
      <c r="I4242" s="920"/>
      <c r="J4242" s="920"/>
      <c r="K4242" s="920"/>
      <c r="L4242" s="920"/>
      <c r="M4242" s="920"/>
      <c r="N4242" s="920"/>
      <c r="S4242" s="919"/>
    </row>
    <row r="4243" spans="1:19" ht="12.75" customHeight="1" x14ac:dyDescent="0.15">
      <c r="A4243" s="935">
        <v>4238</v>
      </c>
      <c r="B4243" s="919"/>
      <c r="C4243" s="920"/>
      <c r="D4243" s="920"/>
      <c r="E4243" s="893" t="b">
        <f t="shared" ca="1" si="166"/>
        <v>1</v>
      </c>
      <c r="F4243" s="893" t="str">
        <f t="array" aca="1" ref="F4243" ca="1">IF(G4243&lt;&gt;"",INDIRECT("'"&amp;G4243&amp;"'!"&amp;H4243),"")</f>
        <v/>
      </c>
      <c r="G4243" s="560"/>
      <c r="H4243" s="893"/>
      <c r="I4243" s="920"/>
      <c r="J4243" s="920"/>
      <c r="K4243" s="920"/>
      <c r="L4243" s="920"/>
      <c r="M4243" s="920"/>
      <c r="N4243" s="920"/>
      <c r="S4243" s="919"/>
    </row>
    <row r="4244" spans="1:19" ht="12.75" customHeight="1" x14ac:dyDescent="0.15">
      <c r="A4244" s="935">
        <v>4239</v>
      </c>
      <c r="B4244" s="919"/>
      <c r="C4244" s="920"/>
      <c r="D4244" s="920"/>
      <c r="E4244" s="893" t="b">
        <f t="shared" ca="1" si="166"/>
        <v>1</v>
      </c>
      <c r="F4244" s="893" t="str">
        <f t="array" aca="1" ref="F4244" ca="1">IF(G4244&lt;&gt;"",INDIRECT("'"&amp;G4244&amp;"'!"&amp;H4244),"")</f>
        <v/>
      </c>
      <c r="G4244" s="560"/>
      <c r="H4244" s="893"/>
      <c r="I4244" s="920"/>
      <c r="J4244" s="920"/>
      <c r="K4244" s="920"/>
      <c r="L4244" s="920"/>
      <c r="M4244" s="920"/>
      <c r="N4244" s="920"/>
      <c r="S4244" s="919"/>
    </row>
    <row r="4245" spans="1:19" ht="12.75" customHeight="1" x14ac:dyDescent="0.15">
      <c r="A4245" s="935">
        <v>4240</v>
      </c>
      <c r="B4245" s="919"/>
      <c r="C4245" s="920"/>
      <c r="D4245" s="920"/>
      <c r="E4245" s="893" t="b">
        <f t="shared" ca="1" si="166"/>
        <v>1</v>
      </c>
      <c r="F4245" s="893" t="str">
        <f t="array" aca="1" ref="F4245" ca="1">IF(G4245&lt;&gt;"",INDIRECT("'"&amp;G4245&amp;"'!"&amp;H4245),"")</f>
        <v/>
      </c>
      <c r="G4245" s="560"/>
      <c r="H4245" s="893"/>
      <c r="I4245" s="920"/>
      <c r="J4245" s="920"/>
      <c r="K4245" s="920"/>
      <c r="L4245" s="920"/>
      <c r="M4245" s="920"/>
      <c r="N4245" s="920"/>
      <c r="S4245" s="919"/>
    </row>
    <row r="4246" spans="1:19" ht="12.75" customHeight="1" x14ac:dyDescent="0.15">
      <c r="A4246" s="935">
        <v>4241</v>
      </c>
      <c r="B4246" s="919"/>
      <c r="C4246" s="920"/>
      <c r="D4246" s="920"/>
      <c r="E4246" s="893" t="b">
        <f t="shared" ca="1" si="166"/>
        <v>1</v>
      </c>
      <c r="F4246" s="893" t="str">
        <f t="array" aca="1" ref="F4246" ca="1">IF(G4246&lt;&gt;"",INDIRECT("'"&amp;G4246&amp;"'!"&amp;H4246),"")</f>
        <v/>
      </c>
      <c r="G4246" s="560"/>
      <c r="H4246" s="893"/>
      <c r="I4246" s="920"/>
      <c r="J4246" s="920"/>
      <c r="K4246" s="920"/>
      <c r="L4246" s="920"/>
      <c r="M4246" s="920"/>
      <c r="N4246" s="920"/>
      <c r="S4246" s="919"/>
    </row>
    <row r="4247" spans="1:19" ht="12.75" customHeight="1" x14ac:dyDescent="0.15">
      <c r="A4247" s="935">
        <v>4242</v>
      </c>
      <c r="B4247" s="919"/>
      <c r="C4247" s="920"/>
      <c r="D4247" s="920"/>
      <c r="E4247" s="893" t="b">
        <f t="shared" ca="1" si="166"/>
        <v>1</v>
      </c>
      <c r="F4247" s="893" t="str">
        <f t="array" aca="1" ref="F4247" ca="1">IF(G4247&lt;&gt;"",INDIRECT("'"&amp;G4247&amp;"'!"&amp;H4247),"")</f>
        <v/>
      </c>
      <c r="G4247" s="560"/>
      <c r="H4247" s="893"/>
      <c r="I4247" s="920"/>
      <c r="J4247" s="920"/>
      <c r="K4247" s="920"/>
      <c r="L4247" s="920"/>
      <c r="M4247" s="920"/>
      <c r="N4247" s="920"/>
      <c r="S4247" s="919"/>
    </row>
    <row r="4248" spans="1:19" ht="12.75" customHeight="1" x14ac:dyDescent="0.15">
      <c r="A4248" s="935">
        <v>4243</v>
      </c>
      <c r="B4248" s="919"/>
      <c r="C4248" s="920"/>
      <c r="D4248" s="920"/>
      <c r="E4248" s="893" t="b">
        <f t="shared" ca="1" si="166"/>
        <v>1</v>
      </c>
      <c r="F4248" s="893" t="str">
        <f t="array" aca="1" ref="F4248" ca="1">IF(G4248&lt;&gt;"",INDIRECT("'"&amp;G4248&amp;"'!"&amp;H4248),"")</f>
        <v/>
      </c>
      <c r="G4248" s="560"/>
      <c r="H4248" s="893"/>
      <c r="I4248" s="920"/>
      <c r="J4248" s="920"/>
      <c r="K4248" s="920"/>
      <c r="L4248" s="920"/>
      <c r="M4248" s="920"/>
      <c r="N4248" s="920"/>
      <c r="S4248" s="919"/>
    </row>
    <row r="4249" spans="1:19" ht="12.75" customHeight="1" x14ac:dyDescent="0.15">
      <c r="A4249" s="935">
        <v>4244</v>
      </c>
      <c r="B4249" s="919"/>
      <c r="C4249" s="920"/>
      <c r="D4249" s="920"/>
      <c r="E4249" s="893" t="b">
        <f t="shared" ca="1" si="166"/>
        <v>1</v>
      </c>
      <c r="F4249" s="893" t="str">
        <f t="array" aca="1" ref="F4249" ca="1">IF(G4249&lt;&gt;"",INDIRECT("'"&amp;G4249&amp;"'!"&amp;H4249),"")</f>
        <v/>
      </c>
      <c r="G4249" s="560"/>
      <c r="H4249" s="893"/>
      <c r="I4249" s="920"/>
      <c r="J4249" s="920"/>
      <c r="K4249" s="920"/>
      <c r="L4249" s="920"/>
      <c r="M4249" s="920"/>
      <c r="N4249" s="920"/>
      <c r="S4249" s="919"/>
    </row>
    <row r="4250" spans="1:19" ht="12.75" customHeight="1" x14ac:dyDescent="0.15">
      <c r="A4250" s="935">
        <v>4245</v>
      </c>
      <c r="B4250" s="919"/>
      <c r="C4250" s="920"/>
      <c r="D4250" s="920"/>
      <c r="E4250" s="893" t="b">
        <f t="shared" ca="1" si="166"/>
        <v>1</v>
      </c>
      <c r="F4250" s="893" t="str">
        <f t="array" aca="1" ref="F4250" ca="1">IF(G4250&lt;&gt;"",INDIRECT("'"&amp;G4250&amp;"'!"&amp;H4250),"")</f>
        <v/>
      </c>
      <c r="G4250" s="560"/>
      <c r="H4250" s="893"/>
      <c r="I4250" s="920"/>
      <c r="J4250" s="920"/>
      <c r="K4250" s="920"/>
      <c r="L4250" s="920"/>
      <c r="M4250" s="920"/>
      <c r="N4250" s="920"/>
      <c r="S4250" s="919"/>
    </row>
    <row r="4251" spans="1:19" ht="12.75" customHeight="1" x14ac:dyDescent="0.15">
      <c r="A4251" s="935">
        <v>4246</v>
      </c>
      <c r="B4251" s="919"/>
      <c r="C4251" s="920"/>
      <c r="D4251" s="920"/>
      <c r="E4251" s="893" t="b">
        <f t="shared" ca="1" si="166"/>
        <v>1</v>
      </c>
      <c r="F4251" s="893" t="str">
        <f t="array" aca="1" ref="F4251" ca="1">IF(G4251&lt;&gt;"",INDIRECT("'"&amp;G4251&amp;"'!"&amp;H4251),"")</f>
        <v/>
      </c>
      <c r="G4251" s="560"/>
      <c r="H4251" s="893"/>
      <c r="I4251" s="920"/>
      <c r="J4251" s="920"/>
      <c r="K4251" s="920"/>
      <c r="L4251" s="920"/>
      <c r="M4251" s="920"/>
      <c r="N4251" s="920"/>
      <c r="S4251" s="919"/>
    </row>
    <row r="4252" spans="1:19" ht="12.75" customHeight="1" x14ac:dyDescent="0.15">
      <c r="A4252" s="935">
        <v>4247</v>
      </c>
      <c r="B4252" s="919"/>
      <c r="C4252" s="920"/>
      <c r="D4252" s="920"/>
      <c r="E4252" s="893" t="b">
        <f t="shared" ca="1" si="166"/>
        <v>1</v>
      </c>
      <c r="F4252" s="893" t="str">
        <f t="array" aca="1" ref="F4252" ca="1">IF(G4252&lt;&gt;"",INDIRECT("'"&amp;G4252&amp;"'!"&amp;H4252),"")</f>
        <v/>
      </c>
      <c r="G4252" s="560"/>
      <c r="H4252" s="893"/>
      <c r="I4252" s="920"/>
      <c r="J4252" s="920"/>
      <c r="K4252" s="920"/>
      <c r="L4252" s="920"/>
      <c r="M4252" s="920"/>
      <c r="N4252" s="920"/>
      <c r="S4252" s="919"/>
    </row>
    <row r="4253" spans="1:19" ht="12.75" customHeight="1" x14ac:dyDescent="0.15">
      <c r="A4253" s="914">
        <v>4248</v>
      </c>
      <c r="B4253" s="929">
        <f>'EstRev 6-11'!C133</f>
        <v>0</v>
      </c>
      <c r="C4253" s="930">
        <f t="shared" ref="C4253:C4262" si="176">A4253-B4253</f>
        <v>4248</v>
      </c>
      <c r="D4253" s="920"/>
      <c r="E4253" s="893" t="b">
        <f t="shared" ca="1" si="166"/>
        <v>1</v>
      </c>
      <c r="F4253" s="932">
        <f t="array" aca="1" ref="F4253" ca="1">IF(G4253&lt;&gt;"",INDIRECT("'"&amp;G4253&amp;"'!"&amp;H4253),"")</f>
        <v>0</v>
      </c>
      <c r="G4253" s="560" t="s">
        <v>5635</v>
      </c>
      <c r="H4253" s="893" t="s">
        <v>5094</v>
      </c>
      <c r="I4253" s="920"/>
      <c r="J4253" s="920"/>
      <c r="K4253" s="920"/>
      <c r="L4253" s="920"/>
      <c r="M4253" s="920"/>
      <c r="N4253" s="920"/>
      <c r="S4253" s="919"/>
    </row>
    <row r="4254" spans="1:19" ht="12.75" customHeight="1" x14ac:dyDescent="0.15">
      <c r="A4254" s="914">
        <v>4249</v>
      </c>
      <c r="B4254" s="929">
        <f>'EstRev 6-11'!D133</f>
        <v>0</v>
      </c>
      <c r="C4254" s="930">
        <f t="shared" si="176"/>
        <v>4249</v>
      </c>
      <c r="D4254" s="920"/>
      <c r="E4254" s="893" t="b">
        <f t="shared" ca="1" si="166"/>
        <v>1</v>
      </c>
      <c r="F4254" s="932">
        <f t="array" aca="1" ref="F4254" ca="1">IF(G4254&lt;&gt;"",INDIRECT("'"&amp;G4254&amp;"'!"&amp;H4254),"")</f>
        <v>0</v>
      </c>
      <c r="G4254" s="560" t="s">
        <v>5635</v>
      </c>
      <c r="H4254" s="893" t="s">
        <v>5101</v>
      </c>
      <c r="I4254" s="920"/>
      <c r="J4254" s="920"/>
      <c r="K4254" s="920"/>
      <c r="L4254" s="920"/>
      <c r="M4254" s="920"/>
      <c r="N4254" s="920"/>
      <c r="S4254" s="919"/>
    </row>
    <row r="4255" spans="1:19" ht="12.75" customHeight="1" x14ac:dyDescent="0.15">
      <c r="A4255" s="914">
        <v>4250</v>
      </c>
      <c r="B4255" s="929">
        <f>'EstRev 6-11'!F133</f>
        <v>0</v>
      </c>
      <c r="C4255" s="930">
        <f t="shared" si="176"/>
        <v>4250</v>
      </c>
      <c r="D4255" s="920"/>
      <c r="E4255" s="893" t="b">
        <f t="shared" ca="1" si="166"/>
        <v>1</v>
      </c>
      <c r="F4255" s="932">
        <f t="array" aca="1" ref="F4255" ca="1">IF(G4255&lt;&gt;"",INDIRECT("'"&amp;G4255&amp;"'!"&amp;H4255),"")</f>
        <v>0</v>
      </c>
      <c r="G4255" s="560" t="s">
        <v>5635</v>
      </c>
      <c r="H4255" s="893" t="s">
        <v>5115</v>
      </c>
      <c r="I4255" s="920"/>
      <c r="J4255" s="920"/>
      <c r="K4255" s="920"/>
      <c r="L4255" s="920"/>
      <c r="M4255" s="920"/>
      <c r="N4255" s="920"/>
      <c r="S4255" s="919"/>
    </row>
    <row r="4256" spans="1:19" ht="12.75" customHeight="1" x14ac:dyDescent="0.15">
      <c r="A4256" s="914">
        <v>4251</v>
      </c>
      <c r="B4256" s="929">
        <f>'EstRev 6-11'!C152</f>
        <v>0</v>
      </c>
      <c r="C4256" s="930">
        <f t="shared" si="176"/>
        <v>4251</v>
      </c>
      <c r="D4256" s="920"/>
      <c r="E4256" s="893" t="b">
        <f t="shared" ca="1" si="166"/>
        <v>1</v>
      </c>
      <c r="F4256" s="932">
        <f t="array" aca="1" ref="F4256" ca="1">IF(G4256&lt;&gt;"",INDIRECT("'"&amp;G4256&amp;"'!"&amp;H4256),"")</f>
        <v>0</v>
      </c>
      <c r="G4256" s="560" t="s">
        <v>5635</v>
      </c>
      <c r="H4256" s="893" t="s">
        <v>5654</v>
      </c>
      <c r="I4256" s="920"/>
      <c r="J4256" s="920"/>
      <c r="K4256" s="920"/>
      <c r="L4256" s="920"/>
      <c r="M4256" s="920"/>
      <c r="N4256" s="920"/>
      <c r="S4256" s="919"/>
    </row>
    <row r="4257" spans="1:19" ht="12.75" customHeight="1" x14ac:dyDescent="0.15">
      <c r="A4257" s="914">
        <v>4252</v>
      </c>
      <c r="B4257" s="929">
        <f>'EstRev 6-11'!D152</f>
        <v>0</v>
      </c>
      <c r="C4257" s="930">
        <f t="shared" si="176"/>
        <v>4252</v>
      </c>
      <c r="D4257" s="920"/>
      <c r="E4257" s="893" t="b">
        <f t="shared" ca="1" si="166"/>
        <v>1</v>
      </c>
      <c r="F4257" s="932">
        <f t="array" aca="1" ref="F4257" ca="1">IF(G4257&lt;&gt;"",INDIRECT("'"&amp;G4257&amp;"'!"&amp;H4257),"")</f>
        <v>0</v>
      </c>
      <c r="G4257" s="560" t="s">
        <v>5635</v>
      </c>
      <c r="H4257" s="893" t="s">
        <v>5655</v>
      </c>
      <c r="I4257" s="920"/>
      <c r="J4257" s="920"/>
      <c r="K4257" s="920"/>
      <c r="L4257" s="920"/>
      <c r="M4257" s="920"/>
      <c r="N4257" s="920"/>
      <c r="S4257" s="919"/>
    </row>
    <row r="4258" spans="1:19" ht="12.75" customHeight="1" x14ac:dyDescent="0.15">
      <c r="A4258" s="914">
        <v>4253</v>
      </c>
      <c r="B4258" s="929">
        <f>'EstRev 6-11'!C156</f>
        <v>0</v>
      </c>
      <c r="C4258" s="930">
        <f t="shared" si="176"/>
        <v>4253</v>
      </c>
      <c r="D4258" s="920"/>
      <c r="E4258" s="893" t="b">
        <f t="shared" ca="1" si="166"/>
        <v>1</v>
      </c>
      <c r="F4258" s="932">
        <f t="array" aca="1" ref="F4258" ca="1">IF(G4258&lt;&gt;"",INDIRECT("'"&amp;G4258&amp;"'!"&amp;H4258),"")</f>
        <v>0</v>
      </c>
      <c r="G4258" s="560" t="s">
        <v>5635</v>
      </c>
      <c r="H4258" s="893" t="s">
        <v>5656</v>
      </c>
      <c r="I4258" s="920"/>
      <c r="J4258" s="920"/>
      <c r="K4258" s="920"/>
      <c r="L4258" s="920"/>
      <c r="M4258" s="920"/>
      <c r="N4258" s="920"/>
      <c r="S4258" s="919"/>
    </row>
    <row r="4259" spans="1:19" ht="12.75" customHeight="1" x14ac:dyDescent="0.15">
      <c r="A4259" s="914">
        <v>4254</v>
      </c>
      <c r="B4259" s="929">
        <f>'EstRev 6-11'!D156</f>
        <v>0</v>
      </c>
      <c r="C4259" s="930">
        <f t="shared" si="176"/>
        <v>4254</v>
      </c>
      <c r="D4259" s="920"/>
      <c r="E4259" s="893" t="b">
        <f t="shared" ca="1" si="166"/>
        <v>1</v>
      </c>
      <c r="F4259" s="932">
        <f t="array" aca="1" ref="F4259" ca="1">IF(G4259&lt;&gt;"",INDIRECT("'"&amp;G4259&amp;"'!"&amp;H4259),"")</f>
        <v>0</v>
      </c>
      <c r="G4259" s="560" t="s">
        <v>5635</v>
      </c>
      <c r="H4259" s="893" t="s">
        <v>5657</v>
      </c>
      <c r="I4259" s="920"/>
      <c r="J4259" s="920"/>
      <c r="K4259" s="920"/>
      <c r="L4259" s="920"/>
      <c r="M4259" s="920"/>
      <c r="N4259" s="920"/>
      <c r="S4259" s="919"/>
    </row>
    <row r="4260" spans="1:19" ht="12.75" customHeight="1" x14ac:dyDescent="0.15">
      <c r="A4260" s="914">
        <v>4255</v>
      </c>
      <c r="B4260" s="929">
        <f>'EstRev 6-11'!F156</f>
        <v>0</v>
      </c>
      <c r="C4260" s="930">
        <f t="shared" si="176"/>
        <v>4255</v>
      </c>
      <c r="D4260" s="920"/>
      <c r="E4260" s="893" t="b">
        <f t="shared" ca="1" si="166"/>
        <v>1</v>
      </c>
      <c r="F4260" s="932">
        <f t="array" aca="1" ref="F4260" ca="1">IF(G4260&lt;&gt;"",INDIRECT("'"&amp;G4260&amp;"'!"&amp;H4260),"")</f>
        <v>0</v>
      </c>
      <c r="G4260" s="560" t="s">
        <v>5635</v>
      </c>
      <c r="H4260" s="893" t="s">
        <v>5658</v>
      </c>
      <c r="I4260" s="920"/>
      <c r="J4260" s="920"/>
      <c r="K4260" s="920"/>
      <c r="L4260" s="920"/>
      <c r="M4260" s="920"/>
      <c r="N4260" s="920"/>
      <c r="S4260" s="919"/>
    </row>
    <row r="4261" spans="1:19" ht="12.75" customHeight="1" x14ac:dyDescent="0.15">
      <c r="A4261" s="914">
        <v>4256</v>
      </c>
      <c r="B4261" s="929">
        <f>'EstRev 6-11'!C166</f>
        <v>750</v>
      </c>
      <c r="C4261" s="930">
        <f t="shared" si="176"/>
        <v>3506</v>
      </c>
      <c r="D4261" s="920"/>
      <c r="E4261" s="893" t="b">
        <f t="shared" ca="1" si="166"/>
        <v>1</v>
      </c>
      <c r="F4261" s="932">
        <f t="array" aca="1" ref="F4261" ca="1">IF(G4261&lt;&gt;"",INDIRECT("'"&amp;G4261&amp;"'!"&amp;H4261),"")</f>
        <v>750</v>
      </c>
      <c r="G4261" s="560" t="s">
        <v>5635</v>
      </c>
      <c r="H4261" s="893" t="s">
        <v>5659</v>
      </c>
      <c r="I4261" s="920"/>
      <c r="J4261" s="920"/>
      <c r="K4261" s="920"/>
      <c r="L4261" s="920"/>
      <c r="M4261" s="920"/>
      <c r="N4261" s="920"/>
      <c r="S4261" s="919"/>
    </row>
    <row r="4262" spans="1:19" ht="12.75" customHeight="1" x14ac:dyDescent="0.15">
      <c r="A4262" s="914">
        <v>4257</v>
      </c>
      <c r="B4262" s="929">
        <f>'EstRev 6-11'!F166</f>
        <v>0</v>
      </c>
      <c r="C4262" s="930">
        <f t="shared" si="176"/>
        <v>4257</v>
      </c>
      <c r="D4262" s="920"/>
      <c r="E4262" s="893" t="b">
        <f t="shared" ca="1" si="166"/>
        <v>1</v>
      </c>
      <c r="F4262" s="932">
        <f t="array" aca="1" ref="F4262" ca="1">IF(G4262&lt;&gt;"",INDIRECT("'"&amp;G4262&amp;"'!"&amp;H4262),"")</f>
        <v>0</v>
      </c>
      <c r="G4262" s="560" t="s">
        <v>5635</v>
      </c>
      <c r="H4262" s="893" t="s">
        <v>5660</v>
      </c>
      <c r="I4262" s="920"/>
      <c r="J4262" s="920"/>
      <c r="K4262" s="920"/>
      <c r="L4262" s="920"/>
      <c r="M4262" s="920"/>
      <c r="N4262" s="920"/>
      <c r="S4262" s="919"/>
    </row>
    <row r="4263" spans="1:19" ht="12.75" customHeight="1" x14ac:dyDescent="0.15">
      <c r="A4263" s="935">
        <v>4258</v>
      </c>
      <c r="B4263" s="919"/>
      <c r="C4263" s="920"/>
      <c r="D4263" s="931"/>
      <c r="E4263" s="893" t="b">
        <f t="shared" ca="1" si="166"/>
        <v>1</v>
      </c>
      <c r="F4263" s="893" t="str">
        <f t="array" aca="1" ref="F4263" ca="1">IF(G4263&lt;&gt;"",INDIRECT("'"&amp;G4263&amp;"'!"&amp;H4263),"")</f>
        <v/>
      </c>
      <c r="G4263" s="560"/>
      <c r="H4263" s="893"/>
      <c r="I4263" s="931"/>
      <c r="J4263" s="931"/>
      <c r="K4263" s="931"/>
      <c r="L4263" s="920"/>
      <c r="M4263" s="920"/>
      <c r="N4263" s="920"/>
      <c r="S4263" s="919"/>
    </row>
    <row r="4264" spans="1:19" ht="12.75" customHeight="1" x14ac:dyDescent="0.15">
      <c r="A4264" s="935">
        <v>4259</v>
      </c>
      <c r="B4264" s="919"/>
      <c r="C4264" s="920"/>
      <c r="D4264" s="931"/>
      <c r="E4264" s="893" t="b">
        <f t="shared" ca="1" si="166"/>
        <v>1</v>
      </c>
      <c r="F4264" s="893" t="str">
        <f t="array" aca="1" ref="F4264" ca="1">IF(G4264&lt;&gt;"",INDIRECT("'"&amp;G4264&amp;"'!"&amp;H4264),"")</f>
        <v/>
      </c>
      <c r="G4264" s="560"/>
      <c r="H4264" s="893"/>
      <c r="I4264" s="931"/>
      <c r="J4264" s="931"/>
      <c r="K4264" s="931"/>
      <c r="L4264" s="920"/>
      <c r="M4264" s="920"/>
      <c r="N4264" s="920"/>
      <c r="S4264" s="919"/>
    </row>
    <row r="4265" spans="1:19" ht="12.75" customHeight="1" x14ac:dyDescent="0.15">
      <c r="A4265" s="914">
        <v>4260</v>
      </c>
      <c r="B4265" s="929">
        <f>'EstRev 6-11'!C167</f>
        <v>0</v>
      </c>
      <c r="C4265" s="930">
        <f t="shared" ref="C4265:C4266" si="177">A4265-B4265</f>
        <v>4260</v>
      </c>
      <c r="D4265" s="920"/>
      <c r="E4265" s="893" t="b">
        <f t="shared" ca="1" si="166"/>
        <v>1</v>
      </c>
      <c r="F4265" s="932">
        <f t="array" aca="1" ref="F4265" ca="1">IF(G4265&lt;&gt;"",INDIRECT("'"&amp;G4265&amp;"'!"&amp;H4265),"")</f>
        <v>0</v>
      </c>
      <c r="G4265" s="560" t="s">
        <v>5635</v>
      </c>
      <c r="H4265" s="893" t="s">
        <v>5661</v>
      </c>
      <c r="I4265" s="920"/>
      <c r="J4265" s="920"/>
      <c r="K4265" s="920"/>
      <c r="L4265" s="920"/>
      <c r="M4265" s="920"/>
      <c r="N4265" s="920"/>
      <c r="S4265" s="919"/>
    </row>
    <row r="4266" spans="1:19" ht="12.75" customHeight="1" x14ac:dyDescent="0.15">
      <c r="A4266" s="914">
        <v>4261</v>
      </c>
      <c r="B4266" s="929">
        <f>'EstRev 6-11'!F167</f>
        <v>0</v>
      </c>
      <c r="C4266" s="930">
        <f t="shared" si="177"/>
        <v>4261</v>
      </c>
      <c r="D4266" s="920"/>
      <c r="E4266" s="893" t="b">
        <f t="shared" ca="1" si="166"/>
        <v>1</v>
      </c>
      <c r="F4266" s="932">
        <f t="array" aca="1" ref="F4266" ca="1">IF(G4266&lt;&gt;"",INDIRECT("'"&amp;G4266&amp;"'!"&amp;H4266),"")</f>
        <v>0</v>
      </c>
      <c r="G4266" s="560" t="s">
        <v>5635</v>
      </c>
      <c r="H4266" s="893" t="s">
        <v>5662</v>
      </c>
      <c r="I4266" s="920"/>
      <c r="J4266" s="920"/>
      <c r="K4266" s="920"/>
      <c r="L4266" s="920"/>
      <c r="M4266" s="920"/>
      <c r="N4266" s="920"/>
      <c r="S4266" s="919"/>
    </row>
    <row r="4267" spans="1:19" ht="12.75" customHeight="1" x14ac:dyDescent="0.15">
      <c r="A4267" s="935">
        <v>4262</v>
      </c>
      <c r="B4267" s="919"/>
      <c r="C4267" s="920"/>
      <c r="D4267" s="920" t="s">
        <v>4732</v>
      </c>
      <c r="E4267" s="893" t="b">
        <f t="shared" ca="1" si="166"/>
        <v>1</v>
      </c>
      <c r="F4267" s="893" t="str">
        <f t="array" aca="1" ref="F4267" ca="1">IF(G4267&lt;&gt;"",INDIRECT("'"&amp;G4267&amp;"'!"&amp;H4267),"")</f>
        <v/>
      </c>
      <c r="G4267" s="560"/>
      <c r="H4267" s="893"/>
      <c r="I4267" s="920"/>
      <c r="J4267" s="920"/>
      <c r="K4267" s="920"/>
      <c r="L4267" s="920"/>
      <c r="M4267" s="920"/>
      <c r="N4267" s="920"/>
      <c r="S4267" s="919"/>
    </row>
    <row r="4268" spans="1:19" ht="12.75" customHeight="1" x14ac:dyDescent="0.15">
      <c r="A4268" s="935">
        <v>4263</v>
      </c>
      <c r="B4268" s="919"/>
      <c r="C4268" s="920"/>
      <c r="D4268" s="920" t="s">
        <v>4732</v>
      </c>
      <c r="E4268" s="893" t="b">
        <f t="shared" ca="1" si="166"/>
        <v>1</v>
      </c>
      <c r="F4268" s="893" t="str">
        <f t="array" aca="1" ref="F4268" ca="1">IF(G4268&lt;&gt;"",INDIRECT("'"&amp;G4268&amp;"'!"&amp;H4268),"")</f>
        <v/>
      </c>
      <c r="G4268" s="560"/>
      <c r="H4268" s="893"/>
      <c r="I4268" s="920"/>
      <c r="J4268" s="920"/>
      <c r="K4268" s="920"/>
      <c r="L4268" s="920"/>
      <c r="M4268" s="920"/>
      <c r="N4268" s="920"/>
      <c r="S4268" s="919"/>
    </row>
    <row r="4269" spans="1:19" ht="12.75" customHeight="1" x14ac:dyDescent="0.15">
      <c r="A4269" s="935">
        <v>4264</v>
      </c>
      <c r="B4269" s="919"/>
      <c r="C4269" s="920"/>
      <c r="D4269" s="931"/>
      <c r="E4269" s="893" t="b">
        <f t="shared" ca="1" si="166"/>
        <v>1</v>
      </c>
      <c r="F4269" s="893" t="str">
        <f t="array" aca="1" ref="F4269" ca="1">IF(G4269&lt;&gt;"",INDIRECT("'"&amp;G4269&amp;"'!"&amp;H4269),"")</f>
        <v/>
      </c>
      <c r="G4269" s="560"/>
      <c r="H4269" s="893"/>
      <c r="I4269" s="931"/>
      <c r="J4269" s="931"/>
      <c r="K4269" s="931"/>
      <c r="L4269" s="920"/>
      <c r="M4269" s="920"/>
      <c r="N4269" s="920"/>
      <c r="S4269" s="919"/>
    </row>
    <row r="4270" spans="1:19" ht="12.75" customHeight="1" x14ac:dyDescent="0.15">
      <c r="A4270" s="935">
        <v>4265</v>
      </c>
      <c r="B4270" s="919"/>
      <c r="C4270" s="920"/>
      <c r="D4270" s="931"/>
      <c r="E4270" s="893" t="b">
        <f t="shared" ca="1" si="166"/>
        <v>1</v>
      </c>
      <c r="F4270" s="893" t="str">
        <f t="array" aca="1" ref="F4270" ca="1">IF(G4270&lt;&gt;"",INDIRECT("'"&amp;G4270&amp;"'!"&amp;H4270),"")</f>
        <v/>
      </c>
      <c r="G4270" s="560"/>
      <c r="H4270" s="893"/>
      <c r="I4270" s="931"/>
      <c r="J4270" s="931"/>
      <c r="K4270" s="931"/>
      <c r="L4270" s="920"/>
      <c r="M4270" s="920"/>
      <c r="N4270" s="920"/>
      <c r="S4270" s="919"/>
    </row>
    <row r="4271" spans="1:19" ht="12.75" customHeight="1" x14ac:dyDescent="0.15">
      <c r="A4271" s="914">
        <v>4266</v>
      </c>
      <c r="B4271" s="929">
        <f>'EstRev 6-11'!D168</f>
        <v>0</v>
      </c>
      <c r="C4271" s="930">
        <f t="shared" ref="C4271:C4290" si="178">A4271-B4271</f>
        <v>4266</v>
      </c>
      <c r="D4271" s="920"/>
      <c r="E4271" s="893" t="b">
        <f t="shared" ca="1" si="166"/>
        <v>1</v>
      </c>
      <c r="F4271" s="932">
        <f t="array" aca="1" ref="F4271" ca="1">IF(G4271&lt;&gt;"",INDIRECT("'"&amp;G4271&amp;"'!"&amp;H4271),"")</f>
        <v>0</v>
      </c>
      <c r="G4271" s="560" t="s">
        <v>5635</v>
      </c>
      <c r="H4271" s="893" t="s">
        <v>5663</v>
      </c>
      <c r="I4271" s="920"/>
      <c r="J4271" s="920"/>
      <c r="K4271" s="920"/>
      <c r="L4271" s="920"/>
      <c r="M4271" s="920"/>
      <c r="N4271" s="920"/>
      <c r="S4271" s="919"/>
    </row>
    <row r="4272" spans="1:19" ht="12.75" customHeight="1" x14ac:dyDescent="0.15">
      <c r="A4272" s="914">
        <v>4267</v>
      </c>
      <c r="B4272" s="929">
        <f>'EstRev 6-11'!H168</f>
        <v>0</v>
      </c>
      <c r="C4272" s="930">
        <f t="shared" si="178"/>
        <v>4267</v>
      </c>
      <c r="D4272" s="920"/>
      <c r="E4272" s="893" t="b">
        <f t="shared" ca="1" si="166"/>
        <v>1</v>
      </c>
      <c r="F4272" s="932">
        <f t="array" aca="1" ref="F4272" ca="1">IF(G4272&lt;&gt;"",INDIRECT("'"&amp;G4272&amp;"'!"&amp;H4272),"")</f>
        <v>0</v>
      </c>
      <c r="G4272" s="560" t="s">
        <v>5635</v>
      </c>
      <c r="H4272" s="893" t="s">
        <v>5155</v>
      </c>
      <c r="I4272" s="920"/>
      <c r="J4272" s="920"/>
      <c r="K4272" s="920"/>
      <c r="L4272" s="920"/>
      <c r="M4272" s="920"/>
      <c r="N4272" s="920"/>
      <c r="S4272" s="919"/>
    </row>
    <row r="4273" spans="1:19" ht="12.75" customHeight="1" x14ac:dyDescent="0.15">
      <c r="A4273" s="914">
        <v>4268</v>
      </c>
      <c r="B4273" s="929">
        <f>'EstRev 6-11'!D169</f>
        <v>50000</v>
      </c>
      <c r="C4273" s="930">
        <f t="shared" si="178"/>
        <v>-45732</v>
      </c>
      <c r="D4273" s="920"/>
      <c r="E4273" s="893" t="b">
        <f t="shared" ca="1" si="166"/>
        <v>1</v>
      </c>
      <c r="F4273" s="932">
        <f t="array" aca="1" ref="F4273" ca="1">IF(G4273&lt;&gt;"",INDIRECT("'"&amp;G4273&amp;"'!"&amp;H4273),"")</f>
        <v>50000</v>
      </c>
      <c r="G4273" s="560" t="s">
        <v>5635</v>
      </c>
      <c r="H4273" s="893" t="s">
        <v>5664</v>
      </c>
      <c r="I4273" s="920"/>
      <c r="J4273" s="920"/>
      <c r="K4273" s="920"/>
      <c r="L4273" s="920"/>
      <c r="M4273" s="920"/>
      <c r="N4273" s="920"/>
      <c r="S4273" s="919"/>
    </row>
    <row r="4274" spans="1:19" ht="12.75" customHeight="1" x14ac:dyDescent="0.15">
      <c r="A4274" s="914">
        <v>4269</v>
      </c>
      <c r="B4274" s="929">
        <f>'EstRev 6-11'!K169</f>
        <v>0</v>
      </c>
      <c r="C4274" s="930">
        <f t="shared" si="178"/>
        <v>4269</v>
      </c>
      <c r="D4274" s="920"/>
      <c r="E4274" s="893" t="b">
        <f t="shared" ca="1" si="166"/>
        <v>1</v>
      </c>
      <c r="F4274" s="932">
        <f t="array" aca="1" ref="F4274" ca="1">IF(G4274&lt;&gt;"",INDIRECT("'"&amp;G4274&amp;"'!"&amp;H4274),"")</f>
        <v>0</v>
      </c>
      <c r="G4274" s="560" t="s">
        <v>5635</v>
      </c>
      <c r="H4274" s="893" t="s">
        <v>5416</v>
      </c>
      <c r="I4274" s="920"/>
      <c r="J4274" s="920"/>
      <c r="K4274" s="920"/>
      <c r="L4274" s="920"/>
      <c r="M4274" s="920"/>
      <c r="N4274" s="920"/>
      <c r="S4274" s="919"/>
    </row>
    <row r="4275" spans="1:19" ht="12.75" customHeight="1" x14ac:dyDescent="0.15">
      <c r="A4275" s="914">
        <v>4270</v>
      </c>
      <c r="B4275" s="929">
        <f>'EstRev 6-11'!C199</f>
        <v>0</v>
      </c>
      <c r="C4275" s="930">
        <f t="shared" si="178"/>
        <v>4270</v>
      </c>
      <c r="D4275" s="920"/>
      <c r="E4275" s="893" t="b">
        <f t="shared" ca="1" si="166"/>
        <v>1</v>
      </c>
      <c r="F4275" s="932">
        <f t="array" aca="1" ref="F4275" ca="1">IF(G4275&lt;&gt;"",INDIRECT("'"&amp;G4275&amp;"'!"&amp;H4275),"")</f>
        <v>0</v>
      </c>
      <c r="G4275" s="560" t="s">
        <v>5635</v>
      </c>
      <c r="H4275" s="893" t="s">
        <v>5665</v>
      </c>
      <c r="I4275" s="920"/>
      <c r="J4275" s="920"/>
      <c r="K4275" s="920"/>
      <c r="L4275" s="920"/>
      <c r="M4275" s="920"/>
      <c r="N4275" s="920"/>
      <c r="S4275" s="919"/>
    </row>
    <row r="4276" spans="1:19" ht="12.75" customHeight="1" x14ac:dyDescent="0.15">
      <c r="A4276" s="914">
        <v>4271</v>
      </c>
      <c r="B4276" s="929">
        <f>'EstRev 6-11'!C205</f>
        <v>0</v>
      </c>
      <c r="C4276" s="930">
        <f t="shared" si="178"/>
        <v>4271</v>
      </c>
      <c r="D4276" s="920"/>
      <c r="E4276" s="893" t="b">
        <f t="shared" ca="1" si="166"/>
        <v>1</v>
      </c>
      <c r="F4276" s="932">
        <f t="array" aca="1" ref="F4276" ca="1">IF(G4276&lt;&gt;"",INDIRECT("'"&amp;G4276&amp;"'!"&amp;H4276),"")</f>
        <v>0</v>
      </c>
      <c r="G4276" s="560" t="s">
        <v>5635</v>
      </c>
      <c r="H4276" s="893" t="s">
        <v>5666</v>
      </c>
      <c r="I4276" s="920"/>
      <c r="J4276" s="920"/>
      <c r="K4276" s="920"/>
      <c r="L4276" s="920"/>
      <c r="M4276" s="920"/>
      <c r="N4276" s="920"/>
      <c r="S4276" s="919"/>
    </row>
    <row r="4277" spans="1:19" ht="12.75" customHeight="1" x14ac:dyDescent="0.15">
      <c r="A4277" s="914">
        <v>4272</v>
      </c>
      <c r="B4277" s="929">
        <f>'EstRev 6-11'!D205</f>
        <v>0</v>
      </c>
      <c r="C4277" s="930">
        <f t="shared" si="178"/>
        <v>4272</v>
      </c>
      <c r="D4277" s="920"/>
      <c r="E4277" s="893" t="b">
        <f t="shared" ca="1" si="166"/>
        <v>1</v>
      </c>
      <c r="F4277" s="932">
        <f t="array" aca="1" ref="F4277" ca="1">IF(G4277&lt;&gt;"",INDIRECT("'"&amp;G4277&amp;"'!"&amp;H4277),"")</f>
        <v>0</v>
      </c>
      <c r="G4277" s="560" t="s">
        <v>5635</v>
      </c>
      <c r="H4277" s="893" t="s">
        <v>5667</v>
      </c>
      <c r="I4277" s="920"/>
      <c r="J4277" s="920"/>
      <c r="K4277" s="920"/>
      <c r="L4277" s="920"/>
      <c r="M4277" s="920"/>
      <c r="N4277" s="920"/>
      <c r="S4277" s="919"/>
    </row>
    <row r="4278" spans="1:19" ht="12.75" customHeight="1" x14ac:dyDescent="0.15">
      <c r="A4278" s="914">
        <v>4273</v>
      </c>
      <c r="B4278" s="929">
        <f>'EstRev 6-11'!F205</f>
        <v>0</v>
      </c>
      <c r="C4278" s="930">
        <f t="shared" si="178"/>
        <v>4273</v>
      </c>
      <c r="D4278" s="920"/>
      <c r="E4278" s="893" t="b">
        <f t="shared" ca="1" si="166"/>
        <v>1</v>
      </c>
      <c r="F4278" s="932">
        <f t="array" aca="1" ref="F4278" ca="1">IF(G4278&lt;&gt;"",INDIRECT("'"&amp;G4278&amp;"'!"&amp;H4278),"")</f>
        <v>0</v>
      </c>
      <c r="G4278" s="560" t="s">
        <v>5635</v>
      </c>
      <c r="H4278" s="893" t="s">
        <v>5668</v>
      </c>
      <c r="I4278" s="920"/>
      <c r="J4278" s="920"/>
      <c r="K4278" s="920"/>
      <c r="L4278" s="920"/>
      <c r="M4278" s="920"/>
      <c r="N4278" s="920"/>
      <c r="S4278" s="919"/>
    </row>
    <row r="4279" spans="1:19" ht="12.75" customHeight="1" x14ac:dyDescent="0.15">
      <c r="A4279" s="914">
        <v>4274</v>
      </c>
      <c r="B4279" s="929">
        <f>'EstRev 6-11'!G205</f>
        <v>0</v>
      </c>
      <c r="C4279" s="930">
        <f t="shared" si="178"/>
        <v>4274</v>
      </c>
      <c r="D4279" s="920"/>
      <c r="E4279" s="893" t="b">
        <f t="shared" ca="1" si="166"/>
        <v>1</v>
      </c>
      <c r="F4279" s="932">
        <f t="array" aca="1" ref="F4279" ca="1">IF(G4279&lt;&gt;"",INDIRECT("'"&amp;G4279&amp;"'!"&amp;H4279),"")</f>
        <v>0</v>
      </c>
      <c r="G4279" s="560" t="s">
        <v>5635</v>
      </c>
      <c r="H4279" s="893" t="s">
        <v>5669</v>
      </c>
      <c r="I4279" s="920"/>
      <c r="J4279" s="920"/>
      <c r="K4279" s="920"/>
      <c r="L4279" s="920"/>
      <c r="M4279" s="920"/>
      <c r="N4279" s="920"/>
      <c r="S4279" s="919"/>
    </row>
    <row r="4280" spans="1:19" ht="12.75" customHeight="1" x14ac:dyDescent="0.15">
      <c r="A4280" s="914">
        <v>4275</v>
      </c>
      <c r="B4280" s="929">
        <f>'EstRev 6-11'!C211</f>
        <v>0</v>
      </c>
      <c r="C4280" s="930">
        <f t="shared" si="178"/>
        <v>4275</v>
      </c>
      <c r="D4280" s="920"/>
      <c r="E4280" s="893" t="b">
        <f t="shared" ca="1" si="166"/>
        <v>1</v>
      </c>
      <c r="F4280" s="932">
        <f t="array" aca="1" ref="F4280" ca="1">IF(G4280&lt;&gt;"",INDIRECT("'"&amp;G4280&amp;"'!"&amp;H4280),"")</f>
        <v>0</v>
      </c>
      <c r="G4280" s="560" t="s">
        <v>5635</v>
      </c>
      <c r="H4280" s="893" t="s">
        <v>5670</v>
      </c>
      <c r="I4280" s="920"/>
      <c r="J4280" s="920"/>
      <c r="K4280" s="920"/>
      <c r="L4280" s="920"/>
      <c r="M4280" s="920"/>
      <c r="N4280" s="920"/>
      <c r="S4280" s="919"/>
    </row>
    <row r="4281" spans="1:19" ht="12.75" customHeight="1" x14ac:dyDescent="0.15">
      <c r="A4281" s="914">
        <v>4276</v>
      </c>
      <c r="B4281" s="929">
        <f>'EstRev 6-11'!D211</f>
        <v>0</v>
      </c>
      <c r="C4281" s="930">
        <f t="shared" si="178"/>
        <v>4276</v>
      </c>
      <c r="D4281" s="920"/>
      <c r="E4281" s="893" t="b">
        <f t="shared" ca="1" si="166"/>
        <v>1</v>
      </c>
      <c r="F4281" s="932">
        <f t="array" aca="1" ref="F4281" ca="1">IF(G4281&lt;&gt;"",INDIRECT("'"&amp;G4281&amp;"'!"&amp;H4281),"")</f>
        <v>0</v>
      </c>
      <c r="G4281" s="560" t="s">
        <v>5635</v>
      </c>
      <c r="H4281" s="893" t="s">
        <v>5671</v>
      </c>
      <c r="I4281" s="920"/>
      <c r="J4281" s="920"/>
      <c r="K4281" s="920"/>
      <c r="L4281" s="920"/>
      <c r="M4281" s="920"/>
      <c r="N4281" s="920"/>
      <c r="S4281" s="919"/>
    </row>
    <row r="4282" spans="1:19" ht="12.75" customHeight="1" x14ac:dyDescent="0.15">
      <c r="A4282" s="914">
        <v>4277</v>
      </c>
      <c r="B4282" s="929">
        <f>'EstRev 6-11'!F211</f>
        <v>0</v>
      </c>
      <c r="C4282" s="930">
        <f t="shared" si="178"/>
        <v>4277</v>
      </c>
      <c r="D4282" s="920"/>
      <c r="E4282" s="893" t="b">
        <f t="shared" ca="1" si="166"/>
        <v>1</v>
      </c>
      <c r="F4282" s="932">
        <f t="array" aca="1" ref="F4282" ca="1">IF(G4282&lt;&gt;"",INDIRECT("'"&amp;G4282&amp;"'!"&amp;H4282),"")</f>
        <v>0</v>
      </c>
      <c r="G4282" s="560" t="s">
        <v>5635</v>
      </c>
      <c r="H4282" s="893" t="s">
        <v>5672</v>
      </c>
      <c r="I4282" s="920"/>
      <c r="J4282" s="920"/>
      <c r="K4282" s="920"/>
      <c r="L4282" s="920"/>
      <c r="M4282" s="920"/>
      <c r="N4282" s="920"/>
      <c r="S4282" s="919"/>
    </row>
    <row r="4283" spans="1:19" ht="12.75" customHeight="1" x14ac:dyDescent="0.15">
      <c r="A4283" s="914">
        <v>4278</v>
      </c>
      <c r="B4283" s="929">
        <f>'EstRev 6-11'!G211</f>
        <v>0</v>
      </c>
      <c r="C4283" s="930">
        <f t="shared" si="178"/>
        <v>4278</v>
      </c>
      <c r="D4283" s="920"/>
      <c r="E4283" s="893" t="b">
        <f t="shared" ca="1" si="166"/>
        <v>1</v>
      </c>
      <c r="F4283" s="932">
        <f t="array" aca="1" ref="F4283" ca="1">IF(G4283&lt;&gt;"",INDIRECT("'"&amp;G4283&amp;"'!"&amp;H4283),"")</f>
        <v>0</v>
      </c>
      <c r="G4283" s="560" t="s">
        <v>5635</v>
      </c>
      <c r="H4283" s="893" t="s">
        <v>5673</v>
      </c>
      <c r="I4283" s="920"/>
      <c r="J4283" s="920"/>
      <c r="K4283" s="920"/>
      <c r="L4283" s="920"/>
      <c r="M4283" s="920"/>
      <c r="N4283" s="920"/>
      <c r="S4283" s="919"/>
    </row>
    <row r="4284" spans="1:19" ht="12.75" customHeight="1" x14ac:dyDescent="0.15">
      <c r="A4284" s="914">
        <v>4279</v>
      </c>
      <c r="B4284" s="929">
        <f>'EstRev 6-11'!C219</f>
        <v>0</v>
      </c>
      <c r="C4284" s="930">
        <f t="shared" si="178"/>
        <v>4279</v>
      </c>
      <c r="D4284" s="920"/>
      <c r="E4284" s="893" t="b">
        <f t="shared" ca="1" si="166"/>
        <v>1</v>
      </c>
      <c r="F4284" s="932">
        <f t="array" aca="1" ref="F4284" ca="1">IF(G4284&lt;&gt;"",INDIRECT("'"&amp;G4284&amp;"'!"&amp;H4284),"")</f>
        <v>0</v>
      </c>
      <c r="G4284" s="560" t="s">
        <v>5635</v>
      </c>
      <c r="H4284" s="893" t="s">
        <v>5674</v>
      </c>
      <c r="I4284" s="920"/>
      <c r="J4284" s="920"/>
      <c r="K4284" s="920"/>
      <c r="L4284" s="920"/>
      <c r="M4284" s="920"/>
      <c r="N4284" s="920"/>
      <c r="S4284" s="919"/>
    </row>
    <row r="4285" spans="1:19" ht="12.75" customHeight="1" x14ac:dyDescent="0.15">
      <c r="A4285" s="914">
        <v>4280</v>
      </c>
      <c r="B4285" s="929">
        <f>'EstRev 6-11'!D219</f>
        <v>0</v>
      </c>
      <c r="C4285" s="930">
        <f t="shared" si="178"/>
        <v>4280</v>
      </c>
      <c r="D4285" s="920"/>
      <c r="E4285" s="893" t="b">
        <f t="shared" ca="1" si="166"/>
        <v>1</v>
      </c>
      <c r="F4285" s="932">
        <f t="array" aca="1" ref="F4285" ca="1">IF(G4285&lt;&gt;"",INDIRECT("'"&amp;G4285&amp;"'!"&amp;H4285),"")</f>
        <v>0</v>
      </c>
      <c r="G4285" s="560" t="s">
        <v>5635</v>
      </c>
      <c r="H4285" s="893" t="s">
        <v>5524</v>
      </c>
      <c r="I4285" s="920"/>
      <c r="J4285" s="920"/>
      <c r="K4285" s="920"/>
      <c r="L4285" s="920"/>
      <c r="M4285" s="920"/>
      <c r="N4285" s="920"/>
      <c r="S4285" s="919"/>
    </row>
    <row r="4286" spans="1:19" ht="12.75" customHeight="1" x14ac:dyDescent="0.15">
      <c r="A4286" s="914">
        <v>4281</v>
      </c>
      <c r="B4286" s="929">
        <f>'EstRev 6-11'!F219</f>
        <v>0</v>
      </c>
      <c r="C4286" s="930">
        <f t="shared" si="178"/>
        <v>4281</v>
      </c>
      <c r="D4286" s="920"/>
      <c r="E4286" s="893" t="b">
        <f t="shared" ca="1" si="166"/>
        <v>1</v>
      </c>
      <c r="F4286" s="932">
        <f t="array" aca="1" ref="F4286" ca="1">IF(G4286&lt;&gt;"",INDIRECT("'"&amp;G4286&amp;"'!"&amp;H4286),"")</f>
        <v>0</v>
      </c>
      <c r="G4286" s="560" t="s">
        <v>5635</v>
      </c>
      <c r="H4286" s="893" t="s">
        <v>5675</v>
      </c>
      <c r="I4286" s="920"/>
      <c r="J4286" s="920"/>
      <c r="K4286" s="920"/>
      <c r="L4286" s="920"/>
      <c r="M4286" s="920"/>
      <c r="N4286" s="920"/>
      <c r="S4286" s="919"/>
    </row>
    <row r="4287" spans="1:19" ht="12.75" customHeight="1" x14ac:dyDescent="0.15">
      <c r="A4287" s="914">
        <v>4282</v>
      </c>
      <c r="B4287" s="929">
        <f>'EstRev 6-11'!G219</f>
        <v>0</v>
      </c>
      <c r="C4287" s="930">
        <f t="shared" si="178"/>
        <v>4282</v>
      </c>
      <c r="D4287" s="920"/>
      <c r="E4287" s="893" t="b">
        <f t="shared" ca="1" si="166"/>
        <v>1</v>
      </c>
      <c r="F4287" s="932">
        <f t="array" aca="1" ref="F4287" ca="1">IF(G4287&lt;&gt;"",INDIRECT("'"&amp;G4287&amp;"'!"&amp;H4287),"")</f>
        <v>0</v>
      </c>
      <c r="G4287" s="560" t="s">
        <v>5635</v>
      </c>
      <c r="H4287" s="893" t="s">
        <v>5676</v>
      </c>
      <c r="I4287" s="920"/>
      <c r="J4287" s="920"/>
      <c r="K4287" s="920"/>
      <c r="L4287" s="920"/>
      <c r="M4287" s="920"/>
      <c r="N4287" s="920"/>
      <c r="S4287" s="919"/>
    </row>
    <row r="4288" spans="1:19" ht="12.75" customHeight="1" x14ac:dyDescent="0.15">
      <c r="A4288" s="914">
        <v>4283</v>
      </c>
      <c r="B4288" s="929">
        <f>'EstRev 6-11'!C223</f>
        <v>0</v>
      </c>
      <c r="C4288" s="930">
        <f t="shared" si="178"/>
        <v>4283</v>
      </c>
      <c r="D4288" s="920"/>
      <c r="E4288" s="893" t="b">
        <f t="shared" ca="1" si="166"/>
        <v>1</v>
      </c>
      <c r="F4288" s="932">
        <f t="array" aca="1" ref="F4288" ca="1">IF(G4288&lt;&gt;"",INDIRECT("'"&amp;G4288&amp;"'!"&amp;H4288),"")</f>
        <v>0</v>
      </c>
      <c r="G4288" s="560" t="s">
        <v>5635</v>
      </c>
      <c r="H4288" s="893" t="s">
        <v>5677</v>
      </c>
      <c r="I4288" s="920"/>
      <c r="J4288" s="920"/>
      <c r="K4288" s="920"/>
      <c r="L4288" s="920"/>
      <c r="M4288" s="920"/>
      <c r="N4288" s="920"/>
      <c r="S4288" s="919"/>
    </row>
    <row r="4289" spans="1:19" ht="12.75" customHeight="1" x14ac:dyDescent="0.15">
      <c r="A4289" s="914">
        <v>4284</v>
      </c>
      <c r="B4289" s="929">
        <f>'EstRev 6-11'!D223</f>
        <v>0</v>
      </c>
      <c r="C4289" s="930">
        <f t="shared" si="178"/>
        <v>4284</v>
      </c>
      <c r="D4289" s="920"/>
      <c r="E4289" s="893" t="b">
        <f t="shared" ca="1" si="166"/>
        <v>1</v>
      </c>
      <c r="F4289" s="932">
        <f t="array" aca="1" ref="F4289" ca="1">IF(G4289&lt;&gt;"",INDIRECT("'"&amp;G4289&amp;"'!"&amp;H4289),"")</f>
        <v>0</v>
      </c>
      <c r="G4289" s="560" t="s">
        <v>5635</v>
      </c>
      <c r="H4289" s="893" t="s">
        <v>5481</v>
      </c>
      <c r="I4289" s="920"/>
      <c r="J4289" s="920"/>
      <c r="K4289" s="920"/>
      <c r="L4289" s="920"/>
      <c r="M4289" s="920"/>
      <c r="N4289" s="920"/>
      <c r="S4289" s="919"/>
    </row>
    <row r="4290" spans="1:19" ht="12.75" customHeight="1" x14ac:dyDescent="0.15">
      <c r="A4290" s="914">
        <v>4285</v>
      </c>
      <c r="B4290" s="929">
        <f>'EstRev 6-11'!G223</f>
        <v>0</v>
      </c>
      <c r="C4290" s="930">
        <f t="shared" si="178"/>
        <v>4285</v>
      </c>
      <c r="D4290" s="920"/>
      <c r="E4290" s="893" t="b">
        <f t="shared" ca="1" si="166"/>
        <v>1</v>
      </c>
      <c r="F4290" s="932">
        <f t="array" aca="1" ref="F4290" ca="1">IF(G4290&lt;&gt;"",INDIRECT("'"&amp;G4290&amp;"'!"&amp;H4290),"")</f>
        <v>0</v>
      </c>
      <c r="G4290" s="560" t="s">
        <v>5635</v>
      </c>
      <c r="H4290" s="893" t="s">
        <v>5678</v>
      </c>
      <c r="I4290" s="920"/>
      <c r="J4290" s="920"/>
      <c r="K4290" s="920"/>
      <c r="L4290" s="920"/>
      <c r="M4290" s="920"/>
      <c r="N4290" s="920"/>
      <c r="S4290" s="919"/>
    </row>
    <row r="4291" spans="1:19" ht="12.75" customHeight="1" x14ac:dyDescent="0.15">
      <c r="A4291" s="935">
        <v>4286</v>
      </c>
      <c r="B4291" s="919"/>
      <c r="C4291" s="920"/>
      <c r="D4291" s="931"/>
      <c r="E4291" s="893" t="b">
        <f t="shared" ca="1" si="166"/>
        <v>1</v>
      </c>
      <c r="F4291" s="893" t="str">
        <f t="array" aca="1" ref="F4291" ca="1">IF(G4291&lt;&gt;"",INDIRECT("'"&amp;G4291&amp;"'!"&amp;H4291),"")</f>
        <v/>
      </c>
      <c r="G4291" s="560"/>
      <c r="H4291" s="893"/>
      <c r="I4291" s="931"/>
      <c r="J4291" s="931"/>
      <c r="K4291" s="931"/>
      <c r="L4291" s="920"/>
      <c r="M4291" s="920"/>
      <c r="N4291" s="920"/>
      <c r="S4291" s="919"/>
    </row>
    <row r="4292" spans="1:19" ht="12.75" customHeight="1" x14ac:dyDescent="0.15">
      <c r="A4292" s="935">
        <v>4287</v>
      </c>
      <c r="B4292" s="919"/>
      <c r="C4292" s="920"/>
      <c r="D4292" s="931"/>
      <c r="E4292" s="893" t="b">
        <f t="shared" ca="1" si="166"/>
        <v>1</v>
      </c>
      <c r="F4292" s="893" t="str">
        <f t="array" aca="1" ref="F4292" ca="1">IF(G4292&lt;&gt;"",INDIRECT("'"&amp;G4292&amp;"'!"&amp;H4292),"")</f>
        <v/>
      </c>
      <c r="G4292" s="560"/>
      <c r="H4292" s="893"/>
      <c r="I4292" s="931"/>
      <c r="J4292" s="931"/>
      <c r="K4292" s="931"/>
      <c r="L4292" s="920"/>
      <c r="M4292" s="920"/>
      <c r="N4292" s="920"/>
      <c r="S4292" s="919"/>
    </row>
    <row r="4293" spans="1:19" ht="12.75" customHeight="1" x14ac:dyDescent="0.15">
      <c r="A4293" s="935">
        <v>4288</v>
      </c>
      <c r="B4293" s="919"/>
      <c r="C4293" s="920"/>
      <c r="D4293" s="931"/>
      <c r="E4293" s="893" t="b">
        <f t="shared" ca="1" si="166"/>
        <v>1</v>
      </c>
      <c r="F4293" s="893" t="str">
        <f t="array" aca="1" ref="F4293" ca="1">IF(G4293&lt;&gt;"",INDIRECT("'"&amp;G4293&amp;"'!"&amp;H4293),"")</f>
        <v/>
      </c>
      <c r="G4293" s="560"/>
      <c r="H4293" s="893"/>
      <c r="I4293" s="931"/>
      <c r="J4293" s="931"/>
      <c r="K4293" s="931"/>
      <c r="L4293" s="920"/>
      <c r="M4293" s="920"/>
      <c r="N4293" s="920"/>
      <c r="S4293" s="919"/>
    </row>
    <row r="4294" spans="1:19" ht="12.75" customHeight="1" x14ac:dyDescent="0.15">
      <c r="A4294" s="935">
        <v>4289</v>
      </c>
      <c r="B4294" s="919"/>
      <c r="C4294" s="920"/>
      <c r="D4294" s="931"/>
      <c r="E4294" s="893" t="b">
        <f t="shared" ca="1" si="166"/>
        <v>1</v>
      </c>
      <c r="F4294" s="893" t="str">
        <f t="array" aca="1" ref="F4294" ca="1">IF(G4294&lt;&gt;"",INDIRECT("'"&amp;G4294&amp;"'!"&amp;H4294),"")</f>
        <v/>
      </c>
      <c r="G4294" s="560"/>
      <c r="H4294" s="893"/>
      <c r="I4294" s="931"/>
      <c r="J4294" s="931"/>
      <c r="K4294" s="931"/>
      <c r="L4294" s="920"/>
      <c r="M4294" s="920"/>
      <c r="N4294" s="920"/>
      <c r="S4294" s="919"/>
    </row>
    <row r="4295" spans="1:19" ht="12.75" customHeight="1" x14ac:dyDescent="0.15">
      <c r="A4295" s="914">
        <v>4290</v>
      </c>
      <c r="B4295" s="929">
        <f>'EstRev 6-11'!C149</f>
        <v>0</v>
      </c>
      <c r="C4295" s="930">
        <f t="shared" ref="C4295:C4310" si="179">A4295-B4295</f>
        <v>4290</v>
      </c>
      <c r="D4295" s="920"/>
      <c r="E4295" s="893" t="b">
        <f t="shared" ca="1" si="166"/>
        <v>1</v>
      </c>
      <c r="F4295" s="932">
        <f t="array" aca="1" ref="F4295" ca="1">IF(G4295&lt;&gt;"",INDIRECT("'"&amp;G4295&amp;"'!"&amp;H4295),"")</f>
        <v>0</v>
      </c>
      <c r="G4295" s="560" t="s">
        <v>5635</v>
      </c>
      <c r="H4295" s="893" t="s">
        <v>5679</v>
      </c>
      <c r="I4295" s="920"/>
      <c r="J4295" s="920"/>
      <c r="K4295" s="920"/>
      <c r="L4295" s="920"/>
      <c r="M4295" s="920"/>
      <c r="N4295" s="920"/>
      <c r="S4295" s="919"/>
    </row>
    <row r="4296" spans="1:19" ht="12.75" customHeight="1" x14ac:dyDescent="0.15">
      <c r="A4296" s="914">
        <v>4291</v>
      </c>
      <c r="B4296" s="929">
        <f>'EstRev 6-11'!D149</f>
        <v>0</v>
      </c>
      <c r="C4296" s="930">
        <f t="shared" si="179"/>
        <v>4291</v>
      </c>
      <c r="D4296" s="920"/>
      <c r="E4296" s="893" t="b">
        <f t="shared" ca="1" si="166"/>
        <v>1</v>
      </c>
      <c r="F4296" s="932">
        <f t="array" aca="1" ref="F4296" ca="1">IF(G4296&lt;&gt;"",INDIRECT("'"&amp;G4296&amp;"'!"&amp;H4296),"")</f>
        <v>0</v>
      </c>
      <c r="G4296" s="560" t="s">
        <v>5635</v>
      </c>
      <c r="H4296" s="893" t="s">
        <v>5680</v>
      </c>
      <c r="I4296" s="920"/>
      <c r="J4296" s="920"/>
      <c r="K4296" s="920"/>
      <c r="L4296" s="920"/>
      <c r="M4296" s="920"/>
      <c r="N4296" s="920"/>
      <c r="S4296" s="919"/>
    </row>
    <row r="4297" spans="1:19" ht="12.75" customHeight="1" x14ac:dyDescent="0.15">
      <c r="A4297" s="914">
        <v>4292</v>
      </c>
      <c r="B4297" s="929">
        <f>'EstRev 6-11'!G149</f>
        <v>0</v>
      </c>
      <c r="C4297" s="930">
        <f t="shared" si="179"/>
        <v>4292</v>
      </c>
      <c r="D4297" s="920"/>
      <c r="E4297" s="893" t="b">
        <f t="shared" ca="1" si="166"/>
        <v>1</v>
      </c>
      <c r="F4297" s="932">
        <f t="array" aca="1" ref="F4297" ca="1">IF(G4297&lt;&gt;"",INDIRECT("'"&amp;G4297&amp;"'!"&amp;H4297),"")</f>
        <v>0</v>
      </c>
      <c r="G4297" s="560" t="s">
        <v>5635</v>
      </c>
      <c r="H4297" s="893" t="s">
        <v>5681</v>
      </c>
      <c r="I4297" s="920"/>
      <c r="J4297" s="920"/>
      <c r="K4297" s="920"/>
      <c r="L4297" s="920"/>
      <c r="M4297" s="920"/>
      <c r="N4297" s="920"/>
      <c r="S4297" s="919"/>
    </row>
    <row r="4298" spans="1:19" ht="12.75" customHeight="1" x14ac:dyDescent="0.15">
      <c r="A4298" s="914">
        <v>4293</v>
      </c>
      <c r="B4298" s="929">
        <f>'EstRev 6-11'!F152</f>
        <v>0</v>
      </c>
      <c r="C4298" s="930">
        <f t="shared" si="179"/>
        <v>4293</v>
      </c>
      <c r="D4298" s="920"/>
      <c r="E4298" s="893" t="b">
        <f t="shared" ca="1" si="166"/>
        <v>1</v>
      </c>
      <c r="F4298" s="932">
        <f t="array" aca="1" ref="F4298" ca="1">IF(G4298&lt;&gt;"",INDIRECT("'"&amp;G4298&amp;"'!"&amp;H4298),"")</f>
        <v>0</v>
      </c>
      <c r="G4298" s="560" t="s">
        <v>5635</v>
      </c>
      <c r="H4298" s="893" t="s">
        <v>5682</v>
      </c>
      <c r="I4298" s="920"/>
      <c r="J4298" s="920"/>
      <c r="K4298" s="920"/>
      <c r="L4298" s="920"/>
      <c r="M4298" s="920"/>
      <c r="N4298" s="920"/>
      <c r="S4298" s="919"/>
    </row>
    <row r="4299" spans="1:19" ht="12.75" customHeight="1" x14ac:dyDescent="0.15">
      <c r="A4299" s="914">
        <v>4294</v>
      </c>
      <c r="B4299" s="929">
        <f>'EstRev 6-11'!G152</f>
        <v>0</v>
      </c>
      <c r="C4299" s="930">
        <f t="shared" si="179"/>
        <v>4294</v>
      </c>
      <c r="D4299" s="920"/>
      <c r="E4299" s="893" t="b">
        <f t="shared" ca="1" si="166"/>
        <v>1</v>
      </c>
      <c r="F4299" s="932">
        <f t="array" aca="1" ref="F4299" ca="1">IF(G4299&lt;&gt;"",INDIRECT("'"&amp;G4299&amp;"'!"&amp;H4299),"")</f>
        <v>0</v>
      </c>
      <c r="G4299" s="560" t="s">
        <v>5635</v>
      </c>
      <c r="H4299" s="893" t="s">
        <v>5683</v>
      </c>
      <c r="I4299" s="920"/>
      <c r="J4299" s="920"/>
      <c r="K4299" s="920"/>
      <c r="L4299" s="920"/>
      <c r="M4299" s="920"/>
      <c r="N4299" s="920"/>
      <c r="S4299" s="919"/>
    </row>
    <row r="4300" spans="1:19" ht="12.75" customHeight="1" x14ac:dyDescent="0.15">
      <c r="A4300" s="914">
        <v>4295</v>
      </c>
      <c r="B4300" s="929">
        <f>'EstRev 6-11'!G156</f>
        <v>0</v>
      </c>
      <c r="C4300" s="930">
        <f t="shared" si="179"/>
        <v>4295</v>
      </c>
      <c r="D4300" s="920"/>
      <c r="E4300" s="893" t="b">
        <f t="shared" ca="1" si="166"/>
        <v>1</v>
      </c>
      <c r="F4300" s="932">
        <f t="array" aca="1" ref="F4300" ca="1">IF(G4300&lt;&gt;"",INDIRECT("'"&amp;G4300&amp;"'!"&amp;H4300),"")</f>
        <v>0</v>
      </c>
      <c r="G4300" s="560" t="s">
        <v>5635</v>
      </c>
      <c r="H4300" s="893" t="s">
        <v>5684</v>
      </c>
      <c r="I4300" s="920"/>
      <c r="J4300" s="920"/>
      <c r="K4300" s="920"/>
      <c r="L4300" s="920"/>
      <c r="M4300" s="920"/>
      <c r="N4300" s="920"/>
      <c r="S4300" s="919"/>
    </row>
    <row r="4301" spans="1:19" ht="12.75" customHeight="1" x14ac:dyDescent="0.15">
      <c r="A4301" s="914">
        <v>4296</v>
      </c>
      <c r="B4301" s="929">
        <f>'EstRev 6-11'!G157</f>
        <v>0</v>
      </c>
      <c r="C4301" s="930">
        <f t="shared" si="179"/>
        <v>4296</v>
      </c>
      <c r="D4301" s="920"/>
      <c r="E4301" s="893" t="b">
        <f t="shared" ca="1" si="166"/>
        <v>1</v>
      </c>
      <c r="F4301" s="932">
        <f t="array" aca="1" ref="F4301" ca="1">IF(G4301&lt;&gt;"",INDIRECT("'"&amp;G4301&amp;"'!"&amp;H4301),"")</f>
        <v>0</v>
      </c>
      <c r="G4301" s="560" t="s">
        <v>5635</v>
      </c>
      <c r="H4301" s="893" t="s">
        <v>5685</v>
      </c>
      <c r="I4301" s="920"/>
      <c r="J4301" s="920"/>
      <c r="K4301" s="920"/>
      <c r="L4301" s="920"/>
      <c r="M4301" s="920"/>
      <c r="N4301" s="920"/>
      <c r="S4301" s="919"/>
    </row>
    <row r="4302" spans="1:19" ht="12.75" customHeight="1" x14ac:dyDescent="0.15">
      <c r="A4302" s="914">
        <v>4297</v>
      </c>
      <c r="B4302" s="929">
        <f>'EstRev 6-11'!C267</f>
        <v>0</v>
      </c>
      <c r="C4302" s="930">
        <f t="shared" si="179"/>
        <v>4297</v>
      </c>
      <c r="D4302" s="920"/>
      <c r="E4302" s="893" t="b">
        <f t="shared" ca="1" si="166"/>
        <v>1</v>
      </c>
      <c r="F4302" s="932">
        <f t="array" aca="1" ref="F4302" ca="1">IF(G4302&lt;&gt;"",INDIRECT("'"&amp;G4302&amp;"'!"&amp;H4302),"")</f>
        <v>0</v>
      </c>
      <c r="G4302" s="560" t="s">
        <v>5635</v>
      </c>
      <c r="H4302" s="893" t="s">
        <v>5686</v>
      </c>
      <c r="I4302" s="920"/>
      <c r="J4302" s="920"/>
      <c r="K4302" s="920"/>
      <c r="L4302" s="920"/>
      <c r="M4302" s="920"/>
      <c r="N4302" s="920"/>
      <c r="S4302" s="919"/>
    </row>
    <row r="4303" spans="1:19" ht="12.75" customHeight="1" x14ac:dyDescent="0.15">
      <c r="A4303" s="914">
        <v>4298</v>
      </c>
      <c r="B4303" s="929">
        <f>'EstRev 6-11'!D267</f>
        <v>0</v>
      </c>
      <c r="C4303" s="930">
        <f t="shared" si="179"/>
        <v>4298</v>
      </c>
      <c r="D4303" s="920"/>
      <c r="E4303" s="893" t="b">
        <f t="shared" ca="1" si="166"/>
        <v>1</v>
      </c>
      <c r="F4303" s="932">
        <f t="array" aca="1" ref="F4303" ca="1">IF(G4303&lt;&gt;"",INDIRECT("'"&amp;G4303&amp;"'!"&amp;H4303),"")</f>
        <v>0</v>
      </c>
      <c r="G4303" s="560" t="s">
        <v>5635</v>
      </c>
      <c r="H4303" s="893" t="s">
        <v>5244</v>
      </c>
      <c r="I4303" s="920"/>
      <c r="J4303" s="920"/>
      <c r="K4303" s="920"/>
      <c r="L4303" s="920"/>
      <c r="M4303" s="920"/>
      <c r="N4303" s="920"/>
      <c r="S4303" s="919"/>
    </row>
    <row r="4304" spans="1:19" ht="12.75" customHeight="1" x14ac:dyDescent="0.15">
      <c r="A4304" s="914">
        <v>4299</v>
      </c>
      <c r="B4304" s="929">
        <f>'EstRev 6-11'!F267</f>
        <v>0</v>
      </c>
      <c r="C4304" s="930">
        <f t="shared" si="179"/>
        <v>4299</v>
      </c>
      <c r="D4304" s="920"/>
      <c r="E4304" s="893" t="b">
        <f t="shared" ca="1" si="166"/>
        <v>1</v>
      </c>
      <c r="F4304" s="932">
        <f t="array" aca="1" ref="F4304" ca="1">IF(G4304&lt;&gt;"",INDIRECT("'"&amp;G4304&amp;"'!"&amp;H4304),"")</f>
        <v>0</v>
      </c>
      <c r="G4304" s="560" t="s">
        <v>5635</v>
      </c>
      <c r="H4304" s="893" t="s">
        <v>5687</v>
      </c>
      <c r="I4304" s="920"/>
      <c r="J4304" s="920"/>
      <c r="K4304" s="920"/>
      <c r="L4304" s="920"/>
      <c r="M4304" s="920"/>
      <c r="N4304" s="920"/>
      <c r="S4304" s="919"/>
    </row>
    <row r="4305" spans="1:19" ht="12.75" customHeight="1" x14ac:dyDescent="0.15">
      <c r="A4305" s="914">
        <v>4300</v>
      </c>
      <c r="B4305" s="929">
        <f>'EstRev 6-11'!G267</f>
        <v>0</v>
      </c>
      <c r="C4305" s="930">
        <f t="shared" si="179"/>
        <v>4300</v>
      </c>
      <c r="D4305" s="920"/>
      <c r="E4305" s="893" t="b">
        <f t="shared" ca="1" si="166"/>
        <v>1</v>
      </c>
      <c r="F4305" s="932">
        <f t="array" aca="1" ref="F4305" ca="1">IF(G4305&lt;&gt;"",INDIRECT("'"&amp;G4305&amp;"'!"&amp;H4305),"")</f>
        <v>0</v>
      </c>
      <c r="G4305" s="560" t="s">
        <v>5635</v>
      </c>
      <c r="H4305" s="893" t="s">
        <v>5688</v>
      </c>
      <c r="I4305" s="920"/>
      <c r="J4305" s="920"/>
      <c r="K4305" s="920"/>
      <c r="L4305" s="920"/>
      <c r="M4305" s="920"/>
      <c r="N4305" s="920"/>
      <c r="S4305" s="919"/>
    </row>
    <row r="4306" spans="1:19" ht="12.75" customHeight="1" x14ac:dyDescent="0.15">
      <c r="A4306" s="914">
        <v>4301</v>
      </c>
      <c r="B4306" s="929">
        <f>'EstRev 6-11'!C268</f>
        <v>0</v>
      </c>
      <c r="C4306" s="930">
        <f t="shared" si="179"/>
        <v>4301</v>
      </c>
      <c r="D4306" s="920"/>
      <c r="E4306" s="893" t="b">
        <f t="shared" ca="1" si="166"/>
        <v>1</v>
      </c>
      <c r="F4306" s="932">
        <f t="array" aca="1" ref="F4306" ca="1">IF(G4306&lt;&gt;"",INDIRECT("'"&amp;G4306&amp;"'!"&amp;H4306),"")</f>
        <v>0</v>
      </c>
      <c r="G4306" s="560" t="s">
        <v>5635</v>
      </c>
      <c r="H4306" s="893" t="s">
        <v>5689</v>
      </c>
      <c r="I4306" s="920"/>
      <c r="J4306" s="920"/>
      <c r="K4306" s="920"/>
      <c r="L4306" s="920"/>
      <c r="M4306" s="920"/>
      <c r="N4306" s="920"/>
      <c r="S4306" s="919"/>
    </row>
    <row r="4307" spans="1:19" ht="12.75" customHeight="1" x14ac:dyDescent="0.15">
      <c r="A4307" s="914">
        <v>4302</v>
      </c>
      <c r="B4307" s="929">
        <f>'EstRev 6-11'!I171</f>
        <v>0</v>
      </c>
      <c r="C4307" s="930">
        <f t="shared" si="179"/>
        <v>4302</v>
      </c>
      <c r="D4307" s="920"/>
      <c r="E4307" s="893" t="b">
        <f t="shared" ca="1" si="166"/>
        <v>1</v>
      </c>
      <c r="F4307" s="932">
        <f t="array" aca="1" ref="F4307" ca="1">IF(G4307&lt;&gt;"",INDIRECT("'"&amp;G4307&amp;"'!"&amp;H4307),"")</f>
        <v>0</v>
      </c>
      <c r="G4307" s="560" t="s">
        <v>5635</v>
      </c>
      <c r="H4307" s="893" t="s">
        <v>5690</v>
      </c>
      <c r="I4307" s="920"/>
      <c r="J4307" s="920"/>
      <c r="K4307" s="920"/>
      <c r="L4307" s="920"/>
      <c r="M4307" s="920"/>
      <c r="N4307" s="920"/>
      <c r="S4307" s="919"/>
    </row>
    <row r="4308" spans="1:19" ht="12.75" customHeight="1" x14ac:dyDescent="0.15">
      <c r="A4308" s="914">
        <v>4303</v>
      </c>
      <c r="B4308" s="929">
        <f>'EstRev 6-11'!E175</f>
        <v>0</v>
      </c>
      <c r="C4308" s="930">
        <f t="shared" si="179"/>
        <v>4303</v>
      </c>
      <c r="D4308" s="920"/>
      <c r="E4308" s="893" t="b">
        <f t="shared" ca="1" si="166"/>
        <v>1</v>
      </c>
      <c r="F4308" s="932">
        <f t="array" aca="1" ref="F4308" ca="1">IF(G4308&lt;&gt;"",INDIRECT("'"&amp;G4308&amp;"'!"&amp;H4308),"")</f>
        <v>0</v>
      </c>
      <c r="G4308" s="560" t="s">
        <v>5635</v>
      </c>
      <c r="H4308" s="893" t="s">
        <v>5151</v>
      </c>
      <c r="I4308" s="920"/>
      <c r="J4308" s="920"/>
      <c r="K4308" s="920"/>
      <c r="L4308" s="920"/>
      <c r="M4308" s="920"/>
      <c r="N4308" s="920"/>
      <c r="S4308" s="919"/>
    </row>
    <row r="4309" spans="1:19" ht="12.75" customHeight="1" x14ac:dyDescent="0.15">
      <c r="A4309" s="914">
        <v>4304</v>
      </c>
      <c r="B4309" s="929">
        <f>'EstRev 6-11'!H175</f>
        <v>0</v>
      </c>
      <c r="C4309" s="930">
        <f t="shared" si="179"/>
        <v>4304</v>
      </c>
      <c r="D4309" s="920"/>
      <c r="E4309" s="893" t="b">
        <f t="shared" ca="1" si="166"/>
        <v>1</v>
      </c>
      <c r="F4309" s="932">
        <f t="array" aca="1" ref="F4309" ca="1">IF(G4309&lt;&gt;"",INDIRECT("'"&amp;G4309&amp;"'!"&amp;H4309),"")</f>
        <v>0</v>
      </c>
      <c r="G4309" s="560" t="s">
        <v>5635</v>
      </c>
      <c r="H4309" s="893" t="s">
        <v>5160</v>
      </c>
      <c r="I4309" s="920"/>
      <c r="J4309" s="920"/>
      <c r="K4309" s="920"/>
      <c r="L4309" s="920"/>
      <c r="M4309" s="920"/>
      <c r="N4309" s="920"/>
      <c r="S4309" s="919"/>
    </row>
    <row r="4310" spans="1:19" ht="12.75" customHeight="1" x14ac:dyDescent="0.15">
      <c r="A4310" s="914">
        <v>4305</v>
      </c>
      <c r="B4310" s="929">
        <f>'EstRev 6-11'!I175</f>
        <v>0</v>
      </c>
      <c r="C4310" s="930">
        <f t="shared" si="179"/>
        <v>4305</v>
      </c>
      <c r="D4310" s="920"/>
      <c r="E4310" s="893" t="b">
        <f t="shared" ca="1" si="166"/>
        <v>1</v>
      </c>
      <c r="F4310" s="932">
        <f t="array" aca="1" ref="F4310" ca="1">IF(G4310&lt;&gt;"",INDIRECT("'"&amp;G4310&amp;"'!"&amp;H4310),"")</f>
        <v>0</v>
      </c>
      <c r="G4310" s="560" t="s">
        <v>5635</v>
      </c>
      <c r="H4310" s="893" t="s">
        <v>5691</v>
      </c>
      <c r="I4310" s="920"/>
      <c r="J4310" s="920"/>
      <c r="K4310" s="920"/>
      <c r="L4310" s="920"/>
      <c r="M4310" s="920"/>
      <c r="N4310" s="920"/>
      <c r="S4310" s="919"/>
    </row>
    <row r="4311" spans="1:19" ht="12.75" customHeight="1" x14ac:dyDescent="0.15">
      <c r="A4311" s="935">
        <v>4306</v>
      </c>
      <c r="B4311" s="919"/>
      <c r="C4311" s="920"/>
      <c r="D4311" s="920" t="s">
        <v>4732</v>
      </c>
      <c r="E4311" s="893" t="b">
        <f t="shared" ca="1" si="166"/>
        <v>1</v>
      </c>
      <c r="F4311" s="893" t="str">
        <f t="array" aca="1" ref="F4311" ca="1">IF(G4311&lt;&gt;"",INDIRECT("'"&amp;G4311&amp;"'!"&amp;H4311),"")</f>
        <v/>
      </c>
      <c r="G4311" s="560"/>
      <c r="H4311" s="893"/>
      <c r="I4311" s="920"/>
      <c r="J4311" s="920"/>
      <c r="K4311" s="920"/>
      <c r="L4311" s="920"/>
      <c r="M4311" s="920"/>
      <c r="N4311" s="920"/>
      <c r="S4311" s="919"/>
    </row>
    <row r="4312" spans="1:19" ht="12.75" customHeight="1" x14ac:dyDescent="0.15">
      <c r="A4312" s="914">
        <v>4307</v>
      </c>
      <c r="B4312" s="929">
        <f>'EstRev 6-11'!K175</f>
        <v>0</v>
      </c>
      <c r="C4312" s="930">
        <f t="shared" ref="C4312:C4314" si="180">A4312-B4312</f>
        <v>4307</v>
      </c>
      <c r="D4312" s="920"/>
      <c r="E4312" s="893" t="b">
        <f t="shared" ca="1" si="166"/>
        <v>1</v>
      </c>
      <c r="F4312" s="932">
        <f t="array" aca="1" ref="F4312" ca="1">IF(G4312&lt;&gt;"",INDIRECT("'"&amp;G4312&amp;"'!"&amp;H4312),"")</f>
        <v>0</v>
      </c>
      <c r="G4312" s="560" t="s">
        <v>5635</v>
      </c>
      <c r="H4312" s="893" t="s">
        <v>5170</v>
      </c>
      <c r="I4312" s="920"/>
      <c r="J4312" s="920"/>
      <c r="K4312" s="920"/>
      <c r="L4312" s="920"/>
      <c r="M4312" s="920"/>
      <c r="N4312" s="920"/>
      <c r="S4312" s="919"/>
    </row>
    <row r="4313" spans="1:19" ht="12.75" customHeight="1" x14ac:dyDescent="0.15">
      <c r="A4313" s="914">
        <v>4308</v>
      </c>
      <c r="B4313" s="929">
        <f>'EstRev 6-11'!E176</f>
        <v>0</v>
      </c>
      <c r="C4313" s="930">
        <f t="shared" si="180"/>
        <v>4308</v>
      </c>
      <c r="D4313" s="920"/>
      <c r="E4313" s="893" t="b">
        <f t="shared" ca="1" si="166"/>
        <v>1</v>
      </c>
      <c r="F4313" s="932">
        <f t="array" aca="1" ref="F4313" ca="1">IF(G4313&lt;&gt;"",INDIRECT("'"&amp;G4313&amp;"'!"&amp;H4313),"")</f>
        <v>0</v>
      </c>
      <c r="G4313" s="560" t="s">
        <v>5635</v>
      </c>
      <c r="H4313" s="893" t="s">
        <v>5152</v>
      </c>
      <c r="I4313" s="920"/>
      <c r="J4313" s="920"/>
      <c r="K4313" s="920"/>
      <c r="L4313" s="920"/>
      <c r="M4313" s="920"/>
      <c r="N4313" s="920"/>
      <c r="S4313" s="919"/>
    </row>
    <row r="4314" spans="1:19" ht="12.75" customHeight="1" x14ac:dyDescent="0.15">
      <c r="A4314" s="914">
        <v>4309</v>
      </c>
      <c r="B4314" s="929">
        <f>'EstRev 6-11'!I176</f>
        <v>0</v>
      </c>
      <c r="C4314" s="930">
        <f t="shared" si="180"/>
        <v>4309</v>
      </c>
      <c r="D4314" s="920"/>
      <c r="E4314" s="893" t="b">
        <f t="shared" ca="1" si="166"/>
        <v>1</v>
      </c>
      <c r="F4314" s="932">
        <f t="array" aca="1" ref="F4314" ca="1">IF(G4314&lt;&gt;"",INDIRECT("'"&amp;G4314&amp;"'!"&amp;H4314),"")</f>
        <v>0</v>
      </c>
      <c r="G4314" s="560" t="s">
        <v>5635</v>
      </c>
      <c r="H4314" s="893" t="s">
        <v>5692</v>
      </c>
      <c r="I4314" s="920"/>
      <c r="J4314" s="920"/>
      <c r="K4314" s="920"/>
      <c r="L4314" s="920"/>
      <c r="M4314" s="920"/>
      <c r="N4314" s="920"/>
      <c r="S4314" s="919"/>
    </row>
    <row r="4315" spans="1:19" ht="12.75" customHeight="1" x14ac:dyDescent="0.15">
      <c r="A4315" s="935">
        <v>4310</v>
      </c>
      <c r="B4315" s="919"/>
      <c r="C4315" s="920"/>
      <c r="D4315" s="920" t="s">
        <v>4732</v>
      </c>
      <c r="E4315" s="893" t="b">
        <f t="shared" ca="1" si="166"/>
        <v>1</v>
      </c>
      <c r="F4315" s="893" t="str">
        <f t="array" aca="1" ref="F4315" ca="1">IF(G4315&lt;&gt;"",INDIRECT("'"&amp;G4315&amp;"'!"&amp;H4315),"")</f>
        <v/>
      </c>
      <c r="G4315" s="560"/>
      <c r="H4315" s="893"/>
      <c r="I4315" s="920"/>
      <c r="J4315" s="920"/>
      <c r="K4315" s="920"/>
      <c r="L4315" s="920"/>
      <c r="M4315" s="920"/>
      <c r="N4315" s="920"/>
      <c r="S4315" s="919"/>
    </row>
    <row r="4316" spans="1:19" ht="12.75" customHeight="1" x14ac:dyDescent="0.15">
      <c r="A4316" s="914">
        <v>4311</v>
      </c>
      <c r="B4316" s="929">
        <f>'EstRev 6-11'!E177</f>
        <v>0</v>
      </c>
      <c r="C4316" s="930">
        <f t="shared" ref="C4316:C4317" si="181">A4316-B4316</f>
        <v>4311</v>
      </c>
      <c r="D4316" s="920"/>
      <c r="E4316" s="893" t="b">
        <f t="shared" ca="1" si="166"/>
        <v>1</v>
      </c>
      <c r="F4316" s="932">
        <f t="array" aca="1" ref="F4316" ca="1">IF(G4316&lt;&gt;"",INDIRECT("'"&amp;G4316&amp;"'!"&amp;H4316),"")</f>
        <v>0</v>
      </c>
      <c r="G4316" s="560" t="s">
        <v>5635</v>
      </c>
      <c r="H4316" s="893" t="s">
        <v>5693</v>
      </c>
      <c r="I4316" s="920"/>
      <c r="J4316" s="920"/>
      <c r="K4316" s="920"/>
      <c r="L4316" s="920"/>
      <c r="M4316" s="920"/>
      <c r="N4316" s="920"/>
      <c r="S4316" s="919"/>
    </row>
    <row r="4317" spans="1:19" ht="12.75" customHeight="1" x14ac:dyDescent="0.15">
      <c r="A4317" s="914">
        <v>4312</v>
      </c>
      <c r="B4317" s="929">
        <f>'EstRev 6-11'!I177</f>
        <v>0</v>
      </c>
      <c r="C4317" s="930">
        <f t="shared" si="181"/>
        <v>4312</v>
      </c>
      <c r="D4317" s="920"/>
      <c r="E4317" s="893" t="b">
        <f t="shared" ca="1" si="166"/>
        <v>1</v>
      </c>
      <c r="F4317" s="932">
        <f t="array" aca="1" ref="F4317" ca="1">IF(G4317&lt;&gt;"",INDIRECT("'"&amp;G4317&amp;"'!"&amp;H4317),"")</f>
        <v>0</v>
      </c>
      <c r="G4317" s="560" t="s">
        <v>5635</v>
      </c>
      <c r="H4317" s="893" t="s">
        <v>5694</v>
      </c>
      <c r="I4317" s="920"/>
      <c r="J4317" s="920"/>
      <c r="K4317" s="920"/>
      <c r="L4317" s="920"/>
      <c r="M4317" s="920"/>
      <c r="N4317" s="920"/>
      <c r="S4317" s="919"/>
    </row>
    <row r="4318" spans="1:19" ht="12.75" customHeight="1" x14ac:dyDescent="0.15">
      <c r="A4318" s="935">
        <v>4313</v>
      </c>
      <c r="B4318" s="919"/>
      <c r="C4318" s="920"/>
      <c r="D4318" s="920" t="s">
        <v>4732</v>
      </c>
      <c r="E4318" s="893" t="b">
        <f t="shared" ca="1" si="166"/>
        <v>1</v>
      </c>
      <c r="F4318" s="893" t="str">
        <f t="array" aca="1" ref="F4318" ca="1">IF(G4318&lt;&gt;"",INDIRECT("'"&amp;G4318&amp;"'!"&amp;H4318),"")</f>
        <v/>
      </c>
      <c r="G4318" s="560"/>
      <c r="H4318" s="893"/>
      <c r="I4318" s="920"/>
      <c r="J4318" s="920"/>
      <c r="K4318" s="920"/>
      <c r="L4318" s="920"/>
      <c r="M4318" s="920"/>
      <c r="N4318" s="920"/>
      <c r="S4318" s="919"/>
    </row>
    <row r="4319" spans="1:19" ht="12.75" customHeight="1" x14ac:dyDescent="0.15">
      <c r="A4319" s="914">
        <v>4314</v>
      </c>
      <c r="B4319" s="929">
        <f>'EstRev 6-11'!C187</f>
        <v>0</v>
      </c>
      <c r="C4319" s="930">
        <f t="shared" ref="C4319:C4326" si="182">A4319-B4319</f>
        <v>4314</v>
      </c>
      <c r="D4319" s="920"/>
      <c r="E4319" s="893" t="b">
        <f t="shared" ca="1" si="166"/>
        <v>1</v>
      </c>
      <c r="F4319" s="932">
        <f t="array" aca="1" ref="F4319" ca="1">IF(G4319&lt;&gt;"",INDIRECT("'"&amp;G4319&amp;"'!"&amp;H4319),"")</f>
        <v>0</v>
      </c>
      <c r="G4319" s="560" t="s">
        <v>5635</v>
      </c>
      <c r="H4319" s="893" t="s">
        <v>5175</v>
      </c>
      <c r="I4319" s="920"/>
      <c r="J4319" s="920"/>
      <c r="K4319" s="920"/>
      <c r="L4319" s="920"/>
      <c r="M4319" s="920"/>
      <c r="N4319" s="920"/>
      <c r="S4319" s="919"/>
    </row>
    <row r="4320" spans="1:19" ht="12.75" customHeight="1" x14ac:dyDescent="0.15">
      <c r="A4320" s="914">
        <v>4315</v>
      </c>
      <c r="B4320" s="929">
        <f>'EstRev 6-11'!D187</f>
        <v>0</v>
      </c>
      <c r="C4320" s="930">
        <f t="shared" si="182"/>
        <v>4315</v>
      </c>
      <c r="D4320" s="920"/>
      <c r="E4320" s="893" t="b">
        <f t="shared" ca="1" si="166"/>
        <v>1</v>
      </c>
      <c r="F4320" s="932">
        <f t="array" aca="1" ref="F4320" ca="1">IF(G4320&lt;&gt;"",INDIRECT("'"&amp;G4320&amp;"'!"&amp;H4320),"")</f>
        <v>0</v>
      </c>
      <c r="G4320" s="560" t="s">
        <v>5635</v>
      </c>
      <c r="H4320" s="893" t="s">
        <v>5179</v>
      </c>
      <c r="I4320" s="920"/>
      <c r="J4320" s="920"/>
      <c r="K4320" s="920"/>
      <c r="L4320" s="920"/>
      <c r="M4320" s="920"/>
      <c r="N4320" s="920"/>
      <c r="S4320" s="919"/>
    </row>
    <row r="4321" spans="1:19" ht="12.75" customHeight="1" x14ac:dyDescent="0.15">
      <c r="A4321" s="914">
        <v>4316</v>
      </c>
      <c r="B4321" s="929">
        <f>'EstRev 6-11'!F187</f>
        <v>0</v>
      </c>
      <c r="C4321" s="930">
        <f t="shared" si="182"/>
        <v>4316</v>
      </c>
      <c r="D4321" s="920"/>
      <c r="E4321" s="893" t="b">
        <f t="shared" ca="1" si="166"/>
        <v>1</v>
      </c>
      <c r="F4321" s="932">
        <f t="array" aca="1" ref="F4321" ca="1">IF(G4321&lt;&gt;"",INDIRECT("'"&amp;G4321&amp;"'!"&amp;H4321),"")</f>
        <v>0</v>
      </c>
      <c r="G4321" s="560" t="s">
        <v>5635</v>
      </c>
      <c r="H4321" s="893" t="s">
        <v>5188</v>
      </c>
      <c r="I4321" s="920"/>
      <c r="J4321" s="920"/>
      <c r="K4321" s="920"/>
      <c r="L4321" s="920"/>
      <c r="M4321" s="920"/>
      <c r="N4321" s="920"/>
      <c r="S4321" s="919"/>
    </row>
    <row r="4322" spans="1:19" ht="12.75" customHeight="1" x14ac:dyDescent="0.15">
      <c r="A4322" s="914">
        <v>4317</v>
      </c>
      <c r="B4322" s="929">
        <f>'EstRev 6-11'!G187</f>
        <v>0</v>
      </c>
      <c r="C4322" s="930">
        <f t="shared" si="182"/>
        <v>4317</v>
      </c>
      <c r="D4322" s="920"/>
      <c r="E4322" s="893" t="b">
        <f t="shared" ca="1" si="166"/>
        <v>1</v>
      </c>
      <c r="F4322" s="932">
        <f t="array" aca="1" ref="F4322" ca="1">IF(G4322&lt;&gt;"",INDIRECT("'"&amp;G4322&amp;"'!"&amp;H4322),"")</f>
        <v>0</v>
      </c>
      <c r="G4322" s="560" t="s">
        <v>5635</v>
      </c>
      <c r="H4322" s="893" t="s">
        <v>5192</v>
      </c>
      <c r="I4322" s="920"/>
      <c r="J4322" s="920"/>
      <c r="K4322" s="920"/>
      <c r="L4322" s="920"/>
      <c r="M4322" s="920"/>
      <c r="N4322" s="920"/>
      <c r="S4322" s="919"/>
    </row>
    <row r="4323" spans="1:19" ht="12.75" customHeight="1" x14ac:dyDescent="0.15">
      <c r="A4323" s="914">
        <v>4318</v>
      </c>
      <c r="B4323" s="929">
        <f>'EstRev 6-11'!C188</f>
        <v>0</v>
      </c>
      <c r="C4323" s="930">
        <f t="shared" si="182"/>
        <v>4318</v>
      </c>
      <c r="D4323" s="920"/>
      <c r="E4323" s="893" t="b">
        <f t="shared" ca="1" si="166"/>
        <v>1</v>
      </c>
      <c r="F4323" s="932">
        <f t="array" aca="1" ref="F4323" ca="1">IF(G4323&lt;&gt;"",INDIRECT("'"&amp;G4323&amp;"'!"&amp;H4323),"")</f>
        <v>0</v>
      </c>
      <c r="G4323" s="560" t="s">
        <v>5635</v>
      </c>
      <c r="H4323" s="893" t="s">
        <v>5176</v>
      </c>
      <c r="I4323" s="920"/>
      <c r="J4323" s="920"/>
      <c r="K4323" s="920"/>
      <c r="L4323" s="920"/>
      <c r="M4323" s="920"/>
      <c r="N4323" s="920"/>
      <c r="S4323" s="919"/>
    </row>
    <row r="4324" spans="1:19" ht="12.75" customHeight="1" x14ac:dyDescent="0.15">
      <c r="A4324" s="914">
        <v>4319</v>
      </c>
      <c r="B4324" s="929">
        <f>'EstRev 6-11'!D188</f>
        <v>0</v>
      </c>
      <c r="C4324" s="930">
        <f t="shared" si="182"/>
        <v>4319</v>
      </c>
      <c r="D4324" s="920"/>
      <c r="E4324" s="893" t="b">
        <f t="shared" ca="1" si="166"/>
        <v>1</v>
      </c>
      <c r="F4324" s="932">
        <f t="array" aca="1" ref="F4324" ca="1">IF(G4324&lt;&gt;"",INDIRECT("'"&amp;G4324&amp;"'!"&amp;H4324),"")</f>
        <v>0</v>
      </c>
      <c r="G4324" s="560" t="s">
        <v>5635</v>
      </c>
      <c r="H4324" s="893" t="s">
        <v>5180</v>
      </c>
      <c r="I4324" s="920"/>
      <c r="J4324" s="920"/>
      <c r="K4324" s="920"/>
      <c r="L4324" s="920"/>
      <c r="M4324" s="920"/>
      <c r="N4324" s="920"/>
      <c r="S4324" s="919"/>
    </row>
    <row r="4325" spans="1:19" ht="12.75" customHeight="1" x14ac:dyDescent="0.15">
      <c r="A4325" s="914">
        <v>4320</v>
      </c>
      <c r="B4325" s="929">
        <f>'EstRev 6-11'!F188</f>
        <v>0</v>
      </c>
      <c r="C4325" s="930">
        <f t="shared" si="182"/>
        <v>4320</v>
      </c>
      <c r="D4325" s="920"/>
      <c r="E4325" s="893" t="b">
        <f t="shared" ca="1" si="166"/>
        <v>1</v>
      </c>
      <c r="F4325" s="932">
        <f t="array" aca="1" ref="F4325" ca="1">IF(G4325&lt;&gt;"",INDIRECT("'"&amp;G4325&amp;"'!"&amp;H4325),"")</f>
        <v>0</v>
      </c>
      <c r="G4325" s="560" t="s">
        <v>5635</v>
      </c>
      <c r="H4325" s="893" t="s">
        <v>5189</v>
      </c>
      <c r="I4325" s="920"/>
      <c r="J4325" s="920"/>
      <c r="K4325" s="920"/>
      <c r="L4325" s="920"/>
      <c r="M4325" s="920"/>
      <c r="N4325" s="920"/>
      <c r="S4325" s="919"/>
    </row>
    <row r="4326" spans="1:19" ht="12.75" customHeight="1" x14ac:dyDescent="0.15">
      <c r="A4326" s="914">
        <v>4321</v>
      </c>
      <c r="B4326" s="929">
        <f>'EstRev 6-11'!G188</f>
        <v>0</v>
      </c>
      <c r="C4326" s="930">
        <f t="shared" si="182"/>
        <v>4321</v>
      </c>
      <c r="D4326" s="920"/>
      <c r="E4326" s="893" t="b">
        <f t="shared" ca="1" si="166"/>
        <v>1</v>
      </c>
      <c r="F4326" s="932">
        <f t="array" aca="1" ref="F4326" ca="1">IF(G4326&lt;&gt;"",INDIRECT("'"&amp;G4326&amp;"'!"&amp;H4326),"")</f>
        <v>0</v>
      </c>
      <c r="G4326" s="560" t="s">
        <v>5635</v>
      </c>
      <c r="H4326" s="893" t="s">
        <v>5193</v>
      </c>
      <c r="I4326" s="920"/>
      <c r="J4326" s="920"/>
      <c r="K4326" s="920"/>
      <c r="L4326" s="920"/>
      <c r="M4326" s="920"/>
      <c r="N4326" s="920"/>
      <c r="S4326" s="919"/>
    </row>
    <row r="4327" spans="1:19" ht="12.75" customHeight="1" x14ac:dyDescent="0.15">
      <c r="A4327" s="935">
        <v>4322</v>
      </c>
      <c r="B4327" s="919"/>
      <c r="C4327" s="920"/>
      <c r="D4327" s="920" t="s">
        <v>4732</v>
      </c>
      <c r="E4327" s="893" t="b">
        <f t="shared" ca="1" si="166"/>
        <v>1</v>
      </c>
      <c r="F4327" s="893" t="str">
        <f t="array" aca="1" ref="F4327" ca="1">IF(G4327&lt;&gt;"",INDIRECT("'"&amp;G4327&amp;"'!"&amp;H4327),"")</f>
        <v/>
      </c>
      <c r="G4327" s="560"/>
      <c r="H4327" s="893"/>
      <c r="I4327" s="920"/>
      <c r="J4327" s="920"/>
      <c r="K4327" s="920"/>
      <c r="L4327" s="920"/>
      <c r="M4327" s="920"/>
      <c r="N4327" s="920"/>
      <c r="S4327" s="919"/>
    </row>
    <row r="4328" spans="1:19" ht="12.75" customHeight="1" x14ac:dyDescent="0.15">
      <c r="A4328" s="935">
        <v>4323</v>
      </c>
      <c r="B4328" s="919"/>
      <c r="C4328" s="920"/>
      <c r="D4328" s="920" t="s">
        <v>4732</v>
      </c>
      <c r="E4328" s="893" t="b">
        <f t="shared" ca="1" si="166"/>
        <v>1</v>
      </c>
      <c r="F4328" s="893" t="str">
        <f t="array" aca="1" ref="F4328" ca="1">IF(G4328&lt;&gt;"",INDIRECT("'"&amp;G4328&amp;"'!"&amp;H4328),"")</f>
        <v/>
      </c>
      <c r="G4328" s="560"/>
      <c r="H4328" s="893"/>
      <c r="I4328" s="920"/>
      <c r="J4328" s="920"/>
      <c r="K4328" s="920"/>
      <c r="L4328" s="920"/>
      <c r="M4328" s="920"/>
      <c r="N4328" s="920"/>
      <c r="S4328" s="919"/>
    </row>
    <row r="4329" spans="1:19" ht="12.75" customHeight="1" x14ac:dyDescent="0.15">
      <c r="A4329" s="935">
        <v>4324</v>
      </c>
      <c r="B4329" s="919"/>
      <c r="C4329" s="920"/>
      <c r="D4329" s="920" t="s">
        <v>4732</v>
      </c>
      <c r="E4329" s="893" t="b">
        <f t="shared" ca="1" si="166"/>
        <v>1</v>
      </c>
      <c r="F4329" s="893" t="str">
        <f t="array" aca="1" ref="F4329" ca="1">IF(G4329&lt;&gt;"",INDIRECT("'"&amp;G4329&amp;"'!"&amp;H4329),"")</f>
        <v/>
      </c>
      <c r="G4329" s="560"/>
      <c r="H4329" s="893"/>
      <c r="I4329" s="920"/>
      <c r="J4329" s="920"/>
      <c r="K4329" s="920"/>
      <c r="L4329" s="920"/>
      <c r="M4329" s="920"/>
      <c r="N4329" s="920"/>
      <c r="S4329" s="919"/>
    </row>
    <row r="4330" spans="1:19" ht="12.75" customHeight="1" x14ac:dyDescent="0.15">
      <c r="A4330" s="935">
        <v>4325</v>
      </c>
      <c r="B4330" s="919"/>
      <c r="C4330" s="920"/>
      <c r="D4330" s="920" t="s">
        <v>4732</v>
      </c>
      <c r="E4330" s="893" t="b">
        <f t="shared" ca="1" si="166"/>
        <v>1</v>
      </c>
      <c r="F4330" s="893" t="str">
        <f t="array" aca="1" ref="F4330" ca="1">IF(G4330&lt;&gt;"",INDIRECT("'"&amp;G4330&amp;"'!"&amp;H4330),"")</f>
        <v/>
      </c>
      <c r="G4330" s="560"/>
      <c r="H4330" s="893"/>
      <c r="I4330" s="920"/>
      <c r="J4330" s="920"/>
      <c r="K4330" s="920"/>
      <c r="L4330" s="920"/>
      <c r="M4330" s="920"/>
      <c r="N4330" s="920"/>
      <c r="S4330" s="919"/>
    </row>
    <row r="4331" spans="1:19" ht="12.75" customHeight="1" x14ac:dyDescent="0.15">
      <c r="A4331" s="935">
        <v>4326</v>
      </c>
      <c r="B4331" s="919"/>
      <c r="C4331" s="920"/>
      <c r="D4331" s="920" t="s">
        <v>4732</v>
      </c>
      <c r="E4331" s="893" t="b">
        <f t="shared" ca="1" si="166"/>
        <v>1</v>
      </c>
      <c r="F4331" s="893" t="str">
        <f t="array" aca="1" ref="F4331" ca="1">IF(G4331&lt;&gt;"",INDIRECT("'"&amp;G4331&amp;"'!"&amp;H4331),"")</f>
        <v/>
      </c>
      <c r="G4331" s="560"/>
      <c r="H4331" s="893"/>
      <c r="I4331" s="920"/>
      <c r="J4331" s="920"/>
      <c r="K4331" s="920"/>
      <c r="L4331" s="920"/>
      <c r="M4331" s="920"/>
      <c r="N4331" s="920"/>
      <c r="S4331" s="919"/>
    </row>
    <row r="4332" spans="1:19" ht="12.75" customHeight="1" x14ac:dyDescent="0.15">
      <c r="A4332" s="935">
        <v>4327</v>
      </c>
      <c r="B4332" s="919"/>
      <c r="C4332" s="920"/>
      <c r="D4332" s="920" t="s">
        <v>4732</v>
      </c>
      <c r="E4332" s="893" t="b">
        <f t="shared" ca="1" si="166"/>
        <v>1</v>
      </c>
      <c r="F4332" s="893" t="str">
        <f t="array" aca="1" ref="F4332" ca="1">IF(G4332&lt;&gt;"",INDIRECT("'"&amp;G4332&amp;"'!"&amp;H4332),"")</f>
        <v/>
      </c>
      <c r="G4332" s="560"/>
      <c r="H4332" s="893"/>
      <c r="I4332" s="920"/>
      <c r="J4332" s="920"/>
      <c r="K4332" s="920"/>
      <c r="L4332" s="920"/>
      <c r="M4332" s="920"/>
      <c r="N4332" s="920"/>
      <c r="S4332" s="919"/>
    </row>
    <row r="4333" spans="1:19" ht="12.75" customHeight="1" x14ac:dyDescent="0.15">
      <c r="A4333" s="935">
        <v>4328</v>
      </c>
      <c r="B4333" s="919"/>
      <c r="C4333" s="920"/>
      <c r="D4333" s="920" t="s">
        <v>4732</v>
      </c>
      <c r="E4333" s="893" t="b">
        <f t="shared" ca="1" si="166"/>
        <v>1</v>
      </c>
      <c r="F4333" s="893" t="str">
        <f t="array" aca="1" ref="F4333" ca="1">IF(G4333&lt;&gt;"",INDIRECT("'"&amp;G4333&amp;"'!"&amp;H4333),"")</f>
        <v/>
      </c>
      <c r="G4333" s="560"/>
      <c r="H4333" s="893"/>
      <c r="I4333" s="920"/>
      <c r="J4333" s="920"/>
      <c r="K4333" s="920"/>
      <c r="L4333" s="920"/>
      <c r="M4333" s="920"/>
      <c r="N4333" s="920"/>
      <c r="S4333" s="919"/>
    </row>
    <row r="4334" spans="1:19" ht="12.75" customHeight="1" x14ac:dyDescent="0.15">
      <c r="A4334" s="935">
        <v>4329</v>
      </c>
      <c r="B4334" s="919"/>
      <c r="C4334" s="920"/>
      <c r="D4334" s="920" t="s">
        <v>4732</v>
      </c>
      <c r="E4334" s="893" t="b">
        <f t="shared" ca="1" si="166"/>
        <v>1</v>
      </c>
      <c r="F4334" s="893" t="str">
        <f t="array" aca="1" ref="F4334" ca="1">IF(G4334&lt;&gt;"",INDIRECT("'"&amp;G4334&amp;"'!"&amp;H4334),"")</f>
        <v/>
      </c>
      <c r="G4334" s="560"/>
      <c r="H4334" s="893"/>
      <c r="I4334" s="920"/>
      <c r="J4334" s="920"/>
      <c r="K4334" s="920"/>
      <c r="L4334" s="920"/>
      <c r="M4334" s="920"/>
      <c r="N4334" s="920"/>
      <c r="S4334" s="919"/>
    </row>
    <row r="4335" spans="1:19" ht="12.75" customHeight="1" x14ac:dyDescent="0.15">
      <c r="A4335" s="914">
        <v>4330</v>
      </c>
      <c r="B4335" s="929">
        <f>'EstRev 6-11'!C189</f>
        <v>0</v>
      </c>
      <c r="C4335" s="930">
        <f t="shared" ref="C4335:C4342" si="183">A4335-B4335</f>
        <v>4330</v>
      </c>
      <c r="D4335" s="920"/>
      <c r="E4335" s="893" t="b">
        <f t="shared" ca="1" si="166"/>
        <v>1</v>
      </c>
      <c r="F4335" s="932">
        <f t="array" aca="1" ref="F4335" ca="1">IF(G4335&lt;&gt;"",INDIRECT("'"&amp;G4335&amp;"'!"&amp;H4335),"")</f>
        <v>0</v>
      </c>
      <c r="G4335" s="560" t="s">
        <v>5635</v>
      </c>
      <c r="H4335" s="893" t="s">
        <v>5418</v>
      </c>
      <c r="I4335" s="920"/>
      <c r="J4335" s="920"/>
      <c r="K4335" s="920"/>
      <c r="L4335" s="920"/>
      <c r="M4335" s="920"/>
      <c r="N4335" s="920"/>
      <c r="S4335" s="919"/>
    </row>
    <row r="4336" spans="1:19" ht="12.75" customHeight="1" x14ac:dyDescent="0.15">
      <c r="A4336" s="914">
        <v>4331</v>
      </c>
      <c r="B4336" s="929">
        <f>'EstRev 6-11'!D189</f>
        <v>0</v>
      </c>
      <c r="C4336" s="930">
        <f t="shared" si="183"/>
        <v>4331</v>
      </c>
      <c r="D4336" s="920"/>
      <c r="E4336" s="893" t="b">
        <f t="shared" ref="E4336:E4590" ca="1" si="184">F4336=B4336</f>
        <v>1</v>
      </c>
      <c r="F4336" s="932">
        <f t="array" aca="1" ref="F4336" ca="1">IF(G4336&lt;&gt;"",INDIRECT("'"&amp;G4336&amp;"'!"&amp;H4336),"")</f>
        <v>0</v>
      </c>
      <c r="G4336" s="560" t="s">
        <v>5635</v>
      </c>
      <c r="H4336" s="893" t="s">
        <v>5419</v>
      </c>
      <c r="I4336" s="920"/>
      <c r="J4336" s="920"/>
      <c r="K4336" s="920"/>
      <c r="L4336" s="920"/>
      <c r="M4336" s="920"/>
      <c r="N4336" s="920"/>
      <c r="S4336" s="919"/>
    </row>
    <row r="4337" spans="1:19" ht="12.75" customHeight="1" x14ac:dyDescent="0.15">
      <c r="A4337" s="914">
        <v>4332</v>
      </c>
      <c r="B4337" s="929">
        <f>'EstRev 6-11'!F189</f>
        <v>0</v>
      </c>
      <c r="C4337" s="930">
        <f t="shared" si="183"/>
        <v>4332</v>
      </c>
      <c r="D4337" s="920"/>
      <c r="E4337" s="893" t="b">
        <f t="shared" ca="1" si="184"/>
        <v>1</v>
      </c>
      <c r="F4337" s="932">
        <f t="array" aca="1" ref="F4337" ca="1">IF(G4337&lt;&gt;"",INDIRECT("'"&amp;G4337&amp;"'!"&amp;H4337),"")</f>
        <v>0</v>
      </c>
      <c r="G4337" s="560" t="s">
        <v>5635</v>
      </c>
      <c r="H4337" s="893" t="s">
        <v>5423</v>
      </c>
      <c r="I4337" s="920"/>
      <c r="J4337" s="920"/>
      <c r="K4337" s="920"/>
      <c r="L4337" s="920"/>
      <c r="M4337" s="920"/>
      <c r="N4337" s="920"/>
      <c r="S4337" s="919"/>
    </row>
    <row r="4338" spans="1:19" ht="12.75" customHeight="1" x14ac:dyDescent="0.15">
      <c r="A4338" s="914">
        <v>4333</v>
      </c>
      <c r="B4338" s="929">
        <f>'EstRev 6-11'!G189</f>
        <v>0</v>
      </c>
      <c r="C4338" s="930">
        <f t="shared" si="183"/>
        <v>4333</v>
      </c>
      <c r="D4338" s="920"/>
      <c r="E4338" s="893" t="b">
        <f t="shared" ca="1" si="184"/>
        <v>1</v>
      </c>
      <c r="F4338" s="932">
        <f t="array" aca="1" ref="F4338" ca="1">IF(G4338&lt;&gt;"",INDIRECT("'"&amp;G4338&amp;"'!"&amp;H4338),"")</f>
        <v>0</v>
      </c>
      <c r="G4338" s="560" t="s">
        <v>5635</v>
      </c>
      <c r="H4338" s="893" t="s">
        <v>5424</v>
      </c>
      <c r="I4338" s="920"/>
      <c r="J4338" s="920"/>
      <c r="K4338" s="920"/>
      <c r="L4338" s="920"/>
      <c r="M4338" s="920"/>
      <c r="N4338" s="920"/>
      <c r="S4338" s="919"/>
    </row>
    <row r="4339" spans="1:19" ht="12.75" customHeight="1" x14ac:dyDescent="0.15">
      <c r="A4339" s="914">
        <v>4334</v>
      </c>
      <c r="B4339" s="929">
        <f>'EstRev 6-11'!C190</f>
        <v>0</v>
      </c>
      <c r="C4339" s="930">
        <f t="shared" si="183"/>
        <v>4334</v>
      </c>
      <c r="D4339" s="920"/>
      <c r="E4339" s="893" t="b">
        <f t="shared" ca="1" si="184"/>
        <v>1</v>
      </c>
      <c r="F4339" s="932">
        <f t="array" aca="1" ref="F4339" ca="1">IF(G4339&lt;&gt;"",INDIRECT("'"&amp;G4339&amp;"'!"&amp;H4339),"")</f>
        <v>0</v>
      </c>
      <c r="G4339" s="560" t="s">
        <v>5635</v>
      </c>
      <c r="H4339" s="893" t="s">
        <v>5695</v>
      </c>
      <c r="I4339" s="920"/>
      <c r="J4339" s="920"/>
      <c r="K4339" s="920"/>
      <c r="L4339" s="920"/>
      <c r="M4339" s="920"/>
      <c r="N4339" s="920"/>
      <c r="S4339" s="919"/>
    </row>
    <row r="4340" spans="1:19" ht="12.75" customHeight="1" x14ac:dyDescent="0.15">
      <c r="A4340" s="914">
        <v>4335</v>
      </c>
      <c r="B4340" s="929">
        <f>'EstRev 6-11'!D190</f>
        <v>0</v>
      </c>
      <c r="C4340" s="930">
        <f t="shared" si="183"/>
        <v>4335</v>
      </c>
      <c r="D4340" s="920"/>
      <c r="E4340" s="893" t="b">
        <f t="shared" ca="1" si="184"/>
        <v>1</v>
      </c>
      <c r="F4340" s="932">
        <f t="array" aca="1" ref="F4340" ca="1">IF(G4340&lt;&gt;"",INDIRECT("'"&amp;G4340&amp;"'!"&amp;H4340),"")</f>
        <v>0</v>
      </c>
      <c r="G4340" s="560" t="s">
        <v>5635</v>
      </c>
      <c r="H4340" s="893" t="s">
        <v>5696</v>
      </c>
      <c r="I4340" s="920"/>
      <c r="J4340" s="920"/>
      <c r="K4340" s="920"/>
      <c r="L4340" s="920"/>
      <c r="M4340" s="920"/>
      <c r="N4340" s="920"/>
      <c r="S4340" s="919"/>
    </row>
    <row r="4341" spans="1:19" ht="12.75" customHeight="1" x14ac:dyDescent="0.15">
      <c r="A4341" s="914">
        <v>4336</v>
      </c>
      <c r="B4341" s="929">
        <f>'EstRev 6-11'!F190</f>
        <v>0</v>
      </c>
      <c r="C4341" s="930">
        <f t="shared" si="183"/>
        <v>4336</v>
      </c>
      <c r="D4341" s="920"/>
      <c r="E4341" s="893" t="b">
        <f t="shared" ca="1" si="184"/>
        <v>1</v>
      </c>
      <c r="F4341" s="932">
        <f t="array" aca="1" ref="F4341" ca="1">IF(G4341&lt;&gt;"",INDIRECT("'"&amp;G4341&amp;"'!"&amp;H4341),"")</f>
        <v>0</v>
      </c>
      <c r="G4341" s="560" t="s">
        <v>5635</v>
      </c>
      <c r="H4341" s="893" t="s">
        <v>5697</v>
      </c>
      <c r="I4341" s="920"/>
      <c r="J4341" s="920"/>
      <c r="K4341" s="920"/>
      <c r="L4341" s="920"/>
      <c r="M4341" s="920"/>
      <c r="N4341" s="920"/>
      <c r="S4341" s="919"/>
    </row>
    <row r="4342" spans="1:19" ht="12.75" customHeight="1" x14ac:dyDescent="0.15">
      <c r="A4342" s="914">
        <v>4337</v>
      </c>
      <c r="B4342" s="929">
        <f>'EstRev 6-11'!G190</f>
        <v>0</v>
      </c>
      <c r="C4342" s="930">
        <f t="shared" si="183"/>
        <v>4337</v>
      </c>
      <c r="D4342" s="920"/>
      <c r="E4342" s="893" t="b">
        <f t="shared" ca="1" si="184"/>
        <v>1</v>
      </c>
      <c r="F4342" s="932">
        <f t="array" aca="1" ref="F4342" ca="1">IF(G4342&lt;&gt;"",INDIRECT("'"&amp;G4342&amp;"'!"&amp;H4342),"")</f>
        <v>0</v>
      </c>
      <c r="G4342" s="560" t="s">
        <v>5635</v>
      </c>
      <c r="H4342" s="893" t="s">
        <v>5698</v>
      </c>
      <c r="I4342" s="920"/>
      <c r="J4342" s="920"/>
      <c r="K4342" s="920"/>
      <c r="L4342" s="920"/>
      <c r="M4342" s="920"/>
      <c r="N4342" s="920"/>
      <c r="S4342" s="919"/>
    </row>
    <row r="4343" spans="1:19" ht="12.75" customHeight="1" x14ac:dyDescent="0.15">
      <c r="A4343" s="935">
        <v>4338</v>
      </c>
      <c r="B4343" s="919"/>
      <c r="C4343" s="920"/>
      <c r="D4343" s="920" t="s">
        <v>5699</v>
      </c>
      <c r="E4343" s="893" t="b">
        <f t="shared" ca="1" si="184"/>
        <v>1</v>
      </c>
      <c r="F4343" s="893" t="str">
        <f t="array" aca="1" ref="F4343" ca="1">IF(G4343&lt;&gt;"",INDIRECT("'"&amp;G4343&amp;"'!"&amp;H4343),"")</f>
        <v/>
      </c>
      <c r="G4343" s="560"/>
      <c r="H4343" s="893"/>
      <c r="I4343" s="920"/>
      <c r="J4343" s="920"/>
      <c r="K4343" s="920"/>
      <c r="L4343" s="920"/>
      <c r="M4343" s="920"/>
      <c r="N4343" s="920"/>
      <c r="S4343" s="919"/>
    </row>
    <row r="4344" spans="1:19" ht="12.75" customHeight="1" x14ac:dyDescent="0.15">
      <c r="A4344" s="935">
        <v>4339</v>
      </c>
      <c r="B4344" s="919"/>
      <c r="C4344" s="920"/>
      <c r="D4344" s="920" t="s">
        <v>5699</v>
      </c>
      <c r="E4344" s="893" t="b">
        <f t="shared" ca="1" si="184"/>
        <v>1</v>
      </c>
      <c r="F4344" s="893" t="str">
        <f t="array" aca="1" ref="F4344" ca="1">IF(G4344&lt;&gt;"",INDIRECT("'"&amp;G4344&amp;"'!"&amp;H4344),"")</f>
        <v/>
      </c>
      <c r="G4344" s="560"/>
      <c r="H4344" s="893"/>
      <c r="I4344" s="920"/>
      <c r="J4344" s="920"/>
      <c r="K4344" s="920"/>
      <c r="L4344" s="920"/>
      <c r="M4344" s="920"/>
      <c r="N4344" s="920"/>
      <c r="S4344" s="919"/>
    </row>
    <row r="4345" spans="1:19" ht="12.75" customHeight="1" x14ac:dyDescent="0.15">
      <c r="A4345" s="935">
        <v>4340</v>
      </c>
      <c r="B4345" s="919"/>
      <c r="C4345" s="920"/>
      <c r="D4345" s="920" t="s">
        <v>5699</v>
      </c>
      <c r="E4345" s="893" t="b">
        <f t="shared" ca="1" si="184"/>
        <v>1</v>
      </c>
      <c r="F4345" s="893" t="str">
        <f t="array" aca="1" ref="F4345" ca="1">IF(G4345&lt;&gt;"",INDIRECT("'"&amp;G4345&amp;"'!"&amp;H4345),"")</f>
        <v/>
      </c>
      <c r="G4345" s="560"/>
      <c r="H4345" s="893"/>
      <c r="I4345" s="920"/>
      <c r="J4345" s="920"/>
      <c r="K4345" s="920"/>
      <c r="L4345" s="920"/>
      <c r="M4345" s="920"/>
      <c r="N4345" s="920"/>
      <c r="S4345" s="919"/>
    </row>
    <row r="4346" spans="1:19" ht="12.75" customHeight="1" x14ac:dyDescent="0.15">
      <c r="A4346" s="935">
        <v>4341</v>
      </c>
      <c r="B4346" s="919"/>
      <c r="C4346" s="920"/>
      <c r="D4346" s="920" t="s">
        <v>5699</v>
      </c>
      <c r="E4346" s="893" t="b">
        <f t="shared" ca="1" si="184"/>
        <v>1</v>
      </c>
      <c r="F4346" s="893" t="str">
        <f t="array" aca="1" ref="F4346" ca="1">IF(G4346&lt;&gt;"",INDIRECT("'"&amp;G4346&amp;"'!"&amp;H4346),"")</f>
        <v/>
      </c>
      <c r="G4346" s="560"/>
      <c r="H4346" s="893"/>
      <c r="I4346" s="920"/>
      <c r="J4346" s="920"/>
      <c r="K4346" s="920"/>
      <c r="L4346" s="920"/>
      <c r="M4346" s="920"/>
      <c r="N4346" s="920"/>
      <c r="S4346" s="919"/>
    </row>
    <row r="4347" spans="1:19" ht="12.75" customHeight="1" x14ac:dyDescent="0.15">
      <c r="A4347" s="935">
        <v>4342</v>
      </c>
      <c r="B4347" s="919"/>
      <c r="C4347" s="920"/>
      <c r="D4347" s="920" t="s">
        <v>4732</v>
      </c>
      <c r="E4347" s="893" t="b">
        <f t="shared" ca="1" si="184"/>
        <v>1</v>
      </c>
      <c r="F4347" s="893" t="str">
        <f t="array" aca="1" ref="F4347" ca="1">IF(G4347&lt;&gt;"",INDIRECT("'"&amp;G4347&amp;"'!"&amp;H4347),"")</f>
        <v/>
      </c>
      <c r="G4347" s="560"/>
      <c r="H4347" s="893"/>
      <c r="I4347" s="920"/>
      <c r="J4347" s="920"/>
      <c r="K4347" s="920"/>
      <c r="L4347" s="920"/>
      <c r="M4347" s="920"/>
      <c r="N4347" s="920"/>
      <c r="S4347" s="919"/>
    </row>
    <row r="4348" spans="1:19" ht="12.75" customHeight="1" x14ac:dyDescent="0.15">
      <c r="A4348" s="935">
        <v>4343</v>
      </c>
      <c r="B4348" s="919"/>
      <c r="C4348" s="920"/>
      <c r="D4348" s="920" t="s">
        <v>4732</v>
      </c>
      <c r="E4348" s="893" t="b">
        <f t="shared" ca="1" si="184"/>
        <v>1</v>
      </c>
      <c r="F4348" s="893" t="str">
        <f t="array" aca="1" ref="F4348" ca="1">IF(G4348&lt;&gt;"",INDIRECT("'"&amp;G4348&amp;"'!"&amp;H4348),"")</f>
        <v/>
      </c>
      <c r="G4348" s="560"/>
      <c r="H4348" s="893"/>
      <c r="I4348" s="920"/>
      <c r="J4348" s="920"/>
      <c r="K4348" s="920"/>
      <c r="L4348" s="920"/>
      <c r="M4348" s="920"/>
      <c r="N4348" s="920"/>
      <c r="S4348" s="919"/>
    </row>
    <row r="4349" spans="1:19" ht="12.75" customHeight="1" x14ac:dyDescent="0.15">
      <c r="A4349" s="935">
        <v>4344</v>
      </c>
      <c r="B4349" s="919"/>
      <c r="C4349" s="920"/>
      <c r="D4349" s="920" t="s">
        <v>4732</v>
      </c>
      <c r="E4349" s="893" t="b">
        <f t="shared" ca="1" si="184"/>
        <v>1</v>
      </c>
      <c r="F4349" s="893" t="str">
        <f t="array" aca="1" ref="F4349" ca="1">IF(G4349&lt;&gt;"",INDIRECT("'"&amp;G4349&amp;"'!"&amp;H4349),"")</f>
        <v/>
      </c>
      <c r="G4349" s="560"/>
      <c r="H4349" s="893"/>
      <c r="I4349" s="920"/>
      <c r="J4349" s="920"/>
      <c r="K4349" s="920"/>
      <c r="L4349" s="920"/>
      <c r="M4349" s="920"/>
      <c r="N4349" s="920"/>
      <c r="S4349" s="919"/>
    </row>
    <row r="4350" spans="1:19" ht="12.75" customHeight="1" x14ac:dyDescent="0.15">
      <c r="A4350" s="935">
        <v>4345</v>
      </c>
      <c r="B4350" s="919"/>
      <c r="C4350" s="920"/>
      <c r="D4350" s="920" t="s">
        <v>4732</v>
      </c>
      <c r="E4350" s="893" t="b">
        <f t="shared" ca="1" si="184"/>
        <v>1</v>
      </c>
      <c r="F4350" s="893" t="str">
        <f t="array" aca="1" ref="F4350" ca="1">IF(G4350&lt;&gt;"",INDIRECT("'"&amp;G4350&amp;"'!"&amp;H4350),"")</f>
        <v/>
      </c>
      <c r="G4350" s="560"/>
      <c r="H4350" s="893"/>
      <c r="I4350" s="920"/>
      <c r="J4350" s="920"/>
      <c r="K4350" s="920"/>
      <c r="L4350" s="920"/>
      <c r="M4350" s="920"/>
      <c r="N4350" s="920"/>
      <c r="S4350" s="919"/>
    </row>
    <row r="4351" spans="1:19" ht="12.75" customHeight="1" x14ac:dyDescent="0.15">
      <c r="A4351" s="914">
        <v>4346</v>
      </c>
      <c r="B4351" s="929">
        <f>'EstRev 6-11'!C210</f>
        <v>0</v>
      </c>
      <c r="C4351" s="930">
        <f t="shared" ref="C4351:C4365" si="185">A4351-B4351</f>
        <v>4346</v>
      </c>
      <c r="D4351" s="920"/>
      <c r="E4351" s="893" t="b">
        <f t="shared" ca="1" si="184"/>
        <v>1</v>
      </c>
      <c r="F4351" s="932">
        <f t="array" aca="1" ref="F4351" ca="1">IF(G4351&lt;&gt;"",INDIRECT("'"&amp;G4351&amp;"'!"&amp;H4351),"")</f>
        <v>0</v>
      </c>
      <c r="G4351" s="560" t="s">
        <v>5635</v>
      </c>
      <c r="H4351" s="893" t="s">
        <v>5700</v>
      </c>
      <c r="I4351" s="920"/>
      <c r="J4351" s="920"/>
      <c r="K4351" s="920"/>
      <c r="L4351" s="920"/>
      <c r="M4351" s="920"/>
      <c r="N4351" s="920"/>
      <c r="S4351" s="919"/>
    </row>
    <row r="4352" spans="1:19" ht="12.75" customHeight="1" x14ac:dyDescent="0.15">
      <c r="A4352" s="914">
        <v>4347</v>
      </c>
      <c r="B4352" s="929">
        <f>'EstRev 6-11'!D210</f>
        <v>0</v>
      </c>
      <c r="C4352" s="930">
        <f t="shared" si="185"/>
        <v>4347</v>
      </c>
      <c r="D4352" s="920"/>
      <c r="E4352" s="893" t="b">
        <f t="shared" ca="1" si="184"/>
        <v>1</v>
      </c>
      <c r="F4352" s="932">
        <f t="array" aca="1" ref="F4352" ca="1">IF(G4352&lt;&gt;"",INDIRECT("'"&amp;G4352&amp;"'!"&amp;H4352),"")</f>
        <v>0</v>
      </c>
      <c r="G4352" s="560" t="s">
        <v>5635</v>
      </c>
      <c r="H4352" s="893" t="s">
        <v>5701</v>
      </c>
      <c r="I4352" s="920"/>
      <c r="J4352" s="920"/>
      <c r="K4352" s="920"/>
      <c r="L4352" s="920"/>
      <c r="M4352" s="920"/>
      <c r="N4352" s="920"/>
      <c r="S4352" s="919"/>
    </row>
    <row r="4353" spans="1:19" ht="12.75" customHeight="1" x14ac:dyDescent="0.15">
      <c r="A4353" s="914">
        <v>4348</v>
      </c>
      <c r="B4353" s="929">
        <f>'EstRev 6-11'!F210</f>
        <v>0</v>
      </c>
      <c r="C4353" s="930">
        <f t="shared" si="185"/>
        <v>4348</v>
      </c>
      <c r="D4353" s="920"/>
      <c r="E4353" s="893" t="b">
        <f t="shared" ca="1" si="184"/>
        <v>1</v>
      </c>
      <c r="F4353" s="932">
        <f t="array" aca="1" ref="F4353" ca="1">IF(G4353&lt;&gt;"",INDIRECT("'"&amp;G4353&amp;"'!"&amp;H4353),"")</f>
        <v>0</v>
      </c>
      <c r="G4353" s="560" t="s">
        <v>5635</v>
      </c>
      <c r="H4353" s="893" t="s">
        <v>5702</v>
      </c>
      <c r="I4353" s="920"/>
      <c r="J4353" s="920"/>
      <c r="K4353" s="920"/>
      <c r="L4353" s="920"/>
      <c r="M4353" s="920"/>
      <c r="N4353" s="920"/>
      <c r="S4353" s="919"/>
    </row>
    <row r="4354" spans="1:19" ht="12.75" customHeight="1" x14ac:dyDescent="0.15">
      <c r="A4354" s="914">
        <v>4349</v>
      </c>
      <c r="B4354" s="929">
        <f>'EstRev 6-11'!G210</f>
        <v>0</v>
      </c>
      <c r="C4354" s="930">
        <f t="shared" si="185"/>
        <v>4349</v>
      </c>
      <c r="D4354" s="920"/>
      <c r="E4354" s="893" t="b">
        <f t="shared" ca="1" si="184"/>
        <v>1</v>
      </c>
      <c r="F4354" s="932">
        <f t="array" aca="1" ref="F4354" ca="1">IF(G4354&lt;&gt;"",INDIRECT("'"&amp;G4354&amp;"'!"&amp;H4354),"")</f>
        <v>0</v>
      </c>
      <c r="G4354" s="560" t="s">
        <v>5635</v>
      </c>
      <c r="H4354" s="893" t="s">
        <v>5703</v>
      </c>
      <c r="I4354" s="920"/>
      <c r="J4354" s="920"/>
      <c r="K4354" s="920"/>
      <c r="L4354" s="920"/>
      <c r="M4354" s="920"/>
      <c r="N4354" s="920"/>
      <c r="S4354" s="919"/>
    </row>
    <row r="4355" spans="1:19" ht="12.75" customHeight="1" x14ac:dyDescent="0.15">
      <c r="A4355" s="914">
        <v>4350</v>
      </c>
      <c r="B4355" s="929">
        <f>'EstRev 6-11'!C212</f>
        <v>10000</v>
      </c>
      <c r="C4355" s="930">
        <f t="shared" si="185"/>
        <v>-5650</v>
      </c>
      <c r="D4355" s="920"/>
      <c r="E4355" s="893" t="b">
        <f t="shared" ca="1" si="184"/>
        <v>1</v>
      </c>
      <c r="F4355" s="932">
        <f t="array" aca="1" ref="F4355" ca="1">IF(G4355&lt;&gt;"",INDIRECT("'"&amp;G4355&amp;"'!"&amp;H4355),"")</f>
        <v>10000</v>
      </c>
      <c r="G4355" s="560" t="s">
        <v>5635</v>
      </c>
      <c r="H4355" s="893" t="s">
        <v>5704</v>
      </c>
      <c r="I4355" s="920"/>
      <c r="J4355" s="920"/>
      <c r="K4355" s="920"/>
      <c r="L4355" s="920"/>
      <c r="M4355" s="920"/>
      <c r="N4355" s="920"/>
      <c r="S4355" s="919"/>
    </row>
    <row r="4356" spans="1:19" ht="12.75" customHeight="1" x14ac:dyDescent="0.15">
      <c r="A4356" s="914">
        <v>4351</v>
      </c>
      <c r="B4356" s="929">
        <f>'EstRev 6-11'!D212</f>
        <v>0</v>
      </c>
      <c r="C4356" s="930">
        <f t="shared" si="185"/>
        <v>4351</v>
      </c>
      <c r="D4356" s="920"/>
      <c r="E4356" s="893" t="b">
        <f t="shared" ca="1" si="184"/>
        <v>1</v>
      </c>
      <c r="F4356" s="932">
        <f t="array" aca="1" ref="F4356" ca="1">IF(G4356&lt;&gt;"",INDIRECT("'"&amp;G4356&amp;"'!"&amp;H4356),"")</f>
        <v>0</v>
      </c>
      <c r="G4356" s="560" t="s">
        <v>5635</v>
      </c>
      <c r="H4356" s="893" t="s">
        <v>5705</v>
      </c>
      <c r="I4356" s="920"/>
      <c r="J4356" s="920"/>
      <c r="K4356" s="920"/>
      <c r="L4356" s="920"/>
      <c r="M4356" s="920"/>
      <c r="N4356" s="920"/>
      <c r="S4356" s="919"/>
    </row>
    <row r="4357" spans="1:19" ht="12.75" customHeight="1" x14ac:dyDescent="0.15">
      <c r="A4357" s="914">
        <v>4352</v>
      </c>
      <c r="B4357" s="929">
        <f>'EstRev 6-11'!F212</f>
        <v>0</v>
      </c>
      <c r="C4357" s="930">
        <f t="shared" si="185"/>
        <v>4352</v>
      </c>
      <c r="D4357" s="920"/>
      <c r="E4357" s="893" t="b">
        <f t="shared" ca="1" si="184"/>
        <v>1</v>
      </c>
      <c r="F4357" s="932">
        <f t="array" aca="1" ref="F4357" ca="1">IF(G4357&lt;&gt;"",INDIRECT("'"&amp;G4357&amp;"'!"&amp;H4357),"")</f>
        <v>0</v>
      </c>
      <c r="G4357" s="560" t="s">
        <v>5635</v>
      </c>
      <c r="H4357" s="893" t="s">
        <v>5706</v>
      </c>
      <c r="I4357" s="920"/>
      <c r="J4357" s="920"/>
      <c r="K4357" s="920"/>
      <c r="L4357" s="920"/>
      <c r="M4357" s="920"/>
      <c r="N4357" s="920"/>
      <c r="S4357" s="919"/>
    </row>
    <row r="4358" spans="1:19" ht="12.75" customHeight="1" x14ac:dyDescent="0.15">
      <c r="A4358" s="914">
        <v>4353</v>
      </c>
      <c r="B4358" s="929">
        <f>'EstRev 6-11'!G212</f>
        <v>0</v>
      </c>
      <c r="C4358" s="930">
        <f t="shared" si="185"/>
        <v>4353</v>
      </c>
      <c r="D4358" s="920"/>
      <c r="E4358" s="893" t="b">
        <f t="shared" ca="1" si="184"/>
        <v>1</v>
      </c>
      <c r="F4358" s="932">
        <f t="array" aca="1" ref="F4358" ca="1">IF(G4358&lt;&gt;"",INDIRECT("'"&amp;G4358&amp;"'!"&amp;H4358),"")</f>
        <v>0</v>
      </c>
      <c r="G4358" s="560" t="s">
        <v>5635</v>
      </c>
      <c r="H4358" s="893" t="s">
        <v>5707</v>
      </c>
      <c r="I4358" s="920"/>
      <c r="J4358" s="920"/>
      <c r="K4358" s="920"/>
      <c r="L4358" s="920"/>
      <c r="M4358" s="920"/>
      <c r="N4358" s="920"/>
      <c r="S4358" s="919"/>
    </row>
    <row r="4359" spans="1:19" ht="12.75" customHeight="1" x14ac:dyDescent="0.15">
      <c r="A4359" s="914">
        <v>4354</v>
      </c>
      <c r="B4359" s="929">
        <f>'EstRev 6-11'!C259</f>
        <v>5000</v>
      </c>
      <c r="C4359" s="930">
        <f t="shared" si="185"/>
        <v>-646</v>
      </c>
      <c r="D4359" s="920"/>
      <c r="E4359" s="893" t="b">
        <f t="shared" ca="1" si="184"/>
        <v>1</v>
      </c>
      <c r="F4359" s="932">
        <f t="array" aca="1" ref="F4359" ca="1">IF(G4359&lt;&gt;"",INDIRECT("'"&amp;G4359&amp;"'!"&amp;H4359),"")</f>
        <v>5000</v>
      </c>
      <c r="G4359" s="560" t="s">
        <v>5635</v>
      </c>
      <c r="H4359" s="893" t="s">
        <v>5708</v>
      </c>
      <c r="I4359" s="920"/>
      <c r="J4359" s="920"/>
      <c r="K4359" s="920"/>
      <c r="L4359" s="920"/>
      <c r="M4359" s="920"/>
      <c r="N4359" s="920"/>
      <c r="S4359" s="919"/>
    </row>
    <row r="4360" spans="1:19" ht="12.75" customHeight="1" x14ac:dyDescent="0.15">
      <c r="A4360" s="914">
        <v>4355</v>
      </c>
      <c r="B4360" s="929">
        <f>'EstRev 6-11'!F259</f>
        <v>0</v>
      </c>
      <c r="C4360" s="930">
        <f t="shared" si="185"/>
        <v>4355</v>
      </c>
      <c r="D4360" s="920"/>
      <c r="E4360" s="893" t="b">
        <f t="shared" ca="1" si="184"/>
        <v>1</v>
      </c>
      <c r="F4360" s="932">
        <f t="array" aca="1" ref="F4360" ca="1">IF(G4360&lt;&gt;"",INDIRECT("'"&amp;G4360&amp;"'!"&amp;H4360),"")</f>
        <v>0</v>
      </c>
      <c r="G4360" s="560" t="s">
        <v>5635</v>
      </c>
      <c r="H4360" s="893" t="s">
        <v>5709</v>
      </c>
      <c r="I4360" s="920"/>
      <c r="J4360" s="920"/>
      <c r="K4360" s="920"/>
      <c r="L4360" s="920"/>
      <c r="M4360" s="920"/>
      <c r="N4360" s="920"/>
      <c r="S4360" s="919"/>
    </row>
    <row r="4361" spans="1:19" ht="12.75" customHeight="1" x14ac:dyDescent="0.15">
      <c r="A4361" s="914">
        <v>4356</v>
      </c>
      <c r="B4361" s="929">
        <f>'EstRev 6-11'!G259</f>
        <v>0</v>
      </c>
      <c r="C4361" s="930">
        <f t="shared" si="185"/>
        <v>4356</v>
      </c>
      <c r="D4361" s="920"/>
      <c r="E4361" s="893" t="b">
        <f t="shared" ca="1" si="184"/>
        <v>1</v>
      </c>
      <c r="F4361" s="932">
        <f t="array" aca="1" ref="F4361" ca="1">IF(G4361&lt;&gt;"",INDIRECT("'"&amp;G4361&amp;"'!"&amp;H4361),"")</f>
        <v>0</v>
      </c>
      <c r="G4361" s="560" t="s">
        <v>5635</v>
      </c>
      <c r="H4361" s="893" t="s">
        <v>5710</v>
      </c>
      <c r="I4361" s="920"/>
      <c r="J4361" s="920"/>
      <c r="K4361" s="920"/>
      <c r="L4361" s="920"/>
      <c r="M4361" s="920"/>
      <c r="N4361" s="920"/>
      <c r="S4361" s="919"/>
    </row>
    <row r="4362" spans="1:19" ht="12.75" customHeight="1" x14ac:dyDescent="0.15">
      <c r="A4362" s="914">
        <v>4357</v>
      </c>
      <c r="B4362" s="929">
        <f>'EstRev 6-11'!C262</f>
        <v>0</v>
      </c>
      <c r="C4362" s="930">
        <f t="shared" si="185"/>
        <v>4357</v>
      </c>
      <c r="D4362" s="920"/>
      <c r="E4362" s="893" t="b">
        <f t="shared" ca="1" si="184"/>
        <v>1</v>
      </c>
      <c r="F4362" s="932">
        <f t="array" aca="1" ref="F4362" ca="1">IF(G4362&lt;&gt;"",INDIRECT("'"&amp;G4362&amp;"'!"&amp;H4362),"")</f>
        <v>0</v>
      </c>
      <c r="G4362" s="560" t="s">
        <v>5635</v>
      </c>
      <c r="H4362" s="893" t="s">
        <v>5711</v>
      </c>
      <c r="I4362" s="920"/>
      <c r="J4362" s="920"/>
      <c r="K4362" s="920"/>
      <c r="L4362" s="920"/>
      <c r="M4362" s="920"/>
      <c r="N4362" s="920"/>
      <c r="S4362" s="919"/>
    </row>
    <row r="4363" spans="1:19" ht="12.75" customHeight="1" x14ac:dyDescent="0.15">
      <c r="A4363" s="914">
        <v>4358</v>
      </c>
      <c r="B4363" s="929">
        <f>'EstRev 6-11'!D262</f>
        <v>0</v>
      </c>
      <c r="C4363" s="930">
        <f t="shared" si="185"/>
        <v>4358</v>
      </c>
      <c r="D4363" s="920"/>
      <c r="E4363" s="893" t="b">
        <f t="shared" ca="1" si="184"/>
        <v>1</v>
      </c>
      <c r="F4363" s="932">
        <f t="array" aca="1" ref="F4363" ca="1">IF(G4363&lt;&gt;"",INDIRECT("'"&amp;G4363&amp;"'!"&amp;H4363),"")</f>
        <v>0</v>
      </c>
      <c r="G4363" s="560" t="s">
        <v>5635</v>
      </c>
      <c r="H4363" s="893" t="s">
        <v>5239</v>
      </c>
      <c r="I4363" s="920"/>
      <c r="J4363" s="920"/>
      <c r="K4363" s="920"/>
      <c r="L4363" s="920"/>
      <c r="M4363" s="920"/>
      <c r="N4363" s="920"/>
      <c r="S4363" s="919"/>
    </row>
    <row r="4364" spans="1:19" ht="12.75" customHeight="1" x14ac:dyDescent="0.15">
      <c r="A4364" s="914">
        <v>4359</v>
      </c>
      <c r="B4364" s="929">
        <f>'EstRev 6-11'!F262</f>
        <v>0</v>
      </c>
      <c r="C4364" s="930">
        <f t="shared" si="185"/>
        <v>4359</v>
      </c>
      <c r="D4364" s="920"/>
      <c r="E4364" s="893" t="b">
        <f t="shared" ca="1" si="184"/>
        <v>1</v>
      </c>
      <c r="F4364" s="932">
        <f t="array" aca="1" ref="F4364" ca="1">IF(G4364&lt;&gt;"",INDIRECT("'"&amp;G4364&amp;"'!"&amp;H4364),"")</f>
        <v>0</v>
      </c>
      <c r="G4364" s="560" t="s">
        <v>5635</v>
      </c>
      <c r="H4364" s="893" t="s">
        <v>5712</v>
      </c>
      <c r="I4364" s="920"/>
      <c r="J4364" s="920"/>
      <c r="K4364" s="920"/>
      <c r="L4364" s="920"/>
      <c r="M4364" s="920"/>
      <c r="N4364" s="920"/>
      <c r="S4364" s="919"/>
    </row>
    <row r="4365" spans="1:19" ht="12.75" customHeight="1" x14ac:dyDescent="0.15">
      <c r="A4365" s="914">
        <v>4360</v>
      </c>
      <c r="B4365" s="929">
        <f>'EstRev 6-11'!G262</f>
        <v>0</v>
      </c>
      <c r="C4365" s="930">
        <f t="shared" si="185"/>
        <v>4360</v>
      </c>
      <c r="D4365" s="920"/>
      <c r="E4365" s="893" t="b">
        <f t="shared" ca="1" si="184"/>
        <v>1</v>
      </c>
      <c r="F4365" s="932">
        <f t="array" aca="1" ref="F4365" ca="1">IF(G4365&lt;&gt;"",INDIRECT("'"&amp;G4365&amp;"'!"&amp;H4365),"")</f>
        <v>0</v>
      </c>
      <c r="G4365" s="560" t="s">
        <v>5635</v>
      </c>
      <c r="H4365" s="893" t="s">
        <v>5713</v>
      </c>
      <c r="I4365" s="920"/>
      <c r="J4365" s="920"/>
      <c r="K4365" s="920"/>
      <c r="L4365" s="920"/>
      <c r="M4365" s="920"/>
      <c r="N4365" s="920"/>
      <c r="S4365" s="919"/>
    </row>
    <row r="4366" spans="1:19" ht="12.75" customHeight="1" x14ac:dyDescent="0.15">
      <c r="A4366" s="935">
        <v>4361</v>
      </c>
      <c r="B4366" s="919"/>
      <c r="C4366" s="920"/>
      <c r="D4366" s="920" t="s">
        <v>4732</v>
      </c>
      <c r="E4366" s="893" t="b">
        <f t="shared" ca="1" si="184"/>
        <v>1</v>
      </c>
      <c r="F4366" s="893" t="str">
        <f t="array" aca="1" ref="F4366" ca="1">IF(G4366&lt;&gt;"",INDIRECT("'"&amp;G4366&amp;"'!"&amp;H4366),"")</f>
        <v/>
      </c>
      <c r="G4366" s="560"/>
      <c r="H4366" s="893"/>
      <c r="I4366" s="920"/>
      <c r="J4366" s="920"/>
      <c r="K4366" s="920"/>
      <c r="L4366" s="920"/>
      <c r="M4366" s="920"/>
      <c r="N4366" s="920"/>
      <c r="S4366" s="919"/>
    </row>
    <row r="4367" spans="1:19" ht="12.75" customHeight="1" x14ac:dyDescent="0.15">
      <c r="A4367" s="935">
        <v>4362</v>
      </c>
      <c r="B4367" s="919"/>
      <c r="C4367" s="920"/>
      <c r="D4367" s="920" t="s">
        <v>4732</v>
      </c>
      <c r="E4367" s="893" t="b">
        <f t="shared" ca="1" si="184"/>
        <v>1</v>
      </c>
      <c r="F4367" s="893" t="str">
        <f t="array" aca="1" ref="F4367" ca="1">IF(G4367&lt;&gt;"",INDIRECT("'"&amp;G4367&amp;"'!"&amp;H4367),"")</f>
        <v/>
      </c>
      <c r="G4367" s="560"/>
      <c r="H4367" s="893"/>
      <c r="I4367" s="920"/>
      <c r="J4367" s="920"/>
      <c r="K4367" s="920"/>
      <c r="L4367" s="920"/>
      <c r="M4367" s="920"/>
      <c r="N4367" s="920"/>
      <c r="S4367" s="919"/>
    </row>
    <row r="4368" spans="1:19" ht="12.75" customHeight="1" x14ac:dyDescent="0.15">
      <c r="A4368" s="935">
        <v>4363</v>
      </c>
      <c r="B4368" s="919"/>
      <c r="C4368" s="920"/>
      <c r="D4368" s="920" t="s">
        <v>4732</v>
      </c>
      <c r="E4368" s="893" t="b">
        <f t="shared" ca="1" si="184"/>
        <v>1</v>
      </c>
      <c r="F4368" s="893" t="str">
        <f t="array" aca="1" ref="F4368" ca="1">IF(G4368&lt;&gt;"",INDIRECT("'"&amp;G4368&amp;"'!"&amp;H4368),"")</f>
        <v/>
      </c>
      <c r="G4368" s="560"/>
      <c r="H4368" s="893"/>
      <c r="I4368" s="920"/>
      <c r="J4368" s="920"/>
      <c r="K4368" s="920"/>
      <c r="L4368" s="920"/>
      <c r="M4368" s="920"/>
      <c r="N4368" s="920"/>
      <c r="S4368" s="919"/>
    </row>
    <row r="4369" spans="1:19" ht="12.75" customHeight="1" x14ac:dyDescent="0.15">
      <c r="A4369" s="935">
        <v>4364</v>
      </c>
      <c r="B4369" s="919"/>
      <c r="C4369" s="920"/>
      <c r="D4369" s="920" t="s">
        <v>4732</v>
      </c>
      <c r="E4369" s="893" t="b">
        <f t="shared" ca="1" si="184"/>
        <v>1</v>
      </c>
      <c r="F4369" s="893" t="str">
        <f t="array" aca="1" ref="F4369" ca="1">IF(G4369&lt;&gt;"",INDIRECT("'"&amp;G4369&amp;"'!"&amp;H4369),"")</f>
        <v/>
      </c>
      <c r="G4369" s="560"/>
      <c r="H4369" s="893"/>
      <c r="I4369" s="920"/>
      <c r="J4369" s="920"/>
      <c r="K4369" s="920"/>
      <c r="L4369" s="920"/>
      <c r="M4369" s="920"/>
      <c r="N4369" s="920"/>
      <c r="S4369" s="919"/>
    </row>
    <row r="4370" spans="1:19" ht="12.75" customHeight="1" x14ac:dyDescent="0.15">
      <c r="A4370" s="935">
        <v>4365</v>
      </c>
      <c r="B4370" s="919"/>
      <c r="C4370" s="920"/>
      <c r="D4370" s="920" t="s">
        <v>4732</v>
      </c>
      <c r="E4370" s="893" t="b">
        <f t="shared" ca="1" si="184"/>
        <v>1</v>
      </c>
      <c r="F4370" s="893" t="str">
        <f t="array" aca="1" ref="F4370" ca="1">IF(G4370&lt;&gt;"",INDIRECT("'"&amp;G4370&amp;"'!"&amp;H4370),"")</f>
        <v/>
      </c>
      <c r="G4370" s="560"/>
      <c r="H4370" s="893"/>
      <c r="I4370" s="920"/>
      <c r="J4370" s="920"/>
      <c r="K4370" s="920"/>
      <c r="L4370" s="920"/>
      <c r="M4370" s="920"/>
      <c r="N4370" s="920"/>
      <c r="S4370" s="919"/>
    </row>
    <row r="4371" spans="1:19" ht="12.75" customHeight="1" x14ac:dyDescent="0.15">
      <c r="A4371" s="935">
        <v>4366</v>
      </c>
      <c r="B4371" s="919"/>
      <c r="C4371" s="920"/>
      <c r="D4371" s="920" t="s">
        <v>4732</v>
      </c>
      <c r="E4371" s="893" t="b">
        <f t="shared" ca="1" si="184"/>
        <v>1</v>
      </c>
      <c r="F4371" s="893" t="str">
        <f t="array" aca="1" ref="F4371" ca="1">IF(G4371&lt;&gt;"",INDIRECT("'"&amp;G4371&amp;"'!"&amp;H4371),"")</f>
        <v/>
      </c>
      <c r="G4371" s="560"/>
      <c r="H4371" s="893"/>
      <c r="I4371" s="920"/>
      <c r="J4371" s="920"/>
      <c r="K4371" s="920"/>
      <c r="L4371" s="920"/>
      <c r="M4371" s="920"/>
      <c r="N4371" s="920"/>
      <c r="S4371" s="919"/>
    </row>
    <row r="4372" spans="1:19" ht="12.75" customHeight="1" x14ac:dyDescent="0.15">
      <c r="A4372" s="935">
        <v>4367</v>
      </c>
      <c r="B4372" s="919"/>
      <c r="C4372" s="920"/>
      <c r="D4372" s="920" t="s">
        <v>4732</v>
      </c>
      <c r="E4372" s="893" t="b">
        <f t="shared" ca="1" si="184"/>
        <v>1</v>
      </c>
      <c r="F4372" s="893" t="str">
        <f t="array" aca="1" ref="F4372" ca="1">IF(G4372&lt;&gt;"",INDIRECT("'"&amp;G4372&amp;"'!"&amp;H4372),"")</f>
        <v/>
      </c>
      <c r="G4372" s="560"/>
      <c r="H4372" s="893"/>
      <c r="I4372" s="920"/>
      <c r="J4372" s="920"/>
      <c r="K4372" s="920"/>
      <c r="L4372" s="920"/>
      <c r="M4372" s="920"/>
      <c r="N4372" s="920"/>
      <c r="S4372" s="919"/>
    </row>
    <row r="4373" spans="1:19" ht="12.75" customHeight="1" x14ac:dyDescent="0.15">
      <c r="A4373" s="935">
        <v>4368</v>
      </c>
      <c r="B4373" s="919"/>
      <c r="C4373" s="920"/>
      <c r="D4373" s="920" t="s">
        <v>4732</v>
      </c>
      <c r="E4373" s="893" t="b">
        <f t="shared" ca="1" si="184"/>
        <v>1</v>
      </c>
      <c r="F4373" s="893" t="str">
        <f t="array" aca="1" ref="F4373" ca="1">IF(G4373&lt;&gt;"",INDIRECT("'"&amp;G4373&amp;"'!"&amp;H4373),"")</f>
        <v/>
      </c>
      <c r="G4373" s="560"/>
      <c r="H4373" s="893"/>
      <c r="I4373" s="920"/>
      <c r="J4373" s="920"/>
      <c r="K4373" s="920"/>
      <c r="L4373" s="920"/>
      <c r="M4373" s="920"/>
      <c r="N4373" s="920"/>
      <c r="S4373" s="919"/>
    </row>
    <row r="4374" spans="1:19" ht="12.75" customHeight="1" x14ac:dyDescent="0.15">
      <c r="A4374" s="935">
        <v>4369</v>
      </c>
      <c r="B4374" s="919"/>
      <c r="C4374" s="920"/>
      <c r="D4374" s="920" t="s">
        <v>4732</v>
      </c>
      <c r="E4374" s="893" t="b">
        <f t="shared" ca="1" si="184"/>
        <v>1</v>
      </c>
      <c r="F4374" s="893" t="str">
        <f t="array" aca="1" ref="F4374" ca="1">IF(G4374&lt;&gt;"",INDIRECT("'"&amp;G4374&amp;"'!"&amp;H4374),"")</f>
        <v/>
      </c>
      <c r="G4374" s="560"/>
      <c r="H4374" s="893"/>
      <c r="I4374" s="920"/>
      <c r="J4374" s="920"/>
      <c r="K4374" s="920"/>
      <c r="L4374" s="920"/>
      <c r="M4374" s="920"/>
      <c r="N4374" s="920"/>
      <c r="S4374" s="919"/>
    </row>
    <row r="4375" spans="1:19" ht="12.75" customHeight="1" x14ac:dyDescent="0.15">
      <c r="A4375" s="935">
        <v>4370</v>
      </c>
      <c r="B4375" s="919"/>
      <c r="C4375" s="920"/>
      <c r="D4375" s="920" t="s">
        <v>4732</v>
      </c>
      <c r="E4375" s="893" t="b">
        <f t="shared" ca="1" si="184"/>
        <v>1</v>
      </c>
      <c r="F4375" s="893" t="str">
        <f t="array" aca="1" ref="F4375" ca="1">IF(G4375&lt;&gt;"",INDIRECT("'"&amp;G4375&amp;"'!"&amp;H4375),"")</f>
        <v/>
      </c>
      <c r="G4375" s="560"/>
      <c r="H4375" s="893"/>
      <c r="I4375" s="920"/>
      <c r="J4375" s="920"/>
      <c r="K4375" s="920"/>
      <c r="L4375" s="920"/>
      <c r="M4375" s="920"/>
      <c r="N4375" s="920"/>
      <c r="S4375" s="919"/>
    </row>
    <row r="4376" spans="1:19" ht="12.75" customHeight="1" x14ac:dyDescent="0.15">
      <c r="A4376" s="935">
        <v>4371</v>
      </c>
      <c r="B4376" s="919"/>
      <c r="C4376" s="920"/>
      <c r="D4376" s="920" t="s">
        <v>4732</v>
      </c>
      <c r="E4376" s="893" t="b">
        <f t="shared" ca="1" si="184"/>
        <v>1</v>
      </c>
      <c r="F4376" s="893" t="str">
        <f t="array" aca="1" ref="F4376" ca="1">IF(G4376&lt;&gt;"",INDIRECT("'"&amp;G4376&amp;"'!"&amp;H4376),"")</f>
        <v/>
      </c>
      <c r="G4376" s="560"/>
      <c r="H4376" s="893"/>
      <c r="I4376" s="920"/>
      <c r="J4376" s="920"/>
      <c r="K4376" s="920"/>
      <c r="L4376" s="920"/>
      <c r="M4376" s="920"/>
      <c r="N4376" s="920"/>
      <c r="S4376" s="919"/>
    </row>
    <row r="4377" spans="1:19" ht="12.75" customHeight="1" x14ac:dyDescent="0.15">
      <c r="A4377" s="935">
        <v>4372</v>
      </c>
      <c r="B4377" s="919"/>
      <c r="C4377" s="920"/>
      <c r="D4377" s="920" t="s">
        <v>4732</v>
      </c>
      <c r="E4377" s="893" t="b">
        <f t="shared" ca="1" si="184"/>
        <v>1</v>
      </c>
      <c r="F4377" s="893" t="str">
        <f t="array" aca="1" ref="F4377" ca="1">IF(G4377&lt;&gt;"",INDIRECT("'"&amp;G4377&amp;"'!"&amp;H4377),"")</f>
        <v/>
      </c>
      <c r="G4377" s="560"/>
      <c r="H4377" s="893"/>
      <c r="I4377" s="920"/>
      <c r="J4377" s="920"/>
      <c r="K4377" s="920"/>
      <c r="L4377" s="920"/>
      <c r="M4377" s="920"/>
      <c r="N4377" s="920"/>
      <c r="S4377" s="919"/>
    </row>
    <row r="4378" spans="1:19" ht="12.75" customHeight="1" x14ac:dyDescent="0.15">
      <c r="A4378" s="914">
        <v>4373</v>
      </c>
      <c r="B4378" s="929">
        <f>'EstRev 6-11'!E271</f>
        <v>0</v>
      </c>
      <c r="C4378" s="930">
        <f t="shared" ref="C4378:C4379" si="186">A4378-B4378</f>
        <v>4373</v>
      </c>
      <c r="D4378" s="920"/>
      <c r="E4378" s="893" t="b">
        <f t="shared" ca="1" si="184"/>
        <v>1</v>
      </c>
      <c r="F4378" s="932">
        <f t="array" aca="1" ref="F4378" ca="1">IF(G4378&lt;&gt;"",INDIRECT("'"&amp;G4378&amp;"'!"&amp;H4378),"")</f>
        <v>0</v>
      </c>
      <c r="G4378" s="560" t="s">
        <v>5635</v>
      </c>
      <c r="H4378" s="893" t="s">
        <v>5714</v>
      </c>
      <c r="I4378" s="920"/>
      <c r="J4378" s="920"/>
      <c r="K4378" s="920"/>
      <c r="L4378" s="920"/>
      <c r="M4378" s="920"/>
      <c r="N4378" s="920"/>
      <c r="S4378" s="919"/>
    </row>
    <row r="4379" spans="1:19" ht="12.75" customHeight="1" x14ac:dyDescent="0.15">
      <c r="A4379" s="914">
        <v>4374</v>
      </c>
      <c r="B4379" s="929">
        <f>'EstRev 6-11'!I271</f>
        <v>0</v>
      </c>
      <c r="C4379" s="930">
        <f t="shared" si="186"/>
        <v>4374</v>
      </c>
      <c r="D4379" s="920"/>
      <c r="E4379" s="893" t="b">
        <f t="shared" ca="1" si="184"/>
        <v>1</v>
      </c>
      <c r="F4379" s="932">
        <f t="array" aca="1" ref="F4379" ca="1">IF(G4379&lt;&gt;"",INDIRECT("'"&amp;G4379&amp;"'!"&amp;H4379),"")</f>
        <v>0</v>
      </c>
      <c r="G4379" s="560" t="s">
        <v>5635</v>
      </c>
      <c r="H4379" s="893" t="s">
        <v>5715</v>
      </c>
      <c r="I4379" s="920"/>
      <c r="J4379" s="920"/>
      <c r="K4379" s="920"/>
      <c r="L4379" s="920"/>
      <c r="M4379" s="920"/>
      <c r="N4379" s="920"/>
      <c r="S4379" s="919"/>
    </row>
    <row r="4380" spans="1:19" ht="12.75" customHeight="1" x14ac:dyDescent="0.15">
      <c r="A4380" s="935">
        <v>4375</v>
      </c>
      <c r="B4380" s="919"/>
      <c r="C4380" s="920"/>
      <c r="D4380" s="920" t="s">
        <v>4732</v>
      </c>
      <c r="E4380" s="893" t="b">
        <f t="shared" ca="1" si="184"/>
        <v>1</v>
      </c>
      <c r="F4380" s="893" t="str">
        <f t="array" aca="1" ref="F4380" ca="1">IF(G4380&lt;&gt;"",INDIRECT("'"&amp;G4380&amp;"'!"&amp;H4380),"")</f>
        <v/>
      </c>
      <c r="G4380" s="560"/>
      <c r="H4380" s="893"/>
      <c r="I4380" s="920"/>
      <c r="J4380" s="920"/>
      <c r="K4380" s="920"/>
      <c r="L4380" s="920"/>
      <c r="M4380" s="920"/>
      <c r="N4380" s="920"/>
      <c r="S4380" s="919"/>
    </row>
    <row r="4381" spans="1:19" ht="12.75" customHeight="1" x14ac:dyDescent="0.15">
      <c r="A4381" s="935">
        <v>4376</v>
      </c>
      <c r="B4381" s="919"/>
      <c r="C4381" s="920"/>
      <c r="D4381" s="920"/>
      <c r="E4381" s="893" t="b">
        <f t="shared" ca="1" si="184"/>
        <v>1</v>
      </c>
      <c r="F4381" s="893" t="str">
        <f t="array" aca="1" ref="F4381" ca="1">IF(G4381&lt;&gt;"",INDIRECT("'"&amp;G4381&amp;"'!"&amp;H4381),"")</f>
        <v/>
      </c>
      <c r="G4381" s="560"/>
      <c r="H4381" s="893"/>
      <c r="I4381" s="920"/>
      <c r="J4381" s="920"/>
      <c r="K4381" s="920"/>
      <c r="L4381" s="920"/>
      <c r="M4381" s="920"/>
      <c r="N4381" s="920"/>
      <c r="S4381" s="919"/>
    </row>
    <row r="4382" spans="1:19" ht="12.75" customHeight="1" x14ac:dyDescent="0.15">
      <c r="A4382" s="935">
        <v>4377</v>
      </c>
      <c r="B4382" s="919"/>
      <c r="C4382" s="920"/>
      <c r="D4382" s="920" t="s">
        <v>4732</v>
      </c>
      <c r="E4382" s="893" t="b">
        <f t="shared" ca="1" si="184"/>
        <v>1</v>
      </c>
      <c r="F4382" s="893" t="str">
        <f t="array" aca="1" ref="F4382" ca="1">IF(G4382&lt;&gt;"",INDIRECT("'"&amp;G4382&amp;"'!"&amp;H4382),"")</f>
        <v/>
      </c>
      <c r="G4382" s="560"/>
      <c r="H4382" s="893"/>
      <c r="I4382" s="920"/>
      <c r="J4382" s="920"/>
      <c r="K4382" s="920"/>
      <c r="L4382" s="920"/>
      <c r="M4382" s="920"/>
      <c r="N4382" s="920"/>
      <c r="S4382" s="919"/>
    </row>
    <row r="4383" spans="1:19" ht="12.75" customHeight="1" x14ac:dyDescent="0.15">
      <c r="A4383" s="935">
        <v>4378</v>
      </c>
      <c r="B4383" s="919"/>
      <c r="C4383" s="920"/>
      <c r="D4383" s="920" t="s">
        <v>4732</v>
      </c>
      <c r="E4383" s="893" t="b">
        <f t="shared" ca="1" si="184"/>
        <v>1</v>
      </c>
      <c r="F4383" s="893" t="str">
        <f t="array" aca="1" ref="F4383" ca="1">IF(G4383&lt;&gt;"",INDIRECT("'"&amp;G4383&amp;"'!"&amp;H4383),"")</f>
        <v/>
      </c>
      <c r="G4383" s="560"/>
      <c r="H4383" s="893"/>
      <c r="I4383" s="920"/>
      <c r="J4383" s="920"/>
      <c r="K4383" s="920"/>
      <c r="L4383" s="920"/>
      <c r="M4383" s="920"/>
      <c r="N4383" s="920"/>
      <c r="S4383" s="919"/>
    </row>
    <row r="4384" spans="1:19" ht="12.75" customHeight="1" x14ac:dyDescent="0.15">
      <c r="A4384" s="935">
        <v>4379</v>
      </c>
      <c r="B4384" s="919"/>
      <c r="C4384" s="920"/>
      <c r="D4384" s="920" t="s">
        <v>4732</v>
      </c>
      <c r="E4384" s="893" t="b">
        <f t="shared" ca="1" si="184"/>
        <v>1</v>
      </c>
      <c r="F4384" s="893" t="str">
        <f t="array" aca="1" ref="F4384" ca="1">IF(G4384&lt;&gt;"",INDIRECT("'"&amp;G4384&amp;"'!"&amp;H4384),"")</f>
        <v/>
      </c>
      <c r="G4384" s="560"/>
      <c r="H4384" s="893"/>
      <c r="I4384" s="920"/>
      <c r="J4384" s="920"/>
      <c r="K4384" s="920"/>
      <c r="L4384" s="920"/>
      <c r="M4384" s="920"/>
      <c r="N4384" s="920"/>
      <c r="S4384" s="919"/>
    </row>
    <row r="4385" spans="1:19" ht="12.75" customHeight="1" x14ac:dyDescent="0.15">
      <c r="A4385" s="914">
        <v>4380</v>
      </c>
      <c r="B4385" s="929">
        <f>'EstRev 6-11'!H270</f>
        <v>0</v>
      </c>
      <c r="C4385" s="930">
        <f t="shared" ref="C4385:C4388" si="187">A4385-B4385</f>
        <v>4380</v>
      </c>
      <c r="D4385" s="920"/>
      <c r="E4385" s="893" t="b">
        <f t="shared" ca="1" si="184"/>
        <v>1</v>
      </c>
      <c r="F4385" s="932">
        <f t="array" aca="1" ref="F4385" ca="1">IF(G4385&lt;&gt;"",INDIRECT("'"&amp;G4385&amp;"'!"&amp;H4385),"")</f>
        <v>0</v>
      </c>
      <c r="G4385" s="560" t="s">
        <v>5635</v>
      </c>
      <c r="H4385" s="893" t="s">
        <v>5716</v>
      </c>
      <c r="I4385" s="920"/>
      <c r="J4385" s="920"/>
      <c r="K4385" s="920"/>
      <c r="L4385" s="920"/>
      <c r="M4385" s="920"/>
      <c r="N4385" s="920"/>
      <c r="S4385" s="919"/>
    </row>
    <row r="4386" spans="1:19" ht="12.75" customHeight="1" x14ac:dyDescent="0.15">
      <c r="A4386" s="914">
        <v>4381</v>
      </c>
      <c r="B4386" s="929">
        <f>'EstRev 6-11'!K270</f>
        <v>0</v>
      </c>
      <c r="C4386" s="930">
        <f t="shared" si="187"/>
        <v>4381</v>
      </c>
      <c r="D4386" s="920"/>
      <c r="E4386" s="893" t="b">
        <f t="shared" ca="1" si="184"/>
        <v>1</v>
      </c>
      <c r="F4386" s="932">
        <f t="array" aca="1" ref="F4386" ca="1">IF(G4386&lt;&gt;"",INDIRECT("'"&amp;G4386&amp;"'!"&amp;H4386),"")</f>
        <v>0</v>
      </c>
      <c r="G4386" s="560" t="s">
        <v>5635</v>
      </c>
      <c r="H4386" s="893" t="s">
        <v>5293</v>
      </c>
      <c r="I4386" s="920"/>
      <c r="J4386" s="920"/>
      <c r="K4386" s="920"/>
      <c r="L4386" s="920"/>
      <c r="M4386" s="920"/>
      <c r="N4386" s="920"/>
      <c r="S4386" s="919"/>
    </row>
    <row r="4387" spans="1:19" ht="12.75" customHeight="1" x14ac:dyDescent="0.15">
      <c r="A4387" s="914">
        <v>4382</v>
      </c>
      <c r="B4387" s="929">
        <f>'BudgetSum 2-4'!E8</f>
        <v>0</v>
      </c>
      <c r="C4387" s="930">
        <f t="shared" si="187"/>
        <v>4382</v>
      </c>
      <c r="D4387" s="920"/>
      <c r="E4387" s="893" t="b">
        <f t="shared" ca="1" si="184"/>
        <v>1</v>
      </c>
      <c r="F4387" s="932">
        <f t="array" aca="1" ref="F4387" ca="1">IF(G4387&lt;&gt;"",INDIRECT("'"&amp;G4387&amp;"'!"&amp;H4387),"")</f>
        <v>0</v>
      </c>
      <c r="G4387" s="560" t="s">
        <v>4690</v>
      </c>
      <c r="H4387" s="893" t="s">
        <v>5522</v>
      </c>
      <c r="I4387" s="920"/>
      <c r="J4387" s="920"/>
      <c r="K4387" s="920"/>
      <c r="L4387" s="920"/>
      <c r="M4387" s="920"/>
      <c r="N4387" s="920"/>
      <c r="S4387" s="919"/>
    </row>
    <row r="4388" spans="1:19" ht="12.75" customHeight="1" x14ac:dyDescent="0.15">
      <c r="A4388" s="914">
        <v>4383</v>
      </c>
      <c r="B4388" s="929">
        <f>'BudgetSum 2-4'!I8</f>
        <v>0</v>
      </c>
      <c r="C4388" s="930">
        <f t="shared" si="187"/>
        <v>4383</v>
      </c>
      <c r="D4388" s="920"/>
      <c r="E4388" s="893" t="b">
        <f t="shared" ca="1" si="184"/>
        <v>1</v>
      </c>
      <c r="F4388" s="932">
        <f t="array" aca="1" ref="F4388" ca="1">IF(G4388&lt;&gt;"",INDIRECT("'"&amp;G4388&amp;"'!"&amp;H4388),"")</f>
        <v>0</v>
      </c>
      <c r="G4388" s="560" t="s">
        <v>4690</v>
      </c>
      <c r="H4388" s="893" t="s">
        <v>5717</v>
      </c>
      <c r="I4388" s="920"/>
      <c r="J4388" s="920"/>
      <c r="K4388" s="920"/>
      <c r="L4388" s="920"/>
      <c r="M4388" s="920"/>
      <c r="N4388" s="920"/>
      <c r="S4388" s="919"/>
    </row>
    <row r="4389" spans="1:19" ht="12.75" customHeight="1" x14ac:dyDescent="0.15">
      <c r="A4389" s="935">
        <v>4384</v>
      </c>
      <c r="B4389" s="919"/>
      <c r="C4389" s="920"/>
      <c r="D4389" s="920" t="s">
        <v>4732</v>
      </c>
      <c r="E4389" s="893" t="b">
        <f t="shared" ca="1" si="184"/>
        <v>1</v>
      </c>
      <c r="F4389" s="893" t="str">
        <f t="array" aca="1" ref="F4389" ca="1">IF(G4389&lt;&gt;"",INDIRECT("'"&amp;G4389&amp;"'!"&amp;H4389),"")</f>
        <v/>
      </c>
      <c r="G4389" s="560"/>
      <c r="H4389" s="893"/>
      <c r="I4389" s="920"/>
      <c r="J4389" s="920"/>
      <c r="K4389" s="920"/>
      <c r="L4389" s="920"/>
      <c r="M4389" s="920"/>
      <c r="N4389" s="920"/>
      <c r="S4389" s="919"/>
    </row>
    <row r="4390" spans="1:19" ht="12.75" customHeight="1" x14ac:dyDescent="0.15">
      <c r="A4390" s="914">
        <v>4385</v>
      </c>
      <c r="B4390" s="929">
        <f>'EstRev 6-11'!D268</f>
        <v>0</v>
      </c>
      <c r="C4390" s="930">
        <f t="shared" ref="C4390:C4392" si="188">A4390-B4390</f>
        <v>4385</v>
      </c>
      <c r="D4390" s="920"/>
      <c r="E4390" s="893" t="b">
        <f t="shared" ca="1" si="184"/>
        <v>1</v>
      </c>
      <c r="F4390" s="932">
        <f t="array" aca="1" ref="F4390" ca="1">IF(G4390&lt;&gt;"",INDIRECT("'"&amp;G4390&amp;"'!"&amp;H4390),"")</f>
        <v>0</v>
      </c>
      <c r="G4390" s="560" t="s">
        <v>5635</v>
      </c>
      <c r="H4390" s="893" t="s">
        <v>5718</v>
      </c>
      <c r="I4390" s="920"/>
      <c r="J4390" s="920"/>
      <c r="K4390" s="920"/>
      <c r="L4390" s="920"/>
      <c r="M4390" s="920"/>
      <c r="N4390" s="920"/>
      <c r="S4390" s="919"/>
    </row>
    <row r="4391" spans="1:19" ht="12.75" customHeight="1" x14ac:dyDescent="0.15">
      <c r="A4391" s="914">
        <v>4386</v>
      </c>
      <c r="B4391" s="929">
        <f>'EstRev 6-11'!F268</f>
        <v>0</v>
      </c>
      <c r="C4391" s="930">
        <f t="shared" si="188"/>
        <v>4386</v>
      </c>
      <c r="D4391" s="920"/>
      <c r="E4391" s="893" t="b">
        <f t="shared" ca="1" si="184"/>
        <v>1</v>
      </c>
      <c r="F4391" s="932">
        <f t="array" aca="1" ref="F4391" ca="1">IF(G4391&lt;&gt;"",INDIRECT("'"&amp;G4391&amp;"'!"&amp;H4391),"")</f>
        <v>0</v>
      </c>
      <c r="G4391" s="560" t="s">
        <v>5635</v>
      </c>
      <c r="H4391" s="893" t="s">
        <v>5719</v>
      </c>
      <c r="I4391" s="920"/>
      <c r="J4391" s="920"/>
      <c r="K4391" s="920"/>
      <c r="L4391" s="920"/>
      <c r="M4391" s="920"/>
      <c r="N4391" s="920"/>
      <c r="S4391" s="919"/>
    </row>
    <row r="4392" spans="1:19" ht="12.75" customHeight="1" x14ac:dyDescent="0.15">
      <c r="A4392" s="914">
        <v>4387</v>
      </c>
      <c r="B4392" s="929">
        <f>'EstRev 6-11'!G268</f>
        <v>0</v>
      </c>
      <c r="C4392" s="930">
        <f t="shared" si="188"/>
        <v>4387</v>
      </c>
      <c r="D4392" s="920"/>
      <c r="E4392" s="893" t="b">
        <f t="shared" ca="1" si="184"/>
        <v>1</v>
      </c>
      <c r="F4392" s="932">
        <f t="array" aca="1" ref="F4392" ca="1">IF(G4392&lt;&gt;"",INDIRECT("'"&amp;G4392&amp;"'!"&amp;H4392),"")</f>
        <v>0</v>
      </c>
      <c r="G4392" s="560" t="s">
        <v>5635</v>
      </c>
      <c r="H4392" s="893" t="s">
        <v>5720</v>
      </c>
      <c r="I4392" s="920"/>
      <c r="J4392" s="920"/>
      <c r="K4392" s="920"/>
      <c r="L4392" s="920"/>
      <c r="M4392" s="920"/>
      <c r="N4392" s="920"/>
      <c r="S4392" s="919"/>
    </row>
    <row r="4393" spans="1:19" ht="12.75" customHeight="1" x14ac:dyDescent="0.15">
      <c r="A4393" s="935">
        <v>4388</v>
      </c>
      <c r="B4393" s="919"/>
      <c r="C4393" s="920"/>
      <c r="D4393" s="931"/>
      <c r="E4393" s="893" t="b">
        <f t="shared" ca="1" si="184"/>
        <v>1</v>
      </c>
      <c r="F4393" s="893" t="str">
        <f t="array" aca="1" ref="F4393" ca="1">IF(G4393&lt;&gt;"",INDIRECT("'"&amp;G4393&amp;"'!"&amp;H4393),"")</f>
        <v/>
      </c>
      <c r="G4393" s="560"/>
      <c r="H4393" s="893"/>
      <c r="I4393" s="931"/>
      <c r="J4393" s="931"/>
      <c r="K4393" s="931"/>
      <c r="L4393" s="920"/>
      <c r="M4393" s="920"/>
      <c r="N4393" s="920"/>
      <c r="S4393" s="919"/>
    </row>
    <row r="4394" spans="1:19" ht="12.75" customHeight="1" x14ac:dyDescent="0.15">
      <c r="A4394" s="935">
        <v>4389</v>
      </c>
      <c r="B4394" s="919"/>
      <c r="C4394" s="920"/>
      <c r="D4394" s="931"/>
      <c r="E4394" s="893" t="b">
        <f t="shared" ca="1" si="184"/>
        <v>1</v>
      </c>
      <c r="F4394" s="893" t="str">
        <f t="array" aca="1" ref="F4394" ca="1">IF(G4394&lt;&gt;"",INDIRECT("'"&amp;G4394&amp;"'!"&amp;H4394),"")</f>
        <v/>
      </c>
      <c r="G4394" s="560"/>
      <c r="H4394" s="893"/>
      <c r="I4394" s="931"/>
      <c r="J4394" s="931"/>
      <c r="K4394" s="931"/>
      <c r="L4394" s="920"/>
      <c r="M4394" s="920"/>
      <c r="N4394" s="920"/>
      <c r="S4394" s="919"/>
    </row>
    <row r="4395" spans="1:19" ht="12.75" customHeight="1" x14ac:dyDescent="0.15">
      <c r="A4395" s="935">
        <v>4390</v>
      </c>
      <c r="B4395" s="919"/>
      <c r="C4395" s="920"/>
      <c r="D4395" s="931"/>
      <c r="E4395" s="893" t="b">
        <f t="shared" ca="1" si="184"/>
        <v>1</v>
      </c>
      <c r="F4395" s="893" t="str">
        <f t="array" aca="1" ref="F4395" ca="1">IF(G4395&lt;&gt;"",INDIRECT("'"&amp;G4395&amp;"'!"&amp;H4395),"")</f>
        <v/>
      </c>
      <c r="G4395" s="560"/>
      <c r="H4395" s="893"/>
      <c r="I4395" s="931"/>
      <c r="J4395" s="931"/>
      <c r="K4395" s="931"/>
      <c r="L4395" s="920"/>
      <c r="M4395" s="920"/>
      <c r="N4395" s="920"/>
      <c r="S4395" s="919"/>
    </row>
    <row r="4396" spans="1:19" ht="12.75" customHeight="1" x14ac:dyDescent="0.15">
      <c r="A4396" s="935">
        <v>4391</v>
      </c>
      <c r="B4396" s="919"/>
      <c r="C4396" s="920"/>
      <c r="D4396" s="931"/>
      <c r="E4396" s="893" t="b">
        <f t="shared" ca="1" si="184"/>
        <v>1</v>
      </c>
      <c r="F4396" s="893" t="str">
        <f t="array" aca="1" ref="F4396" ca="1">IF(G4396&lt;&gt;"",INDIRECT("'"&amp;G4396&amp;"'!"&amp;H4396),"")</f>
        <v/>
      </c>
      <c r="G4396" s="560"/>
      <c r="H4396" s="893"/>
      <c r="I4396" s="931"/>
      <c r="J4396" s="931"/>
      <c r="K4396" s="931"/>
      <c r="L4396" s="920"/>
      <c r="M4396" s="920"/>
      <c r="N4396" s="920"/>
      <c r="S4396" s="919"/>
    </row>
    <row r="4397" spans="1:19" ht="12.75" customHeight="1" x14ac:dyDescent="0.15">
      <c r="A4397" s="935">
        <v>4392</v>
      </c>
      <c r="B4397" s="919"/>
      <c r="C4397" s="920"/>
      <c r="D4397" s="931"/>
      <c r="E4397" s="893" t="b">
        <f t="shared" ca="1" si="184"/>
        <v>1</v>
      </c>
      <c r="F4397" s="893" t="str">
        <f t="array" aca="1" ref="F4397" ca="1">IF(G4397&lt;&gt;"",INDIRECT("'"&amp;G4397&amp;"'!"&amp;H4397),"")</f>
        <v/>
      </c>
      <c r="G4397" s="560"/>
      <c r="H4397" s="893"/>
      <c r="I4397" s="931"/>
      <c r="J4397" s="931"/>
      <c r="K4397" s="931"/>
      <c r="L4397" s="920"/>
      <c r="M4397" s="920"/>
      <c r="N4397" s="920"/>
      <c r="S4397" s="919"/>
    </row>
    <row r="4398" spans="1:19" ht="12.75" customHeight="1" x14ac:dyDescent="0.15">
      <c r="A4398" s="935">
        <v>4393</v>
      </c>
      <c r="B4398" s="919"/>
      <c r="C4398" s="920"/>
      <c r="D4398" s="931"/>
      <c r="E4398" s="893" t="b">
        <f t="shared" ca="1" si="184"/>
        <v>1</v>
      </c>
      <c r="F4398" s="893" t="str">
        <f t="array" aca="1" ref="F4398" ca="1">IF(G4398&lt;&gt;"",INDIRECT("'"&amp;G4398&amp;"'!"&amp;H4398),"")</f>
        <v/>
      </c>
      <c r="G4398" s="560"/>
      <c r="H4398" s="893"/>
      <c r="I4398" s="931"/>
      <c r="J4398" s="931"/>
      <c r="K4398" s="931"/>
      <c r="L4398" s="920"/>
      <c r="M4398" s="920"/>
      <c r="N4398" s="920"/>
      <c r="S4398" s="919"/>
    </row>
    <row r="4399" spans="1:19" ht="12.75" customHeight="1" x14ac:dyDescent="0.15">
      <c r="A4399" s="935">
        <v>4394</v>
      </c>
      <c r="B4399" s="919"/>
      <c r="C4399" s="920"/>
      <c r="D4399" s="931"/>
      <c r="E4399" s="893" t="b">
        <f t="shared" ca="1" si="184"/>
        <v>1</v>
      </c>
      <c r="F4399" s="893" t="str">
        <f t="array" aca="1" ref="F4399" ca="1">IF(G4399&lt;&gt;"",INDIRECT("'"&amp;G4399&amp;"'!"&amp;H4399),"")</f>
        <v/>
      </c>
      <c r="G4399" s="560"/>
      <c r="H4399" s="893"/>
      <c r="I4399" s="931"/>
      <c r="J4399" s="931"/>
      <c r="K4399" s="931"/>
      <c r="L4399" s="920"/>
      <c r="M4399" s="920"/>
      <c r="N4399" s="920"/>
      <c r="S4399" s="919"/>
    </row>
    <row r="4400" spans="1:19" ht="12.75" customHeight="1" x14ac:dyDescent="0.15">
      <c r="A4400" s="935">
        <v>4395</v>
      </c>
      <c r="B4400" s="919"/>
      <c r="C4400" s="920"/>
      <c r="D4400" s="931"/>
      <c r="E4400" s="893" t="b">
        <f t="shared" ca="1" si="184"/>
        <v>1</v>
      </c>
      <c r="F4400" s="893" t="str">
        <f t="array" aca="1" ref="F4400" ca="1">IF(G4400&lt;&gt;"",INDIRECT("'"&amp;G4400&amp;"'!"&amp;H4400),"")</f>
        <v/>
      </c>
      <c r="G4400" s="560"/>
      <c r="H4400" s="893"/>
      <c r="I4400" s="931"/>
      <c r="J4400" s="931"/>
      <c r="K4400" s="931"/>
      <c r="L4400" s="920"/>
      <c r="M4400" s="920"/>
      <c r="N4400" s="920"/>
      <c r="S4400" s="919"/>
    </row>
    <row r="4401" spans="1:19" ht="12.75" customHeight="1" x14ac:dyDescent="0.15">
      <c r="A4401" s="935">
        <v>4396</v>
      </c>
      <c r="B4401" s="919"/>
      <c r="C4401" s="920"/>
      <c r="D4401" s="931"/>
      <c r="E4401" s="893" t="b">
        <f t="shared" ca="1" si="184"/>
        <v>1</v>
      </c>
      <c r="F4401" s="893" t="str">
        <f t="array" aca="1" ref="F4401" ca="1">IF(G4401&lt;&gt;"",INDIRECT("'"&amp;G4401&amp;"'!"&amp;H4401),"")</f>
        <v/>
      </c>
      <c r="G4401" s="560"/>
      <c r="H4401" s="893"/>
      <c r="I4401" s="931"/>
      <c r="J4401" s="931"/>
      <c r="K4401" s="931"/>
      <c r="L4401" s="920"/>
      <c r="M4401" s="920"/>
      <c r="N4401" s="920"/>
      <c r="S4401" s="919"/>
    </row>
    <row r="4402" spans="1:19" ht="12.75" customHeight="1" x14ac:dyDescent="0.15">
      <c r="A4402" s="935">
        <v>4397</v>
      </c>
      <c r="B4402" s="919"/>
      <c r="C4402" s="920"/>
      <c r="D4402" s="931"/>
      <c r="E4402" s="893" t="b">
        <f t="shared" ca="1" si="184"/>
        <v>1</v>
      </c>
      <c r="F4402" s="893" t="str">
        <f t="array" aca="1" ref="F4402" ca="1">IF(G4402&lt;&gt;"",INDIRECT("'"&amp;G4402&amp;"'!"&amp;H4402),"")</f>
        <v/>
      </c>
      <c r="G4402" s="560"/>
      <c r="H4402" s="893"/>
      <c r="I4402" s="931"/>
      <c r="J4402" s="931"/>
      <c r="K4402" s="931"/>
      <c r="L4402" s="920"/>
      <c r="M4402" s="920"/>
      <c r="N4402" s="920"/>
      <c r="S4402" s="919"/>
    </row>
    <row r="4403" spans="1:19" ht="12.75" customHeight="1" x14ac:dyDescent="0.15">
      <c r="A4403" s="935">
        <v>4398</v>
      </c>
      <c r="B4403" s="919"/>
      <c r="C4403" s="920"/>
      <c r="D4403" s="931"/>
      <c r="E4403" s="893" t="b">
        <f t="shared" ca="1" si="184"/>
        <v>1</v>
      </c>
      <c r="F4403" s="893" t="str">
        <f t="array" aca="1" ref="F4403" ca="1">IF(G4403&lt;&gt;"",INDIRECT("'"&amp;G4403&amp;"'!"&amp;H4403),"")</f>
        <v/>
      </c>
      <c r="G4403" s="560"/>
      <c r="H4403" s="893"/>
      <c r="I4403" s="931"/>
      <c r="J4403" s="931"/>
      <c r="K4403" s="931"/>
      <c r="L4403" s="920"/>
      <c r="M4403" s="920"/>
      <c r="N4403" s="920"/>
      <c r="S4403" s="919"/>
    </row>
    <row r="4404" spans="1:19" ht="12.75" customHeight="1" x14ac:dyDescent="0.15">
      <c r="A4404" s="935">
        <v>4399</v>
      </c>
      <c r="B4404" s="919"/>
      <c r="C4404" s="920"/>
      <c r="D4404" s="931"/>
      <c r="E4404" s="893" t="b">
        <f t="shared" ca="1" si="184"/>
        <v>1</v>
      </c>
      <c r="F4404" s="893" t="str">
        <f t="array" aca="1" ref="F4404" ca="1">IF(G4404&lt;&gt;"",INDIRECT("'"&amp;G4404&amp;"'!"&amp;H4404),"")</f>
        <v/>
      </c>
      <c r="G4404" s="560"/>
      <c r="H4404" s="893"/>
      <c r="I4404" s="931"/>
      <c r="J4404" s="931"/>
      <c r="K4404" s="931"/>
      <c r="L4404" s="920"/>
      <c r="M4404" s="920"/>
      <c r="N4404" s="920"/>
      <c r="S4404" s="919"/>
    </row>
    <row r="4405" spans="1:19" ht="12.75" customHeight="1" x14ac:dyDescent="0.15">
      <c r="A4405" s="935">
        <v>4400</v>
      </c>
      <c r="B4405" s="919"/>
      <c r="C4405" s="920"/>
      <c r="D4405" s="931"/>
      <c r="E4405" s="893" t="b">
        <f t="shared" ca="1" si="184"/>
        <v>1</v>
      </c>
      <c r="F4405" s="893" t="str">
        <f t="array" aca="1" ref="F4405" ca="1">IF(G4405&lt;&gt;"",INDIRECT("'"&amp;G4405&amp;"'!"&amp;H4405),"")</f>
        <v/>
      </c>
      <c r="G4405" s="560"/>
      <c r="H4405" s="893"/>
      <c r="I4405" s="931"/>
      <c r="J4405" s="931"/>
      <c r="K4405" s="931"/>
      <c r="L4405" s="920"/>
      <c r="M4405" s="920"/>
      <c r="N4405" s="920"/>
      <c r="S4405" s="919"/>
    </row>
    <row r="4406" spans="1:19" ht="12.75" customHeight="1" x14ac:dyDescent="0.15">
      <c r="A4406" s="935">
        <v>4401</v>
      </c>
      <c r="B4406" s="919"/>
      <c r="C4406" s="920"/>
      <c r="D4406" s="931"/>
      <c r="E4406" s="893" t="b">
        <f t="shared" ca="1" si="184"/>
        <v>1</v>
      </c>
      <c r="F4406" s="893" t="str">
        <f t="array" aca="1" ref="F4406" ca="1">IF(G4406&lt;&gt;"",INDIRECT("'"&amp;G4406&amp;"'!"&amp;H4406),"")</f>
        <v/>
      </c>
      <c r="G4406" s="560"/>
      <c r="H4406" s="893"/>
      <c r="I4406" s="931"/>
      <c r="J4406" s="931"/>
      <c r="K4406" s="931"/>
      <c r="L4406" s="920"/>
      <c r="M4406" s="920"/>
      <c r="N4406" s="920"/>
      <c r="S4406" s="919"/>
    </row>
    <row r="4407" spans="1:19" ht="12.75" customHeight="1" x14ac:dyDescent="0.15">
      <c r="A4407" s="935">
        <v>4402</v>
      </c>
      <c r="B4407" s="919"/>
      <c r="C4407" s="920"/>
      <c r="D4407" s="931"/>
      <c r="E4407" s="893" t="b">
        <f t="shared" ca="1" si="184"/>
        <v>1</v>
      </c>
      <c r="F4407" s="893" t="str">
        <f t="array" aca="1" ref="F4407" ca="1">IF(G4407&lt;&gt;"",INDIRECT("'"&amp;G4407&amp;"'!"&amp;H4407),"")</f>
        <v/>
      </c>
      <c r="G4407" s="560"/>
      <c r="H4407" s="893"/>
      <c r="I4407" s="931"/>
      <c r="J4407" s="931"/>
      <c r="K4407" s="931"/>
      <c r="L4407" s="920"/>
      <c r="M4407" s="920"/>
      <c r="N4407" s="920"/>
      <c r="S4407" s="919"/>
    </row>
    <row r="4408" spans="1:19" ht="12.75" customHeight="1" x14ac:dyDescent="0.15">
      <c r="A4408" s="935">
        <v>4403</v>
      </c>
      <c r="B4408" s="919"/>
      <c r="C4408" s="920"/>
      <c r="D4408" s="931"/>
      <c r="E4408" s="893" t="b">
        <f t="shared" ca="1" si="184"/>
        <v>1</v>
      </c>
      <c r="F4408" s="893" t="str">
        <f t="array" aca="1" ref="F4408" ca="1">IF(G4408&lt;&gt;"",INDIRECT("'"&amp;G4408&amp;"'!"&amp;H4408),"")</f>
        <v/>
      </c>
      <c r="G4408" s="560"/>
      <c r="H4408" s="893"/>
      <c r="I4408" s="931"/>
      <c r="J4408" s="931"/>
      <c r="K4408" s="931"/>
      <c r="L4408" s="920"/>
      <c r="M4408" s="920"/>
      <c r="N4408" s="920"/>
      <c r="S4408" s="919"/>
    </row>
    <row r="4409" spans="1:19" ht="12.75" customHeight="1" x14ac:dyDescent="0.15">
      <c r="A4409" s="935">
        <v>4404</v>
      </c>
      <c r="B4409" s="919"/>
      <c r="C4409" s="920"/>
      <c r="D4409" s="931"/>
      <c r="E4409" s="893" t="b">
        <f t="shared" ca="1" si="184"/>
        <v>1</v>
      </c>
      <c r="F4409" s="893" t="str">
        <f t="array" aca="1" ref="F4409" ca="1">IF(G4409&lt;&gt;"",INDIRECT("'"&amp;G4409&amp;"'!"&amp;H4409),"")</f>
        <v/>
      </c>
      <c r="G4409" s="560"/>
      <c r="H4409" s="893"/>
      <c r="I4409" s="931"/>
      <c r="J4409" s="931"/>
      <c r="K4409" s="931"/>
      <c r="L4409" s="920"/>
      <c r="M4409" s="920"/>
      <c r="N4409" s="920"/>
      <c r="S4409" s="919"/>
    </row>
    <row r="4410" spans="1:19" ht="12.75" customHeight="1" x14ac:dyDescent="0.15">
      <c r="A4410" s="935">
        <v>4405</v>
      </c>
      <c r="B4410" s="919"/>
      <c r="C4410" s="920"/>
      <c r="D4410" s="931"/>
      <c r="E4410" s="893" t="b">
        <f t="shared" ca="1" si="184"/>
        <v>1</v>
      </c>
      <c r="F4410" s="893" t="str">
        <f t="array" aca="1" ref="F4410" ca="1">IF(G4410&lt;&gt;"",INDIRECT("'"&amp;G4410&amp;"'!"&amp;H4410),"")</f>
        <v/>
      </c>
      <c r="G4410" s="560"/>
      <c r="H4410" s="893"/>
      <c r="I4410" s="931"/>
      <c r="J4410" s="931"/>
      <c r="K4410" s="931"/>
      <c r="L4410" s="920"/>
      <c r="M4410" s="920"/>
      <c r="N4410" s="920"/>
      <c r="S4410" s="919"/>
    </row>
    <row r="4411" spans="1:19" ht="12.75" customHeight="1" x14ac:dyDescent="0.15">
      <c r="A4411" s="935">
        <v>4406</v>
      </c>
      <c r="B4411" s="919"/>
      <c r="C4411" s="920"/>
      <c r="D4411" s="931"/>
      <c r="E4411" s="893" t="b">
        <f t="shared" ca="1" si="184"/>
        <v>1</v>
      </c>
      <c r="F4411" s="893" t="str">
        <f t="array" aca="1" ref="F4411" ca="1">IF(G4411&lt;&gt;"",INDIRECT("'"&amp;G4411&amp;"'!"&amp;H4411),"")</f>
        <v/>
      </c>
      <c r="G4411" s="560"/>
      <c r="H4411" s="893"/>
      <c r="I4411" s="931"/>
      <c r="J4411" s="931"/>
      <c r="K4411" s="931"/>
      <c r="L4411" s="920"/>
      <c r="M4411" s="920"/>
      <c r="N4411" s="920"/>
      <c r="S4411" s="919"/>
    </row>
    <row r="4412" spans="1:19" ht="12.75" customHeight="1" x14ac:dyDescent="0.15">
      <c r="A4412" s="935">
        <v>4407</v>
      </c>
      <c r="B4412" s="919"/>
      <c r="C4412" s="920"/>
      <c r="D4412" s="931"/>
      <c r="E4412" s="893" t="b">
        <f t="shared" ca="1" si="184"/>
        <v>1</v>
      </c>
      <c r="F4412" s="893" t="str">
        <f t="array" aca="1" ref="F4412" ca="1">IF(G4412&lt;&gt;"",INDIRECT("'"&amp;G4412&amp;"'!"&amp;H4412),"")</f>
        <v/>
      </c>
      <c r="G4412" s="560"/>
      <c r="H4412" s="893"/>
      <c r="I4412" s="931"/>
      <c r="J4412" s="931"/>
      <c r="K4412" s="931"/>
      <c r="L4412" s="920"/>
      <c r="M4412" s="920"/>
      <c r="N4412" s="920"/>
      <c r="S4412" s="919"/>
    </row>
    <row r="4413" spans="1:19" ht="12.75" customHeight="1" x14ac:dyDescent="0.15">
      <c r="A4413" s="935">
        <v>4408</v>
      </c>
      <c r="B4413" s="919"/>
      <c r="C4413" s="920"/>
      <c r="D4413" s="931"/>
      <c r="E4413" s="893" t="b">
        <f t="shared" ca="1" si="184"/>
        <v>1</v>
      </c>
      <c r="F4413" s="893" t="str">
        <f t="array" aca="1" ref="F4413" ca="1">IF(G4413&lt;&gt;"",INDIRECT("'"&amp;G4413&amp;"'!"&amp;H4413),"")</f>
        <v/>
      </c>
      <c r="G4413" s="560"/>
      <c r="H4413" s="893"/>
      <c r="I4413" s="931"/>
      <c r="J4413" s="931"/>
      <c r="K4413" s="931"/>
      <c r="L4413" s="920"/>
      <c r="M4413" s="920"/>
      <c r="N4413" s="920"/>
      <c r="S4413" s="919"/>
    </row>
    <row r="4414" spans="1:19" ht="12.75" customHeight="1" x14ac:dyDescent="0.15">
      <c r="A4414" s="935">
        <v>4409</v>
      </c>
      <c r="B4414" s="919"/>
      <c r="C4414" s="920"/>
      <c r="D4414" s="931"/>
      <c r="E4414" s="893" t="b">
        <f t="shared" ca="1" si="184"/>
        <v>1</v>
      </c>
      <c r="F4414" s="893" t="str">
        <f t="array" aca="1" ref="F4414" ca="1">IF(G4414&lt;&gt;"",INDIRECT("'"&amp;G4414&amp;"'!"&amp;H4414),"")</f>
        <v/>
      </c>
      <c r="G4414" s="560"/>
      <c r="H4414" s="893"/>
      <c r="I4414" s="931"/>
      <c r="J4414" s="931"/>
      <c r="K4414" s="931"/>
      <c r="L4414" s="920"/>
      <c r="M4414" s="920"/>
      <c r="N4414" s="920"/>
      <c r="S4414" s="919"/>
    </row>
    <row r="4415" spans="1:19" ht="12.75" customHeight="1" x14ac:dyDescent="0.15">
      <c r="A4415" s="935">
        <v>4410</v>
      </c>
      <c r="B4415" s="919"/>
      <c r="C4415" s="920"/>
      <c r="D4415" s="931"/>
      <c r="E4415" s="893" t="b">
        <f t="shared" ca="1" si="184"/>
        <v>1</v>
      </c>
      <c r="F4415" s="893" t="str">
        <f t="array" aca="1" ref="F4415" ca="1">IF(G4415&lt;&gt;"",INDIRECT("'"&amp;G4415&amp;"'!"&amp;H4415),"")</f>
        <v/>
      </c>
      <c r="G4415" s="560"/>
      <c r="H4415" s="893"/>
      <c r="I4415" s="931"/>
      <c r="J4415" s="931"/>
      <c r="K4415" s="931"/>
      <c r="L4415" s="920"/>
      <c r="M4415" s="920"/>
      <c r="N4415" s="920"/>
      <c r="S4415" s="919"/>
    </row>
    <row r="4416" spans="1:19" ht="12.75" customHeight="1" x14ac:dyDescent="0.15">
      <c r="A4416" s="935">
        <v>4411</v>
      </c>
      <c r="B4416" s="919"/>
      <c r="C4416" s="920"/>
      <c r="D4416" s="931"/>
      <c r="E4416" s="893" t="b">
        <f t="shared" ca="1" si="184"/>
        <v>1</v>
      </c>
      <c r="F4416" s="893" t="str">
        <f t="array" aca="1" ref="F4416" ca="1">IF(G4416&lt;&gt;"",INDIRECT("'"&amp;G4416&amp;"'!"&amp;H4416),"")</f>
        <v/>
      </c>
      <c r="G4416" s="560"/>
      <c r="H4416" s="893"/>
      <c r="I4416" s="931"/>
      <c r="J4416" s="931"/>
      <c r="K4416" s="931"/>
      <c r="L4416" s="920"/>
      <c r="M4416" s="920"/>
      <c r="N4416" s="920"/>
      <c r="S4416" s="919"/>
    </row>
    <row r="4417" spans="1:19" ht="12.75" customHeight="1" x14ac:dyDescent="0.15">
      <c r="A4417" s="935">
        <v>4412</v>
      </c>
      <c r="B4417" s="919"/>
      <c r="C4417" s="920"/>
      <c r="D4417" s="931"/>
      <c r="E4417" s="893" t="b">
        <f t="shared" ca="1" si="184"/>
        <v>1</v>
      </c>
      <c r="F4417" s="893" t="str">
        <f t="array" aca="1" ref="F4417" ca="1">IF(G4417&lt;&gt;"",INDIRECT("'"&amp;G4417&amp;"'!"&amp;H4417),"")</f>
        <v/>
      </c>
      <c r="G4417" s="560"/>
      <c r="H4417" s="893"/>
      <c r="I4417" s="931"/>
      <c r="J4417" s="931"/>
      <c r="K4417" s="931"/>
      <c r="L4417" s="920"/>
      <c r="M4417" s="920"/>
      <c r="N4417" s="920"/>
      <c r="S4417" s="919"/>
    </row>
    <row r="4418" spans="1:19" ht="12.75" customHeight="1" x14ac:dyDescent="0.15">
      <c r="A4418" s="935">
        <v>4413</v>
      </c>
      <c r="B4418" s="919"/>
      <c r="C4418" s="920"/>
      <c r="D4418" s="931"/>
      <c r="E4418" s="893" t="b">
        <f t="shared" ca="1" si="184"/>
        <v>1</v>
      </c>
      <c r="F4418" s="893" t="str">
        <f t="array" aca="1" ref="F4418" ca="1">IF(G4418&lt;&gt;"",INDIRECT("'"&amp;G4418&amp;"'!"&amp;H4418),"")</f>
        <v/>
      </c>
      <c r="G4418" s="560"/>
      <c r="H4418" s="893"/>
      <c r="I4418" s="931"/>
      <c r="J4418" s="931"/>
      <c r="K4418" s="931"/>
      <c r="L4418" s="920"/>
      <c r="M4418" s="920"/>
      <c r="N4418" s="920"/>
      <c r="S4418" s="919"/>
    </row>
    <row r="4419" spans="1:19" ht="12.75" customHeight="1" x14ac:dyDescent="0.15">
      <c r="A4419" s="935">
        <v>4414</v>
      </c>
      <c r="B4419" s="919"/>
      <c r="C4419" s="920"/>
      <c r="D4419" s="931"/>
      <c r="E4419" s="893" t="b">
        <f t="shared" ca="1" si="184"/>
        <v>1</v>
      </c>
      <c r="F4419" s="893" t="str">
        <f t="array" aca="1" ref="F4419" ca="1">IF(G4419&lt;&gt;"",INDIRECT("'"&amp;G4419&amp;"'!"&amp;H4419),"")</f>
        <v/>
      </c>
      <c r="G4419" s="560"/>
      <c r="H4419" s="893"/>
      <c r="I4419" s="931"/>
      <c r="J4419" s="931"/>
      <c r="K4419" s="931"/>
      <c r="L4419" s="920"/>
      <c r="M4419" s="920"/>
      <c r="N4419" s="920"/>
      <c r="S4419" s="919"/>
    </row>
    <row r="4420" spans="1:19" ht="12.75" customHeight="1" x14ac:dyDescent="0.15">
      <c r="A4420" s="935">
        <v>4415</v>
      </c>
      <c r="B4420" s="919"/>
      <c r="C4420" s="920"/>
      <c r="D4420" s="931"/>
      <c r="E4420" s="893" t="b">
        <f t="shared" ca="1" si="184"/>
        <v>1</v>
      </c>
      <c r="F4420" s="893" t="str">
        <f t="array" aca="1" ref="F4420" ca="1">IF(G4420&lt;&gt;"",INDIRECT("'"&amp;G4420&amp;"'!"&amp;H4420),"")</f>
        <v/>
      </c>
      <c r="G4420" s="560"/>
      <c r="H4420" s="893"/>
      <c r="I4420" s="931"/>
      <c r="J4420" s="931"/>
      <c r="K4420" s="931"/>
      <c r="L4420" s="920"/>
      <c r="M4420" s="920"/>
      <c r="N4420" s="920"/>
      <c r="S4420" s="919"/>
    </row>
    <row r="4421" spans="1:19" ht="12.75" customHeight="1" x14ac:dyDescent="0.15">
      <c r="A4421" s="935">
        <v>4416</v>
      </c>
      <c r="B4421" s="919"/>
      <c r="C4421" s="920"/>
      <c r="D4421" s="931"/>
      <c r="E4421" s="893" t="b">
        <f t="shared" ca="1" si="184"/>
        <v>1</v>
      </c>
      <c r="F4421" s="893" t="str">
        <f t="array" aca="1" ref="F4421" ca="1">IF(G4421&lt;&gt;"",INDIRECT("'"&amp;G4421&amp;"'!"&amp;H4421),"")</f>
        <v/>
      </c>
      <c r="G4421" s="560"/>
      <c r="H4421" s="893"/>
      <c r="I4421" s="931"/>
      <c r="J4421" s="931"/>
      <c r="K4421" s="931"/>
      <c r="L4421" s="920"/>
      <c r="M4421" s="920"/>
      <c r="N4421" s="920"/>
      <c r="S4421" s="919"/>
    </row>
    <row r="4422" spans="1:19" ht="12.75" customHeight="1" x14ac:dyDescent="0.15">
      <c r="A4422" s="935">
        <v>4417</v>
      </c>
      <c r="B4422" s="919"/>
      <c r="C4422" s="920"/>
      <c r="D4422" s="931"/>
      <c r="E4422" s="893" t="b">
        <f t="shared" ca="1" si="184"/>
        <v>1</v>
      </c>
      <c r="F4422" s="893" t="str">
        <f t="array" aca="1" ref="F4422" ca="1">IF(G4422&lt;&gt;"",INDIRECT("'"&amp;G4422&amp;"'!"&amp;H4422),"")</f>
        <v/>
      </c>
      <c r="G4422" s="560"/>
      <c r="H4422" s="893"/>
      <c r="I4422" s="931"/>
      <c r="J4422" s="931"/>
      <c r="K4422" s="931"/>
      <c r="L4422" s="920"/>
      <c r="M4422" s="920"/>
      <c r="N4422" s="920"/>
      <c r="S4422" s="919"/>
    </row>
    <row r="4423" spans="1:19" ht="12.75" customHeight="1" x14ac:dyDescent="0.15">
      <c r="A4423" s="935">
        <v>4418</v>
      </c>
      <c r="B4423" s="919"/>
      <c r="C4423" s="920"/>
      <c r="D4423" s="931"/>
      <c r="E4423" s="893" t="b">
        <f t="shared" ca="1" si="184"/>
        <v>1</v>
      </c>
      <c r="F4423" s="893" t="str">
        <f t="array" aca="1" ref="F4423" ca="1">IF(G4423&lt;&gt;"",INDIRECT("'"&amp;G4423&amp;"'!"&amp;H4423),"")</f>
        <v/>
      </c>
      <c r="G4423" s="560"/>
      <c r="H4423" s="893"/>
      <c r="I4423" s="931"/>
      <c r="J4423" s="931"/>
      <c r="K4423" s="931"/>
      <c r="L4423" s="920"/>
      <c r="M4423" s="920"/>
      <c r="N4423" s="920"/>
      <c r="S4423" s="919"/>
    </row>
    <row r="4424" spans="1:19" ht="12.75" customHeight="1" x14ac:dyDescent="0.15">
      <c r="A4424" s="935">
        <v>4419</v>
      </c>
      <c r="B4424" s="919"/>
      <c r="C4424" s="920"/>
      <c r="D4424" s="931"/>
      <c r="E4424" s="893" t="b">
        <f t="shared" ca="1" si="184"/>
        <v>1</v>
      </c>
      <c r="F4424" s="893" t="str">
        <f t="array" aca="1" ref="F4424" ca="1">IF(G4424&lt;&gt;"",INDIRECT("'"&amp;G4424&amp;"'!"&amp;H4424),"")</f>
        <v/>
      </c>
      <c r="G4424" s="560"/>
      <c r="H4424" s="893"/>
      <c r="I4424" s="931"/>
      <c r="J4424" s="931"/>
      <c r="K4424" s="931"/>
      <c r="L4424" s="920"/>
      <c r="M4424" s="920"/>
      <c r="N4424" s="920"/>
      <c r="S4424" s="919"/>
    </row>
    <row r="4425" spans="1:19" ht="12.75" customHeight="1" x14ac:dyDescent="0.15">
      <c r="A4425" s="935">
        <v>4420</v>
      </c>
      <c r="B4425" s="919"/>
      <c r="C4425" s="920"/>
      <c r="D4425" s="931"/>
      <c r="E4425" s="893" t="b">
        <f t="shared" ca="1" si="184"/>
        <v>1</v>
      </c>
      <c r="F4425" s="893" t="str">
        <f t="array" aca="1" ref="F4425" ca="1">IF(G4425&lt;&gt;"",INDIRECT("'"&amp;G4425&amp;"'!"&amp;H4425),"")</f>
        <v/>
      </c>
      <c r="G4425" s="560"/>
      <c r="H4425" s="893"/>
      <c r="I4425" s="931"/>
      <c r="J4425" s="931"/>
      <c r="K4425" s="931"/>
      <c r="L4425" s="920"/>
      <c r="M4425" s="920"/>
      <c r="N4425" s="920"/>
      <c r="S4425" s="919"/>
    </row>
    <row r="4426" spans="1:19" ht="12.75" customHeight="1" x14ac:dyDescent="0.15">
      <c r="A4426" s="935">
        <v>4421</v>
      </c>
      <c r="B4426" s="919"/>
      <c r="C4426" s="920"/>
      <c r="D4426" s="931"/>
      <c r="E4426" s="893" t="b">
        <f t="shared" ca="1" si="184"/>
        <v>1</v>
      </c>
      <c r="F4426" s="893" t="str">
        <f t="array" aca="1" ref="F4426" ca="1">IF(G4426&lt;&gt;"",INDIRECT("'"&amp;G4426&amp;"'!"&amp;H4426),"")</f>
        <v/>
      </c>
      <c r="G4426" s="560"/>
      <c r="H4426" s="893"/>
      <c r="I4426" s="931"/>
      <c r="J4426" s="931"/>
      <c r="K4426" s="931"/>
      <c r="L4426" s="920"/>
      <c r="M4426" s="920"/>
      <c r="N4426" s="920"/>
      <c r="S4426" s="919"/>
    </row>
    <row r="4427" spans="1:19" ht="12.75" customHeight="1" x14ac:dyDescent="0.15">
      <c r="A4427" s="935">
        <v>4422</v>
      </c>
      <c r="B4427" s="919"/>
      <c r="C4427" s="920"/>
      <c r="D4427" s="931"/>
      <c r="E4427" s="893" t="b">
        <f t="shared" ca="1" si="184"/>
        <v>1</v>
      </c>
      <c r="F4427" s="893" t="str">
        <f t="array" aca="1" ref="F4427" ca="1">IF(G4427&lt;&gt;"",INDIRECT("'"&amp;G4427&amp;"'!"&amp;H4427),"")</f>
        <v/>
      </c>
      <c r="G4427" s="560"/>
      <c r="H4427" s="893"/>
      <c r="I4427" s="931"/>
      <c r="J4427" s="931"/>
      <c r="K4427" s="931"/>
      <c r="L4427" s="920"/>
      <c r="M4427" s="920"/>
      <c r="N4427" s="920"/>
      <c r="S4427" s="919"/>
    </row>
    <row r="4428" spans="1:19" ht="12.75" customHeight="1" x14ac:dyDescent="0.15">
      <c r="A4428" s="935">
        <v>4423</v>
      </c>
      <c r="B4428" s="919"/>
      <c r="C4428" s="920"/>
      <c r="D4428" s="931"/>
      <c r="E4428" s="893" t="b">
        <f t="shared" ca="1" si="184"/>
        <v>1</v>
      </c>
      <c r="F4428" s="893" t="str">
        <f t="array" aca="1" ref="F4428" ca="1">IF(G4428&lt;&gt;"",INDIRECT("'"&amp;G4428&amp;"'!"&amp;H4428),"")</f>
        <v/>
      </c>
      <c r="G4428" s="560"/>
      <c r="H4428" s="893"/>
      <c r="I4428" s="931"/>
      <c r="J4428" s="931"/>
      <c r="K4428" s="931"/>
      <c r="L4428" s="920"/>
      <c r="M4428" s="920"/>
      <c r="N4428" s="920"/>
      <c r="S4428" s="919"/>
    </row>
    <row r="4429" spans="1:19" ht="12.75" customHeight="1" x14ac:dyDescent="0.15">
      <c r="A4429" s="935">
        <v>4424</v>
      </c>
      <c r="B4429" s="919"/>
      <c r="C4429" s="920"/>
      <c r="D4429" s="931"/>
      <c r="E4429" s="893" t="b">
        <f t="shared" ca="1" si="184"/>
        <v>1</v>
      </c>
      <c r="F4429" s="893" t="str">
        <f t="array" aca="1" ref="F4429" ca="1">IF(G4429&lt;&gt;"",INDIRECT("'"&amp;G4429&amp;"'!"&amp;H4429),"")</f>
        <v/>
      </c>
      <c r="G4429" s="560"/>
      <c r="H4429" s="893"/>
      <c r="I4429" s="931"/>
      <c r="J4429" s="931"/>
      <c r="K4429" s="931"/>
      <c r="L4429" s="920"/>
      <c r="M4429" s="920"/>
      <c r="N4429" s="920"/>
      <c r="S4429" s="919"/>
    </row>
    <row r="4430" spans="1:19" ht="12.75" customHeight="1" x14ac:dyDescent="0.15">
      <c r="A4430" s="935">
        <v>4425</v>
      </c>
      <c r="B4430" s="919"/>
      <c r="C4430" s="920"/>
      <c r="D4430" s="931"/>
      <c r="E4430" s="893" t="b">
        <f t="shared" ca="1" si="184"/>
        <v>1</v>
      </c>
      <c r="F4430" s="893" t="str">
        <f t="array" aca="1" ref="F4430" ca="1">IF(G4430&lt;&gt;"",INDIRECT("'"&amp;G4430&amp;"'!"&amp;H4430),"")</f>
        <v/>
      </c>
      <c r="G4430" s="560"/>
      <c r="H4430" s="893"/>
      <c r="I4430" s="931"/>
      <c r="J4430" s="931"/>
      <c r="K4430" s="931"/>
      <c r="L4430" s="920"/>
      <c r="M4430" s="920"/>
      <c r="N4430" s="920"/>
      <c r="S4430" s="919"/>
    </row>
    <row r="4431" spans="1:19" ht="12.75" customHeight="1" x14ac:dyDescent="0.15">
      <c r="A4431" s="935">
        <v>4426</v>
      </c>
      <c r="B4431" s="919"/>
      <c r="C4431" s="920"/>
      <c r="D4431" s="931"/>
      <c r="E4431" s="893" t="b">
        <f t="shared" ca="1" si="184"/>
        <v>1</v>
      </c>
      <c r="F4431" s="893" t="str">
        <f t="array" aca="1" ref="F4431" ca="1">IF(G4431&lt;&gt;"",INDIRECT("'"&amp;G4431&amp;"'!"&amp;H4431),"")</f>
        <v/>
      </c>
      <c r="G4431" s="560"/>
      <c r="H4431" s="893"/>
      <c r="I4431" s="931"/>
      <c r="J4431" s="931"/>
      <c r="K4431" s="931"/>
      <c r="L4431" s="920"/>
      <c r="M4431" s="920"/>
      <c r="N4431" s="920"/>
      <c r="S4431" s="919"/>
    </row>
    <row r="4432" spans="1:19" ht="12.75" customHeight="1" x14ac:dyDescent="0.15">
      <c r="A4432" s="935">
        <v>4427</v>
      </c>
      <c r="B4432" s="919"/>
      <c r="C4432" s="920"/>
      <c r="D4432" s="931"/>
      <c r="E4432" s="893" t="b">
        <f t="shared" ca="1" si="184"/>
        <v>1</v>
      </c>
      <c r="F4432" s="893" t="str">
        <f t="array" aca="1" ref="F4432" ca="1">IF(G4432&lt;&gt;"",INDIRECT("'"&amp;G4432&amp;"'!"&amp;H4432),"")</f>
        <v/>
      </c>
      <c r="G4432" s="560"/>
      <c r="H4432" s="893"/>
      <c r="I4432" s="931"/>
      <c r="J4432" s="931"/>
      <c r="K4432" s="931"/>
      <c r="L4432" s="920"/>
      <c r="M4432" s="920"/>
      <c r="N4432" s="920"/>
      <c r="S4432" s="919"/>
    </row>
    <row r="4433" spans="1:19" ht="12.75" customHeight="1" x14ac:dyDescent="0.15">
      <c r="A4433" s="935">
        <v>4428</v>
      </c>
      <c r="B4433" s="919"/>
      <c r="C4433" s="920"/>
      <c r="D4433" s="931"/>
      <c r="E4433" s="893" t="b">
        <f t="shared" ca="1" si="184"/>
        <v>1</v>
      </c>
      <c r="F4433" s="893" t="str">
        <f t="array" aca="1" ref="F4433" ca="1">IF(G4433&lt;&gt;"",INDIRECT("'"&amp;G4433&amp;"'!"&amp;H4433),"")</f>
        <v/>
      </c>
      <c r="G4433" s="560"/>
      <c r="H4433" s="893"/>
      <c r="I4433" s="931"/>
      <c r="J4433" s="931"/>
      <c r="K4433" s="931"/>
      <c r="L4433" s="920"/>
      <c r="M4433" s="920"/>
      <c r="N4433" s="920"/>
      <c r="S4433" s="919"/>
    </row>
    <row r="4434" spans="1:19" ht="12.75" customHeight="1" x14ac:dyDescent="0.15">
      <c r="A4434" s="935">
        <v>4429</v>
      </c>
      <c r="B4434" s="919"/>
      <c r="C4434" s="920"/>
      <c r="D4434" s="931"/>
      <c r="E4434" s="893" t="b">
        <f t="shared" ca="1" si="184"/>
        <v>1</v>
      </c>
      <c r="F4434" s="893" t="str">
        <f t="array" aca="1" ref="F4434" ca="1">IF(G4434&lt;&gt;"",INDIRECT("'"&amp;G4434&amp;"'!"&amp;H4434),"")</f>
        <v/>
      </c>
      <c r="G4434" s="560"/>
      <c r="H4434" s="893"/>
      <c r="I4434" s="931"/>
      <c r="J4434" s="931"/>
      <c r="K4434" s="931"/>
      <c r="L4434" s="920"/>
      <c r="M4434" s="920"/>
      <c r="N4434" s="920"/>
      <c r="S4434" s="919"/>
    </row>
    <row r="4435" spans="1:19" ht="12.75" customHeight="1" x14ac:dyDescent="0.15">
      <c r="A4435" s="935">
        <v>4430</v>
      </c>
      <c r="B4435" s="919"/>
      <c r="C4435" s="920"/>
      <c r="D4435" s="931"/>
      <c r="E4435" s="893" t="b">
        <f t="shared" ca="1" si="184"/>
        <v>1</v>
      </c>
      <c r="F4435" s="893" t="str">
        <f t="array" aca="1" ref="F4435" ca="1">IF(G4435&lt;&gt;"",INDIRECT("'"&amp;G4435&amp;"'!"&amp;H4435),"")</f>
        <v/>
      </c>
      <c r="G4435" s="560"/>
      <c r="H4435" s="893"/>
      <c r="I4435" s="931"/>
      <c r="J4435" s="931"/>
      <c r="K4435" s="931"/>
      <c r="L4435" s="920"/>
      <c r="M4435" s="920"/>
      <c r="N4435" s="920"/>
      <c r="S4435" s="919"/>
    </row>
    <row r="4436" spans="1:19" ht="12.75" customHeight="1" x14ac:dyDescent="0.15">
      <c r="A4436" s="935">
        <v>4431</v>
      </c>
      <c r="B4436" s="919"/>
      <c r="C4436" s="920"/>
      <c r="D4436" s="931"/>
      <c r="E4436" s="893" t="b">
        <f t="shared" ca="1" si="184"/>
        <v>1</v>
      </c>
      <c r="F4436" s="893" t="str">
        <f t="array" aca="1" ref="F4436" ca="1">IF(G4436&lt;&gt;"",INDIRECT("'"&amp;G4436&amp;"'!"&amp;H4436),"")</f>
        <v/>
      </c>
      <c r="G4436" s="560"/>
      <c r="H4436" s="893"/>
      <c r="I4436" s="931"/>
      <c r="J4436" s="931"/>
      <c r="K4436" s="931"/>
      <c r="L4436" s="920"/>
      <c r="M4436" s="920"/>
      <c r="N4436" s="920"/>
      <c r="S4436" s="919"/>
    </row>
    <row r="4437" spans="1:19" ht="12.75" customHeight="1" x14ac:dyDescent="0.15">
      <c r="A4437" s="935">
        <v>4432</v>
      </c>
      <c r="B4437" s="919"/>
      <c r="C4437" s="920"/>
      <c r="D4437" s="931"/>
      <c r="E4437" s="893" t="b">
        <f t="shared" ca="1" si="184"/>
        <v>1</v>
      </c>
      <c r="F4437" s="893" t="str">
        <f t="array" aca="1" ref="F4437" ca="1">IF(G4437&lt;&gt;"",INDIRECT("'"&amp;G4437&amp;"'!"&amp;H4437),"")</f>
        <v/>
      </c>
      <c r="G4437" s="560"/>
      <c r="H4437" s="893"/>
      <c r="I4437" s="931"/>
      <c r="J4437" s="931"/>
      <c r="K4437" s="931"/>
      <c r="L4437" s="920"/>
      <c r="M4437" s="920"/>
      <c r="N4437" s="920"/>
      <c r="S4437" s="919"/>
    </row>
    <row r="4438" spans="1:19" ht="12.75" customHeight="1" x14ac:dyDescent="0.15">
      <c r="A4438" s="935">
        <v>4433</v>
      </c>
      <c r="B4438" s="919"/>
      <c r="C4438" s="920"/>
      <c r="D4438" s="931"/>
      <c r="E4438" s="893" t="b">
        <f t="shared" ca="1" si="184"/>
        <v>1</v>
      </c>
      <c r="F4438" s="893" t="str">
        <f t="array" aca="1" ref="F4438" ca="1">IF(G4438&lt;&gt;"",INDIRECT("'"&amp;G4438&amp;"'!"&amp;H4438),"")</f>
        <v/>
      </c>
      <c r="G4438" s="560"/>
      <c r="H4438" s="893"/>
      <c r="I4438" s="931"/>
      <c r="J4438" s="931"/>
      <c r="K4438" s="931"/>
      <c r="L4438" s="920"/>
      <c r="M4438" s="920"/>
      <c r="N4438" s="920"/>
      <c r="S4438" s="919"/>
    </row>
    <row r="4439" spans="1:19" ht="12.75" customHeight="1" x14ac:dyDescent="0.15">
      <c r="A4439" s="935">
        <v>4434</v>
      </c>
      <c r="B4439" s="919"/>
      <c r="C4439" s="920"/>
      <c r="D4439" s="931"/>
      <c r="E4439" s="893" t="b">
        <f t="shared" ca="1" si="184"/>
        <v>1</v>
      </c>
      <c r="F4439" s="893" t="str">
        <f t="array" aca="1" ref="F4439" ca="1">IF(G4439&lt;&gt;"",INDIRECT("'"&amp;G4439&amp;"'!"&amp;H4439),"")</f>
        <v/>
      </c>
      <c r="G4439" s="560"/>
      <c r="H4439" s="893"/>
      <c r="I4439" s="931"/>
      <c r="J4439" s="931"/>
      <c r="K4439" s="931"/>
      <c r="L4439" s="920"/>
      <c r="M4439" s="920"/>
      <c r="N4439" s="920"/>
      <c r="S4439" s="919"/>
    </row>
    <row r="4440" spans="1:19" ht="12.75" customHeight="1" x14ac:dyDescent="0.15">
      <c r="A4440" s="935">
        <v>4435</v>
      </c>
      <c r="B4440" s="919"/>
      <c r="C4440" s="920"/>
      <c r="D4440" s="931"/>
      <c r="E4440" s="893" t="b">
        <f t="shared" ca="1" si="184"/>
        <v>1</v>
      </c>
      <c r="F4440" s="893" t="str">
        <f t="array" aca="1" ref="F4440" ca="1">IF(G4440&lt;&gt;"",INDIRECT("'"&amp;G4440&amp;"'!"&amp;H4440),"")</f>
        <v/>
      </c>
      <c r="G4440" s="560"/>
      <c r="H4440" s="893"/>
      <c r="I4440" s="931"/>
      <c r="J4440" s="931"/>
      <c r="K4440" s="931"/>
      <c r="L4440" s="920"/>
      <c r="M4440" s="920"/>
      <c r="N4440" s="920"/>
      <c r="S4440" s="919"/>
    </row>
    <row r="4441" spans="1:19" ht="12.75" customHeight="1" x14ac:dyDescent="0.15">
      <c r="A4441" s="935">
        <v>4436</v>
      </c>
      <c r="B4441" s="919"/>
      <c r="C4441" s="920"/>
      <c r="D4441" s="931"/>
      <c r="E4441" s="893" t="b">
        <f t="shared" ca="1" si="184"/>
        <v>1</v>
      </c>
      <c r="F4441" s="893" t="str">
        <f t="array" aca="1" ref="F4441" ca="1">IF(G4441&lt;&gt;"",INDIRECT("'"&amp;G4441&amp;"'!"&amp;H4441),"")</f>
        <v/>
      </c>
      <c r="G4441" s="560"/>
      <c r="H4441" s="893"/>
      <c r="I4441" s="931"/>
      <c r="J4441" s="931"/>
      <c r="K4441" s="931"/>
      <c r="L4441" s="920"/>
      <c r="M4441" s="920"/>
      <c r="N4441" s="920"/>
      <c r="S4441" s="919"/>
    </row>
    <row r="4442" spans="1:19" ht="12.75" customHeight="1" x14ac:dyDescent="0.15">
      <c r="A4442" s="935">
        <v>4437</v>
      </c>
      <c r="B4442" s="919"/>
      <c r="C4442" s="920"/>
      <c r="D4442" s="931"/>
      <c r="E4442" s="893" t="b">
        <f t="shared" ca="1" si="184"/>
        <v>1</v>
      </c>
      <c r="F4442" s="893" t="str">
        <f t="array" aca="1" ref="F4442" ca="1">IF(G4442&lt;&gt;"",INDIRECT("'"&amp;G4442&amp;"'!"&amp;H4442),"")</f>
        <v/>
      </c>
      <c r="G4442" s="560"/>
      <c r="H4442" s="893"/>
      <c r="I4442" s="931"/>
      <c r="J4442" s="931"/>
      <c r="K4442" s="931"/>
      <c r="L4442" s="920"/>
      <c r="M4442" s="920"/>
      <c r="N4442" s="920"/>
      <c r="S4442" s="919"/>
    </row>
    <row r="4443" spans="1:19" ht="12.75" customHeight="1" x14ac:dyDescent="0.15">
      <c r="A4443" s="935">
        <v>4438</v>
      </c>
      <c r="B4443" s="919"/>
      <c r="C4443" s="920"/>
      <c r="D4443" s="931"/>
      <c r="E4443" s="893" t="b">
        <f t="shared" ca="1" si="184"/>
        <v>1</v>
      </c>
      <c r="F4443" s="893" t="str">
        <f t="array" aca="1" ref="F4443" ca="1">IF(G4443&lt;&gt;"",INDIRECT("'"&amp;G4443&amp;"'!"&amp;H4443),"")</f>
        <v/>
      </c>
      <c r="G4443" s="560"/>
      <c r="H4443" s="893"/>
      <c r="I4443" s="931"/>
      <c r="J4443" s="931"/>
      <c r="K4443" s="931"/>
      <c r="L4443" s="920"/>
      <c r="M4443" s="920"/>
      <c r="N4443" s="920"/>
      <c r="S4443" s="919"/>
    </row>
    <row r="4444" spans="1:19" ht="12.75" customHeight="1" x14ac:dyDescent="0.15">
      <c r="A4444" s="935">
        <v>4439</v>
      </c>
      <c r="B4444" s="919"/>
      <c r="C4444" s="920"/>
      <c r="D4444" s="931"/>
      <c r="E4444" s="893" t="b">
        <f t="shared" ca="1" si="184"/>
        <v>1</v>
      </c>
      <c r="F4444" s="893" t="str">
        <f t="array" aca="1" ref="F4444" ca="1">IF(G4444&lt;&gt;"",INDIRECT("'"&amp;G4444&amp;"'!"&amp;H4444),"")</f>
        <v/>
      </c>
      <c r="G4444" s="560"/>
      <c r="H4444" s="893"/>
      <c r="I4444" s="931"/>
      <c r="J4444" s="931"/>
      <c r="K4444" s="931"/>
      <c r="L4444" s="920"/>
      <c r="M4444" s="920"/>
      <c r="N4444" s="920"/>
      <c r="S4444" s="919"/>
    </row>
    <row r="4445" spans="1:19" ht="12.75" customHeight="1" x14ac:dyDescent="0.15">
      <c r="A4445" s="935">
        <v>4440</v>
      </c>
      <c r="B4445" s="919"/>
      <c r="C4445" s="920"/>
      <c r="D4445" s="931"/>
      <c r="E4445" s="893" t="b">
        <f t="shared" ca="1" si="184"/>
        <v>1</v>
      </c>
      <c r="F4445" s="893" t="str">
        <f t="array" aca="1" ref="F4445" ca="1">IF(G4445&lt;&gt;"",INDIRECT("'"&amp;G4445&amp;"'!"&amp;H4445),"")</f>
        <v/>
      </c>
      <c r="G4445" s="560"/>
      <c r="H4445" s="893"/>
      <c r="I4445" s="931"/>
      <c r="J4445" s="931"/>
      <c r="K4445" s="931"/>
      <c r="L4445" s="920"/>
      <c r="M4445" s="920"/>
      <c r="N4445" s="920"/>
      <c r="S4445" s="919"/>
    </row>
    <row r="4446" spans="1:19" ht="12.75" customHeight="1" x14ac:dyDescent="0.15">
      <c r="A4446" s="935">
        <v>4441</v>
      </c>
      <c r="B4446" s="919"/>
      <c r="C4446" s="920"/>
      <c r="D4446" s="931"/>
      <c r="E4446" s="893" t="b">
        <f t="shared" ca="1" si="184"/>
        <v>1</v>
      </c>
      <c r="F4446" s="893" t="str">
        <f t="array" aca="1" ref="F4446" ca="1">IF(G4446&lt;&gt;"",INDIRECT("'"&amp;G4446&amp;"'!"&amp;H4446),"")</f>
        <v/>
      </c>
      <c r="G4446" s="560"/>
      <c r="H4446" s="893"/>
      <c r="I4446" s="931"/>
      <c r="J4446" s="931"/>
      <c r="K4446" s="931"/>
      <c r="L4446" s="920"/>
      <c r="M4446" s="920"/>
      <c r="N4446" s="920"/>
      <c r="S4446" s="919"/>
    </row>
    <row r="4447" spans="1:19" ht="12.75" customHeight="1" x14ac:dyDescent="0.15">
      <c r="A4447" s="935">
        <v>4442</v>
      </c>
      <c r="B4447" s="919"/>
      <c r="C4447" s="920"/>
      <c r="D4447" s="931"/>
      <c r="E4447" s="893" t="b">
        <f t="shared" ca="1" si="184"/>
        <v>1</v>
      </c>
      <c r="F4447" s="893" t="str">
        <f t="array" aca="1" ref="F4447" ca="1">IF(G4447&lt;&gt;"",INDIRECT("'"&amp;G4447&amp;"'!"&amp;H4447),"")</f>
        <v/>
      </c>
      <c r="G4447" s="560"/>
      <c r="H4447" s="893"/>
      <c r="I4447" s="931"/>
      <c r="J4447" s="931"/>
      <c r="K4447" s="931"/>
      <c r="L4447" s="920"/>
      <c r="M4447" s="920"/>
      <c r="N4447" s="920"/>
      <c r="S4447" s="919"/>
    </row>
    <row r="4448" spans="1:19" ht="12.75" customHeight="1" x14ac:dyDescent="0.15">
      <c r="A4448" s="935">
        <v>4443</v>
      </c>
      <c r="B4448" s="919"/>
      <c r="C4448" s="920"/>
      <c r="D4448" s="931"/>
      <c r="E4448" s="893" t="b">
        <f t="shared" ca="1" si="184"/>
        <v>1</v>
      </c>
      <c r="F4448" s="893" t="str">
        <f t="array" aca="1" ref="F4448" ca="1">IF(G4448&lt;&gt;"",INDIRECT("'"&amp;G4448&amp;"'!"&amp;H4448),"")</f>
        <v/>
      </c>
      <c r="G4448" s="560"/>
      <c r="H4448" s="893"/>
      <c r="I4448" s="931"/>
      <c r="J4448" s="931"/>
      <c r="K4448" s="931"/>
      <c r="L4448" s="920"/>
      <c r="M4448" s="920"/>
      <c r="N4448" s="920"/>
      <c r="S4448" s="919"/>
    </row>
    <row r="4449" spans="1:19" ht="12.75" customHeight="1" x14ac:dyDescent="0.15">
      <c r="A4449" s="935">
        <v>4444</v>
      </c>
      <c r="B4449" s="919"/>
      <c r="C4449" s="920"/>
      <c r="D4449" s="931"/>
      <c r="E4449" s="893" t="b">
        <f t="shared" ca="1" si="184"/>
        <v>1</v>
      </c>
      <c r="F4449" s="893" t="str">
        <f t="array" aca="1" ref="F4449" ca="1">IF(G4449&lt;&gt;"",INDIRECT("'"&amp;G4449&amp;"'!"&amp;H4449),"")</f>
        <v/>
      </c>
      <c r="G4449" s="560"/>
      <c r="H4449" s="893"/>
      <c r="I4449" s="931"/>
      <c r="J4449" s="931"/>
      <c r="K4449" s="931"/>
      <c r="L4449" s="920"/>
      <c r="M4449" s="920"/>
      <c r="N4449" s="920"/>
      <c r="S4449" s="919"/>
    </row>
    <row r="4450" spans="1:19" ht="12.75" customHeight="1" x14ac:dyDescent="0.15">
      <c r="A4450" s="935">
        <v>4445</v>
      </c>
      <c r="B4450" s="919"/>
      <c r="C4450" s="920"/>
      <c r="D4450" s="931"/>
      <c r="E4450" s="893" t="b">
        <f t="shared" ca="1" si="184"/>
        <v>1</v>
      </c>
      <c r="F4450" s="893" t="str">
        <f t="array" aca="1" ref="F4450" ca="1">IF(G4450&lt;&gt;"",INDIRECT("'"&amp;G4450&amp;"'!"&amp;H4450),"")</f>
        <v/>
      </c>
      <c r="G4450" s="560"/>
      <c r="H4450" s="893"/>
      <c r="I4450" s="931"/>
      <c r="J4450" s="931"/>
      <c r="K4450" s="931"/>
      <c r="L4450" s="920"/>
      <c r="M4450" s="920"/>
      <c r="N4450" s="920"/>
      <c r="S4450" s="919"/>
    </row>
    <row r="4451" spans="1:19" ht="12.75" customHeight="1" x14ac:dyDescent="0.15">
      <c r="A4451" s="935">
        <v>4446</v>
      </c>
      <c r="B4451" s="919"/>
      <c r="C4451" s="920"/>
      <c r="D4451" s="931"/>
      <c r="E4451" s="893" t="b">
        <f t="shared" ca="1" si="184"/>
        <v>1</v>
      </c>
      <c r="F4451" s="893" t="str">
        <f t="array" aca="1" ref="F4451" ca="1">IF(G4451&lt;&gt;"",INDIRECT("'"&amp;G4451&amp;"'!"&amp;H4451),"")</f>
        <v/>
      </c>
      <c r="G4451" s="560"/>
      <c r="H4451" s="893"/>
      <c r="I4451" s="931"/>
      <c r="J4451" s="931"/>
      <c r="K4451" s="931"/>
      <c r="L4451" s="920"/>
      <c r="M4451" s="920"/>
      <c r="N4451" s="920"/>
      <c r="S4451" s="919"/>
    </row>
    <row r="4452" spans="1:19" ht="12.75" customHeight="1" x14ac:dyDescent="0.15">
      <c r="A4452" s="935">
        <v>4447</v>
      </c>
      <c r="B4452" s="919"/>
      <c r="C4452" s="920"/>
      <c r="D4452" s="931"/>
      <c r="E4452" s="893" t="b">
        <f t="shared" ca="1" si="184"/>
        <v>1</v>
      </c>
      <c r="F4452" s="893" t="str">
        <f t="array" aca="1" ref="F4452" ca="1">IF(G4452&lt;&gt;"",INDIRECT("'"&amp;G4452&amp;"'!"&amp;H4452),"")</f>
        <v/>
      </c>
      <c r="G4452" s="560"/>
      <c r="H4452" s="893"/>
      <c r="I4452" s="931"/>
      <c r="J4452" s="931"/>
      <c r="K4452" s="931"/>
      <c r="L4452" s="920"/>
      <c r="M4452" s="920"/>
      <c r="N4452" s="920"/>
      <c r="S4452" s="919"/>
    </row>
    <row r="4453" spans="1:19" ht="12.75" customHeight="1" x14ac:dyDescent="0.15">
      <c r="A4453" s="935">
        <v>4448</v>
      </c>
      <c r="B4453" s="919"/>
      <c r="C4453" s="920"/>
      <c r="D4453" s="931"/>
      <c r="E4453" s="893" t="b">
        <f t="shared" ca="1" si="184"/>
        <v>1</v>
      </c>
      <c r="F4453" s="893" t="str">
        <f t="array" aca="1" ref="F4453" ca="1">IF(G4453&lt;&gt;"",INDIRECT("'"&amp;G4453&amp;"'!"&amp;H4453),"")</f>
        <v/>
      </c>
      <c r="G4453" s="560"/>
      <c r="H4453" s="893"/>
      <c r="I4453" s="931"/>
      <c r="J4453" s="931"/>
      <c r="K4453" s="931"/>
      <c r="L4453" s="920"/>
      <c r="M4453" s="920"/>
      <c r="N4453" s="920"/>
      <c r="S4453" s="919"/>
    </row>
    <row r="4454" spans="1:19" ht="12.75" customHeight="1" x14ac:dyDescent="0.15">
      <c r="A4454" s="935">
        <v>4449</v>
      </c>
      <c r="B4454" s="919"/>
      <c r="C4454" s="920"/>
      <c r="D4454" s="931"/>
      <c r="E4454" s="893" t="b">
        <f t="shared" ca="1" si="184"/>
        <v>1</v>
      </c>
      <c r="F4454" s="893" t="str">
        <f t="array" aca="1" ref="F4454" ca="1">IF(G4454&lt;&gt;"",INDIRECT("'"&amp;G4454&amp;"'!"&amp;H4454),"")</f>
        <v/>
      </c>
      <c r="G4454" s="560"/>
      <c r="H4454" s="893"/>
      <c r="I4454" s="931"/>
      <c r="J4454" s="931"/>
      <c r="K4454" s="931"/>
      <c r="L4454" s="920"/>
      <c r="M4454" s="920"/>
      <c r="N4454" s="920"/>
      <c r="S4454" s="919"/>
    </row>
    <row r="4455" spans="1:19" ht="12.75" customHeight="1" x14ac:dyDescent="0.15">
      <c r="A4455" s="935">
        <v>4450</v>
      </c>
      <c r="B4455" s="919"/>
      <c r="C4455" s="920"/>
      <c r="D4455" s="931"/>
      <c r="E4455" s="893" t="b">
        <f t="shared" ca="1" si="184"/>
        <v>1</v>
      </c>
      <c r="F4455" s="893" t="str">
        <f t="array" aca="1" ref="F4455" ca="1">IF(G4455&lt;&gt;"",INDIRECT("'"&amp;G4455&amp;"'!"&amp;H4455),"")</f>
        <v/>
      </c>
      <c r="G4455" s="560"/>
      <c r="H4455" s="893"/>
      <c r="I4455" s="931"/>
      <c r="J4455" s="931"/>
      <c r="K4455" s="931"/>
      <c r="L4455" s="920"/>
      <c r="M4455" s="920"/>
      <c r="N4455" s="920"/>
      <c r="S4455" s="919"/>
    </row>
    <row r="4456" spans="1:19" ht="12.75" customHeight="1" x14ac:dyDescent="0.15">
      <c r="A4456" s="935">
        <v>4451</v>
      </c>
      <c r="B4456" s="919"/>
      <c r="C4456" s="920"/>
      <c r="D4456" s="931"/>
      <c r="E4456" s="893" t="b">
        <f t="shared" ca="1" si="184"/>
        <v>1</v>
      </c>
      <c r="F4456" s="893" t="str">
        <f t="array" aca="1" ref="F4456" ca="1">IF(G4456&lt;&gt;"",INDIRECT("'"&amp;G4456&amp;"'!"&amp;H4456),"")</f>
        <v/>
      </c>
      <c r="G4456" s="560"/>
      <c r="H4456" s="893"/>
      <c r="I4456" s="931"/>
      <c r="J4456" s="931"/>
      <c r="K4456" s="931"/>
      <c r="L4456" s="920"/>
      <c r="M4456" s="920"/>
      <c r="N4456" s="920"/>
      <c r="S4456" s="919"/>
    </row>
    <row r="4457" spans="1:19" ht="12.75" customHeight="1" x14ac:dyDescent="0.15">
      <c r="A4457" s="935">
        <v>4452</v>
      </c>
      <c r="B4457" s="919"/>
      <c r="C4457" s="920"/>
      <c r="D4457" s="931"/>
      <c r="E4457" s="893" t="b">
        <f t="shared" ca="1" si="184"/>
        <v>1</v>
      </c>
      <c r="F4457" s="893" t="str">
        <f t="array" aca="1" ref="F4457" ca="1">IF(G4457&lt;&gt;"",INDIRECT("'"&amp;G4457&amp;"'!"&amp;H4457),"")</f>
        <v/>
      </c>
      <c r="G4457" s="560"/>
      <c r="H4457" s="893"/>
      <c r="I4457" s="931"/>
      <c r="J4457" s="931"/>
      <c r="K4457" s="931"/>
      <c r="L4457" s="920"/>
      <c r="M4457" s="920"/>
      <c r="N4457" s="920"/>
      <c r="S4457" s="919"/>
    </row>
    <row r="4458" spans="1:19" ht="12.75" customHeight="1" x14ac:dyDescent="0.15">
      <c r="A4458" s="935">
        <v>4453</v>
      </c>
      <c r="B4458" s="919"/>
      <c r="C4458" s="920"/>
      <c r="D4458" s="931"/>
      <c r="E4458" s="893" t="b">
        <f t="shared" ca="1" si="184"/>
        <v>1</v>
      </c>
      <c r="F4458" s="893" t="str">
        <f t="array" aca="1" ref="F4458" ca="1">IF(G4458&lt;&gt;"",INDIRECT("'"&amp;G4458&amp;"'!"&amp;H4458),"")</f>
        <v/>
      </c>
      <c r="G4458" s="560"/>
      <c r="H4458" s="893"/>
      <c r="I4458" s="931"/>
      <c r="J4458" s="931"/>
      <c r="K4458" s="931"/>
      <c r="L4458" s="920"/>
      <c r="M4458" s="920"/>
      <c r="N4458" s="920"/>
      <c r="S4458" s="919"/>
    </row>
    <row r="4459" spans="1:19" ht="12.75" customHeight="1" x14ac:dyDescent="0.15">
      <c r="A4459" s="935">
        <v>4454</v>
      </c>
      <c r="B4459" s="919"/>
      <c r="C4459" s="920"/>
      <c r="D4459" s="931"/>
      <c r="E4459" s="893" t="b">
        <f t="shared" ca="1" si="184"/>
        <v>1</v>
      </c>
      <c r="F4459" s="893" t="str">
        <f t="array" aca="1" ref="F4459" ca="1">IF(G4459&lt;&gt;"",INDIRECT("'"&amp;G4459&amp;"'!"&amp;H4459),"")</f>
        <v/>
      </c>
      <c r="G4459" s="560"/>
      <c r="H4459" s="893"/>
      <c r="I4459" s="931"/>
      <c r="J4459" s="931"/>
      <c r="K4459" s="931"/>
      <c r="L4459" s="920"/>
      <c r="M4459" s="920"/>
      <c r="N4459" s="920"/>
      <c r="S4459" s="919"/>
    </row>
    <row r="4460" spans="1:19" ht="12.75" customHeight="1" x14ac:dyDescent="0.15">
      <c r="A4460" s="935">
        <v>4455</v>
      </c>
      <c r="B4460" s="919"/>
      <c r="C4460" s="920"/>
      <c r="D4460" s="931"/>
      <c r="E4460" s="893" t="b">
        <f t="shared" ca="1" si="184"/>
        <v>1</v>
      </c>
      <c r="F4460" s="893" t="str">
        <f t="array" aca="1" ref="F4460" ca="1">IF(G4460&lt;&gt;"",INDIRECT("'"&amp;G4460&amp;"'!"&amp;H4460),"")</f>
        <v/>
      </c>
      <c r="G4460" s="560"/>
      <c r="H4460" s="893"/>
      <c r="I4460" s="931"/>
      <c r="J4460" s="931"/>
      <c r="K4460" s="931"/>
      <c r="L4460" s="920"/>
      <c r="M4460" s="920"/>
      <c r="N4460" s="920"/>
      <c r="S4460" s="919"/>
    </row>
    <row r="4461" spans="1:19" ht="12.75" customHeight="1" x14ac:dyDescent="0.15">
      <c r="A4461" s="935">
        <v>4456</v>
      </c>
      <c r="B4461" s="919"/>
      <c r="C4461" s="920"/>
      <c r="D4461" s="931"/>
      <c r="E4461" s="893" t="b">
        <f t="shared" ca="1" si="184"/>
        <v>1</v>
      </c>
      <c r="F4461" s="893" t="str">
        <f t="array" aca="1" ref="F4461" ca="1">IF(G4461&lt;&gt;"",INDIRECT("'"&amp;G4461&amp;"'!"&amp;H4461),"")</f>
        <v/>
      </c>
      <c r="G4461" s="560"/>
      <c r="H4461" s="893"/>
      <c r="I4461" s="931"/>
      <c r="J4461" s="931"/>
      <c r="K4461" s="931"/>
      <c r="L4461" s="920"/>
      <c r="M4461" s="920"/>
      <c r="N4461" s="920"/>
      <c r="S4461" s="919"/>
    </row>
    <row r="4462" spans="1:19" ht="12.75" customHeight="1" x14ac:dyDescent="0.15">
      <c r="A4462" s="935">
        <v>4457</v>
      </c>
      <c r="B4462" s="919"/>
      <c r="C4462" s="920"/>
      <c r="D4462" s="931"/>
      <c r="E4462" s="893" t="b">
        <f t="shared" ca="1" si="184"/>
        <v>1</v>
      </c>
      <c r="F4462" s="893" t="str">
        <f t="array" aca="1" ref="F4462" ca="1">IF(G4462&lt;&gt;"",INDIRECT("'"&amp;G4462&amp;"'!"&amp;H4462),"")</f>
        <v/>
      </c>
      <c r="G4462" s="560"/>
      <c r="H4462" s="893"/>
      <c r="I4462" s="931"/>
      <c r="J4462" s="931"/>
      <c r="K4462" s="931"/>
      <c r="L4462" s="920"/>
      <c r="M4462" s="920"/>
      <c r="N4462" s="920"/>
      <c r="S4462" s="919"/>
    </row>
    <row r="4463" spans="1:19" ht="12.75" customHeight="1" x14ac:dyDescent="0.15">
      <c r="A4463" s="935">
        <v>4458</v>
      </c>
      <c r="B4463" s="919"/>
      <c r="C4463" s="920"/>
      <c r="D4463" s="931"/>
      <c r="E4463" s="893" t="b">
        <f t="shared" ca="1" si="184"/>
        <v>1</v>
      </c>
      <c r="F4463" s="893" t="str">
        <f t="array" aca="1" ref="F4463" ca="1">IF(G4463&lt;&gt;"",INDIRECT("'"&amp;G4463&amp;"'!"&amp;H4463),"")</f>
        <v/>
      </c>
      <c r="G4463" s="560"/>
      <c r="H4463" s="893"/>
      <c r="I4463" s="931"/>
      <c r="J4463" s="931"/>
      <c r="K4463" s="931"/>
      <c r="L4463" s="920"/>
      <c r="M4463" s="920"/>
      <c r="N4463" s="920"/>
      <c r="S4463" s="919"/>
    </row>
    <row r="4464" spans="1:19" ht="12.75" customHeight="1" x14ac:dyDescent="0.15">
      <c r="A4464" s="935">
        <v>4459</v>
      </c>
      <c r="B4464" s="919"/>
      <c r="C4464" s="920"/>
      <c r="D4464" s="931"/>
      <c r="E4464" s="893" t="b">
        <f t="shared" ca="1" si="184"/>
        <v>1</v>
      </c>
      <c r="F4464" s="893" t="str">
        <f t="array" aca="1" ref="F4464" ca="1">IF(G4464&lt;&gt;"",INDIRECT("'"&amp;G4464&amp;"'!"&amp;H4464),"")</f>
        <v/>
      </c>
      <c r="G4464" s="560"/>
      <c r="H4464" s="893"/>
      <c r="I4464" s="931"/>
      <c r="J4464" s="931"/>
      <c r="K4464" s="931"/>
      <c r="L4464" s="920"/>
      <c r="M4464" s="920"/>
      <c r="N4464" s="920"/>
      <c r="S4464" s="919"/>
    </row>
    <row r="4465" spans="1:19" ht="12.75" customHeight="1" x14ac:dyDescent="0.15">
      <c r="A4465" s="935">
        <v>4460</v>
      </c>
      <c r="B4465" s="919"/>
      <c r="C4465" s="920"/>
      <c r="D4465" s="931"/>
      <c r="E4465" s="893" t="b">
        <f t="shared" ca="1" si="184"/>
        <v>1</v>
      </c>
      <c r="F4465" s="893" t="str">
        <f t="array" aca="1" ref="F4465" ca="1">IF(G4465&lt;&gt;"",INDIRECT("'"&amp;G4465&amp;"'!"&amp;H4465),"")</f>
        <v/>
      </c>
      <c r="G4465" s="560"/>
      <c r="H4465" s="893"/>
      <c r="I4465" s="931"/>
      <c r="J4465" s="931"/>
      <c r="K4465" s="931"/>
      <c r="L4465" s="920"/>
      <c r="M4465" s="920"/>
      <c r="N4465" s="920"/>
      <c r="S4465" s="919"/>
    </row>
    <row r="4466" spans="1:19" ht="12.75" customHeight="1" x14ac:dyDescent="0.15">
      <c r="A4466" s="935">
        <v>4461</v>
      </c>
      <c r="B4466" s="919"/>
      <c r="C4466" s="920"/>
      <c r="D4466" s="931"/>
      <c r="E4466" s="893" t="b">
        <f t="shared" ca="1" si="184"/>
        <v>1</v>
      </c>
      <c r="F4466" s="893" t="str">
        <f t="array" aca="1" ref="F4466" ca="1">IF(G4466&lt;&gt;"",INDIRECT("'"&amp;G4466&amp;"'!"&amp;H4466),"")</f>
        <v/>
      </c>
      <c r="G4466" s="560"/>
      <c r="H4466" s="893"/>
      <c r="I4466" s="931"/>
      <c r="J4466" s="931"/>
      <c r="K4466" s="931"/>
      <c r="L4466" s="920"/>
      <c r="M4466" s="920"/>
      <c r="N4466" s="920"/>
      <c r="S4466" s="919"/>
    </row>
    <row r="4467" spans="1:19" ht="12.75" customHeight="1" x14ac:dyDescent="0.15">
      <c r="A4467" s="935">
        <v>4462</v>
      </c>
      <c r="B4467" s="919"/>
      <c r="C4467" s="920"/>
      <c r="D4467" s="931"/>
      <c r="E4467" s="893" t="b">
        <f t="shared" ca="1" si="184"/>
        <v>1</v>
      </c>
      <c r="F4467" s="893" t="str">
        <f t="array" aca="1" ref="F4467" ca="1">IF(G4467&lt;&gt;"",INDIRECT("'"&amp;G4467&amp;"'!"&amp;H4467),"")</f>
        <v/>
      </c>
      <c r="G4467" s="560"/>
      <c r="H4467" s="893"/>
      <c r="I4467" s="931"/>
      <c r="J4467" s="931"/>
      <c r="K4467" s="931"/>
      <c r="L4467" s="920"/>
      <c r="M4467" s="920"/>
      <c r="N4467" s="920"/>
      <c r="S4467" s="919"/>
    </row>
    <row r="4468" spans="1:19" ht="12.75" customHeight="1" x14ac:dyDescent="0.15">
      <c r="A4468" s="935">
        <v>4463</v>
      </c>
      <c r="B4468" s="919"/>
      <c r="C4468" s="920"/>
      <c r="D4468" s="931"/>
      <c r="E4468" s="893" t="b">
        <f t="shared" ca="1" si="184"/>
        <v>1</v>
      </c>
      <c r="F4468" s="893" t="str">
        <f t="array" aca="1" ref="F4468" ca="1">IF(G4468&lt;&gt;"",INDIRECT("'"&amp;G4468&amp;"'!"&amp;H4468),"")</f>
        <v/>
      </c>
      <c r="G4468" s="560"/>
      <c r="H4468" s="893"/>
      <c r="I4468" s="931"/>
      <c r="J4468" s="931"/>
      <c r="K4468" s="931"/>
      <c r="L4468" s="920"/>
      <c r="M4468" s="920"/>
      <c r="N4468" s="920"/>
      <c r="S4468" s="919"/>
    </row>
    <row r="4469" spans="1:19" ht="12.75" customHeight="1" x14ac:dyDescent="0.15">
      <c r="A4469" s="935">
        <v>4464</v>
      </c>
      <c r="B4469" s="919"/>
      <c r="C4469" s="920"/>
      <c r="D4469" s="931"/>
      <c r="E4469" s="893" t="b">
        <f t="shared" ca="1" si="184"/>
        <v>1</v>
      </c>
      <c r="F4469" s="893" t="str">
        <f t="array" aca="1" ref="F4469" ca="1">IF(G4469&lt;&gt;"",INDIRECT("'"&amp;G4469&amp;"'!"&amp;H4469),"")</f>
        <v/>
      </c>
      <c r="G4469" s="560"/>
      <c r="H4469" s="893"/>
      <c r="I4469" s="931"/>
      <c r="J4469" s="931"/>
      <c r="K4469" s="931"/>
      <c r="L4469" s="920"/>
      <c r="M4469" s="920"/>
      <c r="N4469" s="920"/>
      <c r="S4469" s="919"/>
    </row>
    <row r="4470" spans="1:19" ht="12.75" customHeight="1" x14ac:dyDescent="0.15">
      <c r="A4470" s="935">
        <v>4465</v>
      </c>
      <c r="B4470" s="919"/>
      <c r="C4470" s="920"/>
      <c r="D4470" s="931"/>
      <c r="E4470" s="893" t="b">
        <f t="shared" ca="1" si="184"/>
        <v>1</v>
      </c>
      <c r="F4470" s="893" t="str">
        <f t="array" aca="1" ref="F4470" ca="1">IF(G4470&lt;&gt;"",INDIRECT("'"&amp;G4470&amp;"'!"&amp;H4470),"")</f>
        <v/>
      </c>
      <c r="G4470" s="560"/>
      <c r="H4470" s="893"/>
      <c r="I4470" s="931"/>
      <c r="J4470" s="931"/>
      <c r="K4470" s="931"/>
      <c r="L4470" s="920"/>
      <c r="M4470" s="920"/>
      <c r="N4470" s="920"/>
      <c r="S4470" s="919"/>
    </row>
    <row r="4471" spans="1:19" ht="12.75" customHeight="1" x14ac:dyDescent="0.15">
      <c r="A4471" s="935">
        <v>4466</v>
      </c>
      <c r="B4471" s="919"/>
      <c r="C4471" s="920"/>
      <c r="D4471" s="931"/>
      <c r="E4471" s="893" t="b">
        <f t="shared" ca="1" si="184"/>
        <v>1</v>
      </c>
      <c r="F4471" s="893" t="str">
        <f t="array" aca="1" ref="F4471" ca="1">IF(G4471&lt;&gt;"",INDIRECT("'"&amp;G4471&amp;"'!"&amp;H4471),"")</f>
        <v/>
      </c>
      <c r="G4471" s="560"/>
      <c r="H4471" s="893"/>
      <c r="I4471" s="931"/>
      <c r="J4471" s="931"/>
      <c r="K4471" s="931"/>
      <c r="L4471" s="920"/>
      <c r="M4471" s="920"/>
      <c r="N4471" s="920"/>
      <c r="S4471" s="919"/>
    </row>
    <row r="4472" spans="1:19" ht="12.75" customHeight="1" x14ac:dyDescent="0.15">
      <c r="A4472" s="935">
        <v>4467</v>
      </c>
      <c r="B4472" s="919"/>
      <c r="C4472" s="920"/>
      <c r="D4472" s="931"/>
      <c r="E4472" s="893" t="b">
        <f t="shared" ca="1" si="184"/>
        <v>1</v>
      </c>
      <c r="F4472" s="893" t="str">
        <f t="array" aca="1" ref="F4472" ca="1">IF(G4472&lt;&gt;"",INDIRECT("'"&amp;G4472&amp;"'!"&amp;H4472),"")</f>
        <v/>
      </c>
      <c r="G4472" s="560"/>
      <c r="H4472" s="893"/>
      <c r="I4472" s="931"/>
      <c r="J4472" s="931"/>
      <c r="K4472" s="931"/>
      <c r="L4472" s="920"/>
      <c r="M4472" s="920"/>
      <c r="N4472" s="920"/>
      <c r="S4472" s="919"/>
    </row>
    <row r="4473" spans="1:19" ht="12.75" customHeight="1" x14ac:dyDescent="0.15">
      <c r="A4473" s="935">
        <v>4468</v>
      </c>
      <c r="B4473" s="919"/>
      <c r="C4473" s="920"/>
      <c r="D4473" s="931"/>
      <c r="E4473" s="893" t="b">
        <f t="shared" ca="1" si="184"/>
        <v>1</v>
      </c>
      <c r="F4473" s="893" t="str">
        <f t="array" aca="1" ref="F4473" ca="1">IF(G4473&lt;&gt;"",INDIRECT("'"&amp;G4473&amp;"'!"&amp;H4473),"")</f>
        <v/>
      </c>
      <c r="G4473" s="560"/>
      <c r="H4473" s="893"/>
      <c r="I4473" s="931"/>
      <c r="J4473" s="931"/>
      <c r="K4473" s="931"/>
      <c r="L4473" s="920"/>
      <c r="M4473" s="920"/>
      <c r="N4473" s="920"/>
      <c r="S4473" s="919"/>
    </row>
    <row r="4474" spans="1:19" ht="12.75" customHeight="1" x14ac:dyDescent="0.15">
      <c r="A4474" s="935">
        <v>4469</v>
      </c>
      <c r="B4474" s="919"/>
      <c r="C4474" s="920"/>
      <c r="D4474" s="931"/>
      <c r="E4474" s="893" t="b">
        <f t="shared" ca="1" si="184"/>
        <v>1</v>
      </c>
      <c r="F4474" s="893" t="str">
        <f t="array" aca="1" ref="F4474" ca="1">IF(G4474&lt;&gt;"",INDIRECT("'"&amp;G4474&amp;"'!"&amp;H4474),"")</f>
        <v/>
      </c>
      <c r="G4474" s="560"/>
      <c r="H4474" s="893"/>
      <c r="I4474" s="931"/>
      <c r="J4474" s="931"/>
      <c r="K4474" s="931"/>
      <c r="L4474" s="920"/>
      <c r="M4474" s="920"/>
      <c r="N4474" s="920"/>
      <c r="S4474" s="919"/>
    </row>
    <row r="4475" spans="1:19" ht="12.75" customHeight="1" x14ac:dyDescent="0.15">
      <c r="A4475" s="935">
        <v>4470</v>
      </c>
      <c r="B4475" s="919"/>
      <c r="C4475" s="920"/>
      <c r="D4475" s="931"/>
      <c r="E4475" s="893" t="b">
        <f t="shared" ca="1" si="184"/>
        <v>1</v>
      </c>
      <c r="F4475" s="893" t="str">
        <f t="array" aca="1" ref="F4475" ca="1">IF(G4475&lt;&gt;"",INDIRECT("'"&amp;G4475&amp;"'!"&amp;H4475),"")</f>
        <v/>
      </c>
      <c r="G4475" s="560"/>
      <c r="H4475" s="893"/>
      <c r="I4475" s="931"/>
      <c r="J4475" s="931"/>
      <c r="K4475" s="931"/>
      <c r="L4475" s="920"/>
      <c r="M4475" s="920"/>
      <c r="N4475" s="920"/>
      <c r="S4475" s="919"/>
    </row>
    <row r="4476" spans="1:19" ht="12.75" customHeight="1" x14ac:dyDescent="0.15">
      <c r="A4476" s="935">
        <v>4471</v>
      </c>
      <c r="B4476" s="919"/>
      <c r="C4476" s="920"/>
      <c r="D4476" s="931"/>
      <c r="E4476" s="893" t="b">
        <f t="shared" ca="1" si="184"/>
        <v>1</v>
      </c>
      <c r="F4476" s="893" t="str">
        <f t="array" aca="1" ref="F4476" ca="1">IF(G4476&lt;&gt;"",INDIRECT("'"&amp;G4476&amp;"'!"&amp;H4476),"")</f>
        <v/>
      </c>
      <c r="G4476" s="560"/>
      <c r="H4476" s="893"/>
      <c r="I4476" s="931"/>
      <c r="J4476" s="931"/>
      <c r="K4476" s="931"/>
      <c r="L4476" s="920"/>
      <c r="M4476" s="920"/>
      <c r="N4476" s="920"/>
      <c r="S4476" s="919"/>
    </row>
    <row r="4477" spans="1:19" ht="12.75" customHeight="1" x14ac:dyDescent="0.15">
      <c r="A4477" s="935">
        <v>4472</v>
      </c>
      <c r="B4477" s="919"/>
      <c r="C4477" s="920"/>
      <c r="D4477" s="931"/>
      <c r="E4477" s="893" t="b">
        <f t="shared" ca="1" si="184"/>
        <v>1</v>
      </c>
      <c r="F4477" s="893" t="str">
        <f t="array" aca="1" ref="F4477" ca="1">IF(G4477&lt;&gt;"",INDIRECT("'"&amp;G4477&amp;"'!"&amp;H4477),"")</f>
        <v/>
      </c>
      <c r="G4477" s="560"/>
      <c r="H4477" s="893"/>
      <c r="I4477" s="931"/>
      <c r="J4477" s="931"/>
      <c r="K4477" s="931"/>
      <c r="L4477" s="920"/>
      <c r="M4477" s="920"/>
      <c r="N4477" s="920"/>
      <c r="S4477" s="919"/>
    </row>
    <row r="4478" spans="1:19" ht="12.75" customHeight="1" x14ac:dyDescent="0.15">
      <c r="A4478" s="935">
        <v>4473</v>
      </c>
      <c r="B4478" s="919"/>
      <c r="C4478" s="920"/>
      <c r="D4478" s="931"/>
      <c r="E4478" s="893" t="b">
        <f t="shared" ca="1" si="184"/>
        <v>1</v>
      </c>
      <c r="F4478" s="893" t="str">
        <f t="array" aca="1" ref="F4478" ca="1">IF(G4478&lt;&gt;"",INDIRECT("'"&amp;G4478&amp;"'!"&amp;H4478),"")</f>
        <v/>
      </c>
      <c r="G4478" s="560"/>
      <c r="H4478" s="893"/>
      <c r="I4478" s="931"/>
      <c r="J4478" s="931"/>
      <c r="K4478" s="931"/>
      <c r="L4478" s="920"/>
      <c r="M4478" s="920"/>
      <c r="N4478" s="920"/>
      <c r="S4478" s="919"/>
    </row>
    <row r="4479" spans="1:19" ht="12.75" customHeight="1" x14ac:dyDescent="0.15">
      <c r="A4479" s="935">
        <v>4474</v>
      </c>
      <c r="B4479" s="919"/>
      <c r="C4479" s="920"/>
      <c r="D4479" s="931"/>
      <c r="E4479" s="893" t="b">
        <f t="shared" ca="1" si="184"/>
        <v>1</v>
      </c>
      <c r="F4479" s="893" t="str">
        <f t="array" aca="1" ref="F4479" ca="1">IF(G4479&lt;&gt;"",INDIRECT("'"&amp;G4479&amp;"'!"&amp;H4479),"")</f>
        <v/>
      </c>
      <c r="G4479" s="560"/>
      <c r="H4479" s="893"/>
      <c r="I4479" s="931"/>
      <c r="J4479" s="931"/>
      <c r="K4479" s="931"/>
      <c r="L4479" s="920"/>
      <c r="M4479" s="920"/>
      <c r="N4479" s="920"/>
      <c r="S4479" s="919"/>
    </row>
    <row r="4480" spans="1:19" ht="12.75" customHeight="1" x14ac:dyDescent="0.15">
      <c r="A4480" s="935">
        <v>4475</v>
      </c>
      <c r="B4480" s="919"/>
      <c r="C4480" s="920"/>
      <c r="D4480" s="931"/>
      <c r="E4480" s="893" t="b">
        <f t="shared" ca="1" si="184"/>
        <v>1</v>
      </c>
      <c r="F4480" s="893" t="str">
        <f t="array" aca="1" ref="F4480" ca="1">IF(G4480&lt;&gt;"",INDIRECT("'"&amp;G4480&amp;"'!"&amp;H4480),"")</f>
        <v/>
      </c>
      <c r="G4480" s="560"/>
      <c r="H4480" s="893"/>
      <c r="I4480" s="931"/>
      <c r="J4480" s="931"/>
      <c r="K4480" s="931"/>
      <c r="L4480" s="920"/>
      <c r="M4480" s="920"/>
      <c r="N4480" s="920"/>
      <c r="S4480" s="919"/>
    </row>
    <row r="4481" spans="1:19" ht="12.75" customHeight="1" x14ac:dyDescent="0.15">
      <c r="A4481" s="935">
        <v>4476</v>
      </c>
      <c r="B4481" s="919"/>
      <c r="C4481" s="920"/>
      <c r="D4481" s="931"/>
      <c r="E4481" s="893" t="b">
        <f t="shared" ca="1" si="184"/>
        <v>1</v>
      </c>
      <c r="F4481" s="893" t="str">
        <f t="array" aca="1" ref="F4481" ca="1">IF(G4481&lt;&gt;"",INDIRECT("'"&amp;G4481&amp;"'!"&amp;H4481),"")</f>
        <v/>
      </c>
      <c r="G4481" s="560"/>
      <c r="H4481" s="893"/>
      <c r="I4481" s="931"/>
      <c r="J4481" s="931"/>
      <c r="K4481" s="931"/>
      <c r="L4481" s="920"/>
      <c r="M4481" s="920"/>
      <c r="N4481" s="920"/>
      <c r="S4481" s="919"/>
    </row>
    <row r="4482" spans="1:19" ht="12.75" customHeight="1" x14ac:dyDescent="0.15">
      <c r="A4482" s="935">
        <v>4477</v>
      </c>
      <c r="B4482" s="919"/>
      <c r="C4482" s="920"/>
      <c r="D4482" s="931"/>
      <c r="E4482" s="893" t="b">
        <f t="shared" ca="1" si="184"/>
        <v>1</v>
      </c>
      <c r="F4482" s="893" t="str">
        <f t="array" aca="1" ref="F4482" ca="1">IF(G4482&lt;&gt;"",INDIRECT("'"&amp;G4482&amp;"'!"&amp;H4482),"")</f>
        <v/>
      </c>
      <c r="G4482" s="560"/>
      <c r="H4482" s="893"/>
      <c r="I4482" s="931"/>
      <c r="J4482" s="931"/>
      <c r="K4482" s="931"/>
      <c r="L4482" s="920"/>
      <c r="M4482" s="920"/>
      <c r="N4482" s="920"/>
      <c r="S4482" s="919"/>
    </row>
    <row r="4483" spans="1:19" ht="12.75" customHeight="1" x14ac:dyDescent="0.15">
      <c r="A4483" s="935">
        <v>4478</v>
      </c>
      <c r="B4483" s="919"/>
      <c r="C4483" s="920"/>
      <c r="D4483" s="931"/>
      <c r="E4483" s="893" t="b">
        <f t="shared" ca="1" si="184"/>
        <v>1</v>
      </c>
      <c r="F4483" s="893" t="str">
        <f t="array" aca="1" ref="F4483" ca="1">IF(G4483&lt;&gt;"",INDIRECT("'"&amp;G4483&amp;"'!"&amp;H4483),"")</f>
        <v/>
      </c>
      <c r="G4483" s="560"/>
      <c r="H4483" s="893"/>
      <c r="I4483" s="931"/>
      <c r="J4483" s="931"/>
      <c r="K4483" s="931"/>
      <c r="L4483" s="920"/>
      <c r="M4483" s="920"/>
      <c r="N4483" s="920"/>
      <c r="S4483" s="919"/>
    </row>
    <row r="4484" spans="1:19" ht="12.75" customHeight="1" x14ac:dyDescent="0.15">
      <c r="A4484" s="935">
        <v>4479</v>
      </c>
      <c r="B4484" s="919"/>
      <c r="C4484" s="920"/>
      <c r="D4484" s="931"/>
      <c r="E4484" s="893" t="b">
        <f t="shared" ca="1" si="184"/>
        <v>1</v>
      </c>
      <c r="F4484" s="893" t="str">
        <f t="array" aca="1" ref="F4484" ca="1">IF(G4484&lt;&gt;"",INDIRECT("'"&amp;G4484&amp;"'!"&amp;H4484),"")</f>
        <v/>
      </c>
      <c r="G4484" s="560"/>
      <c r="H4484" s="893"/>
      <c r="I4484" s="931"/>
      <c r="J4484" s="931"/>
      <c r="K4484" s="931"/>
      <c r="L4484" s="920"/>
      <c r="M4484" s="920"/>
      <c r="N4484" s="920"/>
      <c r="S4484" s="919"/>
    </row>
    <row r="4485" spans="1:19" ht="12.75" customHeight="1" x14ac:dyDescent="0.15">
      <c r="A4485" s="935">
        <v>4480</v>
      </c>
      <c r="B4485" s="919"/>
      <c r="C4485" s="920"/>
      <c r="D4485" s="931"/>
      <c r="E4485" s="893" t="b">
        <f t="shared" ca="1" si="184"/>
        <v>1</v>
      </c>
      <c r="F4485" s="893" t="str">
        <f t="array" aca="1" ref="F4485" ca="1">IF(G4485&lt;&gt;"",INDIRECT("'"&amp;G4485&amp;"'!"&amp;H4485),"")</f>
        <v/>
      </c>
      <c r="G4485" s="560"/>
      <c r="H4485" s="893"/>
      <c r="I4485" s="931"/>
      <c r="J4485" s="931"/>
      <c r="K4485" s="931"/>
      <c r="L4485" s="920"/>
      <c r="M4485" s="920"/>
      <c r="N4485" s="920"/>
      <c r="S4485" s="919"/>
    </row>
    <row r="4486" spans="1:19" ht="12.75" customHeight="1" x14ac:dyDescent="0.15">
      <c r="A4486" s="935">
        <v>4481</v>
      </c>
      <c r="B4486" s="919"/>
      <c r="C4486" s="920"/>
      <c r="D4486" s="931"/>
      <c r="E4486" s="893" t="b">
        <f t="shared" ca="1" si="184"/>
        <v>1</v>
      </c>
      <c r="F4486" s="893" t="str">
        <f t="array" aca="1" ref="F4486" ca="1">IF(G4486&lt;&gt;"",INDIRECT("'"&amp;G4486&amp;"'!"&amp;H4486),"")</f>
        <v/>
      </c>
      <c r="G4486" s="560"/>
      <c r="H4486" s="893"/>
      <c r="I4486" s="931"/>
      <c r="J4486" s="931"/>
      <c r="K4486" s="931"/>
      <c r="L4486" s="920"/>
      <c r="M4486" s="920"/>
      <c r="N4486" s="920"/>
      <c r="S4486" s="919"/>
    </row>
    <row r="4487" spans="1:19" ht="12.75" customHeight="1" x14ac:dyDescent="0.15">
      <c r="A4487" s="935">
        <v>4482</v>
      </c>
      <c r="B4487" s="919"/>
      <c r="C4487" s="920"/>
      <c r="D4487" s="931"/>
      <c r="E4487" s="893" t="b">
        <f t="shared" ca="1" si="184"/>
        <v>1</v>
      </c>
      <c r="F4487" s="893" t="str">
        <f t="array" aca="1" ref="F4487" ca="1">IF(G4487&lt;&gt;"",INDIRECT("'"&amp;G4487&amp;"'!"&amp;H4487),"")</f>
        <v/>
      </c>
      <c r="G4487" s="560"/>
      <c r="H4487" s="893"/>
      <c r="I4487" s="931"/>
      <c r="J4487" s="931"/>
      <c r="K4487" s="931"/>
      <c r="L4487" s="920"/>
      <c r="M4487" s="920"/>
      <c r="N4487" s="920"/>
      <c r="S4487" s="919"/>
    </row>
    <row r="4488" spans="1:19" ht="12.75" customHeight="1" x14ac:dyDescent="0.15">
      <c r="A4488" s="935">
        <v>4483</v>
      </c>
      <c r="B4488" s="919"/>
      <c r="C4488" s="920"/>
      <c r="D4488" s="931"/>
      <c r="E4488" s="893" t="b">
        <f t="shared" ca="1" si="184"/>
        <v>1</v>
      </c>
      <c r="F4488" s="893" t="str">
        <f t="array" aca="1" ref="F4488" ca="1">IF(G4488&lt;&gt;"",INDIRECT("'"&amp;G4488&amp;"'!"&amp;H4488),"")</f>
        <v/>
      </c>
      <c r="G4488" s="560"/>
      <c r="H4488" s="893"/>
      <c r="I4488" s="931"/>
      <c r="J4488" s="931"/>
      <c r="K4488" s="931"/>
      <c r="L4488" s="920"/>
      <c r="M4488" s="920"/>
      <c r="N4488" s="920"/>
      <c r="S4488" s="919"/>
    </row>
    <row r="4489" spans="1:19" ht="12.75" customHeight="1" x14ac:dyDescent="0.15">
      <c r="A4489" s="935">
        <v>4484</v>
      </c>
      <c r="B4489" s="919"/>
      <c r="C4489" s="920"/>
      <c r="D4489" s="931"/>
      <c r="E4489" s="893" t="b">
        <f t="shared" ca="1" si="184"/>
        <v>1</v>
      </c>
      <c r="F4489" s="893" t="str">
        <f t="array" aca="1" ref="F4489" ca="1">IF(G4489&lt;&gt;"",INDIRECT("'"&amp;G4489&amp;"'!"&amp;H4489),"")</f>
        <v/>
      </c>
      <c r="G4489" s="560"/>
      <c r="H4489" s="893"/>
      <c r="I4489" s="931"/>
      <c r="J4489" s="931"/>
      <c r="K4489" s="931"/>
      <c r="L4489" s="920"/>
      <c r="M4489" s="920"/>
      <c r="N4489" s="920"/>
      <c r="S4489" s="919"/>
    </row>
    <row r="4490" spans="1:19" ht="12.75" customHeight="1" x14ac:dyDescent="0.15">
      <c r="A4490" s="935">
        <v>4485</v>
      </c>
      <c r="B4490" s="919"/>
      <c r="C4490" s="920"/>
      <c r="D4490" s="931"/>
      <c r="E4490" s="893" t="b">
        <f t="shared" ca="1" si="184"/>
        <v>1</v>
      </c>
      <c r="F4490" s="893" t="str">
        <f t="array" aca="1" ref="F4490" ca="1">IF(G4490&lt;&gt;"",INDIRECT("'"&amp;G4490&amp;"'!"&amp;H4490),"")</f>
        <v/>
      </c>
      <c r="G4490" s="560"/>
      <c r="H4490" s="893"/>
      <c r="I4490" s="931"/>
      <c r="J4490" s="931"/>
      <c r="K4490" s="931"/>
      <c r="L4490" s="920"/>
      <c r="M4490" s="920"/>
      <c r="N4490" s="920"/>
      <c r="S4490" s="919"/>
    </row>
    <row r="4491" spans="1:19" ht="12.75" customHeight="1" x14ac:dyDescent="0.15">
      <c r="A4491" s="935">
        <v>4486</v>
      </c>
      <c r="B4491" s="919"/>
      <c r="C4491" s="920"/>
      <c r="D4491" s="931"/>
      <c r="E4491" s="893" t="b">
        <f t="shared" ca="1" si="184"/>
        <v>1</v>
      </c>
      <c r="F4491" s="893" t="str">
        <f t="array" aca="1" ref="F4491" ca="1">IF(G4491&lt;&gt;"",INDIRECT("'"&amp;G4491&amp;"'!"&amp;H4491),"")</f>
        <v/>
      </c>
      <c r="G4491" s="560"/>
      <c r="H4491" s="893"/>
      <c r="I4491" s="931"/>
      <c r="J4491" s="931"/>
      <c r="K4491" s="931"/>
      <c r="L4491" s="920"/>
      <c r="M4491" s="920"/>
      <c r="N4491" s="920"/>
      <c r="S4491" s="919"/>
    </row>
    <row r="4492" spans="1:19" ht="12.75" customHeight="1" x14ac:dyDescent="0.15">
      <c r="A4492" s="935">
        <v>4487</v>
      </c>
      <c r="B4492" s="919"/>
      <c r="C4492" s="920"/>
      <c r="D4492" s="931"/>
      <c r="E4492" s="893" t="b">
        <f t="shared" ca="1" si="184"/>
        <v>1</v>
      </c>
      <c r="F4492" s="893" t="str">
        <f t="array" aca="1" ref="F4492" ca="1">IF(G4492&lt;&gt;"",INDIRECT("'"&amp;G4492&amp;"'!"&amp;H4492),"")</f>
        <v/>
      </c>
      <c r="G4492" s="560"/>
      <c r="H4492" s="893"/>
      <c r="I4492" s="931"/>
      <c r="J4492" s="931"/>
      <c r="K4492" s="931"/>
      <c r="L4492" s="920"/>
      <c r="M4492" s="920"/>
      <c r="N4492" s="920"/>
      <c r="S4492" s="919"/>
    </row>
    <row r="4493" spans="1:19" ht="12.75" customHeight="1" x14ac:dyDescent="0.15">
      <c r="A4493" s="935">
        <v>4488</v>
      </c>
      <c r="B4493" s="919"/>
      <c r="C4493" s="920"/>
      <c r="D4493" s="931"/>
      <c r="E4493" s="893" t="b">
        <f t="shared" ca="1" si="184"/>
        <v>1</v>
      </c>
      <c r="F4493" s="893" t="str">
        <f t="array" aca="1" ref="F4493" ca="1">IF(G4493&lt;&gt;"",INDIRECT("'"&amp;G4493&amp;"'!"&amp;H4493),"")</f>
        <v/>
      </c>
      <c r="G4493" s="560"/>
      <c r="H4493" s="893"/>
      <c r="I4493" s="931"/>
      <c r="J4493" s="931"/>
      <c r="K4493" s="931"/>
      <c r="L4493" s="920"/>
      <c r="M4493" s="920"/>
      <c r="N4493" s="920"/>
      <c r="S4493" s="919"/>
    </row>
    <row r="4494" spans="1:19" ht="12.75" customHeight="1" x14ac:dyDescent="0.15">
      <c r="A4494" s="935">
        <v>4489</v>
      </c>
      <c r="B4494" s="919"/>
      <c r="C4494" s="920"/>
      <c r="D4494" s="931"/>
      <c r="E4494" s="893" t="b">
        <f t="shared" ca="1" si="184"/>
        <v>1</v>
      </c>
      <c r="F4494" s="893" t="str">
        <f t="array" aca="1" ref="F4494" ca="1">IF(G4494&lt;&gt;"",INDIRECT("'"&amp;G4494&amp;"'!"&amp;H4494),"")</f>
        <v/>
      </c>
      <c r="G4494" s="560"/>
      <c r="H4494" s="893"/>
      <c r="I4494" s="931"/>
      <c r="J4494" s="931"/>
      <c r="K4494" s="931"/>
      <c r="L4494" s="920"/>
      <c r="M4494" s="920"/>
      <c r="N4494" s="920"/>
      <c r="S4494" s="919"/>
    </row>
    <row r="4495" spans="1:19" ht="12.75" customHeight="1" x14ac:dyDescent="0.15">
      <c r="A4495" s="935">
        <v>4490</v>
      </c>
      <c r="B4495" s="919"/>
      <c r="C4495" s="920"/>
      <c r="D4495" s="931"/>
      <c r="E4495" s="893" t="b">
        <f t="shared" ca="1" si="184"/>
        <v>1</v>
      </c>
      <c r="F4495" s="893" t="str">
        <f t="array" aca="1" ref="F4495" ca="1">IF(G4495&lt;&gt;"",INDIRECT("'"&amp;G4495&amp;"'!"&amp;H4495),"")</f>
        <v/>
      </c>
      <c r="G4495" s="560"/>
      <c r="H4495" s="893"/>
      <c r="I4495" s="931"/>
      <c r="J4495" s="931"/>
      <c r="K4495" s="931"/>
      <c r="L4495" s="920"/>
      <c r="M4495" s="920"/>
      <c r="N4495" s="920"/>
      <c r="S4495" s="919"/>
    </row>
    <row r="4496" spans="1:19" ht="12.75" customHeight="1" x14ac:dyDescent="0.15">
      <c r="A4496" s="935">
        <v>4491</v>
      </c>
      <c r="B4496" s="919"/>
      <c r="C4496" s="920"/>
      <c r="D4496" s="931"/>
      <c r="E4496" s="893" t="b">
        <f t="shared" ca="1" si="184"/>
        <v>1</v>
      </c>
      <c r="F4496" s="893" t="str">
        <f t="array" aca="1" ref="F4496" ca="1">IF(G4496&lt;&gt;"",INDIRECT("'"&amp;G4496&amp;"'!"&amp;H4496),"")</f>
        <v/>
      </c>
      <c r="G4496" s="560"/>
      <c r="H4496" s="893"/>
      <c r="I4496" s="931"/>
      <c r="J4496" s="931"/>
      <c r="K4496" s="931"/>
      <c r="L4496" s="920"/>
      <c r="M4496" s="920"/>
      <c r="N4496" s="920"/>
      <c r="S4496" s="919"/>
    </row>
    <row r="4497" spans="1:19" ht="12.75" customHeight="1" x14ac:dyDescent="0.15">
      <c r="A4497" s="935">
        <v>4492</v>
      </c>
      <c r="B4497" s="919"/>
      <c r="C4497" s="920"/>
      <c r="D4497" s="931"/>
      <c r="E4497" s="893" t="b">
        <f t="shared" ca="1" si="184"/>
        <v>1</v>
      </c>
      <c r="F4497" s="893" t="str">
        <f t="array" aca="1" ref="F4497" ca="1">IF(G4497&lt;&gt;"",INDIRECT("'"&amp;G4497&amp;"'!"&amp;H4497),"")</f>
        <v/>
      </c>
      <c r="G4497" s="560"/>
      <c r="H4497" s="893"/>
      <c r="I4497" s="931"/>
      <c r="J4497" s="931"/>
      <c r="K4497" s="931"/>
      <c r="L4497" s="920"/>
      <c r="M4497" s="920"/>
      <c r="N4497" s="920"/>
      <c r="S4497" s="919"/>
    </row>
    <row r="4498" spans="1:19" ht="12.75" customHeight="1" x14ac:dyDescent="0.15">
      <c r="A4498" s="935">
        <v>4493</v>
      </c>
      <c r="B4498" s="919"/>
      <c r="C4498" s="920"/>
      <c r="D4498" s="931"/>
      <c r="E4498" s="893" t="b">
        <f t="shared" ca="1" si="184"/>
        <v>1</v>
      </c>
      <c r="F4498" s="893" t="str">
        <f t="array" aca="1" ref="F4498" ca="1">IF(G4498&lt;&gt;"",INDIRECT("'"&amp;G4498&amp;"'!"&amp;H4498),"")</f>
        <v/>
      </c>
      <c r="G4498" s="560"/>
      <c r="H4498" s="893"/>
      <c r="I4498" s="931"/>
      <c r="J4498" s="931"/>
      <c r="K4498" s="931"/>
      <c r="L4498" s="920"/>
      <c r="M4498" s="920"/>
      <c r="N4498" s="920"/>
      <c r="S4498" s="919"/>
    </row>
    <row r="4499" spans="1:19" ht="12.75" customHeight="1" x14ac:dyDescent="0.15">
      <c r="A4499" s="935">
        <v>4494</v>
      </c>
      <c r="B4499" s="919"/>
      <c r="C4499" s="920"/>
      <c r="D4499" s="931"/>
      <c r="E4499" s="893" t="b">
        <f t="shared" ca="1" si="184"/>
        <v>1</v>
      </c>
      <c r="F4499" s="893" t="str">
        <f t="array" aca="1" ref="F4499" ca="1">IF(G4499&lt;&gt;"",INDIRECT("'"&amp;G4499&amp;"'!"&amp;H4499),"")</f>
        <v/>
      </c>
      <c r="G4499" s="560"/>
      <c r="H4499" s="893"/>
      <c r="I4499" s="931"/>
      <c r="J4499" s="931"/>
      <c r="K4499" s="931"/>
      <c r="L4499" s="920"/>
      <c r="M4499" s="920"/>
      <c r="N4499" s="920"/>
      <c r="S4499" s="919"/>
    </row>
    <row r="4500" spans="1:19" ht="12.75" customHeight="1" x14ac:dyDescent="0.15">
      <c r="A4500" s="935">
        <v>4495</v>
      </c>
      <c r="B4500" s="919"/>
      <c r="C4500" s="920"/>
      <c r="D4500" s="931"/>
      <c r="E4500" s="893" t="b">
        <f t="shared" ca="1" si="184"/>
        <v>1</v>
      </c>
      <c r="F4500" s="893" t="str">
        <f t="array" aca="1" ref="F4500" ca="1">IF(G4500&lt;&gt;"",INDIRECT("'"&amp;G4500&amp;"'!"&amp;H4500),"")</f>
        <v/>
      </c>
      <c r="G4500" s="560"/>
      <c r="H4500" s="893"/>
      <c r="I4500" s="931"/>
      <c r="J4500" s="931"/>
      <c r="K4500" s="931"/>
      <c r="L4500" s="920"/>
      <c r="M4500" s="920"/>
      <c r="N4500" s="920"/>
      <c r="S4500" s="919"/>
    </row>
    <row r="4501" spans="1:19" ht="12.75" customHeight="1" x14ac:dyDescent="0.15">
      <c r="A4501" s="935">
        <v>4496</v>
      </c>
      <c r="B4501" s="919"/>
      <c r="C4501" s="920"/>
      <c r="D4501" s="931"/>
      <c r="E4501" s="893" t="b">
        <f t="shared" ca="1" si="184"/>
        <v>1</v>
      </c>
      <c r="F4501" s="893" t="str">
        <f t="array" aca="1" ref="F4501" ca="1">IF(G4501&lt;&gt;"",INDIRECT("'"&amp;G4501&amp;"'!"&amp;H4501),"")</f>
        <v/>
      </c>
      <c r="G4501" s="560"/>
      <c r="H4501" s="893"/>
      <c r="I4501" s="931"/>
      <c r="J4501" s="931"/>
      <c r="K4501" s="931"/>
      <c r="L4501" s="920"/>
      <c r="M4501" s="920"/>
      <c r="N4501" s="920"/>
      <c r="S4501" s="919"/>
    </row>
    <row r="4502" spans="1:19" ht="12.75" customHeight="1" x14ac:dyDescent="0.15">
      <c r="A4502" s="935">
        <v>4497</v>
      </c>
      <c r="B4502" s="919"/>
      <c r="C4502" s="920"/>
      <c r="D4502" s="931"/>
      <c r="E4502" s="893" t="b">
        <f t="shared" ca="1" si="184"/>
        <v>1</v>
      </c>
      <c r="F4502" s="893" t="str">
        <f t="array" aca="1" ref="F4502" ca="1">IF(G4502&lt;&gt;"",INDIRECT("'"&amp;G4502&amp;"'!"&amp;H4502),"")</f>
        <v/>
      </c>
      <c r="G4502" s="560"/>
      <c r="H4502" s="893"/>
      <c r="I4502" s="931"/>
      <c r="J4502" s="931"/>
      <c r="K4502" s="931"/>
      <c r="L4502" s="920"/>
      <c r="M4502" s="920"/>
      <c r="N4502" s="920"/>
      <c r="S4502" s="919"/>
    </row>
    <row r="4503" spans="1:19" ht="12.75" customHeight="1" x14ac:dyDescent="0.15">
      <c r="A4503" s="935">
        <v>4498</v>
      </c>
      <c r="B4503" s="919"/>
      <c r="C4503" s="920"/>
      <c r="D4503" s="931"/>
      <c r="E4503" s="893" t="b">
        <f t="shared" ca="1" si="184"/>
        <v>1</v>
      </c>
      <c r="F4503" s="893" t="str">
        <f t="array" aca="1" ref="F4503" ca="1">IF(G4503&lt;&gt;"",INDIRECT("'"&amp;G4503&amp;"'!"&amp;H4503),"")</f>
        <v/>
      </c>
      <c r="G4503" s="560"/>
      <c r="H4503" s="893"/>
      <c r="I4503" s="931"/>
      <c r="J4503" s="931"/>
      <c r="K4503" s="931"/>
      <c r="L4503" s="920"/>
      <c r="M4503" s="920"/>
      <c r="N4503" s="920"/>
      <c r="S4503" s="919"/>
    </row>
    <row r="4504" spans="1:19" ht="12.75" customHeight="1" x14ac:dyDescent="0.15">
      <c r="A4504" s="935">
        <v>4499</v>
      </c>
      <c r="B4504" s="919"/>
      <c r="C4504" s="920"/>
      <c r="D4504" s="931"/>
      <c r="E4504" s="893" t="b">
        <f t="shared" ca="1" si="184"/>
        <v>1</v>
      </c>
      <c r="F4504" s="893" t="str">
        <f t="array" aca="1" ref="F4504" ca="1">IF(G4504&lt;&gt;"",INDIRECT("'"&amp;G4504&amp;"'!"&amp;H4504),"")</f>
        <v/>
      </c>
      <c r="G4504" s="560"/>
      <c r="H4504" s="893"/>
      <c r="I4504" s="931"/>
      <c r="J4504" s="931"/>
      <c r="K4504" s="931"/>
      <c r="L4504" s="920"/>
      <c r="M4504" s="920"/>
      <c r="N4504" s="920"/>
      <c r="S4504" s="919"/>
    </row>
    <row r="4505" spans="1:19" ht="12.75" customHeight="1" x14ac:dyDescent="0.15">
      <c r="A4505" s="935">
        <v>4500</v>
      </c>
      <c r="B4505" s="919"/>
      <c r="C4505" s="920"/>
      <c r="D4505" s="931"/>
      <c r="E4505" s="893" t="b">
        <f t="shared" ca="1" si="184"/>
        <v>1</v>
      </c>
      <c r="F4505" s="893" t="str">
        <f t="array" aca="1" ref="F4505" ca="1">IF(G4505&lt;&gt;"",INDIRECT("'"&amp;G4505&amp;"'!"&amp;H4505),"")</f>
        <v/>
      </c>
      <c r="G4505" s="560"/>
      <c r="H4505" s="893"/>
      <c r="I4505" s="931"/>
      <c r="J4505" s="931"/>
      <c r="K4505" s="931"/>
      <c r="L4505" s="920"/>
      <c r="M4505" s="920"/>
      <c r="N4505" s="920"/>
      <c r="S4505" s="919"/>
    </row>
    <row r="4506" spans="1:19" ht="12.75" customHeight="1" x14ac:dyDescent="0.15">
      <c r="A4506" s="935">
        <v>4501</v>
      </c>
      <c r="B4506" s="919"/>
      <c r="C4506" s="920"/>
      <c r="D4506" s="931"/>
      <c r="E4506" s="893" t="b">
        <f t="shared" ca="1" si="184"/>
        <v>1</v>
      </c>
      <c r="F4506" s="893" t="str">
        <f t="array" aca="1" ref="F4506" ca="1">IF(G4506&lt;&gt;"",INDIRECT("'"&amp;G4506&amp;"'!"&amp;H4506),"")</f>
        <v/>
      </c>
      <c r="G4506" s="560"/>
      <c r="H4506" s="893"/>
      <c r="I4506" s="931"/>
      <c r="J4506" s="931"/>
      <c r="K4506" s="931"/>
      <c r="L4506" s="920"/>
      <c r="M4506" s="920"/>
      <c r="N4506" s="920"/>
      <c r="S4506" s="919"/>
    </row>
    <row r="4507" spans="1:19" ht="12.75" customHeight="1" x14ac:dyDescent="0.15">
      <c r="A4507" s="935">
        <v>4502</v>
      </c>
      <c r="B4507" s="919"/>
      <c r="C4507" s="920"/>
      <c r="D4507" s="931"/>
      <c r="E4507" s="893" t="b">
        <f t="shared" ca="1" si="184"/>
        <v>1</v>
      </c>
      <c r="F4507" s="893" t="str">
        <f t="array" aca="1" ref="F4507" ca="1">IF(G4507&lt;&gt;"",INDIRECT("'"&amp;G4507&amp;"'!"&amp;H4507),"")</f>
        <v/>
      </c>
      <c r="G4507" s="560"/>
      <c r="H4507" s="893"/>
      <c r="I4507" s="931"/>
      <c r="J4507" s="931"/>
      <c r="K4507" s="931"/>
      <c r="L4507" s="920"/>
      <c r="M4507" s="920"/>
      <c r="N4507" s="920"/>
      <c r="S4507" s="919"/>
    </row>
    <row r="4508" spans="1:19" ht="12.75" customHeight="1" x14ac:dyDescent="0.15">
      <c r="A4508" s="935">
        <v>4503</v>
      </c>
      <c r="B4508" s="919"/>
      <c r="C4508" s="920"/>
      <c r="D4508" s="931"/>
      <c r="E4508" s="893" t="b">
        <f t="shared" ca="1" si="184"/>
        <v>1</v>
      </c>
      <c r="F4508" s="893" t="str">
        <f t="array" aca="1" ref="F4508" ca="1">IF(G4508&lt;&gt;"",INDIRECT("'"&amp;G4508&amp;"'!"&amp;H4508),"")</f>
        <v/>
      </c>
      <c r="G4508" s="560"/>
      <c r="H4508" s="893"/>
      <c r="I4508" s="931"/>
      <c r="J4508" s="931"/>
      <c r="K4508" s="931"/>
      <c r="L4508" s="920"/>
      <c r="M4508" s="920"/>
      <c r="N4508" s="920"/>
      <c r="S4508" s="919"/>
    </row>
    <row r="4509" spans="1:19" ht="12.75" customHeight="1" x14ac:dyDescent="0.15">
      <c r="A4509" s="935">
        <v>4504</v>
      </c>
      <c r="B4509" s="919"/>
      <c r="C4509" s="920"/>
      <c r="D4509" s="931"/>
      <c r="E4509" s="893" t="b">
        <f t="shared" ca="1" si="184"/>
        <v>1</v>
      </c>
      <c r="F4509" s="893" t="str">
        <f t="array" aca="1" ref="F4509" ca="1">IF(G4509&lt;&gt;"",INDIRECT("'"&amp;G4509&amp;"'!"&amp;H4509),"")</f>
        <v/>
      </c>
      <c r="G4509" s="560"/>
      <c r="H4509" s="893"/>
      <c r="I4509" s="931"/>
      <c r="J4509" s="931"/>
      <c r="K4509" s="931"/>
      <c r="L4509" s="920"/>
      <c r="M4509" s="920"/>
      <c r="N4509" s="920"/>
      <c r="S4509" s="919"/>
    </row>
    <row r="4510" spans="1:19" ht="12.75" customHeight="1" x14ac:dyDescent="0.15">
      <c r="A4510" s="935">
        <v>4505</v>
      </c>
      <c r="B4510" s="919"/>
      <c r="C4510" s="920"/>
      <c r="D4510" s="931"/>
      <c r="E4510" s="893" t="b">
        <f t="shared" ca="1" si="184"/>
        <v>1</v>
      </c>
      <c r="F4510" s="893" t="str">
        <f t="array" aca="1" ref="F4510" ca="1">IF(G4510&lt;&gt;"",INDIRECT("'"&amp;G4510&amp;"'!"&amp;H4510),"")</f>
        <v/>
      </c>
      <c r="G4510" s="560"/>
      <c r="H4510" s="893"/>
      <c r="I4510" s="931"/>
      <c r="J4510" s="931"/>
      <c r="K4510" s="931"/>
      <c r="L4510" s="920"/>
      <c r="M4510" s="920"/>
      <c r="N4510" s="920"/>
      <c r="S4510" s="919"/>
    </row>
    <row r="4511" spans="1:19" ht="12.75" customHeight="1" x14ac:dyDescent="0.15">
      <c r="A4511" s="935">
        <v>4506</v>
      </c>
      <c r="B4511" s="919"/>
      <c r="C4511" s="920"/>
      <c r="D4511" s="931"/>
      <c r="E4511" s="893" t="b">
        <f t="shared" ca="1" si="184"/>
        <v>1</v>
      </c>
      <c r="F4511" s="893" t="str">
        <f t="array" aca="1" ref="F4511" ca="1">IF(G4511&lt;&gt;"",INDIRECT("'"&amp;G4511&amp;"'!"&amp;H4511),"")</f>
        <v/>
      </c>
      <c r="G4511" s="560"/>
      <c r="H4511" s="893"/>
      <c r="I4511" s="931"/>
      <c r="J4511" s="931"/>
      <c r="K4511" s="931"/>
      <c r="L4511" s="920"/>
      <c r="M4511" s="920"/>
      <c r="N4511" s="920"/>
      <c r="S4511" s="919"/>
    </row>
    <row r="4512" spans="1:19" ht="12.75" customHeight="1" x14ac:dyDescent="0.15">
      <c r="A4512" s="935">
        <v>4507</v>
      </c>
      <c r="B4512" s="919"/>
      <c r="C4512" s="920"/>
      <c r="D4512" s="931"/>
      <c r="E4512" s="893" t="b">
        <f t="shared" ca="1" si="184"/>
        <v>1</v>
      </c>
      <c r="F4512" s="893" t="str">
        <f t="array" aca="1" ref="F4512" ca="1">IF(G4512&lt;&gt;"",INDIRECT("'"&amp;G4512&amp;"'!"&amp;H4512),"")</f>
        <v/>
      </c>
      <c r="G4512" s="560"/>
      <c r="H4512" s="893"/>
      <c r="I4512" s="931"/>
      <c r="J4512" s="931"/>
      <c r="K4512" s="931"/>
      <c r="L4512" s="920"/>
      <c r="M4512" s="920"/>
      <c r="N4512" s="920"/>
      <c r="S4512" s="919"/>
    </row>
    <row r="4513" spans="1:19" ht="12.75" customHeight="1" x14ac:dyDescent="0.15">
      <c r="A4513" s="935">
        <v>4508</v>
      </c>
      <c r="B4513" s="919"/>
      <c r="C4513" s="920"/>
      <c r="D4513" s="931"/>
      <c r="E4513" s="893" t="b">
        <f t="shared" ca="1" si="184"/>
        <v>1</v>
      </c>
      <c r="F4513" s="893" t="str">
        <f t="array" aca="1" ref="F4513" ca="1">IF(G4513&lt;&gt;"",INDIRECT("'"&amp;G4513&amp;"'!"&amp;H4513),"")</f>
        <v/>
      </c>
      <c r="G4513" s="560"/>
      <c r="H4513" s="893"/>
      <c r="I4513" s="931"/>
      <c r="J4513" s="931"/>
      <c r="K4513" s="931"/>
      <c r="L4513" s="920"/>
      <c r="M4513" s="920"/>
      <c r="N4513" s="920"/>
      <c r="S4513" s="919"/>
    </row>
    <row r="4514" spans="1:19" ht="12.75" customHeight="1" x14ac:dyDescent="0.15">
      <c r="A4514" s="935">
        <v>4509</v>
      </c>
      <c r="B4514" s="919"/>
      <c r="C4514" s="920"/>
      <c r="D4514" s="931"/>
      <c r="E4514" s="893" t="b">
        <f t="shared" ca="1" si="184"/>
        <v>1</v>
      </c>
      <c r="F4514" s="893" t="str">
        <f t="array" aca="1" ref="F4514" ca="1">IF(G4514&lt;&gt;"",INDIRECT("'"&amp;G4514&amp;"'!"&amp;H4514),"")</f>
        <v/>
      </c>
      <c r="G4514" s="560"/>
      <c r="H4514" s="893"/>
      <c r="I4514" s="931"/>
      <c r="J4514" s="931"/>
      <c r="K4514" s="931"/>
      <c r="L4514" s="920"/>
      <c r="M4514" s="920"/>
      <c r="N4514" s="920"/>
      <c r="S4514" s="919"/>
    </row>
    <row r="4515" spans="1:19" ht="12.75" customHeight="1" x14ac:dyDescent="0.15">
      <c r="A4515" s="935">
        <v>4510</v>
      </c>
      <c r="B4515" s="919"/>
      <c r="C4515" s="920"/>
      <c r="D4515" s="931"/>
      <c r="E4515" s="893" t="b">
        <f t="shared" ca="1" si="184"/>
        <v>1</v>
      </c>
      <c r="F4515" s="893" t="str">
        <f t="array" aca="1" ref="F4515" ca="1">IF(G4515&lt;&gt;"",INDIRECT("'"&amp;G4515&amp;"'!"&amp;H4515),"")</f>
        <v/>
      </c>
      <c r="G4515" s="560"/>
      <c r="H4515" s="893"/>
      <c r="I4515" s="931"/>
      <c r="J4515" s="931"/>
      <c r="K4515" s="931"/>
      <c r="L4515" s="920"/>
      <c r="M4515" s="920"/>
      <c r="N4515" s="920"/>
      <c r="S4515" s="919"/>
    </row>
    <row r="4516" spans="1:19" ht="12.75" customHeight="1" x14ac:dyDescent="0.15">
      <c r="A4516" s="935">
        <v>4511</v>
      </c>
      <c r="B4516" s="919"/>
      <c r="C4516" s="920"/>
      <c r="D4516" s="931"/>
      <c r="E4516" s="893" t="b">
        <f t="shared" ca="1" si="184"/>
        <v>1</v>
      </c>
      <c r="F4516" s="893" t="str">
        <f t="array" aca="1" ref="F4516" ca="1">IF(G4516&lt;&gt;"",INDIRECT("'"&amp;G4516&amp;"'!"&amp;H4516),"")</f>
        <v/>
      </c>
      <c r="G4516" s="560"/>
      <c r="H4516" s="893"/>
      <c r="I4516" s="931"/>
      <c r="J4516" s="931"/>
      <c r="K4516" s="931"/>
      <c r="L4516" s="920"/>
      <c r="M4516" s="920"/>
      <c r="N4516" s="920"/>
      <c r="S4516" s="919"/>
    </row>
    <row r="4517" spans="1:19" ht="12.75" customHeight="1" x14ac:dyDescent="0.15">
      <c r="A4517" s="935">
        <v>4512</v>
      </c>
      <c r="B4517" s="919"/>
      <c r="C4517" s="920"/>
      <c r="D4517" s="931"/>
      <c r="E4517" s="893" t="b">
        <f t="shared" ca="1" si="184"/>
        <v>1</v>
      </c>
      <c r="F4517" s="893" t="str">
        <f t="array" aca="1" ref="F4517" ca="1">IF(G4517&lt;&gt;"",INDIRECT("'"&amp;G4517&amp;"'!"&amp;H4517),"")</f>
        <v/>
      </c>
      <c r="G4517" s="560"/>
      <c r="H4517" s="893"/>
      <c r="I4517" s="931"/>
      <c r="J4517" s="931"/>
      <c r="K4517" s="931"/>
      <c r="L4517" s="920"/>
      <c r="M4517" s="920"/>
      <c r="N4517" s="920"/>
      <c r="S4517" s="919"/>
    </row>
    <row r="4518" spans="1:19" ht="12.75" customHeight="1" x14ac:dyDescent="0.15">
      <c r="A4518" s="935">
        <v>4513</v>
      </c>
      <c r="B4518" s="919"/>
      <c r="C4518" s="920"/>
      <c r="D4518" s="931"/>
      <c r="E4518" s="893" t="b">
        <f t="shared" ca="1" si="184"/>
        <v>1</v>
      </c>
      <c r="F4518" s="893" t="str">
        <f t="array" aca="1" ref="F4518" ca="1">IF(G4518&lt;&gt;"",INDIRECT("'"&amp;G4518&amp;"'!"&amp;H4518),"")</f>
        <v/>
      </c>
      <c r="G4518" s="560"/>
      <c r="H4518" s="893"/>
      <c r="I4518" s="931"/>
      <c r="J4518" s="931"/>
      <c r="K4518" s="931"/>
      <c r="L4518" s="920"/>
      <c r="M4518" s="920"/>
      <c r="N4518" s="920"/>
      <c r="S4518" s="919"/>
    </row>
    <row r="4519" spans="1:19" ht="12.75" customHeight="1" x14ac:dyDescent="0.15">
      <c r="A4519" s="935">
        <v>4514</v>
      </c>
      <c r="B4519" s="919"/>
      <c r="C4519" s="920"/>
      <c r="D4519" s="931"/>
      <c r="E4519" s="893" t="b">
        <f t="shared" ca="1" si="184"/>
        <v>1</v>
      </c>
      <c r="F4519" s="893" t="str">
        <f t="array" aca="1" ref="F4519" ca="1">IF(G4519&lt;&gt;"",INDIRECT("'"&amp;G4519&amp;"'!"&amp;H4519),"")</f>
        <v/>
      </c>
      <c r="G4519" s="560"/>
      <c r="H4519" s="893"/>
      <c r="I4519" s="931"/>
      <c r="J4519" s="931"/>
      <c r="K4519" s="931"/>
      <c r="L4519" s="920"/>
      <c r="M4519" s="920"/>
      <c r="N4519" s="920"/>
      <c r="S4519" s="919"/>
    </row>
    <row r="4520" spans="1:19" ht="12.75" customHeight="1" x14ac:dyDescent="0.15">
      <c r="A4520" s="935">
        <v>4515</v>
      </c>
      <c r="B4520" s="919"/>
      <c r="C4520" s="920"/>
      <c r="D4520" s="931"/>
      <c r="E4520" s="893" t="b">
        <f t="shared" ca="1" si="184"/>
        <v>1</v>
      </c>
      <c r="F4520" s="893" t="str">
        <f t="array" aca="1" ref="F4520" ca="1">IF(G4520&lt;&gt;"",INDIRECT("'"&amp;G4520&amp;"'!"&amp;H4520),"")</f>
        <v/>
      </c>
      <c r="G4520" s="560"/>
      <c r="H4520" s="893"/>
      <c r="I4520" s="931"/>
      <c r="J4520" s="931"/>
      <c r="K4520" s="931"/>
      <c r="L4520" s="920"/>
      <c r="M4520" s="920"/>
      <c r="N4520" s="920"/>
      <c r="S4520" s="919"/>
    </row>
    <row r="4521" spans="1:19" ht="12.75" customHeight="1" x14ac:dyDescent="0.15">
      <c r="A4521" s="935">
        <v>4516</v>
      </c>
      <c r="B4521" s="919"/>
      <c r="C4521" s="920"/>
      <c r="D4521" s="931"/>
      <c r="E4521" s="893" t="b">
        <f t="shared" ca="1" si="184"/>
        <v>1</v>
      </c>
      <c r="F4521" s="893" t="str">
        <f t="array" aca="1" ref="F4521" ca="1">IF(G4521&lt;&gt;"",INDIRECT("'"&amp;G4521&amp;"'!"&amp;H4521),"")</f>
        <v/>
      </c>
      <c r="G4521" s="560"/>
      <c r="H4521" s="893"/>
      <c r="I4521" s="931"/>
      <c r="J4521" s="931"/>
      <c r="K4521" s="931"/>
      <c r="L4521" s="920"/>
      <c r="M4521" s="920"/>
      <c r="N4521" s="920"/>
      <c r="S4521" s="919"/>
    </row>
    <row r="4522" spans="1:19" ht="12.75" customHeight="1" x14ac:dyDescent="0.15">
      <c r="A4522" s="935">
        <v>4517</v>
      </c>
      <c r="B4522" s="919"/>
      <c r="C4522" s="920"/>
      <c r="D4522" s="931"/>
      <c r="E4522" s="893" t="b">
        <f t="shared" ca="1" si="184"/>
        <v>1</v>
      </c>
      <c r="F4522" s="893" t="str">
        <f t="array" aca="1" ref="F4522" ca="1">IF(G4522&lt;&gt;"",INDIRECT("'"&amp;G4522&amp;"'!"&amp;H4522),"")</f>
        <v/>
      </c>
      <c r="G4522" s="560"/>
      <c r="H4522" s="893"/>
      <c r="I4522" s="931"/>
      <c r="J4522" s="931"/>
      <c r="K4522" s="931"/>
      <c r="L4522" s="920"/>
      <c r="M4522" s="920"/>
      <c r="N4522" s="920"/>
      <c r="S4522" s="919"/>
    </row>
    <row r="4523" spans="1:19" ht="12.75" customHeight="1" x14ac:dyDescent="0.15">
      <c r="A4523" s="935">
        <v>4518</v>
      </c>
      <c r="B4523" s="919"/>
      <c r="C4523" s="920"/>
      <c r="D4523" s="931"/>
      <c r="E4523" s="893" t="b">
        <f t="shared" ca="1" si="184"/>
        <v>1</v>
      </c>
      <c r="F4523" s="893" t="str">
        <f t="array" aca="1" ref="F4523" ca="1">IF(G4523&lt;&gt;"",INDIRECT("'"&amp;G4523&amp;"'!"&amp;H4523),"")</f>
        <v/>
      </c>
      <c r="G4523" s="560"/>
      <c r="H4523" s="893"/>
      <c r="I4523" s="931"/>
      <c r="J4523" s="931"/>
      <c r="K4523" s="931"/>
      <c r="L4523" s="920"/>
      <c r="M4523" s="920"/>
      <c r="N4523" s="920"/>
      <c r="S4523" s="919"/>
    </row>
    <row r="4524" spans="1:19" ht="12.75" customHeight="1" x14ac:dyDescent="0.15">
      <c r="A4524" s="935">
        <v>4519</v>
      </c>
      <c r="B4524" s="919"/>
      <c r="C4524" s="920"/>
      <c r="D4524" s="931"/>
      <c r="E4524" s="893" t="b">
        <f t="shared" ca="1" si="184"/>
        <v>1</v>
      </c>
      <c r="F4524" s="893" t="str">
        <f t="array" aca="1" ref="F4524" ca="1">IF(G4524&lt;&gt;"",INDIRECT("'"&amp;G4524&amp;"'!"&amp;H4524),"")</f>
        <v/>
      </c>
      <c r="G4524" s="560"/>
      <c r="H4524" s="893"/>
      <c r="I4524" s="931"/>
      <c r="J4524" s="931"/>
      <c r="K4524" s="931"/>
      <c r="L4524" s="920"/>
      <c r="M4524" s="920"/>
      <c r="N4524" s="920"/>
      <c r="S4524" s="919"/>
    </row>
    <row r="4525" spans="1:19" ht="12.75" customHeight="1" x14ac:dyDescent="0.15">
      <c r="A4525" s="935">
        <v>4520</v>
      </c>
      <c r="B4525" s="919"/>
      <c r="C4525" s="920"/>
      <c r="D4525" s="931"/>
      <c r="E4525" s="893" t="b">
        <f t="shared" ca="1" si="184"/>
        <v>1</v>
      </c>
      <c r="F4525" s="893" t="str">
        <f t="array" aca="1" ref="F4525" ca="1">IF(G4525&lt;&gt;"",INDIRECT("'"&amp;G4525&amp;"'!"&amp;H4525),"")</f>
        <v/>
      </c>
      <c r="G4525" s="560"/>
      <c r="H4525" s="893"/>
      <c r="I4525" s="931"/>
      <c r="J4525" s="931"/>
      <c r="K4525" s="931"/>
      <c r="L4525" s="920"/>
      <c r="M4525" s="920"/>
      <c r="N4525" s="920"/>
      <c r="S4525" s="919"/>
    </row>
    <row r="4526" spans="1:19" ht="12.75" customHeight="1" x14ac:dyDescent="0.15">
      <c r="A4526" s="935">
        <v>4521</v>
      </c>
      <c r="B4526" s="919"/>
      <c r="C4526" s="920"/>
      <c r="D4526" s="931"/>
      <c r="E4526" s="893" t="b">
        <f t="shared" ca="1" si="184"/>
        <v>1</v>
      </c>
      <c r="F4526" s="893" t="str">
        <f t="array" aca="1" ref="F4526" ca="1">IF(G4526&lt;&gt;"",INDIRECT("'"&amp;G4526&amp;"'!"&amp;H4526),"")</f>
        <v/>
      </c>
      <c r="G4526" s="560"/>
      <c r="H4526" s="893"/>
      <c r="I4526" s="931"/>
      <c r="J4526" s="931"/>
      <c r="K4526" s="931"/>
      <c r="L4526" s="920"/>
      <c r="M4526" s="920"/>
      <c r="N4526" s="920"/>
      <c r="S4526" s="919"/>
    </row>
    <row r="4527" spans="1:19" ht="12.75" customHeight="1" x14ac:dyDescent="0.15">
      <c r="A4527" s="935">
        <v>4522</v>
      </c>
      <c r="B4527" s="919"/>
      <c r="C4527" s="920"/>
      <c r="D4527" s="931"/>
      <c r="E4527" s="893" t="b">
        <f t="shared" ca="1" si="184"/>
        <v>1</v>
      </c>
      <c r="F4527" s="893" t="str">
        <f t="array" aca="1" ref="F4527" ca="1">IF(G4527&lt;&gt;"",INDIRECT("'"&amp;G4527&amp;"'!"&amp;H4527),"")</f>
        <v/>
      </c>
      <c r="G4527" s="560"/>
      <c r="H4527" s="893"/>
      <c r="I4527" s="931"/>
      <c r="J4527" s="931"/>
      <c r="K4527" s="931"/>
      <c r="L4527" s="920"/>
      <c r="M4527" s="920"/>
      <c r="N4527" s="920"/>
      <c r="S4527" s="919"/>
    </row>
    <row r="4528" spans="1:19" ht="12.75" customHeight="1" x14ac:dyDescent="0.15">
      <c r="A4528" s="935">
        <v>4523</v>
      </c>
      <c r="B4528" s="919"/>
      <c r="C4528" s="920"/>
      <c r="D4528" s="931"/>
      <c r="E4528" s="893" t="b">
        <f t="shared" ca="1" si="184"/>
        <v>1</v>
      </c>
      <c r="F4528" s="893" t="str">
        <f t="array" aca="1" ref="F4528" ca="1">IF(G4528&lt;&gt;"",INDIRECT("'"&amp;G4528&amp;"'!"&amp;H4528),"")</f>
        <v/>
      </c>
      <c r="G4528" s="560"/>
      <c r="H4528" s="893"/>
      <c r="I4528" s="931"/>
      <c r="J4528" s="931"/>
      <c r="K4528" s="931"/>
      <c r="L4528" s="920"/>
      <c r="M4528" s="920"/>
      <c r="N4528" s="920"/>
      <c r="S4528" s="919"/>
    </row>
    <row r="4529" spans="1:19" ht="12.75" customHeight="1" x14ac:dyDescent="0.15">
      <c r="A4529" s="935">
        <v>4524</v>
      </c>
      <c r="B4529" s="919"/>
      <c r="C4529" s="920"/>
      <c r="D4529" s="931"/>
      <c r="E4529" s="893" t="b">
        <f t="shared" ca="1" si="184"/>
        <v>1</v>
      </c>
      <c r="F4529" s="893" t="str">
        <f t="array" aca="1" ref="F4529" ca="1">IF(G4529&lt;&gt;"",INDIRECT("'"&amp;G4529&amp;"'!"&amp;H4529),"")</f>
        <v/>
      </c>
      <c r="G4529" s="560"/>
      <c r="H4529" s="893"/>
      <c r="I4529" s="931"/>
      <c r="J4529" s="931"/>
      <c r="K4529" s="931"/>
      <c r="L4529" s="920"/>
      <c r="M4529" s="920"/>
      <c r="N4529" s="920"/>
      <c r="S4529" s="919"/>
    </row>
    <row r="4530" spans="1:19" ht="12.75" customHeight="1" x14ac:dyDescent="0.15">
      <c r="A4530" s="935">
        <v>4525</v>
      </c>
      <c r="B4530" s="919"/>
      <c r="C4530" s="920"/>
      <c r="D4530" s="931"/>
      <c r="E4530" s="893" t="b">
        <f t="shared" ca="1" si="184"/>
        <v>1</v>
      </c>
      <c r="F4530" s="893" t="str">
        <f t="array" aca="1" ref="F4530" ca="1">IF(G4530&lt;&gt;"",INDIRECT("'"&amp;G4530&amp;"'!"&amp;H4530),"")</f>
        <v/>
      </c>
      <c r="G4530" s="560"/>
      <c r="H4530" s="893"/>
      <c r="I4530" s="931"/>
      <c r="J4530" s="931"/>
      <c r="K4530" s="931"/>
      <c r="L4530" s="920"/>
      <c r="M4530" s="920"/>
      <c r="N4530" s="920"/>
      <c r="S4530" s="919"/>
    </row>
    <row r="4531" spans="1:19" ht="12.75" customHeight="1" x14ac:dyDescent="0.15">
      <c r="A4531" s="935">
        <v>4526</v>
      </c>
      <c r="B4531" s="919"/>
      <c r="C4531" s="920"/>
      <c r="D4531" s="931"/>
      <c r="E4531" s="893" t="b">
        <f t="shared" ca="1" si="184"/>
        <v>1</v>
      </c>
      <c r="F4531" s="893" t="str">
        <f t="array" aca="1" ref="F4531" ca="1">IF(G4531&lt;&gt;"",INDIRECT("'"&amp;G4531&amp;"'!"&amp;H4531),"")</f>
        <v/>
      </c>
      <c r="G4531" s="560"/>
      <c r="H4531" s="893"/>
      <c r="I4531" s="931"/>
      <c r="J4531" s="931"/>
      <c r="K4531" s="931"/>
      <c r="L4531" s="920"/>
      <c r="M4531" s="920"/>
      <c r="N4531" s="920"/>
      <c r="S4531" s="919"/>
    </row>
    <row r="4532" spans="1:19" ht="12.75" customHeight="1" x14ac:dyDescent="0.15">
      <c r="A4532" s="935">
        <v>4527</v>
      </c>
      <c r="B4532" s="919"/>
      <c r="C4532" s="920"/>
      <c r="D4532" s="931"/>
      <c r="E4532" s="893" t="b">
        <f t="shared" ca="1" si="184"/>
        <v>1</v>
      </c>
      <c r="F4532" s="893" t="str">
        <f t="array" aca="1" ref="F4532" ca="1">IF(G4532&lt;&gt;"",INDIRECT("'"&amp;G4532&amp;"'!"&amp;H4532),"")</f>
        <v/>
      </c>
      <c r="G4532" s="560"/>
      <c r="H4532" s="893"/>
      <c r="I4532" s="931"/>
      <c r="J4532" s="931"/>
      <c r="K4532" s="931"/>
      <c r="L4532" s="920"/>
      <c r="M4532" s="920"/>
      <c r="N4532" s="920"/>
      <c r="S4532" s="919"/>
    </row>
    <row r="4533" spans="1:19" ht="12.75" customHeight="1" x14ac:dyDescent="0.15">
      <c r="A4533" s="935">
        <v>4528</v>
      </c>
      <c r="B4533" s="919"/>
      <c r="C4533" s="920"/>
      <c r="D4533" s="931"/>
      <c r="E4533" s="893" t="b">
        <f t="shared" ca="1" si="184"/>
        <v>1</v>
      </c>
      <c r="F4533" s="893" t="str">
        <f t="array" aca="1" ref="F4533" ca="1">IF(G4533&lt;&gt;"",INDIRECT("'"&amp;G4533&amp;"'!"&amp;H4533),"")</f>
        <v/>
      </c>
      <c r="G4533" s="560"/>
      <c r="H4533" s="893"/>
      <c r="I4533" s="931"/>
      <c r="J4533" s="931"/>
      <c r="K4533" s="931"/>
      <c r="L4533" s="920"/>
      <c r="M4533" s="920"/>
      <c r="N4533" s="920"/>
      <c r="S4533" s="919"/>
    </row>
    <row r="4534" spans="1:19" ht="12.75" customHeight="1" x14ac:dyDescent="0.15">
      <c r="A4534" s="935">
        <v>4529</v>
      </c>
      <c r="B4534" s="919"/>
      <c r="C4534" s="920"/>
      <c r="D4534" s="931"/>
      <c r="E4534" s="893" t="b">
        <f t="shared" ca="1" si="184"/>
        <v>1</v>
      </c>
      <c r="F4534" s="893" t="str">
        <f t="array" aca="1" ref="F4534" ca="1">IF(G4534&lt;&gt;"",INDIRECT("'"&amp;G4534&amp;"'!"&amp;H4534),"")</f>
        <v/>
      </c>
      <c r="G4534" s="560"/>
      <c r="H4534" s="893"/>
      <c r="I4534" s="931"/>
      <c r="J4534" s="931"/>
      <c r="K4534" s="931"/>
      <c r="L4534" s="920"/>
      <c r="M4534" s="920"/>
      <c r="N4534" s="920"/>
      <c r="S4534" s="919"/>
    </row>
    <row r="4535" spans="1:19" ht="12.75" customHeight="1" x14ac:dyDescent="0.15">
      <c r="A4535" s="935">
        <v>4530</v>
      </c>
      <c r="B4535" s="919"/>
      <c r="C4535" s="920"/>
      <c r="D4535" s="931"/>
      <c r="E4535" s="893" t="b">
        <f t="shared" ca="1" si="184"/>
        <v>1</v>
      </c>
      <c r="F4535" s="893" t="str">
        <f t="array" aca="1" ref="F4535" ca="1">IF(G4535&lt;&gt;"",INDIRECT("'"&amp;G4535&amp;"'!"&amp;H4535),"")</f>
        <v/>
      </c>
      <c r="G4535" s="560"/>
      <c r="H4535" s="893"/>
      <c r="I4535" s="931"/>
      <c r="J4535" s="931"/>
      <c r="K4535" s="931"/>
      <c r="L4535" s="920"/>
      <c r="M4535" s="920"/>
      <c r="N4535" s="920"/>
      <c r="S4535" s="919"/>
    </row>
    <row r="4536" spans="1:19" ht="12.75" customHeight="1" x14ac:dyDescent="0.15">
      <c r="A4536" s="935">
        <v>4531</v>
      </c>
      <c r="B4536" s="919"/>
      <c r="C4536" s="920"/>
      <c r="D4536" s="931"/>
      <c r="E4536" s="893" t="b">
        <f t="shared" ca="1" si="184"/>
        <v>1</v>
      </c>
      <c r="F4536" s="893" t="str">
        <f t="array" aca="1" ref="F4536" ca="1">IF(G4536&lt;&gt;"",INDIRECT("'"&amp;G4536&amp;"'!"&amp;H4536),"")</f>
        <v/>
      </c>
      <c r="G4536" s="560"/>
      <c r="H4536" s="893"/>
      <c r="I4536" s="931"/>
      <c r="J4536" s="931"/>
      <c r="K4536" s="931"/>
      <c r="L4536" s="920"/>
      <c r="M4536" s="920"/>
      <c r="N4536" s="920"/>
      <c r="S4536" s="919"/>
    </row>
    <row r="4537" spans="1:19" ht="12.75" customHeight="1" x14ac:dyDescent="0.15">
      <c r="A4537" s="935">
        <v>4532</v>
      </c>
      <c r="B4537" s="919"/>
      <c r="C4537" s="920"/>
      <c r="D4537" s="931"/>
      <c r="E4537" s="893" t="b">
        <f t="shared" ca="1" si="184"/>
        <v>1</v>
      </c>
      <c r="F4537" s="893" t="str">
        <f t="array" aca="1" ref="F4537" ca="1">IF(G4537&lt;&gt;"",INDIRECT("'"&amp;G4537&amp;"'!"&amp;H4537),"")</f>
        <v/>
      </c>
      <c r="G4537" s="560"/>
      <c r="H4537" s="893"/>
      <c r="I4537" s="931"/>
      <c r="J4537" s="931"/>
      <c r="K4537" s="931"/>
      <c r="L4537" s="920"/>
      <c r="M4537" s="920"/>
      <c r="N4537" s="920"/>
      <c r="S4537" s="919"/>
    </row>
    <row r="4538" spans="1:19" ht="12.75" customHeight="1" x14ac:dyDescent="0.15">
      <c r="A4538" s="935">
        <v>4533</v>
      </c>
      <c r="B4538" s="919"/>
      <c r="C4538" s="920"/>
      <c r="D4538" s="931"/>
      <c r="E4538" s="893" t="b">
        <f t="shared" ca="1" si="184"/>
        <v>1</v>
      </c>
      <c r="F4538" s="893" t="str">
        <f t="array" aca="1" ref="F4538" ca="1">IF(G4538&lt;&gt;"",INDIRECT("'"&amp;G4538&amp;"'!"&amp;H4538),"")</f>
        <v/>
      </c>
      <c r="G4538" s="560"/>
      <c r="H4538" s="893"/>
      <c r="I4538" s="931"/>
      <c r="J4538" s="931"/>
      <c r="K4538" s="931"/>
      <c r="L4538" s="920"/>
      <c r="M4538" s="920"/>
      <c r="N4538" s="920"/>
      <c r="S4538" s="919"/>
    </row>
    <row r="4539" spans="1:19" ht="12.75" customHeight="1" x14ac:dyDescent="0.15">
      <c r="A4539" s="935">
        <v>4534</v>
      </c>
      <c r="B4539" s="919"/>
      <c r="C4539" s="920"/>
      <c r="D4539" s="931"/>
      <c r="E4539" s="893" t="b">
        <f t="shared" ca="1" si="184"/>
        <v>1</v>
      </c>
      <c r="F4539" s="893" t="str">
        <f t="array" aca="1" ref="F4539" ca="1">IF(G4539&lt;&gt;"",INDIRECT("'"&amp;G4539&amp;"'!"&amp;H4539),"")</f>
        <v/>
      </c>
      <c r="G4539" s="560"/>
      <c r="H4539" s="893"/>
      <c r="I4539" s="931"/>
      <c r="J4539" s="931"/>
      <c r="K4539" s="931"/>
      <c r="L4539" s="920"/>
      <c r="M4539" s="920"/>
      <c r="N4539" s="920"/>
      <c r="S4539" s="919"/>
    </row>
    <row r="4540" spans="1:19" ht="12.75" customHeight="1" x14ac:dyDescent="0.15">
      <c r="A4540" s="935">
        <v>4535</v>
      </c>
      <c r="B4540" s="919"/>
      <c r="C4540" s="920"/>
      <c r="D4540" s="931"/>
      <c r="E4540" s="893" t="b">
        <f t="shared" ca="1" si="184"/>
        <v>1</v>
      </c>
      <c r="F4540" s="893" t="str">
        <f t="array" aca="1" ref="F4540" ca="1">IF(G4540&lt;&gt;"",INDIRECT("'"&amp;G4540&amp;"'!"&amp;H4540),"")</f>
        <v/>
      </c>
      <c r="G4540" s="560"/>
      <c r="H4540" s="893"/>
      <c r="I4540" s="931"/>
      <c r="J4540" s="931"/>
      <c r="K4540" s="931"/>
      <c r="L4540" s="920"/>
      <c r="M4540" s="920"/>
      <c r="N4540" s="920"/>
      <c r="S4540" s="919"/>
    </row>
    <row r="4541" spans="1:19" ht="12.75" customHeight="1" x14ac:dyDescent="0.15">
      <c r="A4541" s="935">
        <v>4536</v>
      </c>
      <c r="B4541" s="919"/>
      <c r="C4541" s="920"/>
      <c r="D4541" s="931"/>
      <c r="E4541" s="893" t="b">
        <f t="shared" ca="1" si="184"/>
        <v>1</v>
      </c>
      <c r="F4541" s="893" t="str">
        <f t="array" aca="1" ref="F4541" ca="1">IF(G4541&lt;&gt;"",INDIRECT("'"&amp;G4541&amp;"'!"&amp;H4541),"")</f>
        <v/>
      </c>
      <c r="G4541" s="560"/>
      <c r="H4541" s="893"/>
      <c r="I4541" s="931"/>
      <c r="J4541" s="931"/>
      <c r="K4541" s="931"/>
      <c r="L4541" s="920"/>
      <c r="M4541" s="920"/>
      <c r="N4541" s="920"/>
      <c r="S4541" s="919"/>
    </row>
    <row r="4542" spans="1:19" ht="12.75" customHeight="1" x14ac:dyDescent="0.15">
      <c r="A4542" s="935">
        <v>4537</v>
      </c>
      <c r="B4542" s="919"/>
      <c r="C4542" s="920"/>
      <c r="D4542" s="931"/>
      <c r="E4542" s="893" t="b">
        <f t="shared" ca="1" si="184"/>
        <v>1</v>
      </c>
      <c r="F4542" s="893" t="str">
        <f t="array" aca="1" ref="F4542" ca="1">IF(G4542&lt;&gt;"",INDIRECT("'"&amp;G4542&amp;"'!"&amp;H4542),"")</f>
        <v/>
      </c>
      <c r="G4542" s="560"/>
      <c r="H4542" s="893"/>
      <c r="I4542" s="931"/>
      <c r="J4542" s="931"/>
      <c r="K4542" s="931"/>
      <c r="L4542" s="920"/>
      <c r="M4542" s="920"/>
      <c r="N4542" s="920"/>
      <c r="S4542" s="919"/>
    </row>
    <row r="4543" spans="1:19" ht="12.75" customHeight="1" x14ac:dyDescent="0.15">
      <c r="A4543" s="935">
        <v>4538</v>
      </c>
      <c r="B4543" s="919"/>
      <c r="C4543" s="920"/>
      <c r="D4543" s="931"/>
      <c r="E4543" s="893" t="b">
        <f t="shared" ca="1" si="184"/>
        <v>1</v>
      </c>
      <c r="F4543" s="893" t="str">
        <f t="array" aca="1" ref="F4543" ca="1">IF(G4543&lt;&gt;"",INDIRECT("'"&amp;G4543&amp;"'!"&amp;H4543),"")</f>
        <v/>
      </c>
      <c r="G4543" s="560"/>
      <c r="H4543" s="893"/>
      <c r="I4543" s="931"/>
      <c r="J4543" s="931"/>
      <c r="K4543" s="931"/>
      <c r="L4543" s="920"/>
      <c r="M4543" s="920"/>
      <c r="N4543" s="920"/>
      <c r="S4543" s="919"/>
    </row>
    <row r="4544" spans="1:19" ht="12.75" customHeight="1" x14ac:dyDescent="0.15">
      <c r="A4544" s="935">
        <v>4539</v>
      </c>
      <c r="B4544" s="919"/>
      <c r="C4544" s="920"/>
      <c r="D4544" s="931"/>
      <c r="E4544" s="893" t="b">
        <f t="shared" ca="1" si="184"/>
        <v>1</v>
      </c>
      <c r="F4544" s="893" t="str">
        <f t="array" aca="1" ref="F4544" ca="1">IF(G4544&lt;&gt;"",INDIRECT("'"&amp;G4544&amp;"'!"&amp;H4544),"")</f>
        <v/>
      </c>
      <c r="G4544" s="560"/>
      <c r="H4544" s="893"/>
      <c r="I4544" s="931"/>
      <c r="J4544" s="931"/>
      <c r="K4544" s="931"/>
      <c r="L4544" s="920"/>
      <c r="M4544" s="920"/>
      <c r="N4544" s="920"/>
      <c r="S4544" s="919"/>
    </row>
    <row r="4545" spans="1:19" ht="12.75" customHeight="1" x14ac:dyDescent="0.15">
      <c r="A4545" s="935">
        <v>4540</v>
      </c>
      <c r="B4545" s="919"/>
      <c r="C4545" s="920"/>
      <c r="D4545" s="931"/>
      <c r="E4545" s="893" t="b">
        <f t="shared" ca="1" si="184"/>
        <v>1</v>
      </c>
      <c r="F4545" s="893" t="str">
        <f t="array" aca="1" ref="F4545" ca="1">IF(G4545&lt;&gt;"",INDIRECT("'"&amp;G4545&amp;"'!"&amp;H4545),"")</f>
        <v/>
      </c>
      <c r="G4545" s="560"/>
      <c r="H4545" s="893"/>
      <c r="I4545" s="931"/>
      <c r="J4545" s="931"/>
      <c r="K4545" s="931"/>
      <c r="L4545" s="920"/>
      <c r="M4545" s="920"/>
      <c r="N4545" s="920"/>
      <c r="S4545" s="919"/>
    </row>
    <row r="4546" spans="1:19" ht="12.75" customHeight="1" x14ac:dyDescent="0.15">
      <c r="A4546" s="935">
        <v>4541</v>
      </c>
      <c r="B4546" s="919"/>
      <c r="C4546" s="920"/>
      <c r="D4546" s="931"/>
      <c r="E4546" s="893" t="b">
        <f t="shared" ca="1" si="184"/>
        <v>1</v>
      </c>
      <c r="F4546" s="893" t="str">
        <f t="array" aca="1" ref="F4546" ca="1">IF(G4546&lt;&gt;"",INDIRECT("'"&amp;G4546&amp;"'!"&amp;H4546),"")</f>
        <v/>
      </c>
      <c r="G4546" s="560"/>
      <c r="H4546" s="893"/>
      <c r="I4546" s="931"/>
      <c r="J4546" s="931"/>
      <c r="K4546" s="931"/>
      <c r="L4546" s="920"/>
      <c r="M4546" s="920"/>
      <c r="N4546" s="920"/>
      <c r="S4546" s="919"/>
    </row>
    <row r="4547" spans="1:19" ht="12.75" customHeight="1" x14ac:dyDescent="0.15">
      <c r="A4547" s="935">
        <v>4542</v>
      </c>
      <c r="B4547" s="919"/>
      <c r="C4547" s="920"/>
      <c r="D4547" s="931"/>
      <c r="E4547" s="893" t="b">
        <f t="shared" ca="1" si="184"/>
        <v>1</v>
      </c>
      <c r="F4547" s="893" t="str">
        <f t="array" aca="1" ref="F4547" ca="1">IF(G4547&lt;&gt;"",INDIRECT("'"&amp;G4547&amp;"'!"&amp;H4547),"")</f>
        <v/>
      </c>
      <c r="G4547" s="560"/>
      <c r="H4547" s="893"/>
      <c r="I4547" s="931"/>
      <c r="J4547" s="931"/>
      <c r="K4547" s="931"/>
      <c r="L4547" s="920"/>
      <c r="M4547" s="920"/>
      <c r="N4547" s="920"/>
      <c r="S4547" s="919"/>
    </row>
    <row r="4548" spans="1:19" ht="12.75" customHeight="1" x14ac:dyDescent="0.15">
      <c r="A4548" s="935">
        <v>4543</v>
      </c>
      <c r="B4548" s="919"/>
      <c r="C4548" s="920"/>
      <c r="D4548" s="931"/>
      <c r="E4548" s="893" t="b">
        <f t="shared" ca="1" si="184"/>
        <v>1</v>
      </c>
      <c r="F4548" s="893" t="str">
        <f t="array" aca="1" ref="F4548" ca="1">IF(G4548&lt;&gt;"",INDIRECT("'"&amp;G4548&amp;"'!"&amp;H4548),"")</f>
        <v/>
      </c>
      <c r="G4548" s="560"/>
      <c r="H4548" s="893"/>
      <c r="I4548" s="931"/>
      <c r="J4548" s="931"/>
      <c r="K4548" s="931"/>
      <c r="L4548" s="920"/>
      <c r="M4548" s="920"/>
      <c r="N4548" s="920"/>
      <c r="S4548" s="919"/>
    </row>
    <row r="4549" spans="1:19" ht="12.75" customHeight="1" x14ac:dyDescent="0.15">
      <c r="A4549" s="935">
        <v>4544</v>
      </c>
      <c r="B4549" s="919"/>
      <c r="C4549" s="920"/>
      <c r="D4549" s="931"/>
      <c r="E4549" s="893" t="b">
        <f t="shared" ca="1" si="184"/>
        <v>1</v>
      </c>
      <c r="F4549" s="893" t="str">
        <f t="array" aca="1" ref="F4549" ca="1">IF(G4549&lt;&gt;"",INDIRECT("'"&amp;G4549&amp;"'!"&amp;H4549),"")</f>
        <v/>
      </c>
      <c r="G4549" s="560"/>
      <c r="H4549" s="893"/>
      <c r="I4549" s="931"/>
      <c r="J4549" s="931"/>
      <c r="K4549" s="931"/>
      <c r="L4549" s="920"/>
      <c r="M4549" s="920"/>
      <c r="N4549" s="920"/>
      <c r="S4549" s="919"/>
    </row>
    <row r="4550" spans="1:19" ht="12.75" customHeight="1" x14ac:dyDescent="0.15">
      <c r="A4550" s="935">
        <v>4545</v>
      </c>
      <c r="B4550" s="919"/>
      <c r="C4550" s="920"/>
      <c r="D4550" s="931"/>
      <c r="E4550" s="893" t="b">
        <f t="shared" ca="1" si="184"/>
        <v>1</v>
      </c>
      <c r="F4550" s="893" t="str">
        <f t="array" aca="1" ref="F4550" ca="1">IF(G4550&lt;&gt;"",INDIRECT("'"&amp;G4550&amp;"'!"&amp;H4550),"")</f>
        <v/>
      </c>
      <c r="G4550" s="560"/>
      <c r="H4550" s="893"/>
      <c r="I4550" s="931"/>
      <c r="J4550" s="931"/>
      <c r="K4550" s="931"/>
      <c r="L4550" s="920"/>
      <c r="M4550" s="920"/>
      <c r="N4550" s="920"/>
      <c r="S4550" s="919"/>
    </row>
    <row r="4551" spans="1:19" ht="12.75" customHeight="1" x14ac:dyDescent="0.15">
      <c r="A4551" s="935">
        <v>4546</v>
      </c>
      <c r="B4551" s="919"/>
      <c r="C4551" s="920"/>
      <c r="D4551" s="931"/>
      <c r="E4551" s="893" t="b">
        <f t="shared" ca="1" si="184"/>
        <v>1</v>
      </c>
      <c r="F4551" s="893" t="str">
        <f t="array" aca="1" ref="F4551" ca="1">IF(G4551&lt;&gt;"",INDIRECT("'"&amp;G4551&amp;"'!"&amp;H4551),"")</f>
        <v/>
      </c>
      <c r="G4551" s="560"/>
      <c r="H4551" s="893"/>
      <c r="I4551" s="931"/>
      <c r="J4551" s="931"/>
      <c r="K4551" s="931"/>
      <c r="L4551" s="920"/>
      <c r="M4551" s="920"/>
      <c r="N4551" s="920"/>
      <c r="S4551" s="919"/>
    </row>
    <row r="4552" spans="1:19" ht="12.75" customHeight="1" x14ac:dyDescent="0.15">
      <c r="A4552" s="935">
        <v>4547</v>
      </c>
      <c r="B4552" s="919"/>
      <c r="C4552" s="920"/>
      <c r="D4552" s="931"/>
      <c r="E4552" s="893" t="b">
        <f t="shared" ca="1" si="184"/>
        <v>1</v>
      </c>
      <c r="F4552" s="893" t="str">
        <f t="array" aca="1" ref="F4552" ca="1">IF(G4552&lt;&gt;"",INDIRECT("'"&amp;G4552&amp;"'!"&amp;H4552),"")</f>
        <v/>
      </c>
      <c r="G4552" s="560"/>
      <c r="H4552" s="893"/>
      <c r="I4552" s="931"/>
      <c r="J4552" s="931"/>
      <c r="K4552" s="931"/>
      <c r="L4552" s="920"/>
      <c r="M4552" s="920"/>
      <c r="N4552" s="920"/>
      <c r="S4552" s="919"/>
    </row>
    <row r="4553" spans="1:19" ht="12.75" customHeight="1" x14ac:dyDescent="0.15">
      <c r="A4553" s="935">
        <v>4548</v>
      </c>
      <c r="B4553" s="919"/>
      <c r="C4553" s="920"/>
      <c r="D4553" s="931"/>
      <c r="E4553" s="893" t="b">
        <f t="shared" ca="1" si="184"/>
        <v>1</v>
      </c>
      <c r="F4553" s="893" t="str">
        <f t="array" aca="1" ref="F4553" ca="1">IF(G4553&lt;&gt;"",INDIRECT("'"&amp;G4553&amp;"'!"&amp;H4553),"")</f>
        <v/>
      </c>
      <c r="G4553" s="560"/>
      <c r="H4553" s="893"/>
      <c r="I4553" s="931"/>
      <c r="J4553" s="931"/>
      <c r="K4553" s="931"/>
      <c r="L4553" s="920"/>
      <c r="M4553" s="920"/>
      <c r="N4553" s="920"/>
      <c r="S4553" s="919"/>
    </row>
    <row r="4554" spans="1:19" ht="12.75" customHeight="1" x14ac:dyDescent="0.15">
      <c r="A4554" s="935">
        <v>4549</v>
      </c>
      <c r="B4554" s="919"/>
      <c r="C4554" s="920"/>
      <c r="D4554" s="931"/>
      <c r="E4554" s="893" t="b">
        <f t="shared" ca="1" si="184"/>
        <v>1</v>
      </c>
      <c r="F4554" s="893" t="str">
        <f t="array" aca="1" ref="F4554" ca="1">IF(G4554&lt;&gt;"",INDIRECT("'"&amp;G4554&amp;"'!"&amp;H4554),"")</f>
        <v/>
      </c>
      <c r="G4554" s="560"/>
      <c r="H4554" s="893"/>
      <c r="I4554" s="931"/>
      <c r="J4554" s="931"/>
      <c r="K4554" s="931"/>
      <c r="L4554" s="920"/>
      <c r="M4554" s="920"/>
      <c r="N4554" s="920"/>
      <c r="S4554" s="919"/>
    </row>
    <row r="4555" spans="1:19" ht="12.75" customHeight="1" x14ac:dyDescent="0.15">
      <c r="A4555" s="935">
        <v>4550</v>
      </c>
      <c r="B4555" s="919"/>
      <c r="C4555" s="920"/>
      <c r="D4555" s="931"/>
      <c r="E4555" s="893" t="b">
        <f t="shared" ca="1" si="184"/>
        <v>1</v>
      </c>
      <c r="F4555" s="893" t="str">
        <f t="array" aca="1" ref="F4555" ca="1">IF(G4555&lt;&gt;"",INDIRECT("'"&amp;G4555&amp;"'!"&amp;H4555),"")</f>
        <v/>
      </c>
      <c r="G4555" s="560"/>
      <c r="H4555" s="893"/>
      <c r="I4555" s="931"/>
      <c r="J4555" s="931"/>
      <c r="K4555" s="931"/>
      <c r="L4555" s="920"/>
      <c r="M4555" s="920"/>
      <c r="N4555" s="920"/>
      <c r="S4555" s="919"/>
    </row>
    <row r="4556" spans="1:19" ht="12.75" customHeight="1" x14ac:dyDescent="0.15">
      <c r="A4556" s="935">
        <v>4551</v>
      </c>
      <c r="B4556" s="919"/>
      <c r="C4556" s="920"/>
      <c r="D4556" s="931"/>
      <c r="E4556" s="893" t="b">
        <f t="shared" ca="1" si="184"/>
        <v>1</v>
      </c>
      <c r="F4556" s="893" t="str">
        <f t="array" aca="1" ref="F4556" ca="1">IF(G4556&lt;&gt;"",INDIRECT("'"&amp;G4556&amp;"'!"&amp;H4556),"")</f>
        <v/>
      </c>
      <c r="G4556" s="560"/>
      <c r="H4556" s="893"/>
      <c r="I4556" s="931"/>
      <c r="J4556" s="931"/>
      <c r="K4556" s="931"/>
      <c r="L4556" s="920"/>
      <c r="M4556" s="920"/>
      <c r="N4556" s="920"/>
      <c r="S4556" s="919"/>
    </row>
    <row r="4557" spans="1:19" ht="12.75" customHeight="1" x14ac:dyDescent="0.15">
      <c r="A4557" s="935">
        <v>4552</v>
      </c>
      <c r="B4557" s="919"/>
      <c r="C4557" s="920"/>
      <c r="D4557" s="931"/>
      <c r="E4557" s="893" t="b">
        <f t="shared" ca="1" si="184"/>
        <v>1</v>
      </c>
      <c r="F4557" s="893" t="str">
        <f t="array" aca="1" ref="F4557" ca="1">IF(G4557&lt;&gt;"",INDIRECT("'"&amp;G4557&amp;"'!"&amp;H4557),"")</f>
        <v/>
      </c>
      <c r="G4557" s="560"/>
      <c r="H4557" s="893"/>
      <c r="I4557" s="931"/>
      <c r="J4557" s="931"/>
      <c r="K4557" s="931"/>
      <c r="L4557" s="920"/>
      <c r="M4557" s="920"/>
      <c r="N4557" s="920"/>
      <c r="S4557" s="919"/>
    </row>
    <row r="4558" spans="1:19" ht="12.75" customHeight="1" x14ac:dyDescent="0.15">
      <c r="A4558" s="935">
        <v>4553</v>
      </c>
      <c r="B4558" s="919"/>
      <c r="C4558" s="920"/>
      <c r="D4558" s="931"/>
      <c r="E4558" s="893" t="b">
        <f t="shared" ca="1" si="184"/>
        <v>1</v>
      </c>
      <c r="F4558" s="893" t="str">
        <f t="array" aca="1" ref="F4558" ca="1">IF(G4558&lt;&gt;"",INDIRECT("'"&amp;G4558&amp;"'!"&amp;H4558),"")</f>
        <v/>
      </c>
      <c r="G4558" s="560"/>
      <c r="H4558" s="893"/>
      <c r="I4558" s="931"/>
      <c r="J4558" s="931"/>
      <c r="K4558" s="931"/>
      <c r="L4558" s="920"/>
      <c r="M4558" s="920"/>
      <c r="N4558" s="920"/>
      <c r="S4558" s="919"/>
    </row>
    <row r="4559" spans="1:19" ht="12.75" customHeight="1" x14ac:dyDescent="0.15">
      <c r="A4559" s="935">
        <v>4554</v>
      </c>
      <c r="B4559" s="919"/>
      <c r="C4559" s="920"/>
      <c r="D4559" s="931"/>
      <c r="E4559" s="893" t="b">
        <f t="shared" ca="1" si="184"/>
        <v>1</v>
      </c>
      <c r="F4559" s="893" t="str">
        <f t="array" aca="1" ref="F4559" ca="1">IF(G4559&lt;&gt;"",INDIRECT("'"&amp;G4559&amp;"'!"&amp;H4559),"")</f>
        <v/>
      </c>
      <c r="G4559" s="560"/>
      <c r="H4559" s="893"/>
      <c r="I4559" s="931"/>
      <c r="J4559" s="931"/>
      <c r="K4559" s="931"/>
      <c r="L4559" s="920"/>
      <c r="M4559" s="920"/>
      <c r="N4559" s="920"/>
      <c r="S4559" s="919"/>
    </row>
    <row r="4560" spans="1:19" ht="12.75" customHeight="1" x14ac:dyDescent="0.15">
      <c r="A4560" s="935">
        <v>4555</v>
      </c>
      <c r="B4560" s="919"/>
      <c r="C4560" s="920"/>
      <c r="D4560" s="931"/>
      <c r="E4560" s="893" t="b">
        <f t="shared" ca="1" si="184"/>
        <v>1</v>
      </c>
      <c r="F4560" s="893" t="str">
        <f t="array" aca="1" ref="F4560" ca="1">IF(G4560&lt;&gt;"",INDIRECT("'"&amp;G4560&amp;"'!"&amp;H4560),"")</f>
        <v/>
      </c>
      <c r="G4560" s="560"/>
      <c r="H4560" s="893"/>
      <c r="I4560" s="931"/>
      <c r="J4560" s="931"/>
      <c r="K4560" s="931"/>
      <c r="L4560" s="920"/>
      <c r="M4560" s="920"/>
      <c r="N4560" s="920"/>
      <c r="S4560" s="919"/>
    </row>
    <row r="4561" spans="1:19" ht="12.75" customHeight="1" x14ac:dyDescent="0.15">
      <c r="A4561" s="935">
        <v>4556</v>
      </c>
      <c r="B4561" s="919"/>
      <c r="C4561" s="920"/>
      <c r="D4561" s="931"/>
      <c r="E4561" s="893" t="b">
        <f t="shared" ca="1" si="184"/>
        <v>1</v>
      </c>
      <c r="F4561" s="893" t="str">
        <f t="array" aca="1" ref="F4561" ca="1">IF(G4561&lt;&gt;"",INDIRECT("'"&amp;G4561&amp;"'!"&amp;H4561),"")</f>
        <v/>
      </c>
      <c r="G4561" s="560"/>
      <c r="H4561" s="893"/>
      <c r="I4561" s="931"/>
      <c r="J4561" s="931"/>
      <c r="K4561" s="931"/>
      <c r="L4561" s="920"/>
      <c r="M4561" s="920"/>
      <c r="N4561" s="920"/>
      <c r="S4561" s="919"/>
    </row>
    <row r="4562" spans="1:19" ht="12.75" customHeight="1" x14ac:dyDescent="0.15">
      <c r="A4562" s="935">
        <v>4557</v>
      </c>
      <c r="B4562" s="919"/>
      <c r="C4562" s="920"/>
      <c r="D4562" s="931"/>
      <c r="E4562" s="893" t="b">
        <f t="shared" ca="1" si="184"/>
        <v>1</v>
      </c>
      <c r="F4562" s="893" t="str">
        <f t="array" aca="1" ref="F4562" ca="1">IF(G4562&lt;&gt;"",INDIRECT("'"&amp;G4562&amp;"'!"&amp;H4562),"")</f>
        <v/>
      </c>
      <c r="G4562" s="560"/>
      <c r="H4562" s="893"/>
      <c r="I4562" s="931"/>
      <c r="J4562" s="931"/>
      <c r="K4562" s="931"/>
      <c r="L4562" s="920"/>
      <c r="M4562" s="920"/>
      <c r="N4562" s="920"/>
      <c r="S4562" s="919"/>
    </row>
    <row r="4563" spans="1:19" ht="12.75" customHeight="1" x14ac:dyDescent="0.15">
      <c r="A4563" s="935">
        <v>4558</v>
      </c>
      <c r="B4563" s="919"/>
      <c r="C4563" s="920"/>
      <c r="D4563" s="931"/>
      <c r="E4563" s="893" t="b">
        <f t="shared" ca="1" si="184"/>
        <v>1</v>
      </c>
      <c r="F4563" s="893" t="str">
        <f t="array" aca="1" ref="F4563" ca="1">IF(G4563&lt;&gt;"",INDIRECT("'"&amp;G4563&amp;"'!"&amp;H4563),"")</f>
        <v/>
      </c>
      <c r="G4563" s="560"/>
      <c r="H4563" s="893"/>
      <c r="I4563" s="931"/>
      <c r="J4563" s="931"/>
      <c r="K4563" s="931"/>
      <c r="L4563" s="920"/>
      <c r="M4563" s="920"/>
      <c r="N4563" s="920"/>
      <c r="S4563" s="919"/>
    </row>
    <row r="4564" spans="1:19" ht="12.75" customHeight="1" x14ac:dyDescent="0.15">
      <c r="A4564" s="935">
        <v>4559</v>
      </c>
      <c r="B4564" s="919"/>
      <c r="C4564" s="920"/>
      <c r="D4564" s="931"/>
      <c r="E4564" s="893" t="b">
        <f t="shared" ca="1" si="184"/>
        <v>1</v>
      </c>
      <c r="F4564" s="893" t="str">
        <f t="array" aca="1" ref="F4564" ca="1">IF(G4564&lt;&gt;"",INDIRECT("'"&amp;G4564&amp;"'!"&amp;H4564),"")</f>
        <v/>
      </c>
      <c r="G4564" s="560"/>
      <c r="H4564" s="893"/>
      <c r="I4564" s="931"/>
      <c r="J4564" s="931"/>
      <c r="K4564" s="931"/>
      <c r="L4564" s="920"/>
      <c r="M4564" s="920"/>
      <c r="N4564" s="920"/>
      <c r="S4564" s="919"/>
    </row>
    <row r="4565" spans="1:19" ht="12.75" customHeight="1" x14ac:dyDescent="0.15">
      <c r="A4565" s="935">
        <v>4560</v>
      </c>
      <c r="B4565" s="919"/>
      <c r="C4565" s="920"/>
      <c r="D4565" s="931"/>
      <c r="E4565" s="893" t="b">
        <f t="shared" ca="1" si="184"/>
        <v>1</v>
      </c>
      <c r="F4565" s="893" t="str">
        <f t="array" aca="1" ref="F4565" ca="1">IF(G4565&lt;&gt;"",INDIRECT("'"&amp;G4565&amp;"'!"&amp;H4565),"")</f>
        <v/>
      </c>
      <c r="G4565" s="560"/>
      <c r="H4565" s="893"/>
      <c r="I4565" s="931"/>
      <c r="J4565" s="931"/>
      <c r="K4565" s="931"/>
      <c r="L4565" s="920"/>
      <c r="M4565" s="920"/>
      <c r="N4565" s="920"/>
      <c r="S4565" s="919"/>
    </row>
    <row r="4566" spans="1:19" ht="12.75" customHeight="1" x14ac:dyDescent="0.15">
      <c r="A4566" s="935">
        <v>4561</v>
      </c>
      <c r="B4566" s="919"/>
      <c r="C4566" s="920"/>
      <c r="D4566" s="931"/>
      <c r="E4566" s="893" t="b">
        <f t="shared" ca="1" si="184"/>
        <v>1</v>
      </c>
      <c r="F4566" s="893" t="str">
        <f t="array" aca="1" ref="F4566" ca="1">IF(G4566&lt;&gt;"",INDIRECT("'"&amp;G4566&amp;"'!"&amp;H4566),"")</f>
        <v/>
      </c>
      <c r="G4566" s="560"/>
      <c r="H4566" s="893"/>
      <c r="I4566" s="931"/>
      <c r="J4566" s="931"/>
      <c r="K4566" s="931"/>
      <c r="L4566" s="920"/>
      <c r="M4566" s="920"/>
      <c r="N4566" s="920"/>
      <c r="S4566" s="919"/>
    </row>
    <row r="4567" spans="1:19" ht="12.75" customHeight="1" x14ac:dyDescent="0.15">
      <c r="A4567" s="935">
        <v>4562</v>
      </c>
      <c r="B4567" s="919"/>
      <c r="C4567" s="920"/>
      <c r="D4567" s="931"/>
      <c r="E4567" s="893" t="b">
        <f t="shared" ca="1" si="184"/>
        <v>1</v>
      </c>
      <c r="F4567" s="893" t="str">
        <f t="array" aca="1" ref="F4567" ca="1">IF(G4567&lt;&gt;"",INDIRECT("'"&amp;G4567&amp;"'!"&amp;H4567),"")</f>
        <v/>
      </c>
      <c r="G4567" s="560"/>
      <c r="H4567" s="893"/>
      <c r="I4567" s="931"/>
      <c r="J4567" s="931"/>
      <c r="K4567" s="931"/>
      <c r="L4567" s="920"/>
      <c r="M4567" s="920"/>
      <c r="N4567" s="920"/>
      <c r="S4567" s="919"/>
    </row>
    <row r="4568" spans="1:19" ht="12.75" customHeight="1" x14ac:dyDescent="0.15">
      <c r="A4568" s="935">
        <v>4563</v>
      </c>
      <c r="B4568" s="919"/>
      <c r="C4568" s="920"/>
      <c r="D4568" s="931"/>
      <c r="E4568" s="893" t="b">
        <f t="shared" ca="1" si="184"/>
        <v>1</v>
      </c>
      <c r="F4568" s="893" t="str">
        <f t="array" aca="1" ref="F4568" ca="1">IF(G4568&lt;&gt;"",INDIRECT("'"&amp;G4568&amp;"'!"&amp;H4568),"")</f>
        <v/>
      </c>
      <c r="G4568" s="560"/>
      <c r="H4568" s="893"/>
      <c r="I4568" s="931"/>
      <c r="J4568" s="931"/>
      <c r="K4568" s="931"/>
      <c r="L4568" s="920"/>
      <c r="M4568" s="920"/>
      <c r="N4568" s="920"/>
      <c r="S4568" s="919"/>
    </row>
    <row r="4569" spans="1:19" ht="12.75" customHeight="1" x14ac:dyDescent="0.15">
      <c r="A4569" s="935">
        <v>4564</v>
      </c>
      <c r="B4569" s="919"/>
      <c r="C4569" s="920"/>
      <c r="D4569" s="931"/>
      <c r="E4569" s="893" t="b">
        <f t="shared" ca="1" si="184"/>
        <v>1</v>
      </c>
      <c r="F4569" s="893" t="str">
        <f t="array" aca="1" ref="F4569" ca="1">IF(G4569&lt;&gt;"",INDIRECT("'"&amp;G4569&amp;"'!"&amp;H4569),"")</f>
        <v/>
      </c>
      <c r="G4569" s="560"/>
      <c r="H4569" s="893"/>
      <c r="I4569" s="931"/>
      <c r="J4569" s="931"/>
      <c r="K4569" s="931"/>
      <c r="L4569" s="920"/>
      <c r="M4569" s="920"/>
      <c r="N4569" s="920"/>
      <c r="S4569" s="919"/>
    </row>
    <row r="4570" spans="1:19" ht="12.75" customHeight="1" x14ac:dyDescent="0.15">
      <c r="A4570" s="935">
        <v>4565</v>
      </c>
      <c r="B4570" s="919"/>
      <c r="C4570" s="920"/>
      <c r="D4570" s="931"/>
      <c r="E4570" s="893" t="b">
        <f t="shared" ca="1" si="184"/>
        <v>1</v>
      </c>
      <c r="F4570" s="893" t="str">
        <f t="array" aca="1" ref="F4570" ca="1">IF(G4570&lt;&gt;"",INDIRECT("'"&amp;G4570&amp;"'!"&amp;H4570),"")</f>
        <v/>
      </c>
      <c r="G4570" s="560"/>
      <c r="H4570" s="893"/>
      <c r="I4570" s="931"/>
      <c r="J4570" s="931"/>
      <c r="K4570" s="931"/>
      <c r="L4570" s="920"/>
      <c r="M4570" s="920"/>
      <c r="N4570" s="920"/>
      <c r="S4570" s="919"/>
    </row>
    <row r="4571" spans="1:19" ht="12.75" customHeight="1" x14ac:dyDescent="0.15">
      <c r="A4571" s="935">
        <v>4566</v>
      </c>
      <c r="B4571" s="919"/>
      <c r="C4571" s="920"/>
      <c r="D4571" s="931"/>
      <c r="E4571" s="893" t="b">
        <f t="shared" ca="1" si="184"/>
        <v>1</v>
      </c>
      <c r="F4571" s="893" t="str">
        <f t="array" aca="1" ref="F4571" ca="1">IF(G4571&lt;&gt;"",INDIRECT("'"&amp;G4571&amp;"'!"&amp;H4571),"")</f>
        <v/>
      </c>
      <c r="G4571" s="560"/>
      <c r="H4571" s="893"/>
      <c r="I4571" s="931"/>
      <c r="J4571" s="931"/>
      <c r="K4571" s="931"/>
      <c r="L4571" s="920"/>
      <c r="M4571" s="920"/>
      <c r="N4571" s="920"/>
      <c r="S4571" s="919"/>
    </row>
    <row r="4572" spans="1:19" ht="12.75" customHeight="1" x14ac:dyDescent="0.15">
      <c r="A4572" s="935">
        <v>4567</v>
      </c>
      <c r="B4572" s="919"/>
      <c r="C4572" s="920"/>
      <c r="D4572" s="931"/>
      <c r="E4572" s="893" t="b">
        <f t="shared" ca="1" si="184"/>
        <v>1</v>
      </c>
      <c r="F4572" s="893" t="str">
        <f t="array" aca="1" ref="F4572" ca="1">IF(G4572&lt;&gt;"",INDIRECT("'"&amp;G4572&amp;"'!"&amp;H4572),"")</f>
        <v/>
      </c>
      <c r="G4572" s="560"/>
      <c r="H4572" s="893"/>
      <c r="I4572" s="931"/>
      <c r="J4572" s="931"/>
      <c r="K4572" s="931"/>
      <c r="L4572" s="920"/>
      <c r="M4572" s="920"/>
      <c r="N4572" s="920"/>
      <c r="S4572" s="919"/>
    </row>
    <row r="4573" spans="1:19" ht="12.75" customHeight="1" x14ac:dyDescent="0.15">
      <c r="A4573" s="935">
        <v>4568</v>
      </c>
      <c r="B4573" s="919"/>
      <c r="C4573" s="920"/>
      <c r="D4573" s="931"/>
      <c r="E4573" s="893" t="b">
        <f t="shared" ca="1" si="184"/>
        <v>1</v>
      </c>
      <c r="F4573" s="893" t="str">
        <f t="array" aca="1" ref="F4573" ca="1">IF(G4573&lt;&gt;"",INDIRECT("'"&amp;G4573&amp;"'!"&amp;H4573),"")</f>
        <v/>
      </c>
      <c r="G4573" s="560"/>
      <c r="H4573" s="893"/>
      <c r="I4573" s="931"/>
      <c r="J4573" s="931"/>
      <c r="K4573" s="931"/>
      <c r="L4573" s="920"/>
      <c r="M4573" s="920"/>
      <c r="N4573" s="920"/>
      <c r="S4573" s="919"/>
    </row>
    <row r="4574" spans="1:19" ht="12.75" customHeight="1" x14ac:dyDescent="0.15">
      <c r="A4574" s="935">
        <v>4569</v>
      </c>
      <c r="B4574" s="919"/>
      <c r="C4574" s="920"/>
      <c r="D4574" s="931"/>
      <c r="E4574" s="893" t="b">
        <f t="shared" ca="1" si="184"/>
        <v>1</v>
      </c>
      <c r="F4574" s="893" t="str">
        <f t="array" aca="1" ref="F4574" ca="1">IF(G4574&lt;&gt;"",INDIRECT("'"&amp;G4574&amp;"'!"&amp;H4574),"")</f>
        <v/>
      </c>
      <c r="G4574" s="560"/>
      <c r="H4574" s="893"/>
      <c r="I4574" s="931"/>
      <c r="J4574" s="931"/>
      <c r="K4574" s="931"/>
      <c r="L4574" s="920"/>
      <c r="M4574" s="920"/>
      <c r="N4574" s="920"/>
      <c r="S4574" s="919"/>
    </row>
    <row r="4575" spans="1:19" ht="12.75" customHeight="1" x14ac:dyDescent="0.15">
      <c r="A4575" s="935">
        <v>4570</v>
      </c>
      <c r="B4575" s="919"/>
      <c r="C4575" s="920"/>
      <c r="D4575" s="931"/>
      <c r="E4575" s="893" t="b">
        <f t="shared" ca="1" si="184"/>
        <v>1</v>
      </c>
      <c r="F4575" s="893" t="str">
        <f t="array" aca="1" ref="F4575" ca="1">IF(G4575&lt;&gt;"",INDIRECT("'"&amp;G4575&amp;"'!"&amp;H4575),"")</f>
        <v/>
      </c>
      <c r="G4575" s="560"/>
      <c r="H4575" s="893"/>
      <c r="I4575" s="931"/>
      <c r="J4575" s="931"/>
      <c r="K4575" s="931"/>
      <c r="L4575" s="920"/>
      <c r="M4575" s="920"/>
      <c r="N4575" s="920"/>
      <c r="S4575" s="919"/>
    </row>
    <row r="4576" spans="1:19" ht="12.75" customHeight="1" x14ac:dyDescent="0.15">
      <c r="A4576" s="935">
        <v>4571</v>
      </c>
      <c r="B4576" s="919"/>
      <c r="C4576" s="920"/>
      <c r="D4576" s="931"/>
      <c r="E4576" s="893" t="b">
        <f t="shared" ca="1" si="184"/>
        <v>1</v>
      </c>
      <c r="F4576" s="893" t="str">
        <f t="array" aca="1" ref="F4576" ca="1">IF(G4576&lt;&gt;"",INDIRECT("'"&amp;G4576&amp;"'!"&amp;H4576),"")</f>
        <v/>
      </c>
      <c r="G4576" s="560"/>
      <c r="H4576" s="893"/>
      <c r="I4576" s="931"/>
      <c r="J4576" s="931"/>
      <c r="K4576" s="931"/>
      <c r="L4576" s="920"/>
      <c r="M4576" s="920"/>
      <c r="N4576" s="920"/>
      <c r="S4576" s="919"/>
    </row>
    <row r="4577" spans="1:19" ht="12.75" customHeight="1" x14ac:dyDescent="0.15">
      <c r="A4577" s="935">
        <v>4572</v>
      </c>
      <c r="B4577" s="919"/>
      <c r="C4577" s="920"/>
      <c r="D4577" s="931"/>
      <c r="E4577" s="893" t="b">
        <f t="shared" ca="1" si="184"/>
        <v>1</v>
      </c>
      <c r="F4577" s="893" t="str">
        <f t="array" aca="1" ref="F4577" ca="1">IF(G4577&lt;&gt;"",INDIRECT("'"&amp;G4577&amp;"'!"&amp;H4577),"")</f>
        <v/>
      </c>
      <c r="G4577" s="560"/>
      <c r="H4577" s="893"/>
      <c r="I4577" s="931"/>
      <c r="J4577" s="931"/>
      <c r="K4577" s="931"/>
      <c r="L4577" s="920"/>
      <c r="M4577" s="920"/>
      <c r="N4577" s="920"/>
      <c r="S4577" s="919"/>
    </row>
    <row r="4578" spans="1:19" ht="12.75" customHeight="1" x14ac:dyDescent="0.15">
      <c r="A4578" s="935">
        <v>4573</v>
      </c>
      <c r="B4578" s="919"/>
      <c r="C4578" s="920"/>
      <c r="D4578" s="931"/>
      <c r="E4578" s="893" t="b">
        <f t="shared" ca="1" si="184"/>
        <v>1</v>
      </c>
      <c r="F4578" s="893" t="str">
        <f t="array" aca="1" ref="F4578" ca="1">IF(G4578&lt;&gt;"",INDIRECT("'"&amp;G4578&amp;"'!"&amp;H4578),"")</f>
        <v/>
      </c>
      <c r="G4578" s="560"/>
      <c r="H4578" s="893"/>
      <c r="I4578" s="931"/>
      <c r="J4578" s="931"/>
      <c r="K4578" s="931"/>
      <c r="L4578" s="920"/>
      <c r="M4578" s="920"/>
      <c r="N4578" s="920"/>
      <c r="S4578" s="919"/>
    </row>
    <row r="4579" spans="1:19" ht="12.75" customHeight="1" x14ac:dyDescent="0.15">
      <c r="A4579" s="935">
        <v>4574</v>
      </c>
      <c r="B4579" s="919"/>
      <c r="C4579" s="920"/>
      <c r="D4579" s="931"/>
      <c r="E4579" s="893" t="b">
        <f t="shared" ca="1" si="184"/>
        <v>1</v>
      </c>
      <c r="F4579" s="893" t="str">
        <f t="array" aca="1" ref="F4579" ca="1">IF(G4579&lt;&gt;"",INDIRECT("'"&amp;G4579&amp;"'!"&amp;H4579),"")</f>
        <v/>
      </c>
      <c r="G4579" s="560"/>
      <c r="H4579" s="893"/>
      <c r="I4579" s="931"/>
      <c r="J4579" s="931"/>
      <c r="K4579" s="931"/>
      <c r="L4579" s="920"/>
      <c r="M4579" s="920"/>
      <c r="N4579" s="920"/>
      <c r="S4579" s="919"/>
    </row>
    <row r="4580" spans="1:19" ht="12.75" customHeight="1" x14ac:dyDescent="0.15">
      <c r="A4580" s="935">
        <v>4575</v>
      </c>
      <c r="B4580" s="919"/>
      <c r="C4580" s="920"/>
      <c r="D4580" s="931"/>
      <c r="E4580" s="893" t="b">
        <f t="shared" ca="1" si="184"/>
        <v>1</v>
      </c>
      <c r="F4580" s="893" t="str">
        <f t="array" aca="1" ref="F4580" ca="1">IF(G4580&lt;&gt;"",INDIRECT("'"&amp;G4580&amp;"'!"&amp;H4580),"")</f>
        <v/>
      </c>
      <c r="G4580" s="560"/>
      <c r="H4580" s="893"/>
      <c r="I4580" s="931"/>
      <c r="J4580" s="931"/>
      <c r="K4580" s="931"/>
      <c r="L4580" s="920"/>
      <c r="M4580" s="920"/>
      <c r="N4580" s="920"/>
      <c r="S4580" s="919"/>
    </row>
    <row r="4581" spans="1:19" ht="12.75" customHeight="1" x14ac:dyDescent="0.15">
      <c r="A4581" s="935">
        <v>4576</v>
      </c>
      <c r="B4581" s="919"/>
      <c r="C4581" s="920"/>
      <c r="D4581" s="931"/>
      <c r="E4581" s="893" t="b">
        <f t="shared" ca="1" si="184"/>
        <v>1</v>
      </c>
      <c r="F4581" s="893" t="str">
        <f t="array" aca="1" ref="F4581" ca="1">IF(G4581&lt;&gt;"",INDIRECT("'"&amp;G4581&amp;"'!"&amp;H4581),"")</f>
        <v/>
      </c>
      <c r="G4581" s="560"/>
      <c r="H4581" s="893"/>
      <c r="I4581" s="931"/>
      <c r="J4581" s="931"/>
      <c r="K4581" s="931"/>
      <c r="L4581" s="920"/>
      <c r="M4581" s="920"/>
      <c r="N4581" s="920"/>
      <c r="S4581" s="919"/>
    </row>
    <row r="4582" spans="1:19" ht="12.75" customHeight="1" x14ac:dyDescent="0.15">
      <c r="A4582" s="935">
        <v>4577</v>
      </c>
      <c r="B4582" s="919"/>
      <c r="C4582" s="920"/>
      <c r="D4582" s="931"/>
      <c r="E4582" s="893" t="b">
        <f t="shared" ca="1" si="184"/>
        <v>1</v>
      </c>
      <c r="F4582" s="893" t="str">
        <f t="array" aca="1" ref="F4582" ca="1">IF(G4582&lt;&gt;"",INDIRECT("'"&amp;G4582&amp;"'!"&amp;H4582),"")</f>
        <v/>
      </c>
      <c r="G4582" s="560"/>
      <c r="H4582" s="893"/>
      <c r="I4582" s="931"/>
      <c r="J4582" s="931"/>
      <c r="K4582" s="931"/>
      <c r="L4582" s="920"/>
      <c r="M4582" s="920"/>
      <c r="N4582" s="920"/>
      <c r="S4582" s="919"/>
    </row>
    <row r="4583" spans="1:19" ht="12.75" customHeight="1" x14ac:dyDescent="0.15">
      <c r="A4583" s="935">
        <v>4578</v>
      </c>
      <c r="B4583" s="919"/>
      <c r="C4583" s="920"/>
      <c r="D4583" s="931"/>
      <c r="E4583" s="893" t="b">
        <f t="shared" ca="1" si="184"/>
        <v>1</v>
      </c>
      <c r="F4583" s="893" t="str">
        <f t="array" aca="1" ref="F4583" ca="1">IF(G4583&lt;&gt;"",INDIRECT("'"&amp;G4583&amp;"'!"&amp;H4583),"")</f>
        <v/>
      </c>
      <c r="G4583" s="560"/>
      <c r="H4583" s="893"/>
      <c r="I4583" s="931"/>
      <c r="J4583" s="931"/>
      <c r="K4583" s="931"/>
      <c r="L4583" s="920"/>
      <c r="M4583" s="920"/>
      <c r="N4583" s="920"/>
      <c r="S4583" s="919"/>
    </row>
    <row r="4584" spans="1:19" ht="12.75" customHeight="1" x14ac:dyDescent="0.15">
      <c r="A4584" s="935">
        <v>4579</v>
      </c>
      <c r="B4584" s="919"/>
      <c r="C4584" s="920"/>
      <c r="D4584" s="931"/>
      <c r="E4584" s="893" t="b">
        <f t="shared" ca="1" si="184"/>
        <v>1</v>
      </c>
      <c r="F4584" s="893" t="str">
        <f t="array" aca="1" ref="F4584" ca="1">IF(G4584&lt;&gt;"",INDIRECT("'"&amp;G4584&amp;"'!"&amp;H4584),"")</f>
        <v/>
      </c>
      <c r="G4584" s="560"/>
      <c r="H4584" s="893"/>
      <c r="I4584" s="931"/>
      <c r="J4584" s="931"/>
      <c r="K4584" s="931"/>
      <c r="L4584" s="920"/>
      <c r="M4584" s="920"/>
      <c r="N4584" s="920"/>
      <c r="S4584" s="919"/>
    </row>
    <row r="4585" spans="1:19" ht="12.75" customHeight="1" x14ac:dyDescent="0.15">
      <c r="A4585" s="935">
        <v>4580</v>
      </c>
      <c r="B4585" s="919"/>
      <c r="C4585" s="920"/>
      <c r="D4585" s="931"/>
      <c r="E4585" s="893" t="b">
        <f t="shared" ca="1" si="184"/>
        <v>1</v>
      </c>
      <c r="F4585" s="893" t="str">
        <f t="array" aca="1" ref="F4585" ca="1">IF(G4585&lt;&gt;"",INDIRECT("'"&amp;G4585&amp;"'!"&amp;H4585),"")</f>
        <v/>
      </c>
      <c r="G4585" s="560"/>
      <c r="H4585" s="893"/>
      <c r="I4585" s="931"/>
      <c r="J4585" s="931"/>
      <c r="K4585" s="931"/>
      <c r="L4585" s="920"/>
      <c r="M4585" s="920"/>
      <c r="N4585" s="920"/>
      <c r="S4585" s="919"/>
    </row>
    <row r="4586" spans="1:19" ht="12.75" customHeight="1" x14ac:dyDescent="0.15">
      <c r="A4586" s="935">
        <v>4581</v>
      </c>
      <c r="B4586" s="919"/>
      <c r="C4586" s="920"/>
      <c r="D4586" s="931"/>
      <c r="E4586" s="893" t="b">
        <f t="shared" ca="1" si="184"/>
        <v>1</v>
      </c>
      <c r="F4586" s="893" t="str">
        <f t="array" aca="1" ref="F4586" ca="1">IF(G4586&lt;&gt;"",INDIRECT("'"&amp;G4586&amp;"'!"&amp;H4586),"")</f>
        <v/>
      </c>
      <c r="G4586" s="560"/>
      <c r="H4586" s="893"/>
      <c r="I4586" s="931"/>
      <c r="J4586" s="931"/>
      <c r="K4586" s="931"/>
      <c r="L4586" s="920"/>
      <c r="M4586" s="920"/>
      <c r="N4586" s="920"/>
      <c r="S4586" s="919"/>
    </row>
    <row r="4587" spans="1:19" ht="12.75" customHeight="1" x14ac:dyDescent="0.15">
      <c r="A4587" s="935">
        <v>4582</v>
      </c>
      <c r="B4587" s="919"/>
      <c r="C4587" s="920"/>
      <c r="D4587" s="931"/>
      <c r="E4587" s="893" t="b">
        <f t="shared" ca="1" si="184"/>
        <v>1</v>
      </c>
      <c r="F4587" s="893" t="str">
        <f t="array" aca="1" ref="F4587" ca="1">IF(G4587&lt;&gt;"",INDIRECT("'"&amp;G4587&amp;"'!"&amp;H4587),"")</f>
        <v/>
      </c>
      <c r="G4587" s="560"/>
      <c r="H4587" s="893"/>
      <c r="I4587" s="931"/>
      <c r="J4587" s="931"/>
      <c r="K4587" s="931"/>
      <c r="L4587" s="920"/>
      <c r="M4587" s="920"/>
      <c r="N4587" s="920"/>
      <c r="S4587" s="919"/>
    </row>
    <row r="4588" spans="1:19" ht="12.75" customHeight="1" x14ac:dyDescent="0.15">
      <c r="A4588" s="935">
        <v>4583</v>
      </c>
      <c r="B4588" s="919"/>
      <c r="C4588" s="920"/>
      <c r="D4588" s="931"/>
      <c r="E4588" s="893" t="b">
        <f t="shared" ca="1" si="184"/>
        <v>1</v>
      </c>
      <c r="F4588" s="893" t="str">
        <f t="array" aca="1" ref="F4588" ca="1">IF(G4588&lt;&gt;"",INDIRECT("'"&amp;G4588&amp;"'!"&amp;H4588),"")</f>
        <v/>
      </c>
      <c r="G4588" s="560"/>
      <c r="H4588" s="893"/>
      <c r="I4588" s="931"/>
      <c r="J4588" s="931"/>
      <c r="K4588" s="931"/>
      <c r="L4588" s="920"/>
      <c r="M4588" s="920"/>
      <c r="N4588" s="920"/>
      <c r="S4588" s="919"/>
    </row>
    <row r="4589" spans="1:19" ht="12.75" customHeight="1" x14ac:dyDescent="0.15">
      <c r="A4589" s="935">
        <v>4584</v>
      </c>
      <c r="B4589" s="919"/>
      <c r="C4589" s="920"/>
      <c r="D4589" s="931"/>
      <c r="E4589" s="893" t="b">
        <f t="shared" ca="1" si="184"/>
        <v>1</v>
      </c>
      <c r="F4589" s="893" t="str">
        <f t="array" aca="1" ref="F4589" ca="1">IF(G4589&lt;&gt;"",INDIRECT("'"&amp;G4589&amp;"'!"&amp;H4589),"")</f>
        <v/>
      </c>
      <c r="G4589" s="560"/>
      <c r="H4589" s="893"/>
      <c r="I4589" s="931"/>
      <c r="J4589" s="931"/>
      <c r="K4589" s="931"/>
      <c r="L4589" s="920"/>
      <c r="M4589" s="920"/>
      <c r="N4589" s="920"/>
      <c r="S4589" s="919"/>
    </row>
    <row r="4590" spans="1:19" ht="12.75" customHeight="1" x14ac:dyDescent="0.15">
      <c r="A4590" s="935">
        <v>4585</v>
      </c>
      <c r="B4590" s="919"/>
      <c r="C4590" s="920"/>
      <c r="D4590" s="931"/>
      <c r="E4590" s="893" t="b">
        <f t="shared" ca="1" si="184"/>
        <v>1</v>
      </c>
      <c r="F4590" s="893" t="str">
        <f t="array" aca="1" ref="F4590" ca="1">IF(G4590&lt;&gt;"",INDIRECT("'"&amp;G4590&amp;"'!"&amp;H4590),"")</f>
        <v/>
      </c>
      <c r="G4590" s="560"/>
      <c r="H4590" s="893"/>
      <c r="I4590" s="931"/>
      <c r="J4590" s="931"/>
      <c r="K4590" s="931"/>
      <c r="L4590" s="920"/>
      <c r="M4590" s="920"/>
      <c r="N4590" s="920"/>
      <c r="S4590" s="919"/>
    </row>
    <row r="4591" spans="1:19" ht="12.75" customHeight="1" x14ac:dyDescent="0.15">
      <c r="A4591" s="935">
        <v>4586</v>
      </c>
      <c r="B4591" s="919"/>
      <c r="C4591" s="920"/>
      <c r="D4591" s="931"/>
      <c r="E4591" s="893" t="b">
        <f t="shared" ref="E4591:E4845" ca="1" si="189">F4591=B4591</f>
        <v>1</v>
      </c>
      <c r="F4591" s="893" t="str">
        <f t="array" aca="1" ref="F4591" ca="1">IF(G4591&lt;&gt;"",INDIRECT("'"&amp;G4591&amp;"'!"&amp;H4591),"")</f>
        <v/>
      </c>
      <c r="G4591" s="560"/>
      <c r="H4591" s="893"/>
      <c r="I4591" s="931"/>
      <c r="J4591" s="931"/>
      <c r="K4591" s="931"/>
      <c r="L4591" s="920"/>
      <c r="M4591" s="920"/>
      <c r="N4591" s="920"/>
      <c r="S4591" s="919"/>
    </row>
    <row r="4592" spans="1:19" ht="12.75" customHeight="1" x14ac:dyDescent="0.15">
      <c r="A4592" s="935">
        <v>4587</v>
      </c>
      <c r="B4592" s="919"/>
      <c r="C4592" s="920"/>
      <c r="D4592" s="931"/>
      <c r="E4592" s="893" t="b">
        <f t="shared" ca="1" si="189"/>
        <v>1</v>
      </c>
      <c r="F4592" s="893" t="str">
        <f t="array" aca="1" ref="F4592" ca="1">IF(G4592&lt;&gt;"",INDIRECT("'"&amp;G4592&amp;"'!"&amp;H4592),"")</f>
        <v/>
      </c>
      <c r="G4592" s="560"/>
      <c r="H4592" s="893"/>
      <c r="I4592" s="931"/>
      <c r="J4592" s="931"/>
      <c r="K4592" s="931"/>
      <c r="L4592" s="920"/>
      <c r="M4592" s="920"/>
      <c r="N4592" s="920"/>
      <c r="S4592" s="919"/>
    </row>
    <row r="4593" spans="1:19" ht="12.75" customHeight="1" x14ac:dyDescent="0.15">
      <c r="A4593" s="935">
        <v>4588</v>
      </c>
      <c r="B4593" s="919"/>
      <c r="C4593" s="920"/>
      <c r="D4593" s="931"/>
      <c r="E4593" s="893" t="b">
        <f t="shared" ca="1" si="189"/>
        <v>1</v>
      </c>
      <c r="F4593" s="893" t="str">
        <f t="array" aca="1" ref="F4593" ca="1">IF(G4593&lt;&gt;"",INDIRECT("'"&amp;G4593&amp;"'!"&amp;H4593),"")</f>
        <v/>
      </c>
      <c r="G4593" s="560"/>
      <c r="H4593" s="893"/>
      <c r="I4593" s="931"/>
      <c r="J4593" s="931"/>
      <c r="K4593" s="931"/>
      <c r="L4593" s="920"/>
      <c r="M4593" s="920"/>
      <c r="N4593" s="920"/>
      <c r="S4593" s="919"/>
    </row>
    <row r="4594" spans="1:19" ht="12.75" customHeight="1" x14ac:dyDescent="0.15">
      <c r="A4594" s="935">
        <v>4589</v>
      </c>
      <c r="B4594" s="919"/>
      <c r="C4594" s="920"/>
      <c r="D4594" s="931"/>
      <c r="E4594" s="893" t="b">
        <f t="shared" ca="1" si="189"/>
        <v>1</v>
      </c>
      <c r="F4594" s="893" t="str">
        <f t="array" aca="1" ref="F4594" ca="1">IF(G4594&lt;&gt;"",INDIRECT("'"&amp;G4594&amp;"'!"&amp;H4594),"")</f>
        <v/>
      </c>
      <c r="G4594" s="560"/>
      <c r="H4594" s="893"/>
      <c r="I4594" s="931"/>
      <c r="J4594" s="931"/>
      <c r="K4594" s="931"/>
      <c r="L4594" s="920"/>
      <c r="M4594" s="920"/>
      <c r="N4594" s="920"/>
      <c r="S4594" s="919"/>
    </row>
    <row r="4595" spans="1:19" ht="12.75" customHeight="1" x14ac:dyDescent="0.15">
      <c r="A4595" s="935">
        <v>4590</v>
      </c>
      <c r="B4595" s="919"/>
      <c r="C4595" s="920"/>
      <c r="D4595" s="931"/>
      <c r="E4595" s="893" t="b">
        <f t="shared" ca="1" si="189"/>
        <v>1</v>
      </c>
      <c r="F4595" s="893" t="str">
        <f t="array" aca="1" ref="F4595" ca="1">IF(G4595&lt;&gt;"",INDIRECT("'"&amp;G4595&amp;"'!"&amp;H4595),"")</f>
        <v/>
      </c>
      <c r="G4595" s="560"/>
      <c r="H4595" s="893"/>
      <c r="I4595" s="931"/>
      <c r="J4595" s="931"/>
      <c r="K4595" s="931"/>
      <c r="L4595" s="920"/>
      <c r="M4595" s="920"/>
      <c r="N4595" s="920"/>
      <c r="S4595" s="919"/>
    </row>
    <row r="4596" spans="1:19" ht="12.75" customHeight="1" x14ac:dyDescent="0.15">
      <c r="A4596" s="935">
        <v>4591</v>
      </c>
      <c r="B4596" s="919"/>
      <c r="C4596" s="920"/>
      <c r="D4596" s="931"/>
      <c r="E4596" s="893" t="b">
        <f t="shared" ca="1" si="189"/>
        <v>1</v>
      </c>
      <c r="F4596" s="893" t="str">
        <f t="array" aca="1" ref="F4596" ca="1">IF(G4596&lt;&gt;"",INDIRECT("'"&amp;G4596&amp;"'!"&amp;H4596),"")</f>
        <v/>
      </c>
      <c r="G4596" s="560"/>
      <c r="H4596" s="893"/>
      <c r="I4596" s="931"/>
      <c r="J4596" s="931"/>
      <c r="K4596" s="931"/>
      <c r="L4596" s="920"/>
      <c r="M4596" s="920"/>
      <c r="N4596" s="920"/>
      <c r="S4596" s="919"/>
    </row>
    <row r="4597" spans="1:19" ht="12.75" customHeight="1" x14ac:dyDescent="0.15">
      <c r="A4597" s="935">
        <v>4592</v>
      </c>
      <c r="B4597" s="919"/>
      <c r="C4597" s="920"/>
      <c r="D4597" s="931"/>
      <c r="E4597" s="893" t="b">
        <f t="shared" ca="1" si="189"/>
        <v>1</v>
      </c>
      <c r="F4597" s="893" t="str">
        <f t="array" aca="1" ref="F4597" ca="1">IF(G4597&lt;&gt;"",INDIRECT("'"&amp;G4597&amp;"'!"&amp;H4597),"")</f>
        <v/>
      </c>
      <c r="G4597" s="560"/>
      <c r="H4597" s="893"/>
      <c r="I4597" s="931"/>
      <c r="J4597" s="931"/>
      <c r="K4597" s="931"/>
      <c r="L4597" s="920"/>
      <c r="M4597" s="920"/>
      <c r="N4597" s="920"/>
      <c r="S4597" s="919"/>
    </row>
    <row r="4598" spans="1:19" ht="12.75" customHeight="1" x14ac:dyDescent="0.15">
      <c r="A4598" s="935">
        <v>4593</v>
      </c>
      <c r="B4598" s="919"/>
      <c r="C4598" s="920"/>
      <c r="D4598" s="931"/>
      <c r="E4598" s="893" t="b">
        <f t="shared" ca="1" si="189"/>
        <v>1</v>
      </c>
      <c r="F4598" s="893" t="str">
        <f t="array" aca="1" ref="F4598" ca="1">IF(G4598&lt;&gt;"",INDIRECT("'"&amp;G4598&amp;"'!"&amp;H4598),"")</f>
        <v/>
      </c>
      <c r="G4598" s="560"/>
      <c r="H4598" s="893"/>
      <c r="I4598" s="931"/>
      <c r="J4598" s="931"/>
      <c r="K4598" s="931"/>
      <c r="L4598" s="920"/>
      <c r="M4598" s="920"/>
      <c r="N4598" s="920"/>
      <c r="S4598" s="919"/>
    </row>
    <row r="4599" spans="1:19" ht="12.75" customHeight="1" x14ac:dyDescent="0.15">
      <c r="A4599" s="935">
        <v>4594</v>
      </c>
      <c r="B4599" s="919"/>
      <c r="C4599" s="920"/>
      <c r="D4599" s="931"/>
      <c r="E4599" s="893" t="b">
        <f t="shared" ca="1" si="189"/>
        <v>1</v>
      </c>
      <c r="F4599" s="893" t="str">
        <f t="array" aca="1" ref="F4599" ca="1">IF(G4599&lt;&gt;"",INDIRECT("'"&amp;G4599&amp;"'!"&amp;H4599),"")</f>
        <v/>
      </c>
      <c r="G4599" s="560"/>
      <c r="H4599" s="893"/>
      <c r="I4599" s="931"/>
      <c r="J4599" s="931"/>
      <c r="K4599" s="931"/>
      <c r="L4599" s="920"/>
      <c r="M4599" s="920"/>
      <c r="N4599" s="920"/>
      <c r="S4599" s="919"/>
    </row>
    <row r="4600" spans="1:19" ht="12.75" customHeight="1" x14ac:dyDescent="0.15">
      <c r="A4600" s="935">
        <v>4595</v>
      </c>
      <c r="B4600" s="919"/>
      <c r="C4600" s="920"/>
      <c r="D4600" s="931"/>
      <c r="E4600" s="893" t="b">
        <f t="shared" ca="1" si="189"/>
        <v>1</v>
      </c>
      <c r="F4600" s="893" t="str">
        <f t="array" aca="1" ref="F4600" ca="1">IF(G4600&lt;&gt;"",INDIRECT("'"&amp;G4600&amp;"'!"&amp;H4600),"")</f>
        <v/>
      </c>
      <c r="G4600" s="560"/>
      <c r="H4600" s="893"/>
      <c r="I4600" s="931"/>
      <c r="J4600" s="931"/>
      <c r="K4600" s="931"/>
      <c r="L4600" s="920"/>
      <c r="M4600" s="920"/>
      <c r="N4600" s="920"/>
      <c r="S4600" s="919"/>
    </row>
    <row r="4601" spans="1:19" ht="12.75" customHeight="1" x14ac:dyDescent="0.15">
      <c r="A4601" s="935">
        <v>4596</v>
      </c>
      <c r="B4601" s="919"/>
      <c r="C4601" s="920"/>
      <c r="D4601" s="931"/>
      <c r="E4601" s="893" t="b">
        <f t="shared" ca="1" si="189"/>
        <v>1</v>
      </c>
      <c r="F4601" s="893" t="str">
        <f t="array" aca="1" ref="F4601" ca="1">IF(G4601&lt;&gt;"",INDIRECT("'"&amp;G4601&amp;"'!"&amp;H4601),"")</f>
        <v/>
      </c>
      <c r="G4601" s="560"/>
      <c r="H4601" s="893"/>
      <c r="I4601" s="931"/>
      <c r="J4601" s="931"/>
      <c r="K4601" s="931"/>
      <c r="L4601" s="920"/>
      <c r="M4601" s="920"/>
      <c r="N4601" s="920"/>
      <c r="S4601" s="919"/>
    </row>
    <row r="4602" spans="1:19" ht="12.75" customHeight="1" x14ac:dyDescent="0.15">
      <c r="A4602" s="935">
        <v>4597</v>
      </c>
      <c r="B4602" s="919"/>
      <c r="C4602" s="920"/>
      <c r="D4602" s="931"/>
      <c r="E4602" s="893" t="b">
        <f t="shared" ca="1" si="189"/>
        <v>1</v>
      </c>
      <c r="F4602" s="893" t="str">
        <f t="array" aca="1" ref="F4602" ca="1">IF(G4602&lt;&gt;"",INDIRECT("'"&amp;G4602&amp;"'!"&amp;H4602),"")</f>
        <v/>
      </c>
      <c r="G4602" s="560"/>
      <c r="H4602" s="893"/>
      <c r="I4602" s="931"/>
      <c r="J4602" s="931"/>
      <c r="K4602" s="931"/>
      <c r="L4602" s="920"/>
      <c r="M4602" s="920"/>
      <c r="N4602" s="920"/>
      <c r="S4602" s="919"/>
    </row>
    <row r="4603" spans="1:19" ht="12.75" customHeight="1" x14ac:dyDescent="0.15">
      <c r="A4603" s="935">
        <v>4598</v>
      </c>
      <c r="B4603" s="919"/>
      <c r="C4603" s="920"/>
      <c r="D4603" s="931"/>
      <c r="E4603" s="893" t="b">
        <f t="shared" ca="1" si="189"/>
        <v>1</v>
      </c>
      <c r="F4603" s="893" t="str">
        <f t="array" aca="1" ref="F4603" ca="1">IF(G4603&lt;&gt;"",INDIRECT("'"&amp;G4603&amp;"'!"&amp;H4603),"")</f>
        <v/>
      </c>
      <c r="G4603" s="560"/>
      <c r="H4603" s="893"/>
      <c r="I4603" s="931"/>
      <c r="J4603" s="931"/>
      <c r="K4603" s="931"/>
      <c r="L4603" s="920"/>
      <c r="M4603" s="920"/>
      <c r="N4603" s="920"/>
      <c r="S4603" s="919"/>
    </row>
    <row r="4604" spans="1:19" ht="12.75" customHeight="1" x14ac:dyDescent="0.15">
      <c r="A4604" s="935">
        <v>4599</v>
      </c>
      <c r="B4604" s="919"/>
      <c r="C4604" s="920"/>
      <c r="D4604" s="931"/>
      <c r="E4604" s="893" t="b">
        <f t="shared" ca="1" si="189"/>
        <v>1</v>
      </c>
      <c r="F4604" s="893" t="str">
        <f t="array" aca="1" ref="F4604" ca="1">IF(G4604&lt;&gt;"",INDIRECT("'"&amp;G4604&amp;"'!"&amp;H4604),"")</f>
        <v/>
      </c>
      <c r="G4604" s="560"/>
      <c r="H4604" s="893"/>
      <c r="I4604" s="931"/>
      <c r="J4604" s="931"/>
      <c r="K4604" s="931"/>
      <c r="L4604" s="920"/>
      <c r="M4604" s="920"/>
      <c r="N4604" s="920"/>
      <c r="S4604" s="919"/>
    </row>
    <row r="4605" spans="1:19" ht="12.75" customHeight="1" x14ac:dyDescent="0.15">
      <c r="A4605" s="935">
        <v>4600</v>
      </c>
      <c r="B4605" s="919"/>
      <c r="C4605" s="920"/>
      <c r="D4605" s="931"/>
      <c r="E4605" s="893" t="b">
        <f t="shared" ca="1" si="189"/>
        <v>1</v>
      </c>
      <c r="F4605" s="893" t="str">
        <f t="array" aca="1" ref="F4605" ca="1">IF(G4605&lt;&gt;"",INDIRECT("'"&amp;G4605&amp;"'!"&amp;H4605),"")</f>
        <v/>
      </c>
      <c r="G4605" s="560"/>
      <c r="H4605" s="893"/>
      <c r="I4605" s="931"/>
      <c r="J4605" s="931"/>
      <c r="K4605" s="931"/>
      <c r="L4605" s="920"/>
      <c r="M4605" s="920"/>
      <c r="N4605" s="920"/>
      <c r="S4605" s="919"/>
    </row>
    <row r="4606" spans="1:19" ht="12.75" customHeight="1" x14ac:dyDescent="0.15">
      <c r="A4606" s="935">
        <v>4601</v>
      </c>
      <c r="B4606" s="919"/>
      <c r="C4606" s="920"/>
      <c r="D4606" s="931"/>
      <c r="E4606" s="893" t="b">
        <f t="shared" ca="1" si="189"/>
        <v>1</v>
      </c>
      <c r="F4606" s="893" t="str">
        <f t="array" aca="1" ref="F4606" ca="1">IF(G4606&lt;&gt;"",INDIRECT("'"&amp;G4606&amp;"'!"&amp;H4606),"")</f>
        <v/>
      </c>
      <c r="G4606" s="560"/>
      <c r="H4606" s="893"/>
      <c r="I4606" s="931"/>
      <c r="J4606" s="931"/>
      <c r="K4606" s="931"/>
      <c r="L4606" s="920"/>
      <c r="M4606" s="920"/>
      <c r="N4606" s="920"/>
      <c r="S4606" s="919"/>
    </row>
    <row r="4607" spans="1:19" ht="12.75" customHeight="1" x14ac:dyDescent="0.15">
      <c r="A4607" s="935">
        <v>4602</v>
      </c>
      <c r="B4607" s="919"/>
      <c r="C4607" s="920"/>
      <c r="D4607" s="931"/>
      <c r="E4607" s="893" t="b">
        <f t="shared" ca="1" si="189"/>
        <v>1</v>
      </c>
      <c r="F4607" s="893" t="str">
        <f t="array" aca="1" ref="F4607" ca="1">IF(G4607&lt;&gt;"",INDIRECT("'"&amp;G4607&amp;"'!"&amp;H4607),"")</f>
        <v/>
      </c>
      <c r="G4607" s="560"/>
      <c r="H4607" s="893"/>
      <c r="I4607" s="931"/>
      <c r="J4607" s="931"/>
      <c r="K4607" s="931"/>
      <c r="L4607" s="920"/>
      <c r="M4607" s="920"/>
      <c r="N4607" s="920"/>
      <c r="S4607" s="919"/>
    </row>
    <row r="4608" spans="1:19" ht="12.75" customHeight="1" x14ac:dyDescent="0.15">
      <c r="A4608" s="935">
        <v>4603</v>
      </c>
      <c r="B4608" s="919"/>
      <c r="C4608" s="920"/>
      <c r="D4608" s="931"/>
      <c r="E4608" s="893" t="b">
        <f t="shared" ca="1" si="189"/>
        <v>1</v>
      </c>
      <c r="F4608" s="893" t="str">
        <f t="array" aca="1" ref="F4608" ca="1">IF(G4608&lt;&gt;"",INDIRECT("'"&amp;G4608&amp;"'!"&amp;H4608),"")</f>
        <v/>
      </c>
      <c r="G4608" s="560"/>
      <c r="H4608" s="893"/>
      <c r="I4608" s="931"/>
      <c r="J4608" s="931"/>
      <c r="K4608" s="931"/>
      <c r="L4608" s="920"/>
      <c r="M4608" s="920"/>
      <c r="N4608" s="920"/>
      <c r="S4608" s="919"/>
    </row>
    <row r="4609" spans="1:19" ht="12.75" customHeight="1" x14ac:dyDescent="0.15">
      <c r="A4609" s="935">
        <v>4604</v>
      </c>
      <c r="B4609" s="919"/>
      <c r="C4609" s="920"/>
      <c r="D4609" s="931"/>
      <c r="E4609" s="893" t="b">
        <f t="shared" ca="1" si="189"/>
        <v>1</v>
      </c>
      <c r="F4609" s="893" t="str">
        <f t="array" aca="1" ref="F4609" ca="1">IF(G4609&lt;&gt;"",INDIRECT("'"&amp;G4609&amp;"'!"&amp;H4609),"")</f>
        <v/>
      </c>
      <c r="G4609" s="560"/>
      <c r="H4609" s="893"/>
      <c r="I4609" s="931"/>
      <c r="J4609" s="931"/>
      <c r="K4609" s="931"/>
      <c r="L4609" s="920"/>
      <c r="M4609" s="920"/>
      <c r="N4609" s="920"/>
      <c r="S4609" s="919"/>
    </row>
    <row r="4610" spans="1:19" ht="12.75" customHeight="1" x14ac:dyDescent="0.15">
      <c r="A4610" s="935">
        <v>4605</v>
      </c>
      <c r="B4610" s="919"/>
      <c r="C4610" s="920"/>
      <c r="D4610" s="931"/>
      <c r="E4610" s="893" t="b">
        <f t="shared" ca="1" si="189"/>
        <v>1</v>
      </c>
      <c r="F4610" s="893" t="str">
        <f t="array" aca="1" ref="F4610" ca="1">IF(G4610&lt;&gt;"",INDIRECT("'"&amp;G4610&amp;"'!"&amp;H4610),"")</f>
        <v/>
      </c>
      <c r="G4610" s="560"/>
      <c r="H4610" s="893"/>
      <c r="I4610" s="931"/>
      <c r="J4610" s="931"/>
      <c r="K4610" s="931"/>
      <c r="L4610" s="920"/>
      <c r="M4610" s="920"/>
      <c r="N4610" s="920"/>
      <c r="S4610" s="919"/>
    </row>
    <row r="4611" spans="1:19" ht="12.75" customHeight="1" x14ac:dyDescent="0.15">
      <c r="A4611" s="935">
        <v>4606</v>
      </c>
      <c r="B4611" s="919"/>
      <c r="C4611" s="920"/>
      <c r="D4611" s="931"/>
      <c r="E4611" s="893" t="b">
        <f t="shared" ca="1" si="189"/>
        <v>1</v>
      </c>
      <c r="F4611" s="893" t="str">
        <f t="array" aca="1" ref="F4611" ca="1">IF(G4611&lt;&gt;"",INDIRECT("'"&amp;G4611&amp;"'!"&amp;H4611),"")</f>
        <v/>
      </c>
      <c r="G4611" s="560"/>
      <c r="H4611" s="893"/>
      <c r="I4611" s="931"/>
      <c r="J4611" s="931"/>
      <c r="K4611" s="931"/>
      <c r="L4611" s="920"/>
      <c r="M4611" s="920"/>
      <c r="N4611" s="920"/>
      <c r="S4611" s="919"/>
    </row>
    <row r="4612" spans="1:19" ht="12.75" customHeight="1" x14ac:dyDescent="0.15">
      <c r="A4612" s="935">
        <v>4607</v>
      </c>
      <c r="B4612" s="919"/>
      <c r="C4612" s="920"/>
      <c r="D4612" s="931"/>
      <c r="E4612" s="893" t="b">
        <f t="shared" ca="1" si="189"/>
        <v>1</v>
      </c>
      <c r="F4612" s="893" t="str">
        <f t="array" aca="1" ref="F4612" ca="1">IF(G4612&lt;&gt;"",INDIRECT("'"&amp;G4612&amp;"'!"&amp;H4612),"")</f>
        <v/>
      </c>
      <c r="G4612" s="560"/>
      <c r="H4612" s="893"/>
      <c r="I4612" s="931"/>
      <c r="J4612" s="931"/>
      <c r="K4612" s="931"/>
      <c r="L4612" s="920"/>
      <c r="M4612" s="920"/>
      <c r="N4612" s="920"/>
      <c r="S4612" s="919"/>
    </row>
    <row r="4613" spans="1:19" ht="12.75" customHeight="1" x14ac:dyDescent="0.15">
      <c r="A4613" s="935">
        <v>4608</v>
      </c>
      <c r="B4613" s="919"/>
      <c r="C4613" s="920"/>
      <c r="D4613" s="931"/>
      <c r="E4613" s="893" t="b">
        <f t="shared" ca="1" si="189"/>
        <v>1</v>
      </c>
      <c r="F4613" s="893" t="str">
        <f t="array" aca="1" ref="F4613" ca="1">IF(G4613&lt;&gt;"",INDIRECT("'"&amp;G4613&amp;"'!"&amp;H4613),"")</f>
        <v/>
      </c>
      <c r="G4613" s="560"/>
      <c r="H4613" s="893"/>
      <c r="I4613" s="931"/>
      <c r="J4613" s="931"/>
      <c r="K4613" s="931"/>
      <c r="L4613" s="920"/>
      <c r="M4613" s="920"/>
      <c r="N4613" s="920"/>
      <c r="S4613" s="919"/>
    </row>
    <row r="4614" spans="1:19" ht="12.75" customHeight="1" x14ac:dyDescent="0.15">
      <c r="A4614" s="935">
        <v>4609</v>
      </c>
      <c r="B4614" s="919"/>
      <c r="C4614" s="920"/>
      <c r="D4614" s="931"/>
      <c r="E4614" s="893" t="b">
        <f t="shared" ca="1" si="189"/>
        <v>1</v>
      </c>
      <c r="F4614" s="893" t="str">
        <f t="array" aca="1" ref="F4614" ca="1">IF(G4614&lt;&gt;"",INDIRECT("'"&amp;G4614&amp;"'!"&amp;H4614),"")</f>
        <v/>
      </c>
      <c r="G4614" s="560"/>
      <c r="H4614" s="893"/>
      <c r="I4614" s="931"/>
      <c r="J4614" s="931"/>
      <c r="K4614" s="931"/>
      <c r="L4614" s="920"/>
      <c r="M4614" s="920"/>
      <c r="N4614" s="920"/>
      <c r="S4614" s="919"/>
    </row>
    <row r="4615" spans="1:19" ht="12.75" customHeight="1" x14ac:dyDescent="0.15">
      <c r="A4615" s="935">
        <v>4610</v>
      </c>
      <c r="B4615" s="919"/>
      <c r="C4615" s="920"/>
      <c r="D4615" s="931"/>
      <c r="E4615" s="893" t="b">
        <f t="shared" ca="1" si="189"/>
        <v>1</v>
      </c>
      <c r="F4615" s="893" t="str">
        <f t="array" aca="1" ref="F4615" ca="1">IF(G4615&lt;&gt;"",INDIRECT("'"&amp;G4615&amp;"'!"&amp;H4615),"")</f>
        <v/>
      </c>
      <c r="G4615" s="560"/>
      <c r="H4615" s="893"/>
      <c r="I4615" s="931"/>
      <c r="J4615" s="931"/>
      <c r="K4615" s="931"/>
      <c r="L4615" s="920"/>
      <c r="M4615" s="920"/>
      <c r="N4615" s="920"/>
      <c r="S4615" s="919"/>
    </row>
    <row r="4616" spans="1:19" ht="12.75" customHeight="1" x14ac:dyDescent="0.15">
      <c r="A4616" s="935">
        <v>4611</v>
      </c>
      <c r="B4616" s="919"/>
      <c r="C4616" s="920"/>
      <c r="D4616" s="931"/>
      <c r="E4616" s="893" t="b">
        <f t="shared" ca="1" si="189"/>
        <v>1</v>
      </c>
      <c r="F4616" s="893" t="str">
        <f t="array" aca="1" ref="F4616" ca="1">IF(G4616&lt;&gt;"",INDIRECT("'"&amp;G4616&amp;"'!"&amp;H4616),"")</f>
        <v/>
      </c>
      <c r="G4616" s="560"/>
      <c r="H4616" s="893"/>
      <c r="I4616" s="931"/>
      <c r="J4616" s="931"/>
      <c r="K4616" s="931"/>
      <c r="L4616" s="920"/>
      <c r="M4616" s="920"/>
      <c r="N4616" s="920"/>
      <c r="S4616" s="919"/>
    </row>
    <row r="4617" spans="1:19" ht="12.75" customHeight="1" x14ac:dyDescent="0.15">
      <c r="A4617" s="935">
        <v>4612</v>
      </c>
      <c r="B4617" s="919"/>
      <c r="C4617" s="920"/>
      <c r="D4617" s="931"/>
      <c r="E4617" s="893" t="b">
        <f t="shared" ca="1" si="189"/>
        <v>1</v>
      </c>
      <c r="F4617" s="893" t="str">
        <f t="array" aca="1" ref="F4617" ca="1">IF(G4617&lt;&gt;"",INDIRECT("'"&amp;G4617&amp;"'!"&amp;H4617),"")</f>
        <v/>
      </c>
      <c r="G4617" s="560"/>
      <c r="H4617" s="893"/>
      <c r="I4617" s="931"/>
      <c r="J4617" s="931"/>
      <c r="K4617" s="931"/>
      <c r="L4617" s="920"/>
      <c r="M4617" s="920"/>
      <c r="N4617" s="920"/>
      <c r="S4617" s="919"/>
    </row>
    <row r="4618" spans="1:19" ht="12.75" customHeight="1" x14ac:dyDescent="0.15">
      <c r="A4618" s="935">
        <v>4613</v>
      </c>
      <c r="B4618" s="919"/>
      <c r="C4618" s="920"/>
      <c r="D4618" s="931"/>
      <c r="E4618" s="893" t="b">
        <f t="shared" ca="1" si="189"/>
        <v>1</v>
      </c>
      <c r="F4618" s="893" t="str">
        <f t="array" aca="1" ref="F4618" ca="1">IF(G4618&lt;&gt;"",INDIRECT("'"&amp;G4618&amp;"'!"&amp;H4618),"")</f>
        <v/>
      </c>
      <c r="G4618" s="560"/>
      <c r="H4618" s="893"/>
      <c r="I4618" s="931"/>
      <c r="J4618" s="931"/>
      <c r="K4618" s="931"/>
      <c r="L4618" s="920"/>
      <c r="M4618" s="920"/>
      <c r="N4618" s="920"/>
      <c r="S4618" s="919"/>
    </row>
    <row r="4619" spans="1:19" ht="12.75" customHeight="1" x14ac:dyDescent="0.15">
      <c r="A4619" s="935">
        <v>4614</v>
      </c>
      <c r="B4619" s="919"/>
      <c r="C4619" s="920"/>
      <c r="D4619" s="931"/>
      <c r="E4619" s="893" t="b">
        <f t="shared" ca="1" si="189"/>
        <v>1</v>
      </c>
      <c r="F4619" s="893" t="str">
        <f t="array" aca="1" ref="F4619" ca="1">IF(G4619&lt;&gt;"",INDIRECT("'"&amp;G4619&amp;"'!"&amp;H4619),"")</f>
        <v/>
      </c>
      <c r="G4619" s="560"/>
      <c r="H4619" s="893"/>
      <c r="I4619" s="931"/>
      <c r="J4619" s="931"/>
      <c r="K4619" s="931"/>
      <c r="L4619" s="920"/>
      <c r="M4619" s="920"/>
      <c r="N4619" s="920"/>
      <c r="S4619" s="919"/>
    </row>
    <row r="4620" spans="1:19" ht="12.75" customHeight="1" x14ac:dyDescent="0.15">
      <c r="A4620" s="935">
        <v>4615</v>
      </c>
      <c r="B4620" s="919"/>
      <c r="C4620" s="920"/>
      <c r="D4620" s="931"/>
      <c r="E4620" s="893" t="b">
        <f t="shared" ca="1" si="189"/>
        <v>1</v>
      </c>
      <c r="F4620" s="893" t="str">
        <f t="array" aca="1" ref="F4620" ca="1">IF(G4620&lt;&gt;"",INDIRECT("'"&amp;G4620&amp;"'!"&amp;H4620),"")</f>
        <v/>
      </c>
      <c r="G4620" s="560"/>
      <c r="H4620" s="893"/>
      <c r="I4620" s="931"/>
      <c r="J4620" s="931"/>
      <c r="K4620" s="931"/>
      <c r="L4620" s="920"/>
      <c r="M4620" s="920"/>
      <c r="N4620" s="920"/>
      <c r="S4620" s="919"/>
    </row>
    <row r="4621" spans="1:19" ht="12.75" customHeight="1" x14ac:dyDescent="0.15">
      <c r="A4621" s="935">
        <v>4616</v>
      </c>
      <c r="B4621" s="919"/>
      <c r="C4621" s="920"/>
      <c r="D4621" s="931"/>
      <c r="E4621" s="893" t="b">
        <f t="shared" ca="1" si="189"/>
        <v>1</v>
      </c>
      <c r="F4621" s="893" t="str">
        <f t="array" aca="1" ref="F4621" ca="1">IF(G4621&lt;&gt;"",INDIRECT("'"&amp;G4621&amp;"'!"&amp;H4621),"")</f>
        <v/>
      </c>
      <c r="G4621" s="560"/>
      <c r="H4621" s="893"/>
      <c r="I4621" s="931"/>
      <c r="J4621" s="931"/>
      <c r="K4621" s="931"/>
      <c r="L4621" s="920"/>
      <c r="M4621" s="920"/>
      <c r="N4621" s="920"/>
      <c r="S4621" s="919"/>
    </row>
    <row r="4622" spans="1:19" ht="12.75" customHeight="1" x14ac:dyDescent="0.15">
      <c r="A4622" s="935">
        <v>4617</v>
      </c>
      <c r="B4622" s="919"/>
      <c r="C4622" s="920"/>
      <c r="D4622" s="931"/>
      <c r="E4622" s="893" t="b">
        <f t="shared" ca="1" si="189"/>
        <v>1</v>
      </c>
      <c r="F4622" s="893" t="str">
        <f t="array" aca="1" ref="F4622" ca="1">IF(G4622&lt;&gt;"",INDIRECT("'"&amp;G4622&amp;"'!"&amp;H4622),"")</f>
        <v/>
      </c>
      <c r="G4622" s="560"/>
      <c r="H4622" s="893"/>
      <c r="I4622" s="931"/>
      <c r="J4622" s="931"/>
      <c r="K4622" s="931"/>
      <c r="L4622" s="920"/>
      <c r="M4622" s="920"/>
      <c r="N4622" s="920"/>
      <c r="S4622" s="919"/>
    </row>
    <row r="4623" spans="1:19" ht="12.75" customHeight="1" x14ac:dyDescent="0.15">
      <c r="A4623" s="935">
        <v>4618</v>
      </c>
      <c r="B4623" s="919"/>
      <c r="C4623" s="920"/>
      <c r="D4623" s="931"/>
      <c r="E4623" s="893" t="b">
        <f t="shared" ca="1" si="189"/>
        <v>1</v>
      </c>
      <c r="F4623" s="893" t="str">
        <f t="array" aca="1" ref="F4623" ca="1">IF(G4623&lt;&gt;"",INDIRECT("'"&amp;G4623&amp;"'!"&amp;H4623),"")</f>
        <v/>
      </c>
      <c r="G4623" s="560"/>
      <c r="H4623" s="893"/>
      <c r="I4623" s="931"/>
      <c r="J4623" s="931"/>
      <c r="K4623" s="931"/>
      <c r="L4623" s="920"/>
      <c r="M4623" s="920"/>
      <c r="N4623" s="920"/>
      <c r="S4623" s="919"/>
    </row>
    <row r="4624" spans="1:19" ht="12.75" customHeight="1" x14ac:dyDescent="0.15">
      <c r="A4624" s="935">
        <v>4619</v>
      </c>
      <c r="B4624" s="919"/>
      <c r="C4624" s="920"/>
      <c r="D4624" s="931"/>
      <c r="E4624" s="893" t="b">
        <f t="shared" ca="1" si="189"/>
        <v>1</v>
      </c>
      <c r="F4624" s="893" t="str">
        <f t="array" aca="1" ref="F4624" ca="1">IF(G4624&lt;&gt;"",INDIRECT("'"&amp;G4624&amp;"'!"&amp;H4624),"")</f>
        <v/>
      </c>
      <c r="G4624" s="560"/>
      <c r="H4624" s="893"/>
      <c r="I4624" s="931"/>
      <c r="J4624" s="931"/>
      <c r="K4624" s="931"/>
      <c r="L4624" s="920"/>
      <c r="M4624" s="920"/>
      <c r="N4624" s="920"/>
      <c r="S4624" s="919"/>
    </row>
    <row r="4625" spans="1:19" ht="12.75" customHeight="1" x14ac:dyDescent="0.15">
      <c r="A4625" s="935">
        <v>4620</v>
      </c>
      <c r="B4625" s="919"/>
      <c r="C4625" s="920"/>
      <c r="D4625" s="931"/>
      <c r="E4625" s="893" t="b">
        <f t="shared" ca="1" si="189"/>
        <v>1</v>
      </c>
      <c r="F4625" s="893" t="str">
        <f t="array" aca="1" ref="F4625" ca="1">IF(G4625&lt;&gt;"",INDIRECT("'"&amp;G4625&amp;"'!"&amp;H4625),"")</f>
        <v/>
      </c>
      <c r="G4625" s="560"/>
      <c r="H4625" s="893"/>
      <c r="I4625" s="931"/>
      <c r="J4625" s="931"/>
      <c r="K4625" s="931"/>
      <c r="L4625" s="920"/>
      <c r="M4625" s="920"/>
      <c r="N4625" s="920"/>
      <c r="S4625" s="919"/>
    </row>
    <row r="4626" spans="1:19" ht="12.75" customHeight="1" x14ac:dyDescent="0.15">
      <c r="A4626" s="935">
        <v>4621</v>
      </c>
      <c r="B4626" s="919"/>
      <c r="C4626" s="920"/>
      <c r="D4626" s="931"/>
      <c r="E4626" s="893" t="b">
        <f t="shared" ca="1" si="189"/>
        <v>1</v>
      </c>
      <c r="F4626" s="893" t="str">
        <f t="array" aca="1" ref="F4626" ca="1">IF(G4626&lt;&gt;"",INDIRECT("'"&amp;G4626&amp;"'!"&amp;H4626),"")</f>
        <v/>
      </c>
      <c r="G4626" s="560"/>
      <c r="H4626" s="893"/>
      <c r="I4626" s="931"/>
      <c r="J4626" s="931"/>
      <c r="K4626" s="931"/>
      <c r="L4626" s="920"/>
      <c r="M4626" s="920"/>
      <c r="N4626" s="920"/>
      <c r="S4626" s="919"/>
    </row>
    <row r="4627" spans="1:19" ht="12.75" customHeight="1" x14ac:dyDescent="0.15">
      <c r="A4627" s="935">
        <v>4622</v>
      </c>
      <c r="B4627" s="919"/>
      <c r="C4627" s="920"/>
      <c r="D4627" s="931"/>
      <c r="E4627" s="893" t="b">
        <f t="shared" ca="1" si="189"/>
        <v>1</v>
      </c>
      <c r="F4627" s="893" t="str">
        <f t="array" aca="1" ref="F4627" ca="1">IF(G4627&lt;&gt;"",INDIRECT("'"&amp;G4627&amp;"'!"&amp;H4627),"")</f>
        <v/>
      </c>
      <c r="G4627" s="560"/>
      <c r="H4627" s="893"/>
      <c r="I4627" s="931"/>
      <c r="J4627" s="931"/>
      <c r="K4627" s="931"/>
      <c r="L4627" s="920"/>
      <c r="M4627" s="920"/>
      <c r="N4627" s="920"/>
      <c r="S4627" s="919"/>
    </row>
    <row r="4628" spans="1:19" ht="12.75" customHeight="1" x14ac:dyDescent="0.15">
      <c r="A4628" s="935">
        <v>4623</v>
      </c>
      <c r="B4628" s="919"/>
      <c r="C4628" s="920"/>
      <c r="D4628" s="931"/>
      <c r="E4628" s="893" t="b">
        <f t="shared" ca="1" si="189"/>
        <v>1</v>
      </c>
      <c r="F4628" s="893" t="str">
        <f t="array" aca="1" ref="F4628" ca="1">IF(G4628&lt;&gt;"",INDIRECT("'"&amp;G4628&amp;"'!"&amp;H4628),"")</f>
        <v/>
      </c>
      <c r="G4628" s="560"/>
      <c r="H4628" s="893"/>
      <c r="I4628" s="931"/>
      <c r="J4628" s="931"/>
      <c r="K4628" s="931"/>
      <c r="L4628" s="920"/>
      <c r="M4628" s="920"/>
      <c r="N4628" s="920"/>
      <c r="S4628" s="919"/>
    </row>
    <row r="4629" spans="1:19" ht="12.75" customHeight="1" x14ac:dyDescent="0.15">
      <c r="A4629" s="935">
        <v>4624</v>
      </c>
      <c r="B4629" s="919"/>
      <c r="C4629" s="920"/>
      <c r="D4629" s="931"/>
      <c r="E4629" s="893" t="b">
        <f t="shared" ca="1" si="189"/>
        <v>1</v>
      </c>
      <c r="F4629" s="893" t="str">
        <f t="array" aca="1" ref="F4629" ca="1">IF(G4629&lt;&gt;"",INDIRECT("'"&amp;G4629&amp;"'!"&amp;H4629),"")</f>
        <v/>
      </c>
      <c r="G4629" s="560"/>
      <c r="H4629" s="893"/>
      <c r="I4629" s="931"/>
      <c r="J4629" s="931"/>
      <c r="K4629" s="931"/>
      <c r="L4629" s="920"/>
      <c r="M4629" s="920"/>
      <c r="N4629" s="920"/>
      <c r="S4629" s="919"/>
    </row>
    <row r="4630" spans="1:19" ht="12.75" customHeight="1" x14ac:dyDescent="0.15">
      <c r="A4630" s="935">
        <v>4625</v>
      </c>
      <c r="B4630" s="919"/>
      <c r="C4630" s="920"/>
      <c r="D4630" s="931"/>
      <c r="E4630" s="893" t="b">
        <f t="shared" ca="1" si="189"/>
        <v>1</v>
      </c>
      <c r="F4630" s="893" t="str">
        <f t="array" aca="1" ref="F4630" ca="1">IF(G4630&lt;&gt;"",INDIRECT("'"&amp;G4630&amp;"'!"&amp;H4630),"")</f>
        <v/>
      </c>
      <c r="G4630" s="560"/>
      <c r="H4630" s="893"/>
      <c r="I4630" s="931"/>
      <c r="J4630" s="931"/>
      <c r="K4630" s="931"/>
      <c r="L4630" s="920"/>
      <c r="M4630" s="920"/>
      <c r="N4630" s="920"/>
      <c r="S4630" s="919"/>
    </row>
    <row r="4631" spans="1:19" ht="12.75" customHeight="1" x14ac:dyDescent="0.15">
      <c r="A4631" s="935">
        <v>4626</v>
      </c>
      <c r="B4631" s="919"/>
      <c r="C4631" s="920"/>
      <c r="D4631" s="931"/>
      <c r="E4631" s="893" t="b">
        <f t="shared" ca="1" si="189"/>
        <v>1</v>
      </c>
      <c r="F4631" s="893" t="str">
        <f t="array" aca="1" ref="F4631" ca="1">IF(G4631&lt;&gt;"",INDIRECT("'"&amp;G4631&amp;"'!"&amp;H4631),"")</f>
        <v/>
      </c>
      <c r="G4631" s="560"/>
      <c r="H4631" s="893"/>
      <c r="I4631" s="931"/>
      <c r="J4631" s="931"/>
      <c r="K4631" s="931"/>
      <c r="L4631" s="920"/>
      <c r="M4631" s="920"/>
      <c r="N4631" s="920"/>
      <c r="S4631" s="919"/>
    </row>
    <row r="4632" spans="1:19" ht="12.75" customHeight="1" x14ac:dyDescent="0.15">
      <c r="A4632" s="935">
        <v>4627</v>
      </c>
      <c r="B4632" s="919"/>
      <c r="C4632" s="920"/>
      <c r="D4632" s="931"/>
      <c r="E4632" s="893" t="b">
        <f t="shared" ca="1" si="189"/>
        <v>1</v>
      </c>
      <c r="F4632" s="893" t="str">
        <f t="array" aca="1" ref="F4632" ca="1">IF(G4632&lt;&gt;"",INDIRECT("'"&amp;G4632&amp;"'!"&amp;H4632),"")</f>
        <v/>
      </c>
      <c r="G4632" s="560"/>
      <c r="H4632" s="893"/>
      <c r="I4632" s="931"/>
      <c r="J4632" s="931"/>
      <c r="K4632" s="931"/>
      <c r="L4632" s="920"/>
      <c r="M4632" s="920"/>
      <c r="N4632" s="920"/>
      <c r="S4632" s="919"/>
    </row>
    <row r="4633" spans="1:19" ht="12.75" customHeight="1" x14ac:dyDescent="0.15">
      <c r="A4633" s="935">
        <v>4628</v>
      </c>
      <c r="B4633" s="919"/>
      <c r="C4633" s="920"/>
      <c r="D4633" s="931"/>
      <c r="E4633" s="893" t="b">
        <f t="shared" ca="1" si="189"/>
        <v>1</v>
      </c>
      <c r="F4633" s="893" t="str">
        <f t="array" aca="1" ref="F4633" ca="1">IF(G4633&lt;&gt;"",INDIRECT("'"&amp;G4633&amp;"'!"&amp;H4633),"")</f>
        <v/>
      </c>
      <c r="G4633" s="560"/>
      <c r="H4633" s="893"/>
      <c r="I4633" s="931"/>
      <c r="J4633" s="931"/>
      <c r="K4633" s="931"/>
      <c r="L4633" s="920"/>
      <c r="M4633" s="920"/>
      <c r="N4633" s="920"/>
      <c r="S4633" s="919"/>
    </row>
    <row r="4634" spans="1:19" ht="12.75" customHeight="1" x14ac:dyDescent="0.15">
      <c r="A4634" s="935">
        <v>4629</v>
      </c>
      <c r="B4634" s="919"/>
      <c r="C4634" s="920"/>
      <c r="D4634" s="931"/>
      <c r="E4634" s="893" t="b">
        <f t="shared" ca="1" si="189"/>
        <v>1</v>
      </c>
      <c r="F4634" s="893" t="str">
        <f t="array" aca="1" ref="F4634" ca="1">IF(G4634&lt;&gt;"",INDIRECT("'"&amp;G4634&amp;"'!"&amp;H4634),"")</f>
        <v/>
      </c>
      <c r="G4634" s="560"/>
      <c r="H4634" s="893"/>
      <c r="I4634" s="931"/>
      <c r="J4634" s="931"/>
      <c r="K4634" s="931"/>
      <c r="L4634" s="920"/>
      <c r="M4634" s="920"/>
      <c r="N4634" s="920"/>
      <c r="S4634" s="919"/>
    </row>
    <row r="4635" spans="1:19" ht="12.75" customHeight="1" x14ac:dyDescent="0.15">
      <c r="A4635" s="935">
        <v>4630</v>
      </c>
      <c r="B4635" s="919"/>
      <c r="C4635" s="920"/>
      <c r="D4635" s="931"/>
      <c r="E4635" s="893" t="b">
        <f t="shared" ca="1" si="189"/>
        <v>1</v>
      </c>
      <c r="F4635" s="893" t="str">
        <f t="array" aca="1" ref="F4635" ca="1">IF(G4635&lt;&gt;"",INDIRECT("'"&amp;G4635&amp;"'!"&amp;H4635),"")</f>
        <v/>
      </c>
      <c r="G4635" s="560"/>
      <c r="H4635" s="893"/>
      <c r="I4635" s="931"/>
      <c r="J4635" s="931"/>
      <c r="K4635" s="931"/>
      <c r="L4635" s="920"/>
      <c r="M4635" s="920"/>
      <c r="N4635" s="920"/>
      <c r="S4635" s="919"/>
    </row>
    <row r="4636" spans="1:19" ht="12.75" customHeight="1" x14ac:dyDescent="0.15">
      <c r="A4636" s="935">
        <v>4631</v>
      </c>
      <c r="B4636" s="919"/>
      <c r="C4636" s="920"/>
      <c r="D4636" s="931"/>
      <c r="E4636" s="893" t="b">
        <f t="shared" ca="1" si="189"/>
        <v>1</v>
      </c>
      <c r="F4636" s="893" t="str">
        <f t="array" aca="1" ref="F4636" ca="1">IF(G4636&lt;&gt;"",INDIRECT("'"&amp;G4636&amp;"'!"&amp;H4636),"")</f>
        <v/>
      </c>
      <c r="G4636" s="560"/>
      <c r="H4636" s="893"/>
      <c r="I4636" s="931"/>
      <c r="J4636" s="931"/>
      <c r="K4636" s="931"/>
      <c r="L4636" s="920"/>
      <c r="M4636" s="920"/>
      <c r="N4636" s="920"/>
      <c r="S4636" s="919"/>
    </row>
    <row r="4637" spans="1:19" ht="12.75" customHeight="1" x14ac:dyDescent="0.15">
      <c r="A4637" s="935">
        <v>4632</v>
      </c>
      <c r="B4637" s="919"/>
      <c r="C4637" s="920"/>
      <c r="D4637" s="931"/>
      <c r="E4637" s="893" t="b">
        <f t="shared" ca="1" si="189"/>
        <v>1</v>
      </c>
      <c r="F4637" s="893" t="str">
        <f t="array" aca="1" ref="F4637" ca="1">IF(G4637&lt;&gt;"",INDIRECT("'"&amp;G4637&amp;"'!"&amp;H4637),"")</f>
        <v/>
      </c>
      <c r="G4637" s="560"/>
      <c r="H4637" s="893"/>
      <c r="I4637" s="931"/>
      <c r="J4637" s="931"/>
      <c r="K4637" s="931"/>
      <c r="L4637" s="920"/>
      <c r="M4637" s="920"/>
      <c r="N4637" s="920"/>
      <c r="S4637" s="919"/>
    </row>
    <row r="4638" spans="1:19" ht="12.75" customHeight="1" x14ac:dyDescent="0.15">
      <c r="A4638" s="935">
        <v>4633</v>
      </c>
      <c r="B4638" s="919"/>
      <c r="C4638" s="920"/>
      <c r="D4638" s="931"/>
      <c r="E4638" s="893" t="b">
        <f t="shared" ca="1" si="189"/>
        <v>1</v>
      </c>
      <c r="F4638" s="893" t="str">
        <f t="array" aca="1" ref="F4638" ca="1">IF(G4638&lt;&gt;"",INDIRECT("'"&amp;G4638&amp;"'!"&amp;H4638),"")</f>
        <v/>
      </c>
      <c r="G4638" s="560"/>
      <c r="H4638" s="893"/>
      <c r="I4638" s="931"/>
      <c r="J4638" s="931"/>
      <c r="K4638" s="931"/>
      <c r="L4638" s="920"/>
      <c r="M4638" s="920"/>
      <c r="N4638" s="920"/>
      <c r="S4638" s="919"/>
    </row>
    <row r="4639" spans="1:19" ht="12.75" customHeight="1" x14ac:dyDescent="0.15">
      <c r="A4639" s="935">
        <v>4634</v>
      </c>
      <c r="B4639" s="919"/>
      <c r="C4639" s="920"/>
      <c r="D4639" s="931"/>
      <c r="E4639" s="893" t="b">
        <f t="shared" ca="1" si="189"/>
        <v>1</v>
      </c>
      <c r="F4639" s="893" t="str">
        <f t="array" aca="1" ref="F4639" ca="1">IF(G4639&lt;&gt;"",INDIRECT("'"&amp;G4639&amp;"'!"&amp;H4639),"")</f>
        <v/>
      </c>
      <c r="G4639" s="560"/>
      <c r="H4639" s="893"/>
      <c r="I4639" s="931"/>
      <c r="J4639" s="931"/>
      <c r="K4639" s="931"/>
      <c r="L4639" s="920"/>
      <c r="M4639" s="920"/>
      <c r="N4639" s="920"/>
      <c r="S4639" s="919"/>
    </row>
    <row r="4640" spans="1:19" ht="12.75" customHeight="1" x14ac:dyDescent="0.15">
      <c r="A4640" s="935">
        <v>4635</v>
      </c>
      <c r="B4640" s="919"/>
      <c r="C4640" s="920"/>
      <c r="D4640" s="931"/>
      <c r="E4640" s="893" t="b">
        <f t="shared" ca="1" si="189"/>
        <v>1</v>
      </c>
      <c r="F4640" s="893" t="str">
        <f t="array" aca="1" ref="F4640" ca="1">IF(G4640&lt;&gt;"",INDIRECT("'"&amp;G4640&amp;"'!"&amp;H4640),"")</f>
        <v/>
      </c>
      <c r="G4640" s="560"/>
      <c r="H4640" s="893"/>
      <c r="I4640" s="931"/>
      <c r="J4640" s="931"/>
      <c r="K4640" s="931"/>
      <c r="L4640" s="920"/>
      <c r="M4640" s="920"/>
      <c r="N4640" s="920"/>
      <c r="S4640" s="919"/>
    </row>
    <row r="4641" spans="1:19" ht="12.75" customHeight="1" x14ac:dyDescent="0.15">
      <c r="A4641" s="935">
        <v>4636</v>
      </c>
      <c r="B4641" s="919"/>
      <c r="C4641" s="920"/>
      <c r="D4641" s="931"/>
      <c r="E4641" s="893" t="b">
        <f t="shared" ca="1" si="189"/>
        <v>1</v>
      </c>
      <c r="F4641" s="893" t="str">
        <f t="array" aca="1" ref="F4641" ca="1">IF(G4641&lt;&gt;"",INDIRECT("'"&amp;G4641&amp;"'!"&amp;H4641),"")</f>
        <v/>
      </c>
      <c r="G4641" s="560"/>
      <c r="H4641" s="893"/>
      <c r="I4641" s="931"/>
      <c r="J4641" s="931"/>
      <c r="K4641" s="931"/>
      <c r="L4641" s="920"/>
      <c r="M4641" s="920"/>
      <c r="N4641" s="920"/>
      <c r="S4641" s="919"/>
    </row>
    <row r="4642" spans="1:19" ht="12.75" customHeight="1" x14ac:dyDescent="0.15">
      <c r="A4642" s="935">
        <v>4637</v>
      </c>
      <c r="B4642" s="919"/>
      <c r="C4642" s="920"/>
      <c r="D4642" s="931"/>
      <c r="E4642" s="893" t="b">
        <f t="shared" ca="1" si="189"/>
        <v>1</v>
      </c>
      <c r="F4642" s="893" t="str">
        <f t="array" aca="1" ref="F4642" ca="1">IF(G4642&lt;&gt;"",INDIRECT("'"&amp;G4642&amp;"'!"&amp;H4642),"")</f>
        <v/>
      </c>
      <c r="G4642" s="560"/>
      <c r="H4642" s="893"/>
      <c r="I4642" s="931"/>
      <c r="J4642" s="931"/>
      <c r="K4642" s="931"/>
      <c r="L4642" s="920"/>
      <c r="M4642" s="920"/>
      <c r="N4642" s="920"/>
      <c r="S4642" s="919"/>
    </row>
    <row r="4643" spans="1:19" ht="12.75" customHeight="1" x14ac:dyDescent="0.15">
      <c r="A4643" s="935">
        <v>4638</v>
      </c>
      <c r="B4643" s="919"/>
      <c r="C4643" s="920"/>
      <c r="D4643" s="931"/>
      <c r="E4643" s="893" t="b">
        <f t="shared" ca="1" si="189"/>
        <v>1</v>
      </c>
      <c r="F4643" s="893" t="str">
        <f t="array" aca="1" ref="F4643" ca="1">IF(G4643&lt;&gt;"",INDIRECT("'"&amp;G4643&amp;"'!"&amp;H4643),"")</f>
        <v/>
      </c>
      <c r="G4643" s="560"/>
      <c r="H4643" s="893"/>
      <c r="I4643" s="931"/>
      <c r="J4643" s="931"/>
      <c r="K4643" s="931"/>
      <c r="L4643" s="920"/>
      <c r="M4643" s="920"/>
      <c r="N4643" s="920"/>
      <c r="S4643" s="919"/>
    </row>
    <row r="4644" spans="1:19" ht="12.75" customHeight="1" x14ac:dyDescent="0.15">
      <c r="A4644" s="935">
        <v>4639</v>
      </c>
      <c r="B4644" s="919"/>
      <c r="C4644" s="920"/>
      <c r="D4644" s="931"/>
      <c r="E4644" s="893" t="b">
        <f t="shared" ca="1" si="189"/>
        <v>1</v>
      </c>
      <c r="F4644" s="893" t="str">
        <f t="array" aca="1" ref="F4644" ca="1">IF(G4644&lt;&gt;"",INDIRECT("'"&amp;G4644&amp;"'!"&amp;H4644),"")</f>
        <v/>
      </c>
      <c r="G4644" s="560"/>
      <c r="H4644" s="893"/>
      <c r="I4644" s="931"/>
      <c r="J4644" s="931"/>
      <c r="K4644" s="931"/>
      <c r="L4644" s="920"/>
      <c r="M4644" s="920"/>
      <c r="N4644" s="920"/>
      <c r="S4644" s="919"/>
    </row>
    <row r="4645" spans="1:19" ht="12.75" customHeight="1" x14ac:dyDescent="0.15">
      <c r="A4645" s="935">
        <v>4640</v>
      </c>
      <c r="B4645" s="919"/>
      <c r="C4645" s="920"/>
      <c r="D4645" s="931"/>
      <c r="E4645" s="893" t="b">
        <f t="shared" ca="1" si="189"/>
        <v>1</v>
      </c>
      <c r="F4645" s="893" t="str">
        <f t="array" aca="1" ref="F4645" ca="1">IF(G4645&lt;&gt;"",INDIRECT("'"&amp;G4645&amp;"'!"&amp;H4645),"")</f>
        <v/>
      </c>
      <c r="G4645" s="560"/>
      <c r="H4645" s="893"/>
      <c r="I4645" s="931"/>
      <c r="J4645" s="931"/>
      <c r="K4645" s="931"/>
      <c r="L4645" s="920"/>
      <c r="M4645" s="920"/>
      <c r="N4645" s="920"/>
      <c r="S4645" s="919"/>
    </row>
    <row r="4646" spans="1:19" ht="12.75" customHeight="1" x14ac:dyDescent="0.15">
      <c r="A4646" s="935">
        <v>4641</v>
      </c>
      <c r="B4646" s="919"/>
      <c r="C4646" s="920"/>
      <c r="D4646" s="931"/>
      <c r="E4646" s="893" t="b">
        <f t="shared" ca="1" si="189"/>
        <v>1</v>
      </c>
      <c r="F4646" s="893" t="str">
        <f t="array" aca="1" ref="F4646" ca="1">IF(G4646&lt;&gt;"",INDIRECT("'"&amp;G4646&amp;"'!"&amp;H4646),"")</f>
        <v/>
      </c>
      <c r="G4646" s="560"/>
      <c r="H4646" s="893"/>
      <c r="I4646" s="931"/>
      <c r="J4646" s="931"/>
      <c r="K4646" s="931"/>
      <c r="L4646" s="920"/>
      <c r="M4646" s="920"/>
      <c r="N4646" s="920"/>
      <c r="S4646" s="919"/>
    </row>
    <row r="4647" spans="1:19" ht="12.75" customHeight="1" x14ac:dyDescent="0.15">
      <c r="A4647" s="935">
        <v>4642</v>
      </c>
      <c r="B4647" s="919"/>
      <c r="C4647" s="920"/>
      <c r="D4647" s="931"/>
      <c r="E4647" s="893" t="b">
        <f t="shared" ca="1" si="189"/>
        <v>1</v>
      </c>
      <c r="F4647" s="893" t="str">
        <f t="array" aca="1" ref="F4647" ca="1">IF(G4647&lt;&gt;"",INDIRECT("'"&amp;G4647&amp;"'!"&amp;H4647),"")</f>
        <v/>
      </c>
      <c r="G4647" s="560"/>
      <c r="H4647" s="893"/>
      <c r="I4647" s="931"/>
      <c r="J4647" s="931"/>
      <c r="K4647" s="931"/>
      <c r="L4647" s="920"/>
      <c r="M4647" s="920"/>
      <c r="N4647" s="920"/>
      <c r="S4647" s="919"/>
    </row>
    <row r="4648" spans="1:19" ht="12.75" customHeight="1" x14ac:dyDescent="0.15">
      <c r="A4648" s="935">
        <v>4643</v>
      </c>
      <c r="B4648" s="919"/>
      <c r="C4648" s="920"/>
      <c r="D4648" s="931"/>
      <c r="E4648" s="893" t="b">
        <f t="shared" ca="1" si="189"/>
        <v>1</v>
      </c>
      <c r="F4648" s="893" t="str">
        <f t="array" aca="1" ref="F4648" ca="1">IF(G4648&lt;&gt;"",INDIRECT("'"&amp;G4648&amp;"'!"&amp;H4648),"")</f>
        <v/>
      </c>
      <c r="G4648" s="560"/>
      <c r="H4648" s="893"/>
      <c r="I4648" s="931"/>
      <c r="J4648" s="931"/>
      <c r="K4648" s="931"/>
      <c r="L4648" s="920"/>
      <c r="M4648" s="920"/>
      <c r="N4648" s="920"/>
      <c r="S4648" s="919"/>
    </row>
    <row r="4649" spans="1:19" ht="12.75" customHeight="1" x14ac:dyDescent="0.15">
      <c r="A4649" s="935">
        <v>4644</v>
      </c>
      <c r="B4649" s="919"/>
      <c r="C4649" s="920"/>
      <c r="D4649" s="931"/>
      <c r="E4649" s="893" t="b">
        <f t="shared" ca="1" si="189"/>
        <v>1</v>
      </c>
      <c r="F4649" s="893" t="str">
        <f t="array" aca="1" ref="F4649" ca="1">IF(G4649&lt;&gt;"",INDIRECT("'"&amp;G4649&amp;"'!"&amp;H4649),"")</f>
        <v/>
      </c>
      <c r="G4649" s="560"/>
      <c r="H4649" s="893"/>
      <c r="I4649" s="931"/>
      <c r="J4649" s="931"/>
      <c r="K4649" s="931"/>
      <c r="L4649" s="920"/>
      <c r="M4649" s="920"/>
      <c r="N4649" s="920"/>
      <c r="S4649" s="919"/>
    </row>
    <row r="4650" spans="1:19" ht="12.75" customHeight="1" x14ac:dyDescent="0.15">
      <c r="A4650" s="935">
        <v>4645</v>
      </c>
      <c r="B4650" s="919"/>
      <c r="C4650" s="920"/>
      <c r="D4650" s="931"/>
      <c r="E4650" s="893" t="b">
        <f t="shared" ca="1" si="189"/>
        <v>1</v>
      </c>
      <c r="F4650" s="893" t="str">
        <f t="array" aca="1" ref="F4650" ca="1">IF(G4650&lt;&gt;"",INDIRECT("'"&amp;G4650&amp;"'!"&amp;H4650),"")</f>
        <v/>
      </c>
      <c r="G4650" s="560"/>
      <c r="H4650" s="893"/>
      <c r="I4650" s="931"/>
      <c r="J4650" s="931"/>
      <c r="K4650" s="931"/>
      <c r="L4650" s="920"/>
      <c r="M4650" s="920"/>
      <c r="N4650" s="920"/>
      <c r="S4650" s="919"/>
    </row>
    <row r="4651" spans="1:19" ht="12.75" customHeight="1" x14ac:dyDescent="0.15">
      <c r="A4651" s="935">
        <v>4646</v>
      </c>
      <c r="B4651" s="919"/>
      <c r="C4651" s="920"/>
      <c r="D4651" s="931"/>
      <c r="E4651" s="893" t="b">
        <f t="shared" ca="1" si="189"/>
        <v>1</v>
      </c>
      <c r="F4651" s="893" t="str">
        <f t="array" aca="1" ref="F4651" ca="1">IF(G4651&lt;&gt;"",INDIRECT("'"&amp;G4651&amp;"'!"&amp;H4651),"")</f>
        <v/>
      </c>
      <c r="G4651" s="560"/>
      <c r="H4651" s="893"/>
      <c r="I4651" s="931"/>
      <c r="J4651" s="931"/>
      <c r="K4651" s="931"/>
      <c r="L4651" s="920"/>
      <c r="M4651" s="920"/>
      <c r="N4651" s="920"/>
      <c r="S4651" s="919"/>
    </row>
    <row r="4652" spans="1:19" ht="12.75" customHeight="1" x14ac:dyDescent="0.15">
      <c r="A4652" s="935">
        <v>4647</v>
      </c>
      <c r="B4652" s="919"/>
      <c r="C4652" s="920"/>
      <c r="D4652" s="931"/>
      <c r="E4652" s="893" t="b">
        <f t="shared" ca="1" si="189"/>
        <v>1</v>
      </c>
      <c r="F4652" s="893" t="str">
        <f t="array" aca="1" ref="F4652" ca="1">IF(G4652&lt;&gt;"",INDIRECT("'"&amp;G4652&amp;"'!"&amp;H4652),"")</f>
        <v/>
      </c>
      <c r="G4652" s="560"/>
      <c r="H4652" s="893"/>
      <c r="I4652" s="931"/>
      <c r="J4652" s="931"/>
      <c r="K4652" s="931"/>
      <c r="L4652" s="920"/>
      <c r="M4652" s="920"/>
      <c r="N4652" s="920"/>
      <c r="S4652" s="919"/>
    </row>
    <row r="4653" spans="1:19" ht="12.75" customHeight="1" x14ac:dyDescent="0.15">
      <c r="A4653" s="935">
        <v>4648</v>
      </c>
      <c r="B4653" s="919"/>
      <c r="C4653" s="920"/>
      <c r="D4653" s="931"/>
      <c r="E4653" s="893" t="b">
        <f t="shared" ca="1" si="189"/>
        <v>1</v>
      </c>
      <c r="F4653" s="893" t="str">
        <f t="array" aca="1" ref="F4653" ca="1">IF(G4653&lt;&gt;"",INDIRECT("'"&amp;G4653&amp;"'!"&amp;H4653),"")</f>
        <v/>
      </c>
      <c r="G4653" s="560"/>
      <c r="H4653" s="893"/>
      <c r="I4653" s="931"/>
      <c r="J4653" s="931"/>
      <c r="K4653" s="931"/>
      <c r="L4653" s="920"/>
      <c r="M4653" s="920"/>
      <c r="N4653" s="920"/>
      <c r="S4653" s="919"/>
    </row>
    <row r="4654" spans="1:19" ht="12.75" customHeight="1" x14ac:dyDescent="0.15">
      <c r="A4654" s="935">
        <v>4649</v>
      </c>
      <c r="B4654" s="919"/>
      <c r="C4654" s="920"/>
      <c r="D4654" s="931"/>
      <c r="E4654" s="893" t="b">
        <f t="shared" ca="1" si="189"/>
        <v>1</v>
      </c>
      <c r="F4654" s="893" t="str">
        <f t="array" aca="1" ref="F4654" ca="1">IF(G4654&lt;&gt;"",INDIRECT("'"&amp;G4654&amp;"'!"&amp;H4654),"")</f>
        <v/>
      </c>
      <c r="G4654" s="560"/>
      <c r="H4654" s="893"/>
      <c r="I4654" s="931"/>
      <c r="J4654" s="931"/>
      <c r="K4654" s="931"/>
      <c r="L4654" s="920"/>
      <c r="M4654" s="920"/>
      <c r="N4654" s="920"/>
      <c r="S4654" s="919"/>
    </row>
    <row r="4655" spans="1:19" ht="12.75" customHeight="1" x14ac:dyDescent="0.15">
      <c r="A4655" s="935">
        <v>4650</v>
      </c>
      <c r="B4655" s="919"/>
      <c r="C4655" s="920"/>
      <c r="D4655" s="931"/>
      <c r="E4655" s="893" t="b">
        <f t="shared" ca="1" si="189"/>
        <v>1</v>
      </c>
      <c r="F4655" s="893" t="str">
        <f t="array" aca="1" ref="F4655" ca="1">IF(G4655&lt;&gt;"",INDIRECT("'"&amp;G4655&amp;"'!"&amp;H4655),"")</f>
        <v/>
      </c>
      <c r="G4655" s="560"/>
      <c r="H4655" s="893"/>
      <c r="I4655" s="931"/>
      <c r="J4655" s="931"/>
      <c r="K4655" s="931"/>
      <c r="L4655" s="920"/>
      <c r="M4655" s="920"/>
      <c r="N4655" s="920"/>
      <c r="S4655" s="919"/>
    </row>
    <row r="4656" spans="1:19" ht="12.75" customHeight="1" x14ac:dyDescent="0.15">
      <c r="A4656" s="935">
        <v>4651</v>
      </c>
      <c r="B4656" s="919"/>
      <c r="C4656" s="920"/>
      <c r="D4656" s="931"/>
      <c r="E4656" s="893" t="b">
        <f t="shared" ca="1" si="189"/>
        <v>1</v>
      </c>
      <c r="F4656" s="893" t="str">
        <f t="array" aca="1" ref="F4656" ca="1">IF(G4656&lt;&gt;"",INDIRECT("'"&amp;G4656&amp;"'!"&amp;H4656),"")</f>
        <v/>
      </c>
      <c r="G4656" s="560"/>
      <c r="H4656" s="893"/>
      <c r="I4656" s="931"/>
      <c r="J4656" s="931"/>
      <c r="K4656" s="931"/>
      <c r="L4656" s="920"/>
      <c r="M4656" s="920"/>
      <c r="N4656" s="920"/>
      <c r="S4656" s="919"/>
    </row>
    <row r="4657" spans="1:19" ht="12.75" customHeight="1" x14ac:dyDescent="0.15">
      <c r="A4657" s="935">
        <v>4652</v>
      </c>
      <c r="B4657" s="919"/>
      <c r="C4657" s="920"/>
      <c r="D4657" s="931"/>
      <c r="E4657" s="893" t="b">
        <f t="shared" ca="1" si="189"/>
        <v>1</v>
      </c>
      <c r="F4657" s="893" t="str">
        <f t="array" aca="1" ref="F4657" ca="1">IF(G4657&lt;&gt;"",INDIRECT("'"&amp;G4657&amp;"'!"&amp;H4657),"")</f>
        <v/>
      </c>
      <c r="G4657" s="560"/>
      <c r="H4657" s="893"/>
      <c r="I4657" s="931"/>
      <c r="J4657" s="931"/>
      <c r="K4657" s="931"/>
      <c r="L4657" s="920"/>
      <c r="M4657" s="920"/>
      <c r="N4657" s="920"/>
      <c r="S4657" s="919"/>
    </row>
    <row r="4658" spans="1:19" ht="12.75" customHeight="1" x14ac:dyDescent="0.15">
      <c r="A4658" s="935">
        <v>4653</v>
      </c>
      <c r="B4658" s="919"/>
      <c r="C4658" s="920"/>
      <c r="D4658" s="931"/>
      <c r="E4658" s="893" t="b">
        <f t="shared" ca="1" si="189"/>
        <v>1</v>
      </c>
      <c r="F4658" s="893" t="str">
        <f t="array" aca="1" ref="F4658" ca="1">IF(G4658&lt;&gt;"",INDIRECT("'"&amp;G4658&amp;"'!"&amp;H4658),"")</f>
        <v/>
      </c>
      <c r="G4658" s="560"/>
      <c r="H4658" s="893"/>
      <c r="I4658" s="931"/>
      <c r="J4658" s="931"/>
      <c r="K4658" s="931"/>
      <c r="L4658" s="920"/>
      <c r="M4658" s="920"/>
      <c r="N4658" s="920"/>
      <c r="S4658" s="919"/>
    </row>
    <row r="4659" spans="1:19" ht="12.75" customHeight="1" x14ac:dyDescent="0.15">
      <c r="A4659" s="935">
        <v>4654</v>
      </c>
      <c r="B4659" s="919"/>
      <c r="C4659" s="920"/>
      <c r="D4659" s="931"/>
      <c r="E4659" s="893" t="b">
        <f t="shared" ca="1" si="189"/>
        <v>1</v>
      </c>
      <c r="F4659" s="893" t="str">
        <f t="array" aca="1" ref="F4659" ca="1">IF(G4659&lt;&gt;"",INDIRECT("'"&amp;G4659&amp;"'!"&amp;H4659),"")</f>
        <v/>
      </c>
      <c r="G4659" s="560"/>
      <c r="H4659" s="893"/>
      <c r="I4659" s="931"/>
      <c r="J4659" s="931"/>
      <c r="K4659" s="931"/>
      <c r="L4659" s="920"/>
      <c r="M4659" s="920"/>
      <c r="N4659" s="920"/>
      <c r="S4659" s="919"/>
    </row>
    <row r="4660" spans="1:19" ht="12.75" customHeight="1" x14ac:dyDescent="0.15">
      <c r="A4660" s="935">
        <v>4655</v>
      </c>
      <c r="B4660" s="919"/>
      <c r="C4660" s="920"/>
      <c r="D4660" s="931"/>
      <c r="E4660" s="893" t="b">
        <f t="shared" ca="1" si="189"/>
        <v>1</v>
      </c>
      <c r="F4660" s="893" t="str">
        <f t="array" aca="1" ref="F4660" ca="1">IF(G4660&lt;&gt;"",INDIRECT("'"&amp;G4660&amp;"'!"&amp;H4660),"")</f>
        <v/>
      </c>
      <c r="G4660" s="560"/>
      <c r="H4660" s="893"/>
      <c r="I4660" s="931"/>
      <c r="J4660" s="931"/>
      <c r="K4660" s="931"/>
      <c r="L4660" s="920"/>
      <c r="M4660" s="920"/>
      <c r="N4660" s="920"/>
      <c r="S4660" s="919"/>
    </row>
    <row r="4661" spans="1:19" ht="12.75" customHeight="1" x14ac:dyDescent="0.15">
      <c r="A4661" s="935">
        <v>4656</v>
      </c>
      <c r="B4661" s="919"/>
      <c r="C4661" s="920"/>
      <c r="D4661" s="931"/>
      <c r="E4661" s="893" t="b">
        <f t="shared" ca="1" si="189"/>
        <v>1</v>
      </c>
      <c r="F4661" s="893" t="str">
        <f t="array" aca="1" ref="F4661" ca="1">IF(G4661&lt;&gt;"",INDIRECT("'"&amp;G4661&amp;"'!"&amp;H4661),"")</f>
        <v/>
      </c>
      <c r="G4661" s="560"/>
      <c r="H4661" s="893"/>
      <c r="I4661" s="931"/>
      <c r="J4661" s="931"/>
      <c r="K4661" s="931"/>
      <c r="L4661" s="920"/>
      <c r="M4661" s="920"/>
      <c r="N4661" s="920"/>
      <c r="S4661" s="919"/>
    </row>
    <row r="4662" spans="1:19" ht="12.75" customHeight="1" x14ac:dyDescent="0.15">
      <c r="A4662" s="935">
        <v>4657</v>
      </c>
      <c r="B4662" s="919"/>
      <c r="C4662" s="920"/>
      <c r="D4662" s="931"/>
      <c r="E4662" s="893" t="b">
        <f t="shared" ca="1" si="189"/>
        <v>1</v>
      </c>
      <c r="F4662" s="893" t="str">
        <f t="array" aca="1" ref="F4662" ca="1">IF(G4662&lt;&gt;"",INDIRECT("'"&amp;G4662&amp;"'!"&amp;H4662),"")</f>
        <v/>
      </c>
      <c r="G4662" s="560"/>
      <c r="H4662" s="893"/>
      <c r="I4662" s="931"/>
      <c r="J4662" s="931"/>
      <c r="K4662" s="931"/>
      <c r="L4662" s="920"/>
      <c r="M4662" s="920"/>
      <c r="N4662" s="920"/>
      <c r="S4662" s="919"/>
    </row>
    <row r="4663" spans="1:19" ht="12.75" customHeight="1" x14ac:dyDescent="0.15">
      <c r="A4663" s="935">
        <v>4658</v>
      </c>
      <c r="B4663" s="919"/>
      <c r="C4663" s="920"/>
      <c r="D4663" s="931"/>
      <c r="E4663" s="893" t="b">
        <f t="shared" ca="1" si="189"/>
        <v>1</v>
      </c>
      <c r="F4663" s="893" t="str">
        <f t="array" aca="1" ref="F4663" ca="1">IF(G4663&lt;&gt;"",INDIRECT("'"&amp;G4663&amp;"'!"&amp;H4663),"")</f>
        <v/>
      </c>
      <c r="G4663" s="560"/>
      <c r="H4663" s="893"/>
      <c r="I4663" s="931"/>
      <c r="J4663" s="931"/>
      <c r="K4663" s="931"/>
      <c r="L4663" s="920"/>
      <c r="M4663" s="920"/>
      <c r="N4663" s="920"/>
      <c r="S4663" s="919"/>
    </row>
    <row r="4664" spans="1:19" ht="12.75" customHeight="1" x14ac:dyDescent="0.15">
      <c r="A4664" s="935">
        <v>4659</v>
      </c>
      <c r="B4664" s="919"/>
      <c r="C4664" s="920"/>
      <c r="D4664" s="931"/>
      <c r="E4664" s="893" t="b">
        <f t="shared" ca="1" si="189"/>
        <v>1</v>
      </c>
      <c r="F4664" s="893" t="str">
        <f t="array" aca="1" ref="F4664" ca="1">IF(G4664&lt;&gt;"",INDIRECT("'"&amp;G4664&amp;"'!"&amp;H4664),"")</f>
        <v/>
      </c>
      <c r="G4664" s="560"/>
      <c r="H4664" s="893"/>
      <c r="I4664" s="931"/>
      <c r="J4664" s="931"/>
      <c r="K4664" s="931"/>
      <c r="L4664" s="920"/>
      <c r="M4664" s="920"/>
      <c r="N4664" s="920"/>
      <c r="S4664" s="919"/>
    </row>
    <row r="4665" spans="1:19" ht="12.75" customHeight="1" x14ac:dyDescent="0.15">
      <c r="A4665" s="935">
        <v>4660</v>
      </c>
      <c r="B4665" s="919"/>
      <c r="C4665" s="920"/>
      <c r="D4665" s="931"/>
      <c r="E4665" s="893" t="b">
        <f t="shared" ca="1" si="189"/>
        <v>1</v>
      </c>
      <c r="F4665" s="893" t="str">
        <f t="array" aca="1" ref="F4665" ca="1">IF(G4665&lt;&gt;"",INDIRECT("'"&amp;G4665&amp;"'!"&amp;H4665),"")</f>
        <v/>
      </c>
      <c r="G4665" s="560"/>
      <c r="H4665" s="893"/>
      <c r="I4665" s="931"/>
      <c r="J4665" s="931"/>
      <c r="K4665" s="931"/>
      <c r="L4665" s="920"/>
      <c r="M4665" s="920"/>
      <c r="N4665" s="920"/>
      <c r="S4665" s="919"/>
    </row>
    <row r="4666" spans="1:19" ht="12.75" customHeight="1" x14ac:dyDescent="0.15">
      <c r="A4666" s="935">
        <v>4661</v>
      </c>
      <c r="B4666" s="919"/>
      <c r="C4666" s="920"/>
      <c r="D4666" s="931"/>
      <c r="E4666" s="893" t="b">
        <f t="shared" ca="1" si="189"/>
        <v>1</v>
      </c>
      <c r="F4666" s="893" t="str">
        <f t="array" aca="1" ref="F4666" ca="1">IF(G4666&lt;&gt;"",INDIRECT("'"&amp;G4666&amp;"'!"&amp;H4666),"")</f>
        <v/>
      </c>
      <c r="G4666" s="560"/>
      <c r="H4666" s="893"/>
      <c r="I4666" s="931"/>
      <c r="J4666" s="931"/>
      <c r="K4666" s="931"/>
      <c r="L4666" s="920"/>
      <c r="M4666" s="920"/>
      <c r="N4666" s="920"/>
      <c r="S4666" s="919"/>
    </row>
    <row r="4667" spans="1:19" ht="12.75" customHeight="1" x14ac:dyDescent="0.15">
      <c r="A4667" s="935">
        <v>4662</v>
      </c>
      <c r="B4667" s="919"/>
      <c r="C4667" s="920"/>
      <c r="D4667" s="931"/>
      <c r="E4667" s="893" t="b">
        <f t="shared" ca="1" si="189"/>
        <v>1</v>
      </c>
      <c r="F4667" s="893" t="str">
        <f t="array" aca="1" ref="F4667" ca="1">IF(G4667&lt;&gt;"",INDIRECT("'"&amp;G4667&amp;"'!"&amp;H4667),"")</f>
        <v/>
      </c>
      <c r="G4667" s="560"/>
      <c r="H4667" s="893"/>
      <c r="I4667" s="931"/>
      <c r="J4667" s="931"/>
      <c r="K4667" s="931"/>
      <c r="L4667" s="920"/>
      <c r="M4667" s="920"/>
      <c r="N4667" s="920"/>
      <c r="S4667" s="919"/>
    </row>
    <row r="4668" spans="1:19" ht="12.75" customHeight="1" x14ac:dyDescent="0.15">
      <c r="A4668" s="935">
        <v>4663</v>
      </c>
      <c r="B4668" s="919"/>
      <c r="C4668" s="920"/>
      <c r="D4668" s="931"/>
      <c r="E4668" s="893" t="b">
        <f t="shared" ca="1" si="189"/>
        <v>1</v>
      </c>
      <c r="F4668" s="893" t="str">
        <f t="array" aca="1" ref="F4668" ca="1">IF(G4668&lt;&gt;"",INDIRECT("'"&amp;G4668&amp;"'!"&amp;H4668),"")</f>
        <v/>
      </c>
      <c r="G4668" s="560"/>
      <c r="H4668" s="893"/>
      <c r="I4668" s="931"/>
      <c r="J4668" s="931"/>
      <c r="K4668" s="931"/>
      <c r="L4668" s="920"/>
      <c r="M4668" s="920"/>
      <c r="N4668" s="920"/>
      <c r="S4668" s="919"/>
    </row>
    <row r="4669" spans="1:19" ht="12.75" customHeight="1" x14ac:dyDescent="0.15">
      <c r="A4669" s="935">
        <v>4664</v>
      </c>
      <c r="B4669" s="919"/>
      <c r="C4669" s="920"/>
      <c r="D4669" s="931"/>
      <c r="E4669" s="893" t="b">
        <f t="shared" ca="1" si="189"/>
        <v>1</v>
      </c>
      <c r="F4669" s="893" t="str">
        <f t="array" aca="1" ref="F4669" ca="1">IF(G4669&lt;&gt;"",INDIRECT("'"&amp;G4669&amp;"'!"&amp;H4669),"")</f>
        <v/>
      </c>
      <c r="G4669" s="560"/>
      <c r="H4669" s="893"/>
      <c r="I4669" s="931"/>
      <c r="J4669" s="931"/>
      <c r="K4669" s="931"/>
      <c r="L4669" s="920"/>
      <c r="M4669" s="920"/>
      <c r="N4669" s="920"/>
      <c r="S4669" s="919"/>
    </row>
    <row r="4670" spans="1:19" ht="12.75" customHeight="1" x14ac:dyDescent="0.15">
      <c r="A4670" s="935">
        <v>4665</v>
      </c>
      <c r="B4670" s="919"/>
      <c r="C4670" s="920"/>
      <c r="D4670" s="931"/>
      <c r="E4670" s="893" t="b">
        <f t="shared" ca="1" si="189"/>
        <v>1</v>
      </c>
      <c r="F4670" s="893" t="str">
        <f t="array" aca="1" ref="F4670" ca="1">IF(G4670&lt;&gt;"",INDIRECT("'"&amp;G4670&amp;"'!"&amp;H4670),"")</f>
        <v/>
      </c>
      <c r="G4670" s="560"/>
      <c r="H4670" s="893"/>
      <c r="I4670" s="931"/>
      <c r="J4670" s="931"/>
      <c r="K4670" s="931"/>
      <c r="L4670" s="920"/>
      <c r="M4670" s="920"/>
      <c r="N4670" s="920"/>
      <c r="S4670" s="919"/>
    </row>
    <row r="4671" spans="1:19" ht="12.75" customHeight="1" x14ac:dyDescent="0.15">
      <c r="A4671" s="935">
        <v>4666</v>
      </c>
      <c r="B4671" s="919"/>
      <c r="C4671" s="920"/>
      <c r="D4671" s="931"/>
      <c r="E4671" s="893" t="b">
        <f t="shared" ca="1" si="189"/>
        <v>1</v>
      </c>
      <c r="F4671" s="893" t="str">
        <f t="array" aca="1" ref="F4671" ca="1">IF(G4671&lt;&gt;"",INDIRECT("'"&amp;G4671&amp;"'!"&amp;H4671),"")</f>
        <v/>
      </c>
      <c r="G4671" s="560"/>
      <c r="H4671" s="893"/>
      <c r="I4671" s="931"/>
      <c r="J4671" s="931"/>
      <c r="K4671" s="931"/>
      <c r="L4671" s="920"/>
      <c r="M4671" s="920"/>
      <c r="N4671" s="920"/>
      <c r="S4671" s="919"/>
    </row>
    <row r="4672" spans="1:19" ht="12.75" customHeight="1" x14ac:dyDescent="0.15">
      <c r="A4672" s="935">
        <v>4667</v>
      </c>
      <c r="B4672" s="919"/>
      <c r="C4672" s="920"/>
      <c r="D4672" s="931"/>
      <c r="E4672" s="893" t="b">
        <f t="shared" ca="1" si="189"/>
        <v>1</v>
      </c>
      <c r="F4672" s="893" t="str">
        <f t="array" aca="1" ref="F4672" ca="1">IF(G4672&lt;&gt;"",INDIRECT("'"&amp;G4672&amp;"'!"&amp;H4672),"")</f>
        <v/>
      </c>
      <c r="G4672" s="560"/>
      <c r="H4672" s="893"/>
      <c r="I4672" s="931"/>
      <c r="J4672" s="931"/>
      <c r="K4672" s="931"/>
      <c r="L4672" s="920"/>
      <c r="M4672" s="920"/>
      <c r="N4672" s="920"/>
      <c r="S4672" s="919"/>
    </row>
    <row r="4673" spans="1:19" ht="12.75" customHeight="1" x14ac:dyDescent="0.15">
      <c r="A4673" s="935">
        <v>4668</v>
      </c>
      <c r="B4673" s="919"/>
      <c r="C4673" s="920"/>
      <c r="D4673" s="931"/>
      <c r="E4673" s="893" t="b">
        <f t="shared" ca="1" si="189"/>
        <v>1</v>
      </c>
      <c r="F4673" s="893" t="str">
        <f t="array" aca="1" ref="F4673" ca="1">IF(G4673&lt;&gt;"",INDIRECT("'"&amp;G4673&amp;"'!"&amp;H4673),"")</f>
        <v/>
      </c>
      <c r="G4673" s="560"/>
      <c r="H4673" s="893"/>
      <c r="I4673" s="931"/>
      <c r="J4673" s="931"/>
      <c r="K4673" s="931"/>
      <c r="L4673" s="920"/>
      <c r="M4673" s="920"/>
      <c r="N4673" s="920"/>
      <c r="S4673" s="919"/>
    </row>
    <row r="4674" spans="1:19" ht="12.75" customHeight="1" x14ac:dyDescent="0.15">
      <c r="A4674" s="935">
        <v>4669</v>
      </c>
      <c r="B4674" s="919"/>
      <c r="C4674" s="920"/>
      <c r="D4674" s="931"/>
      <c r="E4674" s="893" t="b">
        <f t="shared" ca="1" si="189"/>
        <v>1</v>
      </c>
      <c r="F4674" s="893" t="str">
        <f t="array" aca="1" ref="F4674" ca="1">IF(G4674&lt;&gt;"",INDIRECT("'"&amp;G4674&amp;"'!"&amp;H4674),"")</f>
        <v/>
      </c>
      <c r="G4674" s="560"/>
      <c r="H4674" s="893"/>
      <c r="I4674" s="931"/>
      <c r="J4674" s="931"/>
      <c r="K4674" s="931"/>
      <c r="L4674" s="920"/>
      <c r="M4674" s="920"/>
      <c r="N4674" s="920"/>
      <c r="S4674" s="919"/>
    </row>
    <row r="4675" spans="1:19" ht="12.75" customHeight="1" x14ac:dyDescent="0.15">
      <c r="A4675" s="935">
        <v>4670</v>
      </c>
      <c r="B4675" s="919"/>
      <c r="C4675" s="920"/>
      <c r="D4675" s="931"/>
      <c r="E4675" s="893" t="b">
        <f t="shared" ca="1" si="189"/>
        <v>1</v>
      </c>
      <c r="F4675" s="893" t="str">
        <f t="array" aca="1" ref="F4675" ca="1">IF(G4675&lt;&gt;"",INDIRECT("'"&amp;G4675&amp;"'!"&amp;H4675),"")</f>
        <v/>
      </c>
      <c r="G4675" s="560"/>
      <c r="H4675" s="893"/>
      <c r="I4675" s="931"/>
      <c r="J4675" s="931"/>
      <c r="K4675" s="931"/>
      <c r="L4675" s="920"/>
      <c r="M4675" s="920"/>
      <c r="N4675" s="920"/>
      <c r="S4675" s="919"/>
    </row>
    <row r="4676" spans="1:19" ht="12.75" customHeight="1" x14ac:dyDescent="0.15">
      <c r="A4676" s="935">
        <v>4671</v>
      </c>
      <c r="B4676" s="919"/>
      <c r="C4676" s="920"/>
      <c r="D4676" s="931"/>
      <c r="E4676" s="893" t="b">
        <f t="shared" ca="1" si="189"/>
        <v>1</v>
      </c>
      <c r="F4676" s="893" t="str">
        <f t="array" aca="1" ref="F4676" ca="1">IF(G4676&lt;&gt;"",INDIRECT("'"&amp;G4676&amp;"'!"&amp;H4676),"")</f>
        <v/>
      </c>
      <c r="G4676" s="560"/>
      <c r="H4676" s="893"/>
      <c r="I4676" s="931"/>
      <c r="J4676" s="931"/>
      <c r="K4676" s="931"/>
      <c r="L4676" s="920"/>
      <c r="M4676" s="920"/>
      <c r="N4676" s="920"/>
      <c r="S4676" s="919"/>
    </row>
    <row r="4677" spans="1:19" ht="12.75" customHeight="1" x14ac:dyDescent="0.15">
      <c r="A4677" s="935">
        <v>4672</v>
      </c>
      <c r="B4677" s="919"/>
      <c r="C4677" s="920"/>
      <c r="D4677" s="931"/>
      <c r="E4677" s="893" t="b">
        <f t="shared" ca="1" si="189"/>
        <v>1</v>
      </c>
      <c r="F4677" s="893" t="str">
        <f t="array" aca="1" ref="F4677" ca="1">IF(G4677&lt;&gt;"",INDIRECT("'"&amp;G4677&amp;"'!"&amp;H4677),"")</f>
        <v/>
      </c>
      <c r="G4677" s="560"/>
      <c r="H4677" s="893"/>
      <c r="I4677" s="931"/>
      <c r="J4677" s="931"/>
      <c r="K4677" s="931"/>
      <c r="L4677" s="920"/>
      <c r="M4677" s="920"/>
      <c r="N4677" s="920"/>
      <c r="S4677" s="919"/>
    </row>
    <row r="4678" spans="1:19" ht="12.75" customHeight="1" x14ac:dyDescent="0.15">
      <c r="A4678" s="935">
        <v>4673</v>
      </c>
      <c r="B4678" s="919"/>
      <c r="C4678" s="920"/>
      <c r="D4678" s="931"/>
      <c r="E4678" s="893" t="b">
        <f t="shared" ca="1" si="189"/>
        <v>1</v>
      </c>
      <c r="F4678" s="893" t="str">
        <f t="array" aca="1" ref="F4678" ca="1">IF(G4678&lt;&gt;"",INDIRECT("'"&amp;G4678&amp;"'!"&amp;H4678),"")</f>
        <v/>
      </c>
      <c r="G4678" s="560"/>
      <c r="H4678" s="893"/>
      <c r="I4678" s="931"/>
      <c r="J4678" s="931"/>
      <c r="K4678" s="931"/>
      <c r="L4678" s="920"/>
      <c r="M4678" s="920"/>
      <c r="N4678" s="920"/>
      <c r="S4678" s="919"/>
    </row>
    <row r="4679" spans="1:19" ht="12.75" customHeight="1" x14ac:dyDescent="0.15">
      <c r="A4679" s="935">
        <v>4674</v>
      </c>
      <c r="B4679" s="919"/>
      <c r="C4679" s="920"/>
      <c r="D4679" s="931"/>
      <c r="E4679" s="893" t="b">
        <f t="shared" ca="1" si="189"/>
        <v>1</v>
      </c>
      <c r="F4679" s="893" t="str">
        <f t="array" aca="1" ref="F4679" ca="1">IF(G4679&lt;&gt;"",INDIRECT("'"&amp;G4679&amp;"'!"&amp;H4679),"")</f>
        <v/>
      </c>
      <c r="G4679" s="560"/>
      <c r="H4679" s="893"/>
      <c r="I4679" s="931"/>
      <c r="J4679" s="931"/>
      <c r="K4679" s="931"/>
      <c r="L4679" s="920"/>
      <c r="M4679" s="920"/>
      <c r="N4679" s="920"/>
      <c r="S4679" s="919"/>
    </row>
    <row r="4680" spans="1:19" ht="12.75" customHeight="1" x14ac:dyDescent="0.15">
      <c r="A4680" s="935">
        <v>4675</v>
      </c>
      <c r="B4680" s="919"/>
      <c r="C4680" s="920"/>
      <c r="D4680" s="931"/>
      <c r="E4680" s="893" t="b">
        <f t="shared" ca="1" si="189"/>
        <v>1</v>
      </c>
      <c r="F4680" s="893" t="str">
        <f t="array" aca="1" ref="F4680" ca="1">IF(G4680&lt;&gt;"",INDIRECT("'"&amp;G4680&amp;"'!"&amp;H4680),"")</f>
        <v/>
      </c>
      <c r="G4680" s="560"/>
      <c r="H4680" s="893"/>
      <c r="I4680" s="931"/>
      <c r="J4680" s="931"/>
      <c r="K4680" s="931"/>
      <c r="L4680" s="920"/>
      <c r="M4680" s="920"/>
      <c r="N4680" s="920"/>
      <c r="S4680" s="919"/>
    </row>
    <row r="4681" spans="1:19" ht="12.75" customHeight="1" x14ac:dyDescent="0.15">
      <c r="A4681" s="935">
        <v>4676</v>
      </c>
      <c r="B4681" s="919"/>
      <c r="C4681" s="920"/>
      <c r="D4681" s="931"/>
      <c r="E4681" s="893" t="b">
        <f t="shared" ca="1" si="189"/>
        <v>1</v>
      </c>
      <c r="F4681" s="893" t="str">
        <f t="array" aca="1" ref="F4681" ca="1">IF(G4681&lt;&gt;"",INDIRECT("'"&amp;G4681&amp;"'!"&amp;H4681),"")</f>
        <v/>
      </c>
      <c r="G4681" s="560"/>
      <c r="H4681" s="893"/>
      <c r="I4681" s="931"/>
      <c r="J4681" s="931"/>
      <c r="K4681" s="931"/>
      <c r="L4681" s="920"/>
      <c r="M4681" s="920"/>
      <c r="N4681" s="920"/>
      <c r="S4681" s="919"/>
    </row>
    <row r="4682" spans="1:19" ht="12.75" customHeight="1" x14ac:dyDescent="0.15">
      <c r="A4682" s="935">
        <v>4677</v>
      </c>
      <c r="B4682" s="919"/>
      <c r="C4682" s="920"/>
      <c r="D4682" s="931"/>
      <c r="E4682" s="893" t="b">
        <f t="shared" ca="1" si="189"/>
        <v>1</v>
      </c>
      <c r="F4682" s="893" t="str">
        <f t="array" aca="1" ref="F4682" ca="1">IF(G4682&lt;&gt;"",INDIRECT("'"&amp;G4682&amp;"'!"&amp;H4682),"")</f>
        <v/>
      </c>
      <c r="G4682" s="560"/>
      <c r="H4682" s="893"/>
      <c r="I4682" s="931"/>
      <c r="J4682" s="931"/>
      <c r="K4682" s="931"/>
      <c r="L4682" s="920"/>
      <c r="M4682" s="920"/>
      <c r="N4682" s="920"/>
      <c r="S4682" s="919"/>
    </row>
    <row r="4683" spans="1:19" ht="12.75" customHeight="1" x14ac:dyDescent="0.15">
      <c r="A4683" s="935">
        <v>4678</v>
      </c>
      <c r="B4683" s="919"/>
      <c r="C4683" s="920"/>
      <c r="D4683" s="931"/>
      <c r="E4683" s="893" t="b">
        <f t="shared" ca="1" si="189"/>
        <v>1</v>
      </c>
      <c r="F4683" s="893" t="str">
        <f t="array" aca="1" ref="F4683" ca="1">IF(G4683&lt;&gt;"",INDIRECT("'"&amp;G4683&amp;"'!"&amp;H4683),"")</f>
        <v/>
      </c>
      <c r="G4683" s="560"/>
      <c r="H4683" s="893"/>
      <c r="I4683" s="931"/>
      <c r="J4683" s="931"/>
      <c r="K4683" s="931"/>
      <c r="L4683" s="920"/>
      <c r="M4683" s="920"/>
      <c r="N4683" s="920"/>
      <c r="S4683" s="919"/>
    </row>
    <row r="4684" spans="1:19" ht="12.75" customHeight="1" x14ac:dyDescent="0.15">
      <c r="A4684" s="935">
        <v>4679</v>
      </c>
      <c r="B4684" s="919"/>
      <c r="C4684" s="920"/>
      <c r="D4684" s="931"/>
      <c r="E4684" s="893" t="b">
        <f t="shared" ca="1" si="189"/>
        <v>1</v>
      </c>
      <c r="F4684" s="893" t="str">
        <f t="array" aca="1" ref="F4684" ca="1">IF(G4684&lt;&gt;"",INDIRECT("'"&amp;G4684&amp;"'!"&amp;H4684),"")</f>
        <v/>
      </c>
      <c r="G4684" s="560"/>
      <c r="H4684" s="893"/>
      <c r="I4684" s="931"/>
      <c r="J4684" s="931"/>
      <c r="K4684" s="931"/>
      <c r="L4684" s="920"/>
      <c r="M4684" s="920"/>
      <c r="N4684" s="920"/>
      <c r="S4684" s="919"/>
    </row>
    <row r="4685" spans="1:19" ht="12.75" customHeight="1" x14ac:dyDescent="0.15">
      <c r="A4685" s="935">
        <v>4680</v>
      </c>
      <c r="B4685" s="919"/>
      <c r="C4685" s="920"/>
      <c r="D4685" s="931"/>
      <c r="E4685" s="893" t="b">
        <f t="shared" ca="1" si="189"/>
        <v>1</v>
      </c>
      <c r="F4685" s="893" t="str">
        <f t="array" aca="1" ref="F4685" ca="1">IF(G4685&lt;&gt;"",INDIRECT("'"&amp;G4685&amp;"'!"&amp;H4685),"")</f>
        <v/>
      </c>
      <c r="G4685" s="560"/>
      <c r="H4685" s="893"/>
      <c r="I4685" s="931"/>
      <c r="J4685" s="931"/>
      <c r="K4685" s="931"/>
      <c r="L4685" s="920"/>
      <c r="M4685" s="920"/>
      <c r="N4685" s="920"/>
      <c r="S4685" s="919"/>
    </row>
    <row r="4686" spans="1:19" ht="12.75" customHeight="1" x14ac:dyDescent="0.15">
      <c r="A4686" s="935">
        <v>4681</v>
      </c>
      <c r="B4686" s="919"/>
      <c r="C4686" s="920"/>
      <c r="D4686" s="931"/>
      <c r="E4686" s="893" t="b">
        <f t="shared" ca="1" si="189"/>
        <v>1</v>
      </c>
      <c r="F4686" s="893" t="str">
        <f t="array" aca="1" ref="F4686" ca="1">IF(G4686&lt;&gt;"",INDIRECT("'"&amp;G4686&amp;"'!"&amp;H4686),"")</f>
        <v/>
      </c>
      <c r="G4686" s="560"/>
      <c r="H4686" s="893"/>
      <c r="I4686" s="931"/>
      <c r="J4686" s="931"/>
      <c r="K4686" s="931"/>
      <c r="L4686" s="920"/>
      <c r="M4686" s="920"/>
      <c r="N4686" s="920"/>
      <c r="S4686" s="919"/>
    </row>
    <row r="4687" spans="1:19" ht="12.75" customHeight="1" x14ac:dyDescent="0.15">
      <c r="A4687" s="935">
        <v>4682</v>
      </c>
      <c r="B4687" s="919"/>
      <c r="C4687" s="920"/>
      <c r="D4687" s="931"/>
      <c r="E4687" s="893" t="b">
        <f t="shared" ca="1" si="189"/>
        <v>1</v>
      </c>
      <c r="F4687" s="893" t="str">
        <f t="array" aca="1" ref="F4687" ca="1">IF(G4687&lt;&gt;"",INDIRECT("'"&amp;G4687&amp;"'!"&amp;H4687),"")</f>
        <v/>
      </c>
      <c r="G4687" s="560"/>
      <c r="H4687" s="893"/>
      <c r="I4687" s="931"/>
      <c r="J4687" s="931"/>
      <c r="K4687" s="931"/>
      <c r="L4687" s="920"/>
      <c r="M4687" s="920"/>
      <c r="N4687" s="920"/>
      <c r="S4687" s="919"/>
    </row>
    <row r="4688" spans="1:19" ht="12.75" customHeight="1" x14ac:dyDescent="0.15">
      <c r="A4688" s="935">
        <v>4683</v>
      </c>
      <c r="B4688" s="919"/>
      <c r="C4688" s="920"/>
      <c r="D4688" s="931"/>
      <c r="E4688" s="893" t="b">
        <f t="shared" ca="1" si="189"/>
        <v>1</v>
      </c>
      <c r="F4688" s="893" t="str">
        <f t="array" aca="1" ref="F4688" ca="1">IF(G4688&lt;&gt;"",INDIRECT("'"&amp;G4688&amp;"'!"&amp;H4688),"")</f>
        <v/>
      </c>
      <c r="G4688" s="560"/>
      <c r="H4688" s="893"/>
      <c r="I4688" s="931"/>
      <c r="J4688" s="931"/>
      <c r="K4688" s="931"/>
      <c r="L4688" s="920"/>
      <c r="M4688" s="920"/>
      <c r="N4688" s="920"/>
      <c r="S4688" s="919"/>
    </row>
    <row r="4689" spans="1:19" ht="12.75" customHeight="1" x14ac:dyDescent="0.15">
      <c r="A4689" s="935">
        <v>4684</v>
      </c>
      <c r="B4689" s="919"/>
      <c r="C4689" s="920"/>
      <c r="D4689" s="931"/>
      <c r="E4689" s="893" t="b">
        <f t="shared" ca="1" si="189"/>
        <v>1</v>
      </c>
      <c r="F4689" s="893" t="str">
        <f t="array" aca="1" ref="F4689" ca="1">IF(G4689&lt;&gt;"",INDIRECT("'"&amp;G4689&amp;"'!"&amp;H4689),"")</f>
        <v/>
      </c>
      <c r="G4689" s="560"/>
      <c r="H4689" s="893"/>
      <c r="I4689" s="931"/>
      <c r="J4689" s="931"/>
      <c r="K4689" s="931"/>
      <c r="L4689" s="920"/>
      <c r="M4689" s="920"/>
      <c r="N4689" s="920"/>
      <c r="S4689" s="919"/>
    </row>
    <row r="4690" spans="1:19" ht="12.75" customHeight="1" x14ac:dyDescent="0.15">
      <c r="A4690" s="935">
        <v>4685</v>
      </c>
      <c r="B4690" s="919"/>
      <c r="C4690" s="920"/>
      <c r="D4690" s="931"/>
      <c r="E4690" s="893" t="b">
        <f t="shared" ca="1" si="189"/>
        <v>1</v>
      </c>
      <c r="F4690" s="893" t="str">
        <f t="array" aca="1" ref="F4690" ca="1">IF(G4690&lt;&gt;"",INDIRECT("'"&amp;G4690&amp;"'!"&amp;H4690),"")</f>
        <v/>
      </c>
      <c r="G4690" s="560"/>
      <c r="H4690" s="893"/>
      <c r="I4690" s="931"/>
      <c r="J4690" s="931"/>
      <c r="K4690" s="931"/>
      <c r="L4690" s="920"/>
      <c r="M4690" s="920"/>
      <c r="N4690" s="920"/>
      <c r="S4690" s="919"/>
    </row>
    <row r="4691" spans="1:19" ht="12.75" customHeight="1" x14ac:dyDescent="0.15">
      <c r="A4691" s="935">
        <v>4686</v>
      </c>
      <c r="B4691" s="919"/>
      <c r="C4691" s="920"/>
      <c r="D4691" s="931"/>
      <c r="E4691" s="893" t="b">
        <f t="shared" ca="1" si="189"/>
        <v>1</v>
      </c>
      <c r="F4691" s="893" t="str">
        <f t="array" aca="1" ref="F4691" ca="1">IF(G4691&lt;&gt;"",INDIRECT("'"&amp;G4691&amp;"'!"&amp;H4691),"")</f>
        <v/>
      </c>
      <c r="G4691" s="560"/>
      <c r="H4691" s="893"/>
      <c r="I4691" s="931"/>
      <c r="J4691" s="931"/>
      <c r="K4691" s="931"/>
      <c r="L4691" s="920"/>
      <c r="M4691" s="920"/>
      <c r="N4691" s="920"/>
      <c r="S4691" s="919"/>
    </row>
    <row r="4692" spans="1:19" ht="12.75" customHeight="1" x14ac:dyDescent="0.15">
      <c r="A4692" s="935">
        <v>4687</v>
      </c>
      <c r="B4692" s="919"/>
      <c r="C4692" s="920"/>
      <c r="D4692" s="931"/>
      <c r="E4692" s="893" t="b">
        <f t="shared" ca="1" si="189"/>
        <v>1</v>
      </c>
      <c r="F4692" s="893" t="str">
        <f t="array" aca="1" ref="F4692" ca="1">IF(G4692&lt;&gt;"",INDIRECT("'"&amp;G4692&amp;"'!"&amp;H4692),"")</f>
        <v/>
      </c>
      <c r="G4692" s="560"/>
      <c r="H4692" s="893"/>
      <c r="I4692" s="931"/>
      <c r="J4692" s="931"/>
      <c r="K4692" s="931"/>
      <c r="L4692" s="920"/>
      <c r="M4692" s="920"/>
      <c r="N4692" s="920"/>
      <c r="S4692" s="919"/>
    </row>
    <row r="4693" spans="1:19" ht="12.75" customHeight="1" x14ac:dyDescent="0.15">
      <c r="A4693" s="935">
        <v>4688</v>
      </c>
      <c r="B4693" s="919"/>
      <c r="C4693" s="920"/>
      <c r="D4693" s="931"/>
      <c r="E4693" s="893" t="b">
        <f t="shared" ca="1" si="189"/>
        <v>1</v>
      </c>
      <c r="F4693" s="893" t="str">
        <f t="array" aca="1" ref="F4693" ca="1">IF(G4693&lt;&gt;"",INDIRECT("'"&amp;G4693&amp;"'!"&amp;H4693),"")</f>
        <v/>
      </c>
      <c r="G4693" s="560"/>
      <c r="H4693" s="893"/>
      <c r="I4693" s="931"/>
      <c r="J4693" s="931"/>
      <c r="K4693" s="931"/>
      <c r="L4693" s="920"/>
      <c r="M4693" s="920"/>
      <c r="N4693" s="920"/>
      <c r="S4693" s="919"/>
    </row>
    <row r="4694" spans="1:19" ht="12.75" customHeight="1" x14ac:dyDescent="0.15">
      <c r="A4694" s="935">
        <v>4689</v>
      </c>
      <c r="B4694" s="919"/>
      <c r="C4694" s="920"/>
      <c r="D4694" s="931"/>
      <c r="E4694" s="893" t="b">
        <f t="shared" ca="1" si="189"/>
        <v>1</v>
      </c>
      <c r="F4694" s="893" t="str">
        <f t="array" aca="1" ref="F4694" ca="1">IF(G4694&lt;&gt;"",INDIRECT("'"&amp;G4694&amp;"'!"&amp;H4694),"")</f>
        <v/>
      </c>
      <c r="G4694" s="560"/>
      <c r="H4694" s="893"/>
      <c r="I4694" s="931"/>
      <c r="J4694" s="931"/>
      <c r="K4694" s="931"/>
      <c r="L4694" s="920"/>
      <c r="M4694" s="920"/>
      <c r="N4694" s="920"/>
      <c r="S4694" s="919"/>
    </row>
    <row r="4695" spans="1:19" ht="12.75" customHeight="1" x14ac:dyDescent="0.15">
      <c r="A4695" s="935">
        <v>4690</v>
      </c>
      <c r="B4695" s="919"/>
      <c r="C4695" s="920"/>
      <c r="D4695" s="931"/>
      <c r="E4695" s="893" t="b">
        <f t="shared" ca="1" si="189"/>
        <v>1</v>
      </c>
      <c r="F4695" s="893" t="str">
        <f t="array" aca="1" ref="F4695" ca="1">IF(G4695&lt;&gt;"",INDIRECT("'"&amp;G4695&amp;"'!"&amp;H4695),"")</f>
        <v/>
      </c>
      <c r="G4695" s="560"/>
      <c r="H4695" s="893"/>
      <c r="I4695" s="931"/>
      <c r="J4695" s="931"/>
      <c r="K4695" s="931"/>
      <c r="L4695" s="920"/>
      <c r="M4695" s="920"/>
      <c r="N4695" s="920"/>
      <c r="S4695" s="919"/>
    </row>
    <row r="4696" spans="1:19" ht="12.75" customHeight="1" x14ac:dyDescent="0.15">
      <c r="A4696" s="935">
        <v>4691</v>
      </c>
      <c r="B4696" s="919"/>
      <c r="C4696" s="920"/>
      <c r="D4696" s="931"/>
      <c r="E4696" s="893" t="b">
        <f t="shared" ca="1" si="189"/>
        <v>1</v>
      </c>
      <c r="F4696" s="893" t="str">
        <f t="array" aca="1" ref="F4696" ca="1">IF(G4696&lt;&gt;"",INDIRECT("'"&amp;G4696&amp;"'!"&amp;H4696),"")</f>
        <v/>
      </c>
      <c r="G4696" s="560"/>
      <c r="H4696" s="893"/>
      <c r="I4696" s="931"/>
      <c r="J4696" s="931"/>
      <c r="K4696" s="931"/>
      <c r="L4696" s="920"/>
      <c r="M4696" s="920"/>
      <c r="N4696" s="920"/>
      <c r="S4696" s="919"/>
    </row>
    <row r="4697" spans="1:19" ht="12.75" customHeight="1" x14ac:dyDescent="0.15">
      <c r="A4697" s="935">
        <v>4692</v>
      </c>
      <c r="B4697" s="919"/>
      <c r="C4697" s="920"/>
      <c r="D4697" s="931"/>
      <c r="E4697" s="893" t="b">
        <f t="shared" ca="1" si="189"/>
        <v>1</v>
      </c>
      <c r="F4697" s="893" t="str">
        <f t="array" aca="1" ref="F4697" ca="1">IF(G4697&lt;&gt;"",INDIRECT("'"&amp;G4697&amp;"'!"&amp;H4697),"")</f>
        <v/>
      </c>
      <c r="G4697" s="560"/>
      <c r="H4697" s="893"/>
      <c r="I4697" s="931"/>
      <c r="J4697" s="931"/>
      <c r="K4697" s="931"/>
      <c r="L4697" s="920"/>
      <c r="M4697" s="920"/>
      <c r="N4697" s="920"/>
      <c r="S4697" s="919"/>
    </row>
    <row r="4698" spans="1:19" ht="12.75" customHeight="1" x14ac:dyDescent="0.15">
      <c r="A4698" s="935">
        <v>4693</v>
      </c>
      <c r="B4698" s="919"/>
      <c r="C4698" s="920"/>
      <c r="D4698" s="931"/>
      <c r="E4698" s="893" t="b">
        <f t="shared" ca="1" si="189"/>
        <v>1</v>
      </c>
      <c r="F4698" s="893" t="str">
        <f t="array" aca="1" ref="F4698" ca="1">IF(G4698&lt;&gt;"",INDIRECT("'"&amp;G4698&amp;"'!"&amp;H4698),"")</f>
        <v/>
      </c>
      <c r="G4698" s="560"/>
      <c r="H4698" s="893"/>
      <c r="I4698" s="931"/>
      <c r="J4698" s="931"/>
      <c r="K4698" s="931"/>
      <c r="L4698" s="920"/>
      <c r="M4698" s="920"/>
      <c r="N4698" s="920"/>
      <c r="S4698" s="919"/>
    </row>
    <row r="4699" spans="1:19" ht="12.75" customHeight="1" x14ac:dyDescent="0.15">
      <c r="A4699" s="935">
        <v>4694</v>
      </c>
      <c r="B4699" s="919"/>
      <c r="C4699" s="920"/>
      <c r="D4699" s="931"/>
      <c r="E4699" s="893" t="b">
        <f t="shared" ca="1" si="189"/>
        <v>1</v>
      </c>
      <c r="F4699" s="893" t="str">
        <f t="array" aca="1" ref="F4699" ca="1">IF(G4699&lt;&gt;"",INDIRECT("'"&amp;G4699&amp;"'!"&amp;H4699),"")</f>
        <v/>
      </c>
      <c r="G4699" s="560"/>
      <c r="H4699" s="893"/>
      <c r="I4699" s="931"/>
      <c r="J4699" s="931"/>
      <c r="K4699" s="931"/>
      <c r="L4699" s="920"/>
      <c r="M4699" s="920"/>
      <c r="N4699" s="920"/>
      <c r="S4699" s="919"/>
    </row>
    <row r="4700" spans="1:19" ht="12.75" customHeight="1" x14ac:dyDescent="0.15">
      <c r="A4700" s="935">
        <v>4695</v>
      </c>
      <c r="B4700" s="919"/>
      <c r="C4700" s="920"/>
      <c r="D4700" s="931"/>
      <c r="E4700" s="893" t="b">
        <f t="shared" ca="1" si="189"/>
        <v>1</v>
      </c>
      <c r="F4700" s="893" t="str">
        <f t="array" aca="1" ref="F4700" ca="1">IF(G4700&lt;&gt;"",INDIRECT("'"&amp;G4700&amp;"'!"&amp;H4700),"")</f>
        <v/>
      </c>
      <c r="G4700" s="560"/>
      <c r="H4700" s="893"/>
      <c r="I4700" s="931"/>
      <c r="J4700" s="931"/>
      <c r="K4700" s="931"/>
      <c r="L4700" s="920"/>
      <c r="M4700" s="920"/>
      <c r="N4700" s="920"/>
      <c r="S4700" s="919"/>
    </row>
    <row r="4701" spans="1:19" ht="12.75" customHeight="1" x14ac:dyDescent="0.15">
      <c r="A4701" s="935">
        <v>4696</v>
      </c>
      <c r="B4701" s="919"/>
      <c r="C4701" s="920"/>
      <c r="D4701" s="931"/>
      <c r="E4701" s="893" t="b">
        <f t="shared" ca="1" si="189"/>
        <v>1</v>
      </c>
      <c r="F4701" s="893" t="str">
        <f t="array" aca="1" ref="F4701" ca="1">IF(G4701&lt;&gt;"",INDIRECT("'"&amp;G4701&amp;"'!"&amp;H4701),"")</f>
        <v/>
      </c>
      <c r="G4701" s="560"/>
      <c r="H4701" s="893"/>
      <c r="I4701" s="931"/>
      <c r="J4701" s="931"/>
      <c r="K4701" s="931"/>
      <c r="L4701" s="920"/>
      <c r="M4701" s="920"/>
      <c r="N4701" s="920"/>
      <c r="S4701" s="919"/>
    </row>
    <row r="4702" spans="1:19" ht="12.75" customHeight="1" x14ac:dyDescent="0.15">
      <c r="A4702" s="935">
        <v>4697</v>
      </c>
      <c r="B4702" s="919"/>
      <c r="C4702" s="920"/>
      <c r="D4702" s="931"/>
      <c r="E4702" s="893" t="b">
        <f t="shared" ca="1" si="189"/>
        <v>1</v>
      </c>
      <c r="F4702" s="893" t="str">
        <f t="array" aca="1" ref="F4702" ca="1">IF(G4702&lt;&gt;"",INDIRECT("'"&amp;G4702&amp;"'!"&amp;H4702),"")</f>
        <v/>
      </c>
      <c r="G4702" s="560"/>
      <c r="H4702" s="893"/>
      <c r="I4702" s="931"/>
      <c r="J4702" s="931"/>
      <c r="K4702" s="931"/>
      <c r="L4702" s="920"/>
      <c r="M4702" s="920"/>
      <c r="N4702" s="920"/>
      <c r="S4702" s="919"/>
    </row>
    <row r="4703" spans="1:19" ht="12.75" customHeight="1" x14ac:dyDescent="0.15">
      <c r="A4703" s="935">
        <v>4698</v>
      </c>
      <c r="B4703" s="919"/>
      <c r="C4703" s="920"/>
      <c r="D4703" s="931"/>
      <c r="E4703" s="893" t="b">
        <f t="shared" ca="1" si="189"/>
        <v>1</v>
      </c>
      <c r="F4703" s="893" t="str">
        <f t="array" aca="1" ref="F4703" ca="1">IF(G4703&lt;&gt;"",INDIRECT("'"&amp;G4703&amp;"'!"&amp;H4703),"")</f>
        <v/>
      </c>
      <c r="G4703" s="560"/>
      <c r="H4703" s="893"/>
      <c r="I4703" s="931"/>
      <c r="J4703" s="931"/>
      <c r="K4703" s="931"/>
      <c r="L4703" s="920"/>
      <c r="M4703" s="920"/>
      <c r="N4703" s="920"/>
      <c r="S4703" s="919"/>
    </row>
    <row r="4704" spans="1:19" ht="12.75" customHeight="1" x14ac:dyDescent="0.15">
      <c r="A4704" s="935">
        <v>4699</v>
      </c>
      <c r="B4704" s="919"/>
      <c r="C4704" s="920"/>
      <c r="D4704" s="931"/>
      <c r="E4704" s="893" t="b">
        <f t="shared" ca="1" si="189"/>
        <v>1</v>
      </c>
      <c r="F4704" s="893" t="str">
        <f t="array" aca="1" ref="F4704" ca="1">IF(G4704&lt;&gt;"",INDIRECT("'"&amp;G4704&amp;"'!"&amp;H4704),"")</f>
        <v/>
      </c>
      <c r="G4704" s="560"/>
      <c r="H4704" s="893"/>
      <c r="I4704" s="931"/>
      <c r="J4704" s="931"/>
      <c r="K4704" s="931"/>
      <c r="L4704" s="920"/>
      <c r="M4704" s="920"/>
      <c r="N4704" s="920"/>
      <c r="S4704" s="919"/>
    </row>
    <row r="4705" spans="1:19" ht="12.75" customHeight="1" x14ac:dyDescent="0.15">
      <c r="A4705" s="914">
        <v>4700</v>
      </c>
      <c r="B4705" s="929">
        <f>'EstRev 6-11'!C106</f>
        <v>0</v>
      </c>
      <c r="C4705" s="930">
        <f>A4705-B4705</f>
        <v>4700</v>
      </c>
      <c r="D4705" s="920"/>
      <c r="E4705" s="893" t="b">
        <f t="shared" ca="1" si="189"/>
        <v>1</v>
      </c>
      <c r="F4705" s="932">
        <f t="array" aca="1" ref="F4705" ca="1">IF(G4705&lt;&gt;"",INDIRECT("'"&amp;G4705&amp;"'!"&amp;H4705),"")</f>
        <v>0</v>
      </c>
      <c r="G4705" s="560" t="s">
        <v>5635</v>
      </c>
      <c r="H4705" s="893" t="s">
        <v>5721</v>
      </c>
      <c r="I4705" s="920"/>
      <c r="J4705" s="920"/>
      <c r="K4705" s="920"/>
      <c r="L4705" s="920"/>
      <c r="M4705" s="920"/>
      <c r="N4705" s="920"/>
      <c r="S4705" s="919"/>
    </row>
    <row r="4706" spans="1:19" ht="12.75" customHeight="1" x14ac:dyDescent="0.15">
      <c r="A4706" s="935">
        <v>4701</v>
      </c>
      <c r="B4706" s="919"/>
      <c r="C4706" s="920"/>
      <c r="D4706" s="931"/>
      <c r="E4706" s="893" t="b">
        <f t="shared" ca="1" si="189"/>
        <v>1</v>
      </c>
      <c r="F4706" s="893" t="str">
        <f t="array" aca="1" ref="F4706" ca="1">IF(G4706&lt;&gt;"",INDIRECT("'"&amp;G4706&amp;"'!"&amp;H4706),"")</f>
        <v/>
      </c>
      <c r="G4706" s="560"/>
      <c r="H4706" s="893"/>
      <c r="I4706" s="931"/>
      <c r="J4706" s="931"/>
      <c r="K4706" s="931"/>
      <c r="L4706" s="920"/>
      <c r="M4706" s="920"/>
      <c r="N4706" s="920"/>
      <c r="S4706" s="919"/>
    </row>
    <row r="4707" spans="1:19" ht="12.75" customHeight="1" x14ac:dyDescent="0.15">
      <c r="A4707" s="935">
        <v>4702</v>
      </c>
      <c r="B4707" s="919"/>
      <c r="C4707" s="920"/>
      <c r="D4707" s="931"/>
      <c r="E4707" s="893" t="b">
        <f t="shared" ca="1" si="189"/>
        <v>1</v>
      </c>
      <c r="F4707" s="893" t="str">
        <f t="array" aca="1" ref="F4707" ca="1">IF(G4707&lt;&gt;"",INDIRECT("'"&amp;G4707&amp;"'!"&amp;H4707),"")</f>
        <v/>
      </c>
      <c r="G4707" s="560"/>
      <c r="H4707" s="893"/>
      <c r="I4707" s="931"/>
      <c r="J4707" s="931"/>
      <c r="K4707" s="931"/>
      <c r="L4707" s="920"/>
      <c r="M4707" s="920"/>
      <c r="N4707" s="920"/>
      <c r="S4707" s="919"/>
    </row>
    <row r="4708" spans="1:19" ht="12.75" customHeight="1" x14ac:dyDescent="0.15">
      <c r="A4708" s="935">
        <v>4703</v>
      </c>
      <c r="B4708" s="919"/>
      <c r="C4708" s="920"/>
      <c r="D4708" s="931"/>
      <c r="E4708" s="893" t="b">
        <f t="shared" ca="1" si="189"/>
        <v>1</v>
      </c>
      <c r="F4708" s="893" t="str">
        <f t="array" aca="1" ref="F4708" ca="1">IF(G4708&lt;&gt;"",INDIRECT("'"&amp;G4708&amp;"'!"&amp;H4708),"")</f>
        <v/>
      </c>
      <c r="G4708" s="560"/>
      <c r="H4708" s="893"/>
      <c r="I4708" s="931"/>
      <c r="J4708" s="931"/>
      <c r="K4708" s="931"/>
      <c r="L4708" s="920"/>
      <c r="M4708" s="920"/>
      <c r="N4708" s="920"/>
      <c r="S4708" s="919"/>
    </row>
    <row r="4709" spans="1:19" ht="12.75" customHeight="1" x14ac:dyDescent="0.15">
      <c r="A4709" s="935">
        <v>4704</v>
      </c>
      <c r="B4709" s="919"/>
      <c r="C4709" s="920"/>
      <c r="D4709" s="931"/>
      <c r="E4709" s="893" t="b">
        <f t="shared" ca="1" si="189"/>
        <v>1</v>
      </c>
      <c r="F4709" s="893" t="str">
        <f t="array" aca="1" ref="F4709" ca="1">IF(G4709&lt;&gt;"",INDIRECT("'"&amp;G4709&amp;"'!"&amp;H4709),"")</f>
        <v/>
      </c>
      <c r="G4709" s="560"/>
      <c r="H4709" s="893"/>
      <c r="I4709" s="931"/>
      <c r="J4709" s="931"/>
      <c r="K4709" s="931"/>
      <c r="L4709" s="920"/>
      <c r="M4709" s="920"/>
      <c r="N4709" s="920"/>
      <c r="S4709" s="919"/>
    </row>
    <row r="4710" spans="1:19" ht="12.75" customHeight="1" x14ac:dyDescent="0.15">
      <c r="A4710" s="935">
        <v>4705</v>
      </c>
      <c r="B4710" s="919"/>
      <c r="C4710" s="920"/>
      <c r="D4710" s="931"/>
      <c r="E4710" s="893" t="b">
        <f t="shared" ca="1" si="189"/>
        <v>1</v>
      </c>
      <c r="F4710" s="893" t="str">
        <f t="array" aca="1" ref="F4710" ca="1">IF(G4710&lt;&gt;"",INDIRECT("'"&amp;G4710&amp;"'!"&amp;H4710),"")</f>
        <v/>
      </c>
      <c r="G4710" s="560"/>
      <c r="H4710" s="893"/>
      <c r="I4710" s="931"/>
      <c r="J4710" s="931"/>
      <c r="K4710" s="931"/>
      <c r="L4710" s="920"/>
      <c r="M4710" s="920"/>
      <c r="N4710" s="920"/>
      <c r="S4710" s="919"/>
    </row>
    <row r="4711" spans="1:19" ht="12.75" customHeight="1" x14ac:dyDescent="0.15">
      <c r="A4711" s="935">
        <v>4706</v>
      </c>
      <c r="B4711" s="919"/>
      <c r="C4711" s="920"/>
      <c r="D4711" s="920" t="s">
        <v>4707</v>
      </c>
      <c r="E4711" s="893" t="b">
        <f t="shared" ca="1" si="189"/>
        <v>1</v>
      </c>
      <c r="F4711" s="893" t="str">
        <f t="array" aca="1" ref="F4711" ca="1">IF(G4711&lt;&gt;"",INDIRECT("'"&amp;G4711&amp;"'!"&amp;H4711),"")</f>
        <v/>
      </c>
      <c r="G4711" s="560"/>
      <c r="H4711" s="893"/>
      <c r="I4711" s="920"/>
      <c r="J4711" s="920"/>
      <c r="K4711" s="920"/>
      <c r="L4711" s="920"/>
      <c r="M4711" s="920"/>
      <c r="N4711" s="920"/>
      <c r="S4711" s="919"/>
    </row>
    <row r="4712" spans="1:19" ht="12.75" customHeight="1" x14ac:dyDescent="0.15">
      <c r="A4712" s="935">
        <v>4707</v>
      </c>
      <c r="B4712" s="919"/>
      <c r="C4712" s="920"/>
      <c r="D4712" s="920" t="s">
        <v>4707</v>
      </c>
      <c r="E4712" s="893" t="b">
        <f t="shared" ca="1" si="189"/>
        <v>1</v>
      </c>
      <c r="F4712" s="893" t="str">
        <f t="array" aca="1" ref="F4712" ca="1">IF(G4712&lt;&gt;"",INDIRECT("'"&amp;G4712&amp;"'!"&amp;H4712),"")</f>
        <v/>
      </c>
      <c r="G4712" s="560"/>
      <c r="H4712" s="893"/>
      <c r="I4712" s="920"/>
      <c r="J4712" s="920"/>
      <c r="K4712" s="920"/>
      <c r="L4712" s="920"/>
      <c r="M4712" s="920"/>
      <c r="N4712" s="920"/>
      <c r="S4712" s="919"/>
    </row>
    <row r="4713" spans="1:19" ht="12.75" customHeight="1" x14ac:dyDescent="0.15">
      <c r="A4713" s="935">
        <v>4708</v>
      </c>
      <c r="B4713" s="919"/>
      <c r="C4713" s="920"/>
      <c r="D4713" s="920" t="s">
        <v>4707</v>
      </c>
      <c r="E4713" s="893" t="b">
        <f t="shared" ca="1" si="189"/>
        <v>1</v>
      </c>
      <c r="F4713" s="893" t="str">
        <f t="array" aca="1" ref="F4713" ca="1">IF(G4713&lt;&gt;"",INDIRECT("'"&amp;G4713&amp;"'!"&amp;H4713),"")</f>
        <v/>
      </c>
      <c r="G4713" s="560"/>
      <c r="H4713" s="893"/>
      <c r="I4713" s="920"/>
      <c r="J4713" s="920"/>
      <c r="K4713" s="920"/>
      <c r="L4713" s="920"/>
      <c r="M4713" s="920"/>
      <c r="N4713" s="920"/>
      <c r="S4713" s="919"/>
    </row>
    <row r="4714" spans="1:19" ht="12.75" customHeight="1" x14ac:dyDescent="0.15">
      <c r="A4714" s="935">
        <v>4709</v>
      </c>
      <c r="B4714" s="919"/>
      <c r="C4714" s="920"/>
      <c r="D4714" s="920" t="s">
        <v>4707</v>
      </c>
      <c r="E4714" s="893" t="b">
        <f t="shared" ca="1" si="189"/>
        <v>1</v>
      </c>
      <c r="F4714" s="893" t="str">
        <f t="array" aca="1" ref="F4714" ca="1">IF(G4714&lt;&gt;"",INDIRECT("'"&amp;G4714&amp;"'!"&amp;H4714),"")</f>
        <v/>
      </c>
      <c r="G4714" s="560"/>
      <c r="H4714" s="893"/>
      <c r="I4714" s="920"/>
      <c r="J4714" s="920"/>
      <c r="K4714" s="920"/>
      <c r="L4714" s="920"/>
      <c r="M4714" s="920"/>
      <c r="N4714" s="920"/>
      <c r="S4714" s="919"/>
    </row>
    <row r="4715" spans="1:19" ht="12.75" customHeight="1" x14ac:dyDescent="0.15">
      <c r="A4715" s="914">
        <v>4710</v>
      </c>
      <c r="B4715" s="929">
        <f>'EstRev 6-11'!G138</f>
        <v>0</v>
      </c>
      <c r="C4715" s="930">
        <f>A4715-B4715</f>
        <v>4710</v>
      </c>
      <c r="D4715" s="920"/>
      <c r="E4715" s="893" t="b">
        <f t="shared" ca="1" si="189"/>
        <v>1</v>
      </c>
      <c r="F4715" s="932">
        <f t="array" aca="1" ref="F4715" ca="1">IF(G4715&lt;&gt;"",INDIRECT("'"&amp;G4715&amp;"'!"&amp;H4715),"")</f>
        <v>0</v>
      </c>
      <c r="G4715" s="560" t="s">
        <v>5635</v>
      </c>
      <c r="H4715" s="893" t="s">
        <v>5722</v>
      </c>
      <c r="I4715" s="920"/>
      <c r="J4715" s="920"/>
      <c r="K4715" s="920"/>
      <c r="L4715" s="920"/>
      <c r="M4715" s="920"/>
      <c r="N4715" s="920"/>
      <c r="S4715" s="919"/>
    </row>
    <row r="4716" spans="1:19" ht="12.75" customHeight="1" x14ac:dyDescent="0.15">
      <c r="A4716" s="935">
        <v>4711</v>
      </c>
      <c r="B4716" s="919"/>
      <c r="C4716" s="920"/>
      <c r="D4716" s="931"/>
      <c r="E4716" s="893" t="b">
        <f t="shared" ca="1" si="189"/>
        <v>1</v>
      </c>
      <c r="F4716" s="893" t="str">
        <f t="array" aca="1" ref="F4716" ca="1">IF(G4716&lt;&gt;"",INDIRECT("'"&amp;G4716&amp;"'!"&amp;H4716),"")</f>
        <v/>
      </c>
      <c r="G4716" s="560"/>
      <c r="H4716" s="893"/>
      <c r="I4716" s="931"/>
      <c r="J4716" s="931"/>
      <c r="K4716" s="931"/>
      <c r="L4716" s="920"/>
      <c r="M4716" s="920"/>
      <c r="N4716" s="920"/>
      <c r="S4716" s="919"/>
    </row>
    <row r="4717" spans="1:19" ht="12.75" customHeight="1" x14ac:dyDescent="0.15">
      <c r="A4717" s="935">
        <v>4712</v>
      </c>
      <c r="B4717" s="919"/>
      <c r="C4717" s="920"/>
      <c r="D4717" s="931"/>
      <c r="E4717" s="893" t="b">
        <f t="shared" ca="1" si="189"/>
        <v>1</v>
      </c>
      <c r="F4717" s="893" t="str">
        <f t="array" aca="1" ref="F4717" ca="1">IF(G4717&lt;&gt;"",INDIRECT("'"&amp;G4717&amp;"'!"&amp;H4717),"")</f>
        <v/>
      </c>
      <c r="G4717" s="560"/>
      <c r="H4717" s="893"/>
      <c r="I4717" s="931"/>
      <c r="J4717" s="931"/>
      <c r="K4717" s="931"/>
      <c r="L4717" s="920"/>
      <c r="M4717" s="920"/>
      <c r="N4717" s="920"/>
      <c r="S4717" s="919"/>
    </row>
    <row r="4718" spans="1:19" ht="12.75" customHeight="1" x14ac:dyDescent="0.15">
      <c r="A4718" s="935">
        <v>4713</v>
      </c>
      <c r="B4718" s="919"/>
      <c r="C4718" s="920"/>
      <c r="D4718" s="931"/>
      <c r="E4718" s="893" t="b">
        <f t="shared" ca="1" si="189"/>
        <v>1</v>
      </c>
      <c r="F4718" s="893" t="str">
        <f t="array" aca="1" ref="F4718" ca="1">IF(G4718&lt;&gt;"",INDIRECT("'"&amp;G4718&amp;"'!"&amp;H4718),"")</f>
        <v/>
      </c>
      <c r="G4718" s="560"/>
      <c r="H4718" s="893"/>
      <c r="I4718" s="931"/>
      <c r="J4718" s="931"/>
      <c r="K4718" s="931"/>
      <c r="L4718" s="920"/>
      <c r="M4718" s="920"/>
      <c r="N4718" s="920"/>
      <c r="S4718" s="919"/>
    </row>
    <row r="4719" spans="1:19" ht="12.75" customHeight="1" x14ac:dyDescent="0.15">
      <c r="A4719" s="935">
        <v>4714</v>
      </c>
      <c r="B4719" s="919"/>
      <c r="C4719" s="920"/>
      <c r="D4719" s="931"/>
      <c r="E4719" s="893" t="b">
        <f t="shared" ca="1" si="189"/>
        <v>1</v>
      </c>
      <c r="F4719" s="893" t="str">
        <f t="array" aca="1" ref="F4719" ca="1">IF(G4719&lt;&gt;"",INDIRECT("'"&amp;G4719&amp;"'!"&amp;H4719),"")</f>
        <v/>
      </c>
      <c r="G4719" s="560"/>
      <c r="H4719" s="893"/>
      <c r="I4719" s="931"/>
      <c r="J4719" s="931"/>
      <c r="K4719" s="931"/>
      <c r="L4719" s="920"/>
      <c r="M4719" s="920"/>
      <c r="N4719" s="920"/>
      <c r="S4719" s="919"/>
    </row>
    <row r="4720" spans="1:19" ht="12.75" customHeight="1" x14ac:dyDescent="0.15">
      <c r="A4720" s="935">
        <v>4715</v>
      </c>
      <c r="B4720" s="919"/>
      <c r="C4720" s="920"/>
      <c r="D4720" s="931"/>
      <c r="E4720" s="893" t="b">
        <f t="shared" ca="1" si="189"/>
        <v>1</v>
      </c>
      <c r="F4720" s="893" t="str">
        <f t="array" aca="1" ref="F4720" ca="1">IF(G4720&lt;&gt;"",INDIRECT("'"&amp;G4720&amp;"'!"&amp;H4720),"")</f>
        <v/>
      </c>
      <c r="G4720" s="560"/>
      <c r="H4720" s="893"/>
      <c r="I4720" s="931"/>
      <c r="J4720" s="931"/>
      <c r="K4720" s="931"/>
      <c r="L4720" s="920"/>
      <c r="M4720" s="920"/>
      <c r="N4720" s="920"/>
      <c r="S4720" s="919"/>
    </row>
    <row r="4721" spans="1:19" ht="12.75" customHeight="1" x14ac:dyDescent="0.15">
      <c r="A4721" s="935">
        <v>4716</v>
      </c>
      <c r="B4721" s="919"/>
      <c r="C4721" s="920"/>
      <c r="D4721" s="931"/>
      <c r="E4721" s="893" t="b">
        <f t="shared" ca="1" si="189"/>
        <v>1</v>
      </c>
      <c r="F4721" s="893" t="str">
        <f t="array" aca="1" ref="F4721" ca="1">IF(G4721&lt;&gt;"",INDIRECT("'"&amp;G4721&amp;"'!"&amp;H4721),"")</f>
        <v/>
      </c>
      <c r="G4721" s="560"/>
      <c r="H4721" s="893"/>
      <c r="I4721" s="931"/>
      <c r="J4721" s="931"/>
      <c r="K4721" s="931"/>
      <c r="L4721" s="920"/>
      <c r="M4721" s="920"/>
      <c r="N4721" s="920"/>
      <c r="S4721" s="919"/>
    </row>
    <row r="4722" spans="1:19" ht="12.75" customHeight="1" x14ac:dyDescent="0.15">
      <c r="A4722" s="935">
        <v>4717</v>
      </c>
      <c r="B4722" s="919"/>
      <c r="C4722" s="920"/>
      <c r="D4722" s="931"/>
      <c r="E4722" s="893" t="b">
        <f t="shared" ca="1" si="189"/>
        <v>1</v>
      </c>
      <c r="F4722" s="893" t="str">
        <f t="array" aca="1" ref="F4722" ca="1">IF(G4722&lt;&gt;"",INDIRECT("'"&amp;G4722&amp;"'!"&amp;H4722),"")</f>
        <v/>
      </c>
      <c r="G4722" s="560"/>
      <c r="H4722" s="893"/>
      <c r="I4722" s="931"/>
      <c r="J4722" s="931"/>
      <c r="K4722" s="931"/>
      <c r="L4722" s="920"/>
      <c r="M4722" s="920"/>
      <c r="N4722" s="920"/>
      <c r="S4722" s="919"/>
    </row>
    <row r="4723" spans="1:19" ht="12.75" customHeight="1" x14ac:dyDescent="0.15">
      <c r="A4723" s="935">
        <v>4718</v>
      </c>
      <c r="B4723" s="919"/>
      <c r="C4723" s="920"/>
      <c r="D4723" s="931"/>
      <c r="E4723" s="893" t="b">
        <f t="shared" ca="1" si="189"/>
        <v>1</v>
      </c>
      <c r="F4723" s="893" t="str">
        <f t="array" aca="1" ref="F4723" ca="1">IF(G4723&lt;&gt;"",INDIRECT("'"&amp;G4723&amp;"'!"&amp;H4723),"")</f>
        <v/>
      </c>
      <c r="G4723" s="560"/>
      <c r="H4723" s="893"/>
      <c r="I4723" s="931"/>
      <c r="J4723" s="931"/>
      <c r="K4723" s="931"/>
      <c r="L4723" s="920"/>
      <c r="M4723" s="920"/>
      <c r="N4723" s="920"/>
      <c r="S4723" s="919"/>
    </row>
    <row r="4724" spans="1:19" ht="12.75" customHeight="1" x14ac:dyDescent="0.15">
      <c r="A4724" s="935">
        <v>4719</v>
      </c>
      <c r="B4724" s="919"/>
      <c r="C4724" s="920"/>
      <c r="D4724" s="931"/>
      <c r="E4724" s="893" t="b">
        <f t="shared" ca="1" si="189"/>
        <v>1</v>
      </c>
      <c r="F4724" s="893" t="str">
        <f t="array" aca="1" ref="F4724" ca="1">IF(G4724&lt;&gt;"",INDIRECT("'"&amp;G4724&amp;"'!"&amp;H4724),"")</f>
        <v/>
      </c>
      <c r="G4724" s="560"/>
      <c r="H4724" s="893"/>
      <c r="I4724" s="931"/>
      <c r="J4724" s="931"/>
      <c r="K4724" s="931"/>
      <c r="L4724" s="920"/>
      <c r="M4724" s="920"/>
      <c r="N4724" s="920"/>
      <c r="S4724" s="919"/>
    </row>
    <row r="4725" spans="1:19" ht="12.75" customHeight="1" x14ac:dyDescent="0.15">
      <c r="A4725" s="935">
        <v>4720</v>
      </c>
      <c r="B4725" s="919"/>
      <c r="C4725" s="920"/>
      <c r="D4725" s="931"/>
      <c r="E4725" s="893" t="b">
        <f t="shared" ca="1" si="189"/>
        <v>1</v>
      </c>
      <c r="F4725" s="893" t="str">
        <f t="array" aca="1" ref="F4725" ca="1">IF(G4725&lt;&gt;"",INDIRECT("'"&amp;G4725&amp;"'!"&amp;H4725),"")</f>
        <v/>
      </c>
      <c r="G4725" s="560"/>
      <c r="H4725" s="893"/>
      <c r="I4725" s="931"/>
      <c r="J4725" s="931"/>
      <c r="K4725" s="931"/>
      <c r="L4725" s="920"/>
      <c r="M4725" s="920"/>
      <c r="N4725" s="920"/>
      <c r="S4725" s="919"/>
    </row>
    <row r="4726" spans="1:19" ht="12.75" customHeight="1" x14ac:dyDescent="0.15">
      <c r="A4726" s="935">
        <v>4721</v>
      </c>
      <c r="B4726" s="919"/>
      <c r="C4726" s="920"/>
      <c r="D4726" s="931"/>
      <c r="E4726" s="893" t="b">
        <f t="shared" ca="1" si="189"/>
        <v>1</v>
      </c>
      <c r="F4726" s="893" t="str">
        <f t="array" aca="1" ref="F4726" ca="1">IF(G4726&lt;&gt;"",INDIRECT("'"&amp;G4726&amp;"'!"&amp;H4726),"")</f>
        <v/>
      </c>
      <c r="G4726" s="560"/>
      <c r="H4726" s="893"/>
      <c r="I4726" s="931"/>
      <c r="J4726" s="931"/>
      <c r="K4726" s="931"/>
      <c r="L4726" s="920"/>
      <c r="M4726" s="920"/>
      <c r="N4726" s="920"/>
      <c r="S4726" s="919"/>
    </row>
    <row r="4727" spans="1:19" ht="12.75" customHeight="1" x14ac:dyDescent="0.15">
      <c r="A4727" s="935">
        <v>4722</v>
      </c>
      <c r="B4727" s="919"/>
      <c r="C4727" s="920"/>
      <c r="D4727" s="931"/>
      <c r="E4727" s="893" t="b">
        <f t="shared" ca="1" si="189"/>
        <v>1</v>
      </c>
      <c r="F4727" s="893" t="str">
        <f t="array" aca="1" ref="F4727" ca="1">IF(G4727&lt;&gt;"",INDIRECT("'"&amp;G4727&amp;"'!"&amp;H4727),"")</f>
        <v/>
      </c>
      <c r="G4727" s="560"/>
      <c r="H4727" s="893"/>
      <c r="I4727" s="931"/>
      <c r="J4727" s="931"/>
      <c r="K4727" s="931"/>
      <c r="L4727" s="920"/>
      <c r="M4727" s="920"/>
      <c r="N4727" s="920"/>
      <c r="S4727" s="919"/>
    </row>
    <row r="4728" spans="1:19" ht="12.75" customHeight="1" x14ac:dyDescent="0.15">
      <c r="A4728" s="935">
        <v>4723</v>
      </c>
      <c r="B4728" s="919"/>
      <c r="C4728" s="920"/>
      <c r="D4728" s="931"/>
      <c r="E4728" s="893" t="b">
        <f t="shared" ca="1" si="189"/>
        <v>1</v>
      </c>
      <c r="F4728" s="893" t="str">
        <f t="array" aca="1" ref="F4728" ca="1">IF(G4728&lt;&gt;"",INDIRECT("'"&amp;G4728&amp;"'!"&amp;H4728),"")</f>
        <v/>
      </c>
      <c r="G4728" s="560"/>
      <c r="H4728" s="893"/>
      <c r="I4728" s="931"/>
      <c r="J4728" s="931"/>
      <c r="K4728" s="931"/>
      <c r="L4728" s="920"/>
      <c r="M4728" s="920"/>
      <c r="N4728" s="920"/>
      <c r="S4728" s="919"/>
    </row>
    <row r="4729" spans="1:19" ht="12.75" customHeight="1" x14ac:dyDescent="0.15">
      <c r="A4729" s="935">
        <v>4724</v>
      </c>
      <c r="B4729" s="919"/>
      <c r="C4729" s="920"/>
      <c r="D4729" s="931"/>
      <c r="E4729" s="893" t="b">
        <f t="shared" ca="1" si="189"/>
        <v>1</v>
      </c>
      <c r="F4729" s="893" t="str">
        <f t="array" aca="1" ref="F4729" ca="1">IF(G4729&lt;&gt;"",INDIRECT("'"&amp;G4729&amp;"'!"&amp;H4729),"")</f>
        <v/>
      </c>
      <c r="G4729" s="560"/>
      <c r="H4729" s="893"/>
      <c r="I4729" s="931"/>
      <c r="J4729" s="931"/>
      <c r="K4729" s="931"/>
      <c r="L4729" s="920"/>
      <c r="M4729" s="920"/>
      <c r="N4729" s="920"/>
      <c r="S4729" s="919"/>
    </row>
    <row r="4730" spans="1:19" ht="12.75" customHeight="1" x14ac:dyDescent="0.15">
      <c r="A4730" s="935">
        <v>4725</v>
      </c>
      <c r="B4730" s="919"/>
      <c r="C4730" s="920"/>
      <c r="D4730" s="931"/>
      <c r="E4730" s="893" t="b">
        <f t="shared" ca="1" si="189"/>
        <v>1</v>
      </c>
      <c r="F4730" s="893" t="str">
        <f t="array" aca="1" ref="F4730" ca="1">IF(G4730&lt;&gt;"",INDIRECT("'"&amp;G4730&amp;"'!"&amp;H4730),"")</f>
        <v/>
      </c>
      <c r="G4730" s="560"/>
      <c r="H4730" s="893"/>
      <c r="I4730" s="931"/>
      <c r="J4730" s="931"/>
      <c r="K4730" s="931"/>
      <c r="L4730" s="920"/>
      <c r="M4730" s="920"/>
      <c r="N4730" s="920"/>
      <c r="S4730" s="919"/>
    </row>
    <row r="4731" spans="1:19" ht="12.75" customHeight="1" x14ac:dyDescent="0.15">
      <c r="A4731" s="935">
        <v>4726</v>
      </c>
      <c r="B4731" s="919"/>
      <c r="C4731" s="920"/>
      <c r="D4731" s="931"/>
      <c r="E4731" s="893" t="b">
        <f t="shared" ca="1" si="189"/>
        <v>1</v>
      </c>
      <c r="F4731" s="893" t="str">
        <f t="array" aca="1" ref="F4731" ca="1">IF(G4731&lt;&gt;"",INDIRECT("'"&amp;G4731&amp;"'!"&amp;H4731),"")</f>
        <v/>
      </c>
      <c r="G4731" s="560"/>
      <c r="H4731" s="893"/>
      <c r="I4731" s="931"/>
      <c r="J4731" s="931"/>
      <c r="K4731" s="931"/>
      <c r="L4731" s="920"/>
      <c r="M4731" s="920"/>
      <c r="N4731" s="920"/>
      <c r="S4731" s="919"/>
    </row>
    <row r="4732" spans="1:19" ht="12.75" customHeight="1" x14ac:dyDescent="0.15">
      <c r="A4732" s="935">
        <v>4727</v>
      </c>
      <c r="B4732" s="919"/>
      <c r="C4732" s="920"/>
      <c r="D4732" s="931"/>
      <c r="E4732" s="893" t="b">
        <f t="shared" ca="1" si="189"/>
        <v>1</v>
      </c>
      <c r="F4732" s="893" t="str">
        <f t="array" aca="1" ref="F4732" ca="1">IF(G4732&lt;&gt;"",INDIRECT("'"&amp;G4732&amp;"'!"&amp;H4732),"")</f>
        <v/>
      </c>
      <c r="G4732" s="560"/>
      <c r="H4732" s="893"/>
      <c r="I4732" s="931"/>
      <c r="J4732" s="931"/>
      <c r="K4732" s="931"/>
      <c r="L4732" s="920"/>
      <c r="M4732" s="920"/>
      <c r="N4732" s="920"/>
      <c r="S4732" s="919"/>
    </row>
    <row r="4733" spans="1:19" ht="12.75" customHeight="1" x14ac:dyDescent="0.15">
      <c r="A4733" s="935">
        <v>4728</v>
      </c>
      <c r="B4733" s="919"/>
      <c r="C4733" s="920"/>
      <c r="D4733" s="931"/>
      <c r="E4733" s="893" t="b">
        <f t="shared" ca="1" si="189"/>
        <v>1</v>
      </c>
      <c r="F4733" s="893" t="str">
        <f t="array" aca="1" ref="F4733" ca="1">IF(G4733&lt;&gt;"",INDIRECT("'"&amp;G4733&amp;"'!"&amp;H4733),"")</f>
        <v/>
      </c>
      <c r="G4733" s="560"/>
      <c r="H4733" s="893"/>
      <c r="I4733" s="931"/>
      <c r="J4733" s="931"/>
      <c r="K4733" s="931"/>
      <c r="L4733" s="920"/>
      <c r="M4733" s="920"/>
      <c r="N4733" s="920"/>
      <c r="S4733" s="919"/>
    </row>
    <row r="4734" spans="1:19" ht="12.75" customHeight="1" x14ac:dyDescent="0.15">
      <c r="A4734" s="935">
        <v>4729</v>
      </c>
      <c r="B4734" s="919"/>
      <c r="C4734" s="920"/>
      <c r="D4734" s="920" t="s">
        <v>4707</v>
      </c>
      <c r="E4734" s="893" t="b">
        <f t="shared" ca="1" si="189"/>
        <v>1</v>
      </c>
      <c r="F4734" s="893" t="str">
        <f t="array" aca="1" ref="F4734" ca="1">IF(G4734&lt;&gt;"",INDIRECT("'"&amp;G4734&amp;"'!"&amp;H4734),"")</f>
        <v/>
      </c>
      <c r="G4734" s="560"/>
      <c r="H4734" s="893"/>
      <c r="I4734" s="920"/>
      <c r="J4734" s="920"/>
      <c r="K4734" s="920"/>
      <c r="L4734" s="920"/>
      <c r="M4734" s="920"/>
      <c r="N4734" s="920"/>
      <c r="S4734" s="919"/>
    </row>
    <row r="4735" spans="1:19" ht="12.75" customHeight="1" x14ac:dyDescent="0.15">
      <c r="A4735" s="935">
        <v>4730</v>
      </c>
      <c r="B4735" s="919"/>
      <c r="C4735" s="920"/>
      <c r="D4735" s="920" t="s">
        <v>4707</v>
      </c>
      <c r="E4735" s="893" t="b">
        <f t="shared" ca="1" si="189"/>
        <v>1</v>
      </c>
      <c r="F4735" s="893" t="str">
        <f t="array" aca="1" ref="F4735" ca="1">IF(G4735&lt;&gt;"",INDIRECT("'"&amp;G4735&amp;"'!"&amp;H4735),"")</f>
        <v/>
      </c>
      <c r="G4735" s="560"/>
      <c r="H4735" s="893"/>
      <c r="I4735" s="920"/>
      <c r="J4735" s="920"/>
      <c r="K4735" s="920"/>
      <c r="L4735" s="920"/>
      <c r="M4735" s="920"/>
      <c r="N4735" s="920"/>
      <c r="S4735" s="919"/>
    </row>
    <row r="4736" spans="1:19" ht="12.75" customHeight="1" x14ac:dyDescent="0.15">
      <c r="A4736" s="914">
        <v>4731</v>
      </c>
      <c r="B4736" s="929">
        <f>'EstRev 6-11'!C170</f>
        <v>0</v>
      </c>
      <c r="C4736" s="930">
        <f t="shared" ref="C4736:C4741" si="190">A4736-B4736</f>
        <v>4731</v>
      </c>
      <c r="D4736" s="920"/>
      <c r="E4736" s="893" t="b">
        <f t="shared" ca="1" si="189"/>
        <v>1</v>
      </c>
      <c r="F4736" s="932">
        <f t="array" aca="1" ref="F4736" ca="1">IF(G4736&lt;&gt;"",INDIRECT("'"&amp;G4736&amp;"'!"&amp;H4736),"")</f>
        <v>0</v>
      </c>
      <c r="G4736" s="560" t="s">
        <v>5635</v>
      </c>
      <c r="H4736" s="893" t="s">
        <v>5723</v>
      </c>
      <c r="I4736" s="920"/>
      <c r="J4736" s="920"/>
      <c r="K4736" s="920"/>
      <c r="L4736" s="920"/>
      <c r="M4736" s="920"/>
      <c r="N4736" s="920"/>
      <c r="S4736" s="919"/>
    </row>
    <row r="4737" spans="1:19" ht="12.75" customHeight="1" x14ac:dyDescent="0.15">
      <c r="A4737" s="914">
        <v>4732</v>
      </c>
      <c r="B4737" s="929">
        <f>'EstRev 6-11'!D170</f>
        <v>0</v>
      </c>
      <c r="C4737" s="930">
        <f t="shared" si="190"/>
        <v>4732</v>
      </c>
      <c r="D4737" s="920"/>
      <c r="E4737" s="893" t="b">
        <f t="shared" ca="1" si="189"/>
        <v>1</v>
      </c>
      <c r="F4737" s="932">
        <f t="array" aca="1" ref="F4737" ca="1">IF(G4737&lt;&gt;"",INDIRECT("'"&amp;G4737&amp;"'!"&amp;H4737),"")</f>
        <v>0</v>
      </c>
      <c r="G4737" s="560" t="s">
        <v>5635</v>
      </c>
      <c r="H4737" s="893" t="s">
        <v>5724</v>
      </c>
      <c r="I4737" s="920"/>
      <c r="J4737" s="920"/>
      <c r="K4737" s="920"/>
      <c r="L4737" s="920"/>
      <c r="M4737" s="920"/>
      <c r="N4737" s="920"/>
      <c r="S4737" s="919"/>
    </row>
    <row r="4738" spans="1:19" ht="12.75" customHeight="1" x14ac:dyDescent="0.15">
      <c r="A4738" s="914">
        <v>4733</v>
      </c>
      <c r="B4738" s="929">
        <f>'EstRev 6-11'!E170</f>
        <v>0</v>
      </c>
      <c r="C4738" s="930">
        <f t="shared" si="190"/>
        <v>4733</v>
      </c>
      <c r="D4738" s="920"/>
      <c r="E4738" s="893" t="b">
        <f t="shared" ca="1" si="189"/>
        <v>1</v>
      </c>
      <c r="F4738" s="932">
        <f t="array" aca="1" ref="F4738" ca="1">IF(G4738&lt;&gt;"",INDIRECT("'"&amp;G4738&amp;"'!"&amp;H4738),"")</f>
        <v>0</v>
      </c>
      <c r="G4738" s="560" t="s">
        <v>5635</v>
      </c>
      <c r="H4738" s="893" t="s">
        <v>5725</v>
      </c>
      <c r="I4738" s="920"/>
      <c r="J4738" s="920"/>
      <c r="K4738" s="920"/>
      <c r="L4738" s="920"/>
      <c r="M4738" s="920"/>
      <c r="N4738" s="920"/>
      <c r="S4738" s="919"/>
    </row>
    <row r="4739" spans="1:19" ht="12.75" customHeight="1" x14ac:dyDescent="0.15">
      <c r="A4739" s="914">
        <v>4734</v>
      </c>
      <c r="B4739" s="929">
        <f>'EstRev 6-11'!F170</f>
        <v>0</v>
      </c>
      <c r="C4739" s="930">
        <f t="shared" si="190"/>
        <v>4734</v>
      </c>
      <c r="D4739" s="920"/>
      <c r="E4739" s="893" t="b">
        <f t="shared" ca="1" si="189"/>
        <v>1</v>
      </c>
      <c r="F4739" s="932">
        <f t="array" aca="1" ref="F4739" ca="1">IF(G4739&lt;&gt;"",INDIRECT("'"&amp;G4739&amp;"'!"&amp;H4739),"")</f>
        <v>0</v>
      </c>
      <c r="G4739" s="560" t="s">
        <v>5635</v>
      </c>
      <c r="H4739" s="893" t="s">
        <v>5726</v>
      </c>
      <c r="I4739" s="920"/>
      <c r="J4739" s="920"/>
      <c r="K4739" s="920"/>
      <c r="L4739" s="920"/>
      <c r="M4739" s="920"/>
      <c r="N4739" s="920"/>
      <c r="S4739" s="919"/>
    </row>
    <row r="4740" spans="1:19" ht="12.75" customHeight="1" x14ac:dyDescent="0.15">
      <c r="A4740" s="914">
        <v>4735</v>
      </c>
      <c r="B4740" s="929">
        <f>'EstRev 6-11'!G170</f>
        <v>0</v>
      </c>
      <c r="C4740" s="930">
        <f t="shared" si="190"/>
        <v>4735</v>
      </c>
      <c r="D4740" s="920"/>
      <c r="E4740" s="893" t="b">
        <f t="shared" ca="1" si="189"/>
        <v>1</v>
      </c>
      <c r="F4740" s="932">
        <f t="array" aca="1" ref="F4740" ca="1">IF(G4740&lt;&gt;"",INDIRECT("'"&amp;G4740&amp;"'!"&amp;H4740),"")</f>
        <v>0</v>
      </c>
      <c r="G4740" s="560" t="s">
        <v>5635</v>
      </c>
      <c r="H4740" s="893" t="s">
        <v>5727</v>
      </c>
      <c r="I4740" s="920"/>
      <c r="J4740" s="920"/>
      <c r="K4740" s="920"/>
      <c r="L4740" s="920"/>
      <c r="M4740" s="920"/>
      <c r="N4740" s="920"/>
      <c r="S4740" s="919"/>
    </row>
    <row r="4741" spans="1:19" ht="12.75" customHeight="1" x14ac:dyDescent="0.15">
      <c r="A4741" s="914">
        <v>4736</v>
      </c>
      <c r="B4741" s="929">
        <f>'EstRev 6-11'!H170</f>
        <v>0</v>
      </c>
      <c r="C4741" s="930">
        <f t="shared" si="190"/>
        <v>4736</v>
      </c>
      <c r="D4741" s="920"/>
      <c r="E4741" s="893" t="b">
        <f t="shared" ca="1" si="189"/>
        <v>1</v>
      </c>
      <c r="F4741" s="932">
        <f t="array" aca="1" ref="F4741" ca="1">IF(G4741&lt;&gt;"",INDIRECT("'"&amp;G4741&amp;"'!"&amp;H4741),"")</f>
        <v>0</v>
      </c>
      <c r="G4741" s="560" t="s">
        <v>5635</v>
      </c>
      <c r="H4741" s="893" t="s">
        <v>5415</v>
      </c>
      <c r="I4741" s="920"/>
      <c r="J4741" s="920"/>
      <c r="K4741" s="920"/>
      <c r="L4741" s="920"/>
      <c r="M4741" s="920"/>
      <c r="N4741" s="920"/>
      <c r="S4741" s="919"/>
    </row>
    <row r="4742" spans="1:19" ht="12.75" customHeight="1" x14ac:dyDescent="0.15">
      <c r="A4742" s="935">
        <v>4737</v>
      </c>
      <c r="B4742" s="919"/>
      <c r="C4742" s="920"/>
      <c r="D4742" s="920" t="s">
        <v>4707</v>
      </c>
      <c r="E4742" s="893" t="b">
        <f t="shared" ca="1" si="189"/>
        <v>1</v>
      </c>
      <c r="F4742" s="893" t="str">
        <f t="array" aca="1" ref="F4742" ca="1">IF(G4742&lt;&gt;"",INDIRECT("'"&amp;G4742&amp;"'!"&amp;H4742),"")</f>
        <v/>
      </c>
      <c r="G4742" s="560"/>
      <c r="H4742" s="893"/>
      <c r="I4742" s="920"/>
      <c r="J4742" s="920"/>
      <c r="K4742" s="920"/>
      <c r="L4742" s="920"/>
      <c r="M4742" s="920"/>
      <c r="N4742" s="920"/>
      <c r="S4742" s="919"/>
    </row>
    <row r="4743" spans="1:19" ht="12.75" customHeight="1" x14ac:dyDescent="0.15">
      <c r="A4743" s="914">
        <v>4738</v>
      </c>
      <c r="B4743" s="929">
        <f>'EstRev 6-11'!K170</f>
        <v>0</v>
      </c>
      <c r="C4743" s="930">
        <f>A4743-B4743</f>
        <v>4738</v>
      </c>
      <c r="D4743" s="920"/>
      <c r="E4743" s="893" t="b">
        <f t="shared" ca="1" si="189"/>
        <v>1</v>
      </c>
      <c r="F4743" s="932">
        <f t="array" aca="1" ref="F4743" ca="1">IF(G4743&lt;&gt;"",INDIRECT("'"&amp;G4743&amp;"'!"&amp;H4743),"")</f>
        <v>0</v>
      </c>
      <c r="G4743" s="560" t="s">
        <v>5635</v>
      </c>
      <c r="H4743" s="893" t="s">
        <v>5417</v>
      </c>
      <c r="I4743" s="920"/>
      <c r="J4743" s="920"/>
      <c r="K4743" s="920"/>
      <c r="L4743" s="920"/>
      <c r="M4743" s="920"/>
      <c r="N4743" s="920"/>
      <c r="S4743" s="919"/>
    </row>
    <row r="4744" spans="1:19" ht="12.75" customHeight="1" x14ac:dyDescent="0.15">
      <c r="A4744" s="935">
        <v>4739</v>
      </c>
      <c r="B4744" s="919"/>
      <c r="C4744" s="920"/>
      <c r="D4744" s="920" t="s">
        <v>4707</v>
      </c>
      <c r="E4744" s="893" t="b">
        <f t="shared" ca="1" si="189"/>
        <v>1</v>
      </c>
      <c r="F4744" s="893" t="str">
        <f t="array" aca="1" ref="F4744" ca="1">IF(G4744&lt;&gt;"",INDIRECT("'"&amp;G4744&amp;"'!"&amp;H4744),"")</f>
        <v/>
      </c>
      <c r="G4744" s="560"/>
      <c r="H4744" s="893"/>
      <c r="I4744" s="920"/>
      <c r="J4744" s="920"/>
      <c r="K4744" s="920"/>
      <c r="L4744" s="920"/>
      <c r="M4744" s="920"/>
      <c r="N4744" s="920"/>
      <c r="S4744" s="919"/>
    </row>
    <row r="4745" spans="1:19" ht="12.75" customHeight="1" x14ac:dyDescent="0.15">
      <c r="A4745" s="914">
        <v>4740</v>
      </c>
      <c r="B4745" s="929">
        <f>'EstRev 6-11'!C181</f>
        <v>0</v>
      </c>
      <c r="C4745" s="930">
        <f t="shared" ref="C4745:C4746" si="191">A4745-B4745</f>
        <v>4740</v>
      </c>
      <c r="D4745" s="920"/>
      <c r="E4745" s="893" t="b">
        <f t="shared" ca="1" si="189"/>
        <v>1</v>
      </c>
      <c r="F4745" s="932">
        <f t="array" aca="1" ref="F4745" ca="1">IF(G4745&lt;&gt;"",INDIRECT("'"&amp;G4745&amp;"'!"&amp;H4745),"")</f>
        <v>0</v>
      </c>
      <c r="G4745" s="560" t="s">
        <v>5635</v>
      </c>
      <c r="H4745" s="893" t="s">
        <v>5728</v>
      </c>
      <c r="I4745" s="920"/>
      <c r="J4745" s="920"/>
      <c r="K4745" s="920"/>
      <c r="L4745" s="920"/>
      <c r="M4745" s="920"/>
      <c r="N4745" s="920"/>
      <c r="S4745" s="919"/>
    </row>
    <row r="4746" spans="1:19" ht="12.75" customHeight="1" x14ac:dyDescent="0.15">
      <c r="A4746" s="914">
        <v>4741</v>
      </c>
      <c r="B4746" s="929">
        <f>'EstRev 6-11'!D181</f>
        <v>0</v>
      </c>
      <c r="C4746" s="930">
        <f t="shared" si="191"/>
        <v>4741</v>
      </c>
      <c r="D4746" s="920"/>
      <c r="E4746" s="893" t="b">
        <f t="shared" ca="1" si="189"/>
        <v>1</v>
      </c>
      <c r="F4746" s="932">
        <f t="array" aca="1" ref="F4746" ca="1">IF(G4746&lt;&gt;"",INDIRECT("'"&amp;G4746&amp;"'!"&amp;H4746),"")</f>
        <v>0</v>
      </c>
      <c r="G4746" s="560" t="s">
        <v>5635</v>
      </c>
      <c r="H4746" s="893" t="s">
        <v>5729</v>
      </c>
      <c r="I4746" s="920"/>
      <c r="J4746" s="920"/>
      <c r="K4746" s="920"/>
      <c r="L4746" s="920"/>
      <c r="M4746" s="920"/>
      <c r="N4746" s="920"/>
      <c r="S4746" s="919"/>
    </row>
    <row r="4747" spans="1:19" ht="12.75" customHeight="1" x14ac:dyDescent="0.15">
      <c r="A4747" s="935">
        <v>4742</v>
      </c>
      <c r="B4747" s="919"/>
      <c r="C4747" s="920"/>
      <c r="D4747" s="931"/>
      <c r="E4747" s="893" t="b">
        <f t="shared" ca="1" si="189"/>
        <v>1</v>
      </c>
      <c r="F4747" s="893" t="str">
        <f t="array" aca="1" ref="F4747" ca="1">IF(G4747&lt;&gt;"",INDIRECT("'"&amp;G4747&amp;"'!"&amp;H4747),"")</f>
        <v/>
      </c>
      <c r="G4747" s="560"/>
      <c r="H4747" s="893"/>
      <c r="I4747" s="931"/>
      <c r="J4747" s="931"/>
      <c r="K4747" s="931"/>
      <c r="L4747" s="920"/>
      <c r="M4747" s="920"/>
      <c r="N4747" s="920"/>
      <c r="S4747" s="919"/>
    </row>
    <row r="4748" spans="1:19" ht="12.75" customHeight="1" x14ac:dyDescent="0.15">
      <c r="A4748" s="914">
        <v>4743</v>
      </c>
      <c r="B4748" s="929">
        <f>'EstRev 6-11'!F181</f>
        <v>0</v>
      </c>
      <c r="C4748" s="930">
        <f t="shared" ref="C4748:C4750" si="192">A4748-B4748</f>
        <v>4743</v>
      </c>
      <c r="D4748" s="920"/>
      <c r="E4748" s="893" t="b">
        <f t="shared" ca="1" si="189"/>
        <v>1</v>
      </c>
      <c r="F4748" s="932">
        <f t="array" aca="1" ref="F4748" ca="1">IF(G4748&lt;&gt;"",INDIRECT("'"&amp;G4748&amp;"'!"&amp;H4748),"")</f>
        <v>0</v>
      </c>
      <c r="G4748" s="560" t="s">
        <v>5635</v>
      </c>
      <c r="H4748" s="893" t="s">
        <v>5730</v>
      </c>
      <c r="I4748" s="920"/>
      <c r="J4748" s="920"/>
      <c r="K4748" s="920"/>
      <c r="L4748" s="920"/>
      <c r="M4748" s="920"/>
      <c r="N4748" s="920"/>
      <c r="S4748" s="919"/>
    </row>
    <row r="4749" spans="1:19" ht="12.75" customHeight="1" x14ac:dyDescent="0.15">
      <c r="A4749" s="914">
        <v>4744</v>
      </c>
      <c r="B4749" s="929">
        <f>'EstRev 6-11'!C182</f>
        <v>0</v>
      </c>
      <c r="C4749" s="930">
        <f t="shared" si="192"/>
        <v>4744</v>
      </c>
      <c r="D4749" s="920"/>
      <c r="E4749" s="893" t="b">
        <f t="shared" ca="1" si="189"/>
        <v>1</v>
      </c>
      <c r="F4749" s="932">
        <f t="array" aca="1" ref="F4749" ca="1">IF(G4749&lt;&gt;"",INDIRECT("'"&amp;G4749&amp;"'!"&amp;H4749),"")</f>
        <v>0</v>
      </c>
      <c r="G4749" s="560" t="s">
        <v>5635</v>
      </c>
      <c r="H4749" s="893" t="s">
        <v>5731</v>
      </c>
      <c r="I4749" s="920"/>
      <c r="J4749" s="920"/>
      <c r="K4749" s="920"/>
      <c r="L4749" s="920"/>
      <c r="M4749" s="920"/>
      <c r="N4749" s="920"/>
      <c r="S4749" s="919"/>
    </row>
    <row r="4750" spans="1:19" ht="12.75" customHeight="1" x14ac:dyDescent="0.15">
      <c r="A4750" s="914">
        <v>4745</v>
      </c>
      <c r="B4750" s="929">
        <f>'EstRev 6-11'!D182</f>
        <v>0</v>
      </c>
      <c r="C4750" s="930">
        <f t="shared" si="192"/>
        <v>4745</v>
      </c>
      <c r="D4750" s="920"/>
      <c r="E4750" s="893" t="b">
        <f t="shared" ca="1" si="189"/>
        <v>1</v>
      </c>
      <c r="F4750" s="932">
        <f t="array" aca="1" ref="F4750" ca="1">IF(G4750&lt;&gt;"",INDIRECT("'"&amp;G4750&amp;"'!"&amp;H4750),"")</f>
        <v>0</v>
      </c>
      <c r="G4750" s="560" t="s">
        <v>5635</v>
      </c>
      <c r="H4750" s="893" t="s">
        <v>5732</v>
      </c>
      <c r="I4750" s="920"/>
      <c r="J4750" s="920"/>
      <c r="K4750" s="920"/>
      <c r="L4750" s="920"/>
      <c r="M4750" s="920"/>
      <c r="N4750" s="920"/>
      <c r="S4750" s="919"/>
    </row>
    <row r="4751" spans="1:19" ht="12.75" customHeight="1" x14ac:dyDescent="0.15">
      <c r="A4751" s="935">
        <v>4746</v>
      </c>
      <c r="B4751" s="919"/>
      <c r="C4751" s="920"/>
      <c r="D4751" s="931"/>
      <c r="E4751" s="893" t="b">
        <f t="shared" ca="1" si="189"/>
        <v>1</v>
      </c>
      <c r="F4751" s="893" t="str">
        <f t="array" aca="1" ref="F4751" ca="1">IF(G4751&lt;&gt;"",INDIRECT("'"&amp;G4751&amp;"'!"&amp;H4751),"")</f>
        <v/>
      </c>
      <c r="G4751" s="560"/>
      <c r="H4751" s="893"/>
      <c r="I4751" s="931"/>
      <c r="J4751" s="931"/>
      <c r="K4751" s="931"/>
      <c r="L4751" s="920"/>
      <c r="M4751" s="920"/>
      <c r="N4751" s="920"/>
      <c r="S4751" s="919"/>
    </row>
    <row r="4752" spans="1:19" ht="12.75" customHeight="1" x14ac:dyDescent="0.15">
      <c r="A4752" s="914">
        <v>4747</v>
      </c>
      <c r="B4752" s="929">
        <f>'EstRev 6-11'!F182</f>
        <v>0</v>
      </c>
      <c r="C4752" s="930">
        <f>A4752-B4752</f>
        <v>4747</v>
      </c>
      <c r="D4752" s="931"/>
      <c r="E4752" s="893" t="b">
        <f t="shared" ca="1" si="189"/>
        <v>1</v>
      </c>
      <c r="F4752" s="932">
        <f t="array" aca="1" ref="F4752" ca="1">IF(G4752&lt;&gt;"",INDIRECT("'"&amp;G4752&amp;"'!"&amp;H4752),"")</f>
        <v>0</v>
      </c>
      <c r="G4752" s="560" t="s">
        <v>5635</v>
      </c>
      <c r="H4752" s="893" t="s">
        <v>5733</v>
      </c>
      <c r="I4752" s="931"/>
      <c r="J4752" s="931"/>
      <c r="K4752" s="931"/>
      <c r="L4752" s="920"/>
      <c r="M4752" s="920"/>
      <c r="N4752" s="920"/>
      <c r="S4752" s="919"/>
    </row>
    <row r="4753" spans="1:19" ht="12.75" customHeight="1" x14ac:dyDescent="0.15">
      <c r="A4753" s="935">
        <v>4748</v>
      </c>
      <c r="B4753" s="919"/>
      <c r="C4753" s="920"/>
      <c r="D4753" s="920"/>
      <c r="E4753" s="893" t="b">
        <f t="shared" ca="1" si="189"/>
        <v>1</v>
      </c>
      <c r="F4753" s="893" t="str">
        <f t="array" aca="1" ref="F4753" ca="1">IF(G4753&lt;&gt;"",INDIRECT("'"&amp;G4753&amp;"'!"&amp;H4753),"")</f>
        <v/>
      </c>
      <c r="G4753" s="560"/>
      <c r="H4753" s="893"/>
      <c r="I4753" s="920"/>
      <c r="J4753" s="920"/>
      <c r="K4753" s="920"/>
      <c r="L4753" s="920"/>
      <c r="M4753" s="920"/>
      <c r="N4753" s="920"/>
      <c r="S4753" s="919"/>
    </row>
    <row r="4754" spans="1:19" ht="12.75" customHeight="1" x14ac:dyDescent="0.15">
      <c r="A4754" s="914">
        <v>4749</v>
      </c>
      <c r="B4754" s="929">
        <f>'EstRev 6-11'!G181</f>
        <v>0</v>
      </c>
      <c r="C4754" s="930">
        <f t="shared" ref="C4754:C4755" si="193">A4754-B4754</f>
        <v>4749</v>
      </c>
      <c r="D4754" s="920"/>
      <c r="E4754" s="893" t="b">
        <f t="shared" ca="1" si="189"/>
        <v>1</v>
      </c>
      <c r="F4754" s="932">
        <f t="array" aca="1" ref="F4754" ca="1">IF(G4754&lt;&gt;"",INDIRECT("'"&amp;G4754&amp;"'!"&amp;H4754),"")</f>
        <v>0</v>
      </c>
      <c r="G4754" s="560" t="s">
        <v>5635</v>
      </c>
      <c r="H4754" s="893" t="s">
        <v>5734</v>
      </c>
      <c r="I4754" s="920"/>
      <c r="J4754" s="920"/>
      <c r="K4754" s="920"/>
      <c r="L4754" s="920"/>
      <c r="M4754" s="920"/>
      <c r="N4754" s="920"/>
      <c r="S4754" s="919"/>
    </row>
    <row r="4755" spans="1:19" ht="12.75" customHeight="1" x14ac:dyDescent="0.15">
      <c r="A4755" s="914">
        <v>4750</v>
      </c>
      <c r="B4755" s="929">
        <f>'EstRev 6-11'!H181</f>
        <v>0</v>
      </c>
      <c r="C4755" s="930">
        <f t="shared" si="193"/>
        <v>4750</v>
      </c>
      <c r="D4755" s="920"/>
      <c r="E4755" s="893" t="b">
        <f t="shared" ca="1" si="189"/>
        <v>1</v>
      </c>
      <c r="F4755" s="932">
        <f t="array" aca="1" ref="F4755" ca="1">IF(G4755&lt;&gt;"",INDIRECT("'"&amp;G4755&amp;"'!"&amp;H4755),"")</f>
        <v>0</v>
      </c>
      <c r="G4755" s="560" t="s">
        <v>5635</v>
      </c>
      <c r="H4755" s="893" t="s">
        <v>5735</v>
      </c>
      <c r="I4755" s="920"/>
      <c r="J4755" s="920"/>
      <c r="K4755" s="920"/>
      <c r="L4755" s="920"/>
      <c r="M4755" s="920"/>
      <c r="N4755" s="920"/>
      <c r="S4755" s="919"/>
    </row>
    <row r="4756" spans="1:19" ht="12.75" customHeight="1" x14ac:dyDescent="0.15">
      <c r="A4756" s="935">
        <v>4751</v>
      </c>
      <c r="B4756" s="919"/>
      <c r="C4756" s="920"/>
      <c r="D4756" s="931"/>
      <c r="E4756" s="893" t="b">
        <f t="shared" ca="1" si="189"/>
        <v>1</v>
      </c>
      <c r="F4756" s="893" t="str">
        <f t="array" aca="1" ref="F4756" ca="1">IF(G4756&lt;&gt;"",INDIRECT("'"&amp;G4756&amp;"'!"&amp;H4756),"")</f>
        <v/>
      </c>
      <c r="G4756" s="560"/>
      <c r="H4756" s="893"/>
      <c r="I4756" s="931"/>
      <c r="J4756" s="931"/>
      <c r="K4756" s="931"/>
      <c r="L4756" s="920"/>
      <c r="M4756" s="920"/>
      <c r="N4756" s="920"/>
      <c r="S4756" s="919"/>
    </row>
    <row r="4757" spans="1:19" ht="12.75" customHeight="1" x14ac:dyDescent="0.15">
      <c r="A4757" s="914">
        <v>4752</v>
      </c>
      <c r="B4757" s="929">
        <f>'EstRev 6-11'!G182</f>
        <v>0</v>
      </c>
      <c r="C4757" s="930">
        <f t="shared" ref="C4757:C4758" si="194">A4757-B4757</f>
        <v>4752</v>
      </c>
      <c r="D4757" s="920"/>
      <c r="E4757" s="893" t="b">
        <f t="shared" ca="1" si="189"/>
        <v>1</v>
      </c>
      <c r="F4757" s="932">
        <f t="array" aca="1" ref="F4757" ca="1">IF(G4757&lt;&gt;"",INDIRECT("'"&amp;G4757&amp;"'!"&amp;H4757),"")</f>
        <v>0</v>
      </c>
      <c r="G4757" s="560" t="s">
        <v>5635</v>
      </c>
      <c r="H4757" s="893" t="s">
        <v>5736</v>
      </c>
      <c r="I4757" s="920"/>
      <c r="J4757" s="920"/>
      <c r="K4757" s="920"/>
      <c r="L4757" s="920"/>
      <c r="M4757" s="920"/>
      <c r="N4757" s="920"/>
      <c r="S4757" s="919"/>
    </row>
    <row r="4758" spans="1:19" ht="12.75" customHeight="1" x14ac:dyDescent="0.15">
      <c r="A4758" s="914">
        <v>4753</v>
      </c>
      <c r="B4758" s="929">
        <f>'EstRev 6-11'!H182</f>
        <v>0</v>
      </c>
      <c r="C4758" s="930">
        <f t="shared" si="194"/>
        <v>4753</v>
      </c>
      <c r="D4758" s="920"/>
      <c r="E4758" s="893" t="b">
        <f t="shared" ca="1" si="189"/>
        <v>1</v>
      </c>
      <c r="F4758" s="932">
        <f t="array" aca="1" ref="F4758" ca="1">IF(G4758&lt;&gt;"",INDIRECT("'"&amp;G4758&amp;"'!"&amp;H4758),"")</f>
        <v>0</v>
      </c>
      <c r="G4758" s="560" t="s">
        <v>5635</v>
      </c>
      <c r="H4758" s="893" t="s">
        <v>5737</v>
      </c>
      <c r="I4758" s="920"/>
      <c r="J4758" s="920"/>
      <c r="K4758" s="920"/>
      <c r="L4758" s="920"/>
      <c r="M4758" s="920"/>
      <c r="N4758" s="920"/>
      <c r="S4758" s="919"/>
    </row>
    <row r="4759" spans="1:19" ht="12.75" customHeight="1" x14ac:dyDescent="0.15">
      <c r="A4759" s="935">
        <v>4754</v>
      </c>
      <c r="B4759" s="919"/>
      <c r="C4759" s="920"/>
      <c r="D4759" s="931"/>
      <c r="E4759" s="893" t="b">
        <f t="shared" ca="1" si="189"/>
        <v>1</v>
      </c>
      <c r="F4759" s="893" t="str">
        <f t="array" aca="1" ref="F4759" ca="1">IF(G4759&lt;&gt;"",INDIRECT("'"&amp;G4759&amp;"'!"&amp;H4759),"")</f>
        <v/>
      </c>
      <c r="G4759" s="560"/>
      <c r="H4759" s="893"/>
      <c r="I4759" s="931"/>
      <c r="J4759" s="931"/>
      <c r="K4759" s="931"/>
      <c r="L4759" s="920"/>
      <c r="M4759" s="920"/>
      <c r="N4759" s="920"/>
      <c r="S4759" s="919"/>
    </row>
    <row r="4760" spans="1:19" ht="12.75" customHeight="1" x14ac:dyDescent="0.15">
      <c r="A4760" s="914">
        <v>4755</v>
      </c>
      <c r="B4760" s="929">
        <f>'EstRev 6-11'!K182</f>
        <v>0</v>
      </c>
      <c r="C4760" s="930">
        <f>A4760-B4760</f>
        <v>4755</v>
      </c>
      <c r="D4760" s="920"/>
      <c r="E4760" s="893" t="b">
        <f t="shared" ca="1" si="189"/>
        <v>1</v>
      </c>
      <c r="F4760" s="932">
        <f t="array" aca="1" ref="F4760" ca="1">IF(G4760&lt;&gt;"",INDIRECT("'"&amp;G4760&amp;"'!"&amp;H4760),"")</f>
        <v>0</v>
      </c>
      <c r="G4760" s="560" t="s">
        <v>5635</v>
      </c>
      <c r="H4760" s="893" t="s">
        <v>5738</v>
      </c>
      <c r="I4760" s="920"/>
      <c r="J4760" s="920"/>
      <c r="K4760" s="920"/>
      <c r="L4760" s="920"/>
      <c r="M4760" s="920"/>
      <c r="N4760" s="920"/>
      <c r="S4760" s="919"/>
    </row>
    <row r="4761" spans="1:19" ht="12.75" customHeight="1" x14ac:dyDescent="0.15">
      <c r="A4761" s="935">
        <v>4756</v>
      </c>
      <c r="B4761" s="919"/>
      <c r="C4761" s="920"/>
      <c r="D4761" s="931"/>
      <c r="E4761" s="893" t="b">
        <f t="shared" ca="1" si="189"/>
        <v>1</v>
      </c>
      <c r="F4761" s="893" t="str">
        <f t="array" aca="1" ref="F4761" ca="1">IF(G4761&lt;&gt;"",INDIRECT("'"&amp;G4761&amp;"'!"&amp;H4761),"")</f>
        <v/>
      </c>
      <c r="G4761" s="560"/>
      <c r="H4761" s="893"/>
      <c r="I4761" s="931"/>
      <c r="J4761" s="931"/>
      <c r="K4761" s="931"/>
      <c r="L4761" s="920"/>
      <c r="M4761" s="920"/>
      <c r="N4761" s="920"/>
      <c r="S4761" s="919"/>
    </row>
    <row r="4762" spans="1:19" ht="12.75" customHeight="1" x14ac:dyDescent="0.15">
      <c r="A4762" s="935">
        <v>4757</v>
      </c>
      <c r="B4762" s="919"/>
      <c r="C4762" s="920"/>
      <c r="D4762" s="931"/>
      <c r="E4762" s="893" t="b">
        <f t="shared" ca="1" si="189"/>
        <v>1</v>
      </c>
      <c r="F4762" s="893" t="str">
        <f t="array" aca="1" ref="F4762" ca="1">IF(G4762&lt;&gt;"",INDIRECT("'"&amp;G4762&amp;"'!"&amp;H4762),"")</f>
        <v/>
      </c>
      <c r="G4762" s="560"/>
      <c r="H4762" s="893"/>
      <c r="I4762" s="931"/>
      <c r="J4762" s="931"/>
      <c r="K4762" s="931"/>
      <c r="L4762" s="920"/>
      <c r="M4762" s="920"/>
      <c r="N4762" s="920"/>
      <c r="S4762" s="919"/>
    </row>
    <row r="4763" spans="1:19" ht="12.75" customHeight="1" x14ac:dyDescent="0.15">
      <c r="A4763" s="935">
        <v>4758</v>
      </c>
      <c r="B4763" s="919"/>
      <c r="C4763" s="920"/>
      <c r="D4763" s="931"/>
      <c r="E4763" s="893" t="b">
        <f t="shared" ca="1" si="189"/>
        <v>1</v>
      </c>
      <c r="F4763" s="893" t="str">
        <f t="array" aca="1" ref="F4763" ca="1">IF(G4763&lt;&gt;"",INDIRECT("'"&amp;G4763&amp;"'!"&amp;H4763),"")</f>
        <v/>
      </c>
      <c r="G4763" s="560"/>
      <c r="H4763" s="893"/>
      <c r="I4763" s="931"/>
      <c r="J4763" s="931"/>
      <c r="K4763" s="931"/>
      <c r="L4763" s="920"/>
      <c r="M4763" s="920"/>
      <c r="N4763" s="920"/>
      <c r="S4763" s="919"/>
    </row>
    <row r="4764" spans="1:19" ht="12.75" customHeight="1" x14ac:dyDescent="0.15">
      <c r="A4764" s="935">
        <v>4759</v>
      </c>
      <c r="B4764" s="919"/>
      <c r="C4764" s="920"/>
      <c r="D4764" s="931"/>
      <c r="E4764" s="893" t="b">
        <f t="shared" ca="1" si="189"/>
        <v>1</v>
      </c>
      <c r="F4764" s="893" t="str">
        <f t="array" aca="1" ref="F4764" ca="1">IF(G4764&lt;&gt;"",INDIRECT("'"&amp;G4764&amp;"'!"&amp;H4764),"")</f>
        <v/>
      </c>
      <c r="G4764" s="560"/>
      <c r="H4764" s="893"/>
      <c r="I4764" s="931"/>
      <c r="J4764" s="931"/>
      <c r="K4764" s="931"/>
      <c r="L4764" s="920"/>
      <c r="M4764" s="920"/>
      <c r="N4764" s="920"/>
      <c r="S4764" s="919"/>
    </row>
    <row r="4765" spans="1:19" ht="12.75" customHeight="1" x14ac:dyDescent="0.15">
      <c r="A4765" s="935">
        <v>4760</v>
      </c>
      <c r="B4765" s="919"/>
      <c r="C4765" s="920"/>
      <c r="D4765" s="931"/>
      <c r="E4765" s="893" t="b">
        <f t="shared" ca="1" si="189"/>
        <v>1</v>
      </c>
      <c r="F4765" s="893" t="str">
        <f t="array" aca="1" ref="F4765" ca="1">IF(G4765&lt;&gt;"",INDIRECT("'"&amp;G4765&amp;"'!"&amp;H4765),"")</f>
        <v/>
      </c>
      <c r="G4765" s="560"/>
      <c r="H4765" s="893"/>
      <c r="I4765" s="931"/>
      <c r="J4765" s="931"/>
      <c r="K4765" s="931"/>
      <c r="L4765" s="920"/>
      <c r="M4765" s="920"/>
      <c r="N4765" s="920"/>
      <c r="S4765" s="919"/>
    </row>
    <row r="4766" spans="1:19" ht="12.75" customHeight="1" x14ac:dyDescent="0.15">
      <c r="A4766" s="935">
        <v>4761</v>
      </c>
      <c r="B4766" s="919"/>
      <c r="C4766" s="920"/>
      <c r="D4766" s="931"/>
      <c r="E4766" s="893" t="b">
        <f t="shared" ca="1" si="189"/>
        <v>1</v>
      </c>
      <c r="F4766" s="893" t="str">
        <f t="array" aca="1" ref="F4766" ca="1">IF(G4766&lt;&gt;"",INDIRECT("'"&amp;G4766&amp;"'!"&amp;H4766),"")</f>
        <v/>
      </c>
      <c r="G4766" s="560"/>
      <c r="H4766" s="893"/>
      <c r="I4766" s="931"/>
      <c r="J4766" s="931"/>
      <c r="K4766" s="931"/>
      <c r="L4766" s="920"/>
      <c r="M4766" s="920"/>
      <c r="N4766" s="920"/>
      <c r="S4766" s="919"/>
    </row>
    <row r="4767" spans="1:19" ht="12.75" customHeight="1" x14ac:dyDescent="0.15">
      <c r="A4767" s="935">
        <v>4762</v>
      </c>
      <c r="B4767" s="919"/>
      <c r="C4767" s="920"/>
      <c r="D4767" s="931"/>
      <c r="E4767" s="893" t="b">
        <f t="shared" ca="1" si="189"/>
        <v>1</v>
      </c>
      <c r="F4767" s="893" t="str">
        <f t="array" aca="1" ref="F4767" ca="1">IF(G4767&lt;&gt;"",INDIRECT("'"&amp;G4767&amp;"'!"&amp;H4767),"")</f>
        <v/>
      </c>
      <c r="G4767" s="560"/>
      <c r="H4767" s="893"/>
      <c r="I4767" s="931"/>
      <c r="J4767" s="931"/>
      <c r="K4767" s="931"/>
      <c r="L4767" s="920"/>
      <c r="M4767" s="920"/>
      <c r="N4767" s="920"/>
      <c r="S4767" s="919"/>
    </row>
    <row r="4768" spans="1:19" ht="12.75" customHeight="1" x14ac:dyDescent="0.15">
      <c r="A4768" s="935">
        <v>4763</v>
      </c>
      <c r="B4768" s="919"/>
      <c r="C4768" s="920"/>
      <c r="D4768" s="931"/>
      <c r="E4768" s="893" t="b">
        <f t="shared" ca="1" si="189"/>
        <v>1</v>
      </c>
      <c r="F4768" s="893" t="str">
        <f t="array" aca="1" ref="F4768" ca="1">IF(G4768&lt;&gt;"",INDIRECT("'"&amp;G4768&amp;"'!"&amp;H4768),"")</f>
        <v/>
      </c>
      <c r="G4768" s="560"/>
      <c r="H4768" s="893"/>
      <c r="I4768" s="931"/>
      <c r="J4768" s="931"/>
      <c r="K4768" s="931"/>
      <c r="L4768" s="920"/>
      <c r="M4768" s="920"/>
      <c r="N4768" s="920"/>
      <c r="S4768" s="919"/>
    </row>
    <row r="4769" spans="1:19" ht="12.75" customHeight="1" x14ac:dyDescent="0.15">
      <c r="A4769" s="935">
        <v>4764</v>
      </c>
      <c r="B4769" s="919"/>
      <c r="C4769" s="920"/>
      <c r="D4769" s="931"/>
      <c r="E4769" s="893" t="b">
        <f t="shared" ca="1" si="189"/>
        <v>1</v>
      </c>
      <c r="F4769" s="893" t="str">
        <f t="array" aca="1" ref="F4769" ca="1">IF(G4769&lt;&gt;"",INDIRECT("'"&amp;G4769&amp;"'!"&amp;H4769),"")</f>
        <v/>
      </c>
      <c r="G4769" s="560"/>
      <c r="H4769" s="893"/>
      <c r="I4769" s="931"/>
      <c r="J4769" s="931"/>
      <c r="K4769" s="931"/>
      <c r="L4769" s="920"/>
      <c r="M4769" s="920"/>
      <c r="N4769" s="920"/>
      <c r="S4769" s="919"/>
    </row>
    <row r="4770" spans="1:19" ht="12.75" customHeight="1" x14ac:dyDescent="0.15">
      <c r="A4770" s="935">
        <v>4765</v>
      </c>
      <c r="B4770" s="919"/>
      <c r="C4770" s="920"/>
      <c r="D4770" s="931"/>
      <c r="E4770" s="893" t="b">
        <f t="shared" ca="1" si="189"/>
        <v>1</v>
      </c>
      <c r="F4770" s="893" t="str">
        <f t="array" aca="1" ref="F4770" ca="1">IF(G4770&lt;&gt;"",INDIRECT("'"&amp;G4770&amp;"'!"&amp;H4770),"")</f>
        <v/>
      </c>
      <c r="G4770" s="560"/>
      <c r="H4770" s="893"/>
      <c r="I4770" s="931"/>
      <c r="J4770" s="931"/>
      <c r="K4770" s="931"/>
      <c r="L4770" s="920"/>
      <c r="M4770" s="920"/>
      <c r="N4770" s="920"/>
      <c r="S4770" s="919"/>
    </row>
    <row r="4771" spans="1:19" ht="12.75" customHeight="1" x14ac:dyDescent="0.15">
      <c r="A4771" s="935">
        <v>4766</v>
      </c>
      <c r="B4771" s="919"/>
      <c r="C4771" s="920"/>
      <c r="D4771" s="931"/>
      <c r="E4771" s="893" t="b">
        <f t="shared" ca="1" si="189"/>
        <v>1</v>
      </c>
      <c r="F4771" s="893" t="str">
        <f t="array" aca="1" ref="F4771" ca="1">IF(G4771&lt;&gt;"",INDIRECT("'"&amp;G4771&amp;"'!"&amp;H4771),"")</f>
        <v/>
      </c>
      <c r="G4771" s="560"/>
      <c r="H4771" s="893"/>
      <c r="I4771" s="931"/>
      <c r="J4771" s="931"/>
      <c r="K4771" s="931"/>
      <c r="L4771" s="920"/>
      <c r="M4771" s="920"/>
      <c r="N4771" s="920"/>
      <c r="S4771" s="919"/>
    </row>
    <row r="4772" spans="1:19" ht="12.75" customHeight="1" x14ac:dyDescent="0.15">
      <c r="A4772" s="935">
        <v>4767</v>
      </c>
      <c r="B4772" s="919"/>
      <c r="C4772" s="920"/>
      <c r="D4772" s="931"/>
      <c r="E4772" s="893" t="b">
        <f t="shared" ca="1" si="189"/>
        <v>1</v>
      </c>
      <c r="F4772" s="893" t="str">
        <f t="array" aca="1" ref="F4772" ca="1">IF(G4772&lt;&gt;"",INDIRECT("'"&amp;G4772&amp;"'!"&amp;H4772),"")</f>
        <v/>
      </c>
      <c r="G4772" s="560"/>
      <c r="H4772" s="893"/>
      <c r="I4772" s="931"/>
      <c r="J4772" s="931"/>
      <c r="K4772" s="931"/>
      <c r="L4772" s="920"/>
      <c r="M4772" s="920"/>
      <c r="N4772" s="920"/>
      <c r="S4772" s="919"/>
    </row>
    <row r="4773" spans="1:19" ht="12.75" customHeight="1" x14ac:dyDescent="0.15">
      <c r="A4773" s="935">
        <v>4768</v>
      </c>
      <c r="B4773" s="919"/>
      <c r="C4773" s="920"/>
      <c r="D4773" s="931"/>
      <c r="E4773" s="893" t="b">
        <f t="shared" ca="1" si="189"/>
        <v>1</v>
      </c>
      <c r="F4773" s="893" t="str">
        <f t="array" aca="1" ref="F4773" ca="1">IF(G4773&lt;&gt;"",INDIRECT("'"&amp;G4773&amp;"'!"&amp;H4773),"")</f>
        <v/>
      </c>
      <c r="G4773" s="560"/>
      <c r="H4773" s="893"/>
      <c r="I4773" s="931"/>
      <c r="J4773" s="931"/>
      <c r="K4773" s="931"/>
      <c r="L4773" s="920"/>
      <c r="M4773" s="920"/>
      <c r="N4773" s="920"/>
      <c r="S4773" s="919"/>
    </row>
    <row r="4774" spans="1:19" ht="12.75" customHeight="1" x14ac:dyDescent="0.15">
      <c r="A4774" s="935">
        <v>4769</v>
      </c>
      <c r="B4774" s="919"/>
      <c r="C4774" s="920"/>
      <c r="D4774" s="931"/>
      <c r="E4774" s="893" t="b">
        <f t="shared" ca="1" si="189"/>
        <v>1</v>
      </c>
      <c r="F4774" s="893" t="str">
        <f t="array" aca="1" ref="F4774" ca="1">IF(G4774&lt;&gt;"",INDIRECT("'"&amp;G4774&amp;"'!"&amp;H4774),"")</f>
        <v/>
      </c>
      <c r="G4774" s="560"/>
      <c r="H4774" s="893"/>
      <c r="I4774" s="931"/>
      <c r="J4774" s="931"/>
      <c r="K4774" s="931"/>
      <c r="L4774" s="920"/>
      <c r="M4774" s="920"/>
      <c r="N4774" s="920"/>
      <c r="S4774" s="919"/>
    </row>
    <row r="4775" spans="1:19" ht="12.75" customHeight="1" x14ac:dyDescent="0.15">
      <c r="A4775" s="935">
        <v>4770</v>
      </c>
      <c r="B4775" s="919"/>
      <c r="C4775" s="920"/>
      <c r="D4775" s="920" t="s">
        <v>4707</v>
      </c>
      <c r="E4775" s="893" t="b">
        <f t="shared" ca="1" si="189"/>
        <v>1</v>
      </c>
      <c r="F4775" s="893" t="str">
        <f t="array" aca="1" ref="F4775" ca="1">IF(G4775&lt;&gt;"",INDIRECT("'"&amp;G4775&amp;"'!"&amp;H4775),"")</f>
        <v/>
      </c>
      <c r="G4775" s="560"/>
      <c r="H4775" s="893"/>
      <c r="I4775" s="920"/>
      <c r="J4775" s="920"/>
      <c r="K4775" s="920"/>
      <c r="L4775" s="920"/>
      <c r="M4775" s="920"/>
      <c r="N4775" s="920"/>
      <c r="S4775" s="919"/>
    </row>
    <row r="4776" spans="1:19" ht="12.75" customHeight="1" x14ac:dyDescent="0.15">
      <c r="A4776" s="935">
        <v>4771</v>
      </c>
      <c r="B4776" s="919"/>
      <c r="C4776" s="920"/>
      <c r="D4776" s="920" t="s">
        <v>4707</v>
      </c>
      <c r="E4776" s="893" t="b">
        <f t="shared" ca="1" si="189"/>
        <v>1</v>
      </c>
      <c r="F4776" s="893" t="str">
        <f t="array" aca="1" ref="F4776" ca="1">IF(G4776&lt;&gt;"",INDIRECT("'"&amp;G4776&amp;"'!"&amp;H4776),"")</f>
        <v/>
      </c>
      <c r="G4776" s="560"/>
      <c r="H4776" s="893"/>
      <c r="I4776" s="920"/>
      <c r="J4776" s="920"/>
      <c r="K4776" s="920"/>
      <c r="L4776" s="920"/>
      <c r="M4776" s="920"/>
      <c r="N4776" s="920"/>
      <c r="S4776" s="919"/>
    </row>
    <row r="4777" spans="1:19" ht="12.75" customHeight="1" x14ac:dyDescent="0.15">
      <c r="A4777" s="935">
        <v>4772</v>
      </c>
      <c r="B4777" s="919"/>
      <c r="C4777" s="920"/>
      <c r="D4777" s="920" t="s">
        <v>4707</v>
      </c>
      <c r="E4777" s="893" t="b">
        <f t="shared" ca="1" si="189"/>
        <v>1</v>
      </c>
      <c r="F4777" s="893" t="str">
        <f t="array" aca="1" ref="F4777" ca="1">IF(G4777&lt;&gt;"",INDIRECT("'"&amp;G4777&amp;"'!"&amp;H4777),"")</f>
        <v/>
      </c>
      <c r="G4777" s="560"/>
      <c r="H4777" s="893"/>
      <c r="I4777" s="920"/>
      <c r="J4777" s="920"/>
      <c r="K4777" s="920"/>
      <c r="L4777" s="920"/>
      <c r="M4777" s="920"/>
      <c r="N4777" s="920"/>
      <c r="S4777" s="919"/>
    </row>
    <row r="4778" spans="1:19" ht="12.75" customHeight="1" x14ac:dyDescent="0.15">
      <c r="A4778" s="935">
        <v>4773</v>
      </c>
      <c r="B4778" s="919"/>
      <c r="C4778" s="920"/>
      <c r="D4778" s="931"/>
      <c r="E4778" s="893" t="b">
        <f t="shared" ca="1" si="189"/>
        <v>1</v>
      </c>
      <c r="F4778" s="893" t="str">
        <f t="array" aca="1" ref="F4778" ca="1">IF(G4778&lt;&gt;"",INDIRECT("'"&amp;G4778&amp;"'!"&amp;H4778),"")</f>
        <v/>
      </c>
      <c r="G4778" s="560"/>
      <c r="H4778" s="893"/>
      <c r="I4778" s="931"/>
      <c r="J4778" s="931"/>
      <c r="K4778" s="931"/>
      <c r="L4778" s="920"/>
      <c r="M4778" s="920"/>
      <c r="N4778" s="920"/>
      <c r="S4778" s="919"/>
    </row>
    <row r="4779" spans="1:19" ht="12.75" customHeight="1" x14ac:dyDescent="0.15">
      <c r="A4779" s="935">
        <v>4774</v>
      </c>
      <c r="B4779" s="919"/>
      <c r="C4779" s="920"/>
      <c r="D4779" s="931"/>
      <c r="E4779" s="893" t="b">
        <f t="shared" ca="1" si="189"/>
        <v>1</v>
      </c>
      <c r="F4779" s="893" t="str">
        <f t="array" aca="1" ref="F4779" ca="1">IF(G4779&lt;&gt;"",INDIRECT("'"&amp;G4779&amp;"'!"&amp;H4779),"")</f>
        <v/>
      </c>
      <c r="G4779" s="560"/>
      <c r="H4779" s="893"/>
      <c r="I4779" s="931"/>
      <c r="J4779" s="931"/>
      <c r="K4779" s="931"/>
      <c r="L4779" s="920"/>
      <c r="M4779" s="920"/>
      <c r="N4779" s="920"/>
      <c r="S4779" s="919"/>
    </row>
    <row r="4780" spans="1:19" ht="12.75" customHeight="1" x14ac:dyDescent="0.15">
      <c r="A4780" s="935">
        <v>4775</v>
      </c>
      <c r="B4780" s="919"/>
      <c r="C4780" s="920"/>
      <c r="D4780" s="931"/>
      <c r="E4780" s="893" t="b">
        <f t="shared" ca="1" si="189"/>
        <v>1</v>
      </c>
      <c r="F4780" s="893" t="str">
        <f t="array" aca="1" ref="F4780" ca="1">IF(G4780&lt;&gt;"",INDIRECT("'"&amp;G4780&amp;"'!"&amp;H4780),"")</f>
        <v/>
      </c>
      <c r="G4780" s="560"/>
      <c r="H4780" s="893"/>
      <c r="I4780" s="931"/>
      <c r="J4780" s="931"/>
      <c r="K4780" s="931"/>
      <c r="L4780" s="920"/>
      <c r="M4780" s="920"/>
      <c r="N4780" s="920"/>
      <c r="S4780" s="919"/>
    </row>
    <row r="4781" spans="1:19" ht="12.75" customHeight="1" x14ac:dyDescent="0.15">
      <c r="A4781" s="935">
        <v>4776</v>
      </c>
      <c r="B4781" s="919"/>
      <c r="C4781" s="920"/>
      <c r="D4781" s="931"/>
      <c r="E4781" s="893" t="b">
        <f t="shared" ca="1" si="189"/>
        <v>1</v>
      </c>
      <c r="F4781" s="893" t="str">
        <f t="array" aca="1" ref="F4781" ca="1">IF(G4781&lt;&gt;"",INDIRECT("'"&amp;G4781&amp;"'!"&amp;H4781),"")</f>
        <v/>
      </c>
      <c r="G4781" s="560"/>
      <c r="H4781" s="893"/>
      <c r="I4781" s="931"/>
      <c r="J4781" s="931"/>
      <c r="K4781" s="931"/>
      <c r="L4781" s="920"/>
      <c r="M4781" s="920"/>
      <c r="N4781" s="920"/>
      <c r="S4781" s="919"/>
    </row>
    <row r="4782" spans="1:19" ht="12.75" customHeight="1" x14ac:dyDescent="0.15">
      <c r="A4782" s="935">
        <v>4777</v>
      </c>
      <c r="B4782" s="919"/>
      <c r="C4782" s="920"/>
      <c r="D4782" s="931"/>
      <c r="E4782" s="893" t="b">
        <f t="shared" ca="1" si="189"/>
        <v>1</v>
      </c>
      <c r="F4782" s="893" t="str">
        <f t="array" aca="1" ref="F4782" ca="1">IF(G4782&lt;&gt;"",INDIRECT("'"&amp;G4782&amp;"'!"&amp;H4782),"")</f>
        <v/>
      </c>
      <c r="G4782" s="560"/>
      <c r="H4782" s="893"/>
      <c r="I4782" s="931"/>
      <c r="J4782" s="931"/>
      <c r="K4782" s="931"/>
      <c r="L4782" s="920"/>
      <c r="M4782" s="920"/>
      <c r="N4782" s="920"/>
      <c r="S4782" s="919"/>
    </row>
    <row r="4783" spans="1:19" ht="12.75" customHeight="1" x14ac:dyDescent="0.15">
      <c r="A4783" s="935">
        <v>4778</v>
      </c>
      <c r="B4783" s="919"/>
      <c r="C4783" s="920"/>
      <c r="D4783" s="931"/>
      <c r="E4783" s="893" t="b">
        <f t="shared" ca="1" si="189"/>
        <v>1</v>
      </c>
      <c r="F4783" s="893" t="str">
        <f t="array" aca="1" ref="F4783" ca="1">IF(G4783&lt;&gt;"",INDIRECT("'"&amp;G4783&amp;"'!"&amp;H4783),"")</f>
        <v/>
      </c>
      <c r="G4783" s="560"/>
      <c r="H4783" s="893"/>
      <c r="I4783" s="931"/>
      <c r="J4783" s="931"/>
      <c r="K4783" s="931"/>
      <c r="L4783" s="920"/>
      <c r="M4783" s="920"/>
      <c r="N4783" s="920"/>
      <c r="S4783" s="919"/>
    </row>
    <row r="4784" spans="1:19" ht="12.75" customHeight="1" x14ac:dyDescent="0.15">
      <c r="A4784" s="935">
        <v>4779</v>
      </c>
      <c r="B4784" s="919"/>
      <c r="C4784" s="920"/>
      <c r="D4784" s="931"/>
      <c r="E4784" s="893" t="b">
        <f t="shared" ca="1" si="189"/>
        <v>1</v>
      </c>
      <c r="F4784" s="893" t="str">
        <f t="array" aca="1" ref="F4784" ca="1">IF(G4784&lt;&gt;"",INDIRECT("'"&amp;G4784&amp;"'!"&amp;H4784),"")</f>
        <v/>
      </c>
      <c r="G4784" s="560"/>
      <c r="H4784" s="893"/>
      <c r="I4784" s="931"/>
      <c r="J4784" s="931"/>
      <c r="K4784" s="931"/>
      <c r="L4784" s="920"/>
      <c r="M4784" s="920"/>
      <c r="N4784" s="920"/>
      <c r="S4784" s="919"/>
    </row>
    <row r="4785" spans="1:19" ht="12.75" customHeight="1" x14ac:dyDescent="0.15">
      <c r="A4785" s="935">
        <v>4780</v>
      </c>
      <c r="B4785" s="919"/>
      <c r="C4785" s="920"/>
      <c r="D4785" s="931"/>
      <c r="E4785" s="893" t="b">
        <f t="shared" ca="1" si="189"/>
        <v>1</v>
      </c>
      <c r="F4785" s="893" t="str">
        <f t="array" aca="1" ref="F4785" ca="1">IF(G4785&lt;&gt;"",INDIRECT("'"&amp;G4785&amp;"'!"&amp;H4785),"")</f>
        <v/>
      </c>
      <c r="G4785" s="560"/>
      <c r="H4785" s="893"/>
      <c r="I4785" s="931"/>
      <c r="J4785" s="931"/>
      <c r="K4785" s="931"/>
      <c r="L4785" s="920"/>
      <c r="M4785" s="920"/>
      <c r="N4785" s="920"/>
      <c r="S4785" s="919"/>
    </row>
    <row r="4786" spans="1:19" ht="12.75" customHeight="1" x14ac:dyDescent="0.15">
      <c r="A4786" s="935">
        <v>4781</v>
      </c>
      <c r="B4786" s="919"/>
      <c r="C4786" s="920"/>
      <c r="D4786" s="931"/>
      <c r="E4786" s="893" t="b">
        <f t="shared" ca="1" si="189"/>
        <v>1</v>
      </c>
      <c r="F4786" s="893" t="str">
        <f t="array" aca="1" ref="F4786" ca="1">IF(G4786&lt;&gt;"",INDIRECT("'"&amp;G4786&amp;"'!"&amp;H4786),"")</f>
        <v/>
      </c>
      <c r="G4786" s="560"/>
      <c r="H4786" s="893"/>
      <c r="I4786" s="931"/>
      <c r="J4786" s="931"/>
      <c r="K4786" s="931"/>
      <c r="L4786" s="920"/>
      <c r="M4786" s="920"/>
      <c r="N4786" s="920"/>
      <c r="S4786" s="919"/>
    </row>
    <row r="4787" spans="1:19" ht="12.75" customHeight="1" x14ac:dyDescent="0.15">
      <c r="A4787" s="935">
        <v>4782</v>
      </c>
      <c r="B4787" s="919"/>
      <c r="C4787" s="920"/>
      <c r="D4787" s="931"/>
      <c r="E4787" s="893" t="b">
        <f t="shared" ca="1" si="189"/>
        <v>1</v>
      </c>
      <c r="F4787" s="893" t="str">
        <f t="array" aca="1" ref="F4787" ca="1">IF(G4787&lt;&gt;"",INDIRECT("'"&amp;G4787&amp;"'!"&amp;H4787),"")</f>
        <v/>
      </c>
      <c r="G4787" s="560"/>
      <c r="H4787" s="893"/>
      <c r="I4787" s="931"/>
      <c r="J4787" s="931"/>
      <c r="K4787" s="931"/>
      <c r="L4787" s="920"/>
      <c r="M4787" s="920"/>
      <c r="N4787" s="920"/>
      <c r="S4787" s="919"/>
    </row>
    <row r="4788" spans="1:19" ht="12.75" customHeight="1" x14ac:dyDescent="0.15">
      <c r="A4788" s="935">
        <v>4783</v>
      </c>
      <c r="B4788" s="919"/>
      <c r="C4788" s="920"/>
      <c r="D4788" s="931"/>
      <c r="E4788" s="893" t="b">
        <f t="shared" ca="1" si="189"/>
        <v>1</v>
      </c>
      <c r="F4788" s="893" t="str">
        <f t="array" aca="1" ref="F4788" ca="1">IF(G4788&lt;&gt;"",INDIRECT("'"&amp;G4788&amp;"'!"&amp;H4788),"")</f>
        <v/>
      </c>
      <c r="G4788" s="560"/>
      <c r="H4788" s="893"/>
      <c r="I4788" s="931"/>
      <c r="J4788" s="931"/>
      <c r="K4788" s="931"/>
      <c r="L4788" s="920"/>
      <c r="M4788" s="920"/>
      <c r="N4788" s="920"/>
      <c r="S4788" s="919"/>
    </row>
    <row r="4789" spans="1:19" ht="12.75" customHeight="1" x14ac:dyDescent="0.15">
      <c r="A4789" s="935">
        <v>4784</v>
      </c>
      <c r="B4789" s="919"/>
      <c r="C4789" s="920"/>
      <c r="D4789" s="931"/>
      <c r="E4789" s="893" t="b">
        <f t="shared" ca="1" si="189"/>
        <v>1</v>
      </c>
      <c r="F4789" s="893" t="str">
        <f t="array" aca="1" ref="F4789" ca="1">IF(G4789&lt;&gt;"",INDIRECT("'"&amp;G4789&amp;"'!"&amp;H4789),"")</f>
        <v/>
      </c>
      <c r="G4789" s="560"/>
      <c r="H4789" s="893"/>
      <c r="I4789" s="931"/>
      <c r="J4789" s="931"/>
      <c r="K4789" s="931"/>
      <c r="L4789" s="920"/>
      <c r="M4789" s="920"/>
      <c r="N4789" s="920"/>
      <c r="S4789" s="919"/>
    </row>
    <row r="4790" spans="1:19" ht="12.75" customHeight="1" x14ac:dyDescent="0.15">
      <c r="A4790" s="935">
        <v>4785</v>
      </c>
      <c r="B4790" s="919"/>
      <c r="C4790" s="920"/>
      <c r="D4790" s="920" t="s">
        <v>4707</v>
      </c>
      <c r="E4790" s="893" t="b">
        <f t="shared" ca="1" si="189"/>
        <v>1</v>
      </c>
      <c r="F4790" s="893" t="str">
        <f t="array" aca="1" ref="F4790" ca="1">IF(G4790&lt;&gt;"",INDIRECT("'"&amp;G4790&amp;"'!"&amp;H4790),"")</f>
        <v/>
      </c>
      <c r="G4790" s="560"/>
      <c r="H4790" s="893"/>
      <c r="I4790" s="920"/>
      <c r="J4790" s="920"/>
      <c r="K4790" s="920"/>
      <c r="L4790" s="920"/>
      <c r="M4790" s="920"/>
      <c r="N4790" s="920"/>
      <c r="S4790" s="919"/>
    </row>
    <row r="4791" spans="1:19" ht="12.75" customHeight="1" x14ac:dyDescent="0.15">
      <c r="A4791" s="935">
        <v>4786</v>
      </c>
      <c r="B4791" s="919"/>
      <c r="C4791" s="920"/>
      <c r="D4791" s="920" t="s">
        <v>4707</v>
      </c>
      <c r="E4791" s="893" t="b">
        <f t="shared" ca="1" si="189"/>
        <v>1</v>
      </c>
      <c r="F4791" s="893" t="str">
        <f t="array" aca="1" ref="F4791" ca="1">IF(G4791&lt;&gt;"",INDIRECT("'"&amp;G4791&amp;"'!"&amp;H4791),"")</f>
        <v/>
      </c>
      <c r="G4791" s="560"/>
      <c r="H4791" s="893"/>
      <c r="I4791" s="920"/>
      <c r="J4791" s="920"/>
      <c r="K4791" s="920"/>
      <c r="L4791" s="920"/>
      <c r="M4791" s="920"/>
      <c r="N4791" s="920"/>
      <c r="S4791" s="919"/>
    </row>
    <row r="4792" spans="1:19" ht="12.75" customHeight="1" x14ac:dyDescent="0.15">
      <c r="A4792" s="935">
        <v>4787</v>
      </c>
      <c r="B4792" s="919"/>
      <c r="C4792" s="920"/>
      <c r="D4792" s="920" t="s">
        <v>4707</v>
      </c>
      <c r="E4792" s="893" t="b">
        <f t="shared" ca="1" si="189"/>
        <v>1</v>
      </c>
      <c r="F4792" s="893" t="str">
        <f t="array" aca="1" ref="F4792" ca="1">IF(G4792&lt;&gt;"",INDIRECT("'"&amp;G4792&amp;"'!"&amp;H4792),"")</f>
        <v/>
      </c>
      <c r="G4792" s="560"/>
      <c r="H4792" s="893"/>
      <c r="I4792" s="920"/>
      <c r="J4792" s="920"/>
      <c r="K4792" s="920"/>
      <c r="L4792" s="920"/>
      <c r="M4792" s="920"/>
      <c r="N4792" s="920"/>
      <c r="S4792" s="919"/>
    </row>
    <row r="4793" spans="1:19" ht="12.75" customHeight="1" x14ac:dyDescent="0.15">
      <c r="A4793" s="935">
        <v>4788</v>
      </c>
      <c r="B4793" s="919"/>
      <c r="C4793" s="920"/>
      <c r="D4793" s="931"/>
      <c r="E4793" s="893" t="b">
        <f t="shared" ca="1" si="189"/>
        <v>1</v>
      </c>
      <c r="F4793" s="893" t="str">
        <f t="array" aca="1" ref="F4793" ca="1">IF(G4793&lt;&gt;"",INDIRECT("'"&amp;G4793&amp;"'!"&amp;H4793),"")</f>
        <v/>
      </c>
      <c r="G4793" s="560"/>
      <c r="H4793" s="893"/>
      <c r="I4793" s="931"/>
      <c r="J4793" s="931"/>
      <c r="K4793" s="931"/>
      <c r="L4793" s="920"/>
      <c r="M4793" s="920"/>
      <c r="N4793" s="920"/>
      <c r="S4793" s="919"/>
    </row>
    <row r="4794" spans="1:19" ht="12.75" customHeight="1" x14ac:dyDescent="0.15">
      <c r="A4794" s="935">
        <v>4789</v>
      </c>
      <c r="B4794" s="919"/>
      <c r="C4794" s="920"/>
      <c r="D4794" s="931"/>
      <c r="E4794" s="893" t="b">
        <f t="shared" ca="1" si="189"/>
        <v>1</v>
      </c>
      <c r="F4794" s="893" t="str">
        <f t="array" aca="1" ref="F4794" ca="1">IF(G4794&lt;&gt;"",INDIRECT("'"&amp;G4794&amp;"'!"&amp;H4794),"")</f>
        <v/>
      </c>
      <c r="G4794" s="560"/>
      <c r="H4794" s="893"/>
      <c r="I4794" s="931"/>
      <c r="J4794" s="931"/>
      <c r="K4794" s="931"/>
      <c r="L4794" s="920"/>
      <c r="M4794" s="920"/>
      <c r="N4794" s="920"/>
      <c r="S4794" s="919"/>
    </row>
    <row r="4795" spans="1:19" ht="12.75" customHeight="1" x14ac:dyDescent="0.15">
      <c r="A4795" s="935">
        <v>4790</v>
      </c>
      <c r="B4795" s="919"/>
      <c r="C4795" s="920"/>
      <c r="D4795" s="931"/>
      <c r="E4795" s="893" t="b">
        <f t="shared" ca="1" si="189"/>
        <v>1</v>
      </c>
      <c r="F4795" s="893" t="str">
        <f t="array" aca="1" ref="F4795" ca="1">IF(G4795&lt;&gt;"",INDIRECT("'"&amp;G4795&amp;"'!"&amp;H4795),"")</f>
        <v/>
      </c>
      <c r="G4795" s="560"/>
      <c r="H4795" s="893"/>
      <c r="I4795" s="931"/>
      <c r="J4795" s="931"/>
      <c r="K4795" s="931"/>
      <c r="L4795" s="920"/>
      <c r="M4795" s="920"/>
      <c r="N4795" s="920"/>
      <c r="S4795" s="919"/>
    </row>
    <row r="4796" spans="1:19" ht="12.75" customHeight="1" x14ac:dyDescent="0.15">
      <c r="A4796" s="914">
        <v>4791</v>
      </c>
      <c r="B4796" s="929">
        <f>'EstRev 6-11'!C269</f>
        <v>0</v>
      </c>
      <c r="C4796" s="930">
        <f t="shared" ref="C4796:C4797" si="195">A4796-B4796</f>
        <v>4791</v>
      </c>
      <c r="D4796" s="920"/>
      <c r="E4796" s="893" t="b">
        <f t="shared" ca="1" si="189"/>
        <v>1</v>
      </c>
      <c r="F4796" s="932">
        <f t="array" aca="1" ref="F4796" ca="1">IF(G4796&lt;&gt;"",INDIRECT("'"&amp;G4796&amp;"'!"&amp;H4796),"")</f>
        <v>0</v>
      </c>
      <c r="G4796" s="560" t="s">
        <v>5635</v>
      </c>
      <c r="H4796" s="893" t="s">
        <v>5739</v>
      </c>
      <c r="I4796" s="920"/>
      <c r="J4796" s="920"/>
      <c r="K4796" s="920"/>
      <c r="L4796" s="920"/>
      <c r="M4796" s="920"/>
      <c r="N4796" s="920"/>
      <c r="S4796" s="919"/>
    </row>
    <row r="4797" spans="1:19" ht="12.75" customHeight="1" x14ac:dyDescent="0.15">
      <c r="A4797" s="914">
        <v>4792</v>
      </c>
      <c r="B4797" s="929">
        <f>'EstRev 6-11'!D269</f>
        <v>0</v>
      </c>
      <c r="C4797" s="930">
        <f t="shared" si="195"/>
        <v>4792</v>
      </c>
      <c r="D4797" s="920"/>
      <c r="E4797" s="893" t="b">
        <f t="shared" ca="1" si="189"/>
        <v>1</v>
      </c>
      <c r="F4797" s="932">
        <f t="array" aca="1" ref="F4797" ca="1">IF(G4797&lt;&gt;"",INDIRECT("'"&amp;G4797&amp;"'!"&amp;H4797),"")</f>
        <v>0</v>
      </c>
      <c r="G4797" s="560" t="s">
        <v>5635</v>
      </c>
      <c r="H4797" s="893" t="s">
        <v>5245</v>
      </c>
      <c r="I4797" s="920"/>
      <c r="J4797" s="920"/>
      <c r="K4797" s="920"/>
      <c r="L4797" s="920"/>
      <c r="M4797" s="920"/>
      <c r="N4797" s="920"/>
      <c r="S4797" s="919"/>
    </row>
    <row r="4798" spans="1:19" ht="12.75" customHeight="1" x14ac:dyDescent="0.15">
      <c r="A4798" s="935">
        <v>4793</v>
      </c>
      <c r="B4798" s="919"/>
      <c r="C4798" s="920"/>
      <c r="D4798" s="931"/>
      <c r="E4798" s="893" t="b">
        <f t="shared" ca="1" si="189"/>
        <v>1</v>
      </c>
      <c r="F4798" s="893" t="str">
        <f t="array" aca="1" ref="F4798" ca="1">IF(G4798&lt;&gt;"",INDIRECT("'"&amp;G4798&amp;"'!"&amp;H4798),"")</f>
        <v/>
      </c>
      <c r="G4798" s="560"/>
      <c r="H4798" s="893"/>
      <c r="I4798" s="931"/>
      <c r="J4798" s="931"/>
      <c r="K4798" s="931"/>
      <c r="L4798" s="920"/>
      <c r="M4798" s="920"/>
      <c r="N4798" s="920"/>
      <c r="S4798" s="919"/>
    </row>
    <row r="4799" spans="1:19" ht="12.75" customHeight="1" x14ac:dyDescent="0.15">
      <c r="A4799" s="914">
        <v>4794</v>
      </c>
      <c r="B4799" s="929">
        <f>'EstRev 6-11'!F269</f>
        <v>0</v>
      </c>
      <c r="C4799" s="930">
        <f>A4799-B4799</f>
        <v>4794</v>
      </c>
      <c r="D4799" s="920"/>
      <c r="E4799" s="893" t="b">
        <f t="shared" ca="1" si="189"/>
        <v>1</v>
      </c>
      <c r="F4799" s="932">
        <f t="array" aca="1" ref="F4799" ca="1">IF(G4799&lt;&gt;"",INDIRECT("'"&amp;G4799&amp;"'!"&amp;H4799),"")</f>
        <v>0</v>
      </c>
      <c r="G4799" s="560" t="s">
        <v>5635</v>
      </c>
      <c r="H4799" s="893" t="s">
        <v>5740</v>
      </c>
      <c r="I4799" s="920"/>
      <c r="J4799" s="920"/>
      <c r="K4799" s="920"/>
      <c r="L4799" s="920"/>
      <c r="M4799" s="920"/>
      <c r="N4799" s="920"/>
      <c r="S4799" s="919"/>
    </row>
    <row r="4800" spans="1:19" ht="12.75" customHeight="1" x14ac:dyDescent="0.15">
      <c r="A4800" s="935">
        <v>4795</v>
      </c>
      <c r="B4800" s="919"/>
      <c r="C4800" s="920"/>
      <c r="D4800" s="931"/>
      <c r="E4800" s="893" t="b">
        <f t="shared" ca="1" si="189"/>
        <v>1</v>
      </c>
      <c r="F4800" s="893" t="str">
        <f t="array" aca="1" ref="F4800" ca="1">IF(G4800&lt;&gt;"",INDIRECT("'"&amp;G4800&amp;"'!"&amp;H4800),"")</f>
        <v/>
      </c>
      <c r="G4800" s="560"/>
      <c r="H4800" s="893"/>
      <c r="I4800" s="931"/>
      <c r="J4800" s="931"/>
      <c r="K4800" s="931"/>
      <c r="L4800" s="920"/>
      <c r="M4800" s="920"/>
      <c r="N4800" s="920"/>
      <c r="S4800" s="919"/>
    </row>
    <row r="4801" spans="1:19" ht="12.75" customHeight="1" x14ac:dyDescent="0.15">
      <c r="A4801" s="935">
        <v>4796</v>
      </c>
      <c r="B4801" s="919"/>
      <c r="C4801" s="920"/>
      <c r="D4801" s="920" t="s">
        <v>4707</v>
      </c>
      <c r="E4801" s="893" t="b">
        <f t="shared" ca="1" si="189"/>
        <v>1</v>
      </c>
      <c r="F4801" s="893" t="str">
        <f t="array" aca="1" ref="F4801" ca="1">IF(G4801&lt;&gt;"",INDIRECT("'"&amp;G4801&amp;"'!"&amp;H4801),"")</f>
        <v/>
      </c>
      <c r="G4801" s="560"/>
      <c r="H4801" s="893"/>
      <c r="I4801" s="920"/>
      <c r="J4801" s="920"/>
      <c r="K4801" s="920"/>
      <c r="L4801" s="920"/>
      <c r="M4801" s="920"/>
      <c r="N4801" s="920"/>
      <c r="S4801" s="919"/>
    </row>
    <row r="4802" spans="1:19" ht="12.75" customHeight="1" x14ac:dyDescent="0.15">
      <c r="A4802" s="935">
        <v>4797</v>
      </c>
      <c r="B4802" s="919"/>
      <c r="C4802" s="920"/>
      <c r="D4802" s="931"/>
      <c r="E4802" s="893" t="b">
        <f t="shared" ca="1" si="189"/>
        <v>1</v>
      </c>
      <c r="F4802" s="893" t="str">
        <f t="array" aca="1" ref="F4802" ca="1">IF(G4802&lt;&gt;"",INDIRECT("'"&amp;G4802&amp;"'!"&amp;H4802),"")</f>
        <v/>
      </c>
      <c r="G4802" s="560"/>
      <c r="H4802" s="893"/>
      <c r="I4802" s="931"/>
      <c r="J4802" s="931"/>
      <c r="K4802" s="931"/>
      <c r="L4802" s="920"/>
      <c r="M4802" s="920"/>
      <c r="N4802" s="920"/>
      <c r="S4802" s="919"/>
    </row>
    <row r="4803" spans="1:19" ht="12.75" customHeight="1" x14ac:dyDescent="0.15">
      <c r="A4803" s="935">
        <v>4798</v>
      </c>
      <c r="B4803" s="919"/>
      <c r="C4803" s="920"/>
      <c r="D4803" s="931"/>
      <c r="E4803" s="893" t="b">
        <f t="shared" ca="1" si="189"/>
        <v>1</v>
      </c>
      <c r="F4803" s="893" t="str">
        <f t="array" aca="1" ref="F4803" ca="1">IF(G4803&lt;&gt;"",INDIRECT("'"&amp;G4803&amp;"'!"&amp;H4803),"")</f>
        <v/>
      </c>
      <c r="G4803" s="560"/>
      <c r="H4803" s="893"/>
      <c r="I4803" s="931"/>
      <c r="J4803" s="931"/>
      <c r="K4803" s="931"/>
      <c r="L4803" s="920"/>
      <c r="M4803" s="920"/>
      <c r="N4803" s="920"/>
      <c r="S4803" s="919"/>
    </row>
    <row r="4804" spans="1:19" ht="12.75" customHeight="1" x14ac:dyDescent="0.15">
      <c r="A4804" s="935">
        <v>4799</v>
      </c>
      <c r="B4804" s="919"/>
      <c r="C4804" s="920"/>
      <c r="D4804" s="931"/>
      <c r="E4804" s="893" t="b">
        <f t="shared" ca="1" si="189"/>
        <v>1</v>
      </c>
      <c r="F4804" s="893" t="str">
        <f t="array" aca="1" ref="F4804" ca="1">IF(G4804&lt;&gt;"",INDIRECT("'"&amp;G4804&amp;"'!"&amp;H4804),"")</f>
        <v/>
      </c>
      <c r="G4804" s="560"/>
      <c r="H4804" s="893"/>
      <c r="I4804" s="931"/>
      <c r="J4804" s="931"/>
      <c r="K4804" s="931"/>
      <c r="L4804" s="920"/>
      <c r="M4804" s="920"/>
      <c r="N4804" s="920"/>
      <c r="S4804" s="919"/>
    </row>
    <row r="4805" spans="1:19" ht="12.75" customHeight="1" x14ac:dyDescent="0.15">
      <c r="A4805" s="935">
        <v>4800</v>
      </c>
      <c r="B4805" s="919"/>
      <c r="C4805" s="920"/>
      <c r="D4805" s="931"/>
      <c r="E4805" s="893" t="b">
        <f t="shared" ca="1" si="189"/>
        <v>1</v>
      </c>
      <c r="F4805" s="893" t="str">
        <f t="array" aca="1" ref="F4805" ca="1">IF(G4805&lt;&gt;"",INDIRECT("'"&amp;G4805&amp;"'!"&amp;H4805),"")</f>
        <v/>
      </c>
      <c r="G4805" s="560"/>
      <c r="H4805" s="893"/>
      <c r="I4805" s="931"/>
      <c r="J4805" s="931"/>
      <c r="K4805" s="931"/>
      <c r="L4805" s="920"/>
      <c r="M4805" s="920"/>
      <c r="N4805" s="920"/>
      <c r="S4805" s="919"/>
    </row>
    <row r="4806" spans="1:19" ht="12.75" customHeight="1" x14ac:dyDescent="0.15">
      <c r="A4806" s="935">
        <v>4801</v>
      </c>
      <c r="B4806" s="919"/>
      <c r="C4806" s="920"/>
      <c r="D4806" s="920" t="s">
        <v>4732</v>
      </c>
      <c r="E4806" s="893" t="b">
        <f t="shared" ca="1" si="189"/>
        <v>1</v>
      </c>
      <c r="F4806" s="893" t="str">
        <f t="array" aca="1" ref="F4806" ca="1">IF(G4806&lt;&gt;"",INDIRECT("'"&amp;G4806&amp;"'!"&amp;H4806),"")</f>
        <v/>
      </c>
      <c r="G4806" s="560"/>
      <c r="H4806" s="893"/>
      <c r="I4806" s="920"/>
      <c r="J4806" s="920"/>
      <c r="K4806" s="920"/>
      <c r="L4806" s="920"/>
      <c r="M4806" s="920"/>
      <c r="N4806" s="920"/>
      <c r="S4806" s="919"/>
    </row>
    <row r="4807" spans="1:19" ht="12.75" customHeight="1" x14ac:dyDescent="0.15">
      <c r="A4807" s="935">
        <v>4802</v>
      </c>
      <c r="B4807" s="919"/>
      <c r="C4807" s="920"/>
      <c r="D4807" s="931"/>
      <c r="E4807" s="893" t="b">
        <f t="shared" ca="1" si="189"/>
        <v>1</v>
      </c>
      <c r="F4807" s="893" t="str">
        <f t="array" aca="1" ref="F4807" ca="1">IF(G4807&lt;&gt;"",INDIRECT("'"&amp;G4807&amp;"'!"&amp;H4807),"")</f>
        <v/>
      </c>
      <c r="G4807" s="560"/>
      <c r="H4807" s="893"/>
      <c r="I4807" s="931"/>
      <c r="J4807" s="931"/>
      <c r="K4807" s="931"/>
      <c r="L4807" s="920"/>
      <c r="M4807" s="920"/>
      <c r="N4807" s="920"/>
      <c r="S4807" s="919"/>
    </row>
    <row r="4808" spans="1:19" ht="12.75" customHeight="1" x14ac:dyDescent="0.15">
      <c r="A4808" s="914">
        <v>4803</v>
      </c>
      <c r="B4808" s="929">
        <f>'EstRev 6-11'!G269</f>
        <v>0</v>
      </c>
      <c r="C4808" s="930">
        <f t="shared" ref="C4808:C4809" si="196">A4808-B4808</f>
        <v>4803</v>
      </c>
      <c r="D4808" s="920"/>
      <c r="E4808" s="893" t="b">
        <f t="shared" ca="1" si="189"/>
        <v>1</v>
      </c>
      <c r="F4808" s="932">
        <f t="array" aca="1" ref="F4808" ca="1">IF(G4808&lt;&gt;"",INDIRECT("'"&amp;G4808&amp;"'!"&amp;H4808),"")</f>
        <v>0</v>
      </c>
      <c r="G4808" s="560" t="s">
        <v>5635</v>
      </c>
      <c r="H4808" s="893" t="s">
        <v>5741</v>
      </c>
      <c r="I4808" s="920"/>
      <c r="J4808" s="920"/>
      <c r="K4808" s="920"/>
      <c r="L4808" s="920"/>
      <c r="M4808" s="920"/>
      <c r="N4808" s="920"/>
      <c r="S4808" s="919"/>
    </row>
    <row r="4809" spans="1:19" ht="12.75" customHeight="1" x14ac:dyDescent="0.15">
      <c r="A4809" s="914">
        <v>4804</v>
      </c>
      <c r="B4809" s="929">
        <f>'EstRev 6-11'!H269</f>
        <v>0</v>
      </c>
      <c r="C4809" s="930">
        <f t="shared" si="196"/>
        <v>4804</v>
      </c>
      <c r="D4809" s="920"/>
      <c r="E4809" s="893" t="b">
        <f t="shared" ca="1" si="189"/>
        <v>1</v>
      </c>
      <c r="F4809" s="932">
        <f t="array" aca="1" ref="F4809" ca="1">IF(G4809&lt;&gt;"",INDIRECT("'"&amp;G4809&amp;"'!"&amp;H4809),"")</f>
        <v>0</v>
      </c>
      <c r="G4809" s="560" t="s">
        <v>5635</v>
      </c>
      <c r="H4809" s="893" t="s">
        <v>5742</v>
      </c>
      <c r="I4809" s="920"/>
      <c r="J4809" s="920"/>
      <c r="K4809" s="920"/>
      <c r="L4809" s="920"/>
      <c r="M4809" s="920"/>
      <c r="N4809" s="920"/>
      <c r="S4809" s="919"/>
    </row>
    <row r="4810" spans="1:19" ht="12.75" customHeight="1" x14ac:dyDescent="0.15">
      <c r="A4810" s="935">
        <v>4805</v>
      </c>
      <c r="B4810" s="919"/>
      <c r="C4810" s="920"/>
      <c r="D4810" s="931"/>
      <c r="E4810" s="893" t="b">
        <f t="shared" ca="1" si="189"/>
        <v>1</v>
      </c>
      <c r="F4810" s="893" t="str">
        <f t="array" aca="1" ref="F4810" ca="1">IF(G4810&lt;&gt;"",INDIRECT("'"&amp;G4810&amp;"'!"&amp;H4810),"")</f>
        <v/>
      </c>
      <c r="G4810" s="560"/>
      <c r="H4810" s="893"/>
      <c r="I4810" s="931"/>
      <c r="J4810" s="931"/>
      <c r="K4810" s="931"/>
      <c r="L4810" s="920"/>
      <c r="M4810" s="920"/>
      <c r="N4810" s="920"/>
      <c r="S4810" s="919"/>
    </row>
    <row r="4811" spans="1:19" ht="12.75" customHeight="1" x14ac:dyDescent="0.15">
      <c r="A4811" s="935">
        <v>4806</v>
      </c>
      <c r="B4811" s="919"/>
      <c r="C4811" s="920"/>
      <c r="D4811" s="931"/>
      <c r="E4811" s="893" t="b">
        <f t="shared" ca="1" si="189"/>
        <v>1</v>
      </c>
      <c r="F4811" s="893" t="str">
        <f t="array" aca="1" ref="F4811" ca="1">IF(G4811&lt;&gt;"",INDIRECT("'"&amp;G4811&amp;"'!"&amp;H4811),"")</f>
        <v/>
      </c>
      <c r="G4811" s="560"/>
      <c r="H4811" s="893"/>
      <c r="I4811" s="931"/>
      <c r="J4811" s="931"/>
      <c r="K4811" s="931"/>
      <c r="L4811" s="920"/>
      <c r="M4811" s="920"/>
      <c r="N4811" s="920"/>
      <c r="S4811" s="919"/>
    </row>
    <row r="4812" spans="1:19" ht="12.75" customHeight="1" x14ac:dyDescent="0.15">
      <c r="A4812" s="914">
        <v>4807</v>
      </c>
      <c r="B4812" s="929">
        <f>'EstRev 6-11'!K269</f>
        <v>0</v>
      </c>
      <c r="C4812" s="930">
        <f>A4812-B4812</f>
        <v>4807</v>
      </c>
      <c r="D4812" s="920"/>
      <c r="E4812" s="893" t="b">
        <f t="shared" ca="1" si="189"/>
        <v>1</v>
      </c>
      <c r="F4812" s="932">
        <f t="array" aca="1" ref="F4812" ca="1">IF(G4812&lt;&gt;"",INDIRECT("'"&amp;G4812&amp;"'!"&amp;H4812),"")</f>
        <v>0</v>
      </c>
      <c r="G4812" s="560" t="s">
        <v>5635</v>
      </c>
      <c r="H4812" s="893" t="s">
        <v>5292</v>
      </c>
      <c r="I4812" s="920"/>
      <c r="J4812" s="920"/>
      <c r="K4812" s="920"/>
      <c r="L4812" s="920"/>
      <c r="M4812" s="920"/>
      <c r="N4812" s="920"/>
      <c r="S4812" s="919"/>
    </row>
    <row r="4813" spans="1:19" ht="12.75" customHeight="1" x14ac:dyDescent="0.15">
      <c r="A4813" s="935">
        <v>4808</v>
      </c>
      <c r="B4813" s="919"/>
      <c r="C4813" s="920"/>
      <c r="D4813" s="931"/>
      <c r="E4813" s="893" t="b">
        <f t="shared" ca="1" si="189"/>
        <v>1</v>
      </c>
      <c r="F4813" s="893" t="str">
        <f t="array" aca="1" ref="F4813" ca="1">IF(G4813&lt;&gt;"",INDIRECT("'"&amp;G4813&amp;"'!"&amp;H4813),"")</f>
        <v/>
      </c>
      <c r="G4813" s="560"/>
      <c r="H4813" s="893"/>
      <c r="I4813" s="931"/>
      <c r="J4813" s="931"/>
      <c r="K4813" s="931"/>
      <c r="L4813" s="920"/>
      <c r="M4813" s="920"/>
      <c r="N4813" s="920"/>
      <c r="S4813" s="919"/>
    </row>
    <row r="4814" spans="1:19" ht="12.75" customHeight="1" x14ac:dyDescent="0.15">
      <c r="A4814" s="935">
        <v>4809</v>
      </c>
      <c r="B4814" s="919"/>
      <c r="C4814" s="920"/>
      <c r="D4814" s="931"/>
      <c r="E4814" s="893" t="b">
        <f t="shared" ca="1" si="189"/>
        <v>1</v>
      </c>
      <c r="F4814" s="893" t="str">
        <f t="array" aca="1" ref="F4814" ca="1">IF(G4814&lt;&gt;"",INDIRECT("'"&amp;G4814&amp;"'!"&amp;H4814),"")</f>
        <v/>
      </c>
      <c r="G4814" s="560"/>
      <c r="H4814" s="893"/>
      <c r="I4814" s="931"/>
      <c r="J4814" s="931"/>
      <c r="K4814" s="931"/>
      <c r="L4814" s="920"/>
      <c r="M4814" s="920"/>
      <c r="N4814" s="920"/>
      <c r="S4814" s="919"/>
    </row>
    <row r="4815" spans="1:19" ht="12.75" customHeight="1" x14ac:dyDescent="0.15">
      <c r="A4815" s="935">
        <v>4810</v>
      </c>
      <c r="B4815" s="919"/>
      <c r="C4815" s="920"/>
      <c r="D4815" s="931"/>
      <c r="E4815" s="893" t="b">
        <f t="shared" ca="1" si="189"/>
        <v>1</v>
      </c>
      <c r="F4815" s="893" t="str">
        <f t="array" aca="1" ref="F4815" ca="1">IF(G4815&lt;&gt;"",INDIRECT("'"&amp;G4815&amp;"'!"&amp;H4815),"")</f>
        <v/>
      </c>
      <c r="G4815" s="560"/>
      <c r="H4815" s="893"/>
      <c r="I4815" s="931"/>
      <c r="J4815" s="931"/>
      <c r="K4815" s="931"/>
      <c r="L4815" s="920"/>
      <c r="M4815" s="920"/>
      <c r="N4815" s="920"/>
      <c r="S4815" s="919"/>
    </row>
    <row r="4816" spans="1:19" ht="12.75" customHeight="1" x14ac:dyDescent="0.15">
      <c r="A4816" s="935">
        <v>4811</v>
      </c>
      <c r="B4816" s="919"/>
      <c r="C4816" s="920"/>
      <c r="D4816" s="920" t="s">
        <v>4707</v>
      </c>
      <c r="E4816" s="893" t="b">
        <f t="shared" ca="1" si="189"/>
        <v>1</v>
      </c>
      <c r="F4816" s="893" t="str">
        <f t="array" aca="1" ref="F4816" ca="1">IF(G4816&lt;&gt;"",INDIRECT("'"&amp;G4816&amp;"'!"&amp;H4816),"")</f>
        <v/>
      </c>
      <c r="G4816" s="560"/>
      <c r="H4816" s="893"/>
      <c r="I4816" s="920"/>
      <c r="J4816" s="920"/>
      <c r="K4816" s="920"/>
      <c r="L4816" s="920"/>
      <c r="M4816" s="920"/>
      <c r="N4816" s="920"/>
      <c r="S4816" s="919"/>
    </row>
    <row r="4817" spans="1:19" ht="12.75" customHeight="1" x14ac:dyDescent="0.15">
      <c r="A4817" s="935">
        <v>4812</v>
      </c>
      <c r="B4817" s="919"/>
      <c r="C4817" s="920"/>
      <c r="D4817" s="931"/>
      <c r="E4817" s="893" t="b">
        <f t="shared" ca="1" si="189"/>
        <v>1</v>
      </c>
      <c r="F4817" s="893" t="str">
        <f t="array" aca="1" ref="F4817" ca="1">IF(G4817&lt;&gt;"",INDIRECT("'"&amp;G4817&amp;"'!"&amp;H4817),"")</f>
        <v/>
      </c>
      <c r="G4817" s="560"/>
      <c r="H4817" s="893"/>
      <c r="I4817" s="931"/>
      <c r="J4817" s="931"/>
      <c r="K4817" s="931"/>
      <c r="L4817" s="920"/>
      <c r="M4817" s="920"/>
      <c r="N4817" s="920"/>
      <c r="S4817" s="919"/>
    </row>
    <row r="4818" spans="1:19" ht="12.75" customHeight="1" x14ac:dyDescent="0.15">
      <c r="A4818" s="935">
        <v>4813</v>
      </c>
      <c r="B4818" s="919"/>
      <c r="C4818" s="920"/>
      <c r="D4818" s="920" t="s">
        <v>5699</v>
      </c>
      <c r="E4818" s="893" t="b">
        <f t="shared" ca="1" si="189"/>
        <v>1</v>
      </c>
      <c r="F4818" s="893" t="str">
        <f t="array" aca="1" ref="F4818" ca="1">IF(G4818&lt;&gt;"",INDIRECT("'"&amp;G4818&amp;"'!"&amp;H4818),"")</f>
        <v/>
      </c>
      <c r="G4818" s="560"/>
      <c r="H4818" s="893"/>
      <c r="I4818" s="920"/>
      <c r="J4818" s="920"/>
      <c r="K4818" s="920"/>
      <c r="L4818" s="920"/>
      <c r="M4818" s="920"/>
      <c r="N4818" s="920"/>
      <c r="S4818" s="919"/>
    </row>
    <row r="4819" spans="1:19" ht="12.75" customHeight="1" x14ac:dyDescent="0.15">
      <c r="A4819" s="935">
        <v>4814</v>
      </c>
      <c r="B4819" s="919"/>
      <c r="C4819" s="920"/>
      <c r="D4819" s="920" t="s">
        <v>5699</v>
      </c>
      <c r="E4819" s="893" t="b">
        <f t="shared" ca="1" si="189"/>
        <v>1</v>
      </c>
      <c r="F4819" s="893" t="str">
        <f t="array" aca="1" ref="F4819" ca="1">IF(G4819&lt;&gt;"",INDIRECT("'"&amp;G4819&amp;"'!"&amp;H4819),"")</f>
        <v/>
      </c>
      <c r="G4819" s="560"/>
      <c r="H4819" s="893"/>
      <c r="I4819" s="920"/>
      <c r="J4819" s="920"/>
      <c r="K4819" s="920"/>
      <c r="L4819" s="920"/>
      <c r="M4819" s="920"/>
      <c r="N4819" s="920"/>
      <c r="S4819" s="919"/>
    </row>
    <row r="4820" spans="1:19" ht="12.75" customHeight="1" x14ac:dyDescent="0.15">
      <c r="A4820" s="935">
        <v>4815</v>
      </c>
      <c r="B4820" s="919"/>
      <c r="C4820" s="920"/>
      <c r="D4820" s="920" t="s">
        <v>5699</v>
      </c>
      <c r="E4820" s="893" t="b">
        <f t="shared" ca="1" si="189"/>
        <v>1</v>
      </c>
      <c r="F4820" s="893" t="str">
        <f t="array" aca="1" ref="F4820" ca="1">IF(G4820&lt;&gt;"",INDIRECT("'"&amp;G4820&amp;"'!"&amp;H4820),"")</f>
        <v/>
      </c>
      <c r="G4820" s="560"/>
      <c r="H4820" s="893"/>
      <c r="I4820" s="920"/>
      <c r="J4820" s="920"/>
      <c r="K4820" s="920"/>
      <c r="L4820" s="920"/>
      <c r="M4820" s="920"/>
      <c r="N4820" s="920"/>
      <c r="S4820" s="919"/>
    </row>
    <row r="4821" spans="1:19" ht="12.75" customHeight="1" x14ac:dyDescent="0.15">
      <c r="A4821" s="935">
        <v>4816</v>
      </c>
      <c r="B4821" s="919"/>
      <c r="C4821" s="920"/>
      <c r="D4821" s="920" t="s">
        <v>5699</v>
      </c>
      <c r="E4821" s="893" t="b">
        <f t="shared" ca="1" si="189"/>
        <v>1</v>
      </c>
      <c r="F4821" s="893" t="str">
        <f t="array" aca="1" ref="F4821" ca="1">IF(G4821&lt;&gt;"",INDIRECT("'"&amp;G4821&amp;"'!"&amp;H4821),"")</f>
        <v/>
      </c>
      <c r="G4821" s="560"/>
      <c r="H4821" s="893"/>
      <c r="I4821" s="920"/>
      <c r="J4821" s="920"/>
      <c r="K4821" s="920"/>
      <c r="L4821" s="920"/>
      <c r="M4821" s="920"/>
      <c r="N4821" s="920"/>
      <c r="S4821" s="919"/>
    </row>
    <row r="4822" spans="1:19" ht="12.75" customHeight="1" x14ac:dyDescent="0.15">
      <c r="A4822" s="935">
        <v>4817</v>
      </c>
      <c r="B4822" s="919"/>
      <c r="C4822" s="920"/>
      <c r="D4822" s="920" t="s">
        <v>5699</v>
      </c>
      <c r="E4822" s="893" t="b">
        <f t="shared" ca="1" si="189"/>
        <v>1</v>
      </c>
      <c r="F4822" s="893" t="str">
        <f t="array" aca="1" ref="F4822" ca="1">IF(G4822&lt;&gt;"",INDIRECT("'"&amp;G4822&amp;"'!"&amp;H4822),"")</f>
        <v/>
      </c>
      <c r="G4822" s="560"/>
      <c r="H4822" s="893"/>
      <c r="I4822" s="920"/>
      <c r="J4822" s="920"/>
      <c r="K4822" s="920"/>
      <c r="L4822" s="920"/>
      <c r="M4822" s="920"/>
      <c r="N4822" s="920"/>
      <c r="S4822" s="919"/>
    </row>
    <row r="4823" spans="1:19" ht="12.75" customHeight="1" x14ac:dyDescent="0.15">
      <c r="A4823" s="935">
        <v>4818</v>
      </c>
      <c r="B4823" s="919"/>
      <c r="C4823" s="920"/>
      <c r="D4823" s="920" t="s">
        <v>5699</v>
      </c>
      <c r="E4823" s="893" t="b">
        <f t="shared" ca="1" si="189"/>
        <v>1</v>
      </c>
      <c r="F4823" s="893" t="str">
        <f t="array" aca="1" ref="F4823" ca="1">IF(G4823&lt;&gt;"",INDIRECT("'"&amp;G4823&amp;"'!"&amp;H4823),"")</f>
        <v/>
      </c>
      <c r="G4823" s="560"/>
      <c r="H4823" s="893"/>
      <c r="I4823" s="920"/>
      <c r="J4823" s="920"/>
      <c r="K4823" s="920"/>
      <c r="L4823" s="920"/>
      <c r="M4823" s="920"/>
      <c r="N4823" s="920"/>
      <c r="S4823" s="919"/>
    </row>
    <row r="4824" spans="1:19" ht="12.75" customHeight="1" x14ac:dyDescent="0.15">
      <c r="A4824" s="935">
        <v>4819</v>
      </c>
      <c r="B4824" s="919"/>
      <c r="C4824" s="920"/>
      <c r="D4824" s="920" t="s">
        <v>4707</v>
      </c>
      <c r="E4824" s="893" t="b">
        <f t="shared" ca="1" si="189"/>
        <v>1</v>
      </c>
      <c r="F4824" s="893" t="str">
        <f t="array" aca="1" ref="F4824" ca="1">IF(G4824&lt;&gt;"",INDIRECT("'"&amp;G4824&amp;"'!"&amp;H4824),"")</f>
        <v/>
      </c>
      <c r="G4824" s="560"/>
      <c r="H4824" s="893"/>
      <c r="I4824" s="920"/>
      <c r="J4824" s="920"/>
      <c r="K4824" s="920"/>
      <c r="L4824" s="920"/>
      <c r="M4824" s="920"/>
      <c r="N4824" s="920"/>
      <c r="S4824" s="919"/>
    </row>
    <row r="4825" spans="1:19" ht="12.75" customHeight="1" x14ac:dyDescent="0.15">
      <c r="A4825" s="935">
        <v>4820</v>
      </c>
      <c r="B4825" s="919"/>
      <c r="C4825" s="920"/>
      <c r="D4825" s="920" t="s">
        <v>5699</v>
      </c>
      <c r="E4825" s="893" t="b">
        <f t="shared" ca="1" si="189"/>
        <v>1</v>
      </c>
      <c r="F4825" s="893" t="str">
        <f t="array" aca="1" ref="F4825" ca="1">IF(G4825&lt;&gt;"",INDIRECT("'"&amp;G4825&amp;"'!"&amp;H4825),"")</f>
        <v/>
      </c>
      <c r="G4825" s="560"/>
      <c r="H4825" s="893"/>
      <c r="I4825" s="920"/>
      <c r="J4825" s="920"/>
      <c r="K4825" s="920"/>
      <c r="L4825" s="920"/>
      <c r="M4825" s="920"/>
      <c r="N4825" s="920"/>
      <c r="S4825" s="919"/>
    </row>
    <row r="4826" spans="1:19" ht="12.75" customHeight="1" x14ac:dyDescent="0.15">
      <c r="A4826" s="914">
        <v>4821</v>
      </c>
      <c r="B4826" s="929">
        <f>'EstRev 6-11'!C123</f>
        <v>0</v>
      </c>
      <c r="C4826" s="930">
        <f t="shared" ref="C4826:C4831" si="197">A4826-B4826</f>
        <v>4821</v>
      </c>
      <c r="D4826" s="920"/>
      <c r="E4826" s="893" t="b">
        <f t="shared" ca="1" si="189"/>
        <v>1</v>
      </c>
      <c r="F4826" s="932">
        <f t="array" aca="1" ref="F4826" ca="1">IF(G4826&lt;&gt;"",INDIRECT("'"&amp;G4826&amp;"'!"&amp;H4826),"")</f>
        <v>0</v>
      </c>
      <c r="G4826" s="560" t="s">
        <v>5635</v>
      </c>
      <c r="H4826" s="893" t="s">
        <v>5743</v>
      </c>
      <c r="I4826" s="920"/>
      <c r="J4826" s="920"/>
      <c r="K4826" s="920"/>
      <c r="L4826" s="920"/>
      <c r="M4826" s="920"/>
      <c r="N4826" s="920"/>
      <c r="S4826" s="919"/>
    </row>
    <row r="4827" spans="1:19" ht="12.75" customHeight="1" x14ac:dyDescent="0.15">
      <c r="A4827" s="914">
        <v>4822</v>
      </c>
      <c r="B4827" s="929">
        <f>'EstRev 6-11'!D123</f>
        <v>0</v>
      </c>
      <c r="C4827" s="930">
        <f t="shared" si="197"/>
        <v>4822</v>
      </c>
      <c r="D4827" s="920"/>
      <c r="E4827" s="893" t="b">
        <f t="shared" ca="1" si="189"/>
        <v>1</v>
      </c>
      <c r="F4827" s="932">
        <f t="array" aca="1" ref="F4827" ca="1">IF(G4827&lt;&gt;"",INDIRECT("'"&amp;G4827&amp;"'!"&amp;H4827),"")</f>
        <v>0</v>
      </c>
      <c r="G4827" s="560" t="s">
        <v>5635</v>
      </c>
      <c r="H4827" s="893" t="s">
        <v>5744</v>
      </c>
      <c r="I4827" s="920"/>
      <c r="J4827" s="920"/>
      <c r="K4827" s="920"/>
      <c r="L4827" s="920"/>
      <c r="M4827" s="920"/>
      <c r="N4827" s="920"/>
      <c r="S4827" s="919"/>
    </row>
    <row r="4828" spans="1:19" ht="12.75" customHeight="1" x14ac:dyDescent="0.15">
      <c r="A4828" s="914">
        <v>4823</v>
      </c>
      <c r="B4828" s="929">
        <f>'EstRev 6-11'!E123</f>
        <v>0</v>
      </c>
      <c r="C4828" s="930">
        <f t="shared" si="197"/>
        <v>4823</v>
      </c>
      <c r="D4828" s="920"/>
      <c r="E4828" s="893" t="b">
        <f t="shared" ca="1" si="189"/>
        <v>1</v>
      </c>
      <c r="F4828" s="932">
        <f t="array" aca="1" ref="F4828" ca="1">IF(G4828&lt;&gt;"",INDIRECT("'"&amp;G4828&amp;"'!"&amp;H4828),"")</f>
        <v>0</v>
      </c>
      <c r="G4828" s="560" t="s">
        <v>5635</v>
      </c>
      <c r="H4828" s="893" t="s">
        <v>5745</v>
      </c>
      <c r="I4828" s="920"/>
      <c r="J4828" s="920"/>
      <c r="K4828" s="920"/>
      <c r="L4828" s="920"/>
      <c r="M4828" s="920"/>
      <c r="N4828" s="920"/>
      <c r="S4828" s="919"/>
    </row>
    <row r="4829" spans="1:19" ht="12.75" customHeight="1" x14ac:dyDescent="0.15">
      <c r="A4829" s="914">
        <v>4824</v>
      </c>
      <c r="B4829" s="929">
        <f>'EstRev 6-11'!F123</f>
        <v>0</v>
      </c>
      <c r="C4829" s="930">
        <f t="shared" si="197"/>
        <v>4824</v>
      </c>
      <c r="D4829" s="920"/>
      <c r="E4829" s="893" t="b">
        <f t="shared" ca="1" si="189"/>
        <v>1</v>
      </c>
      <c r="F4829" s="932">
        <f t="array" aca="1" ref="F4829" ca="1">IF(G4829&lt;&gt;"",INDIRECT("'"&amp;G4829&amp;"'!"&amp;H4829),"")</f>
        <v>0</v>
      </c>
      <c r="G4829" s="560" t="s">
        <v>5635</v>
      </c>
      <c r="H4829" s="893" t="s">
        <v>5746</v>
      </c>
      <c r="I4829" s="920"/>
      <c r="J4829" s="920"/>
      <c r="K4829" s="920"/>
      <c r="L4829" s="920"/>
      <c r="M4829" s="920"/>
      <c r="N4829" s="920"/>
      <c r="S4829" s="919"/>
    </row>
    <row r="4830" spans="1:19" ht="12.75" customHeight="1" x14ac:dyDescent="0.15">
      <c r="A4830" s="914">
        <v>4825</v>
      </c>
      <c r="B4830" s="929">
        <f>'EstRev 6-11'!G123</f>
        <v>0</v>
      </c>
      <c r="C4830" s="930">
        <f t="shared" si="197"/>
        <v>4825</v>
      </c>
      <c r="D4830" s="920"/>
      <c r="E4830" s="893" t="b">
        <f t="shared" ca="1" si="189"/>
        <v>1</v>
      </c>
      <c r="F4830" s="932">
        <f t="array" aca="1" ref="F4830" ca="1">IF(G4830&lt;&gt;"",INDIRECT("'"&amp;G4830&amp;"'!"&amp;H4830),"")</f>
        <v>0</v>
      </c>
      <c r="G4830" s="560" t="s">
        <v>5635</v>
      </c>
      <c r="H4830" s="893" t="s">
        <v>5747</v>
      </c>
      <c r="I4830" s="920"/>
      <c r="J4830" s="920"/>
      <c r="K4830" s="920"/>
      <c r="L4830" s="920"/>
      <c r="M4830" s="920"/>
      <c r="N4830" s="920"/>
      <c r="S4830" s="919"/>
    </row>
    <row r="4831" spans="1:19" ht="12.75" customHeight="1" x14ac:dyDescent="0.15">
      <c r="A4831" s="914">
        <v>4826</v>
      </c>
      <c r="B4831" s="929">
        <f>'EstRev 6-11'!H123</f>
        <v>0</v>
      </c>
      <c r="C4831" s="930">
        <f t="shared" si="197"/>
        <v>4826</v>
      </c>
      <c r="D4831" s="920"/>
      <c r="E4831" s="893" t="b">
        <f t="shared" ca="1" si="189"/>
        <v>1</v>
      </c>
      <c r="F4831" s="932">
        <f t="array" aca="1" ref="F4831" ca="1">IF(G4831&lt;&gt;"",INDIRECT("'"&amp;G4831&amp;"'!"&amp;H4831),"")</f>
        <v>0</v>
      </c>
      <c r="G4831" s="560" t="s">
        <v>5635</v>
      </c>
      <c r="H4831" s="893" t="s">
        <v>5748</v>
      </c>
      <c r="I4831" s="920"/>
      <c r="J4831" s="920"/>
      <c r="K4831" s="920"/>
      <c r="L4831" s="920"/>
      <c r="M4831" s="920"/>
      <c r="N4831" s="920"/>
      <c r="S4831" s="919"/>
    </row>
    <row r="4832" spans="1:19" ht="12.75" customHeight="1" x14ac:dyDescent="0.15">
      <c r="A4832" s="935">
        <v>4827</v>
      </c>
      <c r="B4832" s="919"/>
      <c r="C4832" s="920"/>
      <c r="D4832" s="920" t="s">
        <v>4707</v>
      </c>
      <c r="E4832" s="893" t="b">
        <f t="shared" ca="1" si="189"/>
        <v>1</v>
      </c>
      <c r="F4832" s="893" t="str">
        <f t="array" aca="1" ref="F4832" ca="1">IF(G4832&lt;&gt;"",INDIRECT("'"&amp;G4832&amp;"'!"&amp;H4832),"")</f>
        <v/>
      </c>
      <c r="G4832" s="560"/>
      <c r="H4832" s="893"/>
      <c r="I4832" s="920"/>
      <c r="J4832" s="920"/>
      <c r="K4832" s="920"/>
      <c r="L4832" s="920"/>
      <c r="M4832" s="920"/>
      <c r="N4832" s="920"/>
      <c r="S4832" s="919"/>
    </row>
    <row r="4833" spans="1:19" ht="12.75" customHeight="1" x14ac:dyDescent="0.15">
      <c r="A4833" s="914">
        <v>4828</v>
      </c>
      <c r="B4833" s="929">
        <f>'EstRev 6-11'!K123</f>
        <v>0</v>
      </c>
      <c r="C4833" s="930">
        <f>A4833-B4833</f>
        <v>4828</v>
      </c>
      <c r="D4833" s="920"/>
      <c r="E4833" s="893" t="b">
        <f t="shared" ca="1" si="189"/>
        <v>1</v>
      </c>
      <c r="F4833" s="932">
        <f t="array" aca="1" ref="F4833" ca="1">IF(G4833&lt;&gt;"",INDIRECT("'"&amp;G4833&amp;"'!"&amp;H4833),"")</f>
        <v>0</v>
      </c>
      <c r="G4833" s="560" t="s">
        <v>5635</v>
      </c>
      <c r="H4833" s="893" t="s">
        <v>5749</v>
      </c>
      <c r="I4833" s="920"/>
      <c r="J4833" s="920"/>
      <c r="K4833" s="920"/>
      <c r="L4833" s="920"/>
      <c r="M4833" s="920"/>
      <c r="N4833" s="920"/>
      <c r="S4833" s="919"/>
    </row>
    <row r="4834" spans="1:19" ht="12.75" customHeight="1" x14ac:dyDescent="0.15">
      <c r="A4834" s="935">
        <v>4829</v>
      </c>
      <c r="B4834" s="919"/>
      <c r="C4834" s="920"/>
      <c r="D4834" s="931"/>
      <c r="E4834" s="893" t="b">
        <f t="shared" ca="1" si="189"/>
        <v>1</v>
      </c>
      <c r="F4834" s="893" t="str">
        <f t="array" aca="1" ref="F4834" ca="1">IF(G4834&lt;&gt;"",INDIRECT("'"&amp;G4834&amp;"'!"&amp;H4834),"")</f>
        <v/>
      </c>
      <c r="G4834" s="560"/>
      <c r="H4834" s="893"/>
      <c r="I4834" s="931"/>
      <c r="J4834" s="931"/>
      <c r="K4834" s="931"/>
      <c r="L4834" s="920"/>
      <c r="M4834" s="920"/>
      <c r="N4834" s="920"/>
      <c r="S4834" s="919"/>
    </row>
    <row r="4835" spans="1:19" ht="12.75" customHeight="1" x14ac:dyDescent="0.15">
      <c r="A4835" s="935">
        <v>4830</v>
      </c>
      <c r="B4835" s="919"/>
      <c r="C4835" s="920"/>
      <c r="D4835" s="931"/>
      <c r="E4835" s="893" t="b">
        <f t="shared" ca="1" si="189"/>
        <v>1</v>
      </c>
      <c r="F4835" s="893" t="str">
        <f t="array" aca="1" ref="F4835" ca="1">IF(G4835&lt;&gt;"",INDIRECT("'"&amp;G4835&amp;"'!"&amp;H4835),"")</f>
        <v/>
      </c>
      <c r="G4835" s="560"/>
      <c r="H4835" s="893"/>
      <c r="I4835" s="931"/>
      <c r="J4835" s="931"/>
      <c r="K4835" s="931"/>
      <c r="L4835" s="920"/>
      <c r="M4835" s="920"/>
      <c r="N4835" s="920"/>
      <c r="S4835" s="919"/>
    </row>
    <row r="4836" spans="1:19" ht="12.75" customHeight="1" x14ac:dyDescent="0.15">
      <c r="A4836" s="935">
        <v>4831</v>
      </c>
      <c r="B4836" s="919"/>
      <c r="C4836" s="920"/>
      <c r="D4836" s="931"/>
      <c r="E4836" s="893" t="b">
        <f t="shared" ca="1" si="189"/>
        <v>1</v>
      </c>
      <c r="F4836" s="893" t="str">
        <f t="array" aca="1" ref="F4836" ca="1">IF(G4836&lt;&gt;"",INDIRECT("'"&amp;G4836&amp;"'!"&amp;H4836),"")</f>
        <v/>
      </c>
      <c r="G4836" s="560"/>
      <c r="H4836" s="893"/>
      <c r="I4836" s="931"/>
      <c r="J4836" s="931"/>
      <c r="K4836" s="931"/>
      <c r="L4836" s="920"/>
      <c r="M4836" s="920"/>
      <c r="N4836" s="920"/>
      <c r="S4836" s="919"/>
    </row>
    <row r="4837" spans="1:19" ht="12.75" customHeight="1" x14ac:dyDescent="0.15">
      <c r="A4837" s="935">
        <v>4832</v>
      </c>
      <c r="B4837" s="919"/>
      <c r="C4837" s="920"/>
      <c r="D4837" s="931"/>
      <c r="E4837" s="893" t="b">
        <f t="shared" ca="1" si="189"/>
        <v>1</v>
      </c>
      <c r="F4837" s="893" t="str">
        <f t="array" aca="1" ref="F4837" ca="1">IF(G4837&lt;&gt;"",INDIRECT("'"&amp;G4837&amp;"'!"&amp;H4837),"")</f>
        <v/>
      </c>
      <c r="G4837" s="560"/>
      <c r="H4837" s="893"/>
      <c r="I4837" s="931"/>
      <c r="J4837" s="931"/>
      <c r="K4837" s="931"/>
      <c r="L4837" s="920"/>
      <c r="M4837" s="920"/>
      <c r="N4837" s="920"/>
      <c r="S4837" s="919"/>
    </row>
    <row r="4838" spans="1:19" ht="12.75" customHeight="1" x14ac:dyDescent="0.15">
      <c r="A4838" s="935">
        <v>4833</v>
      </c>
      <c r="B4838" s="919"/>
      <c r="C4838" s="920"/>
      <c r="D4838" s="931"/>
      <c r="E4838" s="893" t="b">
        <f t="shared" ca="1" si="189"/>
        <v>1</v>
      </c>
      <c r="F4838" s="893" t="str">
        <f t="array" aca="1" ref="F4838" ca="1">IF(G4838&lt;&gt;"",INDIRECT("'"&amp;G4838&amp;"'!"&amp;H4838),"")</f>
        <v/>
      </c>
      <c r="G4838" s="560"/>
      <c r="H4838" s="893"/>
      <c r="I4838" s="931"/>
      <c r="J4838" s="931"/>
      <c r="K4838" s="931"/>
      <c r="L4838" s="920"/>
      <c r="M4838" s="920"/>
      <c r="N4838" s="920"/>
      <c r="S4838" s="919"/>
    </row>
    <row r="4839" spans="1:19" ht="12.75" customHeight="1" x14ac:dyDescent="0.15">
      <c r="A4839" s="935">
        <v>4834</v>
      </c>
      <c r="B4839" s="919"/>
      <c r="C4839" s="920"/>
      <c r="D4839" s="931"/>
      <c r="E4839" s="893" t="b">
        <f t="shared" ca="1" si="189"/>
        <v>1</v>
      </c>
      <c r="F4839" s="893" t="str">
        <f t="array" aca="1" ref="F4839" ca="1">IF(G4839&lt;&gt;"",INDIRECT("'"&amp;G4839&amp;"'!"&amp;H4839),"")</f>
        <v/>
      </c>
      <c r="G4839" s="560"/>
      <c r="H4839" s="893"/>
      <c r="I4839" s="931"/>
      <c r="J4839" s="931"/>
      <c r="K4839" s="931"/>
      <c r="L4839" s="920"/>
      <c r="M4839" s="920"/>
      <c r="N4839" s="920"/>
      <c r="S4839" s="919"/>
    </row>
    <row r="4840" spans="1:19" ht="12.75" customHeight="1" x14ac:dyDescent="0.15">
      <c r="A4840" s="935">
        <v>4835</v>
      </c>
      <c r="B4840" s="919"/>
      <c r="C4840" s="920"/>
      <c r="D4840" s="931"/>
      <c r="E4840" s="893" t="b">
        <f t="shared" ca="1" si="189"/>
        <v>1</v>
      </c>
      <c r="F4840" s="893" t="str">
        <f t="array" aca="1" ref="F4840" ca="1">IF(G4840&lt;&gt;"",INDIRECT("'"&amp;G4840&amp;"'!"&amp;H4840),"")</f>
        <v/>
      </c>
      <c r="G4840" s="560"/>
      <c r="H4840" s="893"/>
      <c r="I4840" s="931"/>
      <c r="J4840" s="931"/>
      <c r="K4840" s="931"/>
      <c r="L4840" s="920"/>
      <c r="M4840" s="920"/>
      <c r="N4840" s="920"/>
      <c r="S4840" s="919"/>
    </row>
    <row r="4841" spans="1:19" ht="12.75" customHeight="1" x14ac:dyDescent="0.15">
      <c r="A4841" s="935">
        <v>4836</v>
      </c>
      <c r="B4841" s="919"/>
      <c r="C4841" s="920"/>
      <c r="D4841" s="931"/>
      <c r="E4841" s="893" t="b">
        <f t="shared" ca="1" si="189"/>
        <v>1</v>
      </c>
      <c r="F4841" s="893" t="str">
        <f t="array" aca="1" ref="F4841" ca="1">IF(G4841&lt;&gt;"",INDIRECT("'"&amp;G4841&amp;"'!"&amp;H4841),"")</f>
        <v/>
      </c>
      <c r="G4841" s="560"/>
      <c r="H4841" s="893"/>
      <c r="I4841" s="931"/>
      <c r="J4841" s="931"/>
      <c r="K4841" s="931"/>
      <c r="L4841" s="920"/>
      <c r="M4841" s="920"/>
      <c r="N4841" s="920"/>
      <c r="S4841" s="919"/>
    </row>
    <row r="4842" spans="1:19" ht="12.75" customHeight="1" x14ac:dyDescent="0.15">
      <c r="A4842" s="935">
        <v>4837</v>
      </c>
      <c r="B4842" s="919"/>
      <c r="C4842" s="920"/>
      <c r="D4842" s="931"/>
      <c r="E4842" s="893" t="b">
        <f t="shared" ca="1" si="189"/>
        <v>1</v>
      </c>
      <c r="F4842" s="893" t="str">
        <f t="array" aca="1" ref="F4842" ca="1">IF(G4842&lt;&gt;"",INDIRECT("'"&amp;G4842&amp;"'!"&amp;H4842),"")</f>
        <v/>
      </c>
      <c r="G4842" s="560"/>
      <c r="H4842" s="893"/>
      <c r="I4842" s="931"/>
      <c r="J4842" s="931"/>
      <c r="K4842" s="931"/>
      <c r="L4842" s="920"/>
      <c r="M4842" s="920"/>
      <c r="N4842" s="920"/>
      <c r="S4842" s="919"/>
    </row>
    <row r="4843" spans="1:19" ht="12.75" customHeight="1" x14ac:dyDescent="0.15">
      <c r="A4843" s="935">
        <v>4838</v>
      </c>
      <c r="B4843" s="919"/>
      <c r="C4843" s="920"/>
      <c r="D4843" s="920" t="s">
        <v>4707</v>
      </c>
      <c r="E4843" s="893" t="b">
        <f t="shared" ca="1" si="189"/>
        <v>1</v>
      </c>
      <c r="F4843" s="893" t="str">
        <f t="array" aca="1" ref="F4843" ca="1">IF(G4843&lt;&gt;"",INDIRECT("'"&amp;G4843&amp;"'!"&amp;H4843),"")</f>
        <v/>
      </c>
      <c r="G4843" s="560"/>
      <c r="H4843" s="893"/>
      <c r="I4843" s="920"/>
      <c r="J4843" s="920"/>
      <c r="K4843" s="920"/>
      <c r="L4843" s="920"/>
      <c r="M4843" s="920"/>
      <c r="N4843" s="920"/>
      <c r="S4843" s="919"/>
    </row>
    <row r="4844" spans="1:19" ht="12.75" customHeight="1" x14ac:dyDescent="0.15">
      <c r="A4844" s="935">
        <v>4839</v>
      </c>
      <c r="B4844" s="919"/>
      <c r="C4844" s="920"/>
      <c r="D4844" s="920" t="s">
        <v>4707</v>
      </c>
      <c r="E4844" s="893" t="b">
        <f t="shared" ca="1" si="189"/>
        <v>1</v>
      </c>
      <c r="F4844" s="893" t="str">
        <f t="array" aca="1" ref="F4844" ca="1">IF(G4844&lt;&gt;"",INDIRECT("'"&amp;G4844&amp;"'!"&amp;H4844),"")</f>
        <v/>
      </c>
      <c r="G4844" s="560"/>
      <c r="H4844" s="893"/>
      <c r="I4844" s="920"/>
      <c r="J4844" s="920"/>
      <c r="K4844" s="920"/>
      <c r="L4844" s="920"/>
      <c r="M4844" s="920"/>
      <c r="N4844" s="920"/>
      <c r="S4844" s="919"/>
    </row>
    <row r="4845" spans="1:19" ht="12.75" customHeight="1" x14ac:dyDescent="0.15">
      <c r="A4845" s="935">
        <v>4840</v>
      </c>
      <c r="B4845" s="919"/>
      <c r="C4845" s="920"/>
      <c r="D4845" s="920" t="s">
        <v>4707</v>
      </c>
      <c r="E4845" s="893" t="b">
        <f t="shared" ca="1" si="189"/>
        <v>1</v>
      </c>
      <c r="F4845" s="893" t="str">
        <f t="array" aca="1" ref="F4845" ca="1">IF(G4845&lt;&gt;"",INDIRECT("'"&amp;G4845&amp;"'!"&amp;H4845),"")</f>
        <v/>
      </c>
      <c r="G4845" s="560"/>
      <c r="H4845" s="893"/>
      <c r="I4845" s="920"/>
      <c r="J4845" s="920"/>
      <c r="K4845" s="920"/>
      <c r="L4845" s="920"/>
      <c r="M4845" s="920"/>
      <c r="N4845" s="920"/>
      <c r="S4845" s="919"/>
    </row>
    <row r="4846" spans="1:19" ht="12.75" customHeight="1" x14ac:dyDescent="0.15">
      <c r="A4846" s="935">
        <v>4841</v>
      </c>
      <c r="B4846" s="919"/>
      <c r="C4846" s="920"/>
      <c r="D4846" s="931"/>
      <c r="E4846" s="893" t="b">
        <f t="shared" ref="E4846:E5100" ca="1" si="198">F4846=B4846</f>
        <v>1</v>
      </c>
      <c r="F4846" s="893" t="str">
        <f t="array" aca="1" ref="F4846" ca="1">IF(G4846&lt;&gt;"",INDIRECT("'"&amp;G4846&amp;"'!"&amp;H4846),"")</f>
        <v/>
      </c>
      <c r="G4846" s="560"/>
      <c r="H4846" s="893"/>
      <c r="I4846" s="931"/>
      <c r="J4846" s="931"/>
      <c r="K4846" s="931"/>
      <c r="L4846" s="920"/>
      <c r="M4846" s="920"/>
      <c r="N4846" s="920"/>
      <c r="S4846" s="919"/>
    </row>
    <row r="4847" spans="1:19" ht="12.75" customHeight="1" x14ac:dyDescent="0.15">
      <c r="A4847" s="935">
        <v>4842</v>
      </c>
      <c r="B4847" s="919"/>
      <c r="C4847" s="920"/>
      <c r="D4847" s="931"/>
      <c r="E4847" s="893" t="b">
        <f t="shared" ca="1" si="198"/>
        <v>1</v>
      </c>
      <c r="F4847" s="893" t="str">
        <f t="array" aca="1" ref="F4847" ca="1">IF(G4847&lt;&gt;"",INDIRECT("'"&amp;G4847&amp;"'!"&amp;H4847),"")</f>
        <v/>
      </c>
      <c r="G4847" s="560"/>
      <c r="H4847" s="893"/>
      <c r="I4847" s="931"/>
      <c r="J4847" s="931"/>
      <c r="K4847" s="931"/>
      <c r="L4847" s="920"/>
      <c r="M4847" s="920"/>
      <c r="N4847" s="920"/>
      <c r="S4847" s="919"/>
    </row>
    <row r="4848" spans="1:19" ht="12.75" customHeight="1" x14ac:dyDescent="0.15">
      <c r="A4848" s="935">
        <v>4843</v>
      </c>
      <c r="B4848" s="919"/>
      <c r="C4848" s="920"/>
      <c r="D4848" s="931"/>
      <c r="E4848" s="893" t="b">
        <f t="shared" ca="1" si="198"/>
        <v>1</v>
      </c>
      <c r="F4848" s="893" t="str">
        <f t="array" aca="1" ref="F4848" ca="1">IF(G4848&lt;&gt;"",INDIRECT("'"&amp;G4848&amp;"'!"&amp;H4848),"")</f>
        <v/>
      </c>
      <c r="G4848" s="560"/>
      <c r="H4848" s="893"/>
      <c r="I4848" s="931"/>
      <c r="J4848" s="931"/>
      <c r="K4848" s="931"/>
      <c r="L4848" s="920"/>
      <c r="M4848" s="920"/>
      <c r="N4848" s="920"/>
      <c r="S4848" s="919"/>
    </row>
    <row r="4849" spans="1:19" ht="12.75" customHeight="1" x14ac:dyDescent="0.15">
      <c r="A4849" s="935">
        <v>4844</v>
      </c>
      <c r="B4849" s="919"/>
      <c r="C4849" s="920"/>
      <c r="D4849" s="931"/>
      <c r="E4849" s="893" t="b">
        <f t="shared" ca="1" si="198"/>
        <v>1</v>
      </c>
      <c r="F4849" s="893" t="str">
        <f t="array" aca="1" ref="F4849" ca="1">IF(G4849&lt;&gt;"",INDIRECT("'"&amp;G4849&amp;"'!"&amp;H4849),"")</f>
        <v/>
      </c>
      <c r="G4849" s="560"/>
      <c r="H4849" s="893"/>
      <c r="I4849" s="931"/>
      <c r="J4849" s="931"/>
      <c r="K4849" s="931"/>
      <c r="L4849" s="920"/>
      <c r="M4849" s="920"/>
      <c r="N4849" s="920"/>
      <c r="S4849" s="919"/>
    </row>
    <row r="4850" spans="1:19" ht="12.75" customHeight="1" x14ac:dyDescent="0.15">
      <c r="A4850" s="935">
        <v>4845</v>
      </c>
      <c r="B4850" s="919"/>
      <c r="C4850" s="920"/>
      <c r="D4850" s="931"/>
      <c r="E4850" s="893" t="b">
        <f t="shared" ca="1" si="198"/>
        <v>1</v>
      </c>
      <c r="F4850" s="893" t="str">
        <f t="array" aca="1" ref="F4850" ca="1">IF(G4850&lt;&gt;"",INDIRECT("'"&amp;G4850&amp;"'!"&amp;H4850),"")</f>
        <v/>
      </c>
      <c r="G4850" s="560"/>
      <c r="H4850" s="893"/>
      <c r="I4850" s="931"/>
      <c r="J4850" s="931"/>
      <c r="K4850" s="931"/>
      <c r="L4850" s="920"/>
      <c r="M4850" s="920"/>
      <c r="N4850" s="920"/>
      <c r="S4850" s="919"/>
    </row>
    <row r="4851" spans="1:19" ht="12.75" customHeight="1" x14ac:dyDescent="0.15">
      <c r="A4851" s="935">
        <v>4846</v>
      </c>
      <c r="B4851" s="919"/>
      <c r="C4851" s="920"/>
      <c r="D4851" s="931"/>
      <c r="E4851" s="893" t="b">
        <f t="shared" ca="1" si="198"/>
        <v>1</v>
      </c>
      <c r="F4851" s="893" t="str">
        <f t="array" aca="1" ref="F4851" ca="1">IF(G4851&lt;&gt;"",INDIRECT("'"&amp;G4851&amp;"'!"&amp;H4851),"")</f>
        <v/>
      </c>
      <c r="G4851" s="560"/>
      <c r="H4851" s="893"/>
      <c r="I4851" s="931"/>
      <c r="J4851" s="931"/>
      <c r="K4851" s="931"/>
      <c r="L4851" s="920"/>
      <c r="M4851" s="920"/>
      <c r="N4851" s="920"/>
      <c r="S4851" s="919"/>
    </row>
    <row r="4852" spans="1:19" ht="12.75" customHeight="1" x14ac:dyDescent="0.15">
      <c r="A4852" s="935">
        <v>4847</v>
      </c>
      <c r="B4852" s="919"/>
      <c r="C4852" s="920"/>
      <c r="D4852" s="931"/>
      <c r="E4852" s="893" t="b">
        <f t="shared" ca="1" si="198"/>
        <v>1</v>
      </c>
      <c r="F4852" s="893" t="str">
        <f t="array" aca="1" ref="F4852" ca="1">IF(G4852&lt;&gt;"",INDIRECT("'"&amp;G4852&amp;"'!"&amp;H4852),"")</f>
        <v/>
      </c>
      <c r="G4852" s="560"/>
      <c r="H4852" s="893"/>
      <c r="I4852" s="931"/>
      <c r="J4852" s="931"/>
      <c r="K4852" s="931"/>
      <c r="L4852" s="920"/>
      <c r="M4852" s="920"/>
      <c r="N4852" s="920"/>
      <c r="S4852" s="919"/>
    </row>
    <row r="4853" spans="1:19" ht="12.75" customHeight="1" x14ac:dyDescent="0.15">
      <c r="A4853" s="935">
        <v>4848</v>
      </c>
      <c r="B4853" s="919"/>
      <c r="C4853" s="920"/>
      <c r="D4853" s="931"/>
      <c r="E4853" s="893" t="b">
        <f t="shared" ca="1" si="198"/>
        <v>1</v>
      </c>
      <c r="F4853" s="893" t="str">
        <f t="array" aca="1" ref="F4853" ca="1">IF(G4853&lt;&gt;"",INDIRECT("'"&amp;G4853&amp;"'!"&amp;H4853),"")</f>
        <v/>
      </c>
      <c r="G4853" s="560"/>
      <c r="H4853" s="893"/>
      <c r="I4853" s="931"/>
      <c r="J4853" s="931"/>
      <c r="K4853" s="931"/>
      <c r="L4853" s="920"/>
      <c r="M4853" s="920"/>
      <c r="N4853" s="920"/>
      <c r="S4853" s="919"/>
    </row>
    <row r="4854" spans="1:19" ht="12.75" customHeight="1" x14ac:dyDescent="0.15">
      <c r="A4854" s="935">
        <v>4849</v>
      </c>
      <c r="B4854" s="919"/>
      <c r="C4854" s="920"/>
      <c r="D4854" s="931"/>
      <c r="E4854" s="893" t="b">
        <f t="shared" ca="1" si="198"/>
        <v>1</v>
      </c>
      <c r="F4854" s="893" t="str">
        <f t="array" aca="1" ref="F4854" ca="1">IF(G4854&lt;&gt;"",INDIRECT("'"&amp;G4854&amp;"'!"&amp;H4854),"")</f>
        <v/>
      </c>
      <c r="G4854" s="560"/>
      <c r="H4854" s="893"/>
      <c r="I4854" s="931"/>
      <c r="J4854" s="931"/>
      <c r="K4854" s="931"/>
      <c r="L4854" s="920"/>
      <c r="M4854" s="920"/>
      <c r="N4854" s="920"/>
      <c r="S4854" s="919"/>
    </row>
    <row r="4855" spans="1:19" ht="12.75" customHeight="1" x14ac:dyDescent="0.15">
      <c r="A4855" s="935">
        <v>4850</v>
      </c>
      <c r="B4855" s="919"/>
      <c r="C4855" s="920"/>
      <c r="D4855" s="931"/>
      <c r="E4855" s="893" t="b">
        <f t="shared" ca="1" si="198"/>
        <v>1</v>
      </c>
      <c r="F4855" s="893" t="str">
        <f t="array" aca="1" ref="F4855" ca="1">IF(G4855&lt;&gt;"",INDIRECT("'"&amp;G4855&amp;"'!"&amp;H4855),"")</f>
        <v/>
      </c>
      <c r="G4855" s="560"/>
      <c r="H4855" s="893"/>
      <c r="I4855" s="931"/>
      <c r="J4855" s="931"/>
      <c r="K4855" s="931"/>
      <c r="L4855" s="920"/>
      <c r="M4855" s="920"/>
      <c r="N4855" s="920"/>
      <c r="S4855" s="919"/>
    </row>
    <row r="4856" spans="1:19" ht="12.75" customHeight="1" x14ac:dyDescent="0.15">
      <c r="A4856" s="935">
        <v>4851</v>
      </c>
      <c r="B4856" s="919"/>
      <c r="C4856" s="920"/>
      <c r="D4856" s="931"/>
      <c r="E4856" s="893" t="b">
        <f t="shared" ca="1" si="198"/>
        <v>1</v>
      </c>
      <c r="F4856" s="893" t="str">
        <f t="array" aca="1" ref="F4856" ca="1">IF(G4856&lt;&gt;"",INDIRECT("'"&amp;G4856&amp;"'!"&amp;H4856),"")</f>
        <v/>
      </c>
      <c r="G4856" s="560"/>
      <c r="H4856" s="893"/>
      <c r="I4856" s="931"/>
      <c r="J4856" s="931"/>
      <c r="K4856" s="931"/>
      <c r="L4856" s="920"/>
      <c r="M4856" s="920"/>
      <c r="N4856" s="920"/>
      <c r="S4856" s="919"/>
    </row>
    <row r="4857" spans="1:19" ht="12.75" customHeight="1" x14ac:dyDescent="0.15">
      <c r="A4857" s="935">
        <v>4852</v>
      </c>
      <c r="B4857" s="919"/>
      <c r="C4857" s="920"/>
      <c r="D4857" s="931"/>
      <c r="E4857" s="893" t="b">
        <f t="shared" ca="1" si="198"/>
        <v>1</v>
      </c>
      <c r="F4857" s="893" t="str">
        <f t="array" aca="1" ref="F4857" ca="1">IF(G4857&lt;&gt;"",INDIRECT("'"&amp;G4857&amp;"'!"&amp;H4857),"")</f>
        <v/>
      </c>
      <c r="G4857" s="560"/>
      <c r="H4857" s="893"/>
      <c r="I4857" s="931"/>
      <c r="J4857" s="931"/>
      <c r="K4857" s="931"/>
      <c r="L4857" s="920"/>
      <c r="M4857" s="920"/>
      <c r="N4857" s="920"/>
      <c r="S4857" s="919"/>
    </row>
    <row r="4858" spans="1:19" ht="12.75" customHeight="1" x14ac:dyDescent="0.15">
      <c r="A4858" s="935">
        <v>4853</v>
      </c>
      <c r="B4858" s="919"/>
      <c r="C4858" s="920"/>
      <c r="D4858" s="931"/>
      <c r="E4858" s="893" t="b">
        <f t="shared" ca="1" si="198"/>
        <v>1</v>
      </c>
      <c r="F4858" s="893" t="str">
        <f t="array" aca="1" ref="F4858" ca="1">IF(G4858&lt;&gt;"",INDIRECT("'"&amp;G4858&amp;"'!"&amp;H4858),"")</f>
        <v/>
      </c>
      <c r="G4858" s="560"/>
      <c r="H4858" s="893"/>
      <c r="I4858" s="931"/>
      <c r="J4858" s="931"/>
      <c r="K4858" s="931"/>
      <c r="L4858" s="920"/>
      <c r="M4858" s="920"/>
      <c r="N4858" s="920"/>
      <c r="S4858" s="919"/>
    </row>
    <row r="4859" spans="1:19" ht="12.75" customHeight="1" x14ac:dyDescent="0.15">
      <c r="A4859" s="914">
        <v>4854</v>
      </c>
      <c r="B4859" s="929">
        <f>'EstRev 6-11'!C164</f>
        <v>0</v>
      </c>
      <c r="C4859" s="930">
        <f t="shared" ref="C4859:C4864" si="199">A4859-B4859</f>
        <v>4854</v>
      </c>
      <c r="D4859" s="920"/>
      <c r="E4859" s="893" t="b">
        <f t="shared" ca="1" si="198"/>
        <v>1</v>
      </c>
      <c r="F4859" s="932">
        <f t="array" aca="1" ref="F4859" ca="1">IF(G4859&lt;&gt;"",INDIRECT("'"&amp;G4859&amp;"'!"&amp;H4859),"")</f>
        <v>0</v>
      </c>
      <c r="G4859" s="560" t="s">
        <v>5635</v>
      </c>
      <c r="H4859" s="893" t="s">
        <v>5750</v>
      </c>
      <c r="I4859" s="920"/>
      <c r="J4859" s="920"/>
      <c r="K4859" s="920"/>
      <c r="L4859" s="920"/>
      <c r="M4859" s="920"/>
      <c r="N4859" s="920"/>
      <c r="S4859" s="919"/>
    </row>
    <row r="4860" spans="1:19" ht="12.75" customHeight="1" x14ac:dyDescent="0.15">
      <c r="A4860" s="914">
        <v>4855</v>
      </c>
      <c r="B4860" s="929">
        <f>'EstRev 6-11'!D164</f>
        <v>0</v>
      </c>
      <c r="C4860" s="930">
        <f t="shared" si="199"/>
        <v>4855</v>
      </c>
      <c r="D4860" s="920"/>
      <c r="E4860" s="893" t="b">
        <f t="shared" ca="1" si="198"/>
        <v>1</v>
      </c>
      <c r="F4860" s="932">
        <f t="array" aca="1" ref="F4860" ca="1">IF(G4860&lt;&gt;"",INDIRECT("'"&amp;G4860&amp;"'!"&amp;H4860),"")</f>
        <v>0</v>
      </c>
      <c r="G4860" s="560" t="s">
        <v>5635</v>
      </c>
      <c r="H4860" s="893" t="s">
        <v>5751</v>
      </c>
      <c r="I4860" s="920"/>
      <c r="J4860" s="920"/>
      <c r="K4860" s="920"/>
      <c r="L4860" s="920"/>
      <c r="M4860" s="920"/>
      <c r="N4860" s="920"/>
      <c r="S4860" s="919"/>
    </row>
    <row r="4861" spans="1:19" ht="12.75" customHeight="1" x14ac:dyDescent="0.15">
      <c r="A4861" s="914">
        <v>4856</v>
      </c>
      <c r="B4861" s="929">
        <f>'EstRev 6-11'!E164</f>
        <v>0</v>
      </c>
      <c r="C4861" s="930">
        <f t="shared" si="199"/>
        <v>4856</v>
      </c>
      <c r="D4861" s="920"/>
      <c r="E4861" s="893" t="b">
        <f t="shared" ca="1" si="198"/>
        <v>1</v>
      </c>
      <c r="F4861" s="932">
        <f t="array" aca="1" ref="F4861" ca="1">IF(G4861&lt;&gt;"",INDIRECT("'"&amp;G4861&amp;"'!"&amp;H4861),"")</f>
        <v>0</v>
      </c>
      <c r="G4861" s="560" t="s">
        <v>5635</v>
      </c>
      <c r="H4861" s="893" t="s">
        <v>5752</v>
      </c>
      <c r="I4861" s="920"/>
      <c r="J4861" s="920"/>
      <c r="K4861" s="920"/>
      <c r="L4861" s="920"/>
      <c r="M4861" s="920"/>
      <c r="N4861" s="920"/>
      <c r="S4861" s="919"/>
    </row>
    <row r="4862" spans="1:19" ht="12.75" customHeight="1" x14ac:dyDescent="0.15">
      <c r="A4862" s="914">
        <v>4857</v>
      </c>
      <c r="B4862" s="929">
        <f>'EstRev 6-11'!F164</f>
        <v>0</v>
      </c>
      <c r="C4862" s="930">
        <f t="shared" si="199"/>
        <v>4857</v>
      </c>
      <c r="D4862" s="920"/>
      <c r="E4862" s="893" t="b">
        <f t="shared" ca="1" si="198"/>
        <v>1</v>
      </c>
      <c r="F4862" s="932">
        <f t="array" aca="1" ref="F4862" ca="1">IF(G4862&lt;&gt;"",INDIRECT("'"&amp;G4862&amp;"'!"&amp;H4862),"")</f>
        <v>0</v>
      </c>
      <c r="G4862" s="560" t="s">
        <v>5635</v>
      </c>
      <c r="H4862" s="893" t="s">
        <v>5753</v>
      </c>
      <c r="I4862" s="920"/>
      <c r="J4862" s="920"/>
      <c r="K4862" s="920"/>
      <c r="L4862" s="920"/>
      <c r="M4862" s="920"/>
      <c r="N4862" s="920"/>
      <c r="S4862" s="919"/>
    </row>
    <row r="4863" spans="1:19" ht="12.75" customHeight="1" x14ac:dyDescent="0.15">
      <c r="A4863" s="914">
        <v>4858</v>
      </c>
      <c r="B4863" s="929">
        <f>'EstRev 6-11'!G164</f>
        <v>0</v>
      </c>
      <c r="C4863" s="930">
        <f t="shared" si="199"/>
        <v>4858</v>
      </c>
      <c r="D4863" s="920"/>
      <c r="E4863" s="893" t="b">
        <f t="shared" ca="1" si="198"/>
        <v>1</v>
      </c>
      <c r="F4863" s="932">
        <f t="array" aca="1" ref="F4863" ca="1">IF(G4863&lt;&gt;"",INDIRECT("'"&amp;G4863&amp;"'!"&amp;H4863),"")</f>
        <v>0</v>
      </c>
      <c r="G4863" s="560" t="s">
        <v>5635</v>
      </c>
      <c r="H4863" s="893" t="s">
        <v>5754</v>
      </c>
      <c r="I4863" s="920"/>
      <c r="J4863" s="920"/>
      <c r="K4863" s="920"/>
      <c r="L4863" s="920"/>
      <c r="M4863" s="920"/>
      <c r="N4863" s="920"/>
      <c r="S4863" s="919"/>
    </row>
    <row r="4864" spans="1:19" ht="12.75" customHeight="1" x14ac:dyDescent="0.15">
      <c r="A4864" s="914">
        <v>4859</v>
      </c>
      <c r="B4864" s="929">
        <f>'EstRev 6-11'!H164</f>
        <v>0</v>
      </c>
      <c r="C4864" s="930">
        <f t="shared" si="199"/>
        <v>4859</v>
      </c>
      <c r="D4864" s="920"/>
      <c r="E4864" s="893" t="b">
        <f t="shared" ca="1" si="198"/>
        <v>1</v>
      </c>
      <c r="F4864" s="932">
        <f t="array" aca="1" ref="F4864" ca="1">IF(G4864&lt;&gt;"",INDIRECT("'"&amp;G4864&amp;"'!"&amp;H4864),"")</f>
        <v>0</v>
      </c>
      <c r="G4864" s="560" t="s">
        <v>5635</v>
      </c>
      <c r="H4864" s="893" t="s">
        <v>5755</v>
      </c>
      <c r="I4864" s="920"/>
      <c r="J4864" s="920"/>
      <c r="K4864" s="920"/>
      <c r="L4864" s="920"/>
      <c r="M4864" s="920"/>
      <c r="N4864" s="920"/>
      <c r="S4864" s="919"/>
    </row>
    <row r="4865" spans="1:19" ht="12.75" customHeight="1" x14ac:dyDescent="0.15">
      <c r="A4865" s="935">
        <v>4860</v>
      </c>
      <c r="B4865" s="919"/>
      <c r="C4865" s="920"/>
      <c r="D4865" s="931"/>
      <c r="E4865" s="893" t="b">
        <f t="shared" ca="1" si="198"/>
        <v>1</v>
      </c>
      <c r="F4865" s="893" t="str">
        <f t="array" aca="1" ref="F4865" ca="1">IF(G4865&lt;&gt;"",INDIRECT("'"&amp;G4865&amp;"'!"&amp;H4865),"")</f>
        <v/>
      </c>
      <c r="G4865" s="560"/>
      <c r="H4865" s="893"/>
      <c r="I4865" s="931"/>
      <c r="J4865" s="931"/>
      <c r="K4865" s="931"/>
      <c r="L4865" s="920"/>
      <c r="M4865" s="920"/>
      <c r="N4865" s="920"/>
      <c r="S4865" s="919"/>
    </row>
    <row r="4866" spans="1:19" ht="12.75" customHeight="1" x14ac:dyDescent="0.15">
      <c r="A4866" s="914">
        <v>4861</v>
      </c>
      <c r="B4866" s="929">
        <f>'EstRev 6-11'!K164</f>
        <v>0</v>
      </c>
      <c r="C4866" s="930">
        <f>A4866-B4866</f>
        <v>4861</v>
      </c>
      <c r="D4866" s="920"/>
      <c r="E4866" s="893" t="b">
        <f t="shared" ca="1" si="198"/>
        <v>1</v>
      </c>
      <c r="F4866" s="932">
        <f t="array" aca="1" ref="F4866" ca="1">IF(G4866&lt;&gt;"",INDIRECT("'"&amp;G4866&amp;"'!"&amp;H4866),"")</f>
        <v>0</v>
      </c>
      <c r="G4866" s="560" t="s">
        <v>5635</v>
      </c>
      <c r="H4866" s="893" t="s">
        <v>5756</v>
      </c>
      <c r="I4866" s="920"/>
      <c r="J4866" s="920"/>
      <c r="K4866" s="920"/>
      <c r="L4866" s="920"/>
      <c r="M4866" s="920"/>
      <c r="N4866" s="920"/>
      <c r="S4866" s="919"/>
    </row>
    <row r="4867" spans="1:19" ht="12.75" customHeight="1" x14ac:dyDescent="0.15">
      <c r="A4867" s="935">
        <v>4862</v>
      </c>
      <c r="B4867" s="919"/>
      <c r="C4867" s="920"/>
      <c r="D4867" s="931"/>
      <c r="E4867" s="893" t="b">
        <f t="shared" ca="1" si="198"/>
        <v>1</v>
      </c>
      <c r="F4867" s="893" t="str">
        <f t="array" aca="1" ref="F4867" ca="1">IF(G4867&lt;&gt;"",INDIRECT("'"&amp;G4867&amp;"'!"&amp;H4867),"")</f>
        <v/>
      </c>
      <c r="G4867" s="560"/>
      <c r="H4867" s="893"/>
      <c r="I4867" s="931"/>
      <c r="J4867" s="931"/>
      <c r="K4867" s="931"/>
      <c r="L4867" s="920"/>
      <c r="M4867" s="920"/>
      <c r="N4867" s="920"/>
      <c r="S4867" s="919"/>
    </row>
    <row r="4868" spans="1:19" ht="12.75" customHeight="1" x14ac:dyDescent="0.15">
      <c r="A4868" s="935">
        <v>4863</v>
      </c>
      <c r="B4868" s="919"/>
      <c r="C4868" s="920"/>
      <c r="D4868" s="931"/>
      <c r="E4868" s="893" t="b">
        <f t="shared" ca="1" si="198"/>
        <v>1</v>
      </c>
      <c r="F4868" s="893" t="str">
        <f t="array" aca="1" ref="F4868" ca="1">IF(G4868&lt;&gt;"",INDIRECT("'"&amp;G4868&amp;"'!"&amp;H4868),"")</f>
        <v/>
      </c>
      <c r="G4868" s="560"/>
      <c r="H4868" s="893"/>
      <c r="I4868" s="931"/>
      <c r="J4868" s="931"/>
      <c r="K4868" s="931"/>
      <c r="L4868" s="920"/>
      <c r="M4868" s="920"/>
      <c r="N4868" s="920"/>
      <c r="S4868" s="919"/>
    </row>
    <row r="4869" spans="1:19" ht="12.75" customHeight="1" x14ac:dyDescent="0.15">
      <c r="A4869" s="935">
        <v>4864</v>
      </c>
      <c r="B4869" s="919"/>
      <c r="C4869" s="920"/>
      <c r="D4869" s="931"/>
      <c r="E4869" s="893" t="b">
        <f t="shared" ca="1" si="198"/>
        <v>1</v>
      </c>
      <c r="F4869" s="893" t="str">
        <f t="array" aca="1" ref="F4869" ca="1">IF(G4869&lt;&gt;"",INDIRECT("'"&amp;G4869&amp;"'!"&amp;H4869),"")</f>
        <v/>
      </c>
      <c r="G4869" s="560"/>
      <c r="H4869" s="893"/>
      <c r="I4869" s="931"/>
      <c r="J4869" s="931"/>
      <c r="K4869" s="931"/>
      <c r="L4869" s="920"/>
      <c r="M4869" s="920"/>
      <c r="N4869" s="920"/>
      <c r="S4869" s="919"/>
    </row>
    <row r="4870" spans="1:19" ht="12.75" customHeight="1" x14ac:dyDescent="0.15">
      <c r="A4870" s="935">
        <v>4865</v>
      </c>
      <c r="B4870" s="919"/>
      <c r="C4870" s="920"/>
      <c r="D4870" s="931"/>
      <c r="E4870" s="893" t="b">
        <f t="shared" ca="1" si="198"/>
        <v>1</v>
      </c>
      <c r="F4870" s="893" t="str">
        <f t="array" aca="1" ref="F4870" ca="1">IF(G4870&lt;&gt;"",INDIRECT("'"&amp;G4870&amp;"'!"&amp;H4870),"")</f>
        <v/>
      </c>
      <c r="G4870" s="560"/>
      <c r="H4870" s="893"/>
      <c r="I4870" s="931"/>
      <c r="J4870" s="931"/>
      <c r="K4870" s="931"/>
      <c r="L4870" s="920"/>
      <c r="M4870" s="920"/>
      <c r="N4870" s="920"/>
      <c r="S4870" s="919"/>
    </row>
    <row r="4871" spans="1:19" ht="12.75" customHeight="1" x14ac:dyDescent="0.15">
      <c r="A4871" s="935">
        <v>4866</v>
      </c>
      <c r="B4871" s="919"/>
      <c r="C4871" s="920"/>
      <c r="D4871" s="931"/>
      <c r="E4871" s="893" t="b">
        <f t="shared" ca="1" si="198"/>
        <v>1</v>
      </c>
      <c r="F4871" s="893" t="str">
        <f t="array" aca="1" ref="F4871" ca="1">IF(G4871&lt;&gt;"",INDIRECT("'"&amp;G4871&amp;"'!"&amp;H4871),"")</f>
        <v/>
      </c>
      <c r="G4871" s="560"/>
      <c r="H4871" s="893"/>
      <c r="I4871" s="931"/>
      <c r="J4871" s="931"/>
      <c r="K4871" s="931"/>
      <c r="L4871" s="920"/>
      <c r="M4871" s="920"/>
      <c r="N4871" s="920"/>
      <c r="S4871" s="919"/>
    </row>
    <row r="4872" spans="1:19" ht="12.75" customHeight="1" x14ac:dyDescent="0.15">
      <c r="A4872" s="935">
        <v>4867</v>
      </c>
      <c r="B4872" s="919"/>
      <c r="C4872" s="920"/>
      <c r="D4872" s="931"/>
      <c r="E4872" s="893" t="b">
        <f t="shared" ca="1" si="198"/>
        <v>1</v>
      </c>
      <c r="F4872" s="893" t="str">
        <f t="array" aca="1" ref="F4872" ca="1">IF(G4872&lt;&gt;"",INDIRECT("'"&amp;G4872&amp;"'!"&amp;H4872),"")</f>
        <v/>
      </c>
      <c r="G4872" s="560"/>
      <c r="H4872" s="893"/>
      <c r="I4872" s="931"/>
      <c r="J4872" s="931"/>
      <c r="K4872" s="931"/>
      <c r="L4872" s="920"/>
      <c r="M4872" s="920"/>
      <c r="N4872" s="920"/>
      <c r="S4872" s="919"/>
    </row>
    <row r="4873" spans="1:19" ht="12.75" customHeight="1" x14ac:dyDescent="0.15">
      <c r="A4873" s="935">
        <v>4868</v>
      </c>
      <c r="B4873" s="919"/>
      <c r="C4873" s="920"/>
      <c r="D4873" s="931"/>
      <c r="E4873" s="893" t="b">
        <f t="shared" ca="1" si="198"/>
        <v>1</v>
      </c>
      <c r="F4873" s="893" t="str">
        <f t="array" aca="1" ref="F4873" ca="1">IF(G4873&lt;&gt;"",INDIRECT("'"&amp;G4873&amp;"'!"&amp;H4873),"")</f>
        <v/>
      </c>
      <c r="G4873" s="560"/>
      <c r="H4873" s="893"/>
      <c r="I4873" s="931"/>
      <c r="J4873" s="931"/>
      <c r="K4873" s="931"/>
      <c r="L4873" s="920"/>
      <c r="M4873" s="920"/>
      <c r="N4873" s="920"/>
      <c r="S4873" s="919"/>
    </row>
    <row r="4874" spans="1:19" ht="12.75" customHeight="1" x14ac:dyDescent="0.15">
      <c r="A4874" s="935">
        <v>4869</v>
      </c>
      <c r="B4874" s="919"/>
      <c r="C4874" s="920"/>
      <c r="D4874" s="931"/>
      <c r="E4874" s="893" t="b">
        <f t="shared" ca="1" si="198"/>
        <v>1</v>
      </c>
      <c r="F4874" s="893" t="str">
        <f t="array" aca="1" ref="F4874" ca="1">IF(G4874&lt;&gt;"",INDIRECT("'"&amp;G4874&amp;"'!"&amp;H4874),"")</f>
        <v/>
      </c>
      <c r="G4874" s="560"/>
      <c r="H4874" s="893"/>
      <c r="I4874" s="931"/>
      <c r="J4874" s="931"/>
      <c r="K4874" s="931"/>
      <c r="L4874" s="920"/>
      <c r="M4874" s="920"/>
      <c r="N4874" s="920"/>
      <c r="S4874" s="919"/>
    </row>
    <row r="4875" spans="1:19" ht="12.75" customHeight="1" x14ac:dyDescent="0.15">
      <c r="A4875" s="935">
        <v>4870</v>
      </c>
      <c r="B4875" s="919"/>
      <c r="C4875" s="920"/>
      <c r="D4875" s="931"/>
      <c r="E4875" s="893" t="b">
        <f t="shared" ca="1" si="198"/>
        <v>1</v>
      </c>
      <c r="F4875" s="893" t="str">
        <f t="array" aca="1" ref="F4875" ca="1">IF(G4875&lt;&gt;"",INDIRECT("'"&amp;G4875&amp;"'!"&amp;H4875),"")</f>
        <v/>
      </c>
      <c r="G4875" s="560"/>
      <c r="H4875" s="893"/>
      <c r="I4875" s="931"/>
      <c r="J4875" s="931"/>
      <c r="K4875" s="931"/>
      <c r="L4875" s="920"/>
      <c r="M4875" s="920"/>
      <c r="N4875" s="920"/>
      <c r="S4875" s="919"/>
    </row>
    <row r="4876" spans="1:19" ht="12.75" customHeight="1" x14ac:dyDescent="0.15">
      <c r="A4876" s="935">
        <v>4871</v>
      </c>
      <c r="B4876" s="919"/>
      <c r="C4876" s="920"/>
      <c r="D4876" s="920" t="s">
        <v>4707</v>
      </c>
      <c r="E4876" s="893" t="b">
        <f t="shared" ca="1" si="198"/>
        <v>1</v>
      </c>
      <c r="F4876" s="893" t="str">
        <f t="array" aca="1" ref="F4876" ca="1">IF(G4876&lt;&gt;"",INDIRECT("'"&amp;G4876&amp;"'!"&amp;H4876),"")</f>
        <v/>
      </c>
      <c r="G4876" s="560"/>
      <c r="H4876" s="893"/>
      <c r="I4876" s="920"/>
      <c r="J4876" s="920"/>
      <c r="K4876" s="920"/>
      <c r="L4876" s="920"/>
      <c r="M4876" s="920"/>
      <c r="N4876" s="920"/>
      <c r="S4876" s="919"/>
    </row>
    <row r="4877" spans="1:19" ht="12.75" customHeight="1" x14ac:dyDescent="0.15">
      <c r="A4877" s="935">
        <v>4872</v>
      </c>
      <c r="B4877" s="919"/>
      <c r="C4877" s="920"/>
      <c r="D4877" s="920" t="s">
        <v>4707</v>
      </c>
      <c r="E4877" s="893" t="b">
        <f t="shared" ca="1" si="198"/>
        <v>1</v>
      </c>
      <c r="F4877" s="893" t="str">
        <f t="array" aca="1" ref="F4877" ca="1">IF(G4877&lt;&gt;"",INDIRECT("'"&amp;G4877&amp;"'!"&amp;H4877),"")</f>
        <v/>
      </c>
      <c r="G4877" s="560"/>
      <c r="H4877" s="893"/>
      <c r="I4877" s="920"/>
      <c r="J4877" s="920"/>
      <c r="K4877" s="920"/>
      <c r="L4877" s="920"/>
      <c r="M4877" s="920"/>
      <c r="N4877" s="920"/>
      <c r="S4877" s="919"/>
    </row>
    <row r="4878" spans="1:19" ht="12.75" customHeight="1" x14ac:dyDescent="0.15">
      <c r="A4878" s="935">
        <v>4873</v>
      </c>
      <c r="B4878" s="919"/>
      <c r="C4878" s="920"/>
      <c r="D4878" s="920" t="s">
        <v>4707</v>
      </c>
      <c r="E4878" s="893" t="b">
        <f t="shared" ca="1" si="198"/>
        <v>1</v>
      </c>
      <c r="F4878" s="893" t="str">
        <f t="array" aca="1" ref="F4878" ca="1">IF(G4878&lt;&gt;"",INDIRECT("'"&amp;G4878&amp;"'!"&amp;H4878),"")</f>
        <v/>
      </c>
      <c r="G4878" s="560"/>
      <c r="H4878" s="893"/>
      <c r="I4878" s="920"/>
      <c r="J4878" s="920"/>
      <c r="K4878" s="920"/>
      <c r="L4878" s="920"/>
      <c r="M4878" s="920"/>
      <c r="N4878" s="920"/>
      <c r="S4878" s="919"/>
    </row>
    <row r="4879" spans="1:19" ht="12.75" customHeight="1" x14ac:dyDescent="0.15">
      <c r="A4879" s="935">
        <v>4874</v>
      </c>
      <c r="B4879" s="919"/>
      <c r="C4879" s="920"/>
      <c r="D4879" s="931"/>
      <c r="E4879" s="893" t="b">
        <f t="shared" ca="1" si="198"/>
        <v>1</v>
      </c>
      <c r="F4879" s="893" t="str">
        <f t="array" aca="1" ref="F4879" ca="1">IF(G4879&lt;&gt;"",INDIRECT("'"&amp;G4879&amp;"'!"&amp;H4879),"")</f>
        <v/>
      </c>
      <c r="G4879" s="560"/>
      <c r="H4879" s="893"/>
      <c r="I4879" s="931"/>
      <c r="J4879" s="931"/>
      <c r="K4879" s="931"/>
      <c r="L4879" s="920"/>
      <c r="M4879" s="920"/>
      <c r="N4879" s="920"/>
      <c r="S4879" s="919"/>
    </row>
    <row r="4880" spans="1:19" ht="12.75" customHeight="1" x14ac:dyDescent="0.15">
      <c r="A4880" s="935">
        <v>4875</v>
      </c>
      <c r="B4880" s="919"/>
      <c r="C4880" s="920"/>
      <c r="D4880" s="931"/>
      <c r="E4880" s="893" t="b">
        <f t="shared" ca="1" si="198"/>
        <v>1</v>
      </c>
      <c r="F4880" s="893" t="str">
        <f t="array" aca="1" ref="F4880" ca="1">IF(G4880&lt;&gt;"",INDIRECT("'"&amp;G4880&amp;"'!"&amp;H4880),"")</f>
        <v/>
      </c>
      <c r="G4880" s="560"/>
      <c r="H4880" s="893"/>
      <c r="I4880" s="931"/>
      <c r="J4880" s="931"/>
      <c r="K4880" s="931"/>
      <c r="L4880" s="920"/>
      <c r="M4880" s="920"/>
      <c r="N4880" s="920"/>
      <c r="S4880" s="919"/>
    </row>
    <row r="4881" spans="1:19" ht="12.75" customHeight="1" x14ac:dyDescent="0.15">
      <c r="A4881" s="935">
        <v>4876</v>
      </c>
      <c r="B4881" s="919"/>
      <c r="C4881" s="920"/>
      <c r="D4881" s="931"/>
      <c r="E4881" s="893" t="b">
        <f t="shared" ca="1" si="198"/>
        <v>1</v>
      </c>
      <c r="F4881" s="893" t="str">
        <f t="array" aca="1" ref="F4881" ca="1">IF(G4881&lt;&gt;"",INDIRECT("'"&amp;G4881&amp;"'!"&amp;H4881),"")</f>
        <v/>
      </c>
      <c r="G4881" s="560"/>
      <c r="H4881" s="893"/>
      <c r="I4881" s="931"/>
      <c r="J4881" s="931"/>
      <c r="K4881" s="931"/>
      <c r="L4881" s="920"/>
      <c r="M4881" s="920"/>
      <c r="N4881" s="920"/>
      <c r="S4881" s="919"/>
    </row>
    <row r="4882" spans="1:19" ht="12.75" customHeight="1" x14ac:dyDescent="0.15">
      <c r="A4882" s="935">
        <v>4877</v>
      </c>
      <c r="B4882" s="919"/>
      <c r="C4882" s="920"/>
      <c r="D4882" s="931"/>
      <c r="E4882" s="893" t="b">
        <f t="shared" ca="1" si="198"/>
        <v>1</v>
      </c>
      <c r="F4882" s="893" t="str">
        <f t="array" aca="1" ref="F4882" ca="1">IF(G4882&lt;&gt;"",INDIRECT("'"&amp;G4882&amp;"'!"&amp;H4882),"")</f>
        <v/>
      </c>
      <c r="G4882" s="560"/>
      <c r="H4882" s="893"/>
      <c r="I4882" s="931"/>
      <c r="J4882" s="931"/>
      <c r="K4882" s="931"/>
      <c r="L4882" s="920"/>
      <c r="M4882" s="920"/>
      <c r="N4882" s="920"/>
      <c r="S4882" s="919"/>
    </row>
    <row r="4883" spans="1:19" ht="12.75" customHeight="1" x14ac:dyDescent="0.15">
      <c r="A4883" s="935">
        <v>4878</v>
      </c>
      <c r="B4883" s="919"/>
      <c r="C4883" s="920"/>
      <c r="D4883" s="931"/>
      <c r="E4883" s="893" t="b">
        <f t="shared" ca="1" si="198"/>
        <v>1</v>
      </c>
      <c r="F4883" s="893" t="str">
        <f t="array" aca="1" ref="F4883" ca="1">IF(G4883&lt;&gt;"",INDIRECT("'"&amp;G4883&amp;"'!"&amp;H4883),"")</f>
        <v/>
      </c>
      <c r="G4883" s="560"/>
      <c r="H4883" s="893"/>
      <c r="I4883" s="931"/>
      <c r="J4883" s="931"/>
      <c r="K4883" s="931"/>
      <c r="L4883" s="920"/>
      <c r="M4883" s="920"/>
      <c r="N4883" s="920"/>
      <c r="S4883" s="919"/>
    </row>
    <row r="4884" spans="1:19" ht="12.75" customHeight="1" x14ac:dyDescent="0.15">
      <c r="A4884" s="935">
        <v>4879</v>
      </c>
      <c r="B4884" s="919"/>
      <c r="C4884" s="920"/>
      <c r="D4884" s="931"/>
      <c r="E4884" s="893" t="b">
        <f t="shared" ca="1" si="198"/>
        <v>1</v>
      </c>
      <c r="F4884" s="893" t="str">
        <f t="array" aca="1" ref="F4884" ca="1">IF(G4884&lt;&gt;"",INDIRECT("'"&amp;G4884&amp;"'!"&amp;H4884),"")</f>
        <v/>
      </c>
      <c r="G4884" s="560"/>
      <c r="H4884" s="893"/>
      <c r="I4884" s="931"/>
      <c r="J4884" s="931"/>
      <c r="K4884" s="931"/>
      <c r="L4884" s="920"/>
      <c r="M4884" s="920"/>
      <c r="N4884" s="920"/>
      <c r="S4884" s="919"/>
    </row>
    <row r="4885" spans="1:19" ht="12.75" customHeight="1" x14ac:dyDescent="0.15">
      <c r="A4885" s="935">
        <v>4880</v>
      </c>
      <c r="B4885" s="919"/>
      <c r="C4885" s="920"/>
      <c r="D4885" s="931"/>
      <c r="E4885" s="893" t="b">
        <f t="shared" ca="1" si="198"/>
        <v>1</v>
      </c>
      <c r="F4885" s="893" t="str">
        <f t="array" aca="1" ref="F4885" ca="1">IF(G4885&lt;&gt;"",INDIRECT("'"&amp;G4885&amp;"'!"&amp;H4885),"")</f>
        <v/>
      </c>
      <c r="G4885" s="560"/>
      <c r="H4885" s="893"/>
      <c r="I4885" s="931"/>
      <c r="J4885" s="931"/>
      <c r="K4885" s="931"/>
      <c r="L4885" s="920"/>
      <c r="M4885" s="920"/>
      <c r="N4885" s="920"/>
      <c r="S4885" s="919"/>
    </row>
    <row r="4886" spans="1:19" ht="12.75" customHeight="1" x14ac:dyDescent="0.15">
      <c r="A4886" s="935">
        <v>4881</v>
      </c>
      <c r="B4886" s="919"/>
      <c r="C4886" s="920"/>
      <c r="D4886" s="931"/>
      <c r="E4886" s="893" t="b">
        <f t="shared" ca="1" si="198"/>
        <v>1</v>
      </c>
      <c r="F4886" s="893" t="str">
        <f t="array" aca="1" ref="F4886" ca="1">IF(G4886&lt;&gt;"",INDIRECT("'"&amp;G4886&amp;"'!"&amp;H4886),"")</f>
        <v/>
      </c>
      <c r="G4886" s="560"/>
      <c r="H4886" s="893"/>
      <c r="I4886" s="931"/>
      <c r="J4886" s="931"/>
      <c r="K4886" s="931"/>
      <c r="L4886" s="920"/>
      <c r="M4886" s="920"/>
      <c r="N4886" s="920"/>
      <c r="S4886" s="919"/>
    </row>
    <row r="4887" spans="1:19" ht="12.75" customHeight="1" x14ac:dyDescent="0.15">
      <c r="A4887" s="935">
        <v>4882</v>
      </c>
      <c r="B4887" s="919"/>
      <c r="C4887" s="920"/>
      <c r="D4887" s="931"/>
      <c r="E4887" s="893" t="b">
        <f t="shared" ca="1" si="198"/>
        <v>1</v>
      </c>
      <c r="F4887" s="893" t="str">
        <f t="array" aca="1" ref="F4887" ca="1">IF(G4887&lt;&gt;"",INDIRECT("'"&amp;G4887&amp;"'!"&amp;H4887),"")</f>
        <v/>
      </c>
      <c r="G4887" s="560"/>
      <c r="H4887" s="893"/>
      <c r="I4887" s="931"/>
      <c r="J4887" s="931"/>
      <c r="K4887" s="931"/>
      <c r="L4887" s="920"/>
      <c r="M4887" s="920"/>
      <c r="N4887" s="920"/>
      <c r="S4887" s="919"/>
    </row>
    <row r="4888" spans="1:19" ht="12.75" customHeight="1" x14ac:dyDescent="0.15">
      <c r="A4888" s="914">
        <v>4883</v>
      </c>
      <c r="B4888" s="929">
        <f>'EstRev 6-11'!C176</f>
        <v>0</v>
      </c>
      <c r="C4888" s="930">
        <f t="shared" ref="C4888:C4895" si="200">A4888-B4888</f>
        <v>4883</v>
      </c>
      <c r="D4888" s="920"/>
      <c r="E4888" s="893" t="b">
        <f t="shared" ca="1" si="198"/>
        <v>1</v>
      </c>
      <c r="F4888" s="932">
        <f t="array" aca="1" ref="F4888" ca="1">IF(G4888&lt;&gt;"",INDIRECT("'"&amp;G4888&amp;"'!"&amp;H4888),"")</f>
        <v>0</v>
      </c>
      <c r="G4888" s="560" t="s">
        <v>5635</v>
      </c>
      <c r="H4888" s="893" t="s">
        <v>5757</v>
      </c>
      <c r="I4888" s="920"/>
      <c r="J4888" s="920"/>
      <c r="K4888" s="920"/>
      <c r="L4888" s="920"/>
      <c r="M4888" s="920"/>
      <c r="N4888" s="920"/>
      <c r="S4888" s="919"/>
    </row>
    <row r="4889" spans="1:19" ht="12.75" customHeight="1" x14ac:dyDescent="0.15">
      <c r="A4889" s="914">
        <v>4884</v>
      </c>
      <c r="B4889" s="929">
        <f>'EstRev 6-11'!D176</f>
        <v>0</v>
      </c>
      <c r="C4889" s="930">
        <f t="shared" si="200"/>
        <v>4884</v>
      </c>
      <c r="D4889" s="920"/>
      <c r="E4889" s="893" t="b">
        <f t="shared" ca="1" si="198"/>
        <v>1</v>
      </c>
      <c r="F4889" s="932">
        <f t="array" aca="1" ref="F4889" ca="1">IF(G4889&lt;&gt;"",INDIRECT("'"&amp;G4889&amp;"'!"&amp;H4889),"")</f>
        <v>0</v>
      </c>
      <c r="G4889" s="560" t="s">
        <v>5635</v>
      </c>
      <c r="H4889" s="893" t="s">
        <v>5758</v>
      </c>
      <c r="I4889" s="920"/>
      <c r="J4889" s="920"/>
      <c r="K4889" s="920"/>
      <c r="L4889" s="920"/>
      <c r="M4889" s="920"/>
      <c r="N4889" s="920"/>
      <c r="S4889" s="919"/>
    </row>
    <row r="4890" spans="1:19" ht="12.75" customHeight="1" x14ac:dyDescent="0.15">
      <c r="A4890" s="914">
        <v>4885</v>
      </c>
      <c r="B4890" s="929">
        <f>'EstRev 6-11'!F176</f>
        <v>0</v>
      </c>
      <c r="C4890" s="930">
        <f t="shared" si="200"/>
        <v>4885</v>
      </c>
      <c r="D4890" s="920"/>
      <c r="E4890" s="893" t="b">
        <f t="shared" ca="1" si="198"/>
        <v>1</v>
      </c>
      <c r="F4890" s="932">
        <f t="array" aca="1" ref="F4890" ca="1">IF(G4890&lt;&gt;"",INDIRECT("'"&amp;G4890&amp;"'!"&amp;H4890),"")</f>
        <v>0</v>
      </c>
      <c r="G4890" s="560" t="s">
        <v>5635</v>
      </c>
      <c r="H4890" s="893" t="s">
        <v>5759</v>
      </c>
      <c r="I4890" s="920"/>
      <c r="J4890" s="920"/>
      <c r="K4890" s="920"/>
      <c r="L4890" s="920"/>
      <c r="M4890" s="920"/>
      <c r="N4890" s="920"/>
      <c r="S4890" s="919"/>
    </row>
    <row r="4891" spans="1:19" ht="12.75" customHeight="1" x14ac:dyDescent="0.15">
      <c r="A4891" s="914">
        <v>4886</v>
      </c>
      <c r="B4891" s="929">
        <f>'EstRev 6-11'!G176</f>
        <v>0</v>
      </c>
      <c r="C4891" s="930">
        <f t="shared" si="200"/>
        <v>4886</v>
      </c>
      <c r="D4891" s="920"/>
      <c r="E4891" s="893" t="b">
        <f t="shared" ca="1" si="198"/>
        <v>1</v>
      </c>
      <c r="F4891" s="932">
        <f t="array" aca="1" ref="F4891" ca="1">IF(G4891&lt;&gt;"",INDIRECT("'"&amp;G4891&amp;"'!"&amp;H4891),"")</f>
        <v>0</v>
      </c>
      <c r="G4891" s="560" t="s">
        <v>5635</v>
      </c>
      <c r="H4891" s="893" t="s">
        <v>5760</v>
      </c>
      <c r="I4891" s="920"/>
      <c r="J4891" s="920"/>
      <c r="K4891" s="920"/>
      <c r="L4891" s="920"/>
      <c r="M4891" s="920"/>
      <c r="N4891" s="920"/>
      <c r="S4891" s="919"/>
    </row>
    <row r="4892" spans="1:19" ht="12.75" customHeight="1" x14ac:dyDescent="0.15">
      <c r="A4892" s="914">
        <v>4887</v>
      </c>
      <c r="B4892" s="929">
        <f>'EstRev 6-11'!H176</f>
        <v>0</v>
      </c>
      <c r="C4892" s="930">
        <f t="shared" si="200"/>
        <v>4887</v>
      </c>
      <c r="D4892" s="920"/>
      <c r="E4892" s="893" t="b">
        <f t="shared" ca="1" si="198"/>
        <v>1</v>
      </c>
      <c r="F4892" s="932">
        <f t="array" aca="1" ref="F4892" ca="1">IF(G4892&lt;&gt;"",INDIRECT("'"&amp;G4892&amp;"'!"&amp;H4892),"")</f>
        <v>0</v>
      </c>
      <c r="G4892" s="560" t="s">
        <v>5635</v>
      </c>
      <c r="H4892" s="893" t="s">
        <v>5161</v>
      </c>
      <c r="I4892" s="920"/>
      <c r="J4892" s="920"/>
      <c r="K4892" s="920"/>
      <c r="L4892" s="920"/>
      <c r="M4892" s="920"/>
      <c r="N4892" s="920"/>
      <c r="S4892" s="919"/>
    </row>
    <row r="4893" spans="1:19" ht="12.75" customHeight="1" x14ac:dyDescent="0.15">
      <c r="A4893" s="914">
        <v>4888</v>
      </c>
      <c r="B4893" s="929">
        <f>'EstRev 6-11'!K176</f>
        <v>0</v>
      </c>
      <c r="C4893" s="930">
        <f t="shared" si="200"/>
        <v>4888</v>
      </c>
      <c r="D4893" s="920"/>
      <c r="E4893" s="893" t="b">
        <f t="shared" ca="1" si="198"/>
        <v>1</v>
      </c>
      <c r="F4893" s="932">
        <f t="array" aca="1" ref="F4893" ca="1">IF(G4893&lt;&gt;"",INDIRECT("'"&amp;G4893&amp;"'!"&amp;H4893),"")</f>
        <v>0</v>
      </c>
      <c r="G4893" s="560" t="s">
        <v>5635</v>
      </c>
      <c r="H4893" s="893" t="s">
        <v>5171</v>
      </c>
      <c r="I4893" s="920"/>
      <c r="J4893" s="920"/>
      <c r="K4893" s="920"/>
      <c r="L4893" s="920"/>
      <c r="M4893" s="920"/>
      <c r="N4893" s="920"/>
      <c r="S4893" s="919"/>
    </row>
    <row r="4894" spans="1:19" ht="12.75" customHeight="1" x14ac:dyDescent="0.15">
      <c r="A4894" s="914">
        <v>4889</v>
      </c>
      <c r="B4894" s="929">
        <f>'EstRev 6-11'!H177</f>
        <v>0</v>
      </c>
      <c r="C4894" s="930">
        <f t="shared" si="200"/>
        <v>4889</v>
      </c>
      <c r="D4894" s="920"/>
      <c r="E4894" s="893" t="b">
        <f t="shared" ca="1" si="198"/>
        <v>1</v>
      </c>
      <c r="F4894" s="932">
        <f t="array" aca="1" ref="F4894" ca="1">IF(G4894&lt;&gt;"",INDIRECT("'"&amp;G4894&amp;"'!"&amp;H4894),"")</f>
        <v>0</v>
      </c>
      <c r="G4894" s="560" t="s">
        <v>5635</v>
      </c>
      <c r="H4894" s="893" t="s">
        <v>4791</v>
      </c>
      <c r="I4894" s="920"/>
      <c r="J4894" s="920"/>
      <c r="K4894" s="920"/>
      <c r="L4894" s="920"/>
      <c r="M4894" s="920"/>
      <c r="N4894" s="920"/>
      <c r="S4894" s="919"/>
    </row>
    <row r="4895" spans="1:19" ht="12.75" customHeight="1" x14ac:dyDescent="0.15">
      <c r="A4895" s="914">
        <v>4890</v>
      </c>
      <c r="B4895" s="929">
        <f>'EstRev 6-11'!K177</f>
        <v>0</v>
      </c>
      <c r="C4895" s="930">
        <f t="shared" si="200"/>
        <v>4890</v>
      </c>
      <c r="D4895" s="920"/>
      <c r="E4895" s="893" t="b">
        <f t="shared" ca="1" si="198"/>
        <v>1</v>
      </c>
      <c r="F4895" s="932">
        <f t="array" aca="1" ref="F4895" ca="1">IF(G4895&lt;&gt;"",INDIRECT("'"&amp;G4895&amp;"'!"&amp;H4895),"")</f>
        <v>0</v>
      </c>
      <c r="G4895" s="560" t="s">
        <v>5635</v>
      </c>
      <c r="H4895" s="893" t="s">
        <v>4792</v>
      </c>
      <c r="I4895" s="920"/>
      <c r="J4895" s="920"/>
      <c r="K4895" s="920"/>
      <c r="L4895" s="920"/>
      <c r="M4895" s="920"/>
      <c r="N4895" s="920"/>
      <c r="S4895" s="919"/>
    </row>
    <row r="4896" spans="1:19" ht="12.75" customHeight="1" x14ac:dyDescent="0.15">
      <c r="A4896" s="935">
        <v>4891</v>
      </c>
      <c r="B4896" s="919"/>
      <c r="C4896" s="920"/>
      <c r="D4896" s="931"/>
      <c r="E4896" s="893" t="b">
        <f t="shared" ca="1" si="198"/>
        <v>1</v>
      </c>
      <c r="F4896" s="893" t="str">
        <f t="array" aca="1" ref="F4896" ca="1">IF(G4896&lt;&gt;"",INDIRECT("'"&amp;G4896&amp;"'!"&amp;H4896),"")</f>
        <v/>
      </c>
      <c r="G4896" s="560"/>
      <c r="H4896" s="893"/>
      <c r="I4896" s="931"/>
      <c r="J4896" s="931"/>
      <c r="K4896" s="931"/>
      <c r="L4896" s="920"/>
      <c r="M4896" s="920"/>
      <c r="N4896" s="920"/>
      <c r="S4896" s="919"/>
    </row>
    <row r="4897" spans="1:19" ht="12.75" customHeight="1" x14ac:dyDescent="0.15">
      <c r="A4897" s="935">
        <v>4892</v>
      </c>
      <c r="B4897" s="919"/>
      <c r="C4897" s="920"/>
      <c r="D4897" s="931"/>
      <c r="E4897" s="893" t="b">
        <f t="shared" ca="1" si="198"/>
        <v>1</v>
      </c>
      <c r="F4897" s="893" t="str">
        <f t="array" aca="1" ref="F4897" ca="1">IF(G4897&lt;&gt;"",INDIRECT("'"&amp;G4897&amp;"'!"&amp;H4897),"")</f>
        <v/>
      </c>
      <c r="G4897" s="560"/>
      <c r="H4897" s="893"/>
      <c r="I4897" s="931"/>
      <c r="J4897" s="931"/>
      <c r="K4897" s="931"/>
      <c r="L4897" s="920"/>
      <c r="M4897" s="920"/>
      <c r="N4897" s="920"/>
      <c r="S4897" s="919"/>
    </row>
    <row r="4898" spans="1:19" ht="12.75" customHeight="1" x14ac:dyDescent="0.15">
      <c r="A4898" s="935">
        <v>4893</v>
      </c>
      <c r="B4898" s="919"/>
      <c r="C4898" s="920"/>
      <c r="D4898" s="931"/>
      <c r="E4898" s="893" t="b">
        <f t="shared" ca="1" si="198"/>
        <v>1</v>
      </c>
      <c r="F4898" s="893" t="str">
        <f t="array" aca="1" ref="F4898" ca="1">IF(G4898&lt;&gt;"",INDIRECT("'"&amp;G4898&amp;"'!"&amp;H4898),"")</f>
        <v/>
      </c>
      <c r="G4898" s="560"/>
      <c r="H4898" s="893"/>
      <c r="I4898" s="931"/>
      <c r="J4898" s="931"/>
      <c r="K4898" s="931"/>
      <c r="L4898" s="920"/>
      <c r="M4898" s="920"/>
      <c r="N4898" s="920"/>
      <c r="S4898" s="919"/>
    </row>
    <row r="4899" spans="1:19" ht="12.75" customHeight="1" x14ac:dyDescent="0.15">
      <c r="A4899" s="935">
        <v>4894</v>
      </c>
      <c r="B4899" s="919"/>
      <c r="C4899" s="920"/>
      <c r="D4899" s="931"/>
      <c r="E4899" s="893" t="b">
        <f t="shared" ca="1" si="198"/>
        <v>1</v>
      </c>
      <c r="F4899" s="893" t="str">
        <f t="array" aca="1" ref="F4899" ca="1">IF(G4899&lt;&gt;"",INDIRECT("'"&amp;G4899&amp;"'!"&amp;H4899),"")</f>
        <v/>
      </c>
      <c r="G4899" s="560"/>
      <c r="H4899" s="893"/>
      <c r="I4899" s="931"/>
      <c r="J4899" s="931"/>
      <c r="K4899" s="931"/>
      <c r="L4899" s="920"/>
      <c r="M4899" s="920"/>
      <c r="N4899" s="920"/>
      <c r="S4899" s="919"/>
    </row>
    <row r="4900" spans="1:19" ht="12.75" customHeight="1" x14ac:dyDescent="0.15">
      <c r="A4900" s="935">
        <v>4895</v>
      </c>
      <c r="B4900" s="919"/>
      <c r="C4900" s="920"/>
      <c r="D4900" s="931"/>
      <c r="E4900" s="893" t="b">
        <f t="shared" ca="1" si="198"/>
        <v>1</v>
      </c>
      <c r="F4900" s="893" t="str">
        <f t="array" aca="1" ref="F4900" ca="1">IF(G4900&lt;&gt;"",INDIRECT("'"&amp;G4900&amp;"'!"&amp;H4900),"")</f>
        <v/>
      </c>
      <c r="G4900" s="560"/>
      <c r="H4900" s="893"/>
      <c r="I4900" s="931"/>
      <c r="J4900" s="931"/>
      <c r="K4900" s="931"/>
      <c r="L4900" s="920"/>
      <c r="M4900" s="920"/>
      <c r="N4900" s="920"/>
      <c r="S4900" s="919"/>
    </row>
    <row r="4901" spans="1:19" ht="12.75" customHeight="1" x14ac:dyDescent="0.15">
      <c r="A4901" s="935">
        <v>4896</v>
      </c>
      <c r="B4901" s="919"/>
      <c r="C4901" s="920"/>
      <c r="D4901" s="931"/>
      <c r="E4901" s="893" t="b">
        <f t="shared" ca="1" si="198"/>
        <v>1</v>
      </c>
      <c r="F4901" s="893" t="str">
        <f t="array" aca="1" ref="F4901" ca="1">IF(G4901&lt;&gt;"",INDIRECT("'"&amp;G4901&amp;"'!"&amp;H4901),"")</f>
        <v/>
      </c>
      <c r="G4901" s="560"/>
      <c r="H4901" s="893"/>
      <c r="I4901" s="931"/>
      <c r="J4901" s="931"/>
      <c r="K4901" s="931"/>
      <c r="L4901" s="920"/>
      <c r="M4901" s="920"/>
      <c r="N4901" s="920"/>
      <c r="S4901" s="919"/>
    </row>
    <row r="4902" spans="1:19" ht="12.75" customHeight="1" x14ac:dyDescent="0.15">
      <c r="A4902" s="935">
        <v>4897</v>
      </c>
      <c r="B4902" s="919"/>
      <c r="C4902" s="920"/>
      <c r="D4902" s="931"/>
      <c r="E4902" s="893" t="b">
        <f t="shared" ca="1" si="198"/>
        <v>1</v>
      </c>
      <c r="F4902" s="893" t="str">
        <f t="array" aca="1" ref="F4902" ca="1">IF(G4902&lt;&gt;"",INDIRECT("'"&amp;G4902&amp;"'!"&amp;H4902),"")</f>
        <v/>
      </c>
      <c r="G4902" s="560"/>
      <c r="H4902" s="893"/>
      <c r="I4902" s="931"/>
      <c r="J4902" s="931"/>
      <c r="K4902" s="931"/>
      <c r="L4902" s="920"/>
      <c r="M4902" s="920"/>
      <c r="N4902" s="920"/>
      <c r="S4902" s="919"/>
    </row>
    <row r="4903" spans="1:19" ht="12.75" customHeight="1" x14ac:dyDescent="0.15">
      <c r="A4903" s="935">
        <v>4898</v>
      </c>
      <c r="B4903" s="919"/>
      <c r="C4903" s="920"/>
      <c r="D4903" s="931"/>
      <c r="E4903" s="893" t="b">
        <f t="shared" ca="1" si="198"/>
        <v>1</v>
      </c>
      <c r="F4903" s="893" t="str">
        <f t="array" aca="1" ref="F4903" ca="1">IF(G4903&lt;&gt;"",INDIRECT("'"&amp;G4903&amp;"'!"&amp;H4903),"")</f>
        <v/>
      </c>
      <c r="G4903" s="560"/>
      <c r="H4903" s="893"/>
      <c r="I4903" s="931"/>
      <c r="J4903" s="931"/>
      <c r="K4903" s="931"/>
      <c r="L4903" s="920"/>
      <c r="M4903" s="920"/>
      <c r="N4903" s="920"/>
      <c r="S4903" s="919"/>
    </row>
    <row r="4904" spans="1:19" ht="12.75" customHeight="1" x14ac:dyDescent="0.15">
      <c r="A4904" s="935">
        <v>4899</v>
      </c>
      <c r="B4904" s="919"/>
      <c r="C4904" s="920"/>
      <c r="D4904" s="931"/>
      <c r="E4904" s="893" t="b">
        <f t="shared" ca="1" si="198"/>
        <v>1</v>
      </c>
      <c r="F4904" s="893" t="str">
        <f t="array" aca="1" ref="F4904" ca="1">IF(G4904&lt;&gt;"",INDIRECT("'"&amp;G4904&amp;"'!"&amp;H4904),"")</f>
        <v/>
      </c>
      <c r="G4904" s="560"/>
      <c r="H4904" s="893"/>
      <c r="I4904" s="931"/>
      <c r="J4904" s="931"/>
      <c r="K4904" s="931"/>
      <c r="L4904" s="920"/>
      <c r="M4904" s="920"/>
      <c r="N4904" s="920"/>
      <c r="S4904" s="919"/>
    </row>
    <row r="4905" spans="1:19" ht="12.75" customHeight="1" x14ac:dyDescent="0.15">
      <c r="A4905" s="935">
        <v>4900</v>
      </c>
      <c r="B4905" s="919"/>
      <c r="C4905" s="920"/>
      <c r="D4905" s="931"/>
      <c r="E4905" s="893" t="b">
        <f t="shared" ca="1" si="198"/>
        <v>1</v>
      </c>
      <c r="F4905" s="893" t="str">
        <f t="array" aca="1" ref="F4905" ca="1">IF(G4905&lt;&gt;"",INDIRECT("'"&amp;G4905&amp;"'!"&amp;H4905),"")</f>
        <v/>
      </c>
      <c r="G4905" s="560"/>
      <c r="H4905" s="893"/>
      <c r="I4905" s="931"/>
      <c r="J4905" s="931"/>
      <c r="K4905" s="931"/>
      <c r="L4905" s="920"/>
      <c r="M4905" s="920"/>
      <c r="N4905" s="920"/>
      <c r="S4905" s="919"/>
    </row>
    <row r="4906" spans="1:19" ht="12.75" customHeight="1" x14ac:dyDescent="0.15">
      <c r="A4906" s="935">
        <v>4901</v>
      </c>
      <c r="B4906" s="919"/>
      <c r="C4906" s="920"/>
      <c r="D4906" s="931"/>
      <c r="E4906" s="893" t="b">
        <f t="shared" ca="1" si="198"/>
        <v>1</v>
      </c>
      <c r="F4906" s="893" t="str">
        <f t="array" aca="1" ref="F4906" ca="1">IF(G4906&lt;&gt;"",INDIRECT("'"&amp;G4906&amp;"'!"&amp;H4906),"")</f>
        <v/>
      </c>
      <c r="G4906" s="560"/>
      <c r="H4906" s="893"/>
      <c r="I4906" s="931"/>
      <c r="J4906" s="931"/>
      <c r="K4906" s="931"/>
      <c r="L4906" s="920"/>
      <c r="M4906" s="920"/>
      <c r="N4906" s="920"/>
      <c r="S4906" s="919"/>
    </row>
    <row r="4907" spans="1:19" ht="12.75" customHeight="1" x14ac:dyDescent="0.15">
      <c r="A4907" s="935">
        <v>4902</v>
      </c>
      <c r="B4907" s="919"/>
      <c r="C4907" s="920"/>
      <c r="D4907" s="931"/>
      <c r="E4907" s="893" t="b">
        <f t="shared" ca="1" si="198"/>
        <v>1</v>
      </c>
      <c r="F4907" s="893" t="str">
        <f t="array" aca="1" ref="F4907" ca="1">IF(G4907&lt;&gt;"",INDIRECT("'"&amp;G4907&amp;"'!"&amp;H4907),"")</f>
        <v/>
      </c>
      <c r="G4907" s="560"/>
      <c r="H4907" s="893"/>
      <c r="I4907" s="931"/>
      <c r="J4907" s="931"/>
      <c r="K4907" s="931"/>
      <c r="L4907" s="920"/>
      <c r="M4907" s="920"/>
      <c r="N4907" s="920"/>
      <c r="S4907" s="919"/>
    </row>
    <row r="4908" spans="1:19" ht="12.75" customHeight="1" x14ac:dyDescent="0.15">
      <c r="A4908" s="935">
        <v>4903</v>
      </c>
      <c r="B4908" s="919"/>
      <c r="C4908" s="920"/>
      <c r="D4908" s="931"/>
      <c r="E4908" s="893" t="b">
        <f t="shared" ca="1" si="198"/>
        <v>1</v>
      </c>
      <c r="F4908" s="893" t="str">
        <f t="array" aca="1" ref="F4908" ca="1">IF(G4908&lt;&gt;"",INDIRECT("'"&amp;G4908&amp;"'!"&amp;H4908),"")</f>
        <v/>
      </c>
      <c r="G4908" s="560"/>
      <c r="H4908" s="893"/>
      <c r="I4908" s="931"/>
      <c r="J4908" s="931"/>
      <c r="K4908" s="931"/>
      <c r="L4908" s="920"/>
      <c r="M4908" s="920"/>
      <c r="N4908" s="920"/>
      <c r="S4908" s="919"/>
    </row>
    <row r="4909" spans="1:19" ht="12.75" customHeight="1" x14ac:dyDescent="0.15">
      <c r="A4909" s="935">
        <v>4904</v>
      </c>
      <c r="B4909" s="919"/>
      <c r="C4909" s="920"/>
      <c r="D4909" s="931"/>
      <c r="E4909" s="893" t="b">
        <f t="shared" ca="1" si="198"/>
        <v>1</v>
      </c>
      <c r="F4909" s="893" t="str">
        <f t="array" aca="1" ref="F4909" ca="1">IF(G4909&lt;&gt;"",INDIRECT("'"&amp;G4909&amp;"'!"&amp;H4909),"")</f>
        <v/>
      </c>
      <c r="G4909" s="560"/>
      <c r="H4909" s="893"/>
      <c r="I4909" s="931"/>
      <c r="J4909" s="931"/>
      <c r="K4909" s="931"/>
      <c r="L4909" s="920"/>
      <c r="M4909" s="920"/>
      <c r="N4909" s="920"/>
      <c r="S4909" s="919"/>
    </row>
    <row r="4910" spans="1:19" ht="12.75" customHeight="1" x14ac:dyDescent="0.15">
      <c r="A4910" s="935">
        <v>4905</v>
      </c>
      <c r="B4910" s="919"/>
      <c r="C4910" s="920"/>
      <c r="D4910" s="931"/>
      <c r="E4910" s="893" t="b">
        <f t="shared" ca="1" si="198"/>
        <v>1</v>
      </c>
      <c r="F4910" s="893" t="str">
        <f t="array" aca="1" ref="F4910" ca="1">IF(G4910&lt;&gt;"",INDIRECT("'"&amp;G4910&amp;"'!"&amp;H4910),"")</f>
        <v/>
      </c>
      <c r="G4910" s="560"/>
      <c r="H4910" s="893"/>
      <c r="I4910" s="931"/>
      <c r="J4910" s="931"/>
      <c r="K4910" s="931"/>
      <c r="L4910" s="920"/>
      <c r="M4910" s="920"/>
      <c r="N4910" s="920"/>
      <c r="S4910" s="919"/>
    </row>
    <row r="4911" spans="1:19" ht="12.75" customHeight="1" x14ac:dyDescent="0.15">
      <c r="A4911" s="935">
        <v>4906</v>
      </c>
      <c r="B4911" s="919"/>
      <c r="C4911" s="920"/>
      <c r="D4911" s="931"/>
      <c r="E4911" s="893" t="b">
        <f t="shared" ca="1" si="198"/>
        <v>1</v>
      </c>
      <c r="F4911" s="893" t="str">
        <f t="array" aca="1" ref="F4911" ca="1">IF(G4911&lt;&gt;"",INDIRECT("'"&amp;G4911&amp;"'!"&amp;H4911),"")</f>
        <v/>
      </c>
      <c r="G4911" s="560"/>
      <c r="H4911" s="893"/>
      <c r="I4911" s="931"/>
      <c r="J4911" s="931"/>
      <c r="K4911" s="931"/>
      <c r="L4911" s="920"/>
      <c r="M4911" s="920"/>
      <c r="N4911" s="920"/>
      <c r="S4911" s="919"/>
    </row>
    <row r="4912" spans="1:19" ht="12.75" customHeight="1" x14ac:dyDescent="0.15">
      <c r="A4912" s="935">
        <v>4907</v>
      </c>
      <c r="B4912" s="919"/>
      <c r="C4912" s="920"/>
      <c r="D4912" s="931"/>
      <c r="E4912" s="893" t="b">
        <f t="shared" ca="1" si="198"/>
        <v>1</v>
      </c>
      <c r="F4912" s="893" t="str">
        <f t="array" aca="1" ref="F4912" ca="1">IF(G4912&lt;&gt;"",INDIRECT("'"&amp;G4912&amp;"'!"&amp;H4912),"")</f>
        <v/>
      </c>
      <c r="G4912" s="560"/>
      <c r="H4912" s="893"/>
      <c r="I4912" s="931"/>
      <c r="J4912" s="931"/>
      <c r="K4912" s="931"/>
      <c r="L4912" s="920"/>
      <c r="M4912" s="920"/>
      <c r="N4912" s="920"/>
      <c r="S4912" s="919"/>
    </row>
    <row r="4913" spans="1:19" ht="12.75" customHeight="1" x14ac:dyDescent="0.15">
      <c r="A4913" s="935">
        <v>4908</v>
      </c>
      <c r="B4913" s="919"/>
      <c r="C4913" s="920"/>
      <c r="D4913" s="931"/>
      <c r="E4913" s="893" t="b">
        <f t="shared" ca="1" si="198"/>
        <v>1</v>
      </c>
      <c r="F4913" s="893" t="str">
        <f t="array" aca="1" ref="F4913" ca="1">IF(G4913&lt;&gt;"",INDIRECT("'"&amp;G4913&amp;"'!"&amp;H4913),"")</f>
        <v/>
      </c>
      <c r="G4913" s="560"/>
      <c r="H4913" s="893"/>
      <c r="I4913" s="931"/>
      <c r="J4913" s="931"/>
      <c r="K4913" s="931"/>
      <c r="L4913" s="920"/>
      <c r="M4913" s="920"/>
      <c r="N4913" s="920"/>
      <c r="S4913" s="919"/>
    </row>
    <row r="4914" spans="1:19" ht="12.75" customHeight="1" x14ac:dyDescent="0.15">
      <c r="A4914" s="935">
        <v>4909</v>
      </c>
      <c r="B4914" s="919"/>
      <c r="C4914" s="920"/>
      <c r="D4914" s="931"/>
      <c r="E4914" s="893" t="b">
        <f t="shared" ca="1" si="198"/>
        <v>1</v>
      </c>
      <c r="F4914" s="893" t="str">
        <f t="array" aca="1" ref="F4914" ca="1">IF(G4914&lt;&gt;"",INDIRECT("'"&amp;G4914&amp;"'!"&amp;H4914),"")</f>
        <v/>
      </c>
      <c r="G4914" s="560"/>
      <c r="H4914" s="893"/>
      <c r="I4914" s="931"/>
      <c r="J4914" s="931"/>
      <c r="K4914" s="931"/>
      <c r="L4914" s="920"/>
      <c r="M4914" s="920"/>
      <c r="N4914" s="920"/>
      <c r="S4914" s="919"/>
    </row>
    <row r="4915" spans="1:19" ht="12.75" customHeight="1" x14ac:dyDescent="0.15">
      <c r="A4915" s="935">
        <v>4910</v>
      </c>
      <c r="B4915" s="919"/>
      <c r="C4915" s="920"/>
      <c r="D4915" s="931"/>
      <c r="E4915" s="893" t="b">
        <f t="shared" ca="1" si="198"/>
        <v>1</v>
      </c>
      <c r="F4915" s="893" t="str">
        <f t="array" aca="1" ref="F4915" ca="1">IF(G4915&lt;&gt;"",INDIRECT("'"&amp;G4915&amp;"'!"&amp;H4915),"")</f>
        <v/>
      </c>
      <c r="G4915" s="560"/>
      <c r="H4915" s="893"/>
      <c r="I4915" s="931"/>
      <c r="J4915" s="931"/>
      <c r="K4915" s="931"/>
      <c r="L4915" s="920"/>
      <c r="M4915" s="920"/>
      <c r="N4915" s="920"/>
      <c r="S4915" s="919"/>
    </row>
    <row r="4916" spans="1:19" ht="12.75" customHeight="1" x14ac:dyDescent="0.15">
      <c r="A4916" s="935">
        <v>4911</v>
      </c>
      <c r="B4916" s="919"/>
      <c r="C4916" s="920"/>
      <c r="D4916" s="931"/>
      <c r="E4916" s="893" t="b">
        <f t="shared" ca="1" si="198"/>
        <v>1</v>
      </c>
      <c r="F4916" s="893" t="str">
        <f t="array" aca="1" ref="F4916" ca="1">IF(G4916&lt;&gt;"",INDIRECT("'"&amp;G4916&amp;"'!"&amp;H4916),"")</f>
        <v/>
      </c>
      <c r="G4916" s="560"/>
      <c r="H4916" s="893"/>
      <c r="I4916" s="931"/>
      <c r="J4916" s="931"/>
      <c r="K4916" s="931"/>
      <c r="L4916" s="920"/>
      <c r="M4916" s="920"/>
      <c r="N4916" s="920"/>
      <c r="S4916" s="919"/>
    </row>
    <row r="4917" spans="1:19" ht="12.75" customHeight="1" x14ac:dyDescent="0.15">
      <c r="A4917" s="935">
        <v>4912</v>
      </c>
      <c r="B4917" s="919"/>
      <c r="C4917" s="920"/>
      <c r="D4917" s="931"/>
      <c r="E4917" s="893" t="b">
        <f t="shared" ca="1" si="198"/>
        <v>1</v>
      </c>
      <c r="F4917" s="893" t="str">
        <f t="array" aca="1" ref="F4917" ca="1">IF(G4917&lt;&gt;"",INDIRECT("'"&amp;G4917&amp;"'!"&amp;H4917),"")</f>
        <v/>
      </c>
      <c r="G4917" s="560"/>
      <c r="H4917" s="893"/>
      <c r="I4917" s="931"/>
      <c r="J4917" s="931"/>
      <c r="K4917" s="931"/>
      <c r="L4917" s="920"/>
      <c r="M4917" s="920"/>
      <c r="N4917" s="920"/>
      <c r="S4917" s="919"/>
    </row>
    <row r="4918" spans="1:19" ht="12.75" customHeight="1" x14ac:dyDescent="0.15">
      <c r="A4918" s="935">
        <v>4913</v>
      </c>
      <c r="B4918" s="919"/>
      <c r="C4918" s="920"/>
      <c r="D4918" s="931"/>
      <c r="E4918" s="893" t="b">
        <f t="shared" ca="1" si="198"/>
        <v>1</v>
      </c>
      <c r="F4918" s="893" t="str">
        <f t="array" aca="1" ref="F4918" ca="1">IF(G4918&lt;&gt;"",INDIRECT("'"&amp;G4918&amp;"'!"&amp;H4918),"")</f>
        <v/>
      </c>
      <c r="G4918" s="560"/>
      <c r="H4918" s="893"/>
      <c r="I4918" s="931"/>
      <c r="J4918" s="931"/>
      <c r="K4918" s="931"/>
      <c r="L4918" s="920"/>
      <c r="M4918" s="920"/>
      <c r="N4918" s="920"/>
      <c r="S4918" s="919"/>
    </row>
    <row r="4919" spans="1:19" ht="12.75" customHeight="1" x14ac:dyDescent="0.15">
      <c r="A4919" s="935">
        <v>4914</v>
      </c>
      <c r="B4919" s="919"/>
      <c r="C4919" s="920"/>
      <c r="D4919" s="931"/>
      <c r="E4919" s="893" t="b">
        <f t="shared" ca="1" si="198"/>
        <v>1</v>
      </c>
      <c r="F4919" s="893" t="str">
        <f t="array" aca="1" ref="F4919" ca="1">IF(G4919&lt;&gt;"",INDIRECT("'"&amp;G4919&amp;"'!"&amp;H4919),"")</f>
        <v/>
      </c>
      <c r="G4919" s="560"/>
      <c r="H4919" s="893"/>
      <c r="I4919" s="931"/>
      <c r="J4919" s="931"/>
      <c r="K4919" s="931"/>
      <c r="L4919" s="920"/>
      <c r="M4919" s="920"/>
      <c r="N4919" s="920"/>
      <c r="S4919" s="919"/>
    </row>
    <row r="4920" spans="1:19" ht="12.75" customHeight="1" x14ac:dyDescent="0.15">
      <c r="A4920" s="935">
        <v>4915</v>
      </c>
      <c r="B4920" s="919"/>
      <c r="C4920" s="920"/>
      <c r="D4920" s="931"/>
      <c r="E4920" s="893" t="b">
        <f t="shared" ca="1" si="198"/>
        <v>1</v>
      </c>
      <c r="F4920" s="893" t="str">
        <f t="array" aca="1" ref="F4920" ca="1">IF(G4920&lt;&gt;"",INDIRECT("'"&amp;G4920&amp;"'!"&amp;H4920),"")</f>
        <v/>
      </c>
      <c r="G4920" s="560"/>
      <c r="H4920" s="893"/>
      <c r="I4920" s="931"/>
      <c r="J4920" s="931"/>
      <c r="K4920" s="931"/>
      <c r="L4920" s="920"/>
      <c r="M4920" s="920"/>
      <c r="N4920" s="920"/>
      <c r="S4920" s="919"/>
    </row>
    <row r="4921" spans="1:19" ht="12.75" customHeight="1" x14ac:dyDescent="0.15">
      <c r="A4921" s="935">
        <v>4916</v>
      </c>
      <c r="B4921" s="919"/>
      <c r="C4921" s="920"/>
      <c r="D4921" s="931"/>
      <c r="E4921" s="893" t="b">
        <f t="shared" ca="1" si="198"/>
        <v>1</v>
      </c>
      <c r="F4921" s="893" t="str">
        <f t="array" aca="1" ref="F4921" ca="1">IF(G4921&lt;&gt;"",INDIRECT("'"&amp;G4921&amp;"'!"&amp;H4921),"")</f>
        <v/>
      </c>
      <c r="G4921" s="560"/>
      <c r="H4921" s="893"/>
      <c r="I4921" s="931"/>
      <c r="J4921" s="931"/>
      <c r="K4921" s="931"/>
      <c r="L4921" s="920"/>
      <c r="M4921" s="920"/>
      <c r="N4921" s="920"/>
      <c r="S4921" s="919"/>
    </row>
    <row r="4922" spans="1:19" ht="12.75" customHeight="1" x14ac:dyDescent="0.15">
      <c r="A4922" s="935">
        <v>4917</v>
      </c>
      <c r="B4922" s="919"/>
      <c r="C4922" s="920"/>
      <c r="D4922" s="931"/>
      <c r="E4922" s="893" t="b">
        <f t="shared" ca="1" si="198"/>
        <v>1</v>
      </c>
      <c r="F4922" s="893" t="str">
        <f t="array" aca="1" ref="F4922" ca="1">IF(G4922&lt;&gt;"",INDIRECT("'"&amp;G4922&amp;"'!"&amp;H4922),"")</f>
        <v/>
      </c>
      <c r="G4922" s="560"/>
      <c r="H4922" s="893"/>
      <c r="I4922" s="931"/>
      <c r="J4922" s="931"/>
      <c r="K4922" s="931"/>
      <c r="L4922" s="920"/>
      <c r="M4922" s="920"/>
      <c r="N4922" s="920"/>
      <c r="S4922" s="919"/>
    </row>
    <row r="4923" spans="1:19" ht="12.75" customHeight="1" x14ac:dyDescent="0.15">
      <c r="A4923" s="935">
        <v>4918</v>
      </c>
      <c r="B4923" s="919"/>
      <c r="C4923" s="920"/>
      <c r="D4923" s="931"/>
      <c r="E4923" s="893" t="b">
        <f t="shared" ca="1" si="198"/>
        <v>1</v>
      </c>
      <c r="F4923" s="893" t="str">
        <f t="array" aca="1" ref="F4923" ca="1">IF(G4923&lt;&gt;"",INDIRECT("'"&amp;G4923&amp;"'!"&amp;H4923),"")</f>
        <v/>
      </c>
      <c r="G4923" s="560"/>
      <c r="H4923" s="893"/>
      <c r="I4923" s="931"/>
      <c r="J4923" s="931"/>
      <c r="K4923" s="931"/>
      <c r="L4923" s="920"/>
      <c r="M4923" s="920"/>
      <c r="N4923" s="920"/>
      <c r="S4923" s="919"/>
    </row>
    <row r="4924" spans="1:19" ht="12.75" customHeight="1" x14ac:dyDescent="0.15">
      <c r="A4924" s="935">
        <v>4919</v>
      </c>
      <c r="B4924" s="919"/>
      <c r="C4924" s="920"/>
      <c r="D4924" s="931"/>
      <c r="E4924" s="893" t="b">
        <f t="shared" ca="1" si="198"/>
        <v>1</v>
      </c>
      <c r="F4924" s="893" t="str">
        <f t="array" aca="1" ref="F4924" ca="1">IF(G4924&lt;&gt;"",INDIRECT("'"&amp;G4924&amp;"'!"&amp;H4924),"")</f>
        <v/>
      </c>
      <c r="G4924" s="560"/>
      <c r="H4924" s="893"/>
      <c r="I4924" s="931"/>
      <c r="J4924" s="931"/>
      <c r="K4924" s="931"/>
      <c r="L4924" s="920"/>
      <c r="M4924" s="920"/>
      <c r="N4924" s="920"/>
      <c r="S4924" s="919"/>
    </row>
    <row r="4925" spans="1:19" ht="12.75" customHeight="1" x14ac:dyDescent="0.15">
      <c r="A4925" s="935">
        <v>4920</v>
      </c>
      <c r="B4925" s="919"/>
      <c r="C4925" s="920"/>
      <c r="D4925" s="931"/>
      <c r="E4925" s="893" t="b">
        <f t="shared" ca="1" si="198"/>
        <v>1</v>
      </c>
      <c r="F4925" s="893" t="str">
        <f t="array" aca="1" ref="F4925" ca="1">IF(G4925&lt;&gt;"",INDIRECT("'"&amp;G4925&amp;"'!"&amp;H4925),"")</f>
        <v/>
      </c>
      <c r="G4925" s="560"/>
      <c r="H4925" s="893"/>
      <c r="I4925" s="931"/>
      <c r="J4925" s="931"/>
      <c r="K4925" s="931"/>
      <c r="L4925" s="920"/>
      <c r="M4925" s="920"/>
      <c r="N4925" s="920"/>
      <c r="S4925" s="919"/>
    </row>
    <row r="4926" spans="1:19" ht="12.75" customHeight="1" x14ac:dyDescent="0.15">
      <c r="A4926" s="935">
        <v>4921</v>
      </c>
      <c r="B4926" s="919"/>
      <c r="C4926" s="920"/>
      <c r="D4926" s="931"/>
      <c r="E4926" s="893" t="b">
        <f t="shared" ca="1" si="198"/>
        <v>1</v>
      </c>
      <c r="F4926" s="893" t="str">
        <f t="array" aca="1" ref="F4926" ca="1">IF(G4926&lt;&gt;"",INDIRECT("'"&amp;G4926&amp;"'!"&amp;H4926),"")</f>
        <v/>
      </c>
      <c r="G4926" s="560"/>
      <c r="H4926" s="893"/>
      <c r="I4926" s="931"/>
      <c r="J4926" s="931"/>
      <c r="K4926" s="931"/>
      <c r="L4926" s="920"/>
      <c r="M4926" s="920"/>
      <c r="N4926" s="920"/>
      <c r="S4926" s="919"/>
    </row>
    <row r="4927" spans="1:19" ht="12.75" customHeight="1" x14ac:dyDescent="0.15">
      <c r="A4927" s="935">
        <v>4922</v>
      </c>
      <c r="B4927" s="919"/>
      <c r="C4927" s="920"/>
      <c r="D4927" s="931"/>
      <c r="E4927" s="893" t="b">
        <f t="shared" ca="1" si="198"/>
        <v>1</v>
      </c>
      <c r="F4927" s="893" t="str">
        <f t="array" aca="1" ref="F4927" ca="1">IF(G4927&lt;&gt;"",INDIRECT("'"&amp;G4927&amp;"'!"&amp;H4927),"")</f>
        <v/>
      </c>
      <c r="G4927" s="560"/>
      <c r="H4927" s="893"/>
      <c r="I4927" s="931"/>
      <c r="J4927" s="931"/>
      <c r="K4927" s="931"/>
      <c r="L4927" s="920"/>
      <c r="M4927" s="920"/>
      <c r="N4927" s="920"/>
      <c r="S4927" s="919"/>
    </row>
    <row r="4928" spans="1:19" ht="12.75" customHeight="1" x14ac:dyDescent="0.15">
      <c r="A4928" s="935">
        <v>4923</v>
      </c>
      <c r="B4928" s="919"/>
      <c r="C4928" s="920"/>
      <c r="D4928" s="931"/>
      <c r="E4928" s="893" t="b">
        <f t="shared" ca="1" si="198"/>
        <v>1</v>
      </c>
      <c r="F4928" s="893" t="str">
        <f t="array" aca="1" ref="F4928" ca="1">IF(G4928&lt;&gt;"",INDIRECT("'"&amp;G4928&amp;"'!"&amp;H4928),"")</f>
        <v/>
      </c>
      <c r="G4928" s="560"/>
      <c r="H4928" s="893"/>
      <c r="I4928" s="931"/>
      <c r="J4928" s="931"/>
      <c r="K4928" s="931"/>
      <c r="L4928" s="920"/>
      <c r="M4928" s="920"/>
      <c r="N4928" s="920"/>
      <c r="S4928" s="919"/>
    </row>
    <row r="4929" spans="1:19" ht="12.75" customHeight="1" x14ac:dyDescent="0.15">
      <c r="A4929" s="935">
        <v>4924</v>
      </c>
      <c r="B4929" s="919"/>
      <c r="C4929" s="920"/>
      <c r="D4929" s="931"/>
      <c r="E4929" s="893" t="b">
        <f t="shared" ca="1" si="198"/>
        <v>1</v>
      </c>
      <c r="F4929" s="893" t="str">
        <f t="array" aca="1" ref="F4929" ca="1">IF(G4929&lt;&gt;"",INDIRECT("'"&amp;G4929&amp;"'!"&amp;H4929),"")</f>
        <v/>
      </c>
      <c r="G4929" s="560"/>
      <c r="H4929" s="893"/>
      <c r="I4929" s="931"/>
      <c r="J4929" s="931"/>
      <c r="K4929" s="931"/>
      <c r="L4929" s="920"/>
      <c r="M4929" s="920"/>
      <c r="N4929" s="920"/>
      <c r="S4929" s="919"/>
    </row>
    <row r="4930" spans="1:19" ht="12.75" customHeight="1" x14ac:dyDescent="0.15">
      <c r="A4930" s="935">
        <v>4925</v>
      </c>
      <c r="B4930" s="919"/>
      <c r="C4930" s="920"/>
      <c r="D4930" s="931"/>
      <c r="E4930" s="893" t="b">
        <f t="shared" ca="1" si="198"/>
        <v>1</v>
      </c>
      <c r="F4930" s="893" t="str">
        <f t="array" aca="1" ref="F4930" ca="1">IF(G4930&lt;&gt;"",INDIRECT("'"&amp;G4930&amp;"'!"&amp;H4930),"")</f>
        <v/>
      </c>
      <c r="G4930" s="560"/>
      <c r="H4930" s="893"/>
      <c r="I4930" s="931"/>
      <c r="J4930" s="931"/>
      <c r="K4930" s="931"/>
      <c r="L4930" s="920"/>
      <c r="M4930" s="920"/>
      <c r="N4930" s="920"/>
      <c r="S4930" s="919"/>
    </row>
    <row r="4931" spans="1:19" ht="12.75" customHeight="1" x14ac:dyDescent="0.15">
      <c r="A4931" s="935">
        <v>4926</v>
      </c>
      <c r="B4931" s="919"/>
      <c r="C4931" s="920"/>
      <c r="D4931" s="931"/>
      <c r="E4931" s="893" t="b">
        <f t="shared" ca="1" si="198"/>
        <v>1</v>
      </c>
      <c r="F4931" s="893" t="str">
        <f t="array" aca="1" ref="F4931" ca="1">IF(G4931&lt;&gt;"",INDIRECT("'"&amp;G4931&amp;"'!"&amp;H4931),"")</f>
        <v/>
      </c>
      <c r="G4931" s="560"/>
      <c r="H4931" s="893"/>
      <c r="I4931" s="931"/>
      <c r="J4931" s="931"/>
      <c r="K4931" s="931"/>
      <c r="L4931" s="920"/>
      <c r="M4931" s="920"/>
      <c r="N4931" s="920"/>
      <c r="S4931" s="919"/>
    </row>
    <row r="4932" spans="1:19" ht="12.75" customHeight="1" x14ac:dyDescent="0.15">
      <c r="A4932" s="935">
        <v>4927</v>
      </c>
      <c r="B4932" s="919"/>
      <c r="C4932" s="920"/>
      <c r="D4932" s="931"/>
      <c r="E4932" s="893" t="b">
        <f t="shared" ca="1" si="198"/>
        <v>1</v>
      </c>
      <c r="F4932" s="893" t="str">
        <f t="array" aca="1" ref="F4932" ca="1">IF(G4932&lt;&gt;"",INDIRECT("'"&amp;G4932&amp;"'!"&amp;H4932),"")</f>
        <v/>
      </c>
      <c r="G4932" s="560"/>
      <c r="H4932" s="893"/>
      <c r="I4932" s="931"/>
      <c r="J4932" s="931"/>
      <c r="K4932" s="931"/>
      <c r="L4932" s="920"/>
      <c r="M4932" s="920"/>
      <c r="N4932" s="920"/>
      <c r="S4932" s="919"/>
    </row>
    <row r="4933" spans="1:19" ht="12.75" customHeight="1" x14ac:dyDescent="0.15">
      <c r="A4933" s="935">
        <v>4928</v>
      </c>
      <c r="B4933" s="919"/>
      <c r="C4933" s="920"/>
      <c r="D4933" s="931"/>
      <c r="E4933" s="893" t="b">
        <f t="shared" ca="1" si="198"/>
        <v>1</v>
      </c>
      <c r="F4933" s="893" t="str">
        <f t="array" aca="1" ref="F4933" ca="1">IF(G4933&lt;&gt;"",INDIRECT("'"&amp;G4933&amp;"'!"&amp;H4933),"")</f>
        <v/>
      </c>
      <c r="G4933" s="560"/>
      <c r="H4933" s="893"/>
      <c r="I4933" s="931"/>
      <c r="J4933" s="931"/>
      <c r="K4933" s="931"/>
      <c r="L4933" s="920"/>
      <c r="M4933" s="920"/>
      <c r="N4933" s="920"/>
      <c r="S4933" s="919"/>
    </row>
    <row r="4934" spans="1:19" ht="12.75" customHeight="1" x14ac:dyDescent="0.15">
      <c r="A4934" s="935">
        <v>4929</v>
      </c>
      <c r="B4934" s="919"/>
      <c r="C4934" s="920"/>
      <c r="D4934" s="931"/>
      <c r="E4934" s="893" t="b">
        <f t="shared" ca="1" si="198"/>
        <v>1</v>
      </c>
      <c r="F4934" s="893" t="str">
        <f t="array" aca="1" ref="F4934" ca="1">IF(G4934&lt;&gt;"",INDIRECT("'"&amp;G4934&amp;"'!"&amp;H4934),"")</f>
        <v/>
      </c>
      <c r="G4934" s="560"/>
      <c r="H4934" s="893"/>
      <c r="I4934" s="931"/>
      <c r="J4934" s="931"/>
      <c r="K4934" s="931"/>
      <c r="L4934" s="920"/>
      <c r="M4934" s="920"/>
      <c r="N4934" s="920"/>
      <c r="S4934" s="919"/>
    </row>
    <row r="4935" spans="1:19" ht="12.75" customHeight="1" x14ac:dyDescent="0.15">
      <c r="A4935" s="935">
        <v>4930</v>
      </c>
      <c r="B4935" s="919"/>
      <c r="C4935" s="920"/>
      <c r="D4935" s="931"/>
      <c r="E4935" s="893" t="b">
        <f t="shared" ca="1" si="198"/>
        <v>1</v>
      </c>
      <c r="F4935" s="893" t="str">
        <f t="array" aca="1" ref="F4935" ca="1">IF(G4935&lt;&gt;"",INDIRECT("'"&amp;G4935&amp;"'!"&amp;H4935),"")</f>
        <v/>
      </c>
      <c r="G4935" s="560"/>
      <c r="H4935" s="893"/>
      <c r="I4935" s="931"/>
      <c r="J4935" s="931"/>
      <c r="K4935" s="931"/>
      <c r="L4935" s="920"/>
      <c r="M4935" s="920"/>
      <c r="N4935" s="920"/>
      <c r="S4935" s="919"/>
    </row>
    <row r="4936" spans="1:19" ht="12.75" customHeight="1" x14ac:dyDescent="0.15">
      <c r="A4936" s="935">
        <v>4931</v>
      </c>
      <c r="B4936" s="919"/>
      <c r="C4936" s="920"/>
      <c r="D4936" s="931"/>
      <c r="E4936" s="893" t="b">
        <f t="shared" ca="1" si="198"/>
        <v>1</v>
      </c>
      <c r="F4936" s="893" t="str">
        <f t="array" aca="1" ref="F4936" ca="1">IF(G4936&lt;&gt;"",INDIRECT("'"&amp;G4936&amp;"'!"&amp;H4936),"")</f>
        <v/>
      </c>
      <c r="G4936" s="560"/>
      <c r="H4936" s="893"/>
      <c r="I4936" s="931"/>
      <c r="J4936" s="931"/>
      <c r="K4936" s="931"/>
      <c r="L4936" s="920"/>
      <c r="M4936" s="920"/>
      <c r="N4936" s="920"/>
      <c r="S4936" s="919"/>
    </row>
    <row r="4937" spans="1:19" ht="12.75" customHeight="1" x14ac:dyDescent="0.15">
      <c r="A4937" s="935">
        <v>4932</v>
      </c>
      <c r="B4937" s="919"/>
      <c r="C4937" s="920"/>
      <c r="D4937" s="931"/>
      <c r="E4937" s="893" t="b">
        <f t="shared" ca="1" si="198"/>
        <v>1</v>
      </c>
      <c r="F4937" s="893" t="str">
        <f t="array" aca="1" ref="F4937" ca="1">IF(G4937&lt;&gt;"",INDIRECT("'"&amp;G4937&amp;"'!"&amp;H4937),"")</f>
        <v/>
      </c>
      <c r="G4937" s="560"/>
      <c r="H4937" s="893"/>
      <c r="I4937" s="931"/>
      <c r="J4937" s="931"/>
      <c r="K4937" s="931"/>
      <c r="L4937" s="920"/>
      <c r="M4937" s="920"/>
      <c r="N4937" s="920"/>
      <c r="S4937" s="919"/>
    </row>
    <row r="4938" spans="1:19" ht="12.75" customHeight="1" x14ac:dyDescent="0.15">
      <c r="A4938" s="935">
        <v>4933</v>
      </c>
      <c r="B4938" s="919"/>
      <c r="C4938" s="920"/>
      <c r="D4938" s="931"/>
      <c r="E4938" s="893" t="b">
        <f t="shared" ca="1" si="198"/>
        <v>1</v>
      </c>
      <c r="F4938" s="893" t="str">
        <f t="array" aca="1" ref="F4938" ca="1">IF(G4938&lt;&gt;"",INDIRECT("'"&amp;G4938&amp;"'!"&amp;H4938),"")</f>
        <v/>
      </c>
      <c r="G4938" s="560"/>
      <c r="H4938" s="893"/>
      <c r="I4938" s="931"/>
      <c r="J4938" s="931"/>
      <c r="K4938" s="931"/>
      <c r="L4938" s="920"/>
      <c r="M4938" s="920"/>
      <c r="N4938" s="920"/>
      <c r="S4938" s="919"/>
    </row>
    <row r="4939" spans="1:19" ht="12.75" customHeight="1" x14ac:dyDescent="0.15">
      <c r="A4939" s="914">
        <v>4934</v>
      </c>
      <c r="B4939" s="919"/>
      <c r="C4939" s="920"/>
      <c r="D4939" s="920"/>
      <c r="E4939" s="893" t="b">
        <f t="shared" ca="1" si="198"/>
        <v>1</v>
      </c>
      <c r="F4939" s="893" t="str">
        <f t="array" aca="1" ref="F4939" ca="1">IF(G4939&lt;&gt;"",INDIRECT("'"&amp;G4939&amp;"'!"&amp;H4939),"")</f>
        <v/>
      </c>
      <c r="G4939" s="560"/>
      <c r="H4939" s="893"/>
      <c r="I4939" s="920"/>
      <c r="J4939" s="920"/>
      <c r="K4939" s="920"/>
      <c r="L4939" s="920"/>
      <c r="M4939" s="920"/>
      <c r="N4939" s="920"/>
      <c r="S4939" s="919"/>
    </row>
    <row r="4940" spans="1:19" ht="12.75" customHeight="1" x14ac:dyDescent="0.15">
      <c r="A4940" s="914">
        <v>4935</v>
      </c>
      <c r="B4940" s="919"/>
      <c r="C4940" s="920"/>
      <c r="D4940" s="920"/>
      <c r="E4940" s="893" t="b">
        <f t="shared" ca="1" si="198"/>
        <v>1</v>
      </c>
      <c r="F4940" s="893" t="str">
        <f t="array" aca="1" ref="F4940" ca="1">IF(G4940&lt;&gt;"",INDIRECT("'"&amp;G4940&amp;"'!"&amp;H4940),"")</f>
        <v/>
      </c>
      <c r="G4940" s="560"/>
      <c r="H4940" s="893"/>
      <c r="I4940" s="920"/>
      <c r="J4940" s="920"/>
      <c r="K4940" s="920"/>
      <c r="L4940" s="920"/>
      <c r="M4940" s="920"/>
      <c r="N4940" s="920"/>
      <c r="S4940" s="919"/>
    </row>
    <row r="4941" spans="1:19" ht="12.75" customHeight="1" x14ac:dyDescent="0.15">
      <c r="A4941" s="914">
        <v>4936</v>
      </c>
      <c r="B4941" s="919"/>
      <c r="C4941" s="920"/>
      <c r="D4941" s="920"/>
      <c r="E4941" s="893" t="b">
        <f t="shared" ca="1" si="198"/>
        <v>1</v>
      </c>
      <c r="F4941" s="893" t="str">
        <f t="array" aca="1" ref="F4941" ca="1">IF(G4941&lt;&gt;"",INDIRECT("'"&amp;G4941&amp;"'!"&amp;H4941),"")</f>
        <v/>
      </c>
      <c r="G4941" s="560"/>
      <c r="H4941" s="893"/>
      <c r="I4941" s="920"/>
      <c r="J4941" s="920"/>
      <c r="K4941" s="920"/>
      <c r="L4941" s="920"/>
      <c r="M4941" s="920"/>
      <c r="N4941" s="920"/>
      <c r="S4941" s="919"/>
    </row>
    <row r="4942" spans="1:19" ht="12.75" customHeight="1" x14ac:dyDescent="0.15">
      <c r="A4942" s="935">
        <v>4937</v>
      </c>
      <c r="B4942" s="919"/>
      <c r="C4942" s="920"/>
      <c r="D4942" s="931"/>
      <c r="E4942" s="893" t="b">
        <f t="shared" ca="1" si="198"/>
        <v>1</v>
      </c>
      <c r="F4942" s="893" t="str">
        <f t="array" aca="1" ref="F4942" ca="1">IF(G4942&lt;&gt;"",INDIRECT("'"&amp;G4942&amp;"'!"&amp;H4942),"")</f>
        <v/>
      </c>
      <c r="G4942" s="560"/>
      <c r="H4942" s="893"/>
      <c r="I4942" s="931"/>
      <c r="J4942" s="931"/>
      <c r="K4942" s="931"/>
      <c r="L4942" s="920"/>
      <c r="M4942" s="920"/>
      <c r="N4942" s="920"/>
      <c r="S4942" s="919"/>
    </row>
    <row r="4943" spans="1:19" ht="12.75" customHeight="1" x14ac:dyDescent="0.15">
      <c r="A4943" s="935">
        <v>4938</v>
      </c>
      <c r="B4943" s="919"/>
      <c r="C4943" s="920"/>
      <c r="D4943" s="920" t="s">
        <v>4707</v>
      </c>
      <c r="E4943" s="893" t="b">
        <f t="shared" ca="1" si="198"/>
        <v>1</v>
      </c>
      <c r="F4943" s="893" t="str">
        <f t="array" aca="1" ref="F4943" ca="1">IF(G4943&lt;&gt;"",INDIRECT("'"&amp;G4943&amp;"'!"&amp;H4943),"")</f>
        <v/>
      </c>
      <c r="G4943" s="560"/>
      <c r="H4943" s="893"/>
      <c r="I4943" s="920"/>
      <c r="J4943" s="920"/>
      <c r="K4943" s="920"/>
      <c r="L4943" s="920"/>
      <c r="M4943" s="920"/>
      <c r="N4943" s="920"/>
      <c r="S4943" s="919"/>
    </row>
    <row r="4944" spans="1:19" ht="12.75" customHeight="1" x14ac:dyDescent="0.15">
      <c r="A4944" s="914">
        <v>4939</v>
      </c>
      <c r="B4944" s="929">
        <f>'EstRev 6-11'!K171</f>
        <v>0</v>
      </c>
      <c r="C4944" s="930">
        <f>A4944-B4944</f>
        <v>4939</v>
      </c>
      <c r="D4944" s="920"/>
      <c r="E4944" s="893" t="b">
        <f t="shared" ca="1" si="198"/>
        <v>1</v>
      </c>
      <c r="F4944" s="932">
        <f t="array" aca="1" ref="F4944" ca="1">IF(G4944&lt;&gt;"",INDIRECT("'"&amp;G4944&amp;"'!"&amp;H4944),"")</f>
        <v>0</v>
      </c>
      <c r="G4944" s="560" t="s">
        <v>5635</v>
      </c>
      <c r="H4944" s="893" t="s">
        <v>5167</v>
      </c>
      <c r="I4944" s="920"/>
      <c r="J4944" s="920"/>
      <c r="K4944" s="920"/>
      <c r="L4944" s="920"/>
      <c r="M4944" s="920"/>
      <c r="N4944" s="920"/>
      <c r="S4944" s="919"/>
    </row>
    <row r="4945" spans="1:19" ht="12.75" customHeight="1" x14ac:dyDescent="0.15">
      <c r="A4945" s="935">
        <v>4940</v>
      </c>
      <c r="B4945" s="919"/>
      <c r="C4945" s="920"/>
      <c r="D4945" s="920"/>
      <c r="E4945" s="893" t="b">
        <f t="shared" ca="1" si="198"/>
        <v>1</v>
      </c>
      <c r="F4945" s="893" t="str">
        <f t="array" aca="1" ref="F4945" ca="1">IF(G4945&lt;&gt;"",INDIRECT("'"&amp;G4945&amp;"'!"&amp;H4945),"")</f>
        <v/>
      </c>
      <c r="G4945" s="560"/>
      <c r="H4945" s="893"/>
      <c r="I4945" s="920"/>
      <c r="J4945" s="920"/>
      <c r="K4945" s="920"/>
      <c r="L4945" s="920"/>
      <c r="M4945" s="920"/>
      <c r="N4945" s="920"/>
      <c r="S4945" s="919"/>
    </row>
    <row r="4946" spans="1:19" ht="12.75" customHeight="1" x14ac:dyDescent="0.15">
      <c r="A4946" s="935">
        <v>4941</v>
      </c>
      <c r="B4946" s="919"/>
      <c r="C4946" s="920"/>
      <c r="D4946" s="920"/>
      <c r="E4946" s="893" t="b">
        <f t="shared" ca="1" si="198"/>
        <v>1</v>
      </c>
      <c r="F4946" s="893" t="str">
        <f t="array" aca="1" ref="F4946" ca="1">IF(G4946&lt;&gt;"",INDIRECT("'"&amp;G4946&amp;"'!"&amp;H4946),"")</f>
        <v/>
      </c>
      <c r="G4946" s="560"/>
      <c r="H4946" s="893"/>
      <c r="I4946" s="920"/>
      <c r="J4946" s="920"/>
      <c r="K4946" s="920"/>
      <c r="L4946" s="920"/>
      <c r="M4946" s="920"/>
      <c r="N4946" s="920"/>
      <c r="S4946" s="919"/>
    </row>
    <row r="4947" spans="1:19" ht="12.75" customHeight="1" x14ac:dyDescent="0.15">
      <c r="A4947" s="935">
        <v>4942</v>
      </c>
      <c r="B4947" s="919"/>
      <c r="C4947" s="920"/>
      <c r="D4947" s="920"/>
      <c r="E4947" s="893" t="b">
        <f t="shared" ca="1" si="198"/>
        <v>1</v>
      </c>
      <c r="F4947" s="893" t="str">
        <f t="array" aca="1" ref="F4947" ca="1">IF(G4947&lt;&gt;"",INDIRECT("'"&amp;G4947&amp;"'!"&amp;H4947),"")</f>
        <v/>
      </c>
      <c r="G4947" s="560"/>
      <c r="H4947" s="893"/>
      <c r="I4947" s="920"/>
      <c r="J4947" s="920"/>
      <c r="K4947" s="920"/>
      <c r="L4947" s="920"/>
      <c r="M4947" s="920"/>
      <c r="N4947" s="920"/>
      <c r="S4947" s="919"/>
    </row>
    <row r="4948" spans="1:19" ht="12.75" customHeight="1" x14ac:dyDescent="0.15">
      <c r="A4948" s="935">
        <v>4943</v>
      </c>
      <c r="B4948" s="919"/>
      <c r="C4948" s="920"/>
      <c r="D4948" s="920"/>
      <c r="E4948" s="893" t="b">
        <f t="shared" ca="1" si="198"/>
        <v>1</v>
      </c>
      <c r="F4948" s="893" t="str">
        <f t="array" aca="1" ref="F4948" ca="1">IF(G4948&lt;&gt;"",INDIRECT("'"&amp;G4948&amp;"'!"&amp;H4948),"")</f>
        <v/>
      </c>
      <c r="G4948" s="560"/>
      <c r="H4948" s="893"/>
      <c r="I4948" s="920"/>
      <c r="J4948" s="920"/>
      <c r="K4948" s="920"/>
      <c r="L4948" s="920"/>
      <c r="M4948" s="920"/>
      <c r="N4948" s="920"/>
      <c r="S4948" s="919"/>
    </row>
    <row r="4949" spans="1:19" ht="12.75" customHeight="1" x14ac:dyDescent="0.15">
      <c r="A4949" s="935">
        <v>4944</v>
      </c>
      <c r="B4949" s="919"/>
      <c r="C4949" s="920"/>
      <c r="D4949" s="920"/>
      <c r="E4949" s="893" t="b">
        <f t="shared" ca="1" si="198"/>
        <v>1</v>
      </c>
      <c r="F4949" s="893" t="str">
        <f t="array" aca="1" ref="F4949" ca="1">IF(G4949&lt;&gt;"",INDIRECT("'"&amp;G4949&amp;"'!"&amp;H4949),"")</f>
        <v/>
      </c>
      <c r="G4949" s="560"/>
      <c r="H4949" s="893"/>
      <c r="I4949" s="920"/>
      <c r="J4949" s="920"/>
      <c r="K4949" s="920"/>
      <c r="L4949" s="920"/>
      <c r="M4949" s="920"/>
      <c r="N4949" s="920"/>
      <c r="S4949" s="919"/>
    </row>
    <row r="4950" spans="1:19" ht="12.75" customHeight="1" x14ac:dyDescent="0.15">
      <c r="A4950" s="935">
        <v>4945</v>
      </c>
      <c r="B4950" s="919"/>
      <c r="C4950" s="920"/>
      <c r="D4950" s="920"/>
      <c r="E4950" s="893" t="b">
        <f t="shared" ca="1" si="198"/>
        <v>1</v>
      </c>
      <c r="F4950" s="893" t="str">
        <f t="array" aca="1" ref="F4950" ca="1">IF(G4950&lt;&gt;"",INDIRECT("'"&amp;G4950&amp;"'!"&amp;H4950),"")</f>
        <v/>
      </c>
      <c r="G4950" s="560"/>
      <c r="H4950" s="893"/>
      <c r="I4950" s="920"/>
      <c r="J4950" s="920"/>
      <c r="K4950" s="920"/>
      <c r="L4950" s="920"/>
      <c r="M4950" s="920"/>
      <c r="N4950" s="920"/>
      <c r="S4950" s="919"/>
    </row>
    <row r="4951" spans="1:19" ht="12.75" customHeight="1" x14ac:dyDescent="0.15">
      <c r="A4951" s="935">
        <v>4946</v>
      </c>
      <c r="B4951" s="919"/>
      <c r="C4951" s="920"/>
      <c r="D4951" s="920"/>
      <c r="E4951" s="893" t="b">
        <f t="shared" ca="1" si="198"/>
        <v>1</v>
      </c>
      <c r="F4951" s="893" t="str">
        <f t="array" aca="1" ref="F4951" ca="1">IF(G4951&lt;&gt;"",INDIRECT("'"&amp;G4951&amp;"'!"&amp;H4951),"")</f>
        <v/>
      </c>
      <c r="G4951" s="560"/>
      <c r="H4951" s="893"/>
      <c r="I4951" s="920"/>
      <c r="J4951" s="920"/>
      <c r="K4951" s="920"/>
      <c r="L4951" s="920"/>
      <c r="M4951" s="920"/>
      <c r="N4951" s="920"/>
      <c r="S4951" s="919"/>
    </row>
    <row r="4952" spans="1:19" ht="12.75" customHeight="1" x14ac:dyDescent="0.15">
      <c r="A4952" s="935">
        <v>4947</v>
      </c>
      <c r="B4952" s="919"/>
      <c r="C4952" s="920"/>
      <c r="D4952" s="920"/>
      <c r="E4952" s="893" t="b">
        <f t="shared" ca="1" si="198"/>
        <v>1</v>
      </c>
      <c r="F4952" s="893" t="str">
        <f t="array" aca="1" ref="F4952" ca="1">IF(G4952&lt;&gt;"",INDIRECT("'"&amp;G4952&amp;"'!"&amp;H4952),"")</f>
        <v/>
      </c>
      <c r="G4952" s="560"/>
      <c r="H4952" s="893"/>
      <c r="I4952" s="920"/>
      <c r="J4952" s="920"/>
      <c r="K4952" s="920"/>
      <c r="L4952" s="920"/>
      <c r="M4952" s="920"/>
      <c r="N4952" s="920"/>
      <c r="S4952" s="919"/>
    </row>
    <row r="4953" spans="1:19" ht="12.75" customHeight="1" x14ac:dyDescent="0.15">
      <c r="A4953" s="935">
        <v>4948</v>
      </c>
      <c r="B4953" s="919"/>
      <c r="C4953" s="920"/>
      <c r="D4953" s="920"/>
      <c r="E4953" s="893" t="b">
        <f t="shared" ca="1" si="198"/>
        <v>1</v>
      </c>
      <c r="F4953" s="893" t="str">
        <f t="array" aca="1" ref="F4953" ca="1">IF(G4953&lt;&gt;"",INDIRECT("'"&amp;G4953&amp;"'!"&amp;H4953),"")</f>
        <v/>
      </c>
      <c r="G4953" s="560"/>
      <c r="H4953" s="893"/>
      <c r="I4953" s="920"/>
      <c r="J4953" s="920"/>
      <c r="K4953" s="920"/>
      <c r="L4953" s="920"/>
      <c r="M4953" s="920"/>
      <c r="N4953" s="920"/>
      <c r="S4953" s="919"/>
    </row>
    <row r="4954" spans="1:19" ht="12.75" customHeight="1" x14ac:dyDescent="0.15">
      <c r="A4954" s="935">
        <v>4949</v>
      </c>
      <c r="B4954" s="919"/>
      <c r="C4954" s="920"/>
      <c r="D4954" s="920"/>
      <c r="E4954" s="893" t="b">
        <f t="shared" ca="1" si="198"/>
        <v>1</v>
      </c>
      <c r="F4954" s="893" t="str">
        <f t="array" aca="1" ref="F4954" ca="1">IF(G4954&lt;&gt;"",INDIRECT("'"&amp;G4954&amp;"'!"&amp;H4954),"")</f>
        <v/>
      </c>
      <c r="G4954" s="560"/>
      <c r="H4954" s="893"/>
      <c r="I4954" s="920"/>
      <c r="J4954" s="920"/>
      <c r="K4954" s="920"/>
      <c r="L4954" s="920"/>
      <c r="M4954" s="920"/>
      <c r="N4954" s="920"/>
      <c r="S4954" s="919"/>
    </row>
    <row r="4955" spans="1:19" ht="12.75" customHeight="1" x14ac:dyDescent="0.15">
      <c r="A4955" s="893">
        <v>4950</v>
      </c>
      <c r="B4955" s="929">
        <f>'BudgetSum 2-4'!I7</f>
        <v>0</v>
      </c>
      <c r="C4955" s="930">
        <f t="shared" ref="C4955:C4958" si="201">A4955-B4955</f>
        <v>4950</v>
      </c>
      <c r="D4955" s="920" t="s">
        <v>5761</v>
      </c>
      <c r="E4955" s="893" t="b">
        <f t="shared" ca="1" si="198"/>
        <v>1</v>
      </c>
      <c r="F4955" s="932">
        <f t="array" aca="1" ref="F4955" ca="1">IF(G4955&lt;&gt;"",INDIRECT("'"&amp;G4955&amp;"'!"&amp;H4955),"")</f>
        <v>0</v>
      </c>
      <c r="G4955" s="560" t="s">
        <v>4690</v>
      </c>
      <c r="H4955" s="893" t="s">
        <v>4767</v>
      </c>
      <c r="I4955" s="920"/>
      <c r="J4955" s="920"/>
      <c r="K4955" s="920"/>
      <c r="L4955" s="920"/>
      <c r="M4955" s="920"/>
      <c r="N4955" s="920"/>
      <c r="S4955" s="929"/>
    </row>
    <row r="4956" spans="1:19" ht="12.75" customHeight="1" x14ac:dyDescent="0.15">
      <c r="A4956" s="914">
        <v>4951</v>
      </c>
      <c r="B4956" s="929">
        <f>'BudgetSum 2-4'!C29</f>
        <v>0</v>
      </c>
      <c r="C4956" s="930">
        <f t="shared" si="201"/>
        <v>4951</v>
      </c>
      <c r="D4956" s="920"/>
      <c r="E4956" s="893" t="b">
        <f t="shared" ca="1" si="198"/>
        <v>1</v>
      </c>
      <c r="F4956" s="932">
        <f t="array" aca="1" ref="F4956" ca="1">IF(G4956&lt;&gt;"",INDIRECT("'"&amp;G4956&amp;"'!"&amp;H4956),"")</f>
        <v>0</v>
      </c>
      <c r="G4956" s="560" t="s">
        <v>4690</v>
      </c>
      <c r="H4956" s="893" t="s">
        <v>5762</v>
      </c>
      <c r="I4956" s="920"/>
      <c r="J4956" s="920"/>
      <c r="K4956" s="920"/>
      <c r="L4956" s="920"/>
      <c r="M4956" s="920"/>
      <c r="N4956" s="920"/>
      <c r="S4956" s="919"/>
    </row>
    <row r="4957" spans="1:19" ht="12.75" customHeight="1" x14ac:dyDescent="0.15">
      <c r="A4957" s="914">
        <v>4952</v>
      </c>
      <c r="B4957" s="929">
        <f>'BudgetSum 2-4'!D29</f>
        <v>0</v>
      </c>
      <c r="C4957" s="930">
        <f t="shared" si="201"/>
        <v>4952</v>
      </c>
      <c r="D4957" s="920"/>
      <c r="E4957" s="893" t="b">
        <f t="shared" ca="1" si="198"/>
        <v>1</v>
      </c>
      <c r="F4957" s="932">
        <f t="array" aca="1" ref="F4957" ca="1">IF(G4957&lt;&gt;"",INDIRECT("'"&amp;G4957&amp;"'!"&amp;H4957),"")</f>
        <v>0</v>
      </c>
      <c r="G4957" s="560" t="s">
        <v>4690</v>
      </c>
      <c r="H4957" s="893" t="s">
        <v>5763</v>
      </c>
      <c r="I4957" s="920"/>
      <c r="J4957" s="920"/>
      <c r="K4957" s="920"/>
      <c r="L4957" s="920"/>
      <c r="M4957" s="920"/>
      <c r="N4957" s="920"/>
      <c r="S4957" s="919"/>
    </row>
    <row r="4958" spans="1:19" ht="12.75" customHeight="1" x14ac:dyDescent="0.15">
      <c r="A4958" s="914">
        <v>4953</v>
      </c>
      <c r="B4958" s="929">
        <f>'BudgetSum 2-4'!F29</f>
        <v>0</v>
      </c>
      <c r="C4958" s="930">
        <f t="shared" si="201"/>
        <v>4953</v>
      </c>
      <c r="D4958" s="920"/>
      <c r="E4958" s="893" t="b">
        <f t="shared" ca="1" si="198"/>
        <v>1</v>
      </c>
      <c r="F4958" s="932">
        <f t="array" aca="1" ref="F4958" ca="1">IF(G4958&lt;&gt;"",INDIRECT("'"&amp;G4958&amp;"'!"&amp;H4958),"")</f>
        <v>0</v>
      </c>
      <c r="G4958" s="560" t="s">
        <v>4690</v>
      </c>
      <c r="H4958" s="893" t="s">
        <v>5764</v>
      </c>
      <c r="I4958" s="920"/>
      <c r="J4958" s="920"/>
      <c r="K4958" s="920"/>
      <c r="L4958" s="920"/>
      <c r="M4958" s="920"/>
      <c r="N4958" s="920"/>
      <c r="S4958" s="919"/>
    </row>
    <row r="4959" spans="1:19" ht="12.75" customHeight="1" x14ac:dyDescent="0.15">
      <c r="A4959" s="935">
        <v>4954</v>
      </c>
      <c r="B4959" s="919"/>
      <c r="C4959" s="920"/>
      <c r="D4959" s="920" t="s">
        <v>4707</v>
      </c>
      <c r="E4959" s="893" t="b">
        <f t="shared" ca="1" si="198"/>
        <v>1</v>
      </c>
      <c r="F4959" s="893" t="str">
        <f t="array" aca="1" ref="F4959" ca="1">IF(G4959&lt;&gt;"",INDIRECT("'"&amp;G4959&amp;"'!"&amp;H4959),"")</f>
        <v/>
      </c>
      <c r="G4959" s="560"/>
      <c r="H4959" s="893"/>
      <c r="I4959" s="920"/>
      <c r="J4959" s="920"/>
      <c r="K4959" s="920"/>
      <c r="L4959" s="920"/>
      <c r="M4959" s="920"/>
      <c r="N4959" s="920"/>
      <c r="S4959" s="919"/>
    </row>
    <row r="4960" spans="1:19" ht="12.75" customHeight="1" x14ac:dyDescent="0.15">
      <c r="A4960" s="935">
        <v>4955</v>
      </c>
      <c r="B4960" s="919"/>
      <c r="C4960" s="920"/>
      <c r="D4960" s="920" t="s">
        <v>4707</v>
      </c>
      <c r="E4960" s="893" t="b">
        <f t="shared" ca="1" si="198"/>
        <v>1</v>
      </c>
      <c r="F4960" s="893" t="str">
        <f t="array" aca="1" ref="F4960" ca="1">IF(G4960&lt;&gt;"",INDIRECT("'"&amp;G4960&amp;"'!"&amp;H4960),"")</f>
        <v/>
      </c>
      <c r="G4960" s="560"/>
      <c r="H4960" s="893"/>
      <c r="I4960" s="920"/>
      <c r="J4960" s="920"/>
      <c r="K4960" s="920"/>
      <c r="L4960" s="920"/>
      <c r="M4960" s="920"/>
      <c r="N4960" s="920"/>
      <c r="S4960" s="919"/>
    </row>
    <row r="4961" spans="1:19" ht="12.75" customHeight="1" x14ac:dyDescent="0.15">
      <c r="A4961" s="935">
        <v>4956</v>
      </c>
      <c r="B4961" s="919"/>
      <c r="C4961" s="920"/>
      <c r="D4961" s="920" t="s">
        <v>4707</v>
      </c>
      <c r="E4961" s="893" t="b">
        <f t="shared" ca="1" si="198"/>
        <v>1</v>
      </c>
      <c r="F4961" s="893" t="str">
        <f t="array" aca="1" ref="F4961" ca="1">IF(G4961&lt;&gt;"",INDIRECT("'"&amp;G4961&amp;"'!"&amp;H4961),"")</f>
        <v/>
      </c>
      <c r="G4961" s="560"/>
      <c r="H4961" s="893"/>
      <c r="I4961" s="920"/>
      <c r="J4961" s="920"/>
      <c r="K4961" s="920"/>
      <c r="L4961" s="920"/>
      <c r="M4961" s="920"/>
      <c r="N4961" s="920"/>
      <c r="S4961" s="919"/>
    </row>
    <row r="4962" spans="1:19" ht="12.75" customHeight="1" x14ac:dyDescent="0.15">
      <c r="A4962" s="935">
        <v>4957</v>
      </c>
      <c r="B4962" s="919"/>
      <c r="C4962" s="920"/>
      <c r="D4962" s="920" t="s">
        <v>4707</v>
      </c>
      <c r="E4962" s="893" t="b">
        <f t="shared" ca="1" si="198"/>
        <v>1</v>
      </c>
      <c r="F4962" s="893" t="str">
        <f t="array" aca="1" ref="F4962" ca="1">IF(G4962&lt;&gt;"",INDIRECT("'"&amp;G4962&amp;"'!"&amp;H4962),"")</f>
        <v/>
      </c>
      <c r="G4962" s="560"/>
      <c r="H4962" s="893"/>
      <c r="I4962" s="920"/>
      <c r="J4962" s="920"/>
      <c r="K4962" s="920"/>
      <c r="L4962" s="920"/>
      <c r="M4962" s="920"/>
      <c r="N4962" s="920"/>
      <c r="S4962" s="919"/>
    </row>
    <row r="4963" spans="1:19" ht="12.75" customHeight="1" x14ac:dyDescent="0.15">
      <c r="A4963" s="935">
        <v>4958</v>
      </c>
      <c r="B4963" s="919"/>
      <c r="C4963" s="920"/>
      <c r="D4963" s="920" t="s">
        <v>4707</v>
      </c>
      <c r="E4963" s="893" t="b">
        <f t="shared" ca="1" si="198"/>
        <v>1</v>
      </c>
      <c r="F4963" s="893" t="str">
        <f t="array" aca="1" ref="F4963" ca="1">IF(G4963&lt;&gt;"",INDIRECT("'"&amp;G4963&amp;"'!"&amp;H4963),"")</f>
        <v/>
      </c>
      <c r="G4963" s="560"/>
      <c r="H4963" s="893"/>
      <c r="I4963" s="920"/>
      <c r="J4963" s="920"/>
      <c r="K4963" s="920"/>
      <c r="L4963" s="920"/>
      <c r="M4963" s="920"/>
      <c r="N4963" s="920"/>
      <c r="S4963" s="919"/>
    </row>
    <row r="4964" spans="1:19" ht="12.75" customHeight="1" x14ac:dyDescent="0.15">
      <c r="A4964" s="935">
        <v>4959</v>
      </c>
      <c r="B4964" s="919"/>
      <c r="C4964" s="920"/>
      <c r="D4964" s="920" t="s">
        <v>4707</v>
      </c>
      <c r="E4964" s="893" t="b">
        <f t="shared" ca="1" si="198"/>
        <v>1</v>
      </c>
      <c r="F4964" s="893" t="str">
        <f t="array" aca="1" ref="F4964" ca="1">IF(G4964&lt;&gt;"",INDIRECT("'"&amp;G4964&amp;"'!"&amp;H4964),"")</f>
        <v/>
      </c>
      <c r="G4964" s="560"/>
      <c r="H4964" s="893"/>
      <c r="I4964" s="920"/>
      <c r="J4964" s="920"/>
      <c r="K4964" s="920"/>
      <c r="L4964" s="920"/>
      <c r="M4964" s="920"/>
      <c r="N4964" s="920"/>
      <c r="S4964" s="919"/>
    </row>
    <row r="4965" spans="1:19" ht="12.75" customHeight="1" x14ac:dyDescent="0.15">
      <c r="A4965" s="935">
        <v>4960</v>
      </c>
      <c r="B4965" s="919"/>
      <c r="C4965" s="920"/>
      <c r="D4965" s="920" t="s">
        <v>4707</v>
      </c>
      <c r="E4965" s="893" t="b">
        <f t="shared" ca="1" si="198"/>
        <v>1</v>
      </c>
      <c r="F4965" s="893" t="str">
        <f t="array" aca="1" ref="F4965" ca="1">IF(G4965&lt;&gt;"",INDIRECT("'"&amp;G4965&amp;"'!"&amp;H4965),"")</f>
        <v/>
      </c>
      <c r="G4965" s="560"/>
      <c r="H4965" s="893"/>
      <c r="I4965" s="920"/>
      <c r="J4965" s="920"/>
      <c r="K4965" s="920"/>
      <c r="L4965" s="920"/>
      <c r="M4965" s="920"/>
      <c r="N4965" s="920"/>
      <c r="S4965" s="919"/>
    </row>
    <row r="4966" spans="1:19" ht="12.75" customHeight="1" x14ac:dyDescent="0.15">
      <c r="A4966" s="914">
        <v>4961</v>
      </c>
      <c r="B4966" s="929">
        <f>'BudgetSum 2-4'!C52</f>
        <v>0</v>
      </c>
      <c r="C4966" s="930">
        <f t="shared" ref="C4966:C4968" si="202">A4966-B4966</f>
        <v>4961</v>
      </c>
      <c r="D4966" s="920"/>
      <c r="E4966" s="893" t="b">
        <f t="shared" ca="1" si="198"/>
        <v>1</v>
      </c>
      <c r="F4966" s="932">
        <f t="array" aca="1" ref="F4966" ca="1">IF(G4966&lt;&gt;"",INDIRECT("'"&amp;G4966&amp;"'!"&amp;H4966),"")</f>
        <v>0</v>
      </c>
      <c r="G4966" s="560" t="s">
        <v>4690</v>
      </c>
      <c r="H4966" s="893" t="s">
        <v>4831</v>
      </c>
      <c r="I4966" s="920"/>
      <c r="J4966" s="920"/>
      <c r="K4966" s="920"/>
      <c r="L4966" s="920"/>
      <c r="M4966" s="920"/>
      <c r="N4966" s="920"/>
      <c r="S4966" s="919"/>
    </row>
    <row r="4967" spans="1:19" ht="12.75" customHeight="1" x14ac:dyDescent="0.15">
      <c r="A4967" s="914">
        <v>4962</v>
      </c>
      <c r="B4967" s="929">
        <f>'BudgetSum 2-4'!D52</f>
        <v>0</v>
      </c>
      <c r="C4967" s="930">
        <f t="shared" si="202"/>
        <v>4962</v>
      </c>
      <c r="D4967" s="920"/>
      <c r="E4967" s="893" t="b">
        <f t="shared" ca="1" si="198"/>
        <v>1</v>
      </c>
      <c r="F4967" s="932">
        <f t="array" aca="1" ref="F4967" ca="1">IF(G4967&lt;&gt;"",INDIRECT("'"&amp;G4967&amp;"'!"&amp;H4967),"")</f>
        <v>0</v>
      </c>
      <c r="G4967" s="560" t="s">
        <v>4690</v>
      </c>
      <c r="H4967" s="893" t="s">
        <v>4868</v>
      </c>
      <c r="I4967" s="920"/>
      <c r="J4967" s="920"/>
      <c r="K4967" s="920"/>
      <c r="L4967" s="920"/>
      <c r="M4967" s="920"/>
      <c r="N4967" s="920"/>
      <c r="S4967" s="919"/>
    </row>
    <row r="4968" spans="1:19" ht="12.75" customHeight="1" x14ac:dyDescent="0.15">
      <c r="A4968" s="914">
        <v>4963</v>
      </c>
      <c r="B4968" s="929">
        <f>'BudgetSum 2-4'!F52</f>
        <v>0</v>
      </c>
      <c r="C4968" s="930">
        <f t="shared" si="202"/>
        <v>4963</v>
      </c>
      <c r="D4968" s="920"/>
      <c r="E4968" s="893" t="b">
        <f t="shared" ca="1" si="198"/>
        <v>1</v>
      </c>
      <c r="F4968" s="932">
        <f t="array" aca="1" ref="F4968" ca="1">IF(G4968&lt;&gt;"",INDIRECT("'"&amp;G4968&amp;"'!"&amp;H4968),"")</f>
        <v>0</v>
      </c>
      <c r="G4968" s="560" t="s">
        <v>4690</v>
      </c>
      <c r="H4968" s="893" t="s">
        <v>4943</v>
      </c>
      <c r="I4968" s="920"/>
      <c r="J4968" s="920"/>
      <c r="K4968" s="920"/>
      <c r="L4968" s="920"/>
      <c r="M4968" s="920"/>
      <c r="N4968" s="920"/>
      <c r="S4968" s="919"/>
    </row>
    <row r="4969" spans="1:19" ht="12.75" customHeight="1" x14ac:dyDescent="0.15">
      <c r="A4969" s="935">
        <v>4964</v>
      </c>
      <c r="B4969" s="919"/>
      <c r="C4969" s="920"/>
      <c r="D4969" s="920" t="s">
        <v>4707</v>
      </c>
      <c r="E4969" s="893" t="b">
        <f t="shared" ca="1" si="198"/>
        <v>1</v>
      </c>
      <c r="F4969" s="893" t="str">
        <f t="array" aca="1" ref="F4969" ca="1">IF(G4969&lt;&gt;"",INDIRECT("'"&amp;G4969&amp;"'!"&amp;H4969),"")</f>
        <v/>
      </c>
      <c r="G4969" s="560"/>
      <c r="H4969" s="893"/>
      <c r="I4969" s="920"/>
      <c r="J4969" s="920"/>
      <c r="K4969" s="920"/>
      <c r="L4969" s="920"/>
      <c r="M4969" s="920"/>
      <c r="N4969" s="920"/>
      <c r="S4969" s="919"/>
    </row>
    <row r="4970" spans="1:19" ht="12.75" customHeight="1" x14ac:dyDescent="0.15">
      <c r="A4970" s="914">
        <v>4965</v>
      </c>
      <c r="B4970" s="929">
        <f>'EstRev 6-11'!C6</f>
        <v>0</v>
      </c>
      <c r="C4970" s="930">
        <f t="shared" ref="C4970:C4971" si="203">A4970-B4970</f>
        <v>4965</v>
      </c>
      <c r="D4970" s="920"/>
      <c r="E4970" s="893" t="b">
        <f t="shared" ca="1" si="198"/>
        <v>1</v>
      </c>
      <c r="F4970" s="932">
        <f t="array" aca="1" ref="F4970" ca="1">IF(G4970&lt;&gt;"",INDIRECT("'"&amp;G4970&amp;"'!"&amp;H4970),"")</f>
        <v>0</v>
      </c>
      <c r="G4970" s="560" t="s">
        <v>5635</v>
      </c>
      <c r="H4970" s="893" t="s">
        <v>5530</v>
      </c>
      <c r="I4970" s="920"/>
      <c r="J4970" s="920"/>
      <c r="K4970" s="920"/>
      <c r="L4970" s="920"/>
      <c r="M4970" s="920"/>
      <c r="N4970" s="920"/>
      <c r="S4970" s="919"/>
    </row>
    <row r="4971" spans="1:19" ht="12.75" customHeight="1" x14ac:dyDescent="0.15">
      <c r="A4971" s="914">
        <v>4966</v>
      </c>
      <c r="B4971" s="929">
        <f>'EstRev 6-11'!F106</f>
        <v>0</v>
      </c>
      <c r="C4971" s="930">
        <f t="shared" si="203"/>
        <v>4966</v>
      </c>
      <c r="D4971" s="920"/>
      <c r="E4971" s="893" t="b">
        <f t="shared" ca="1" si="198"/>
        <v>1</v>
      </c>
      <c r="F4971" s="932">
        <f t="array" aca="1" ref="F4971" ca="1">IF(G4971&lt;&gt;"",INDIRECT("'"&amp;G4971&amp;"'!"&amp;H4971),"")</f>
        <v>0</v>
      </c>
      <c r="G4971" s="560" t="s">
        <v>5635</v>
      </c>
      <c r="H4971" s="893" t="s">
        <v>5765</v>
      </c>
      <c r="I4971" s="920"/>
      <c r="J4971" s="920"/>
      <c r="K4971" s="920"/>
      <c r="L4971" s="920"/>
      <c r="M4971" s="920"/>
      <c r="N4971" s="920"/>
      <c r="S4971" s="919"/>
    </row>
    <row r="4972" spans="1:19" ht="12.75" customHeight="1" x14ac:dyDescent="0.15">
      <c r="A4972" s="935">
        <v>4967</v>
      </c>
      <c r="B4972" s="919"/>
      <c r="C4972" s="920"/>
      <c r="D4972" s="931"/>
      <c r="E4972" s="893" t="b">
        <f t="shared" ca="1" si="198"/>
        <v>1</v>
      </c>
      <c r="F4972" s="893" t="str">
        <f t="array" aca="1" ref="F4972" ca="1">IF(G4972&lt;&gt;"",INDIRECT("'"&amp;G4972&amp;"'!"&amp;H4972),"")</f>
        <v/>
      </c>
      <c r="G4972" s="560"/>
      <c r="H4972" s="893"/>
      <c r="I4972" s="931"/>
      <c r="J4972" s="931"/>
      <c r="K4972" s="931"/>
      <c r="L4972" s="920"/>
      <c r="M4972" s="920"/>
      <c r="N4972" s="920"/>
      <c r="S4972" s="919"/>
    </row>
    <row r="4973" spans="1:19" ht="12.75" customHeight="1" x14ac:dyDescent="0.15">
      <c r="A4973" s="935">
        <v>4968</v>
      </c>
      <c r="B4973" s="919"/>
      <c r="C4973" s="920"/>
      <c r="D4973" s="931"/>
      <c r="E4973" s="893" t="b">
        <f t="shared" ca="1" si="198"/>
        <v>1</v>
      </c>
      <c r="F4973" s="893" t="str">
        <f t="array" aca="1" ref="F4973" ca="1">IF(G4973&lt;&gt;"",INDIRECT("'"&amp;G4973&amp;"'!"&amp;H4973),"")</f>
        <v/>
      </c>
      <c r="G4973" s="560"/>
      <c r="H4973" s="893"/>
      <c r="I4973" s="931"/>
      <c r="J4973" s="931"/>
      <c r="K4973" s="931"/>
      <c r="L4973" s="920"/>
      <c r="M4973" s="920"/>
      <c r="N4973" s="920"/>
      <c r="S4973" s="919"/>
    </row>
    <row r="4974" spans="1:19" ht="12.75" customHeight="1" x14ac:dyDescent="0.15">
      <c r="A4974" s="935">
        <v>4969</v>
      </c>
      <c r="B4974" s="919"/>
      <c r="C4974" s="920"/>
      <c r="D4974" s="931"/>
      <c r="E4974" s="893" t="b">
        <f t="shared" ca="1" si="198"/>
        <v>1</v>
      </c>
      <c r="F4974" s="893" t="str">
        <f t="array" aca="1" ref="F4974" ca="1">IF(G4974&lt;&gt;"",INDIRECT("'"&amp;G4974&amp;"'!"&amp;H4974),"")</f>
        <v/>
      </c>
      <c r="G4974" s="560"/>
      <c r="H4974" s="893"/>
      <c r="I4974" s="931"/>
      <c r="J4974" s="931"/>
      <c r="K4974" s="931"/>
      <c r="L4974" s="920"/>
      <c r="M4974" s="920"/>
      <c r="N4974" s="920"/>
      <c r="S4974" s="919"/>
    </row>
    <row r="4975" spans="1:19" ht="12.75" customHeight="1" x14ac:dyDescent="0.15">
      <c r="A4975" s="935">
        <v>4970</v>
      </c>
      <c r="B4975" s="919"/>
      <c r="C4975" s="920"/>
      <c r="D4975" s="931"/>
      <c r="E4975" s="893" t="b">
        <f t="shared" ca="1" si="198"/>
        <v>1</v>
      </c>
      <c r="F4975" s="893" t="str">
        <f t="array" aca="1" ref="F4975" ca="1">IF(G4975&lt;&gt;"",INDIRECT("'"&amp;G4975&amp;"'!"&amp;H4975),"")</f>
        <v/>
      </c>
      <c r="G4975" s="560"/>
      <c r="H4975" s="893"/>
      <c r="I4975" s="931"/>
      <c r="J4975" s="931"/>
      <c r="K4975" s="931"/>
      <c r="L4975" s="920"/>
      <c r="M4975" s="920"/>
      <c r="N4975" s="920"/>
      <c r="S4975" s="919"/>
    </row>
    <row r="4976" spans="1:19" ht="12.75" customHeight="1" x14ac:dyDescent="0.15">
      <c r="A4976" s="935">
        <v>4971</v>
      </c>
      <c r="B4976" s="919"/>
      <c r="C4976" s="920"/>
      <c r="D4976" s="931"/>
      <c r="E4976" s="893" t="b">
        <f t="shared" ca="1" si="198"/>
        <v>1</v>
      </c>
      <c r="F4976" s="893" t="str">
        <f t="array" aca="1" ref="F4976" ca="1">IF(G4976&lt;&gt;"",INDIRECT("'"&amp;G4976&amp;"'!"&amp;H4976),"")</f>
        <v/>
      </c>
      <c r="G4976" s="560"/>
      <c r="H4976" s="893"/>
      <c r="I4976" s="931"/>
      <c r="J4976" s="931"/>
      <c r="K4976" s="931"/>
      <c r="L4976" s="920"/>
      <c r="M4976" s="920"/>
      <c r="N4976" s="920"/>
      <c r="S4976" s="919"/>
    </row>
    <row r="4977" spans="1:19" ht="12.75" customHeight="1" x14ac:dyDescent="0.15">
      <c r="A4977" s="935">
        <v>4972</v>
      </c>
      <c r="B4977" s="919"/>
      <c r="C4977" s="920"/>
      <c r="D4977" s="931"/>
      <c r="E4977" s="893" t="b">
        <f t="shared" ca="1" si="198"/>
        <v>1</v>
      </c>
      <c r="F4977" s="893" t="str">
        <f t="array" aca="1" ref="F4977" ca="1">IF(G4977&lt;&gt;"",INDIRECT("'"&amp;G4977&amp;"'!"&amp;H4977),"")</f>
        <v/>
      </c>
      <c r="G4977" s="560"/>
      <c r="H4977" s="893"/>
      <c r="I4977" s="931"/>
      <c r="J4977" s="931"/>
      <c r="K4977" s="931"/>
      <c r="L4977" s="920"/>
      <c r="M4977" s="920"/>
      <c r="N4977" s="920"/>
      <c r="S4977" s="919"/>
    </row>
    <row r="4978" spans="1:19" ht="12.75" customHeight="1" x14ac:dyDescent="0.15">
      <c r="A4978" s="935">
        <v>4973</v>
      </c>
      <c r="B4978" s="919"/>
      <c r="C4978" s="920"/>
      <c r="D4978" s="931"/>
      <c r="E4978" s="893" t="b">
        <f t="shared" ca="1" si="198"/>
        <v>1</v>
      </c>
      <c r="F4978" s="893" t="str">
        <f t="array" aca="1" ref="F4978" ca="1">IF(G4978&lt;&gt;"",INDIRECT("'"&amp;G4978&amp;"'!"&amp;H4978),"")</f>
        <v/>
      </c>
      <c r="G4978" s="560"/>
      <c r="H4978" s="893"/>
      <c r="I4978" s="931"/>
      <c r="J4978" s="931"/>
      <c r="K4978" s="931"/>
      <c r="L4978" s="920"/>
      <c r="M4978" s="920"/>
      <c r="N4978" s="920"/>
      <c r="S4978" s="919"/>
    </row>
    <row r="4979" spans="1:19" ht="12.75" customHeight="1" x14ac:dyDescent="0.15">
      <c r="A4979" s="935">
        <v>4974</v>
      </c>
      <c r="B4979" s="919"/>
      <c r="C4979" s="920"/>
      <c r="D4979" s="931"/>
      <c r="E4979" s="893" t="b">
        <f t="shared" ca="1" si="198"/>
        <v>1</v>
      </c>
      <c r="F4979" s="893" t="str">
        <f t="array" aca="1" ref="F4979" ca="1">IF(G4979&lt;&gt;"",INDIRECT("'"&amp;G4979&amp;"'!"&amp;H4979),"")</f>
        <v/>
      </c>
      <c r="G4979" s="560"/>
      <c r="H4979" s="893"/>
      <c r="I4979" s="931"/>
      <c r="J4979" s="931"/>
      <c r="K4979" s="931"/>
      <c r="L4979" s="920"/>
      <c r="M4979" s="920"/>
      <c r="N4979" s="920"/>
      <c r="S4979" s="919"/>
    </row>
    <row r="4980" spans="1:19" ht="12.75" customHeight="1" x14ac:dyDescent="0.15">
      <c r="A4980" s="935">
        <v>4975</v>
      </c>
      <c r="B4980" s="919"/>
      <c r="C4980" s="920"/>
      <c r="D4980" s="931"/>
      <c r="E4980" s="893" t="b">
        <f t="shared" ca="1" si="198"/>
        <v>1</v>
      </c>
      <c r="F4980" s="893" t="str">
        <f t="array" aca="1" ref="F4980" ca="1">IF(G4980&lt;&gt;"",INDIRECT("'"&amp;G4980&amp;"'!"&amp;H4980),"")</f>
        <v/>
      </c>
      <c r="G4980" s="560"/>
      <c r="H4980" s="893"/>
      <c r="I4980" s="931"/>
      <c r="J4980" s="931"/>
      <c r="K4980" s="931"/>
      <c r="L4980" s="920"/>
      <c r="M4980" s="920"/>
      <c r="N4980" s="920"/>
      <c r="S4980" s="919"/>
    </row>
    <row r="4981" spans="1:19" ht="12.75" customHeight="1" x14ac:dyDescent="0.15">
      <c r="A4981" s="935">
        <v>4976</v>
      </c>
      <c r="B4981" s="919"/>
      <c r="C4981" s="920"/>
      <c r="D4981" s="931"/>
      <c r="E4981" s="893" t="b">
        <f t="shared" ca="1" si="198"/>
        <v>1</v>
      </c>
      <c r="F4981" s="893" t="str">
        <f t="array" aca="1" ref="F4981" ca="1">IF(G4981&lt;&gt;"",INDIRECT("'"&amp;G4981&amp;"'!"&amp;H4981),"")</f>
        <v/>
      </c>
      <c r="G4981" s="560"/>
      <c r="H4981" s="893"/>
      <c r="I4981" s="931"/>
      <c r="J4981" s="931"/>
      <c r="K4981" s="931"/>
      <c r="L4981" s="920"/>
      <c r="M4981" s="920"/>
      <c r="N4981" s="920"/>
      <c r="S4981" s="919"/>
    </row>
    <row r="4982" spans="1:19" ht="12.75" customHeight="1" x14ac:dyDescent="0.15">
      <c r="A4982" s="935">
        <v>4977</v>
      </c>
      <c r="B4982" s="919"/>
      <c r="C4982" s="920"/>
      <c r="D4982" s="931"/>
      <c r="E4982" s="893" t="b">
        <f t="shared" ca="1" si="198"/>
        <v>1</v>
      </c>
      <c r="F4982" s="893" t="str">
        <f t="array" aca="1" ref="F4982" ca="1">IF(G4982&lt;&gt;"",INDIRECT("'"&amp;G4982&amp;"'!"&amp;H4982),"")</f>
        <v/>
      </c>
      <c r="G4982" s="560"/>
      <c r="H4982" s="893"/>
      <c r="I4982" s="931"/>
      <c r="J4982" s="931"/>
      <c r="K4982" s="931"/>
      <c r="L4982" s="920"/>
      <c r="M4982" s="920"/>
      <c r="N4982" s="920"/>
      <c r="S4982" s="919"/>
    </row>
    <row r="4983" spans="1:19" ht="12.75" customHeight="1" x14ac:dyDescent="0.15">
      <c r="A4983" s="935">
        <v>4978</v>
      </c>
      <c r="B4983" s="919"/>
      <c r="C4983" s="920"/>
      <c r="D4983" s="931"/>
      <c r="E4983" s="893" t="b">
        <f t="shared" ca="1" si="198"/>
        <v>1</v>
      </c>
      <c r="F4983" s="893" t="str">
        <f t="array" aca="1" ref="F4983" ca="1">IF(G4983&lt;&gt;"",INDIRECT("'"&amp;G4983&amp;"'!"&amp;H4983),"")</f>
        <v/>
      </c>
      <c r="G4983" s="560"/>
      <c r="H4983" s="893"/>
      <c r="I4983" s="931"/>
      <c r="J4983" s="931"/>
      <c r="K4983" s="931"/>
      <c r="L4983" s="920"/>
      <c r="M4983" s="920"/>
      <c r="N4983" s="920"/>
      <c r="S4983" s="919"/>
    </row>
    <row r="4984" spans="1:19" ht="12.75" customHeight="1" x14ac:dyDescent="0.15">
      <c r="A4984" s="935">
        <v>4979</v>
      </c>
      <c r="B4984" s="919"/>
      <c r="C4984" s="920"/>
      <c r="D4984" s="931"/>
      <c r="E4984" s="893" t="b">
        <f t="shared" ca="1" si="198"/>
        <v>1</v>
      </c>
      <c r="F4984" s="893" t="str">
        <f t="array" aca="1" ref="F4984" ca="1">IF(G4984&lt;&gt;"",INDIRECT("'"&amp;G4984&amp;"'!"&amp;H4984),"")</f>
        <v/>
      </c>
      <c r="G4984" s="560"/>
      <c r="H4984" s="893"/>
      <c r="I4984" s="931"/>
      <c r="J4984" s="931"/>
      <c r="K4984" s="931"/>
      <c r="L4984" s="920"/>
      <c r="M4984" s="920"/>
      <c r="N4984" s="920"/>
      <c r="S4984" s="919"/>
    </row>
    <row r="4985" spans="1:19" ht="12.75" customHeight="1" x14ac:dyDescent="0.15">
      <c r="A4985" s="935">
        <v>4980</v>
      </c>
      <c r="B4985" s="919"/>
      <c r="C4985" s="920"/>
      <c r="D4985" s="931"/>
      <c r="E4985" s="893" t="b">
        <f t="shared" ca="1" si="198"/>
        <v>1</v>
      </c>
      <c r="F4985" s="893" t="str">
        <f t="array" aca="1" ref="F4985" ca="1">IF(G4985&lt;&gt;"",INDIRECT("'"&amp;G4985&amp;"'!"&amp;H4985),"")</f>
        <v/>
      </c>
      <c r="G4985" s="560"/>
      <c r="H4985" s="893"/>
      <c r="I4985" s="931"/>
      <c r="J4985" s="931"/>
      <c r="K4985" s="931"/>
      <c r="L4985" s="920"/>
      <c r="M4985" s="920"/>
      <c r="N4985" s="920"/>
      <c r="S4985" s="919"/>
    </row>
    <row r="4986" spans="1:19" ht="12.75" customHeight="1" x14ac:dyDescent="0.15">
      <c r="A4986" s="935">
        <v>4981</v>
      </c>
      <c r="B4986" s="919"/>
      <c r="C4986" s="920"/>
      <c r="D4986" s="931"/>
      <c r="E4986" s="893" t="b">
        <f t="shared" ca="1" si="198"/>
        <v>1</v>
      </c>
      <c r="F4986" s="893" t="str">
        <f t="array" aca="1" ref="F4986" ca="1">IF(G4986&lt;&gt;"",INDIRECT("'"&amp;G4986&amp;"'!"&amp;H4986),"")</f>
        <v/>
      </c>
      <c r="G4986" s="560"/>
      <c r="H4986" s="893"/>
      <c r="I4986" s="931"/>
      <c r="J4986" s="931"/>
      <c r="K4986" s="931"/>
      <c r="L4986" s="920"/>
      <c r="M4986" s="920"/>
      <c r="N4986" s="920"/>
      <c r="S4986" s="919"/>
    </row>
    <row r="4987" spans="1:19" ht="12.75" customHeight="1" x14ac:dyDescent="0.15">
      <c r="A4987" s="935">
        <v>4982</v>
      </c>
      <c r="B4987" s="919"/>
      <c r="C4987" s="920"/>
      <c r="D4987" s="931"/>
      <c r="E4987" s="893" t="b">
        <f t="shared" ca="1" si="198"/>
        <v>1</v>
      </c>
      <c r="F4987" s="893" t="str">
        <f t="array" aca="1" ref="F4987" ca="1">IF(G4987&lt;&gt;"",INDIRECT("'"&amp;G4987&amp;"'!"&amp;H4987),"")</f>
        <v/>
      </c>
      <c r="G4987" s="560"/>
      <c r="H4987" s="893"/>
      <c r="I4987" s="931"/>
      <c r="J4987" s="931"/>
      <c r="K4987" s="931"/>
      <c r="L4987" s="920"/>
      <c r="M4987" s="920"/>
      <c r="N4987" s="920"/>
      <c r="S4987" s="919"/>
    </row>
    <row r="4988" spans="1:19" ht="12.75" customHeight="1" x14ac:dyDescent="0.15">
      <c r="A4988" s="935">
        <v>4983</v>
      </c>
      <c r="B4988" s="919"/>
      <c r="C4988" s="920"/>
      <c r="D4988" s="931"/>
      <c r="E4988" s="893" t="b">
        <f t="shared" ca="1" si="198"/>
        <v>1</v>
      </c>
      <c r="F4988" s="893" t="str">
        <f t="array" aca="1" ref="F4988" ca="1">IF(G4988&lt;&gt;"",INDIRECT("'"&amp;G4988&amp;"'!"&amp;H4988),"")</f>
        <v/>
      </c>
      <c r="G4988" s="560"/>
      <c r="H4988" s="893"/>
      <c r="I4988" s="931"/>
      <c r="J4988" s="931"/>
      <c r="K4988" s="931"/>
      <c r="L4988" s="920"/>
      <c r="M4988" s="920"/>
      <c r="N4988" s="920"/>
      <c r="S4988" s="919"/>
    </row>
    <row r="4989" spans="1:19" ht="12.75" customHeight="1" x14ac:dyDescent="0.15">
      <c r="A4989" s="935">
        <v>4984</v>
      </c>
      <c r="B4989" s="919"/>
      <c r="C4989" s="920"/>
      <c r="D4989" s="931"/>
      <c r="E4989" s="893" t="b">
        <f t="shared" ca="1" si="198"/>
        <v>1</v>
      </c>
      <c r="F4989" s="893" t="str">
        <f t="array" aca="1" ref="F4989" ca="1">IF(G4989&lt;&gt;"",INDIRECT("'"&amp;G4989&amp;"'!"&amp;H4989),"")</f>
        <v/>
      </c>
      <c r="G4989" s="560"/>
      <c r="H4989" s="893"/>
      <c r="I4989" s="931"/>
      <c r="J4989" s="931"/>
      <c r="K4989" s="931"/>
      <c r="L4989" s="920"/>
      <c r="M4989" s="920"/>
      <c r="N4989" s="920"/>
      <c r="S4989" s="919"/>
    </row>
    <row r="4990" spans="1:19" ht="12.75" customHeight="1" x14ac:dyDescent="0.15">
      <c r="A4990" s="935">
        <v>4985</v>
      </c>
      <c r="B4990" s="919"/>
      <c r="C4990" s="920"/>
      <c r="D4990" s="931"/>
      <c r="E4990" s="893" t="b">
        <f t="shared" ca="1" si="198"/>
        <v>1</v>
      </c>
      <c r="F4990" s="893" t="str">
        <f t="array" aca="1" ref="F4990" ca="1">IF(G4990&lt;&gt;"",INDIRECT("'"&amp;G4990&amp;"'!"&amp;H4990),"")</f>
        <v/>
      </c>
      <c r="G4990" s="560"/>
      <c r="H4990" s="893"/>
      <c r="I4990" s="931"/>
      <c r="J4990" s="931"/>
      <c r="K4990" s="931"/>
      <c r="L4990" s="920"/>
      <c r="M4990" s="920"/>
      <c r="N4990" s="920"/>
      <c r="S4990" s="919"/>
    </row>
    <row r="4991" spans="1:19" ht="12.75" customHeight="1" x14ac:dyDescent="0.15">
      <c r="A4991" s="935">
        <v>4986</v>
      </c>
      <c r="B4991" s="919"/>
      <c r="C4991" s="920"/>
      <c r="D4991" s="931"/>
      <c r="E4991" s="893" t="b">
        <f t="shared" ca="1" si="198"/>
        <v>1</v>
      </c>
      <c r="F4991" s="893" t="str">
        <f t="array" aca="1" ref="F4991" ca="1">IF(G4991&lt;&gt;"",INDIRECT("'"&amp;G4991&amp;"'!"&amp;H4991),"")</f>
        <v/>
      </c>
      <c r="G4991" s="560"/>
      <c r="H4991" s="893"/>
      <c r="I4991" s="931"/>
      <c r="J4991" s="931"/>
      <c r="K4991" s="931"/>
      <c r="L4991" s="920"/>
      <c r="M4991" s="920"/>
      <c r="N4991" s="920"/>
      <c r="S4991" s="919"/>
    </row>
    <row r="4992" spans="1:19" ht="12.75" customHeight="1" x14ac:dyDescent="0.15">
      <c r="A4992" s="935">
        <v>4987</v>
      </c>
      <c r="B4992" s="919"/>
      <c r="C4992" s="920"/>
      <c r="D4992" s="931"/>
      <c r="E4992" s="893" t="b">
        <f t="shared" ca="1" si="198"/>
        <v>1</v>
      </c>
      <c r="F4992" s="893" t="str">
        <f t="array" aca="1" ref="F4992" ca="1">IF(G4992&lt;&gt;"",INDIRECT("'"&amp;G4992&amp;"'!"&amp;H4992),"")</f>
        <v/>
      </c>
      <c r="G4992" s="560"/>
      <c r="H4992" s="893"/>
      <c r="I4992" s="931"/>
      <c r="J4992" s="931"/>
      <c r="K4992" s="931"/>
      <c r="L4992" s="920"/>
      <c r="M4992" s="920"/>
      <c r="N4992" s="920"/>
      <c r="S4992" s="919"/>
    </row>
    <row r="4993" spans="1:19" ht="12.75" customHeight="1" x14ac:dyDescent="0.15">
      <c r="A4993" s="935">
        <v>4988</v>
      </c>
      <c r="B4993" s="919"/>
      <c r="C4993" s="920"/>
      <c r="D4993" s="931"/>
      <c r="E4993" s="893" t="b">
        <f t="shared" ca="1" si="198"/>
        <v>1</v>
      </c>
      <c r="F4993" s="893" t="str">
        <f t="array" aca="1" ref="F4993" ca="1">IF(G4993&lt;&gt;"",INDIRECT("'"&amp;G4993&amp;"'!"&amp;H4993),"")</f>
        <v/>
      </c>
      <c r="G4993" s="560"/>
      <c r="H4993" s="893"/>
      <c r="I4993" s="931"/>
      <c r="J4993" s="931"/>
      <c r="K4993" s="931"/>
      <c r="L4993" s="920"/>
      <c r="M4993" s="920"/>
      <c r="N4993" s="920"/>
      <c r="S4993" s="919"/>
    </row>
    <row r="4994" spans="1:19" ht="12.75" customHeight="1" x14ac:dyDescent="0.15">
      <c r="A4994" s="935">
        <v>4989</v>
      </c>
      <c r="B4994" s="919"/>
      <c r="C4994" s="920"/>
      <c r="D4994" s="931"/>
      <c r="E4994" s="893" t="b">
        <f t="shared" ca="1" si="198"/>
        <v>1</v>
      </c>
      <c r="F4994" s="893" t="str">
        <f t="array" aca="1" ref="F4994" ca="1">IF(G4994&lt;&gt;"",INDIRECT("'"&amp;G4994&amp;"'!"&amp;H4994),"")</f>
        <v/>
      </c>
      <c r="G4994" s="560"/>
      <c r="H4994" s="893"/>
      <c r="I4994" s="931"/>
      <c r="J4994" s="931"/>
      <c r="K4994" s="931"/>
      <c r="L4994" s="920"/>
      <c r="M4994" s="920"/>
      <c r="N4994" s="920"/>
      <c r="S4994" s="919"/>
    </row>
    <row r="4995" spans="1:19" ht="12.75" customHeight="1" x14ac:dyDescent="0.15">
      <c r="A4995" s="935">
        <v>4990</v>
      </c>
      <c r="B4995" s="919"/>
      <c r="C4995" s="920"/>
      <c r="D4995" s="931"/>
      <c r="E4995" s="893" t="b">
        <f t="shared" ca="1" si="198"/>
        <v>1</v>
      </c>
      <c r="F4995" s="893" t="str">
        <f t="array" aca="1" ref="F4995" ca="1">IF(G4995&lt;&gt;"",INDIRECT("'"&amp;G4995&amp;"'!"&amp;H4995),"")</f>
        <v/>
      </c>
      <c r="G4995" s="560"/>
      <c r="H4995" s="893"/>
      <c r="I4995" s="931"/>
      <c r="J4995" s="931"/>
      <c r="K4995" s="931"/>
      <c r="L4995" s="920"/>
      <c r="M4995" s="920"/>
      <c r="N4995" s="920"/>
      <c r="S4995" s="919"/>
    </row>
    <row r="4996" spans="1:19" ht="12.75" customHeight="1" x14ac:dyDescent="0.15">
      <c r="A4996" s="935">
        <v>4991</v>
      </c>
      <c r="B4996" s="919"/>
      <c r="C4996" s="920"/>
      <c r="D4996" s="931"/>
      <c r="E4996" s="893" t="b">
        <f t="shared" ca="1" si="198"/>
        <v>1</v>
      </c>
      <c r="F4996" s="893" t="str">
        <f t="array" aca="1" ref="F4996" ca="1">IF(G4996&lt;&gt;"",INDIRECT("'"&amp;G4996&amp;"'!"&amp;H4996),"")</f>
        <v/>
      </c>
      <c r="G4996" s="560"/>
      <c r="H4996" s="893"/>
      <c r="I4996" s="931"/>
      <c r="J4996" s="931"/>
      <c r="K4996" s="931"/>
      <c r="L4996" s="920"/>
      <c r="M4996" s="920"/>
      <c r="N4996" s="920"/>
      <c r="S4996" s="919"/>
    </row>
    <row r="4997" spans="1:19" ht="12.75" customHeight="1" x14ac:dyDescent="0.15">
      <c r="A4997" s="935">
        <v>4992</v>
      </c>
      <c r="B4997" s="919"/>
      <c r="C4997" s="920"/>
      <c r="D4997" s="931"/>
      <c r="E4997" s="893" t="b">
        <f t="shared" ca="1" si="198"/>
        <v>1</v>
      </c>
      <c r="F4997" s="893" t="str">
        <f t="array" aca="1" ref="F4997" ca="1">IF(G4997&lt;&gt;"",INDIRECT("'"&amp;G4997&amp;"'!"&amp;H4997),"")</f>
        <v/>
      </c>
      <c r="G4997" s="560"/>
      <c r="H4997" s="893"/>
      <c r="I4997" s="931"/>
      <c r="J4997" s="931"/>
      <c r="K4997" s="931"/>
      <c r="L4997" s="920"/>
      <c r="M4997" s="920"/>
      <c r="N4997" s="920"/>
      <c r="S4997" s="919"/>
    </row>
    <row r="4998" spans="1:19" ht="12.75" customHeight="1" x14ac:dyDescent="0.15">
      <c r="A4998" s="935">
        <v>4993</v>
      </c>
      <c r="B4998" s="919"/>
      <c r="C4998" s="920"/>
      <c r="D4998" s="931"/>
      <c r="E4998" s="893" t="b">
        <f t="shared" ca="1" si="198"/>
        <v>1</v>
      </c>
      <c r="F4998" s="893" t="str">
        <f t="array" aca="1" ref="F4998" ca="1">IF(G4998&lt;&gt;"",INDIRECT("'"&amp;G4998&amp;"'!"&amp;H4998),"")</f>
        <v/>
      </c>
      <c r="G4998" s="560"/>
      <c r="H4998" s="893"/>
      <c r="I4998" s="931"/>
      <c r="J4998" s="931"/>
      <c r="K4998" s="931"/>
      <c r="L4998" s="920"/>
      <c r="M4998" s="920"/>
      <c r="N4998" s="920"/>
      <c r="S4998" s="919"/>
    </row>
    <row r="4999" spans="1:19" ht="12.75" customHeight="1" x14ac:dyDescent="0.15">
      <c r="A4999" s="935">
        <v>4994</v>
      </c>
      <c r="B4999" s="919"/>
      <c r="C4999" s="920"/>
      <c r="D4999" s="931"/>
      <c r="E4999" s="893" t="b">
        <f t="shared" ca="1" si="198"/>
        <v>1</v>
      </c>
      <c r="F4999" s="893" t="str">
        <f t="array" aca="1" ref="F4999" ca="1">IF(G4999&lt;&gt;"",INDIRECT("'"&amp;G4999&amp;"'!"&amp;H4999),"")</f>
        <v/>
      </c>
      <c r="G4999" s="560"/>
      <c r="H4999" s="893"/>
      <c r="I4999" s="931"/>
      <c r="J4999" s="931"/>
      <c r="K4999" s="931"/>
      <c r="L4999" s="920"/>
      <c r="M4999" s="920"/>
      <c r="N4999" s="920"/>
      <c r="S4999" s="919"/>
    </row>
    <row r="5000" spans="1:19" ht="12.75" customHeight="1" x14ac:dyDescent="0.15">
      <c r="A5000" s="914">
        <v>4995</v>
      </c>
      <c r="B5000" s="929">
        <f>'EstRev 6-11'!C162</f>
        <v>0</v>
      </c>
      <c r="C5000" s="930">
        <f t="shared" ref="C5000:C5005" si="204">A5000-B5000</f>
        <v>4995</v>
      </c>
      <c r="D5000" s="920"/>
      <c r="E5000" s="893" t="b">
        <f t="shared" ca="1" si="198"/>
        <v>1</v>
      </c>
      <c r="F5000" s="932">
        <f t="array" aca="1" ref="F5000" ca="1">IF(G5000&lt;&gt;"",INDIRECT("'"&amp;G5000&amp;"'!"&amp;H5000),"")</f>
        <v>0</v>
      </c>
      <c r="G5000" s="560" t="s">
        <v>5635</v>
      </c>
      <c r="H5000" s="893" t="s">
        <v>5766</v>
      </c>
      <c r="I5000" s="920"/>
      <c r="J5000" s="920"/>
      <c r="K5000" s="920"/>
      <c r="L5000" s="920"/>
      <c r="M5000" s="920"/>
      <c r="N5000" s="920"/>
      <c r="S5000" s="919"/>
    </row>
    <row r="5001" spans="1:19" ht="12.75" customHeight="1" x14ac:dyDescent="0.15">
      <c r="A5001" s="914">
        <v>4996</v>
      </c>
      <c r="B5001" s="929">
        <f>'EstRev 6-11'!D162</f>
        <v>0</v>
      </c>
      <c r="C5001" s="930">
        <f t="shared" si="204"/>
        <v>4996</v>
      </c>
      <c r="D5001" s="920"/>
      <c r="E5001" s="893" t="b">
        <f t="shared" ca="1" si="198"/>
        <v>1</v>
      </c>
      <c r="F5001" s="932">
        <f t="array" aca="1" ref="F5001" ca="1">IF(G5001&lt;&gt;"",INDIRECT("'"&amp;G5001&amp;"'!"&amp;H5001),"")</f>
        <v>0</v>
      </c>
      <c r="G5001" s="560" t="s">
        <v>5635</v>
      </c>
      <c r="H5001" s="893" t="s">
        <v>5767</v>
      </c>
      <c r="I5001" s="920"/>
      <c r="J5001" s="920"/>
      <c r="K5001" s="920"/>
      <c r="L5001" s="920"/>
      <c r="M5001" s="920"/>
      <c r="N5001" s="920"/>
      <c r="S5001" s="919"/>
    </row>
    <row r="5002" spans="1:19" ht="12.75" customHeight="1" x14ac:dyDescent="0.15">
      <c r="A5002" s="914">
        <v>4997</v>
      </c>
      <c r="B5002" s="929">
        <f>'EstRev 6-11'!F162</f>
        <v>0</v>
      </c>
      <c r="C5002" s="930">
        <f t="shared" si="204"/>
        <v>4997</v>
      </c>
      <c r="D5002" s="920"/>
      <c r="E5002" s="893" t="b">
        <f t="shared" ca="1" si="198"/>
        <v>1</v>
      </c>
      <c r="F5002" s="932">
        <f t="array" aca="1" ref="F5002" ca="1">IF(G5002&lt;&gt;"",INDIRECT("'"&amp;G5002&amp;"'!"&amp;H5002),"")</f>
        <v>0</v>
      </c>
      <c r="G5002" s="560" t="s">
        <v>5635</v>
      </c>
      <c r="H5002" s="893" t="s">
        <v>5768</v>
      </c>
      <c r="I5002" s="920"/>
      <c r="J5002" s="920"/>
      <c r="K5002" s="920"/>
      <c r="L5002" s="920"/>
      <c r="M5002" s="920"/>
      <c r="N5002" s="920"/>
      <c r="S5002" s="919"/>
    </row>
    <row r="5003" spans="1:19" ht="12.75" customHeight="1" x14ac:dyDescent="0.15">
      <c r="A5003" s="914">
        <v>4998</v>
      </c>
      <c r="B5003" s="929">
        <f>'EstRev 6-11'!G162</f>
        <v>0</v>
      </c>
      <c r="C5003" s="930">
        <f t="shared" si="204"/>
        <v>4998</v>
      </c>
      <c r="D5003" s="920"/>
      <c r="E5003" s="893" t="b">
        <f t="shared" ca="1" si="198"/>
        <v>1</v>
      </c>
      <c r="F5003" s="932">
        <f t="array" aca="1" ref="F5003" ca="1">IF(G5003&lt;&gt;"",INDIRECT("'"&amp;G5003&amp;"'!"&amp;H5003),"")</f>
        <v>0</v>
      </c>
      <c r="G5003" s="560" t="s">
        <v>5635</v>
      </c>
      <c r="H5003" s="893" t="s">
        <v>5769</v>
      </c>
      <c r="I5003" s="920"/>
      <c r="J5003" s="920"/>
      <c r="K5003" s="920"/>
      <c r="L5003" s="920"/>
      <c r="M5003" s="920"/>
      <c r="N5003" s="920"/>
      <c r="S5003" s="919"/>
    </row>
    <row r="5004" spans="1:19" ht="12.75" customHeight="1" x14ac:dyDescent="0.15">
      <c r="A5004" s="914">
        <v>4999</v>
      </c>
      <c r="B5004" s="929">
        <f>'EstRev 6-11'!C163</f>
        <v>0</v>
      </c>
      <c r="C5004" s="930">
        <f t="shared" si="204"/>
        <v>4999</v>
      </c>
      <c r="D5004" s="920"/>
      <c r="E5004" s="893" t="b">
        <f t="shared" ca="1" si="198"/>
        <v>1</v>
      </c>
      <c r="F5004" s="932">
        <f t="array" aca="1" ref="F5004" ca="1">IF(G5004&lt;&gt;"",INDIRECT("'"&amp;G5004&amp;"'!"&amp;H5004),"")</f>
        <v>0</v>
      </c>
      <c r="G5004" s="560" t="s">
        <v>5635</v>
      </c>
      <c r="H5004" s="893" t="s">
        <v>5770</v>
      </c>
      <c r="I5004" s="920"/>
      <c r="J5004" s="920"/>
      <c r="K5004" s="920"/>
      <c r="L5004" s="920"/>
      <c r="M5004" s="920"/>
      <c r="N5004" s="920"/>
      <c r="S5004" s="919"/>
    </row>
    <row r="5005" spans="1:19" ht="12.75" customHeight="1" x14ac:dyDescent="0.15">
      <c r="A5005" s="914">
        <v>5000</v>
      </c>
      <c r="B5005" s="929">
        <f>'EstRev 6-11'!C5</f>
        <v>11664021</v>
      </c>
      <c r="C5005" s="930">
        <f t="shared" si="204"/>
        <v>-11659021</v>
      </c>
      <c r="D5005" s="920"/>
      <c r="E5005" s="893" t="b">
        <f t="shared" ca="1" si="198"/>
        <v>1</v>
      </c>
      <c r="F5005" s="932">
        <f t="array" aca="1" ref="F5005" ca="1">IF(G5005&lt;&gt;"",INDIRECT("'"&amp;G5005&amp;"'!"&amp;H5005),"")</f>
        <v>11664021</v>
      </c>
      <c r="G5005" s="560" t="s">
        <v>5635</v>
      </c>
      <c r="H5005" s="893" t="s">
        <v>4816</v>
      </c>
      <c r="I5005" s="920"/>
      <c r="J5005" s="920"/>
      <c r="K5005" s="920"/>
      <c r="L5005" s="920"/>
      <c r="M5005" s="920"/>
      <c r="N5005" s="920"/>
      <c r="S5005" s="919"/>
    </row>
    <row r="5006" spans="1:19" ht="12.75" customHeight="1" x14ac:dyDescent="0.15">
      <c r="A5006" s="935">
        <v>5001</v>
      </c>
      <c r="B5006" s="919"/>
      <c r="C5006" s="920"/>
      <c r="D5006" s="920" t="s">
        <v>4707</v>
      </c>
      <c r="E5006" s="893" t="b">
        <f t="shared" ca="1" si="198"/>
        <v>1</v>
      </c>
      <c r="F5006" s="893" t="str">
        <f t="array" aca="1" ref="F5006" ca="1">IF(G5006&lt;&gt;"",INDIRECT("'"&amp;G5006&amp;"'!"&amp;H5006),"")</f>
        <v/>
      </c>
      <c r="G5006" s="560"/>
      <c r="H5006" s="893"/>
      <c r="I5006" s="920"/>
      <c r="J5006" s="920"/>
      <c r="K5006" s="920"/>
      <c r="L5006" s="920"/>
      <c r="M5006" s="920"/>
      <c r="N5006" s="920"/>
      <c r="S5006" s="919"/>
    </row>
    <row r="5007" spans="1:19" ht="12.75" customHeight="1" x14ac:dyDescent="0.15">
      <c r="A5007" s="914">
        <v>5002</v>
      </c>
      <c r="B5007" s="929">
        <f>'EstRev 6-11'!C7</f>
        <v>0</v>
      </c>
      <c r="C5007" s="930">
        <f t="shared" ref="C5007:C5071" si="205">A5007-B5007</f>
        <v>5002</v>
      </c>
      <c r="D5007" s="920"/>
      <c r="E5007" s="893" t="b">
        <f t="shared" ca="1" si="198"/>
        <v>1</v>
      </c>
      <c r="F5007" s="932">
        <f t="array" aca="1" ref="F5007" ca="1">IF(G5007&lt;&gt;"",INDIRECT("'"&amp;G5007&amp;"'!"&amp;H5007),"")</f>
        <v>0</v>
      </c>
      <c r="G5007" s="560" t="s">
        <v>5635</v>
      </c>
      <c r="H5007" s="893" t="s">
        <v>4700</v>
      </c>
      <c r="I5007" s="920"/>
      <c r="J5007" s="920"/>
      <c r="K5007" s="920"/>
      <c r="L5007" s="920"/>
      <c r="M5007" s="920"/>
      <c r="N5007" s="920"/>
      <c r="S5007" s="919"/>
    </row>
    <row r="5008" spans="1:19" ht="12.75" customHeight="1" x14ac:dyDescent="0.15">
      <c r="A5008" s="914">
        <v>5003</v>
      </c>
      <c r="B5008" s="929">
        <f>'EstRev 6-11'!C10</f>
        <v>0</v>
      </c>
      <c r="C5008" s="930">
        <f t="shared" si="205"/>
        <v>5003</v>
      </c>
      <c r="D5008" s="920"/>
      <c r="E5008" s="893" t="b">
        <f t="shared" ca="1" si="198"/>
        <v>1</v>
      </c>
      <c r="F5008" s="932">
        <f t="array" aca="1" ref="F5008" ca="1">IF(G5008&lt;&gt;"",INDIRECT("'"&amp;G5008&amp;"'!"&amp;H5008),"")</f>
        <v>0</v>
      </c>
      <c r="G5008" s="560" t="s">
        <v>5635</v>
      </c>
      <c r="H5008" s="893" t="s">
        <v>4701</v>
      </c>
      <c r="I5008" s="920"/>
      <c r="J5008" s="920"/>
      <c r="K5008" s="920"/>
      <c r="L5008" s="920"/>
      <c r="M5008" s="920"/>
      <c r="N5008" s="920"/>
      <c r="S5008" s="919"/>
    </row>
    <row r="5009" spans="1:19" ht="12.75" customHeight="1" x14ac:dyDescent="0.15">
      <c r="A5009" s="914">
        <v>5004</v>
      </c>
      <c r="B5009" s="929">
        <f>'EstRev 6-11'!C11</f>
        <v>0</v>
      </c>
      <c r="C5009" s="930">
        <f t="shared" si="205"/>
        <v>5004</v>
      </c>
      <c r="D5009" s="920"/>
      <c r="E5009" s="893" t="b">
        <f t="shared" ca="1" si="198"/>
        <v>1</v>
      </c>
      <c r="F5009" s="932">
        <f t="array" aca="1" ref="F5009" ca="1">IF(G5009&lt;&gt;"",INDIRECT("'"&amp;G5009&amp;"'!"&amp;H5009),"")</f>
        <v>0</v>
      </c>
      <c r="G5009" s="560" t="s">
        <v>5635</v>
      </c>
      <c r="H5009" s="893" t="s">
        <v>4702</v>
      </c>
      <c r="I5009" s="920"/>
      <c r="J5009" s="920"/>
      <c r="K5009" s="920"/>
      <c r="L5009" s="920"/>
      <c r="M5009" s="920"/>
      <c r="N5009" s="920"/>
      <c r="S5009" s="919"/>
    </row>
    <row r="5010" spans="1:19" ht="12.75" customHeight="1" x14ac:dyDescent="0.15">
      <c r="A5010" s="914">
        <v>5005</v>
      </c>
      <c r="B5010" s="929">
        <f>'EstRev 6-11'!C12</f>
        <v>11664021</v>
      </c>
      <c r="C5010" s="930">
        <f t="shared" si="205"/>
        <v>-11659016</v>
      </c>
      <c r="D5010" s="920"/>
      <c r="E5010" s="893" t="b">
        <f t="shared" ca="1" si="198"/>
        <v>1</v>
      </c>
      <c r="F5010" s="932">
        <f t="array" aca="1" ref="F5010" ca="1">IF(G5010&lt;&gt;"",INDIRECT("'"&amp;G5010&amp;"'!"&amp;H5010),"")</f>
        <v>11664021</v>
      </c>
      <c r="G5010" s="560" t="s">
        <v>5635</v>
      </c>
      <c r="H5010" s="893" t="s">
        <v>4703</v>
      </c>
      <c r="I5010" s="920"/>
      <c r="J5010" s="920"/>
      <c r="K5010" s="920"/>
      <c r="L5010" s="920"/>
      <c r="M5010" s="920"/>
      <c r="N5010" s="920"/>
      <c r="S5010" s="919"/>
    </row>
    <row r="5011" spans="1:19" ht="12.75" customHeight="1" x14ac:dyDescent="0.15">
      <c r="A5011" s="914">
        <v>5006</v>
      </c>
      <c r="B5011" s="929">
        <f>'EstRev 6-11'!C14</f>
        <v>0</v>
      </c>
      <c r="C5011" s="930">
        <f t="shared" si="205"/>
        <v>5006</v>
      </c>
      <c r="D5011" s="920"/>
      <c r="E5011" s="893" t="b">
        <f t="shared" ca="1" si="198"/>
        <v>1</v>
      </c>
      <c r="F5011" s="932">
        <f t="array" aca="1" ref="F5011" ca="1">IF(G5011&lt;&gt;"",INDIRECT("'"&amp;G5011&amp;"'!"&amp;H5011),"")</f>
        <v>0</v>
      </c>
      <c r="G5011" s="560" t="s">
        <v>5635</v>
      </c>
      <c r="H5011" s="893" t="s">
        <v>4817</v>
      </c>
      <c r="I5011" s="920"/>
      <c r="J5011" s="920"/>
      <c r="K5011" s="920"/>
      <c r="L5011" s="920"/>
      <c r="M5011" s="920"/>
      <c r="N5011" s="920"/>
      <c r="S5011" s="919"/>
    </row>
    <row r="5012" spans="1:19" ht="12.75" customHeight="1" x14ac:dyDescent="0.15">
      <c r="A5012" s="914">
        <v>5007</v>
      </c>
      <c r="B5012" s="929">
        <f>'EstRev 6-11'!C15</f>
        <v>0</v>
      </c>
      <c r="C5012" s="930">
        <f t="shared" si="205"/>
        <v>5007</v>
      </c>
      <c r="D5012" s="920"/>
      <c r="E5012" s="893" t="b">
        <f t="shared" ca="1" si="198"/>
        <v>1</v>
      </c>
      <c r="F5012" s="932">
        <f t="array" aca="1" ref="F5012" ca="1">IF(G5012&lt;&gt;"",INDIRECT("'"&amp;G5012&amp;"'!"&amp;H5012),"")</f>
        <v>0</v>
      </c>
      <c r="G5012" s="560" t="s">
        <v>5635</v>
      </c>
      <c r="H5012" s="893" t="s">
        <v>4705</v>
      </c>
      <c r="I5012" s="920"/>
      <c r="J5012" s="920"/>
      <c r="K5012" s="920"/>
      <c r="L5012" s="920"/>
      <c r="M5012" s="920"/>
      <c r="N5012" s="920"/>
      <c r="S5012" s="919"/>
    </row>
    <row r="5013" spans="1:19" ht="12.75" customHeight="1" x14ac:dyDescent="0.15">
      <c r="A5013" s="914">
        <v>5008</v>
      </c>
      <c r="B5013" s="929">
        <f>'EstRev 6-11'!C16</f>
        <v>882983</v>
      </c>
      <c r="C5013" s="930">
        <f t="shared" si="205"/>
        <v>-877975</v>
      </c>
      <c r="D5013" s="920"/>
      <c r="E5013" s="893" t="b">
        <f t="shared" ca="1" si="198"/>
        <v>1</v>
      </c>
      <c r="F5013" s="932">
        <f t="array" aca="1" ref="F5013" ca="1">IF(G5013&lt;&gt;"",INDIRECT("'"&amp;G5013&amp;"'!"&amp;H5013),"")</f>
        <v>882983</v>
      </c>
      <c r="G5013" s="560" t="s">
        <v>5635</v>
      </c>
      <c r="H5013" s="893" t="s">
        <v>4706</v>
      </c>
      <c r="I5013" s="920"/>
      <c r="J5013" s="920"/>
      <c r="K5013" s="920"/>
      <c r="L5013" s="920"/>
      <c r="M5013" s="920"/>
      <c r="N5013" s="920"/>
      <c r="S5013" s="919"/>
    </row>
    <row r="5014" spans="1:19" ht="12.75" customHeight="1" x14ac:dyDescent="0.15">
      <c r="A5014" s="914">
        <v>5009</v>
      </c>
      <c r="B5014" s="929">
        <f>'EstRev 6-11'!C17</f>
        <v>0</v>
      </c>
      <c r="C5014" s="930">
        <f t="shared" si="205"/>
        <v>5009</v>
      </c>
      <c r="D5014" s="920"/>
      <c r="E5014" s="893" t="b">
        <f t="shared" ca="1" si="198"/>
        <v>1</v>
      </c>
      <c r="F5014" s="932">
        <f t="array" aca="1" ref="F5014" ca="1">IF(G5014&lt;&gt;"",INDIRECT("'"&amp;G5014&amp;"'!"&amp;H5014),"")</f>
        <v>0</v>
      </c>
      <c r="G5014" s="560" t="s">
        <v>5635</v>
      </c>
      <c r="H5014" s="893" t="s">
        <v>4708</v>
      </c>
      <c r="I5014" s="920"/>
      <c r="J5014" s="920"/>
      <c r="K5014" s="920"/>
      <c r="L5014" s="920"/>
      <c r="M5014" s="920"/>
      <c r="N5014" s="920"/>
      <c r="S5014" s="919"/>
    </row>
    <row r="5015" spans="1:19" ht="12.75" customHeight="1" x14ac:dyDescent="0.15">
      <c r="A5015" s="914">
        <v>5010</v>
      </c>
      <c r="B5015" s="929">
        <f>'EstRev 6-11'!C18</f>
        <v>882983</v>
      </c>
      <c r="C5015" s="930">
        <f t="shared" si="205"/>
        <v>-877973</v>
      </c>
      <c r="D5015" s="920"/>
      <c r="E5015" s="893" t="b">
        <f t="shared" ca="1" si="198"/>
        <v>1</v>
      </c>
      <c r="F5015" s="932">
        <f t="array" aca="1" ref="F5015" ca="1">IF(G5015&lt;&gt;"",INDIRECT("'"&amp;G5015&amp;"'!"&amp;H5015),"")</f>
        <v>882983</v>
      </c>
      <c r="G5015" s="560" t="s">
        <v>5635</v>
      </c>
      <c r="H5015" s="893" t="s">
        <v>4691</v>
      </c>
      <c r="I5015" s="920"/>
      <c r="J5015" s="920"/>
      <c r="K5015" s="920"/>
      <c r="L5015" s="920"/>
      <c r="M5015" s="920"/>
      <c r="N5015" s="920"/>
      <c r="S5015" s="919"/>
    </row>
    <row r="5016" spans="1:19" ht="12.75" customHeight="1" x14ac:dyDescent="0.15">
      <c r="A5016" s="914">
        <v>5011</v>
      </c>
      <c r="B5016" s="929">
        <f>'EstRev 6-11'!C20</f>
        <v>0</v>
      </c>
      <c r="C5016" s="930">
        <f t="shared" si="205"/>
        <v>5011</v>
      </c>
      <c r="D5016" s="920"/>
      <c r="E5016" s="893" t="b">
        <f t="shared" ca="1" si="198"/>
        <v>1</v>
      </c>
      <c r="F5016" s="932">
        <f t="array" aca="1" ref="F5016" ca="1">IF(G5016&lt;&gt;"",INDIRECT("'"&amp;G5016&amp;"'!"&amp;H5016),"")</f>
        <v>0</v>
      </c>
      <c r="G5016" s="560" t="s">
        <v>5635</v>
      </c>
      <c r="H5016" s="893" t="s">
        <v>4711</v>
      </c>
      <c r="I5016" s="920"/>
      <c r="J5016" s="920"/>
      <c r="K5016" s="920"/>
      <c r="L5016" s="920"/>
      <c r="M5016" s="920"/>
      <c r="N5016" s="920"/>
      <c r="S5016" s="919"/>
    </row>
    <row r="5017" spans="1:19" ht="12.75" customHeight="1" x14ac:dyDescent="0.15">
      <c r="A5017" s="914">
        <v>5012</v>
      </c>
      <c r="B5017" s="929">
        <f>'EstRev 6-11'!C21</f>
        <v>0</v>
      </c>
      <c r="C5017" s="930">
        <f t="shared" si="205"/>
        <v>5012</v>
      </c>
      <c r="D5017" s="920"/>
      <c r="E5017" s="893" t="b">
        <f t="shared" ca="1" si="198"/>
        <v>1</v>
      </c>
      <c r="F5017" s="932">
        <f t="array" aca="1" ref="F5017" ca="1">IF(G5017&lt;&gt;"",INDIRECT("'"&amp;G5017&amp;"'!"&amp;H5017),"")</f>
        <v>0</v>
      </c>
      <c r="G5017" s="560" t="s">
        <v>5635</v>
      </c>
      <c r="H5017" s="893" t="s">
        <v>4712</v>
      </c>
      <c r="I5017" s="920"/>
      <c r="J5017" s="920"/>
      <c r="K5017" s="920"/>
      <c r="L5017" s="920"/>
      <c r="M5017" s="920"/>
      <c r="N5017" s="920"/>
      <c r="S5017" s="919"/>
    </row>
    <row r="5018" spans="1:19" ht="12.75" customHeight="1" x14ac:dyDescent="0.15">
      <c r="A5018" s="914">
        <v>5013</v>
      </c>
      <c r="B5018" s="929">
        <f>'EstRev 6-11'!C22</f>
        <v>0</v>
      </c>
      <c r="C5018" s="930">
        <f t="shared" si="205"/>
        <v>5013</v>
      </c>
      <c r="D5018" s="920"/>
      <c r="E5018" s="893" t="b">
        <f t="shared" ca="1" si="198"/>
        <v>1</v>
      </c>
      <c r="F5018" s="932">
        <f t="array" aca="1" ref="F5018" ca="1">IF(G5018&lt;&gt;"",INDIRECT("'"&amp;G5018&amp;"'!"&amp;H5018),"")</f>
        <v>0</v>
      </c>
      <c r="G5018" s="560" t="s">
        <v>5635</v>
      </c>
      <c r="H5018" s="893" t="s">
        <v>5362</v>
      </c>
      <c r="I5018" s="920"/>
      <c r="J5018" s="920"/>
      <c r="K5018" s="920"/>
      <c r="L5018" s="920"/>
      <c r="M5018" s="920"/>
      <c r="N5018" s="920"/>
      <c r="S5018" s="919"/>
    </row>
    <row r="5019" spans="1:19" ht="12.75" customHeight="1" x14ac:dyDescent="0.15">
      <c r="A5019" s="914">
        <v>5014</v>
      </c>
      <c r="B5019" s="929">
        <f>'EstRev 6-11'!C24</f>
        <v>6590</v>
      </c>
      <c r="C5019" s="930">
        <f t="shared" si="205"/>
        <v>-1576</v>
      </c>
      <c r="D5019" s="920"/>
      <c r="E5019" s="893" t="b">
        <f t="shared" ca="1" si="198"/>
        <v>1</v>
      </c>
      <c r="F5019" s="932">
        <f t="array" aca="1" ref="F5019" ca="1">IF(G5019&lt;&gt;"",INDIRECT("'"&amp;G5019&amp;"'!"&amp;H5019),"")</f>
        <v>6590</v>
      </c>
      <c r="G5019" s="560" t="s">
        <v>5635</v>
      </c>
      <c r="H5019" s="893" t="s">
        <v>5771</v>
      </c>
      <c r="I5019" s="920"/>
      <c r="J5019" s="920"/>
      <c r="K5019" s="920"/>
      <c r="L5019" s="920"/>
      <c r="M5019" s="920"/>
      <c r="N5019" s="920"/>
      <c r="S5019" s="919"/>
    </row>
    <row r="5020" spans="1:19" ht="12.75" customHeight="1" x14ac:dyDescent="0.15">
      <c r="A5020" s="914">
        <v>5015</v>
      </c>
      <c r="B5020" s="929">
        <f>'EstRev 6-11'!C25</f>
        <v>0</v>
      </c>
      <c r="C5020" s="930">
        <f t="shared" si="205"/>
        <v>5015</v>
      </c>
      <c r="D5020" s="920"/>
      <c r="E5020" s="893" t="b">
        <f t="shared" ca="1" si="198"/>
        <v>1</v>
      </c>
      <c r="F5020" s="932">
        <f t="array" aca="1" ref="F5020" ca="1">IF(G5020&lt;&gt;"",INDIRECT("'"&amp;G5020&amp;"'!"&amp;H5020),"")</f>
        <v>0</v>
      </c>
      <c r="G5020" s="560" t="s">
        <v>5635</v>
      </c>
      <c r="H5020" s="893" t="s">
        <v>5772</v>
      </c>
      <c r="I5020" s="920"/>
      <c r="J5020" s="920"/>
      <c r="K5020" s="920"/>
      <c r="L5020" s="920"/>
      <c r="M5020" s="920"/>
      <c r="N5020" s="920"/>
      <c r="S5020" s="919"/>
    </row>
    <row r="5021" spans="1:19" ht="12.75" customHeight="1" x14ac:dyDescent="0.15">
      <c r="A5021" s="914">
        <v>5016</v>
      </c>
      <c r="B5021" s="929">
        <f>'EstRev 6-11'!C26</f>
        <v>0</v>
      </c>
      <c r="C5021" s="930">
        <f t="shared" si="205"/>
        <v>5016</v>
      </c>
      <c r="D5021" s="920"/>
      <c r="E5021" s="893" t="b">
        <f t="shared" ca="1" si="198"/>
        <v>1</v>
      </c>
      <c r="F5021" s="932">
        <f t="array" aca="1" ref="F5021" ca="1">IF(G5021&lt;&gt;"",INDIRECT("'"&amp;G5021&amp;"'!"&amp;H5021),"")</f>
        <v>0</v>
      </c>
      <c r="G5021" s="560" t="s">
        <v>5635</v>
      </c>
      <c r="H5021" s="893" t="s">
        <v>4802</v>
      </c>
      <c r="I5021" s="920"/>
      <c r="J5021" s="920"/>
      <c r="K5021" s="920"/>
      <c r="L5021" s="920"/>
      <c r="M5021" s="920"/>
      <c r="N5021" s="920"/>
      <c r="S5021" s="919"/>
    </row>
    <row r="5022" spans="1:19" ht="12.75" customHeight="1" x14ac:dyDescent="0.15">
      <c r="A5022" s="914">
        <v>5017</v>
      </c>
      <c r="B5022" s="929">
        <f>'EstRev 6-11'!C28</f>
        <v>0</v>
      </c>
      <c r="C5022" s="930">
        <f t="shared" si="205"/>
        <v>5017</v>
      </c>
      <c r="D5022" s="920"/>
      <c r="E5022" s="893" t="b">
        <f t="shared" ca="1" si="198"/>
        <v>1</v>
      </c>
      <c r="F5022" s="932">
        <f t="array" aca="1" ref="F5022" ca="1">IF(G5022&lt;&gt;"",INDIRECT("'"&amp;G5022&amp;"'!"&amp;H5022),"")</f>
        <v>0</v>
      </c>
      <c r="G5022" s="560" t="s">
        <v>5635</v>
      </c>
      <c r="H5022" s="893" t="s">
        <v>4803</v>
      </c>
      <c r="I5022" s="920"/>
      <c r="J5022" s="920"/>
      <c r="K5022" s="920"/>
      <c r="L5022" s="920"/>
      <c r="M5022" s="920"/>
      <c r="N5022" s="920"/>
      <c r="S5022" s="919"/>
    </row>
    <row r="5023" spans="1:19" ht="12.75" customHeight="1" x14ac:dyDescent="0.15">
      <c r="A5023" s="914">
        <v>5018</v>
      </c>
      <c r="B5023" s="929">
        <f>'EstRev 6-11'!C29</f>
        <v>0</v>
      </c>
      <c r="C5023" s="930">
        <f t="shared" si="205"/>
        <v>5018</v>
      </c>
      <c r="D5023" s="920"/>
      <c r="E5023" s="893" t="b">
        <f t="shared" ca="1" si="198"/>
        <v>1</v>
      </c>
      <c r="F5023" s="932">
        <f t="array" aca="1" ref="F5023" ca="1">IF(G5023&lt;&gt;"",INDIRECT("'"&amp;G5023&amp;"'!"&amp;H5023),"")</f>
        <v>0</v>
      </c>
      <c r="G5023" s="560" t="s">
        <v>5635</v>
      </c>
      <c r="H5023" s="893" t="s">
        <v>5762</v>
      </c>
      <c r="I5023" s="920"/>
      <c r="J5023" s="920"/>
      <c r="K5023" s="920"/>
      <c r="L5023" s="920"/>
      <c r="M5023" s="920"/>
      <c r="N5023" s="920"/>
      <c r="S5023" s="919"/>
    </row>
    <row r="5024" spans="1:19" ht="12.75" customHeight="1" x14ac:dyDescent="0.15">
      <c r="A5024" s="914">
        <v>5019</v>
      </c>
      <c r="B5024" s="929">
        <f>'EstRev 6-11'!C30</f>
        <v>0</v>
      </c>
      <c r="C5024" s="930">
        <f t="shared" si="205"/>
        <v>5019</v>
      </c>
      <c r="D5024" s="920"/>
      <c r="E5024" s="893" t="b">
        <f t="shared" ca="1" si="198"/>
        <v>1</v>
      </c>
      <c r="F5024" s="932">
        <f t="array" aca="1" ref="F5024" ca="1">IF(G5024&lt;&gt;"",INDIRECT("'"&amp;G5024&amp;"'!"&amp;H5024),"")</f>
        <v>0</v>
      </c>
      <c r="G5024" s="560" t="s">
        <v>5635</v>
      </c>
      <c r="H5024" s="893" t="s">
        <v>5389</v>
      </c>
      <c r="I5024" s="920"/>
      <c r="J5024" s="920"/>
      <c r="K5024" s="920"/>
      <c r="L5024" s="920"/>
      <c r="M5024" s="920"/>
      <c r="N5024" s="920"/>
      <c r="S5024" s="919"/>
    </row>
    <row r="5025" spans="1:19" ht="12.75" customHeight="1" x14ac:dyDescent="0.15">
      <c r="A5025" s="914">
        <v>5020</v>
      </c>
      <c r="B5025" s="929">
        <f>'EstRev 6-11'!C32</f>
        <v>0</v>
      </c>
      <c r="C5025" s="930">
        <f t="shared" si="205"/>
        <v>5020</v>
      </c>
      <c r="D5025" s="920"/>
      <c r="E5025" s="893" t="b">
        <f t="shared" ca="1" si="198"/>
        <v>1</v>
      </c>
      <c r="F5025" s="932">
        <f t="array" aca="1" ref="F5025" ca="1">IF(G5025&lt;&gt;"",INDIRECT("'"&amp;G5025&amp;"'!"&amp;H5025),"")</f>
        <v>0</v>
      </c>
      <c r="G5025" s="560" t="s">
        <v>5635</v>
      </c>
      <c r="H5025" s="893" t="s">
        <v>5773</v>
      </c>
      <c r="I5025" s="920"/>
      <c r="J5025" s="920"/>
      <c r="K5025" s="920"/>
      <c r="L5025" s="920"/>
      <c r="M5025" s="920"/>
      <c r="N5025" s="920"/>
      <c r="S5025" s="919"/>
    </row>
    <row r="5026" spans="1:19" ht="12.75" customHeight="1" x14ac:dyDescent="0.15">
      <c r="A5026" s="914">
        <v>5021</v>
      </c>
      <c r="B5026" s="929">
        <f>'EstRev 6-11'!C33</f>
        <v>125000</v>
      </c>
      <c r="C5026" s="930">
        <f t="shared" si="205"/>
        <v>-119979</v>
      </c>
      <c r="D5026" s="920"/>
      <c r="E5026" s="893" t="b">
        <f t="shared" ca="1" si="198"/>
        <v>1</v>
      </c>
      <c r="F5026" s="932">
        <f t="array" aca="1" ref="F5026" ca="1">IF(G5026&lt;&gt;"",INDIRECT("'"&amp;G5026&amp;"'!"&amp;H5026),"")</f>
        <v>125000</v>
      </c>
      <c r="G5026" s="560" t="s">
        <v>5635</v>
      </c>
      <c r="H5026" s="893" t="s">
        <v>5774</v>
      </c>
      <c r="I5026" s="920"/>
      <c r="J5026" s="920"/>
      <c r="K5026" s="920"/>
      <c r="L5026" s="920"/>
      <c r="M5026" s="920"/>
      <c r="N5026" s="920"/>
      <c r="S5026" s="919"/>
    </row>
    <row r="5027" spans="1:19" ht="12.75" customHeight="1" x14ac:dyDescent="0.15">
      <c r="A5027" s="914">
        <v>5022</v>
      </c>
      <c r="B5027" s="929">
        <f>'EstRev 6-11'!C34</f>
        <v>0</v>
      </c>
      <c r="C5027" s="930">
        <f t="shared" si="205"/>
        <v>5022</v>
      </c>
      <c r="D5027" s="920"/>
      <c r="E5027" s="893" t="b">
        <f t="shared" ca="1" si="198"/>
        <v>1</v>
      </c>
      <c r="F5027" s="932">
        <f t="array" aca="1" ref="F5027" ca="1">IF(G5027&lt;&gt;"",INDIRECT("'"&amp;G5027&amp;"'!"&amp;H5027),"")</f>
        <v>0</v>
      </c>
      <c r="G5027" s="560" t="s">
        <v>5635</v>
      </c>
      <c r="H5027" s="893" t="s">
        <v>4818</v>
      </c>
      <c r="I5027" s="920"/>
      <c r="J5027" s="920"/>
      <c r="K5027" s="920"/>
      <c r="L5027" s="920"/>
      <c r="M5027" s="920"/>
      <c r="N5027" s="920"/>
      <c r="S5027" s="919"/>
    </row>
    <row r="5028" spans="1:19" ht="12.75" customHeight="1" x14ac:dyDescent="0.15">
      <c r="A5028" s="914">
        <v>5023</v>
      </c>
      <c r="B5028" s="929">
        <f>'EstRev 6-11'!C36</f>
        <v>0</v>
      </c>
      <c r="C5028" s="930">
        <f t="shared" si="205"/>
        <v>5023</v>
      </c>
      <c r="D5028" s="920"/>
      <c r="E5028" s="893" t="b">
        <f t="shared" ca="1" si="198"/>
        <v>1</v>
      </c>
      <c r="F5028" s="932">
        <f t="array" aca="1" ref="F5028" ca="1">IF(G5028&lt;&gt;"",INDIRECT("'"&amp;G5028&amp;"'!"&amp;H5028),"")</f>
        <v>0</v>
      </c>
      <c r="G5028" s="560" t="s">
        <v>5635</v>
      </c>
      <c r="H5028" s="893" t="s">
        <v>4805</v>
      </c>
      <c r="I5028" s="920"/>
      <c r="J5028" s="920"/>
      <c r="K5028" s="920"/>
      <c r="L5028" s="920"/>
      <c r="M5028" s="920"/>
      <c r="N5028" s="920"/>
      <c r="S5028" s="919"/>
    </row>
    <row r="5029" spans="1:19" ht="12.75" customHeight="1" x14ac:dyDescent="0.15">
      <c r="A5029" s="914">
        <v>5024</v>
      </c>
      <c r="B5029" s="929">
        <f>'EstRev 6-11'!C37</f>
        <v>0</v>
      </c>
      <c r="C5029" s="930">
        <f t="shared" si="205"/>
        <v>5024</v>
      </c>
      <c r="D5029" s="920"/>
      <c r="E5029" s="893" t="b">
        <f t="shared" ca="1" si="198"/>
        <v>1</v>
      </c>
      <c r="F5029" s="932">
        <f t="array" aca="1" ref="F5029" ca="1">IF(G5029&lt;&gt;"",INDIRECT("'"&amp;G5029&amp;"'!"&amp;H5029),"")</f>
        <v>0</v>
      </c>
      <c r="G5029" s="560" t="s">
        <v>5635</v>
      </c>
      <c r="H5029" s="893" t="s">
        <v>4806</v>
      </c>
      <c r="I5029" s="920"/>
      <c r="J5029" s="920"/>
      <c r="K5029" s="920"/>
      <c r="L5029" s="920"/>
      <c r="M5029" s="920"/>
      <c r="N5029" s="920"/>
      <c r="S5029" s="919"/>
    </row>
    <row r="5030" spans="1:19" ht="12.75" customHeight="1" x14ac:dyDescent="0.15">
      <c r="A5030" s="914">
        <v>5025</v>
      </c>
      <c r="B5030" s="929">
        <f>'EstRev 6-11'!C38</f>
        <v>0</v>
      </c>
      <c r="C5030" s="930">
        <f t="shared" si="205"/>
        <v>5025</v>
      </c>
      <c r="D5030" s="920"/>
      <c r="E5030" s="893" t="b">
        <f t="shared" ca="1" si="198"/>
        <v>1</v>
      </c>
      <c r="F5030" s="932">
        <f t="array" aca="1" ref="F5030" ca="1">IF(G5030&lt;&gt;"",INDIRECT("'"&amp;G5030&amp;"'!"&amp;H5030),"")</f>
        <v>0</v>
      </c>
      <c r="G5030" s="560" t="s">
        <v>5635</v>
      </c>
      <c r="H5030" s="893" t="s">
        <v>4819</v>
      </c>
      <c r="I5030" s="920"/>
      <c r="J5030" s="920"/>
      <c r="K5030" s="920"/>
      <c r="L5030" s="920"/>
      <c r="M5030" s="920"/>
      <c r="N5030" s="920"/>
      <c r="S5030" s="919"/>
    </row>
    <row r="5031" spans="1:19" ht="12.75" customHeight="1" x14ac:dyDescent="0.15">
      <c r="A5031" s="914">
        <v>5026</v>
      </c>
      <c r="B5031" s="929">
        <f>'EstRev 6-11'!C40</f>
        <v>131590</v>
      </c>
      <c r="C5031" s="930">
        <f t="shared" si="205"/>
        <v>-126564</v>
      </c>
      <c r="D5031" s="920"/>
      <c r="E5031" s="893" t="b">
        <f t="shared" ca="1" si="198"/>
        <v>1</v>
      </c>
      <c r="F5031" s="932">
        <f t="array" aca="1" ref="F5031" ca="1">IF(G5031&lt;&gt;"",INDIRECT("'"&amp;G5031&amp;"'!"&amp;H5031),"")</f>
        <v>131590</v>
      </c>
      <c r="G5031" s="560" t="s">
        <v>5635</v>
      </c>
      <c r="H5031" s="893" t="s">
        <v>4821</v>
      </c>
      <c r="I5031" s="920"/>
      <c r="J5031" s="920"/>
      <c r="K5031" s="920"/>
      <c r="L5031" s="920"/>
      <c r="M5031" s="920"/>
      <c r="N5031" s="920"/>
      <c r="S5031" s="919"/>
    </row>
    <row r="5032" spans="1:19" ht="12.75" customHeight="1" x14ac:dyDescent="0.15">
      <c r="A5032" s="914">
        <v>5027</v>
      </c>
      <c r="B5032" s="929">
        <f>'EstRev 6-11'!C65</f>
        <v>275000</v>
      </c>
      <c r="C5032" s="930">
        <f t="shared" si="205"/>
        <v>-269973</v>
      </c>
      <c r="D5032" s="920"/>
      <c r="E5032" s="893" t="b">
        <f t="shared" ca="1" si="198"/>
        <v>1</v>
      </c>
      <c r="F5032" s="932">
        <f t="array" aca="1" ref="F5032" ca="1">IF(G5032&lt;&gt;"",INDIRECT("'"&amp;G5032&amp;"'!"&amp;H5032),"")</f>
        <v>275000</v>
      </c>
      <c r="G5032" s="560" t="s">
        <v>5635</v>
      </c>
      <c r="H5032" s="893" t="s">
        <v>4840</v>
      </c>
      <c r="I5032" s="920"/>
      <c r="J5032" s="920"/>
      <c r="K5032" s="920"/>
      <c r="L5032" s="920"/>
      <c r="M5032" s="920"/>
      <c r="N5032" s="920"/>
      <c r="S5032" s="919"/>
    </row>
    <row r="5033" spans="1:19" ht="12.75" customHeight="1" x14ac:dyDescent="0.15">
      <c r="A5033" s="914">
        <v>5028</v>
      </c>
      <c r="B5033" s="929">
        <f>'EstRev 6-11'!C66</f>
        <v>0</v>
      </c>
      <c r="C5033" s="930">
        <f t="shared" si="205"/>
        <v>5028</v>
      </c>
      <c r="D5033" s="920"/>
      <c r="E5033" s="893" t="b">
        <f t="shared" ca="1" si="198"/>
        <v>1</v>
      </c>
      <c r="F5033" s="932">
        <f t="array" aca="1" ref="F5033" ca="1">IF(G5033&lt;&gt;"",INDIRECT("'"&amp;G5033&amp;"'!"&amp;H5033),"")</f>
        <v>0</v>
      </c>
      <c r="G5033" s="560" t="s">
        <v>5635</v>
      </c>
      <c r="H5033" s="893" t="s">
        <v>4841</v>
      </c>
      <c r="I5033" s="920"/>
      <c r="J5033" s="920"/>
      <c r="K5033" s="920"/>
      <c r="L5033" s="920"/>
      <c r="M5033" s="920"/>
      <c r="N5033" s="920"/>
      <c r="S5033" s="919"/>
    </row>
    <row r="5034" spans="1:19" ht="12.75" customHeight="1" x14ac:dyDescent="0.15">
      <c r="A5034" s="914">
        <v>5029</v>
      </c>
      <c r="B5034" s="929">
        <f>'EstRev 6-11'!C67</f>
        <v>275000</v>
      </c>
      <c r="C5034" s="930">
        <f t="shared" si="205"/>
        <v>-269971</v>
      </c>
      <c r="D5034" s="920"/>
      <c r="E5034" s="893" t="b">
        <f t="shared" ca="1" si="198"/>
        <v>1</v>
      </c>
      <c r="F5034" s="932">
        <f t="array" aca="1" ref="F5034" ca="1">IF(G5034&lt;&gt;"",INDIRECT("'"&amp;G5034&amp;"'!"&amp;H5034),"")</f>
        <v>275000</v>
      </c>
      <c r="G5034" s="560" t="s">
        <v>5635</v>
      </c>
      <c r="H5034" s="893" t="s">
        <v>4842</v>
      </c>
      <c r="I5034" s="920"/>
      <c r="J5034" s="920"/>
      <c r="K5034" s="920"/>
      <c r="L5034" s="920"/>
      <c r="M5034" s="920"/>
      <c r="N5034" s="920"/>
      <c r="S5034" s="919"/>
    </row>
    <row r="5035" spans="1:19" ht="12.75" customHeight="1" x14ac:dyDescent="0.15">
      <c r="A5035" s="914">
        <v>5030</v>
      </c>
      <c r="B5035" s="929">
        <f>'EstRev 6-11'!C70</f>
        <v>0</v>
      </c>
      <c r="C5035" s="930">
        <f t="shared" si="205"/>
        <v>5030</v>
      </c>
      <c r="D5035" s="920"/>
      <c r="E5035" s="893" t="b">
        <f t="shared" ca="1" si="198"/>
        <v>1</v>
      </c>
      <c r="F5035" s="932">
        <f t="array" aca="1" ref="F5035" ca="1">IF(G5035&lt;&gt;"",INDIRECT("'"&amp;G5035&amp;"'!"&amp;H5035),"")</f>
        <v>0</v>
      </c>
      <c r="G5035" s="560" t="s">
        <v>5635</v>
      </c>
      <c r="H5035" s="893" t="s">
        <v>4844</v>
      </c>
      <c r="I5035" s="920"/>
      <c r="J5035" s="920"/>
      <c r="K5035" s="920"/>
      <c r="L5035" s="920"/>
      <c r="M5035" s="920"/>
      <c r="N5035" s="920"/>
      <c r="S5035" s="919"/>
    </row>
    <row r="5036" spans="1:19" ht="12.75" customHeight="1" x14ac:dyDescent="0.15">
      <c r="A5036" s="914">
        <v>5031</v>
      </c>
      <c r="B5036" s="929">
        <f>'EstRev 6-11'!C71</f>
        <v>0</v>
      </c>
      <c r="C5036" s="930">
        <f t="shared" si="205"/>
        <v>5031</v>
      </c>
      <c r="D5036" s="920"/>
      <c r="E5036" s="893" t="b">
        <f t="shared" ca="1" si="198"/>
        <v>1</v>
      </c>
      <c r="F5036" s="932">
        <f t="array" aca="1" ref="F5036" ca="1">IF(G5036&lt;&gt;"",INDIRECT("'"&amp;G5036&amp;"'!"&amp;H5036),"")</f>
        <v>0</v>
      </c>
      <c r="G5036" s="560" t="s">
        <v>5635</v>
      </c>
      <c r="H5036" s="893" t="s">
        <v>4845</v>
      </c>
      <c r="I5036" s="920"/>
      <c r="J5036" s="920"/>
      <c r="K5036" s="920"/>
      <c r="L5036" s="920"/>
      <c r="M5036" s="920"/>
      <c r="N5036" s="920"/>
      <c r="S5036" s="919"/>
    </row>
    <row r="5037" spans="1:19" ht="12.75" customHeight="1" x14ac:dyDescent="0.15">
      <c r="A5037" s="914">
        <v>5032</v>
      </c>
      <c r="B5037" s="929">
        <f>'EstRev 6-11'!C72</f>
        <v>0</v>
      </c>
      <c r="C5037" s="930">
        <f t="shared" si="205"/>
        <v>5032</v>
      </c>
      <c r="D5037" s="920"/>
      <c r="E5037" s="893" t="b">
        <f t="shared" ca="1" si="198"/>
        <v>1</v>
      </c>
      <c r="F5037" s="932">
        <f t="array" aca="1" ref="F5037" ca="1">IF(G5037&lt;&gt;"",INDIRECT("'"&amp;G5037&amp;"'!"&amp;H5037),"")</f>
        <v>0</v>
      </c>
      <c r="G5037" s="560" t="s">
        <v>5635</v>
      </c>
      <c r="H5037" s="893" t="s">
        <v>4846</v>
      </c>
      <c r="I5037" s="920"/>
      <c r="J5037" s="920"/>
      <c r="K5037" s="920"/>
      <c r="L5037" s="920"/>
      <c r="M5037" s="920"/>
      <c r="N5037" s="920"/>
      <c r="S5037" s="919"/>
    </row>
    <row r="5038" spans="1:19" ht="12.75" customHeight="1" x14ac:dyDescent="0.15">
      <c r="A5038" s="914">
        <v>5033</v>
      </c>
      <c r="B5038" s="929">
        <f>'EstRev 6-11'!C73</f>
        <v>0</v>
      </c>
      <c r="C5038" s="930">
        <f t="shared" si="205"/>
        <v>5033</v>
      </c>
      <c r="D5038" s="920"/>
      <c r="E5038" s="893" t="b">
        <f t="shared" ca="1" si="198"/>
        <v>1</v>
      </c>
      <c r="F5038" s="932">
        <f t="array" aca="1" ref="F5038" ca="1">IF(G5038&lt;&gt;"",INDIRECT("'"&amp;G5038&amp;"'!"&amp;H5038),"")</f>
        <v>0</v>
      </c>
      <c r="G5038" s="560" t="s">
        <v>5635</v>
      </c>
      <c r="H5038" s="893" t="s">
        <v>4847</v>
      </c>
      <c r="I5038" s="920"/>
      <c r="J5038" s="920"/>
      <c r="K5038" s="920"/>
      <c r="L5038" s="920"/>
      <c r="M5038" s="920"/>
      <c r="N5038" s="920"/>
      <c r="S5038" s="919"/>
    </row>
    <row r="5039" spans="1:19" ht="12.75" customHeight="1" x14ac:dyDescent="0.15">
      <c r="A5039" s="914">
        <v>5034</v>
      </c>
      <c r="B5039" s="929">
        <f>'EstRev 6-11'!C74</f>
        <v>0</v>
      </c>
      <c r="C5039" s="930">
        <f t="shared" si="205"/>
        <v>5034</v>
      </c>
      <c r="D5039" s="920"/>
      <c r="E5039" s="893" t="b">
        <f t="shared" ca="1" si="198"/>
        <v>1</v>
      </c>
      <c r="F5039" s="932">
        <f t="array" aca="1" ref="F5039" ca="1">IF(G5039&lt;&gt;"",INDIRECT("'"&amp;G5039&amp;"'!"&amp;H5039),"")</f>
        <v>0</v>
      </c>
      <c r="G5039" s="560" t="s">
        <v>5635</v>
      </c>
      <c r="H5039" s="893" t="s">
        <v>4848</v>
      </c>
      <c r="I5039" s="920"/>
      <c r="J5039" s="920"/>
      <c r="K5039" s="920"/>
      <c r="L5039" s="920"/>
      <c r="M5039" s="920"/>
      <c r="N5039" s="920"/>
      <c r="S5039" s="919"/>
    </row>
    <row r="5040" spans="1:19" ht="12.75" customHeight="1" x14ac:dyDescent="0.15">
      <c r="A5040" s="914">
        <v>5035</v>
      </c>
      <c r="B5040" s="929">
        <f>'EstRev 6-11'!C75</f>
        <v>200000</v>
      </c>
      <c r="C5040" s="930">
        <f t="shared" si="205"/>
        <v>-194965</v>
      </c>
      <c r="D5040" s="920"/>
      <c r="E5040" s="893" t="b">
        <f t="shared" ca="1" si="198"/>
        <v>1</v>
      </c>
      <c r="F5040" s="932">
        <f t="array" aca="1" ref="F5040" ca="1">IF(G5040&lt;&gt;"",INDIRECT("'"&amp;G5040&amp;"'!"&amp;H5040),"")</f>
        <v>200000</v>
      </c>
      <c r="G5040" s="560" t="s">
        <v>5635</v>
      </c>
      <c r="H5040" s="893" t="s">
        <v>4849</v>
      </c>
      <c r="I5040" s="920"/>
      <c r="J5040" s="920"/>
      <c r="K5040" s="920"/>
      <c r="L5040" s="920"/>
      <c r="M5040" s="920"/>
      <c r="N5040" s="920"/>
      <c r="S5040" s="919"/>
    </row>
    <row r="5041" spans="1:19" ht="12.75" customHeight="1" x14ac:dyDescent="0.15">
      <c r="A5041" s="914">
        <v>5036</v>
      </c>
      <c r="B5041" s="929">
        <f>'EstRev 6-11'!C77</f>
        <v>0</v>
      </c>
      <c r="C5041" s="930">
        <f t="shared" si="205"/>
        <v>5036</v>
      </c>
      <c r="D5041" s="920"/>
      <c r="E5041" s="893" t="b">
        <f t="shared" ca="1" si="198"/>
        <v>1</v>
      </c>
      <c r="F5041" s="932">
        <f t="array" aca="1" ref="F5041" ca="1">IF(G5041&lt;&gt;"",INDIRECT("'"&amp;G5041&amp;"'!"&amp;H5041),"")</f>
        <v>0</v>
      </c>
      <c r="G5041" s="560" t="s">
        <v>5635</v>
      </c>
      <c r="H5041" s="893" t="s">
        <v>4851</v>
      </c>
      <c r="I5041" s="920"/>
      <c r="J5041" s="920"/>
      <c r="K5041" s="920"/>
      <c r="L5041" s="920"/>
      <c r="M5041" s="920"/>
      <c r="N5041" s="920"/>
      <c r="S5041" s="919"/>
    </row>
    <row r="5042" spans="1:19" ht="12.75" customHeight="1" x14ac:dyDescent="0.15">
      <c r="A5042" s="914">
        <v>5037</v>
      </c>
      <c r="B5042" s="929">
        <f>'EstRev 6-11'!C78</f>
        <v>0</v>
      </c>
      <c r="C5042" s="930">
        <f t="shared" si="205"/>
        <v>5037</v>
      </c>
      <c r="D5042" s="920"/>
      <c r="E5042" s="893" t="b">
        <f t="shared" ca="1" si="198"/>
        <v>1</v>
      </c>
      <c r="F5042" s="932">
        <f t="array" aca="1" ref="F5042" ca="1">IF(G5042&lt;&gt;"",INDIRECT("'"&amp;G5042&amp;"'!"&amp;H5042),"")</f>
        <v>0</v>
      </c>
      <c r="G5042" s="560" t="s">
        <v>5635</v>
      </c>
      <c r="H5042" s="893" t="s">
        <v>5496</v>
      </c>
      <c r="I5042" s="920"/>
      <c r="J5042" s="920"/>
      <c r="K5042" s="920"/>
      <c r="L5042" s="920"/>
      <c r="M5042" s="920"/>
      <c r="N5042" s="920"/>
      <c r="S5042" s="919"/>
    </row>
    <row r="5043" spans="1:19" ht="12.75" customHeight="1" x14ac:dyDescent="0.15">
      <c r="A5043" s="914">
        <v>5038</v>
      </c>
      <c r="B5043" s="929">
        <f>'EstRev 6-11'!C79</f>
        <v>7500</v>
      </c>
      <c r="C5043" s="930">
        <f t="shared" si="205"/>
        <v>-2462</v>
      </c>
      <c r="D5043" s="920"/>
      <c r="E5043" s="893" t="b">
        <f t="shared" ca="1" si="198"/>
        <v>1</v>
      </c>
      <c r="F5043" s="932">
        <f t="array" aca="1" ref="F5043" ca="1">IF(G5043&lt;&gt;"",INDIRECT("'"&amp;G5043&amp;"'!"&amp;H5043),"")</f>
        <v>7500</v>
      </c>
      <c r="G5043" s="560" t="s">
        <v>5635</v>
      </c>
      <c r="H5043" s="893" t="s">
        <v>5497</v>
      </c>
      <c r="I5043" s="920"/>
      <c r="J5043" s="920"/>
      <c r="K5043" s="920"/>
      <c r="L5043" s="920"/>
      <c r="M5043" s="920"/>
      <c r="N5043" s="920"/>
      <c r="S5043" s="919"/>
    </row>
    <row r="5044" spans="1:19" ht="12.75" customHeight="1" x14ac:dyDescent="0.15">
      <c r="A5044" s="914">
        <v>5039</v>
      </c>
      <c r="B5044" s="929">
        <f>'EstRev 6-11'!C80</f>
        <v>0</v>
      </c>
      <c r="C5044" s="930">
        <f t="shared" si="205"/>
        <v>5039</v>
      </c>
      <c r="D5044" s="920"/>
      <c r="E5044" s="893" t="b">
        <f t="shared" ca="1" si="198"/>
        <v>1</v>
      </c>
      <c r="F5044" s="932">
        <f t="array" aca="1" ref="F5044" ca="1">IF(G5044&lt;&gt;"",INDIRECT("'"&amp;G5044&amp;"'!"&amp;H5044),"")</f>
        <v>0</v>
      </c>
      <c r="G5044" s="560" t="s">
        <v>5635</v>
      </c>
      <c r="H5044" s="893" t="s">
        <v>5498</v>
      </c>
      <c r="I5044" s="920"/>
      <c r="J5044" s="920"/>
      <c r="K5044" s="920"/>
      <c r="L5044" s="920"/>
      <c r="M5044" s="920"/>
      <c r="N5044" s="920"/>
      <c r="S5044" s="919"/>
    </row>
    <row r="5045" spans="1:19" ht="12.75" customHeight="1" x14ac:dyDescent="0.15">
      <c r="A5045" s="914">
        <v>5040</v>
      </c>
      <c r="B5045" s="929">
        <f>'EstRev 6-11'!C81</f>
        <v>0</v>
      </c>
      <c r="C5045" s="930">
        <f t="shared" si="205"/>
        <v>5040</v>
      </c>
      <c r="D5045" s="920"/>
      <c r="E5045" s="893" t="b">
        <f t="shared" ca="1" si="198"/>
        <v>1</v>
      </c>
      <c r="F5045" s="932">
        <f t="array" aca="1" ref="F5045" ca="1">IF(G5045&lt;&gt;"",INDIRECT("'"&amp;G5045&amp;"'!"&amp;H5045),"")</f>
        <v>0</v>
      </c>
      <c r="G5045" s="560" t="s">
        <v>5635</v>
      </c>
      <c r="H5045" s="893" t="s">
        <v>5337</v>
      </c>
      <c r="I5045" s="920"/>
      <c r="J5045" s="920"/>
      <c r="K5045" s="920"/>
      <c r="L5045" s="920"/>
      <c r="M5045" s="920"/>
      <c r="N5045" s="920"/>
      <c r="S5045" s="919"/>
    </row>
    <row r="5046" spans="1:19" ht="12.75" customHeight="1" x14ac:dyDescent="0.15">
      <c r="A5046" s="914">
        <v>5041</v>
      </c>
      <c r="B5046" s="929">
        <f>'EstRev 6-11'!C83</f>
        <v>7500</v>
      </c>
      <c r="C5046" s="930">
        <f t="shared" si="205"/>
        <v>-2459</v>
      </c>
      <c r="D5046" s="920"/>
      <c r="E5046" s="893" t="b">
        <f t="shared" ca="1" si="198"/>
        <v>1</v>
      </c>
      <c r="F5046" s="932">
        <f t="array" aca="1" ref="F5046" ca="1">IF(G5046&lt;&gt;"",INDIRECT("'"&amp;G5046&amp;"'!"&amp;H5046),"")</f>
        <v>7500</v>
      </c>
      <c r="G5046" s="560" t="s">
        <v>5635</v>
      </c>
      <c r="H5046" s="893" t="s">
        <v>5775</v>
      </c>
      <c r="I5046" s="920"/>
      <c r="J5046" s="920"/>
      <c r="K5046" s="920"/>
      <c r="L5046" s="920"/>
      <c r="M5046" s="920"/>
      <c r="N5046" s="920"/>
      <c r="S5046" s="919"/>
    </row>
    <row r="5047" spans="1:19" ht="12.75" customHeight="1" x14ac:dyDescent="0.15">
      <c r="A5047" s="914">
        <v>5042</v>
      </c>
      <c r="B5047" s="929">
        <f>'EstRev 6-11'!C86</f>
        <v>125000</v>
      </c>
      <c r="C5047" s="930">
        <f t="shared" si="205"/>
        <v>-119958</v>
      </c>
      <c r="D5047" s="920"/>
      <c r="E5047" s="893" t="b">
        <f t="shared" ca="1" si="198"/>
        <v>1</v>
      </c>
      <c r="F5047" s="932">
        <f t="array" aca="1" ref="F5047" ca="1">IF(G5047&lt;&gt;"",INDIRECT("'"&amp;G5047&amp;"'!"&amp;H5047),"")</f>
        <v>125000</v>
      </c>
      <c r="G5047" s="560" t="s">
        <v>5635</v>
      </c>
      <c r="H5047" s="893" t="s">
        <v>5776</v>
      </c>
      <c r="I5047" s="920"/>
      <c r="J5047" s="920"/>
      <c r="K5047" s="920"/>
      <c r="L5047" s="920"/>
      <c r="M5047" s="920"/>
      <c r="N5047" s="920"/>
      <c r="S5047" s="919"/>
    </row>
    <row r="5048" spans="1:19" ht="12.75" customHeight="1" x14ac:dyDescent="0.15">
      <c r="A5048" s="914">
        <v>5043</v>
      </c>
      <c r="B5048" s="929">
        <f>'EstRev 6-11'!C87</f>
        <v>0</v>
      </c>
      <c r="C5048" s="930">
        <f t="shared" si="205"/>
        <v>5043</v>
      </c>
      <c r="D5048" s="920"/>
      <c r="E5048" s="893" t="b">
        <f t="shared" ca="1" si="198"/>
        <v>1</v>
      </c>
      <c r="F5048" s="932">
        <f t="array" aca="1" ref="F5048" ca="1">IF(G5048&lt;&gt;"",INDIRECT("'"&amp;G5048&amp;"'!"&amp;H5048),"")</f>
        <v>0</v>
      </c>
      <c r="G5048" s="560" t="s">
        <v>5635</v>
      </c>
      <c r="H5048" s="893" t="s">
        <v>5777</v>
      </c>
      <c r="I5048" s="920"/>
      <c r="J5048" s="920"/>
      <c r="K5048" s="920"/>
      <c r="L5048" s="920"/>
      <c r="M5048" s="920"/>
      <c r="N5048" s="920"/>
      <c r="S5048" s="919"/>
    </row>
    <row r="5049" spans="1:19" ht="12.75" customHeight="1" x14ac:dyDescent="0.15">
      <c r="A5049" s="914">
        <v>5044</v>
      </c>
      <c r="B5049" s="929">
        <f>'EstRev 6-11'!C88</f>
        <v>0</v>
      </c>
      <c r="C5049" s="930">
        <f t="shared" si="205"/>
        <v>5044</v>
      </c>
      <c r="D5049" s="920"/>
      <c r="E5049" s="893" t="b">
        <f t="shared" ca="1" si="198"/>
        <v>1</v>
      </c>
      <c r="F5049" s="932">
        <f t="array" aca="1" ref="F5049" ca="1">IF(G5049&lt;&gt;"",INDIRECT("'"&amp;G5049&amp;"'!"&amp;H5049),"")</f>
        <v>0</v>
      </c>
      <c r="G5049" s="560" t="s">
        <v>5635</v>
      </c>
      <c r="H5049" s="893" t="s">
        <v>5778</v>
      </c>
      <c r="I5049" s="920"/>
      <c r="J5049" s="920"/>
      <c r="K5049" s="920"/>
      <c r="L5049" s="920"/>
      <c r="M5049" s="920"/>
      <c r="N5049" s="920"/>
      <c r="S5049" s="919"/>
    </row>
    <row r="5050" spans="1:19" ht="12.75" customHeight="1" x14ac:dyDescent="0.15">
      <c r="A5050" s="914">
        <v>5045</v>
      </c>
      <c r="B5050" s="929">
        <f>'EstRev 6-11'!C89</f>
        <v>0</v>
      </c>
      <c r="C5050" s="930">
        <f t="shared" si="205"/>
        <v>5045</v>
      </c>
      <c r="D5050" s="920"/>
      <c r="E5050" s="893" t="b">
        <f t="shared" ca="1" si="198"/>
        <v>1</v>
      </c>
      <c r="F5050" s="932">
        <f t="array" aca="1" ref="F5050" ca="1">IF(G5050&lt;&gt;"",INDIRECT("'"&amp;G5050&amp;"'!"&amp;H5050),"")</f>
        <v>0</v>
      </c>
      <c r="G5050" s="560" t="s">
        <v>5635</v>
      </c>
      <c r="H5050" s="893" t="s">
        <v>5779</v>
      </c>
      <c r="I5050" s="920"/>
      <c r="J5050" s="920"/>
      <c r="K5050" s="920"/>
      <c r="L5050" s="920"/>
      <c r="M5050" s="920"/>
      <c r="N5050" s="920"/>
      <c r="S5050" s="919"/>
    </row>
    <row r="5051" spans="1:19" ht="12.75" customHeight="1" x14ac:dyDescent="0.15">
      <c r="A5051" s="914">
        <v>5046</v>
      </c>
      <c r="B5051" s="929">
        <f>'EstRev 6-11'!C90</f>
        <v>0</v>
      </c>
      <c r="C5051" s="930">
        <f t="shared" si="205"/>
        <v>5046</v>
      </c>
      <c r="D5051" s="920"/>
      <c r="E5051" s="893" t="b">
        <f t="shared" ca="1" si="198"/>
        <v>1</v>
      </c>
      <c r="F5051" s="932">
        <f t="array" aca="1" ref="F5051" ca="1">IF(G5051&lt;&gt;"",INDIRECT("'"&amp;G5051&amp;"'!"&amp;H5051),"")</f>
        <v>0</v>
      </c>
      <c r="G5051" s="560" t="s">
        <v>5635</v>
      </c>
      <c r="H5051" s="893" t="s">
        <v>5780</v>
      </c>
      <c r="I5051" s="920"/>
      <c r="J5051" s="920"/>
      <c r="K5051" s="920"/>
      <c r="L5051" s="920"/>
      <c r="M5051" s="920"/>
      <c r="N5051" s="920"/>
      <c r="S5051" s="919"/>
    </row>
    <row r="5052" spans="1:19" ht="12.75" customHeight="1" x14ac:dyDescent="0.15">
      <c r="A5052" s="914">
        <v>5047</v>
      </c>
      <c r="B5052" s="929">
        <f>'EstRev 6-11'!C91</f>
        <v>0</v>
      </c>
      <c r="C5052" s="930">
        <f t="shared" si="205"/>
        <v>5047</v>
      </c>
      <c r="D5052" s="920"/>
      <c r="E5052" s="893" t="b">
        <f t="shared" ca="1" si="198"/>
        <v>1</v>
      </c>
      <c r="F5052" s="932">
        <f t="array" aca="1" ref="F5052" ca="1">IF(G5052&lt;&gt;"",INDIRECT("'"&amp;G5052&amp;"'!"&amp;H5052),"")</f>
        <v>0</v>
      </c>
      <c r="G5052" s="560" t="s">
        <v>5635</v>
      </c>
      <c r="H5052" s="893" t="s">
        <v>5781</v>
      </c>
      <c r="I5052" s="920"/>
      <c r="J5052" s="920"/>
      <c r="K5052" s="920"/>
      <c r="L5052" s="920"/>
      <c r="M5052" s="920"/>
      <c r="N5052" s="920"/>
      <c r="S5052" s="919"/>
    </row>
    <row r="5053" spans="1:19" ht="12.75" customHeight="1" x14ac:dyDescent="0.15">
      <c r="A5053" s="914">
        <v>5048</v>
      </c>
      <c r="B5053" s="929">
        <f>'EstRev 6-11'!C92</f>
        <v>0</v>
      </c>
      <c r="C5053" s="930">
        <f t="shared" si="205"/>
        <v>5048</v>
      </c>
      <c r="D5053" s="920"/>
      <c r="E5053" s="893" t="b">
        <f t="shared" ca="1" si="198"/>
        <v>1</v>
      </c>
      <c r="F5053" s="932">
        <f t="array" aca="1" ref="F5053" ca="1">IF(G5053&lt;&gt;"",INDIRECT("'"&amp;G5053&amp;"'!"&amp;H5053),"")</f>
        <v>0</v>
      </c>
      <c r="G5053" s="560" t="s">
        <v>5635</v>
      </c>
      <c r="H5053" s="893" t="s">
        <v>5782</v>
      </c>
      <c r="I5053" s="920"/>
      <c r="J5053" s="920"/>
      <c r="K5053" s="920"/>
      <c r="L5053" s="920"/>
      <c r="M5053" s="920"/>
      <c r="N5053" s="920"/>
      <c r="S5053" s="919"/>
    </row>
    <row r="5054" spans="1:19" ht="12.75" customHeight="1" x14ac:dyDescent="0.15">
      <c r="A5054" s="914">
        <v>5049</v>
      </c>
      <c r="B5054" s="929">
        <f>'EstRev 6-11'!C93</f>
        <v>0</v>
      </c>
      <c r="C5054" s="930">
        <f t="shared" si="205"/>
        <v>5049</v>
      </c>
      <c r="D5054" s="920"/>
      <c r="E5054" s="893" t="b">
        <f t="shared" ca="1" si="198"/>
        <v>1</v>
      </c>
      <c r="F5054" s="932">
        <f t="array" aca="1" ref="F5054" ca="1">IF(G5054&lt;&gt;"",INDIRECT("'"&amp;G5054&amp;"'!"&amp;H5054),"")</f>
        <v>0</v>
      </c>
      <c r="G5054" s="560" t="s">
        <v>5635</v>
      </c>
      <c r="H5054" s="893" t="s">
        <v>5783</v>
      </c>
      <c r="I5054" s="920"/>
      <c r="J5054" s="920"/>
      <c r="K5054" s="920"/>
      <c r="L5054" s="920"/>
      <c r="M5054" s="920"/>
      <c r="N5054" s="920"/>
      <c r="S5054" s="919"/>
    </row>
    <row r="5055" spans="1:19" ht="12.75" customHeight="1" x14ac:dyDescent="0.15">
      <c r="A5055" s="914">
        <v>5050</v>
      </c>
      <c r="B5055" s="929">
        <f>'EstRev 6-11'!C94</f>
        <v>0</v>
      </c>
      <c r="C5055" s="930">
        <f t="shared" si="205"/>
        <v>5050</v>
      </c>
      <c r="D5055" s="920"/>
      <c r="E5055" s="893" t="b">
        <f t="shared" ca="1" si="198"/>
        <v>1</v>
      </c>
      <c r="F5055" s="932">
        <f t="array" aca="1" ref="F5055" ca="1">IF(G5055&lt;&gt;"",INDIRECT("'"&amp;G5055&amp;"'!"&amp;H5055),"")</f>
        <v>0</v>
      </c>
      <c r="G5055" s="560" t="s">
        <v>5635</v>
      </c>
      <c r="H5055" s="893" t="s">
        <v>5784</v>
      </c>
      <c r="I5055" s="920"/>
      <c r="J5055" s="920"/>
      <c r="K5055" s="920"/>
      <c r="L5055" s="920"/>
      <c r="M5055" s="920"/>
      <c r="N5055" s="920"/>
      <c r="S5055" s="919"/>
    </row>
    <row r="5056" spans="1:19" ht="12.75" customHeight="1" x14ac:dyDescent="0.15">
      <c r="A5056" s="914">
        <v>5051</v>
      </c>
      <c r="B5056" s="929">
        <f>'EstRev 6-11'!C95</f>
        <v>125000</v>
      </c>
      <c r="C5056" s="930">
        <f t="shared" si="205"/>
        <v>-119949</v>
      </c>
      <c r="D5056" s="920"/>
      <c r="E5056" s="893" t="b">
        <f t="shared" ca="1" si="198"/>
        <v>1</v>
      </c>
      <c r="F5056" s="932">
        <f t="array" aca="1" ref="F5056" ca="1">IF(G5056&lt;&gt;"",INDIRECT("'"&amp;G5056&amp;"'!"&amp;H5056),"")</f>
        <v>125000</v>
      </c>
      <c r="G5056" s="560" t="s">
        <v>5635</v>
      </c>
      <c r="H5056" s="893" t="s">
        <v>5785</v>
      </c>
      <c r="I5056" s="920"/>
      <c r="J5056" s="920"/>
      <c r="K5056" s="920"/>
      <c r="L5056" s="920"/>
      <c r="M5056" s="920"/>
      <c r="N5056" s="920"/>
      <c r="S5056" s="919"/>
    </row>
    <row r="5057" spans="1:19" ht="12.75" customHeight="1" x14ac:dyDescent="0.15">
      <c r="A5057" s="914">
        <v>5052</v>
      </c>
      <c r="B5057" s="929">
        <f>'EstRev 6-11'!C97</f>
        <v>0</v>
      </c>
      <c r="C5057" s="930">
        <f t="shared" si="205"/>
        <v>5052</v>
      </c>
      <c r="D5057" s="920"/>
      <c r="E5057" s="893" t="b">
        <f t="shared" ca="1" si="198"/>
        <v>1</v>
      </c>
      <c r="F5057" s="932">
        <f t="array" aca="1" ref="F5057" ca="1">IF(G5057&lt;&gt;"",INDIRECT("'"&amp;G5057&amp;"'!"&amp;H5057),"")</f>
        <v>0</v>
      </c>
      <c r="G5057" s="560" t="s">
        <v>5635</v>
      </c>
      <c r="H5057" s="893" t="s">
        <v>5786</v>
      </c>
      <c r="I5057" s="920"/>
      <c r="J5057" s="920"/>
      <c r="K5057" s="920"/>
      <c r="L5057" s="920"/>
      <c r="M5057" s="920"/>
      <c r="N5057" s="920"/>
      <c r="S5057" s="919"/>
    </row>
    <row r="5058" spans="1:19" ht="12.75" customHeight="1" x14ac:dyDescent="0.15">
      <c r="A5058" s="914">
        <v>5053</v>
      </c>
      <c r="B5058" s="929">
        <f>'EstRev 6-11'!C98</f>
        <v>20000</v>
      </c>
      <c r="C5058" s="930">
        <f t="shared" si="205"/>
        <v>-14947</v>
      </c>
      <c r="D5058" s="920"/>
      <c r="E5058" s="893" t="b">
        <f t="shared" ca="1" si="198"/>
        <v>1</v>
      </c>
      <c r="F5058" s="932">
        <f t="array" aca="1" ref="F5058" ca="1">IF(G5058&lt;&gt;"",INDIRECT("'"&amp;G5058&amp;"'!"&amp;H5058),"")</f>
        <v>20000</v>
      </c>
      <c r="G5058" s="560" t="s">
        <v>5635</v>
      </c>
      <c r="H5058" s="893" t="s">
        <v>5787</v>
      </c>
      <c r="I5058" s="920"/>
      <c r="J5058" s="920"/>
      <c r="K5058" s="920"/>
      <c r="L5058" s="920"/>
      <c r="M5058" s="920"/>
      <c r="N5058" s="920"/>
      <c r="S5058" s="919"/>
    </row>
    <row r="5059" spans="1:19" ht="12.75" customHeight="1" x14ac:dyDescent="0.15">
      <c r="A5059" s="914">
        <v>5054</v>
      </c>
      <c r="B5059" s="929">
        <f>'EstRev 6-11'!C100</f>
        <v>0</v>
      </c>
      <c r="C5059" s="930">
        <f t="shared" si="205"/>
        <v>5054</v>
      </c>
      <c r="D5059" s="920"/>
      <c r="E5059" s="893" t="b">
        <f t="shared" ca="1" si="198"/>
        <v>1</v>
      </c>
      <c r="F5059" s="932">
        <f t="array" aca="1" ref="F5059" ca="1">IF(G5059&lt;&gt;"",INDIRECT("'"&amp;G5059&amp;"'!"&amp;H5059),"")</f>
        <v>0</v>
      </c>
      <c r="G5059" s="560" t="s">
        <v>5635</v>
      </c>
      <c r="H5059" s="893" t="s">
        <v>5788</v>
      </c>
      <c r="I5059" s="920"/>
      <c r="J5059" s="920"/>
      <c r="K5059" s="920"/>
      <c r="L5059" s="920"/>
      <c r="M5059" s="920"/>
      <c r="N5059" s="920"/>
      <c r="S5059" s="919"/>
    </row>
    <row r="5060" spans="1:19" ht="12.75" customHeight="1" x14ac:dyDescent="0.15">
      <c r="A5060" s="914">
        <v>5055</v>
      </c>
      <c r="B5060" s="929">
        <f>'EstRev 6-11'!C101</f>
        <v>7500</v>
      </c>
      <c r="C5060" s="930">
        <f t="shared" si="205"/>
        <v>-2445</v>
      </c>
      <c r="D5060" s="920"/>
      <c r="E5060" s="893" t="b">
        <f t="shared" ca="1" si="198"/>
        <v>1</v>
      </c>
      <c r="F5060" s="932">
        <f t="array" aca="1" ref="F5060" ca="1">IF(G5060&lt;&gt;"",INDIRECT("'"&amp;G5060&amp;"'!"&amp;H5060),"")</f>
        <v>7500</v>
      </c>
      <c r="G5060" s="560" t="s">
        <v>5635</v>
      </c>
      <c r="H5060" s="893" t="s">
        <v>5789</v>
      </c>
      <c r="I5060" s="920"/>
      <c r="J5060" s="920"/>
      <c r="K5060" s="920"/>
      <c r="L5060" s="920"/>
      <c r="M5060" s="920"/>
      <c r="N5060" s="920"/>
      <c r="S5060" s="919"/>
    </row>
    <row r="5061" spans="1:19" ht="12.75" customHeight="1" x14ac:dyDescent="0.15">
      <c r="A5061" s="914">
        <v>5056</v>
      </c>
      <c r="B5061" s="929">
        <f>'EstRev 6-11'!C107</f>
        <v>0</v>
      </c>
      <c r="C5061" s="930">
        <f t="shared" si="205"/>
        <v>5056</v>
      </c>
      <c r="D5061" s="920"/>
      <c r="E5061" s="893" t="b">
        <f t="shared" ca="1" si="198"/>
        <v>1</v>
      </c>
      <c r="F5061" s="932">
        <f t="array" aca="1" ref="F5061" ca="1">IF(G5061&lt;&gt;"",INDIRECT("'"&amp;G5061&amp;"'!"&amp;H5061),"")</f>
        <v>0</v>
      </c>
      <c r="G5061" s="560" t="s">
        <v>5635</v>
      </c>
      <c r="H5061" s="893" t="s">
        <v>5790</v>
      </c>
      <c r="I5061" s="920"/>
      <c r="J5061" s="920"/>
      <c r="K5061" s="920"/>
      <c r="L5061" s="920"/>
      <c r="M5061" s="920"/>
      <c r="N5061" s="920"/>
      <c r="S5061" s="919"/>
    </row>
    <row r="5062" spans="1:19" ht="12.75" customHeight="1" x14ac:dyDescent="0.15">
      <c r="A5062" s="914">
        <v>5057</v>
      </c>
      <c r="B5062" s="929">
        <f>'EstRev 6-11'!C108</f>
        <v>0</v>
      </c>
      <c r="C5062" s="930">
        <f t="shared" si="205"/>
        <v>5057</v>
      </c>
      <c r="D5062" s="920"/>
      <c r="E5062" s="893" t="b">
        <f t="shared" ca="1" si="198"/>
        <v>1</v>
      </c>
      <c r="F5062" s="932">
        <f t="array" aca="1" ref="F5062" ca="1">IF(G5062&lt;&gt;"",INDIRECT("'"&amp;G5062&amp;"'!"&amp;H5062),"")</f>
        <v>0</v>
      </c>
      <c r="G5062" s="560" t="s">
        <v>5635</v>
      </c>
      <c r="H5062" s="893" t="s">
        <v>5791</v>
      </c>
      <c r="I5062" s="920"/>
      <c r="J5062" s="920"/>
      <c r="K5062" s="920"/>
      <c r="L5062" s="920"/>
      <c r="M5062" s="920"/>
      <c r="N5062" s="920"/>
      <c r="S5062" s="919"/>
    </row>
    <row r="5063" spans="1:19" ht="12.75" customHeight="1" x14ac:dyDescent="0.15">
      <c r="A5063" s="914">
        <v>5058</v>
      </c>
      <c r="B5063" s="929">
        <f>'EstRev 6-11'!C109</f>
        <v>16000</v>
      </c>
      <c r="C5063" s="930">
        <f t="shared" si="205"/>
        <v>-10942</v>
      </c>
      <c r="D5063" s="920"/>
      <c r="E5063" s="893" t="b">
        <f t="shared" ca="1" si="198"/>
        <v>1</v>
      </c>
      <c r="F5063" s="932">
        <f t="array" aca="1" ref="F5063" ca="1">IF(G5063&lt;&gt;"",INDIRECT("'"&amp;G5063&amp;"'!"&amp;H5063),"")</f>
        <v>16000</v>
      </c>
      <c r="G5063" s="560" t="s">
        <v>5635</v>
      </c>
      <c r="H5063" s="893" t="s">
        <v>5792</v>
      </c>
      <c r="I5063" s="920"/>
      <c r="J5063" s="920"/>
      <c r="K5063" s="920"/>
      <c r="L5063" s="920"/>
      <c r="M5063" s="920"/>
      <c r="N5063" s="920"/>
      <c r="S5063" s="919"/>
    </row>
    <row r="5064" spans="1:19" ht="12.75" customHeight="1" x14ac:dyDescent="0.15">
      <c r="A5064" s="914">
        <v>5059</v>
      </c>
      <c r="B5064" s="929">
        <f>'EstRev 6-11'!C110</f>
        <v>43500</v>
      </c>
      <c r="C5064" s="930">
        <f t="shared" si="205"/>
        <v>-38441</v>
      </c>
      <c r="D5064" s="920"/>
      <c r="E5064" s="893" t="b">
        <f t="shared" ca="1" si="198"/>
        <v>1</v>
      </c>
      <c r="F5064" s="932">
        <f t="array" aca="1" ref="F5064" ca="1">IF(G5064&lt;&gt;"",INDIRECT("'"&amp;G5064&amp;"'!"&amp;H5064),"")</f>
        <v>43500</v>
      </c>
      <c r="G5064" s="560" t="s">
        <v>5635</v>
      </c>
      <c r="H5064" s="893" t="s">
        <v>5793</v>
      </c>
      <c r="I5064" s="920"/>
      <c r="J5064" s="920"/>
      <c r="K5064" s="920"/>
      <c r="L5064" s="920"/>
      <c r="M5064" s="920"/>
      <c r="N5064" s="920"/>
      <c r="S5064" s="919"/>
    </row>
    <row r="5065" spans="1:19" ht="12.75" customHeight="1" x14ac:dyDescent="0.15">
      <c r="A5065" s="914">
        <v>5060</v>
      </c>
      <c r="B5065" s="929">
        <f>'EstRev 6-11'!C111</f>
        <v>13329594</v>
      </c>
      <c r="C5065" s="930">
        <f t="shared" si="205"/>
        <v>-13324534</v>
      </c>
      <c r="D5065" s="920"/>
      <c r="E5065" s="893" t="b">
        <f t="shared" ca="1" si="198"/>
        <v>1</v>
      </c>
      <c r="F5065" s="932">
        <f t="array" aca="1" ref="F5065" ca="1">IF(G5065&lt;&gt;"",INDIRECT("'"&amp;G5065&amp;"'!"&amp;H5065),"")</f>
        <v>13329594</v>
      </c>
      <c r="G5065" s="560" t="s">
        <v>5635</v>
      </c>
      <c r="H5065" s="893" t="s">
        <v>5794</v>
      </c>
      <c r="I5065" s="920"/>
      <c r="J5065" s="920"/>
      <c r="K5065" s="920"/>
      <c r="L5065" s="920"/>
      <c r="M5065" s="920"/>
      <c r="N5065" s="920"/>
      <c r="S5065" s="919"/>
    </row>
    <row r="5066" spans="1:19" ht="12.75" customHeight="1" x14ac:dyDescent="0.15">
      <c r="A5066" s="914">
        <v>5061</v>
      </c>
      <c r="B5066" s="929">
        <f>'EstRev 6-11'!C114</f>
        <v>0</v>
      </c>
      <c r="C5066" s="930">
        <f t="shared" si="205"/>
        <v>5061</v>
      </c>
      <c r="D5066" s="920"/>
      <c r="E5066" s="893" t="b">
        <f t="shared" ca="1" si="198"/>
        <v>1</v>
      </c>
      <c r="F5066" s="932">
        <f t="array" aca="1" ref="F5066" ca="1">IF(G5066&lt;&gt;"",INDIRECT("'"&amp;G5066&amp;"'!"&amp;H5066),"")</f>
        <v>0</v>
      </c>
      <c r="G5066" s="560" t="s">
        <v>5635</v>
      </c>
      <c r="H5066" s="893" t="s">
        <v>5795</v>
      </c>
      <c r="I5066" s="920"/>
      <c r="J5066" s="920"/>
      <c r="K5066" s="920"/>
      <c r="L5066" s="920"/>
      <c r="M5066" s="920"/>
      <c r="N5066" s="920"/>
      <c r="S5066" s="919"/>
    </row>
    <row r="5067" spans="1:19" ht="12.75" customHeight="1" x14ac:dyDescent="0.15">
      <c r="A5067" s="914">
        <v>5062</v>
      </c>
      <c r="B5067" s="929">
        <f>'EstRev 6-11'!C115</f>
        <v>0</v>
      </c>
      <c r="C5067" s="930">
        <f t="shared" si="205"/>
        <v>5062</v>
      </c>
      <c r="D5067" s="920"/>
      <c r="E5067" s="893" t="b">
        <f t="shared" ca="1" si="198"/>
        <v>1</v>
      </c>
      <c r="F5067" s="932">
        <f t="array" aca="1" ref="F5067" ca="1">IF(G5067&lt;&gt;"",INDIRECT("'"&amp;G5067&amp;"'!"&amp;H5067),"")</f>
        <v>0</v>
      </c>
      <c r="G5067" s="560" t="s">
        <v>5635</v>
      </c>
      <c r="H5067" s="893" t="s">
        <v>5796</v>
      </c>
      <c r="I5067" s="920"/>
      <c r="J5067" s="920"/>
      <c r="K5067" s="920"/>
      <c r="L5067" s="920"/>
      <c r="M5067" s="920"/>
      <c r="N5067" s="920"/>
      <c r="S5067" s="919"/>
    </row>
    <row r="5068" spans="1:19" ht="12.75" customHeight="1" x14ac:dyDescent="0.15">
      <c r="A5068" s="914">
        <v>5063</v>
      </c>
      <c r="B5068" s="929">
        <f>'EstRev 6-11'!C116</f>
        <v>0</v>
      </c>
      <c r="C5068" s="930">
        <f t="shared" si="205"/>
        <v>5063</v>
      </c>
      <c r="D5068" s="920"/>
      <c r="E5068" s="893" t="b">
        <f t="shared" ca="1" si="198"/>
        <v>1</v>
      </c>
      <c r="F5068" s="932">
        <f t="array" aca="1" ref="F5068" ca="1">IF(G5068&lt;&gt;"",INDIRECT("'"&amp;G5068&amp;"'!"&amp;H5068),"")</f>
        <v>0</v>
      </c>
      <c r="G5068" s="560" t="s">
        <v>5635</v>
      </c>
      <c r="H5068" s="893" t="s">
        <v>4852</v>
      </c>
      <c r="I5068" s="920"/>
      <c r="J5068" s="920"/>
      <c r="K5068" s="920"/>
      <c r="L5068" s="920"/>
      <c r="M5068" s="920"/>
      <c r="N5068" s="920"/>
      <c r="S5068" s="919"/>
    </row>
    <row r="5069" spans="1:19" ht="12.75" customHeight="1" x14ac:dyDescent="0.15">
      <c r="A5069" s="914">
        <v>5064</v>
      </c>
      <c r="B5069" s="929">
        <f>'EstRev 6-11'!C117</f>
        <v>0</v>
      </c>
      <c r="C5069" s="930">
        <f t="shared" si="205"/>
        <v>5064</v>
      </c>
      <c r="D5069" s="920"/>
      <c r="E5069" s="893" t="b">
        <f t="shared" ca="1" si="198"/>
        <v>1</v>
      </c>
      <c r="F5069" s="932">
        <f t="array" aca="1" ref="F5069" ca="1">IF(G5069&lt;&gt;"",INDIRECT("'"&amp;G5069&amp;"'!"&amp;H5069),"")</f>
        <v>0</v>
      </c>
      <c r="G5069" s="560" t="s">
        <v>5635</v>
      </c>
      <c r="H5069" s="893" t="s">
        <v>5797</v>
      </c>
      <c r="I5069" s="920"/>
      <c r="J5069" s="920"/>
      <c r="K5069" s="920"/>
      <c r="L5069" s="920"/>
      <c r="M5069" s="920"/>
      <c r="N5069" s="920"/>
      <c r="S5069" s="919"/>
    </row>
    <row r="5070" spans="1:19" ht="12.75" customHeight="1" x14ac:dyDescent="0.15">
      <c r="A5070" s="914">
        <v>5065</v>
      </c>
      <c r="B5070" s="929">
        <f>'EstRev 6-11'!C120</f>
        <v>600195</v>
      </c>
      <c r="C5070" s="930">
        <f t="shared" si="205"/>
        <v>-595130</v>
      </c>
      <c r="D5070" s="920"/>
      <c r="E5070" s="893" t="b">
        <f t="shared" ca="1" si="198"/>
        <v>1</v>
      </c>
      <c r="F5070" s="932">
        <f t="array" aca="1" ref="F5070" ca="1">IF(G5070&lt;&gt;"",INDIRECT("'"&amp;G5070&amp;"'!"&amp;H5070),"")</f>
        <v>600195</v>
      </c>
      <c r="G5070" s="560" t="s">
        <v>5635</v>
      </c>
      <c r="H5070" s="893" t="s">
        <v>5798</v>
      </c>
      <c r="I5070" s="920"/>
      <c r="J5070" s="920"/>
      <c r="K5070" s="920"/>
      <c r="L5070" s="920"/>
      <c r="M5070" s="920"/>
      <c r="N5070" s="920"/>
      <c r="S5070" s="919"/>
    </row>
    <row r="5071" spans="1:19" ht="12.75" customHeight="1" x14ac:dyDescent="0.15">
      <c r="A5071" s="914">
        <v>5066</v>
      </c>
      <c r="B5071" s="929">
        <f>'EstRev 6-11'!C121</f>
        <v>0</v>
      </c>
      <c r="C5071" s="930">
        <f t="shared" si="205"/>
        <v>5066</v>
      </c>
      <c r="D5071" s="920"/>
      <c r="E5071" s="893" t="b">
        <f t="shared" ca="1" si="198"/>
        <v>1</v>
      </c>
      <c r="F5071" s="932">
        <f t="array" aca="1" ref="F5071" ca="1">IF(G5071&lt;&gt;"",INDIRECT("'"&amp;G5071&amp;"'!"&amp;H5071),"")</f>
        <v>0</v>
      </c>
      <c r="G5071" s="560" t="s">
        <v>5635</v>
      </c>
      <c r="H5071" s="893" t="s">
        <v>5799</v>
      </c>
      <c r="I5071" s="920"/>
      <c r="J5071" s="920"/>
      <c r="K5071" s="920"/>
      <c r="L5071" s="920"/>
      <c r="M5071" s="920"/>
      <c r="N5071" s="920"/>
      <c r="S5071" s="919"/>
    </row>
    <row r="5072" spans="1:19" ht="12.75" customHeight="1" x14ac:dyDescent="0.15">
      <c r="A5072" s="935">
        <v>5067</v>
      </c>
      <c r="B5072" s="919"/>
      <c r="C5072" s="920"/>
      <c r="D5072" s="931"/>
      <c r="E5072" s="893" t="b">
        <f t="shared" ca="1" si="198"/>
        <v>1</v>
      </c>
      <c r="F5072" s="893" t="str">
        <f t="array" aca="1" ref="F5072" ca="1">IF(G5072&lt;&gt;"",INDIRECT("'"&amp;G5072&amp;"'!"&amp;H5072),"")</f>
        <v/>
      </c>
      <c r="G5072" s="560"/>
      <c r="H5072" s="893"/>
      <c r="I5072" s="931"/>
      <c r="J5072" s="931"/>
      <c r="K5072" s="931"/>
      <c r="L5072" s="920"/>
      <c r="M5072" s="920"/>
      <c r="N5072" s="920"/>
      <c r="S5072" s="919"/>
    </row>
    <row r="5073" spans="1:19" ht="12.75" customHeight="1" x14ac:dyDescent="0.15">
      <c r="A5073" s="935">
        <v>5068</v>
      </c>
      <c r="B5073" s="919"/>
      <c r="C5073" s="920"/>
      <c r="D5073" s="931"/>
      <c r="E5073" s="893" t="b">
        <f t="shared" ca="1" si="198"/>
        <v>1</v>
      </c>
      <c r="F5073" s="893" t="str">
        <f t="array" aca="1" ref="F5073" ca="1">IF(G5073&lt;&gt;"",INDIRECT("'"&amp;G5073&amp;"'!"&amp;H5073),"")</f>
        <v/>
      </c>
      <c r="G5073" s="560"/>
      <c r="H5073" s="893"/>
      <c r="I5073" s="931"/>
      <c r="J5073" s="931"/>
      <c r="K5073" s="931"/>
      <c r="L5073" s="920"/>
      <c r="M5073" s="920"/>
      <c r="N5073" s="920"/>
      <c r="S5073" s="919"/>
    </row>
    <row r="5074" spans="1:19" ht="12.75" customHeight="1" x14ac:dyDescent="0.15">
      <c r="A5074" s="935">
        <v>5069</v>
      </c>
      <c r="B5074" s="919"/>
      <c r="C5074" s="920"/>
      <c r="D5074" s="931"/>
      <c r="E5074" s="893" t="b">
        <f t="shared" ca="1" si="198"/>
        <v>1</v>
      </c>
      <c r="F5074" s="893" t="str">
        <f t="array" aca="1" ref="F5074" ca="1">IF(G5074&lt;&gt;"",INDIRECT("'"&amp;G5074&amp;"'!"&amp;H5074),"")</f>
        <v/>
      </c>
      <c r="G5074" s="560"/>
      <c r="H5074" s="893"/>
      <c r="I5074" s="931"/>
      <c r="J5074" s="931"/>
      <c r="K5074" s="931"/>
      <c r="L5074" s="920"/>
      <c r="M5074" s="920"/>
      <c r="N5074" s="920"/>
      <c r="S5074" s="919"/>
    </row>
    <row r="5075" spans="1:19" ht="12.75" customHeight="1" x14ac:dyDescent="0.15">
      <c r="A5075" s="935">
        <v>5070</v>
      </c>
      <c r="B5075" s="919"/>
      <c r="C5075" s="920"/>
      <c r="D5075" s="931"/>
      <c r="E5075" s="893" t="b">
        <f t="shared" ca="1" si="198"/>
        <v>1</v>
      </c>
      <c r="F5075" s="893" t="str">
        <f t="array" aca="1" ref="F5075" ca="1">IF(G5075&lt;&gt;"",INDIRECT("'"&amp;G5075&amp;"'!"&amp;H5075),"")</f>
        <v/>
      </c>
      <c r="G5075" s="560"/>
      <c r="H5075" s="893"/>
      <c r="I5075" s="931"/>
      <c r="J5075" s="931"/>
      <c r="K5075" s="931"/>
      <c r="L5075" s="920"/>
      <c r="M5075" s="920"/>
      <c r="N5075" s="920"/>
      <c r="S5075" s="919"/>
    </row>
    <row r="5076" spans="1:19" ht="12.75" customHeight="1" x14ac:dyDescent="0.15">
      <c r="A5076" s="914">
        <v>5071</v>
      </c>
      <c r="B5076" s="929">
        <f>'EstRev 6-11'!C124</f>
        <v>600195</v>
      </c>
      <c r="C5076" s="930">
        <f t="shared" ref="C5076:C5079" si="206">A5076-B5076</f>
        <v>-595124</v>
      </c>
      <c r="D5076" s="920"/>
      <c r="E5076" s="893" t="b">
        <f t="shared" ca="1" si="198"/>
        <v>1</v>
      </c>
      <c r="F5076" s="932">
        <f t="array" aca="1" ref="F5076" ca="1">IF(G5076&lt;&gt;"",INDIRECT("'"&amp;G5076&amp;"'!"&amp;H5076),"")</f>
        <v>600195</v>
      </c>
      <c r="G5076" s="560" t="s">
        <v>5635</v>
      </c>
      <c r="H5076" s="893" t="s">
        <v>5614</v>
      </c>
      <c r="I5076" s="920"/>
      <c r="J5076" s="920"/>
      <c r="K5076" s="920"/>
      <c r="L5076" s="920"/>
      <c r="M5076" s="920"/>
      <c r="N5076" s="920"/>
      <c r="S5076" s="919"/>
    </row>
    <row r="5077" spans="1:19" ht="12.75" customHeight="1" x14ac:dyDescent="0.15">
      <c r="A5077" s="914">
        <v>5072</v>
      </c>
      <c r="B5077" s="929">
        <f>'EstRev 6-11'!C127</f>
        <v>150000</v>
      </c>
      <c r="C5077" s="930">
        <f t="shared" si="206"/>
        <v>-144928</v>
      </c>
      <c r="D5077" s="920"/>
      <c r="E5077" s="893" t="b">
        <f t="shared" ca="1" si="198"/>
        <v>1</v>
      </c>
      <c r="F5077" s="932">
        <f t="array" aca="1" ref="F5077" ca="1">IF(G5077&lt;&gt;"",INDIRECT("'"&amp;G5077&amp;"'!"&amp;H5077),"")</f>
        <v>150000</v>
      </c>
      <c r="G5077" s="560" t="s">
        <v>5635</v>
      </c>
      <c r="H5077" s="893" t="s">
        <v>5090</v>
      </c>
      <c r="I5077" s="920"/>
      <c r="J5077" s="920"/>
      <c r="K5077" s="920"/>
      <c r="L5077" s="920"/>
      <c r="M5077" s="920"/>
      <c r="N5077" s="920"/>
      <c r="S5077" s="919"/>
    </row>
    <row r="5078" spans="1:19" ht="12.75" customHeight="1" x14ac:dyDescent="0.15">
      <c r="A5078" s="914">
        <v>5073</v>
      </c>
      <c r="B5078" s="929">
        <f>'EstRev 6-11'!C128</f>
        <v>0</v>
      </c>
      <c r="C5078" s="930">
        <f t="shared" si="206"/>
        <v>5073</v>
      </c>
      <c r="D5078" s="920"/>
      <c r="E5078" s="893" t="b">
        <f t="shared" ca="1" si="198"/>
        <v>1</v>
      </c>
      <c r="F5078" s="932">
        <f t="array" aca="1" ref="F5078" ca="1">IF(G5078&lt;&gt;"",INDIRECT("'"&amp;G5078&amp;"'!"&amp;H5078),"")</f>
        <v>0</v>
      </c>
      <c r="G5078" s="560" t="s">
        <v>5635</v>
      </c>
      <c r="H5078" s="893" t="s">
        <v>5091</v>
      </c>
      <c r="I5078" s="920"/>
      <c r="J5078" s="920"/>
      <c r="K5078" s="920"/>
      <c r="L5078" s="920"/>
      <c r="M5078" s="920"/>
      <c r="N5078" s="920"/>
      <c r="S5078" s="919"/>
    </row>
    <row r="5079" spans="1:19" ht="12.75" customHeight="1" x14ac:dyDescent="0.15">
      <c r="A5079" s="914">
        <v>5074</v>
      </c>
      <c r="B5079" s="929">
        <f>'EstRev 6-11'!C129</f>
        <v>0</v>
      </c>
      <c r="C5079" s="930">
        <f t="shared" si="206"/>
        <v>5074</v>
      </c>
      <c r="D5079" s="920"/>
      <c r="E5079" s="893" t="b">
        <f t="shared" ca="1" si="198"/>
        <v>1</v>
      </c>
      <c r="F5079" s="932">
        <f t="array" aca="1" ref="F5079" ca="1">IF(G5079&lt;&gt;"",INDIRECT("'"&amp;G5079&amp;"'!"&amp;H5079),"")</f>
        <v>0</v>
      </c>
      <c r="G5079" s="560" t="s">
        <v>5635</v>
      </c>
      <c r="H5079" s="893" t="s">
        <v>5534</v>
      </c>
      <c r="I5079" s="920"/>
      <c r="J5079" s="920"/>
      <c r="K5079" s="920"/>
      <c r="L5079" s="920"/>
      <c r="M5079" s="920"/>
      <c r="N5079" s="920"/>
      <c r="S5079" s="919"/>
    </row>
    <row r="5080" spans="1:19" ht="12.75" customHeight="1" x14ac:dyDescent="0.15">
      <c r="A5080" s="935">
        <v>5075</v>
      </c>
      <c r="B5080" s="919"/>
      <c r="C5080" s="920"/>
      <c r="D5080" s="931"/>
      <c r="E5080" s="893" t="b">
        <f t="shared" ca="1" si="198"/>
        <v>1</v>
      </c>
      <c r="F5080" s="893" t="str">
        <f t="array" aca="1" ref="F5080" ca="1">IF(G5080&lt;&gt;"",INDIRECT("'"&amp;G5080&amp;"'!"&amp;H5080),"")</f>
        <v/>
      </c>
      <c r="G5080" s="560"/>
      <c r="H5080" s="893"/>
      <c r="I5080" s="931"/>
      <c r="J5080" s="931"/>
      <c r="K5080" s="931"/>
      <c r="L5080" s="920"/>
      <c r="M5080" s="920"/>
      <c r="N5080" s="920"/>
      <c r="S5080" s="919"/>
    </row>
    <row r="5081" spans="1:19" ht="12.75" customHeight="1" x14ac:dyDescent="0.15">
      <c r="A5081" s="914">
        <v>5076</v>
      </c>
      <c r="B5081" s="929">
        <f>'EstRev 6-11'!C130</f>
        <v>0</v>
      </c>
      <c r="C5081" s="930">
        <f>A5081-B5081</f>
        <v>5076</v>
      </c>
      <c r="D5081" s="920"/>
      <c r="E5081" s="893" t="b">
        <f t="shared" ca="1" si="198"/>
        <v>1</v>
      </c>
      <c r="F5081" s="932">
        <f t="array" aca="1" ref="F5081" ca="1">IF(G5081&lt;&gt;"",INDIRECT("'"&amp;G5081&amp;"'!"&amp;H5081),"")</f>
        <v>0</v>
      </c>
      <c r="G5081" s="560" t="s">
        <v>5635</v>
      </c>
      <c r="H5081" s="893" t="s">
        <v>5800</v>
      </c>
      <c r="I5081" s="920"/>
      <c r="J5081" s="920"/>
      <c r="K5081" s="920"/>
      <c r="L5081" s="920"/>
      <c r="M5081" s="920"/>
      <c r="N5081" s="920"/>
      <c r="S5081" s="919"/>
    </row>
    <row r="5082" spans="1:19" ht="12.75" customHeight="1" x14ac:dyDescent="0.15">
      <c r="A5082" s="935">
        <v>5077</v>
      </c>
      <c r="B5082" s="919"/>
      <c r="C5082" s="920"/>
      <c r="D5082" s="931"/>
      <c r="E5082" s="893" t="b">
        <f t="shared" ca="1" si="198"/>
        <v>1</v>
      </c>
      <c r="F5082" s="893" t="str">
        <f t="array" aca="1" ref="F5082" ca="1">IF(G5082&lt;&gt;"",INDIRECT("'"&amp;G5082&amp;"'!"&amp;H5082),"")</f>
        <v/>
      </c>
      <c r="G5082" s="560"/>
      <c r="H5082" s="893"/>
      <c r="I5082" s="931"/>
      <c r="J5082" s="931"/>
      <c r="K5082" s="931"/>
      <c r="L5082" s="920"/>
      <c r="M5082" s="920"/>
      <c r="N5082" s="920"/>
      <c r="S5082" s="919"/>
    </row>
    <row r="5083" spans="1:19" ht="12.75" customHeight="1" x14ac:dyDescent="0.15">
      <c r="A5083" s="914">
        <v>5078</v>
      </c>
      <c r="B5083" s="929">
        <f>'EstRev 6-11'!C131</f>
        <v>0</v>
      </c>
      <c r="C5083" s="930">
        <f>A5083-B5083</f>
        <v>5078</v>
      </c>
      <c r="D5083" s="920"/>
      <c r="E5083" s="893" t="b">
        <f t="shared" ca="1" si="198"/>
        <v>1</v>
      </c>
      <c r="F5083" s="932">
        <f t="array" aca="1" ref="F5083" ca="1">IF(G5083&lt;&gt;"",INDIRECT("'"&amp;G5083&amp;"'!"&amp;H5083),"")</f>
        <v>0</v>
      </c>
      <c r="G5083" s="560" t="s">
        <v>5635</v>
      </c>
      <c r="H5083" s="893" t="s">
        <v>5092</v>
      </c>
      <c r="I5083" s="920"/>
      <c r="J5083" s="920"/>
      <c r="K5083" s="920"/>
      <c r="L5083" s="920"/>
      <c r="M5083" s="920"/>
      <c r="N5083" s="920"/>
      <c r="S5083" s="919"/>
    </row>
    <row r="5084" spans="1:19" ht="12.75" customHeight="1" x14ac:dyDescent="0.15">
      <c r="A5084" s="935">
        <v>5079</v>
      </c>
      <c r="B5084" s="919"/>
      <c r="C5084" s="920"/>
      <c r="D5084" s="931"/>
      <c r="E5084" s="893" t="b">
        <f t="shared" ca="1" si="198"/>
        <v>1</v>
      </c>
      <c r="F5084" s="893" t="str">
        <f t="array" aca="1" ref="F5084" ca="1">IF(G5084&lt;&gt;"",INDIRECT("'"&amp;G5084&amp;"'!"&amp;H5084),"")</f>
        <v/>
      </c>
      <c r="G5084" s="560"/>
      <c r="H5084" s="893"/>
      <c r="I5084" s="931"/>
      <c r="J5084" s="931"/>
      <c r="K5084" s="931"/>
      <c r="L5084" s="920"/>
      <c r="M5084" s="920"/>
      <c r="N5084" s="920"/>
      <c r="S5084" s="919"/>
    </row>
    <row r="5085" spans="1:19" ht="12.75" customHeight="1" x14ac:dyDescent="0.15">
      <c r="A5085" s="935">
        <v>5080</v>
      </c>
      <c r="B5085" s="919"/>
      <c r="C5085" s="920"/>
      <c r="D5085" s="931"/>
      <c r="E5085" s="893" t="b">
        <f t="shared" ca="1" si="198"/>
        <v>1</v>
      </c>
      <c r="F5085" s="893" t="str">
        <f t="array" aca="1" ref="F5085" ca="1">IF(G5085&lt;&gt;"",INDIRECT("'"&amp;G5085&amp;"'!"&amp;H5085),"")</f>
        <v/>
      </c>
      <c r="G5085" s="560"/>
      <c r="H5085" s="893"/>
      <c r="I5085" s="931"/>
      <c r="J5085" s="931"/>
      <c r="K5085" s="931"/>
      <c r="L5085" s="920"/>
      <c r="M5085" s="920"/>
      <c r="N5085" s="920"/>
      <c r="S5085" s="919"/>
    </row>
    <row r="5086" spans="1:19" ht="12.75" customHeight="1" x14ac:dyDescent="0.15">
      <c r="A5086" s="914">
        <v>5081</v>
      </c>
      <c r="B5086" s="929">
        <f>'EstRev 6-11'!C132</f>
        <v>0</v>
      </c>
      <c r="C5086" s="930">
        <f>A5086-B5086</f>
        <v>5081</v>
      </c>
      <c r="D5086" s="920"/>
      <c r="E5086" s="893" t="b">
        <f t="shared" ca="1" si="198"/>
        <v>1</v>
      </c>
      <c r="F5086" s="932">
        <f t="array" aca="1" ref="F5086" ca="1">IF(G5086&lt;&gt;"",INDIRECT("'"&amp;G5086&amp;"'!"&amp;H5086),"")</f>
        <v>0</v>
      </c>
      <c r="G5086" s="560" t="s">
        <v>5635</v>
      </c>
      <c r="H5086" s="893" t="s">
        <v>5093</v>
      </c>
      <c r="I5086" s="920"/>
      <c r="J5086" s="920"/>
      <c r="K5086" s="920"/>
      <c r="L5086" s="920"/>
      <c r="M5086" s="920"/>
      <c r="N5086" s="920"/>
      <c r="S5086" s="919"/>
    </row>
    <row r="5087" spans="1:19" ht="12.75" customHeight="1" x14ac:dyDescent="0.15">
      <c r="A5087" s="935">
        <v>5082</v>
      </c>
      <c r="B5087" s="919"/>
      <c r="C5087" s="920"/>
      <c r="D5087" s="931"/>
      <c r="E5087" s="893" t="b">
        <f t="shared" ca="1" si="198"/>
        <v>1</v>
      </c>
      <c r="F5087" s="893" t="str">
        <f t="array" aca="1" ref="F5087" ca="1">IF(G5087&lt;&gt;"",INDIRECT("'"&amp;G5087&amp;"'!"&amp;H5087),"")</f>
        <v/>
      </c>
      <c r="G5087" s="560"/>
      <c r="H5087" s="893"/>
      <c r="I5087" s="931"/>
      <c r="J5087" s="931"/>
      <c r="K5087" s="931"/>
      <c r="L5087" s="920"/>
      <c r="M5087" s="920"/>
      <c r="N5087" s="920"/>
      <c r="S5087" s="919"/>
    </row>
    <row r="5088" spans="1:19" ht="12.75" customHeight="1" x14ac:dyDescent="0.15">
      <c r="A5088" s="935">
        <v>5083</v>
      </c>
      <c r="B5088" s="919"/>
      <c r="C5088" s="920"/>
      <c r="D5088" s="931"/>
      <c r="E5088" s="893" t="b">
        <f t="shared" ca="1" si="198"/>
        <v>1</v>
      </c>
      <c r="F5088" s="893" t="str">
        <f t="array" aca="1" ref="F5088" ca="1">IF(G5088&lt;&gt;"",INDIRECT("'"&amp;G5088&amp;"'!"&amp;H5088),"")</f>
        <v/>
      </c>
      <c r="G5088" s="560"/>
      <c r="H5088" s="893"/>
      <c r="I5088" s="931"/>
      <c r="J5088" s="931"/>
      <c r="K5088" s="931"/>
      <c r="L5088" s="920"/>
      <c r="M5088" s="920"/>
      <c r="N5088" s="920"/>
      <c r="S5088" s="919"/>
    </row>
    <row r="5089" spans="1:19" ht="12.75" customHeight="1" x14ac:dyDescent="0.15">
      <c r="A5089" s="935">
        <v>5084</v>
      </c>
      <c r="B5089" s="919"/>
      <c r="C5089" s="920"/>
      <c r="D5089" s="931"/>
      <c r="E5089" s="893" t="b">
        <f t="shared" ca="1" si="198"/>
        <v>1</v>
      </c>
      <c r="F5089" s="893" t="str">
        <f t="array" aca="1" ref="F5089" ca="1">IF(G5089&lt;&gt;"",INDIRECT("'"&amp;G5089&amp;"'!"&amp;H5089),"")</f>
        <v/>
      </c>
      <c r="G5089" s="560"/>
      <c r="H5089" s="893"/>
      <c r="I5089" s="931"/>
      <c r="J5089" s="931"/>
      <c r="K5089" s="931"/>
      <c r="L5089" s="920"/>
      <c r="M5089" s="920"/>
      <c r="N5089" s="920"/>
      <c r="S5089" s="919"/>
    </row>
    <row r="5090" spans="1:19" ht="12.75" customHeight="1" x14ac:dyDescent="0.15">
      <c r="A5090" s="935">
        <v>5085</v>
      </c>
      <c r="B5090" s="919"/>
      <c r="C5090" s="920"/>
      <c r="D5090" s="931"/>
      <c r="E5090" s="893" t="b">
        <f t="shared" ca="1" si="198"/>
        <v>1</v>
      </c>
      <c r="F5090" s="893" t="str">
        <f t="array" aca="1" ref="F5090" ca="1">IF(G5090&lt;&gt;"",INDIRECT("'"&amp;G5090&amp;"'!"&amp;H5090),"")</f>
        <v/>
      </c>
      <c r="G5090" s="560"/>
      <c r="H5090" s="893"/>
      <c r="I5090" s="931"/>
      <c r="J5090" s="931"/>
      <c r="K5090" s="931"/>
      <c r="L5090" s="920"/>
      <c r="M5090" s="920"/>
      <c r="N5090" s="920"/>
      <c r="S5090" s="919"/>
    </row>
    <row r="5091" spans="1:19" ht="12.75" customHeight="1" x14ac:dyDescent="0.15">
      <c r="A5091" s="914">
        <v>5086</v>
      </c>
      <c r="B5091" s="929">
        <f>'EstRev 6-11'!C134</f>
        <v>150000</v>
      </c>
      <c r="C5091" s="930">
        <f t="shared" ref="C5091:C5092" si="207">A5091-B5091</f>
        <v>-144914</v>
      </c>
      <c r="D5091" s="920"/>
      <c r="E5091" s="893" t="b">
        <f t="shared" ca="1" si="198"/>
        <v>1</v>
      </c>
      <c r="F5091" s="932">
        <f t="array" aca="1" ref="F5091" ca="1">IF(G5091&lt;&gt;"",INDIRECT("'"&amp;G5091&amp;"'!"&amp;H5091),"")</f>
        <v>150000</v>
      </c>
      <c r="G5091" s="560" t="s">
        <v>5635</v>
      </c>
      <c r="H5091" s="893" t="s">
        <v>5403</v>
      </c>
      <c r="I5091" s="920"/>
      <c r="J5091" s="920"/>
      <c r="K5091" s="920"/>
      <c r="L5091" s="920"/>
      <c r="M5091" s="920"/>
      <c r="N5091" s="920"/>
      <c r="S5091" s="919"/>
    </row>
    <row r="5092" spans="1:19" ht="12.75" customHeight="1" x14ac:dyDescent="0.15">
      <c r="A5092" s="914">
        <v>5087</v>
      </c>
      <c r="B5092" s="929">
        <f>'EstRev 6-11'!C136</f>
        <v>0</v>
      </c>
      <c r="C5092" s="930">
        <f t="shared" si="207"/>
        <v>5087</v>
      </c>
      <c r="D5092" s="920"/>
      <c r="E5092" s="893" t="b">
        <f t="shared" ca="1" si="198"/>
        <v>1</v>
      </c>
      <c r="F5092" s="932">
        <f t="array" aca="1" ref="F5092" ca="1">IF(G5092&lt;&gt;"",INDIRECT("'"&amp;G5092&amp;"'!"&amp;H5092),"")</f>
        <v>0</v>
      </c>
      <c r="G5092" s="560" t="s">
        <v>5635</v>
      </c>
      <c r="H5092" s="893" t="s">
        <v>5801</v>
      </c>
      <c r="I5092" s="920"/>
      <c r="J5092" s="920"/>
      <c r="K5092" s="920"/>
      <c r="L5092" s="920"/>
      <c r="M5092" s="920"/>
      <c r="N5092" s="920"/>
      <c r="S5092" s="919"/>
    </row>
    <row r="5093" spans="1:19" ht="12.75" customHeight="1" x14ac:dyDescent="0.15">
      <c r="A5093" s="935">
        <v>5088</v>
      </c>
      <c r="B5093" s="919"/>
      <c r="C5093" s="920"/>
      <c r="D5093" s="931"/>
      <c r="E5093" s="893" t="b">
        <f t="shared" ca="1" si="198"/>
        <v>1</v>
      </c>
      <c r="F5093" s="893" t="str">
        <f t="array" aca="1" ref="F5093" ca="1">IF(G5093&lt;&gt;"",INDIRECT("'"&amp;G5093&amp;"'!"&amp;H5093),"")</f>
        <v/>
      </c>
      <c r="G5093" s="560"/>
      <c r="H5093" s="893"/>
      <c r="I5093" s="931"/>
      <c r="J5093" s="931"/>
      <c r="K5093" s="931"/>
      <c r="L5093" s="920"/>
      <c r="M5093" s="920"/>
      <c r="N5093" s="920"/>
      <c r="S5093" s="919"/>
    </row>
    <row r="5094" spans="1:19" ht="12.75" customHeight="1" x14ac:dyDescent="0.15">
      <c r="A5094" s="935">
        <v>5089</v>
      </c>
      <c r="B5094" s="919"/>
      <c r="C5094" s="920"/>
      <c r="D5094" s="920" t="s">
        <v>4707</v>
      </c>
      <c r="E5094" s="893" t="b">
        <f t="shared" ca="1" si="198"/>
        <v>1</v>
      </c>
      <c r="F5094" s="893" t="str">
        <f t="array" aca="1" ref="F5094" ca="1">IF(G5094&lt;&gt;"",INDIRECT("'"&amp;G5094&amp;"'!"&amp;H5094),"")</f>
        <v/>
      </c>
      <c r="G5094" s="560"/>
      <c r="H5094" s="893"/>
      <c r="I5094" s="920"/>
      <c r="J5094" s="920"/>
      <c r="K5094" s="920"/>
      <c r="L5094" s="920"/>
      <c r="M5094" s="920"/>
      <c r="N5094" s="920"/>
      <c r="S5094" s="919"/>
    </row>
    <row r="5095" spans="1:19" ht="12.75" customHeight="1" x14ac:dyDescent="0.15">
      <c r="A5095" s="935">
        <v>5090</v>
      </c>
      <c r="B5095" s="919"/>
      <c r="C5095" s="920"/>
      <c r="D5095" s="920" t="s">
        <v>4707</v>
      </c>
      <c r="E5095" s="893" t="b">
        <f t="shared" ca="1" si="198"/>
        <v>1</v>
      </c>
      <c r="F5095" s="893" t="str">
        <f t="array" aca="1" ref="F5095" ca="1">IF(G5095&lt;&gt;"",INDIRECT("'"&amp;G5095&amp;"'!"&amp;H5095),"")</f>
        <v/>
      </c>
      <c r="G5095" s="560"/>
      <c r="H5095" s="893"/>
      <c r="I5095" s="920"/>
      <c r="J5095" s="920"/>
      <c r="K5095" s="920"/>
      <c r="L5095" s="920"/>
      <c r="M5095" s="920"/>
      <c r="N5095" s="920"/>
      <c r="S5095" s="919"/>
    </row>
    <row r="5096" spans="1:19" ht="12.75" customHeight="1" x14ac:dyDescent="0.15">
      <c r="A5096" s="914">
        <v>5091</v>
      </c>
      <c r="B5096" s="929">
        <f>'EstRev 6-11'!C137</f>
        <v>0</v>
      </c>
      <c r="C5096" s="930">
        <f t="shared" ref="C5096:C5097" si="208">A5096-B5096</f>
        <v>5091</v>
      </c>
      <c r="D5096" s="920"/>
      <c r="E5096" s="893" t="b">
        <f t="shared" ca="1" si="198"/>
        <v>1</v>
      </c>
      <c r="F5096" s="932">
        <f t="array" aca="1" ref="F5096" ca="1">IF(G5096&lt;&gt;"",INDIRECT("'"&amp;G5096&amp;"'!"&amp;H5096),"")</f>
        <v>0</v>
      </c>
      <c r="G5096" s="560" t="s">
        <v>5635</v>
      </c>
      <c r="H5096" s="893" t="s">
        <v>5802</v>
      </c>
      <c r="I5096" s="920"/>
      <c r="J5096" s="920"/>
      <c r="K5096" s="920"/>
      <c r="L5096" s="920"/>
      <c r="M5096" s="920"/>
      <c r="N5096" s="920"/>
      <c r="S5096" s="919"/>
    </row>
    <row r="5097" spans="1:19" ht="12.75" customHeight="1" x14ac:dyDescent="0.15">
      <c r="A5097" s="914">
        <v>5092</v>
      </c>
      <c r="B5097" s="929">
        <f>'EstRev 6-11'!C138</f>
        <v>0</v>
      </c>
      <c r="C5097" s="930">
        <f t="shared" si="208"/>
        <v>5092</v>
      </c>
      <c r="D5097" s="920"/>
      <c r="E5097" s="893" t="b">
        <f t="shared" ca="1" si="198"/>
        <v>1</v>
      </c>
      <c r="F5097" s="932">
        <f t="array" aca="1" ref="F5097" ca="1">IF(G5097&lt;&gt;"",INDIRECT("'"&amp;G5097&amp;"'!"&amp;H5097),"")</f>
        <v>0</v>
      </c>
      <c r="G5097" s="560" t="s">
        <v>5635</v>
      </c>
      <c r="H5097" s="893" t="s">
        <v>5803</v>
      </c>
      <c r="I5097" s="920"/>
      <c r="J5097" s="920"/>
      <c r="K5097" s="920"/>
      <c r="L5097" s="920"/>
      <c r="M5097" s="920"/>
      <c r="N5097" s="920"/>
      <c r="S5097" s="919"/>
    </row>
    <row r="5098" spans="1:19" ht="12.75" customHeight="1" x14ac:dyDescent="0.15">
      <c r="A5098" s="935">
        <v>5093</v>
      </c>
      <c r="B5098" s="919"/>
      <c r="C5098" s="920"/>
      <c r="D5098" s="931"/>
      <c r="E5098" s="893" t="b">
        <f t="shared" ca="1" si="198"/>
        <v>1</v>
      </c>
      <c r="F5098" s="893" t="str">
        <f t="array" aca="1" ref="F5098" ca="1">IF(G5098&lt;&gt;"",INDIRECT("'"&amp;G5098&amp;"'!"&amp;H5098),"")</f>
        <v/>
      </c>
      <c r="G5098" s="560"/>
      <c r="H5098" s="893"/>
      <c r="I5098" s="931"/>
      <c r="J5098" s="931"/>
      <c r="K5098" s="931"/>
      <c r="L5098" s="920"/>
      <c r="M5098" s="920"/>
      <c r="N5098" s="920"/>
      <c r="S5098" s="919"/>
    </row>
    <row r="5099" spans="1:19" ht="12.75" customHeight="1" x14ac:dyDescent="0.15">
      <c r="A5099" s="935">
        <v>5094</v>
      </c>
      <c r="B5099" s="919"/>
      <c r="C5099" s="920"/>
      <c r="D5099" s="931"/>
      <c r="E5099" s="893" t="b">
        <f t="shared" ca="1" si="198"/>
        <v>1</v>
      </c>
      <c r="F5099" s="893" t="str">
        <f t="array" aca="1" ref="F5099" ca="1">IF(G5099&lt;&gt;"",INDIRECT("'"&amp;G5099&amp;"'!"&amp;H5099),"")</f>
        <v/>
      </c>
      <c r="G5099" s="560"/>
      <c r="H5099" s="893"/>
      <c r="I5099" s="931"/>
      <c r="J5099" s="931"/>
      <c r="K5099" s="931"/>
      <c r="L5099" s="920"/>
      <c r="M5099" s="920"/>
      <c r="N5099" s="920"/>
      <c r="S5099" s="919"/>
    </row>
    <row r="5100" spans="1:19" ht="12.75" customHeight="1" x14ac:dyDescent="0.15">
      <c r="A5100" s="935">
        <v>5095</v>
      </c>
      <c r="B5100" s="919"/>
      <c r="C5100" s="920"/>
      <c r="D5100" s="931"/>
      <c r="E5100" s="893" t="b">
        <f t="shared" ca="1" si="198"/>
        <v>1</v>
      </c>
      <c r="F5100" s="893" t="str">
        <f t="array" aca="1" ref="F5100" ca="1">IF(G5100&lt;&gt;"",INDIRECT("'"&amp;G5100&amp;"'!"&amp;H5100),"")</f>
        <v/>
      </c>
      <c r="G5100" s="560"/>
      <c r="H5100" s="893"/>
      <c r="I5100" s="931"/>
      <c r="J5100" s="931"/>
      <c r="K5100" s="931"/>
      <c r="L5100" s="920"/>
      <c r="M5100" s="920"/>
      <c r="N5100" s="920"/>
      <c r="S5100" s="919"/>
    </row>
    <row r="5101" spans="1:19" ht="12.75" customHeight="1" x14ac:dyDescent="0.15">
      <c r="A5101" s="935">
        <v>5096</v>
      </c>
      <c r="B5101" s="919"/>
      <c r="C5101" s="920"/>
      <c r="D5101" s="931"/>
      <c r="E5101" s="893" t="b">
        <f t="shared" ref="E5101:E5355" ca="1" si="209">F5101=B5101</f>
        <v>1</v>
      </c>
      <c r="F5101" s="893" t="str">
        <f t="array" aca="1" ref="F5101" ca="1">IF(G5101&lt;&gt;"",INDIRECT("'"&amp;G5101&amp;"'!"&amp;H5101),"")</f>
        <v/>
      </c>
      <c r="G5101" s="560"/>
      <c r="H5101" s="893"/>
      <c r="I5101" s="931"/>
      <c r="J5101" s="931"/>
      <c r="K5101" s="931"/>
      <c r="L5101" s="920"/>
      <c r="M5101" s="920"/>
      <c r="N5101" s="920"/>
      <c r="S5101" s="919"/>
    </row>
    <row r="5102" spans="1:19" ht="12.75" customHeight="1" x14ac:dyDescent="0.15">
      <c r="A5102" s="935">
        <v>5097</v>
      </c>
      <c r="B5102" s="919"/>
      <c r="C5102" s="920"/>
      <c r="D5102" s="931"/>
      <c r="E5102" s="893" t="b">
        <f t="shared" ca="1" si="209"/>
        <v>1</v>
      </c>
      <c r="F5102" s="893" t="str">
        <f t="array" aca="1" ref="F5102" ca="1">IF(G5102&lt;&gt;"",INDIRECT("'"&amp;G5102&amp;"'!"&amp;H5102),"")</f>
        <v/>
      </c>
      <c r="G5102" s="560"/>
      <c r="H5102" s="893"/>
      <c r="I5102" s="931"/>
      <c r="J5102" s="931"/>
      <c r="K5102" s="931"/>
      <c r="L5102" s="920"/>
      <c r="M5102" s="920"/>
      <c r="N5102" s="920"/>
      <c r="S5102" s="919"/>
    </row>
    <row r="5103" spans="1:19" ht="12.75" customHeight="1" x14ac:dyDescent="0.15">
      <c r="A5103" s="935">
        <v>5098</v>
      </c>
      <c r="B5103" s="919"/>
      <c r="C5103" s="920"/>
      <c r="D5103" s="931"/>
      <c r="E5103" s="893" t="b">
        <f t="shared" ca="1" si="209"/>
        <v>1</v>
      </c>
      <c r="F5103" s="893" t="str">
        <f t="array" aca="1" ref="F5103" ca="1">IF(G5103&lt;&gt;"",INDIRECT("'"&amp;G5103&amp;"'!"&amp;H5103),"")</f>
        <v/>
      </c>
      <c r="G5103" s="560"/>
      <c r="H5103" s="893"/>
      <c r="I5103" s="931"/>
      <c r="J5103" s="931"/>
      <c r="K5103" s="931"/>
      <c r="L5103" s="920"/>
      <c r="M5103" s="920"/>
      <c r="N5103" s="920"/>
      <c r="S5103" s="919"/>
    </row>
    <row r="5104" spans="1:19" ht="12.75" customHeight="1" x14ac:dyDescent="0.15">
      <c r="A5104" s="935">
        <v>5099</v>
      </c>
      <c r="B5104" s="919"/>
      <c r="C5104" s="920"/>
      <c r="D5104" s="931"/>
      <c r="E5104" s="893" t="b">
        <f t="shared" ca="1" si="209"/>
        <v>1</v>
      </c>
      <c r="F5104" s="893" t="str">
        <f t="array" aca="1" ref="F5104" ca="1">IF(G5104&lt;&gt;"",INDIRECT("'"&amp;G5104&amp;"'!"&amp;H5104),"")</f>
        <v/>
      </c>
      <c r="G5104" s="560"/>
      <c r="H5104" s="893"/>
      <c r="I5104" s="931"/>
      <c r="J5104" s="931"/>
      <c r="K5104" s="931"/>
      <c r="L5104" s="920"/>
      <c r="M5104" s="920"/>
      <c r="N5104" s="920"/>
      <c r="S5104" s="919"/>
    </row>
    <row r="5105" spans="1:19" ht="12.75" customHeight="1" x14ac:dyDescent="0.15">
      <c r="A5105" s="914">
        <v>5100</v>
      </c>
      <c r="B5105" s="929">
        <f>'EstRev 6-11'!C143</f>
        <v>0</v>
      </c>
      <c r="C5105" s="930">
        <f>A5105-B5105</f>
        <v>5100</v>
      </c>
      <c r="D5105" s="920"/>
      <c r="E5105" s="893" t="b">
        <f t="shared" ca="1" si="209"/>
        <v>1</v>
      </c>
      <c r="F5105" s="932">
        <f t="array" aca="1" ref="F5105" ca="1">IF(G5105&lt;&gt;"",INDIRECT("'"&amp;G5105&amp;"'!"&amp;H5105),"")</f>
        <v>0</v>
      </c>
      <c r="G5105" s="560" t="s">
        <v>5635</v>
      </c>
      <c r="H5105" s="893" t="s">
        <v>5804</v>
      </c>
      <c r="I5105" s="920"/>
      <c r="J5105" s="920"/>
      <c r="K5105" s="920"/>
      <c r="L5105" s="920"/>
      <c r="M5105" s="920"/>
      <c r="N5105" s="920"/>
      <c r="S5105" s="919"/>
    </row>
    <row r="5106" spans="1:19" ht="12.75" customHeight="1" x14ac:dyDescent="0.15">
      <c r="A5106" s="935">
        <v>5101</v>
      </c>
      <c r="B5106" s="919"/>
      <c r="C5106" s="920"/>
      <c r="D5106" s="931"/>
      <c r="E5106" s="893" t="b">
        <f t="shared" ca="1" si="209"/>
        <v>1</v>
      </c>
      <c r="F5106" s="893" t="str">
        <f t="array" aca="1" ref="F5106" ca="1">IF(G5106&lt;&gt;"",INDIRECT("'"&amp;G5106&amp;"'!"&amp;H5106),"")</f>
        <v/>
      </c>
      <c r="G5106" s="560"/>
      <c r="H5106" s="893"/>
      <c r="I5106" s="931"/>
      <c r="J5106" s="931"/>
      <c r="K5106" s="931"/>
      <c r="L5106" s="920"/>
      <c r="M5106" s="920"/>
      <c r="N5106" s="920"/>
      <c r="S5106" s="919"/>
    </row>
    <row r="5107" spans="1:19" ht="12.75" customHeight="1" x14ac:dyDescent="0.15">
      <c r="A5107" s="914">
        <v>5102</v>
      </c>
      <c r="B5107" s="929">
        <f>'EstRev 6-11'!C145</f>
        <v>0</v>
      </c>
      <c r="C5107" s="930">
        <f t="shared" ref="C5107:C5109" si="210">A5107-B5107</f>
        <v>5102</v>
      </c>
      <c r="D5107" s="920"/>
      <c r="E5107" s="893" t="b">
        <f t="shared" ca="1" si="209"/>
        <v>1</v>
      </c>
      <c r="F5107" s="932">
        <f t="array" aca="1" ref="F5107" ca="1">IF(G5107&lt;&gt;"",INDIRECT("'"&amp;G5107&amp;"'!"&amp;H5107),"")</f>
        <v>0</v>
      </c>
      <c r="G5107" s="560" t="s">
        <v>5635</v>
      </c>
      <c r="H5107" s="893" t="s">
        <v>5805</v>
      </c>
      <c r="I5107" s="920"/>
      <c r="J5107" s="920"/>
      <c r="K5107" s="920"/>
      <c r="L5107" s="920"/>
      <c r="M5107" s="920"/>
      <c r="N5107" s="920"/>
      <c r="S5107" s="919"/>
    </row>
    <row r="5108" spans="1:19" ht="12.75" customHeight="1" x14ac:dyDescent="0.15">
      <c r="A5108" s="914">
        <v>5103</v>
      </c>
      <c r="B5108" s="929">
        <f>'EstRev 6-11'!C146</f>
        <v>0</v>
      </c>
      <c r="C5108" s="930">
        <f t="shared" si="210"/>
        <v>5103</v>
      </c>
      <c r="D5108" s="920"/>
      <c r="E5108" s="893" t="b">
        <f t="shared" ca="1" si="209"/>
        <v>1</v>
      </c>
      <c r="F5108" s="932">
        <f t="array" aca="1" ref="F5108" ca="1">IF(G5108&lt;&gt;"",INDIRECT("'"&amp;G5108&amp;"'!"&amp;H5108),"")</f>
        <v>0</v>
      </c>
      <c r="G5108" s="560" t="s">
        <v>5635</v>
      </c>
      <c r="H5108" s="893" t="s">
        <v>5806</v>
      </c>
      <c r="I5108" s="920"/>
      <c r="J5108" s="920"/>
      <c r="K5108" s="920"/>
      <c r="L5108" s="920"/>
      <c r="M5108" s="920"/>
      <c r="N5108" s="920"/>
      <c r="S5108" s="919"/>
    </row>
    <row r="5109" spans="1:19" ht="12.75" customHeight="1" x14ac:dyDescent="0.15">
      <c r="A5109" s="914">
        <v>5104</v>
      </c>
      <c r="B5109" s="929">
        <f>'EstRev 6-11'!C147</f>
        <v>0</v>
      </c>
      <c r="C5109" s="930">
        <f t="shared" si="210"/>
        <v>5104</v>
      </c>
      <c r="D5109" s="920"/>
      <c r="E5109" s="893" t="b">
        <f t="shared" ca="1" si="209"/>
        <v>1</v>
      </c>
      <c r="F5109" s="932">
        <f t="array" aca="1" ref="F5109" ca="1">IF(G5109&lt;&gt;"",INDIRECT("'"&amp;G5109&amp;"'!"&amp;H5109),"")</f>
        <v>0</v>
      </c>
      <c r="G5109" s="560" t="s">
        <v>5635</v>
      </c>
      <c r="H5109" s="893" t="s">
        <v>5807</v>
      </c>
      <c r="I5109" s="920"/>
      <c r="J5109" s="920"/>
      <c r="K5109" s="920"/>
      <c r="L5109" s="920"/>
      <c r="M5109" s="920"/>
      <c r="N5109" s="920"/>
      <c r="S5109" s="919"/>
    </row>
    <row r="5110" spans="1:19" ht="12.75" customHeight="1" x14ac:dyDescent="0.15">
      <c r="A5110" s="935">
        <v>5105</v>
      </c>
      <c r="B5110" s="919"/>
      <c r="C5110" s="920"/>
      <c r="D5110" s="920" t="s">
        <v>4707</v>
      </c>
      <c r="E5110" s="893" t="b">
        <f t="shared" ca="1" si="209"/>
        <v>1</v>
      </c>
      <c r="F5110" s="893" t="str">
        <f t="array" aca="1" ref="F5110" ca="1">IF(G5110&lt;&gt;"",INDIRECT("'"&amp;G5110&amp;"'!"&amp;H5110),"")</f>
        <v/>
      </c>
      <c r="G5110" s="560"/>
      <c r="H5110" s="893"/>
      <c r="I5110" s="920"/>
      <c r="J5110" s="920"/>
      <c r="K5110" s="920"/>
      <c r="L5110" s="920"/>
      <c r="M5110" s="920"/>
      <c r="N5110" s="920"/>
      <c r="S5110" s="919"/>
    </row>
    <row r="5111" spans="1:19" ht="12.75" customHeight="1" x14ac:dyDescent="0.15">
      <c r="A5111" s="914">
        <v>5106</v>
      </c>
      <c r="B5111" s="929">
        <f>'EstRev 6-11'!C148</f>
        <v>0</v>
      </c>
      <c r="C5111" s="930">
        <f t="shared" ref="C5111:C5112" si="211">A5111-B5111</f>
        <v>5106</v>
      </c>
      <c r="D5111" s="920"/>
      <c r="E5111" s="893" t="b">
        <f t="shared" ca="1" si="209"/>
        <v>1</v>
      </c>
      <c r="F5111" s="932">
        <f t="array" aca="1" ref="F5111" ca="1">IF(G5111&lt;&gt;"",INDIRECT("'"&amp;G5111&amp;"'!"&amp;H5111),"")</f>
        <v>0</v>
      </c>
      <c r="G5111" s="560" t="s">
        <v>5635</v>
      </c>
      <c r="H5111" s="893" t="s">
        <v>5808</v>
      </c>
      <c r="I5111" s="920"/>
      <c r="J5111" s="920"/>
      <c r="K5111" s="920"/>
      <c r="L5111" s="920"/>
      <c r="M5111" s="920"/>
      <c r="N5111" s="920"/>
      <c r="S5111" s="919"/>
    </row>
    <row r="5112" spans="1:19" ht="12.75" customHeight="1" x14ac:dyDescent="0.15">
      <c r="A5112" s="914">
        <v>5107</v>
      </c>
      <c r="B5112" s="929">
        <f>'EstRev 6-11'!C150</f>
        <v>0</v>
      </c>
      <c r="C5112" s="930">
        <f t="shared" si="211"/>
        <v>5107</v>
      </c>
      <c r="D5112" s="920"/>
      <c r="E5112" s="893" t="b">
        <f t="shared" ca="1" si="209"/>
        <v>1</v>
      </c>
      <c r="F5112" s="932">
        <f t="array" aca="1" ref="F5112" ca="1">IF(G5112&lt;&gt;"",INDIRECT("'"&amp;G5112&amp;"'!"&amp;H5112),"")</f>
        <v>0</v>
      </c>
      <c r="G5112" s="560" t="s">
        <v>5635</v>
      </c>
      <c r="H5112" s="893" t="s">
        <v>5809</v>
      </c>
      <c r="I5112" s="920"/>
      <c r="J5112" s="920"/>
      <c r="K5112" s="920"/>
      <c r="L5112" s="920"/>
      <c r="M5112" s="920"/>
      <c r="N5112" s="920"/>
      <c r="S5112" s="919"/>
    </row>
    <row r="5113" spans="1:19" ht="12.75" customHeight="1" x14ac:dyDescent="0.15">
      <c r="A5113" s="935">
        <v>5108</v>
      </c>
      <c r="B5113" s="919"/>
      <c r="C5113" s="920"/>
      <c r="D5113" s="931"/>
      <c r="E5113" s="893" t="b">
        <f t="shared" ca="1" si="209"/>
        <v>1</v>
      </c>
      <c r="F5113" s="893" t="str">
        <f t="array" aca="1" ref="F5113" ca="1">IF(G5113&lt;&gt;"",INDIRECT("'"&amp;G5113&amp;"'!"&amp;H5113),"")</f>
        <v/>
      </c>
      <c r="G5113" s="560"/>
      <c r="H5113" s="893"/>
      <c r="I5113" s="931"/>
      <c r="J5113" s="931"/>
      <c r="K5113" s="931"/>
      <c r="L5113" s="920"/>
      <c r="M5113" s="920"/>
      <c r="N5113" s="920"/>
      <c r="S5113" s="919"/>
    </row>
    <row r="5114" spans="1:19" ht="12.75" customHeight="1" x14ac:dyDescent="0.15">
      <c r="A5114" s="935">
        <v>5109</v>
      </c>
      <c r="B5114" s="919"/>
      <c r="C5114" s="920"/>
      <c r="D5114" s="931"/>
      <c r="E5114" s="893" t="b">
        <f t="shared" ca="1" si="209"/>
        <v>1</v>
      </c>
      <c r="F5114" s="893" t="str">
        <f t="array" aca="1" ref="F5114" ca="1">IF(G5114&lt;&gt;"",INDIRECT("'"&amp;G5114&amp;"'!"&amp;H5114),"")</f>
        <v/>
      </c>
      <c r="G5114" s="560"/>
      <c r="H5114" s="893"/>
      <c r="I5114" s="931"/>
      <c r="J5114" s="931"/>
      <c r="K5114" s="931"/>
      <c r="L5114" s="920"/>
      <c r="M5114" s="920"/>
      <c r="N5114" s="920"/>
      <c r="S5114" s="919"/>
    </row>
    <row r="5115" spans="1:19" ht="12.75" customHeight="1" x14ac:dyDescent="0.15">
      <c r="A5115" s="914">
        <v>5110</v>
      </c>
      <c r="B5115" s="929">
        <f>'EstRev 6-11'!C151</f>
        <v>0</v>
      </c>
      <c r="C5115" s="930">
        <f>A5115-B5115</f>
        <v>5110</v>
      </c>
      <c r="D5115" s="920"/>
      <c r="E5115" s="893" t="b">
        <f t="shared" ca="1" si="209"/>
        <v>1</v>
      </c>
      <c r="F5115" s="932">
        <f t="array" aca="1" ref="F5115" ca="1">IF(G5115&lt;&gt;"",INDIRECT("'"&amp;G5115&amp;"'!"&amp;H5115),"")</f>
        <v>0</v>
      </c>
      <c r="G5115" s="560" t="s">
        <v>5635</v>
      </c>
      <c r="H5115" s="893" t="s">
        <v>5810</v>
      </c>
      <c r="I5115" s="920"/>
      <c r="J5115" s="920"/>
      <c r="K5115" s="920"/>
      <c r="L5115" s="920"/>
      <c r="M5115" s="920"/>
      <c r="N5115" s="920"/>
      <c r="S5115" s="919"/>
    </row>
    <row r="5116" spans="1:19" ht="12.75" customHeight="1" x14ac:dyDescent="0.15">
      <c r="A5116" s="935">
        <v>5111</v>
      </c>
      <c r="B5116" s="919"/>
      <c r="C5116" s="920"/>
      <c r="D5116" s="931"/>
      <c r="E5116" s="893" t="b">
        <f t="shared" ca="1" si="209"/>
        <v>1</v>
      </c>
      <c r="F5116" s="893" t="str">
        <f t="array" aca="1" ref="F5116" ca="1">IF(G5116&lt;&gt;"",INDIRECT("'"&amp;G5116&amp;"'!"&amp;H5116),"")</f>
        <v/>
      </c>
      <c r="G5116" s="560"/>
      <c r="H5116" s="893"/>
      <c r="I5116" s="931"/>
      <c r="J5116" s="931"/>
      <c r="K5116" s="931"/>
      <c r="L5116" s="920"/>
      <c r="M5116" s="920"/>
      <c r="N5116" s="920"/>
      <c r="S5116" s="919"/>
    </row>
    <row r="5117" spans="1:19" ht="12.75" customHeight="1" x14ac:dyDescent="0.15">
      <c r="A5117" s="935">
        <v>5112</v>
      </c>
      <c r="B5117" s="919"/>
      <c r="C5117" s="920"/>
      <c r="D5117" s="931"/>
      <c r="E5117" s="893" t="b">
        <f t="shared" ca="1" si="209"/>
        <v>1</v>
      </c>
      <c r="F5117" s="893" t="str">
        <f t="array" aca="1" ref="F5117" ca="1">IF(G5117&lt;&gt;"",INDIRECT("'"&amp;G5117&amp;"'!"&amp;H5117),"")</f>
        <v/>
      </c>
      <c r="G5117" s="560"/>
      <c r="H5117" s="893"/>
      <c r="I5117" s="931"/>
      <c r="J5117" s="931"/>
      <c r="K5117" s="931"/>
      <c r="L5117" s="920"/>
      <c r="M5117" s="920"/>
      <c r="N5117" s="920"/>
      <c r="S5117" s="919"/>
    </row>
    <row r="5118" spans="1:19" ht="12.75" customHeight="1" x14ac:dyDescent="0.15">
      <c r="A5118" s="935">
        <v>5113</v>
      </c>
      <c r="B5118" s="919"/>
      <c r="C5118" s="920"/>
      <c r="D5118" s="931"/>
      <c r="E5118" s="893" t="b">
        <f t="shared" ca="1" si="209"/>
        <v>1</v>
      </c>
      <c r="F5118" s="893" t="str">
        <f t="array" aca="1" ref="F5118" ca="1">IF(G5118&lt;&gt;"",INDIRECT("'"&amp;G5118&amp;"'!"&amp;H5118),"")</f>
        <v/>
      </c>
      <c r="G5118" s="560"/>
      <c r="H5118" s="893"/>
      <c r="I5118" s="931"/>
      <c r="J5118" s="931"/>
      <c r="K5118" s="931"/>
      <c r="L5118" s="920"/>
      <c r="M5118" s="920"/>
      <c r="N5118" s="920"/>
      <c r="S5118" s="919"/>
    </row>
    <row r="5119" spans="1:19" ht="12.75" customHeight="1" x14ac:dyDescent="0.15">
      <c r="A5119" s="914">
        <v>5114</v>
      </c>
      <c r="B5119" s="929">
        <f>'EstRev 6-11'!C154</f>
        <v>0</v>
      </c>
      <c r="C5119" s="930">
        <f>A5119-B5119</f>
        <v>5114</v>
      </c>
      <c r="D5119" s="920"/>
      <c r="E5119" s="893" t="b">
        <f t="shared" ca="1" si="209"/>
        <v>1</v>
      </c>
      <c r="F5119" s="932">
        <f t="array" aca="1" ref="F5119" ca="1">IF(G5119&lt;&gt;"",INDIRECT("'"&amp;G5119&amp;"'!"&amp;H5119),"")</f>
        <v>0</v>
      </c>
      <c r="G5119" s="560" t="s">
        <v>5635</v>
      </c>
      <c r="H5119" s="893" t="s">
        <v>5811</v>
      </c>
      <c r="I5119" s="920"/>
      <c r="J5119" s="920"/>
      <c r="K5119" s="920"/>
      <c r="L5119" s="920"/>
      <c r="M5119" s="920"/>
      <c r="N5119" s="920"/>
      <c r="S5119" s="919"/>
    </row>
    <row r="5120" spans="1:19" ht="12.75" customHeight="1" x14ac:dyDescent="0.15">
      <c r="A5120" s="935">
        <v>5115</v>
      </c>
      <c r="B5120" s="919"/>
      <c r="C5120" s="920"/>
      <c r="D5120" s="931"/>
      <c r="E5120" s="893" t="b">
        <f t="shared" ca="1" si="209"/>
        <v>1</v>
      </c>
      <c r="F5120" s="893" t="str">
        <f t="array" aca="1" ref="F5120" ca="1">IF(G5120&lt;&gt;"",INDIRECT("'"&amp;G5120&amp;"'!"&amp;H5120),"")</f>
        <v/>
      </c>
      <c r="G5120" s="560"/>
      <c r="H5120" s="893"/>
      <c r="I5120" s="931"/>
      <c r="J5120" s="931"/>
      <c r="K5120" s="931"/>
      <c r="L5120" s="920"/>
      <c r="M5120" s="920"/>
      <c r="N5120" s="920"/>
      <c r="S5120" s="919"/>
    </row>
    <row r="5121" spans="1:19" ht="12.75" customHeight="1" x14ac:dyDescent="0.15">
      <c r="A5121" s="914">
        <v>5116</v>
      </c>
      <c r="B5121" s="929">
        <f>'EstRev 6-11'!C155</f>
        <v>0</v>
      </c>
      <c r="C5121" s="930">
        <f t="shared" ref="C5121:C5122" si="212">A5121-B5121</f>
        <v>5116</v>
      </c>
      <c r="D5121" s="920"/>
      <c r="E5121" s="893" t="b">
        <f t="shared" ca="1" si="209"/>
        <v>1</v>
      </c>
      <c r="F5121" s="932">
        <f t="array" aca="1" ref="F5121" ca="1">IF(G5121&lt;&gt;"",INDIRECT("'"&amp;G5121&amp;"'!"&amp;H5121),"")</f>
        <v>0</v>
      </c>
      <c r="G5121" s="560" t="s">
        <v>5635</v>
      </c>
      <c r="H5121" s="893" t="s">
        <v>5095</v>
      </c>
      <c r="I5121" s="920"/>
      <c r="J5121" s="920"/>
      <c r="K5121" s="920"/>
      <c r="L5121" s="920"/>
      <c r="M5121" s="920"/>
      <c r="N5121" s="920"/>
      <c r="S5121" s="919"/>
    </row>
    <row r="5122" spans="1:19" ht="12.75" customHeight="1" x14ac:dyDescent="0.15">
      <c r="A5122" s="914">
        <v>5117</v>
      </c>
      <c r="B5122" s="929">
        <f>'EstRev 6-11'!C157</f>
        <v>0</v>
      </c>
      <c r="C5122" s="930">
        <f t="shared" si="212"/>
        <v>5117</v>
      </c>
      <c r="D5122" s="920"/>
      <c r="E5122" s="893" t="b">
        <f t="shared" ca="1" si="209"/>
        <v>1</v>
      </c>
      <c r="F5122" s="932">
        <f t="array" aca="1" ref="F5122" ca="1">IF(G5122&lt;&gt;"",INDIRECT("'"&amp;G5122&amp;"'!"&amp;H5122),"")</f>
        <v>0</v>
      </c>
      <c r="G5122" s="560" t="s">
        <v>5635</v>
      </c>
      <c r="H5122" s="893" t="s">
        <v>5812</v>
      </c>
      <c r="I5122" s="920"/>
      <c r="J5122" s="920"/>
      <c r="K5122" s="920"/>
      <c r="L5122" s="920"/>
      <c r="M5122" s="920"/>
      <c r="N5122" s="920"/>
      <c r="S5122" s="919"/>
    </row>
    <row r="5123" spans="1:19" ht="12.75" customHeight="1" x14ac:dyDescent="0.15">
      <c r="A5123" s="935">
        <v>5118</v>
      </c>
      <c r="B5123" s="919"/>
      <c r="C5123" s="920"/>
      <c r="D5123" s="931"/>
      <c r="E5123" s="893" t="b">
        <f t="shared" ca="1" si="209"/>
        <v>1</v>
      </c>
      <c r="F5123" s="893" t="str">
        <f t="array" aca="1" ref="F5123" ca="1">IF(G5123&lt;&gt;"",INDIRECT("'"&amp;G5123&amp;"'!"&amp;H5123),"")</f>
        <v/>
      </c>
      <c r="G5123" s="560"/>
      <c r="H5123" s="893"/>
      <c r="I5123" s="931"/>
      <c r="J5123" s="931"/>
      <c r="K5123" s="931"/>
      <c r="L5123" s="920"/>
      <c r="M5123" s="920"/>
      <c r="N5123" s="920"/>
      <c r="S5123" s="919"/>
    </row>
    <row r="5124" spans="1:19" ht="12.75" customHeight="1" x14ac:dyDescent="0.15">
      <c r="A5124" s="935">
        <v>5119</v>
      </c>
      <c r="B5124" s="919"/>
      <c r="C5124" s="920"/>
      <c r="D5124" s="931"/>
      <c r="E5124" s="893" t="b">
        <f t="shared" ca="1" si="209"/>
        <v>1</v>
      </c>
      <c r="F5124" s="893" t="str">
        <f t="array" aca="1" ref="F5124" ca="1">IF(G5124&lt;&gt;"",INDIRECT("'"&amp;G5124&amp;"'!"&amp;H5124),"")</f>
        <v/>
      </c>
      <c r="G5124" s="560"/>
      <c r="H5124" s="893"/>
      <c r="I5124" s="931"/>
      <c r="J5124" s="931"/>
      <c r="K5124" s="931"/>
      <c r="L5124" s="920"/>
      <c r="M5124" s="920"/>
      <c r="N5124" s="920"/>
      <c r="S5124" s="919"/>
    </row>
    <row r="5125" spans="1:19" ht="12.75" customHeight="1" x14ac:dyDescent="0.15">
      <c r="A5125" s="914">
        <v>5120</v>
      </c>
      <c r="B5125" s="929">
        <f>'EstRev 6-11'!C158</f>
        <v>0</v>
      </c>
      <c r="C5125" s="930">
        <f>A5125-B5125</f>
        <v>5120</v>
      </c>
      <c r="D5125" s="920"/>
      <c r="E5125" s="893" t="b">
        <f t="shared" ca="1" si="209"/>
        <v>1</v>
      </c>
      <c r="F5125" s="932">
        <f t="array" aca="1" ref="F5125" ca="1">IF(G5125&lt;&gt;"",INDIRECT("'"&amp;G5125&amp;"'!"&amp;H5125),"")</f>
        <v>0</v>
      </c>
      <c r="G5125" s="560" t="s">
        <v>5635</v>
      </c>
      <c r="H5125" s="893" t="s">
        <v>5813</v>
      </c>
      <c r="I5125" s="920"/>
      <c r="J5125" s="920"/>
      <c r="K5125" s="920"/>
      <c r="L5125" s="920"/>
      <c r="M5125" s="920"/>
      <c r="N5125" s="920"/>
      <c r="S5125" s="919"/>
    </row>
    <row r="5126" spans="1:19" ht="12.75" customHeight="1" x14ac:dyDescent="0.15">
      <c r="A5126" s="935">
        <v>5121</v>
      </c>
      <c r="B5126" s="919"/>
      <c r="C5126" s="920"/>
      <c r="D5126" s="931"/>
      <c r="E5126" s="893" t="b">
        <f t="shared" ca="1" si="209"/>
        <v>1</v>
      </c>
      <c r="F5126" s="893" t="str">
        <f t="array" aca="1" ref="F5126" ca="1">IF(G5126&lt;&gt;"",INDIRECT("'"&amp;G5126&amp;"'!"&amp;H5126),"")</f>
        <v/>
      </c>
      <c r="G5126" s="560"/>
      <c r="H5126" s="893"/>
      <c r="I5126" s="931"/>
      <c r="J5126" s="931"/>
      <c r="K5126" s="931"/>
      <c r="L5126" s="920"/>
      <c r="M5126" s="920"/>
      <c r="N5126" s="920"/>
      <c r="S5126" s="919"/>
    </row>
    <row r="5127" spans="1:19" ht="12.75" customHeight="1" x14ac:dyDescent="0.15">
      <c r="A5127" s="935">
        <v>5122</v>
      </c>
      <c r="B5127" s="919"/>
      <c r="C5127" s="920"/>
      <c r="D5127" s="931"/>
      <c r="E5127" s="893" t="b">
        <f t="shared" ca="1" si="209"/>
        <v>1</v>
      </c>
      <c r="F5127" s="893" t="str">
        <f t="array" aca="1" ref="F5127" ca="1">IF(G5127&lt;&gt;"",INDIRECT("'"&amp;G5127&amp;"'!"&amp;H5127),"")</f>
        <v/>
      </c>
      <c r="G5127" s="560"/>
      <c r="H5127" s="893"/>
      <c r="I5127" s="931"/>
      <c r="J5127" s="931"/>
      <c r="K5127" s="931"/>
      <c r="L5127" s="920"/>
      <c r="M5127" s="920"/>
      <c r="N5127" s="920"/>
      <c r="S5127" s="919"/>
    </row>
    <row r="5128" spans="1:19" ht="12.75" customHeight="1" x14ac:dyDescent="0.15">
      <c r="A5128" s="935">
        <v>5123</v>
      </c>
      <c r="B5128" s="919"/>
      <c r="C5128" s="920"/>
      <c r="D5128" s="931"/>
      <c r="E5128" s="893" t="b">
        <f t="shared" ca="1" si="209"/>
        <v>1</v>
      </c>
      <c r="F5128" s="893" t="str">
        <f t="array" aca="1" ref="F5128" ca="1">IF(G5128&lt;&gt;"",INDIRECT("'"&amp;G5128&amp;"'!"&amp;H5128),"")</f>
        <v/>
      </c>
      <c r="G5128" s="560"/>
      <c r="H5128" s="893"/>
      <c r="I5128" s="931"/>
      <c r="J5128" s="931"/>
      <c r="K5128" s="931"/>
      <c r="L5128" s="920"/>
      <c r="M5128" s="920"/>
      <c r="N5128" s="920"/>
      <c r="S5128" s="919"/>
    </row>
    <row r="5129" spans="1:19" ht="12.75" customHeight="1" x14ac:dyDescent="0.15">
      <c r="A5129" s="935">
        <v>5124</v>
      </c>
      <c r="B5129" s="919"/>
      <c r="C5129" s="920"/>
      <c r="D5129" s="931"/>
      <c r="E5129" s="893" t="b">
        <f t="shared" ca="1" si="209"/>
        <v>1</v>
      </c>
      <c r="F5129" s="893" t="str">
        <f t="array" aca="1" ref="F5129" ca="1">IF(G5129&lt;&gt;"",INDIRECT("'"&amp;G5129&amp;"'!"&amp;H5129),"")</f>
        <v/>
      </c>
      <c r="G5129" s="560"/>
      <c r="H5129" s="893"/>
      <c r="I5129" s="931"/>
      <c r="J5129" s="931"/>
      <c r="K5129" s="931"/>
      <c r="L5129" s="920"/>
      <c r="M5129" s="920"/>
      <c r="N5129" s="920"/>
      <c r="S5129" s="919"/>
    </row>
    <row r="5130" spans="1:19" ht="12.75" customHeight="1" x14ac:dyDescent="0.15">
      <c r="A5130" s="935">
        <v>5125</v>
      </c>
      <c r="B5130" s="919"/>
      <c r="C5130" s="920"/>
      <c r="D5130" s="931"/>
      <c r="E5130" s="893" t="b">
        <f t="shared" ca="1" si="209"/>
        <v>1</v>
      </c>
      <c r="F5130" s="893" t="str">
        <f t="array" aca="1" ref="F5130" ca="1">IF(G5130&lt;&gt;"",INDIRECT("'"&amp;G5130&amp;"'!"&amp;H5130),"")</f>
        <v/>
      </c>
      <c r="G5130" s="560"/>
      <c r="H5130" s="893"/>
      <c r="I5130" s="931"/>
      <c r="J5130" s="931"/>
      <c r="K5130" s="931"/>
      <c r="L5130" s="920"/>
      <c r="M5130" s="920"/>
      <c r="N5130" s="920"/>
      <c r="S5130" s="919"/>
    </row>
    <row r="5131" spans="1:19" ht="12.75" customHeight="1" x14ac:dyDescent="0.15">
      <c r="A5131" s="914">
        <v>5126</v>
      </c>
      <c r="B5131" s="929">
        <f>'EstRev 6-11'!C159</f>
        <v>0</v>
      </c>
      <c r="C5131" s="930">
        <f>A5131-B5131</f>
        <v>5126</v>
      </c>
      <c r="D5131" s="920"/>
      <c r="E5131" s="893" t="b">
        <f t="shared" ca="1" si="209"/>
        <v>1</v>
      </c>
      <c r="F5131" s="932">
        <f t="array" aca="1" ref="F5131" ca="1">IF(G5131&lt;&gt;"",INDIRECT("'"&amp;G5131&amp;"'!"&amp;H5131),"")</f>
        <v>0</v>
      </c>
      <c r="G5131" s="560" t="s">
        <v>5635</v>
      </c>
      <c r="H5131" s="893" t="s">
        <v>5814</v>
      </c>
      <c r="I5131" s="920"/>
      <c r="J5131" s="920"/>
      <c r="K5131" s="920"/>
      <c r="L5131" s="920"/>
      <c r="M5131" s="920"/>
      <c r="N5131" s="920"/>
      <c r="S5131" s="919"/>
    </row>
    <row r="5132" spans="1:19" ht="12.75" customHeight="1" x14ac:dyDescent="0.15">
      <c r="A5132" s="935">
        <v>5127</v>
      </c>
      <c r="B5132" s="919"/>
      <c r="C5132" s="920"/>
      <c r="D5132" s="931"/>
      <c r="E5132" s="893" t="b">
        <f t="shared" ca="1" si="209"/>
        <v>1</v>
      </c>
      <c r="F5132" s="893" t="str">
        <f t="array" aca="1" ref="F5132" ca="1">IF(G5132&lt;&gt;"",INDIRECT("'"&amp;G5132&amp;"'!"&amp;H5132),"")</f>
        <v/>
      </c>
      <c r="G5132" s="560"/>
      <c r="H5132" s="893"/>
      <c r="I5132" s="931"/>
      <c r="J5132" s="931"/>
      <c r="K5132" s="931"/>
      <c r="L5132" s="920"/>
      <c r="M5132" s="920"/>
      <c r="N5132" s="920"/>
      <c r="S5132" s="919"/>
    </row>
    <row r="5133" spans="1:19" ht="12.75" customHeight="1" x14ac:dyDescent="0.15">
      <c r="A5133" s="935">
        <v>5128</v>
      </c>
      <c r="B5133" s="919"/>
      <c r="C5133" s="920"/>
      <c r="D5133" s="931"/>
      <c r="E5133" s="893" t="b">
        <f t="shared" ca="1" si="209"/>
        <v>1</v>
      </c>
      <c r="F5133" s="893" t="str">
        <f t="array" aca="1" ref="F5133" ca="1">IF(G5133&lt;&gt;"",INDIRECT("'"&amp;G5133&amp;"'!"&amp;H5133),"")</f>
        <v/>
      </c>
      <c r="G5133" s="560"/>
      <c r="H5133" s="893"/>
      <c r="I5133" s="931"/>
      <c r="J5133" s="931"/>
      <c r="K5133" s="931"/>
      <c r="L5133" s="920"/>
      <c r="M5133" s="920"/>
      <c r="N5133" s="920"/>
      <c r="S5133" s="919"/>
    </row>
    <row r="5134" spans="1:19" ht="12.75" customHeight="1" x14ac:dyDescent="0.15">
      <c r="A5134" s="935">
        <v>5129</v>
      </c>
      <c r="B5134" s="919"/>
      <c r="C5134" s="920"/>
      <c r="D5134" s="931"/>
      <c r="E5134" s="893" t="b">
        <f t="shared" ca="1" si="209"/>
        <v>1</v>
      </c>
      <c r="F5134" s="893" t="str">
        <f t="array" aca="1" ref="F5134" ca="1">IF(G5134&lt;&gt;"",INDIRECT("'"&amp;G5134&amp;"'!"&amp;H5134),"")</f>
        <v/>
      </c>
      <c r="G5134" s="560"/>
      <c r="H5134" s="893"/>
      <c r="I5134" s="931"/>
      <c r="J5134" s="931"/>
      <c r="K5134" s="931"/>
      <c r="L5134" s="920"/>
      <c r="M5134" s="920"/>
      <c r="N5134" s="920"/>
      <c r="S5134" s="919"/>
    </row>
    <row r="5135" spans="1:19" ht="12.75" customHeight="1" x14ac:dyDescent="0.15">
      <c r="A5135" s="935">
        <v>5130</v>
      </c>
      <c r="B5135" s="919"/>
      <c r="C5135" s="920"/>
      <c r="D5135" s="931"/>
      <c r="E5135" s="893" t="b">
        <f t="shared" ca="1" si="209"/>
        <v>1</v>
      </c>
      <c r="F5135" s="893" t="str">
        <f t="array" aca="1" ref="F5135" ca="1">IF(G5135&lt;&gt;"",INDIRECT("'"&amp;G5135&amp;"'!"&amp;H5135),"")</f>
        <v/>
      </c>
      <c r="G5135" s="560"/>
      <c r="H5135" s="893"/>
      <c r="I5135" s="931"/>
      <c r="J5135" s="931"/>
      <c r="K5135" s="931"/>
      <c r="L5135" s="920"/>
      <c r="M5135" s="920"/>
      <c r="N5135" s="920"/>
      <c r="S5135" s="919"/>
    </row>
    <row r="5136" spans="1:19" ht="12.75" customHeight="1" x14ac:dyDescent="0.15">
      <c r="A5136" s="935">
        <v>5131</v>
      </c>
      <c r="B5136" s="919"/>
      <c r="C5136" s="920"/>
      <c r="D5136" s="931"/>
      <c r="E5136" s="893" t="b">
        <f t="shared" ca="1" si="209"/>
        <v>1</v>
      </c>
      <c r="F5136" s="893" t="str">
        <f t="array" aca="1" ref="F5136" ca="1">IF(G5136&lt;&gt;"",INDIRECT("'"&amp;G5136&amp;"'!"&amp;H5136),"")</f>
        <v/>
      </c>
      <c r="G5136" s="560"/>
      <c r="H5136" s="893"/>
      <c r="I5136" s="931"/>
      <c r="J5136" s="931"/>
      <c r="K5136" s="931"/>
      <c r="L5136" s="920"/>
      <c r="M5136" s="920"/>
      <c r="N5136" s="920"/>
      <c r="S5136" s="919"/>
    </row>
    <row r="5137" spans="1:19" ht="12.75" customHeight="1" x14ac:dyDescent="0.15">
      <c r="A5137" s="935">
        <v>5132</v>
      </c>
      <c r="B5137" s="919"/>
      <c r="C5137" s="920"/>
      <c r="D5137" s="931"/>
      <c r="E5137" s="893" t="b">
        <f t="shared" ca="1" si="209"/>
        <v>1</v>
      </c>
      <c r="F5137" s="893" t="str">
        <f t="array" aca="1" ref="F5137" ca="1">IF(G5137&lt;&gt;"",INDIRECT("'"&amp;G5137&amp;"'!"&amp;H5137),"")</f>
        <v/>
      </c>
      <c r="G5137" s="560"/>
      <c r="H5137" s="893"/>
      <c r="I5137" s="931"/>
      <c r="J5137" s="931"/>
      <c r="K5137" s="931"/>
      <c r="L5137" s="920"/>
      <c r="M5137" s="920"/>
      <c r="N5137" s="920"/>
      <c r="S5137" s="919"/>
    </row>
    <row r="5138" spans="1:19" ht="12.75" customHeight="1" x14ac:dyDescent="0.15">
      <c r="A5138" s="914">
        <v>5133</v>
      </c>
      <c r="B5138" s="929">
        <f>'EstRev 6-11'!C160</f>
        <v>0</v>
      </c>
      <c r="C5138" s="930">
        <f>A5138-B5138</f>
        <v>5133</v>
      </c>
      <c r="D5138" s="920"/>
      <c r="E5138" s="893" t="b">
        <f t="shared" ca="1" si="209"/>
        <v>1</v>
      </c>
      <c r="F5138" s="932">
        <f t="array" aca="1" ref="F5138" ca="1">IF(G5138&lt;&gt;"",INDIRECT("'"&amp;G5138&amp;"'!"&amp;H5138),"")</f>
        <v>0</v>
      </c>
      <c r="G5138" s="560" t="s">
        <v>5635</v>
      </c>
      <c r="H5138" s="893" t="s">
        <v>5815</v>
      </c>
      <c r="I5138" s="920"/>
      <c r="J5138" s="920"/>
      <c r="K5138" s="920"/>
      <c r="L5138" s="920"/>
      <c r="M5138" s="920"/>
      <c r="N5138" s="920"/>
      <c r="S5138" s="919"/>
    </row>
    <row r="5139" spans="1:19" ht="12.75" customHeight="1" x14ac:dyDescent="0.15">
      <c r="A5139" s="935">
        <v>5134</v>
      </c>
      <c r="B5139" s="919"/>
      <c r="C5139" s="920"/>
      <c r="D5139" s="931"/>
      <c r="E5139" s="893" t="b">
        <f t="shared" ca="1" si="209"/>
        <v>1</v>
      </c>
      <c r="F5139" s="893" t="str">
        <f t="array" aca="1" ref="F5139" ca="1">IF(G5139&lt;&gt;"",INDIRECT("'"&amp;G5139&amp;"'!"&amp;H5139),"")</f>
        <v/>
      </c>
      <c r="G5139" s="560"/>
      <c r="H5139" s="893"/>
      <c r="I5139" s="931"/>
      <c r="J5139" s="931"/>
      <c r="K5139" s="931"/>
      <c r="L5139" s="920"/>
      <c r="M5139" s="920"/>
      <c r="N5139" s="920"/>
      <c r="S5139" s="919"/>
    </row>
    <row r="5140" spans="1:19" ht="12.75" customHeight="1" x14ac:dyDescent="0.15">
      <c r="A5140" s="914">
        <v>5135</v>
      </c>
      <c r="B5140" s="929">
        <f>'EstRev 6-11'!C161</f>
        <v>0</v>
      </c>
      <c r="C5140" s="930">
        <f>A5140-B5140</f>
        <v>5135</v>
      </c>
      <c r="D5140" s="920"/>
      <c r="E5140" s="893" t="b">
        <f t="shared" ca="1" si="209"/>
        <v>1</v>
      </c>
      <c r="F5140" s="932">
        <f t="array" aca="1" ref="F5140" ca="1">IF(G5140&lt;&gt;"",INDIRECT("'"&amp;G5140&amp;"'!"&amp;H5140),"")</f>
        <v>0</v>
      </c>
      <c r="G5140" s="560" t="s">
        <v>5635</v>
      </c>
      <c r="H5140" s="893" t="s">
        <v>5816</v>
      </c>
      <c r="I5140" s="920"/>
      <c r="J5140" s="920"/>
      <c r="K5140" s="920"/>
      <c r="L5140" s="920"/>
      <c r="M5140" s="920"/>
      <c r="N5140" s="920"/>
      <c r="S5140" s="919"/>
    </row>
    <row r="5141" spans="1:19" ht="12.75" customHeight="1" x14ac:dyDescent="0.15">
      <c r="A5141" s="935">
        <v>5136</v>
      </c>
      <c r="B5141" s="919"/>
      <c r="C5141" s="920"/>
      <c r="D5141" s="931"/>
      <c r="E5141" s="893" t="b">
        <f t="shared" ca="1" si="209"/>
        <v>1</v>
      </c>
      <c r="F5141" s="893" t="str">
        <f t="array" aca="1" ref="F5141" ca="1">IF(G5141&lt;&gt;"",INDIRECT("'"&amp;G5141&amp;"'!"&amp;H5141),"")</f>
        <v/>
      </c>
      <c r="G5141" s="560"/>
      <c r="H5141" s="893"/>
      <c r="I5141" s="931"/>
      <c r="J5141" s="931"/>
      <c r="K5141" s="931"/>
      <c r="L5141" s="920"/>
      <c r="M5141" s="920"/>
      <c r="N5141" s="920"/>
      <c r="S5141" s="919"/>
    </row>
    <row r="5142" spans="1:19" ht="12.75" customHeight="1" x14ac:dyDescent="0.15">
      <c r="A5142" s="935">
        <v>5137</v>
      </c>
      <c r="B5142" s="919"/>
      <c r="C5142" s="920"/>
      <c r="D5142" s="931"/>
      <c r="E5142" s="893" t="b">
        <f t="shared" ca="1" si="209"/>
        <v>1</v>
      </c>
      <c r="F5142" s="893" t="str">
        <f t="array" aca="1" ref="F5142" ca="1">IF(G5142&lt;&gt;"",INDIRECT("'"&amp;G5142&amp;"'!"&amp;H5142),"")</f>
        <v/>
      </c>
      <c r="G5142" s="560"/>
      <c r="H5142" s="893"/>
      <c r="I5142" s="931"/>
      <c r="J5142" s="931"/>
      <c r="K5142" s="931"/>
      <c r="L5142" s="920"/>
      <c r="M5142" s="920"/>
      <c r="N5142" s="920"/>
      <c r="S5142" s="919"/>
    </row>
    <row r="5143" spans="1:19" ht="12.75" customHeight="1" x14ac:dyDescent="0.15">
      <c r="A5143" s="935">
        <v>5138</v>
      </c>
      <c r="B5143" s="919"/>
      <c r="C5143" s="920"/>
      <c r="D5143" s="920" t="s">
        <v>5699</v>
      </c>
      <c r="E5143" s="893" t="b">
        <f t="shared" ca="1" si="209"/>
        <v>1</v>
      </c>
      <c r="F5143" s="893" t="str">
        <f t="array" aca="1" ref="F5143" ca="1">IF(G5143&lt;&gt;"",INDIRECT("'"&amp;G5143&amp;"'!"&amp;H5143),"")</f>
        <v/>
      </c>
      <c r="G5143" s="560"/>
      <c r="H5143" s="893"/>
      <c r="I5143" s="920"/>
      <c r="J5143" s="920"/>
      <c r="K5143" s="920"/>
      <c r="L5143" s="920"/>
      <c r="M5143" s="920"/>
      <c r="N5143" s="920"/>
      <c r="S5143" s="919"/>
    </row>
    <row r="5144" spans="1:19" ht="12.75" customHeight="1" x14ac:dyDescent="0.15">
      <c r="A5144" s="935">
        <v>5139</v>
      </c>
      <c r="B5144" s="919"/>
      <c r="C5144" s="920"/>
      <c r="D5144" s="920" t="s">
        <v>5699</v>
      </c>
      <c r="E5144" s="893" t="b">
        <f t="shared" ca="1" si="209"/>
        <v>1</v>
      </c>
      <c r="F5144" s="893" t="str">
        <f t="array" aca="1" ref="F5144" ca="1">IF(G5144&lt;&gt;"",INDIRECT("'"&amp;G5144&amp;"'!"&amp;H5144),"")</f>
        <v/>
      </c>
      <c r="G5144" s="560"/>
      <c r="H5144" s="893"/>
      <c r="I5144" s="920"/>
      <c r="J5144" s="920"/>
      <c r="K5144" s="920"/>
      <c r="L5144" s="920"/>
      <c r="M5144" s="920"/>
      <c r="N5144" s="920"/>
      <c r="S5144" s="919"/>
    </row>
    <row r="5145" spans="1:19" ht="12.75" customHeight="1" x14ac:dyDescent="0.15">
      <c r="A5145" s="935">
        <v>5140</v>
      </c>
      <c r="B5145" s="919"/>
      <c r="C5145" s="920"/>
      <c r="D5145" s="931"/>
      <c r="E5145" s="893" t="b">
        <f t="shared" ca="1" si="209"/>
        <v>1</v>
      </c>
      <c r="F5145" s="893" t="str">
        <f t="array" aca="1" ref="F5145" ca="1">IF(G5145&lt;&gt;"",INDIRECT("'"&amp;G5145&amp;"'!"&amp;H5145),"")</f>
        <v/>
      </c>
      <c r="G5145" s="560"/>
      <c r="H5145" s="893"/>
      <c r="I5145" s="931"/>
      <c r="J5145" s="931"/>
      <c r="K5145" s="931"/>
      <c r="L5145" s="920"/>
      <c r="M5145" s="920"/>
      <c r="N5145" s="920"/>
      <c r="S5145" s="919"/>
    </row>
    <row r="5146" spans="1:19" ht="12.75" customHeight="1" x14ac:dyDescent="0.15">
      <c r="A5146" s="935">
        <v>5141</v>
      </c>
      <c r="B5146" s="919"/>
      <c r="C5146" s="920"/>
      <c r="D5146" s="931"/>
      <c r="E5146" s="893" t="b">
        <f t="shared" ca="1" si="209"/>
        <v>1</v>
      </c>
      <c r="F5146" s="893" t="str">
        <f t="array" aca="1" ref="F5146" ca="1">IF(G5146&lt;&gt;"",INDIRECT("'"&amp;G5146&amp;"'!"&amp;H5146),"")</f>
        <v/>
      </c>
      <c r="G5146" s="560"/>
      <c r="H5146" s="893"/>
      <c r="I5146" s="931"/>
      <c r="J5146" s="931"/>
      <c r="K5146" s="931"/>
      <c r="L5146" s="920"/>
      <c r="M5146" s="920"/>
      <c r="N5146" s="920"/>
      <c r="S5146" s="919"/>
    </row>
    <row r="5147" spans="1:19" ht="12.75" customHeight="1" x14ac:dyDescent="0.15">
      <c r="A5147" s="935">
        <v>5142</v>
      </c>
      <c r="B5147" s="919"/>
      <c r="C5147" s="920"/>
      <c r="D5147" s="931"/>
      <c r="E5147" s="893" t="b">
        <f t="shared" ca="1" si="209"/>
        <v>1</v>
      </c>
      <c r="F5147" s="893" t="str">
        <f t="array" aca="1" ref="F5147" ca="1">IF(G5147&lt;&gt;"",INDIRECT("'"&amp;G5147&amp;"'!"&amp;H5147),"")</f>
        <v/>
      </c>
      <c r="G5147" s="560"/>
      <c r="H5147" s="893"/>
      <c r="I5147" s="931"/>
      <c r="J5147" s="931"/>
      <c r="K5147" s="931"/>
      <c r="L5147" s="920"/>
      <c r="M5147" s="920"/>
      <c r="N5147" s="920"/>
      <c r="S5147" s="919"/>
    </row>
    <row r="5148" spans="1:19" ht="12.75" customHeight="1" x14ac:dyDescent="0.15">
      <c r="A5148" s="935">
        <v>5143</v>
      </c>
      <c r="B5148" s="919"/>
      <c r="C5148" s="920"/>
      <c r="D5148" s="931"/>
      <c r="E5148" s="893" t="b">
        <f t="shared" ca="1" si="209"/>
        <v>1</v>
      </c>
      <c r="F5148" s="893" t="str">
        <f t="array" aca="1" ref="F5148" ca="1">IF(G5148&lt;&gt;"",INDIRECT("'"&amp;G5148&amp;"'!"&amp;H5148),"")</f>
        <v/>
      </c>
      <c r="G5148" s="560"/>
      <c r="H5148" s="893"/>
      <c r="I5148" s="931"/>
      <c r="J5148" s="931"/>
      <c r="K5148" s="931"/>
      <c r="L5148" s="920"/>
      <c r="M5148" s="920"/>
      <c r="N5148" s="920"/>
      <c r="S5148" s="919"/>
    </row>
    <row r="5149" spans="1:19" ht="12.75" customHeight="1" x14ac:dyDescent="0.15">
      <c r="A5149" s="935">
        <v>5144</v>
      </c>
      <c r="B5149" s="919"/>
      <c r="C5149" s="920"/>
      <c r="D5149" s="931"/>
      <c r="E5149" s="893" t="b">
        <f t="shared" ca="1" si="209"/>
        <v>1</v>
      </c>
      <c r="F5149" s="893" t="str">
        <f t="array" aca="1" ref="F5149" ca="1">IF(G5149&lt;&gt;"",INDIRECT("'"&amp;G5149&amp;"'!"&amp;H5149),"")</f>
        <v/>
      </c>
      <c r="G5149" s="560"/>
      <c r="H5149" s="893"/>
      <c r="I5149" s="931"/>
      <c r="J5149" s="931"/>
      <c r="K5149" s="931"/>
      <c r="L5149" s="920"/>
      <c r="M5149" s="920"/>
      <c r="N5149" s="920"/>
      <c r="S5149" s="919"/>
    </row>
    <row r="5150" spans="1:19" ht="12.75" customHeight="1" x14ac:dyDescent="0.15">
      <c r="A5150" s="935">
        <v>5145</v>
      </c>
      <c r="B5150" s="919"/>
      <c r="C5150" s="920"/>
      <c r="D5150" s="931"/>
      <c r="E5150" s="893" t="b">
        <f t="shared" ca="1" si="209"/>
        <v>1</v>
      </c>
      <c r="F5150" s="893" t="str">
        <f t="array" aca="1" ref="F5150" ca="1">IF(G5150&lt;&gt;"",INDIRECT("'"&amp;G5150&amp;"'!"&amp;H5150),"")</f>
        <v/>
      </c>
      <c r="G5150" s="560"/>
      <c r="H5150" s="893"/>
      <c r="I5150" s="931"/>
      <c r="J5150" s="931"/>
      <c r="K5150" s="931"/>
      <c r="L5150" s="920"/>
      <c r="M5150" s="920"/>
      <c r="N5150" s="920"/>
      <c r="S5150" s="919"/>
    </row>
    <row r="5151" spans="1:19" ht="12.75" customHeight="1" x14ac:dyDescent="0.15">
      <c r="A5151" s="935">
        <v>5146</v>
      </c>
      <c r="B5151" s="919"/>
      <c r="C5151" s="920"/>
      <c r="D5151" s="920" t="s">
        <v>4707</v>
      </c>
      <c r="E5151" s="893" t="b">
        <f t="shared" ca="1" si="209"/>
        <v>1</v>
      </c>
      <c r="F5151" s="893" t="str">
        <f t="array" aca="1" ref="F5151" ca="1">IF(G5151&lt;&gt;"",INDIRECT("'"&amp;G5151&amp;"'!"&amp;H5151),"")</f>
        <v/>
      </c>
      <c r="G5151" s="560"/>
      <c r="H5151" s="893"/>
      <c r="I5151" s="920"/>
      <c r="J5151" s="920"/>
      <c r="K5151" s="920"/>
      <c r="L5151" s="920"/>
      <c r="M5151" s="920"/>
      <c r="N5151" s="920"/>
      <c r="S5151" s="919"/>
    </row>
    <row r="5152" spans="1:19" ht="12.75" customHeight="1" x14ac:dyDescent="0.15">
      <c r="A5152" s="935">
        <v>5147</v>
      </c>
      <c r="B5152" s="919"/>
      <c r="C5152" s="920"/>
      <c r="D5152" s="920" t="s">
        <v>4707</v>
      </c>
      <c r="E5152" s="893" t="b">
        <f t="shared" ca="1" si="209"/>
        <v>1</v>
      </c>
      <c r="F5152" s="893" t="str">
        <f t="array" aca="1" ref="F5152" ca="1">IF(G5152&lt;&gt;"",INDIRECT("'"&amp;G5152&amp;"'!"&amp;H5152),"")</f>
        <v/>
      </c>
      <c r="G5152" s="560"/>
      <c r="H5152" s="893"/>
      <c r="I5152" s="920"/>
      <c r="J5152" s="920"/>
      <c r="K5152" s="920"/>
      <c r="L5152" s="920"/>
      <c r="M5152" s="920"/>
      <c r="N5152" s="920"/>
      <c r="S5152" s="919"/>
    </row>
    <row r="5153" spans="1:19" ht="12.75" customHeight="1" x14ac:dyDescent="0.15">
      <c r="A5153" s="935">
        <v>5148</v>
      </c>
      <c r="B5153" s="919"/>
      <c r="C5153" s="920"/>
      <c r="D5153" s="920" t="s">
        <v>4707</v>
      </c>
      <c r="E5153" s="893" t="b">
        <f t="shared" ca="1" si="209"/>
        <v>1</v>
      </c>
      <c r="F5153" s="893" t="str">
        <f t="array" aca="1" ref="F5153" ca="1">IF(G5153&lt;&gt;"",INDIRECT("'"&amp;G5153&amp;"'!"&amp;H5153),"")</f>
        <v/>
      </c>
      <c r="G5153" s="560"/>
      <c r="H5153" s="893"/>
      <c r="I5153" s="920"/>
      <c r="J5153" s="920"/>
      <c r="K5153" s="920"/>
      <c r="L5153" s="920"/>
      <c r="M5153" s="920"/>
      <c r="N5153" s="920"/>
      <c r="S5153" s="919"/>
    </row>
    <row r="5154" spans="1:19" ht="12.75" customHeight="1" x14ac:dyDescent="0.15">
      <c r="A5154" s="935">
        <v>5149</v>
      </c>
      <c r="B5154" s="919"/>
      <c r="C5154" s="920"/>
      <c r="D5154" s="920" t="s">
        <v>4707</v>
      </c>
      <c r="E5154" s="893" t="b">
        <f t="shared" ca="1" si="209"/>
        <v>1</v>
      </c>
      <c r="F5154" s="893" t="str">
        <f t="array" aca="1" ref="F5154" ca="1">IF(G5154&lt;&gt;"",INDIRECT("'"&amp;G5154&amp;"'!"&amp;H5154),"")</f>
        <v/>
      </c>
      <c r="G5154" s="560"/>
      <c r="H5154" s="893"/>
      <c r="I5154" s="920"/>
      <c r="J5154" s="920"/>
      <c r="K5154" s="920"/>
      <c r="L5154" s="920"/>
      <c r="M5154" s="920"/>
      <c r="N5154" s="920"/>
      <c r="S5154" s="919"/>
    </row>
    <row r="5155" spans="1:19" ht="12.75" customHeight="1" x14ac:dyDescent="0.15">
      <c r="A5155" s="935">
        <v>5150</v>
      </c>
      <c r="B5155" s="919"/>
      <c r="C5155" s="920"/>
      <c r="D5155" s="920" t="s">
        <v>4707</v>
      </c>
      <c r="E5155" s="893" t="b">
        <f t="shared" ca="1" si="209"/>
        <v>1</v>
      </c>
      <c r="F5155" s="893" t="str">
        <f t="array" aca="1" ref="F5155" ca="1">IF(G5155&lt;&gt;"",INDIRECT("'"&amp;G5155&amp;"'!"&amp;H5155),"")</f>
        <v/>
      </c>
      <c r="G5155" s="560"/>
      <c r="H5155" s="893"/>
      <c r="I5155" s="920"/>
      <c r="J5155" s="920"/>
      <c r="K5155" s="920"/>
      <c r="L5155" s="920"/>
      <c r="M5155" s="920"/>
      <c r="N5155" s="920"/>
      <c r="S5155" s="919"/>
    </row>
    <row r="5156" spans="1:19" ht="12.75" customHeight="1" x14ac:dyDescent="0.15">
      <c r="A5156" s="935">
        <v>5151</v>
      </c>
      <c r="B5156" s="919"/>
      <c r="C5156" s="920"/>
      <c r="D5156" s="920" t="s">
        <v>4707</v>
      </c>
      <c r="E5156" s="893" t="b">
        <f t="shared" ca="1" si="209"/>
        <v>1</v>
      </c>
      <c r="F5156" s="893" t="str">
        <f t="array" aca="1" ref="F5156" ca="1">IF(G5156&lt;&gt;"",INDIRECT("'"&amp;G5156&amp;"'!"&amp;H5156),"")</f>
        <v/>
      </c>
      <c r="G5156" s="560"/>
      <c r="H5156" s="893"/>
      <c r="I5156" s="920"/>
      <c r="J5156" s="920"/>
      <c r="K5156" s="920"/>
      <c r="L5156" s="920"/>
      <c r="M5156" s="920"/>
      <c r="N5156" s="920"/>
      <c r="S5156" s="919"/>
    </row>
    <row r="5157" spans="1:19" ht="12.75" customHeight="1" x14ac:dyDescent="0.15">
      <c r="A5157" s="935">
        <v>5152</v>
      </c>
      <c r="B5157" s="919"/>
      <c r="C5157" s="920"/>
      <c r="D5157" s="920" t="s">
        <v>4707</v>
      </c>
      <c r="E5157" s="893" t="b">
        <f t="shared" ca="1" si="209"/>
        <v>1</v>
      </c>
      <c r="F5157" s="893" t="str">
        <f t="array" aca="1" ref="F5157" ca="1">IF(G5157&lt;&gt;"",INDIRECT("'"&amp;G5157&amp;"'!"&amp;H5157),"")</f>
        <v/>
      </c>
      <c r="G5157" s="560"/>
      <c r="H5157" s="893"/>
      <c r="I5157" s="920"/>
      <c r="J5157" s="920"/>
      <c r="K5157" s="920"/>
      <c r="L5157" s="920"/>
      <c r="M5157" s="920"/>
      <c r="N5157" s="920"/>
      <c r="S5157" s="919"/>
    </row>
    <row r="5158" spans="1:19" ht="12.75" customHeight="1" x14ac:dyDescent="0.15">
      <c r="A5158" s="914">
        <v>5153</v>
      </c>
      <c r="B5158" s="929">
        <f>'EstRev 6-11'!C171</f>
        <v>150750</v>
      </c>
      <c r="C5158" s="930">
        <f>A5158-B5158</f>
        <v>-145597</v>
      </c>
      <c r="D5158" s="920"/>
      <c r="E5158" s="893" t="b">
        <f t="shared" ca="1" si="209"/>
        <v>1</v>
      </c>
      <c r="F5158" s="932">
        <f t="array" aca="1" ref="F5158" ca="1">IF(G5158&lt;&gt;"",INDIRECT("'"&amp;G5158&amp;"'!"&amp;H5158),"")</f>
        <v>150750</v>
      </c>
      <c r="G5158" s="560" t="s">
        <v>5635</v>
      </c>
      <c r="H5158" s="893" t="s">
        <v>5817</v>
      </c>
      <c r="I5158" s="920"/>
      <c r="J5158" s="920"/>
      <c r="K5158" s="920"/>
      <c r="L5158" s="920"/>
      <c r="M5158" s="920"/>
      <c r="N5158" s="920"/>
      <c r="S5158" s="919"/>
    </row>
    <row r="5159" spans="1:19" ht="12.75" customHeight="1" x14ac:dyDescent="0.15">
      <c r="A5159" s="935">
        <v>5154</v>
      </c>
      <c r="B5159" s="919"/>
      <c r="C5159" s="920"/>
      <c r="D5159" s="931"/>
      <c r="E5159" s="893" t="b">
        <f t="shared" ca="1" si="209"/>
        <v>1</v>
      </c>
      <c r="F5159" s="893" t="str">
        <f t="array" aca="1" ref="F5159" ca="1">IF(G5159&lt;&gt;"",INDIRECT("'"&amp;G5159&amp;"'!"&amp;H5159),"")</f>
        <v/>
      </c>
      <c r="G5159" s="560"/>
      <c r="H5159" s="893"/>
      <c r="I5159" s="931"/>
      <c r="J5159" s="931"/>
      <c r="K5159" s="931"/>
      <c r="L5159" s="920"/>
      <c r="M5159" s="920"/>
      <c r="N5159" s="920"/>
      <c r="S5159" s="919"/>
    </row>
    <row r="5160" spans="1:19" ht="12.75" customHeight="1" x14ac:dyDescent="0.15">
      <c r="A5160" s="935">
        <v>5155</v>
      </c>
      <c r="B5160" s="919"/>
      <c r="C5160" s="920"/>
      <c r="D5160" s="931"/>
      <c r="E5160" s="893" t="b">
        <f t="shared" ca="1" si="209"/>
        <v>1</v>
      </c>
      <c r="F5160" s="893" t="str">
        <f t="array" aca="1" ref="F5160" ca="1">IF(G5160&lt;&gt;"",INDIRECT("'"&amp;G5160&amp;"'!"&amp;H5160),"")</f>
        <v/>
      </c>
      <c r="G5160" s="560"/>
      <c r="H5160" s="893"/>
      <c r="I5160" s="931"/>
      <c r="J5160" s="931"/>
      <c r="K5160" s="931"/>
      <c r="L5160" s="920"/>
      <c r="M5160" s="920"/>
      <c r="N5160" s="920"/>
      <c r="S5160" s="919"/>
    </row>
    <row r="5161" spans="1:19" ht="12.75" customHeight="1" x14ac:dyDescent="0.15">
      <c r="A5161" s="935">
        <v>5156</v>
      </c>
      <c r="B5161" s="919"/>
      <c r="C5161" s="920"/>
      <c r="D5161" s="931"/>
      <c r="E5161" s="893" t="b">
        <f t="shared" ca="1" si="209"/>
        <v>1</v>
      </c>
      <c r="F5161" s="893" t="str">
        <f t="array" aca="1" ref="F5161" ca="1">IF(G5161&lt;&gt;"",INDIRECT("'"&amp;G5161&amp;"'!"&amp;H5161),"")</f>
        <v/>
      </c>
      <c r="G5161" s="560"/>
      <c r="H5161" s="893"/>
      <c r="I5161" s="931"/>
      <c r="J5161" s="931"/>
      <c r="K5161" s="931"/>
      <c r="L5161" s="920"/>
      <c r="M5161" s="920"/>
      <c r="N5161" s="920"/>
      <c r="S5161" s="919"/>
    </row>
    <row r="5162" spans="1:19" ht="12.75" customHeight="1" x14ac:dyDescent="0.15">
      <c r="A5162" s="935">
        <v>5157</v>
      </c>
      <c r="B5162" s="919"/>
      <c r="C5162" s="920"/>
      <c r="D5162" s="931"/>
      <c r="E5162" s="893" t="b">
        <f t="shared" ca="1" si="209"/>
        <v>1</v>
      </c>
      <c r="F5162" s="893" t="str">
        <f t="array" aca="1" ref="F5162" ca="1">IF(G5162&lt;&gt;"",INDIRECT("'"&amp;G5162&amp;"'!"&amp;H5162),"")</f>
        <v/>
      </c>
      <c r="G5162" s="560"/>
      <c r="H5162" s="893"/>
      <c r="I5162" s="931"/>
      <c r="J5162" s="931"/>
      <c r="K5162" s="931"/>
      <c r="L5162" s="920"/>
      <c r="M5162" s="920"/>
      <c r="N5162" s="920"/>
      <c r="S5162" s="919"/>
    </row>
    <row r="5163" spans="1:19" ht="12.75" customHeight="1" x14ac:dyDescent="0.15">
      <c r="A5163" s="935">
        <v>5158</v>
      </c>
      <c r="B5163" s="919"/>
      <c r="C5163" s="920"/>
      <c r="D5163" s="931"/>
      <c r="E5163" s="893" t="b">
        <f t="shared" ca="1" si="209"/>
        <v>1</v>
      </c>
      <c r="F5163" s="893" t="str">
        <f t="array" aca="1" ref="F5163" ca="1">IF(G5163&lt;&gt;"",INDIRECT("'"&amp;G5163&amp;"'!"&amp;H5163),"")</f>
        <v/>
      </c>
      <c r="G5163" s="560"/>
      <c r="H5163" s="893"/>
      <c r="I5163" s="931"/>
      <c r="J5163" s="931"/>
      <c r="K5163" s="931"/>
      <c r="L5163" s="920"/>
      <c r="M5163" s="920"/>
      <c r="N5163" s="920"/>
      <c r="S5163" s="919"/>
    </row>
    <row r="5164" spans="1:19" ht="12.75" customHeight="1" x14ac:dyDescent="0.15">
      <c r="A5164" s="935">
        <v>5159</v>
      </c>
      <c r="B5164" s="919"/>
      <c r="C5164" s="920"/>
      <c r="D5164" s="931"/>
      <c r="E5164" s="893" t="b">
        <f t="shared" ca="1" si="209"/>
        <v>1</v>
      </c>
      <c r="F5164" s="893" t="str">
        <f t="array" aca="1" ref="F5164" ca="1">IF(G5164&lt;&gt;"",INDIRECT("'"&amp;G5164&amp;"'!"&amp;H5164),"")</f>
        <v/>
      </c>
      <c r="G5164" s="560"/>
      <c r="H5164" s="893"/>
      <c r="I5164" s="931"/>
      <c r="J5164" s="931"/>
      <c r="K5164" s="931"/>
      <c r="L5164" s="920"/>
      <c r="M5164" s="920"/>
      <c r="N5164" s="920"/>
      <c r="S5164" s="919"/>
    </row>
    <row r="5165" spans="1:19" ht="12.75" customHeight="1" x14ac:dyDescent="0.15">
      <c r="A5165" s="935">
        <v>5160</v>
      </c>
      <c r="B5165" s="919"/>
      <c r="C5165" s="920"/>
      <c r="D5165" s="931"/>
      <c r="E5165" s="893" t="b">
        <f t="shared" ca="1" si="209"/>
        <v>1</v>
      </c>
      <c r="F5165" s="893" t="str">
        <f t="array" aca="1" ref="F5165" ca="1">IF(G5165&lt;&gt;"",INDIRECT("'"&amp;G5165&amp;"'!"&amp;H5165),"")</f>
        <v/>
      </c>
      <c r="G5165" s="560"/>
      <c r="H5165" s="893"/>
      <c r="I5165" s="931"/>
      <c r="J5165" s="931"/>
      <c r="K5165" s="931"/>
      <c r="L5165" s="920"/>
      <c r="M5165" s="920"/>
      <c r="N5165" s="920"/>
      <c r="S5165" s="919"/>
    </row>
    <row r="5166" spans="1:19" ht="12.75" customHeight="1" x14ac:dyDescent="0.15">
      <c r="A5166" s="935">
        <v>5161</v>
      </c>
      <c r="B5166" s="919"/>
      <c r="C5166" s="920"/>
      <c r="D5166" s="931"/>
      <c r="E5166" s="893" t="b">
        <f t="shared" ca="1" si="209"/>
        <v>1</v>
      </c>
      <c r="F5166" s="893" t="str">
        <f t="array" aca="1" ref="F5166" ca="1">IF(G5166&lt;&gt;"",INDIRECT("'"&amp;G5166&amp;"'!"&amp;H5166),"")</f>
        <v/>
      </c>
      <c r="G5166" s="560"/>
      <c r="H5166" s="893"/>
      <c r="I5166" s="931"/>
      <c r="J5166" s="931"/>
      <c r="K5166" s="931"/>
      <c r="L5166" s="920"/>
      <c r="M5166" s="920"/>
      <c r="N5166" s="920"/>
      <c r="S5166" s="919"/>
    </row>
    <row r="5167" spans="1:19" ht="12.75" customHeight="1" x14ac:dyDescent="0.15">
      <c r="A5167" s="914">
        <v>5162</v>
      </c>
      <c r="B5167" s="929">
        <f>'EstRev 6-11'!C172</f>
        <v>750945</v>
      </c>
      <c r="C5167" s="930">
        <f t="shared" ref="C5167:C5169" si="213">A5167-B5167</f>
        <v>-745783</v>
      </c>
      <c r="D5167" s="920"/>
      <c r="E5167" s="893" t="b">
        <f t="shared" ca="1" si="209"/>
        <v>1</v>
      </c>
      <c r="F5167" s="932">
        <f t="array" aca="1" ref="F5167" ca="1">IF(G5167&lt;&gt;"",INDIRECT("'"&amp;G5167&amp;"'!"&amp;H5167),"")</f>
        <v>750945</v>
      </c>
      <c r="G5167" s="560" t="s">
        <v>5635</v>
      </c>
      <c r="H5167" s="893" t="s">
        <v>5818</v>
      </c>
      <c r="I5167" s="920"/>
      <c r="J5167" s="920"/>
      <c r="K5167" s="920"/>
      <c r="L5167" s="920"/>
      <c r="M5167" s="920"/>
      <c r="N5167" s="920"/>
      <c r="S5167" s="919"/>
    </row>
    <row r="5168" spans="1:19" ht="12.75" customHeight="1" x14ac:dyDescent="0.15">
      <c r="A5168" s="914">
        <v>5163</v>
      </c>
      <c r="B5168" s="929">
        <f>'EstRev 6-11'!C175</f>
        <v>0</v>
      </c>
      <c r="C5168" s="930">
        <f t="shared" si="213"/>
        <v>5163</v>
      </c>
      <c r="D5168" s="920"/>
      <c r="E5168" s="893" t="b">
        <f t="shared" ca="1" si="209"/>
        <v>1</v>
      </c>
      <c r="F5168" s="932">
        <f t="array" aca="1" ref="F5168" ca="1">IF(G5168&lt;&gt;"",INDIRECT("'"&amp;G5168&amp;"'!"&amp;H5168),"")</f>
        <v>0</v>
      </c>
      <c r="G5168" s="560" t="s">
        <v>5635</v>
      </c>
      <c r="H5168" s="893" t="s">
        <v>5819</v>
      </c>
      <c r="I5168" s="920"/>
      <c r="J5168" s="920"/>
      <c r="K5168" s="920"/>
      <c r="L5168" s="920"/>
      <c r="M5168" s="920"/>
      <c r="N5168" s="920"/>
      <c r="S5168" s="919"/>
    </row>
    <row r="5169" spans="1:19" ht="12.75" customHeight="1" x14ac:dyDescent="0.15">
      <c r="A5169" s="914">
        <v>5164</v>
      </c>
      <c r="B5169" s="929">
        <f>'EstRev 6-11'!C177</f>
        <v>0</v>
      </c>
      <c r="C5169" s="930">
        <f t="shared" si="213"/>
        <v>5164</v>
      </c>
      <c r="D5169" s="920"/>
      <c r="E5169" s="893" t="b">
        <f t="shared" ca="1" si="209"/>
        <v>1</v>
      </c>
      <c r="F5169" s="932">
        <f t="array" aca="1" ref="F5169" ca="1">IF(G5169&lt;&gt;"",INDIRECT("'"&amp;G5169&amp;"'!"&amp;H5169),"")</f>
        <v>0</v>
      </c>
      <c r="G5169" s="560" t="s">
        <v>5635</v>
      </c>
      <c r="H5169" s="893" t="s">
        <v>5820</v>
      </c>
      <c r="I5169" s="920"/>
      <c r="J5169" s="920"/>
      <c r="K5169" s="920"/>
      <c r="L5169" s="920"/>
      <c r="M5169" s="920"/>
      <c r="N5169" s="920"/>
      <c r="S5169" s="919"/>
    </row>
    <row r="5170" spans="1:19" ht="12.75" customHeight="1" x14ac:dyDescent="0.15">
      <c r="A5170" s="935">
        <v>5165</v>
      </c>
      <c r="B5170" s="919"/>
      <c r="C5170" s="920"/>
      <c r="D5170" s="920" t="s">
        <v>4707</v>
      </c>
      <c r="E5170" s="893" t="b">
        <f t="shared" ca="1" si="209"/>
        <v>1</v>
      </c>
      <c r="F5170" s="893" t="str">
        <f t="array" aca="1" ref="F5170" ca="1">IF(G5170&lt;&gt;"",INDIRECT("'"&amp;G5170&amp;"'!"&amp;H5170),"")</f>
        <v/>
      </c>
      <c r="G5170" s="560"/>
      <c r="H5170" s="893"/>
      <c r="I5170" s="920"/>
      <c r="J5170" s="920"/>
      <c r="K5170" s="920"/>
      <c r="L5170" s="920"/>
      <c r="M5170" s="920"/>
      <c r="N5170" s="920"/>
      <c r="S5170" s="919"/>
    </row>
    <row r="5171" spans="1:19" ht="12.75" customHeight="1" x14ac:dyDescent="0.15">
      <c r="A5171" s="935">
        <v>5166</v>
      </c>
      <c r="B5171" s="919"/>
      <c r="C5171" s="920"/>
      <c r="D5171" s="920" t="s">
        <v>4707</v>
      </c>
      <c r="E5171" s="893" t="b">
        <f t="shared" ca="1" si="209"/>
        <v>1</v>
      </c>
      <c r="F5171" s="893" t="str">
        <f t="array" aca="1" ref="F5171" ca="1">IF(G5171&lt;&gt;"",INDIRECT("'"&amp;G5171&amp;"'!"&amp;H5171),"")</f>
        <v/>
      </c>
      <c r="G5171" s="560"/>
      <c r="H5171" s="893"/>
      <c r="I5171" s="920"/>
      <c r="J5171" s="920"/>
      <c r="K5171" s="920"/>
      <c r="L5171" s="920"/>
      <c r="M5171" s="920"/>
      <c r="N5171" s="920"/>
      <c r="S5171" s="919"/>
    </row>
    <row r="5172" spans="1:19" ht="12.75" customHeight="1" x14ac:dyDescent="0.15">
      <c r="A5172" s="935">
        <v>5167</v>
      </c>
      <c r="B5172" s="919"/>
      <c r="C5172" s="920"/>
      <c r="D5172" s="920" t="s">
        <v>4707</v>
      </c>
      <c r="E5172" s="893" t="b">
        <f t="shared" ca="1" si="209"/>
        <v>1</v>
      </c>
      <c r="F5172" s="893" t="str">
        <f t="array" aca="1" ref="F5172" ca="1">IF(G5172&lt;&gt;"",INDIRECT("'"&amp;G5172&amp;"'!"&amp;H5172),"")</f>
        <v/>
      </c>
      <c r="G5172" s="560"/>
      <c r="H5172" s="893"/>
      <c r="I5172" s="920"/>
      <c r="J5172" s="920"/>
      <c r="K5172" s="920"/>
      <c r="L5172" s="920"/>
      <c r="M5172" s="920"/>
      <c r="N5172" s="920"/>
      <c r="S5172" s="919"/>
    </row>
    <row r="5173" spans="1:19" ht="12.75" customHeight="1" x14ac:dyDescent="0.15">
      <c r="A5173" s="935">
        <v>5168</v>
      </c>
      <c r="B5173" s="919"/>
      <c r="C5173" s="920"/>
      <c r="D5173" s="920" t="s">
        <v>4707</v>
      </c>
      <c r="E5173" s="893" t="b">
        <f t="shared" ca="1" si="209"/>
        <v>1</v>
      </c>
      <c r="F5173" s="893" t="str">
        <f t="array" aca="1" ref="F5173" ca="1">IF(G5173&lt;&gt;"",INDIRECT("'"&amp;G5173&amp;"'!"&amp;H5173),"")</f>
        <v/>
      </c>
      <c r="G5173" s="560"/>
      <c r="H5173" s="893"/>
      <c r="I5173" s="920"/>
      <c r="J5173" s="920"/>
      <c r="K5173" s="920"/>
      <c r="L5173" s="920"/>
      <c r="M5173" s="920"/>
      <c r="N5173" s="920"/>
      <c r="S5173" s="919"/>
    </row>
    <row r="5174" spans="1:19" ht="12.75" customHeight="1" x14ac:dyDescent="0.15">
      <c r="A5174" s="893">
        <v>5169</v>
      </c>
      <c r="B5174" s="929">
        <f>'EstRev 6-11'!C179</f>
        <v>0</v>
      </c>
      <c r="C5174" s="930">
        <f t="shared" ref="C5174:C5177" si="214">A5174-B5174</f>
        <v>5169</v>
      </c>
      <c r="D5174" s="920"/>
      <c r="E5174" s="893" t="b">
        <f t="shared" ca="1" si="209"/>
        <v>1</v>
      </c>
      <c r="F5174" s="932">
        <f t="array" aca="1" ref="F5174" ca="1">IF(G5174&lt;&gt;"",INDIRECT("'"&amp;G5174&amp;"'!"&amp;H5174),"")</f>
        <v>0</v>
      </c>
      <c r="G5174" s="560" t="s">
        <v>5635</v>
      </c>
      <c r="H5174" s="893" t="s">
        <v>5821</v>
      </c>
      <c r="I5174" s="920"/>
      <c r="J5174" s="920"/>
      <c r="K5174" s="920"/>
      <c r="L5174" s="920"/>
      <c r="M5174" s="920"/>
      <c r="N5174" s="920"/>
      <c r="S5174" s="919"/>
    </row>
    <row r="5175" spans="1:19" ht="12.75" customHeight="1" x14ac:dyDescent="0.15">
      <c r="A5175" s="893">
        <v>5170</v>
      </c>
      <c r="B5175" s="929">
        <f>'EstRev 6-11'!C180</f>
        <v>0</v>
      </c>
      <c r="C5175" s="930">
        <f t="shared" si="214"/>
        <v>5170</v>
      </c>
      <c r="D5175" s="920"/>
      <c r="E5175" s="893" t="b">
        <f t="shared" ca="1" si="209"/>
        <v>1</v>
      </c>
      <c r="F5175" s="932">
        <f t="array" aca="1" ref="F5175" ca="1">IF(G5175&lt;&gt;"",INDIRECT("'"&amp;G5175&amp;"'!"&amp;H5175),"")</f>
        <v>0</v>
      </c>
      <c r="G5175" s="560" t="s">
        <v>5635</v>
      </c>
      <c r="H5175" s="893" t="s">
        <v>5822</v>
      </c>
      <c r="I5175" s="920"/>
      <c r="J5175" s="920"/>
      <c r="K5175" s="920"/>
      <c r="L5175" s="920"/>
      <c r="M5175" s="920"/>
      <c r="N5175" s="920"/>
      <c r="S5175" s="919"/>
    </row>
    <row r="5176" spans="1:19" ht="12.75" customHeight="1" x14ac:dyDescent="0.15">
      <c r="A5176" s="914">
        <v>5171</v>
      </c>
      <c r="B5176" s="929">
        <f>'EstRev 6-11'!C183</f>
        <v>0</v>
      </c>
      <c r="C5176" s="930">
        <f t="shared" si="214"/>
        <v>5171</v>
      </c>
      <c r="D5176" s="920"/>
      <c r="E5176" s="893" t="b">
        <f t="shared" ca="1" si="209"/>
        <v>1</v>
      </c>
      <c r="F5176" s="932">
        <f t="array" aca="1" ref="F5176" ca="1">IF(G5176&lt;&gt;"",INDIRECT("'"&amp;G5176&amp;"'!"&amp;H5176),"")</f>
        <v>0</v>
      </c>
      <c r="G5176" s="560" t="s">
        <v>5635</v>
      </c>
      <c r="H5176" s="893" t="s">
        <v>5823</v>
      </c>
      <c r="I5176" s="920"/>
      <c r="J5176" s="920"/>
      <c r="K5176" s="920"/>
      <c r="L5176" s="920"/>
      <c r="M5176" s="920"/>
      <c r="N5176" s="920"/>
      <c r="S5176" s="919"/>
    </row>
    <row r="5177" spans="1:19" ht="12.75" customHeight="1" x14ac:dyDescent="0.15">
      <c r="A5177" s="914">
        <v>5172</v>
      </c>
      <c r="B5177" s="929">
        <f>'EstRev 6-11'!C186</f>
        <v>0</v>
      </c>
      <c r="C5177" s="930">
        <f t="shared" si="214"/>
        <v>5172</v>
      </c>
      <c r="D5177" s="920"/>
      <c r="E5177" s="893" t="b">
        <f t="shared" ca="1" si="209"/>
        <v>1</v>
      </c>
      <c r="F5177" s="932">
        <f t="array" aca="1" ref="F5177" ca="1">IF(G5177&lt;&gt;"",INDIRECT("'"&amp;G5177&amp;"'!"&amp;H5177),"")</f>
        <v>0</v>
      </c>
      <c r="G5177" s="560" t="s">
        <v>5635</v>
      </c>
      <c r="H5177" s="893" t="s">
        <v>5174</v>
      </c>
      <c r="I5177" s="920"/>
      <c r="J5177" s="920"/>
      <c r="K5177" s="920"/>
      <c r="L5177" s="920"/>
      <c r="M5177" s="920"/>
      <c r="N5177" s="920"/>
      <c r="S5177" s="919"/>
    </row>
    <row r="5178" spans="1:19" ht="12.75" customHeight="1" x14ac:dyDescent="0.15">
      <c r="A5178" s="935">
        <v>5173</v>
      </c>
      <c r="B5178" s="919"/>
      <c r="C5178" s="920"/>
      <c r="D5178" s="931"/>
      <c r="E5178" s="893" t="b">
        <f t="shared" ca="1" si="209"/>
        <v>1</v>
      </c>
      <c r="F5178" s="893" t="str">
        <f t="array" aca="1" ref="F5178" ca="1">IF(G5178&lt;&gt;"",INDIRECT("'"&amp;G5178&amp;"'!"&amp;H5178),"")</f>
        <v/>
      </c>
      <c r="G5178" s="560"/>
      <c r="H5178" s="893"/>
      <c r="I5178" s="931"/>
      <c r="J5178" s="931"/>
      <c r="K5178" s="931"/>
      <c r="L5178" s="920"/>
      <c r="M5178" s="920"/>
      <c r="N5178" s="920"/>
      <c r="S5178" s="919"/>
    </row>
    <row r="5179" spans="1:19" ht="12.75" customHeight="1" x14ac:dyDescent="0.15">
      <c r="A5179" s="935">
        <v>5174</v>
      </c>
      <c r="B5179" s="919"/>
      <c r="C5179" s="920"/>
      <c r="D5179" s="931"/>
      <c r="E5179" s="893" t="b">
        <f t="shared" ca="1" si="209"/>
        <v>1</v>
      </c>
      <c r="F5179" s="893" t="str">
        <f t="array" aca="1" ref="F5179" ca="1">IF(G5179&lt;&gt;"",INDIRECT("'"&amp;G5179&amp;"'!"&amp;H5179),"")</f>
        <v/>
      </c>
      <c r="G5179" s="560"/>
      <c r="H5179" s="893"/>
      <c r="I5179" s="931"/>
      <c r="J5179" s="931"/>
      <c r="K5179" s="931"/>
      <c r="L5179" s="920"/>
      <c r="M5179" s="920"/>
      <c r="N5179" s="920"/>
      <c r="S5179" s="919"/>
    </row>
    <row r="5180" spans="1:19" ht="12.75" customHeight="1" x14ac:dyDescent="0.15">
      <c r="A5180" s="935">
        <v>5175</v>
      </c>
      <c r="B5180" s="919"/>
      <c r="C5180" s="920"/>
      <c r="D5180" s="931"/>
      <c r="E5180" s="893" t="b">
        <f t="shared" ca="1" si="209"/>
        <v>1</v>
      </c>
      <c r="F5180" s="893" t="str">
        <f t="array" aca="1" ref="F5180" ca="1">IF(G5180&lt;&gt;"",INDIRECT("'"&amp;G5180&amp;"'!"&amp;H5180),"")</f>
        <v/>
      </c>
      <c r="G5180" s="560"/>
      <c r="H5180" s="893"/>
      <c r="I5180" s="931"/>
      <c r="J5180" s="931"/>
      <c r="K5180" s="931"/>
      <c r="L5180" s="920"/>
      <c r="M5180" s="920"/>
      <c r="N5180" s="920"/>
      <c r="S5180" s="919"/>
    </row>
    <row r="5181" spans="1:19" ht="12.75" customHeight="1" x14ac:dyDescent="0.15">
      <c r="A5181" s="935">
        <v>5176</v>
      </c>
      <c r="B5181" s="919"/>
      <c r="C5181" s="920"/>
      <c r="D5181" s="931"/>
      <c r="E5181" s="893" t="b">
        <f t="shared" ca="1" si="209"/>
        <v>1</v>
      </c>
      <c r="F5181" s="893" t="str">
        <f t="array" aca="1" ref="F5181" ca="1">IF(G5181&lt;&gt;"",INDIRECT("'"&amp;G5181&amp;"'!"&amp;H5181),"")</f>
        <v/>
      </c>
      <c r="G5181" s="560"/>
      <c r="H5181" s="893"/>
      <c r="I5181" s="931"/>
      <c r="J5181" s="931"/>
      <c r="K5181" s="931"/>
      <c r="L5181" s="920"/>
      <c r="M5181" s="920"/>
      <c r="N5181" s="920"/>
      <c r="S5181" s="919"/>
    </row>
    <row r="5182" spans="1:19" ht="12.75" customHeight="1" x14ac:dyDescent="0.15">
      <c r="A5182" s="935">
        <v>5177</v>
      </c>
      <c r="B5182" s="919"/>
      <c r="C5182" s="920"/>
      <c r="D5182" s="931"/>
      <c r="E5182" s="893" t="b">
        <f t="shared" ca="1" si="209"/>
        <v>1</v>
      </c>
      <c r="F5182" s="893" t="str">
        <f t="array" aca="1" ref="F5182" ca="1">IF(G5182&lt;&gt;"",INDIRECT("'"&amp;G5182&amp;"'!"&amp;H5182),"")</f>
        <v/>
      </c>
      <c r="G5182" s="560"/>
      <c r="H5182" s="893"/>
      <c r="I5182" s="931"/>
      <c r="J5182" s="931"/>
      <c r="K5182" s="931"/>
      <c r="L5182" s="920"/>
      <c r="M5182" s="920"/>
      <c r="N5182" s="920"/>
      <c r="S5182" s="919"/>
    </row>
    <row r="5183" spans="1:19" ht="12.75" customHeight="1" x14ac:dyDescent="0.15">
      <c r="A5183" s="914">
        <v>5178</v>
      </c>
      <c r="B5183" s="929">
        <f>'EstRev 6-11'!C193</f>
        <v>0</v>
      </c>
      <c r="C5183" s="930">
        <f t="shared" ref="C5183:C5187" si="215">A5183-B5183</f>
        <v>5178</v>
      </c>
      <c r="D5183" s="920"/>
      <c r="E5183" s="893" t="b">
        <f t="shared" ca="1" si="209"/>
        <v>1</v>
      </c>
      <c r="F5183" s="932">
        <f t="array" aca="1" ref="F5183" ca="1">IF(G5183&lt;&gt;"",INDIRECT("'"&amp;G5183&amp;"'!"&amp;H5183),"")</f>
        <v>0</v>
      </c>
      <c r="G5183" s="560" t="s">
        <v>5635</v>
      </c>
      <c r="H5183" s="893" t="s">
        <v>5824</v>
      </c>
      <c r="I5183" s="920"/>
      <c r="J5183" s="920"/>
      <c r="K5183" s="920"/>
      <c r="L5183" s="920"/>
      <c r="M5183" s="920"/>
      <c r="N5183" s="920"/>
      <c r="S5183" s="919"/>
    </row>
    <row r="5184" spans="1:19" ht="12.75" customHeight="1" x14ac:dyDescent="0.15">
      <c r="A5184" s="914">
        <v>5179</v>
      </c>
      <c r="B5184" s="929">
        <f>'EstRev 6-11'!C194</f>
        <v>0</v>
      </c>
      <c r="C5184" s="930">
        <f t="shared" si="215"/>
        <v>5179</v>
      </c>
      <c r="D5184" s="920"/>
      <c r="E5184" s="893" t="b">
        <f t="shared" ca="1" si="209"/>
        <v>1</v>
      </c>
      <c r="F5184" s="932">
        <f t="array" aca="1" ref="F5184" ca="1">IF(G5184&lt;&gt;"",INDIRECT("'"&amp;G5184&amp;"'!"&amp;H5184),"")</f>
        <v>0</v>
      </c>
      <c r="G5184" s="560" t="s">
        <v>5635</v>
      </c>
      <c r="H5184" s="893" t="s">
        <v>5825</v>
      </c>
      <c r="I5184" s="920"/>
      <c r="J5184" s="920"/>
      <c r="K5184" s="920"/>
      <c r="L5184" s="920"/>
      <c r="M5184" s="920"/>
      <c r="N5184" s="920"/>
      <c r="S5184" s="919"/>
    </row>
    <row r="5185" spans="1:19" ht="12.75" customHeight="1" x14ac:dyDescent="0.15">
      <c r="A5185" s="914">
        <v>5180</v>
      </c>
      <c r="B5185" s="929">
        <f>'EstRev 6-11'!C195</f>
        <v>0</v>
      </c>
      <c r="C5185" s="930">
        <f t="shared" si="215"/>
        <v>5180</v>
      </c>
      <c r="D5185" s="920"/>
      <c r="E5185" s="893" t="b">
        <f t="shared" ca="1" si="209"/>
        <v>1</v>
      </c>
      <c r="F5185" s="932">
        <f t="array" aca="1" ref="F5185" ca="1">IF(G5185&lt;&gt;"",INDIRECT("'"&amp;G5185&amp;"'!"&amp;H5185),"")</f>
        <v>0</v>
      </c>
      <c r="G5185" s="560" t="s">
        <v>5635</v>
      </c>
      <c r="H5185" s="893" t="s">
        <v>5826</v>
      </c>
      <c r="I5185" s="920"/>
      <c r="J5185" s="920"/>
      <c r="K5185" s="920"/>
      <c r="L5185" s="920"/>
      <c r="M5185" s="920"/>
      <c r="N5185" s="920"/>
      <c r="S5185" s="919"/>
    </row>
    <row r="5186" spans="1:19" ht="12.75" customHeight="1" x14ac:dyDescent="0.15">
      <c r="A5186" s="914">
        <v>5181</v>
      </c>
      <c r="B5186" s="929">
        <f>'EstRev 6-11'!C196</f>
        <v>0</v>
      </c>
      <c r="C5186" s="930">
        <f t="shared" si="215"/>
        <v>5181</v>
      </c>
      <c r="D5186" s="920"/>
      <c r="E5186" s="893" t="b">
        <f t="shared" ca="1" si="209"/>
        <v>1</v>
      </c>
      <c r="F5186" s="932">
        <f t="array" aca="1" ref="F5186" ca="1">IF(G5186&lt;&gt;"",INDIRECT("'"&amp;G5186&amp;"'!"&amp;H5186),"")</f>
        <v>0</v>
      </c>
      <c r="G5186" s="560" t="s">
        <v>5635</v>
      </c>
      <c r="H5186" s="893" t="s">
        <v>5827</v>
      </c>
      <c r="I5186" s="920"/>
      <c r="J5186" s="920"/>
      <c r="K5186" s="920"/>
      <c r="L5186" s="920"/>
      <c r="M5186" s="920"/>
      <c r="N5186" s="920"/>
      <c r="S5186" s="919"/>
    </row>
    <row r="5187" spans="1:19" ht="12.75" customHeight="1" x14ac:dyDescent="0.15">
      <c r="A5187" s="914">
        <v>5182</v>
      </c>
      <c r="B5187" s="929">
        <f>'EstRev 6-11'!C197</f>
        <v>0</v>
      </c>
      <c r="C5187" s="930">
        <f t="shared" si="215"/>
        <v>5182</v>
      </c>
      <c r="D5187" s="920"/>
      <c r="E5187" s="893" t="b">
        <f t="shared" ca="1" si="209"/>
        <v>1</v>
      </c>
      <c r="F5187" s="932">
        <f t="array" aca="1" ref="F5187" ca="1">IF(G5187&lt;&gt;"",INDIRECT("'"&amp;G5187&amp;"'!"&amp;H5187),"")</f>
        <v>0</v>
      </c>
      <c r="G5187" s="560" t="s">
        <v>5635</v>
      </c>
      <c r="H5187" s="893" t="s">
        <v>5828</v>
      </c>
      <c r="I5187" s="920"/>
      <c r="J5187" s="920"/>
      <c r="K5187" s="920"/>
      <c r="L5187" s="920"/>
      <c r="M5187" s="920"/>
      <c r="N5187" s="920"/>
      <c r="S5187" s="919"/>
    </row>
    <row r="5188" spans="1:19" ht="12.75" customHeight="1" x14ac:dyDescent="0.15">
      <c r="A5188" s="935">
        <v>5183</v>
      </c>
      <c r="B5188" s="919"/>
      <c r="C5188" s="920"/>
      <c r="D5188" s="931"/>
      <c r="E5188" s="893" t="b">
        <f t="shared" ca="1" si="209"/>
        <v>1</v>
      </c>
      <c r="F5188" s="893" t="str">
        <f t="array" aca="1" ref="F5188" ca="1">IF(G5188&lt;&gt;"",INDIRECT("'"&amp;G5188&amp;"'!"&amp;H5188),"")</f>
        <v/>
      </c>
      <c r="G5188" s="560"/>
      <c r="H5188" s="893"/>
      <c r="I5188" s="931"/>
      <c r="J5188" s="931"/>
      <c r="K5188" s="931"/>
      <c r="L5188" s="920"/>
      <c r="M5188" s="920"/>
      <c r="N5188" s="920"/>
      <c r="S5188" s="919"/>
    </row>
    <row r="5189" spans="1:19" ht="12.75" customHeight="1" x14ac:dyDescent="0.15">
      <c r="A5189" s="935">
        <v>5184</v>
      </c>
      <c r="B5189" s="919"/>
      <c r="C5189" s="920"/>
      <c r="D5189" s="931"/>
      <c r="E5189" s="893" t="b">
        <f t="shared" ca="1" si="209"/>
        <v>1</v>
      </c>
      <c r="F5189" s="893" t="str">
        <f t="array" aca="1" ref="F5189" ca="1">IF(G5189&lt;&gt;"",INDIRECT("'"&amp;G5189&amp;"'!"&amp;H5189),"")</f>
        <v/>
      </c>
      <c r="G5189" s="560"/>
      <c r="H5189" s="893"/>
      <c r="I5189" s="931"/>
      <c r="J5189" s="931"/>
      <c r="K5189" s="931"/>
      <c r="L5189" s="920"/>
      <c r="M5189" s="920"/>
      <c r="N5189" s="920"/>
      <c r="S5189" s="919"/>
    </row>
    <row r="5190" spans="1:19" ht="12.75" customHeight="1" x14ac:dyDescent="0.15">
      <c r="A5190" s="914">
        <v>5185</v>
      </c>
      <c r="B5190" s="929">
        <f>'EstRev 6-11'!C200</f>
        <v>0</v>
      </c>
      <c r="C5190" s="930">
        <f t="shared" ref="C5190:C5192" si="216">A5190-B5190</f>
        <v>5185</v>
      </c>
      <c r="D5190" s="920"/>
      <c r="E5190" s="893" t="b">
        <f t="shared" ca="1" si="209"/>
        <v>1</v>
      </c>
      <c r="F5190" s="932">
        <f t="array" aca="1" ref="F5190" ca="1">IF(G5190&lt;&gt;"",INDIRECT("'"&amp;G5190&amp;"'!"&amp;H5190),"")</f>
        <v>0</v>
      </c>
      <c r="G5190" s="560" t="s">
        <v>5635</v>
      </c>
      <c r="H5190" s="893" t="s">
        <v>5829</v>
      </c>
      <c r="I5190" s="920"/>
      <c r="J5190" s="920"/>
      <c r="K5190" s="920"/>
      <c r="L5190" s="920"/>
      <c r="M5190" s="920"/>
      <c r="N5190" s="920"/>
      <c r="S5190" s="919"/>
    </row>
    <row r="5191" spans="1:19" ht="12.75" customHeight="1" x14ac:dyDescent="0.15">
      <c r="A5191" s="914">
        <v>5186</v>
      </c>
      <c r="B5191" s="929">
        <f>'EstRev 6-11'!C202</f>
        <v>120000</v>
      </c>
      <c r="C5191" s="930">
        <f t="shared" si="216"/>
        <v>-114814</v>
      </c>
      <c r="D5191" s="920"/>
      <c r="E5191" s="893" t="b">
        <f t="shared" ca="1" si="209"/>
        <v>1</v>
      </c>
      <c r="F5191" s="932">
        <f t="array" aca="1" ref="F5191" ca="1">IF(G5191&lt;&gt;"",INDIRECT("'"&amp;G5191&amp;"'!"&amp;H5191),"")</f>
        <v>120000</v>
      </c>
      <c r="G5191" s="560" t="s">
        <v>5635</v>
      </c>
      <c r="H5191" s="893" t="s">
        <v>5830</v>
      </c>
      <c r="I5191" s="920"/>
      <c r="J5191" s="920"/>
      <c r="K5191" s="920"/>
      <c r="L5191" s="920"/>
      <c r="M5191" s="920"/>
      <c r="N5191" s="920"/>
      <c r="S5191" s="919"/>
    </row>
    <row r="5192" spans="1:19" ht="12.75" customHeight="1" x14ac:dyDescent="0.15">
      <c r="A5192" s="914">
        <v>5187</v>
      </c>
      <c r="B5192" s="929">
        <f>'EstRev 6-11'!C203</f>
        <v>0</v>
      </c>
      <c r="C5192" s="930">
        <f t="shared" si="216"/>
        <v>5187</v>
      </c>
      <c r="D5192" s="920"/>
      <c r="E5192" s="893" t="b">
        <f t="shared" ca="1" si="209"/>
        <v>1</v>
      </c>
      <c r="F5192" s="932">
        <f t="array" aca="1" ref="F5192" ca="1">IF(G5192&lt;&gt;"",INDIRECT("'"&amp;G5192&amp;"'!"&amp;H5192),"")</f>
        <v>0</v>
      </c>
      <c r="G5192" s="560" t="s">
        <v>5635</v>
      </c>
      <c r="H5192" s="893" t="s">
        <v>5831</v>
      </c>
      <c r="I5192" s="920"/>
      <c r="J5192" s="920"/>
      <c r="K5192" s="920"/>
      <c r="L5192" s="920"/>
      <c r="M5192" s="920"/>
      <c r="N5192" s="920"/>
      <c r="S5192" s="919"/>
    </row>
    <row r="5193" spans="1:19" ht="12.75" customHeight="1" x14ac:dyDescent="0.15">
      <c r="A5193" s="935">
        <v>5188</v>
      </c>
      <c r="B5193" s="919"/>
      <c r="C5193" s="920"/>
      <c r="D5193" s="931"/>
      <c r="E5193" s="893" t="b">
        <f t="shared" ca="1" si="209"/>
        <v>1</v>
      </c>
      <c r="F5193" s="893" t="str">
        <f t="array" aca="1" ref="F5193" ca="1">IF(G5193&lt;&gt;"",INDIRECT("'"&amp;G5193&amp;"'!"&amp;H5193),"")</f>
        <v/>
      </c>
      <c r="G5193" s="560"/>
      <c r="H5193" s="893"/>
      <c r="I5193" s="931"/>
      <c r="J5193" s="931"/>
      <c r="K5193" s="931"/>
      <c r="L5193" s="920"/>
      <c r="M5193" s="920"/>
      <c r="N5193" s="920"/>
      <c r="S5193" s="919"/>
    </row>
    <row r="5194" spans="1:19" ht="12.75" customHeight="1" x14ac:dyDescent="0.15">
      <c r="A5194" s="935">
        <v>5189</v>
      </c>
      <c r="B5194" s="919"/>
      <c r="C5194" s="920"/>
      <c r="D5194" s="931"/>
      <c r="E5194" s="893" t="b">
        <f t="shared" ca="1" si="209"/>
        <v>1</v>
      </c>
      <c r="F5194" s="893" t="str">
        <f t="array" aca="1" ref="F5194" ca="1">IF(G5194&lt;&gt;"",INDIRECT("'"&amp;G5194&amp;"'!"&amp;H5194),"")</f>
        <v/>
      </c>
      <c r="G5194" s="560"/>
      <c r="H5194" s="893"/>
      <c r="I5194" s="931"/>
      <c r="J5194" s="931"/>
      <c r="K5194" s="931"/>
      <c r="L5194" s="920"/>
      <c r="M5194" s="920"/>
      <c r="N5194" s="920"/>
      <c r="S5194" s="919"/>
    </row>
    <row r="5195" spans="1:19" ht="12.75" customHeight="1" x14ac:dyDescent="0.15">
      <c r="A5195" s="935">
        <v>5190</v>
      </c>
      <c r="B5195" s="919"/>
      <c r="C5195" s="920"/>
      <c r="D5195" s="931"/>
      <c r="E5195" s="893" t="b">
        <f t="shared" ca="1" si="209"/>
        <v>1</v>
      </c>
      <c r="F5195" s="893" t="str">
        <f t="array" aca="1" ref="F5195" ca="1">IF(G5195&lt;&gt;"",INDIRECT("'"&amp;G5195&amp;"'!"&amp;H5195),"")</f>
        <v/>
      </c>
      <c r="G5195" s="560"/>
      <c r="H5195" s="893"/>
      <c r="I5195" s="931"/>
      <c r="J5195" s="931"/>
      <c r="K5195" s="931"/>
      <c r="L5195" s="920"/>
      <c r="M5195" s="920"/>
      <c r="N5195" s="920"/>
      <c r="S5195" s="919"/>
    </row>
    <row r="5196" spans="1:19" ht="12.75" customHeight="1" x14ac:dyDescent="0.15">
      <c r="A5196" s="935">
        <v>5191</v>
      </c>
      <c r="B5196" s="919"/>
      <c r="C5196" s="920"/>
      <c r="D5196" s="920" t="s">
        <v>4732</v>
      </c>
      <c r="E5196" s="893" t="b">
        <f t="shared" ca="1" si="209"/>
        <v>1</v>
      </c>
      <c r="F5196" s="893" t="str">
        <f t="array" aca="1" ref="F5196" ca="1">IF(G5196&lt;&gt;"",INDIRECT("'"&amp;G5196&amp;"'!"&amp;H5196),"")</f>
        <v/>
      </c>
      <c r="G5196" s="560"/>
      <c r="H5196" s="893"/>
      <c r="I5196" s="920"/>
      <c r="J5196" s="920"/>
      <c r="K5196" s="920"/>
      <c r="L5196" s="920"/>
      <c r="M5196" s="920"/>
      <c r="N5196" s="920"/>
      <c r="S5196" s="919"/>
    </row>
    <row r="5197" spans="1:19" ht="12.75" customHeight="1" x14ac:dyDescent="0.15">
      <c r="A5197" s="935">
        <v>5192</v>
      </c>
      <c r="B5197" s="919"/>
      <c r="C5197" s="920"/>
      <c r="D5197" s="920" t="s">
        <v>4732</v>
      </c>
      <c r="E5197" s="893" t="b">
        <f t="shared" ca="1" si="209"/>
        <v>1</v>
      </c>
      <c r="F5197" s="893" t="str">
        <f t="array" aca="1" ref="F5197" ca="1">IF(G5197&lt;&gt;"",INDIRECT("'"&amp;G5197&amp;"'!"&amp;H5197),"")</f>
        <v/>
      </c>
      <c r="G5197" s="560"/>
      <c r="H5197" s="893"/>
      <c r="I5197" s="920"/>
      <c r="J5197" s="920"/>
      <c r="K5197" s="920"/>
      <c r="L5197" s="920"/>
      <c r="M5197" s="920"/>
      <c r="N5197" s="920"/>
      <c r="S5197" s="919"/>
    </row>
    <row r="5198" spans="1:19" ht="12.75" customHeight="1" x14ac:dyDescent="0.15">
      <c r="A5198" s="935">
        <v>5193</v>
      </c>
      <c r="B5198" s="919"/>
      <c r="C5198" s="920"/>
      <c r="D5198" s="920" t="s">
        <v>5699</v>
      </c>
      <c r="E5198" s="893" t="b">
        <f t="shared" ca="1" si="209"/>
        <v>1</v>
      </c>
      <c r="F5198" s="893" t="str">
        <f t="array" aca="1" ref="F5198" ca="1">IF(G5198&lt;&gt;"",INDIRECT("'"&amp;G5198&amp;"'!"&amp;H5198),"")</f>
        <v/>
      </c>
      <c r="G5198" s="560"/>
      <c r="H5198" s="893"/>
      <c r="I5198" s="920"/>
      <c r="J5198" s="920"/>
      <c r="K5198" s="920"/>
      <c r="L5198" s="920"/>
      <c r="M5198" s="920"/>
      <c r="N5198" s="920"/>
      <c r="S5198" s="919"/>
    </row>
    <row r="5199" spans="1:19" ht="12.75" customHeight="1" x14ac:dyDescent="0.15">
      <c r="A5199" s="914">
        <v>5194</v>
      </c>
      <c r="B5199" s="929">
        <f>'EstRev 6-11'!C204</f>
        <v>0</v>
      </c>
      <c r="C5199" s="930">
        <f t="shared" ref="C5199:C5200" si="217">A5199-B5199</f>
        <v>5194</v>
      </c>
      <c r="D5199" s="920"/>
      <c r="E5199" s="893" t="b">
        <f t="shared" ca="1" si="209"/>
        <v>1</v>
      </c>
      <c r="F5199" s="932">
        <f t="array" aca="1" ref="F5199" ca="1">IF(G5199&lt;&gt;"",INDIRECT("'"&amp;G5199&amp;"'!"&amp;H5199),"")</f>
        <v>0</v>
      </c>
      <c r="G5199" s="560" t="s">
        <v>5635</v>
      </c>
      <c r="H5199" s="893" t="s">
        <v>5832</v>
      </c>
      <c r="I5199" s="920"/>
      <c r="J5199" s="920"/>
      <c r="K5199" s="920"/>
      <c r="L5199" s="920"/>
      <c r="M5199" s="920"/>
      <c r="N5199" s="920"/>
      <c r="S5199" s="919"/>
    </row>
    <row r="5200" spans="1:19" ht="12.75" customHeight="1" x14ac:dyDescent="0.15">
      <c r="A5200" s="914">
        <v>5195</v>
      </c>
      <c r="B5200" s="929">
        <f>'EstRev 6-11'!C208</f>
        <v>10000</v>
      </c>
      <c r="C5200" s="930">
        <f t="shared" si="217"/>
        <v>-4805</v>
      </c>
      <c r="D5200" s="920"/>
      <c r="E5200" s="893" t="b">
        <f t="shared" ca="1" si="209"/>
        <v>1</v>
      </c>
      <c r="F5200" s="932">
        <f t="array" aca="1" ref="F5200" ca="1">IF(G5200&lt;&gt;"",INDIRECT("'"&amp;G5200&amp;"'!"&amp;H5200),"")</f>
        <v>10000</v>
      </c>
      <c r="G5200" s="560" t="s">
        <v>5635</v>
      </c>
      <c r="H5200" s="893" t="s">
        <v>5833</v>
      </c>
      <c r="I5200" s="920"/>
      <c r="J5200" s="920"/>
      <c r="K5200" s="920"/>
      <c r="L5200" s="920"/>
      <c r="M5200" s="920"/>
      <c r="N5200" s="920"/>
      <c r="S5200" s="919"/>
    </row>
    <row r="5201" spans="1:19" ht="12.75" customHeight="1" x14ac:dyDescent="0.15">
      <c r="A5201" s="935">
        <v>5196</v>
      </c>
      <c r="B5201" s="919"/>
      <c r="C5201" s="920"/>
      <c r="D5201" s="920" t="s">
        <v>4732</v>
      </c>
      <c r="E5201" s="893" t="b">
        <f t="shared" ca="1" si="209"/>
        <v>1</v>
      </c>
      <c r="F5201" s="893" t="str">
        <f t="array" aca="1" ref="F5201" ca="1">IF(G5201&lt;&gt;"",INDIRECT("'"&amp;G5201&amp;"'!"&amp;H5201),"")</f>
        <v/>
      </c>
      <c r="G5201" s="560"/>
      <c r="H5201" s="893"/>
      <c r="I5201" s="920"/>
      <c r="J5201" s="920"/>
      <c r="K5201" s="920"/>
      <c r="L5201" s="920"/>
      <c r="M5201" s="920"/>
      <c r="N5201" s="920"/>
      <c r="S5201" s="919"/>
    </row>
    <row r="5202" spans="1:19" ht="12.75" customHeight="1" x14ac:dyDescent="0.15">
      <c r="A5202" s="935">
        <v>5197</v>
      </c>
      <c r="B5202" s="919"/>
      <c r="C5202" s="920"/>
      <c r="D5202" s="931"/>
      <c r="E5202" s="893" t="b">
        <f t="shared" ca="1" si="209"/>
        <v>1</v>
      </c>
      <c r="F5202" s="893" t="str">
        <f t="array" aca="1" ref="F5202" ca="1">IF(G5202&lt;&gt;"",INDIRECT("'"&amp;G5202&amp;"'!"&amp;H5202),"")</f>
        <v/>
      </c>
      <c r="G5202" s="560"/>
      <c r="H5202" s="893"/>
      <c r="I5202" s="931"/>
      <c r="J5202" s="931"/>
      <c r="K5202" s="931"/>
      <c r="L5202" s="920"/>
      <c r="M5202" s="920"/>
      <c r="N5202" s="920"/>
      <c r="S5202" s="919"/>
    </row>
    <row r="5203" spans="1:19" ht="12.75" customHeight="1" x14ac:dyDescent="0.15">
      <c r="A5203" s="935">
        <v>5198</v>
      </c>
      <c r="B5203" s="919"/>
      <c r="C5203" s="920"/>
      <c r="D5203" s="931"/>
      <c r="E5203" s="893" t="b">
        <f t="shared" ca="1" si="209"/>
        <v>1</v>
      </c>
      <c r="F5203" s="893" t="str">
        <f t="array" aca="1" ref="F5203" ca="1">IF(G5203&lt;&gt;"",INDIRECT("'"&amp;G5203&amp;"'!"&amp;H5203),"")</f>
        <v/>
      </c>
      <c r="G5203" s="560"/>
      <c r="H5203" s="893"/>
      <c r="I5203" s="931"/>
      <c r="J5203" s="931"/>
      <c r="K5203" s="931"/>
      <c r="L5203" s="920"/>
      <c r="M5203" s="920"/>
      <c r="N5203" s="920"/>
      <c r="S5203" s="919"/>
    </row>
    <row r="5204" spans="1:19" ht="12.75" customHeight="1" x14ac:dyDescent="0.15">
      <c r="A5204" s="914">
        <v>5199</v>
      </c>
      <c r="B5204" s="929">
        <f>'EstRev 6-11'!C206</f>
        <v>120000</v>
      </c>
      <c r="C5204" s="930">
        <f>A5204-B5204</f>
        <v>-114801</v>
      </c>
      <c r="D5204" s="920"/>
      <c r="E5204" s="893" t="b">
        <f t="shared" ca="1" si="209"/>
        <v>1</v>
      </c>
      <c r="F5204" s="932">
        <f t="array" aca="1" ref="F5204" ca="1">IF(G5204&lt;&gt;"",INDIRECT("'"&amp;G5204&amp;"'!"&amp;H5204),"")</f>
        <v>120000</v>
      </c>
      <c r="G5204" s="560" t="s">
        <v>5635</v>
      </c>
      <c r="H5204" s="893" t="s">
        <v>5834</v>
      </c>
      <c r="I5204" s="920"/>
      <c r="J5204" s="920"/>
      <c r="K5204" s="920"/>
      <c r="L5204" s="920"/>
      <c r="M5204" s="920"/>
      <c r="N5204" s="920"/>
      <c r="S5204" s="919"/>
    </row>
    <row r="5205" spans="1:19" ht="12.75" customHeight="1" x14ac:dyDescent="0.15">
      <c r="A5205" s="935">
        <v>5200</v>
      </c>
      <c r="B5205" s="919"/>
      <c r="C5205" s="920"/>
      <c r="D5205" s="931"/>
      <c r="E5205" s="893" t="b">
        <f t="shared" ca="1" si="209"/>
        <v>1</v>
      </c>
      <c r="F5205" s="893" t="str">
        <f t="array" aca="1" ref="F5205" ca="1">IF(G5205&lt;&gt;"",INDIRECT("'"&amp;G5205&amp;"'!"&amp;H5205),"")</f>
        <v/>
      </c>
      <c r="G5205" s="560"/>
      <c r="H5205" s="893"/>
      <c r="I5205" s="931"/>
      <c r="J5205" s="931"/>
      <c r="K5205" s="931"/>
      <c r="L5205" s="920"/>
      <c r="M5205" s="920"/>
      <c r="N5205" s="920"/>
      <c r="S5205" s="919"/>
    </row>
    <row r="5206" spans="1:19" ht="12.75" customHeight="1" x14ac:dyDescent="0.15">
      <c r="A5206" s="935">
        <v>5201</v>
      </c>
      <c r="B5206" s="919"/>
      <c r="C5206" s="920"/>
      <c r="D5206" s="931"/>
      <c r="E5206" s="893" t="b">
        <f t="shared" ca="1" si="209"/>
        <v>1</v>
      </c>
      <c r="F5206" s="893" t="str">
        <f t="array" aca="1" ref="F5206" ca="1">IF(G5206&lt;&gt;"",INDIRECT("'"&amp;G5206&amp;"'!"&amp;H5206),"")</f>
        <v/>
      </c>
      <c r="G5206" s="560"/>
      <c r="H5206" s="893"/>
      <c r="I5206" s="931"/>
      <c r="J5206" s="931"/>
      <c r="K5206" s="931"/>
      <c r="L5206" s="920"/>
      <c r="M5206" s="920"/>
      <c r="N5206" s="920"/>
      <c r="S5206" s="919"/>
    </row>
    <row r="5207" spans="1:19" ht="12.75" customHeight="1" x14ac:dyDescent="0.15">
      <c r="A5207" s="935">
        <v>5202</v>
      </c>
      <c r="B5207" s="919"/>
      <c r="C5207" s="920"/>
      <c r="D5207" s="931"/>
      <c r="E5207" s="893" t="b">
        <f t="shared" ca="1" si="209"/>
        <v>1</v>
      </c>
      <c r="F5207" s="893" t="str">
        <f t="array" aca="1" ref="F5207" ca="1">IF(G5207&lt;&gt;"",INDIRECT("'"&amp;G5207&amp;"'!"&amp;H5207),"")</f>
        <v/>
      </c>
      <c r="G5207" s="560"/>
      <c r="H5207" s="893"/>
      <c r="I5207" s="931"/>
      <c r="J5207" s="931"/>
      <c r="K5207" s="931"/>
      <c r="L5207" s="920"/>
      <c r="M5207" s="920"/>
      <c r="N5207" s="920"/>
      <c r="S5207" s="919"/>
    </row>
    <row r="5208" spans="1:19" ht="12.75" customHeight="1" x14ac:dyDescent="0.15">
      <c r="A5208" s="935">
        <v>5203</v>
      </c>
      <c r="B5208" s="919"/>
      <c r="C5208" s="920"/>
      <c r="D5208" s="931"/>
      <c r="E5208" s="893" t="b">
        <f t="shared" ca="1" si="209"/>
        <v>1</v>
      </c>
      <c r="F5208" s="893" t="str">
        <f t="array" aca="1" ref="F5208" ca="1">IF(G5208&lt;&gt;"",INDIRECT("'"&amp;G5208&amp;"'!"&amp;H5208),"")</f>
        <v/>
      </c>
      <c r="G5208" s="560"/>
      <c r="H5208" s="893"/>
      <c r="I5208" s="931"/>
      <c r="J5208" s="931"/>
      <c r="K5208" s="931"/>
      <c r="L5208" s="920"/>
      <c r="M5208" s="920"/>
      <c r="N5208" s="920"/>
      <c r="S5208" s="919"/>
    </row>
    <row r="5209" spans="1:19" ht="12.75" customHeight="1" x14ac:dyDescent="0.15">
      <c r="A5209" s="935">
        <v>5204</v>
      </c>
      <c r="B5209" s="919"/>
      <c r="C5209" s="920"/>
      <c r="D5209" s="931"/>
      <c r="E5209" s="893" t="b">
        <f t="shared" ca="1" si="209"/>
        <v>1</v>
      </c>
      <c r="F5209" s="893" t="str">
        <f t="array" aca="1" ref="F5209" ca="1">IF(G5209&lt;&gt;"",INDIRECT("'"&amp;G5209&amp;"'!"&amp;H5209),"")</f>
        <v/>
      </c>
      <c r="G5209" s="560"/>
      <c r="H5209" s="893"/>
      <c r="I5209" s="931"/>
      <c r="J5209" s="931"/>
      <c r="K5209" s="931"/>
      <c r="L5209" s="920"/>
      <c r="M5209" s="920"/>
      <c r="N5209" s="920"/>
      <c r="S5209" s="919"/>
    </row>
    <row r="5210" spans="1:19" ht="12.75" customHeight="1" x14ac:dyDescent="0.15">
      <c r="A5210" s="935">
        <v>5205</v>
      </c>
      <c r="B5210" s="919"/>
      <c r="C5210" s="920"/>
      <c r="D5210" s="931"/>
      <c r="E5210" s="893" t="b">
        <f t="shared" ca="1" si="209"/>
        <v>1</v>
      </c>
      <c r="F5210" s="893" t="str">
        <f t="array" aca="1" ref="F5210" ca="1">IF(G5210&lt;&gt;"",INDIRECT("'"&amp;G5210&amp;"'!"&amp;H5210),"")</f>
        <v/>
      </c>
      <c r="G5210" s="560"/>
      <c r="H5210" s="893"/>
      <c r="I5210" s="931"/>
      <c r="J5210" s="931"/>
      <c r="K5210" s="931"/>
      <c r="L5210" s="920"/>
      <c r="M5210" s="920"/>
      <c r="N5210" s="920"/>
      <c r="S5210" s="919"/>
    </row>
    <row r="5211" spans="1:19" ht="12.75" customHeight="1" x14ac:dyDescent="0.15">
      <c r="A5211" s="935">
        <v>5206</v>
      </c>
      <c r="B5211" s="919"/>
      <c r="C5211" s="920"/>
      <c r="D5211" s="931"/>
      <c r="E5211" s="893" t="b">
        <f t="shared" ca="1" si="209"/>
        <v>1</v>
      </c>
      <c r="F5211" s="893" t="str">
        <f t="array" aca="1" ref="F5211" ca="1">IF(G5211&lt;&gt;"",INDIRECT("'"&amp;G5211&amp;"'!"&amp;H5211),"")</f>
        <v/>
      </c>
      <c r="G5211" s="560"/>
      <c r="H5211" s="893"/>
      <c r="I5211" s="931"/>
      <c r="J5211" s="931"/>
      <c r="K5211" s="931"/>
      <c r="L5211" s="920"/>
      <c r="M5211" s="920"/>
      <c r="N5211" s="920"/>
      <c r="S5211" s="919"/>
    </row>
    <row r="5212" spans="1:19" ht="12.75" customHeight="1" x14ac:dyDescent="0.15">
      <c r="A5212" s="935">
        <v>5207</v>
      </c>
      <c r="B5212" s="919"/>
      <c r="C5212" s="920"/>
      <c r="D5212" s="931"/>
      <c r="E5212" s="893" t="b">
        <f t="shared" ca="1" si="209"/>
        <v>1</v>
      </c>
      <c r="F5212" s="893" t="str">
        <f t="array" aca="1" ref="F5212" ca="1">IF(G5212&lt;&gt;"",INDIRECT("'"&amp;G5212&amp;"'!"&amp;H5212),"")</f>
        <v/>
      </c>
      <c r="G5212" s="560"/>
      <c r="H5212" s="893"/>
      <c r="I5212" s="931"/>
      <c r="J5212" s="931"/>
      <c r="K5212" s="931"/>
      <c r="L5212" s="920"/>
      <c r="M5212" s="920"/>
      <c r="N5212" s="920"/>
      <c r="S5212" s="919"/>
    </row>
    <row r="5213" spans="1:19" ht="12.75" customHeight="1" x14ac:dyDescent="0.15">
      <c r="A5213" s="935">
        <v>5208</v>
      </c>
      <c r="B5213" s="919"/>
      <c r="C5213" s="920"/>
      <c r="D5213" s="931"/>
      <c r="E5213" s="893" t="b">
        <f t="shared" ca="1" si="209"/>
        <v>1</v>
      </c>
      <c r="F5213" s="893" t="str">
        <f t="array" aca="1" ref="F5213" ca="1">IF(G5213&lt;&gt;"",INDIRECT("'"&amp;G5213&amp;"'!"&amp;H5213),"")</f>
        <v/>
      </c>
      <c r="G5213" s="560"/>
      <c r="H5213" s="893"/>
      <c r="I5213" s="931"/>
      <c r="J5213" s="931"/>
      <c r="K5213" s="931"/>
      <c r="L5213" s="920"/>
      <c r="M5213" s="920"/>
      <c r="N5213" s="920"/>
      <c r="S5213" s="919"/>
    </row>
    <row r="5214" spans="1:19" ht="12.75" customHeight="1" x14ac:dyDescent="0.15">
      <c r="A5214" s="935">
        <v>5209</v>
      </c>
      <c r="B5214" s="919"/>
      <c r="C5214" s="920"/>
      <c r="D5214" s="931"/>
      <c r="E5214" s="893" t="b">
        <f t="shared" ca="1" si="209"/>
        <v>1</v>
      </c>
      <c r="F5214" s="893" t="str">
        <f t="array" aca="1" ref="F5214" ca="1">IF(G5214&lt;&gt;"",INDIRECT("'"&amp;G5214&amp;"'!"&amp;H5214),"")</f>
        <v/>
      </c>
      <c r="G5214" s="560"/>
      <c r="H5214" s="893"/>
      <c r="I5214" s="931"/>
      <c r="J5214" s="931"/>
      <c r="K5214" s="931"/>
      <c r="L5214" s="920"/>
      <c r="M5214" s="920"/>
      <c r="N5214" s="920"/>
      <c r="S5214" s="919"/>
    </row>
    <row r="5215" spans="1:19" ht="12.75" customHeight="1" x14ac:dyDescent="0.15">
      <c r="A5215" s="935">
        <v>5210</v>
      </c>
      <c r="B5215" s="919"/>
      <c r="C5215" s="920"/>
      <c r="D5215" s="931"/>
      <c r="E5215" s="893" t="b">
        <f t="shared" ca="1" si="209"/>
        <v>1</v>
      </c>
      <c r="F5215" s="893" t="str">
        <f t="array" aca="1" ref="F5215" ca="1">IF(G5215&lt;&gt;"",INDIRECT("'"&amp;G5215&amp;"'!"&amp;H5215),"")</f>
        <v/>
      </c>
      <c r="G5215" s="560"/>
      <c r="H5215" s="893"/>
      <c r="I5215" s="931"/>
      <c r="J5215" s="931"/>
      <c r="K5215" s="931"/>
      <c r="L5215" s="920"/>
      <c r="M5215" s="920"/>
      <c r="N5215" s="920"/>
      <c r="S5215" s="919"/>
    </row>
    <row r="5216" spans="1:19" ht="12.75" customHeight="1" x14ac:dyDescent="0.15">
      <c r="A5216" s="935">
        <v>5211</v>
      </c>
      <c r="B5216" s="919"/>
      <c r="C5216" s="920"/>
      <c r="D5216" s="931"/>
      <c r="E5216" s="893" t="b">
        <f t="shared" ca="1" si="209"/>
        <v>1</v>
      </c>
      <c r="F5216" s="893" t="str">
        <f t="array" aca="1" ref="F5216" ca="1">IF(G5216&lt;&gt;"",INDIRECT("'"&amp;G5216&amp;"'!"&amp;H5216),"")</f>
        <v/>
      </c>
      <c r="G5216" s="560"/>
      <c r="H5216" s="893"/>
      <c r="I5216" s="931"/>
      <c r="J5216" s="931"/>
      <c r="K5216" s="931"/>
      <c r="L5216" s="920"/>
      <c r="M5216" s="920"/>
      <c r="N5216" s="920"/>
      <c r="S5216" s="919"/>
    </row>
    <row r="5217" spans="1:19" ht="12.75" customHeight="1" x14ac:dyDescent="0.15">
      <c r="A5217" s="935">
        <v>5212</v>
      </c>
      <c r="B5217" s="919"/>
      <c r="C5217" s="920"/>
      <c r="D5217" s="931"/>
      <c r="E5217" s="893" t="b">
        <f t="shared" ca="1" si="209"/>
        <v>1</v>
      </c>
      <c r="F5217" s="893" t="str">
        <f t="array" aca="1" ref="F5217" ca="1">IF(G5217&lt;&gt;"",INDIRECT("'"&amp;G5217&amp;"'!"&amp;H5217),"")</f>
        <v/>
      </c>
      <c r="G5217" s="560"/>
      <c r="H5217" s="893"/>
      <c r="I5217" s="931"/>
      <c r="J5217" s="931"/>
      <c r="K5217" s="931"/>
      <c r="L5217" s="920"/>
      <c r="M5217" s="920"/>
      <c r="N5217" s="920"/>
      <c r="S5217" s="919"/>
    </row>
    <row r="5218" spans="1:19" ht="12.75" customHeight="1" x14ac:dyDescent="0.15">
      <c r="A5218" s="914">
        <v>5213</v>
      </c>
      <c r="B5218" s="929">
        <f>'EstRev 6-11'!C214</f>
        <v>2750</v>
      </c>
      <c r="C5218" s="930">
        <f t="shared" ref="C5218:C5219" si="218">A5218-B5218</f>
        <v>2463</v>
      </c>
      <c r="D5218" s="920"/>
      <c r="E5218" s="893" t="b">
        <f t="shared" ca="1" si="209"/>
        <v>1</v>
      </c>
      <c r="F5218" s="932">
        <f t="array" aca="1" ref="F5218" ca="1">IF(G5218&lt;&gt;"",INDIRECT("'"&amp;G5218&amp;"'!"&amp;H5218),"")</f>
        <v>2750</v>
      </c>
      <c r="G5218" s="560" t="s">
        <v>5635</v>
      </c>
      <c r="H5218" s="893" t="s">
        <v>5177</v>
      </c>
      <c r="I5218" s="920"/>
      <c r="J5218" s="920"/>
      <c r="K5218" s="920"/>
      <c r="L5218" s="920"/>
      <c r="M5218" s="920"/>
      <c r="N5218" s="920"/>
      <c r="S5218" s="919"/>
    </row>
    <row r="5219" spans="1:19" ht="12.75" customHeight="1" x14ac:dyDescent="0.15">
      <c r="A5219" s="914">
        <v>5214</v>
      </c>
      <c r="B5219" s="929">
        <f>'EstRev 6-11'!C215</f>
        <v>0</v>
      </c>
      <c r="C5219" s="930">
        <f t="shared" si="218"/>
        <v>5214</v>
      </c>
      <c r="D5219" s="920"/>
      <c r="E5219" s="893" t="b">
        <f t="shared" ca="1" si="209"/>
        <v>1</v>
      </c>
      <c r="F5219" s="932">
        <f t="array" aca="1" ref="F5219" ca="1">IF(G5219&lt;&gt;"",INDIRECT("'"&amp;G5219&amp;"'!"&amp;H5219),"")</f>
        <v>0</v>
      </c>
      <c r="G5219" s="560" t="s">
        <v>5635</v>
      </c>
      <c r="H5219" s="893" t="s">
        <v>5835</v>
      </c>
      <c r="I5219" s="920"/>
      <c r="J5219" s="920"/>
      <c r="K5219" s="920"/>
      <c r="L5219" s="920"/>
      <c r="M5219" s="920"/>
      <c r="N5219" s="920"/>
      <c r="S5219" s="919"/>
    </row>
    <row r="5220" spans="1:19" ht="12.75" customHeight="1" x14ac:dyDescent="0.15">
      <c r="A5220" s="935">
        <v>5215</v>
      </c>
      <c r="B5220" s="919"/>
      <c r="C5220" s="920"/>
      <c r="D5220" s="931"/>
      <c r="E5220" s="893" t="b">
        <f t="shared" ca="1" si="209"/>
        <v>1</v>
      </c>
      <c r="F5220" s="893" t="str">
        <f t="array" aca="1" ref="F5220" ca="1">IF(G5220&lt;&gt;"",INDIRECT("'"&amp;G5220&amp;"'!"&amp;H5220),"")</f>
        <v/>
      </c>
      <c r="G5220" s="560"/>
      <c r="H5220" s="893"/>
      <c r="I5220" s="931"/>
      <c r="J5220" s="931"/>
      <c r="K5220" s="931"/>
      <c r="L5220" s="920"/>
      <c r="M5220" s="920"/>
      <c r="N5220" s="920"/>
      <c r="S5220" s="919"/>
    </row>
    <row r="5221" spans="1:19" ht="12.75" customHeight="1" x14ac:dyDescent="0.15">
      <c r="A5221" s="935">
        <v>5216</v>
      </c>
      <c r="B5221" s="919"/>
      <c r="C5221" s="920"/>
      <c r="D5221" s="931"/>
      <c r="E5221" s="893" t="b">
        <f t="shared" ca="1" si="209"/>
        <v>1</v>
      </c>
      <c r="F5221" s="893" t="str">
        <f t="array" aca="1" ref="F5221" ca="1">IF(G5221&lt;&gt;"",INDIRECT("'"&amp;G5221&amp;"'!"&amp;H5221),"")</f>
        <v/>
      </c>
      <c r="G5221" s="560"/>
      <c r="H5221" s="893"/>
      <c r="I5221" s="931"/>
      <c r="J5221" s="931"/>
      <c r="K5221" s="931"/>
      <c r="L5221" s="920"/>
      <c r="M5221" s="920"/>
      <c r="N5221" s="920"/>
      <c r="S5221" s="919"/>
    </row>
    <row r="5222" spans="1:19" ht="12.75" customHeight="1" x14ac:dyDescent="0.15">
      <c r="A5222" s="914">
        <v>5217</v>
      </c>
      <c r="B5222" s="929">
        <f>'EstRev 6-11'!C216</f>
        <v>205000</v>
      </c>
      <c r="C5222" s="930">
        <f t="shared" ref="C5222:C5224" si="219">A5222-B5222</f>
        <v>-199783</v>
      </c>
      <c r="D5222" s="920"/>
      <c r="E5222" s="893" t="b">
        <f t="shared" ca="1" si="209"/>
        <v>1</v>
      </c>
      <c r="F5222" s="932">
        <f t="array" aca="1" ref="F5222" ca="1">IF(G5222&lt;&gt;"",INDIRECT("'"&amp;G5222&amp;"'!"&amp;H5222),"")</f>
        <v>205000</v>
      </c>
      <c r="G5222" s="560" t="s">
        <v>5635</v>
      </c>
      <c r="H5222" s="893" t="s">
        <v>5836</v>
      </c>
      <c r="I5222" s="920"/>
      <c r="J5222" s="920"/>
      <c r="K5222" s="920"/>
      <c r="L5222" s="920"/>
      <c r="M5222" s="920"/>
      <c r="N5222" s="920"/>
      <c r="S5222" s="919"/>
    </row>
    <row r="5223" spans="1:19" ht="12.75" customHeight="1" x14ac:dyDescent="0.15">
      <c r="A5223" s="914">
        <v>5218</v>
      </c>
      <c r="B5223" s="929">
        <f>'EstRev 6-11'!C217</f>
        <v>20000</v>
      </c>
      <c r="C5223" s="930">
        <f t="shared" si="219"/>
        <v>-14782</v>
      </c>
      <c r="D5223" s="920"/>
      <c r="E5223" s="893" t="b">
        <f t="shared" ca="1" si="209"/>
        <v>1</v>
      </c>
      <c r="F5223" s="932">
        <f t="array" aca="1" ref="F5223" ca="1">IF(G5223&lt;&gt;"",INDIRECT("'"&amp;G5223&amp;"'!"&amp;H5223),"")</f>
        <v>20000</v>
      </c>
      <c r="G5223" s="560" t="s">
        <v>5635</v>
      </c>
      <c r="H5223" s="893" t="s">
        <v>5837</v>
      </c>
      <c r="I5223" s="920"/>
      <c r="J5223" s="920"/>
      <c r="K5223" s="920"/>
      <c r="L5223" s="920"/>
      <c r="M5223" s="920"/>
      <c r="N5223" s="920"/>
      <c r="S5223" s="919"/>
    </row>
    <row r="5224" spans="1:19" ht="12.75" customHeight="1" x14ac:dyDescent="0.15">
      <c r="A5224" s="914">
        <v>5219</v>
      </c>
      <c r="B5224" s="929">
        <f>'EstRev 6-11'!C218</f>
        <v>0</v>
      </c>
      <c r="C5224" s="930">
        <f t="shared" si="219"/>
        <v>5219</v>
      </c>
      <c r="D5224" s="920"/>
      <c r="E5224" s="893" t="b">
        <f t="shared" ca="1" si="209"/>
        <v>1</v>
      </c>
      <c r="F5224" s="932">
        <f t="array" aca="1" ref="F5224" ca="1">IF(G5224&lt;&gt;"",INDIRECT("'"&amp;G5224&amp;"'!"&amp;H5224),"")</f>
        <v>0</v>
      </c>
      <c r="G5224" s="560" t="s">
        <v>5635</v>
      </c>
      <c r="H5224" s="893" t="s">
        <v>5838</v>
      </c>
      <c r="I5224" s="920"/>
      <c r="J5224" s="920"/>
      <c r="K5224" s="920"/>
      <c r="L5224" s="920"/>
      <c r="M5224" s="920"/>
      <c r="N5224" s="920"/>
      <c r="S5224" s="919"/>
    </row>
    <row r="5225" spans="1:19" ht="12.75" customHeight="1" x14ac:dyDescent="0.15">
      <c r="A5225" s="935">
        <v>5220</v>
      </c>
      <c r="B5225" s="919"/>
      <c r="C5225" s="920"/>
      <c r="D5225" s="931"/>
      <c r="E5225" s="893" t="b">
        <f t="shared" ca="1" si="209"/>
        <v>1</v>
      </c>
      <c r="F5225" s="893" t="str">
        <f t="array" aca="1" ref="F5225" ca="1">IF(G5225&lt;&gt;"",INDIRECT("'"&amp;G5225&amp;"'!"&amp;H5225),"")</f>
        <v/>
      </c>
      <c r="G5225" s="560"/>
      <c r="H5225" s="893"/>
      <c r="I5225" s="931"/>
      <c r="J5225" s="931"/>
      <c r="K5225" s="931"/>
      <c r="L5225" s="920"/>
      <c r="M5225" s="920"/>
      <c r="N5225" s="920"/>
      <c r="S5225" s="919"/>
    </row>
    <row r="5226" spans="1:19" ht="12.75" customHeight="1" x14ac:dyDescent="0.15">
      <c r="A5226" s="935">
        <v>5221</v>
      </c>
      <c r="B5226" s="919"/>
      <c r="C5226" s="920"/>
      <c r="D5226" s="931"/>
      <c r="E5226" s="893" t="b">
        <f t="shared" ca="1" si="209"/>
        <v>1</v>
      </c>
      <c r="F5226" s="893" t="str">
        <f t="array" aca="1" ref="F5226" ca="1">IF(G5226&lt;&gt;"",INDIRECT("'"&amp;G5226&amp;"'!"&amp;H5226),"")</f>
        <v/>
      </c>
      <c r="G5226" s="560"/>
      <c r="H5226" s="893"/>
      <c r="I5226" s="931"/>
      <c r="J5226" s="931"/>
      <c r="K5226" s="931"/>
      <c r="L5226" s="920"/>
      <c r="M5226" s="920"/>
      <c r="N5226" s="920"/>
      <c r="S5226" s="919"/>
    </row>
    <row r="5227" spans="1:19" ht="12.75" customHeight="1" x14ac:dyDescent="0.15">
      <c r="A5227" s="935">
        <v>5222</v>
      </c>
      <c r="B5227" s="919"/>
      <c r="C5227" s="920"/>
      <c r="D5227" s="931"/>
      <c r="E5227" s="893" t="b">
        <f t="shared" ca="1" si="209"/>
        <v>1</v>
      </c>
      <c r="F5227" s="893" t="str">
        <f t="array" aca="1" ref="F5227" ca="1">IF(G5227&lt;&gt;"",INDIRECT("'"&amp;G5227&amp;"'!"&amp;H5227),"")</f>
        <v/>
      </c>
      <c r="G5227" s="560"/>
      <c r="H5227" s="893"/>
      <c r="I5227" s="931"/>
      <c r="J5227" s="931"/>
      <c r="K5227" s="931"/>
      <c r="L5227" s="920"/>
      <c r="M5227" s="920"/>
      <c r="N5227" s="920"/>
      <c r="S5227" s="919"/>
    </row>
    <row r="5228" spans="1:19" ht="12.75" customHeight="1" x14ac:dyDescent="0.15">
      <c r="A5228" s="935">
        <v>5223</v>
      </c>
      <c r="B5228" s="919"/>
      <c r="C5228" s="920"/>
      <c r="D5228" s="931"/>
      <c r="E5228" s="893" t="b">
        <f t="shared" ca="1" si="209"/>
        <v>1</v>
      </c>
      <c r="F5228" s="893" t="str">
        <f t="array" aca="1" ref="F5228" ca="1">IF(G5228&lt;&gt;"",INDIRECT("'"&amp;G5228&amp;"'!"&amp;H5228),"")</f>
        <v/>
      </c>
      <c r="G5228" s="560"/>
      <c r="H5228" s="893"/>
      <c r="I5228" s="931"/>
      <c r="J5228" s="931"/>
      <c r="K5228" s="931"/>
      <c r="L5228" s="920"/>
      <c r="M5228" s="920"/>
      <c r="N5228" s="920"/>
      <c r="S5228" s="919"/>
    </row>
    <row r="5229" spans="1:19" ht="12.75" customHeight="1" x14ac:dyDescent="0.15">
      <c r="A5229" s="935">
        <v>5224</v>
      </c>
      <c r="B5229" s="919"/>
      <c r="C5229" s="920"/>
      <c r="D5229" s="931"/>
      <c r="E5229" s="893" t="b">
        <f t="shared" ca="1" si="209"/>
        <v>1</v>
      </c>
      <c r="F5229" s="893" t="str">
        <f t="array" aca="1" ref="F5229" ca="1">IF(G5229&lt;&gt;"",INDIRECT("'"&amp;G5229&amp;"'!"&amp;H5229),"")</f>
        <v/>
      </c>
      <c r="G5229" s="560"/>
      <c r="H5229" s="893"/>
      <c r="I5229" s="931"/>
      <c r="J5229" s="931"/>
      <c r="K5229" s="931"/>
      <c r="L5229" s="920"/>
      <c r="M5229" s="920"/>
      <c r="N5229" s="920"/>
      <c r="S5229" s="919"/>
    </row>
    <row r="5230" spans="1:19" ht="12.75" customHeight="1" x14ac:dyDescent="0.15">
      <c r="A5230" s="914">
        <v>5225</v>
      </c>
      <c r="B5230" s="929">
        <f>'EstRev 6-11'!C220</f>
        <v>227750</v>
      </c>
      <c r="C5230" s="930">
        <f>A5230-B5230</f>
        <v>-222525</v>
      </c>
      <c r="D5230" s="920"/>
      <c r="E5230" s="893" t="b">
        <f t="shared" ca="1" si="209"/>
        <v>1</v>
      </c>
      <c r="F5230" s="932">
        <f t="array" aca="1" ref="F5230" ca="1">IF(G5230&lt;&gt;"",INDIRECT("'"&amp;G5230&amp;"'!"&amp;H5230),"")</f>
        <v>227750</v>
      </c>
      <c r="G5230" s="560" t="s">
        <v>5635</v>
      </c>
      <c r="H5230" s="893" t="s">
        <v>5839</v>
      </c>
      <c r="I5230" s="920"/>
      <c r="J5230" s="920"/>
      <c r="K5230" s="920"/>
      <c r="L5230" s="920"/>
      <c r="M5230" s="920"/>
      <c r="N5230" s="920"/>
      <c r="S5230" s="919"/>
    </row>
    <row r="5231" spans="1:19" ht="12.75" customHeight="1" x14ac:dyDescent="0.15">
      <c r="A5231" s="935">
        <v>5226</v>
      </c>
      <c r="B5231" s="919"/>
      <c r="C5231" s="920"/>
      <c r="D5231" s="931"/>
      <c r="E5231" s="893" t="b">
        <f t="shared" ca="1" si="209"/>
        <v>1</v>
      </c>
      <c r="F5231" s="893" t="str">
        <f t="array" aca="1" ref="F5231" ca="1">IF(G5231&lt;&gt;"",INDIRECT("'"&amp;G5231&amp;"'!"&amp;H5231),"")</f>
        <v/>
      </c>
      <c r="G5231" s="560"/>
      <c r="H5231" s="893"/>
      <c r="I5231" s="931"/>
      <c r="J5231" s="931"/>
      <c r="K5231" s="931"/>
      <c r="L5231" s="920"/>
      <c r="M5231" s="920"/>
      <c r="N5231" s="920"/>
      <c r="S5231" s="919"/>
    </row>
    <row r="5232" spans="1:19" ht="12.75" customHeight="1" x14ac:dyDescent="0.15">
      <c r="A5232" s="935">
        <v>5227</v>
      </c>
      <c r="B5232" s="919"/>
      <c r="C5232" s="920"/>
      <c r="D5232" s="931"/>
      <c r="E5232" s="893" t="b">
        <f t="shared" ca="1" si="209"/>
        <v>1</v>
      </c>
      <c r="F5232" s="893" t="str">
        <f t="array" aca="1" ref="F5232" ca="1">IF(G5232&lt;&gt;"",INDIRECT("'"&amp;G5232&amp;"'!"&amp;H5232),"")</f>
        <v/>
      </c>
      <c r="G5232" s="560"/>
      <c r="H5232" s="893"/>
      <c r="I5232" s="931"/>
      <c r="J5232" s="931"/>
      <c r="K5232" s="931"/>
      <c r="L5232" s="920"/>
      <c r="M5232" s="920"/>
      <c r="N5232" s="920"/>
      <c r="S5232" s="919"/>
    </row>
    <row r="5233" spans="1:19" ht="12.75" customHeight="1" x14ac:dyDescent="0.15">
      <c r="A5233" s="935">
        <v>5228</v>
      </c>
      <c r="B5233" s="919"/>
      <c r="C5233" s="920"/>
      <c r="D5233" s="931"/>
      <c r="E5233" s="893" t="b">
        <f t="shared" ca="1" si="209"/>
        <v>1</v>
      </c>
      <c r="F5233" s="893" t="str">
        <f t="array" aca="1" ref="F5233" ca="1">IF(G5233&lt;&gt;"",INDIRECT("'"&amp;G5233&amp;"'!"&amp;H5233),"")</f>
        <v/>
      </c>
      <c r="G5233" s="560"/>
      <c r="H5233" s="893"/>
      <c r="I5233" s="931"/>
      <c r="J5233" s="931"/>
      <c r="K5233" s="931"/>
      <c r="L5233" s="920"/>
      <c r="M5233" s="920"/>
      <c r="N5233" s="920"/>
      <c r="S5233" s="919"/>
    </row>
    <row r="5234" spans="1:19" ht="12.75" customHeight="1" x14ac:dyDescent="0.15">
      <c r="A5234" s="935">
        <v>5229</v>
      </c>
      <c r="B5234" s="919"/>
      <c r="C5234" s="920"/>
      <c r="D5234" s="931"/>
      <c r="E5234" s="893" t="b">
        <f t="shared" ca="1" si="209"/>
        <v>1</v>
      </c>
      <c r="F5234" s="893" t="str">
        <f t="array" aca="1" ref="F5234" ca="1">IF(G5234&lt;&gt;"",INDIRECT("'"&amp;G5234&amp;"'!"&amp;H5234),"")</f>
        <v/>
      </c>
      <c r="G5234" s="560"/>
      <c r="H5234" s="893"/>
      <c r="I5234" s="931"/>
      <c r="J5234" s="931"/>
      <c r="K5234" s="931"/>
      <c r="L5234" s="920"/>
      <c r="M5234" s="920"/>
      <c r="N5234" s="920"/>
      <c r="S5234" s="919"/>
    </row>
    <row r="5235" spans="1:19" ht="12.75" customHeight="1" x14ac:dyDescent="0.15">
      <c r="A5235" s="935">
        <v>5230</v>
      </c>
      <c r="B5235" s="919"/>
      <c r="C5235" s="920"/>
      <c r="D5235" s="920" t="s">
        <v>4732</v>
      </c>
      <c r="E5235" s="893" t="b">
        <f t="shared" ca="1" si="209"/>
        <v>1</v>
      </c>
      <c r="F5235" s="893" t="str">
        <f t="array" aca="1" ref="F5235" ca="1">IF(G5235&lt;&gt;"",INDIRECT("'"&amp;G5235&amp;"'!"&amp;H5235),"")</f>
        <v/>
      </c>
      <c r="G5235" s="560"/>
      <c r="H5235" s="893"/>
      <c r="I5235" s="920"/>
      <c r="J5235" s="920"/>
      <c r="K5235" s="920"/>
      <c r="L5235" s="920"/>
      <c r="M5235" s="920"/>
      <c r="N5235" s="920"/>
      <c r="S5235" s="919"/>
    </row>
    <row r="5236" spans="1:19" ht="12.75" customHeight="1" x14ac:dyDescent="0.15">
      <c r="A5236" s="935">
        <v>5231</v>
      </c>
      <c r="B5236" s="919"/>
      <c r="C5236" s="920"/>
      <c r="D5236" s="931"/>
      <c r="E5236" s="893" t="b">
        <f t="shared" ca="1" si="209"/>
        <v>1</v>
      </c>
      <c r="F5236" s="893" t="str">
        <f t="array" aca="1" ref="F5236" ca="1">IF(G5236&lt;&gt;"",INDIRECT("'"&amp;G5236&amp;"'!"&amp;H5236),"")</f>
        <v/>
      </c>
      <c r="G5236" s="560"/>
      <c r="H5236" s="893"/>
      <c r="I5236" s="931"/>
      <c r="J5236" s="931"/>
      <c r="K5236" s="931"/>
      <c r="L5236" s="920"/>
      <c r="M5236" s="920"/>
      <c r="N5236" s="920"/>
      <c r="S5236" s="919"/>
    </row>
    <row r="5237" spans="1:19" ht="12.75" customHeight="1" x14ac:dyDescent="0.15">
      <c r="A5237" s="935">
        <v>5232</v>
      </c>
      <c r="B5237" s="919"/>
      <c r="C5237" s="920"/>
      <c r="D5237" s="931"/>
      <c r="E5237" s="893" t="b">
        <f t="shared" ca="1" si="209"/>
        <v>1</v>
      </c>
      <c r="F5237" s="893" t="str">
        <f t="array" aca="1" ref="F5237" ca="1">IF(G5237&lt;&gt;"",INDIRECT("'"&amp;G5237&amp;"'!"&amp;H5237),"")</f>
        <v/>
      </c>
      <c r="G5237" s="560"/>
      <c r="H5237" s="893"/>
      <c r="I5237" s="931"/>
      <c r="J5237" s="931"/>
      <c r="K5237" s="931"/>
      <c r="L5237" s="920"/>
      <c r="M5237" s="920"/>
      <c r="N5237" s="920"/>
      <c r="S5237" s="919"/>
    </row>
    <row r="5238" spans="1:19" ht="12.75" customHeight="1" x14ac:dyDescent="0.15">
      <c r="A5238" s="935">
        <v>5233</v>
      </c>
      <c r="B5238" s="919"/>
      <c r="C5238" s="920"/>
      <c r="D5238" s="931"/>
      <c r="E5238" s="893" t="b">
        <f t="shared" ca="1" si="209"/>
        <v>1</v>
      </c>
      <c r="F5238" s="893" t="str">
        <f t="array" aca="1" ref="F5238" ca="1">IF(G5238&lt;&gt;"",INDIRECT("'"&amp;G5238&amp;"'!"&amp;H5238),"")</f>
        <v/>
      </c>
      <c r="G5238" s="560"/>
      <c r="H5238" s="893"/>
      <c r="I5238" s="931"/>
      <c r="J5238" s="931"/>
      <c r="K5238" s="931"/>
      <c r="L5238" s="920"/>
      <c r="M5238" s="920"/>
      <c r="N5238" s="920"/>
      <c r="S5238" s="919"/>
    </row>
    <row r="5239" spans="1:19" ht="12.75" customHeight="1" x14ac:dyDescent="0.15">
      <c r="A5239" s="935">
        <v>5234</v>
      </c>
      <c r="B5239" s="919"/>
      <c r="C5239" s="920"/>
      <c r="D5239" s="931"/>
      <c r="E5239" s="893" t="b">
        <f t="shared" ca="1" si="209"/>
        <v>1</v>
      </c>
      <c r="F5239" s="893" t="str">
        <f t="array" aca="1" ref="F5239" ca="1">IF(G5239&lt;&gt;"",INDIRECT("'"&amp;G5239&amp;"'!"&amp;H5239),"")</f>
        <v/>
      </c>
      <c r="G5239" s="560"/>
      <c r="H5239" s="893"/>
      <c r="I5239" s="931"/>
      <c r="J5239" s="931"/>
      <c r="K5239" s="931"/>
      <c r="L5239" s="920"/>
      <c r="M5239" s="920"/>
      <c r="N5239" s="920"/>
      <c r="S5239" s="919"/>
    </row>
    <row r="5240" spans="1:19" ht="12.75" customHeight="1" x14ac:dyDescent="0.15">
      <c r="A5240" s="935">
        <v>5235</v>
      </c>
      <c r="B5240" s="919"/>
      <c r="C5240" s="920"/>
      <c r="D5240" s="920" t="s">
        <v>4732</v>
      </c>
      <c r="E5240" s="893" t="b">
        <f t="shared" ca="1" si="209"/>
        <v>1</v>
      </c>
      <c r="F5240" s="893" t="str">
        <f t="array" aca="1" ref="F5240" ca="1">IF(G5240&lt;&gt;"",INDIRECT("'"&amp;G5240&amp;"'!"&amp;H5240),"")</f>
        <v/>
      </c>
      <c r="G5240" s="560"/>
      <c r="H5240" s="893"/>
      <c r="I5240" s="920"/>
      <c r="J5240" s="920"/>
      <c r="K5240" s="920"/>
      <c r="L5240" s="920"/>
      <c r="M5240" s="920"/>
      <c r="N5240" s="920"/>
      <c r="S5240" s="919"/>
    </row>
    <row r="5241" spans="1:19" ht="12.75" customHeight="1" x14ac:dyDescent="0.15">
      <c r="A5241" s="935">
        <v>5236</v>
      </c>
      <c r="B5241" s="919"/>
      <c r="C5241" s="920"/>
      <c r="D5241" s="920" t="s">
        <v>4732</v>
      </c>
      <c r="E5241" s="893" t="b">
        <f t="shared" ca="1" si="209"/>
        <v>1</v>
      </c>
      <c r="F5241" s="893" t="str">
        <f t="array" aca="1" ref="F5241" ca="1">IF(G5241&lt;&gt;"",INDIRECT("'"&amp;G5241&amp;"'!"&amp;H5241),"")</f>
        <v/>
      </c>
      <c r="G5241" s="560"/>
      <c r="H5241" s="893"/>
      <c r="I5241" s="920"/>
      <c r="J5241" s="920"/>
      <c r="K5241" s="920"/>
      <c r="L5241" s="920"/>
      <c r="M5241" s="920"/>
      <c r="N5241" s="920"/>
      <c r="S5241" s="919"/>
    </row>
    <row r="5242" spans="1:19" ht="12.75" customHeight="1" x14ac:dyDescent="0.15">
      <c r="A5242" s="935">
        <v>5237</v>
      </c>
      <c r="B5242" s="919"/>
      <c r="C5242" s="920"/>
      <c r="D5242" s="931"/>
      <c r="E5242" s="893" t="b">
        <f t="shared" ca="1" si="209"/>
        <v>1</v>
      </c>
      <c r="F5242" s="893" t="str">
        <f t="array" aca="1" ref="F5242" ca="1">IF(G5242&lt;&gt;"",INDIRECT("'"&amp;G5242&amp;"'!"&amp;H5242),"")</f>
        <v/>
      </c>
      <c r="G5242" s="560"/>
      <c r="H5242" s="893"/>
      <c r="I5242" s="931"/>
      <c r="J5242" s="931"/>
      <c r="K5242" s="931"/>
      <c r="L5242" s="920"/>
      <c r="M5242" s="920"/>
      <c r="N5242" s="920"/>
      <c r="S5242" s="919"/>
    </row>
    <row r="5243" spans="1:19" ht="12.75" customHeight="1" x14ac:dyDescent="0.15">
      <c r="A5243" s="935">
        <v>5238</v>
      </c>
      <c r="B5243" s="919"/>
      <c r="C5243" s="920"/>
      <c r="D5243" s="931"/>
      <c r="E5243" s="893" t="b">
        <f t="shared" ca="1" si="209"/>
        <v>1</v>
      </c>
      <c r="F5243" s="893" t="str">
        <f t="array" aca="1" ref="F5243" ca="1">IF(G5243&lt;&gt;"",INDIRECT("'"&amp;G5243&amp;"'!"&amp;H5243),"")</f>
        <v/>
      </c>
      <c r="G5243" s="560"/>
      <c r="H5243" s="893"/>
      <c r="I5243" s="931"/>
      <c r="J5243" s="931"/>
      <c r="K5243" s="931"/>
      <c r="L5243" s="920"/>
      <c r="M5243" s="920"/>
      <c r="N5243" s="920"/>
      <c r="S5243" s="919"/>
    </row>
    <row r="5244" spans="1:19" ht="12.75" customHeight="1" x14ac:dyDescent="0.15">
      <c r="A5244" s="935">
        <v>5239</v>
      </c>
      <c r="B5244" s="919"/>
      <c r="C5244" s="920"/>
      <c r="D5244" s="931"/>
      <c r="E5244" s="893" t="b">
        <f t="shared" ca="1" si="209"/>
        <v>1</v>
      </c>
      <c r="F5244" s="893" t="str">
        <f t="array" aca="1" ref="F5244" ca="1">IF(G5244&lt;&gt;"",INDIRECT("'"&amp;G5244&amp;"'!"&amp;H5244),"")</f>
        <v/>
      </c>
      <c r="G5244" s="560"/>
      <c r="H5244" s="893"/>
      <c r="I5244" s="931"/>
      <c r="J5244" s="931"/>
      <c r="K5244" s="931"/>
      <c r="L5244" s="920"/>
      <c r="M5244" s="920"/>
      <c r="N5244" s="920"/>
      <c r="S5244" s="919"/>
    </row>
    <row r="5245" spans="1:19" ht="12.75" customHeight="1" x14ac:dyDescent="0.15">
      <c r="A5245" s="914">
        <v>5240</v>
      </c>
      <c r="B5245" s="929">
        <f>'EstRev 6-11'!C222</f>
        <v>0</v>
      </c>
      <c r="C5245" s="930">
        <f>A5245-B5245</f>
        <v>5240</v>
      </c>
      <c r="D5245" s="920"/>
      <c r="E5245" s="893" t="b">
        <f t="shared" ca="1" si="209"/>
        <v>1</v>
      </c>
      <c r="F5245" s="932">
        <f t="array" aca="1" ref="F5245" ca="1">IF(G5245&lt;&gt;"",INDIRECT("'"&amp;G5245&amp;"'!"&amp;H5245),"")</f>
        <v>0</v>
      </c>
      <c r="G5245" s="560" t="s">
        <v>5635</v>
      </c>
      <c r="H5245" s="893" t="s">
        <v>5840</v>
      </c>
      <c r="I5245" s="920"/>
      <c r="J5245" s="920"/>
      <c r="K5245" s="920"/>
      <c r="L5245" s="920"/>
      <c r="M5245" s="920"/>
      <c r="N5245" s="920"/>
      <c r="S5245" s="919"/>
    </row>
    <row r="5246" spans="1:19" ht="12.75" customHeight="1" x14ac:dyDescent="0.15">
      <c r="A5246" s="935">
        <v>5241</v>
      </c>
      <c r="B5246" s="919"/>
      <c r="C5246" s="920"/>
      <c r="D5246" s="931"/>
      <c r="E5246" s="893" t="b">
        <f t="shared" ca="1" si="209"/>
        <v>1</v>
      </c>
      <c r="F5246" s="893" t="str">
        <f t="array" aca="1" ref="F5246" ca="1">IF(G5246&lt;&gt;"",INDIRECT("'"&amp;G5246&amp;"'!"&amp;H5246),"")</f>
        <v/>
      </c>
      <c r="G5246" s="560"/>
      <c r="H5246" s="893"/>
      <c r="I5246" s="931"/>
      <c r="J5246" s="931"/>
      <c r="K5246" s="931"/>
      <c r="L5246" s="920"/>
      <c r="M5246" s="920"/>
      <c r="N5246" s="920"/>
      <c r="S5246" s="919"/>
    </row>
    <row r="5247" spans="1:19" ht="12.75" customHeight="1" x14ac:dyDescent="0.15">
      <c r="A5247" s="935">
        <v>5242</v>
      </c>
      <c r="B5247" s="919"/>
      <c r="C5247" s="920"/>
      <c r="D5247" s="931"/>
      <c r="E5247" s="893" t="b">
        <f t="shared" ca="1" si="209"/>
        <v>1</v>
      </c>
      <c r="F5247" s="893" t="str">
        <f t="array" aca="1" ref="F5247" ca="1">IF(G5247&lt;&gt;"",INDIRECT("'"&amp;G5247&amp;"'!"&amp;H5247),"")</f>
        <v/>
      </c>
      <c r="G5247" s="560"/>
      <c r="H5247" s="893"/>
      <c r="I5247" s="931"/>
      <c r="J5247" s="931"/>
      <c r="K5247" s="931"/>
      <c r="L5247" s="920"/>
      <c r="M5247" s="920"/>
      <c r="N5247" s="920"/>
      <c r="S5247" s="919"/>
    </row>
    <row r="5248" spans="1:19" ht="12.75" customHeight="1" x14ac:dyDescent="0.15">
      <c r="A5248" s="914">
        <v>5243</v>
      </c>
      <c r="B5248" s="929">
        <f>'EstRev 6-11'!C224</f>
        <v>0</v>
      </c>
      <c r="C5248" s="930">
        <f>A5248-B5248</f>
        <v>5243</v>
      </c>
      <c r="D5248" s="920"/>
      <c r="E5248" s="893" t="b">
        <f t="shared" ca="1" si="209"/>
        <v>1</v>
      </c>
      <c r="F5248" s="932">
        <f t="array" aca="1" ref="F5248" ca="1">IF(G5248&lt;&gt;"",INDIRECT("'"&amp;G5248&amp;"'!"&amp;H5248),"")</f>
        <v>0</v>
      </c>
      <c r="G5248" s="560" t="s">
        <v>5635</v>
      </c>
      <c r="H5248" s="893" t="s">
        <v>5841</v>
      </c>
      <c r="I5248" s="920"/>
      <c r="J5248" s="920"/>
      <c r="K5248" s="920"/>
      <c r="L5248" s="920"/>
      <c r="M5248" s="920"/>
      <c r="N5248" s="920"/>
      <c r="S5248" s="919"/>
    </row>
    <row r="5249" spans="1:19" ht="12.75" customHeight="1" x14ac:dyDescent="0.15">
      <c r="A5249" s="935">
        <v>5244</v>
      </c>
      <c r="B5249" s="919"/>
      <c r="C5249" s="920"/>
      <c r="D5249" s="931"/>
      <c r="E5249" s="893" t="b">
        <f t="shared" ca="1" si="209"/>
        <v>1</v>
      </c>
      <c r="F5249" s="893" t="str">
        <f t="array" aca="1" ref="F5249" ca="1">IF(G5249&lt;&gt;"",INDIRECT("'"&amp;G5249&amp;"'!"&amp;H5249),"")</f>
        <v/>
      </c>
      <c r="G5249" s="560"/>
      <c r="H5249" s="893"/>
      <c r="I5249" s="931"/>
      <c r="J5249" s="931"/>
      <c r="K5249" s="931"/>
      <c r="L5249" s="920"/>
      <c r="M5249" s="920"/>
      <c r="N5249" s="920"/>
      <c r="S5249" s="919"/>
    </row>
    <row r="5250" spans="1:19" ht="12.75" customHeight="1" x14ac:dyDescent="0.15">
      <c r="A5250" s="935">
        <v>5245</v>
      </c>
      <c r="B5250" s="919"/>
      <c r="C5250" s="920"/>
      <c r="D5250" s="931"/>
      <c r="E5250" s="893" t="b">
        <f t="shared" ca="1" si="209"/>
        <v>1</v>
      </c>
      <c r="F5250" s="893" t="str">
        <f t="array" aca="1" ref="F5250" ca="1">IF(G5250&lt;&gt;"",INDIRECT("'"&amp;G5250&amp;"'!"&amp;H5250),"")</f>
        <v/>
      </c>
      <c r="G5250" s="560"/>
      <c r="H5250" s="893"/>
      <c r="I5250" s="931"/>
      <c r="J5250" s="931"/>
      <c r="K5250" s="931"/>
      <c r="L5250" s="920"/>
      <c r="M5250" s="920"/>
      <c r="N5250" s="920"/>
      <c r="S5250" s="919"/>
    </row>
    <row r="5251" spans="1:19" ht="12.75" customHeight="1" x14ac:dyDescent="0.15">
      <c r="A5251" s="935">
        <v>5246</v>
      </c>
      <c r="B5251" s="919"/>
      <c r="C5251" s="920"/>
      <c r="D5251" s="931"/>
      <c r="E5251" s="893" t="b">
        <f t="shared" ca="1" si="209"/>
        <v>1</v>
      </c>
      <c r="F5251" s="893" t="str">
        <f t="array" aca="1" ref="F5251" ca="1">IF(G5251&lt;&gt;"",INDIRECT("'"&amp;G5251&amp;"'!"&amp;H5251),"")</f>
        <v/>
      </c>
      <c r="G5251" s="560"/>
      <c r="H5251" s="893"/>
      <c r="I5251" s="931"/>
      <c r="J5251" s="931"/>
      <c r="K5251" s="931"/>
      <c r="L5251" s="920"/>
      <c r="M5251" s="920"/>
      <c r="N5251" s="920"/>
      <c r="S5251" s="919"/>
    </row>
    <row r="5252" spans="1:19" ht="12.75" customHeight="1" x14ac:dyDescent="0.15">
      <c r="A5252" s="935">
        <v>5247</v>
      </c>
      <c r="B5252" s="919"/>
      <c r="C5252" s="920"/>
      <c r="D5252" s="931"/>
      <c r="E5252" s="893" t="b">
        <f t="shared" ca="1" si="209"/>
        <v>1</v>
      </c>
      <c r="F5252" s="893" t="str">
        <f t="array" aca="1" ref="F5252" ca="1">IF(G5252&lt;&gt;"",INDIRECT("'"&amp;G5252&amp;"'!"&amp;H5252),"")</f>
        <v/>
      </c>
      <c r="G5252" s="560"/>
      <c r="H5252" s="893"/>
      <c r="I5252" s="931"/>
      <c r="J5252" s="931"/>
      <c r="K5252" s="931"/>
      <c r="L5252" s="920"/>
      <c r="M5252" s="920"/>
      <c r="N5252" s="920"/>
      <c r="S5252" s="919"/>
    </row>
    <row r="5253" spans="1:19" ht="12.75" customHeight="1" x14ac:dyDescent="0.15">
      <c r="A5253" s="935">
        <v>5248</v>
      </c>
      <c r="B5253" s="919"/>
      <c r="C5253" s="920"/>
      <c r="D5253" s="931"/>
      <c r="E5253" s="893" t="b">
        <f t="shared" ca="1" si="209"/>
        <v>1</v>
      </c>
      <c r="F5253" s="893" t="str">
        <f t="array" aca="1" ref="F5253" ca="1">IF(G5253&lt;&gt;"",INDIRECT("'"&amp;G5253&amp;"'!"&amp;H5253),"")</f>
        <v/>
      </c>
      <c r="G5253" s="560"/>
      <c r="H5253" s="893"/>
      <c r="I5253" s="931"/>
      <c r="J5253" s="931"/>
      <c r="K5253" s="931"/>
      <c r="L5253" s="920"/>
      <c r="M5253" s="920"/>
      <c r="N5253" s="920"/>
      <c r="S5253" s="919"/>
    </row>
    <row r="5254" spans="1:19" ht="12.75" customHeight="1" x14ac:dyDescent="0.15">
      <c r="A5254" s="914">
        <v>5249</v>
      </c>
      <c r="B5254" s="929">
        <f>'EstRev 6-11'!C225</f>
        <v>0</v>
      </c>
      <c r="C5254" s="930">
        <f>A5254-B5254</f>
        <v>5249</v>
      </c>
      <c r="D5254" s="920"/>
      <c r="E5254" s="893" t="b">
        <f t="shared" ca="1" si="209"/>
        <v>1</v>
      </c>
      <c r="F5254" s="932">
        <f t="array" aca="1" ref="F5254" ca="1">IF(G5254&lt;&gt;"",INDIRECT("'"&amp;G5254&amp;"'!"&amp;H5254),"")</f>
        <v>0</v>
      </c>
      <c r="G5254" s="560" t="s">
        <v>5635</v>
      </c>
      <c r="H5254" s="893" t="s">
        <v>5842</v>
      </c>
      <c r="I5254" s="920"/>
      <c r="J5254" s="920"/>
      <c r="K5254" s="920"/>
      <c r="L5254" s="920"/>
      <c r="M5254" s="920"/>
      <c r="N5254" s="920"/>
      <c r="S5254" s="919"/>
    </row>
    <row r="5255" spans="1:19" ht="12.75" customHeight="1" x14ac:dyDescent="0.15">
      <c r="A5255" s="935">
        <v>5250</v>
      </c>
      <c r="B5255" s="919"/>
      <c r="C5255" s="920"/>
      <c r="D5255" s="931"/>
      <c r="E5255" s="893" t="b">
        <f t="shared" ca="1" si="209"/>
        <v>1</v>
      </c>
      <c r="F5255" s="893" t="str">
        <f t="array" aca="1" ref="F5255" ca="1">IF(G5255&lt;&gt;"",INDIRECT("'"&amp;G5255&amp;"'!"&amp;H5255),"")</f>
        <v/>
      </c>
      <c r="G5255" s="560"/>
      <c r="H5255" s="893"/>
      <c r="I5255" s="931"/>
      <c r="J5255" s="931"/>
      <c r="K5255" s="931"/>
      <c r="L5255" s="920"/>
      <c r="M5255" s="920"/>
      <c r="N5255" s="920"/>
      <c r="S5255" s="919"/>
    </row>
    <row r="5256" spans="1:19" ht="12.75" customHeight="1" x14ac:dyDescent="0.15">
      <c r="A5256" s="914">
        <v>5251</v>
      </c>
      <c r="B5256" s="929">
        <f>'EstRev 6-11'!C258</f>
        <v>0</v>
      </c>
      <c r="C5256" s="930">
        <f>A5256-B5256</f>
        <v>5251</v>
      </c>
      <c r="D5256" s="920"/>
      <c r="E5256" s="893" t="b">
        <f t="shared" ca="1" si="209"/>
        <v>1</v>
      </c>
      <c r="F5256" s="932">
        <f t="array" aca="1" ref="F5256" ca="1">IF(G5256&lt;&gt;"",INDIRECT("'"&amp;G5256&amp;"'!"&amp;H5256),"")</f>
        <v>0</v>
      </c>
      <c r="G5256" s="560" t="s">
        <v>5635</v>
      </c>
      <c r="H5256" s="893" t="s">
        <v>5843</v>
      </c>
      <c r="I5256" s="920"/>
      <c r="J5256" s="920"/>
      <c r="K5256" s="920"/>
      <c r="L5256" s="920"/>
      <c r="M5256" s="920"/>
      <c r="N5256" s="920"/>
      <c r="S5256" s="919"/>
    </row>
    <row r="5257" spans="1:19" ht="12.75" customHeight="1" x14ac:dyDescent="0.15">
      <c r="A5257" s="935">
        <v>5252</v>
      </c>
      <c r="B5257" s="919"/>
      <c r="C5257" s="920"/>
      <c r="D5257" s="920" t="s">
        <v>5699</v>
      </c>
      <c r="E5257" s="893" t="b">
        <f t="shared" ca="1" si="209"/>
        <v>1</v>
      </c>
      <c r="F5257" s="893" t="str">
        <f t="array" aca="1" ref="F5257" ca="1">IF(G5257&lt;&gt;"",INDIRECT("'"&amp;G5257&amp;"'!"&amp;H5257),"")</f>
        <v/>
      </c>
      <c r="G5257" s="560"/>
      <c r="H5257" s="893"/>
      <c r="I5257" s="920"/>
      <c r="J5257" s="920"/>
      <c r="K5257" s="920"/>
      <c r="L5257" s="920"/>
      <c r="M5257" s="920"/>
      <c r="N5257" s="920"/>
      <c r="S5257" s="919"/>
    </row>
    <row r="5258" spans="1:19" ht="12.75" customHeight="1" x14ac:dyDescent="0.15">
      <c r="A5258" s="935">
        <v>5253</v>
      </c>
      <c r="B5258" s="919"/>
      <c r="C5258" s="920"/>
      <c r="D5258" s="931"/>
      <c r="E5258" s="893" t="b">
        <f t="shared" ca="1" si="209"/>
        <v>1</v>
      </c>
      <c r="F5258" s="893" t="str">
        <f t="array" aca="1" ref="F5258" ca="1">IF(G5258&lt;&gt;"",INDIRECT("'"&amp;G5258&amp;"'!"&amp;H5258),"")</f>
        <v/>
      </c>
      <c r="G5258" s="560"/>
      <c r="H5258" s="893"/>
      <c r="I5258" s="931"/>
      <c r="J5258" s="931"/>
      <c r="K5258" s="931"/>
      <c r="L5258" s="920"/>
      <c r="M5258" s="920"/>
      <c r="N5258" s="920"/>
      <c r="S5258" s="919"/>
    </row>
    <row r="5259" spans="1:19" ht="12.75" customHeight="1" x14ac:dyDescent="0.15">
      <c r="A5259" s="914">
        <v>5254</v>
      </c>
      <c r="B5259" s="929">
        <f>'EstRev 6-11'!C260</f>
        <v>0</v>
      </c>
      <c r="C5259" s="930">
        <f>A5259-B5259</f>
        <v>5254</v>
      </c>
      <c r="D5259" s="920"/>
      <c r="E5259" s="893" t="b">
        <f t="shared" ca="1" si="209"/>
        <v>1</v>
      </c>
      <c r="F5259" s="932">
        <f t="array" aca="1" ref="F5259" ca="1">IF(G5259&lt;&gt;"",INDIRECT("'"&amp;G5259&amp;"'!"&amp;H5259),"")</f>
        <v>0</v>
      </c>
      <c r="G5259" s="560" t="s">
        <v>5635</v>
      </c>
      <c r="H5259" s="893" t="s">
        <v>5844</v>
      </c>
      <c r="I5259" s="920"/>
      <c r="J5259" s="920"/>
      <c r="K5259" s="920"/>
      <c r="L5259" s="920"/>
      <c r="M5259" s="920"/>
      <c r="N5259" s="920"/>
      <c r="S5259" s="919"/>
    </row>
    <row r="5260" spans="1:19" ht="12.75" customHeight="1" x14ac:dyDescent="0.15">
      <c r="A5260" s="935">
        <v>5255</v>
      </c>
      <c r="B5260" s="919"/>
      <c r="C5260" s="920"/>
      <c r="D5260" s="931"/>
      <c r="E5260" s="893" t="b">
        <f t="shared" ca="1" si="209"/>
        <v>1</v>
      </c>
      <c r="F5260" s="893" t="str">
        <f t="array" aca="1" ref="F5260" ca="1">IF(G5260&lt;&gt;"",INDIRECT("'"&amp;G5260&amp;"'!"&amp;H5260),"")</f>
        <v/>
      </c>
      <c r="G5260" s="560"/>
      <c r="H5260" s="893"/>
      <c r="I5260" s="931"/>
      <c r="J5260" s="931"/>
      <c r="K5260" s="931"/>
      <c r="L5260" s="920"/>
      <c r="M5260" s="920"/>
      <c r="N5260" s="920"/>
      <c r="S5260" s="919"/>
    </row>
    <row r="5261" spans="1:19" ht="12.75" customHeight="1" x14ac:dyDescent="0.15">
      <c r="A5261" s="914">
        <v>5256</v>
      </c>
      <c r="B5261" s="929">
        <f>'EstRev 6-11'!C261</f>
        <v>16000</v>
      </c>
      <c r="C5261" s="930">
        <f>A5261-B5261</f>
        <v>-10744</v>
      </c>
      <c r="D5261" s="920"/>
      <c r="E5261" s="893" t="b">
        <f t="shared" ca="1" si="209"/>
        <v>1</v>
      </c>
      <c r="F5261" s="932">
        <f t="array" aca="1" ref="F5261" ca="1">IF(G5261&lt;&gt;"",INDIRECT("'"&amp;G5261&amp;"'!"&amp;H5261),"")</f>
        <v>16000</v>
      </c>
      <c r="G5261" s="560" t="s">
        <v>5635</v>
      </c>
      <c r="H5261" s="893" t="s">
        <v>5845</v>
      </c>
      <c r="I5261" s="920"/>
      <c r="J5261" s="920"/>
      <c r="K5261" s="920"/>
      <c r="L5261" s="920"/>
      <c r="M5261" s="920"/>
      <c r="N5261" s="920"/>
      <c r="S5261" s="919"/>
    </row>
    <row r="5262" spans="1:19" ht="12.75" customHeight="1" x14ac:dyDescent="0.15">
      <c r="A5262" s="935">
        <v>5257</v>
      </c>
      <c r="B5262" s="919"/>
      <c r="C5262" s="920"/>
      <c r="D5262" s="931"/>
      <c r="E5262" s="893" t="b">
        <f t="shared" ca="1" si="209"/>
        <v>1</v>
      </c>
      <c r="F5262" s="893" t="str">
        <f t="array" aca="1" ref="F5262" ca="1">IF(G5262&lt;&gt;"",INDIRECT("'"&amp;G5262&amp;"'!"&amp;H5262),"")</f>
        <v/>
      </c>
      <c r="G5262" s="560"/>
      <c r="H5262" s="893"/>
      <c r="I5262" s="931"/>
      <c r="J5262" s="931"/>
      <c r="K5262" s="931"/>
      <c r="L5262" s="920"/>
      <c r="M5262" s="920"/>
      <c r="N5262" s="920"/>
      <c r="S5262" s="919"/>
    </row>
    <row r="5263" spans="1:19" ht="12.75" customHeight="1" x14ac:dyDescent="0.15">
      <c r="A5263" s="935">
        <v>5258</v>
      </c>
      <c r="B5263" s="919"/>
      <c r="C5263" s="920"/>
      <c r="D5263" s="920" t="s">
        <v>4732</v>
      </c>
      <c r="E5263" s="893" t="b">
        <f t="shared" ca="1" si="209"/>
        <v>1</v>
      </c>
      <c r="F5263" s="893" t="str">
        <f t="array" aca="1" ref="F5263" ca="1">IF(G5263&lt;&gt;"",INDIRECT("'"&amp;G5263&amp;"'!"&amp;H5263),"")</f>
        <v/>
      </c>
      <c r="G5263" s="560"/>
      <c r="H5263" s="893"/>
      <c r="I5263" s="920"/>
      <c r="J5263" s="920"/>
      <c r="K5263" s="920"/>
      <c r="L5263" s="920"/>
      <c r="M5263" s="920"/>
      <c r="N5263" s="920"/>
      <c r="S5263" s="919"/>
    </row>
    <row r="5264" spans="1:19" ht="12.75" customHeight="1" x14ac:dyDescent="0.15">
      <c r="A5264" s="914">
        <v>5259</v>
      </c>
      <c r="B5264" s="929">
        <f>'EstRev 6-11'!C270</f>
        <v>438750</v>
      </c>
      <c r="C5264" s="930">
        <f>A5264-B5264</f>
        <v>-433491</v>
      </c>
      <c r="D5264" s="920"/>
      <c r="E5264" s="893" t="b">
        <f t="shared" ca="1" si="209"/>
        <v>1</v>
      </c>
      <c r="F5264" s="932">
        <f t="array" aca="1" ref="F5264" ca="1">IF(G5264&lt;&gt;"",INDIRECT("'"&amp;G5264&amp;"'!"&amp;H5264),"")</f>
        <v>438750</v>
      </c>
      <c r="G5264" s="560" t="s">
        <v>5635</v>
      </c>
      <c r="H5264" s="893" t="s">
        <v>5846</v>
      </c>
      <c r="I5264" s="920"/>
      <c r="J5264" s="920"/>
      <c r="K5264" s="920"/>
      <c r="L5264" s="920"/>
      <c r="M5264" s="920"/>
      <c r="N5264" s="920"/>
      <c r="S5264" s="919"/>
    </row>
    <row r="5265" spans="1:19" ht="12.75" customHeight="1" x14ac:dyDescent="0.15">
      <c r="A5265" s="935">
        <v>5260</v>
      </c>
      <c r="B5265" s="919"/>
      <c r="C5265" s="920"/>
      <c r="D5265" s="931"/>
      <c r="E5265" s="893" t="b">
        <f t="shared" ca="1" si="209"/>
        <v>1</v>
      </c>
      <c r="F5265" s="893" t="str">
        <f t="array" aca="1" ref="F5265" ca="1">IF(G5265&lt;&gt;"",INDIRECT("'"&amp;G5265&amp;"'!"&amp;H5265),"")</f>
        <v/>
      </c>
      <c r="G5265" s="560"/>
      <c r="H5265" s="893"/>
      <c r="I5265" s="931"/>
      <c r="J5265" s="931"/>
      <c r="K5265" s="931"/>
      <c r="L5265" s="920"/>
      <c r="M5265" s="920"/>
      <c r="N5265" s="920"/>
      <c r="S5265" s="919"/>
    </row>
    <row r="5266" spans="1:19" ht="12.75" customHeight="1" x14ac:dyDescent="0.15">
      <c r="A5266" s="935">
        <v>5261</v>
      </c>
      <c r="B5266" s="919"/>
      <c r="C5266" s="920"/>
      <c r="D5266" s="931"/>
      <c r="E5266" s="893" t="b">
        <f t="shared" ca="1" si="209"/>
        <v>1</v>
      </c>
      <c r="F5266" s="893" t="str">
        <f t="array" aca="1" ref="F5266" ca="1">IF(G5266&lt;&gt;"",INDIRECT("'"&amp;G5266&amp;"'!"&amp;H5266),"")</f>
        <v/>
      </c>
      <c r="G5266" s="560"/>
      <c r="H5266" s="893"/>
      <c r="I5266" s="931"/>
      <c r="J5266" s="931"/>
      <c r="K5266" s="931"/>
      <c r="L5266" s="920"/>
      <c r="M5266" s="920"/>
      <c r="N5266" s="920"/>
      <c r="S5266" s="919"/>
    </row>
    <row r="5267" spans="1:19" ht="12.75" customHeight="1" x14ac:dyDescent="0.15">
      <c r="A5267" s="935">
        <v>5262</v>
      </c>
      <c r="B5267" s="919"/>
      <c r="C5267" s="920"/>
      <c r="D5267" s="931"/>
      <c r="E5267" s="893" t="b">
        <f t="shared" ca="1" si="209"/>
        <v>1</v>
      </c>
      <c r="F5267" s="893" t="str">
        <f t="array" aca="1" ref="F5267" ca="1">IF(G5267&lt;&gt;"",INDIRECT("'"&amp;G5267&amp;"'!"&amp;H5267),"")</f>
        <v/>
      </c>
      <c r="G5267" s="560"/>
      <c r="H5267" s="893"/>
      <c r="I5267" s="931"/>
      <c r="J5267" s="931"/>
      <c r="K5267" s="931"/>
      <c r="L5267" s="920"/>
      <c r="M5267" s="920"/>
      <c r="N5267" s="920"/>
      <c r="S5267" s="919"/>
    </row>
    <row r="5268" spans="1:19" ht="12.75" customHeight="1" x14ac:dyDescent="0.15">
      <c r="A5268" s="935">
        <v>5263</v>
      </c>
      <c r="B5268" s="919"/>
      <c r="C5268" s="920"/>
      <c r="D5268" s="931"/>
      <c r="E5268" s="893" t="b">
        <f t="shared" ca="1" si="209"/>
        <v>1</v>
      </c>
      <c r="F5268" s="893" t="str">
        <f t="array" aca="1" ref="F5268" ca="1">IF(G5268&lt;&gt;"",INDIRECT("'"&amp;G5268&amp;"'!"&amp;H5268),"")</f>
        <v/>
      </c>
      <c r="G5268" s="560"/>
      <c r="H5268" s="893"/>
      <c r="I5268" s="931"/>
      <c r="J5268" s="931"/>
      <c r="K5268" s="931"/>
      <c r="L5268" s="920"/>
      <c r="M5268" s="920"/>
      <c r="N5268" s="920"/>
      <c r="S5268" s="919"/>
    </row>
    <row r="5269" spans="1:19" ht="12.75" customHeight="1" x14ac:dyDescent="0.15">
      <c r="A5269" s="935">
        <v>5264</v>
      </c>
      <c r="B5269" s="919"/>
      <c r="C5269" s="920"/>
      <c r="D5269" s="931"/>
      <c r="E5269" s="893" t="b">
        <f t="shared" ca="1" si="209"/>
        <v>1</v>
      </c>
      <c r="F5269" s="893" t="str">
        <f t="array" aca="1" ref="F5269" ca="1">IF(G5269&lt;&gt;"",INDIRECT("'"&amp;G5269&amp;"'!"&amp;H5269),"")</f>
        <v/>
      </c>
      <c r="G5269" s="560"/>
      <c r="H5269" s="893"/>
      <c r="I5269" s="931"/>
      <c r="J5269" s="931"/>
      <c r="K5269" s="931"/>
      <c r="L5269" s="920"/>
      <c r="M5269" s="920"/>
      <c r="N5269" s="920"/>
      <c r="S5269" s="919"/>
    </row>
    <row r="5270" spans="1:19" ht="12.75" customHeight="1" x14ac:dyDescent="0.15">
      <c r="A5270" s="914">
        <v>5265</v>
      </c>
      <c r="B5270" s="929">
        <f>'EstRev 6-11'!C271</f>
        <v>438750</v>
      </c>
      <c r="C5270" s="930">
        <f t="shared" ref="C5270:C5272" si="220">A5270-B5270</f>
        <v>-433485</v>
      </c>
      <c r="D5270" s="920"/>
      <c r="E5270" s="893" t="b">
        <f t="shared" ca="1" si="209"/>
        <v>1</v>
      </c>
      <c r="F5270" s="932">
        <f t="array" aca="1" ref="F5270" ca="1">IF(G5270&lt;&gt;"",INDIRECT("'"&amp;G5270&amp;"'!"&amp;H5270),"")</f>
        <v>438750</v>
      </c>
      <c r="G5270" s="560" t="s">
        <v>5635</v>
      </c>
      <c r="H5270" s="893" t="s">
        <v>5847</v>
      </c>
      <c r="I5270" s="920"/>
      <c r="J5270" s="920"/>
      <c r="K5270" s="920"/>
      <c r="L5270" s="920"/>
      <c r="M5270" s="920"/>
      <c r="N5270" s="920"/>
      <c r="S5270" s="919"/>
    </row>
    <row r="5271" spans="1:19" ht="12.75" customHeight="1" x14ac:dyDescent="0.15">
      <c r="A5271" s="914">
        <v>5266</v>
      </c>
      <c r="B5271" s="929">
        <f>'EstRev 6-11'!C272</f>
        <v>14519289</v>
      </c>
      <c r="C5271" s="930">
        <f t="shared" si="220"/>
        <v>-14514023</v>
      </c>
      <c r="D5271" s="920"/>
      <c r="E5271" s="893" t="b">
        <f t="shared" ca="1" si="209"/>
        <v>1</v>
      </c>
      <c r="F5271" s="932">
        <f t="array" aca="1" ref="F5271" ca="1">IF(G5271&lt;&gt;"",INDIRECT("'"&amp;G5271&amp;"'!"&amp;H5271),"")</f>
        <v>14519289</v>
      </c>
      <c r="G5271" s="560" t="s">
        <v>5635</v>
      </c>
      <c r="H5271" s="893" t="s">
        <v>5848</v>
      </c>
      <c r="I5271" s="920"/>
      <c r="J5271" s="920"/>
      <c r="K5271" s="920"/>
      <c r="L5271" s="920"/>
      <c r="M5271" s="920"/>
      <c r="N5271" s="920"/>
      <c r="S5271" s="919"/>
    </row>
    <row r="5272" spans="1:19" ht="12.75" customHeight="1" x14ac:dyDescent="0.15">
      <c r="A5272" s="914">
        <v>5267</v>
      </c>
      <c r="B5272" s="929">
        <f>'EstRev 6-11'!D5</f>
        <v>1629177</v>
      </c>
      <c r="C5272" s="930">
        <f t="shared" si="220"/>
        <v>-1623910</v>
      </c>
      <c r="D5272" s="920"/>
      <c r="E5272" s="893" t="b">
        <f t="shared" ca="1" si="209"/>
        <v>1</v>
      </c>
      <c r="F5272" s="932">
        <f t="array" aca="1" ref="F5272" ca="1">IF(G5272&lt;&gt;"",INDIRECT("'"&amp;G5272&amp;"'!"&amp;H5272),"")</f>
        <v>1629177</v>
      </c>
      <c r="G5272" s="560" t="s">
        <v>5635</v>
      </c>
      <c r="H5272" s="893" t="s">
        <v>4853</v>
      </c>
      <c r="I5272" s="920"/>
      <c r="J5272" s="920"/>
      <c r="K5272" s="920"/>
      <c r="L5272" s="920"/>
      <c r="M5272" s="920"/>
      <c r="N5272" s="920"/>
      <c r="S5272" s="919"/>
    </row>
    <row r="5273" spans="1:19" ht="12.75" customHeight="1" x14ac:dyDescent="0.15">
      <c r="A5273" s="935">
        <v>5268</v>
      </c>
      <c r="B5273" s="919"/>
      <c r="C5273" s="920"/>
      <c r="D5273" s="920" t="s">
        <v>4732</v>
      </c>
      <c r="E5273" s="893" t="b">
        <f t="shared" ca="1" si="209"/>
        <v>1</v>
      </c>
      <c r="F5273" s="893" t="str">
        <f t="array" aca="1" ref="F5273" ca="1">IF(G5273&lt;&gt;"",INDIRECT("'"&amp;G5273&amp;"'!"&amp;H5273),"")</f>
        <v/>
      </c>
      <c r="G5273" s="560"/>
      <c r="H5273" s="893"/>
      <c r="I5273" s="920"/>
      <c r="J5273" s="920"/>
      <c r="K5273" s="920"/>
      <c r="L5273" s="920"/>
      <c r="M5273" s="920"/>
      <c r="N5273" s="920"/>
      <c r="S5273" s="919"/>
    </row>
    <row r="5274" spans="1:19" ht="12.75" customHeight="1" x14ac:dyDescent="0.15">
      <c r="A5274" s="914">
        <v>5269</v>
      </c>
      <c r="B5274" s="929">
        <f>'EstRev 6-11'!D6</f>
        <v>0</v>
      </c>
      <c r="C5274" s="930">
        <f t="shared" ref="C5274:C5306" si="221">A5274-B5274</f>
        <v>5269</v>
      </c>
      <c r="D5274" s="920"/>
      <c r="E5274" s="893" t="b">
        <f t="shared" ca="1" si="209"/>
        <v>1</v>
      </c>
      <c r="F5274" s="932">
        <f t="array" aca="1" ref="F5274" ca="1">IF(G5274&lt;&gt;"",INDIRECT("'"&amp;G5274&amp;"'!"&amp;H5274),"")</f>
        <v>0</v>
      </c>
      <c r="G5274" s="560" t="s">
        <v>5635</v>
      </c>
      <c r="H5274" s="893" t="s">
        <v>5531</v>
      </c>
      <c r="I5274" s="920"/>
      <c r="J5274" s="920"/>
      <c r="K5274" s="920"/>
      <c r="L5274" s="920"/>
      <c r="M5274" s="920"/>
      <c r="N5274" s="920"/>
      <c r="S5274" s="919"/>
    </row>
    <row r="5275" spans="1:19" ht="12.75" customHeight="1" x14ac:dyDescent="0.15">
      <c r="A5275" s="914">
        <v>5270</v>
      </c>
      <c r="B5275" s="929">
        <f>'EstRev 6-11'!D7</f>
        <v>0</v>
      </c>
      <c r="C5275" s="930">
        <f t="shared" si="221"/>
        <v>5270</v>
      </c>
      <c r="D5275" s="920"/>
      <c r="E5275" s="893" t="b">
        <f t="shared" ca="1" si="209"/>
        <v>1</v>
      </c>
      <c r="F5275" s="932">
        <f t="array" aca="1" ref="F5275" ca="1">IF(G5275&lt;&gt;"",INDIRECT("'"&amp;G5275&amp;"'!"&amp;H5275),"")</f>
        <v>0</v>
      </c>
      <c r="G5275" s="560" t="s">
        <v>5635</v>
      </c>
      <c r="H5275" s="893" t="s">
        <v>4714</v>
      </c>
      <c r="I5275" s="920"/>
      <c r="J5275" s="920"/>
      <c r="K5275" s="920"/>
      <c r="L5275" s="920"/>
      <c r="M5275" s="920"/>
      <c r="N5275" s="920"/>
      <c r="S5275" s="919"/>
    </row>
    <row r="5276" spans="1:19" ht="12.75" customHeight="1" x14ac:dyDescent="0.15">
      <c r="A5276" s="914">
        <v>5271</v>
      </c>
      <c r="B5276" s="929">
        <f>'EstRev 6-11'!D9</f>
        <v>0</v>
      </c>
      <c r="C5276" s="930">
        <f t="shared" si="221"/>
        <v>5271</v>
      </c>
      <c r="D5276" s="920"/>
      <c r="E5276" s="893" t="b">
        <f t="shared" ca="1" si="209"/>
        <v>1</v>
      </c>
      <c r="F5276" s="932">
        <f t="array" aca="1" ref="F5276" ca="1">IF(G5276&lt;&gt;"",INDIRECT("'"&amp;G5276&amp;"'!"&amp;H5276),"")</f>
        <v>0</v>
      </c>
      <c r="G5276" s="560" t="s">
        <v>5635</v>
      </c>
      <c r="H5276" s="893" t="s">
        <v>5363</v>
      </c>
      <c r="I5276" s="920"/>
      <c r="J5276" s="920"/>
      <c r="K5276" s="920"/>
      <c r="L5276" s="920"/>
      <c r="M5276" s="920"/>
      <c r="N5276" s="920"/>
      <c r="S5276" s="919"/>
    </row>
    <row r="5277" spans="1:19" ht="12.75" customHeight="1" x14ac:dyDescent="0.15">
      <c r="A5277" s="914">
        <v>5272</v>
      </c>
      <c r="B5277" s="929">
        <f>'EstRev 6-11'!D11</f>
        <v>0</v>
      </c>
      <c r="C5277" s="930">
        <f t="shared" si="221"/>
        <v>5272</v>
      </c>
      <c r="D5277" s="920"/>
      <c r="E5277" s="893" t="b">
        <f t="shared" ca="1" si="209"/>
        <v>1</v>
      </c>
      <c r="F5277" s="932">
        <f t="array" aca="1" ref="F5277" ca="1">IF(G5277&lt;&gt;"",INDIRECT("'"&amp;G5277&amp;"'!"&amp;H5277),"")</f>
        <v>0</v>
      </c>
      <c r="G5277" s="560" t="s">
        <v>5635</v>
      </c>
      <c r="H5277" s="893" t="s">
        <v>4716</v>
      </c>
      <c r="I5277" s="920"/>
      <c r="J5277" s="920"/>
      <c r="K5277" s="920"/>
      <c r="L5277" s="920"/>
      <c r="M5277" s="920"/>
      <c r="N5277" s="920"/>
      <c r="S5277" s="919"/>
    </row>
    <row r="5278" spans="1:19" ht="12.75" customHeight="1" x14ac:dyDescent="0.15">
      <c r="A5278" s="914">
        <v>5273</v>
      </c>
      <c r="B5278" s="929">
        <f>'EstRev 6-11'!D12</f>
        <v>1629177</v>
      </c>
      <c r="C5278" s="930">
        <f t="shared" si="221"/>
        <v>-1623904</v>
      </c>
      <c r="D5278" s="920"/>
      <c r="E5278" s="893" t="b">
        <f t="shared" ca="1" si="209"/>
        <v>1</v>
      </c>
      <c r="F5278" s="932">
        <f t="array" aca="1" ref="F5278" ca="1">IF(G5278&lt;&gt;"",INDIRECT("'"&amp;G5278&amp;"'!"&amp;H5278),"")</f>
        <v>1629177</v>
      </c>
      <c r="G5278" s="560" t="s">
        <v>5635</v>
      </c>
      <c r="H5278" s="893" t="s">
        <v>4717</v>
      </c>
      <c r="I5278" s="920"/>
      <c r="J5278" s="920"/>
      <c r="K5278" s="920"/>
      <c r="L5278" s="920"/>
      <c r="M5278" s="920"/>
      <c r="N5278" s="920"/>
      <c r="S5278" s="919"/>
    </row>
    <row r="5279" spans="1:19" ht="12.75" customHeight="1" x14ac:dyDescent="0.15">
      <c r="A5279" s="914">
        <v>5274</v>
      </c>
      <c r="B5279" s="929">
        <f>'EstRev 6-11'!D14</f>
        <v>0</v>
      </c>
      <c r="C5279" s="930">
        <f t="shared" si="221"/>
        <v>5274</v>
      </c>
      <c r="D5279" s="920"/>
      <c r="E5279" s="893" t="b">
        <f t="shared" ca="1" si="209"/>
        <v>1</v>
      </c>
      <c r="F5279" s="932">
        <f t="array" aca="1" ref="F5279" ca="1">IF(G5279&lt;&gt;"",INDIRECT("'"&amp;G5279&amp;"'!"&amp;H5279),"")</f>
        <v>0</v>
      </c>
      <c r="G5279" s="560" t="s">
        <v>5635</v>
      </c>
      <c r="H5279" s="893" t="s">
        <v>4854</v>
      </c>
      <c r="I5279" s="920"/>
      <c r="J5279" s="920"/>
      <c r="K5279" s="920"/>
      <c r="L5279" s="920"/>
      <c r="M5279" s="920"/>
      <c r="N5279" s="920"/>
      <c r="S5279" s="919"/>
    </row>
    <row r="5280" spans="1:19" ht="12.75" customHeight="1" x14ac:dyDescent="0.15">
      <c r="A5280" s="914">
        <v>5275</v>
      </c>
      <c r="B5280" s="929">
        <f>'EstRev 6-11'!D15</f>
        <v>0</v>
      </c>
      <c r="C5280" s="930">
        <f t="shared" si="221"/>
        <v>5275</v>
      </c>
      <c r="D5280" s="920"/>
      <c r="E5280" s="893" t="b">
        <f t="shared" ca="1" si="209"/>
        <v>1</v>
      </c>
      <c r="F5280" s="932">
        <f t="array" aca="1" ref="F5280" ca="1">IF(G5280&lt;&gt;"",INDIRECT("'"&amp;G5280&amp;"'!"&amp;H5280),"")</f>
        <v>0</v>
      </c>
      <c r="G5280" s="560" t="s">
        <v>5635</v>
      </c>
      <c r="H5280" s="893" t="s">
        <v>4719</v>
      </c>
      <c r="I5280" s="920"/>
      <c r="J5280" s="920"/>
      <c r="K5280" s="920"/>
      <c r="L5280" s="920"/>
      <c r="M5280" s="920"/>
      <c r="N5280" s="920"/>
      <c r="S5280" s="919"/>
    </row>
    <row r="5281" spans="1:19" ht="12.75" customHeight="1" x14ac:dyDescent="0.15">
      <c r="A5281" s="914">
        <v>5276</v>
      </c>
      <c r="B5281" s="929">
        <f>'EstRev 6-11'!D16</f>
        <v>0</v>
      </c>
      <c r="C5281" s="930">
        <f t="shared" si="221"/>
        <v>5276</v>
      </c>
      <c r="D5281" s="920"/>
      <c r="E5281" s="893" t="b">
        <f t="shared" ca="1" si="209"/>
        <v>1</v>
      </c>
      <c r="F5281" s="932">
        <f t="array" aca="1" ref="F5281" ca="1">IF(G5281&lt;&gt;"",INDIRECT("'"&amp;G5281&amp;"'!"&amp;H5281),"")</f>
        <v>0</v>
      </c>
      <c r="G5281" s="560" t="s">
        <v>5635</v>
      </c>
      <c r="H5281" s="893" t="s">
        <v>4720</v>
      </c>
      <c r="I5281" s="920"/>
      <c r="J5281" s="920"/>
      <c r="K5281" s="920"/>
      <c r="L5281" s="920"/>
      <c r="M5281" s="920"/>
      <c r="N5281" s="920"/>
      <c r="S5281" s="919"/>
    </row>
    <row r="5282" spans="1:19" ht="12.75" customHeight="1" x14ac:dyDescent="0.15">
      <c r="A5282" s="914">
        <v>5277</v>
      </c>
      <c r="B5282" s="929">
        <f>'EstRev 6-11'!D17</f>
        <v>0</v>
      </c>
      <c r="C5282" s="930">
        <f t="shared" si="221"/>
        <v>5277</v>
      </c>
      <c r="D5282" s="920"/>
      <c r="E5282" s="893" t="b">
        <f t="shared" ca="1" si="209"/>
        <v>1</v>
      </c>
      <c r="F5282" s="932">
        <f t="array" aca="1" ref="F5282" ca="1">IF(G5282&lt;&gt;"",INDIRECT("'"&amp;G5282&amp;"'!"&amp;H5282),"")</f>
        <v>0</v>
      </c>
      <c r="G5282" s="560" t="s">
        <v>5635</v>
      </c>
      <c r="H5282" s="893" t="s">
        <v>4721</v>
      </c>
      <c r="I5282" s="920"/>
      <c r="J5282" s="920"/>
      <c r="K5282" s="920"/>
      <c r="L5282" s="920"/>
      <c r="M5282" s="920"/>
      <c r="N5282" s="920"/>
      <c r="S5282" s="919"/>
    </row>
    <row r="5283" spans="1:19" ht="12.75" customHeight="1" x14ac:dyDescent="0.15">
      <c r="A5283" s="914">
        <v>5278</v>
      </c>
      <c r="B5283" s="929">
        <f>'EstRev 6-11'!D18</f>
        <v>0</v>
      </c>
      <c r="C5283" s="930">
        <f t="shared" si="221"/>
        <v>5278</v>
      </c>
      <c r="D5283" s="920"/>
      <c r="E5283" s="893" t="b">
        <f t="shared" ca="1" si="209"/>
        <v>1</v>
      </c>
      <c r="F5283" s="932">
        <f t="array" aca="1" ref="F5283" ca="1">IF(G5283&lt;&gt;"",INDIRECT("'"&amp;G5283&amp;"'!"&amp;H5283),"")</f>
        <v>0</v>
      </c>
      <c r="G5283" s="560" t="s">
        <v>5635</v>
      </c>
      <c r="H5283" s="893" t="s">
        <v>4692</v>
      </c>
      <c r="I5283" s="920"/>
      <c r="J5283" s="920"/>
      <c r="K5283" s="920"/>
      <c r="L5283" s="920"/>
      <c r="M5283" s="920"/>
      <c r="N5283" s="920"/>
      <c r="S5283" s="919"/>
    </row>
    <row r="5284" spans="1:19" ht="12.75" customHeight="1" x14ac:dyDescent="0.15">
      <c r="A5284" s="914">
        <v>5279</v>
      </c>
      <c r="B5284" s="929">
        <f>'EstRev 6-11'!D65</f>
        <v>5000</v>
      </c>
      <c r="C5284" s="930">
        <f t="shared" si="221"/>
        <v>279</v>
      </c>
      <c r="D5284" s="920"/>
      <c r="E5284" s="893" t="b">
        <f t="shared" ca="1" si="209"/>
        <v>1</v>
      </c>
      <c r="F5284" s="932">
        <f t="array" aca="1" ref="F5284" ca="1">IF(G5284&lt;&gt;"",INDIRECT("'"&amp;G5284&amp;"'!"&amp;H5284),"")</f>
        <v>5000</v>
      </c>
      <c r="G5284" s="560" t="s">
        <v>5635</v>
      </c>
      <c r="H5284" s="893" t="s">
        <v>4877</v>
      </c>
      <c r="I5284" s="920"/>
      <c r="J5284" s="920"/>
      <c r="K5284" s="920"/>
      <c r="L5284" s="920"/>
      <c r="M5284" s="920"/>
      <c r="N5284" s="920"/>
      <c r="S5284" s="919"/>
    </row>
    <row r="5285" spans="1:19" ht="12.75" customHeight="1" x14ac:dyDescent="0.15">
      <c r="A5285" s="914">
        <v>5280</v>
      </c>
      <c r="B5285" s="929">
        <f>'EstRev 6-11'!D66</f>
        <v>0</v>
      </c>
      <c r="C5285" s="930">
        <f t="shared" si="221"/>
        <v>5280</v>
      </c>
      <c r="D5285" s="920"/>
      <c r="E5285" s="893" t="b">
        <f t="shared" ca="1" si="209"/>
        <v>1</v>
      </c>
      <c r="F5285" s="932">
        <f t="array" aca="1" ref="F5285" ca="1">IF(G5285&lt;&gt;"",INDIRECT("'"&amp;G5285&amp;"'!"&amp;H5285),"")</f>
        <v>0</v>
      </c>
      <c r="G5285" s="560" t="s">
        <v>5635</v>
      </c>
      <c r="H5285" s="893" t="s">
        <v>4878</v>
      </c>
      <c r="I5285" s="920"/>
      <c r="J5285" s="920"/>
      <c r="K5285" s="920"/>
      <c r="L5285" s="920"/>
      <c r="M5285" s="920"/>
      <c r="N5285" s="920"/>
      <c r="S5285" s="919"/>
    </row>
    <row r="5286" spans="1:19" ht="12.75" customHeight="1" x14ac:dyDescent="0.15">
      <c r="A5286" s="914">
        <v>5281</v>
      </c>
      <c r="B5286" s="929">
        <f>'EstRev 6-11'!D67</f>
        <v>5000</v>
      </c>
      <c r="C5286" s="930">
        <f t="shared" si="221"/>
        <v>281</v>
      </c>
      <c r="D5286" s="920"/>
      <c r="E5286" s="893" t="b">
        <f t="shared" ca="1" si="209"/>
        <v>1</v>
      </c>
      <c r="F5286" s="932">
        <f t="array" aca="1" ref="F5286" ca="1">IF(G5286&lt;&gt;"",INDIRECT("'"&amp;G5286&amp;"'!"&amp;H5286),"")</f>
        <v>5000</v>
      </c>
      <c r="G5286" s="560" t="s">
        <v>5635</v>
      </c>
      <c r="H5286" s="893" t="s">
        <v>4879</v>
      </c>
      <c r="I5286" s="920"/>
      <c r="J5286" s="920"/>
      <c r="K5286" s="920"/>
      <c r="L5286" s="920"/>
      <c r="M5286" s="920"/>
      <c r="N5286" s="920"/>
      <c r="S5286" s="919"/>
    </row>
    <row r="5287" spans="1:19" ht="12.75" customHeight="1" x14ac:dyDescent="0.15">
      <c r="A5287" s="914">
        <v>5282</v>
      </c>
      <c r="B5287" s="929">
        <f>'EstRev 6-11'!D77</f>
        <v>0</v>
      </c>
      <c r="C5287" s="930">
        <f t="shared" si="221"/>
        <v>5282</v>
      </c>
      <c r="D5287" s="920"/>
      <c r="E5287" s="893" t="b">
        <f t="shared" ca="1" si="209"/>
        <v>1</v>
      </c>
      <c r="F5287" s="932">
        <f t="array" aca="1" ref="F5287" ca="1">IF(G5287&lt;&gt;"",INDIRECT("'"&amp;G5287&amp;"'!"&amp;H5287),"")</f>
        <v>0</v>
      </c>
      <c r="G5287" s="560" t="s">
        <v>5635</v>
      </c>
      <c r="H5287" s="893" t="s">
        <v>4888</v>
      </c>
      <c r="I5287" s="920"/>
      <c r="J5287" s="920"/>
      <c r="K5287" s="920"/>
      <c r="L5287" s="920"/>
      <c r="M5287" s="920"/>
      <c r="N5287" s="920"/>
      <c r="S5287" s="919"/>
    </row>
    <row r="5288" spans="1:19" ht="12.75" customHeight="1" x14ac:dyDescent="0.15">
      <c r="A5288" s="914">
        <v>5283</v>
      </c>
      <c r="B5288" s="929">
        <f>'EstRev 6-11'!D78</f>
        <v>0</v>
      </c>
      <c r="C5288" s="930">
        <f t="shared" si="221"/>
        <v>5283</v>
      </c>
      <c r="D5288" s="920"/>
      <c r="E5288" s="893" t="b">
        <f t="shared" ca="1" si="209"/>
        <v>1</v>
      </c>
      <c r="F5288" s="932">
        <f t="array" aca="1" ref="F5288" ca="1">IF(G5288&lt;&gt;"",INDIRECT("'"&amp;G5288&amp;"'!"&amp;H5288),"")</f>
        <v>0</v>
      </c>
      <c r="G5288" s="560" t="s">
        <v>5635</v>
      </c>
      <c r="H5288" s="893" t="s">
        <v>5500</v>
      </c>
      <c r="I5288" s="920"/>
      <c r="J5288" s="920"/>
      <c r="K5288" s="920"/>
      <c r="L5288" s="920"/>
      <c r="M5288" s="920"/>
      <c r="N5288" s="920"/>
      <c r="S5288" s="919"/>
    </row>
    <row r="5289" spans="1:19" ht="12.75" customHeight="1" x14ac:dyDescent="0.15">
      <c r="A5289" s="914">
        <v>5284</v>
      </c>
      <c r="B5289" s="929">
        <f>'EstRev 6-11'!D79</f>
        <v>0</v>
      </c>
      <c r="C5289" s="930">
        <f t="shared" si="221"/>
        <v>5284</v>
      </c>
      <c r="D5289" s="920"/>
      <c r="E5289" s="893" t="b">
        <f t="shared" ca="1" si="209"/>
        <v>1</v>
      </c>
      <c r="F5289" s="932">
        <f t="array" aca="1" ref="F5289" ca="1">IF(G5289&lt;&gt;"",INDIRECT("'"&amp;G5289&amp;"'!"&amp;H5289),"")</f>
        <v>0</v>
      </c>
      <c r="G5289" s="560" t="s">
        <v>5635</v>
      </c>
      <c r="H5289" s="893" t="s">
        <v>5501</v>
      </c>
      <c r="I5289" s="920"/>
      <c r="J5289" s="920"/>
      <c r="K5289" s="920"/>
      <c r="L5289" s="920"/>
      <c r="M5289" s="920"/>
      <c r="N5289" s="920"/>
      <c r="S5289" s="919"/>
    </row>
    <row r="5290" spans="1:19" ht="12.75" customHeight="1" x14ac:dyDescent="0.15">
      <c r="A5290" s="914">
        <v>5285</v>
      </c>
      <c r="B5290" s="929">
        <f>'EstRev 6-11'!D80</f>
        <v>0</v>
      </c>
      <c r="C5290" s="930">
        <f t="shared" si="221"/>
        <v>5285</v>
      </c>
      <c r="D5290" s="920"/>
      <c r="E5290" s="893" t="b">
        <f t="shared" ca="1" si="209"/>
        <v>1</v>
      </c>
      <c r="F5290" s="932">
        <f t="array" aca="1" ref="F5290" ca="1">IF(G5290&lt;&gt;"",INDIRECT("'"&amp;G5290&amp;"'!"&amp;H5290),"")</f>
        <v>0</v>
      </c>
      <c r="G5290" s="560" t="s">
        <v>5635</v>
      </c>
      <c r="H5290" s="893" t="s">
        <v>5502</v>
      </c>
      <c r="I5290" s="920"/>
      <c r="J5290" s="920"/>
      <c r="K5290" s="920"/>
      <c r="L5290" s="920"/>
      <c r="M5290" s="920"/>
      <c r="N5290" s="920"/>
      <c r="S5290" s="919"/>
    </row>
    <row r="5291" spans="1:19" ht="12.75" customHeight="1" x14ac:dyDescent="0.15">
      <c r="A5291" s="914">
        <v>5286</v>
      </c>
      <c r="B5291" s="929">
        <f>'EstRev 6-11'!D81</f>
        <v>0</v>
      </c>
      <c r="C5291" s="930">
        <f t="shared" si="221"/>
        <v>5286</v>
      </c>
      <c r="D5291" s="920"/>
      <c r="E5291" s="893" t="b">
        <f t="shared" ca="1" si="209"/>
        <v>1</v>
      </c>
      <c r="F5291" s="932">
        <f t="array" aca="1" ref="F5291" ca="1">IF(G5291&lt;&gt;"",INDIRECT("'"&amp;G5291&amp;"'!"&amp;H5291),"")</f>
        <v>0</v>
      </c>
      <c r="G5291" s="560" t="s">
        <v>5635</v>
      </c>
      <c r="H5291" s="893" t="s">
        <v>5339</v>
      </c>
      <c r="I5291" s="920"/>
      <c r="J5291" s="920"/>
      <c r="K5291" s="920"/>
      <c r="L5291" s="920"/>
      <c r="M5291" s="920"/>
      <c r="N5291" s="920"/>
      <c r="S5291" s="919"/>
    </row>
    <row r="5292" spans="1:19" ht="12.75" customHeight="1" x14ac:dyDescent="0.15">
      <c r="A5292" s="914">
        <v>5287</v>
      </c>
      <c r="B5292" s="929">
        <f>'EstRev 6-11'!D83</f>
        <v>0</v>
      </c>
      <c r="C5292" s="930">
        <f t="shared" si="221"/>
        <v>5287</v>
      </c>
      <c r="D5292" s="920"/>
      <c r="E5292" s="893" t="b">
        <f t="shared" ca="1" si="209"/>
        <v>1</v>
      </c>
      <c r="F5292" s="932">
        <f t="array" aca="1" ref="F5292" ca="1">IF(G5292&lt;&gt;"",INDIRECT("'"&amp;G5292&amp;"'!"&amp;H5292),"")</f>
        <v>0</v>
      </c>
      <c r="G5292" s="560" t="s">
        <v>5635</v>
      </c>
      <c r="H5292" s="893" t="s">
        <v>5849</v>
      </c>
      <c r="I5292" s="920"/>
      <c r="J5292" s="920"/>
      <c r="K5292" s="920"/>
      <c r="L5292" s="920"/>
      <c r="M5292" s="920"/>
      <c r="N5292" s="920"/>
      <c r="S5292" s="919"/>
    </row>
    <row r="5293" spans="1:19" ht="12.75" customHeight="1" x14ac:dyDescent="0.15">
      <c r="A5293" s="914">
        <v>5288</v>
      </c>
      <c r="B5293" s="929">
        <f>'EstRev 6-11'!D97</f>
        <v>0</v>
      </c>
      <c r="C5293" s="930">
        <f t="shared" si="221"/>
        <v>5288</v>
      </c>
      <c r="D5293" s="920"/>
      <c r="E5293" s="893" t="b">
        <f t="shared" ca="1" si="209"/>
        <v>1</v>
      </c>
      <c r="F5293" s="932">
        <f t="array" aca="1" ref="F5293" ca="1">IF(G5293&lt;&gt;"",INDIRECT("'"&amp;G5293&amp;"'!"&amp;H5293),"")</f>
        <v>0</v>
      </c>
      <c r="G5293" s="560" t="s">
        <v>5635</v>
      </c>
      <c r="H5293" s="893" t="s">
        <v>5850</v>
      </c>
      <c r="I5293" s="920"/>
      <c r="J5293" s="920"/>
      <c r="K5293" s="920"/>
      <c r="L5293" s="920"/>
      <c r="M5293" s="920"/>
      <c r="N5293" s="920"/>
      <c r="S5293" s="919"/>
    </row>
    <row r="5294" spans="1:19" ht="12.75" customHeight="1" x14ac:dyDescent="0.15">
      <c r="A5294" s="914">
        <v>5289</v>
      </c>
      <c r="B5294" s="929">
        <f>'EstRev 6-11'!D98</f>
        <v>0</v>
      </c>
      <c r="C5294" s="930">
        <f t="shared" si="221"/>
        <v>5289</v>
      </c>
      <c r="D5294" s="920"/>
      <c r="E5294" s="893" t="b">
        <f t="shared" ca="1" si="209"/>
        <v>1</v>
      </c>
      <c r="F5294" s="932">
        <f t="array" aca="1" ref="F5294" ca="1">IF(G5294&lt;&gt;"",INDIRECT("'"&amp;G5294&amp;"'!"&amp;H5294),"")</f>
        <v>0</v>
      </c>
      <c r="G5294" s="560" t="s">
        <v>5635</v>
      </c>
      <c r="H5294" s="893" t="s">
        <v>5851</v>
      </c>
      <c r="I5294" s="920"/>
      <c r="J5294" s="920"/>
      <c r="K5294" s="920"/>
      <c r="L5294" s="920"/>
      <c r="M5294" s="920"/>
      <c r="N5294" s="920"/>
      <c r="S5294" s="919"/>
    </row>
    <row r="5295" spans="1:19" ht="12.75" customHeight="1" x14ac:dyDescent="0.15">
      <c r="A5295" s="914">
        <v>5290</v>
      </c>
      <c r="B5295" s="929">
        <f>'EstRev 6-11'!D100</f>
        <v>0</v>
      </c>
      <c r="C5295" s="930">
        <f t="shared" si="221"/>
        <v>5290</v>
      </c>
      <c r="D5295" s="920"/>
      <c r="E5295" s="893" t="b">
        <f t="shared" ca="1" si="209"/>
        <v>1</v>
      </c>
      <c r="F5295" s="932">
        <f t="array" aca="1" ref="F5295" ca="1">IF(G5295&lt;&gt;"",INDIRECT("'"&amp;G5295&amp;"'!"&amp;H5295),"")</f>
        <v>0</v>
      </c>
      <c r="G5295" s="560" t="s">
        <v>5635</v>
      </c>
      <c r="H5295" s="893" t="s">
        <v>5852</v>
      </c>
      <c r="I5295" s="920"/>
      <c r="J5295" s="920"/>
      <c r="K5295" s="920"/>
      <c r="L5295" s="920"/>
      <c r="M5295" s="920"/>
      <c r="N5295" s="920"/>
      <c r="S5295" s="919"/>
    </row>
    <row r="5296" spans="1:19" ht="12.75" customHeight="1" x14ac:dyDescent="0.15">
      <c r="A5296" s="914">
        <v>5291</v>
      </c>
      <c r="B5296" s="929">
        <f>'EstRev 6-11'!D101</f>
        <v>0</v>
      </c>
      <c r="C5296" s="930">
        <f t="shared" si="221"/>
        <v>5291</v>
      </c>
      <c r="D5296" s="920"/>
      <c r="E5296" s="893" t="b">
        <f t="shared" ca="1" si="209"/>
        <v>1</v>
      </c>
      <c r="F5296" s="932">
        <f t="array" aca="1" ref="F5296" ca="1">IF(G5296&lt;&gt;"",INDIRECT("'"&amp;G5296&amp;"'!"&amp;H5296),"")</f>
        <v>0</v>
      </c>
      <c r="G5296" s="560" t="s">
        <v>5635</v>
      </c>
      <c r="H5296" s="893" t="s">
        <v>5853</v>
      </c>
      <c r="I5296" s="920"/>
      <c r="J5296" s="920"/>
      <c r="K5296" s="920"/>
      <c r="L5296" s="920"/>
      <c r="M5296" s="920"/>
      <c r="N5296" s="920"/>
      <c r="S5296" s="919"/>
    </row>
    <row r="5297" spans="1:19" ht="12.75" customHeight="1" x14ac:dyDescent="0.15">
      <c r="A5297" s="914">
        <v>5292</v>
      </c>
      <c r="B5297" s="929">
        <f>'EstRev 6-11'!D106</f>
        <v>0</v>
      </c>
      <c r="C5297" s="930">
        <f t="shared" si="221"/>
        <v>5292</v>
      </c>
      <c r="D5297" s="920"/>
      <c r="E5297" s="893" t="b">
        <f t="shared" ca="1" si="209"/>
        <v>1</v>
      </c>
      <c r="F5297" s="932">
        <f t="array" aca="1" ref="F5297" ca="1">IF(G5297&lt;&gt;"",INDIRECT("'"&amp;G5297&amp;"'!"&amp;H5297),"")</f>
        <v>0</v>
      </c>
      <c r="G5297" s="560" t="s">
        <v>5635</v>
      </c>
      <c r="H5297" s="893" t="s">
        <v>5854</v>
      </c>
      <c r="I5297" s="920"/>
      <c r="J5297" s="920"/>
      <c r="K5297" s="920"/>
      <c r="L5297" s="920"/>
      <c r="M5297" s="920"/>
      <c r="N5297" s="920"/>
      <c r="S5297" s="919"/>
    </row>
    <row r="5298" spans="1:19" ht="12.75" customHeight="1" x14ac:dyDescent="0.15">
      <c r="A5298" s="914">
        <v>5293</v>
      </c>
      <c r="B5298" s="929">
        <f>'EstRev 6-11'!D109</f>
        <v>0</v>
      </c>
      <c r="C5298" s="930">
        <f t="shared" si="221"/>
        <v>5293</v>
      </c>
      <c r="D5298" s="920"/>
      <c r="E5298" s="893" t="b">
        <f t="shared" ca="1" si="209"/>
        <v>1</v>
      </c>
      <c r="F5298" s="932">
        <f t="array" aca="1" ref="F5298" ca="1">IF(G5298&lt;&gt;"",INDIRECT("'"&amp;G5298&amp;"'!"&amp;H5298),"")</f>
        <v>0</v>
      </c>
      <c r="G5298" s="560" t="s">
        <v>5635</v>
      </c>
      <c r="H5298" s="893" t="s">
        <v>5855</v>
      </c>
      <c r="I5298" s="920"/>
      <c r="J5298" s="920"/>
      <c r="K5298" s="920"/>
      <c r="L5298" s="920"/>
      <c r="M5298" s="920"/>
      <c r="N5298" s="920"/>
      <c r="S5298" s="919"/>
    </row>
    <row r="5299" spans="1:19" ht="12.75" customHeight="1" x14ac:dyDescent="0.15">
      <c r="A5299" s="914">
        <v>5294</v>
      </c>
      <c r="B5299" s="929">
        <f>'EstRev 6-11'!D110</f>
        <v>0</v>
      </c>
      <c r="C5299" s="930">
        <f t="shared" si="221"/>
        <v>5294</v>
      </c>
      <c r="D5299" s="920"/>
      <c r="E5299" s="893" t="b">
        <f t="shared" ca="1" si="209"/>
        <v>1</v>
      </c>
      <c r="F5299" s="932">
        <f t="array" aca="1" ref="F5299" ca="1">IF(G5299&lt;&gt;"",INDIRECT("'"&amp;G5299&amp;"'!"&amp;H5299),"")</f>
        <v>0</v>
      </c>
      <c r="G5299" s="560" t="s">
        <v>5635</v>
      </c>
      <c r="H5299" s="893" t="s">
        <v>5856</v>
      </c>
      <c r="I5299" s="920"/>
      <c r="J5299" s="920"/>
      <c r="K5299" s="920"/>
      <c r="L5299" s="920"/>
      <c r="M5299" s="920"/>
      <c r="N5299" s="920"/>
      <c r="S5299" s="919"/>
    </row>
    <row r="5300" spans="1:19" ht="12.75" customHeight="1" x14ac:dyDescent="0.15">
      <c r="A5300" s="914">
        <v>5295</v>
      </c>
      <c r="B5300" s="929">
        <f>'EstRev 6-11'!D111</f>
        <v>1634177</v>
      </c>
      <c r="C5300" s="930">
        <f t="shared" si="221"/>
        <v>-1628882</v>
      </c>
      <c r="D5300" s="920"/>
      <c r="E5300" s="893" t="b">
        <f t="shared" ca="1" si="209"/>
        <v>1</v>
      </c>
      <c r="F5300" s="932">
        <f t="array" aca="1" ref="F5300" ca="1">IF(G5300&lt;&gt;"",INDIRECT("'"&amp;G5300&amp;"'!"&amp;H5300),"")</f>
        <v>1634177</v>
      </c>
      <c r="G5300" s="560" t="s">
        <v>5635</v>
      </c>
      <c r="H5300" s="893" t="s">
        <v>5857</v>
      </c>
      <c r="I5300" s="920"/>
      <c r="J5300" s="920"/>
      <c r="K5300" s="920"/>
      <c r="L5300" s="920"/>
      <c r="M5300" s="920"/>
      <c r="N5300" s="920"/>
      <c r="S5300" s="919"/>
    </row>
    <row r="5301" spans="1:19" ht="12.75" customHeight="1" x14ac:dyDescent="0.15">
      <c r="A5301" s="914">
        <v>5296</v>
      </c>
      <c r="B5301" s="929">
        <f>'EstRev 6-11'!D114</f>
        <v>0</v>
      </c>
      <c r="C5301" s="930">
        <f t="shared" si="221"/>
        <v>5296</v>
      </c>
      <c r="D5301" s="920"/>
      <c r="E5301" s="893" t="b">
        <f t="shared" ca="1" si="209"/>
        <v>1</v>
      </c>
      <c r="F5301" s="932">
        <f t="array" aca="1" ref="F5301" ca="1">IF(G5301&lt;&gt;"",INDIRECT("'"&amp;G5301&amp;"'!"&amp;H5301),"")</f>
        <v>0</v>
      </c>
      <c r="G5301" s="560" t="s">
        <v>5635</v>
      </c>
      <c r="H5301" s="893" t="s">
        <v>5858</v>
      </c>
      <c r="I5301" s="920"/>
      <c r="J5301" s="920"/>
      <c r="K5301" s="920"/>
      <c r="L5301" s="920"/>
      <c r="M5301" s="920"/>
      <c r="N5301" s="920"/>
      <c r="S5301" s="919"/>
    </row>
    <row r="5302" spans="1:19" ht="12.75" customHeight="1" x14ac:dyDescent="0.15">
      <c r="A5302" s="914">
        <v>5297</v>
      </c>
      <c r="B5302" s="929">
        <f>'EstRev 6-11'!D115</f>
        <v>0</v>
      </c>
      <c r="C5302" s="930">
        <f t="shared" si="221"/>
        <v>5297</v>
      </c>
      <c r="D5302" s="920"/>
      <c r="E5302" s="893" t="b">
        <f t="shared" ca="1" si="209"/>
        <v>1</v>
      </c>
      <c r="F5302" s="932">
        <f t="array" aca="1" ref="F5302" ca="1">IF(G5302&lt;&gt;"",INDIRECT("'"&amp;G5302&amp;"'!"&amp;H5302),"")</f>
        <v>0</v>
      </c>
      <c r="G5302" s="560" t="s">
        <v>5635</v>
      </c>
      <c r="H5302" s="893" t="s">
        <v>5859</v>
      </c>
      <c r="I5302" s="920"/>
      <c r="J5302" s="920"/>
      <c r="K5302" s="920"/>
      <c r="L5302" s="920"/>
      <c r="M5302" s="920"/>
      <c r="N5302" s="920"/>
      <c r="S5302" s="919"/>
    </row>
    <row r="5303" spans="1:19" ht="12.75" customHeight="1" x14ac:dyDescent="0.15">
      <c r="A5303" s="914">
        <v>5298</v>
      </c>
      <c r="B5303" s="929">
        <f>'EstRev 6-11'!D116</f>
        <v>0</v>
      </c>
      <c r="C5303" s="930">
        <f t="shared" si="221"/>
        <v>5298</v>
      </c>
      <c r="D5303" s="920"/>
      <c r="E5303" s="893" t="b">
        <f t="shared" ca="1" si="209"/>
        <v>1</v>
      </c>
      <c r="F5303" s="932">
        <f t="array" aca="1" ref="F5303" ca="1">IF(G5303&lt;&gt;"",INDIRECT("'"&amp;G5303&amp;"'!"&amp;H5303),"")</f>
        <v>0</v>
      </c>
      <c r="G5303" s="560" t="s">
        <v>5635</v>
      </c>
      <c r="H5303" s="893" t="s">
        <v>4889</v>
      </c>
      <c r="I5303" s="920"/>
      <c r="J5303" s="920"/>
      <c r="K5303" s="920"/>
      <c r="L5303" s="920"/>
      <c r="M5303" s="920"/>
      <c r="N5303" s="920"/>
      <c r="S5303" s="919"/>
    </row>
    <row r="5304" spans="1:19" ht="12.75" customHeight="1" x14ac:dyDescent="0.15">
      <c r="A5304" s="914">
        <v>5299</v>
      </c>
      <c r="B5304" s="929">
        <f>'EstRev 6-11'!D117</f>
        <v>0</v>
      </c>
      <c r="C5304" s="930">
        <f t="shared" si="221"/>
        <v>5299</v>
      </c>
      <c r="D5304" s="920"/>
      <c r="E5304" s="893" t="b">
        <f t="shared" ca="1" si="209"/>
        <v>1</v>
      </c>
      <c r="F5304" s="932">
        <f t="array" aca="1" ref="F5304" ca="1">IF(G5304&lt;&gt;"",INDIRECT("'"&amp;G5304&amp;"'!"&amp;H5304),"")</f>
        <v>0</v>
      </c>
      <c r="G5304" s="560" t="s">
        <v>5635</v>
      </c>
      <c r="H5304" s="893" t="s">
        <v>5860</v>
      </c>
      <c r="I5304" s="920"/>
      <c r="J5304" s="920"/>
      <c r="K5304" s="920"/>
      <c r="L5304" s="920"/>
      <c r="M5304" s="920"/>
      <c r="N5304" s="920"/>
      <c r="S5304" s="919"/>
    </row>
    <row r="5305" spans="1:19" ht="12.75" customHeight="1" x14ac:dyDescent="0.15">
      <c r="A5305" s="914">
        <v>5300</v>
      </c>
      <c r="B5305" s="929">
        <f>'EstRev 6-11'!D120</f>
        <v>0</v>
      </c>
      <c r="C5305" s="930">
        <f t="shared" si="221"/>
        <v>5300</v>
      </c>
      <c r="D5305" s="920"/>
      <c r="E5305" s="893" t="b">
        <f t="shared" ca="1" si="209"/>
        <v>1</v>
      </c>
      <c r="F5305" s="932">
        <f t="array" aca="1" ref="F5305" ca="1">IF(G5305&lt;&gt;"",INDIRECT("'"&amp;G5305&amp;"'!"&amp;H5305),"")</f>
        <v>0</v>
      </c>
      <c r="G5305" s="560" t="s">
        <v>5635</v>
      </c>
      <c r="H5305" s="893" t="s">
        <v>5861</v>
      </c>
      <c r="I5305" s="920"/>
      <c r="J5305" s="920"/>
      <c r="K5305" s="920"/>
      <c r="L5305" s="920"/>
      <c r="M5305" s="920"/>
      <c r="N5305" s="920"/>
      <c r="S5305" s="919"/>
    </row>
    <row r="5306" spans="1:19" ht="12.75" customHeight="1" x14ac:dyDescent="0.15">
      <c r="A5306" s="914">
        <v>5301</v>
      </c>
      <c r="B5306" s="929">
        <f>'EstRev 6-11'!D121</f>
        <v>0</v>
      </c>
      <c r="C5306" s="930">
        <f t="shared" si="221"/>
        <v>5301</v>
      </c>
      <c r="D5306" s="920"/>
      <c r="E5306" s="893" t="b">
        <f t="shared" ca="1" si="209"/>
        <v>1</v>
      </c>
      <c r="F5306" s="932">
        <f t="array" aca="1" ref="F5306" ca="1">IF(G5306&lt;&gt;"",INDIRECT("'"&amp;G5306&amp;"'!"&amp;H5306),"")</f>
        <v>0</v>
      </c>
      <c r="G5306" s="560" t="s">
        <v>5635</v>
      </c>
      <c r="H5306" s="893" t="s">
        <v>5862</v>
      </c>
      <c r="I5306" s="920"/>
      <c r="J5306" s="920"/>
      <c r="K5306" s="920"/>
      <c r="L5306" s="920"/>
      <c r="M5306" s="920"/>
      <c r="N5306" s="920"/>
      <c r="S5306" s="919"/>
    </row>
    <row r="5307" spans="1:19" ht="12.75" customHeight="1" x14ac:dyDescent="0.15">
      <c r="A5307" s="935">
        <v>5302</v>
      </c>
      <c r="B5307" s="919"/>
      <c r="C5307" s="920"/>
      <c r="D5307" s="931"/>
      <c r="E5307" s="893" t="b">
        <f t="shared" ca="1" si="209"/>
        <v>1</v>
      </c>
      <c r="F5307" s="893" t="str">
        <f t="array" aca="1" ref="F5307" ca="1">IF(G5307&lt;&gt;"",INDIRECT("'"&amp;G5307&amp;"'!"&amp;H5307),"")</f>
        <v/>
      </c>
      <c r="G5307" s="560"/>
      <c r="H5307" s="893"/>
      <c r="I5307" s="931"/>
      <c r="J5307" s="931"/>
      <c r="K5307" s="931"/>
      <c r="L5307" s="920"/>
      <c r="M5307" s="920"/>
      <c r="N5307" s="920"/>
      <c r="S5307" s="919"/>
    </row>
    <row r="5308" spans="1:19" ht="12.75" customHeight="1" x14ac:dyDescent="0.15">
      <c r="A5308" s="935">
        <v>5303</v>
      </c>
      <c r="B5308" s="919"/>
      <c r="C5308" s="920"/>
      <c r="D5308" s="931"/>
      <c r="E5308" s="893" t="b">
        <f t="shared" ca="1" si="209"/>
        <v>1</v>
      </c>
      <c r="F5308" s="893" t="str">
        <f t="array" aca="1" ref="F5308" ca="1">IF(G5308&lt;&gt;"",INDIRECT("'"&amp;G5308&amp;"'!"&amp;H5308),"")</f>
        <v/>
      </c>
      <c r="G5308" s="560"/>
      <c r="H5308" s="893"/>
      <c r="I5308" s="931"/>
      <c r="J5308" s="931"/>
      <c r="K5308" s="931"/>
      <c r="L5308" s="920"/>
      <c r="M5308" s="920"/>
      <c r="N5308" s="920"/>
      <c r="S5308" s="919"/>
    </row>
    <row r="5309" spans="1:19" ht="12.75" customHeight="1" x14ac:dyDescent="0.15">
      <c r="A5309" s="935">
        <v>5304</v>
      </c>
      <c r="B5309" s="919"/>
      <c r="C5309" s="920"/>
      <c r="D5309" s="931"/>
      <c r="E5309" s="893" t="b">
        <f t="shared" ca="1" si="209"/>
        <v>1</v>
      </c>
      <c r="F5309" s="893" t="str">
        <f t="array" aca="1" ref="F5309" ca="1">IF(G5309&lt;&gt;"",INDIRECT("'"&amp;G5309&amp;"'!"&amp;H5309),"")</f>
        <v/>
      </c>
      <c r="G5309" s="560"/>
      <c r="H5309" s="893"/>
      <c r="I5309" s="931"/>
      <c r="J5309" s="931"/>
      <c r="K5309" s="931"/>
      <c r="L5309" s="920"/>
      <c r="M5309" s="920"/>
      <c r="N5309" s="920"/>
      <c r="S5309" s="919"/>
    </row>
    <row r="5310" spans="1:19" ht="12.75" customHeight="1" x14ac:dyDescent="0.15">
      <c r="A5310" s="935">
        <v>5305</v>
      </c>
      <c r="B5310" s="919"/>
      <c r="C5310" s="920"/>
      <c r="D5310" s="931"/>
      <c r="E5310" s="893" t="b">
        <f t="shared" ca="1" si="209"/>
        <v>1</v>
      </c>
      <c r="F5310" s="893" t="str">
        <f t="array" aca="1" ref="F5310" ca="1">IF(G5310&lt;&gt;"",INDIRECT("'"&amp;G5310&amp;"'!"&amp;H5310),"")</f>
        <v/>
      </c>
      <c r="G5310" s="560"/>
      <c r="H5310" s="893"/>
      <c r="I5310" s="931"/>
      <c r="J5310" s="931"/>
      <c r="K5310" s="931"/>
      <c r="L5310" s="920"/>
      <c r="M5310" s="920"/>
      <c r="N5310" s="920"/>
      <c r="S5310" s="919"/>
    </row>
    <row r="5311" spans="1:19" ht="12.75" customHeight="1" x14ac:dyDescent="0.15">
      <c r="A5311" s="914">
        <v>5306</v>
      </c>
      <c r="B5311" s="929">
        <f>'EstRev 6-11'!D124</f>
        <v>0</v>
      </c>
      <c r="C5311" s="930">
        <f t="shared" ref="C5311:C5314" si="222">A5311-B5311</f>
        <v>5306</v>
      </c>
      <c r="D5311" s="920"/>
      <c r="E5311" s="893" t="b">
        <f t="shared" ca="1" si="209"/>
        <v>1</v>
      </c>
      <c r="F5311" s="932">
        <f t="array" aca="1" ref="F5311" ca="1">IF(G5311&lt;&gt;"",INDIRECT("'"&amp;G5311&amp;"'!"&amp;H5311),"")</f>
        <v>0</v>
      </c>
      <c r="G5311" s="560" t="s">
        <v>5635</v>
      </c>
      <c r="H5311" s="893" t="s">
        <v>5615</v>
      </c>
      <c r="I5311" s="920"/>
      <c r="J5311" s="920"/>
      <c r="K5311" s="920"/>
      <c r="L5311" s="920"/>
      <c r="M5311" s="920"/>
      <c r="N5311" s="920"/>
      <c r="S5311" s="919"/>
    </row>
    <row r="5312" spans="1:19" ht="12.75" customHeight="1" x14ac:dyDescent="0.15">
      <c r="A5312" s="914">
        <v>5307</v>
      </c>
      <c r="B5312" s="929">
        <f>'EstRev 6-11'!D129</f>
        <v>0</v>
      </c>
      <c r="C5312" s="930">
        <f t="shared" si="222"/>
        <v>5307</v>
      </c>
      <c r="D5312" s="920"/>
      <c r="E5312" s="893" t="b">
        <f t="shared" ca="1" si="209"/>
        <v>1</v>
      </c>
      <c r="F5312" s="932">
        <f t="array" aca="1" ref="F5312" ca="1">IF(G5312&lt;&gt;"",INDIRECT("'"&amp;G5312&amp;"'!"&amp;H5312),"")</f>
        <v>0</v>
      </c>
      <c r="G5312" s="560" t="s">
        <v>5635</v>
      </c>
      <c r="H5312" s="893" t="s">
        <v>5535</v>
      </c>
      <c r="I5312" s="920"/>
      <c r="J5312" s="920"/>
      <c r="K5312" s="920"/>
      <c r="L5312" s="920"/>
      <c r="M5312" s="920"/>
      <c r="N5312" s="920"/>
      <c r="S5312" s="919"/>
    </row>
    <row r="5313" spans="1:19" ht="12.75" customHeight="1" x14ac:dyDescent="0.15">
      <c r="A5313" s="914">
        <v>5308</v>
      </c>
      <c r="B5313" s="929">
        <f>'EstRev 6-11'!D134</f>
        <v>0</v>
      </c>
      <c r="C5313" s="930">
        <f t="shared" si="222"/>
        <v>5308</v>
      </c>
      <c r="D5313" s="920"/>
      <c r="E5313" s="893" t="b">
        <f t="shared" ca="1" si="209"/>
        <v>1</v>
      </c>
      <c r="F5313" s="932">
        <f t="array" aca="1" ref="F5313" ca="1">IF(G5313&lt;&gt;"",INDIRECT("'"&amp;G5313&amp;"'!"&amp;H5313),"")</f>
        <v>0</v>
      </c>
      <c r="G5313" s="560" t="s">
        <v>5635</v>
      </c>
      <c r="H5313" s="893" t="s">
        <v>5404</v>
      </c>
      <c r="I5313" s="920"/>
      <c r="J5313" s="920"/>
      <c r="K5313" s="920"/>
      <c r="L5313" s="920"/>
      <c r="M5313" s="920"/>
      <c r="N5313" s="920"/>
      <c r="S5313" s="919"/>
    </row>
    <row r="5314" spans="1:19" ht="12.75" customHeight="1" x14ac:dyDescent="0.15">
      <c r="A5314" s="914">
        <v>5309</v>
      </c>
      <c r="B5314" s="929">
        <f>'EstRev 6-11'!D136</f>
        <v>0</v>
      </c>
      <c r="C5314" s="930">
        <f t="shared" si="222"/>
        <v>5309</v>
      </c>
      <c r="D5314" s="920"/>
      <c r="E5314" s="893" t="b">
        <f t="shared" ca="1" si="209"/>
        <v>1</v>
      </c>
      <c r="F5314" s="932">
        <f t="array" aca="1" ref="F5314" ca="1">IF(G5314&lt;&gt;"",INDIRECT("'"&amp;G5314&amp;"'!"&amp;H5314),"")</f>
        <v>0</v>
      </c>
      <c r="G5314" s="560" t="s">
        <v>5635</v>
      </c>
      <c r="H5314" s="893" t="s">
        <v>5863</v>
      </c>
      <c r="I5314" s="920"/>
      <c r="J5314" s="920"/>
      <c r="K5314" s="920"/>
      <c r="L5314" s="920"/>
      <c r="M5314" s="920"/>
      <c r="N5314" s="920"/>
      <c r="S5314" s="919"/>
    </row>
    <row r="5315" spans="1:19" ht="12.75" customHeight="1" x14ac:dyDescent="0.15">
      <c r="A5315" s="935">
        <v>5310</v>
      </c>
      <c r="B5315" s="919"/>
      <c r="C5315" s="920"/>
      <c r="D5315" s="931"/>
      <c r="E5315" s="893" t="b">
        <f t="shared" ca="1" si="209"/>
        <v>1</v>
      </c>
      <c r="F5315" s="893" t="str">
        <f t="array" aca="1" ref="F5315" ca="1">IF(G5315&lt;&gt;"",INDIRECT("'"&amp;G5315&amp;"'!"&amp;H5315),"")</f>
        <v/>
      </c>
      <c r="G5315" s="560"/>
      <c r="H5315" s="893"/>
      <c r="I5315" s="931"/>
      <c r="J5315" s="931"/>
      <c r="K5315" s="931"/>
      <c r="L5315" s="920"/>
      <c r="M5315" s="920"/>
      <c r="N5315" s="920"/>
      <c r="S5315" s="919"/>
    </row>
    <row r="5316" spans="1:19" ht="12.75" customHeight="1" x14ac:dyDescent="0.15">
      <c r="A5316" s="935">
        <v>5311</v>
      </c>
      <c r="B5316" s="919"/>
      <c r="C5316" s="920"/>
      <c r="D5316" s="920" t="s">
        <v>4732</v>
      </c>
      <c r="E5316" s="893" t="b">
        <f t="shared" ca="1" si="209"/>
        <v>1</v>
      </c>
      <c r="F5316" s="893" t="str">
        <f t="array" aca="1" ref="F5316" ca="1">IF(G5316&lt;&gt;"",INDIRECT("'"&amp;G5316&amp;"'!"&amp;H5316),"")</f>
        <v/>
      </c>
      <c r="G5316" s="560"/>
      <c r="H5316" s="893"/>
      <c r="I5316" s="920"/>
      <c r="J5316" s="920"/>
      <c r="K5316" s="920"/>
      <c r="L5316" s="920"/>
      <c r="M5316" s="920"/>
      <c r="N5316" s="920"/>
      <c r="S5316" s="919"/>
    </row>
    <row r="5317" spans="1:19" ht="12.75" customHeight="1" x14ac:dyDescent="0.15">
      <c r="A5317" s="935">
        <v>5312</v>
      </c>
      <c r="B5317" s="919"/>
      <c r="C5317" s="920"/>
      <c r="D5317" s="920" t="s">
        <v>4732</v>
      </c>
      <c r="E5317" s="893" t="b">
        <f t="shared" ca="1" si="209"/>
        <v>1</v>
      </c>
      <c r="F5317" s="893" t="str">
        <f t="array" aca="1" ref="F5317" ca="1">IF(G5317&lt;&gt;"",INDIRECT("'"&amp;G5317&amp;"'!"&amp;H5317),"")</f>
        <v/>
      </c>
      <c r="G5317" s="560"/>
      <c r="H5317" s="893"/>
      <c r="I5317" s="920"/>
      <c r="J5317" s="920"/>
      <c r="K5317" s="920"/>
      <c r="L5317" s="920"/>
      <c r="M5317" s="920"/>
      <c r="N5317" s="920"/>
      <c r="S5317" s="919"/>
    </row>
    <row r="5318" spans="1:19" ht="12.75" customHeight="1" x14ac:dyDescent="0.15">
      <c r="A5318" s="914">
        <v>5313</v>
      </c>
      <c r="B5318" s="929">
        <f>'EstRev 6-11'!D137</f>
        <v>0</v>
      </c>
      <c r="C5318" s="930">
        <f t="shared" ref="C5318:C5319" si="223">A5318-B5318</f>
        <v>5313</v>
      </c>
      <c r="D5318" s="920"/>
      <c r="E5318" s="893" t="b">
        <f t="shared" ca="1" si="209"/>
        <v>1</v>
      </c>
      <c r="F5318" s="932">
        <f t="array" aca="1" ref="F5318" ca="1">IF(G5318&lt;&gt;"",INDIRECT("'"&amp;G5318&amp;"'!"&amp;H5318),"")</f>
        <v>0</v>
      </c>
      <c r="G5318" s="560" t="s">
        <v>5635</v>
      </c>
      <c r="H5318" s="893" t="s">
        <v>5864</v>
      </c>
      <c r="I5318" s="920"/>
      <c r="J5318" s="920"/>
      <c r="K5318" s="920"/>
      <c r="L5318" s="920"/>
      <c r="M5318" s="920"/>
      <c r="N5318" s="920"/>
      <c r="S5318" s="919"/>
    </row>
    <row r="5319" spans="1:19" ht="12.75" customHeight="1" x14ac:dyDescent="0.15">
      <c r="A5319" s="914">
        <v>5314</v>
      </c>
      <c r="B5319" s="929">
        <f>'EstRev 6-11'!D138</f>
        <v>0</v>
      </c>
      <c r="C5319" s="930">
        <f t="shared" si="223"/>
        <v>5314</v>
      </c>
      <c r="D5319" s="920"/>
      <c r="E5319" s="893" t="b">
        <f t="shared" ca="1" si="209"/>
        <v>1</v>
      </c>
      <c r="F5319" s="932">
        <f t="array" aca="1" ref="F5319" ca="1">IF(G5319&lt;&gt;"",INDIRECT("'"&amp;G5319&amp;"'!"&amp;H5319),"")</f>
        <v>0</v>
      </c>
      <c r="G5319" s="560" t="s">
        <v>5635</v>
      </c>
      <c r="H5319" s="893" t="s">
        <v>5865</v>
      </c>
      <c r="I5319" s="920"/>
      <c r="J5319" s="920"/>
      <c r="K5319" s="920"/>
      <c r="L5319" s="920"/>
      <c r="M5319" s="920"/>
      <c r="N5319" s="920"/>
      <c r="S5319" s="919"/>
    </row>
    <row r="5320" spans="1:19" ht="12.75" customHeight="1" x14ac:dyDescent="0.15">
      <c r="A5320" s="935">
        <v>5315</v>
      </c>
      <c r="B5320" s="919"/>
      <c r="C5320" s="920"/>
      <c r="D5320" s="931"/>
      <c r="E5320" s="893" t="b">
        <f t="shared" ca="1" si="209"/>
        <v>1</v>
      </c>
      <c r="F5320" s="893" t="str">
        <f t="array" aca="1" ref="F5320" ca="1">IF(G5320&lt;&gt;"",INDIRECT("'"&amp;G5320&amp;"'!"&amp;H5320),"")</f>
        <v/>
      </c>
      <c r="G5320" s="560"/>
      <c r="H5320" s="893"/>
      <c r="I5320" s="931"/>
      <c r="J5320" s="931"/>
      <c r="K5320" s="931"/>
      <c r="L5320" s="920"/>
      <c r="M5320" s="920"/>
      <c r="N5320" s="920"/>
      <c r="S5320" s="919"/>
    </row>
    <row r="5321" spans="1:19" ht="12.75" customHeight="1" x14ac:dyDescent="0.15">
      <c r="A5321" s="935">
        <v>5316</v>
      </c>
      <c r="B5321" s="919"/>
      <c r="C5321" s="920"/>
      <c r="D5321" s="931"/>
      <c r="E5321" s="893" t="b">
        <f t="shared" ca="1" si="209"/>
        <v>1</v>
      </c>
      <c r="F5321" s="893" t="str">
        <f t="array" aca="1" ref="F5321" ca="1">IF(G5321&lt;&gt;"",INDIRECT("'"&amp;G5321&amp;"'!"&amp;H5321),"")</f>
        <v/>
      </c>
      <c r="G5321" s="560"/>
      <c r="H5321" s="893"/>
      <c r="I5321" s="931"/>
      <c r="J5321" s="931"/>
      <c r="K5321" s="931"/>
      <c r="L5321" s="920"/>
      <c r="M5321" s="920"/>
      <c r="N5321" s="920"/>
      <c r="S5321" s="919"/>
    </row>
    <row r="5322" spans="1:19" ht="12.75" customHeight="1" x14ac:dyDescent="0.15">
      <c r="A5322" s="935">
        <v>5317</v>
      </c>
      <c r="B5322" s="919"/>
      <c r="C5322" s="920"/>
      <c r="D5322" s="931"/>
      <c r="E5322" s="893" t="b">
        <f t="shared" ca="1" si="209"/>
        <v>1</v>
      </c>
      <c r="F5322" s="893" t="str">
        <f t="array" aca="1" ref="F5322" ca="1">IF(G5322&lt;&gt;"",INDIRECT("'"&amp;G5322&amp;"'!"&amp;H5322),"")</f>
        <v/>
      </c>
      <c r="G5322" s="560"/>
      <c r="H5322" s="893"/>
      <c r="I5322" s="931"/>
      <c r="J5322" s="931"/>
      <c r="K5322" s="931"/>
      <c r="L5322" s="920"/>
      <c r="M5322" s="920"/>
      <c r="N5322" s="920"/>
      <c r="S5322" s="919"/>
    </row>
    <row r="5323" spans="1:19" ht="12.75" customHeight="1" x14ac:dyDescent="0.15">
      <c r="A5323" s="935">
        <v>5318</v>
      </c>
      <c r="B5323" s="919"/>
      <c r="C5323" s="920"/>
      <c r="D5323" s="931"/>
      <c r="E5323" s="893" t="b">
        <f t="shared" ca="1" si="209"/>
        <v>1</v>
      </c>
      <c r="F5323" s="893" t="str">
        <f t="array" aca="1" ref="F5323" ca="1">IF(G5323&lt;&gt;"",INDIRECT("'"&amp;G5323&amp;"'!"&amp;H5323),"")</f>
        <v/>
      </c>
      <c r="G5323" s="560"/>
      <c r="H5323" s="893"/>
      <c r="I5323" s="931"/>
      <c r="J5323" s="931"/>
      <c r="K5323" s="931"/>
      <c r="L5323" s="920"/>
      <c r="M5323" s="920"/>
      <c r="N5323" s="920"/>
      <c r="S5323" s="919"/>
    </row>
    <row r="5324" spans="1:19" ht="12.75" customHeight="1" x14ac:dyDescent="0.15">
      <c r="A5324" s="935">
        <v>5319</v>
      </c>
      <c r="B5324" s="919"/>
      <c r="C5324" s="920"/>
      <c r="D5324" s="931"/>
      <c r="E5324" s="893" t="b">
        <f t="shared" ca="1" si="209"/>
        <v>1</v>
      </c>
      <c r="F5324" s="893" t="str">
        <f t="array" aca="1" ref="F5324" ca="1">IF(G5324&lt;&gt;"",INDIRECT("'"&amp;G5324&amp;"'!"&amp;H5324),"")</f>
        <v/>
      </c>
      <c r="G5324" s="560"/>
      <c r="H5324" s="893"/>
      <c r="I5324" s="931"/>
      <c r="J5324" s="931"/>
      <c r="K5324" s="931"/>
      <c r="L5324" s="920"/>
      <c r="M5324" s="920"/>
      <c r="N5324" s="920"/>
      <c r="S5324" s="919"/>
    </row>
    <row r="5325" spans="1:19" ht="12.75" customHeight="1" x14ac:dyDescent="0.15">
      <c r="A5325" s="935">
        <v>5320</v>
      </c>
      <c r="B5325" s="919"/>
      <c r="C5325" s="920"/>
      <c r="D5325" s="931"/>
      <c r="E5325" s="893" t="b">
        <f t="shared" ca="1" si="209"/>
        <v>1</v>
      </c>
      <c r="F5325" s="893" t="str">
        <f t="array" aca="1" ref="F5325" ca="1">IF(G5325&lt;&gt;"",INDIRECT("'"&amp;G5325&amp;"'!"&amp;H5325),"")</f>
        <v/>
      </c>
      <c r="G5325" s="560"/>
      <c r="H5325" s="893"/>
      <c r="I5325" s="931"/>
      <c r="J5325" s="931"/>
      <c r="K5325" s="931"/>
      <c r="L5325" s="920"/>
      <c r="M5325" s="920"/>
      <c r="N5325" s="920"/>
      <c r="S5325" s="919"/>
    </row>
    <row r="5326" spans="1:19" ht="12.75" customHeight="1" x14ac:dyDescent="0.15">
      <c r="A5326" s="935">
        <v>5321</v>
      </c>
      <c r="B5326" s="919"/>
      <c r="C5326" s="920"/>
      <c r="D5326" s="931"/>
      <c r="E5326" s="893" t="b">
        <f t="shared" ca="1" si="209"/>
        <v>1</v>
      </c>
      <c r="F5326" s="893" t="str">
        <f t="array" aca="1" ref="F5326" ca="1">IF(G5326&lt;&gt;"",INDIRECT("'"&amp;G5326&amp;"'!"&amp;H5326),"")</f>
        <v/>
      </c>
      <c r="G5326" s="560"/>
      <c r="H5326" s="893"/>
      <c r="I5326" s="931"/>
      <c r="J5326" s="931"/>
      <c r="K5326" s="931"/>
      <c r="L5326" s="920"/>
      <c r="M5326" s="920"/>
      <c r="N5326" s="920"/>
      <c r="S5326" s="919"/>
    </row>
    <row r="5327" spans="1:19" ht="12.75" customHeight="1" x14ac:dyDescent="0.15">
      <c r="A5327" s="914">
        <v>5322</v>
      </c>
      <c r="B5327" s="929">
        <f>'EstRev 6-11'!D143</f>
        <v>0</v>
      </c>
      <c r="C5327" s="930">
        <f t="shared" ref="C5327:C5328" si="224">A5327-B5327</f>
        <v>5322</v>
      </c>
      <c r="D5327" s="920"/>
      <c r="E5327" s="893" t="b">
        <f t="shared" ca="1" si="209"/>
        <v>1</v>
      </c>
      <c r="F5327" s="932">
        <f t="array" aca="1" ref="F5327" ca="1">IF(G5327&lt;&gt;"",INDIRECT("'"&amp;G5327&amp;"'!"&amp;H5327),"")</f>
        <v>0</v>
      </c>
      <c r="G5327" s="560" t="s">
        <v>5635</v>
      </c>
      <c r="H5327" s="893" t="s">
        <v>5866</v>
      </c>
      <c r="I5327" s="920"/>
      <c r="J5327" s="920"/>
      <c r="K5327" s="920"/>
      <c r="L5327" s="920"/>
      <c r="M5327" s="920"/>
      <c r="N5327" s="920"/>
      <c r="S5327" s="919"/>
    </row>
    <row r="5328" spans="1:19" ht="12.75" customHeight="1" x14ac:dyDescent="0.15">
      <c r="A5328" s="914">
        <v>5323</v>
      </c>
      <c r="B5328" s="929">
        <f>'EstRev 6-11'!D150</f>
        <v>0</v>
      </c>
      <c r="C5328" s="930">
        <f t="shared" si="224"/>
        <v>5323</v>
      </c>
      <c r="D5328" s="920"/>
      <c r="E5328" s="893" t="b">
        <f t="shared" ca="1" si="209"/>
        <v>1</v>
      </c>
      <c r="F5328" s="932">
        <f t="array" aca="1" ref="F5328" ca="1">IF(G5328&lt;&gt;"",INDIRECT("'"&amp;G5328&amp;"'!"&amp;H5328),"")</f>
        <v>0</v>
      </c>
      <c r="G5328" s="560" t="s">
        <v>5635</v>
      </c>
      <c r="H5328" s="893" t="s">
        <v>5867</v>
      </c>
      <c r="I5328" s="920"/>
      <c r="J5328" s="920"/>
      <c r="K5328" s="920"/>
      <c r="L5328" s="920"/>
      <c r="M5328" s="920"/>
      <c r="N5328" s="920"/>
      <c r="S5328" s="919"/>
    </row>
    <row r="5329" spans="1:19" ht="12.75" customHeight="1" x14ac:dyDescent="0.15">
      <c r="A5329" s="935">
        <v>5324</v>
      </c>
      <c r="B5329" s="919"/>
      <c r="C5329" s="920"/>
      <c r="D5329" s="931"/>
      <c r="E5329" s="893" t="b">
        <f t="shared" ca="1" si="209"/>
        <v>1</v>
      </c>
      <c r="F5329" s="893" t="str">
        <f t="array" aca="1" ref="F5329" ca="1">IF(G5329&lt;&gt;"",INDIRECT("'"&amp;G5329&amp;"'!"&amp;H5329),"")</f>
        <v/>
      </c>
      <c r="G5329" s="560"/>
      <c r="H5329" s="893"/>
      <c r="I5329" s="931"/>
      <c r="J5329" s="931"/>
      <c r="K5329" s="931"/>
      <c r="L5329" s="920"/>
      <c r="M5329" s="920"/>
      <c r="N5329" s="920"/>
      <c r="S5329" s="919"/>
    </row>
    <row r="5330" spans="1:19" ht="12.75" customHeight="1" x14ac:dyDescent="0.15">
      <c r="A5330" s="935">
        <v>5325</v>
      </c>
      <c r="B5330" s="919"/>
      <c r="C5330" s="920"/>
      <c r="D5330" s="931"/>
      <c r="E5330" s="893" t="b">
        <f t="shared" ca="1" si="209"/>
        <v>1</v>
      </c>
      <c r="F5330" s="893" t="str">
        <f t="array" aca="1" ref="F5330" ca="1">IF(G5330&lt;&gt;"",INDIRECT("'"&amp;G5330&amp;"'!"&amp;H5330),"")</f>
        <v/>
      </c>
      <c r="G5330" s="560"/>
      <c r="H5330" s="893"/>
      <c r="I5330" s="931"/>
      <c r="J5330" s="931"/>
      <c r="K5330" s="931"/>
      <c r="L5330" s="920"/>
      <c r="M5330" s="920"/>
      <c r="N5330" s="920"/>
      <c r="S5330" s="919"/>
    </row>
    <row r="5331" spans="1:19" ht="12.75" customHeight="1" x14ac:dyDescent="0.15">
      <c r="A5331" s="914">
        <v>5326</v>
      </c>
      <c r="B5331" s="929">
        <f>'EstRev 6-11'!D151</f>
        <v>0</v>
      </c>
      <c r="C5331" s="930">
        <f>A5331-B5331</f>
        <v>5326</v>
      </c>
      <c r="D5331" s="920"/>
      <c r="E5331" s="893" t="b">
        <f t="shared" ca="1" si="209"/>
        <v>1</v>
      </c>
      <c r="F5331" s="932">
        <f t="array" aca="1" ref="F5331" ca="1">IF(G5331&lt;&gt;"",INDIRECT("'"&amp;G5331&amp;"'!"&amp;H5331),"")</f>
        <v>0</v>
      </c>
      <c r="G5331" s="560" t="s">
        <v>5635</v>
      </c>
      <c r="H5331" s="893" t="s">
        <v>5868</v>
      </c>
      <c r="I5331" s="920"/>
      <c r="J5331" s="920"/>
      <c r="K5331" s="920"/>
      <c r="L5331" s="920"/>
      <c r="M5331" s="920"/>
      <c r="N5331" s="920"/>
      <c r="S5331" s="919"/>
    </row>
    <row r="5332" spans="1:19" ht="12.75" customHeight="1" x14ac:dyDescent="0.15">
      <c r="A5332" s="935">
        <v>5327</v>
      </c>
      <c r="B5332" s="919"/>
      <c r="C5332" s="920"/>
      <c r="D5332" s="931"/>
      <c r="E5332" s="893" t="b">
        <f t="shared" ca="1" si="209"/>
        <v>1</v>
      </c>
      <c r="F5332" s="893" t="str">
        <f t="array" aca="1" ref="F5332" ca="1">IF(G5332&lt;&gt;"",INDIRECT("'"&amp;G5332&amp;"'!"&amp;H5332),"")</f>
        <v/>
      </c>
      <c r="G5332" s="560"/>
      <c r="H5332" s="893"/>
      <c r="I5332" s="931"/>
      <c r="J5332" s="931"/>
      <c r="K5332" s="931"/>
      <c r="L5332" s="920"/>
      <c r="M5332" s="920"/>
      <c r="N5332" s="920"/>
      <c r="S5332" s="919"/>
    </row>
    <row r="5333" spans="1:19" ht="12.75" customHeight="1" x14ac:dyDescent="0.15">
      <c r="A5333" s="935">
        <v>5328</v>
      </c>
      <c r="B5333" s="919"/>
      <c r="C5333" s="920"/>
      <c r="D5333" s="931"/>
      <c r="E5333" s="893" t="b">
        <f t="shared" ca="1" si="209"/>
        <v>1</v>
      </c>
      <c r="F5333" s="893" t="str">
        <f t="array" aca="1" ref="F5333" ca="1">IF(G5333&lt;&gt;"",INDIRECT("'"&amp;G5333&amp;"'!"&amp;H5333),"")</f>
        <v/>
      </c>
      <c r="G5333" s="560"/>
      <c r="H5333" s="893"/>
      <c r="I5333" s="931"/>
      <c r="J5333" s="931"/>
      <c r="K5333" s="931"/>
      <c r="L5333" s="920"/>
      <c r="M5333" s="920"/>
      <c r="N5333" s="920"/>
      <c r="S5333" s="919"/>
    </row>
    <row r="5334" spans="1:19" ht="12.75" customHeight="1" x14ac:dyDescent="0.15">
      <c r="A5334" s="935">
        <v>5329</v>
      </c>
      <c r="B5334" s="919"/>
      <c r="C5334" s="920"/>
      <c r="D5334" s="931"/>
      <c r="E5334" s="893" t="b">
        <f t="shared" ca="1" si="209"/>
        <v>1</v>
      </c>
      <c r="F5334" s="893" t="str">
        <f t="array" aca="1" ref="F5334" ca="1">IF(G5334&lt;&gt;"",INDIRECT("'"&amp;G5334&amp;"'!"&amp;H5334),"")</f>
        <v/>
      </c>
      <c r="G5334" s="560"/>
      <c r="H5334" s="893"/>
      <c r="I5334" s="931"/>
      <c r="J5334" s="931"/>
      <c r="K5334" s="931"/>
      <c r="L5334" s="920"/>
      <c r="M5334" s="920"/>
      <c r="N5334" s="920"/>
      <c r="S5334" s="919"/>
    </row>
    <row r="5335" spans="1:19" ht="12.75" customHeight="1" x14ac:dyDescent="0.15">
      <c r="A5335" s="914">
        <v>5330</v>
      </c>
      <c r="B5335" s="929">
        <f>'EstRev 6-11'!D154</f>
        <v>0</v>
      </c>
      <c r="C5335" s="930">
        <f>A5335-B5335</f>
        <v>5330</v>
      </c>
      <c r="D5335" s="920"/>
      <c r="E5335" s="893" t="b">
        <f t="shared" ca="1" si="209"/>
        <v>1</v>
      </c>
      <c r="F5335" s="932">
        <f t="array" aca="1" ref="F5335" ca="1">IF(G5335&lt;&gt;"",INDIRECT("'"&amp;G5335&amp;"'!"&amp;H5335),"")</f>
        <v>0</v>
      </c>
      <c r="G5335" s="560" t="s">
        <v>5635</v>
      </c>
      <c r="H5335" s="893" t="s">
        <v>5869</v>
      </c>
      <c r="I5335" s="920"/>
      <c r="J5335" s="920"/>
      <c r="K5335" s="920"/>
      <c r="L5335" s="920"/>
      <c r="M5335" s="920"/>
      <c r="N5335" s="920"/>
      <c r="S5335" s="919"/>
    </row>
    <row r="5336" spans="1:19" ht="12.75" customHeight="1" x14ac:dyDescent="0.15">
      <c r="A5336" s="935">
        <v>5331</v>
      </c>
      <c r="B5336" s="919"/>
      <c r="C5336" s="920"/>
      <c r="D5336" s="931"/>
      <c r="E5336" s="893" t="b">
        <f t="shared" ca="1" si="209"/>
        <v>1</v>
      </c>
      <c r="F5336" s="893" t="str">
        <f t="array" aca="1" ref="F5336" ca="1">IF(G5336&lt;&gt;"",INDIRECT("'"&amp;G5336&amp;"'!"&amp;H5336),"")</f>
        <v/>
      </c>
      <c r="G5336" s="560"/>
      <c r="H5336" s="893"/>
      <c r="I5336" s="931"/>
      <c r="J5336" s="931"/>
      <c r="K5336" s="931"/>
      <c r="L5336" s="920"/>
      <c r="M5336" s="920"/>
      <c r="N5336" s="920"/>
      <c r="S5336" s="919"/>
    </row>
    <row r="5337" spans="1:19" ht="12.75" customHeight="1" x14ac:dyDescent="0.15">
      <c r="A5337" s="914">
        <v>5332</v>
      </c>
      <c r="B5337" s="929">
        <f>'EstRev 6-11'!D155</f>
        <v>0</v>
      </c>
      <c r="C5337" s="930">
        <f t="shared" ref="C5337:C5339" si="225">A5337-B5337</f>
        <v>5332</v>
      </c>
      <c r="D5337" s="920"/>
      <c r="E5337" s="893" t="b">
        <f t="shared" ca="1" si="209"/>
        <v>1</v>
      </c>
      <c r="F5337" s="932">
        <f t="array" aca="1" ref="F5337" ca="1">IF(G5337&lt;&gt;"",INDIRECT("'"&amp;G5337&amp;"'!"&amp;H5337),"")</f>
        <v>0</v>
      </c>
      <c r="G5337" s="560" t="s">
        <v>5635</v>
      </c>
      <c r="H5337" s="893" t="s">
        <v>5102</v>
      </c>
      <c r="I5337" s="920"/>
      <c r="J5337" s="920"/>
      <c r="K5337" s="920"/>
      <c r="L5337" s="920"/>
      <c r="M5337" s="920"/>
      <c r="N5337" s="920"/>
      <c r="S5337" s="919"/>
    </row>
    <row r="5338" spans="1:19" ht="12.75" customHeight="1" x14ac:dyDescent="0.15">
      <c r="A5338" s="914">
        <v>5333</v>
      </c>
      <c r="B5338" s="929">
        <f>'EstRev 6-11'!D157</f>
        <v>0</v>
      </c>
      <c r="C5338" s="930">
        <f t="shared" si="225"/>
        <v>5333</v>
      </c>
      <c r="D5338" s="920"/>
      <c r="E5338" s="893" t="b">
        <f t="shared" ca="1" si="209"/>
        <v>1</v>
      </c>
      <c r="F5338" s="932">
        <f t="array" aca="1" ref="F5338" ca="1">IF(G5338&lt;&gt;"",INDIRECT("'"&amp;G5338&amp;"'!"&amp;H5338),"")</f>
        <v>0</v>
      </c>
      <c r="G5338" s="560" t="s">
        <v>5635</v>
      </c>
      <c r="H5338" s="893" t="s">
        <v>5870</v>
      </c>
      <c r="I5338" s="920"/>
      <c r="J5338" s="920"/>
      <c r="K5338" s="920"/>
      <c r="L5338" s="920"/>
      <c r="M5338" s="920"/>
      <c r="N5338" s="920"/>
      <c r="S5338" s="919"/>
    </row>
    <row r="5339" spans="1:19" ht="12.75" customHeight="1" x14ac:dyDescent="0.15">
      <c r="A5339" s="914">
        <v>5334</v>
      </c>
      <c r="B5339" s="929">
        <f>'EstRev 6-11'!D159</f>
        <v>0</v>
      </c>
      <c r="C5339" s="930">
        <f t="shared" si="225"/>
        <v>5334</v>
      </c>
      <c r="D5339" s="920"/>
      <c r="E5339" s="893" t="b">
        <f t="shared" ca="1" si="209"/>
        <v>1</v>
      </c>
      <c r="F5339" s="932">
        <f t="array" aca="1" ref="F5339" ca="1">IF(G5339&lt;&gt;"",INDIRECT("'"&amp;G5339&amp;"'!"&amp;H5339),"")</f>
        <v>0</v>
      </c>
      <c r="G5339" s="560" t="s">
        <v>5635</v>
      </c>
      <c r="H5339" s="893" t="s">
        <v>5871</v>
      </c>
      <c r="I5339" s="920"/>
      <c r="J5339" s="920"/>
      <c r="K5339" s="920"/>
      <c r="L5339" s="920"/>
      <c r="M5339" s="920"/>
      <c r="N5339" s="920"/>
      <c r="S5339" s="919"/>
    </row>
    <row r="5340" spans="1:19" ht="12.75" customHeight="1" x14ac:dyDescent="0.15">
      <c r="A5340" s="935">
        <v>5335</v>
      </c>
      <c r="B5340" s="919"/>
      <c r="C5340" s="920"/>
      <c r="D5340" s="931"/>
      <c r="E5340" s="893" t="b">
        <f t="shared" ca="1" si="209"/>
        <v>1</v>
      </c>
      <c r="F5340" s="893" t="str">
        <f t="array" aca="1" ref="F5340" ca="1">IF(G5340&lt;&gt;"",INDIRECT("'"&amp;G5340&amp;"'!"&amp;H5340),"")</f>
        <v/>
      </c>
      <c r="G5340" s="560"/>
      <c r="H5340" s="893"/>
      <c r="I5340" s="931"/>
      <c r="J5340" s="931"/>
      <c r="K5340" s="931"/>
      <c r="L5340" s="920"/>
      <c r="M5340" s="920"/>
      <c r="N5340" s="920"/>
      <c r="S5340" s="919"/>
    </row>
    <row r="5341" spans="1:19" ht="12.75" customHeight="1" x14ac:dyDescent="0.15">
      <c r="A5341" s="935">
        <v>5336</v>
      </c>
      <c r="B5341" s="919"/>
      <c r="C5341" s="920"/>
      <c r="D5341" s="931"/>
      <c r="E5341" s="893" t="b">
        <f t="shared" ca="1" si="209"/>
        <v>1</v>
      </c>
      <c r="F5341" s="893" t="str">
        <f t="array" aca="1" ref="F5341" ca="1">IF(G5341&lt;&gt;"",INDIRECT("'"&amp;G5341&amp;"'!"&amp;H5341),"")</f>
        <v/>
      </c>
      <c r="G5341" s="560"/>
      <c r="H5341" s="893"/>
      <c r="I5341" s="931"/>
      <c r="J5341" s="931"/>
      <c r="K5341" s="931"/>
      <c r="L5341" s="920"/>
      <c r="M5341" s="920"/>
      <c r="N5341" s="920"/>
      <c r="S5341" s="919"/>
    </row>
    <row r="5342" spans="1:19" ht="12.75" customHeight="1" x14ac:dyDescent="0.15">
      <c r="A5342" s="935">
        <v>5337</v>
      </c>
      <c r="B5342" s="919"/>
      <c r="C5342" s="920"/>
      <c r="D5342" s="931"/>
      <c r="E5342" s="893" t="b">
        <f t="shared" ca="1" si="209"/>
        <v>1</v>
      </c>
      <c r="F5342" s="893" t="str">
        <f t="array" aca="1" ref="F5342" ca="1">IF(G5342&lt;&gt;"",INDIRECT("'"&amp;G5342&amp;"'!"&amp;H5342),"")</f>
        <v/>
      </c>
      <c r="G5342" s="560"/>
      <c r="H5342" s="893"/>
      <c r="I5342" s="931"/>
      <c r="J5342" s="931"/>
      <c r="K5342" s="931"/>
      <c r="L5342" s="920"/>
      <c r="M5342" s="920"/>
      <c r="N5342" s="920"/>
      <c r="S5342" s="919"/>
    </row>
    <row r="5343" spans="1:19" ht="12.75" customHeight="1" x14ac:dyDescent="0.15">
      <c r="A5343" s="935">
        <v>5338</v>
      </c>
      <c r="B5343" s="919"/>
      <c r="C5343" s="920"/>
      <c r="D5343" s="931"/>
      <c r="E5343" s="893" t="b">
        <f t="shared" ca="1" si="209"/>
        <v>1</v>
      </c>
      <c r="F5343" s="893" t="str">
        <f t="array" aca="1" ref="F5343" ca="1">IF(G5343&lt;&gt;"",INDIRECT("'"&amp;G5343&amp;"'!"&amp;H5343),"")</f>
        <v/>
      </c>
      <c r="G5343" s="560"/>
      <c r="H5343" s="893"/>
      <c r="I5343" s="931"/>
      <c r="J5343" s="931"/>
      <c r="K5343" s="931"/>
      <c r="L5343" s="920"/>
      <c r="M5343" s="920"/>
      <c r="N5343" s="920"/>
      <c r="S5343" s="919"/>
    </row>
    <row r="5344" spans="1:19" ht="12.75" customHeight="1" x14ac:dyDescent="0.15">
      <c r="A5344" s="935">
        <v>5339</v>
      </c>
      <c r="B5344" s="919"/>
      <c r="C5344" s="920"/>
      <c r="D5344" s="931"/>
      <c r="E5344" s="893" t="b">
        <f t="shared" ca="1" si="209"/>
        <v>1</v>
      </c>
      <c r="F5344" s="893" t="str">
        <f t="array" aca="1" ref="F5344" ca="1">IF(G5344&lt;&gt;"",INDIRECT("'"&amp;G5344&amp;"'!"&amp;H5344),"")</f>
        <v/>
      </c>
      <c r="G5344" s="560"/>
      <c r="H5344" s="893"/>
      <c r="I5344" s="931"/>
      <c r="J5344" s="931"/>
      <c r="K5344" s="931"/>
      <c r="L5344" s="920"/>
      <c r="M5344" s="920"/>
      <c r="N5344" s="920"/>
      <c r="S5344" s="919"/>
    </row>
    <row r="5345" spans="1:19" ht="12.75" customHeight="1" x14ac:dyDescent="0.15">
      <c r="A5345" s="914">
        <v>5340</v>
      </c>
      <c r="B5345" s="929">
        <f>'EstRev 6-11'!D161</f>
        <v>0</v>
      </c>
      <c r="C5345" s="930">
        <f>A5345-B5345</f>
        <v>5340</v>
      </c>
      <c r="D5345" s="920"/>
      <c r="E5345" s="893" t="b">
        <f t="shared" ca="1" si="209"/>
        <v>1</v>
      </c>
      <c r="F5345" s="932">
        <f t="array" aca="1" ref="F5345" ca="1">IF(G5345&lt;&gt;"",INDIRECT("'"&amp;G5345&amp;"'!"&amp;H5345),"")</f>
        <v>0</v>
      </c>
      <c r="G5345" s="560" t="s">
        <v>5635</v>
      </c>
      <c r="H5345" s="893" t="s">
        <v>5872</v>
      </c>
      <c r="I5345" s="920"/>
      <c r="J5345" s="920"/>
      <c r="K5345" s="920"/>
      <c r="L5345" s="920"/>
      <c r="M5345" s="920"/>
      <c r="N5345" s="920"/>
      <c r="S5345" s="919"/>
    </row>
    <row r="5346" spans="1:19" ht="12.75" customHeight="1" x14ac:dyDescent="0.15">
      <c r="A5346" s="935">
        <v>5341</v>
      </c>
      <c r="B5346" s="919"/>
      <c r="C5346" s="920"/>
      <c r="D5346" s="931"/>
      <c r="E5346" s="893" t="b">
        <f t="shared" ca="1" si="209"/>
        <v>1</v>
      </c>
      <c r="F5346" s="893" t="str">
        <f t="array" aca="1" ref="F5346" ca="1">IF(G5346&lt;&gt;"",INDIRECT("'"&amp;G5346&amp;"'!"&amp;H5346),"")</f>
        <v/>
      </c>
      <c r="G5346" s="560"/>
      <c r="H5346" s="893"/>
      <c r="I5346" s="931"/>
      <c r="J5346" s="931"/>
      <c r="K5346" s="931"/>
      <c r="L5346" s="920"/>
      <c r="M5346" s="920"/>
      <c r="N5346" s="920"/>
      <c r="S5346" s="919"/>
    </row>
    <row r="5347" spans="1:19" ht="12.75" customHeight="1" x14ac:dyDescent="0.15">
      <c r="A5347" s="935">
        <v>5342</v>
      </c>
      <c r="B5347" s="919"/>
      <c r="C5347" s="920"/>
      <c r="D5347" s="931"/>
      <c r="E5347" s="893" t="b">
        <f t="shared" ca="1" si="209"/>
        <v>1</v>
      </c>
      <c r="F5347" s="893" t="str">
        <f t="array" aca="1" ref="F5347" ca="1">IF(G5347&lt;&gt;"",INDIRECT("'"&amp;G5347&amp;"'!"&amp;H5347),"")</f>
        <v/>
      </c>
      <c r="G5347" s="560"/>
      <c r="H5347" s="893"/>
      <c r="I5347" s="931"/>
      <c r="J5347" s="931"/>
      <c r="K5347" s="931"/>
      <c r="L5347" s="920"/>
      <c r="M5347" s="920"/>
      <c r="N5347" s="920"/>
      <c r="S5347" s="919"/>
    </row>
    <row r="5348" spans="1:19" ht="12.75" customHeight="1" x14ac:dyDescent="0.15">
      <c r="A5348" s="935">
        <v>5343</v>
      </c>
      <c r="B5348" s="919"/>
      <c r="C5348" s="920"/>
      <c r="D5348" s="931"/>
      <c r="E5348" s="893" t="b">
        <f t="shared" ca="1" si="209"/>
        <v>1</v>
      </c>
      <c r="F5348" s="893" t="str">
        <f t="array" aca="1" ref="F5348" ca="1">IF(G5348&lt;&gt;"",INDIRECT("'"&amp;G5348&amp;"'!"&amp;H5348),"")</f>
        <v/>
      </c>
      <c r="G5348" s="560"/>
      <c r="H5348" s="893"/>
      <c r="I5348" s="931"/>
      <c r="J5348" s="931"/>
      <c r="K5348" s="931"/>
      <c r="L5348" s="920"/>
      <c r="M5348" s="920"/>
      <c r="N5348" s="920"/>
      <c r="S5348" s="919"/>
    </row>
    <row r="5349" spans="1:19" ht="12.75" customHeight="1" x14ac:dyDescent="0.15">
      <c r="A5349" s="935">
        <v>5344</v>
      </c>
      <c r="B5349" s="919"/>
      <c r="C5349" s="920"/>
      <c r="D5349" s="931"/>
      <c r="E5349" s="893" t="b">
        <f t="shared" ca="1" si="209"/>
        <v>1</v>
      </c>
      <c r="F5349" s="893" t="str">
        <f t="array" aca="1" ref="F5349" ca="1">IF(G5349&lt;&gt;"",INDIRECT("'"&amp;G5349&amp;"'!"&amp;H5349),"")</f>
        <v/>
      </c>
      <c r="G5349" s="560"/>
      <c r="H5349" s="893"/>
      <c r="I5349" s="931"/>
      <c r="J5349" s="931"/>
      <c r="K5349" s="931"/>
      <c r="L5349" s="920"/>
      <c r="M5349" s="920"/>
      <c r="N5349" s="920"/>
      <c r="S5349" s="919"/>
    </row>
    <row r="5350" spans="1:19" ht="12.75" customHeight="1" x14ac:dyDescent="0.15">
      <c r="A5350" s="935">
        <v>5345</v>
      </c>
      <c r="B5350" s="919"/>
      <c r="C5350" s="920"/>
      <c r="D5350" s="931"/>
      <c r="E5350" s="893" t="b">
        <f t="shared" ca="1" si="209"/>
        <v>1</v>
      </c>
      <c r="F5350" s="893" t="str">
        <f t="array" aca="1" ref="F5350" ca="1">IF(G5350&lt;&gt;"",INDIRECT("'"&amp;G5350&amp;"'!"&amp;H5350),"")</f>
        <v/>
      </c>
      <c r="G5350" s="560"/>
      <c r="H5350" s="893"/>
      <c r="I5350" s="931"/>
      <c r="J5350" s="931"/>
      <c r="K5350" s="931"/>
      <c r="L5350" s="920"/>
      <c r="M5350" s="920"/>
      <c r="N5350" s="920"/>
      <c r="S5350" s="919"/>
    </row>
    <row r="5351" spans="1:19" ht="12.75" customHeight="1" x14ac:dyDescent="0.15">
      <c r="A5351" s="935">
        <v>5346</v>
      </c>
      <c r="B5351" s="919"/>
      <c r="C5351" s="920"/>
      <c r="D5351" s="920" t="s">
        <v>4732</v>
      </c>
      <c r="E5351" s="893" t="b">
        <f t="shared" ca="1" si="209"/>
        <v>1</v>
      </c>
      <c r="F5351" s="893" t="str">
        <f t="array" aca="1" ref="F5351" ca="1">IF(G5351&lt;&gt;"",INDIRECT("'"&amp;G5351&amp;"'!"&amp;H5351),"")</f>
        <v/>
      </c>
      <c r="G5351" s="560"/>
      <c r="H5351" s="893"/>
      <c r="I5351" s="920"/>
      <c r="J5351" s="920"/>
      <c r="K5351" s="920"/>
      <c r="L5351" s="920"/>
      <c r="M5351" s="920"/>
      <c r="N5351" s="920"/>
      <c r="S5351" s="919"/>
    </row>
    <row r="5352" spans="1:19" ht="12.75" customHeight="1" x14ac:dyDescent="0.15">
      <c r="A5352" s="935">
        <v>5347</v>
      </c>
      <c r="B5352" s="919"/>
      <c r="C5352" s="920"/>
      <c r="D5352" s="931"/>
      <c r="E5352" s="893" t="b">
        <f t="shared" ca="1" si="209"/>
        <v>1</v>
      </c>
      <c r="F5352" s="893" t="str">
        <f t="array" aca="1" ref="F5352" ca="1">IF(G5352&lt;&gt;"",INDIRECT("'"&amp;G5352&amp;"'!"&amp;H5352),"")</f>
        <v/>
      </c>
      <c r="G5352" s="560"/>
      <c r="H5352" s="893"/>
      <c r="I5352" s="931"/>
      <c r="J5352" s="931"/>
      <c r="K5352" s="931"/>
      <c r="L5352" s="920"/>
      <c r="M5352" s="920"/>
      <c r="N5352" s="920"/>
      <c r="S5352" s="919"/>
    </row>
    <row r="5353" spans="1:19" ht="12.75" customHeight="1" x14ac:dyDescent="0.15">
      <c r="A5353" s="935">
        <v>5348</v>
      </c>
      <c r="B5353" s="919"/>
      <c r="C5353" s="920"/>
      <c r="D5353" s="931"/>
      <c r="E5353" s="893" t="b">
        <f t="shared" ca="1" si="209"/>
        <v>1</v>
      </c>
      <c r="F5353" s="893" t="str">
        <f t="array" aca="1" ref="F5353" ca="1">IF(G5353&lt;&gt;"",INDIRECT("'"&amp;G5353&amp;"'!"&amp;H5353),"")</f>
        <v/>
      </c>
      <c r="G5353" s="560"/>
      <c r="H5353" s="893"/>
      <c r="I5353" s="931"/>
      <c r="J5353" s="931"/>
      <c r="K5353" s="931"/>
      <c r="L5353" s="920"/>
      <c r="M5353" s="920"/>
      <c r="N5353" s="920"/>
      <c r="S5353" s="919"/>
    </row>
    <row r="5354" spans="1:19" ht="12.75" customHeight="1" x14ac:dyDescent="0.15">
      <c r="A5354" s="935">
        <v>5349</v>
      </c>
      <c r="B5354" s="919"/>
      <c r="C5354" s="920"/>
      <c r="D5354" s="920" t="s">
        <v>4732</v>
      </c>
      <c r="E5354" s="893" t="b">
        <f t="shared" ca="1" si="209"/>
        <v>1</v>
      </c>
      <c r="F5354" s="893" t="str">
        <f t="array" aca="1" ref="F5354" ca="1">IF(G5354&lt;&gt;"",INDIRECT("'"&amp;G5354&amp;"'!"&amp;H5354),"")</f>
        <v/>
      </c>
      <c r="G5354" s="560"/>
      <c r="H5354" s="893"/>
      <c r="I5354" s="920"/>
      <c r="J5354" s="920"/>
      <c r="K5354" s="920"/>
      <c r="L5354" s="920"/>
      <c r="M5354" s="920"/>
      <c r="N5354" s="920"/>
      <c r="S5354" s="919"/>
    </row>
    <row r="5355" spans="1:19" ht="12.75" customHeight="1" x14ac:dyDescent="0.15">
      <c r="A5355" s="935">
        <v>5350</v>
      </c>
      <c r="B5355" s="919"/>
      <c r="C5355" s="920"/>
      <c r="D5355" s="920" t="s">
        <v>4732</v>
      </c>
      <c r="E5355" s="893" t="b">
        <f t="shared" ca="1" si="209"/>
        <v>1</v>
      </c>
      <c r="F5355" s="893" t="str">
        <f t="array" aca="1" ref="F5355" ca="1">IF(G5355&lt;&gt;"",INDIRECT("'"&amp;G5355&amp;"'!"&amp;H5355),"")</f>
        <v/>
      </c>
      <c r="G5355" s="560"/>
      <c r="H5355" s="893"/>
      <c r="I5355" s="920"/>
      <c r="J5355" s="920"/>
      <c r="K5355" s="920"/>
      <c r="L5355" s="920"/>
      <c r="M5355" s="920"/>
      <c r="N5355" s="920"/>
      <c r="S5355" s="919"/>
    </row>
    <row r="5356" spans="1:19" ht="12.75" customHeight="1" x14ac:dyDescent="0.15">
      <c r="A5356" s="914">
        <v>5351</v>
      </c>
      <c r="B5356" s="929">
        <f>'EstRev 6-11'!D171</f>
        <v>50000</v>
      </c>
      <c r="C5356" s="930">
        <f>A5356-B5356</f>
        <v>-44649</v>
      </c>
      <c r="D5356" s="920"/>
      <c r="E5356" s="893" t="b">
        <f t="shared" ref="E5356:E5610" ca="1" si="226">F5356=B5356</f>
        <v>1</v>
      </c>
      <c r="F5356" s="932">
        <f t="array" aca="1" ref="F5356" ca="1">IF(G5356&lt;&gt;"",INDIRECT("'"&amp;G5356&amp;"'!"&amp;H5356),"")</f>
        <v>50000</v>
      </c>
      <c r="G5356" s="560" t="s">
        <v>5635</v>
      </c>
      <c r="H5356" s="893" t="s">
        <v>5873</v>
      </c>
      <c r="I5356" s="920"/>
      <c r="J5356" s="920"/>
      <c r="K5356" s="920"/>
      <c r="L5356" s="920"/>
      <c r="M5356" s="920"/>
      <c r="N5356" s="920"/>
      <c r="S5356" s="919"/>
    </row>
    <row r="5357" spans="1:19" ht="12.75" customHeight="1" x14ac:dyDescent="0.15">
      <c r="A5357" s="935">
        <v>5352</v>
      </c>
      <c r="B5357" s="919"/>
      <c r="C5357" s="920"/>
      <c r="D5357" s="931"/>
      <c r="E5357" s="893" t="b">
        <f t="shared" ca="1" si="226"/>
        <v>1</v>
      </c>
      <c r="F5357" s="893" t="str">
        <f t="array" aca="1" ref="F5357" ca="1">IF(G5357&lt;&gt;"",INDIRECT("'"&amp;G5357&amp;"'!"&amp;H5357),"")</f>
        <v/>
      </c>
      <c r="G5357" s="560"/>
      <c r="H5357" s="893"/>
      <c r="I5357" s="931"/>
      <c r="J5357" s="931"/>
      <c r="K5357" s="931"/>
      <c r="L5357" s="920"/>
      <c r="M5357" s="920"/>
      <c r="N5357" s="920"/>
      <c r="S5357" s="919"/>
    </row>
    <row r="5358" spans="1:19" ht="12.75" customHeight="1" x14ac:dyDescent="0.15">
      <c r="A5358" s="935">
        <v>5353</v>
      </c>
      <c r="B5358" s="919"/>
      <c r="C5358" s="920"/>
      <c r="D5358" s="931"/>
      <c r="E5358" s="893" t="b">
        <f t="shared" ca="1" si="226"/>
        <v>1</v>
      </c>
      <c r="F5358" s="893" t="str">
        <f t="array" aca="1" ref="F5358" ca="1">IF(G5358&lt;&gt;"",INDIRECT("'"&amp;G5358&amp;"'!"&amp;H5358),"")</f>
        <v/>
      </c>
      <c r="G5358" s="560"/>
      <c r="H5358" s="893"/>
      <c r="I5358" s="931"/>
      <c r="J5358" s="931"/>
      <c r="K5358" s="931"/>
      <c r="L5358" s="920"/>
      <c r="M5358" s="920"/>
      <c r="N5358" s="920"/>
      <c r="S5358" s="919"/>
    </row>
    <row r="5359" spans="1:19" ht="12.75" customHeight="1" x14ac:dyDescent="0.15">
      <c r="A5359" s="935">
        <v>5354</v>
      </c>
      <c r="B5359" s="919"/>
      <c r="C5359" s="920"/>
      <c r="D5359" s="931"/>
      <c r="E5359" s="893" t="b">
        <f t="shared" ca="1" si="226"/>
        <v>1</v>
      </c>
      <c r="F5359" s="893" t="str">
        <f t="array" aca="1" ref="F5359" ca="1">IF(G5359&lt;&gt;"",INDIRECT("'"&amp;G5359&amp;"'!"&amp;H5359),"")</f>
        <v/>
      </c>
      <c r="G5359" s="560"/>
      <c r="H5359" s="893"/>
      <c r="I5359" s="931"/>
      <c r="J5359" s="931"/>
      <c r="K5359" s="931"/>
      <c r="L5359" s="920"/>
      <c r="M5359" s="920"/>
      <c r="N5359" s="920"/>
      <c r="S5359" s="919"/>
    </row>
    <row r="5360" spans="1:19" ht="12.75" customHeight="1" x14ac:dyDescent="0.15">
      <c r="A5360" s="935">
        <v>5355</v>
      </c>
      <c r="B5360" s="919"/>
      <c r="C5360" s="920"/>
      <c r="D5360" s="931"/>
      <c r="E5360" s="893" t="b">
        <f t="shared" ca="1" si="226"/>
        <v>1</v>
      </c>
      <c r="F5360" s="893" t="str">
        <f t="array" aca="1" ref="F5360" ca="1">IF(G5360&lt;&gt;"",INDIRECT("'"&amp;G5360&amp;"'!"&amp;H5360),"")</f>
        <v/>
      </c>
      <c r="G5360" s="560"/>
      <c r="H5360" s="893"/>
      <c r="I5360" s="931"/>
      <c r="J5360" s="931"/>
      <c r="K5360" s="931"/>
      <c r="L5360" s="920"/>
      <c r="M5360" s="920"/>
      <c r="N5360" s="920"/>
      <c r="S5360" s="919"/>
    </row>
    <row r="5361" spans="1:19" ht="12.75" customHeight="1" x14ac:dyDescent="0.15">
      <c r="A5361" s="935">
        <v>5356</v>
      </c>
      <c r="B5361" s="919"/>
      <c r="C5361" s="920"/>
      <c r="D5361" s="931"/>
      <c r="E5361" s="893" t="b">
        <f t="shared" ca="1" si="226"/>
        <v>1</v>
      </c>
      <c r="F5361" s="893" t="str">
        <f t="array" aca="1" ref="F5361" ca="1">IF(G5361&lt;&gt;"",INDIRECT("'"&amp;G5361&amp;"'!"&amp;H5361),"")</f>
        <v/>
      </c>
      <c r="G5361" s="560"/>
      <c r="H5361" s="893"/>
      <c r="I5361" s="931"/>
      <c r="J5361" s="931"/>
      <c r="K5361" s="931"/>
      <c r="L5361" s="920"/>
      <c r="M5361" s="920"/>
      <c r="N5361" s="920"/>
      <c r="S5361" s="919"/>
    </row>
    <row r="5362" spans="1:19" ht="12.75" customHeight="1" x14ac:dyDescent="0.15">
      <c r="A5362" s="935">
        <v>5357</v>
      </c>
      <c r="B5362" s="919"/>
      <c r="C5362" s="920"/>
      <c r="D5362" s="931"/>
      <c r="E5362" s="893" t="b">
        <f t="shared" ca="1" si="226"/>
        <v>1</v>
      </c>
      <c r="F5362" s="893" t="str">
        <f t="array" aca="1" ref="F5362" ca="1">IF(G5362&lt;&gt;"",INDIRECT("'"&amp;G5362&amp;"'!"&amp;H5362),"")</f>
        <v/>
      </c>
      <c r="G5362" s="560"/>
      <c r="H5362" s="893"/>
      <c r="I5362" s="931"/>
      <c r="J5362" s="931"/>
      <c r="K5362" s="931"/>
      <c r="L5362" s="920"/>
      <c r="M5362" s="920"/>
      <c r="N5362" s="920"/>
      <c r="S5362" s="919"/>
    </row>
    <row r="5363" spans="1:19" ht="12.75" customHeight="1" x14ac:dyDescent="0.15">
      <c r="A5363" s="935">
        <v>5358</v>
      </c>
      <c r="B5363" s="919"/>
      <c r="C5363" s="920"/>
      <c r="D5363" s="931"/>
      <c r="E5363" s="893" t="b">
        <f t="shared" ca="1" si="226"/>
        <v>1</v>
      </c>
      <c r="F5363" s="893" t="str">
        <f t="array" aca="1" ref="F5363" ca="1">IF(G5363&lt;&gt;"",INDIRECT("'"&amp;G5363&amp;"'!"&amp;H5363),"")</f>
        <v/>
      </c>
      <c r="G5363" s="560"/>
      <c r="H5363" s="893"/>
      <c r="I5363" s="931"/>
      <c r="J5363" s="931"/>
      <c r="K5363" s="931"/>
      <c r="L5363" s="920"/>
      <c r="M5363" s="920"/>
      <c r="N5363" s="920"/>
      <c r="S5363" s="919"/>
    </row>
    <row r="5364" spans="1:19" ht="12.75" customHeight="1" x14ac:dyDescent="0.15">
      <c r="A5364" s="935">
        <v>5359</v>
      </c>
      <c r="B5364" s="919"/>
      <c r="C5364" s="920"/>
      <c r="D5364" s="931"/>
      <c r="E5364" s="893" t="b">
        <f t="shared" ca="1" si="226"/>
        <v>1</v>
      </c>
      <c r="F5364" s="893" t="str">
        <f t="array" aca="1" ref="F5364" ca="1">IF(G5364&lt;&gt;"",INDIRECT("'"&amp;G5364&amp;"'!"&amp;H5364),"")</f>
        <v/>
      </c>
      <c r="G5364" s="560"/>
      <c r="H5364" s="893"/>
      <c r="I5364" s="931"/>
      <c r="J5364" s="931"/>
      <c r="K5364" s="931"/>
      <c r="L5364" s="920"/>
      <c r="M5364" s="920"/>
      <c r="N5364" s="920"/>
      <c r="S5364" s="919"/>
    </row>
    <row r="5365" spans="1:19" ht="12.75" customHeight="1" x14ac:dyDescent="0.15">
      <c r="A5365" s="914">
        <v>5360</v>
      </c>
      <c r="B5365" s="929">
        <f>'EstRev 6-11'!D172</f>
        <v>50000</v>
      </c>
      <c r="C5365" s="930">
        <f t="shared" ref="C5365:C5370" si="227">A5365-B5365</f>
        <v>-44640</v>
      </c>
      <c r="D5365" s="920"/>
      <c r="E5365" s="893" t="b">
        <f t="shared" ca="1" si="226"/>
        <v>1</v>
      </c>
      <c r="F5365" s="932">
        <f t="array" aca="1" ref="F5365" ca="1">IF(G5365&lt;&gt;"",INDIRECT("'"&amp;G5365&amp;"'!"&amp;H5365),"")</f>
        <v>50000</v>
      </c>
      <c r="G5365" s="560" t="s">
        <v>5635</v>
      </c>
      <c r="H5365" s="893" t="s">
        <v>5874</v>
      </c>
      <c r="I5365" s="920"/>
      <c r="J5365" s="920"/>
      <c r="K5365" s="920"/>
      <c r="L5365" s="920"/>
      <c r="M5365" s="920"/>
      <c r="N5365" s="920"/>
      <c r="S5365" s="919"/>
    </row>
    <row r="5366" spans="1:19" ht="12.75" customHeight="1" x14ac:dyDescent="0.15">
      <c r="A5366" s="914">
        <v>5361</v>
      </c>
      <c r="B5366" s="929">
        <f>'EstRev 6-11'!D175</f>
        <v>0</v>
      </c>
      <c r="C5366" s="930">
        <f t="shared" si="227"/>
        <v>5361</v>
      </c>
      <c r="D5366" s="920"/>
      <c r="E5366" s="893" t="b">
        <f t="shared" ca="1" si="226"/>
        <v>1</v>
      </c>
      <c r="F5366" s="932">
        <f t="array" aca="1" ref="F5366" ca="1">IF(G5366&lt;&gt;"",INDIRECT("'"&amp;G5366&amp;"'!"&amp;H5366),"")</f>
        <v>0</v>
      </c>
      <c r="G5366" s="560" t="s">
        <v>5635</v>
      </c>
      <c r="H5366" s="893" t="s">
        <v>5875</v>
      </c>
      <c r="I5366" s="920"/>
      <c r="J5366" s="920"/>
      <c r="K5366" s="920"/>
      <c r="L5366" s="920"/>
      <c r="M5366" s="920"/>
      <c r="N5366" s="920"/>
      <c r="S5366" s="919"/>
    </row>
    <row r="5367" spans="1:19" ht="12.75" customHeight="1" x14ac:dyDescent="0.15">
      <c r="A5367" s="914">
        <v>5362</v>
      </c>
      <c r="B5367" s="929">
        <f>'EstRev 6-11'!D177</f>
        <v>0</v>
      </c>
      <c r="C5367" s="930">
        <f t="shared" si="227"/>
        <v>5362</v>
      </c>
      <c r="D5367" s="920"/>
      <c r="E5367" s="893" t="b">
        <f t="shared" ca="1" si="226"/>
        <v>1</v>
      </c>
      <c r="F5367" s="932">
        <f t="array" aca="1" ref="F5367" ca="1">IF(G5367&lt;&gt;"",INDIRECT("'"&amp;G5367&amp;"'!"&amp;H5367),"")</f>
        <v>0</v>
      </c>
      <c r="G5367" s="560" t="s">
        <v>5635</v>
      </c>
      <c r="H5367" s="893" t="s">
        <v>5876</v>
      </c>
      <c r="I5367" s="920"/>
      <c r="J5367" s="920"/>
      <c r="K5367" s="920"/>
      <c r="L5367" s="920"/>
      <c r="M5367" s="920"/>
      <c r="N5367" s="920"/>
      <c r="S5367" s="919"/>
    </row>
    <row r="5368" spans="1:19" ht="12.75" customHeight="1" x14ac:dyDescent="0.15">
      <c r="A5368" s="914">
        <v>5363</v>
      </c>
      <c r="B5368" s="929">
        <f>'EstRev 6-11'!D180</f>
        <v>0</v>
      </c>
      <c r="C5368" s="930">
        <f t="shared" si="227"/>
        <v>5363</v>
      </c>
      <c r="D5368" s="920"/>
      <c r="E5368" s="893" t="b">
        <f t="shared" ca="1" si="226"/>
        <v>1</v>
      </c>
      <c r="F5368" s="932">
        <f t="array" aca="1" ref="F5368" ca="1">IF(G5368&lt;&gt;"",INDIRECT("'"&amp;G5368&amp;"'!"&amp;H5368),"")</f>
        <v>0</v>
      </c>
      <c r="G5368" s="560" t="s">
        <v>5635</v>
      </c>
      <c r="H5368" s="893" t="s">
        <v>5877</v>
      </c>
      <c r="I5368" s="920"/>
      <c r="J5368" s="920"/>
      <c r="K5368" s="920"/>
      <c r="L5368" s="920"/>
      <c r="M5368" s="920"/>
      <c r="N5368" s="920"/>
      <c r="S5368" s="919"/>
    </row>
    <row r="5369" spans="1:19" ht="12.75" customHeight="1" x14ac:dyDescent="0.15">
      <c r="A5369" s="914">
        <v>5364</v>
      </c>
      <c r="B5369" s="929">
        <f>'EstRev 6-11'!D183</f>
        <v>0</v>
      </c>
      <c r="C5369" s="930">
        <f t="shared" si="227"/>
        <v>5364</v>
      </c>
      <c r="D5369" s="920"/>
      <c r="E5369" s="893" t="b">
        <f t="shared" ca="1" si="226"/>
        <v>1</v>
      </c>
      <c r="F5369" s="932">
        <f t="array" aca="1" ref="F5369" ca="1">IF(G5369&lt;&gt;"",INDIRECT("'"&amp;G5369&amp;"'!"&amp;H5369),"")</f>
        <v>0</v>
      </c>
      <c r="G5369" s="560" t="s">
        <v>5635</v>
      </c>
      <c r="H5369" s="893" t="s">
        <v>5878</v>
      </c>
      <c r="I5369" s="920"/>
      <c r="J5369" s="920"/>
      <c r="K5369" s="920"/>
      <c r="L5369" s="920"/>
      <c r="M5369" s="920"/>
      <c r="N5369" s="920"/>
      <c r="S5369" s="919"/>
    </row>
    <row r="5370" spans="1:19" ht="12.75" customHeight="1" x14ac:dyDescent="0.15">
      <c r="A5370" s="914">
        <v>5365</v>
      </c>
      <c r="B5370" s="929">
        <f>'EstRev 6-11'!D186</f>
        <v>0</v>
      </c>
      <c r="C5370" s="930">
        <f t="shared" si="227"/>
        <v>5365</v>
      </c>
      <c r="D5370" s="920"/>
      <c r="E5370" s="893" t="b">
        <f t="shared" ca="1" si="226"/>
        <v>1</v>
      </c>
      <c r="F5370" s="932">
        <f t="array" aca="1" ref="F5370" ca="1">IF(G5370&lt;&gt;"",INDIRECT("'"&amp;G5370&amp;"'!"&amp;H5370),"")</f>
        <v>0</v>
      </c>
      <c r="G5370" s="560" t="s">
        <v>5635</v>
      </c>
      <c r="H5370" s="893" t="s">
        <v>5178</v>
      </c>
      <c r="I5370" s="920"/>
      <c r="J5370" s="920"/>
      <c r="K5370" s="920"/>
      <c r="L5370" s="920"/>
      <c r="M5370" s="920"/>
      <c r="N5370" s="920"/>
      <c r="S5370" s="919"/>
    </row>
    <row r="5371" spans="1:19" ht="12.75" customHeight="1" x14ac:dyDescent="0.15">
      <c r="A5371" s="935">
        <v>5366</v>
      </c>
      <c r="B5371" s="919"/>
      <c r="C5371" s="920"/>
      <c r="D5371" s="931"/>
      <c r="E5371" s="893" t="b">
        <f t="shared" ca="1" si="226"/>
        <v>1</v>
      </c>
      <c r="F5371" s="893" t="str">
        <f t="array" aca="1" ref="F5371" ca="1">IF(G5371&lt;&gt;"",INDIRECT("'"&amp;G5371&amp;"'!"&amp;H5371),"")</f>
        <v/>
      </c>
      <c r="G5371" s="560"/>
      <c r="H5371" s="893"/>
      <c r="I5371" s="931"/>
      <c r="J5371" s="931"/>
      <c r="K5371" s="931"/>
      <c r="L5371" s="920"/>
      <c r="M5371" s="920"/>
      <c r="N5371" s="920"/>
      <c r="S5371" s="919"/>
    </row>
    <row r="5372" spans="1:19" ht="12.75" customHeight="1" x14ac:dyDescent="0.15">
      <c r="A5372" s="935">
        <v>5367</v>
      </c>
      <c r="B5372" s="919"/>
      <c r="C5372" s="920"/>
      <c r="D5372" s="931"/>
      <c r="E5372" s="893" t="b">
        <f t="shared" ca="1" si="226"/>
        <v>1</v>
      </c>
      <c r="F5372" s="893" t="str">
        <f t="array" aca="1" ref="F5372" ca="1">IF(G5372&lt;&gt;"",INDIRECT("'"&amp;G5372&amp;"'!"&amp;H5372),"")</f>
        <v/>
      </c>
      <c r="G5372" s="560"/>
      <c r="H5372" s="893"/>
      <c r="I5372" s="931"/>
      <c r="J5372" s="931"/>
      <c r="K5372" s="931"/>
      <c r="L5372" s="920"/>
      <c r="M5372" s="920"/>
      <c r="N5372" s="920"/>
      <c r="S5372" s="919"/>
    </row>
    <row r="5373" spans="1:19" ht="12.75" customHeight="1" x14ac:dyDescent="0.15">
      <c r="A5373" s="935">
        <v>5368</v>
      </c>
      <c r="B5373" s="919"/>
      <c r="C5373" s="920"/>
      <c r="D5373" s="931"/>
      <c r="E5373" s="893" t="b">
        <f t="shared" ca="1" si="226"/>
        <v>1</v>
      </c>
      <c r="F5373" s="893" t="str">
        <f t="array" aca="1" ref="F5373" ca="1">IF(G5373&lt;&gt;"",INDIRECT("'"&amp;G5373&amp;"'!"&amp;H5373),"")</f>
        <v/>
      </c>
      <c r="G5373" s="560"/>
      <c r="H5373" s="893"/>
      <c r="I5373" s="931"/>
      <c r="J5373" s="931"/>
      <c r="K5373" s="931"/>
      <c r="L5373" s="920"/>
      <c r="M5373" s="920"/>
      <c r="N5373" s="920"/>
      <c r="S5373" s="919"/>
    </row>
    <row r="5374" spans="1:19" ht="12.75" customHeight="1" x14ac:dyDescent="0.15">
      <c r="A5374" s="935">
        <v>5369</v>
      </c>
      <c r="B5374" s="919"/>
      <c r="C5374" s="920"/>
      <c r="D5374" s="931"/>
      <c r="E5374" s="893" t="b">
        <f t="shared" ca="1" si="226"/>
        <v>1</v>
      </c>
      <c r="F5374" s="893" t="str">
        <f t="array" aca="1" ref="F5374" ca="1">IF(G5374&lt;&gt;"",INDIRECT("'"&amp;G5374&amp;"'!"&amp;H5374),"")</f>
        <v/>
      </c>
      <c r="G5374" s="560"/>
      <c r="H5374" s="893"/>
      <c r="I5374" s="931"/>
      <c r="J5374" s="931"/>
      <c r="K5374" s="931"/>
      <c r="L5374" s="920"/>
      <c r="M5374" s="920"/>
      <c r="N5374" s="920"/>
      <c r="S5374" s="919"/>
    </row>
    <row r="5375" spans="1:19" ht="12.75" customHeight="1" x14ac:dyDescent="0.15">
      <c r="A5375" s="914">
        <v>5370</v>
      </c>
      <c r="B5375" s="929">
        <f>'EstRev 6-11'!D202</f>
        <v>0</v>
      </c>
      <c r="C5375" s="930">
        <f t="shared" ref="C5375:C5376" si="228">A5375-B5375</f>
        <v>5370</v>
      </c>
      <c r="D5375" s="920"/>
      <c r="E5375" s="893" t="b">
        <f t="shared" ca="1" si="226"/>
        <v>1</v>
      </c>
      <c r="F5375" s="932">
        <f t="array" aca="1" ref="F5375" ca="1">IF(G5375&lt;&gt;"",INDIRECT("'"&amp;G5375&amp;"'!"&amp;H5375),"")</f>
        <v>0</v>
      </c>
      <c r="G5375" s="560" t="s">
        <v>5635</v>
      </c>
      <c r="H5375" s="893" t="s">
        <v>5879</v>
      </c>
      <c r="I5375" s="920"/>
      <c r="J5375" s="920"/>
      <c r="K5375" s="920"/>
      <c r="L5375" s="920"/>
      <c r="M5375" s="920"/>
      <c r="N5375" s="920"/>
      <c r="S5375" s="919"/>
    </row>
    <row r="5376" spans="1:19" ht="12.75" customHeight="1" x14ac:dyDescent="0.15">
      <c r="A5376" s="914">
        <v>5371</v>
      </c>
      <c r="B5376" s="929">
        <f>'EstRev 6-11'!D203</f>
        <v>0</v>
      </c>
      <c r="C5376" s="930">
        <f t="shared" si="228"/>
        <v>5371</v>
      </c>
      <c r="D5376" s="920"/>
      <c r="E5376" s="893" t="b">
        <f t="shared" ca="1" si="226"/>
        <v>1</v>
      </c>
      <c r="F5376" s="932">
        <f t="array" aca="1" ref="F5376" ca="1">IF(G5376&lt;&gt;"",INDIRECT("'"&amp;G5376&amp;"'!"&amp;H5376),"")</f>
        <v>0</v>
      </c>
      <c r="G5376" s="560" t="s">
        <v>5635</v>
      </c>
      <c r="H5376" s="893" t="s">
        <v>5880</v>
      </c>
      <c r="I5376" s="920"/>
      <c r="J5376" s="920"/>
      <c r="K5376" s="920"/>
      <c r="L5376" s="920"/>
      <c r="M5376" s="920"/>
      <c r="N5376" s="920"/>
      <c r="S5376" s="919"/>
    </row>
    <row r="5377" spans="1:19" ht="12.75" customHeight="1" x14ac:dyDescent="0.15">
      <c r="A5377" s="935">
        <v>5372</v>
      </c>
      <c r="B5377" s="919"/>
      <c r="C5377" s="920"/>
      <c r="D5377" s="931"/>
      <c r="E5377" s="893" t="b">
        <f t="shared" ca="1" si="226"/>
        <v>1</v>
      </c>
      <c r="F5377" s="893" t="str">
        <f t="array" aca="1" ref="F5377" ca="1">IF(G5377&lt;&gt;"",INDIRECT("'"&amp;G5377&amp;"'!"&amp;H5377),"")</f>
        <v/>
      </c>
      <c r="G5377" s="560"/>
      <c r="H5377" s="893"/>
      <c r="I5377" s="931"/>
      <c r="J5377" s="931"/>
      <c r="K5377" s="931"/>
      <c r="L5377" s="920"/>
      <c r="M5377" s="920"/>
      <c r="N5377" s="920"/>
      <c r="S5377" s="919"/>
    </row>
    <row r="5378" spans="1:19" ht="12.75" customHeight="1" x14ac:dyDescent="0.15">
      <c r="A5378" s="935">
        <v>5373</v>
      </c>
      <c r="B5378" s="919"/>
      <c r="C5378" s="920"/>
      <c r="D5378" s="931"/>
      <c r="E5378" s="893" t="b">
        <f t="shared" ca="1" si="226"/>
        <v>1</v>
      </c>
      <c r="F5378" s="893" t="str">
        <f t="array" aca="1" ref="F5378" ca="1">IF(G5378&lt;&gt;"",INDIRECT("'"&amp;G5378&amp;"'!"&amp;H5378),"")</f>
        <v/>
      </c>
      <c r="G5378" s="560"/>
      <c r="H5378" s="893"/>
      <c r="I5378" s="931"/>
      <c r="J5378" s="931"/>
      <c r="K5378" s="931"/>
      <c r="L5378" s="920"/>
      <c r="M5378" s="920"/>
      <c r="N5378" s="920"/>
      <c r="S5378" s="919"/>
    </row>
    <row r="5379" spans="1:19" ht="12.75" customHeight="1" x14ac:dyDescent="0.15">
      <c r="A5379" s="935">
        <v>5374</v>
      </c>
      <c r="B5379" s="919"/>
      <c r="C5379" s="920"/>
      <c r="D5379" s="931"/>
      <c r="E5379" s="893" t="b">
        <f t="shared" ca="1" si="226"/>
        <v>1</v>
      </c>
      <c r="F5379" s="893" t="str">
        <f t="array" aca="1" ref="F5379" ca="1">IF(G5379&lt;&gt;"",INDIRECT("'"&amp;G5379&amp;"'!"&amp;H5379),"")</f>
        <v/>
      </c>
      <c r="G5379" s="560"/>
      <c r="H5379" s="893"/>
      <c r="I5379" s="931"/>
      <c r="J5379" s="931"/>
      <c r="K5379" s="931"/>
      <c r="L5379" s="920"/>
      <c r="M5379" s="920"/>
      <c r="N5379" s="920"/>
      <c r="S5379" s="919"/>
    </row>
    <row r="5380" spans="1:19" ht="12.75" customHeight="1" x14ac:dyDescent="0.15">
      <c r="A5380" s="935">
        <v>5375</v>
      </c>
      <c r="B5380" s="919"/>
      <c r="C5380" s="920"/>
      <c r="D5380" s="920" t="s">
        <v>4732</v>
      </c>
      <c r="E5380" s="893" t="b">
        <f t="shared" ca="1" si="226"/>
        <v>1</v>
      </c>
      <c r="F5380" s="893" t="str">
        <f t="array" aca="1" ref="F5380" ca="1">IF(G5380&lt;&gt;"",INDIRECT("'"&amp;G5380&amp;"'!"&amp;H5380),"")</f>
        <v/>
      </c>
      <c r="G5380" s="560"/>
      <c r="H5380" s="893"/>
      <c r="I5380" s="920"/>
      <c r="J5380" s="920"/>
      <c r="K5380" s="920"/>
      <c r="L5380" s="920"/>
      <c r="M5380" s="920"/>
      <c r="N5380" s="920"/>
      <c r="S5380" s="919"/>
    </row>
    <row r="5381" spans="1:19" ht="12.75" customHeight="1" x14ac:dyDescent="0.15">
      <c r="A5381" s="935">
        <v>5376</v>
      </c>
      <c r="B5381" s="919"/>
      <c r="C5381" s="920"/>
      <c r="D5381" s="920" t="s">
        <v>4732</v>
      </c>
      <c r="E5381" s="893" t="b">
        <f t="shared" ca="1" si="226"/>
        <v>1</v>
      </c>
      <c r="F5381" s="893" t="str">
        <f t="array" aca="1" ref="F5381" ca="1">IF(G5381&lt;&gt;"",INDIRECT("'"&amp;G5381&amp;"'!"&amp;H5381),"")</f>
        <v/>
      </c>
      <c r="G5381" s="560"/>
      <c r="H5381" s="893"/>
      <c r="I5381" s="920"/>
      <c r="J5381" s="920"/>
      <c r="K5381" s="920"/>
      <c r="L5381" s="920"/>
      <c r="M5381" s="920"/>
      <c r="N5381" s="920"/>
      <c r="S5381" s="919"/>
    </row>
    <row r="5382" spans="1:19" ht="12.75" customHeight="1" x14ac:dyDescent="0.15">
      <c r="A5382" s="935">
        <v>5377</v>
      </c>
      <c r="B5382" s="919"/>
      <c r="C5382" s="920"/>
      <c r="D5382" s="920" t="s">
        <v>5699</v>
      </c>
      <c r="E5382" s="893" t="b">
        <f t="shared" ca="1" si="226"/>
        <v>1</v>
      </c>
      <c r="F5382" s="893" t="str">
        <f t="array" aca="1" ref="F5382" ca="1">IF(G5382&lt;&gt;"",INDIRECT("'"&amp;G5382&amp;"'!"&amp;H5382),"")</f>
        <v/>
      </c>
      <c r="G5382" s="560"/>
      <c r="H5382" s="893"/>
      <c r="I5382" s="920"/>
      <c r="J5382" s="920"/>
      <c r="K5382" s="920"/>
      <c r="L5382" s="920"/>
      <c r="M5382" s="920"/>
      <c r="N5382" s="920"/>
      <c r="S5382" s="919"/>
    </row>
    <row r="5383" spans="1:19" ht="12.75" customHeight="1" x14ac:dyDescent="0.15">
      <c r="A5383" s="914">
        <v>5378</v>
      </c>
      <c r="B5383" s="929">
        <f>'EstRev 6-11'!D204</f>
        <v>0</v>
      </c>
      <c r="C5383" s="930">
        <f t="shared" ref="C5383:C5384" si="229">A5383-B5383</f>
        <v>5378</v>
      </c>
      <c r="D5383" s="920"/>
      <c r="E5383" s="893" t="b">
        <f t="shared" ca="1" si="226"/>
        <v>1</v>
      </c>
      <c r="F5383" s="932">
        <f t="array" aca="1" ref="F5383" ca="1">IF(G5383&lt;&gt;"",INDIRECT("'"&amp;G5383&amp;"'!"&amp;H5383),"")</f>
        <v>0</v>
      </c>
      <c r="G5383" s="560" t="s">
        <v>5635</v>
      </c>
      <c r="H5383" s="893" t="s">
        <v>5881</v>
      </c>
      <c r="I5383" s="920"/>
      <c r="J5383" s="920"/>
      <c r="K5383" s="920"/>
      <c r="L5383" s="920"/>
      <c r="M5383" s="920"/>
      <c r="N5383" s="920"/>
      <c r="S5383" s="919"/>
    </row>
    <row r="5384" spans="1:19" ht="12.75" customHeight="1" x14ac:dyDescent="0.15">
      <c r="A5384" s="914">
        <v>5379</v>
      </c>
      <c r="B5384" s="929">
        <f>'EstRev 6-11'!D208</f>
        <v>0</v>
      </c>
      <c r="C5384" s="930">
        <f t="shared" si="229"/>
        <v>5379</v>
      </c>
      <c r="D5384" s="920"/>
      <c r="E5384" s="893" t="b">
        <f t="shared" ca="1" si="226"/>
        <v>1</v>
      </c>
      <c r="F5384" s="932">
        <f t="array" aca="1" ref="F5384" ca="1">IF(G5384&lt;&gt;"",INDIRECT("'"&amp;G5384&amp;"'!"&amp;H5384),"")</f>
        <v>0</v>
      </c>
      <c r="G5384" s="560" t="s">
        <v>5635</v>
      </c>
      <c r="H5384" s="893" t="s">
        <v>5882</v>
      </c>
      <c r="I5384" s="920"/>
      <c r="J5384" s="920"/>
      <c r="K5384" s="920"/>
      <c r="L5384" s="920"/>
      <c r="M5384" s="920"/>
      <c r="N5384" s="920"/>
      <c r="S5384" s="919"/>
    </row>
    <row r="5385" spans="1:19" ht="12.75" customHeight="1" x14ac:dyDescent="0.15">
      <c r="A5385" s="935">
        <v>5380</v>
      </c>
      <c r="B5385" s="919"/>
      <c r="C5385" s="920"/>
      <c r="D5385" s="920" t="s">
        <v>4732</v>
      </c>
      <c r="E5385" s="893" t="b">
        <f t="shared" ca="1" si="226"/>
        <v>1</v>
      </c>
      <c r="F5385" s="893" t="str">
        <f t="array" aca="1" ref="F5385" ca="1">IF(G5385&lt;&gt;"",INDIRECT("'"&amp;G5385&amp;"'!"&amp;H5385),"")</f>
        <v/>
      </c>
      <c r="G5385" s="560"/>
      <c r="H5385" s="893"/>
      <c r="I5385" s="920"/>
      <c r="J5385" s="920"/>
      <c r="K5385" s="920"/>
      <c r="L5385" s="920"/>
      <c r="M5385" s="920"/>
      <c r="N5385" s="920"/>
      <c r="S5385" s="919"/>
    </row>
    <row r="5386" spans="1:19" ht="12.75" customHeight="1" x14ac:dyDescent="0.15">
      <c r="A5386" s="935">
        <v>5381</v>
      </c>
      <c r="B5386" s="919"/>
      <c r="C5386" s="920"/>
      <c r="D5386" s="931"/>
      <c r="E5386" s="893" t="b">
        <f t="shared" ca="1" si="226"/>
        <v>1</v>
      </c>
      <c r="F5386" s="893" t="str">
        <f t="array" aca="1" ref="F5386" ca="1">IF(G5386&lt;&gt;"",INDIRECT("'"&amp;G5386&amp;"'!"&amp;H5386),"")</f>
        <v/>
      </c>
      <c r="G5386" s="560"/>
      <c r="H5386" s="893"/>
      <c r="I5386" s="931"/>
      <c r="J5386" s="931"/>
      <c r="K5386" s="931"/>
      <c r="L5386" s="920"/>
      <c r="M5386" s="920"/>
      <c r="N5386" s="920"/>
      <c r="S5386" s="919"/>
    </row>
    <row r="5387" spans="1:19" ht="12.75" customHeight="1" x14ac:dyDescent="0.15">
      <c r="A5387" s="935">
        <v>5382</v>
      </c>
      <c r="B5387" s="919"/>
      <c r="C5387" s="920"/>
      <c r="D5387" s="931"/>
      <c r="E5387" s="893" t="b">
        <f t="shared" ca="1" si="226"/>
        <v>1</v>
      </c>
      <c r="F5387" s="893" t="str">
        <f t="array" aca="1" ref="F5387" ca="1">IF(G5387&lt;&gt;"",INDIRECT("'"&amp;G5387&amp;"'!"&amp;H5387),"")</f>
        <v/>
      </c>
      <c r="G5387" s="560"/>
      <c r="H5387" s="893"/>
      <c r="I5387" s="931"/>
      <c r="J5387" s="931"/>
      <c r="K5387" s="931"/>
      <c r="L5387" s="920"/>
      <c r="M5387" s="920"/>
      <c r="N5387" s="920"/>
      <c r="S5387" s="919"/>
    </row>
    <row r="5388" spans="1:19" ht="12.75" customHeight="1" x14ac:dyDescent="0.15">
      <c r="A5388" s="914">
        <v>5383</v>
      </c>
      <c r="B5388" s="929">
        <f>'EstRev 6-11'!D206</f>
        <v>0</v>
      </c>
      <c r="C5388" s="930">
        <f>A5388-B5388</f>
        <v>5383</v>
      </c>
      <c r="D5388" s="920"/>
      <c r="E5388" s="893" t="b">
        <f t="shared" ca="1" si="226"/>
        <v>1</v>
      </c>
      <c r="F5388" s="932">
        <f t="array" aca="1" ref="F5388" ca="1">IF(G5388&lt;&gt;"",INDIRECT("'"&amp;G5388&amp;"'!"&amp;H5388),"")</f>
        <v>0</v>
      </c>
      <c r="G5388" s="560" t="s">
        <v>5635</v>
      </c>
      <c r="H5388" s="893" t="s">
        <v>5883</v>
      </c>
      <c r="I5388" s="920"/>
      <c r="J5388" s="920"/>
      <c r="K5388" s="920"/>
      <c r="L5388" s="920"/>
      <c r="M5388" s="920"/>
      <c r="N5388" s="920"/>
      <c r="S5388" s="919"/>
    </row>
    <row r="5389" spans="1:19" ht="12.75" customHeight="1" x14ac:dyDescent="0.15">
      <c r="A5389" s="935">
        <v>5384</v>
      </c>
      <c r="B5389" s="919"/>
      <c r="C5389" s="920"/>
      <c r="D5389" s="931"/>
      <c r="E5389" s="893" t="b">
        <f t="shared" ca="1" si="226"/>
        <v>1</v>
      </c>
      <c r="F5389" s="893" t="str">
        <f t="array" aca="1" ref="F5389" ca="1">IF(G5389&lt;&gt;"",INDIRECT("'"&amp;G5389&amp;"'!"&amp;H5389),"")</f>
        <v/>
      </c>
      <c r="G5389" s="560"/>
      <c r="H5389" s="893"/>
      <c r="I5389" s="931"/>
      <c r="J5389" s="931"/>
      <c r="K5389" s="931"/>
      <c r="L5389" s="920"/>
      <c r="M5389" s="920"/>
      <c r="N5389" s="920"/>
      <c r="S5389" s="919"/>
    </row>
    <row r="5390" spans="1:19" ht="12.75" customHeight="1" x14ac:dyDescent="0.15">
      <c r="A5390" s="935">
        <v>5385</v>
      </c>
      <c r="B5390" s="919"/>
      <c r="C5390" s="920"/>
      <c r="D5390" s="931"/>
      <c r="E5390" s="893" t="b">
        <f t="shared" ca="1" si="226"/>
        <v>1</v>
      </c>
      <c r="F5390" s="893" t="str">
        <f t="array" aca="1" ref="F5390" ca="1">IF(G5390&lt;&gt;"",INDIRECT("'"&amp;G5390&amp;"'!"&amp;H5390),"")</f>
        <v/>
      </c>
      <c r="G5390" s="560"/>
      <c r="H5390" s="893"/>
      <c r="I5390" s="931"/>
      <c r="J5390" s="931"/>
      <c r="K5390" s="931"/>
      <c r="L5390" s="920"/>
      <c r="M5390" s="920"/>
      <c r="N5390" s="920"/>
      <c r="S5390" s="919"/>
    </row>
    <row r="5391" spans="1:19" ht="12.75" customHeight="1" x14ac:dyDescent="0.15">
      <c r="A5391" s="935">
        <v>5386</v>
      </c>
      <c r="B5391" s="919"/>
      <c r="C5391" s="920"/>
      <c r="D5391" s="931"/>
      <c r="E5391" s="893" t="b">
        <f t="shared" ca="1" si="226"/>
        <v>1</v>
      </c>
      <c r="F5391" s="893" t="str">
        <f t="array" aca="1" ref="F5391" ca="1">IF(G5391&lt;&gt;"",INDIRECT("'"&amp;G5391&amp;"'!"&amp;H5391),"")</f>
        <v/>
      </c>
      <c r="G5391" s="560"/>
      <c r="H5391" s="893"/>
      <c r="I5391" s="931"/>
      <c r="J5391" s="931"/>
      <c r="K5391" s="931"/>
      <c r="L5391" s="920"/>
      <c r="M5391" s="920"/>
      <c r="N5391" s="920"/>
      <c r="S5391" s="919"/>
    </row>
    <row r="5392" spans="1:19" ht="12.75" customHeight="1" x14ac:dyDescent="0.15">
      <c r="A5392" s="935">
        <v>5387</v>
      </c>
      <c r="B5392" s="919"/>
      <c r="C5392" s="920"/>
      <c r="D5392" s="931"/>
      <c r="E5392" s="893" t="b">
        <f t="shared" ca="1" si="226"/>
        <v>1</v>
      </c>
      <c r="F5392" s="893" t="str">
        <f t="array" aca="1" ref="F5392" ca="1">IF(G5392&lt;&gt;"",INDIRECT("'"&amp;G5392&amp;"'!"&amp;H5392),"")</f>
        <v/>
      </c>
      <c r="G5392" s="560"/>
      <c r="H5392" s="893"/>
      <c r="I5392" s="931"/>
      <c r="J5392" s="931"/>
      <c r="K5392" s="931"/>
      <c r="L5392" s="920"/>
      <c r="M5392" s="920"/>
      <c r="N5392" s="920"/>
      <c r="S5392" s="919"/>
    </row>
    <row r="5393" spans="1:19" ht="12.75" customHeight="1" x14ac:dyDescent="0.15">
      <c r="A5393" s="935">
        <v>5388</v>
      </c>
      <c r="B5393" s="919"/>
      <c r="C5393" s="920"/>
      <c r="D5393" s="931"/>
      <c r="E5393" s="893" t="b">
        <f t="shared" ca="1" si="226"/>
        <v>1</v>
      </c>
      <c r="F5393" s="893" t="str">
        <f t="array" aca="1" ref="F5393" ca="1">IF(G5393&lt;&gt;"",INDIRECT("'"&amp;G5393&amp;"'!"&amp;H5393),"")</f>
        <v/>
      </c>
      <c r="G5393" s="560"/>
      <c r="H5393" s="893"/>
      <c r="I5393" s="931"/>
      <c r="J5393" s="931"/>
      <c r="K5393" s="931"/>
      <c r="L5393" s="920"/>
      <c r="M5393" s="920"/>
      <c r="N5393" s="920"/>
      <c r="S5393" s="919"/>
    </row>
    <row r="5394" spans="1:19" ht="12.75" customHeight="1" x14ac:dyDescent="0.15">
      <c r="A5394" s="935">
        <v>5389</v>
      </c>
      <c r="B5394" s="919"/>
      <c r="C5394" s="920"/>
      <c r="D5394" s="931"/>
      <c r="E5394" s="893" t="b">
        <f t="shared" ca="1" si="226"/>
        <v>1</v>
      </c>
      <c r="F5394" s="893" t="str">
        <f t="array" aca="1" ref="F5394" ca="1">IF(G5394&lt;&gt;"",INDIRECT("'"&amp;G5394&amp;"'!"&amp;H5394),"")</f>
        <v/>
      </c>
      <c r="G5394" s="560"/>
      <c r="H5394" s="893"/>
      <c r="I5394" s="931"/>
      <c r="J5394" s="931"/>
      <c r="K5394" s="931"/>
      <c r="L5394" s="920"/>
      <c r="M5394" s="920"/>
      <c r="N5394" s="920"/>
      <c r="S5394" s="919"/>
    </row>
    <row r="5395" spans="1:19" ht="12.75" customHeight="1" x14ac:dyDescent="0.15">
      <c r="A5395" s="935">
        <v>5390</v>
      </c>
      <c r="B5395" s="919"/>
      <c r="C5395" s="920"/>
      <c r="D5395" s="931"/>
      <c r="E5395" s="893" t="b">
        <f t="shared" ca="1" si="226"/>
        <v>1</v>
      </c>
      <c r="F5395" s="893" t="str">
        <f t="array" aca="1" ref="F5395" ca="1">IF(G5395&lt;&gt;"",INDIRECT("'"&amp;G5395&amp;"'!"&amp;H5395),"")</f>
        <v/>
      </c>
      <c r="G5395" s="560"/>
      <c r="H5395" s="893"/>
      <c r="I5395" s="931"/>
      <c r="J5395" s="931"/>
      <c r="K5395" s="931"/>
      <c r="L5395" s="920"/>
      <c r="M5395" s="920"/>
      <c r="N5395" s="920"/>
      <c r="S5395" s="919"/>
    </row>
    <row r="5396" spans="1:19" ht="12.75" customHeight="1" x14ac:dyDescent="0.15">
      <c r="A5396" s="935">
        <v>5391</v>
      </c>
      <c r="B5396" s="919"/>
      <c r="C5396" s="920"/>
      <c r="D5396" s="931"/>
      <c r="E5396" s="893" t="b">
        <f t="shared" ca="1" si="226"/>
        <v>1</v>
      </c>
      <c r="F5396" s="893" t="str">
        <f t="array" aca="1" ref="F5396" ca="1">IF(G5396&lt;&gt;"",INDIRECT("'"&amp;G5396&amp;"'!"&amp;H5396),"")</f>
        <v/>
      </c>
      <c r="G5396" s="560"/>
      <c r="H5396" s="893"/>
      <c r="I5396" s="931"/>
      <c r="J5396" s="931"/>
      <c r="K5396" s="931"/>
      <c r="L5396" s="920"/>
      <c r="M5396" s="920"/>
      <c r="N5396" s="920"/>
      <c r="S5396" s="919"/>
    </row>
    <row r="5397" spans="1:19" ht="12.75" customHeight="1" x14ac:dyDescent="0.15">
      <c r="A5397" s="935">
        <v>5392</v>
      </c>
      <c r="B5397" s="919"/>
      <c r="C5397" s="920"/>
      <c r="D5397" s="931"/>
      <c r="E5397" s="893" t="b">
        <f t="shared" ca="1" si="226"/>
        <v>1</v>
      </c>
      <c r="F5397" s="893" t="str">
        <f t="array" aca="1" ref="F5397" ca="1">IF(G5397&lt;&gt;"",INDIRECT("'"&amp;G5397&amp;"'!"&amp;H5397),"")</f>
        <v/>
      </c>
      <c r="G5397" s="560"/>
      <c r="H5397" s="893"/>
      <c r="I5397" s="931"/>
      <c r="J5397" s="931"/>
      <c r="K5397" s="931"/>
      <c r="L5397" s="920"/>
      <c r="M5397" s="920"/>
      <c r="N5397" s="920"/>
      <c r="S5397" s="919"/>
    </row>
    <row r="5398" spans="1:19" ht="12.75" customHeight="1" x14ac:dyDescent="0.15">
      <c r="A5398" s="935">
        <v>5393</v>
      </c>
      <c r="B5398" s="919"/>
      <c r="C5398" s="920"/>
      <c r="D5398" s="931"/>
      <c r="E5398" s="893" t="b">
        <f t="shared" ca="1" si="226"/>
        <v>1</v>
      </c>
      <c r="F5398" s="893" t="str">
        <f t="array" aca="1" ref="F5398" ca="1">IF(G5398&lt;&gt;"",INDIRECT("'"&amp;G5398&amp;"'!"&amp;H5398),"")</f>
        <v/>
      </c>
      <c r="G5398" s="560"/>
      <c r="H5398" s="893"/>
      <c r="I5398" s="931"/>
      <c r="J5398" s="931"/>
      <c r="K5398" s="931"/>
      <c r="L5398" s="920"/>
      <c r="M5398" s="920"/>
      <c r="N5398" s="920"/>
      <c r="S5398" s="919"/>
    </row>
    <row r="5399" spans="1:19" ht="12.75" customHeight="1" x14ac:dyDescent="0.15">
      <c r="A5399" s="935">
        <v>5394</v>
      </c>
      <c r="B5399" s="919"/>
      <c r="C5399" s="920"/>
      <c r="D5399" s="931"/>
      <c r="E5399" s="893" t="b">
        <f t="shared" ca="1" si="226"/>
        <v>1</v>
      </c>
      <c r="F5399" s="893" t="str">
        <f t="array" aca="1" ref="F5399" ca="1">IF(G5399&lt;&gt;"",INDIRECT("'"&amp;G5399&amp;"'!"&amp;H5399),"")</f>
        <v/>
      </c>
      <c r="G5399" s="560"/>
      <c r="H5399" s="893"/>
      <c r="I5399" s="931"/>
      <c r="J5399" s="931"/>
      <c r="K5399" s="931"/>
      <c r="L5399" s="920"/>
      <c r="M5399" s="920"/>
      <c r="N5399" s="920"/>
      <c r="S5399" s="919"/>
    </row>
    <row r="5400" spans="1:19" ht="12.75" customHeight="1" x14ac:dyDescent="0.15">
      <c r="A5400" s="935">
        <v>5395</v>
      </c>
      <c r="B5400" s="919"/>
      <c r="C5400" s="920"/>
      <c r="D5400" s="931"/>
      <c r="E5400" s="893" t="b">
        <f t="shared" ca="1" si="226"/>
        <v>1</v>
      </c>
      <c r="F5400" s="893" t="str">
        <f t="array" aca="1" ref="F5400" ca="1">IF(G5400&lt;&gt;"",INDIRECT("'"&amp;G5400&amp;"'!"&amp;H5400),"")</f>
        <v/>
      </c>
      <c r="G5400" s="560"/>
      <c r="H5400" s="893"/>
      <c r="I5400" s="931"/>
      <c r="J5400" s="931"/>
      <c r="K5400" s="931"/>
      <c r="L5400" s="920"/>
      <c r="M5400" s="920"/>
      <c r="N5400" s="920"/>
      <c r="S5400" s="919"/>
    </row>
    <row r="5401" spans="1:19" ht="12.75" customHeight="1" x14ac:dyDescent="0.15">
      <c r="A5401" s="935">
        <v>5396</v>
      </c>
      <c r="B5401" s="919"/>
      <c r="C5401" s="920"/>
      <c r="D5401" s="931"/>
      <c r="E5401" s="893" t="b">
        <f t="shared" ca="1" si="226"/>
        <v>1</v>
      </c>
      <c r="F5401" s="893" t="str">
        <f t="array" aca="1" ref="F5401" ca="1">IF(G5401&lt;&gt;"",INDIRECT("'"&amp;G5401&amp;"'!"&amp;H5401),"")</f>
        <v/>
      </c>
      <c r="G5401" s="560"/>
      <c r="H5401" s="893"/>
      <c r="I5401" s="931"/>
      <c r="J5401" s="931"/>
      <c r="K5401" s="931"/>
      <c r="L5401" s="920"/>
      <c r="M5401" s="920"/>
      <c r="N5401" s="920"/>
      <c r="S5401" s="919"/>
    </row>
    <row r="5402" spans="1:19" ht="12.75" customHeight="1" x14ac:dyDescent="0.15">
      <c r="A5402" s="914">
        <v>5397</v>
      </c>
      <c r="B5402" s="929">
        <f>'EstRev 6-11'!D214</f>
        <v>0</v>
      </c>
      <c r="C5402" s="930">
        <f t="shared" ref="C5402:C5403" si="230">A5402-B5402</f>
        <v>5397</v>
      </c>
      <c r="D5402" s="920"/>
      <c r="E5402" s="893" t="b">
        <f t="shared" ca="1" si="226"/>
        <v>1</v>
      </c>
      <c r="F5402" s="932">
        <f t="array" aca="1" ref="F5402" ca="1">IF(G5402&lt;&gt;"",INDIRECT("'"&amp;G5402&amp;"'!"&amp;H5402),"")</f>
        <v>0</v>
      </c>
      <c r="G5402" s="560" t="s">
        <v>5635</v>
      </c>
      <c r="H5402" s="893" t="s">
        <v>5181</v>
      </c>
      <c r="I5402" s="920"/>
      <c r="J5402" s="920"/>
      <c r="K5402" s="920"/>
      <c r="L5402" s="920"/>
      <c r="M5402" s="920"/>
      <c r="N5402" s="920"/>
      <c r="S5402" s="919"/>
    </row>
    <row r="5403" spans="1:19" ht="12.75" customHeight="1" x14ac:dyDescent="0.15">
      <c r="A5403" s="914">
        <v>5398</v>
      </c>
      <c r="B5403" s="929">
        <f>'EstRev 6-11'!D215</f>
        <v>0</v>
      </c>
      <c r="C5403" s="930">
        <f t="shared" si="230"/>
        <v>5398</v>
      </c>
      <c r="D5403" s="920"/>
      <c r="E5403" s="893" t="b">
        <f t="shared" ca="1" si="226"/>
        <v>1</v>
      </c>
      <c r="F5403" s="932">
        <f t="array" aca="1" ref="F5403" ca="1">IF(G5403&lt;&gt;"",INDIRECT("'"&amp;G5403&amp;"'!"&amp;H5403),"")</f>
        <v>0</v>
      </c>
      <c r="G5403" s="560" t="s">
        <v>5635</v>
      </c>
      <c r="H5403" s="893" t="s">
        <v>5884</v>
      </c>
      <c r="I5403" s="920"/>
      <c r="J5403" s="920"/>
      <c r="K5403" s="920"/>
      <c r="L5403" s="920"/>
      <c r="M5403" s="920"/>
      <c r="N5403" s="920"/>
      <c r="S5403" s="919"/>
    </row>
    <row r="5404" spans="1:19" ht="12.75" customHeight="1" x14ac:dyDescent="0.15">
      <c r="A5404" s="935">
        <v>5399</v>
      </c>
      <c r="B5404" s="919"/>
      <c r="C5404" s="920"/>
      <c r="D5404" s="931"/>
      <c r="E5404" s="893" t="b">
        <f t="shared" ca="1" si="226"/>
        <v>1</v>
      </c>
      <c r="F5404" s="893" t="str">
        <f t="array" aca="1" ref="F5404" ca="1">IF(G5404&lt;&gt;"",INDIRECT("'"&amp;G5404&amp;"'!"&amp;H5404),"")</f>
        <v/>
      </c>
      <c r="G5404" s="560"/>
      <c r="H5404" s="893"/>
      <c r="I5404" s="931"/>
      <c r="J5404" s="931"/>
      <c r="K5404" s="931"/>
      <c r="L5404" s="920"/>
      <c r="M5404" s="920"/>
      <c r="N5404" s="920"/>
      <c r="S5404" s="919"/>
    </row>
    <row r="5405" spans="1:19" ht="12.75" customHeight="1" x14ac:dyDescent="0.15">
      <c r="A5405" s="935">
        <v>5400</v>
      </c>
      <c r="B5405" s="919"/>
      <c r="C5405" s="920"/>
      <c r="D5405" s="931"/>
      <c r="E5405" s="893" t="b">
        <f t="shared" ca="1" si="226"/>
        <v>1</v>
      </c>
      <c r="F5405" s="893" t="str">
        <f t="array" aca="1" ref="F5405" ca="1">IF(G5405&lt;&gt;"",INDIRECT("'"&amp;G5405&amp;"'!"&amp;H5405),"")</f>
        <v/>
      </c>
      <c r="G5405" s="560"/>
      <c r="H5405" s="893"/>
      <c r="I5405" s="931"/>
      <c r="J5405" s="931"/>
      <c r="K5405" s="931"/>
      <c r="L5405" s="920"/>
      <c r="M5405" s="920"/>
      <c r="N5405" s="920"/>
      <c r="S5405" s="919"/>
    </row>
    <row r="5406" spans="1:19" ht="12.75" customHeight="1" x14ac:dyDescent="0.15">
      <c r="A5406" s="914">
        <v>5401</v>
      </c>
      <c r="B5406" s="929">
        <f>'EstRev 6-11'!D216</f>
        <v>0</v>
      </c>
      <c r="C5406" s="930">
        <f t="shared" ref="C5406:C5408" si="231">A5406-B5406</f>
        <v>5401</v>
      </c>
      <c r="D5406" s="920"/>
      <c r="E5406" s="893" t="b">
        <f t="shared" ca="1" si="226"/>
        <v>1</v>
      </c>
      <c r="F5406" s="932">
        <f t="array" aca="1" ref="F5406" ca="1">IF(G5406&lt;&gt;"",INDIRECT("'"&amp;G5406&amp;"'!"&amp;H5406),"")</f>
        <v>0</v>
      </c>
      <c r="G5406" s="560" t="s">
        <v>5635</v>
      </c>
      <c r="H5406" s="893" t="s">
        <v>5885</v>
      </c>
      <c r="I5406" s="920"/>
      <c r="J5406" s="920"/>
      <c r="K5406" s="920"/>
      <c r="L5406" s="920"/>
      <c r="M5406" s="920"/>
      <c r="N5406" s="920"/>
      <c r="S5406" s="919"/>
    </row>
    <row r="5407" spans="1:19" ht="12.75" customHeight="1" x14ac:dyDescent="0.15">
      <c r="A5407" s="914">
        <v>5402</v>
      </c>
      <c r="B5407" s="929">
        <f>'EstRev 6-11'!D217</f>
        <v>0</v>
      </c>
      <c r="C5407" s="930">
        <f t="shared" si="231"/>
        <v>5402</v>
      </c>
      <c r="D5407" s="920"/>
      <c r="E5407" s="893" t="b">
        <f t="shared" ca="1" si="226"/>
        <v>1</v>
      </c>
      <c r="F5407" s="932">
        <f t="array" aca="1" ref="F5407" ca="1">IF(G5407&lt;&gt;"",INDIRECT("'"&amp;G5407&amp;"'!"&amp;H5407),"")</f>
        <v>0</v>
      </c>
      <c r="G5407" s="560" t="s">
        <v>5635</v>
      </c>
      <c r="H5407" s="893" t="s">
        <v>5886</v>
      </c>
      <c r="I5407" s="920"/>
      <c r="J5407" s="920"/>
      <c r="K5407" s="920"/>
      <c r="L5407" s="920"/>
      <c r="M5407" s="920"/>
      <c r="N5407" s="920"/>
      <c r="S5407" s="919"/>
    </row>
    <row r="5408" spans="1:19" ht="12.75" customHeight="1" x14ac:dyDescent="0.15">
      <c r="A5408" s="914">
        <v>5403</v>
      </c>
      <c r="B5408" s="929">
        <f>'EstRev 6-11'!D218</f>
        <v>0</v>
      </c>
      <c r="C5408" s="930">
        <f t="shared" si="231"/>
        <v>5403</v>
      </c>
      <c r="D5408" s="920"/>
      <c r="E5408" s="893" t="b">
        <f t="shared" ca="1" si="226"/>
        <v>1</v>
      </c>
      <c r="F5408" s="932">
        <f t="array" aca="1" ref="F5408" ca="1">IF(G5408&lt;&gt;"",INDIRECT("'"&amp;G5408&amp;"'!"&amp;H5408),"")</f>
        <v>0</v>
      </c>
      <c r="G5408" s="560" t="s">
        <v>5635</v>
      </c>
      <c r="H5408" s="893" t="s">
        <v>5887</v>
      </c>
      <c r="I5408" s="920"/>
      <c r="J5408" s="920"/>
      <c r="K5408" s="920"/>
      <c r="L5408" s="920"/>
      <c r="M5408" s="920"/>
      <c r="N5408" s="920"/>
      <c r="S5408" s="919"/>
    </row>
    <row r="5409" spans="1:19" ht="12.75" customHeight="1" x14ac:dyDescent="0.15">
      <c r="A5409" s="935">
        <v>5404</v>
      </c>
      <c r="B5409" s="919"/>
      <c r="C5409" s="920"/>
      <c r="D5409" s="931"/>
      <c r="E5409" s="893" t="b">
        <f t="shared" ca="1" si="226"/>
        <v>1</v>
      </c>
      <c r="F5409" s="893" t="str">
        <f t="array" aca="1" ref="F5409" ca="1">IF(G5409&lt;&gt;"",INDIRECT("'"&amp;G5409&amp;"'!"&amp;H5409),"")</f>
        <v/>
      </c>
      <c r="G5409" s="560"/>
      <c r="H5409" s="893"/>
      <c r="I5409" s="931"/>
      <c r="J5409" s="931"/>
      <c r="K5409" s="931"/>
      <c r="L5409" s="920"/>
      <c r="M5409" s="920"/>
      <c r="N5409" s="920"/>
      <c r="S5409" s="919"/>
    </row>
    <row r="5410" spans="1:19" ht="12.75" customHeight="1" x14ac:dyDescent="0.15">
      <c r="A5410" s="935">
        <v>5405</v>
      </c>
      <c r="B5410" s="919"/>
      <c r="C5410" s="920"/>
      <c r="D5410" s="931"/>
      <c r="E5410" s="893" t="b">
        <f t="shared" ca="1" si="226"/>
        <v>1</v>
      </c>
      <c r="F5410" s="893" t="str">
        <f t="array" aca="1" ref="F5410" ca="1">IF(G5410&lt;&gt;"",INDIRECT("'"&amp;G5410&amp;"'!"&amp;H5410),"")</f>
        <v/>
      </c>
      <c r="G5410" s="560"/>
      <c r="H5410" s="893"/>
      <c r="I5410" s="931"/>
      <c r="J5410" s="931"/>
      <c r="K5410" s="931"/>
      <c r="L5410" s="920"/>
      <c r="M5410" s="920"/>
      <c r="N5410" s="920"/>
      <c r="S5410" s="919"/>
    </row>
    <row r="5411" spans="1:19" ht="12.75" customHeight="1" x14ac:dyDescent="0.15">
      <c r="A5411" s="935">
        <v>5406</v>
      </c>
      <c r="B5411" s="919"/>
      <c r="C5411" s="920"/>
      <c r="D5411" s="931"/>
      <c r="E5411" s="893" t="b">
        <f t="shared" ca="1" si="226"/>
        <v>1</v>
      </c>
      <c r="F5411" s="893" t="str">
        <f t="array" aca="1" ref="F5411" ca="1">IF(G5411&lt;&gt;"",INDIRECT("'"&amp;G5411&amp;"'!"&amp;H5411),"")</f>
        <v/>
      </c>
      <c r="G5411" s="560"/>
      <c r="H5411" s="893"/>
      <c r="I5411" s="931"/>
      <c r="J5411" s="931"/>
      <c r="K5411" s="931"/>
      <c r="L5411" s="920"/>
      <c r="M5411" s="920"/>
      <c r="N5411" s="920"/>
      <c r="S5411" s="919"/>
    </row>
    <row r="5412" spans="1:19" ht="12.75" customHeight="1" x14ac:dyDescent="0.15">
      <c r="A5412" s="935">
        <v>5407</v>
      </c>
      <c r="B5412" s="919"/>
      <c r="C5412" s="920"/>
      <c r="D5412" s="931"/>
      <c r="E5412" s="893" t="b">
        <f t="shared" ca="1" si="226"/>
        <v>1</v>
      </c>
      <c r="F5412" s="893" t="str">
        <f t="array" aca="1" ref="F5412" ca="1">IF(G5412&lt;&gt;"",INDIRECT("'"&amp;G5412&amp;"'!"&amp;H5412),"")</f>
        <v/>
      </c>
      <c r="G5412" s="560"/>
      <c r="H5412" s="893"/>
      <c r="I5412" s="931"/>
      <c r="J5412" s="931"/>
      <c r="K5412" s="931"/>
      <c r="L5412" s="920"/>
      <c r="M5412" s="920"/>
      <c r="N5412" s="920"/>
      <c r="S5412" s="919"/>
    </row>
    <row r="5413" spans="1:19" ht="12.75" customHeight="1" x14ac:dyDescent="0.15">
      <c r="A5413" s="935">
        <v>5408</v>
      </c>
      <c r="B5413" s="919"/>
      <c r="C5413" s="920"/>
      <c r="D5413" s="931"/>
      <c r="E5413" s="893" t="b">
        <f t="shared" ca="1" si="226"/>
        <v>1</v>
      </c>
      <c r="F5413" s="893" t="str">
        <f t="array" aca="1" ref="F5413" ca="1">IF(G5413&lt;&gt;"",INDIRECT("'"&amp;G5413&amp;"'!"&amp;H5413),"")</f>
        <v/>
      </c>
      <c r="G5413" s="560"/>
      <c r="H5413" s="893"/>
      <c r="I5413" s="931"/>
      <c r="J5413" s="931"/>
      <c r="K5413" s="931"/>
      <c r="L5413" s="920"/>
      <c r="M5413" s="920"/>
      <c r="N5413" s="920"/>
      <c r="S5413" s="919"/>
    </row>
    <row r="5414" spans="1:19" ht="12.75" customHeight="1" x14ac:dyDescent="0.15">
      <c r="A5414" s="914">
        <v>5409</v>
      </c>
      <c r="B5414" s="929">
        <f>'EstRev 6-11'!D220</f>
        <v>0</v>
      </c>
      <c r="C5414" s="930">
        <f>A5414-B5414</f>
        <v>5409</v>
      </c>
      <c r="D5414" s="920"/>
      <c r="E5414" s="893" t="b">
        <f t="shared" ca="1" si="226"/>
        <v>1</v>
      </c>
      <c r="F5414" s="932">
        <f t="array" aca="1" ref="F5414" ca="1">IF(G5414&lt;&gt;"",INDIRECT("'"&amp;G5414&amp;"'!"&amp;H5414),"")</f>
        <v>0</v>
      </c>
      <c r="G5414" s="560" t="s">
        <v>5635</v>
      </c>
      <c r="H5414" s="893" t="s">
        <v>5888</v>
      </c>
      <c r="I5414" s="920"/>
      <c r="J5414" s="920"/>
      <c r="K5414" s="920"/>
      <c r="L5414" s="920"/>
      <c r="M5414" s="920"/>
      <c r="N5414" s="920"/>
      <c r="S5414" s="919"/>
    </row>
    <row r="5415" spans="1:19" ht="12.75" customHeight="1" x14ac:dyDescent="0.15">
      <c r="A5415" s="935">
        <v>5410</v>
      </c>
      <c r="B5415" s="919"/>
      <c r="C5415" s="920"/>
      <c r="D5415" s="931"/>
      <c r="E5415" s="893" t="b">
        <f t="shared" ca="1" si="226"/>
        <v>1</v>
      </c>
      <c r="F5415" s="893" t="str">
        <f t="array" aca="1" ref="F5415" ca="1">IF(G5415&lt;&gt;"",INDIRECT("'"&amp;G5415&amp;"'!"&amp;H5415),"")</f>
        <v/>
      </c>
      <c r="G5415" s="560"/>
      <c r="H5415" s="893"/>
      <c r="I5415" s="931"/>
      <c r="J5415" s="931"/>
      <c r="K5415" s="931"/>
      <c r="L5415" s="920"/>
      <c r="M5415" s="920"/>
      <c r="N5415" s="920"/>
      <c r="S5415" s="919"/>
    </row>
    <row r="5416" spans="1:19" ht="12.75" customHeight="1" x14ac:dyDescent="0.15">
      <c r="A5416" s="935">
        <v>5411</v>
      </c>
      <c r="B5416" s="919"/>
      <c r="C5416" s="920"/>
      <c r="D5416" s="931"/>
      <c r="E5416" s="893" t="b">
        <f t="shared" ca="1" si="226"/>
        <v>1</v>
      </c>
      <c r="F5416" s="893" t="str">
        <f t="array" aca="1" ref="F5416" ca="1">IF(G5416&lt;&gt;"",INDIRECT("'"&amp;G5416&amp;"'!"&amp;H5416),"")</f>
        <v/>
      </c>
      <c r="G5416" s="560"/>
      <c r="H5416" s="893"/>
      <c r="I5416" s="931"/>
      <c r="J5416" s="931"/>
      <c r="K5416" s="931"/>
      <c r="L5416" s="920"/>
      <c r="M5416" s="920"/>
      <c r="N5416" s="920"/>
      <c r="S5416" s="919"/>
    </row>
    <row r="5417" spans="1:19" ht="12.75" customHeight="1" x14ac:dyDescent="0.15">
      <c r="A5417" s="935">
        <v>5412</v>
      </c>
      <c r="B5417" s="919"/>
      <c r="C5417" s="920"/>
      <c r="D5417" s="931"/>
      <c r="E5417" s="893" t="b">
        <f t="shared" ca="1" si="226"/>
        <v>1</v>
      </c>
      <c r="F5417" s="893" t="str">
        <f t="array" aca="1" ref="F5417" ca="1">IF(G5417&lt;&gt;"",INDIRECT("'"&amp;G5417&amp;"'!"&amp;H5417),"")</f>
        <v/>
      </c>
      <c r="G5417" s="560"/>
      <c r="H5417" s="893"/>
      <c r="I5417" s="931"/>
      <c r="J5417" s="931"/>
      <c r="K5417" s="931"/>
      <c r="L5417" s="920"/>
      <c r="M5417" s="920"/>
      <c r="N5417" s="920"/>
      <c r="S5417" s="919"/>
    </row>
    <row r="5418" spans="1:19" ht="12.75" customHeight="1" x14ac:dyDescent="0.15">
      <c r="A5418" s="935">
        <v>5413</v>
      </c>
      <c r="B5418" s="919"/>
      <c r="C5418" s="920"/>
      <c r="D5418" s="931"/>
      <c r="E5418" s="893" t="b">
        <f t="shared" ca="1" si="226"/>
        <v>1</v>
      </c>
      <c r="F5418" s="893" t="str">
        <f t="array" aca="1" ref="F5418" ca="1">IF(G5418&lt;&gt;"",INDIRECT("'"&amp;G5418&amp;"'!"&amp;H5418),"")</f>
        <v/>
      </c>
      <c r="G5418" s="560"/>
      <c r="H5418" s="893"/>
      <c r="I5418" s="931"/>
      <c r="J5418" s="931"/>
      <c r="K5418" s="931"/>
      <c r="L5418" s="920"/>
      <c r="M5418" s="920"/>
      <c r="N5418" s="920"/>
      <c r="S5418" s="919"/>
    </row>
    <row r="5419" spans="1:19" ht="12.75" customHeight="1" x14ac:dyDescent="0.15">
      <c r="A5419" s="935">
        <v>5414</v>
      </c>
      <c r="B5419" s="919"/>
      <c r="C5419" s="920"/>
      <c r="D5419" s="920" t="s">
        <v>4732</v>
      </c>
      <c r="E5419" s="893" t="b">
        <f t="shared" ca="1" si="226"/>
        <v>1</v>
      </c>
      <c r="F5419" s="893" t="str">
        <f t="array" aca="1" ref="F5419" ca="1">IF(G5419&lt;&gt;"",INDIRECT("'"&amp;G5419&amp;"'!"&amp;H5419),"")</f>
        <v/>
      </c>
      <c r="G5419" s="560"/>
      <c r="H5419" s="893"/>
      <c r="I5419" s="920"/>
      <c r="J5419" s="920"/>
      <c r="K5419" s="920"/>
      <c r="L5419" s="920"/>
      <c r="M5419" s="920"/>
      <c r="N5419" s="920"/>
      <c r="S5419" s="919"/>
    </row>
    <row r="5420" spans="1:19" ht="12.75" customHeight="1" x14ac:dyDescent="0.15">
      <c r="A5420" s="935">
        <v>5415</v>
      </c>
      <c r="B5420" s="919"/>
      <c r="C5420" s="920"/>
      <c r="D5420" s="931"/>
      <c r="E5420" s="893" t="b">
        <f t="shared" ca="1" si="226"/>
        <v>1</v>
      </c>
      <c r="F5420" s="893" t="str">
        <f t="array" aca="1" ref="F5420" ca="1">IF(G5420&lt;&gt;"",INDIRECT("'"&amp;G5420&amp;"'!"&amp;H5420),"")</f>
        <v/>
      </c>
      <c r="G5420" s="560"/>
      <c r="H5420" s="893"/>
      <c r="I5420" s="931"/>
      <c r="J5420" s="931"/>
      <c r="K5420" s="931"/>
      <c r="L5420" s="920"/>
      <c r="M5420" s="920"/>
      <c r="N5420" s="920"/>
      <c r="S5420" s="919"/>
    </row>
    <row r="5421" spans="1:19" ht="12.75" customHeight="1" x14ac:dyDescent="0.15">
      <c r="A5421" s="935">
        <v>5416</v>
      </c>
      <c r="B5421" s="919"/>
      <c r="C5421" s="920"/>
      <c r="D5421" s="931"/>
      <c r="E5421" s="893" t="b">
        <f t="shared" ca="1" si="226"/>
        <v>1</v>
      </c>
      <c r="F5421" s="893" t="str">
        <f t="array" aca="1" ref="F5421" ca="1">IF(G5421&lt;&gt;"",INDIRECT("'"&amp;G5421&amp;"'!"&amp;H5421),"")</f>
        <v/>
      </c>
      <c r="G5421" s="560"/>
      <c r="H5421" s="893"/>
      <c r="I5421" s="931"/>
      <c r="J5421" s="931"/>
      <c r="K5421" s="931"/>
      <c r="L5421" s="920"/>
      <c r="M5421" s="920"/>
      <c r="N5421" s="920"/>
      <c r="S5421" s="919"/>
    </row>
    <row r="5422" spans="1:19" ht="12.75" customHeight="1" x14ac:dyDescent="0.15">
      <c r="A5422" s="935">
        <v>5417</v>
      </c>
      <c r="B5422" s="919"/>
      <c r="C5422" s="920"/>
      <c r="D5422" s="931"/>
      <c r="E5422" s="893" t="b">
        <f t="shared" ca="1" si="226"/>
        <v>1</v>
      </c>
      <c r="F5422" s="893" t="str">
        <f t="array" aca="1" ref="F5422" ca="1">IF(G5422&lt;&gt;"",INDIRECT("'"&amp;G5422&amp;"'!"&amp;H5422),"")</f>
        <v/>
      </c>
      <c r="G5422" s="560"/>
      <c r="H5422" s="893"/>
      <c r="I5422" s="931"/>
      <c r="J5422" s="931"/>
      <c r="K5422" s="931"/>
      <c r="L5422" s="920"/>
      <c r="M5422" s="920"/>
      <c r="N5422" s="920"/>
      <c r="S5422" s="919"/>
    </row>
    <row r="5423" spans="1:19" ht="12.75" customHeight="1" x14ac:dyDescent="0.15">
      <c r="A5423" s="935">
        <v>5418</v>
      </c>
      <c r="B5423" s="919"/>
      <c r="C5423" s="920"/>
      <c r="D5423" s="931"/>
      <c r="E5423" s="893" t="b">
        <f t="shared" ca="1" si="226"/>
        <v>1</v>
      </c>
      <c r="F5423" s="893" t="str">
        <f t="array" aca="1" ref="F5423" ca="1">IF(G5423&lt;&gt;"",INDIRECT("'"&amp;G5423&amp;"'!"&amp;H5423),"")</f>
        <v/>
      </c>
      <c r="G5423" s="560"/>
      <c r="H5423" s="893"/>
      <c r="I5423" s="931"/>
      <c r="J5423" s="931"/>
      <c r="K5423" s="931"/>
      <c r="L5423" s="920"/>
      <c r="M5423" s="920"/>
      <c r="N5423" s="920"/>
      <c r="S5423" s="919"/>
    </row>
    <row r="5424" spans="1:19" ht="12.75" customHeight="1" x14ac:dyDescent="0.15">
      <c r="A5424" s="935">
        <v>5419</v>
      </c>
      <c r="B5424" s="919"/>
      <c r="C5424" s="920"/>
      <c r="D5424" s="920" t="s">
        <v>4732</v>
      </c>
      <c r="E5424" s="893" t="b">
        <f t="shared" ca="1" si="226"/>
        <v>1</v>
      </c>
      <c r="F5424" s="893" t="str">
        <f t="array" aca="1" ref="F5424" ca="1">IF(G5424&lt;&gt;"",INDIRECT("'"&amp;G5424&amp;"'!"&amp;H5424),"")</f>
        <v/>
      </c>
      <c r="G5424" s="560"/>
      <c r="H5424" s="893"/>
      <c r="I5424" s="920"/>
      <c r="J5424" s="920"/>
      <c r="K5424" s="920"/>
      <c r="L5424" s="920"/>
      <c r="M5424" s="920"/>
      <c r="N5424" s="920"/>
      <c r="S5424" s="919"/>
    </row>
    <row r="5425" spans="1:19" ht="12.75" customHeight="1" x14ac:dyDescent="0.15">
      <c r="A5425" s="935">
        <v>5420</v>
      </c>
      <c r="B5425" s="919"/>
      <c r="C5425" s="920"/>
      <c r="D5425" s="920" t="s">
        <v>4732</v>
      </c>
      <c r="E5425" s="893" t="b">
        <f t="shared" ca="1" si="226"/>
        <v>1</v>
      </c>
      <c r="F5425" s="893" t="str">
        <f t="array" aca="1" ref="F5425" ca="1">IF(G5425&lt;&gt;"",INDIRECT("'"&amp;G5425&amp;"'!"&amp;H5425),"")</f>
        <v/>
      </c>
      <c r="G5425" s="560"/>
      <c r="H5425" s="893"/>
      <c r="I5425" s="920"/>
      <c r="J5425" s="920"/>
      <c r="K5425" s="920"/>
      <c r="L5425" s="920"/>
      <c r="M5425" s="920"/>
      <c r="N5425" s="920"/>
      <c r="S5425" s="919"/>
    </row>
    <row r="5426" spans="1:19" ht="12.75" customHeight="1" x14ac:dyDescent="0.15">
      <c r="A5426" s="935">
        <v>5421</v>
      </c>
      <c r="B5426" s="919"/>
      <c r="C5426" s="920"/>
      <c r="D5426" s="931"/>
      <c r="E5426" s="893" t="b">
        <f t="shared" ca="1" si="226"/>
        <v>1</v>
      </c>
      <c r="F5426" s="893" t="str">
        <f t="array" aca="1" ref="F5426" ca="1">IF(G5426&lt;&gt;"",INDIRECT("'"&amp;G5426&amp;"'!"&amp;H5426),"")</f>
        <v/>
      </c>
      <c r="G5426" s="560"/>
      <c r="H5426" s="893"/>
      <c r="I5426" s="931"/>
      <c r="J5426" s="931"/>
      <c r="K5426" s="931"/>
      <c r="L5426" s="920"/>
      <c r="M5426" s="920"/>
      <c r="N5426" s="920"/>
      <c r="S5426" s="919"/>
    </row>
    <row r="5427" spans="1:19" ht="12.75" customHeight="1" x14ac:dyDescent="0.15">
      <c r="A5427" s="935">
        <v>5422</v>
      </c>
      <c r="B5427" s="919"/>
      <c r="C5427" s="920"/>
      <c r="D5427" s="931"/>
      <c r="E5427" s="893" t="b">
        <f t="shared" ca="1" si="226"/>
        <v>1</v>
      </c>
      <c r="F5427" s="893" t="str">
        <f t="array" aca="1" ref="F5427" ca="1">IF(G5427&lt;&gt;"",INDIRECT("'"&amp;G5427&amp;"'!"&amp;H5427),"")</f>
        <v/>
      </c>
      <c r="G5427" s="560"/>
      <c r="H5427" s="893"/>
      <c r="I5427" s="931"/>
      <c r="J5427" s="931"/>
      <c r="K5427" s="931"/>
      <c r="L5427" s="920"/>
      <c r="M5427" s="920"/>
      <c r="N5427" s="920"/>
      <c r="S5427" s="919"/>
    </row>
    <row r="5428" spans="1:19" ht="12.75" customHeight="1" x14ac:dyDescent="0.15">
      <c r="A5428" s="935">
        <v>5423</v>
      </c>
      <c r="B5428" s="919"/>
      <c r="C5428" s="920"/>
      <c r="D5428" s="931"/>
      <c r="E5428" s="893" t="b">
        <f t="shared" ca="1" si="226"/>
        <v>1</v>
      </c>
      <c r="F5428" s="893" t="str">
        <f t="array" aca="1" ref="F5428" ca="1">IF(G5428&lt;&gt;"",INDIRECT("'"&amp;G5428&amp;"'!"&amp;H5428),"")</f>
        <v/>
      </c>
      <c r="G5428" s="560"/>
      <c r="H5428" s="893"/>
      <c r="I5428" s="931"/>
      <c r="J5428" s="931"/>
      <c r="K5428" s="931"/>
      <c r="L5428" s="920"/>
      <c r="M5428" s="920"/>
      <c r="N5428" s="920"/>
      <c r="S5428" s="919"/>
    </row>
    <row r="5429" spans="1:19" ht="12.75" customHeight="1" x14ac:dyDescent="0.15">
      <c r="A5429" s="914">
        <v>5424</v>
      </c>
      <c r="B5429" s="929">
        <f>'EstRev 6-11'!D222</f>
        <v>0</v>
      </c>
      <c r="C5429" s="930">
        <f>A5429-B5429</f>
        <v>5424</v>
      </c>
      <c r="D5429" s="920"/>
      <c r="E5429" s="893" t="b">
        <f t="shared" ca="1" si="226"/>
        <v>1</v>
      </c>
      <c r="F5429" s="932">
        <f t="array" aca="1" ref="F5429" ca="1">IF(G5429&lt;&gt;"",INDIRECT("'"&amp;G5429&amp;"'!"&amp;H5429),"")</f>
        <v>0</v>
      </c>
      <c r="G5429" s="560" t="s">
        <v>5635</v>
      </c>
      <c r="H5429" s="893" t="s">
        <v>5889</v>
      </c>
      <c r="I5429" s="920"/>
      <c r="J5429" s="920"/>
      <c r="K5429" s="920"/>
      <c r="L5429" s="920"/>
      <c r="M5429" s="920"/>
      <c r="N5429" s="920"/>
      <c r="S5429" s="919"/>
    </row>
    <row r="5430" spans="1:19" ht="12.75" customHeight="1" x14ac:dyDescent="0.15">
      <c r="A5430" s="935">
        <v>5425</v>
      </c>
      <c r="B5430" s="919"/>
      <c r="C5430" s="920"/>
      <c r="D5430" s="931"/>
      <c r="E5430" s="893" t="b">
        <f t="shared" ca="1" si="226"/>
        <v>1</v>
      </c>
      <c r="F5430" s="893" t="str">
        <f t="array" aca="1" ref="F5430" ca="1">IF(G5430&lt;&gt;"",INDIRECT("'"&amp;G5430&amp;"'!"&amp;H5430),"")</f>
        <v/>
      </c>
      <c r="G5430" s="560"/>
      <c r="H5430" s="893"/>
      <c r="I5430" s="931"/>
      <c r="J5430" s="931"/>
      <c r="K5430" s="931"/>
      <c r="L5430" s="920"/>
      <c r="M5430" s="920"/>
      <c r="N5430" s="920"/>
      <c r="S5430" s="919"/>
    </row>
    <row r="5431" spans="1:19" ht="12.75" customHeight="1" x14ac:dyDescent="0.15">
      <c r="A5431" s="935">
        <v>5426</v>
      </c>
      <c r="B5431" s="919"/>
      <c r="C5431" s="920"/>
      <c r="D5431" s="931"/>
      <c r="E5431" s="893" t="b">
        <f t="shared" ca="1" si="226"/>
        <v>1</v>
      </c>
      <c r="F5431" s="893" t="str">
        <f t="array" aca="1" ref="F5431" ca="1">IF(G5431&lt;&gt;"",INDIRECT("'"&amp;G5431&amp;"'!"&amp;H5431),"")</f>
        <v/>
      </c>
      <c r="G5431" s="560"/>
      <c r="H5431" s="893"/>
      <c r="I5431" s="931"/>
      <c r="J5431" s="931"/>
      <c r="K5431" s="931"/>
      <c r="L5431" s="920"/>
      <c r="M5431" s="920"/>
      <c r="N5431" s="920"/>
      <c r="S5431" s="919"/>
    </row>
    <row r="5432" spans="1:19" ht="12.75" customHeight="1" x14ac:dyDescent="0.15">
      <c r="A5432" s="914">
        <v>5427</v>
      </c>
      <c r="B5432" s="929">
        <f>'EstRev 6-11'!D224</f>
        <v>0</v>
      </c>
      <c r="C5432" s="930">
        <f>A5432-B5432</f>
        <v>5427</v>
      </c>
      <c r="D5432" s="920"/>
      <c r="E5432" s="893" t="b">
        <f t="shared" ca="1" si="226"/>
        <v>1</v>
      </c>
      <c r="F5432" s="932">
        <f t="array" aca="1" ref="F5432" ca="1">IF(G5432&lt;&gt;"",INDIRECT("'"&amp;G5432&amp;"'!"&amp;H5432),"")</f>
        <v>0</v>
      </c>
      <c r="G5432" s="560" t="s">
        <v>5635</v>
      </c>
      <c r="H5432" s="893" t="s">
        <v>5890</v>
      </c>
      <c r="I5432" s="920"/>
      <c r="J5432" s="920"/>
      <c r="K5432" s="920"/>
      <c r="L5432" s="920"/>
      <c r="M5432" s="920"/>
      <c r="N5432" s="920"/>
      <c r="S5432" s="919"/>
    </row>
    <row r="5433" spans="1:19" ht="12.75" customHeight="1" x14ac:dyDescent="0.15">
      <c r="A5433" s="935">
        <v>5428</v>
      </c>
      <c r="B5433" s="919"/>
      <c r="C5433" s="920"/>
      <c r="D5433" s="931"/>
      <c r="E5433" s="893" t="b">
        <f t="shared" ca="1" si="226"/>
        <v>1</v>
      </c>
      <c r="F5433" s="893" t="str">
        <f t="array" aca="1" ref="F5433" ca="1">IF(G5433&lt;&gt;"",INDIRECT("'"&amp;G5433&amp;"'!"&amp;H5433),"")</f>
        <v/>
      </c>
      <c r="G5433" s="560"/>
      <c r="H5433" s="893"/>
      <c r="I5433" s="931"/>
      <c r="J5433" s="931"/>
      <c r="K5433" s="931"/>
      <c r="L5433" s="920"/>
      <c r="M5433" s="920"/>
      <c r="N5433" s="920"/>
      <c r="S5433" s="919"/>
    </row>
    <row r="5434" spans="1:19" ht="12.75" customHeight="1" x14ac:dyDescent="0.15">
      <c r="A5434" s="935">
        <v>5429</v>
      </c>
      <c r="B5434" s="919"/>
      <c r="C5434" s="920"/>
      <c r="D5434" s="931"/>
      <c r="E5434" s="893" t="b">
        <f t="shared" ca="1" si="226"/>
        <v>1</v>
      </c>
      <c r="F5434" s="893" t="str">
        <f t="array" aca="1" ref="F5434" ca="1">IF(G5434&lt;&gt;"",INDIRECT("'"&amp;G5434&amp;"'!"&amp;H5434),"")</f>
        <v/>
      </c>
      <c r="G5434" s="560"/>
      <c r="H5434" s="893"/>
      <c r="I5434" s="931"/>
      <c r="J5434" s="931"/>
      <c r="K5434" s="931"/>
      <c r="L5434" s="920"/>
      <c r="M5434" s="920"/>
      <c r="N5434" s="920"/>
      <c r="S5434" s="919"/>
    </row>
    <row r="5435" spans="1:19" ht="12.75" customHeight="1" x14ac:dyDescent="0.15">
      <c r="A5435" s="935">
        <v>5430</v>
      </c>
      <c r="B5435" s="919"/>
      <c r="C5435" s="920"/>
      <c r="D5435" s="931"/>
      <c r="E5435" s="893" t="b">
        <f t="shared" ca="1" si="226"/>
        <v>1</v>
      </c>
      <c r="F5435" s="893" t="str">
        <f t="array" aca="1" ref="F5435" ca="1">IF(G5435&lt;&gt;"",INDIRECT("'"&amp;G5435&amp;"'!"&amp;H5435),"")</f>
        <v/>
      </c>
      <c r="G5435" s="560"/>
      <c r="H5435" s="893"/>
      <c r="I5435" s="931"/>
      <c r="J5435" s="931"/>
      <c r="K5435" s="931"/>
      <c r="L5435" s="920"/>
      <c r="M5435" s="920"/>
      <c r="N5435" s="920"/>
      <c r="S5435" s="919"/>
    </row>
    <row r="5436" spans="1:19" ht="12.75" customHeight="1" x14ac:dyDescent="0.15">
      <c r="A5436" s="935">
        <v>5431</v>
      </c>
      <c r="B5436" s="919"/>
      <c r="C5436" s="920"/>
      <c r="D5436" s="931"/>
      <c r="E5436" s="893" t="b">
        <f t="shared" ca="1" si="226"/>
        <v>1</v>
      </c>
      <c r="F5436" s="893" t="str">
        <f t="array" aca="1" ref="F5436" ca="1">IF(G5436&lt;&gt;"",INDIRECT("'"&amp;G5436&amp;"'!"&amp;H5436),"")</f>
        <v/>
      </c>
      <c r="G5436" s="560"/>
      <c r="H5436" s="893"/>
      <c r="I5436" s="931"/>
      <c r="J5436" s="931"/>
      <c r="K5436" s="931"/>
      <c r="L5436" s="920"/>
      <c r="M5436" s="920"/>
      <c r="N5436" s="920"/>
      <c r="S5436" s="919"/>
    </row>
    <row r="5437" spans="1:19" ht="12.75" customHeight="1" x14ac:dyDescent="0.15">
      <c r="A5437" s="935">
        <v>5432</v>
      </c>
      <c r="B5437" s="919"/>
      <c r="C5437" s="920"/>
      <c r="D5437" s="931"/>
      <c r="E5437" s="893" t="b">
        <f t="shared" ca="1" si="226"/>
        <v>1</v>
      </c>
      <c r="F5437" s="893" t="str">
        <f t="array" aca="1" ref="F5437" ca="1">IF(G5437&lt;&gt;"",INDIRECT("'"&amp;G5437&amp;"'!"&amp;H5437),"")</f>
        <v/>
      </c>
      <c r="G5437" s="560"/>
      <c r="H5437" s="893"/>
      <c r="I5437" s="931"/>
      <c r="J5437" s="931"/>
      <c r="K5437" s="931"/>
      <c r="L5437" s="920"/>
      <c r="M5437" s="920"/>
      <c r="N5437" s="920"/>
      <c r="S5437" s="919"/>
    </row>
    <row r="5438" spans="1:19" ht="12.75" customHeight="1" x14ac:dyDescent="0.15">
      <c r="A5438" s="914">
        <v>5433</v>
      </c>
      <c r="B5438" s="929">
        <f>'EstRev 6-11'!D225</f>
        <v>0</v>
      </c>
      <c r="C5438" s="930">
        <f>A5438-B5438</f>
        <v>5433</v>
      </c>
      <c r="D5438" s="920"/>
      <c r="E5438" s="893" t="b">
        <f t="shared" ca="1" si="226"/>
        <v>1</v>
      </c>
      <c r="F5438" s="932">
        <f t="array" aca="1" ref="F5438" ca="1">IF(G5438&lt;&gt;"",INDIRECT("'"&amp;G5438&amp;"'!"&amp;H5438),"")</f>
        <v>0</v>
      </c>
      <c r="G5438" s="560" t="s">
        <v>5635</v>
      </c>
      <c r="H5438" s="893" t="s">
        <v>5215</v>
      </c>
      <c r="I5438" s="920"/>
      <c r="J5438" s="920"/>
      <c r="K5438" s="920"/>
      <c r="L5438" s="920"/>
      <c r="M5438" s="920"/>
      <c r="N5438" s="920"/>
      <c r="S5438" s="919"/>
    </row>
    <row r="5439" spans="1:19" ht="12.75" customHeight="1" x14ac:dyDescent="0.15">
      <c r="A5439" s="935">
        <v>5434</v>
      </c>
      <c r="B5439" s="919"/>
      <c r="C5439" s="920"/>
      <c r="D5439" s="931"/>
      <c r="E5439" s="893" t="b">
        <f t="shared" ca="1" si="226"/>
        <v>1</v>
      </c>
      <c r="F5439" s="893" t="str">
        <f t="array" aca="1" ref="F5439" ca="1">IF(G5439&lt;&gt;"",INDIRECT("'"&amp;G5439&amp;"'!"&amp;H5439),"")</f>
        <v/>
      </c>
      <c r="G5439" s="560"/>
      <c r="H5439" s="893"/>
      <c r="I5439" s="931"/>
      <c r="J5439" s="931"/>
      <c r="K5439" s="931"/>
      <c r="L5439" s="920"/>
      <c r="M5439" s="920"/>
      <c r="N5439" s="920"/>
      <c r="S5439" s="919"/>
    </row>
    <row r="5440" spans="1:19" ht="12.75" customHeight="1" x14ac:dyDescent="0.15">
      <c r="A5440" s="914">
        <v>5435</v>
      </c>
      <c r="B5440" s="929">
        <f>'EstRev 6-11'!D260</f>
        <v>0</v>
      </c>
      <c r="C5440" s="930">
        <f>A5440-B5440</f>
        <v>5435</v>
      </c>
      <c r="D5440" s="920"/>
      <c r="E5440" s="893" t="b">
        <f t="shared" ca="1" si="226"/>
        <v>1</v>
      </c>
      <c r="F5440" s="932">
        <f t="array" aca="1" ref="F5440" ca="1">IF(G5440&lt;&gt;"",INDIRECT("'"&amp;G5440&amp;"'!"&amp;H5440),"")</f>
        <v>0</v>
      </c>
      <c r="G5440" s="560" t="s">
        <v>5635</v>
      </c>
      <c r="H5440" s="893" t="s">
        <v>5237</v>
      </c>
      <c r="I5440" s="920"/>
      <c r="J5440" s="920"/>
      <c r="K5440" s="920"/>
      <c r="L5440" s="920"/>
      <c r="M5440" s="920"/>
      <c r="N5440" s="920"/>
      <c r="S5440" s="919"/>
    </row>
    <row r="5441" spans="1:19" ht="12.75" customHeight="1" x14ac:dyDescent="0.15">
      <c r="A5441" s="935">
        <v>5436</v>
      </c>
      <c r="B5441" s="919"/>
      <c r="C5441" s="920"/>
      <c r="D5441" s="931"/>
      <c r="E5441" s="893" t="b">
        <f t="shared" ca="1" si="226"/>
        <v>1</v>
      </c>
      <c r="F5441" s="893" t="str">
        <f t="array" aca="1" ref="F5441" ca="1">IF(G5441&lt;&gt;"",INDIRECT("'"&amp;G5441&amp;"'!"&amp;H5441),"")</f>
        <v/>
      </c>
      <c r="G5441" s="560"/>
      <c r="H5441" s="893"/>
      <c r="I5441" s="931"/>
      <c r="J5441" s="931"/>
      <c r="K5441" s="931"/>
      <c r="L5441" s="920"/>
      <c r="M5441" s="920"/>
      <c r="N5441" s="920"/>
      <c r="S5441" s="919"/>
    </row>
    <row r="5442" spans="1:19" ht="12.75" customHeight="1" x14ac:dyDescent="0.15">
      <c r="A5442" s="914">
        <v>5437</v>
      </c>
      <c r="B5442" s="929">
        <f>'EstRev 6-11'!D261</f>
        <v>0</v>
      </c>
      <c r="C5442" s="930">
        <f>A5442-B5442</f>
        <v>5437</v>
      </c>
      <c r="D5442" s="920"/>
      <c r="E5442" s="893" t="b">
        <f t="shared" ca="1" si="226"/>
        <v>1</v>
      </c>
      <c r="F5442" s="932">
        <f t="array" aca="1" ref="F5442" ca="1">IF(G5442&lt;&gt;"",INDIRECT("'"&amp;G5442&amp;"'!"&amp;H5442),"")</f>
        <v>0</v>
      </c>
      <c r="G5442" s="560" t="s">
        <v>5635</v>
      </c>
      <c r="H5442" s="893" t="s">
        <v>5238</v>
      </c>
      <c r="I5442" s="920"/>
      <c r="J5442" s="920"/>
      <c r="K5442" s="920"/>
      <c r="L5442" s="920"/>
      <c r="M5442" s="920"/>
      <c r="N5442" s="920"/>
      <c r="S5442" s="919"/>
    </row>
    <row r="5443" spans="1:19" ht="12.75" customHeight="1" x14ac:dyDescent="0.15">
      <c r="A5443" s="935">
        <v>5438</v>
      </c>
      <c r="B5443" s="919"/>
      <c r="C5443" s="920"/>
      <c r="D5443" s="931"/>
      <c r="E5443" s="893" t="b">
        <f t="shared" ca="1" si="226"/>
        <v>1</v>
      </c>
      <c r="F5443" s="893" t="str">
        <f t="array" aca="1" ref="F5443" ca="1">IF(G5443&lt;&gt;"",INDIRECT("'"&amp;G5443&amp;"'!"&amp;H5443),"")</f>
        <v/>
      </c>
      <c r="G5443" s="560"/>
      <c r="H5443" s="893"/>
      <c r="I5443" s="931"/>
      <c r="J5443" s="931"/>
      <c r="K5443" s="931"/>
      <c r="L5443" s="920"/>
      <c r="M5443" s="920"/>
      <c r="N5443" s="920"/>
      <c r="S5443" s="919"/>
    </row>
    <row r="5444" spans="1:19" ht="12.75" customHeight="1" x14ac:dyDescent="0.15">
      <c r="A5444" s="935">
        <v>5439</v>
      </c>
      <c r="B5444" s="919"/>
      <c r="C5444" s="920"/>
      <c r="D5444" s="920" t="s">
        <v>4732</v>
      </c>
      <c r="E5444" s="893" t="b">
        <f t="shared" ca="1" si="226"/>
        <v>1</v>
      </c>
      <c r="F5444" s="893" t="str">
        <f t="array" aca="1" ref="F5444" ca="1">IF(G5444&lt;&gt;"",INDIRECT("'"&amp;G5444&amp;"'!"&amp;H5444),"")</f>
        <v/>
      </c>
      <c r="G5444" s="560"/>
      <c r="H5444" s="893"/>
      <c r="I5444" s="920"/>
      <c r="J5444" s="920"/>
      <c r="K5444" s="920"/>
      <c r="L5444" s="920"/>
      <c r="M5444" s="920"/>
      <c r="N5444" s="920"/>
      <c r="S5444" s="919"/>
    </row>
    <row r="5445" spans="1:19" ht="12.75" customHeight="1" x14ac:dyDescent="0.15">
      <c r="A5445" s="914">
        <v>5440</v>
      </c>
      <c r="B5445" s="929">
        <f>'EstRev 6-11'!D270</f>
        <v>0</v>
      </c>
      <c r="C5445" s="930">
        <f>A5445-B5445</f>
        <v>5440</v>
      </c>
      <c r="D5445" s="920"/>
      <c r="E5445" s="893" t="b">
        <f t="shared" ca="1" si="226"/>
        <v>1</v>
      </c>
      <c r="F5445" s="932">
        <f t="array" aca="1" ref="F5445" ca="1">IF(G5445&lt;&gt;"",INDIRECT("'"&amp;G5445&amp;"'!"&amp;H5445),"")</f>
        <v>0</v>
      </c>
      <c r="G5445" s="560" t="s">
        <v>5635</v>
      </c>
      <c r="H5445" s="893" t="s">
        <v>5246</v>
      </c>
      <c r="I5445" s="920"/>
      <c r="J5445" s="920"/>
      <c r="K5445" s="920"/>
      <c r="L5445" s="920"/>
      <c r="M5445" s="920"/>
      <c r="N5445" s="920"/>
      <c r="S5445" s="919"/>
    </row>
    <row r="5446" spans="1:19" ht="12.75" customHeight="1" x14ac:dyDescent="0.15">
      <c r="A5446" s="935">
        <v>5441</v>
      </c>
      <c r="B5446" s="919"/>
      <c r="C5446" s="920"/>
      <c r="D5446" s="931"/>
      <c r="E5446" s="893" t="b">
        <f t="shared" ca="1" si="226"/>
        <v>1</v>
      </c>
      <c r="F5446" s="893" t="str">
        <f t="array" aca="1" ref="F5446" ca="1">IF(G5446&lt;&gt;"",INDIRECT("'"&amp;G5446&amp;"'!"&amp;H5446),"")</f>
        <v/>
      </c>
      <c r="G5446" s="560"/>
      <c r="H5446" s="893"/>
      <c r="I5446" s="931"/>
      <c r="J5446" s="931"/>
      <c r="K5446" s="931"/>
      <c r="L5446" s="920"/>
      <c r="M5446" s="920"/>
      <c r="N5446" s="920"/>
      <c r="S5446" s="919"/>
    </row>
    <row r="5447" spans="1:19" ht="12.75" customHeight="1" x14ac:dyDescent="0.15">
      <c r="A5447" s="935">
        <v>5442</v>
      </c>
      <c r="B5447" s="919"/>
      <c r="C5447" s="920"/>
      <c r="D5447" s="931"/>
      <c r="E5447" s="893" t="b">
        <f t="shared" ca="1" si="226"/>
        <v>1</v>
      </c>
      <c r="F5447" s="893" t="str">
        <f t="array" aca="1" ref="F5447" ca="1">IF(G5447&lt;&gt;"",INDIRECT("'"&amp;G5447&amp;"'!"&amp;H5447),"")</f>
        <v/>
      </c>
      <c r="G5447" s="560"/>
      <c r="H5447" s="893"/>
      <c r="I5447" s="931"/>
      <c r="J5447" s="931"/>
      <c r="K5447" s="931"/>
      <c r="L5447" s="920"/>
      <c r="M5447" s="920"/>
      <c r="N5447" s="920"/>
      <c r="S5447" s="919"/>
    </row>
    <row r="5448" spans="1:19" ht="12.75" customHeight="1" x14ac:dyDescent="0.15">
      <c r="A5448" s="935">
        <v>5443</v>
      </c>
      <c r="B5448" s="919"/>
      <c r="C5448" s="920"/>
      <c r="D5448" s="931"/>
      <c r="E5448" s="893" t="b">
        <f t="shared" ca="1" si="226"/>
        <v>1</v>
      </c>
      <c r="F5448" s="893" t="str">
        <f t="array" aca="1" ref="F5448" ca="1">IF(G5448&lt;&gt;"",INDIRECT("'"&amp;G5448&amp;"'!"&amp;H5448),"")</f>
        <v/>
      </c>
      <c r="G5448" s="560"/>
      <c r="H5448" s="893"/>
      <c r="I5448" s="931"/>
      <c r="J5448" s="931"/>
      <c r="K5448" s="931"/>
      <c r="L5448" s="920"/>
      <c r="M5448" s="920"/>
      <c r="N5448" s="920"/>
      <c r="S5448" s="919"/>
    </row>
    <row r="5449" spans="1:19" ht="12.75" customHeight="1" x14ac:dyDescent="0.15">
      <c r="A5449" s="935">
        <v>5444</v>
      </c>
      <c r="B5449" s="919"/>
      <c r="C5449" s="920"/>
      <c r="D5449" s="931"/>
      <c r="E5449" s="893" t="b">
        <f t="shared" ca="1" si="226"/>
        <v>1</v>
      </c>
      <c r="F5449" s="893" t="str">
        <f t="array" aca="1" ref="F5449" ca="1">IF(G5449&lt;&gt;"",INDIRECT("'"&amp;G5449&amp;"'!"&amp;H5449),"")</f>
        <v/>
      </c>
      <c r="G5449" s="560"/>
      <c r="H5449" s="893"/>
      <c r="I5449" s="931"/>
      <c r="J5449" s="931"/>
      <c r="K5449" s="931"/>
      <c r="L5449" s="920"/>
      <c r="M5449" s="920"/>
      <c r="N5449" s="920"/>
      <c r="S5449" s="919"/>
    </row>
    <row r="5450" spans="1:19" ht="12.75" customHeight="1" x14ac:dyDescent="0.15">
      <c r="A5450" s="935">
        <v>5445</v>
      </c>
      <c r="B5450" s="919"/>
      <c r="C5450" s="920"/>
      <c r="D5450" s="931"/>
      <c r="E5450" s="893" t="b">
        <f t="shared" ca="1" si="226"/>
        <v>1</v>
      </c>
      <c r="F5450" s="893" t="str">
        <f t="array" aca="1" ref="F5450" ca="1">IF(G5450&lt;&gt;"",INDIRECT("'"&amp;G5450&amp;"'!"&amp;H5450),"")</f>
        <v/>
      </c>
      <c r="G5450" s="560"/>
      <c r="H5450" s="893"/>
      <c r="I5450" s="931"/>
      <c r="J5450" s="931"/>
      <c r="K5450" s="931"/>
      <c r="L5450" s="920"/>
      <c r="M5450" s="920"/>
      <c r="N5450" s="920"/>
      <c r="S5450" s="919"/>
    </row>
    <row r="5451" spans="1:19" ht="12.75" customHeight="1" x14ac:dyDescent="0.15">
      <c r="A5451" s="914">
        <v>5446</v>
      </c>
      <c r="B5451" s="929">
        <f>'EstRev 6-11'!D271</f>
        <v>0</v>
      </c>
      <c r="C5451" s="930">
        <f t="shared" ref="C5451:C5453" si="232">A5451-B5451</f>
        <v>5446</v>
      </c>
      <c r="D5451" s="920"/>
      <c r="E5451" s="893" t="b">
        <f t="shared" ca="1" si="226"/>
        <v>1</v>
      </c>
      <c r="F5451" s="932">
        <f t="array" aca="1" ref="F5451" ca="1">IF(G5451&lt;&gt;"",INDIRECT("'"&amp;G5451&amp;"'!"&amp;H5451),"")</f>
        <v>0</v>
      </c>
      <c r="G5451" s="560" t="s">
        <v>5635</v>
      </c>
      <c r="H5451" s="893" t="s">
        <v>5247</v>
      </c>
      <c r="I5451" s="920"/>
      <c r="J5451" s="920"/>
      <c r="K5451" s="920"/>
      <c r="L5451" s="920"/>
      <c r="M5451" s="920"/>
      <c r="N5451" s="920"/>
      <c r="S5451" s="919"/>
    </row>
    <row r="5452" spans="1:19" ht="12.75" customHeight="1" x14ac:dyDescent="0.15">
      <c r="A5452" s="914">
        <v>5447</v>
      </c>
      <c r="B5452" s="929">
        <f>'EstRev 6-11'!D272</f>
        <v>1684177</v>
      </c>
      <c r="C5452" s="930">
        <f t="shared" si="232"/>
        <v>-1678730</v>
      </c>
      <c r="D5452" s="920"/>
      <c r="E5452" s="893" t="b">
        <f t="shared" ca="1" si="226"/>
        <v>1</v>
      </c>
      <c r="F5452" s="932">
        <f t="array" aca="1" ref="F5452" ca="1">IF(G5452&lt;&gt;"",INDIRECT("'"&amp;G5452&amp;"'!"&amp;H5452),"")</f>
        <v>1684177</v>
      </c>
      <c r="G5452" s="560" t="s">
        <v>5635</v>
      </c>
      <c r="H5452" s="893" t="s">
        <v>5248</v>
      </c>
      <c r="I5452" s="920"/>
      <c r="J5452" s="920"/>
      <c r="K5452" s="920"/>
      <c r="L5452" s="920"/>
      <c r="M5452" s="920"/>
      <c r="N5452" s="920"/>
      <c r="S5452" s="919"/>
    </row>
    <row r="5453" spans="1:19" ht="12.75" customHeight="1" x14ac:dyDescent="0.15">
      <c r="A5453" s="914">
        <v>5448</v>
      </c>
      <c r="B5453" s="929">
        <f>'EstRev 6-11'!E5</f>
        <v>1179596</v>
      </c>
      <c r="C5453" s="930">
        <f t="shared" si="232"/>
        <v>-1174148</v>
      </c>
      <c r="D5453" s="920"/>
      <c r="E5453" s="893" t="b">
        <f t="shared" ca="1" si="226"/>
        <v>1</v>
      </c>
      <c r="F5453" s="932">
        <f t="array" aca="1" ref="F5453" ca="1">IF(G5453&lt;&gt;"",INDIRECT("'"&amp;G5453&amp;"'!"&amp;H5453),"")</f>
        <v>1179596</v>
      </c>
      <c r="G5453" s="560" t="s">
        <v>5635</v>
      </c>
      <c r="H5453" s="893" t="s">
        <v>4890</v>
      </c>
      <c r="I5453" s="920"/>
      <c r="J5453" s="920"/>
      <c r="K5453" s="920"/>
      <c r="L5453" s="920"/>
      <c r="M5453" s="920"/>
      <c r="N5453" s="920"/>
      <c r="S5453" s="919"/>
    </row>
    <row r="5454" spans="1:19" ht="12.75" customHeight="1" x14ac:dyDescent="0.15">
      <c r="A5454" s="935">
        <v>5449</v>
      </c>
      <c r="B5454" s="919"/>
      <c r="C5454" s="920"/>
      <c r="D5454" s="920" t="s">
        <v>4732</v>
      </c>
      <c r="E5454" s="893" t="b">
        <f t="shared" ca="1" si="226"/>
        <v>1</v>
      </c>
      <c r="F5454" s="893" t="str">
        <f t="array" aca="1" ref="F5454" ca="1">IF(G5454&lt;&gt;"",INDIRECT("'"&amp;G5454&amp;"'!"&amp;H5454),"")</f>
        <v/>
      </c>
      <c r="G5454" s="560"/>
      <c r="H5454" s="893"/>
      <c r="I5454" s="920"/>
      <c r="J5454" s="920"/>
      <c r="K5454" s="920"/>
      <c r="L5454" s="920"/>
      <c r="M5454" s="920"/>
      <c r="N5454" s="920"/>
      <c r="S5454" s="919"/>
    </row>
    <row r="5455" spans="1:19" ht="12.75" customHeight="1" x14ac:dyDescent="0.15">
      <c r="A5455" s="914">
        <v>5450</v>
      </c>
      <c r="B5455" s="929">
        <f>'EstRev 6-11'!E9</f>
        <v>0</v>
      </c>
      <c r="C5455" s="930">
        <f t="shared" ref="C5455:C5473" si="233">A5455-B5455</f>
        <v>5450</v>
      </c>
      <c r="D5455" s="920"/>
      <c r="E5455" s="893" t="b">
        <f t="shared" ca="1" si="226"/>
        <v>1</v>
      </c>
      <c r="F5455" s="932">
        <f t="array" aca="1" ref="F5455" ca="1">IF(G5455&lt;&gt;"",INDIRECT("'"&amp;G5455&amp;"'!"&amp;H5455),"")</f>
        <v>0</v>
      </c>
      <c r="G5455" s="560" t="s">
        <v>5635</v>
      </c>
      <c r="H5455" s="893" t="s">
        <v>5373</v>
      </c>
      <c r="I5455" s="920"/>
      <c r="J5455" s="920"/>
      <c r="K5455" s="920"/>
      <c r="L5455" s="920"/>
      <c r="M5455" s="920"/>
      <c r="N5455" s="920"/>
      <c r="S5455" s="919"/>
    </row>
    <row r="5456" spans="1:19" ht="12.75" customHeight="1" x14ac:dyDescent="0.15">
      <c r="A5456" s="914">
        <v>5451</v>
      </c>
      <c r="B5456" s="929">
        <f>'EstRev 6-11'!E11</f>
        <v>0</v>
      </c>
      <c r="C5456" s="930">
        <f t="shared" si="233"/>
        <v>5451</v>
      </c>
      <c r="D5456" s="920"/>
      <c r="E5456" s="893" t="b">
        <f t="shared" ca="1" si="226"/>
        <v>1</v>
      </c>
      <c r="F5456" s="932">
        <f t="array" aca="1" ref="F5456" ca="1">IF(G5456&lt;&gt;"",INDIRECT("'"&amp;G5456&amp;"'!"&amp;H5456),"")</f>
        <v>0</v>
      </c>
      <c r="G5456" s="560" t="s">
        <v>5635</v>
      </c>
      <c r="H5456" s="893" t="s">
        <v>4727</v>
      </c>
      <c r="I5456" s="920"/>
      <c r="J5456" s="920"/>
      <c r="K5456" s="920"/>
      <c r="L5456" s="920"/>
      <c r="M5456" s="920"/>
      <c r="N5456" s="920"/>
      <c r="S5456" s="919"/>
    </row>
    <row r="5457" spans="1:19" ht="12.75" customHeight="1" x14ac:dyDescent="0.15">
      <c r="A5457" s="914">
        <v>5452</v>
      </c>
      <c r="B5457" s="929">
        <f>'EstRev 6-11'!E12</f>
        <v>1179596</v>
      </c>
      <c r="C5457" s="930">
        <f t="shared" si="233"/>
        <v>-1174144</v>
      </c>
      <c r="D5457" s="920"/>
      <c r="E5457" s="893" t="b">
        <f t="shared" ca="1" si="226"/>
        <v>1</v>
      </c>
      <c r="F5457" s="932">
        <f t="array" aca="1" ref="F5457" ca="1">IF(G5457&lt;&gt;"",INDIRECT("'"&amp;G5457&amp;"'!"&amp;H5457),"")</f>
        <v>1179596</v>
      </c>
      <c r="G5457" s="560" t="s">
        <v>5635</v>
      </c>
      <c r="H5457" s="893" t="s">
        <v>4728</v>
      </c>
      <c r="I5457" s="920"/>
      <c r="J5457" s="920"/>
      <c r="K5457" s="920"/>
      <c r="L5457" s="920"/>
      <c r="M5457" s="920"/>
      <c r="N5457" s="920"/>
      <c r="S5457" s="919"/>
    </row>
    <row r="5458" spans="1:19" ht="12.75" customHeight="1" x14ac:dyDescent="0.15">
      <c r="A5458" s="914">
        <v>5453</v>
      </c>
      <c r="B5458" s="929">
        <f>'EstRev 6-11'!E14</f>
        <v>0</v>
      </c>
      <c r="C5458" s="930">
        <f t="shared" si="233"/>
        <v>5453</v>
      </c>
      <c r="D5458" s="920"/>
      <c r="E5458" s="893" t="b">
        <f t="shared" ca="1" si="226"/>
        <v>1</v>
      </c>
      <c r="F5458" s="932">
        <f t="array" aca="1" ref="F5458" ca="1">IF(G5458&lt;&gt;"",INDIRECT("'"&amp;G5458&amp;"'!"&amp;H5458),"")</f>
        <v>0</v>
      </c>
      <c r="G5458" s="560" t="s">
        <v>5635</v>
      </c>
      <c r="H5458" s="893" t="s">
        <v>4891</v>
      </c>
      <c r="I5458" s="920"/>
      <c r="J5458" s="920"/>
      <c r="K5458" s="920"/>
      <c r="L5458" s="920"/>
      <c r="M5458" s="920"/>
      <c r="N5458" s="920"/>
      <c r="S5458" s="919"/>
    </row>
    <row r="5459" spans="1:19" ht="12.75" customHeight="1" x14ac:dyDescent="0.15">
      <c r="A5459" s="914">
        <v>5454</v>
      </c>
      <c r="B5459" s="929">
        <f>'EstRev 6-11'!E15</f>
        <v>0</v>
      </c>
      <c r="C5459" s="930">
        <f t="shared" si="233"/>
        <v>5454</v>
      </c>
      <c r="D5459" s="920"/>
      <c r="E5459" s="893" t="b">
        <f t="shared" ca="1" si="226"/>
        <v>1</v>
      </c>
      <c r="F5459" s="932">
        <f t="array" aca="1" ref="F5459" ca="1">IF(G5459&lt;&gt;"",INDIRECT("'"&amp;G5459&amp;"'!"&amp;H5459),"")</f>
        <v>0</v>
      </c>
      <c r="G5459" s="560" t="s">
        <v>5635</v>
      </c>
      <c r="H5459" s="893" t="s">
        <v>4892</v>
      </c>
      <c r="I5459" s="920"/>
      <c r="J5459" s="920"/>
      <c r="K5459" s="920"/>
      <c r="L5459" s="920"/>
      <c r="M5459" s="920"/>
      <c r="N5459" s="920"/>
      <c r="S5459" s="919"/>
    </row>
    <row r="5460" spans="1:19" ht="12.75" customHeight="1" x14ac:dyDescent="0.15">
      <c r="A5460" s="914">
        <v>5455</v>
      </c>
      <c r="B5460" s="929">
        <f>'EstRev 6-11'!E16</f>
        <v>0</v>
      </c>
      <c r="C5460" s="930">
        <f t="shared" si="233"/>
        <v>5455</v>
      </c>
      <c r="D5460" s="920"/>
      <c r="E5460" s="893" t="b">
        <f t="shared" ca="1" si="226"/>
        <v>1</v>
      </c>
      <c r="F5460" s="932">
        <f t="array" aca="1" ref="F5460" ca="1">IF(G5460&lt;&gt;"",INDIRECT("'"&amp;G5460&amp;"'!"&amp;H5460),"")</f>
        <v>0</v>
      </c>
      <c r="G5460" s="560" t="s">
        <v>5635</v>
      </c>
      <c r="H5460" s="893" t="s">
        <v>4730</v>
      </c>
      <c r="I5460" s="920"/>
      <c r="J5460" s="920"/>
      <c r="K5460" s="920"/>
      <c r="L5460" s="920"/>
      <c r="M5460" s="920"/>
      <c r="N5460" s="920"/>
      <c r="S5460" s="919"/>
    </row>
    <row r="5461" spans="1:19" ht="12.75" customHeight="1" x14ac:dyDescent="0.15">
      <c r="A5461" s="914">
        <v>5456</v>
      </c>
      <c r="B5461" s="929">
        <f>'EstRev 6-11'!E17</f>
        <v>0</v>
      </c>
      <c r="C5461" s="930">
        <f t="shared" si="233"/>
        <v>5456</v>
      </c>
      <c r="D5461" s="920"/>
      <c r="E5461" s="893" t="b">
        <f t="shared" ca="1" si="226"/>
        <v>1</v>
      </c>
      <c r="F5461" s="932">
        <f t="array" aca="1" ref="F5461" ca="1">IF(G5461&lt;&gt;"",INDIRECT("'"&amp;G5461&amp;"'!"&amp;H5461),"")</f>
        <v>0</v>
      </c>
      <c r="G5461" s="560" t="s">
        <v>5635</v>
      </c>
      <c r="H5461" s="893" t="s">
        <v>5374</v>
      </c>
      <c r="I5461" s="920"/>
      <c r="J5461" s="920"/>
      <c r="K5461" s="920"/>
      <c r="L5461" s="920"/>
      <c r="M5461" s="920"/>
      <c r="N5461" s="920"/>
      <c r="S5461" s="919"/>
    </row>
    <row r="5462" spans="1:19" ht="12.75" customHeight="1" x14ac:dyDescent="0.15">
      <c r="A5462" s="914">
        <v>5457</v>
      </c>
      <c r="B5462" s="929">
        <f>'EstRev 6-11'!E18</f>
        <v>0</v>
      </c>
      <c r="C5462" s="930">
        <f t="shared" si="233"/>
        <v>5457</v>
      </c>
      <c r="D5462" s="920"/>
      <c r="E5462" s="893" t="b">
        <f t="shared" ca="1" si="226"/>
        <v>1</v>
      </c>
      <c r="F5462" s="932">
        <f t="array" aca="1" ref="F5462" ca="1">IF(G5462&lt;&gt;"",INDIRECT("'"&amp;G5462&amp;"'!"&amp;H5462),"")</f>
        <v>0</v>
      </c>
      <c r="G5462" s="560" t="s">
        <v>5635</v>
      </c>
      <c r="H5462" s="893" t="s">
        <v>4693</v>
      </c>
      <c r="I5462" s="920"/>
      <c r="J5462" s="920"/>
      <c r="K5462" s="920"/>
      <c r="L5462" s="920"/>
      <c r="M5462" s="920"/>
      <c r="N5462" s="920"/>
      <c r="S5462" s="919"/>
    </row>
    <row r="5463" spans="1:19" ht="12.75" customHeight="1" x14ac:dyDescent="0.15">
      <c r="A5463" s="914">
        <v>5458</v>
      </c>
      <c r="B5463" s="929">
        <f>'EstRev 6-11'!E65</f>
        <v>5000</v>
      </c>
      <c r="C5463" s="930">
        <f t="shared" si="233"/>
        <v>458</v>
      </c>
      <c r="D5463" s="920"/>
      <c r="E5463" s="893" t="b">
        <f t="shared" ca="1" si="226"/>
        <v>1</v>
      </c>
      <c r="F5463" s="932">
        <f t="array" aca="1" ref="F5463" ca="1">IF(G5463&lt;&gt;"",INDIRECT("'"&amp;G5463&amp;"'!"&amp;H5463),"")</f>
        <v>5000</v>
      </c>
      <c r="G5463" s="560" t="s">
        <v>5635</v>
      </c>
      <c r="H5463" s="893" t="s">
        <v>4915</v>
      </c>
      <c r="I5463" s="920"/>
      <c r="J5463" s="920"/>
      <c r="K5463" s="920"/>
      <c r="L5463" s="920"/>
      <c r="M5463" s="920"/>
      <c r="N5463" s="920"/>
      <c r="S5463" s="919"/>
    </row>
    <row r="5464" spans="1:19" ht="12.75" customHeight="1" x14ac:dyDescent="0.15">
      <c r="A5464" s="914">
        <v>5459</v>
      </c>
      <c r="B5464" s="929">
        <f>'EstRev 6-11'!E66</f>
        <v>0</v>
      </c>
      <c r="C5464" s="930">
        <f t="shared" si="233"/>
        <v>5459</v>
      </c>
      <c r="D5464" s="920"/>
      <c r="E5464" s="893" t="b">
        <f t="shared" ca="1" si="226"/>
        <v>1</v>
      </c>
      <c r="F5464" s="932">
        <f t="array" aca="1" ref="F5464" ca="1">IF(G5464&lt;&gt;"",INDIRECT("'"&amp;G5464&amp;"'!"&amp;H5464),"")</f>
        <v>0</v>
      </c>
      <c r="G5464" s="560" t="s">
        <v>5635</v>
      </c>
      <c r="H5464" s="893" t="s">
        <v>4916</v>
      </c>
      <c r="I5464" s="920"/>
      <c r="J5464" s="920"/>
      <c r="K5464" s="920"/>
      <c r="L5464" s="920"/>
      <c r="M5464" s="920"/>
      <c r="N5464" s="920"/>
      <c r="S5464" s="919"/>
    </row>
    <row r="5465" spans="1:19" ht="12.75" customHeight="1" x14ac:dyDescent="0.15">
      <c r="A5465" s="914">
        <v>5460</v>
      </c>
      <c r="B5465" s="929">
        <f>'EstRev 6-11'!E67</f>
        <v>5000</v>
      </c>
      <c r="C5465" s="930">
        <f t="shared" si="233"/>
        <v>460</v>
      </c>
      <c r="D5465" s="920"/>
      <c r="E5465" s="893" t="b">
        <f t="shared" ca="1" si="226"/>
        <v>1</v>
      </c>
      <c r="F5465" s="932">
        <f t="array" aca="1" ref="F5465" ca="1">IF(G5465&lt;&gt;"",INDIRECT("'"&amp;G5465&amp;"'!"&amp;H5465),"")</f>
        <v>5000</v>
      </c>
      <c r="G5465" s="560" t="s">
        <v>5635</v>
      </c>
      <c r="H5465" s="893" t="s">
        <v>4917</v>
      </c>
      <c r="I5465" s="920"/>
      <c r="J5465" s="920"/>
      <c r="K5465" s="920"/>
      <c r="L5465" s="920"/>
      <c r="M5465" s="920"/>
      <c r="N5465" s="920"/>
      <c r="S5465" s="919"/>
    </row>
    <row r="5466" spans="1:19" ht="12.75" customHeight="1" x14ac:dyDescent="0.15">
      <c r="A5466" s="914">
        <v>5461</v>
      </c>
      <c r="B5466" s="929">
        <f>'EstRev 6-11'!E98</f>
        <v>0</v>
      </c>
      <c r="C5466" s="930">
        <f t="shared" si="233"/>
        <v>5461</v>
      </c>
      <c r="D5466" s="920"/>
      <c r="E5466" s="893" t="b">
        <f t="shared" ca="1" si="226"/>
        <v>1</v>
      </c>
      <c r="F5466" s="932">
        <f t="array" aca="1" ref="F5466" ca="1">IF(G5466&lt;&gt;"",INDIRECT("'"&amp;G5466&amp;"'!"&amp;H5466),"")</f>
        <v>0</v>
      </c>
      <c r="G5466" s="560" t="s">
        <v>5635</v>
      </c>
      <c r="H5466" s="893" t="s">
        <v>5891</v>
      </c>
      <c r="I5466" s="920"/>
      <c r="J5466" s="920"/>
      <c r="K5466" s="920"/>
      <c r="L5466" s="920"/>
      <c r="M5466" s="920"/>
      <c r="N5466" s="920"/>
      <c r="S5466" s="919"/>
    </row>
    <row r="5467" spans="1:19" ht="12.75" customHeight="1" x14ac:dyDescent="0.15">
      <c r="A5467" s="914">
        <v>5462</v>
      </c>
      <c r="B5467" s="929">
        <f>'EstRev 6-11'!E101</f>
        <v>0</v>
      </c>
      <c r="C5467" s="930">
        <f t="shared" si="233"/>
        <v>5462</v>
      </c>
      <c r="D5467" s="920"/>
      <c r="E5467" s="893" t="b">
        <f t="shared" ca="1" si="226"/>
        <v>1</v>
      </c>
      <c r="F5467" s="932">
        <f t="array" aca="1" ref="F5467" ca="1">IF(G5467&lt;&gt;"",INDIRECT("'"&amp;G5467&amp;"'!"&amp;H5467),"")</f>
        <v>0</v>
      </c>
      <c r="G5467" s="560" t="s">
        <v>5635</v>
      </c>
      <c r="H5467" s="893" t="s">
        <v>5892</v>
      </c>
      <c r="I5467" s="920"/>
      <c r="J5467" s="920"/>
      <c r="K5467" s="920"/>
      <c r="L5467" s="920"/>
      <c r="M5467" s="920"/>
      <c r="N5467" s="920"/>
      <c r="S5467" s="919"/>
    </row>
    <row r="5468" spans="1:19" ht="12.75" customHeight="1" x14ac:dyDescent="0.15">
      <c r="A5468" s="914">
        <v>5463</v>
      </c>
      <c r="B5468" s="929">
        <f>'EstRev 6-11'!E106</f>
        <v>0</v>
      </c>
      <c r="C5468" s="930">
        <f t="shared" si="233"/>
        <v>5463</v>
      </c>
      <c r="D5468" s="920"/>
      <c r="E5468" s="893" t="b">
        <f t="shared" ca="1" si="226"/>
        <v>1</v>
      </c>
      <c r="F5468" s="932">
        <f t="array" aca="1" ref="F5468" ca="1">IF(G5468&lt;&gt;"",INDIRECT("'"&amp;G5468&amp;"'!"&amp;H5468),"")</f>
        <v>0</v>
      </c>
      <c r="G5468" s="560" t="s">
        <v>5635</v>
      </c>
      <c r="H5468" s="893" t="s">
        <v>5893</v>
      </c>
      <c r="I5468" s="920"/>
      <c r="J5468" s="920"/>
      <c r="K5468" s="920"/>
      <c r="L5468" s="920"/>
      <c r="M5468" s="920"/>
      <c r="N5468" s="920"/>
      <c r="S5468" s="919"/>
    </row>
    <row r="5469" spans="1:19" ht="12.75" customHeight="1" x14ac:dyDescent="0.15">
      <c r="A5469" s="914">
        <v>5464</v>
      </c>
      <c r="B5469" s="929">
        <f>'EstRev 6-11'!E109</f>
        <v>0</v>
      </c>
      <c r="C5469" s="930">
        <f t="shared" si="233"/>
        <v>5464</v>
      </c>
      <c r="D5469" s="920"/>
      <c r="E5469" s="893" t="b">
        <f t="shared" ca="1" si="226"/>
        <v>1</v>
      </c>
      <c r="F5469" s="932">
        <f t="array" aca="1" ref="F5469" ca="1">IF(G5469&lt;&gt;"",INDIRECT("'"&amp;G5469&amp;"'!"&amp;H5469),"")</f>
        <v>0</v>
      </c>
      <c r="G5469" s="560" t="s">
        <v>5635</v>
      </c>
      <c r="H5469" s="893" t="s">
        <v>5894</v>
      </c>
      <c r="I5469" s="920"/>
      <c r="J5469" s="920"/>
      <c r="K5469" s="920"/>
      <c r="L5469" s="920"/>
      <c r="M5469" s="920"/>
      <c r="N5469" s="920"/>
      <c r="S5469" s="919"/>
    </row>
    <row r="5470" spans="1:19" ht="12.75" customHeight="1" x14ac:dyDescent="0.15">
      <c r="A5470" s="914">
        <v>5465</v>
      </c>
      <c r="B5470" s="929">
        <f>'EstRev 6-11'!E110</f>
        <v>0</v>
      </c>
      <c r="C5470" s="930">
        <f t="shared" si="233"/>
        <v>5465</v>
      </c>
      <c r="D5470" s="920"/>
      <c r="E5470" s="893" t="b">
        <f t="shared" ca="1" si="226"/>
        <v>1</v>
      </c>
      <c r="F5470" s="932">
        <f t="array" aca="1" ref="F5470" ca="1">IF(G5470&lt;&gt;"",INDIRECT("'"&amp;G5470&amp;"'!"&amp;H5470),"")</f>
        <v>0</v>
      </c>
      <c r="G5470" s="560" t="s">
        <v>5635</v>
      </c>
      <c r="H5470" s="893" t="s">
        <v>5895</v>
      </c>
      <c r="I5470" s="920"/>
      <c r="J5470" s="920"/>
      <c r="K5470" s="920"/>
      <c r="L5470" s="920"/>
      <c r="M5470" s="920"/>
      <c r="N5470" s="920"/>
      <c r="S5470" s="919"/>
    </row>
    <row r="5471" spans="1:19" ht="12.75" customHeight="1" x14ac:dyDescent="0.15">
      <c r="A5471" s="914">
        <v>5466</v>
      </c>
      <c r="B5471" s="929">
        <f>'EstRev 6-11'!E111</f>
        <v>1184596</v>
      </c>
      <c r="C5471" s="930">
        <f t="shared" si="233"/>
        <v>-1179130</v>
      </c>
      <c r="D5471" s="920"/>
      <c r="E5471" s="893" t="b">
        <f t="shared" ca="1" si="226"/>
        <v>1</v>
      </c>
      <c r="F5471" s="932">
        <f t="array" aca="1" ref="F5471" ca="1">IF(G5471&lt;&gt;"",INDIRECT("'"&amp;G5471&amp;"'!"&amp;H5471),"")</f>
        <v>1184596</v>
      </c>
      <c r="G5471" s="560" t="s">
        <v>5635</v>
      </c>
      <c r="H5471" s="893" t="s">
        <v>5896</v>
      </c>
      <c r="I5471" s="920"/>
      <c r="J5471" s="920"/>
      <c r="K5471" s="920"/>
      <c r="L5471" s="920"/>
      <c r="M5471" s="920"/>
      <c r="N5471" s="920"/>
      <c r="S5471" s="919"/>
    </row>
    <row r="5472" spans="1:19" ht="12.75" customHeight="1" x14ac:dyDescent="0.15">
      <c r="A5472" s="914">
        <v>5467</v>
      </c>
      <c r="B5472" s="929">
        <f>'EstRev 6-11'!E120</f>
        <v>0</v>
      </c>
      <c r="C5472" s="930">
        <f t="shared" si="233"/>
        <v>5467</v>
      </c>
      <c r="D5472" s="920"/>
      <c r="E5472" s="893" t="b">
        <f t="shared" ca="1" si="226"/>
        <v>1</v>
      </c>
      <c r="F5472" s="932">
        <f t="array" aca="1" ref="F5472" ca="1">IF(G5472&lt;&gt;"",INDIRECT("'"&amp;G5472&amp;"'!"&amp;H5472),"")</f>
        <v>0</v>
      </c>
      <c r="G5472" s="560" t="s">
        <v>5635</v>
      </c>
      <c r="H5472" s="893" t="s">
        <v>5897</v>
      </c>
      <c r="I5472" s="920"/>
      <c r="J5472" s="920"/>
      <c r="K5472" s="920"/>
      <c r="L5472" s="920"/>
      <c r="M5472" s="920"/>
      <c r="N5472" s="920"/>
      <c r="S5472" s="919"/>
    </row>
    <row r="5473" spans="1:19" ht="12.75" customHeight="1" x14ac:dyDescent="0.15">
      <c r="A5473" s="914">
        <v>5468</v>
      </c>
      <c r="B5473" s="929">
        <f>'EstRev 6-11'!E121</f>
        <v>0</v>
      </c>
      <c r="C5473" s="930">
        <f t="shared" si="233"/>
        <v>5468</v>
      </c>
      <c r="D5473" s="920"/>
      <c r="E5473" s="893" t="b">
        <f t="shared" ca="1" si="226"/>
        <v>1</v>
      </c>
      <c r="F5473" s="932">
        <f t="array" aca="1" ref="F5473" ca="1">IF(G5473&lt;&gt;"",INDIRECT("'"&amp;G5473&amp;"'!"&amp;H5473),"")</f>
        <v>0</v>
      </c>
      <c r="G5473" s="560" t="s">
        <v>5635</v>
      </c>
      <c r="H5473" s="893" t="s">
        <v>5898</v>
      </c>
      <c r="I5473" s="920"/>
      <c r="J5473" s="920"/>
      <c r="K5473" s="920"/>
      <c r="L5473" s="920"/>
      <c r="M5473" s="920"/>
      <c r="N5473" s="920"/>
      <c r="S5473" s="919"/>
    </row>
    <row r="5474" spans="1:19" ht="12.75" customHeight="1" x14ac:dyDescent="0.15">
      <c r="A5474" s="935">
        <v>5469</v>
      </c>
      <c r="B5474" s="919"/>
      <c r="C5474" s="920"/>
      <c r="D5474" s="931"/>
      <c r="E5474" s="893" t="b">
        <f t="shared" ca="1" si="226"/>
        <v>1</v>
      </c>
      <c r="F5474" s="893" t="str">
        <f t="array" aca="1" ref="F5474" ca="1">IF(G5474&lt;&gt;"",INDIRECT("'"&amp;G5474&amp;"'!"&amp;H5474),"")</f>
        <v/>
      </c>
      <c r="G5474" s="560"/>
      <c r="H5474" s="893"/>
      <c r="I5474" s="931"/>
      <c r="J5474" s="931"/>
      <c r="K5474" s="931"/>
      <c r="L5474" s="920"/>
      <c r="M5474" s="920"/>
      <c r="N5474" s="920"/>
      <c r="S5474" s="919"/>
    </row>
    <row r="5475" spans="1:19" ht="12.75" customHeight="1" x14ac:dyDescent="0.15">
      <c r="A5475" s="935">
        <v>5470</v>
      </c>
      <c r="B5475" s="919"/>
      <c r="C5475" s="920"/>
      <c r="D5475" s="931"/>
      <c r="E5475" s="893" t="b">
        <f t="shared" ca="1" si="226"/>
        <v>1</v>
      </c>
      <c r="F5475" s="893" t="str">
        <f t="array" aca="1" ref="F5475" ca="1">IF(G5475&lt;&gt;"",INDIRECT("'"&amp;G5475&amp;"'!"&amp;H5475),"")</f>
        <v/>
      </c>
      <c r="G5475" s="560"/>
      <c r="H5475" s="893"/>
      <c r="I5475" s="931"/>
      <c r="J5475" s="931"/>
      <c r="K5475" s="931"/>
      <c r="L5475" s="920"/>
      <c r="M5475" s="920"/>
      <c r="N5475" s="920"/>
      <c r="S5475" s="919"/>
    </row>
    <row r="5476" spans="1:19" ht="12.75" customHeight="1" x14ac:dyDescent="0.15">
      <c r="A5476" s="935">
        <v>5471</v>
      </c>
      <c r="B5476" s="919"/>
      <c r="C5476" s="920"/>
      <c r="D5476" s="931"/>
      <c r="E5476" s="893" t="b">
        <f t="shared" ca="1" si="226"/>
        <v>1</v>
      </c>
      <c r="F5476" s="893" t="str">
        <f t="array" aca="1" ref="F5476" ca="1">IF(G5476&lt;&gt;"",INDIRECT("'"&amp;G5476&amp;"'!"&amp;H5476),"")</f>
        <v/>
      </c>
      <c r="G5476" s="560"/>
      <c r="H5476" s="893"/>
      <c r="I5476" s="931"/>
      <c r="J5476" s="931"/>
      <c r="K5476" s="931"/>
      <c r="L5476" s="920"/>
      <c r="M5476" s="920"/>
      <c r="N5476" s="920"/>
      <c r="S5476" s="919"/>
    </row>
    <row r="5477" spans="1:19" ht="12.75" customHeight="1" x14ac:dyDescent="0.15">
      <c r="A5477" s="935">
        <v>5472</v>
      </c>
      <c r="B5477" s="919"/>
      <c r="C5477" s="920"/>
      <c r="D5477" s="931"/>
      <c r="E5477" s="893" t="b">
        <f t="shared" ca="1" si="226"/>
        <v>1</v>
      </c>
      <c r="F5477" s="893" t="str">
        <f t="array" aca="1" ref="F5477" ca="1">IF(G5477&lt;&gt;"",INDIRECT("'"&amp;G5477&amp;"'!"&amp;H5477),"")</f>
        <v/>
      </c>
      <c r="G5477" s="560"/>
      <c r="H5477" s="893"/>
      <c r="I5477" s="931"/>
      <c r="J5477" s="931"/>
      <c r="K5477" s="931"/>
      <c r="L5477" s="920"/>
      <c r="M5477" s="920"/>
      <c r="N5477" s="920"/>
      <c r="S5477" s="919"/>
    </row>
    <row r="5478" spans="1:19" ht="12.75" customHeight="1" x14ac:dyDescent="0.15">
      <c r="A5478" s="893">
        <v>5473</v>
      </c>
      <c r="B5478" s="929">
        <f>'EstRev 6-11'!E124</f>
        <v>0</v>
      </c>
      <c r="C5478" s="930">
        <f>A5478-B5478</f>
        <v>5473</v>
      </c>
      <c r="D5478" s="920"/>
      <c r="E5478" s="893" t="b">
        <f t="shared" ca="1" si="226"/>
        <v>1</v>
      </c>
      <c r="F5478" s="932">
        <f t="array" aca="1" ref="F5478" ca="1">IF(G5478&lt;&gt;"",INDIRECT("'"&amp;G5478&amp;"'!"&amp;H5478),"")</f>
        <v>0</v>
      </c>
      <c r="G5478" s="560" t="s">
        <v>5635</v>
      </c>
      <c r="H5478" s="893" t="s">
        <v>5616</v>
      </c>
      <c r="I5478" s="920"/>
      <c r="J5478" s="920"/>
      <c r="K5478" s="920"/>
      <c r="L5478" s="920"/>
      <c r="M5478" s="920"/>
      <c r="N5478" s="920"/>
      <c r="S5478" s="919"/>
    </row>
    <row r="5479" spans="1:19" ht="12.75" customHeight="1" x14ac:dyDescent="0.15">
      <c r="A5479" s="935">
        <v>5474</v>
      </c>
      <c r="B5479" s="919"/>
      <c r="C5479" s="920"/>
      <c r="D5479" s="931"/>
      <c r="E5479" s="893" t="b">
        <f t="shared" ca="1" si="226"/>
        <v>1</v>
      </c>
      <c r="F5479" s="893" t="str">
        <f t="array" aca="1" ref="F5479" ca="1">IF(G5479&lt;&gt;"",INDIRECT("'"&amp;G5479&amp;"'!"&amp;H5479),"")</f>
        <v/>
      </c>
      <c r="G5479" s="560"/>
      <c r="H5479" s="893"/>
      <c r="I5479" s="931"/>
      <c r="J5479" s="931"/>
      <c r="K5479" s="931"/>
      <c r="L5479" s="920"/>
      <c r="M5479" s="920"/>
      <c r="N5479" s="920"/>
      <c r="S5479" s="919"/>
    </row>
    <row r="5480" spans="1:19" ht="12.75" customHeight="1" x14ac:dyDescent="0.15">
      <c r="A5480" s="935">
        <v>5475</v>
      </c>
      <c r="B5480" s="919"/>
      <c r="C5480" s="920"/>
      <c r="D5480" s="931"/>
      <c r="E5480" s="893" t="b">
        <f t="shared" ca="1" si="226"/>
        <v>1</v>
      </c>
      <c r="F5480" s="893" t="str">
        <f t="array" aca="1" ref="F5480" ca="1">IF(G5480&lt;&gt;"",INDIRECT("'"&amp;G5480&amp;"'!"&amp;H5480),"")</f>
        <v/>
      </c>
      <c r="G5480" s="560"/>
      <c r="H5480" s="893"/>
      <c r="I5480" s="931"/>
      <c r="J5480" s="931"/>
      <c r="K5480" s="931"/>
      <c r="L5480" s="920"/>
      <c r="M5480" s="920"/>
      <c r="N5480" s="920"/>
      <c r="S5480" s="919"/>
    </row>
    <row r="5481" spans="1:19" ht="12.75" customHeight="1" x14ac:dyDescent="0.15">
      <c r="A5481" s="914">
        <v>5476</v>
      </c>
      <c r="B5481" s="929">
        <f>'EstRev 6-11'!E171</f>
        <v>0</v>
      </c>
      <c r="C5481" s="930">
        <f>A5481-B5481</f>
        <v>5476</v>
      </c>
      <c r="D5481" s="920"/>
      <c r="E5481" s="893" t="b">
        <f t="shared" ca="1" si="226"/>
        <v>1</v>
      </c>
      <c r="F5481" s="932">
        <f t="array" aca="1" ref="F5481" ca="1">IF(G5481&lt;&gt;"",INDIRECT("'"&amp;G5481&amp;"'!"&amp;H5481),"")</f>
        <v>0</v>
      </c>
      <c r="G5481" s="560" t="s">
        <v>5635</v>
      </c>
      <c r="H5481" s="893" t="s">
        <v>5899</v>
      </c>
      <c r="I5481" s="920"/>
      <c r="J5481" s="920"/>
      <c r="K5481" s="920"/>
      <c r="L5481" s="920"/>
      <c r="M5481" s="920"/>
      <c r="N5481" s="920"/>
      <c r="S5481" s="919"/>
    </row>
    <row r="5482" spans="1:19" ht="12.75" customHeight="1" x14ac:dyDescent="0.15">
      <c r="A5482" s="935">
        <v>5477</v>
      </c>
      <c r="B5482" s="919"/>
      <c r="C5482" s="920"/>
      <c r="D5482" s="931"/>
      <c r="E5482" s="893" t="b">
        <f t="shared" ca="1" si="226"/>
        <v>1</v>
      </c>
      <c r="F5482" s="893" t="str">
        <f t="array" aca="1" ref="F5482" ca="1">IF(G5482&lt;&gt;"",INDIRECT("'"&amp;G5482&amp;"'!"&amp;H5482),"")</f>
        <v/>
      </c>
      <c r="G5482" s="560"/>
      <c r="H5482" s="893"/>
      <c r="I5482" s="931"/>
      <c r="J5482" s="931"/>
      <c r="K5482" s="931"/>
      <c r="L5482" s="920"/>
      <c r="M5482" s="920"/>
      <c r="N5482" s="920"/>
      <c r="S5482" s="919"/>
    </row>
    <row r="5483" spans="1:19" ht="12.75" customHeight="1" x14ac:dyDescent="0.15">
      <c r="A5483" s="935">
        <v>5478</v>
      </c>
      <c r="B5483" s="919"/>
      <c r="C5483" s="920"/>
      <c r="D5483" s="931"/>
      <c r="E5483" s="893" t="b">
        <f t="shared" ca="1" si="226"/>
        <v>1</v>
      </c>
      <c r="F5483" s="893" t="str">
        <f t="array" aca="1" ref="F5483" ca="1">IF(G5483&lt;&gt;"",INDIRECT("'"&amp;G5483&amp;"'!"&amp;H5483),"")</f>
        <v/>
      </c>
      <c r="G5483" s="560"/>
      <c r="H5483" s="893"/>
      <c r="I5483" s="931"/>
      <c r="J5483" s="931"/>
      <c r="K5483" s="931"/>
      <c r="L5483" s="920"/>
      <c r="M5483" s="920"/>
      <c r="N5483" s="920"/>
      <c r="S5483" s="919"/>
    </row>
    <row r="5484" spans="1:19" ht="12.75" customHeight="1" x14ac:dyDescent="0.15">
      <c r="A5484" s="935">
        <v>5479</v>
      </c>
      <c r="B5484" s="919"/>
      <c r="C5484" s="920"/>
      <c r="D5484" s="931"/>
      <c r="E5484" s="893" t="b">
        <f t="shared" ca="1" si="226"/>
        <v>1</v>
      </c>
      <c r="F5484" s="893" t="str">
        <f t="array" aca="1" ref="F5484" ca="1">IF(G5484&lt;&gt;"",INDIRECT("'"&amp;G5484&amp;"'!"&amp;H5484),"")</f>
        <v/>
      </c>
      <c r="G5484" s="560"/>
      <c r="H5484" s="893"/>
      <c r="I5484" s="931"/>
      <c r="J5484" s="931"/>
      <c r="K5484" s="931"/>
      <c r="L5484" s="920"/>
      <c r="M5484" s="920"/>
      <c r="N5484" s="920"/>
      <c r="S5484" s="919"/>
    </row>
    <row r="5485" spans="1:19" ht="12.75" customHeight="1" x14ac:dyDescent="0.15">
      <c r="A5485" s="935">
        <v>5480</v>
      </c>
      <c r="B5485" s="919"/>
      <c r="C5485" s="920"/>
      <c r="D5485" s="931"/>
      <c r="E5485" s="893" t="b">
        <f t="shared" ca="1" si="226"/>
        <v>1</v>
      </c>
      <c r="F5485" s="893" t="str">
        <f t="array" aca="1" ref="F5485" ca="1">IF(G5485&lt;&gt;"",INDIRECT("'"&amp;G5485&amp;"'!"&amp;H5485),"")</f>
        <v/>
      </c>
      <c r="G5485" s="560"/>
      <c r="H5485" s="893"/>
      <c r="I5485" s="931"/>
      <c r="J5485" s="931"/>
      <c r="K5485" s="931"/>
      <c r="L5485" s="920"/>
      <c r="M5485" s="920"/>
      <c r="N5485" s="920"/>
      <c r="S5485" s="919"/>
    </row>
    <row r="5486" spans="1:19" ht="12.75" customHeight="1" x14ac:dyDescent="0.15">
      <c r="A5486" s="935">
        <v>5481</v>
      </c>
      <c r="B5486" s="919"/>
      <c r="C5486" s="920"/>
      <c r="D5486" s="931"/>
      <c r="E5486" s="893" t="b">
        <f t="shared" ca="1" si="226"/>
        <v>1</v>
      </c>
      <c r="F5486" s="893" t="str">
        <f t="array" aca="1" ref="F5486" ca="1">IF(G5486&lt;&gt;"",INDIRECT("'"&amp;G5486&amp;"'!"&amp;H5486),"")</f>
        <v/>
      </c>
      <c r="G5486" s="560"/>
      <c r="H5486" s="893"/>
      <c r="I5486" s="931"/>
      <c r="J5486" s="931"/>
      <c r="K5486" s="931"/>
      <c r="L5486" s="920"/>
      <c r="M5486" s="920"/>
      <c r="N5486" s="920"/>
      <c r="S5486" s="919"/>
    </row>
    <row r="5487" spans="1:19" ht="12.75" customHeight="1" x14ac:dyDescent="0.15">
      <c r="A5487" s="935">
        <v>5482</v>
      </c>
      <c r="B5487" s="919"/>
      <c r="C5487" s="920"/>
      <c r="D5487" s="931"/>
      <c r="E5487" s="893" t="b">
        <f t="shared" ca="1" si="226"/>
        <v>1</v>
      </c>
      <c r="F5487" s="893" t="str">
        <f t="array" aca="1" ref="F5487" ca="1">IF(G5487&lt;&gt;"",INDIRECT("'"&amp;G5487&amp;"'!"&amp;H5487),"")</f>
        <v/>
      </c>
      <c r="G5487" s="560"/>
      <c r="H5487" s="893"/>
      <c r="I5487" s="931"/>
      <c r="J5487" s="931"/>
      <c r="K5487" s="931"/>
      <c r="L5487" s="920"/>
      <c r="M5487" s="920"/>
      <c r="N5487" s="920"/>
      <c r="S5487" s="919"/>
    </row>
    <row r="5488" spans="1:19" ht="12.75" customHeight="1" x14ac:dyDescent="0.15">
      <c r="A5488" s="914">
        <v>5483</v>
      </c>
      <c r="B5488" s="929">
        <f>'EstRev 6-11'!E172</f>
        <v>0</v>
      </c>
      <c r="C5488" s="930">
        <f>A5488-B5488</f>
        <v>5483</v>
      </c>
      <c r="D5488" s="920"/>
      <c r="E5488" s="893" t="b">
        <f t="shared" ca="1" si="226"/>
        <v>1</v>
      </c>
      <c r="F5488" s="932">
        <f t="array" aca="1" ref="F5488" ca="1">IF(G5488&lt;&gt;"",INDIRECT("'"&amp;G5488&amp;"'!"&amp;H5488),"")</f>
        <v>0</v>
      </c>
      <c r="G5488" s="560" t="s">
        <v>5635</v>
      </c>
      <c r="H5488" s="893" t="s">
        <v>5900</v>
      </c>
      <c r="I5488" s="920"/>
      <c r="J5488" s="920"/>
      <c r="K5488" s="920"/>
      <c r="L5488" s="920"/>
      <c r="M5488" s="920"/>
      <c r="N5488" s="920"/>
      <c r="S5488" s="919"/>
    </row>
    <row r="5489" spans="1:19" ht="12.75" customHeight="1" x14ac:dyDescent="0.15">
      <c r="A5489" s="935">
        <v>5484</v>
      </c>
      <c r="B5489" s="919"/>
      <c r="C5489" s="920"/>
      <c r="D5489" s="931"/>
      <c r="E5489" s="893" t="b">
        <f t="shared" ca="1" si="226"/>
        <v>1</v>
      </c>
      <c r="F5489" s="893" t="str">
        <f t="array" aca="1" ref="F5489" ca="1">IF(G5489&lt;&gt;"",INDIRECT("'"&amp;G5489&amp;"'!"&amp;H5489),"")</f>
        <v/>
      </c>
      <c r="G5489" s="560"/>
      <c r="H5489" s="893"/>
      <c r="I5489" s="931"/>
      <c r="J5489" s="931"/>
      <c r="K5489" s="931"/>
      <c r="L5489" s="920"/>
      <c r="M5489" s="920"/>
      <c r="N5489" s="920"/>
      <c r="S5489" s="919"/>
    </row>
    <row r="5490" spans="1:19" ht="12.75" customHeight="1" x14ac:dyDescent="0.15">
      <c r="A5490" s="935">
        <v>5485</v>
      </c>
      <c r="B5490" s="919"/>
      <c r="C5490" s="920"/>
      <c r="D5490" s="931"/>
      <c r="E5490" s="893" t="b">
        <f t="shared" ca="1" si="226"/>
        <v>1</v>
      </c>
      <c r="F5490" s="893" t="str">
        <f t="array" aca="1" ref="F5490" ca="1">IF(G5490&lt;&gt;"",INDIRECT("'"&amp;G5490&amp;"'!"&amp;H5490),"")</f>
        <v/>
      </c>
      <c r="G5490" s="560"/>
      <c r="H5490" s="893"/>
      <c r="I5490" s="931"/>
      <c r="J5490" s="931"/>
      <c r="K5490" s="931"/>
      <c r="L5490" s="920"/>
      <c r="M5490" s="920"/>
      <c r="N5490" s="920"/>
      <c r="S5490" s="919"/>
    </row>
    <row r="5491" spans="1:19" ht="12.75" customHeight="1" x14ac:dyDescent="0.15">
      <c r="A5491" s="935">
        <v>5486</v>
      </c>
      <c r="B5491" s="919"/>
      <c r="C5491" s="920"/>
      <c r="D5491" s="931"/>
      <c r="E5491" s="893" t="b">
        <f t="shared" ca="1" si="226"/>
        <v>1</v>
      </c>
      <c r="F5491" s="893" t="str">
        <f t="array" aca="1" ref="F5491" ca="1">IF(G5491&lt;&gt;"",INDIRECT("'"&amp;G5491&amp;"'!"&amp;H5491),"")</f>
        <v/>
      </c>
      <c r="G5491" s="560"/>
      <c r="H5491" s="893"/>
      <c r="I5491" s="931"/>
      <c r="J5491" s="931"/>
      <c r="K5491" s="931"/>
      <c r="L5491" s="920"/>
      <c r="M5491" s="920"/>
      <c r="N5491" s="920"/>
      <c r="S5491" s="919"/>
    </row>
    <row r="5492" spans="1:19" ht="12.75" customHeight="1" x14ac:dyDescent="0.15">
      <c r="A5492" s="935">
        <v>5487</v>
      </c>
      <c r="B5492" s="919"/>
      <c r="C5492" s="920"/>
      <c r="D5492" s="931"/>
      <c r="E5492" s="893" t="b">
        <f t="shared" ca="1" si="226"/>
        <v>1</v>
      </c>
      <c r="F5492" s="893" t="str">
        <f t="array" aca="1" ref="F5492" ca="1">IF(G5492&lt;&gt;"",INDIRECT("'"&amp;G5492&amp;"'!"&amp;H5492),"")</f>
        <v/>
      </c>
      <c r="G5492" s="560"/>
      <c r="H5492" s="893"/>
      <c r="I5492" s="931"/>
      <c r="J5492" s="931"/>
      <c r="K5492" s="931"/>
      <c r="L5492" s="920"/>
      <c r="M5492" s="920"/>
      <c r="N5492" s="920"/>
      <c r="S5492" s="919"/>
    </row>
    <row r="5493" spans="1:19" ht="12.75" customHeight="1" x14ac:dyDescent="0.15">
      <c r="A5493" s="935">
        <v>5488</v>
      </c>
      <c r="B5493" s="919"/>
      <c r="C5493" s="920"/>
      <c r="D5493" s="931"/>
      <c r="E5493" s="893" t="b">
        <f t="shared" ca="1" si="226"/>
        <v>1</v>
      </c>
      <c r="F5493" s="893" t="str">
        <f t="array" aca="1" ref="F5493" ca="1">IF(G5493&lt;&gt;"",INDIRECT("'"&amp;G5493&amp;"'!"&amp;H5493),"")</f>
        <v/>
      </c>
      <c r="G5493" s="560"/>
      <c r="H5493" s="893"/>
      <c r="I5493" s="931"/>
      <c r="J5493" s="931"/>
      <c r="K5493" s="931"/>
      <c r="L5493" s="920"/>
      <c r="M5493" s="920"/>
      <c r="N5493" s="920"/>
      <c r="S5493" s="919"/>
    </row>
    <row r="5494" spans="1:19" ht="12.75" customHeight="1" x14ac:dyDescent="0.15">
      <c r="A5494" s="935">
        <v>5489</v>
      </c>
      <c r="B5494" s="919"/>
      <c r="C5494" s="920"/>
      <c r="D5494" s="931"/>
      <c r="E5494" s="893" t="b">
        <f t="shared" ca="1" si="226"/>
        <v>1</v>
      </c>
      <c r="F5494" s="893" t="str">
        <f t="array" aca="1" ref="F5494" ca="1">IF(G5494&lt;&gt;"",INDIRECT("'"&amp;G5494&amp;"'!"&amp;H5494),"")</f>
        <v/>
      </c>
      <c r="G5494" s="560"/>
      <c r="H5494" s="893"/>
      <c r="I5494" s="931"/>
      <c r="J5494" s="931"/>
      <c r="K5494" s="931"/>
      <c r="L5494" s="920"/>
      <c r="M5494" s="920"/>
      <c r="N5494" s="920"/>
      <c r="S5494" s="919"/>
    </row>
    <row r="5495" spans="1:19" ht="12.75" customHeight="1" x14ac:dyDescent="0.15">
      <c r="A5495" s="935">
        <v>5490</v>
      </c>
      <c r="B5495" s="919"/>
      <c r="C5495" s="920"/>
      <c r="D5495" s="931"/>
      <c r="E5495" s="893" t="b">
        <f t="shared" ca="1" si="226"/>
        <v>1</v>
      </c>
      <c r="F5495" s="893" t="str">
        <f t="array" aca="1" ref="F5495" ca="1">IF(G5495&lt;&gt;"",INDIRECT("'"&amp;G5495&amp;"'!"&amp;H5495),"")</f>
        <v/>
      </c>
      <c r="G5495" s="560"/>
      <c r="H5495" s="893"/>
      <c r="I5495" s="931"/>
      <c r="J5495" s="931"/>
      <c r="K5495" s="931"/>
      <c r="L5495" s="920"/>
      <c r="M5495" s="920"/>
      <c r="N5495" s="920"/>
      <c r="S5495" s="919"/>
    </row>
    <row r="5496" spans="1:19" ht="12.75" customHeight="1" x14ac:dyDescent="0.15">
      <c r="A5496" s="914">
        <v>5491</v>
      </c>
      <c r="B5496" s="929">
        <f>'EstRev 6-11'!E272</f>
        <v>1184596</v>
      </c>
      <c r="C5496" s="930">
        <f t="shared" ref="C5496:C5497" si="234">A5496-B5496</f>
        <v>-1179105</v>
      </c>
      <c r="D5496" s="920"/>
      <c r="E5496" s="893" t="b">
        <f t="shared" ca="1" si="226"/>
        <v>1</v>
      </c>
      <c r="F5496" s="932">
        <f t="array" aca="1" ref="F5496" ca="1">IF(G5496&lt;&gt;"",INDIRECT("'"&amp;G5496&amp;"'!"&amp;H5496),"")</f>
        <v>1184596</v>
      </c>
      <c r="G5496" s="560" t="s">
        <v>5635</v>
      </c>
      <c r="H5496" s="893" t="s">
        <v>5901</v>
      </c>
      <c r="I5496" s="920"/>
      <c r="J5496" s="920"/>
      <c r="K5496" s="920"/>
      <c r="L5496" s="920"/>
      <c r="M5496" s="920"/>
      <c r="N5496" s="920"/>
      <c r="S5496" s="919"/>
    </row>
    <row r="5497" spans="1:19" ht="12.75" customHeight="1" x14ac:dyDescent="0.15">
      <c r="A5497" s="914">
        <v>5492</v>
      </c>
      <c r="B5497" s="929">
        <f>'EstRev 6-11'!F5</f>
        <v>621329</v>
      </c>
      <c r="C5497" s="930">
        <f t="shared" si="234"/>
        <v>-615837</v>
      </c>
      <c r="D5497" s="920"/>
      <c r="E5497" s="893" t="b">
        <f t="shared" ca="1" si="226"/>
        <v>1</v>
      </c>
      <c r="F5497" s="932">
        <f t="array" aca="1" ref="F5497" ca="1">IF(G5497&lt;&gt;"",INDIRECT("'"&amp;G5497&amp;"'!"&amp;H5497),"")</f>
        <v>621329</v>
      </c>
      <c r="G5497" s="560" t="s">
        <v>5635</v>
      </c>
      <c r="H5497" s="893" t="s">
        <v>4928</v>
      </c>
      <c r="I5497" s="920"/>
      <c r="J5497" s="920"/>
      <c r="K5497" s="920"/>
      <c r="L5497" s="920"/>
      <c r="M5497" s="920"/>
      <c r="N5497" s="920"/>
      <c r="S5497" s="919"/>
    </row>
    <row r="5498" spans="1:19" ht="12.75" customHeight="1" x14ac:dyDescent="0.15">
      <c r="A5498" s="935">
        <v>5493</v>
      </c>
      <c r="B5498" s="919"/>
      <c r="C5498" s="920"/>
      <c r="D5498" s="920" t="s">
        <v>4732</v>
      </c>
      <c r="E5498" s="893" t="b">
        <f t="shared" ca="1" si="226"/>
        <v>1</v>
      </c>
      <c r="F5498" s="893" t="str">
        <f t="array" aca="1" ref="F5498" ca="1">IF(G5498&lt;&gt;"",INDIRECT("'"&amp;G5498&amp;"'!"&amp;H5498),"")</f>
        <v/>
      </c>
      <c r="G5498" s="560"/>
      <c r="H5498" s="893"/>
      <c r="I5498" s="920"/>
      <c r="J5498" s="920"/>
      <c r="K5498" s="920"/>
      <c r="L5498" s="920"/>
      <c r="M5498" s="920"/>
      <c r="N5498" s="920"/>
      <c r="S5498" s="919"/>
    </row>
    <row r="5499" spans="1:19" ht="12.75" customHeight="1" x14ac:dyDescent="0.15">
      <c r="A5499" s="914">
        <v>5494</v>
      </c>
      <c r="B5499" s="929">
        <f>'EstRev 6-11'!F7</f>
        <v>0</v>
      </c>
      <c r="C5499" s="930">
        <f t="shared" ref="C5499:C5538" si="235">A5499-B5499</f>
        <v>5494</v>
      </c>
      <c r="D5499" s="920"/>
      <c r="E5499" s="893" t="b">
        <f t="shared" ca="1" si="226"/>
        <v>1</v>
      </c>
      <c r="F5499" s="932">
        <f t="array" aca="1" ref="F5499" ca="1">IF(G5499&lt;&gt;"",INDIRECT("'"&amp;G5499&amp;"'!"&amp;H5499),"")</f>
        <v>0</v>
      </c>
      <c r="G5499" s="560" t="s">
        <v>5635</v>
      </c>
      <c r="H5499" s="893" t="s">
        <v>4737</v>
      </c>
      <c r="I5499" s="920"/>
      <c r="J5499" s="920"/>
      <c r="K5499" s="920"/>
      <c r="L5499" s="920"/>
      <c r="M5499" s="920"/>
      <c r="N5499" s="920"/>
      <c r="S5499" s="919"/>
    </row>
    <row r="5500" spans="1:19" ht="12.75" customHeight="1" x14ac:dyDescent="0.15">
      <c r="A5500" s="914">
        <v>5495</v>
      </c>
      <c r="B5500" s="929">
        <f>'EstRev 6-11'!F11</f>
        <v>0</v>
      </c>
      <c r="C5500" s="930">
        <f t="shared" si="235"/>
        <v>5495</v>
      </c>
      <c r="D5500" s="920"/>
      <c r="E5500" s="893" t="b">
        <f t="shared" ca="1" si="226"/>
        <v>1</v>
      </c>
      <c r="F5500" s="932">
        <f t="array" aca="1" ref="F5500" ca="1">IF(G5500&lt;&gt;"",INDIRECT("'"&amp;G5500&amp;"'!"&amp;H5500),"")</f>
        <v>0</v>
      </c>
      <c r="G5500" s="560" t="s">
        <v>5635</v>
      </c>
      <c r="H5500" s="893" t="s">
        <v>4739</v>
      </c>
      <c r="I5500" s="920"/>
      <c r="J5500" s="920"/>
      <c r="K5500" s="920"/>
      <c r="L5500" s="920"/>
      <c r="M5500" s="920"/>
      <c r="N5500" s="920"/>
      <c r="S5500" s="919"/>
    </row>
    <row r="5501" spans="1:19" ht="12.75" customHeight="1" x14ac:dyDescent="0.15">
      <c r="A5501" s="914">
        <v>5496</v>
      </c>
      <c r="B5501" s="929">
        <f>'EstRev 6-11'!F12</f>
        <v>621329</v>
      </c>
      <c r="C5501" s="930">
        <f t="shared" si="235"/>
        <v>-615833</v>
      </c>
      <c r="D5501" s="920"/>
      <c r="E5501" s="893" t="b">
        <f t="shared" ca="1" si="226"/>
        <v>1</v>
      </c>
      <c r="F5501" s="932">
        <f t="array" aca="1" ref="F5501" ca="1">IF(G5501&lt;&gt;"",INDIRECT("'"&amp;G5501&amp;"'!"&amp;H5501),"")</f>
        <v>621329</v>
      </c>
      <c r="G5501" s="560" t="s">
        <v>5635</v>
      </c>
      <c r="H5501" s="893" t="s">
        <v>4740</v>
      </c>
      <c r="I5501" s="920"/>
      <c r="J5501" s="920"/>
      <c r="K5501" s="920"/>
      <c r="L5501" s="920"/>
      <c r="M5501" s="920"/>
      <c r="N5501" s="920"/>
      <c r="S5501" s="919"/>
    </row>
    <row r="5502" spans="1:19" ht="12.75" customHeight="1" x14ac:dyDescent="0.15">
      <c r="A5502" s="914">
        <v>5497</v>
      </c>
      <c r="B5502" s="929">
        <f>'EstRev 6-11'!F14</f>
        <v>0</v>
      </c>
      <c r="C5502" s="930">
        <f t="shared" si="235"/>
        <v>5497</v>
      </c>
      <c r="D5502" s="920"/>
      <c r="E5502" s="893" t="b">
        <f t="shared" ca="1" si="226"/>
        <v>1</v>
      </c>
      <c r="F5502" s="932">
        <f t="array" aca="1" ref="F5502" ca="1">IF(G5502&lt;&gt;"",INDIRECT("'"&amp;G5502&amp;"'!"&amp;H5502),"")</f>
        <v>0</v>
      </c>
      <c r="G5502" s="560" t="s">
        <v>5635</v>
      </c>
      <c r="H5502" s="893" t="s">
        <v>4929</v>
      </c>
      <c r="I5502" s="920"/>
      <c r="J5502" s="920"/>
      <c r="K5502" s="920"/>
      <c r="L5502" s="920"/>
      <c r="M5502" s="920"/>
      <c r="N5502" s="920"/>
      <c r="S5502" s="919"/>
    </row>
    <row r="5503" spans="1:19" ht="12.75" customHeight="1" x14ac:dyDescent="0.15">
      <c r="A5503" s="914">
        <v>5498</v>
      </c>
      <c r="B5503" s="929">
        <f>'EstRev 6-11'!F15</f>
        <v>0</v>
      </c>
      <c r="C5503" s="930">
        <f t="shared" si="235"/>
        <v>5498</v>
      </c>
      <c r="D5503" s="920"/>
      <c r="E5503" s="893" t="b">
        <f t="shared" ca="1" si="226"/>
        <v>1</v>
      </c>
      <c r="F5503" s="932">
        <f t="array" aca="1" ref="F5503" ca="1">IF(G5503&lt;&gt;"",INDIRECT("'"&amp;G5503&amp;"'!"&amp;H5503),"")</f>
        <v>0</v>
      </c>
      <c r="G5503" s="560" t="s">
        <v>5635</v>
      </c>
      <c r="H5503" s="893" t="s">
        <v>4742</v>
      </c>
      <c r="I5503" s="920"/>
      <c r="J5503" s="920"/>
      <c r="K5503" s="920"/>
      <c r="L5503" s="920"/>
      <c r="M5503" s="920"/>
      <c r="N5503" s="920"/>
      <c r="S5503" s="919"/>
    </row>
    <row r="5504" spans="1:19" ht="12.75" customHeight="1" x14ac:dyDescent="0.15">
      <c r="A5504" s="914">
        <v>5499</v>
      </c>
      <c r="B5504" s="929">
        <f>'EstRev 6-11'!F16</f>
        <v>0</v>
      </c>
      <c r="C5504" s="930">
        <f t="shared" si="235"/>
        <v>5499</v>
      </c>
      <c r="D5504" s="920"/>
      <c r="E5504" s="893" t="b">
        <f t="shared" ca="1" si="226"/>
        <v>1</v>
      </c>
      <c r="F5504" s="932">
        <f t="array" aca="1" ref="F5504" ca="1">IF(G5504&lt;&gt;"",INDIRECT("'"&amp;G5504&amp;"'!"&amp;H5504),"")</f>
        <v>0</v>
      </c>
      <c r="G5504" s="560" t="s">
        <v>5635</v>
      </c>
      <c r="H5504" s="893" t="s">
        <v>4743</v>
      </c>
      <c r="I5504" s="920"/>
      <c r="J5504" s="920"/>
      <c r="K5504" s="920"/>
      <c r="L5504" s="920"/>
      <c r="M5504" s="920"/>
      <c r="N5504" s="920"/>
      <c r="S5504" s="919"/>
    </row>
    <row r="5505" spans="1:19" ht="12.75" customHeight="1" x14ac:dyDescent="0.15">
      <c r="A5505" s="914">
        <v>5500</v>
      </c>
      <c r="B5505" s="929">
        <f>'EstRev 6-11'!F17</f>
        <v>0</v>
      </c>
      <c r="C5505" s="930">
        <f t="shared" si="235"/>
        <v>5500</v>
      </c>
      <c r="D5505" s="920"/>
      <c r="E5505" s="893" t="b">
        <f t="shared" ca="1" si="226"/>
        <v>1</v>
      </c>
      <c r="F5505" s="932">
        <f t="array" aca="1" ref="F5505" ca="1">IF(G5505&lt;&gt;"",INDIRECT("'"&amp;G5505&amp;"'!"&amp;H5505),"")</f>
        <v>0</v>
      </c>
      <c r="G5505" s="560" t="s">
        <v>5635</v>
      </c>
      <c r="H5505" s="893" t="s">
        <v>4744</v>
      </c>
      <c r="I5505" s="920"/>
      <c r="J5505" s="920"/>
      <c r="K5505" s="920"/>
      <c r="L5505" s="920"/>
      <c r="M5505" s="920"/>
      <c r="N5505" s="920"/>
      <c r="S5505" s="919"/>
    </row>
    <row r="5506" spans="1:19" ht="12.75" customHeight="1" x14ac:dyDescent="0.15">
      <c r="A5506" s="914">
        <v>5501</v>
      </c>
      <c r="B5506" s="929">
        <f>'EstRev 6-11'!F18</f>
        <v>0</v>
      </c>
      <c r="C5506" s="930">
        <f t="shared" si="235"/>
        <v>5501</v>
      </c>
      <c r="D5506" s="920"/>
      <c r="E5506" s="893" t="b">
        <f t="shared" ca="1" si="226"/>
        <v>1</v>
      </c>
      <c r="F5506" s="932">
        <f t="array" aca="1" ref="F5506" ca="1">IF(G5506&lt;&gt;"",INDIRECT("'"&amp;G5506&amp;"'!"&amp;H5506),"")</f>
        <v>0</v>
      </c>
      <c r="G5506" s="560" t="s">
        <v>5635</v>
      </c>
      <c r="H5506" s="893" t="s">
        <v>4694</v>
      </c>
      <c r="I5506" s="920"/>
      <c r="J5506" s="920"/>
      <c r="K5506" s="920"/>
      <c r="L5506" s="920"/>
      <c r="M5506" s="920"/>
      <c r="N5506" s="920"/>
      <c r="S5506" s="919"/>
    </row>
    <row r="5507" spans="1:19" ht="12.75" customHeight="1" x14ac:dyDescent="0.15">
      <c r="A5507" s="914">
        <v>5502</v>
      </c>
      <c r="B5507" s="929">
        <f>'EstRev 6-11'!F42</f>
        <v>35000</v>
      </c>
      <c r="C5507" s="930">
        <f t="shared" si="235"/>
        <v>-29498</v>
      </c>
      <c r="D5507" s="920"/>
      <c r="E5507" s="893" t="b">
        <f t="shared" ca="1" si="226"/>
        <v>1</v>
      </c>
      <c r="F5507" s="932">
        <f t="array" aca="1" ref="F5507" ca="1">IF(G5507&lt;&gt;"",INDIRECT("'"&amp;G5507&amp;"'!"&amp;H5507),"")</f>
        <v>35000</v>
      </c>
      <c r="G5507" s="560" t="s">
        <v>5635</v>
      </c>
      <c r="H5507" s="893" t="s">
        <v>4935</v>
      </c>
      <c r="I5507" s="920"/>
      <c r="J5507" s="920"/>
      <c r="K5507" s="920"/>
      <c r="L5507" s="920"/>
      <c r="M5507" s="920"/>
      <c r="N5507" s="920"/>
      <c r="S5507" s="919"/>
    </row>
    <row r="5508" spans="1:19" ht="12.75" customHeight="1" x14ac:dyDescent="0.15">
      <c r="A5508" s="914">
        <v>5503</v>
      </c>
      <c r="B5508" s="929">
        <f>'EstRev 6-11'!F43</f>
        <v>0</v>
      </c>
      <c r="C5508" s="930">
        <f t="shared" si="235"/>
        <v>5503</v>
      </c>
      <c r="D5508" s="920"/>
      <c r="E5508" s="893" t="b">
        <f t="shared" ca="1" si="226"/>
        <v>1</v>
      </c>
      <c r="F5508" s="932">
        <f t="array" aca="1" ref="F5508" ca="1">IF(G5508&lt;&gt;"",INDIRECT("'"&amp;G5508&amp;"'!"&amp;H5508),"")</f>
        <v>0</v>
      </c>
      <c r="G5508" s="560" t="s">
        <v>5635</v>
      </c>
      <c r="H5508" s="893" t="s">
        <v>4936</v>
      </c>
      <c r="I5508" s="920"/>
      <c r="J5508" s="920"/>
      <c r="K5508" s="920"/>
      <c r="L5508" s="920"/>
      <c r="M5508" s="920"/>
      <c r="N5508" s="920"/>
      <c r="S5508" s="919"/>
    </row>
    <row r="5509" spans="1:19" ht="12.75" customHeight="1" x14ac:dyDescent="0.15">
      <c r="A5509" s="914">
        <v>5504</v>
      </c>
      <c r="B5509" s="929">
        <f>'EstRev 6-11'!F44</f>
        <v>0</v>
      </c>
      <c r="C5509" s="930">
        <f t="shared" si="235"/>
        <v>5504</v>
      </c>
      <c r="D5509" s="920"/>
      <c r="E5509" s="893" t="b">
        <f t="shared" ca="1" si="226"/>
        <v>1</v>
      </c>
      <c r="F5509" s="932">
        <f t="array" aca="1" ref="F5509" ca="1">IF(G5509&lt;&gt;"",INDIRECT("'"&amp;G5509&amp;"'!"&amp;H5509),"")</f>
        <v>0</v>
      </c>
      <c r="G5509" s="560" t="s">
        <v>5635</v>
      </c>
      <c r="H5509" s="893" t="s">
        <v>4937</v>
      </c>
      <c r="I5509" s="920"/>
      <c r="J5509" s="920"/>
      <c r="K5509" s="920"/>
      <c r="L5509" s="920"/>
      <c r="M5509" s="920"/>
      <c r="N5509" s="920"/>
      <c r="S5509" s="919"/>
    </row>
    <row r="5510" spans="1:19" ht="12.75" customHeight="1" x14ac:dyDescent="0.15">
      <c r="A5510" s="914">
        <v>5505</v>
      </c>
      <c r="B5510" s="929">
        <f>'EstRev 6-11'!F45</f>
        <v>0</v>
      </c>
      <c r="C5510" s="930">
        <f t="shared" si="235"/>
        <v>5505</v>
      </c>
      <c r="D5510" s="920"/>
      <c r="E5510" s="893" t="b">
        <f t="shared" ca="1" si="226"/>
        <v>1</v>
      </c>
      <c r="F5510" s="932">
        <f t="array" aca="1" ref="F5510" ca="1">IF(G5510&lt;&gt;"",INDIRECT("'"&amp;G5510&amp;"'!"&amp;H5510),"")</f>
        <v>0</v>
      </c>
      <c r="G5510" s="560" t="s">
        <v>5635</v>
      </c>
      <c r="H5510" s="893" t="s">
        <v>5503</v>
      </c>
      <c r="I5510" s="920"/>
      <c r="J5510" s="920"/>
      <c r="K5510" s="920"/>
      <c r="L5510" s="920"/>
      <c r="M5510" s="920"/>
      <c r="N5510" s="920"/>
      <c r="S5510" s="919"/>
    </row>
    <row r="5511" spans="1:19" ht="12.75" customHeight="1" x14ac:dyDescent="0.15">
      <c r="A5511" s="914">
        <v>5506</v>
      </c>
      <c r="B5511" s="929">
        <f>'EstRev 6-11'!F47</f>
        <v>0</v>
      </c>
      <c r="C5511" s="930">
        <f t="shared" si="235"/>
        <v>5506</v>
      </c>
      <c r="D5511" s="920"/>
      <c r="E5511" s="893" t="b">
        <f t="shared" ca="1" si="226"/>
        <v>1</v>
      </c>
      <c r="F5511" s="932">
        <f t="array" aca="1" ref="F5511" ca="1">IF(G5511&lt;&gt;"",INDIRECT("'"&amp;G5511&amp;"'!"&amp;H5511),"")</f>
        <v>0</v>
      </c>
      <c r="G5511" s="560" t="s">
        <v>5635</v>
      </c>
      <c r="H5511" s="893" t="s">
        <v>4939</v>
      </c>
      <c r="I5511" s="920"/>
      <c r="J5511" s="920"/>
      <c r="K5511" s="920"/>
      <c r="L5511" s="920"/>
      <c r="M5511" s="920"/>
      <c r="N5511" s="920"/>
      <c r="S5511" s="919"/>
    </row>
    <row r="5512" spans="1:19" ht="12.75" customHeight="1" x14ac:dyDescent="0.15">
      <c r="A5512" s="914">
        <v>5507</v>
      </c>
      <c r="B5512" s="929">
        <f>'EstRev 6-11'!F48</f>
        <v>0</v>
      </c>
      <c r="C5512" s="930">
        <f t="shared" si="235"/>
        <v>5507</v>
      </c>
      <c r="D5512" s="920"/>
      <c r="E5512" s="893" t="b">
        <f t="shared" ca="1" si="226"/>
        <v>1</v>
      </c>
      <c r="F5512" s="932">
        <f t="array" aca="1" ref="F5512" ca="1">IF(G5512&lt;&gt;"",INDIRECT("'"&amp;G5512&amp;"'!"&amp;H5512),"")</f>
        <v>0</v>
      </c>
      <c r="G5512" s="560" t="s">
        <v>5635</v>
      </c>
      <c r="H5512" s="893" t="s">
        <v>4940</v>
      </c>
      <c r="I5512" s="920"/>
      <c r="J5512" s="920"/>
      <c r="K5512" s="920"/>
      <c r="L5512" s="920"/>
      <c r="M5512" s="920"/>
      <c r="N5512" s="920"/>
      <c r="S5512" s="919"/>
    </row>
    <row r="5513" spans="1:19" ht="12.75" customHeight="1" x14ac:dyDescent="0.15">
      <c r="A5513" s="914">
        <v>5508</v>
      </c>
      <c r="B5513" s="929">
        <f>'EstRev 6-11'!F49</f>
        <v>0</v>
      </c>
      <c r="C5513" s="930">
        <f t="shared" si="235"/>
        <v>5508</v>
      </c>
      <c r="D5513" s="920"/>
      <c r="E5513" s="893" t="b">
        <f t="shared" ca="1" si="226"/>
        <v>1</v>
      </c>
      <c r="F5513" s="932">
        <f t="array" aca="1" ref="F5513" ca="1">IF(G5513&lt;&gt;"",INDIRECT("'"&amp;G5513&amp;"'!"&amp;H5513),"")</f>
        <v>0</v>
      </c>
      <c r="G5513" s="560" t="s">
        <v>5635</v>
      </c>
      <c r="H5513" s="893" t="s">
        <v>4941</v>
      </c>
      <c r="I5513" s="920"/>
      <c r="J5513" s="920"/>
      <c r="K5513" s="920"/>
      <c r="L5513" s="920"/>
      <c r="M5513" s="920"/>
      <c r="N5513" s="920"/>
      <c r="S5513" s="919"/>
    </row>
    <row r="5514" spans="1:19" ht="12.75" customHeight="1" x14ac:dyDescent="0.15">
      <c r="A5514" s="914">
        <v>5509</v>
      </c>
      <c r="B5514" s="929">
        <f>'EstRev 6-11'!F51</f>
        <v>0</v>
      </c>
      <c r="C5514" s="930">
        <f t="shared" si="235"/>
        <v>5509</v>
      </c>
      <c r="D5514" s="920"/>
      <c r="E5514" s="893" t="b">
        <f t="shared" ca="1" si="226"/>
        <v>1</v>
      </c>
      <c r="F5514" s="932">
        <f t="array" aca="1" ref="F5514" ca="1">IF(G5514&lt;&gt;"",INDIRECT("'"&amp;G5514&amp;"'!"&amp;H5514),"")</f>
        <v>0</v>
      </c>
      <c r="G5514" s="560" t="s">
        <v>5635</v>
      </c>
      <c r="H5514" s="893" t="s">
        <v>4942</v>
      </c>
      <c r="I5514" s="920"/>
      <c r="J5514" s="920"/>
      <c r="K5514" s="920"/>
      <c r="L5514" s="920"/>
      <c r="M5514" s="920"/>
      <c r="N5514" s="920"/>
      <c r="S5514" s="919"/>
    </row>
    <row r="5515" spans="1:19" ht="12.75" customHeight="1" x14ac:dyDescent="0.15">
      <c r="A5515" s="914">
        <v>5510</v>
      </c>
      <c r="B5515" s="929">
        <f>'EstRev 6-11'!F52</f>
        <v>0</v>
      </c>
      <c r="C5515" s="930">
        <f t="shared" si="235"/>
        <v>5510</v>
      </c>
      <c r="D5515" s="920"/>
      <c r="E5515" s="893" t="b">
        <f t="shared" ca="1" si="226"/>
        <v>1</v>
      </c>
      <c r="F5515" s="932">
        <f t="array" aca="1" ref="F5515" ca="1">IF(G5515&lt;&gt;"",INDIRECT("'"&amp;G5515&amp;"'!"&amp;H5515),"")</f>
        <v>0</v>
      </c>
      <c r="G5515" s="560" t="s">
        <v>5635</v>
      </c>
      <c r="H5515" s="893" t="s">
        <v>4943</v>
      </c>
      <c r="I5515" s="920"/>
      <c r="J5515" s="920"/>
      <c r="K5515" s="920"/>
      <c r="L5515" s="920"/>
      <c r="M5515" s="920"/>
      <c r="N5515" s="920"/>
      <c r="S5515" s="919"/>
    </row>
    <row r="5516" spans="1:19" ht="12.75" customHeight="1" x14ac:dyDescent="0.15">
      <c r="A5516" s="914">
        <v>5511</v>
      </c>
      <c r="B5516" s="929">
        <f>'EstRev 6-11'!F53</f>
        <v>0</v>
      </c>
      <c r="C5516" s="930">
        <f t="shared" si="235"/>
        <v>5511</v>
      </c>
      <c r="D5516" s="920"/>
      <c r="E5516" s="893" t="b">
        <f t="shared" ca="1" si="226"/>
        <v>1</v>
      </c>
      <c r="F5516" s="932">
        <f t="array" aca="1" ref="F5516" ca="1">IF(G5516&lt;&gt;"",INDIRECT("'"&amp;G5516&amp;"'!"&amp;H5516),"")</f>
        <v>0</v>
      </c>
      <c r="G5516" s="560" t="s">
        <v>5635</v>
      </c>
      <c r="H5516" s="893" t="s">
        <v>5383</v>
      </c>
      <c r="I5516" s="920"/>
      <c r="J5516" s="920"/>
      <c r="K5516" s="920"/>
      <c r="L5516" s="920"/>
      <c r="M5516" s="920"/>
      <c r="N5516" s="920"/>
      <c r="S5516" s="919"/>
    </row>
    <row r="5517" spans="1:19" ht="12.75" customHeight="1" x14ac:dyDescent="0.15">
      <c r="A5517" s="914">
        <v>5512</v>
      </c>
      <c r="B5517" s="929">
        <f>'EstRev 6-11'!F55</f>
        <v>0</v>
      </c>
      <c r="C5517" s="930">
        <f t="shared" si="235"/>
        <v>5512</v>
      </c>
      <c r="D5517" s="920"/>
      <c r="E5517" s="893" t="b">
        <f t="shared" ca="1" si="226"/>
        <v>1</v>
      </c>
      <c r="F5517" s="932">
        <f t="array" aca="1" ref="F5517" ca="1">IF(G5517&lt;&gt;"",INDIRECT("'"&amp;G5517&amp;"'!"&amp;H5517),"")</f>
        <v>0</v>
      </c>
      <c r="G5517" s="560" t="s">
        <v>5635</v>
      </c>
      <c r="H5517" s="893" t="s">
        <v>4944</v>
      </c>
      <c r="I5517" s="920"/>
      <c r="J5517" s="920"/>
      <c r="K5517" s="920"/>
      <c r="L5517" s="920"/>
      <c r="M5517" s="920"/>
      <c r="N5517" s="920"/>
      <c r="S5517" s="919"/>
    </row>
    <row r="5518" spans="1:19" ht="12.75" customHeight="1" x14ac:dyDescent="0.15">
      <c r="A5518" s="914">
        <v>5513</v>
      </c>
      <c r="B5518" s="929">
        <f>'EstRev 6-11'!F56</f>
        <v>0</v>
      </c>
      <c r="C5518" s="930">
        <f t="shared" si="235"/>
        <v>5513</v>
      </c>
      <c r="D5518" s="920"/>
      <c r="E5518" s="893" t="b">
        <f t="shared" ca="1" si="226"/>
        <v>1</v>
      </c>
      <c r="F5518" s="932">
        <f t="array" aca="1" ref="F5518" ca="1">IF(G5518&lt;&gt;"",INDIRECT("'"&amp;G5518&amp;"'!"&amp;H5518),"")</f>
        <v>0</v>
      </c>
      <c r="G5518" s="560" t="s">
        <v>5635</v>
      </c>
      <c r="H5518" s="893" t="s">
        <v>5902</v>
      </c>
      <c r="I5518" s="920"/>
      <c r="J5518" s="920"/>
      <c r="K5518" s="920"/>
      <c r="L5518" s="920"/>
      <c r="M5518" s="920"/>
      <c r="N5518" s="920"/>
      <c r="S5518" s="919"/>
    </row>
    <row r="5519" spans="1:19" ht="12.75" customHeight="1" x14ac:dyDescent="0.15">
      <c r="A5519" s="914">
        <v>5514</v>
      </c>
      <c r="B5519" s="929">
        <f>'EstRev 6-11'!F57</f>
        <v>0</v>
      </c>
      <c r="C5519" s="930">
        <f t="shared" si="235"/>
        <v>5514</v>
      </c>
      <c r="D5519" s="920"/>
      <c r="E5519" s="893" t="b">
        <f t="shared" ca="1" si="226"/>
        <v>1</v>
      </c>
      <c r="F5519" s="932">
        <f t="array" aca="1" ref="F5519" ca="1">IF(G5519&lt;&gt;"",INDIRECT("'"&amp;G5519&amp;"'!"&amp;H5519),"")</f>
        <v>0</v>
      </c>
      <c r="G5519" s="560" t="s">
        <v>5635</v>
      </c>
      <c r="H5519" s="893" t="s">
        <v>4945</v>
      </c>
      <c r="I5519" s="920"/>
      <c r="J5519" s="920"/>
      <c r="K5519" s="920"/>
      <c r="L5519" s="920"/>
      <c r="M5519" s="920"/>
      <c r="N5519" s="920"/>
      <c r="S5519" s="919"/>
    </row>
    <row r="5520" spans="1:19" ht="12.75" customHeight="1" x14ac:dyDescent="0.15">
      <c r="A5520" s="914">
        <v>5515</v>
      </c>
      <c r="B5520" s="929">
        <f>'EstRev 6-11'!F59</f>
        <v>0</v>
      </c>
      <c r="C5520" s="930">
        <f t="shared" si="235"/>
        <v>5515</v>
      </c>
      <c r="D5520" s="920"/>
      <c r="E5520" s="893" t="b">
        <f t="shared" ca="1" si="226"/>
        <v>1</v>
      </c>
      <c r="F5520" s="932">
        <f t="array" aca="1" ref="F5520" ca="1">IF(G5520&lt;&gt;"",INDIRECT("'"&amp;G5520&amp;"'!"&amp;H5520),"")</f>
        <v>0</v>
      </c>
      <c r="G5520" s="560" t="s">
        <v>5635</v>
      </c>
      <c r="H5520" s="893" t="s">
        <v>4947</v>
      </c>
      <c r="I5520" s="920"/>
      <c r="J5520" s="920"/>
      <c r="K5520" s="920"/>
      <c r="L5520" s="920"/>
      <c r="M5520" s="920"/>
      <c r="N5520" s="920"/>
      <c r="S5520" s="919"/>
    </row>
    <row r="5521" spans="1:19" ht="12.75" customHeight="1" x14ac:dyDescent="0.15">
      <c r="A5521" s="914">
        <v>5516</v>
      </c>
      <c r="B5521" s="929">
        <f>'EstRev 6-11'!F60</f>
        <v>0</v>
      </c>
      <c r="C5521" s="930">
        <f t="shared" si="235"/>
        <v>5516</v>
      </c>
      <c r="D5521" s="920"/>
      <c r="E5521" s="893" t="b">
        <f t="shared" ca="1" si="226"/>
        <v>1</v>
      </c>
      <c r="F5521" s="932">
        <f t="array" aca="1" ref="F5521" ca="1">IF(G5521&lt;&gt;"",INDIRECT("'"&amp;G5521&amp;"'!"&amp;H5521),"")</f>
        <v>0</v>
      </c>
      <c r="G5521" s="560" t="s">
        <v>5635</v>
      </c>
      <c r="H5521" s="893" t="s">
        <v>5903</v>
      </c>
      <c r="I5521" s="920"/>
      <c r="J5521" s="920"/>
      <c r="K5521" s="920"/>
      <c r="L5521" s="920"/>
      <c r="M5521" s="920"/>
      <c r="N5521" s="920"/>
      <c r="S5521" s="919"/>
    </row>
    <row r="5522" spans="1:19" ht="12.75" customHeight="1" x14ac:dyDescent="0.15">
      <c r="A5522" s="914">
        <v>5517</v>
      </c>
      <c r="B5522" s="929">
        <f>'EstRev 6-11'!F61</f>
        <v>0</v>
      </c>
      <c r="C5522" s="930">
        <f t="shared" si="235"/>
        <v>5517</v>
      </c>
      <c r="D5522" s="920"/>
      <c r="E5522" s="893" t="b">
        <f t="shared" ca="1" si="226"/>
        <v>1</v>
      </c>
      <c r="F5522" s="932">
        <f t="array" aca="1" ref="F5522" ca="1">IF(G5522&lt;&gt;"",INDIRECT("'"&amp;G5522&amp;"'!"&amp;H5522),"")</f>
        <v>0</v>
      </c>
      <c r="G5522" s="560" t="s">
        <v>5635</v>
      </c>
      <c r="H5522" s="893" t="s">
        <v>4948</v>
      </c>
      <c r="I5522" s="920"/>
      <c r="J5522" s="920"/>
      <c r="K5522" s="920"/>
      <c r="L5522" s="920"/>
      <c r="M5522" s="920"/>
      <c r="N5522" s="920"/>
      <c r="S5522" s="919"/>
    </row>
    <row r="5523" spans="1:19" ht="12.75" customHeight="1" x14ac:dyDescent="0.15">
      <c r="A5523" s="914">
        <v>5518</v>
      </c>
      <c r="B5523" s="929">
        <f>'EstRev 6-11'!F63</f>
        <v>35000</v>
      </c>
      <c r="C5523" s="930">
        <f t="shared" si="235"/>
        <v>-29482</v>
      </c>
      <c r="D5523" s="920"/>
      <c r="E5523" s="893" t="b">
        <f t="shared" ca="1" si="226"/>
        <v>1</v>
      </c>
      <c r="F5523" s="932">
        <f t="array" aca="1" ref="F5523" ca="1">IF(G5523&lt;&gt;"",INDIRECT("'"&amp;G5523&amp;"'!"&amp;H5523),"")</f>
        <v>35000</v>
      </c>
      <c r="G5523" s="560" t="s">
        <v>5635</v>
      </c>
      <c r="H5523" s="893" t="s">
        <v>4950</v>
      </c>
      <c r="I5523" s="920"/>
      <c r="J5523" s="920"/>
      <c r="K5523" s="920"/>
      <c r="L5523" s="920"/>
      <c r="M5523" s="920"/>
      <c r="N5523" s="920"/>
      <c r="S5523" s="919"/>
    </row>
    <row r="5524" spans="1:19" ht="12.75" customHeight="1" x14ac:dyDescent="0.15">
      <c r="A5524" s="914">
        <v>5519</v>
      </c>
      <c r="B5524" s="929">
        <f>'EstRev 6-11'!F65</f>
        <v>8000</v>
      </c>
      <c r="C5524" s="930">
        <f t="shared" si="235"/>
        <v>-2481</v>
      </c>
      <c r="D5524" s="920"/>
      <c r="E5524" s="893" t="b">
        <f t="shared" ca="1" si="226"/>
        <v>1</v>
      </c>
      <c r="F5524" s="932">
        <f t="array" aca="1" ref="F5524" ca="1">IF(G5524&lt;&gt;"",INDIRECT("'"&amp;G5524&amp;"'!"&amp;H5524),"")</f>
        <v>8000</v>
      </c>
      <c r="G5524" s="560" t="s">
        <v>5635</v>
      </c>
      <c r="H5524" s="893" t="s">
        <v>4952</v>
      </c>
      <c r="I5524" s="920"/>
      <c r="J5524" s="920"/>
      <c r="K5524" s="920"/>
      <c r="L5524" s="920"/>
      <c r="M5524" s="920"/>
      <c r="N5524" s="920"/>
      <c r="S5524" s="919"/>
    </row>
    <row r="5525" spans="1:19" ht="12.75" customHeight="1" x14ac:dyDescent="0.15">
      <c r="A5525" s="914">
        <v>5520</v>
      </c>
      <c r="B5525" s="929">
        <f>'EstRev 6-11'!F66</f>
        <v>0</v>
      </c>
      <c r="C5525" s="930">
        <f t="shared" si="235"/>
        <v>5520</v>
      </c>
      <c r="D5525" s="920"/>
      <c r="E5525" s="893" t="b">
        <f t="shared" ca="1" si="226"/>
        <v>1</v>
      </c>
      <c r="F5525" s="932">
        <f t="array" aca="1" ref="F5525" ca="1">IF(G5525&lt;&gt;"",INDIRECT("'"&amp;G5525&amp;"'!"&amp;H5525),"")</f>
        <v>0</v>
      </c>
      <c r="G5525" s="560" t="s">
        <v>5635</v>
      </c>
      <c r="H5525" s="893" t="s">
        <v>4953</v>
      </c>
      <c r="I5525" s="920"/>
      <c r="J5525" s="920"/>
      <c r="K5525" s="920"/>
      <c r="L5525" s="920"/>
      <c r="M5525" s="920"/>
      <c r="N5525" s="920"/>
      <c r="S5525" s="919"/>
    </row>
    <row r="5526" spans="1:19" ht="12.75" customHeight="1" x14ac:dyDescent="0.15">
      <c r="A5526" s="914">
        <v>5521</v>
      </c>
      <c r="B5526" s="929">
        <f>'EstRev 6-11'!F67</f>
        <v>8000</v>
      </c>
      <c r="C5526" s="930">
        <f t="shared" si="235"/>
        <v>-2479</v>
      </c>
      <c r="D5526" s="920"/>
      <c r="E5526" s="893" t="b">
        <f t="shared" ca="1" si="226"/>
        <v>1</v>
      </c>
      <c r="F5526" s="932">
        <f t="array" aca="1" ref="F5526" ca="1">IF(G5526&lt;&gt;"",INDIRECT("'"&amp;G5526&amp;"'!"&amp;H5526),"")</f>
        <v>8000</v>
      </c>
      <c r="G5526" s="560" t="s">
        <v>5635</v>
      </c>
      <c r="H5526" s="893" t="s">
        <v>4954</v>
      </c>
      <c r="I5526" s="920"/>
      <c r="J5526" s="920"/>
      <c r="K5526" s="920"/>
      <c r="L5526" s="920"/>
      <c r="M5526" s="920"/>
      <c r="N5526" s="920"/>
      <c r="S5526" s="919"/>
    </row>
    <row r="5527" spans="1:19" ht="12.75" customHeight="1" x14ac:dyDescent="0.15">
      <c r="A5527" s="914">
        <v>5522</v>
      </c>
      <c r="B5527" s="929">
        <f>'EstRev 6-11'!F98</f>
        <v>0</v>
      </c>
      <c r="C5527" s="930">
        <f t="shared" si="235"/>
        <v>5522</v>
      </c>
      <c r="D5527" s="920"/>
      <c r="E5527" s="893" t="b">
        <f t="shared" ca="1" si="226"/>
        <v>1</v>
      </c>
      <c r="F5527" s="932">
        <f t="array" aca="1" ref="F5527" ca="1">IF(G5527&lt;&gt;"",INDIRECT("'"&amp;G5527&amp;"'!"&amp;H5527),"")</f>
        <v>0</v>
      </c>
      <c r="G5527" s="560" t="s">
        <v>5635</v>
      </c>
      <c r="H5527" s="893" t="s">
        <v>5904</v>
      </c>
      <c r="I5527" s="920"/>
      <c r="J5527" s="920"/>
      <c r="K5527" s="920"/>
      <c r="L5527" s="920"/>
      <c r="M5527" s="920"/>
      <c r="N5527" s="920"/>
      <c r="S5527" s="919"/>
    </row>
    <row r="5528" spans="1:19" ht="12.75" customHeight="1" x14ac:dyDescent="0.15">
      <c r="A5528" s="914">
        <v>5523</v>
      </c>
      <c r="B5528" s="929">
        <f>'EstRev 6-11'!F100</f>
        <v>0</v>
      </c>
      <c r="C5528" s="930">
        <f t="shared" si="235"/>
        <v>5523</v>
      </c>
      <c r="D5528" s="920"/>
      <c r="E5528" s="893" t="b">
        <f t="shared" ca="1" si="226"/>
        <v>1</v>
      </c>
      <c r="F5528" s="932">
        <f t="array" aca="1" ref="F5528" ca="1">IF(G5528&lt;&gt;"",INDIRECT("'"&amp;G5528&amp;"'!"&amp;H5528),"")</f>
        <v>0</v>
      </c>
      <c r="G5528" s="560" t="s">
        <v>5635</v>
      </c>
      <c r="H5528" s="893" t="s">
        <v>5905</v>
      </c>
      <c r="I5528" s="920"/>
      <c r="J5528" s="920"/>
      <c r="K5528" s="920"/>
      <c r="L5528" s="920"/>
      <c r="M5528" s="920"/>
      <c r="N5528" s="920"/>
      <c r="S5528" s="919"/>
    </row>
    <row r="5529" spans="1:19" ht="12.75" customHeight="1" x14ac:dyDescent="0.15">
      <c r="A5529" s="914">
        <v>5524</v>
      </c>
      <c r="B5529" s="929">
        <f>'EstRev 6-11'!F101</f>
        <v>0</v>
      </c>
      <c r="C5529" s="930">
        <f t="shared" si="235"/>
        <v>5524</v>
      </c>
      <c r="D5529" s="920"/>
      <c r="E5529" s="893" t="b">
        <f t="shared" ca="1" si="226"/>
        <v>1</v>
      </c>
      <c r="F5529" s="932">
        <f t="array" aca="1" ref="F5529" ca="1">IF(G5529&lt;&gt;"",INDIRECT("'"&amp;G5529&amp;"'!"&amp;H5529),"")</f>
        <v>0</v>
      </c>
      <c r="G5529" s="560" t="s">
        <v>5635</v>
      </c>
      <c r="H5529" s="893" t="s">
        <v>5906</v>
      </c>
      <c r="I5529" s="920"/>
      <c r="J5529" s="920"/>
      <c r="K5529" s="920"/>
      <c r="L5529" s="920"/>
      <c r="M5529" s="920"/>
      <c r="N5529" s="920"/>
      <c r="S5529" s="919"/>
    </row>
    <row r="5530" spans="1:19" ht="12.75" customHeight="1" x14ac:dyDescent="0.15">
      <c r="A5530" s="914">
        <v>5525</v>
      </c>
      <c r="B5530" s="929">
        <f>'EstRev 6-11'!F109</f>
        <v>0</v>
      </c>
      <c r="C5530" s="930">
        <f t="shared" si="235"/>
        <v>5525</v>
      </c>
      <c r="D5530" s="920"/>
      <c r="E5530" s="893" t="b">
        <f t="shared" ca="1" si="226"/>
        <v>1</v>
      </c>
      <c r="F5530" s="932">
        <f t="array" aca="1" ref="F5530" ca="1">IF(G5530&lt;&gt;"",INDIRECT("'"&amp;G5530&amp;"'!"&amp;H5530),"")</f>
        <v>0</v>
      </c>
      <c r="G5530" s="560" t="s">
        <v>5635</v>
      </c>
      <c r="H5530" s="893" t="s">
        <v>5907</v>
      </c>
      <c r="I5530" s="920"/>
      <c r="J5530" s="920"/>
      <c r="K5530" s="920"/>
      <c r="L5530" s="920"/>
      <c r="M5530" s="920"/>
      <c r="N5530" s="920"/>
      <c r="S5530" s="919"/>
    </row>
    <row r="5531" spans="1:19" ht="12.75" customHeight="1" x14ac:dyDescent="0.15">
      <c r="A5531" s="914">
        <v>5526</v>
      </c>
      <c r="B5531" s="929">
        <f>'EstRev 6-11'!F110</f>
        <v>0</v>
      </c>
      <c r="C5531" s="930">
        <f t="shared" si="235"/>
        <v>5526</v>
      </c>
      <c r="D5531" s="920"/>
      <c r="E5531" s="893" t="b">
        <f t="shared" ca="1" si="226"/>
        <v>1</v>
      </c>
      <c r="F5531" s="932">
        <f t="array" aca="1" ref="F5531" ca="1">IF(G5531&lt;&gt;"",INDIRECT("'"&amp;G5531&amp;"'!"&amp;H5531),"")</f>
        <v>0</v>
      </c>
      <c r="G5531" s="560" t="s">
        <v>5635</v>
      </c>
      <c r="H5531" s="893" t="s">
        <v>5908</v>
      </c>
      <c r="I5531" s="920"/>
      <c r="J5531" s="920"/>
      <c r="K5531" s="920"/>
      <c r="L5531" s="920"/>
      <c r="M5531" s="920"/>
      <c r="N5531" s="920"/>
      <c r="S5531" s="919"/>
    </row>
    <row r="5532" spans="1:19" ht="12.75" customHeight="1" x14ac:dyDescent="0.15">
      <c r="A5532" s="914">
        <v>5527</v>
      </c>
      <c r="B5532" s="929">
        <f>'EstRev 6-11'!F111</f>
        <v>664329</v>
      </c>
      <c r="C5532" s="930">
        <f t="shared" si="235"/>
        <v>-658802</v>
      </c>
      <c r="D5532" s="920"/>
      <c r="E5532" s="893" t="b">
        <f t="shared" ca="1" si="226"/>
        <v>1</v>
      </c>
      <c r="F5532" s="932">
        <f t="array" aca="1" ref="F5532" ca="1">IF(G5532&lt;&gt;"",INDIRECT("'"&amp;G5532&amp;"'!"&amp;H5532),"")</f>
        <v>664329</v>
      </c>
      <c r="G5532" s="560" t="s">
        <v>5635</v>
      </c>
      <c r="H5532" s="893" t="s">
        <v>5909</v>
      </c>
      <c r="I5532" s="920"/>
      <c r="J5532" s="920"/>
      <c r="K5532" s="920"/>
      <c r="L5532" s="920"/>
      <c r="M5532" s="920"/>
      <c r="N5532" s="920"/>
      <c r="S5532" s="919"/>
    </row>
    <row r="5533" spans="1:19" ht="12.75" customHeight="1" x14ac:dyDescent="0.15">
      <c r="A5533" s="914">
        <v>5528</v>
      </c>
      <c r="B5533" s="929">
        <f>'EstRev 6-11'!F114</f>
        <v>0</v>
      </c>
      <c r="C5533" s="930">
        <f t="shared" si="235"/>
        <v>5528</v>
      </c>
      <c r="D5533" s="920"/>
      <c r="E5533" s="893" t="b">
        <f t="shared" ca="1" si="226"/>
        <v>1</v>
      </c>
      <c r="F5533" s="932">
        <f t="array" aca="1" ref="F5533" ca="1">IF(G5533&lt;&gt;"",INDIRECT("'"&amp;G5533&amp;"'!"&amp;H5533),"")</f>
        <v>0</v>
      </c>
      <c r="G5533" s="560" t="s">
        <v>5635</v>
      </c>
      <c r="H5533" s="893" t="s">
        <v>5910</v>
      </c>
      <c r="I5533" s="920"/>
      <c r="J5533" s="920"/>
      <c r="K5533" s="920"/>
      <c r="L5533" s="920"/>
      <c r="M5533" s="920"/>
      <c r="N5533" s="920"/>
      <c r="S5533" s="919"/>
    </row>
    <row r="5534" spans="1:19" ht="12.75" customHeight="1" x14ac:dyDescent="0.15">
      <c r="A5534" s="914">
        <v>5529</v>
      </c>
      <c r="B5534" s="929">
        <f>'EstRev 6-11'!F115</f>
        <v>0</v>
      </c>
      <c r="C5534" s="930">
        <f t="shared" si="235"/>
        <v>5529</v>
      </c>
      <c r="D5534" s="920"/>
      <c r="E5534" s="893" t="b">
        <f t="shared" ca="1" si="226"/>
        <v>1</v>
      </c>
      <c r="F5534" s="932">
        <f t="array" aca="1" ref="F5534" ca="1">IF(G5534&lt;&gt;"",INDIRECT("'"&amp;G5534&amp;"'!"&amp;H5534),"")</f>
        <v>0</v>
      </c>
      <c r="G5534" s="560" t="s">
        <v>5635</v>
      </c>
      <c r="H5534" s="893" t="s">
        <v>5911</v>
      </c>
      <c r="I5534" s="920"/>
      <c r="J5534" s="920"/>
      <c r="K5534" s="920"/>
      <c r="L5534" s="920"/>
      <c r="M5534" s="920"/>
      <c r="N5534" s="920"/>
      <c r="S5534" s="919"/>
    </row>
    <row r="5535" spans="1:19" ht="12.75" customHeight="1" x14ac:dyDescent="0.15">
      <c r="A5535" s="914">
        <v>5530</v>
      </c>
      <c r="B5535" s="929">
        <f>'EstRev 6-11'!F116</f>
        <v>0</v>
      </c>
      <c r="C5535" s="930">
        <f t="shared" si="235"/>
        <v>5530</v>
      </c>
      <c r="D5535" s="920"/>
      <c r="E5535" s="893" t="b">
        <f t="shared" ca="1" si="226"/>
        <v>1</v>
      </c>
      <c r="F5535" s="932">
        <f t="array" aca="1" ref="F5535" ca="1">IF(G5535&lt;&gt;"",INDIRECT("'"&amp;G5535&amp;"'!"&amp;H5535),"")</f>
        <v>0</v>
      </c>
      <c r="G5535" s="560" t="s">
        <v>5635</v>
      </c>
      <c r="H5535" s="893" t="s">
        <v>4964</v>
      </c>
      <c r="I5535" s="920"/>
      <c r="J5535" s="920"/>
      <c r="K5535" s="920"/>
      <c r="L5535" s="920"/>
      <c r="M5535" s="920"/>
      <c r="N5535" s="920"/>
      <c r="S5535" s="919"/>
    </row>
    <row r="5536" spans="1:19" ht="12.75" customHeight="1" x14ac:dyDescent="0.15">
      <c r="A5536" s="914">
        <v>5531</v>
      </c>
      <c r="B5536" s="929">
        <f>'EstRev 6-11'!F117</f>
        <v>0</v>
      </c>
      <c r="C5536" s="930">
        <f t="shared" si="235"/>
        <v>5531</v>
      </c>
      <c r="D5536" s="920"/>
      <c r="E5536" s="893" t="b">
        <f t="shared" ca="1" si="226"/>
        <v>1</v>
      </c>
      <c r="F5536" s="932">
        <f t="array" aca="1" ref="F5536" ca="1">IF(G5536&lt;&gt;"",INDIRECT("'"&amp;G5536&amp;"'!"&amp;H5536),"")</f>
        <v>0</v>
      </c>
      <c r="G5536" s="560" t="s">
        <v>5635</v>
      </c>
      <c r="H5536" s="893" t="s">
        <v>5912</v>
      </c>
      <c r="I5536" s="920"/>
      <c r="J5536" s="920"/>
      <c r="K5536" s="920"/>
      <c r="L5536" s="920"/>
      <c r="M5536" s="920"/>
      <c r="N5536" s="920"/>
      <c r="S5536" s="919"/>
    </row>
    <row r="5537" spans="1:19" ht="12.75" customHeight="1" x14ac:dyDescent="0.15">
      <c r="A5537" s="914">
        <v>5532</v>
      </c>
      <c r="B5537" s="929">
        <f>'EstRev 6-11'!F120</f>
        <v>0</v>
      </c>
      <c r="C5537" s="930">
        <f t="shared" si="235"/>
        <v>5532</v>
      </c>
      <c r="D5537" s="920"/>
      <c r="E5537" s="893" t="b">
        <f t="shared" ca="1" si="226"/>
        <v>1</v>
      </c>
      <c r="F5537" s="932">
        <f t="array" aca="1" ref="F5537" ca="1">IF(G5537&lt;&gt;"",INDIRECT("'"&amp;G5537&amp;"'!"&amp;H5537),"")</f>
        <v>0</v>
      </c>
      <c r="G5537" s="560" t="s">
        <v>5635</v>
      </c>
      <c r="H5537" s="893" t="s">
        <v>5913</v>
      </c>
      <c r="I5537" s="920"/>
      <c r="J5537" s="920"/>
      <c r="K5537" s="920"/>
      <c r="L5537" s="920"/>
      <c r="M5537" s="920"/>
      <c r="N5537" s="920"/>
      <c r="S5537" s="919"/>
    </row>
    <row r="5538" spans="1:19" ht="12.75" customHeight="1" x14ac:dyDescent="0.15">
      <c r="A5538" s="914">
        <v>5533</v>
      </c>
      <c r="B5538" s="929">
        <f>'EstRev 6-11'!F121</f>
        <v>0</v>
      </c>
      <c r="C5538" s="930">
        <f t="shared" si="235"/>
        <v>5533</v>
      </c>
      <c r="D5538" s="920"/>
      <c r="E5538" s="893" t="b">
        <f t="shared" ca="1" si="226"/>
        <v>1</v>
      </c>
      <c r="F5538" s="932">
        <f t="array" aca="1" ref="F5538" ca="1">IF(G5538&lt;&gt;"",INDIRECT("'"&amp;G5538&amp;"'!"&amp;H5538),"")</f>
        <v>0</v>
      </c>
      <c r="G5538" s="560" t="s">
        <v>5635</v>
      </c>
      <c r="H5538" s="893" t="s">
        <v>5914</v>
      </c>
      <c r="I5538" s="920"/>
      <c r="J5538" s="920"/>
      <c r="K5538" s="920"/>
      <c r="L5538" s="920"/>
      <c r="M5538" s="920"/>
      <c r="N5538" s="920"/>
      <c r="S5538" s="919"/>
    </row>
    <row r="5539" spans="1:19" ht="12.75" customHeight="1" x14ac:dyDescent="0.15">
      <c r="A5539" s="935">
        <v>5534</v>
      </c>
      <c r="B5539" s="919"/>
      <c r="C5539" s="920"/>
      <c r="D5539" s="931"/>
      <c r="E5539" s="893" t="b">
        <f t="shared" ca="1" si="226"/>
        <v>1</v>
      </c>
      <c r="F5539" s="893" t="str">
        <f t="array" aca="1" ref="F5539" ca="1">IF(G5539&lt;&gt;"",INDIRECT("'"&amp;G5539&amp;"'!"&amp;H5539),"")</f>
        <v/>
      </c>
      <c r="G5539" s="560"/>
      <c r="H5539" s="893"/>
      <c r="I5539" s="931"/>
      <c r="J5539" s="931"/>
      <c r="K5539" s="931"/>
      <c r="L5539" s="920"/>
      <c r="M5539" s="920"/>
      <c r="N5539" s="920"/>
      <c r="S5539" s="919"/>
    </row>
    <row r="5540" spans="1:19" ht="12.75" customHeight="1" x14ac:dyDescent="0.15">
      <c r="A5540" s="935">
        <v>5535</v>
      </c>
      <c r="B5540" s="919"/>
      <c r="C5540" s="920"/>
      <c r="D5540" s="931"/>
      <c r="E5540" s="893" t="b">
        <f t="shared" ca="1" si="226"/>
        <v>1</v>
      </c>
      <c r="F5540" s="893" t="str">
        <f t="array" aca="1" ref="F5540" ca="1">IF(G5540&lt;&gt;"",INDIRECT("'"&amp;G5540&amp;"'!"&amp;H5540),"")</f>
        <v/>
      </c>
      <c r="G5540" s="560"/>
      <c r="H5540" s="893"/>
      <c r="I5540" s="931"/>
      <c r="J5540" s="931"/>
      <c r="K5540" s="931"/>
      <c r="L5540" s="920"/>
      <c r="M5540" s="920"/>
      <c r="N5540" s="920"/>
      <c r="S5540" s="919"/>
    </row>
    <row r="5541" spans="1:19" ht="12.75" customHeight="1" x14ac:dyDescent="0.15">
      <c r="A5541" s="935">
        <v>5536</v>
      </c>
      <c r="B5541" s="919"/>
      <c r="C5541" s="920"/>
      <c r="D5541" s="931"/>
      <c r="E5541" s="893" t="b">
        <f t="shared" ca="1" si="226"/>
        <v>1</v>
      </c>
      <c r="F5541" s="893" t="str">
        <f t="array" aca="1" ref="F5541" ca="1">IF(G5541&lt;&gt;"",INDIRECT("'"&amp;G5541&amp;"'!"&amp;H5541),"")</f>
        <v/>
      </c>
      <c r="G5541" s="560"/>
      <c r="H5541" s="893"/>
      <c r="I5541" s="931"/>
      <c r="J5541" s="931"/>
      <c r="K5541" s="931"/>
      <c r="L5541" s="920"/>
      <c r="M5541" s="920"/>
      <c r="N5541" s="920"/>
      <c r="S5541" s="919"/>
    </row>
    <row r="5542" spans="1:19" ht="12.75" customHeight="1" x14ac:dyDescent="0.15">
      <c r="A5542" s="935">
        <v>5537</v>
      </c>
      <c r="B5542" s="919"/>
      <c r="C5542" s="920"/>
      <c r="D5542" s="931"/>
      <c r="E5542" s="893" t="b">
        <f t="shared" ca="1" si="226"/>
        <v>1</v>
      </c>
      <c r="F5542" s="893" t="str">
        <f t="array" aca="1" ref="F5542" ca="1">IF(G5542&lt;&gt;"",INDIRECT("'"&amp;G5542&amp;"'!"&amp;H5542),"")</f>
        <v/>
      </c>
      <c r="G5542" s="560"/>
      <c r="H5542" s="893"/>
      <c r="I5542" s="931"/>
      <c r="J5542" s="931"/>
      <c r="K5542" s="931"/>
      <c r="L5542" s="920"/>
      <c r="M5542" s="920"/>
      <c r="N5542" s="920"/>
      <c r="S5542" s="919"/>
    </row>
    <row r="5543" spans="1:19" ht="12.75" customHeight="1" x14ac:dyDescent="0.15">
      <c r="A5543" s="914">
        <v>5538</v>
      </c>
      <c r="B5543" s="929">
        <f>'EstRev 6-11'!F124</f>
        <v>0</v>
      </c>
      <c r="C5543" s="930">
        <f t="shared" ref="C5543:C5546" si="236">A5543-B5543</f>
        <v>5538</v>
      </c>
      <c r="D5543" s="920"/>
      <c r="E5543" s="893" t="b">
        <f t="shared" ca="1" si="226"/>
        <v>1</v>
      </c>
      <c r="F5543" s="932">
        <f t="array" aca="1" ref="F5543" ca="1">IF(G5543&lt;&gt;"",INDIRECT("'"&amp;G5543&amp;"'!"&amp;H5543),"")</f>
        <v>0</v>
      </c>
      <c r="G5543" s="560" t="s">
        <v>5635</v>
      </c>
      <c r="H5543" s="893" t="s">
        <v>5617</v>
      </c>
      <c r="I5543" s="920"/>
      <c r="J5543" s="920"/>
      <c r="K5543" s="920"/>
      <c r="L5543" s="920"/>
      <c r="M5543" s="920"/>
      <c r="N5543" s="920"/>
      <c r="S5543" s="919"/>
    </row>
    <row r="5544" spans="1:19" ht="12.75" customHeight="1" x14ac:dyDescent="0.15">
      <c r="A5544" s="914">
        <v>5539</v>
      </c>
      <c r="B5544" s="929">
        <f>'EstRev 6-11'!F127</f>
        <v>0</v>
      </c>
      <c r="C5544" s="930">
        <f t="shared" si="236"/>
        <v>5539</v>
      </c>
      <c r="D5544" s="920"/>
      <c r="E5544" s="893" t="b">
        <f t="shared" ca="1" si="226"/>
        <v>1</v>
      </c>
      <c r="F5544" s="932">
        <f t="array" aca="1" ref="F5544" ca="1">IF(G5544&lt;&gt;"",INDIRECT("'"&amp;G5544&amp;"'!"&amp;H5544),"")</f>
        <v>0</v>
      </c>
      <c r="G5544" s="560" t="s">
        <v>5635</v>
      </c>
      <c r="H5544" s="893" t="s">
        <v>5111</v>
      </c>
      <c r="I5544" s="920"/>
      <c r="J5544" s="920"/>
      <c r="K5544" s="920"/>
      <c r="L5544" s="920"/>
      <c r="M5544" s="920"/>
      <c r="N5544" s="920"/>
      <c r="S5544" s="919"/>
    </row>
    <row r="5545" spans="1:19" ht="12.75" customHeight="1" x14ac:dyDescent="0.15">
      <c r="A5545" s="914">
        <v>5540</v>
      </c>
      <c r="B5545" s="929">
        <f>'EstRev 6-11'!F128</f>
        <v>0</v>
      </c>
      <c r="C5545" s="930">
        <f t="shared" si="236"/>
        <v>5540</v>
      </c>
      <c r="D5545" s="920"/>
      <c r="E5545" s="893" t="b">
        <f t="shared" ca="1" si="226"/>
        <v>1</v>
      </c>
      <c r="F5545" s="932">
        <f t="array" aca="1" ref="F5545" ca="1">IF(G5545&lt;&gt;"",INDIRECT("'"&amp;G5545&amp;"'!"&amp;H5545),"")</f>
        <v>0</v>
      </c>
      <c r="G5545" s="560" t="s">
        <v>5635</v>
      </c>
      <c r="H5545" s="893" t="s">
        <v>5112</v>
      </c>
      <c r="I5545" s="920"/>
      <c r="J5545" s="920"/>
      <c r="K5545" s="920"/>
      <c r="L5545" s="920"/>
      <c r="M5545" s="920"/>
      <c r="N5545" s="920"/>
      <c r="S5545" s="919"/>
    </row>
    <row r="5546" spans="1:19" ht="12.75" customHeight="1" x14ac:dyDescent="0.15">
      <c r="A5546" s="914">
        <v>5541</v>
      </c>
      <c r="B5546" s="929">
        <f>'EstRev 6-11'!F129</f>
        <v>0</v>
      </c>
      <c r="C5546" s="930">
        <f t="shared" si="236"/>
        <v>5541</v>
      </c>
      <c r="D5546" s="920"/>
      <c r="E5546" s="893" t="b">
        <f t="shared" ca="1" si="226"/>
        <v>1</v>
      </c>
      <c r="F5546" s="932">
        <f t="array" aca="1" ref="F5546" ca="1">IF(G5546&lt;&gt;"",INDIRECT("'"&amp;G5546&amp;"'!"&amp;H5546),"")</f>
        <v>0</v>
      </c>
      <c r="G5546" s="560" t="s">
        <v>5635</v>
      </c>
      <c r="H5546" s="893" t="s">
        <v>5537</v>
      </c>
      <c r="I5546" s="920"/>
      <c r="J5546" s="920"/>
      <c r="K5546" s="920"/>
      <c r="L5546" s="920"/>
      <c r="M5546" s="920"/>
      <c r="N5546" s="920"/>
      <c r="S5546" s="919"/>
    </row>
    <row r="5547" spans="1:19" ht="12.75" customHeight="1" x14ac:dyDescent="0.15">
      <c r="A5547" s="935">
        <v>5542</v>
      </c>
      <c r="B5547" s="919"/>
      <c r="C5547" s="920"/>
      <c r="D5547" s="931"/>
      <c r="E5547" s="893" t="b">
        <f t="shared" ca="1" si="226"/>
        <v>1</v>
      </c>
      <c r="F5547" s="893" t="str">
        <f t="array" aca="1" ref="F5547" ca="1">IF(G5547&lt;&gt;"",INDIRECT("'"&amp;G5547&amp;"'!"&amp;H5547),"")</f>
        <v/>
      </c>
      <c r="G5547" s="560"/>
      <c r="H5547" s="893"/>
      <c r="I5547" s="931"/>
      <c r="J5547" s="931"/>
      <c r="K5547" s="931"/>
      <c r="L5547" s="920"/>
      <c r="M5547" s="920"/>
      <c r="N5547" s="920"/>
      <c r="S5547" s="919"/>
    </row>
    <row r="5548" spans="1:19" ht="12.75" customHeight="1" x14ac:dyDescent="0.15">
      <c r="A5548" s="914">
        <v>5543</v>
      </c>
      <c r="B5548" s="929">
        <f>'EstRev 6-11'!F130</f>
        <v>0</v>
      </c>
      <c r="C5548" s="930">
        <f>A5548-B5548</f>
        <v>5543</v>
      </c>
      <c r="D5548" s="920"/>
      <c r="E5548" s="893" t="b">
        <f t="shared" ca="1" si="226"/>
        <v>1</v>
      </c>
      <c r="F5548" s="932">
        <f t="array" aca="1" ref="F5548" ca="1">IF(G5548&lt;&gt;"",INDIRECT("'"&amp;G5548&amp;"'!"&amp;H5548),"")</f>
        <v>0</v>
      </c>
      <c r="G5548" s="560" t="s">
        <v>5635</v>
      </c>
      <c r="H5548" s="893" t="s">
        <v>5915</v>
      </c>
      <c r="I5548" s="920"/>
      <c r="J5548" s="920"/>
      <c r="K5548" s="920"/>
      <c r="L5548" s="920"/>
      <c r="M5548" s="920"/>
      <c r="N5548" s="920"/>
      <c r="S5548" s="919"/>
    </row>
    <row r="5549" spans="1:19" ht="12.75" customHeight="1" x14ac:dyDescent="0.15">
      <c r="A5549" s="935">
        <v>5544</v>
      </c>
      <c r="B5549" s="919"/>
      <c r="C5549" s="920"/>
      <c r="D5549" s="931"/>
      <c r="E5549" s="893" t="b">
        <f t="shared" ca="1" si="226"/>
        <v>1</v>
      </c>
      <c r="F5549" s="893" t="str">
        <f t="array" aca="1" ref="F5549" ca="1">IF(G5549&lt;&gt;"",INDIRECT("'"&amp;G5549&amp;"'!"&amp;H5549),"")</f>
        <v/>
      </c>
      <c r="G5549" s="560"/>
      <c r="H5549" s="893"/>
      <c r="I5549" s="931"/>
      <c r="J5549" s="931"/>
      <c r="K5549" s="931"/>
      <c r="L5549" s="920"/>
      <c r="M5549" s="920"/>
      <c r="N5549" s="920"/>
      <c r="S5549" s="919"/>
    </row>
    <row r="5550" spans="1:19" ht="12.75" customHeight="1" x14ac:dyDescent="0.15">
      <c r="A5550" s="914">
        <v>5545</v>
      </c>
      <c r="B5550" s="929">
        <f>'EstRev 6-11'!F131</f>
        <v>0</v>
      </c>
      <c r="C5550" s="930">
        <f>A5550-B5550</f>
        <v>5545</v>
      </c>
      <c r="D5550" s="920"/>
      <c r="E5550" s="893" t="b">
        <f t="shared" ca="1" si="226"/>
        <v>1</v>
      </c>
      <c r="F5550" s="932">
        <f t="array" aca="1" ref="F5550" ca="1">IF(G5550&lt;&gt;"",INDIRECT("'"&amp;G5550&amp;"'!"&amp;H5550),"")</f>
        <v>0</v>
      </c>
      <c r="G5550" s="560" t="s">
        <v>5635</v>
      </c>
      <c r="H5550" s="893" t="s">
        <v>5113</v>
      </c>
      <c r="I5550" s="920"/>
      <c r="J5550" s="920"/>
      <c r="K5550" s="920"/>
      <c r="L5550" s="920"/>
      <c r="M5550" s="920"/>
      <c r="N5550" s="920"/>
      <c r="S5550" s="919"/>
    </row>
    <row r="5551" spans="1:19" ht="12.75" customHeight="1" x14ac:dyDescent="0.15">
      <c r="A5551" s="935">
        <v>5546</v>
      </c>
      <c r="B5551" s="919"/>
      <c r="C5551" s="920"/>
      <c r="D5551" s="931"/>
      <c r="E5551" s="893" t="b">
        <f t="shared" ca="1" si="226"/>
        <v>1</v>
      </c>
      <c r="F5551" s="893" t="str">
        <f t="array" aca="1" ref="F5551" ca="1">IF(G5551&lt;&gt;"",INDIRECT("'"&amp;G5551&amp;"'!"&amp;H5551),"")</f>
        <v/>
      </c>
      <c r="G5551" s="560"/>
      <c r="H5551" s="893"/>
      <c r="I5551" s="931"/>
      <c r="J5551" s="931"/>
      <c r="K5551" s="931"/>
      <c r="L5551" s="920"/>
      <c r="M5551" s="920"/>
      <c r="N5551" s="920"/>
      <c r="S5551" s="919"/>
    </row>
    <row r="5552" spans="1:19" ht="12.75" customHeight="1" x14ac:dyDescent="0.15">
      <c r="A5552" s="935">
        <v>5547</v>
      </c>
      <c r="B5552" s="919"/>
      <c r="C5552" s="920"/>
      <c r="D5552" s="931"/>
      <c r="E5552" s="893" t="b">
        <f t="shared" ca="1" si="226"/>
        <v>1</v>
      </c>
      <c r="F5552" s="893" t="str">
        <f t="array" aca="1" ref="F5552" ca="1">IF(G5552&lt;&gt;"",INDIRECT("'"&amp;G5552&amp;"'!"&amp;H5552),"")</f>
        <v/>
      </c>
      <c r="G5552" s="560"/>
      <c r="H5552" s="893"/>
      <c r="I5552" s="931"/>
      <c r="J5552" s="931"/>
      <c r="K5552" s="931"/>
      <c r="L5552" s="920"/>
      <c r="M5552" s="920"/>
      <c r="N5552" s="920"/>
      <c r="S5552" s="919"/>
    </row>
    <row r="5553" spans="1:19" ht="12.75" customHeight="1" x14ac:dyDescent="0.15">
      <c r="A5553" s="914">
        <v>5548</v>
      </c>
      <c r="B5553" s="929">
        <f>'EstRev 6-11'!F132</f>
        <v>0</v>
      </c>
      <c r="C5553" s="930">
        <f>A5553-B5553</f>
        <v>5548</v>
      </c>
      <c r="D5553" s="920"/>
      <c r="E5553" s="893" t="b">
        <f t="shared" ca="1" si="226"/>
        <v>1</v>
      </c>
      <c r="F5553" s="932">
        <f t="array" aca="1" ref="F5553" ca="1">IF(G5553&lt;&gt;"",INDIRECT("'"&amp;G5553&amp;"'!"&amp;H5553),"")</f>
        <v>0</v>
      </c>
      <c r="G5553" s="560" t="s">
        <v>5635</v>
      </c>
      <c r="H5553" s="893" t="s">
        <v>5114</v>
      </c>
      <c r="I5553" s="920"/>
      <c r="J5553" s="920"/>
      <c r="K5553" s="920"/>
      <c r="L5553" s="920"/>
      <c r="M5553" s="920"/>
      <c r="N5553" s="920"/>
      <c r="S5553" s="919"/>
    </row>
    <row r="5554" spans="1:19" ht="12.75" customHeight="1" x14ac:dyDescent="0.15">
      <c r="A5554" s="935">
        <v>5549</v>
      </c>
      <c r="B5554" s="919"/>
      <c r="C5554" s="920"/>
      <c r="D5554" s="931"/>
      <c r="E5554" s="893" t="b">
        <f t="shared" ca="1" si="226"/>
        <v>1</v>
      </c>
      <c r="F5554" s="893" t="str">
        <f t="array" aca="1" ref="F5554" ca="1">IF(G5554&lt;&gt;"",INDIRECT("'"&amp;G5554&amp;"'!"&amp;H5554),"")</f>
        <v/>
      </c>
      <c r="G5554" s="560"/>
      <c r="H5554" s="893"/>
      <c r="I5554" s="931"/>
      <c r="J5554" s="931"/>
      <c r="K5554" s="931"/>
      <c r="L5554" s="920"/>
      <c r="M5554" s="920"/>
      <c r="N5554" s="920"/>
      <c r="S5554" s="919"/>
    </row>
    <row r="5555" spans="1:19" ht="12.75" customHeight="1" x14ac:dyDescent="0.15">
      <c r="A5555" s="935">
        <v>5550</v>
      </c>
      <c r="B5555" s="919"/>
      <c r="C5555" s="920"/>
      <c r="D5555" s="931"/>
      <c r="E5555" s="893" t="b">
        <f t="shared" ca="1" si="226"/>
        <v>1</v>
      </c>
      <c r="F5555" s="893" t="str">
        <f t="array" aca="1" ref="F5555" ca="1">IF(G5555&lt;&gt;"",INDIRECT("'"&amp;G5555&amp;"'!"&amp;H5555),"")</f>
        <v/>
      </c>
      <c r="G5555" s="560"/>
      <c r="H5555" s="893"/>
      <c r="I5555" s="931"/>
      <c r="J5555" s="931"/>
      <c r="K5555" s="931"/>
      <c r="L5555" s="920"/>
      <c r="M5555" s="920"/>
      <c r="N5555" s="920"/>
      <c r="S5555" s="919"/>
    </row>
    <row r="5556" spans="1:19" ht="12.75" customHeight="1" x14ac:dyDescent="0.15">
      <c r="A5556" s="935">
        <v>5551</v>
      </c>
      <c r="B5556" s="919"/>
      <c r="C5556" s="920"/>
      <c r="D5556" s="931"/>
      <c r="E5556" s="893" t="b">
        <f t="shared" ca="1" si="226"/>
        <v>1</v>
      </c>
      <c r="F5556" s="893" t="str">
        <f t="array" aca="1" ref="F5556" ca="1">IF(G5556&lt;&gt;"",INDIRECT("'"&amp;G5556&amp;"'!"&amp;H5556),"")</f>
        <v/>
      </c>
      <c r="G5556" s="560"/>
      <c r="H5556" s="893"/>
      <c r="I5556" s="931"/>
      <c r="J5556" s="931"/>
      <c r="K5556" s="931"/>
      <c r="L5556" s="920"/>
      <c r="M5556" s="920"/>
      <c r="N5556" s="920"/>
      <c r="S5556" s="919"/>
    </row>
    <row r="5557" spans="1:19" ht="12.75" customHeight="1" x14ac:dyDescent="0.15">
      <c r="A5557" s="935">
        <v>5552</v>
      </c>
      <c r="B5557" s="919"/>
      <c r="C5557" s="920"/>
      <c r="D5557" s="931"/>
      <c r="E5557" s="893" t="b">
        <f t="shared" ca="1" si="226"/>
        <v>1</v>
      </c>
      <c r="F5557" s="893" t="str">
        <f t="array" aca="1" ref="F5557" ca="1">IF(G5557&lt;&gt;"",INDIRECT("'"&amp;G5557&amp;"'!"&amp;H5557),"")</f>
        <v/>
      </c>
      <c r="G5557" s="560"/>
      <c r="H5557" s="893"/>
      <c r="I5557" s="931"/>
      <c r="J5557" s="931"/>
      <c r="K5557" s="931"/>
      <c r="L5557" s="920"/>
      <c r="M5557" s="920"/>
      <c r="N5557" s="920"/>
      <c r="S5557" s="919"/>
    </row>
    <row r="5558" spans="1:19" ht="12.75" customHeight="1" x14ac:dyDescent="0.15">
      <c r="A5558" s="914">
        <v>5553</v>
      </c>
      <c r="B5558" s="929">
        <f>'EstRev 6-11'!F134</f>
        <v>0</v>
      </c>
      <c r="C5558" s="930">
        <f t="shared" ref="C5558:C5559" si="237">A5558-B5558</f>
        <v>5553</v>
      </c>
      <c r="D5558" s="920"/>
      <c r="E5558" s="893" t="b">
        <f t="shared" ca="1" si="226"/>
        <v>1</v>
      </c>
      <c r="F5558" s="932">
        <f t="array" aca="1" ref="F5558" ca="1">IF(G5558&lt;&gt;"",INDIRECT("'"&amp;G5558&amp;"'!"&amp;H5558),"")</f>
        <v>0</v>
      </c>
      <c r="G5558" s="560" t="s">
        <v>5635</v>
      </c>
      <c r="H5558" s="893" t="s">
        <v>5406</v>
      </c>
      <c r="I5558" s="920"/>
      <c r="J5558" s="920"/>
      <c r="K5558" s="920"/>
      <c r="L5558" s="920"/>
      <c r="M5558" s="920"/>
      <c r="N5558" s="920"/>
      <c r="S5558" s="919"/>
    </row>
    <row r="5559" spans="1:19" ht="12.75" customHeight="1" x14ac:dyDescent="0.15">
      <c r="A5559" s="914">
        <v>5554</v>
      </c>
      <c r="B5559" s="929">
        <f>'EstRev 6-11'!F154</f>
        <v>8782</v>
      </c>
      <c r="C5559" s="930">
        <f t="shared" si="237"/>
        <v>-3228</v>
      </c>
      <c r="D5559" s="920"/>
      <c r="E5559" s="893" t="b">
        <f t="shared" ca="1" si="226"/>
        <v>1</v>
      </c>
      <c r="F5559" s="932">
        <f t="array" aca="1" ref="F5559" ca="1">IF(G5559&lt;&gt;"",INDIRECT("'"&amp;G5559&amp;"'!"&amp;H5559),"")</f>
        <v>8782</v>
      </c>
      <c r="G5559" s="560" t="s">
        <v>5635</v>
      </c>
      <c r="H5559" s="893" t="s">
        <v>5916</v>
      </c>
      <c r="I5559" s="920"/>
      <c r="J5559" s="920"/>
      <c r="K5559" s="920"/>
      <c r="L5559" s="920"/>
      <c r="M5559" s="920"/>
      <c r="N5559" s="920"/>
      <c r="S5559" s="919"/>
    </row>
    <row r="5560" spans="1:19" ht="12.75" customHeight="1" x14ac:dyDescent="0.15">
      <c r="A5560" s="935">
        <v>5555</v>
      </c>
      <c r="B5560" s="919"/>
      <c r="C5560" s="920"/>
      <c r="D5560" s="931"/>
      <c r="E5560" s="893" t="b">
        <f t="shared" ca="1" si="226"/>
        <v>1</v>
      </c>
      <c r="F5560" s="893" t="str">
        <f t="array" aca="1" ref="F5560" ca="1">IF(G5560&lt;&gt;"",INDIRECT("'"&amp;G5560&amp;"'!"&amp;H5560),"")</f>
        <v/>
      </c>
      <c r="G5560" s="560"/>
      <c r="H5560" s="893"/>
      <c r="I5560" s="931"/>
      <c r="J5560" s="931"/>
      <c r="K5560" s="931"/>
      <c r="L5560" s="920"/>
      <c r="M5560" s="920"/>
      <c r="N5560" s="920"/>
      <c r="S5560" s="919"/>
    </row>
    <row r="5561" spans="1:19" ht="12.75" customHeight="1" x14ac:dyDescent="0.15">
      <c r="A5561" s="914">
        <v>5556</v>
      </c>
      <c r="B5561" s="929">
        <f>'EstRev 6-11'!F155</f>
        <v>180000</v>
      </c>
      <c r="C5561" s="930">
        <f t="shared" ref="C5561:C5563" si="238">A5561-B5561</f>
        <v>-174444</v>
      </c>
      <c r="D5561" s="920"/>
      <c r="E5561" s="893" t="b">
        <f t="shared" ca="1" si="226"/>
        <v>1</v>
      </c>
      <c r="F5561" s="932">
        <f t="array" aca="1" ref="F5561" ca="1">IF(G5561&lt;&gt;"",INDIRECT("'"&amp;G5561&amp;"'!"&amp;H5561),"")</f>
        <v>180000</v>
      </c>
      <c r="G5561" s="560" t="s">
        <v>5635</v>
      </c>
      <c r="H5561" s="893" t="s">
        <v>5116</v>
      </c>
      <c r="I5561" s="920"/>
      <c r="J5561" s="920"/>
      <c r="K5561" s="920"/>
      <c r="L5561" s="920"/>
      <c r="M5561" s="920"/>
      <c r="N5561" s="920"/>
      <c r="S5561" s="919"/>
    </row>
    <row r="5562" spans="1:19" ht="12.75" customHeight="1" x14ac:dyDescent="0.15">
      <c r="A5562" s="914">
        <v>5557</v>
      </c>
      <c r="B5562" s="929">
        <f>'EstRev 6-11'!F157</f>
        <v>188782</v>
      </c>
      <c r="C5562" s="930">
        <f t="shared" si="238"/>
        <v>-183225</v>
      </c>
      <c r="D5562" s="920"/>
      <c r="E5562" s="893" t="b">
        <f t="shared" ca="1" si="226"/>
        <v>1</v>
      </c>
      <c r="F5562" s="932">
        <f t="array" aca="1" ref="F5562" ca="1">IF(G5562&lt;&gt;"",INDIRECT("'"&amp;G5562&amp;"'!"&amp;H5562),"")</f>
        <v>188782</v>
      </c>
      <c r="G5562" s="560" t="s">
        <v>5635</v>
      </c>
      <c r="H5562" s="893" t="s">
        <v>5917</v>
      </c>
      <c r="I5562" s="920"/>
      <c r="J5562" s="920"/>
      <c r="K5562" s="920"/>
      <c r="L5562" s="920"/>
      <c r="M5562" s="920"/>
      <c r="N5562" s="920"/>
      <c r="S5562" s="919"/>
    </row>
    <row r="5563" spans="1:19" ht="12.75" customHeight="1" x14ac:dyDescent="0.15">
      <c r="A5563" s="914">
        <v>5558</v>
      </c>
      <c r="B5563" s="929">
        <f>'EstRev 6-11'!F159</f>
        <v>0</v>
      </c>
      <c r="C5563" s="930">
        <f t="shared" si="238"/>
        <v>5558</v>
      </c>
      <c r="D5563" s="920"/>
      <c r="E5563" s="893" t="b">
        <f t="shared" ca="1" si="226"/>
        <v>1</v>
      </c>
      <c r="F5563" s="932">
        <f t="array" aca="1" ref="F5563" ca="1">IF(G5563&lt;&gt;"",INDIRECT("'"&amp;G5563&amp;"'!"&amp;H5563),"")</f>
        <v>0</v>
      </c>
      <c r="G5563" s="560" t="s">
        <v>5635</v>
      </c>
      <c r="H5563" s="893" t="s">
        <v>5918</v>
      </c>
      <c r="I5563" s="920"/>
      <c r="J5563" s="920"/>
      <c r="K5563" s="920"/>
      <c r="L5563" s="920"/>
      <c r="M5563" s="920"/>
      <c r="N5563" s="920"/>
      <c r="S5563" s="919"/>
    </row>
    <row r="5564" spans="1:19" ht="12.75" customHeight="1" x14ac:dyDescent="0.15">
      <c r="A5564" s="935">
        <v>5559</v>
      </c>
      <c r="B5564" s="919"/>
      <c r="C5564" s="920"/>
      <c r="D5564" s="931"/>
      <c r="E5564" s="893" t="b">
        <f t="shared" ca="1" si="226"/>
        <v>1</v>
      </c>
      <c r="F5564" s="893" t="str">
        <f t="array" aca="1" ref="F5564" ca="1">IF(G5564&lt;&gt;"",INDIRECT("'"&amp;G5564&amp;"'!"&amp;H5564),"")</f>
        <v/>
      </c>
      <c r="G5564" s="560"/>
      <c r="H5564" s="893"/>
      <c r="I5564" s="931"/>
      <c r="J5564" s="931"/>
      <c r="K5564" s="931"/>
      <c r="L5564" s="920"/>
      <c r="M5564" s="920"/>
      <c r="N5564" s="920"/>
      <c r="S5564" s="919"/>
    </row>
    <row r="5565" spans="1:19" ht="12.75" customHeight="1" x14ac:dyDescent="0.15">
      <c r="A5565" s="935">
        <v>5560</v>
      </c>
      <c r="B5565" s="919"/>
      <c r="C5565" s="920"/>
      <c r="D5565" s="931"/>
      <c r="E5565" s="893" t="b">
        <f t="shared" ca="1" si="226"/>
        <v>1</v>
      </c>
      <c r="F5565" s="893" t="str">
        <f t="array" aca="1" ref="F5565" ca="1">IF(G5565&lt;&gt;"",INDIRECT("'"&amp;G5565&amp;"'!"&amp;H5565),"")</f>
        <v/>
      </c>
      <c r="G5565" s="560"/>
      <c r="H5565" s="893"/>
      <c r="I5565" s="931"/>
      <c r="J5565" s="931"/>
      <c r="K5565" s="931"/>
      <c r="L5565" s="920"/>
      <c r="M5565" s="920"/>
      <c r="N5565" s="920"/>
      <c r="S5565" s="919"/>
    </row>
    <row r="5566" spans="1:19" ht="12.75" customHeight="1" x14ac:dyDescent="0.15">
      <c r="A5566" s="935">
        <v>5561</v>
      </c>
      <c r="B5566" s="919"/>
      <c r="C5566" s="920"/>
      <c r="D5566" s="931"/>
      <c r="E5566" s="893" t="b">
        <f t="shared" ca="1" si="226"/>
        <v>1</v>
      </c>
      <c r="F5566" s="893" t="str">
        <f t="array" aca="1" ref="F5566" ca="1">IF(G5566&lt;&gt;"",INDIRECT("'"&amp;G5566&amp;"'!"&amp;H5566),"")</f>
        <v/>
      </c>
      <c r="G5566" s="560"/>
      <c r="H5566" s="893"/>
      <c r="I5566" s="931"/>
      <c r="J5566" s="931"/>
      <c r="K5566" s="931"/>
      <c r="L5566" s="920"/>
      <c r="M5566" s="920"/>
      <c r="N5566" s="920"/>
      <c r="S5566" s="919"/>
    </row>
    <row r="5567" spans="1:19" ht="12.75" customHeight="1" x14ac:dyDescent="0.15">
      <c r="A5567" s="935">
        <v>5562</v>
      </c>
      <c r="B5567" s="919"/>
      <c r="C5567" s="920"/>
      <c r="D5567" s="931"/>
      <c r="E5567" s="893" t="b">
        <f t="shared" ca="1" si="226"/>
        <v>1</v>
      </c>
      <c r="F5567" s="893" t="str">
        <f t="array" aca="1" ref="F5567" ca="1">IF(G5567&lt;&gt;"",INDIRECT("'"&amp;G5567&amp;"'!"&amp;H5567),"")</f>
        <v/>
      </c>
      <c r="G5567" s="560"/>
      <c r="H5567" s="893"/>
      <c r="I5567" s="931"/>
      <c r="J5567" s="931"/>
      <c r="K5567" s="931"/>
      <c r="L5567" s="920"/>
      <c r="M5567" s="920"/>
      <c r="N5567" s="920"/>
      <c r="S5567" s="919"/>
    </row>
    <row r="5568" spans="1:19" ht="12.75" customHeight="1" x14ac:dyDescent="0.15">
      <c r="A5568" s="935">
        <v>5563</v>
      </c>
      <c r="B5568" s="919"/>
      <c r="C5568" s="920"/>
      <c r="D5568" s="931"/>
      <c r="E5568" s="893" t="b">
        <f t="shared" ca="1" si="226"/>
        <v>1</v>
      </c>
      <c r="F5568" s="893" t="str">
        <f t="array" aca="1" ref="F5568" ca="1">IF(G5568&lt;&gt;"",INDIRECT("'"&amp;G5568&amp;"'!"&amp;H5568),"")</f>
        <v/>
      </c>
      <c r="G5568" s="560"/>
      <c r="H5568" s="893"/>
      <c r="I5568" s="931"/>
      <c r="J5568" s="931"/>
      <c r="K5568" s="931"/>
      <c r="L5568" s="920"/>
      <c r="M5568" s="920"/>
      <c r="N5568" s="920"/>
      <c r="S5568" s="919"/>
    </row>
    <row r="5569" spans="1:19" ht="12.75" customHeight="1" x14ac:dyDescent="0.15">
      <c r="A5569" s="914">
        <v>5564</v>
      </c>
      <c r="B5569" s="929">
        <f>'EstRev 6-11'!F160</f>
        <v>0</v>
      </c>
      <c r="C5569" s="930">
        <f>A5569-B5569</f>
        <v>5564</v>
      </c>
      <c r="D5569" s="920"/>
      <c r="E5569" s="893" t="b">
        <f t="shared" ca="1" si="226"/>
        <v>1</v>
      </c>
      <c r="F5569" s="932">
        <f t="array" aca="1" ref="F5569" ca="1">IF(G5569&lt;&gt;"",INDIRECT("'"&amp;G5569&amp;"'!"&amp;H5569),"")</f>
        <v>0</v>
      </c>
      <c r="G5569" s="560" t="s">
        <v>5635</v>
      </c>
      <c r="H5569" s="893" t="s">
        <v>5919</v>
      </c>
      <c r="I5569" s="920"/>
      <c r="J5569" s="920"/>
      <c r="K5569" s="920"/>
      <c r="L5569" s="920"/>
      <c r="M5569" s="920"/>
      <c r="N5569" s="920"/>
      <c r="S5569" s="919"/>
    </row>
    <row r="5570" spans="1:19" ht="12.75" customHeight="1" x14ac:dyDescent="0.15">
      <c r="A5570" s="935">
        <v>5565</v>
      </c>
      <c r="B5570" s="919"/>
      <c r="C5570" s="920"/>
      <c r="D5570" s="931"/>
      <c r="E5570" s="893" t="b">
        <f t="shared" ca="1" si="226"/>
        <v>1</v>
      </c>
      <c r="F5570" s="893" t="str">
        <f t="array" aca="1" ref="F5570" ca="1">IF(G5570&lt;&gt;"",INDIRECT("'"&amp;G5570&amp;"'!"&amp;H5570),"")</f>
        <v/>
      </c>
      <c r="G5570" s="560"/>
      <c r="H5570" s="893"/>
      <c r="I5570" s="931"/>
      <c r="J5570" s="931"/>
      <c r="K5570" s="931"/>
      <c r="L5570" s="920"/>
      <c r="M5570" s="920"/>
      <c r="N5570" s="920"/>
      <c r="S5570" s="919"/>
    </row>
    <row r="5571" spans="1:19" ht="12.75" customHeight="1" x14ac:dyDescent="0.15">
      <c r="A5571" s="914">
        <v>5566</v>
      </c>
      <c r="B5571" s="929">
        <f>'EstRev 6-11'!F161</f>
        <v>0</v>
      </c>
      <c r="C5571" s="930">
        <f>A5571-B5571</f>
        <v>5566</v>
      </c>
      <c r="D5571" s="920"/>
      <c r="E5571" s="893" t="b">
        <f t="shared" ca="1" si="226"/>
        <v>1</v>
      </c>
      <c r="F5571" s="932">
        <f t="array" aca="1" ref="F5571" ca="1">IF(G5571&lt;&gt;"",INDIRECT("'"&amp;G5571&amp;"'!"&amp;H5571),"")</f>
        <v>0</v>
      </c>
      <c r="G5571" s="560" t="s">
        <v>5635</v>
      </c>
      <c r="H5571" s="893" t="s">
        <v>5920</v>
      </c>
      <c r="I5571" s="920"/>
      <c r="J5571" s="920"/>
      <c r="K5571" s="920"/>
      <c r="L5571" s="920"/>
      <c r="M5571" s="920"/>
      <c r="N5571" s="920"/>
      <c r="S5571" s="919"/>
    </row>
    <row r="5572" spans="1:19" ht="12.75" customHeight="1" x14ac:dyDescent="0.15">
      <c r="A5572" s="935">
        <v>5567</v>
      </c>
      <c r="B5572" s="919"/>
      <c r="C5572" s="920"/>
      <c r="D5572" s="931"/>
      <c r="E5572" s="893" t="b">
        <f t="shared" ca="1" si="226"/>
        <v>1</v>
      </c>
      <c r="F5572" s="893" t="str">
        <f t="array" aca="1" ref="F5572" ca="1">IF(G5572&lt;&gt;"",INDIRECT("'"&amp;G5572&amp;"'!"&amp;H5572),"")</f>
        <v/>
      </c>
      <c r="G5572" s="560"/>
      <c r="H5572" s="893"/>
      <c r="I5572" s="931"/>
      <c r="J5572" s="931"/>
      <c r="K5572" s="931"/>
      <c r="L5572" s="920"/>
      <c r="M5572" s="920"/>
      <c r="N5572" s="920"/>
      <c r="S5572" s="919"/>
    </row>
    <row r="5573" spans="1:19" ht="12.75" customHeight="1" x14ac:dyDescent="0.15">
      <c r="A5573" s="935">
        <v>5568</v>
      </c>
      <c r="B5573" s="919"/>
      <c r="C5573" s="920"/>
      <c r="D5573" s="931"/>
      <c r="E5573" s="893" t="b">
        <f t="shared" ca="1" si="226"/>
        <v>1</v>
      </c>
      <c r="F5573" s="893" t="str">
        <f t="array" aca="1" ref="F5573" ca="1">IF(G5573&lt;&gt;"",INDIRECT("'"&amp;G5573&amp;"'!"&amp;H5573),"")</f>
        <v/>
      </c>
      <c r="G5573" s="560"/>
      <c r="H5573" s="893"/>
      <c r="I5573" s="931"/>
      <c r="J5573" s="931"/>
      <c r="K5573" s="931"/>
      <c r="L5573" s="920"/>
      <c r="M5573" s="920"/>
      <c r="N5573" s="920"/>
      <c r="S5573" s="919"/>
    </row>
    <row r="5574" spans="1:19" ht="12.75" customHeight="1" x14ac:dyDescent="0.15">
      <c r="A5574" s="935">
        <v>5569</v>
      </c>
      <c r="B5574" s="919"/>
      <c r="C5574" s="920"/>
      <c r="D5574" s="920" t="s">
        <v>5699</v>
      </c>
      <c r="E5574" s="893" t="b">
        <f t="shared" ca="1" si="226"/>
        <v>1</v>
      </c>
      <c r="F5574" s="893" t="str">
        <f t="array" aca="1" ref="F5574" ca="1">IF(G5574&lt;&gt;"",INDIRECT("'"&amp;G5574&amp;"'!"&amp;H5574),"")</f>
        <v/>
      </c>
      <c r="G5574" s="560"/>
      <c r="H5574" s="893"/>
      <c r="I5574" s="920"/>
      <c r="J5574" s="920"/>
      <c r="K5574" s="920"/>
      <c r="L5574" s="920"/>
      <c r="M5574" s="920"/>
      <c r="N5574" s="920"/>
      <c r="S5574" s="919"/>
    </row>
    <row r="5575" spans="1:19" ht="12.75" customHeight="1" x14ac:dyDescent="0.15">
      <c r="A5575" s="935">
        <v>5570</v>
      </c>
      <c r="B5575" s="919"/>
      <c r="C5575" s="920"/>
      <c r="D5575" s="920" t="s">
        <v>5699</v>
      </c>
      <c r="E5575" s="893" t="b">
        <f t="shared" ca="1" si="226"/>
        <v>1</v>
      </c>
      <c r="F5575" s="893" t="str">
        <f t="array" aca="1" ref="F5575" ca="1">IF(G5575&lt;&gt;"",INDIRECT("'"&amp;G5575&amp;"'!"&amp;H5575),"")</f>
        <v/>
      </c>
      <c r="G5575" s="560"/>
      <c r="H5575" s="893"/>
      <c r="I5575" s="920"/>
      <c r="J5575" s="920"/>
      <c r="K5575" s="920"/>
      <c r="L5575" s="920"/>
      <c r="M5575" s="920"/>
      <c r="N5575" s="920"/>
      <c r="S5575" s="919"/>
    </row>
    <row r="5576" spans="1:19" ht="12.75" customHeight="1" x14ac:dyDescent="0.15">
      <c r="A5576" s="935">
        <v>5571</v>
      </c>
      <c r="B5576" s="919"/>
      <c r="C5576" s="920"/>
      <c r="D5576" s="931"/>
      <c r="E5576" s="893" t="b">
        <f t="shared" ca="1" si="226"/>
        <v>1</v>
      </c>
      <c r="F5576" s="893" t="str">
        <f t="array" aca="1" ref="F5576" ca="1">IF(G5576&lt;&gt;"",INDIRECT("'"&amp;G5576&amp;"'!"&amp;H5576),"")</f>
        <v/>
      </c>
      <c r="G5576" s="560"/>
      <c r="H5576" s="893"/>
      <c r="I5576" s="931"/>
      <c r="J5576" s="931"/>
      <c r="K5576" s="931"/>
      <c r="L5576" s="920"/>
      <c r="M5576" s="920"/>
      <c r="N5576" s="920"/>
      <c r="S5576" s="919"/>
    </row>
    <row r="5577" spans="1:19" ht="12.75" customHeight="1" x14ac:dyDescent="0.15">
      <c r="A5577" s="935">
        <v>5572</v>
      </c>
      <c r="B5577" s="919"/>
      <c r="C5577" s="920"/>
      <c r="D5577" s="931"/>
      <c r="E5577" s="893" t="b">
        <f t="shared" ca="1" si="226"/>
        <v>1</v>
      </c>
      <c r="F5577" s="893" t="str">
        <f t="array" aca="1" ref="F5577" ca="1">IF(G5577&lt;&gt;"",INDIRECT("'"&amp;G5577&amp;"'!"&amp;H5577),"")</f>
        <v/>
      </c>
      <c r="G5577" s="560"/>
      <c r="H5577" s="893"/>
      <c r="I5577" s="931"/>
      <c r="J5577" s="931"/>
      <c r="K5577" s="931"/>
      <c r="L5577" s="920"/>
      <c r="M5577" s="920"/>
      <c r="N5577" s="920"/>
      <c r="S5577" s="919"/>
    </row>
    <row r="5578" spans="1:19" ht="12.75" customHeight="1" x14ac:dyDescent="0.15">
      <c r="A5578" s="935">
        <v>5573</v>
      </c>
      <c r="B5578" s="919"/>
      <c r="C5578" s="920"/>
      <c r="D5578" s="931"/>
      <c r="E5578" s="893" t="b">
        <f t="shared" ca="1" si="226"/>
        <v>1</v>
      </c>
      <c r="F5578" s="893" t="str">
        <f t="array" aca="1" ref="F5578" ca="1">IF(G5578&lt;&gt;"",INDIRECT("'"&amp;G5578&amp;"'!"&amp;H5578),"")</f>
        <v/>
      </c>
      <c r="G5578" s="560"/>
      <c r="H5578" s="893"/>
      <c r="I5578" s="931"/>
      <c r="J5578" s="931"/>
      <c r="K5578" s="931"/>
      <c r="L5578" s="920"/>
      <c r="M5578" s="920"/>
      <c r="N5578" s="920"/>
      <c r="S5578" s="919"/>
    </row>
    <row r="5579" spans="1:19" ht="12.75" customHeight="1" x14ac:dyDescent="0.15">
      <c r="A5579" s="935">
        <v>5574</v>
      </c>
      <c r="B5579" s="919"/>
      <c r="C5579" s="920"/>
      <c r="D5579" s="931"/>
      <c r="E5579" s="893" t="b">
        <f t="shared" ca="1" si="226"/>
        <v>1</v>
      </c>
      <c r="F5579" s="893" t="str">
        <f t="array" aca="1" ref="F5579" ca="1">IF(G5579&lt;&gt;"",INDIRECT("'"&amp;G5579&amp;"'!"&amp;H5579),"")</f>
        <v/>
      </c>
      <c r="G5579" s="560"/>
      <c r="H5579" s="893"/>
      <c r="I5579" s="931"/>
      <c r="J5579" s="931"/>
      <c r="K5579" s="931"/>
      <c r="L5579" s="920"/>
      <c r="M5579" s="920"/>
      <c r="N5579" s="920"/>
      <c r="S5579" s="919"/>
    </row>
    <row r="5580" spans="1:19" ht="12.75" customHeight="1" x14ac:dyDescent="0.15">
      <c r="A5580" s="935">
        <v>5575</v>
      </c>
      <c r="B5580" s="919"/>
      <c r="C5580" s="920"/>
      <c r="D5580" s="931"/>
      <c r="E5580" s="893" t="b">
        <f t="shared" ca="1" si="226"/>
        <v>1</v>
      </c>
      <c r="F5580" s="893" t="str">
        <f t="array" aca="1" ref="F5580" ca="1">IF(G5580&lt;&gt;"",INDIRECT("'"&amp;G5580&amp;"'!"&amp;H5580),"")</f>
        <v/>
      </c>
      <c r="G5580" s="560"/>
      <c r="H5580" s="893"/>
      <c r="I5580" s="931"/>
      <c r="J5580" s="931"/>
      <c r="K5580" s="931"/>
      <c r="L5580" s="920"/>
      <c r="M5580" s="920"/>
      <c r="N5580" s="920"/>
      <c r="S5580" s="919"/>
    </row>
    <row r="5581" spans="1:19" ht="12.75" customHeight="1" x14ac:dyDescent="0.15">
      <c r="A5581" s="935">
        <v>5576</v>
      </c>
      <c r="B5581" s="919"/>
      <c r="C5581" s="920"/>
      <c r="D5581" s="920" t="s">
        <v>4732</v>
      </c>
      <c r="E5581" s="893" t="b">
        <f t="shared" ca="1" si="226"/>
        <v>1</v>
      </c>
      <c r="F5581" s="893" t="str">
        <f t="array" aca="1" ref="F5581" ca="1">IF(G5581&lt;&gt;"",INDIRECT("'"&amp;G5581&amp;"'!"&amp;H5581),"")</f>
        <v/>
      </c>
      <c r="G5581" s="560"/>
      <c r="H5581" s="893"/>
      <c r="I5581" s="920"/>
      <c r="J5581" s="920"/>
      <c r="K5581" s="920"/>
      <c r="L5581" s="920"/>
      <c r="M5581" s="920"/>
      <c r="N5581" s="920"/>
      <c r="S5581" s="919"/>
    </row>
    <row r="5582" spans="1:19" ht="12.75" customHeight="1" x14ac:dyDescent="0.15">
      <c r="A5582" s="935">
        <v>5577</v>
      </c>
      <c r="B5582" s="919"/>
      <c r="C5582" s="920"/>
      <c r="D5582" s="931"/>
      <c r="E5582" s="893" t="b">
        <f t="shared" ca="1" si="226"/>
        <v>1</v>
      </c>
      <c r="F5582" s="893" t="str">
        <f t="array" aca="1" ref="F5582" ca="1">IF(G5582&lt;&gt;"",INDIRECT("'"&amp;G5582&amp;"'!"&amp;H5582),"")</f>
        <v/>
      </c>
      <c r="G5582" s="560"/>
      <c r="H5582" s="893"/>
      <c r="I5582" s="931"/>
      <c r="J5582" s="931"/>
      <c r="K5582" s="931"/>
      <c r="L5582" s="920"/>
      <c r="M5582" s="920"/>
      <c r="N5582" s="920"/>
      <c r="S5582" s="919"/>
    </row>
    <row r="5583" spans="1:19" ht="12.75" customHeight="1" x14ac:dyDescent="0.15">
      <c r="A5583" s="935">
        <v>5578</v>
      </c>
      <c r="B5583" s="919"/>
      <c r="C5583" s="920"/>
      <c r="D5583" s="931"/>
      <c r="E5583" s="893" t="b">
        <f t="shared" ca="1" si="226"/>
        <v>1</v>
      </c>
      <c r="F5583" s="893" t="str">
        <f t="array" aca="1" ref="F5583" ca="1">IF(G5583&lt;&gt;"",INDIRECT("'"&amp;G5583&amp;"'!"&amp;H5583),"")</f>
        <v/>
      </c>
      <c r="G5583" s="560"/>
      <c r="H5583" s="893"/>
      <c r="I5583" s="931"/>
      <c r="J5583" s="931"/>
      <c r="K5583" s="931"/>
      <c r="L5583" s="920"/>
      <c r="M5583" s="920"/>
      <c r="N5583" s="920"/>
      <c r="S5583" s="919"/>
    </row>
    <row r="5584" spans="1:19" ht="12.75" customHeight="1" x14ac:dyDescent="0.15">
      <c r="A5584" s="935">
        <v>5579</v>
      </c>
      <c r="B5584" s="919"/>
      <c r="C5584" s="920"/>
      <c r="D5584" s="920" t="s">
        <v>4732</v>
      </c>
      <c r="E5584" s="893" t="b">
        <f t="shared" ca="1" si="226"/>
        <v>1</v>
      </c>
      <c r="F5584" s="893" t="str">
        <f t="array" aca="1" ref="F5584" ca="1">IF(G5584&lt;&gt;"",INDIRECT("'"&amp;G5584&amp;"'!"&amp;H5584),"")</f>
        <v/>
      </c>
      <c r="G5584" s="560"/>
      <c r="H5584" s="893"/>
      <c r="I5584" s="920"/>
      <c r="J5584" s="920"/>
      <c r="K5584" s="920"/>
      <c r="L5584" s="920"/>
      <c r="M5584" s="920"/>
      <c r="N5584" s="920"/>
      <c r="S5584" s="919"/>
    </row>
    <row r="5585" spans="1:19" ht="12.75" customHeight="1" x14ac:dyDescent="0.15">
      <c r="A5585" s="935">
        <v>5580</v>
      </c>
      <c r="B5585" s="919"/>
      <c r="C5585" s="920"/>
      <c r="D5585" s="920" t="s">
        <v>4732</v>
      </c>
      <c r="E5585" s="893" t="b">
        <f t="shared" ca="1" si="226"/>
        <v>1</v>
      </c>
      <c r="F5585" s="893" t="str">
        <f t="array" aca="1" ref="F5585" ca="1">IF(G5585&lt;&gt;"",INDIRECT("'"&amp;G5585&amp;"'!"&amp;H5585),"")</f>
        <v/>
      </c>
      <c r="G5585" s="560"/>
      <c r="H5585" s="893"/>
      <c r="I5585" s="920"/>
      <c r="J5585" s="920"/>
      <c r="K5585" s="920"/>
      <c r="L5585" s="920"/>
      <c r="M5585" s="920"/>
      <c r="N5585" s="920"/>
      <c r="S5585" s="919"/>
    </row>
    <row r="5586" spans="1:19" ht="12.75" customHeight="1" x14ac:dyDescent="0.15">
      <c r="A5586" s="935">
        <v>5581</v>
      </c>
      <c r="B5586" s="919"/>
      <c r="C5586" s="920"/>
      <c r="D5586" s="920" t="s">
        <v>4732</v>
      </c>
      <c r="E5586" s="893" t="b">
        <f t="shared" ca="1" si="226"/>
        <v>1</v>
      </c>
      <c r="F5586" s="893" t="str">
        <f t="array" aca="1" ref="F5586" ca="1">IF(G5586&lt;&gt;"",INDIRECT("'"&amp;G5586&amp;"'!"&amp;H5586),"")</f>
        <v/>
      </c>
      <c r="G5586" s="560"/>
      <c r="H5586" s="893"/>
      <c r="I5586" s="920"/>
      <c r="J5586" s="920"/>
      <c r="K5586" s="920"/>
      <c r="L5586" s="920"/>
      <c r="M5586" s="920"/>
      <c r="N5586" s="920"/>
      <c r="S5586" s="919"/>
    </row>
    <row r="5587" spans="1:19" ht="12.75" customHeight="1" x14ac:dyDescent="0.15">
      <c r="A5587" s="935">
        <v>5582</v>
      </c>
      <c r="B5587" s="919"/>
      <c r="C5587" s="920"/>
      <c r="D5587" s="920" t="s">
        <v>4732</v>
      </c>
      <c r="E5587" s="893" t="b">
        <f t="shared" ca="1" si="226"/>
        <v>1</v>
      </c>
      <c r="F5587" s="893" t="str">
        <f t="array" aca="1" ref="F5587" ca="1">IF(G5587&lt;&gt;"",INDIRECT("'"&amp;G5587&amp;"'!"&amp;H5587),"")</f>
        <v/>
      </c>
      <c r="G5587" s="560"/>
      <c r="H5587" s="893"/>
      <c r="I5587" s="920"/>
      <c r="J5587" s="920"/>
      <c r="K5587" s="920"/>
      <c r="L5587" s="920"/>
      <c r="M5587" s="920"/>
      <c r="N5587" s="920"/>
      <c r="S5587" s="919"/>
    </row>
    <row r="5588" spans="1:19" ht="12.75" customHeight="1" x14ac:dyDescent="0.15">
      <c r="A5588" s="893">
        <v>5583</v>
      </c>
      <c r="B5588" s="929">
        <f>'EstRev 6-11'!F171</f>
        <v>188782</v>
      </c>
      <c r="C5588" s="930">
        <f>A5588-B5588</f>
        <v>-183199</v>
      </c>
      <c r="D5588" s="920"/>
      <c r="E5588" s="893" t="b">
        <f t="shared" ca="1" si="226"/>
        <v>1</v>
      </c>
      <c r="F5588" s="932">
        <f t="array" aca="1" ref="F5588" ca="1">IF(G5588&lt;&gt;"",INDIRECT("'"&amp;G5588&amp;"'!"&amp;H5588),"")</f>
        <v>188782</v>
      </c>
      <c r="G5588" s="560" t="s">
        <v>5635</v>
      </c>
      <c r="H5588" s="893" t="s">
        <v>5921</v>
      </c>
      <c r="I5588" s="920"/>
      <c r="J5588" s="920"/>
      <c r="K5588" s="920"/>
      <c r="L5588" s="920"/>
      <c r="M5588" s="920"/>
      <c r="N5588" s="920"/>
      <c r="S5588" s="919"/>
    </row>
    <row r="5589" spans="1:19" ht="12.75" customHeight="1" x14ac:dyDescent="0.15">
      <c r="A5589" s="935">
        <v>5584</v>
      </c>
      <c r="B5589" s="919"/>
      <c r="C5589" s="920"/>
      <c r="D5589" s="931"/>
      <c r="E5589" s="893" t="b">
        <f t="shared" ca="1" si="226"/>
        <v>1</v>
      </c>
      <c r="F5589" s="893" t="str">
        <f t="array" aca="1" ref="F5589" ca="1">IF(G5589&lt;&gt;"",INDIRECT("'"&amp;G5589&amp;"'!"&amp;H5589),"")</f>
        <v/>
      </c>
      <c r="G5589" s="560"/>
      <c r="H5589" s="893"/>
      <c r="I5589" s="931"/>
      <c r="J5589" s="931"/>
      <c r="K5589" s="931"/>
      <c r="L5589" s="920"/>
      <c r="M5589" s="920"/>
      <c r="N5589" s="920"/>
      <c r="S5589" s="919"/>
    </row>
    <row r="5590" spans="1:19" ht="12.75" customHeight="1" x14ac:dyDescent="0.15">
      <c r="A5590" s="935">
        <v>5585</v>
      </c>
      <c r="B5590" s="919"/>
      <c r="C5590" s="920"/>
      <c r="D5590" s="931"/>
      <c r="E5590" s="893" t="b">
        <f t="shared" ca="1" si="226"/>
        <v>1</v>
      </c>
      <c r="F5590" s="893" t="str">
        <f t="array" aca="1" ref="F5590" ca="1">IF(G5590&lt;&gt;"",INDIRECT("'"&amp;G5590&amp;"'!"&amp;H5590),"")</f>
        <v/>
      </c>
      <c r="G5590" s="560"/>
      <c r="H5590" s="893"/>
      <c r="I5590" s="931"/>
      <c r="J5590" s="931"/>
      <c r="K5590" s="931"/>
      <c r="L5590" s="920"/>
      <c r="M5590" s="920"/>
      <c r="N5590" s="920"/>
      <c r="S5590" s="919"/>
    </row>
    <row r="5591" spans="1:19" ht="12.75" customHeight="1" x14ac:dyDescent="0.15">
      <c r="A5591" s="935">
        <v>5586</v>
      </c>
      <c r="B5591" s="919"/>
      <c r="C5591" s="920"/>
      <c r="D5591" s="931"/>
      <c r="E5591" s="893" t="b">
        <f t="shared" ca="1" si="226"/>
        <v>1</v>
      </c>
      <c r="F5591" s="893" t="str">
        <f t="array" aca="1" ref="F5591" ca="1">IF(G5591&lt;&gt;"",INDIRECT("'"&amp;G5591&amp;"'!"&amp;H5591),"")</f>
        <v/>
      </c>
      <c r="G5591" s="560"/>
      <c r="H5591" s="893"/>
      <c r="I5591" s="931"/>
      <c r="J5591" s="931"/>
      <c r="K5591" s="931"/>
      <c r="L5591" s="920"/>
      <c r="M5591" s="920"/>
      <c r="N5591" s="920"/>
      <c r="S5591" s="919"/>
    </row>
    <row r="5592" spans="1:19" ht="12.75" customHeight="1" x14ac:dyDescent="0.15">
      <c r="A5592" s="935">
        <v>5587</v>
      </c>
      <c r="B5592" s="919"/>
      <c r="C5592" s="920"/>
      <c r="D5592" s="931"/>
      <c r="E5592" s="893" t="b">
        <f t="shared" ca="1" si="226"/>
        <v>1</v>
      </c>
      <c r="F5592" s="893" t="str">
        <f t="array" aca="1" ref="F5592" ca="1">IF(G5592&lt;&gt;"",INDIRECT("'"&amp;G5592&amp;"'!"&amp;H5592),"")</f>
        <v/>
      </c>
      <c r="G5592" s="560"/>
      <c r="H5592" s="893"/>
      <c r="I5592" s="931"/>
      <c r="J5592" s="931"/>
      <c r="K5592" s="931"/>
      <c r="L5592" s="920"/>
      <c r="M5592" s="920"/>
      <c r="N5592" s="920"/>
      <c r="S5592" s="919"/>
    </row>
    <row r="5593" spans="1:19" ht="12.75" customHeight="1" x14ac:dyDescent="0.15">
      <c r="A5593" s="935">
        <v>5588</v>
      </c>
      <c r="B5593" s="919"/>
      <c r="C5593" s="920"/>
      <c r="D5593" s="931"/>
      <c r="E5593" s="893" t="b">
        <f t="shared" ca="1" si="226"/>
        <v>1</v>
      </c>
      <c r="F5593" s="893" t="str">
        <f t="array" aca="1" ref="F5593" ca="1">IF(G5593&lt;&gt;"",INDIRECT("'"&amp;G5593&amp;"'!"&amp;H5593),"")</f>
        <v/>
      </c>
      <c r="G5593" s="560"/>
      <c r="H5593" s="893"/>
      <c r="I5593" s="931"/>
      <c r="J5593" s="931"/>
      <c r="K5593" s="931"/>
      <c r="L5593" s="920"/>
      <c r="M5593" s="920"/>
      <c r="N5593" s="920"/>
      <c r="S5593" s="919"/>
    </row>
    <row r="5594" spans="1:19" ht="12.75" customHeight="1" x14ac:dyDescent="0.15">
      <c r="A5594" s="935">
        <v>5589</v>
      </c>
      <c r="B5594" s="919"/>
      <c r="C5594" s="920"/>
      <c r="D5594" s="931"/>
      <c r="E5594" s="893" t="b">
        <f t="shared" ca="1" si="226"/>
        <v>1</v>
      </c>
      <c r="F5594" s="893" t="str">
        <f t="array" aca="1" ref="F5594" ca="1">IF(G5594&lt;&gt;"",INDIRECT("'"&amp;G5594&amp;"'!"&amp;H5594),"")</f>
        <v/>
      </c>
      <c r="G5594" s="560"/>
      <c r="H5594" s="893"/>
      <c r="I5594" s="931"/>
      <c r="J5594" s="931"/>
      <c r="K5594" s="931"/>
      <c r="L5594" s="920"/>
      <c r="M5594" s="920"/>
      <c r="N5594" s="920"/>
      <c r="S5594" s="919"/>
    </row>
    <row r="5595" spans="1:19" ht="12.75" customHeight="1" x14ac:dyDescent="0.15">
      <c r="A5595" s="935">
        <v>5590</v>
      </c>
      <c r="B5595" s="919"/>
      <c r="C5595" s="920"/>
      <c r="D5595" s="931"/>
      <c r="E5595" s="893" t="b">
        <f t="shared" ca="1" si="226"/>
        <v>1</v>
      </c>
      <c r="F5595" s="893" t="str">
        <f t="array" aca="1" ref="F5595" ca="1">IF(G5595&lt;&gt;"",INDIRECT("'"&amp;G5595&amp;"'!"&amp;H5595),"")</f>
        <v/>
      </c>
      <c r="G5595" s="560"/>
      <c r="H5595" s="893"/>
      <c r="I5595" s="931"/>
      <c r="J5595" s="931"/>
      <c r="K5595" s="931"/>
      <c r="L5595" s="920"/>
      <c r="M5595" s="920"/>
      <c r="N5595" s="920"/>
      <c r="S5595" s="919"/>
    </row>
    <row r="5596" spans="1:19" ht="12.75" customHeight="1" x14ac:dyDescent="0.15">
      <c r="A5596" s="935">
        <v>5591</v>
      </c>
      <c r="B5596" s="919"/>
      <c r="C5596" s="920"/>
      <c r="D5596" s="931"/>
      <c r="E5596" s="893" t="b">
        <f t="shared" ca="1" si="226"/>
        <v>1</v>
      </c>
      <c r="F5596" s="893" t="str">
        <f t="array" aca="1" ref="F5596" ca="1">IF(G5596&lt;&gt;"",INDIRECT("'"&amp;G5596&amp;"'!"&amp;H5596),"")</f>
        <v/>
      </c>
      <c r="G5596" s="560"/>
      <c r="H5596" s="893"/>
      <c r="I5596" s="931"/>
      <c r="J5596" s="931"/>
      <c r="K5596" s="931"/>
      <c r="L5596" s="920"/>
      <c r="M5596" s="920"/>
      <c r="N5596" s="920"/>
      <c r="S5596" s="919"/>
    </row>
    <row r="5597" spans="1:19" ht="12.75" customHeight="1" x14ac:dyDescent="0.15">
      <c r="A5597" s="914">
        <v>5592</v>
      </c>
      <c r="B5597" s="929">
        <f>'EstRev 6-11'!F172</f>
        <v>188782</v>
      </c>
      <c r="C5597" s="930">
        <f t="shared" ref="C5597:C5599" si="239">A5597-B5597</f>
        <v>-183190</v>
      </c>
      <c r="D5597" s="920"/>
      <c r="E5597" s="893" t="b">
        <f t="shared" ca="1" si="226"/>
        <v>1</v>
      </c>
      <c r="F5597" s="932">
        <f t="array" aca="1" ref="F5597" ca="1">IF(G5597&lt;&gt;"",INDIRECT("'"&amp;G5597&amp;"'!"&amp;H5597),"")</f>
        <v>188782</v>
      </c>
      <c r="G5597" s="560" t="s">
        <v>5635</v>
      </c>
      <c r="H5597" s="893" t="s">
        <v>5922</v>
      </c>
      <c r="I5597" s="920"/>
      <c r="J5597" s="920"/>
      <c r="K5597" s="920"/>
      <c r="L5597" s="920"/>
      <c r="M5597" s="920"/>
      <c r="N5597" s="920"/>
      <c r="S5597" s="919"/>
    </row>
    <row r="5598" spans="1:19" ht="12.75" customHeight="1" x14ac:dyDescent="0.15">
      <c r="A5598" s="914">
        <v>5593</v>
      </c>
      <c r="B5598" s="929">
        <f>'EstRev 6-11'!F175</f>
        <v>0</v>
      </c>
      <c r="C5598" s="930">
        <f t="shared" si="239"/>
        <v>5593</v>
      </c>
      <c r="D5598" s="920"/>
      <c r="E5598" s="893" t="b">
        <f t="shared" ca="1" si="226"/>
        <v>1</v>
      </c>
      <c r="F5598" s="932">
        <f t="array" aca="1" ref="F5598" ca="1">IF(G5598&lt;&gt;"",INDIRECT("'"&amp;G5598&amp;"'!"&amp;H5598),"")</f>
        <v>0</v>
      </c>
      <c r="G5598" s="560" t="s">
        <v>5635</v>
      </c>
      <c r="H5598" s="893" t="s">
        <v>5923</v>
      </c>
      <c r="I5598" s="920"/>
      <c r="J5598" s="920"/>
      <c r="K5598" s="920"/>
      <c r="L5598" s="920"/>
      <c r="M5598" s="920"/>
      <c r="N5598" s="920"/>
      <c r="S5598" s="919"/>
    </row>
    <row r="5599" spans="1:19" ht="12.75" customHeight="1" x14ac:dyDescent="0.15">
      <c r="A5599" s="914">
        <v>5594</v>
      </c>
      <c r="B5599" s="929">
        <f>'EstRev 6-11'!F177</f>
        <v>0</v>
      </c>
      <c r="C5599" s="930">
        <f t="shared" si="239"/>
        <v>5594</v>
      </c>
      <c r="D5599" s="920"/>
      <c r="E5599" s="893" t="b">
        <f t="shared" ca="1" si="226"/>
        <v>1</v>
      </c>
      <c r="F5599" s="932">
        <f t="array" aca="1" ref="F5599" ca="1">IF(G5599&lt;&gt;"",INDIRECT("'"&amp;G5599&amp;"'!"&amp;H5599),"")</f>
        <v>0</v>
      </c>
      <c r="G5599" s="560" t="s">
        <v>5635</v>
      </c>
      <c r="H5599" s="893" t="s">
        <v>5924</v>
      </c>
      <c r="I5599" s="920"/>
      <c r="J5599" s="920"/>
      <c r="K5599" s="920"/>
      <c r="L5599" s="920"/>
      <c r="M5599" s="920"/>
      <c r="N5599" s="920"/>
      <c r="S5599" s="919"/>
    </row>
    <row r="5600" spans="1:19" ht="12.75" customHeight="1" x14ac:dyDescent="0.15">
      <c r="A5600" s="935">
        <v>5595</v>
      </c>
      <c r="B5600" s="919"/>
      <c r="C5600" s="920"/>
      <c r="D5600" s="920" t="s">
        <v>4732</v>
      </c>
      <c r="E5600" s="893" t="b">
        <f t="shared" ca="1" si="226"/>
        <v>1</v>
      </c>
      <c r="F5600" s="893" t="str">
        <f t="array" aca="1" ref="F5600" ca="1">IF(G5600&lt;&gt;"",INDIRECT("'"&amp;G5600&amp;"'!"&amp;H5600),"")</f>
        <v/>
      </c>
      <c r="G5600" s="560"/>
      <c r="H5600" s="893"/>
      <c r="I5600" s="920"/>
      <c r="J5600" s="920"/>
      <c r="K5600" s="920"/>
      <c r="L5600" s="920"/>
      <c r="M5600" s="920"/>
      <c r="N5600" s="920"/>
      <c r="S5600" s="919"/>
    </row>
    <row r="5601" spans="1:19" ht="12.75" customHeight="1" x14ac:dyDescent="0.15">
      <c r="A5601" s="935">
        <v>5596</v>
      </c>
      <c r="B5601" s="919"/>
      <c r="C5601" s="920"/>
      <c r="D5601" s="920" t="s">
        <v>4732</v>
      </c>
      <c r="E5601" s="893" t="b">
        <f t="shared" ca="1" si="226"/>
        <v>1</v>
      </c>
      <c r="F5601" s="893" t="str">
        <f t="array" aca="1" ref="F5601" ca="1">IF(G5601&lt;&gt;"",INDIRECT("'"&amp;G5601&amp;"'!"&amp;H5601),"")</f>
        <v/>
      </c>
      <c r="G5601" s="560"/>
      <c r="H5601" s="893"/>
      <c r="I5601" s="920"/>
      <c r="J5601" s="920"/>
      <c r="K5601" s="920"/>
      <c r="L5601" s="920"/>
      <c r="M5601" s="920"/>
      <c r="N5601" s="920"/>
      <c r="S5601" s="919"/>
    </row>
    <row r="5602" spans="1:19" ht="12.75" customHeight="1" x14ac:dyDescent="0.15">
      <c r="A5602" s="914">
        <v>5597</v>
      </c>
      <c r="B5602" s="929">
        <f>'EstRev 6-11'!F183</f>
        <v>0</v>
      </c>
      <c r="C5602" s="930">
        <f t="shared" ref="C5602:C5603" si="240">A5602-B5602</f>
        <v>5597</v>
      </c>
      <c r="D5602" s="920"/>
      <c r="E5602" s="893" t="b">
        <f t="shared" ca="1" si="226"/>
        <v>1</v>
      </c>
      <c r="F5602" s="932">
        <f t="array" aca="1" ref="F5602" ca="1">IF(G5602&lt;&gt;"",INDIRECT("'"&amp;G5602&amp;"'!"&amp;H5602),"")</f>
        <v>0</v>
      </c>
      <c r="G5602" s="560" t="s">
        <v>5635</v>
      </c>
      <c r="H5602" s="893" t="s">
        <v>5925</v>
      </c>
      <c r="I5602" s="920"/>
      <c r="J5602" s="920"/>
      <c r="K5602" s="920"/>
      <c r="L5602" s="920"/>
      <c r="M5602" s="920"/>
      <c r="N5602" s="920"/>
      <c r="S5602" s="919"/>
    </row>
    <row r="5603" spans="1:19" ht="12.75" customHeight="1" x14ac:dyDescent="0.15">
      <c r="A5603" s="914">
        <v>5598</v>
      </c>
      <c r="B5603" s="929">
        <f>'EstRev 6-11'!F186</f>
        <v>0</v>
      </c>
      <c r="C5603" s="930">
        <f t="shared" si="240"/>
        <v>5598</v>
      </c>
      <c r="D5603" s="920"/>
      <c r="E5603" s="893" t="b">
        <f t="shared" ca="1" si="226"/>
        <v>1</v>
      </c>
      <c r="F5603" s="932">
        <f t="array" aca="1" ref="F5603" ca="1">IF(G5603&lt;&gt;"",INDIRECT("'"&amp;G5603&amp;"'!"&amp;H5603),"")</f>
        <v>0</v>
      </c>
      <c r="G5603" s="560" t="s">
        <v>5635</v>
      </c>
      <c r="H5603" s="893" t="s">
        <v>5187</v>
      </c>
      <c r="I5603" s="920"/>
      <c r="J5603" s="920"/>
      <c r="K5603" s="920"/>
      <c r="L5603" s="920"/>
      <c r="M5603" s="920"/>
      <c r="N5603" s="920"/>
      <c r="S5603" s="919"/>
    </row>
    <row r="5604" spans="1:19" ht="12.75" customHeight="1" x14ac:dyDescent="0.15">
      <c r="A5604" s="935">
        <v>5599</v>
      </c>
      <c r="B5604" s="919"/>
      <c r="C5604" s="920"/>
      <c r="D5604" s="931"/>
      <c r="E5604" s="893" t="b">
        <f t="shared" ca="1" si="226"/>
        <v>1</v>
      </c>
      <c r="F5604" s="893" t="str">
        <f t="array" aca="1" ref="F5604" ca="1">IF(G5604&lt;&gt;"",INDIRECT("'"&amp;G5604&amp;"'!"&amp;H5604),"")</f>
        <v/>
      </c>
      <c r="G5604" s="560"/>
      <c r="H5604" s="893"/>
      <c r="I5604" s="931"/>
      <c r="J5604" s="931"/>
      <c r="K5604" s="931"/>
      <c r="L5604" s="920"/>
      <c r="M5604" s="920"/>
      <c r="N5604" s="920"/>
      <c r="S5604" s="919"/>
    </row>
    <row r="5605" spans="1:19" ht="12.75" customHeight="1" x14ac:dyDescent="0.15">
      <c r="A5605" s="935">
        <v>5600</v>
      </c>
      <c r="B5605" s="919"/>
      <c r="C5605" s="920"/>
      <c r="D5605" s="931"/>
      <c r="E5605" s="893" t="b">
        <f t="shared" ca="1" si="226"/>
        <v>1</v>
      </c>
      <c r="F5605" s="893" t="str">
        <f t="array" aca="1" ref="F5605" ca="1">IF(G5605&lt;&gt;"",INDIRECT("'"&amp;G5605&amp;"'!"&amp;H5605),"")</f>
        <v/>
      </c>
      <c r="G5605" s="560"/>
      <c r="H5605" s="893"/>
      <c r="I5605" s="931"/>
      <c r="J5605" s="931"/>
      <c r="K5605" s="931"/>
      <c r="L5605" s="920"/>
      <c r="M5605" s="920"/>
      <c r="N5605" s="920"/>
      <c r="S5605" s="919"/>
    </row>
    <row r="5606" spans="1:19" ht="12.75" customHeight="1" x14ac:dyDescent="0.15">
      <c r="A5606" s="935">
        <v>5601</v>
      </c>
      <c r="B5606" s="919"/>
      <c r="C5606" s="920"/>
      <c r="D5606" s="931"/>
      <c r="E5606" s="893" t="b">
        <f t="shared" ca="1" si="226"/>
        <v>1</v>
      </c>
      <c r="F5606" s="893" t="str">
        <f t="array" aca="1" ref="F5606" ca="1">IF(G5606&lt;&gt;"",INDIRECT("'"&amp;G5606&amp;"'!"&amp;H5606),"")</f>
        <v/>
      </c>
      <c r="G5606" s="560"/>
      <c r="H5606" s="893"/>
      <c r="I5606" s="931"/>
      <c r="J5606" s="931"/>
      <c r="K5606" s="931"/>
      <c r="L5606" s="920"/>
      <c r="M5606" s="920"/>
      <c r="N5606" s="920"/>
      <c r="S5606" s="919"/>
    </row>
    <row r="5607" spans="1:19" ht="12.75" customHeight="1" x14ac:dyDescent="0.15">
      <c r="A5607" s="935">
        <v>5602</v>
      </c>
      <c r="B5607" s="919"/>
      <c r="C5607" s="920"/>
      <c r="D5607" s="931"/>
      <c r="E5607" s="893" t="b">
        <f t="shared" ca="1" si="226"/>
        <v>1</v>
      </c>
      <c r="F5607" s="893" t="str">
        <f t="array" aca="1" ref="F5607" ca="1">IF(G5607&lt;&gt;"",INDIRECT("'"&amp;G5607&amp;"'!"&amp;H5607),"")</f>
        <v/>
      </c>
      <c r="G5607" s="560"/>
      <c r="H5607" s="893"/>
      <c r="I5607" s="931"/>
      <c r="J5607" s="931"/>
      <c r="K5607" s="931"/>
      <c r="L5607" s="920"/>
      <c r="M5607" s="920"/>
      <c r="N5607" s="920"/>
      <c r="S5607" s="919"/>
    </row>
    <row r="5608" spans="1:19" ht="12.75" customHeight="1" x14ac:dyDescent="0.15">
      <c r="A5608" s="914">
        <v>5603</v>
      </c>
      <c r="B5608" s="929">
        <f>'EstRev 6-11'!F202</f>
        <v>0</v>
      </c>
      <c r="C5608" s="930">
        <f t="shared" ref="C5608:C5609" si="241">A5608-B5608</f>
        <v>5603</v>
      </c>
      <c r="D5608" s="920"/>
      <c r="E5608" s="893" t="b">
        <f t="shared" ca="1" si="226"/>
        <v>1</v>
      </c>
      <c r="F5608" s="932">
        <f t="array" aca="1" ref="F5608" ca="1">IF(G5608&lt;&gt;"",INDIRECT("'"&amp;G5608&amp;"'!"&amp;H5608),"")</f>
        <v>0</v>
      </c>
      <c r="G5608" s="560" t="s">
        <v>5635</v>
      </c>
      <c r="H5608" s="893" t="s">
        <v>5926</v>
      </c>
      <c r="I5608" s="920"/>
      <c r="J5608" s="920"/>
      <c r="K5608" s="920"/>
      <c r="L5608" s="920"/>
      <c r="M5608" s="920"/>
      <c r="N5608" s="920"/>
      <c r="S5608" s="919"/>
    </row>
    <row r="5609" spans="1:19" ht="12.75" customHeight="1" x14ac:dyDescent="0.15">
      <c r="A5609" s="914">
        <v>5604</v>
      </c>
      <c r="B5609" s="929">
        <f>'EstRev 6-11'!F203</f>
        <v>0</v>
      </c>
      <c r="C5609" s="930">
        <f t="shared" si="241"/>
        <v>5604</v>
      </c>
      <c r="D5609" s="920"/>
      <c r="E5609" s="893" t="b">
        <f t="shared" ca="1" si="226"/>
        <v>1</v>
      </c>
      <c r="F5609" s="932">
        <f t="array" aca="1" ref="F5609" ca="1">IF(G5609&lt;&gt;"",INDIRECT("'"&amp;G5609&amp;"'!"&amp;H5609),"")</f>
        <v>0</v>
      </c>
      <c r="G5609" s="560" t="s">
        <v>5635</v>
      </c>
      <c r="H5609" s="893" t="s">
        <v>5927</v>
      </c>
      <c r="I5609" s="920"/>
      <c r="J5609" s="920"/>
      <c r="K5609" s="920"/>
      <c r="L5609" s="920"/>
      <c r="M5609" s="920"/>
      <c r="N5609" s="920"/>
      <c r="S5609" s="919"/>
    </row>
    <row r="5610" spans="1:19" ht="12.75" customHeight="1" x14ac:dyDescent="0.15">
      <c r="A5610" s="935">
        <v>5605</v>
      </c>
      <c r="B5610" s="919"/>
      <c r="C5610" s="920"/>
      <c r="D5610" s="931"/>
      <c r="E5610" s="893" t="b">
        <f t="shared" ca="1" si="226"/>
        <v>1</v>
      </c>
      <c r="F5610" s="893" t="str">
        <f t="array" aca="1" ref="F5610" ca="1">IF(G5610&lt;&gt;"",INDIRECT("'"&amp;G5610&amp;"'!"&amp;H5610),"")</f>
        <v/>
      </c>
      <c r="G5610" s="560"/>
      <c r="H5610" s="893"/>
      <c r="I5610" s="931"/>
      <c r="J5610" s="931"/>
      <c r="K5610" s="931"/>
      <c r="L5610" s="920"/>
      <c r="M5610" s="920"/>
      <c r="N5610" s="920"/>
      <c r="S5610" s="919"/>
    </row>
    <row r="5611" spans="1:19" ht="12.75" customHeight="1" x14ac:dyDescent="0.15">
      <c r="A5611" s="935">
        <v>5606</v>
      </c>
      <c r="B5611" s="919"/>
      <c r="C5611" s="920"/>
      <c r="D5611" s="931"/>
      <c r="E5611" s="893" t="b">
        <f t="shared" ref="E5611:E5865" ca="1" si="242">F5611=B5611</f>
        <v>1</v>
      </c>
      <c r="F5611" s="893" t="str">
        <f t="array" aca="1" ref="F5611" ca="1">IF(G5611&lt;&gt;"",INDIRECT("'"&amp;G5611&amp;"'!"&amp;H5611),"")</f>
        <v/>
      </c>
      <c r="G5611" s="560"/>
      <c r="H5611" s="893"/>
      <c r="I5611" s="931"/>
      <c r="J5611" s="931"/>
      <c r="K5611" s="931"/>
      <c r="L5611" s="920"/>
      <c r="M5611" s="920"/>
      <c r="N5611" s="920"/>
      <c r="S5611" s="919"/>
    </row>
    <row r="5612" spans="1:19" ht="12.75" customHeight="1" x14ac:dyDescent="0.15">
      <c r="A5612" s="935">
        <v>5607</v>
      </c>
      <c r="B5612" s="919"/>
      <c r="C5612" s="920"/>
      <c r="D5612" s="931"/>
      <c r="E5612" s="893" t="b">
        <f t="shared" ca="1" si="242"/>
        <v>1</v>
      </c>
      <c r="F5612" s="893" t="str">
        <f t="array" aca="1" ref="F5612" ca="1">IF(G5612&lt;&gt;"",INDIRECT("'"&amp;G5612&amp;"'!"&amp;H5612),"")</f>
        <v/>
      </c>
      <c r="G5612" s="560"/>
      <c r="H5612" s="893"/>
      <c r="I5612" s="931"/>
      <c r="J5612" s="931"/>
      <c r="K5612" s="931"/>
      <c r="L5612" s="920"/>
      <c r="M5612" s="920"/>
      <c r="N5612" s="920"/>
      <c r="S5612" s="919"/>
    </row>
    <row r="5613" spans="1:19" ht="12.75" customHeight="1" x14ac:dyDescent="0.15">
      <c r="A5613" s="935">
        <v>5608</v>
      </c>
      <c r="B5613" s="919"/>
      <c r="C5613" s="920"/>
      <c r="D5613" s="920" t="s">
        <v>4732</v>
      </c>
      <c r="E5613" s="893" t="b">
        <f t="shared" ca="1" si="242"/>
        <v>1</v>
      </c>
      <c r="F5613" s="893" t="str">
        <f t="array" aca="1" ref="F5613" ca="1">IF(G5613&lt;&gt;"",INDIRECT("'"&amp;G5613&amp;"'!"&amp;H5613),"")</f>
        <v/>
      </c>
      <c r="G5613" s="560"/>
      <c r="H5613" s="893"/>
      <c r="I5613" s="920"/>
      <c r="J5613" s="920"/>
      <c r="K5613" s="920"/>
      <c r="L5613" s="920"/>
      <c r="M5613" s="920"/>
      <c r="N5613" s="920"/>
      <c r="S5613" s="919"/>
    </row>
    <row r="5614" spans="1:19" ht="12.75" customHeight="1" x14ac:dyDescent="0.15">
      <c r="A5614" s="935">
        <v>5609</v>
      </c>
      <c r="B5614" s="919"/>
      <c r="C5614" s="920"/>
      <c r="D5614" s="920" t="s">
        <v>4732</v>
      </c>
      <c r="E5614" s="893" t="b">
        <f t="shared" ca="1" si="242"/>
        <v>1</v>
      </c>
      <c r="F5614" s="893" t="str">
        <f t="array" aca="1" ref="F5614" ca="1">IF(G5614&lt;&gt;"",INDIRECT("'"&amp;G5614&amp;"'!"&amp;H5614),"")</f>
        <v/>
      </c>
      <c r="G5614" s="560"/>
      <c r="H5614" s="893"/>
      <c r="I5614" s="920"/>
      <c r="J5614" s="920"/>
      <c r="K5614" s="920"/>
      <c r="L5614" s="920"/>
      <c r="M5614" s="920"/>
      <c r="N5614" s="920"/>
      <c r="S5614" s="919"/>
    </row>
    <row r="5615" spans="1:19" ht="12.75" customHeight="1" x14ac:dyDescent="0.15">
      <c r="A5615" s="935">
        <v>5610</v>
      </c>
      <c r="B5615" s="919"/>
      <c r="C5615" s="920"/>
      <c r="D5615" s="920" t="s">
        <v>5699</v>
      </c>
      <c r="E5615" s="893" t="b">
        <f t="shared" ca="1" si="242"/>
        <v>1</v>
      </c>
      <c r="F5615" s="893" t="str">
        <f t="array" aca="1" ref="F5615" ca="1">IF(G5615&lt;&gt;"",INDIRECT("'"&amp;G5615&amp;"'!"&amp;H5615),"")</f>
        <v/>
      </c>
      <c r="G5615" s="560"/>
      <c r="H5615" s="893"/>
      <c r="I5615" s="920"/>
      <c r="J5615" s="920"/>
      <c r="K5615" s="920"/>
      <c r="L5615" s="920"/>
      <c r="M5615" s="920"/>
      <c r="N5615" s="920"/>
      <c r="S5615" s="919"/>
    </row>
    <row r="5616" spans="1:19" ht="12.75" customHeight="1" x14ac:dyDescent="0.15">
      <c r="A5616" s="914">
        <v>5611</v>
      </c>
      <c r="B5616" s="929">
        <f>'EstRev 6-11'!F204</f>
        <v>0</v>
      </c>
      <c r="C5616" s="930">
        <f t="shared" ref="C5616:C5617" si="243">A5616-B5616</f>
        <v>5611</v>
      </c>
      <c r="D5616" s="920"/>
      <c r="E5616" s="893" t="b">
        <f t="shared" ca="1" si="242"/>
        <v>1</v>
      </c>
      <c r="F5616" s="932">
        <f t="array" aca="1" ref="F5616" ca="1">IF(G5616&lt;&gt;"",INDIRECT("'"&amp;G5616&amp;"'!"&amp;H5616),"")</f>
        <v>0</v>
      </c>
      <c r="G5616" s="560" t="s">
        <v>5635</v>
      </c>
      <c r="H5616" s="893" t="s">
        <v>5928</v>
      </c>
      <c r="I5616" s="920"/>
      <c r="J5616" s="920"/>
      <c r="K5616" s="920"/>
      <c r="L5616" s="920"/>
      <c r="M5616" s="920"/>
      <c r="N5616" s="920"/>
      <c r="S5616" s="919"/>
    </row>
    <row r="5617" spans="1:19" ht="12.75" customHeight="1" x14ac:dyDescent="0.15">
      <c r="A5617" s="914">
        <v>5612</v>
      </c>
      <c r="B5617" s="929">
        <f>'EstRev 6-11'!F208</f>
        <v>0</v>
      </c>
      <c r="C5617" s="930">
        <f t="shared" si="243"/>
        <v>5612</v>
      </c>
      <c r="D5617" s="920"/>
      <c r="E5617" s="893" t="b">
        <f t="shared" ca="1" si="242"/>
        <v>1</v>
      </c>
      <c r="F5617" s="932">
        <f t="array" aca="1" ref="F5617" ca="1">IF(G5617&lt;&gt;"",INDIRECT("'"&amp;G5617&amp;"'!"&amp;H5617),"")</f>
        <v>0</v>
      </c>
      <c r="G5617" s="560" t="s">
        <v>5635</v>
      </c>
      <c r="H5617" s="893" t="s">
        <v>5929</v>
      </c>
      <c r="I5617" s="920"/>
      <c r="J5617" s="920"/>
      <c r="K5617" s="920"/>
      <c r="L5617" s="920"/>
      <c r="M5617" s="920"/>
      <c r="N5617" s="920"/>
      <c r="S5617" s="919"/>
    </row>
    <row r="5618" spans="1:19" ht="12.75" customHeight="1" x14ac:dyDescent="0.15">
      <c r="A5618" s="935">
        <v>5613</v>
      </c>
      <c r="B5618" s="919"/>
      <c r="C5618" s="920"/>
      <c r="D5618" s="920" t="s">
        <v>4732</v>
      </c>
      <c r="E5618" s="893" t="b">
        <f t="shared" ca="1" si="242"/>
        <v>1</v>
      </c>
      <c r="F5618" s="893" t="str">
        <f t="array" aca="1" ref="F5618" ca="1">IF(G5618&lt;&gt;"",INDIRECT("'"&amp;G5618&amp;"'!"&amp;H5618),"")</f>
        <v/>
      </c>
      <c r="G5618" s="560"/>
      <c r="H5618" s="893"/>
      <c r="I5618" s="920"/>
      <c r="J5618" s="920"/>
      <c r="K5618" s="920"/>
      <c r="L5618" s="920"/>
      <c r="M5618" s="920"/>
      <c r="N5618" s="920"/>
      <c r="S5618" s="919"/>
    </row>
    <row r="5619" spans="1:19" ht="12.75" customHeight="1" x14ac:dyDescent="0.15">
      <c r="A5619" s="935">
        <v>5614</v>
      </c>
      <c r="B5619" s="919"/>
      <c r="C5619" s="920"/>
      <c r="D5619" s="931"/>
      <c r="E5619" s="893" t="b">
        <f t="shared" ca="1" si="242"/>
        <v>1</v>
      </c>
      <c r="F5619" s="893" t="str">
        <f t="array" aca="1" ref="F5619" ca="1">IF(G5619&lt;&gt;"",INDIRECT("'"&amp;G5619&amp;"'!"&amp;H5619),"")</f>
        <v/>
      </c>
      <c r="G5619" s="560"/>
      <c r="H5619" s="893"/>
      <c r="I5619" s="931"/>
      <c r="J5619" s="931"/>
      <c r="K5619" s="931"/>
      <c r="L5619" s="920"/>
      <c r="M5619" s="920"/>
      <c r="N5619" s="920"/>
      <c r="S5619" s="919"/>
    </row>
    <row r="5620" spans="1:19" ht="12.75" customHeight="1" x14ac:dyDescent="0.15">
      <c r="A5620" s="935">
        <v>5615</v>
      </c>
      <c r="B5620" s="919"/>
      <c r="C5620" s="920"/>
      <c r="D5620" s="931"/>
      <c r="E5620" s="893" t="b">
        <f t="shared" ca="1" si="242"/>
        <v>1</v>
      </c>
      <c r="F5620" s="893" t="str">
        <f t="array" aca="1" ref="F5620" ca="1">IF(G5620&lt;&gt;"",INDIRECT("'"&amp;G5620&amp;"'!"&amp;H5620),"")</f>
        <v/>
      </c>
      <c r="G5620" s="560"/>
      <c r="H5620" s="893"/>
      <c r="I5620" s="931"/>
      <c r="J5620" s="931"/>
      <c r="K5620" s="931"/>
      <c r="L5620" s="920"/>
      <c r="M5620" s="920"/>
      <c r="N5620" s="920"/>
      <c r="S5620" s="919"/>
    </row>
    <row r="5621" spans="1:19" ht="12.75" customHeight="1" x14ac:dyDescent="0.15">
      <c r="A5621" s="914">
        <v>5616</v>
      </c>
      <c r="B5621" s="929">
        <f>'EstRev 6-11'!F206</f>
        <v>0</v>
      </c>
      <c r="C5621" s="930">
        <f>A5621-B5621</f>
        <v>5616</v>
      </c>
      <c r="D5621" s="920"/>
      <c r="E5621" s="893" t="b">
        <f t="shared" ca="1" si="242"/>
        <v>1</v>
      </c>
      <c r="F5621" s="932">
        <f t="array" aca="1" ref="F5621" ca="1">IF(G5621&lt;&gt;"",INDIRECT("'"&amp;G5621&amp;"'!"&amp;H5621),"")</f>
        <v>0</v>
      </c>
      <c r="G5621" s="560" t="s">
        <v>5635</v>
      </c>
      <c r="H5621" s="893" t="s">
        <v>5930</v>
      </c>
      <c r="I5621" s="920"/>
      <c r="J5621" s="920"/>
      <c r="K5621" s="920"/>
      <c r="L5621" s="920"/>
      <c r="M5621" s="920"/>
      <c r="N5621" s="920"/>
      <c r="S5621" s="919"/>
    </row>
    <row r="5622" spans="1:19" ht="12.75" customHeight="1" x14ac:dyDescent="0.15">
      <c r="A5622" s="935">
        <v>5617</v>
      </c>
      <c r="B5622" s="919"/>
      <c r="C5622" s="920"/>
      <c r="D5622" s="931"/>
      <c r="E5622" s="893" t="b">
        <f t="shared" ca="1" si="242"/>
        <v>1</v>
      </c>
      <c r="F5622" s="893" t="str">
        <f t="array" aca="1" ref="F5622" ca="1">IF(G5622&lt;&gt;"",INDIRECT("'"&amp;G5622&amp;"'!"&amp;H5622),"")</f>
        <v/>
      </c>
      <c r="G5622" s="560"/>
      <c r="H5622" s="893"/>
      <c r="I5622" s="931"/>
      <c r="J5622" s="931"/>
      <c r="K5622" s="931"/>
      <c r="L5622" s="920"/>
      <c r="M5622" s="920"/>
      <c r="N5622" s="920"/>
      <c r="S5622" s="919"/>
    </row>
    <row r="5623" spans="1:19" ht="12.75" customHeight="1" x14ac:dyDescent="0.15">
      <c r="A5623" s="935">
        <v>5618</v>
      </c>
      <c r="B5623" s="919"/>
      <c r="C5623" s="920"/>
      <c r="D5623" s="931"/>
      <c r="E5623" s="893" t="b">
        <f t="shared" ca="1" si="242"/>
        <v>1</v>
      </c>
      <c r="F5623" s="893" t="str">
        <f t="array" aca="1" ref="F5623" ca="1">IF(G5623&lt;&gt;"",INDIRECT("'"&amp;G5623&amp;"'!"&amp;H5623),"")</f>
        <v/>
      </c>
      <c r="G5623" s="560"/>
      <c r="H5623" s="893"/>
      <c r="I5623" s="931"/>
      <c r="J5623" s="931"/>
      <c r="K5623" s="931"/>
      <c r="L5623" s="920"/>
      <c r="M5623" s="920"/>
      <c r="N5623" s="920"/>
      <c r="S5623" s="919"/>
    </row>
    <row r="5624" spans="1:19" ht="12.75" customHeight="1" x14ac:dyDescent="0.15">
      <c r="A5624" s="935">
        <v>5619</v>
      </c>
      <c r="B5624" s="919"/>
      <c r="C5624" s="920"/>
      <c r="D5624" s="931"/>
      <c r="E5624" s="893" t="b">
        <f t="shared" ca="1" si="242"/>
        <v>1</v>
      </c>
      <c r="F5624" s="893" t="str">
        <f t="array" aca="1" ref="F5624" ca="1">IF(G5624&lt;&gt;"",INDIRECT("'"&amp;G5624&amp;"'!"&amp;H5624),"")</f>
        <v/>
      </c>
      <c r="G5624" s="560"/>
      <c r="H5624" s="893"/>
      <c r="I5624" s="931"/>
      <c r="J5624" s="931"/>
      <c r="K5624" s="931"/>
      <c r="L5624" s="920"/>
      <c r="M5624" s="920"/>
      <c r="N5624" s="920"/>
      <c r="S5624" s="919"/>
    </row>
    <row r="5625" spans="1:19" ht="12.75" customHeight="1" x14ac:dyDescent="0.15">
      <c r="A5625" s="935">
        <v>5620</v>
      </c>
      <c r="B5625" s="919"/>
      <c r="C5625" s="920"/>
      <c r="D5625" s="931"/>
      <c r="E5625" s="893" t="b">
        <f t="shared" ca="1" si="242"/>
        <v>1</v>
      </c>
      <c r="F5625" s="893" t="str">
        <f t="array" aca="1" ref="F5625" ca="1">IF(G5625&lt;&gt;"",INDIRECT("'"&amp;G5625&amp;"'!"&amp;H5625),"")</f>
        <v/>
      </c>
      <c r="G5625" s="560"/>
      <c r="H5625" s="893"/>
      <c r="I5625" s="931"/>
      <c r="J5625" s="931"/>
      <c r="K5625" s="931"/>
      <c r="L5625" s="920"/>
      <c r="M5625" s="920"/>
      <c r="N5625" s="920"/>
      <c r="S5625" s="919"/>
    </row>
    <row r="5626" spans="1:19" ht="12.75" customHeight="1" x14ac:dyDescent="0.15">
      <c r="A5626" s="935">
        <v>5621</v>
      </c>
      <c r="B5626" s="919"/>
      <c r="C5626" s="920"/>
      <c r="D5626" s="931"/>
      <c r="E5626" s="893" t="b">
        <f t="shared" ca="1" si="242"/>
        <v>1</v>
      </c>
      <c r="F5626" s="893" t="str">
        <f t="array" aca="1" ref="F5626" ca="1">IF(G5626&lt;&gt;"",INDIRECT("'"&amp;G5626&amp;"'!"&amp;H5626),"")</f>
        <v/>
      </c>
      <c r="G5626" s="560"/>
      <c r="H5626" s="893"/>
      <c r="I5626" s="931"/>
      <c r="J5626" s="931"/>
      <c r="K5626" s="931"/>
      <c r="L5626" s="920"/>
      <c r="M5626" s="920"/>
      <c r="N5626" s="920"/>
      <c r="S5626" s="919"/>
    </row>
    <row r="5627" spans="1:19" ht="12.75" customHeight="1" x14ac:dyDescent="0.15">
      <c r="A5627" s="935">
        <v>5622</v>
      </c>
      <c r="B5627" s="919"/>
      <c r="C5627" s="920"/>
      <c r="D5627" s="931"/>
      <c r="E5627" s="893" t="b">
        <f t="shared" ca="1" si="242"/>
        <v>1</v>
      </c>
      <c r="F5627" s="893" t="str">
        <f t="array" aca="1" ref="F5627" ca="1">IF(G5627&lt;&gt;"",INDIRECT("'"&amp;G5627&amp;"'!"&amp;H5627),"")</f>
        <v/>
      </c>
      <c r="G5627" s="560"/>
      <c r="H5627" s="893"/>
      <c r="I5627" s="931"/>
      <c r="J5627" s="931"/>
      <c r="K5627" s="931"/>
      <c r="L5627" s="920"/>
      <c r="M5627" s="920"/>
      <c r="N5627" s="920"/>
      <c r="S5627" s="919"/>
    </row>
    <row r="5628" spans="1:19" ht="12.75" customHeight="1" x14ac:dyDescent="0.15">
      <c r="A5628" s="935">
        <v>5623</v>
      </c>
      <c r="B5628" s="919"/>
      <c r="C5628" s="920"/>
      <c r="D5628" s="931"/>
      <c r="E5628" s="893" t="b">
        <f t="shared" ca="1" si="242"/>
        <v>1</v>
      </c>
      <c r="F5628" s="893" t="str">
        <f t="array" aca="1" ref="F5628" ca="1">IF(G5628&lt;&gt;"",INDIRECT("'"&amp;G5628&amp;"'!"&amp;H5628),"")</f>
        <v/>
      </c>
      <c r="G5628" s="560"/>
      <c r="H5628" s="893"/>
      <c r="I5628" s="931"/>
      <c r="J5628" s="931"/>
      <c r="K5628" s="931"/>
      <c r="L5628" s="920"/>
      <c r="M5628" s="920"/>
      <c r="N5628" s="920"/>
      <c r="S5628" s="919"/>
    </row>
    <row r="5629" spans="1:19" ht="12.75" customHeight="1" x14ac:dyDescent="0.15">
      <c r="A5629" s="935">
        <v>5624</v>
      </c>
      <c r="B5629" s="919"/>
      <c r="C5629" s="920"/>
      <c r="D5629" s="931"/>
      <c r="E5629" s="893" t="b">
        <f t="shared" ca="1" si="242"/>
        <v>1</v>
      </c>
      <c r="F5629" s="893" t="str">
        <f t="array" aca="1" ref="F5629" ca="1">IF(G5629&lt;&gt;"",INDIRECT("'"&amp;G5629&amp;"'!"&amp;H5629),"")</f>
        <v/>
      </c>
      <c r="G5629" s="560"/>
      <c r="H5629" s="893"/>
      <c r="I5629" s="931"/>
      <c r="J5629" s="931"/>
      <c r="K5629" s="931"/>
      <c r="L5629" s="920"/>
      <c r="M5629" s="920"/>
      <c r="N5629" s="920"/>
      <c r="S5629" s="919"/>
    </row>
    <row r="5630" spans="1:19" ht="12.75" customHeight="1" x14ac:dyDescent="0.15">
      <c r="A5630" s="935">
        <v>5625</v>
      </c>
      <c r="B5630" s="919"/>
      <c r="C5630" s="920"/>
      <c r="D5630" s="931"/>
      <c r="E5630" s="893" t="b">
        <f t="shared" ca="1" si="242"/>
        <v>1</v>
      </c>
      <c r="F5630" s="893" t="str">
        <f t="array" aca="1" ref="F5630" ca="1">IF(G5630&lt;&gt;"",INDIRECT("'"&amp;G5630&amp;"'!"&amp;H5630),"")</f>
        <v/>
      </c>
      <c r="G5630" s="560"/>
      <c r="H5630" s="893"/>
      <c r="I5630" s="931"/>
      <c r="J5630" s="931"/>
      <c r="K5630" s="931"/>
      <c r="L5630" s="920"/>
      <c r="M5630" s="920"/>
      <c r="N5630" s="920"/>
      <c r="S5630" s="919"/>
    </row>
    <row r="5631" spans="1:19" ht="12.75" customHeight="1" x14ac:dyDescent="0.15">
      <c r="A5631" s="935">
        <v>5626</v>
      </c>
      <c r="B5631" s="919"/>
      <c r="C5631" s="920"/>
      <c r="D5631" s="931"/>
      <c r="E5631" s="893" t="b">
        <f t="shared" ca="1" si="242"/>
        <v>1</v>
      </c>
      <c r="F5631" s="893" t="str">
        <f t="array" aca="1" ref="F5631" ca="1">IF(G5631&lt;&gt;"",INDIRECT("'"&amp;G5631&amp;"'!"&amp;H5631),"")</f>
        <v/>
      </c>
      <c r="G5631" s="560"/>
      <c r="H5631" s="893"/>
      <c r="I5631" s="931"/>
      <c r="J5631" s="931"/>
      <c r="K5631" s="931"/>
      <c r="L5631" s="920"/>
      <c r="M5631" s="920"/>
      <c r="N5631" s="920"/>
      <c r="S5631" s="919"/>
    </row>
    <row r="5632" spans="1:19" ht="12.75" customHeight="1" x14ac:dyDescent="0.15">
      <c r="A5632" s="935">
        <v>5627</v>
      </c>
      <c r="B5632" s="919"/>
      <c r="C5632" s="920"/>
      <c r="D5632" s="931"/>
      <c r="E5632" s="893" t="b">
        <f t="shared" ca="1" si="242"/>
        <v>1</v>
      </c>
      <c r="F5632" s="893" t="str">
        <f t="array" aca="1" ref="F5632" ca="1">IF(G5632&lt;&gt;"",INDIRECT("'"&amp;G5632&amp;"'!"&amp;H5632),"")</f>
        <v/>
      </c>
      <c r="G5632" s="560"/>
      <c r="H5632" s="893"/>
      <c r="I5632" s="931"/>
      <c r="J5632" s="931"/>
      <c r="K5632" s="931"/>
      <c r="L5632" s="920"/>
      <c r="M5632" s="920"/>
      <c r="N5632" s="920"/>
      <c r="S5632" s="919"/>
    </row>
    <row r="5633" spans="1:19" ht="12.75" customHeight="1" x14ac:dyDescent="0.15">
      <c r="A5633" s="935">
        <v>5628</v>
      </c>
      <c r="B5633" s="919"/>
      <c r="C5633" s="920"/>
      <c r="D5633" s="931"/>
      <c r="E5633" s="893" t="b">
        <f t="shared" ca="1" si="242"/>
        <v>1</v>
      </c>
      <c r="F5633" s="893" t="str">
        <f t="array" aca="1" ref="F5633" ca="1">IF(G5633&lt;&gt;"",INDIRECT("'"&amp;G5633&amp;"'!"&amp;H5633),"")</f>
        <v/>
      </c>
      <c r="G5633" s="560"/>
      <c r="H5633" s="893"/>
      <c r="I5633" s="931"/>
      <c r="J5633" s="931"/>
      <c r="K5633" s="931"/>
      <c r="L5633" s="920"/>
      <c r="M5633" s="920"/>
      <c r="N5633" s="920"/>
      <c r="S5633" s="919"/>
    </row>
    <row r="5634" spans="1:19" ht="12.75" customHeight="1" x14ac:dyDescent="0.15">
      <c r="A5634" s="935">
        <v>5629</v>
      </c>
      <c r="B5634" s="919"/>
      <c r="C5634" s="920"/>
      <c r="D5634" s="931"/>
      <c r="E5634" s="893" t="b">
        <f t="shared" ca="1" si="242"/>
        <v>1</v>
      </c>
      <c r="F5634" s="893" t="str">
        <f t="array" aca="1" ref="F5634" ca="1">IF(G5634&lt;&gt;"",INDIRECT("'"&amp;G5634&amp;"'!"&amp;H5634),"")</f>
        <v/>
      </c>
      <c r="G5634" s="560"/>
      <c r="H5634" s="893"/>
      <c r="I5634" s="931"/>
      <c r="J5634" s="931"/>
      <c r="K5634" s="931"/>
      <c r="L5634" s="920"/>
      <c r="M5634" s="920"/>
      <c r="N5634" s="920"/>
      <c r="S5634" s="919"/>
    </row>
    <row r="5635" spans="1:19" ht="12.75" customHeight="1" x14ac:dyDescent="0.15">
      <c r="A5635" s="914">
        <v>5630</v>
      </c>
      <c r="B5635" s="929">
        <f>'EstRev 6-11'!F214</f>
        <v>0</v>
      </c>
      <c r="C5635" s="930">
        <f t="shared" ref="C5635:C5636" si="244">A5635-B5635</f>
        <v>5630</v>
      </c>
      <c r="D5635" s="920"/>
      <c r="E5635" s="893" t="b">
        <f t="shared" ca="1" si="242"/>
        <v>1</v>
      </c>
      <c r="F5635" s="932">
        <f t="array" aca="1" ref="F5635" ca="1">IF(G5635&lt;&gt;"",INDIRECT("'"&amp;G5635&amp;"'!"&amp;H5635),"")</f>
        <v>0</v>
      </c>
      <c r="G5635" s="560" t="s">
        <v>5635</v>
      </c>
      <c r="H5635" s="893" t="s">
        <v>5190</v>
      </c>
      <c r="I5635" s="920"/>
      <c r="J5635" s="920"/>
      <c r="K5635" s="920"/>
      <c r="L5635" s="920"/>
      <c r="M5635" s="920"/>
      <c r="N5635" s="920"/>
      <c r="S5635" s="919"/>
    </row>
    <row r="5636" spans="1:19" ht="12.75" customHeight="1" x14ac:dyDescent="0.15">
      <c r="A5636" s="914">
        <v>5631</v>
      </c>
      <c r="B5636" s="929">
        <f>'EstRev 6-11'!F215</f>
        <v>0</v>
      </c>
      <c r="C5636" s="930">
        <f t="shared" si="244"/>
        <v>5631</v>
      </c>
      <c r="D5636" s="920"/>
      <c r="E5636" s="893" t="b">
        <f t="shared" ca="1" si="242"/>
        <v>1</v>
      </c>
      <c r="F5636" s="932">
        <f t="array" aca="1" ref="F5636" ca="1">IF(G5636&lt;&gt;"",INDIRECT("'"&amp;G5636&amp;"'!"&amp;H5636),"")</f>
        <v>0</v>
      </c>
      <c r="G5636" s="560" t="s">
        <v>5635</v>
      </c>
      <c r="H5636" s="893" t="s">
        <v>5931</v>
      </c>
      <c r="I5636" s="920"/>
      <c r="J5636" s="920"/>
      <c r="K5636" s="920"/>
      <c r="L5636" s="920"/>
      <c r="M5636" s="920"/>
      <c r="N5636" s="920"/>
      <c r="S5636" s="919"/>
    </row>
    <row r="5637" spans="1:19" ht="12.75" customHeight="1" x14ac:dyDescent="0.15">
      <c r="A5637" s="935">
        <v>5632</v>
      </c>
      <c r="B5637" s="919"/>
      <c r="C5637" s="920"/>
      <c r="D5637" s="931"/>
      <c r="E5637" s="893" t="b">
        <f t="shared" ca="1" si="242"/>
        <v>1</v>
      </c>
      <c r="F5637" s="893" t="str">
        <f t="array" aca="1" ref="F5637" ca="1">IF(G5637&lt;&gt;"",INDIRECT("'"&amp;G5637&amp;"'!"&amp;H5637),"")</f>
        <v/>
      </c>
      <c r="G5637" s="560"/>
      <c r="H5637" s="893"/>
      <c r="I5637" s="931"/>
      <c r="J5637" s="931"/>
      <c r="K5637" s="931"/>
      <c r="L5637" s="920"/>
      <c r="M5637" s="920"/>
      <c r="N5637" s="920"/>
      <c r="S5637" s="919"/>
    </row>
    <row r="5638" spans="1:19" ht="12.75" customHeight="1" x14ac:dyDescent="0.15">
      <c r="A5638" s="935">
        <v>5633</v>
      </c>
      <c r="B5638" s="919"/>
      <c r="C5638" s="920"/>
      <c r="D5638" s="931"/>
      <c r="E5638" s="893" t="b">
        <f t="shared" ca="1" si="242"/>
        <v>1</v>
      </c>
      <c r="F5638" s="893" t="str">
        <f t="array" aca="1" ref="F5638" ca="1">IF(G5638&lt;&gt;"",INDIRECT("'"&amp;G5638&amp;"'!"&amp;H5638),"")</f>
        <v/>
      </c>
      <c r="G5638" s="560"/>
      <c r="H5638" s="893"/>
      <c r="I5638" s="931"/>
      <c r="J5638" s="931"/>
      <c r="K5638" s="931"/>
      <c r="L5638" s="920"/>
      <c r="M5638" s="920"/>
      <c r="N5638" s="920"/>
      <c r="S5638" s="919"/>
    </row>
    <row r="5639" spans="1:19" ht="12.75" customHeight="1" x14ac:dyDescent="0.15">
      <c r="A5639" s="914">
        <v>5634</v>
      </c>
      <c r="B5639" s="929">
        <f>'EstRev 6-11'!F216</f>
        <v>0</v>
      </c>
      <c r="C5639" s="930">
        <f t="shared" ref="C5639:C5641" si="245">A5639-B5639</f>
        <v>5634</v>
      </c>
      <c r="D5639" s="920"/>
      <c r="E5639" s="893" t="b">
        <f t="shared" ca="1" si="242"/>
        <v>1</v>
      </c>
      <c r="F5639" s="932">
        <f t="array" aca="1" ref="F5639" ca="1">IF(G5639&lt;&gt;"",INDIRECT("'"&amp;G5639&amp;"'!"&amp;H5639),"")</f>
        <v>0</v>
      </c>
      <c r="G5639" s="560" t="s">
        <v>5635</v>
      </c>
      <c r="H5639" s="893" t="s">
        <v>5932</v>
      </c>
      <c r="I5639" s="920"/>
      <c r="J5639" s="920"/>
      <c r="K5639" s="920"/>
      <c r="L5639" s="920"/>
      <c r="M5639" s="920"/>
      <c r="N5639" s="920"/>
      <c r="S5639" s="919"/>
    </row>
    <row r="5640" spans="1:19" ht="12.75" customHeight="1" x14ac:dyDescent="0.15">
      <c r="A5640" s="914">
        <v>5635</v>
      </c>
      <c r="B5640" s="929">
        <f>'EstRev 6-11'!F217</f>
        <v>0</v>
      </c>
      <c r="C5640" s="930">
        <f t="shared" si="245"/>
        <v>5635</v>
      </c>
      <c r="D5640" s="920"/>
      <c r="E5640" s="893" t="b">
        <f t="shared" ca="1" si="242"/>
        <v>1</v>
      </c>
      <c r="F5640" s="932">
        <f t="array" aca="1" ref="F5640" ca="1">IF(G5640&lt;&gt;"",INDIRECT("'"&amp;G5640&amp;"'!"&amp;H5640),"")</f>
        <v>0</v>
      </c>
      <c r="G5640" s="560" t="s">
        <v>5635</v>
      </c>
      <c r="H5640" s="893" t="s">
        <v>5933</v>
      </c>
      <c r="I5640" s="920"/>
      <c r="J5640" s="920"/>
      <c r="K5640" s="920"/>
      <c r="L5640" s="920"/>
      <c r="M5640" s="920"/>
      <c r="N5640" s="920"/>
      <c r="S5640" s="919"/>
    </row>
    <row r="5641" spans="1:19" ht="12.75" customHeight="1" x14ac:dyDescent="0.15">
      <c r="A5641" s="914">
        <v>5636</v>
      </c>
      <c r="B5641" s="929">
        <f>'EstRev 6-11'!F218</f>
        <v>0</v>
      </c>
      <c r="C5641" s="930">
        <f t="shared" si="245"/>
        <v>5636</v>
      </c>
      <c r="D5641" s="920"/>
      <c r="E5641" s="893" t="b">
        <f t="shared" ca="1" si="242"/>
        <v>1</v>
      </c>
      <c r="F5641" s="932">
        <f t="array" aca="1" ref="F5641" ca="1">IF(G5641&lt;&gt;"",INDIRECT("'"&amp;G5641&amp;"'!"&amp;H5641),"")</f>
        <v>0</v>
      </c>
      <c r="G5641" s="560" t="s">
        <v>5635</v>
      </c>
      <c r="H5641" s="893" t="s">
        <v>5934</v>
      </c>
      <c r="I5641" s="920"/>
      <c r="J5641" s="920"/>
      <c r="K5641" s="920"/>
      <c r="L5641" s="920"/>
      <c r="M5641" s="920"/>
      <c r="N5641" s="920"/>
      <c r="S5641" s="919"/>
    </row>
    <row r="5642" spans="1:19" ht="12.75" customHeight="1" x14ac:dyDescent="0.15">
      <c r="A5642" s="935">
        <v>5637</v>
      </c>
      <c r="B5642" s="919"/>
      <c r="C5642" s="920"/>
      <c r="D5642" s="931"/>
      <c r="E5642" s="893" t="b">
        <f t="shared" ca="1" si="242"/>
        <v>1</v>
      </c>
      <c r="F5642" s="893" t="str">
        <f t="array" aca="1" ref="F5642" ca="1">IF(G5642&lt;&gt;"",INDIRECT("'"&amp;G5642&amp;"'!"&amp;H5642),"")</f>
        <v/>
      </c>
      <c r="G5642" s="560"/>
      <c r="H5642" s="893"/>
      <c r="I5642" s="931"/>
      <c r="J5642" s="931"/>
      <c r="K5642" s="931"/>
      <c r="L5642" s="920"/>
      <c r="M5642" s="920"/>
      <c r="N5642" s="920"/>
      <c r="S5642" s="919"/>
    </row>
    <row r="5643" spans="1:19" ht="12.75" customHeight="1" x14ac:dyDescent="0.15">
      <c r="A5643" s="935">
        <v>5638</v>
      </c>
      <c r="B5643" s="919"/>
      <c r="C5643" s="920"/>
      <c r="D5643" s="931"/>
      <c r="E5643" s="893" t="b">
        <f t="shared" ca="1" si="242"/>
        <v>1</v>
      </c>
      <c r="F5643" s="893" t="str">
        <f t="array" aca="1" ref="F5643" ca="1">IF(G5643&lt;&gt;"",INDIRECT("'"&amp;G5643&amp;"'!"&amp;H5643),"")</f>
        <v/>
      </c>
      <c r="G5643" s="560"/>
      <c r="H5643" s="893"/>
      <c r="I5643" s="931"/>
      <c r="J5643" s="931"/>
      <c r="K5643" s="931"/>
      <c r="L5643" s="920"/>
      <c r="M5643" s="920"/>
      <c r="N5643" s="920"/>
      <c r="S5643" s="919"/>
    </row>
    <row r="5644" spans="1:19" ht="12.75" customHeight="1" x14ac:dyDescent="0.15">
      <c r="A5644" s="935">
        <v>5639</v>
      </c>
      <c r="B5644" s="919"/>
      <c r="C5644" s="920"/>
      <c r="D5644" s="931"/>
      <c r="E5644" s="893" t="b">
        <f t="shared" ca="1" si="242"/>
        <v>1</v>
      </c>
      <c r="F5644" s="893" t="str">
        <f t="array" aca="1" ref="F5644" ca="1">IF(G5644&lt;&gt;"",INDIRECT("'"&amp;G5644&amp;"'!"&amp;H5644),"")</f>
        <v/>
      </c>
      <c r="G5644" s="560"/>
      <c r="H5644" s="893"/>
      <c r="I5644" s="931"/>
      <c r="J5644" s="931"/>
      <c r="K5644" s="931"/>
      <c r="L5644" s="920"/>
      <c r="M5644" s="920"/>
      <c r="N5644" s="920"/>
      <c r="S5644" s="919"/>
    </row>
    <row r="5645" spans="1:19" ht="12.75" customHeight="1" x14ac:dyDescent="0.15">
      <c r="A5645" s="935">
        <v>5640</v>
      </c>
      <c r="B5645" s="919"/>
      <c r="C5645" s="920"/>
      <c r="D5645" s="931"/>
      <c r="E5645" s="893" t="b">
        <f t="shared" ca="1" si="242"/>
        <v>1</v>
      </c>
      <c r="F5645" s="893" t="str">
        <f t="array" aca="1" ref="F5645" ca="1">IF(G5645&lt;&gt;"",INDIRECT("'"&amp;G5645&amp;"'!"&amp;H5645),"")</f>
        <v/>
      </c>
      <c r="G5645" s="560"/>
      <c r="H5645" s="893"/>
      <c r="I5645" s="931"/>
      <c r="J5645" s="931"/>
      <c r="K5645" s="931"/>
      <c r="L5645" s="920"/>
      <c r="M5645" s="920"/>
      <c r="N5645" s="920"/>
      <c r="S5645" s="919"/>
    </row>
    <row r="5646" spans="1:19" ht="12.75" customHeight="1" x14ac:dyDescent="0.15">
      <c r="A5646" s="935">
        <v>5641</v>
      </c>
      <c r="B5646" s="919"/>
      <c r="C5646" s="920"/>
      <c r="D5646" s="931"/>
      <c r="E5646" s="893" t="b">
        <f t="shared" ca="1" si="242"/>
        <v>1</v>
      </c>
      <c r="F5646" s="893" t="str">
        <f t="array" aca="1" ref="F5646" ca="1">IF(G5646&lt;&gt;"",INDIRECT("'"&amp;G5646&amp;"'!"&amp;H5646),"")</f>
        <v/>
      </c>
      <c r="G5646" s="560"/>
      <c r="H5646" s="893"/>
      <c r="I5646" s="931"/>
      <c r="J5646" s="931"/>
      <c r="K5646" s="931"/>
      <c r="L5646" s="920"/>
      <c r="M5646" s="920"/>
      <c r="N5646" s="920"/>
      <c r="S5646" s="919"/>
    </row>
    <row r="5647" spans="1:19" ht="12.75" customHeight="1" x14ac:dyDescent="0.15">
      <c r="A5647" s="914">
        <v>5642</v>
      </c>
      <c r="B5647" s="929">
        <f>'EstRev 6-11'!F220</f>
        <v>0</v>
      </c>
      <c r="C5647" s="930">
        <f>A5647-B5647</f>
        <v>5642</v>
      </c>
      <c r="D5647" s="920"/>
      <c r="E5647" s="893" t="b">
        <f t="shared" ca="1" si="242"/>
        <v>1</v>
      </c>
      <c r="F5647" s="932">
        <f t="array" aca="1" ref="F5647" ca="1">IF(G5647&lt;&gt;"",INDIRECT("'"&amp;G5647&amp;"'!"&amp;H5647),"")</f>
        <v>0</v>
      </c>
      <c r="G5647" s="560" t="s">
        <v>5635</v>
      </c>
      <c r="H5647" s="893" t="s">
        <v>5935</v>
      </c>
      <c r="I5647" s="920"/>
      <c r="J5647" s="920"/>
      <c r="K5647" s="920"/>
      <c r="L5647" s="920"/>
      <c r="M5647" s="920"/>
      <c r="N5647" s="920"/>
      <c r="S5647" s="919"/>
    </row>
    <row r="5648" spans="1:19" ht="12.75" customHeight="1" x14ac:dyDescent="0.15">
      <c r="A5648" s="935">
        <v>5643</v>
      </c>
      <c r="B5648" s="919"/>
      <c r="C5648" s="920"/>
      <c r="D5648" s="931"/>
      <c r="E5648" s="893" t="b">
        <f t="shared" ca="1" si="242"/>
        <v>1</v>
      </c>
      <c r="F5648" s="893" t="str">
        <f t="array" aca="1" ref="F5648" ca="1">IF(G5648&lt;&gt;"",INDIRECT("'"&amp;G5648&amp;"'!"&amp;H5648),"")</f>
        <v/>
      </c>
      <c r="G5648" s="560"/>
      <c r="H5648" s="893"/>
      <c r="I5648" s="931"/>
      <c r="J5648" s="931"/>
      <c r="K5648" s="931"/>
      <c r="L5648" s="920"/>
      <c r="M5648" s="920"/>
      <c r="N5648" s="920"/>
      <c r="S5648" s="919"/>
    </row>
    <row r="5649" spans="1:19" ht="12.75" customHeight="1" x14ac:dyDescent="0.15">
      <c r="A5649" s="914">
        <v>5644</v>
      </c>
      <c r="B5649" s="929">
        <f>'EstRev 6-11'!F258</f>
        <v>0</v>
      </c>
      <c r="C5649" s="930">
        <f>A5649-B5649</f>
        <v>5644</v>
      </c>
      <c r="D5649" s="920"/>
      <c r="E5649" s="893" t="b">
        <f t="shared" ca="1" si="242"/>
        <v>1</v>
      </c>
      <c r="F5649" s="932">
        <f t="array" aca="1" ref="F5649" ca="1">IF(G5649&lt;&gt;"",INDIRECT("'"&amp;G5649&amp;"'!"&amp;H5649),"")</f>
        <v>0</v>
      </c>
      <c r="G5649" s="560" t="s">
        <v>5635</v>
      </c>
      <c r="H5649" s="893" t="s">
        <v>5936</v>
      </c>
      <c r="I5649" s="920"/>
      <c r="J5649" s="920"/>
      <c r="K5649" s="920"/>
      <c r="L5649" s="920"/>
      <c r="M5649" s="920"/>
      <c r="N5649" s="920"/>
      <c r="S5649" s="919"/>
    </row>
    <row r="5650" spans="1:19" ht="12.75" customHeight="1" x14ac:dyDescent="0.15">
      <c r="A5650" s="935">
        <v>5645</v>
      </c>
      <c r="B5650" s="919"/>
      <c r="C5650" s="920"/>
      <c r="D5650" s="920"/>
      <c r="E5650" s="893" t="b">
        <f t="shared" ca="1" si="242"/>
        <v>1</v>
      </c>
      <c r="F5650" s="893" t="str">
        <f t="array" aca="1" ref="F5650" ca="1">IF(G5650&lt;&gt;"",INDIRECT("'"&amp;G5650&amp;"'!"&amp;H5650),"")</f>
        <v/>
      </c>
      <c r="G5650" s="560"/>
      <c r="H5650" s="893"/>
      <c r="I5650" s="920"/>
      <c r="J5650" s="920"/>
      <c r="K5650" s="920"/>
      <c r="L5650" s="920"/>
      <c r="M5650" s="920"/>
      <c r="N5650" s="920"/>
      <c r="S5650" s="919"/>
    </row>
    <row r="5651" spans="1:19" ht="12.75" customHeight="1" x14ac:dyDescent="0.15">
      <c r="A5651" s="935">
        <v>5646</v>
      </c>
      <c r="B5651" s="919"/>
      <c r="C5651" s="920"/>
      <c r="D5651" s="920" t="s">
        <v>5699</v>
      </c>
      <c r="E5651" s="893" t="b">
        <f t="shared" ca="1" si="242"/>
        <v>1</v>
      </c>
      <c r="F5651" s="893" t="str">
        <f t="array" aca="1" ref="F5651" ca="1">IF(G5651&lt;&gt;"",INDIRECT("'"&amp;G5651&amp;"'!"&amp;H5651),"")</f>
        <v/>
      </c>
      <c r="G5651" s="560"/>
      <c r="H5651" s="893"/>
      <c r="I5651" s="920"/>
      <c r="J5651" s="920"/>
      <c r="K5651" s="920"/>
      <c r="L5651" s="920"/>
      <c r="M5651" s="920"/>
      <c r="N5651" s="920"/>
      <c r="S5651" s="919"/>
    </row>
    <row r="5652" spans="1:19" ht="12.75" customHeight="1" x14ac:dyDescent="0.15">
      <c r="A5652" s="914">
        <v>5647</v>
      </c>
      <c r="B5652" s="929">
        <f>'EstRev 6-11'!F260</f>
        <v>0</v>
      </c>
      <c r="C5652" s="930">
        <f>A5652-B5652</f>
        <v>5647</v>
      </c>
      <c r="D5652" s="920"/>
      <c r="E5652" s="893" t="b">
        <f t="shared" ca="1" si="242"/>
        <v>1</v>
      </c>
      <c r="F5652" s="932">
        <f t="array" aca="1" ref="F5652" ca="1">IF(G5652&lt;&gt;"",INDIRECT("'"&amp;G5652&amp;"'!"&amp;H5652),"")</f>
        <v>0</v>
      </c>
      <c r="G5652" s="560" t="s">
        <v>5635</v>
      </c>
      <c r="H5652" s="893" t="s">
        <v>5937</v>
      </c>
      <c r="I5652" s="920"/>
      <c r="J5652" s="920"/>
      <c r="K5652" s="920"/>
      <c r="L5652" s="920"/>
      <c r="M5652" s="920"/>
      <c r="N5652" s="920"/>
      <c r="S5652" s="919"/>
    </row>
    <row r="5653" spans="1:19" ht="12.75" customHeight="1" x14ac:dyDescent="0.15">
      <c r="A5653" s="935">
        <v>5648</v>
      </c>
      <c r="B5653" s="919"/>
      <c r="C5653" s="920"/>
      <c r="D5653" s="931"/>
      <c r="E5653" s="893" t="b">
        <f t="shared" ca="1" si="242"/>
        <v>1</v>
      </c>
      <c r="F5653" s="893" t="str">
        <f t="array" aca="1" ref="F5653" ca="1">IF(G5653&lt;&gt;"",INDIRECT("'"&amp;G5653&amp;"'!"&amp;H5653),"")</f>
        <v/>
      </c>
      <c r="G5653" s="560"/>
      <c r="H5653" s="893"/>
      <c r="I5653" s="931"/>
      <c r="J5653" s="931"/>
      <c r="K5653" s="931"/>
      <c r="L5653" s="920"/>
      <c r="M5653" s="920"/>
      <c r="N5653" s="920"/>
      <c r="S5653" s="919"/>
    </row>
    <row r="5654" spans="1:19" ht="12.75" customHeight="1" x14ac:dyDescent="0.15">
      <c r="A5654" s="914">
        <v>5649</v>
      </c>
      <c r="B5654" s="929">
        <f>'EstRev 6-11'!F261</f>
        <v>0</v>
      </c>
      <c r="C5654" s="930">
        <f>A5654-B5654</f>
        <v>5649</v>
      </c>
      <c r="D5654" s="920"/>
      <c r="E5654" s="893" t="b">
        <f t="shared" ca="1" si="242"/>
        <v>1</v>
      </c>
      <c r="F5654" s="932">
        <f t="array" aca="1" ref="F5654" ca="1">IF(G5654&lt;&gt;"",INDIRECT("'"&amp;G5654&amp;"'!"&amp;H5654),"")</f>
        <v>0</v>
      </c>
      <c r="G5654" s="560" t="s">
        <v>5635</v>
      </c>
      <c r="H5654" s="893" t="s">
        <v>5938</v>
      </c>
      <c r="I5654" s="920"/>
      <c r="J5654" s="920"/>
      <c r="K5654" s="920"/>
      <c r="L5654" s="920"/>
      <c r="M5654" s="920"/>
      <c r="N5654" s="920"/>
      <c r="S5654" s="919"/>
    </row>
    <row r="5655" spans="1:19" ht="12.75" customHeight="1" x14ac:dyDescent="0.15">
      <c r="A5655" s="935">
        <v>5650</v>
      </c>
      <c r="B5655" s="919"/>
      <c r="C5655" s="920"/>
      <c r="D5655" s="931"/>
      <c r="E5655" s="893" t="b">
        <f t="shared" ca="1" si="242"/>
        <v>1</v>
      </c>
      <c r="F5655" s="893" t="str">
        <f t="array" aca="1" ref="F5655" ca="1">IF(G5655&lt;&gt;"",INDIRECT("'"&amp;G5655&amp;"'!"&amp;H5655),"")</f>
        <v/>
      </c>
      <c r="G5655" s="560"/>
      <c r="H5655" s="893"/>
      <c r="I5655" s="931"/>
      <c r="J5655" s="931"/>
      <c r="K5655" s="931"/>
      <c r="L5655" s="920"/>
      <c r="M5655" s="920"/>
      <c r="N5655" s="920"/>
      <c r="S5655" s="919"/>
    </row>
    <row r="5656" spans="1:19" ht="12.75" customHeight="1" x14ac:dyDescent="0.15">
      <c r="A5656" s="935">
        <v>5651</v>
      </c>
      <c r="B5656" s="919"/>
      <c r="C5656" s="920"/>
      <c r="D5656" s="920" t="s">
        <v>4732</v>
      </c>
      <c r="E5656" s="893" t="b">
        <f t="shared" ca="1" si="242"/>
        <v>1</v>
      </c>
      <c r="F5656" s="893" t="str">
        <f t="array" aca="1" ref="F5656" ca="1">IF(G5656&lt;&gt;"",INDIRECT("'"&amp;G5656&amp;"'!"&amp;H5656),"")</f>
        <v/>
      </c>
      <c r="G5656" s="560"/>
      <c r="H5656" s="893"/>
      <c r="I5656" s="920"/>
      <c r="J5656" s="920"/>
      <c r="K5656" s="920"/>
      <c r="L5656" s="920"/>
      <c r="M5656" s="920"/>
      <c r="N5656" s="920"/>
      <c r="S5656" s="919"/>
    </row>
    <row r="5657" spans="1:19" ht="12.75" customHeight="1" x14ac:dyDescent="0.15">
      <c r="A5657" s="914">
        <v>5652</v>
      </c>
      <c r="B5657" s="929">
        <f>'EstRev 6-11'!F270</f>
        <v>0</v>
      </c>
      <c r="C5657" s="930">
        <f>A5657-B5657</f>
        <v>5652</v>
      </c>
      <c r="D5657" s="920"/>
      <c r="E5657" s="893" t="b">
        <f t="shared" ca="1" si="242"/>
        <v>1</v>
      </c>
      <c r="F5657" s="932">
        <f t="array" aca="1" ref="F5657" ca="1">IF(G5657&lt;&gt;"",INDIRECT("'"&amp;G5657&amp;"'!"&amp;H5657),"")</f>
        <v>0</v>
      </c>
      <c r="G5657" s="560" t="s">
        <v>5635</v>
      </c>
      <c r="H5657" s="893" t="s">
        <v>5939</v>
      </c>
      <c r="I5657" s="920"/>
      <c r="J5657" s="920"/>
      <c r="K5657" s="920"/>
      <c r="L5657" s="920"/>
      <c r="M5657" s="920"/>
      <c r="N5657" s="920"/>
      <c r="S5657" s="919"/>
    </row>
    <row r="5658" spans="1:19" ht="12.75" customHeight="1" x14ac:dyDescent="0.15">
      <c r="A5658" s="935">
        <v>5653</v>
      </c>
      <c r="B5658" s="919"/>
      <c r="C5658" s="920"/>
      <c r="D5658" s="931"/>
      <c r="E5658" s="893" t="b">
        <f t="shared" ca="1" si="242"/>
        <v>1</v>
      </c>
      <c r="F5658" s="893" t="str">
        <f t="array" aca="1" ref="F5658" ca="1">IF(G5658&lt;&gt;"",INDIRECT("'"&amp;G5658&amp;"'!"&amp;H5658),"")</f>
        <v/>
      </c>
      <c r="G5658" s="560"/>
      <c r="H5658" s="893"/>
      <c r="I5658" s="931"/>
      <c r="J5658" s="931"/>
      <c r="K5658" s="931"/>
      <c r="L5658" s="920"/>
      <c r="M5658" s="920"/>
      <c r="N5658" s="920"/>
      <c r="S5658" s="919"/>
    </row>
    <row r="5659" spans="1:19" ht="12.75" customHeight="1" x14ac:dyDescent="0.15">
      <c r="A5659" s="935">
        <v>5654</v>
      </c>
      <c r="B5659" s="919"/>
      <c r="C5659" s="920"/>
      <c r="D5659" s="931"/>
      <c r="E5659" s="893" t="b">
        <f t="shared" ca="1" si="242"/>
        <v>1</v>
      </c>
      <c r="F5659" s="893" t="str">
        <f t="array" aca="1" ref="F5659" ca="1">IF(G5659&lt;&gt;"",INDIRECT("'"&amp;G5659&amp;"'!"&amp;H5659),"")</f>
        <v/>
      </c>
      <c r="G5659" s="560"/>
      <c r="H5659" s="893"/>
      <c r="I5659" s="931"/>
      <c r="J5659" s="931"/>
      <c r="K5659" s="931"/>
      <c r="L5659" s="920"/>
      <c r="M5659" s="920"/>
      <c r="N5659" s="920"/>
      <c r="S5659" s="919"/>
    </row>
    <row r="5660" spans="1:19" ht="12.75" customHeight="1" x14ac:dyDescent="0.15">
      <c r="A5660" s="935">
        <v>5655</v>
      </c>
      <c r="B5660" s="919"/>
      <c r="C5660" s="920"/>
      <c r="D5660" s="931"/>
      <c r="E5660" s="893" t="b">
        <f t="shared" ca="1" si="242"/>
        <v>1</v>
      </c>
      <c r="F5660" s="893" t="str">
        <f t="array" aca="1" ref="F5660" ca="1">IF(G5660&lt;&gt;"",INDIRECT("'"&amp;G5660&amp;"'!"&amp;H5660),"")</f>
        <v/>
      </c>
      <c r="G5660" s="560"/>
      <c r="H5660" s="893"/>
      <c r="I5660" s="931"/>
      <c r="J5660" s="931"/>
      <c r="K5660" s="931"/>
      <c r="L5660" s="920"/>
      <c r="M5660" s="920"/>
      <c r="N5660" s="920"/>
      <c r="S5660" s="919"/>
    </row>
    <row r="5661" spans="1:19" ht="12.75" customHeight="1" x14ac:dyDescent="0.15">
      <c r="A5661" s="935">
        <v>5656</v>
      </c>
      <c r="B5661" s="919"/>
      <c r="C5661" s="920"/>
      <c r="D5661" s="931"/>
      <c r="E5661" s="893" t="b">
        <f t="shared" ca="1" si="242"/>
        <v>1</v>
      </c>
      <c r="F5661" s="893" t="str">
        <f t="array" aca="1" ref="F5661" ca="1">IF(G5661&lt;&gt;"",INDIRECT("'"&amp;G5661&amp;"'!"&amp;H5661),"")</f>
        <v/>
      </c>
      <c r="G5661" s="560"/>
      <c r="H5661" s="893"/>
      <c r="I5661" s="931"/>
      <c r="J5661" s="931"/>
      <c r="K5661" s="931"/>
      <c r="L5661" s="920"/>
      <c r="M5661" s="920"/>
      <c r="N5661" s="920"/>
      <c r="S5661" s="919"/>
    </row>
    <row r="5662" spans="1:19" ht="12.75" customHeight="1" x14ac:dyDescent="0.15">
      <c r="A5662" s="935">
        <v>5657</v>
      </c>
      <c r="B5662" s="919"/>
      <c r="C5662" s="920"/>
      <c r="D5662" s="931"/>
      <c r="E5662" s="893" t="b">
        <f t="shared" ca="1" si="242"/>
        <v>1</v>
      </c>
      <c r="F5662" s="893" t="str">
        <f t="array" aca="1" ref="F5662" ca="1">IF(G5662&lt;&gt;"",INDIRECT("'"&amp;G5662&amp;"'!"&amp;H5662),"")</f>
        <v/>
      </c>
      <c r="G5662" s="560"/>
      <c r="H5662" s="893"/>
      <c r="I5662" s="931"/>
      <c r="J5662" s="931"/>
      <c r="K5662" s="931"/>
      <c r="L5662" s="920"/>
      <c r="M5662" s="920"/>
      <c r="N5662" s="920"/>
      <c r="S5662" s="919"/>
    </row>
    <row r="5663" spans="1:19" ht="12.75" customHeight="1" x14ac:dyDescent="0.15">
      <c r="A5663" s="914">
        <v>5658</v>
      </c>
      <c r="B5663" s="929">
        <f>'EstRev 6-11'!F271</f>
        <v>0</v>
      </c>
      <c r="C5663" s="930">
        <f t="shared" ref="C5663:C5687" si="246">A5663-B5663</f>
        <v>5658</v>
      </c>
      <c r="D5663" s="920"/>
      <c r="E5663" s="893" t="b">
        <f t="shared" ca="1" si="242"/>
        <v>1</v>
      </c>
      <c r="F5663" s="932">
        <f t="array" aca="1" ref="F5663" ca="1">IF(G5663&lt;&gt;"",INDIRECT("'"&amp;G5663&amp;"'!"&amp;H5663),"")</f>
        <v>0</v>
      </c>
      <c r="G5663" s="560" t="s">
        <v>5635</v>
      </c>
      <c r="H5663" s="893" t="s">
        <v>5940</v>
      </c>
      <c r="I5663" s="920"/>
      <c r="J5663" s="920"/>
      <c r="K5663" s="920"/>
      <c r="L5663" s="920"/>
      <c r="M5663" s="920"/>
      <c r="N5663" s="920"/>
      <c r="S5663" s="919"/>
    </row>
    <row r="5664" spans="1:19" ht="12.75" customHeight="1" x14ac:dyDescent="0.15">
      <c r="A5664" s="914">
        <v>5659</v>
      </c>
      <c r="B5664" s="929">
        <f>'EstRev 6-11'!F272</f>
        <v>853111</v>
      </c>
      <c r="C5664" s="930">
        <f t="shared" si="246"/>
        <v>-847452</v>
      </c>
      <c r="D5664" s="920"/>
      <c r="E5664" s="893" t="b">
        <f t="shared" ca="1" si="242"/>
        <v>1</v>
      </c>
      <c r="F5664" s="932">
        <f t="array" aca="1" ref="F5664" ca="1">IF(G5664&lt;&gt;"",INDIRECT("'"&amp;G5664&amp;"'!"&amp;H5664),"")</f>
        <v>853111</v>
      </c>
      <c r="G5664" s="560" t="s">
        <v>5635</v>
      </c>
      <c r="H5664" s="893" t="s">
        <v>5941</v>
      </c>
      <c r="I5664" s="920"/>
      <c r="J5664" s="920"/>
      <c r="K5664" s="920"/>
      <c r="L5664" s="920"/>
      <c r="M5664" s="920"/>
      <c r="N5664" s="920"/>
      <c r="S5664" s="919"/>
    </row>
    <row r="5665" spans="1:19" ht="12.75" customHeight="1" x14ac:dyDescent="0.15">
      <c r="A5665" s="914">
        <v>5660</v>
      </c>
      <c r="B5665" s="929">
        <f>'EstRev 6-11'!G5</f>
        <v>469569</v>
      </c>
      <c r="C5665" s="930">
        <f t="shared" si="246"/>
        <v>-463909</v>
      </c>
      <c r="D5665" s="920"/>
      <c r="E5665" s="893" t="b">
        <f t="shared" ca="1" si="242"/>
        <v>1</v>
      </c>
      <c r="F5665" s="932">
        <f t="array" aca="1" ref="F5665" ca="1">IF(G5665&lt;&gt;"",INDIRECT("'"&amp;G5665&amp;"'!"&amp;H5665),"")</f>
        <v>469569</v>
      </c>
      <c r="G5665" s="560" t="s">
        <v>5635</v>
      </c>
      <c r="H5665" s="893" t="s">
        <v>4965</v>
      </c>
      <c r="I5665" s="920"/>
      <c r="J5665" s="920"/>
      <c r="K5665" s="920"/>
      <c r="L5665" s="920"/>
      <c r="M5665" s="920"/>
      <c r="N5665" s="920"/>
      <c r="S5665" s="919"/>
    </row>
    <row r="5666" spans="1:19" ht="12.75" customHeight="1" x14ac:dyDescent="0.15">
      <c r="A5666" s="914">
        <v>5661</v>
      </c>
      <c r="B5666" s="929">
        <f>'EstRev 6-11'!G7</f>
        <v>0</v>
      </c>
      <c r="C5666" s="930">
        <f t="shared" si="246"/>
        <v>5661</v>
      </c>
      <c r="D5666" s="920"/>
      <c r="E5666" s="893" t="b">
        <f t="shared" ca="1" si="242"/>
        <v>1</v>
      </c>
      <c r="F5666" s="932">
        <f t="array" aca="1" ref="F5666" ca="1">IF(G5666&lt;&gt;"",INDIRECT("'"&amp;G5666&amp;"'!"&amp;H5666),"")</f>
        <v>0</v>
      </c>
      <c r="G5666" s="560" t="s">
        <v>5635</v>
      </c>
      <c r="H5666" s="893" t="s">
        <v>5368</v>
      </c>
      <c r="I5666" s="920"/>
      <c r="J5666" s="920"/>
      <c r="K5666" s="920"/>
      <c r="L5666" s="920"/>
      <c r="M5666" s="920"/>
      <c r="N5666" s="920"/>
      <c r="S5666" s="919"/>
    </row>
    <row r="5667" spans="1:19" ht="12.75" customHeight="1" x14ac:dyDescent="0.15">
      <c r="A5667" s="914">
        <v>5662</v>
      </c>
      <c r="B5667" s="929">
        <f>'EstRev 6-11'!G8</f>
        <v>0</v>
      </c>
      <c r="C5667" s="930">
        <f t="shared" si="246"/>
        <v>5662</v>
      </c>
      <c r="D5667" s="920"/>
      <c r="E5667" s="893" t="b">
        <f t="shared" ca="1" si="242"/>
        <v>1</v>
      </c>
      <c r="F5667" s="932">
        <f t="array" aca="1" ref="F5667" ca="1">IF(G5667&lt;&gt;"",INDIRECT("'"&amp;G5667&amp;"'!"&amp;H5667),"")</f>
        <v>0</v>
      </c>
      <c r="G5667" s="560" t="s">
        <v>5635</v>
      </c>
      <c r="H5667" s="893" t="s">
        <v>5369</v>
      </c>
      <c r="I5667" s="920"/>
      <c r="J5667" s="920"/>
      <c r="K5667" s="920"/>
      <c r="L5667" s="920"/>
      <c r="M5667" s="920"/>
      <c r="N5667" s="920"/>
      <c r="S5667" s="919"/>
    </row>
    <row r="5668" spans="1:19" ht="12.75" customHeight="1" x14ac:dyDescent="0.15">
      <c r="A5668" s="914">
        <v>5663</v>
      </c>
      <c r="B5668" s="929">
        <f>'EstRev 6-11'!G11</f>
        <v>0</v>
      </c>
      <c r="C5668" s="930">
        <f t="shared" si="246"/>
        <v>5663</v>
      </c>
      <c r="D5668" s="920"/>
      <c r="E5668" s="893" t="b">
        <f t="shared" ca="1" si="242"/>
        <v>1</v>
      </c>
      <c r="F5668" s="932">
        <f t="array" aca="1" ref="F5668" ca="1">IF(G5668&lt;&gt;"",INDIRECT("'"&amp;G5668&amp;"'!"&amp;H5668),"")</f>
        <v>0</v>
      </c>
      <c r="G5668" s="560" t="s">
        <v>5635</v>
      </c>
      <c r="H5668" s="893" t="s">
        <v>4750</v>
      </c>
      <c r="I5668" s="920"/>
      <c r="J5668" s="920"/>
      <c r="K5668" s="920"/>
      <c r="L5668" s="920"/>
      <c r="M5668" s="920"/>
      <c r="N5668" s="920"/>
      <c r="S5668" s="919"/>
    </row>
    <row r="5669" spans="1:19" ht="12.75" customHeight="1" x14ac:dyDescent="0.15">
      <c r="A5669" s="914">
        <v>5664</v>
      </c>
      <c r="B5669" s="929">
        <f>'EstRev 6-11'!G12</f>
        <v>469569</v>
      </c>
      <c r="C5669" s="930">
        <f t="shared" si="246"/>
        <v>-463905</v>
      </c>
      <c r="D5669" s="920"/>
      <c r="E5669" s="893" t="b">
        <f t="shared" ca="1" si="242"/>
        <v>1</v>
      </c>
      <c r="F5669" s="932">
        <f t="array" aca="1" ref="F5669" ca="1">IF(G5669&lt;&gt;"",INDIRECT("'"&amp;G5669&amp;"'!"&amp;H5669),"")</f>
        <v>469569</v>
      </c>
      <c r="G5669" s="560" t="s">
        <v>5635</v>
      </c>
      <c r="H5669" s="893" t="s">
        <v>4751</v>
      </c>
      <c r="I5669" s="920"/>
      <c r="J5669" s="920"/>
      <c r="K5669" s="920"/>
      <c r="L5669" s="920"/>
      <c r="M5669" s="920"/>
      <c r="N5669" s="920"/>
      <c r="S5669" s="919"/>
    </row>
    <row r="5670" spans="1:19" ht="12.75" customHeight="1" x14ac:dyDescent="0.15">
      <c r="A5670" s="914">
        <v>5665</v>
      </c>
      <c r="B5670" s="929">
        <f>'EstRev 6-11'!G14</f>
        <v>0</v>
      </c>
      <c r="C5670" s="930">
        <f t="shared" si="246"/>
        <v>5665</v>
      </c>
      <c r="D5670" s="920"/>
      <c r="E5670" s="893" t="b">
        <f t="shared" ca="1" si="242"/>
        <v>1</v>
      </c>
      <c r="F5670" s="932">
        <f t="array" aca="1" ref="F5670" ca="1">IF(G5670&lt;&gt;"",INDIRECT("'"&amp;G5670&amp;"'!"&amp;H5670),"")</f>
        <v>0</v>
      </c>
      <c r="G5670" s="560" t="s">
        <v>5635</v>
      </c>
      <c r="H5670" s="893" t="s">
        <v>4966</v>
      </c>
      <c r="I5670" s="920"/>
      <c r="J5670" s="920"/>
      <c r="K5670" s="920"/>
      <c r="L5670" s="920"/>
      <c r="M5670" s="920"/>
      <c r="N5670" s="920"/>
      <c r="S5670" s="919"/>
    </row>
    <row r="5671" spans="1:19" ht="12.75" customHeight="1" x14ac:dyDescent="0.15">
      <c r="A5671" s="914">
        <v>5666</v>
      </c>
      <c r="B5671" s="929">
        <f>'EstRev 6-11'!G15</f>
        <v>0</v>
      </c>
      <c r="C5671" s="930">
        <f t="shared" si="246"/>
        <v>5666</v>
      </c>
      <c r="D5671" s="920"/>
      <c r="E5671" s="893" t="b">
        <f t="shared" ca="1" si="242"/>
        <v>1</v>
      </c>
      <c r="F5671" s="932">
        <f t="array" aca="1" ref="F5671" ca="1">IF(G5671&lt;&gt;"",INDIRECT("'"&amp;G5671&amp;"'!"&amp;H5671),"")</f>
        <v>0</v>
      </c>
      <c r="G5671" s="560" t="s">
        <v>5635</v>
      </c>
      <c r="H5671" s="893" t="s">
        <v>4967</v>
      </c>
      <c r="I5671" s="920"/>
      <c r="J5671" s="920"/>
      <c r="K5671" s="920"/>
      <c r="L5671" s="920"/>
      <c r="M5671" s="920"/>
      <c r="N5671" s="920"/>
      <c r="S5671" s="919"/>
    </row>
    <row r="5672" spans="1:19" ht="12.75" customHeight="1" x14ac:dyDescent="0.15">
      <c r="A5672" s="914">
        <v>5667</v>
      </c>
      <c r="B5672" s="929">
        <f>'EstRev 6-11'!G16</f>
        <v>0</v>
      </c>
      <c r="C5672" s="930">
        <f t="shared" si="246"/>
        <v>5667</v>
      </c>
      <c r="D5672" s="920"/>
      <c r="E5672" s="893" t="b">
        <f t="shared" ca="1" si="242"/>
        <v>1</v>
      </c>
      <c r="F5672" s="932">
        <f t="array" aca="1" ref="F5672" ca="1">IF(G5672&lt;&gt;"",INDIRECT("'"&amp;G5672&amp;"'!"&amp;H5672),"")</f>
        <v>0</v>
      </c>
      <c r="G5672" s="560" t="s">
        <v>5635</v>
      </c>
      <c r="H5672" s="893" t="s">
        <v>4753</v>
      </c>
      <c r="I5672" s="920"/>
      <c r="J5672" s="920"/>
      <c r="K5672" s="920"/>
      <c r="L5672" s="920"/>
      <c r="M5672" s="920"/>
      <c r="N5672" s="920"/>
      <c r="S5672" s="919"/>
    </row>
    <row r="5673" spans="1:19" ht="12.75" customHeight="1" x14ac:dyDescent="0.15">
      <c r="A5673" s="914">
        <v>5668</v>
      </c>
      <c r="B5673" s="929">
        <f>'EstRev 6-11'!G17</f>
        <v>0</v>
      </c>
      <c r="C5673" s="930">
        <f t="shared" si="246"/>
        <v>5668</v>
      </c>
      <c r="D5673" s="920"/>
      <c r="E5673" s="893" t="b">
        <f t="shared" ca="1" si="242"/>
        <v>1</v>
      </c>
      <c r="F5673" s="932">
        <f t="array" aca="1" ref="F5673" ca="1">IF(G5673&lt;&gt;"",INDIRECT("'"&amp;G5673&amp;"'!"&amp;H5673),"")</f>
        <v>0</v>
      </c>
      <c r="G5673" s="560" t="s">
        <v>5635</v>
      </c>
      <c r="H5673" s="893" t="s">
        <v>4754</v>
      </c>
      <c r="I5673" s="920"/>
      <c r="J5673" s="920"/>
      <c r="K5673" s="920"/>
      <c r="L5673" s="920"/>
      <c r="M5673" s="920"/>
      <c r="N5673" s="920"/>
      <c r="S5673" s="919"/>
    </row>
    <row r="5674" spans="1:19" ht="12.75" customHeight="1" x14ac:dyDescent="0.15">
      <c r="A5674" s="914">
        <v>5669</v>
      </c>
      <c r="B5674" s="929">
        <f>'EstRev 6-11'!G18</f>
        <v>0</v>
      </c>
      <c r="C5674" s="930">
        <f t="shared" si="246"/>
        <v>5669</v>
      </c>
      <c r="D5674" s="920"/>
      <c r="E5674" s="893" t="b">
        <f t="shared" ca="1" si="242"/>
        <v>1</v>
      </c>
      <c r="F5674" s="932">
        <f t="array" aca="1" ref="F5674" ca="1">IF(G5674&lt;&gt;"",INDIRECT("'"&amp;G5674&amp;"'!"&amp;H5674),"")</f>
        <v>0</v>
      </c>
      <c r="G5674" s="560" t="s">
        <v>5635</v>
      </c>
      <c r="H5674" s="893" t="s">
        <v>4695</v>
      </c>
      <c r="I5674" s="920"/>
      <c r="J5674" s="920"/>
      <c r="K5674" s="920"/>
      <c r="L5674" s="920"/>
      <c r="M5674" s="920"/>
      <c r="N5674" s="920"/>
      <c r="S5674" s="919"/>
    </row>
    <row r="5675" spans="1:19" ht="12.75" customHeight="1" x14ac:dyDescent="0.15">
      <c r="A5675" s="914">
        <v>5670</v>
      </c>
      <c r="B5675" s="929">
        <f>'EstRev 6-11'!G65</f>
        <v>6500</v>
      </c>
      <c r="C5675" s="930">
        <f t="shared" si="246"/>
        <v>-830</v>
      </c>
      <c r="D5675" s="920"/>
      <c r="E5675" s="893" t="b">
        <f t="shared" ca="1" si="242"/>
        <v>1</v>
      </c>
      <c r="F5675" s="932">
        <f t="array" aca="1" ref="F5675" ca="1">IF(G5675&lt;&gt;"",INDIRECT("'"&amp;G5675&amp;"'!"&amp;H5675),"")</f>
        <v>6500</v>
      </c>
      <c r="G5675" s="560" t="s">
        <v>5635</v>
      </c>
      <c r="H5675" s="893" t="s">
        <v>4990</v>
      </c>
      <c r="I5675" s="920"/>
      <c r="J5675" s="920"/>
      <c r="K5675" s="920"/>
      <c r="L5675" s="920"/>
      <c r="M5675" s="920"/>
      <c r="N5675" s="920"/>
      <c r="S5675" s="919"/>
    </row>
    <row r="5676" spans="1:19" ht="12.75" customHeight="1" x14ac:dyDescent="0.15">
      <c r="A5676" s="914">
        <v>5671</v>
      </c>
      <c r="B5676" s="929">
        <f>'EstRev 6-11'!G66</f>
        <v>0</v>
      </c>
      <c r="C5676" s="930">
        <f t="shared" si="246"/>
        <v>5671</v>
      </c>
      <c r="D5676" s="920"/>
      <c r="E5676" s="893" t="b">
        <f t="shared" ca="1" si="242"/>
        <v>1</v>
      </c>
      <c r="F5676" s="932">
        <f t="array" aca="1" ref="F5676" ca="1">IF(G5676&lt;&gt;"",INDIRECT("'"&amp;G5676&amp;"'!"&amp;H5676),"")</f>
        <v>0</v>
      </c>
      <c r="G5676" s="560" t="s">
        <v>5635</v>
      </c>
      <c r="H5676" s="893" t="s">
        <v>4991</v>
      </c>
      <c r="I5676" s="920"/>
      <c r="J5676" s="920"/>
      <c r="K5676" s="920"/>
      <c r="L5676" s="920"/>
      <c r="M5676" s="920"/>
      <c r="N5676" s="920"/>
      <c r="S5676" s="919"/>
    </row>
    <row r="5677" spans="1:19" ht="12.75" customHeight="1" x14ac:dyDescent="0.15">
      <c r="A5677" s="914">
        <v>5672</v>
      </c>
      <c r="B5677" s="929">
        <f>'EstRev 6-11'!G67</f>
        <v>6500</v>
      </c>
      <c r="C5677" s="930">
        <f t="shared" si="246"/>
        <v>-828</v>
      </c>
      <c r="D5677" s="920"/>
      <c r="E5677" s="893" t="b">
        <f t="shared" ca="1" si="242"/>
        <v>1</v>
      </c>
      <c r="F5677" s="932">
        <f t="array" aca="1" ref="F5677" ca="1">IF(G5677&lt;&gt;"",INDIRECT("'"&amp;G5677&amp;"'!"&amp;H5677),"")</f>
        <v>6500</v>
      </c>
      <c r="G5677" s="560" t="s">
        <v>5635</v>
      </c>
      <c r="H5677" s="893" t="s">
        <v>4992</v>
      </c>
      <c r="I5677" s="920"/>
      <c r="J5677" s="920"/>
      <c r="K5677" s="920"/>
      <c r="L5677" s="920"/>
      <c r="M5677" s="920"/>
      <c r="N5677" s="920"/>
      <c r="S5677" s="919"/>
    </row>
    <row r="5678" spans="1:19" ht="12.75" customHeight="1" x14ac:dyDescent="0.15">
      <c r="A5678" s="914">
        <v>5673</v>
      </c>
      <c r="B5678" s="929">
        <f>'EstRev 6-11'!G98</f>
        <v>0</v>
      </c>
      <c r="C5678" s="930">
        <f t="shared" si="246"/>
        <v>5673</v>
      </c>
      <c r="D5678" s="920"/>
      <c r="E5678" s="893" t="b">
        <f t="shared" ca="1" si="242"/>
        <v>1</v>
      </c>
      <c r="F5678" s="932">
        <f t="array" aca="1" ref="F5678" ca="1">IF(G5678&lt;&gt;"",INDIRECT("'"&amp;G5678&amp;"'!"&amp;H5678),"")</f>
        <v>0</v>
      </c>
      <c r="G5678" s="560" t="s">
        <v>5635</v>
      </c>
      <c r="H5678" s="893" t="s">
        <v>5942</v>
      </c>
      <c r="I5678" s="920"/>
      <c r="J5678" s="920"/>
      <c r="K5678" s="920"/>
      <c r="L5678" s="920"/>
      <c r="M5678" s="920"/>
      <c r="N5678" s="920"/>
      <c r="S5678" s="919"/>
    </row>
    <row r="5679" spans="1:19" ht="12.75" customHeight="1" x14ac:dyDescent="0.15">
      <c r="A5679" s="914">
        <v>5674</v>
      </c>
      <c r="B5679" s="929">
        <f>'EstRev 6-11'!G101</f>
        <v>0</v>
      </c>
      <c r="C5679" s="930">
        <f t="shared" si="246"/>
        <v>5674</v>
      </c>
      <c r="D5679" s="920"/>
      <c r="E5679" s="893" t="b">
        <f t="shared" ca="1" si="242"/>
        <v>1</v>
      </c>
      <c r="F5679" s="932">
        <f t="array" aca="1" ref="F5679" ca="1">IF(G5679&lt;&gt;"",INDIRECT("'"&amp;G5679&amp;"'!"&amp;H5679),"")</f>
        <v>0</v>
      </c>
      <c r="G5679" s="560" t="s">
        <v>5635</v>
      </c>
      <c r="H5679" s="893" t="s">
        <v>5943</v>
      </c>
      <c r="I5679" s="920"/>
      <c r="J5679" s="920"/>
      <c r="K5679" s="920"/>
      <c r="L5679" s="920"/>
      <c r="M5679" s="920"/>
      <c r="N5679" s="920"/>
      <c r="S5679" s="919"/>
    </row>
    <row r="5680" spans="1:19" ht="12.75" customHeight="1" x14ac:dyDescent="0.15">
      <c r="A5680" s="914">
        <v>5675</v>
      </c>
      <c r="B5680" s="929">
        <f>'EstRev 6-11'!G109</f>
        <v>0</v>
      </c>
      <c r="C5680" s="930">
        <f t="shared" si="246"/>
        <v>5675</v>
      </c>
      <c r="D5680" s="920"/>
      <c r="E5680" s="893" t="b">
        <f t="shared" ca="1" si="242"/>
        <v>1</v>
      </c>
      <c r="F5680" s="932">
        <f t="array" aca="1" ref="F5680" ca="1">IF(G5680&lt;&gt;"",INDIRECT("'"&amp;G5680&amp;"'!"&amp;H5680),"")</f>
        <v>0</v>
      </c>
      <c r="G5680" s="560" t="s">
        <v>5635</v>
      </c>
      <c r="H5680" s="893" t="s">
        <v>5944</v>
      </c>
      <c r="I5680" s="920"/>
      <c r="J5680" s="920"/>
      <c r="K5680" s="920"/>
      <c r="L5680" s="920"/>
      <c r="M5680" s="920"/>
      <c r="N5680" s="920"/>
      <c r="S5680" s="919"/>
    </row>
    <row r="5681" spans="1:19" ht="12.75" customHeight="1" x14ac:dyDescent="0.15">
      <c r="A5681" s="914">
        <v>5676</v>
      </c>
      <c r="B5681" s="929">
        <f>'EstRev 6-11'!G110</f>
        <v>0</v>
      </c>
      <c r="C5681" s="930">
        <f t="shared" si="246"/>
        <v>5676</v>
      </c>
      <c r="D5681" s="920"/>
      <c r="E5681" s="893" t="b">
        <f t="shared" ca="1" si="242"/>
        <v>1</v>
      </c>
      <c r="F5681" s="932">
        <f t="array" aca="1" ref="F5681" ca="1">IF(G5681&lt;&gt;"",INDIRECT("'"&amp;G5681&amp;"'!"&amp;H5681),"")</f>
        <v>0</v>
      </c>
      <c r="G5681" s="560" t="s">
        <v>5635</v>
      </c>
      <c r="H5681" s="893" t="s">
        <v>5945</v>
      </c>
      <c r="I5681" s="920"/>
      <c r="J5681" s="920"/>
      <c r="K5681" s="920"/>
      <c r="L5681" s="920"/>
      <c r="M5681" s="920"/>
      <c r="N5681" s="920"/>
      <c r="S5681" s="919"/>
    </row>
    <row r="5682" spans="1:19" ht="12.75" customHeight="1" x14ac:dyDescent="0.15">
      <c r="A5682" s="914">
        <v>5677</v>
      </c>
      <c r="B5682" s="929">
        <f>'EstRev 6-11'!G114</f>
        <v>0</v>
      </c>
      <c r="C5682" s="930">
        <f t="shared" si="246"/>
        <v>5677</v>
      </c>
      <c r="D5682" s="920"/>
      <c r="E5682" s="893" t="b">
        <f t="shared" ca="1" si="242"/>
        <v>1</v>
      </c>
      <c r="F5682" s="932">
        <f t="array" aca="1" ref="F5682" ca="1">IF(G5682&lt;&gt;"",INDIRECT("'"&amp;G5682&amp;"'!"&amp;H5682),"")</f>
        <v>0</v>
      </c>
      <c r="G5682" s="560" t="s">
        <v>5635</v>
      </c>
      <c r="H5682" s="893" t="s">
        <v>5946</v>
      </c>
      <c r="I5682" s="920"/>
      <c r="J5682" s="920"/>
      <c r="K5682" s="920"/>
      <c r="L5682" s="920"/>
      <c r="M5682" s="920"/>
      <c r="N5682" s="920"/>
      <c r="S5682" s="919"/>
    </row>
    <row r="5683" spans="1:19" ht="12.75" customHeight="1" x14ac:dyDescent="0.15">
      <c r="A5683" s="914">
        <v>5678</v>
      </c>
      <c r="B5683" s="929">
        <f>'EstRev 6-11'!G115</f>
        <v>0</v>
      </c>
      <c r="C5683" s="930">
        <f t="shared" si="246"/>
        <v>5678</v>
      </c>
      <c r="D5683" s="920"/>
      <c r="E5683" s="893" t="b">
        <f t="shared" ca="1" si="242"/>
        <v>1</v>
      </c>
      <c r="F5683" s="932">
        <f t="array" aca="1" ref="F5683" ca="1">IF(G5683&lt;&gt;"",INDIRECT("'"&amp;G5683&amp;"'!"&amp;H5683),"")</f>
        <v>0</v>
      </c>
      <c r="G5683" s="560" t="s">
        <v>5635</v>
      </c>
      <c r="H5683" s="893" t="s">
        <v>5947</v>
      </c>
      <c r="I5683" s="920"/>
      <c r="J5683" s="920"/>
      <c r="K5683" s="920"/>
      <c r="L5683" s="920"/>
      <c r="M5683" s="920"/>
      <c r="N5683" s="920"/>
      <c r="S5683" s="919"/>
    </row>
    <row r="5684" spans="1:19" ht="12.75" customHeight="1" x14ac:dyDescent="0.15">
      <c r="A5684" s="914">
        <v>5679</v>
      </c>
      <c r="B5684" s="929">
        <f>'EstRev 6-11'!G116</f>
        <v>0</v>
      </c>
      <c r="C5684" s="930">
        <f t="shared" si="246"/>
        <v>5679</v>
      </c>
      <c r="D5684" s="920"/>
      <c r="E5684" s="893" t="b">
        <f t="shared" ca="1" si="242"/>
        <v>1</v>
      </c>
      <c r="F5684" s="932">
        <f t="array" aca="1" ref="F5684" ca="1">IF(G5684&lt;&gt;"",INDIRECT("'"&amp;G5684&amp;"'!"&amp;H5684),"")</f>
        <v>0</v>
      </c>
      <c r="G5684" s="560" t="s">
        <v>5635</v>
      </c>
      <c r="H5684" s="893" t="s">
        <v>5002</v>
      </c>
      <c r="I5684" s="920"/>
      <c r="J5684" s="920"/>
      <c r="K5684" s="920"/>
      <c r="L5684" s="920"/>
      <c r="M5684" s="920"/>
      <c r="N5684" s="920"/>
      <c r="S5684" s="919"/>
    </row>
    <row r="5685" spans="1:19" ht="12.75" customHeight="1" x14ac:dyDescent="0.15">
      <c r="A5685" s="914">
        <v>5680</v>
      </c>
      <c r="B5685" s="929">
        <f>'EstRev 6-11'!G117</f>
        <v>0</v>
      </c>
      <c r="C5685" s="930">
        <f t="shared" si="246"/>
        <v>5680</v>
      </c>
      <c r="D5685" s="920"/>
      <c r="E5685" s="893" t="b">
        <f t="shared" ca="1" si="242"/>
        <v>1</v>
      </c>
      <c r="F5685" s="932">
        <f t="array" aca="1" ref="F5685" ca="1">IF(G5685&lt;&gt;"",INDIRECT("'"&amp;G5685&amp;"'!"&amp;H5685),"")</f>
        <v>0</v>
      </c>
      <c r="G5685" s="560" t="s">
        <v>5635</v>
      </c>
      <c r="H5685" s="893" t="s">
        <v>5948</v>
      </c>
      <c r="I5685" s="920"/>
      <c r="J5685" s="920"/>
      <c r="K5685" s="920"/>
      <c r="L5685" s="920"/>
      <c r="M5685" s="920"/>
      <c r="N5685" s="920"/>
      <c r="S5685" s="919"/>
    </row>
    <row r="5686" spans="1:19" ht="12.75" customHeight="1" x14ac:dyDescent="0.15">
      <c r="A5686" s="914">
        <v>5681</v>
      </c>
      <c r="B5686" s="929">
        <f>'EstRev 6-11'!G120</f>
        <v>0</v>
      </c>
      <c r="C5686" s="930">
        <f t="shared" si="246"/>
        <v>5681</v>
      </c>
      <c r="D5686" s="920"/>
      <c r="E5686" s="893" t="b">
        <f t="shared" ca="1" si="242"/>
        <v>1</v>
      </c>
      <c r="F5686" s="932">
        <f t="array" aca="1" ref="F5686" ca="1">IF(G5686&lt;&gt;"",INDIRECT("'"&amp;G5686&amp;"'!"&amp;H5686),"")</f>
        <v>0</v>
      </c>
      <c r="G5686" s="560" t="s">
        <v>5635</v>
      </c>
      <c r="H5686" s="893" t="s">
        <v>5949</v>
      </c>
      <c r="I5686" s="920"/>
      <c r="J5686" s="920"/>
      <c r="K5686" s="920"/>
      <c r="L5686" s="920"/>
      <c r="M5686" s="920"/>
      <c r="N5686" s="920"/>
      <c r="S5686" s="919"/>
    </row>
    <row r="5687" spans="1:19" ht="12.75" customHeight="1" x14ac:dyDescent="0.15">
      <c r="A5687" s="914">
        <v>5682</v>
      </c>
      <c r="B5687" s="929">
        <f>'EstRev 6-11'!G121</f>
        <v>0</v>
      </c>
      <c r="C5687" s="930">
        <f t="shared" si="246"/>
        <v>5682</v>
      </c>
      <c r="D5687" s="920"/>
      <c r="E5687" s="893" t="b">
        <f t="shared" ca="1" si="242"/>
        <v>1</v>
      </c>
      <c r="F5687" s="932">
        <f t="array" aca="1" ref="F5687" ca="1">IF(G5687&lt;&gt;"",INDIRECT("'"&amp;G5687&amp;"'!"&amp;H5687),"")</f>
        <v>0</v>
      </c>
      <c r="G5687" s="560" t="s">
        <v>5635</v>
      </c>
      <c r="H5687" s="893" t="s">
        <v>5950</v>
      </c>
      <c r="I5687" s="920"/>
      <c r="J5687" s="920"/>
      <c r="K5687" s="920"/>
      <c r="L5687" s="920"/>
      <c r="M5687" s="920"/>
      <c r="N5687" s="920"/>
      <c r="S5687" s="919"/>
    </row>
    <row r="5688" spans="1:19" ht="12.75" customHeight="1" x14ac:dyDescent="0.15">
      <c r="A5688" s="935">
        <v>5683</v>
      </c>
      <c r="B5688" s="919"/>
      <c r="C5688" s="920"/>
      <c r="D5688" s="931"/>
      <c r="E5688" s="893" t="b">
        <f t="shared" ca="1" si="242"/>
        <v>1</v>
      </c>
      <c r="F5688" s="893" t="str">
        <f t="array" aca="1" ref="F5688" ca="1">IF(G5688&lt;&gt;"",INDIRECT("'"&amp;G5688&amp;"'!"&amp;H5688),"")</f>
        <v/>
      </c>
      <c r="G5688" s="560"/>
      <c r="H5688" s="893"/>
      <c r="I5688" s="931"/>
      <c r="J5688" s="931"/>
      <c r="K5688" s="931"/>
      <c r="L5688" s="920"/>
      <c r="M5688" s="920"/>
      <c r="N5688" s="920"/>
      <c r="S5688" s="919"/>
    </row>
    <row r="5689" spans="1:19" ht="12.75" customHeight="1" x14ac:dyDescent="0.15">
      <c r="A5689" s="935">
        <v>5684</v>
      </c>
      <c r="B5689" s="919"/>
      <c r="C5689" s="920"/>
      <c r="D5689" s="931"/>
      <c r="E5689" s="893" t="b">
        <f t="shared" ca="1" si="242"/>
        <v>1</v>
      </c>
      <c r="F5689" s="893" t="str">
        <f t="array" aca="1" ref="F5689" ca="1">IF(G5689&lt;&gt;"",INDIRECT("'"&amp;G5689&amp;"'!"&amp;H5689),"")</f>
        <v/>
      </c>
      <c r="G5689" s="560"/>
      <c r="H5689" s="893"/>
      <c r="I5689" s="931"/>
      <c r="J5689" s="931"/>
      <c r="K5689" s="931"/>
      <c r="L5689" s="920"/>
      <c r="M5689" s="920"/>
      <c r="N5689" s="920"/>
      <c r="S5689" s="919"/>
    </row>
    <row r="5690" spans="1:19" ht="12.75" customHeight="1" x14ac:dyDescent="0.15">
      <c r="A5690" s="935">
        <v>5685</v>
      </c>
      <c r="B5690" s="919"/>
      <c r="C5690" s="920"/>
      <c r="D5690" s="931"/>
      <c r="E5690" s="893" t="b">
        <f t="shared" ca="1" si="242"/>
        <v>1</v>
      </c>
      <c r="F5690" s="893" t="str">
        <f t="array" aca="1" ref="F5690" ca="1">IF(G5690&lt;&gt;"",INDIRECT("'"&amp;G5690&amp;"'!"&amp;H5690),"")</f>
        <v/>
      </c>
      <c r="G5690" s="560"/>
      <c r="H5690" s="893"/>
      <c r="I5690" s="931"/>
      <c r="J5690" s="931"/>
      <c r="K5690" s="931"/>
      <c r="L5690" s="920"/>
      <c r="M5690" s="920"/>
      <c r="N5690" s="920"/>
      <c r="S5690" s="919"/>
    </row>
    <row r="5691" spans="1:19" ht="12.75" customHeight="1" x14ac:dyDescent="0.15">
      <c r="A5691" s="935">
        <v>5686</v>
      </c>
      <c r="B5691" s="919"/>
      <c r="C5691" s="920"/>
      <c r="D5691" s="931"/>
      <c r="E5691" s="893" t="b">
        <f t="shared" ca="1" si="242"/>
        <v>1</v>
      </c>
      <c r="F5691" s="893" t="str">
        <f t="array" aca="1" ref="F5691" ca="1">IF(G5691&lt;&gt;"",INDIRECT("'"&amp;G5691&amp;"'!"&amp;H5691),"")</f>
        <v/>
      </c>
      <c r="G5691" s="560"/>
      <c r="H5691" s="893"/>
      <c r="I5691" s="931"/>
      <c r="J5691" s="931"/>
      <c r="K5691" s="931"/>
      <c r="L5691" s="920"/>
      <c r="M5691" s="920"/>
      <c r="N5691" s="920"/>
      <c r="S5691" s="919"/>
    </row>
    <row r="5692" spans="1:19" ht="12.75" customHeight="1" x14ac:dyDescent="0.15">
      <c r="A5692" s="914">
        <v>5687</v>
      </c>
      <c r="B5692" s="929">
        <f>'EstRev 6-11'!G124</f>
        <v>0</v>
      </c>
      <c r="C5692" s="930">
        <f t="shared" ref="C5692:C5693" si="247">A5692-B5692</f>
        <v>5687</v>
      </c>
      <c r="D5692" s="920"/>
      <c r="E5692" s="893" t="b">
        <f t="shared" ca="1" si="242"/>
        <v>1</v>
      </c>
      <c r="F5692" s="932">
        <f t="array" aca="1" ref="F5692" ca="1">IF(G5692&lt;&gt;"",INDIRECT("'"&amp;G5692&amp;"'!"&amp;H5692),"")</f>
        <v>0</v>
      </c>
      <c r="G5692" s="560" t="s">
        <v>5635</v>
      </c>
      <c r="H5692" s="893" t="s">
        <v>5618</v>
      </c>
      <c r="I5692" s="920"/>
      <c r="J5692" s="920"/>
      <c r="K5692" s="920"/>
      <c r="L5692" s="920"/>
      <c r="M5692" s="920"/>
      <c r="N5692" s="920"/>
      <c r="S5692" s="919"/>
    </row>
    <row r="5693" spans="1:19" ht="12.75" customHeight="1" x14ac:dyDescent="0.15">
      <c r="A5693" s="914">
        <v>5688</v>
      </c>
      <c r="B5693" s="929">
        <f>'EstRev 6-11'!G136</f>
        <v>0</v>
      </c>
      <c r="C5693" s="930">
        <f t="shared" si="247"/>
        <v>5688</v>
      </c>
      <c r="D5693" s="920"/>
      <c r="E5693" s="893" t="b">
        <f t="shared" ca="1" si="242"/>
        <v>1</v>
      </c>
      <c r="F5693" s="932">
        <f t="array" aca="1" ref="F5693" ca="1">IF(G5693&lt;&gt;"",INDIRECT("'"&amp;G5693&amp;"'!"&amp;H5693),"")</f>
        <v>0</v>
      </c>
      <c r="G5693" s="560" t="s">
        <v>5635</v>
      </c>
      <c r="H5693" s="893" t="s">
        <v>5951</v>
      </c>
      <c r="I5693" s="920"/>
      <c r="J5693" s="920"/>
      <c r="K5693" s="920"/>
      <c r="L5693" s="920"/>
      <c r="M5693" s="920"/>
      <c r="N5693" s="920"/>
      <c r="S5693" s="919"/>
    </row>
    <row r="5694" spans="1:19" ht="12.75" customHeight="1" x14ac:dyDescent="0.15">
      <c r="A5694" s="935">
        <v>5689</v>
      </c>
      <c r="B5694" s="919"/>
      <c r="C5694" s="920"/>
      <c r="D5694" s="931"/>
      <c r="E5694" s="893" t="b">
        <f t="shared" ca="1" si="242"/>
        <v>1</v>
      </c>
      <c r="F5694" s="893" t="str">
        <f t="array" aca="1" ref="F5694" ca="1">IF(G5694&lt;&gt;"",INDIRECT("'"&amp;G5694&amp;"'!"&amp;H5694),"")</f>
        <v/>
      </c>
      <c r="G5694" s="560"/>
      <c r="H5694" s="893"/>
      <c r="I5694" s="931"/>
      <c r="J5694" s="931"/>
      <c r="K5694" s="931"/>
      <c r="L5694" s="920"/>
      <c r="M5694" s="920"/>
      <c r="N5694" s="920"/>
      <c r="S5694" s="919"/>
    </row>
    <row r="5695" spans="1:19" ht="12.75" customHeight="1" x14ac:dyDescent="0.15">
      <c r="A5695" s="935">
        <v>5690</v>
      </c>
      <c r="B5695" s="919"/>
      <c r="C5695" s="920"/>
      <c r="D5695" s="920" t="s">
        <v>4732</v>
      </c>
      <c r="E5695" s="893" t="b">
        <f t="shared" ca="1" si="242"/>
        <v>1</v>
      </c>
      <c r="F5695" s="893" t="str">
        <f t="array" aca="1" ref="F5695" ca="1">IF(G5695&lt;&gt;"",INDIRECT("'"&amp;G5695&amp;"'!"&amp;H5695),"")</f>
        <v/>
      </c>
      <c r="G5695" s="560"/>
      <c r="H5695" s="893"/>
      <c r="I5695" s="920"/>
      <c r="J5695" s="920"/>
      <c r="K5695" s="920"/>
      <c r="L5695" s="920"/>
      <c r="M5695" s="920"/>
      <c r="N5695" s="920"/>
      <c r="S5695" s="919"/>
    </row>
    <row r="5696" spans="1:19" ht="12.75" customHeight="1" x14ac:dyDescent="0.15">
      <c r="A5696" s="914">
        <v>5691</v>
      </c>
      <c r="B5696" s="929">
        <f>'EstRev 6-11'!G143</f>
        <v>0</v>
      </c>
      <c r="C5696" s="930">
        <f>A5696-B5696</f>
        <v>5691</v>
      </c>
      <c r="D5696" s="920"/>
      <c r="E5696" s="893" t="b">
        <f t="shared" ca="1" si="242"/>
        <v>1</v>
      </c>
      <c r="F5696" s="932">
        <f t="array" aca="1" ref="F5696" ca="1">IF(G5696&lt;&gt;"",INDIRECT("'"&amp;G5696&amp;"'!"&amp;H5696),"")</f>
        <v>0</v>
      </c>
      <c r="G5696" s="560" t="s">
        <v>5635</v>
      </c>
      <c r="H5696" s="893" t="s">
        <v>5952</v>
      </c>
      <c r="I5696" s="920"/>
      <c r="J5696" s="920"/>
      <c r="K5696" s="920"/>
      <c r="L5696" s="920"/>
      <c r="M5696" s="920"/>
      <c r="N5696" s="920"/>
      <c r="S5696" s="919"/>
    </row>
    <row r="5697" spans="1:19" ht="12.75" customHeight="1" x14ac:dyDescent="0.15">
      <c r="A5697" s="935">
        <v>5692</v>
      </c>
      <c r="B5697" s="919"/>
      <c r="C5697" s="920"/>
      <c r="D5697" s="931"/>
      <c r="E5697" s="893" t="b">
        <f t="shared" ca="1" si="242"/>
        <v>1</v>
      </c>
      <c r="F5697" s="893" t="str">
        <f t="array" aca="1" ref="F5697" ca="1">IF(G5697&lt;&gt;"",INDIRECT("'"&amp;G5697&amp;"'!"&amp;H5697),"")</f>
        <v/>
      </c>
      <c r="G5697" s="560"/>
      <c r="H5697" s="893"/>
      <c r="I5697" s="931"/>
      <c r="J5697" s="931"/>
      <c r="K5697" s="931"/>
      <c r="L5697" s="920"/>
      <c r="M5697" s="920"/>
      <c r="N5697" s="920"/>
      <c r="S5697" s="919"/>
    </row>
    <row r="5698" spans="1:19" ht="12.75" customHeight="1" x14ac:dyDescent="0.15">
      <c r="A5698" s="914">
        <v>5693</v>
      </c>
      <c r="B5698" s="929">
        <f>'EstRev 6-11'!G145</f>
        <v>0</v>
      </c>
      <c r="C5698" s="930">
        <f t="shared" ref="C5698:C5701" si="248">A5698-B5698</f>
        <v>5693</v>
      </c>
      <c r="D5698" s="920"/>
      <c r="E5698" s="893" t="b">
        <f t="shared" ca="1" si="242"/>
        <v>1</v>
      </c>
      <c r="F5698" s="932">
        <f t="array" aca="1" ref="F5698" ca="1">IF(G5698&lt;&gt;"",INDIRECT("'"&amp;G5698&amp;"'!"&amp;H5698),"")</f>
        <v>0</v>
      </c>
      <c r="G5698" s="560" t="s">
        <v>5635</v>
      </c>
      <c r="H5698" s="893" t="s">
        <v>5953</v>
      </c>
      <c r="I5698" s="920"/>
      <c r="J5698" s="920"/>
      <c r="K5698" s="920"/>
      <c r="L5698" s="920"/>
      <c r="M5698" s="920"/>
      <c r="N5698" s="920"/>
      <c r="S5698" s="919"/>
    </row>
    <row r="5699" spans="1:19" ht="12.75" customHeight="1" x14ac:dyDescent="0.15">
      <c r="A5699" s="914">
        <v>5694</v>
      </c>
      <c r="B5699" s="929">
        <f>'EstRev 6-11'!G146</f>
        <v>0</v>
      </c>
      <c r="C5699" s="930">
        <f t="shared" si="248"/>
        <v>5694</v>
      </c>
      <c r="D5699" s="920"/>
      <c r="E5699" s="893" t="b">
        <f t="shared" ca="1" si="242"/>
        <v>1</v>
      </c>
      <c r="F5699" s="932">
        <f t="array" aca="1" ref="F5699" ca="1">IF(G5699&lt;&gt;"",INDIRECT("'"&amp;G5699&amp;"'!"&amp;H5699),"")</f>
        <v>0</v>
      </c>
      <c r="G5699" s="560" t="s">
        <v>5635</v>
      </c>
      <c r="H5699" s="893" t="s">
        <v>5954</v>
      </c>
      <c r="I5699" s="920"/>
      <c r="J5699" s="920"/>
      <c r="K5699" s="920"/>
      <c r="L5699" s="920"/>
      <c r="M5699" s="920"/>
      <c r="N5699" s="920"/>
      <c r="S5699" s="919"/>
    </row>
    <row r="5700" spans="1:19" ht="12.75" customHeight="1" x14ac:dyDescent="0.15">
      <c r="A5700" s="914">
        <v>5695</v>
      </c>
      <c r="B5700" s="929">
        <f>'EstRev 6-11'!G147</f>
        <v>0</v>
      </c>
      <c r="C5700" s="930">
        <f t="shared" si="248"/>
        <v>5695</v>
      </c>
      <c r="D5700" s="920"/>
      <c r="E5700" s="893" t="b">
        <f t="shared" ca="1" si="242"/>
        <v>1</v>
      </c>
      <c r="F5700" s="932">
        <f t="array" aca="1" ref="F5700" ca="1">IF(G5700&lt;&gt;"",INDIRECT("'"&amp;G5700&amp;"'!"&amp;H5700),"")</f>
        <v>0</v>
      </c>
      <c r="G5700" s="560" t="s">
        <v>5635</v>
      </c>
      <c r="H5700" s="893" t="s">
        <v>5955</v>
      </c>
      <c r="I5700" s="920"/>
      <c r="J5700" s="920"/>
      <c r="K5700" s="920"/>
      <c r="L5700" s="920"/>
      <c r="M5700" s="920"/>
      <c r="N5700" s="920"/>
      <c r="S5700" s="919"/>
    </row>
    <row r="5701" spans="1:19" ht="12.75" customHeight="1" x14ac:dyDescent="0.15">
      <c r="A5701" s="914">
        <v>5696</v>
      </c>
      <c r="B5701" s="929">
        <f>'EstRev 6-11'!G159</f>
        <v>0</v>
      </c>
      <c r="C5701" s="930">
        <f t="shared" si="248"/>
        <v>5696</v>
      </c>
      <c r="D5701" s="920"/>
      <c r="E5701" s="893" t="b">
        <f t="shared" ca="1" si="242"/>
        <v>1</v>
      </c>
      <c r="F5701" s="932">
        <f t="array" aca="1" ref="F5701" ca="1">IF(G5701&lt;&gt;"",INDIRECT("'"&amp;G5701&amp;"'!"&amp;H5701),"")</f>
        <v>0</v>
      </c>
      <c r="G5701" s="560" t="s">
        <v>5635</v>
      </c>
      <c r="H5701" s="893" t="s">
        <v>5956</v>
      </c>
      <c r="I5701" s="920"/>
      <c r="J5701" s="920"/>
      <c r="K5701" s="920"/>
      <c r="L5701" s="920"/>
      <c r="M5701" s="920"/>
      <c r="N5701" s="920"/>
      <c r="S5701" s="919"/>
    </row>
    <row r="5702" spans="1:19" ht="12.75" customHeight="1" x14ac:dyDescent="0.15">
      <c r="A5702" s="935">
        <v>5697</v>
      </c>
      <c r="B5702" s="919"/>
      <c r="C5702" s="920"/>
      <c r="D5702" s="931"/>
      <c r="E5702" s="893" t="b">
        <f t="shared" ca="1" si="242"/>
        <v>1</v>
      </c>
      <c r="F5702" s="893" t="str">
        <f t="array" aca="1" ref="F5702" ca="1">IF(G5702&lt;&gt;"",INDIRECT("'"&amp;G5702&amp;"'!"&amp;H5702),"")</f>
        <v/>
      </c>
      <c r="G5702" s="560"/>
      <c r="H5702" s="893"/>
      <c r="I5702" s="931"/>
      <c r="J5702" s="931"/>
      <c r="K5702" s="931"/>
      <c r="L5702" s="920"/>
      <c r="M5702" s="920"/>
      <c r="N5702" s="920"/>
      <c r="S5702" s="919"/>
    </row>
    <row r="5703" spans="1:19" ht="12.75" customHeight="1" x14ac:dyDescent="0.15">
      <c r="A5703" s="935">
        <v>5698</v>
      </c>
      <c r="B5703" s="919"/>
      <c r="C5703" s="920"/>
      <c r="D5703" s="931"/>
      <c r="E5703" s="893" t="b">
        <f t="shared" ca="1" si="242"/>
        <v>1</v>
      </c>
      <c r="F5703" s="893" t="str">
        <f t="array" aca="1" ref="F5703" ca="1">IF(G5703&lt;&gt;"",INDIRECT("'"&amp;G5703&amp;"'!"&amp;H5703),"")</f>
        <v/>
      </c>
      <c r="G5703" s="560"/>
      <c r="H5703" s="893"/>
      <c r="I5703" s="931"/>
      <c r="J5703" s="931"/>
      <c r="K5703" s="931"/>
      <c r="L5703" s="920"/>
      <c r="M5703" s="920"/>
      <c r="N5703" s="920"/>
      <c r="S5703" s="919"/>
    </row>
    <row r="5704" spans="1:19" ht="12.75" customHeight="1" x14ac:dyDescent="0.15">
      <c r="A5704" s="935">
        <v>5699</v>
      </c>
      <c r="B5704" s="919"/>
      <c r="C5704" s="920"/>
      <c r="D5704" s="931"/>
      <c r="E5704" s="893" t="b">
        <f t="shared" ca="1" si="242"/>
        <v>1</v>
      </c>
      <c r="F5704" s="893" t="str">
        <f t="array" aca="1" ref="F5704" ca="1">IF(G5704&lt;&gt;"",INDIRECT("'"&amp;G5704&amp;"'!"&amp;H5704),"")</f>
        <v/>
      </c>
      <c r="G5704" s="560"/>
      <c r="H5704" s="893"/>
      <c r="I5704" s="931"/>
      <c r="J5704" s="931"/>
      <c r="K5704" s="931"/>
      <c r="L5704" s="920"/>
      <c r="M5704" s="920"/>
      <c r="N5704" s="920"/>
      <c r="S5704" s="919"/>
    </row>
    <row r="5705" spans="1:19" ht="12.75" customHeight="1" x14ac:dyDescent="0.15">
      <c r="A5705" s="935">
        <v>5700</v>
      </c>
      <c r="B5705" s="919"/>
      <c r="C5705" s="920"/>
      <c r="D5705" s="931"/>
      <c r="E5705" s="893" t="b">
        <f t="shared" ca="1" si="242"/>
        <v>1</v>
      </c>
      <c r="F5705" s="893" t="str">
        <f t="array" aca="1" ref="F5705" ca="1">IF(G5705&lt;&gt;"",INDIRECT("'"&amp;G5705&amp;"'!"&amp;H5705),"")</f>
        <v/>
      </c>
      <c r="G5705" s="560"/>
      <c r="H5705" s="893"/>
      <c r="I5705" s="931"/>
      <c r="J5705" s="931"/>
      <c r="K5705" s="931"/>
      <c r="L5705" s="920"/>
      <c r="M5705" s="920"/>
      <c r="N5705" s="920"/>
      <c r="S5705" s="919"/>
    </row>
    <row r="5706" spans="1:19" ht="12.75" customHeight="1" x14ac:dyDescent="0.15">
      <c r="A5706" s="935">
        <v>5701</v>
      </c>
      <c r="B5706" s="919"/>
      <c r="C5706" s="920"/>
      <c r="D5706" s="931"/>
      <c r="E5706" s="893" t="b">
        <f t="shared" ca="1" si="242"/>
        <v>1</v>
      </c>
      <c r="F5706" s="893" t="str">
        <f t="array" aca="1" ref="F5706" ca="1">IF(G5706&lt;&gt;"",INDIRECT("'"&amp;G5706&amp;"'!"&amp;H5706),"")</f>
        <v/>
      </c>
      <c r="G5706" s="560"/>
      <c r="H5706" s="893"/>
      <c r="I5706" s="931"/>
      <c r="J5706" s="931"/>
      <c r="K5706" s="931"/>
      <c r="L5706" s="920"/>
      <c r="M5706" s="920"/>
      <c r="N5706" s="920"/>
      <c r="S5706" s="919"/>
    </row>
    <row r="5707" spans="1:19" ht="12.75" customHeight="1" x14ac:dyDescent="0.15">
      <c r="A5707" s="914">
        <v>5702</v>
      </c>
      <c r="B5707" s="929">
        <f>'EstRev 6-11'!G160</f>
        <v>0</v>
      </c>
      <c r="C5707" s="930">
        <f>A5707-B5707</f>
        <v>5702</v>
      </c>
      <c r="D5707" s="920"/>
      <c r="E5707" s="893" t="b">
        <f t="shared" ca="1" si="242"/>
        <v>1</v>
      </c>
      <c r="F5707" s="932">
        <f t="array" aca="1" ref="F5707" ca="1">IF(G5707&lt;&gt;"",INDIRECT("'"&amp;G5707&amp;"'!"&amp;H5707),"")</f>
        <v>0</v>
      </c>
      <c r="G5707" s="560" t="s">
        <v>5635</v>
      </c>
      <c r="H5707" s="893" t="s">
        <v>5957</v>
      </c>
      <c r="I5707" s="920"/>
      <c r="J5707" s="920"/>
      <c r="K5707" s="920"/>
      <c r="L5707" s="920"/>
      <c r="M5707" s="920"/>
      <c r="N5707" s="920"/>
      <c r="S5707" s="919"/>
    </row>
    <row r="5708" spans="1:19" ht="12.75" customHeight="1" x14ac:dyDescent="0.15">
      <c r="A5708" s="935">
        <v>5703</v>
      </c>
      <c r="B5708" s="919"/>
      <c r="C5708" s="920"/>
      <c r="D5708" s="931"/>
      <c r="E5708" s="893" t="b">
        <f t="shared" ca="1" si="242"/>
        <v>1</v>
      </c>
      <c r="F5708" s="893" t="str">
        <f t="array" aca="1" ref="F5708" ca="1">IF(G5708&lt;&gt;"",INDIRECT("'"&amp;G5708&amp;"'!"&amp;H5708),"")</f>
        <v/>
      </c>
      <c r="G5708" s="560"/>
      <c r="H5708" s="893"/>
      <c r="I5708" s="931"/>
      <c r="J5708" s="931"/>
      <c r="K5708" s="931"/>
      <c r="L5708" s="920"/>
      <c r="M5708" s="920"/>
      <c r="N5708" s="920"/>
      <c r="S5708" s="919"/>
    </row>
    <row r="5709" spans="1:19" ht="12.75" customHeight="1" x14ac:dyDescent="0.15">
      <c r="A5709" s="914">
        <v>5704</v>
      </c>
      <c r="B5709" s="929">
        <f>'EstRev 6-11'!G161</f>
        <v>0</v>
      </c>
      <c r="C5709" s="930">
        <f>A5709-B5709</f>
        <v>5704</v>
      </c>
      <c r="D5709" s="920"/>
      <c r="E5709" s="893" t="b">
        <f t="shared" ca="1" si="242"/>
        <v>1</v>
      </c>
      <c r="F5709" s="932">
        <f t="array" aca="1" ref="F5709" ca="1">IF(G5709&lt;&gt;"",INDIRECT("'"&amp;G5709&amp;"'!"&amp;H5709),"")</f>
        <v>0</v>
      </c>
      <c r="G5709" s="560" t="s">
        <v>5635</v>
      </c>
      <c r="H5709" s="893" t="s">
        <v>5958</v>
      </c>
      <c r="I5709" s="920"/>
      <c r="J5709" s="920"/>
      <c r="K5709" s="920"/>
      <c r="L5709" s="920"/>
      <c r="M5709" s="920"/>
      <c r="N5709" s="920"/>
      <c r="S5709" s="919"/>
    </row>
    <row r="5710" spans="1:19" ht="12.75" customHeight="1" x14ac:dyDescent="0.15">
      <c r="A5710" s="935">
        <v>5705</v>
      </c>
      <c r="B5710" s="919"/>
      <c r="C5710" s="920"/>
      <c r="D5710" s="931"/>
      <c r="E5710" s="893" t="b">
        <f t="shared" ca="1" si="242"/>
        <v>1</v>
      </c>
      <c r="F5710" s="893" t="str">
        <f t="array" aca="1" ref="F5710" ca="1">IF(G5710&lt;&gt;"",INDIRECT("'"&amp;G5710&amp;"'!"&amp;H5710),"")</f>
        <v/>
      </c>
      <c r="G5710" s="560"/>
      <c r="H5710" s="893"/>
      <c r="I5710" s="931"/>
      <c r="J5710" s="931"/>
      <c r="K5710" s="931"/>
      <c r="L5710" s="920"/>
      <c r="M5710" s="920"/>
      <c r="N5710" s="920"/>
      <c r="S5710" s="919"/>
    </row>
    <row r="5711" spans="1:19" ht="12.75" customHeight="1" x14ac:dyDescent="0.15">
      <c r="A5711" s="935">
        <v>5706</v>
      </c>
      <c r="B5711" s="919"/>
      <c r="C5711" s="920"/>
      <c r="D5711" s="920" t="s">
        <v>5699</v>
      </c>
      <c r="E5711" s="893" t="b">
        <f t="shared" ca="1" si="242"/>
        <v>1</v>
      </c>
      <c r="F5711" s="893" t="str">
        <f t="array" aca="1" ref="F5711" ca="1">IF(G5711&lt;&gt;"",INDIRECT("'"&amp;G5711&amp;"'!"&amp;H5711),"")</f>
        <v/>
      </c>
      <c r="G5711" s="560"/>
      <c r="H5711" s="893"/>
      <c r="I5711" s="920"/>
      <c r="J5711" s="920"/>
      <c r="K5711" s="920"/>
      <c r="L5711" s="920"/>
      <c r="M5711" s="920"/>
      <c r="N5711" s="920"/>
      <c r="S5711" s="919"/>
    </row>
    <row r="5712" spans="1:19" ht="12.75" customHeight="1" x14ac:dyDescent="0.15">
      <c r="A5712" s="935">
        <v>5707</v>
      </c>
      <c r="B5712" s="919"/>
      <c r="C5712" s="920"/>
      <c r="D5712" s="920" t="s">
        <v>5699</v>
      </c>
      <c r="E5712" s="893" t="b">
        <f t="shared" ca="1" si="242"/>
        <v>1</v>
      </c>
      <c r="F5712" s="893" t="str">
        <f t="array" aca="1" ref="F5712" ca="1">IF(G5712&lt;&gt;"",INDIRECT("'"&amp;G5712&amp;"'!"&amp;H5712),"")</f>
        <v/>
      </c>
      <c r="G5712" s="560"/>
      <c r="H5712" s="893"/>
      <c r="I5712" s="920"/>
      <c r="J5712" s="920"/>
      <c r="K5712" s="920"/>
      <c r="L5712" s="920"/>
      <c r="M5712" s="920"/>
      <c r="N5712" s="920"/>
      <c r="S5712" s="919"/>
    </row>
    <row r="5713" spans="1:19" ht="12.75" customHeight="1" x14ac:dyDescent="0.15">
      <c r="A5713" s="935">
        <v>5708</v>
      </c>
      <c r="B5713" s="919"/>
      <c r="C5713" s="920"/>
      <c r="D5713" s="931"/>
      <c r="E5713" s="893" t="b">
        <f t="shared" ca="1" si="242"/>
        <v>1</v>
      </c>
      <c r="F5713" s="893" t="str">
        <f t="array" aca="1" ref="F5713" ca="1">IF(G5713&lt;&gt;"",INDIRECT("'"&amp;G5713&amp;"'!"&amp;H5713),"")</f>
        <v/>
      </c>
      <c r="G5713" s="560"/>
      <c r="H5713" s="893"/>
      <c r="I5713" s="931"/>
      <c r="J5713" s="931"/>
      <c r="K5713" s="931"/>
      <c r="L5713" s="920"/>
      <c r="M5713" s="920"/>
      <c r="N5713" s="920"/>
      <c r="S5713" s="919"/>
    </row>
    <row r="5714" spans="1:19" ht="12.75" customHeight="1" x14ac:dyDescent="0.15">
      <c r="A5714" s="914">
        <v>5709</v>
      </c>
      <c r="B5714" s="929">
        <f>'EstRev 6-11'!G171</f>
        <v>0</v>
      </c>
      <c r="C5714" s="930">
        <f>A5714-B5714</f>
        <v>5709</v>
      </c>
      <c r="D5714" s="920"/>
      <c r="E5714" s="893" t="b">
        <f t="shared" ca="1" si="242"/>
        <v>1</v>
      </c>
      <c r="F5714" s="932">
        <f t="array" aca="1" ref="F5714" ca="1">IF(G5714&lt;&gt;"",INDIRECT("'"&amp;G5714&amp;"'!"&amp;H5714),"")</f>
        <v>0</v>
      </c>
      <c r="G5714" s="560" t="s">
        <v>5635</v>
      </c>
      <c r="H5714" s="893" t="s">
        <v>5959</v>
      </c>
      <c r="I5714" s="920"/>
      <c r="J5714" s="920"/>
      <c r="K5714" s="920"/>
      <c r="L5714" s="920"/>
      <c r="M5714" s="920"/>
      <c r="N5714" s="920"/>
      <c r="S5714" s="919"/>
    </row>
    <row r="5715" spans="1:19" ht="12.75" customHeight="1" x14ac:dyDescent="0.15">
      <c r="A5715" s="935">
        <v>5710</v>
      </c>
      <c r="B5715" s="919"/>
      <c r="C5715" s="920"/>
      <c r="D5715" s="931"/>
      <c r="E5715" s="893" t="b">
        <f t="shared" ca="1" si="242"/>
        <v>1</v>
      </c>
      <c r="F5715" s="893" t="str">
        <f t="array" aca="1" ref="F5715" ca="1">IF(G5715&lt;&gt;"",INDIRECT("'"&amp;G5715&amp;"'!"&amp;H5715),"")</f>
        <v/>
      </c>
      <c r="G5715" s="560"/>
      <c r="H5715" s="893"/>
      <c r="I5715" s="931"/>
      <c r="J5715" s="931"/>
      <c r="K5715" s="931"/>
      <c r="L5715" s="920"/>
      <c r="M5715" s="920"/>
      <c r="N5715" s="920"/>
      <c r="S5715" s="919"/>
    </row>
    <row r="5716" spans="1:19" ht="12.75" customHeight="1" x14ac:dyDescent="0.15">
      <c r="A5716" s="935">
        <v>5711</v>
      </c>
      <c r="B5716" s="919"/>
      <c r="C5716" s="920"/>
      <c r="D5716" s="931"/>
      <c r="E5716" s="893" t="b">
        <f t="shared" ca="1" si="242"/>
        <v>1</v>
      </c>
      <c r="F5716" s="893" t="str">
        <f t="array" aca="1" ref="F5716" ca="1">IF(G5716&lt;&gt;"",INDIRECT("'"&amp;G5716&amp;"'!"&amp;H5716),"")</f>
        <v/>
      </c>
      <c r="G5716" s="560"/>
      <c r="H5716" s="893"/>
      <c r="I5716" s="931"/>
      <c r="J5716" s="931"/>
      <c r="K5716" s="931"/>
      <c r="L5716" s="920"/>
      <c r="M5716" s="920"/>
      <c r="N5716" s="920"/>
      <c r="S5716" s="919"/>
    </row>
    <row r="5717" spans="1:19" ht="12.75" customHeight="1" x14ac:dyDescent="0.15">
      <c r="A5717" s="935">
        <v>5712</v>
      </c>
      <c r="B5717" s="919"/>
      <c r="C5717" s="920"/>
      <c r="D5717" s="931"/>
      <c r="E5717" s="893" t="b">
        <f t="shared" ca="1" si="242"/>
        <v>1</v>
      </c>
      <c r="F5717" s="893" t="str">
        <f t="array" aca="1" ref="F5717" ca="1">IF(G5717&lt;&gt;"",INDIRECT("'"&amp;G5717&amp;"'!"&amp;H5717),"")</f>
        <v/>
      </c>
      <c r="G5717" s="560"/>
      <c r="H5717" s="893"/>
      <c r="I5717" s="931"/>
      <c r="J5717" s="931"/>
      <c r="K5717" s="931"/>
      <c r="L5717" s="920"/>
      <c r="M5717" s="920"/>
      <c r="N5717" s="920"/>
      <c r="S5717" s="919"/>
    </row>
    <row r="5718" spans="1:19" ht="12.75" customHeight="1" x14ac:dyDescent="0.15">
      <c r="A5718" s="935">
        <v>5713</v>
      </c>
      <c r="B5718" s="919"/>
      <c r="C5718" s="920"/>
      <c r="D5718" s="931"/>
      <c r="E5718" s="893" t="b">
        <f t="shared" ca="1" si="242"/>
        <v>1</v>
      </c>
      <c r="F5718" s="893" t="str">
        <f t="array" aca="1" ref="F5718" ca="1">IF(G5718&lt;&gt;"",INDIRECT("'"&amp;G5718&amp;"'!"&amp;H5718),"")</f>
        <v/>
      </c>
      <c r="G5718" s="560"/>
      <c r="H5718" s="893"/>
      <c r="I5718" s="931"/>
      <c r="J5718" s="931"/>
      <c r="K5718" s="931"/>
      <c r="L5718" s="920"/>
      <c r="M5718" s="920"/>
      <c r="N5718" s="920"/>
      <c r="S5718" s="919"/>
    </row>
    <row r="5719" spans="1:19" ht="12.75" customHeight="1" x14ac:dyDescent="0.15">
      <c r="A5719" s="935">
        <v>5714</v>
      </c>
      <c r="B5719" s="919"/>
      <c r="C5719" s="920"/>
      <c r="D5719" s="931"/>
      <c r="E5719" s="893" t="b">
        <f t="shared" ca="1" si="242"/>
        <v>1</v>
      </c>
      <c r="F5719" s="893" t="str">
        <f t="array" aca="1" ref="F5719" ca="1">IF(G5719&lt;&gt;"",INDIRECT("'"&amp;G5719&amp;"'!"&amp;H5719),"")</f>
        <v/>
      </c>
      <c r="G5719" s="560"/>
      <c r="H5719" s="893"/>
      <c r="I5719" s="931"/>
      <c r="J5719" s="931"/>
      <c r="K5719" s="931"/>
      <c r="L5719" s="920"/>
      <c r="M5719" s="920"/>
      <c r="N5719" s="920"/>
      <c r="S5719" s="919"/>
    </row>
    <row r="5720" spans="1:19" ht="12.75" customHeight="1" x14ac:dyDescent="0.15">
      <c r="A5720" s="935">
        <v>5715</v>
      </c>
      <c r="B5720" s="919"/>
      <c r="C5720" s="920"/>
      <c r="D5720" s="931"/>
      <c r="E5720" s="893" t="b">
        <f t="shared" ca="1" si="242"/>
        <v>1</v>
      </c>
      <c r="F5720" s="893" t="str">
        <f t="array" aca="1" ref="F5720" ca="1">IF(G5720&lt;&gt;"",INDIRECT("'"&amp;G5720&amp;"'!"&amp;H5720),"")</f>
        <v/>
      </c>
      <c r="G5720" s="560"/>
      <c r="H5720" s="893"/>
      <c r="I5720" s="931"/>
      <c r="J5720" s="931"/>
      <c r="K5720" s="931"/>
      <c r="L5720" s="920"/>
      <c r="M5720" s="920"/>
      <c r="N5720" s="920"/>
      <c r="S5720" s="919"/>
    </row>
    <row r="5721" spans="1:19" ht="12.75" customHeight="1" x14ac:dyDescent="0.15">
      <c r="A5721" s="935">
        <v>5716</v>
      </c>
      <c r="B5721" s="919"/>
      <c r="C5721" s="920"/>
      <c r="D5721" s="931"/>
      <c r="E5721" s="893" t="b">
        <f t="shared" ca="1" si="242"/>
        <v>1</v>
      </c>
      <c r="F5721" s="893" t="str">
        <f t="array" aca="1" ref="F5721" ca="1">IF(G5721&lt;&gt;"",INDIRECT("'"&amp;G5721&amp;"'!"&amp;H5721),"")</f>
        <v/>
      </c>
      <c r="G5721" s="560"/>
      <c r="H5721" s="893"/>
      <c r="I5721" s="931"/>
      <c r="J5721" s="931"/>
      <c r="K5721" s="931"/>
      <c r="L5721" s="920"/>
      <c r="M5721" s="920"/>
      <c r="N5721" s="920"/>
      <c r="S5721" s="919"/>
    </row>
    <row r="5722" spans="1:19" ht="12.75" customHeight="1" x14ac:dyDescent="0.15">
      <c r="A5722" s="914">
        <v>5717</v>
      </c>
      <c r="B5722" s="929">
        <f>'EstRev 6-11'!G172</f>
        <v>0</v>
      </c>
      <c r="C5722" s="930">
        <f t="shared" ref="C5722:C5724" si="249">A5722-B5722</f>
        <v>5717</v>
      </c>
      <c r="D5722" s="920"/>
      <c r="E5722" s="893" t="b">
        <f t="shared" ca="1" si="242"/>
        <v>1</v>
      </c>
      <c r="F5722" s="932">
        <f t="array" aca="1" ref="F5722" ca="1">IF(G5722&lt;&gt;"",INDIRECT("'"&amp;G5722&amp;"'!"&amp;H5722),"")</f>
        <v>0</v>
      </c>
      <c r="G5722" s="560" t="s">
        <v>5635</v>
      </c>
      <c r="H5722" s="893" t="s">
        <v>5960</v>
      </c>
      <c r="I5722" s="920"/>
      <c r="J5722" s="920"/>
      <c r="K5722" s="920"/>
      <c r="L5722" s="920"/>
      <c r="M5722" s="920"/>
      <c r="N5722" s="920"/>
      <c r="S5722" s="919"/>
    </row>
    <row r="5723" spans="1:19" ht="12.75" customHeight="1" x14ac:dyDescent="0.15">
      <c r="A5723" s="914">
        <v>5718</v>
      </c>
      <c r="B5723" s="929">
        <f>'EstRev 6-11'!G175</f>
        <v>0</v>
      </c>
      <c r="C5723" s="930">
        <f t="shared" si="249"/>
        <v>5718</v>
      </c>
      <c r="D5723" s="920"/>
      <c r="E5723" s="893" t="b">
        <f t="shared" ca="1" si="242"/>
        <v>1</v>
      </c>
      <c r="F5723" s="932">
        <f t="array" aca="1" ref="F5723" ca="1">IF(G5723&lt;&gt;"",INDIRECT("'"&amp;G5723&amp;"'!"&amp;H5723),"")</f>
        <v>0</v>
      </c>
      <c r="G5723" s="560" t="s">
        <v>5635</v>
      </c>
      <c r="H5723" s="893" t="s">
        <v>5961</v>
      </c>
      <c r="I5723" s="920"/>
      <c r="J5723" s="920"/>
      <c r="K5723" s="920"/>
      <c r="L5723" s="920"/>
      <c r="M5723" s="920"/>
      <c r="N5723" s="920"/>
      <c r="S5723" s="919"/>
    </row>
    <row r="5724" spans="1:19" ht="12.75" customHeight="1" x14ac:dyDescent="0.15">
      <c r="A5724" s="914">
        <v>5719</v>
      </c>
      <c r="B5724" s="929">
        <f>'EstRev 6-11'!G177</f>
        <v>0</v>
      </c>
      <c r="C5724" s="930">
        <f t="shared" si="249"/>
        <v>5719</v>
      </c>
      <c r="D5724" s="920"/>
      <c r="E5724" s="893" t="b">
        <f t="shared" ca="1" si="242"/>
        <v>1</v>
      </c>
      <c r="F5724" s="932">
        <f t="array" aca="1" ref="F5724" ca="1">IF(G5724&lt;&gt;"",INDIRECT("'"&amp;G5724&amp;"'!"&amp;H5724),"")</f>
        <v>0</v>
      </c>
      <c r="G5724" s="560" t="s">
        <v>5635</v>
      </c>
      <c r="H5724" s="893" t="s">
        <v>5962</v>
      </c>
      <c r="I5724" s="920"/>
      <c r="J5724" s="920"/>
      <c r="K5724" s="920"/>
      <c r="L5724" s="920"/>
      <c r="M5724" s="920"/>
      <c r="N5724" s="920"/>
      <c r="S5724" s="919"/>
    </row>
    <row r="5725" spans="1:19" ht="12.75" customHeight="1" x14ac:dyDescent="0.15">
      <c r="A5725" s="935">
        <v>5720</v>
      </c>
      <c r="B5725" s="919"/>
      <c r="C5725" s="920"/>
      <c r="D5725" s="920" t="s">
        <v>4732</v>
      </c>
      <c r="E5725" s="893" t="b">
        <f t="shared" ca="1" si="242"/>
        <v>1</v>
      </c>
      <c r="F5725" s="893" t="str">
        <f t="array" aca="1" ref="F5725" ca="1">IF(G5725&lt;&gt;"",INDIRECT("'"&amp;G5725&amp;"'!"&amp;H5725),"")</f>
        <v/>
      </c>
      <c r="G5725" s="560"/>
      <c r="H5725" s="893"/>
      <c r="I5725" s="920"/>
      <c r="J5725" s="920"/>
      <c r="K5725" s="920"/>
      <c r="L5725" s="920"/>
      <c r="M5725" s="920"/>
      <c r="N5725" s="920"/>
      <c r="S5725" s="919"/>
    </row>
    <row r="5726" spans="1:19" ht="12.75" customHeight="1" x14ac:dyDescent="0.15">
      <c r="A5726" s="935">
        <v>5721</v>
      </c>
      <c r="B5726" s="919"/>
      <c r="C5726" s="920"/>
      <c r="D5726" s="920" t="s">
        <v>4732</v>
      </c>
      <c r="E5726" s="893" t="b">
        <f t="shared" ca="1" si="242"/>
        <v>1</v>
      </c>
      <c r="F5726" s="893" t="str">
        <f t="array" aca="1" ref="F5726" ca="1">IF(G5726&lt;&gt;"",INDIRECT("'"&amp;G5726&amp;"'!"&amp;H5726),"")</f>
        <v/>
      </c>
      <c r="G5726" s="560"/>
      <c r="H5726" s="893"/>
      <c r="I5726" s="920"/>
      <c r="J5726" s="920"/>
      <c r="K5726" s="920"/>
      <c r="L5726" s="920"/>
      <c r="M5726" s="920"/>
      <c r="N5726" s="920"/>
      <c r="S5726" s="919"/>
    </row>
    <row r="5727" spans="1:19" ht="12.75" customHeight="1" x14ac:dyDescent="0.15">
      <c r="A5727" s="935">
        <v>5722</v>
      </c>
      <c r="B5727" s="919"/>
      <c r="C5727" s="920"/>
      <c r="D5727" s="920" t="s">
        <v>4732</v>
      </c>
      <c r="E5727" s="893" t="b">
        <f t="shared" ca="1" si="242"/>
        <v>1</v>
      </c>
      <c r="F5727" s="893" t="str">
        <f t="array" aca="1" ref="F5727" ca="1">IF(G5727&lt;&gt;"",INDIRECT("'"&amp;G5727&amp;"'!"&amp;H5727),"")</f>
        <v/>
      </c>
      <c r="G5727" s="560"/>
      <c r="H5727" s="893"/>
      <c r="I5727" s="920"/>
      <c r="J5727" s="920"/>
      <c r="K5727" s="920"/>
      <c r="L5727" s="920"/>
      <c r="M5727" s="920"/>
      <c r="N5727" s="920"/>
      <c r="S5727" s="919"/>
    </row>
    <row r="5728" spans="1:19" ht="12.75" customHeight="1" x14ac:dyDescent="0.15">
      <c r="A5728" s="914">
        <v>5723</v>
      </c>
      <c r="B5728" s="929">
        <f>'EstRev 6-11'!G183</f>
        <v>0</v>
      </c>
      <c r="C5728" s="930">
        <f t="shared" ref="C5728:C5729" si="250">A5728-B5728</f>
        <v>5723</v>
      </c>
      <c r="D5728" s="920"/>
      <c r="E5728" s="893" t="b">
        <f t="shared" ca="1" si="242"/>
        <v>1</v>
      </c>
      <c r="F5728" s="932">
        <f t="array" aca="1" ref="F5728" ca="1">IF(G5728&lt;&gt;"",INDIRECT("'"&amp;G5728&amp;"'!"&amp;H5728),"")</f>
        <v>0</v>
      </c>
      <c r="G5728" s="560" t="s">
        <v>5635</v>
      </c>
      <c r="H5728" s="893" t="s">
        <v>5963</v>
      </c>
      <c r="I5728" s="920"/>
      <c r="J5728" s="920"/>
      <c r="K5728" s="920"/>
      <c r="L5728" s="920"/>
      <c r="M5728" s="920"/>
      <c r="N5728" s="920"/>
      <c r="S5728" s="919"/>
    </row>
    <row r="5729" spans="1:19" ht="12.75" customHeight="1" x14ac:dyDescent="0.15">
      <c r="A5729" s="914">
        <v>5724</v>
      </c>
      <c r="B5729" s="929">
        <f>'EstRev 6-11'!G186</f>
        <v>0</v>
      </c>
      <c r="C5729" s="930">
        <f t="shared" si="250"/>
        <v>5724</v>
      </c>
      <c r="D5729" s="920"/>
      <c r="E5729" s="893" t="b">
        <f t="shared" ca="1" si="242"/>
        <v>1</v>
      </c>
      <c r="F5729" s="932">
        <f t="array" aca="1" ref="F5729" ca="1">IF(G5729&lt;&gt;"",INDIRECT("'"&amp;G5729&amp;"'!"&amp;H5729),"")</f>
        <v>0</v>
      </c>
      <c r="G5729" s="560" t="s">
        <v>5635</v>
      </c>
      <c r="H5729" s="893" t="s">
        <v>5191</v>
      </c>
      <c r="I5729" s="920"/>
      <c r="J5729" s="920"/>
      <c r="K5729" s="920"/>
      <c r="L5729" s="920"/>
      <c r="M5729" s="920"/>
      <c r="N5729" s="920"/>
      <c r="S5729" s="919"/>
    </row>
    <row r="5730" spans="1:19" ht="12.75" customHeight="1" x14ac:dyDescent="0.15">
      <c r="A5730" s="935">
        <v>5725</v>
      </c>
      <c r="B5730" s="919"/>
      <c r="C5730" s="920"/>
      <c r="D5730" s="931"/>
      <c r="E5730" s="893" t="b">
        <f t="shared" ca="1" si="242"/>
        <v>1</v>
      </c>
      <c r="F5730" s="893" t="str">
        <f t="array" aca="1" ref="F5730" ca="1">IF(G5730&lt;&gt;"",INDIRECT("'"&amp;G5730&amp;"'!"&amp;H5730),"")</f>
        <v/>
      </c>
      <c r="G5730" s="560"/>
      <c r="H5730" s="893"/>
      <c r="I5730" s="931"/>
      <c r="J5730" s="931"/>
      <c r="K5730" s="931"/>
      <c r="L5730" s="920"/>
      <c r="M5730" s="920"/>
      <c r="N5730" s="920"/>
      <c r="S5730" s="919"/>
    </row>
    <row r="5731" spans="1:19" ht="12.75" customHeight="1" x14ac:dyDescent="0.15">
      <c r="A5731" s="935">
        <v>5726</v>
      </c>
      <c r="B5731" s="919"/>
      <c r="C5731" s="920"/>
      <c r="D5731" s="931"/>
      <c r="E5731" s="893" t="b">
        <f t="shared" ca="1" si="242"/>
        <v>1</v>
      </c>
      <c r="F5731" s="893" t="str">
        <f t="array" aca="1" ref="F5731" ca="1">IF(G5731&lt;&gt;"",INDIRECT("'"&amp;G5731&amp;"'!"&amp;H5731),"")</f>
        <v/>
      </c>
      <c r="G5731" s="560"/>
      <c r="H5731" s="893"/>
      <c r="I5731" s="931"/>
      <c r="J5731" s="931"/>
      <c r="K5731" s="931"/>
      <c r="L5731" s="920"/>
      <c r="M5731" s="920"/>
      <c r="N5731" s="920"/>
      <c r="S5731" s="919"/>
    </row>
    <row r="5732" spans="1:19" ht="12.75" customHeight="1" x14ac:dyDescent="0.15">
      <c r="A5732" s="935">
        <v>5727</v>
      </c>
      <c r="B5732" s="919"/>
      <c r="C5732" s="920"/>
      <c r="D5732" s="931"/>
      <c r="E5732" s="893" t="b">
        <f t="shared" ca="1" si="242"/>
        <v>1</v>
      </c>
      <c r="F5732" s="893" t="str">
        <f t="array" aca="1" ref="F5732" ca="1">IF(G5732&lt;&gt;"",INDIRECT("'"&amp;G5732&amp;"'!"&amp;H5732),"")</f>
        <v/>
      </c>
      <c r="G5732" s="560"/>
      <c r="H5732" s="893"/>
      <c r="I5732" s="931"/>
      <c r="J5732" s="931"/>
      <c r="K5732" s="931"/>
      <c r="L5732" s="920"/>
      <c r="M5732" s="920"/>
      <c r="N5732" s="920"/>
      <c r="S5732" s="919"/>
    </row>
    <row r="5733" spans="1:19" ht="12.75" customHeight="1" x14ac:dyDescent="0.15">
      <c r="A5733" s="935">
        <v>5728</v>
      </c>
      <c r="B5733" s="919"/>
      <c r="C5733" s="920"/>
      <c r="D5733" s="931"/>
      <c r="E5733" s="893" t="b">
        <f t="shared" ca="1" si="242"/>
        <v>1</v>
      </c>
      <c r="F5733" s="893" t="str">
        <f t="array" aca="1" ref="F5733" ca="1">IF(G5733&lt;&gt;"",INDIRECT("'"&amp;G5733&amp;"'!"&amp;H5733),"")</f>
        <v/>
      </c>
      <c r="G5733" s="560"/>
      <c r="H5733" s="893"/>
      <c r="I5733" s="931"/>
      <c r="J5733" s="931"/>
      <c r="K5733" s="931"/>
      <c r="L5733" s="920"/>
      <c r="M5733" s="920"/>
      <c r="N5733" s="920"/>
      <c r="S5733" s="919"/>
    </row>
    <row r="5734" spans="1:19" ht="12.75" customHeight="1" x14ac:dyDescent="0.15">
      <c r="A5734" s="914">
        <v>5729</v>
      </c>
      <c r="B5734" s="929">
        <f>'EstRev 6-11'!G202</f>
        <v>0</v>
      </c>
      <c r="C5734" s="930">
        <f t="shared" ref="C5734:C5735" si="251">A5734-B5734</f>
        <v>5729</v>
      </c>
      <c r="D5734" s="920"/>
      <c r="E5734" s="893" t="b">
        <f t="shared" ca="1" si="242"/>
        <v>1</v>
      </c>
      <c r="F5734" s="932">
        <f t="array" aca="1" ref="F5734" ca="1">IF(G5734&lt;&gt;"",INDIRECT("'"&amp;G5734&amp;"'!"&amp;H5734),"")</f>
        <v>0</v>
      </c>
      <c r="G5734" s="560" t="s">
        <v>5635</v>
      </c>
      <c r="H5734" s="893" t="s">
        <v>5964</v>
      </c>
      <c r="I5734" s="920"/>
      <c r="J5734" s="920"/>
      <c r="K5734" s="920"/>
      <c r="L5734" s="920"/>
      <c r="M5734" s="920"/>
      <c r="N5734" s="920"/>
      <c r="S5734" s="919"/>
    </row>
    <row r="5735" spans="1:19" ht="12.75" customHeight="1" x14ac:dyDescent="0.15">
      <c r="A5735" s="914">
        <v>5730</v>
      </c>
      <c r="B5735" s="929">
        <f>'EstRev 6-11'!G203</f>
        <v>0</v>
      </c>
      <c r="C5735" s="930">
        <f t="shared" si="251"/>
        <v>5730</v>
      </c>
      <c r="D5735" s="920"/>
      <c r="E5735" s="893" t="b">
        <f t="shared" ca="1" si="242"/>
        <v>1</v>
      </c>
      <c r="F5735" s="932">
        <f t="array" aca="1" ref="F5735" ca="1">IF(G5735&lt;&gt;"",INDIRECT("'"&amp;G5735&amp;"'!"&amp;H5735),"")</f>
        <v>0</v>
      </c>
      <c r="G5735" s="560" t="s">
        <v>5635</v>
      </c>
      <c r="H5735" s="893" t="s">
        <v>5965</v>
      </c>
      <c r="I5735" s="920"/>
      <c r="J5735" s="920"/>
      <c r="K5735" s="920"/>
      <c r="L5735" s="920"/>
      <c r="M5735" s="920"/>
      <c r="N5735" s="920"/>
      <c r="S5735" s="919"/>
    </row>
    <row r="5736" spans="1:19" ht="12.75" customHeight="1" x14ac:dyDescent="0.15">
      <c r="A5736" s="935">
        <v>5731</v>
      </c>
      <c r="B5736" s="919"/>
      <c r="C5736" s="920"/>
      <c r="D5736" s="931"/>
      <c r="E5736" s="893" t="b">
        <f t="shared" ca="1" si="242"/>
        <v>1</v>
      </c>
      <c r="F5736" s="893" t="str">
        <f t="array" aca="1" ref="F5736" ca="1">IF(G5736&lt;&gt;"",INDIRECT("'"&amp;G5736&amp;"'!"&amp;H5736),"")</f>
        <v/>
      </c>
      <c r="G5736" s="560"/>
      <c r="H5736" s="893"/>
      <c r="I5736" s="931"/>
      <c r="J5736" s="931"/>
      <c r="K5736" s="931"/>
      <c r="L5736" s="920"/>
      <c r="M5736" s="920"/>
      <c r="N5736" s="920"/>
      <c r="S5736" s="919"/>
    </row>
    <row r="5737" spans="1:19" ht="12.75" customHeight="1" x14ac:dyDescent="0.15">
      <c r="A5737" s="935">
        <v>5732</v>
      </c>
      <c r="B5737" s="919"/>
      <c r="C5737" s="920"/>
      <c r="D5737" s="931"/>
      <c r="E5737" s="893" t="b">
        <f t="shared" ca="1" si="242"/>
        <v>1</v>
      </c>
      <c r="F5737" s="893" t="str">
        <f t="array" aca="1" ref="F5737" ca="1">IF(G5737&lt;&gt;"",INDIRECT("'"&amp;G5737&amp;"'!"&amp;H5737),"")</f>
        <v/>
      </c>
      <c r="G5737" s="560"/>
      <c r="H5737" s="893"/>
      <c r="I5737" s="931"/>
      <c r="J5737" s="931"/>
      <c r="K5737" s="931"/>
      <c r="L5737" s="920"/>
      <c r="M5737" s="920"/>
      <c r="N5737" s="920"/>
      <c r="S5737" s="919"/>
    </row>
    <row r="5738" spans="1:19" ht="12.75" customHeight="1" x14ac:dyDescent="0.15">
      <c r="A5738" s="935">
        <v>5733</v>
      </c>
      <c r="B5738" s="919"/>
      <c r="C5738" s="920"/>
      <c r="D5738" s="931"/>
      <c r="E5738" s="893" t="b">
        <f t="shared" ca="1" si="242"/>
        <v>1</v>
      </c>
      <c r="F5738" s="893" t="str">
        <f t="array" aca="1" ref="F5738" ca="1">IF(G5738&lt;&gt;"",INDIRECT("'"&amp;G5738&amp;"'!"&amp;H5738),"")</f>
        <v/>
      </c>
      <c r="G5738" s="560"/>
      <c r="H5738" s="893"/>
      <c r="I5738" s="931"/>
      <c r="J5738" s="931"/>
      <c r="K5738" s="931"/>
      <c r="L5738" s="920"/>
      <c r="M5738" s="920"/>
      <c r="N5738" s="920"/>
      <c r="S5738" s="919"/>
    </row>
    <row r="5739" spans="1:19" ht="12.75" customHeight="1" x14ac:dyDescent="0.15">
      <c r="A5739" s="935">
        <v>5734</v>
      </c>
      <c r="B5739" s="919"/>
      <c r="C5739" s="920"/>
      <c r="D5739" s="920" t="s">
        <v>4732</v>
      </c>
      <c r="E5739" s="893" t="b">
        <f t="shared" ca="1" si="242"/>
        <v>1</v>
      </c>
      <c r="F5739" s="893" t="str">
        <f t="array" aca="1" ref="F5739" ca="1">IF(G5739&lt;&gt;"",INDIRECT("'"&amp;G5739&amp;"'!"&amp;H5739),"")</f>
        <v/>
      </c>
      <c r="G5739" s="560"/>
      <c r="H5739" s="893"/>
      <c r="I5739" s="920"/>
      <c r="J5739" s="920"/>
      <c r="K5739" s="920"/>
      <c r="L5739" s="920"/>
      <c r="M5739" s="920"/>
      <c r="N5739" s="920"/>
      <c r="S5739" s="919"/>
    </row>
    <row r="5740" spans="1:19" ht="12.75" customHeight="1" x14ac:dyDescent="0.15">
      <c r="A5740" s="935">
        <v>5735</v>
      </c>
      <c r="B5740" s="919"/>
      <c r="C5740" s="920"/>
      <c r="D5740" s="920" t="s">
        <v>4732</v>
      </c>
      <c r="E5740" s="893" t="b">
        <f t="shared" ca="1" si="242"/>
        <v>1</v>
      </c>
      <c r="F5740" s="893" t="str">
        <f t="array" aca="1" ref="F5740" ca="1">IF(G5740&lt;&gt;"",INDIRECT("'"&amp;G5740&amp;"'!"&amp;H5740),"")</f>
        <v/>
      </c>
      <c r="G5740" s="560"/>
      <c r="H5740" s="893"/>
      <c r="I5740" s="920"/>
      <c r="J5740" s="920"/>
      <c r="K5740" s="920"/>
      <c r="L5740" s="920"/>
      <c r="M5740" s="920"/>
      <c r="N5740" s="920"/>
      <c r="S5740" s="919"/>
    </row>
    <row r="5741" spans="1:19" ht="12.75" customHeight="1" x14ac:dyDescent="0.15">
      <c r="A5741" s="935">
        <v>5736</v>
      </c>
      <c r="B5741" s="919"/>
      <c r="C5741" s="920"/>
      <c r="D5741" s="920" t="s">
        <v>5699</v>
      </c>
      <c r="E5741" s="893" t="b">
        <f t="shared" ca="1" si="242"/>
        <v>1</v>
      </c>
      <c r="F5741" s="893" t="str">
        <f t="array" aca="1" ref="F5741" ca="1">IF(G5741&lt;&gt;"",INDIRECT("'"&amp;G5741&amp;"'!"&amp;H5741),"")</f>
        <v/>
      </c>
      <c r="G5741" s="560"/>
      <c r="H5741" s="893"/>
      <c r="I5741" s="920"/>
      <c r="J5741" s="920"/>
      <c r="K5741" s="920"/>
      <c r="L5741" s="920"/>
      <c r="M5741" s="920"/>
      <c r="N5741" s="920"/>
      <c r="S5741" s="919"/>
    </row>
    <row r="5742" spans="1:19" ht="12.75" customHeight="1" x14ac:dyDescent="0.15">
      <c r="A5742" s="914">
        <v>5737</v>
      </c>
      <c r="B5742" s="929">
        <f>'EstRev 6-11'!G204</f>
        <v>0</v>
      </c>
      <c r="C5742" s="930">
        <f t="shared" ref="C5742:C5743" si="252">A5742-B5742</f>
        <v>5737</v>
      </c>
      <c r="D5742" s="920"/>
      <c r="E5742" s="893" t="b">
        <f t="shared" ca="1" si="242"/>
        <v>1</v>
      </c>
      <c r="F5742" s="932">
        <f t="array" aca="1" ref="F5742" ca="1">IF(G5742&lt;&gt;"",INDIRECT("'"&amp;G5742&amp;"'!"&amp;H5742),"")</f>
        <v>0</v>
      </c>
      <c r="G5742" s="560" t="s">
        <v>5635</v>
      </c>
      <c r="H5742" s="893" t="s">
        <v>5966</v>
      </c>
      <c r="I5742" s="920"/>
      <c r="J5742" s="920"/>
      <c r="K5742" s="920"/>
      <c r="L5742" s="920"/>
      <c r="M5742" s="920"/>
      <c r="N5742" s="920"/>
      <c r="S5742" s="919"/>
    </row>
    <row r="5743" spans="1:19" ht="12.75" customHeight="1" x14ac:dyDescent="0.15">
      <c r="A5743" s="914">
        <v>5738</v>
      </c>
      <c r="B5743" s="929">
        <f>'EstRev 6-11'!G208</f>
        <v>0</v>
      </c>
      <c r="C5743" s="930">
        <f t="shared" si="252"/>
        <v>5738</v>
      </c>
      <c r="D5743" s="920"/>
      <c r="E5743" s="893" t="b">
        <f t="shared" ca="1" si="242"/>
        <v>1</v>
      </c>
      <c r="F5743" s="932">
        <f t="array" aca="1" ref="F5743" ca="1">IF(G5743&lt;&gt;"",INDIRECT("'"&amp;G5743&amp;"'!"&amp;H5743),"")</f>
        <v>0</v>
      </c>
      <c r="G5743" s="560" t="s">
        <v>5635</v>
      </c>
      <c r="H5743" s="893" t="s">
        <v>5967</v>
      </c>
      <c r="I5743" s="920"/>
      <c r="J5743" s="920"/>
      <c r="K5743" s="920"/>
      <c r="L5743" s="920"/>
      <c r="M5743" s="920"/>
      <c r="N5743" s="920"/>
      <c r="S5743" s="919"/>
    </row>
    <row r="5744" spans="1:19" ht="12.75" customHeight="1" x14ac:dyDescent="0.15">
      <c r="A5744" s="935">
        <v>5739</v>
      </c>
      <c r="B5744" s="919"/>
      <c r="C5744" s="920"/>
      <c r="D5744" s="920" t="s">
        <v>4732</v>
      </c>
      <c r="E5744" s="893" t="b">
        <f t="shared" ca="1" si="242"/>
        <v>1</v>
      </c>
      <c r="F5744" s="893" t="str">
        <f t="array" aca="1" ref="F5744" ca="1">IF(G5744&lt;&gt;"",INDIRECT("'"&amp;G5744&amp;"'!"&amp;H5744),"")</f>
        <v/>
      </c>
      <c r="G5744" s="560"/>
      <c r="H5744" s="893"/>
      <c r="I5744" s="920"/>
      <c r="J5744" s="920"/>
      <c r="K5744" s="920"/>
      <c r="L5744" s="920"/>
      <c r="M5744" s="920"/>
      <c r="N5744" s="920"/>
      <c r="S5744" s="919"/>
    </row>
    <row r="5745" spans="1:19" ht="12.75" customHeight="1" x14ac:dyDescent="0.15">
      <c r="A5745" s="935">
        <v>5740</v>
      </c>
      <c r="B5745" s="919"/>
      <c r="C5745" s="920"/>
      <c r="D5745" s="931"/>
      <c r="E5745" s="893" t="b">
        <f t="shared" ca="1" si="242"/>
        <v>1</v>
      </c>
      <c r="F5745" s="893" t="str">
        <f t="array" aca="1" ref="F5745" ca="1">IF(G5745&lt;&gt;"",INDIRECT("'"&amp;G5745&amp;"'!"&amp;H5745),"")</f>
        <v/>
      </c>
      <c r="G5745" s="560"/>
      <c r="H5745" s="893"/>
      <c r="I5745" s="931"/>
      <c r="J5745" s="931"/>
      <c r="K5745" s="931"/>
      <c r="L5745" s="920"/>
      <c r="M5745" s="920"/>
      <c r="N5745" s="920"/>
      <c r="S5745" s="919"/>
    </row>
    <row r="5746" spans="1:19" ht="12.75" customHeight="1" x14ac:dyDescent="0.15">
      <c r="A5746" s="935">
        <v>5741</v>
      </c>
      <c r="B5746" s="919"/>
      <c r="C5746" s="920"/>
      <c r="D5746" s="931"/>
      <c r="E5746" s="893" t="b">
        <f t="shared" ca="1" si="242"/>
        <v>1</v>
      </c>
      <c r="F5746" s="893" t="str">
        <f t="array" aca="1" ref="F5746" ca="1">IF(G5746&lt;&gt;"",INDIRECT("'"&amp;G5746&amp;"'!"&amp;H5746),"")</f>
        <v/>
      </c>
      <c r="G5746" s="560"/>
      <c r="H5746" s="893"/>
      <c r="I5746" s="931"/>
      <c r="J5746" s="931"/>
      <c r="K5746" s="931"/>
      <c r="L5746" s="920"/>
      <c r="M5746" s="920"/>
      <c r="N5746" s="920"/>
      <c r="S5746" s="919"/>
    </row>
    <row r="5747" spans="1:19" ht="12.75" customHeight="1" x14ac:dyDescent="0.15">
      <c r="A5747" s="914">
        <v>5742</v>
      </c>
      <c r="B5747" s="929">
        <f>'EstRev 6-11'!G206</f>
        <v>0</v>
      </c>
      <c r="C5747" s="930">
        <f>A5747-B5747</f>
        <v>5742</v>
      </c>
      <c r="D5747" s="920"/>
      <c r="E5747" s="893" t="b">
        <f t="shared" ca="1" si="242"/>
        <v>1</v>
      </c>
      <c r="F5747" s="932">
        <f t="array" aca="1" ref="F5747" ca="1">IF(G5747&lt;&gt;"",INDIRECT("'"&amp;G5747&amp;"'!"&amp;H5747),"")</f>
        <v>0</v>
      </c>
      <c r="G5747" s="560" t="s">
        <v>5635</v>
      </c>
      <c r="H5747" s="893" t="s">
        <v>5968</v>
      </c>
      <c r="I5747" s="920"/>
      <c r="J5747" s="920"/>
      <c r="K5747" s="920"/>
      <c r="L5747" s="920"/>
      <c r="M5747" s="920"/>
      <c r="N5747" s="920"/>
      <c r="S5747" s="919"/>
    </row>
    <row r="5748" spans="1:19" ht="12.75" customHeight="1" x14ac:dyDescent="0.15">
      <c r="A5748" s="935">
        <v>5743</v>
      </c>
      <c r="B5748" s="919"/>
      <c r="C5748" s="920"/>
      <c r="D5748" s="931"/>
      <c r="E5748" s="893" t="b">
        <f t="shared" ca="1" si="242"/>
        <v>1</v>
      </c>
      <c r="F5748" s="893" t="str">
        <f t="array" aca="1" ref="F5748" ca="1">IF(G5748&lt;&gt;"",INDIRECT("'"&amp;G5748&amp;"'!"&amp;H5748),"")</f>
        <v/>
      </c>
      <c r="G5748" s="560"/>
      <c r="H5748" s="893"/>
      <c r="I5748" s="931"/>
      <c r="J5748" s="931"/>
      <c r="K5748" s="931"/>
      <c r="L5748" s="920"/>
      <c r="M5748" s="920"/>
      <c r="N5748" s="920"/>
      <c r="S5748" s="919"/>
    </row>
    <row r="5749" spans="1:19" ht="12.75" customHeight="1" x14ac:dyDescent="0.15">
      <c r="A5749" s="935">
        <v>5744</v>
      </c>
      <c r="B5749" s="919"/>
      <c r="C5749" s="920"/>
      <c r="D5749" s="931"/>
      <c r="E5749" s="893" t="b">
        <f t="shared" ca="1" si="242"/>
        <v>1</v>
      </c>
      <c r="F5749" s="893" t="str">
        <f t="array" aca="1" ref="F5749" ca="1">IF(G5749&lt;&gt;"",INDIRECT("'"&amp;G5749&amp;"'!"&amp;H5749),"")</f>
        <v/>
      </c>
      <c r="G5749" s="560"/>
      <c r="H5749" s="893"/>
      <c r="I5749" s="931"/>
      <c r="J5749" s="931"/>
      <c r="K5749" s="931"/>
      <c r="L5749" s="920"/>
      <c r="M5749" s="920"/>
      <c r="N5749" s="920"/>
      <c r="S5749" s="919"/>
    </row>
    <row r="5750" spans="1:19" ht="12.75" customHeight="1" x14ac:dyDescent="0.15">
      <c r="A5750" s="935">
        <v>5745</v>
      </c>
      <c r="B5750" s="919"/>
      <c r="C5750" s="920"/>
      <c r="D5750" s="931"/>
      <c r="E5750" s="893" t="b">
        <f t="shared" ca="1" si="242"/>
        <v>1</v>
      </c>
      <c r="F5750" s="893" t="str">
        <f t="array" aca="1" ref="F5750" ca="1">IF(G5750&lt;&gt;"",INDIRECT("'"&amp;G5750&amp;"'!"&amp;H5750),"")</f>
        <v/>
      </c>
      <c r="G5750" s="560"/>
      <c r="H5750" s="893"/>
      <c r="I5750" s="931"/>
      <c r="J5750" s="931"/>
      <c r="K5750" s="931"/>
      <c r="L5750" s="920"/>
      <c r="M5750" s="920"/>
      <c r="N5750" s="920"/>
      <c r="S5750" s="919"/>
    </row>
    <row r="5751" spans="1:19" ht="12.75" customHeight="1" x14ac:dyDescent="0.15">
      <c r="A5751" s="935">
        <v>5746</v>
      </c>
      <c r="B5751" s="919"/>
      <c r="C5751" s="920"/>
      <c r="D5751" s="931"/>
      <c r="E5751" s="893" t="b">
        <f t="shared" ca="1" si="242"/>
        <v>1</v>
      </c>
      <c r="F5751" s="893" t="str">
        <f t="array" aca="1" ref="F5751" ca="1">IF(G5751&lt;&gt;"",INDIRECT("'"&amp;G5751&amp;"'!"&amp;H5751),"")</f>
        <v/>
      </c>
      <c r="G5751" s="560"/>
      <c r="H5751" s="893"/>
      <c r="I5751" s="931"/>
      <c r="J5751" s="931"/>
      <c r="K5751" s="931"/>
      <c r="L5751" s="920"/>
      <c r="M5751" s="920"/>
      <c r="N5751" s="920"/>
      <c r="S5751" s="919"/>
    </row>
    <row r="5752" spans="1:19" ht="12.75" customHeight="1" x14ac:dyDescent="0.15">
      <c r="A5752" s="935">
        <v>5747</v>
      </c>
      <c r="B5752" s="919"/>
      <c r="C5752" s="920"/>
      <c r="D5752" s="931"/>
      <c r="E5752" s="893" t="b">
        <f t="shared" ca="1" si="242"/>
        <v>1</v>
      </c>
      <c r="F5752" s="893" t="str">
        <f t="array" aca="1" ref="F5752" ca="1">IF(G5752&lt;&gt;"",INDIRECT("'"&amp;G5752&amp;"'!"&amp;H5752),"")</f>
        <v/>
      </c>
      <c r="G5752" s="560"/>
      <c r="H5752" s="893"/>
      <c r="I5752" s="931"/>
      <c r="J5752" s="931"/>
      <c r="K5752" s="931"/>
      <c r="L5752" s="920"/>
      <c r="M5752" s="920"/>
      <c r="N5752" s="920"/>
      <c r="S5752" s="919"/>
    </row>
    <row r="5753" spans="1:19" ht="12.75" customHeight="1" x14ac:dyDescent="0.15">
      <c r="A5753" s="935">
        <v>5748</v>
      </c>
      <c r="B5753" s="919"/>
      <c r="C5753" s="920"/>
      <c r="D5753" s="931"/>
      <c r="E5753" s="893" t="b">
        <f t="shared" ca="1" si="242"/>
        <v>1</v>
      </c>
      <c r="F5753" s="893" t="str">
        <f t="array" aca="1" ref="F5753" ca="1">IF(G5753&lt;&gt;"",INDIRECT("'"&amp;G5753&amp;"'!"&amp;H5753),"")</f>
        <v/>
      </c>
      <c r="G5753" s="560"/>
      <c r="H5753" s="893"/>
      <c r="I5753" s="931"/>
      <c r="J5753" s="931"/>
      <c r="K5753" s="931"/>
      <c r="L5753" s="920"/>
      <c r="M5753" s="920"/>
      <c r="N5753" s="920"/>
      <c r="S5753" s="919"/>
    </row>
    <row r="5754" spans="1:19" ht="12.75" customHeight="1" x14ac:dyDescent="0.15">
      <c r="A5754" s="935">
        <v>5749</v>
      </c>
      <c r="B5754" s="919"/>
      <c r="C5754" s="920"/>
      <c r="D5754" s="931"/>
      <c r="E5754" s="893" t="b">
        <f t="shared" ca="1" si="242"/>
        <v>1</v>
      </c>
      <c r="F5754" s="893" t="str">
        <f t="array" aca="1" ref="F5754" ca="1">IF(G5754&lt;&gt;"",INDIRECT("'"&amp;G5754&amp;"'!"&amp;H5754),"")</f>
        <v/>
      </c>
      <c r="G5754" s="560"/>
      <c r="H5754" s="893"/>
      <c r="I5754" s="931"/>
      <c r="J5754" s="931"/>
      <c r="K5754" s="931"/>
      <c r="L5754" s="920"/>
      <c r="M5754" s="920"/>
      <c r="N5754" s="920"/>
      <c r="S5754" s="919"/>
    </row>
    <row r="5755" spans="1:19" ht="12.75" customHeight="1" x14ac:dyDescent="0.15">
      <c r="A5755" s="935">
        <v>5750</v>
      </c>
      <c r="B5755" s="919"/>
      <c r="C5755" s="920"/>
      <c r="D5755" s="931"/>
      <c r="E5755" s="893" t="b">
        <f t="shared" ca="1" si="242"/>
        <v>1</v>
      </c>
      <c r="F5755" s="893" t="str">
        <f t="array" aca="1" ref="F5755" ca="1">IF(G5755&lt;&gt;"",INDIRECT("'"&amp;G5755&amp;"'!"&amp;H5755),"")</f>
        <v/>
      </c>
      <c r="G5755" s="560"/>
      <c r="H5755" s="893"/>
      <c r="I5755" s="931"/>
      <c r="J5755" s="931"/>
      <c r="K5755" s="931"/>
      <c r="L5755" s="920"/>
      <c r="M5755" s="920"/>
      <c r="N5755" s="920"/>
      <c r="S5755" s="919"/>
    </row>
    <row r="5756" spans="1:19" ht="12.75" customHeight="1" x14ac:dyDescent="0.15">
      <c r="A5756" s="935">
        <v>5751</v>
      </c>
      <c r="B5756" s="919"/>
      <c r="C5756" s="920"/>
      <c r="D5756" s="931"/>
      <c r="E5756" s="893" t="b">
        <f t="shared" ca="1" si="242"/>
        <v>1</v>
      </c>
      <c r="F5756" s="893" t="str">
        <f t="array" aca="1" ref="F5756" ca="1">IF(G5756&lt;&gt;"",INDIRECT("'"&amp;G5756&amp;"'!"&amp;H5756),"")</f>
        <v/>
      </c>
      <c r="G5756" s="560"/>
      <c r="H5756" s="893"/>
      <c r="I5756" s="931"/>
      <c r="J5756" s="931"/>
      <c r="K5756" s="931"/>
      <c r="L5756" s="920"/>
      <c r="M5756" s="920"/>
      <c r="N5756" s="920"/>
      <c r="S5756" s="919"/>
    </row>
    <row r="5757" spans="1:19" ht="12.75" customHeight="1" x14ac:dyDescent="0.15">
      <c r="A5757" s="935">
        <v>5752</v>
      </c>
      <c r="B5757" s="919"/>
      <c r="C5757" s="920"/>
      <c r="D5757" s="931"/>
      <c r="E5757" s="893" t="b">
        <f t="shared" ca="1" si="242"/>
        <v>1</v>
      </c>
      <c r="F5757" s="893" t="str">
        <f t="array" aca="1" ref="F5757" ca="1">IF(G5757&lt;&gt;"",INDIRECT("'"&amp;G5757&amp;"'!"&amp;H5757),"")</f>
        <v/>
      </c>
      <c r="G5757" s="560"/>
      <c r="H5757" s="893"/>
      <c r="I5757" s="931"/>
      <c r="J5757" s="931"/>
      <c r="K5757" s="931"/>
      <c r="L5757" s="920"/>
      <c r="M5757" s="920"/>
      <c r="N5757" s="920"/>
      <c r="S5757" s="919"/>
    </row>
    <row r="5758" spans="1:19" ht="12.75" customHeight="1" x14ac:dyDescent="0.15">
      <c r="A5758" s="935">
        <v>5753</v>
      </c>
      <c r="B5758" s="919"/>
      <c r="C5758" s="920"/>
      <c r="D5758" s="931"/>
      <c r="E5758" s="893" t="b">
        <f t="shared" ca="1" si="242"/>
        <v>1</v>
      </c>
      <c r="F5758" s="893" t="str">
        <f t="array" aca="1" ref="F5758" ca="1">IF(G5758&lt;&gt;"",INDIRECT("'"&amp;G5758&amp;"'!"&amp;H5758),"")</f>
        <v/>
      </c>
      <c r="G5758" s="560"/>
      <c r="H5758" s="893"/>
      <c r="I5758" s="931"/>
      <c r="J5758" s="931"/>
      <c r="K5758" s="931"/>
      <c r="L5758" s="920"/>
      <c r="M5758" s="920"/>
      <c r="N5758" s="920"/>
      <c r="S5758" s="919"/>
    </row>
    <row r="5759" spans="1:19" ht="12.75" customHeight="1" x14ac:dyDescent="0.15">
      <c r="A5759" s="935">
        <v>5754</v>
      </c>
      <c r="B5759" s="919"/>
      <c r="C5759" s="920"/>
      <c r="D5759" s="931"/>
      <c r="E5759" s="893" t="b">
        <f t="shared" ca="1" si="242"/>
        <v>1</v>
      </c>
      <c r="F5759" s="893" t="str">
        <f t="array" aca="1" ref="F5759" ca="1">IF(G5759&lt;&gt;"",INDIRECT("'"&amp;G5759&amp;"'!"&amp;H5759),"")</f>
        <v/>
      </c>
      <c r="G5759" s="560"/>
      <c r="H5759" s="893"/>
      <c r="I5759" s="931"/>
      <c r="J5759" s="931"/>
      <c r="K5759" s="931"/>
      <c r="L5759" s="920"/>
      <c r="M5759" s="920"/>
      <c r="N5759" s="920"/>
      <c r="S5759" s="919"/>
    </row>
    <row r="5760" spans="1:19" ht="12.75" customHeight="1" x14ac:dyDescent="0.15">
      <c r="A5760" s="935">
        <v>5755</v>
      </c>
      <c r="B5760" s="919"/>
      <c r="C5760" s="920"/>
      <c r="D5760" s="931"/>
      <c r="E5760" s="893" t="b">
        <f t="shared" ca="1" si="242"/>
        <v>1</v>
      </c>
      <c r="F5760" s="893" t="str">
        <f t="array" aca="1" ref="F5760" ca="1">IF(G5760&lt;&gt;"",INDIRECT("'"&amp;G5760&amp;"'!"&amp;H5760),"")</f>
        <v/>
      </c>
      <c r="G5760" s="560"/>
      <c r="H5760" s="893"/>
      <c r="I5760" s="931"/>
      <c r="J5760" s="931"/>
      <c r="K5760" s="931"/>
      <c r="L5760" s="920"/>
      <c r="M5760" s="920"/>
      <c r="N5760" s="920"/>
      <c r="S5760" s="919"/>
    </row>
    <row r="5761" spans="1:19" ht="12.75" customHeight="1" x14ac:dyDescent="0.15">
      <c r="A5761" s="914">
        <v>5756</v>
      </c>
      <c r="B5761" s="929">
        <f>'EstRev 6-11'!G214</f>
        <v>0</v>
      </c>
      <c r="C5761" s="930">
        <f t="shared" ref="C5761:C5762" si="253">A5761-B5761</f>
        <v>5756</v>
      </c>
      <c r="D5761" s="920"/>
      <c r="E5761" s="893" t="b">
        <f t="shared" ca="1" si="242"/>
        <v>1</v>
      </c>
      <c r="F5761" s="932">
        <f t="array" aca="1" ref="F5761" ca="1">IF(G5761&lt;&gt;"",INDIRECT("'"&amp;G5761&amp;"'!"&amp;H5761),"")</f>
        <v>0</v>
      </c>
      <c r="G5761" s="560" t="s">
        <v>5635</v>
      </c>
      <c r="H5761" s="893" t="s">
        <v>5194</v>
      </c>
      <c r="I5761" s="920"/>
      <c r="J5761" s="920"/>
      <c r="K5761" s="920"/>
      <c r="L5761" s="920"/>
      <c r="M5761" s="920"/>
      <c r="N5761" s="920"/>
      <c r="S5761" s="919"/>
    </row>
    <row r="5762" spans="1:19" ht="12.75" customHeight="1" x14ac:dyDescent="0.15">
      <c r="A5762" s="914">
        <v>5757</v>
      </c>
      <c r="B5762" s="929">
        <f>'EstRev 6-11'!G215</f>
        <v>0</v>
      </c>
      <c r="C5762" s="930">
        <f t="shared" si="253"/>
        <v>5757</v>
      </c>
      <c r="D5762" s="920"/>
      <c r="E5762" s="893" t="b">
        <f t="shared" ca="1" si="242"/>
        <v>1</v>
      </c>
      <c r="F5762" s="932">
        <f t="array" aca="1" ref="F5762" ca="1">IF(G5762&lt;&gt;"",INDIRECT("'"&amp;G5762&amp;"'!"&amp;H5762),"")</f>
        <v>0</v>
      </c>
      <c r="G5762" s="560" t="s">
        <v>5635</v>
      </c>
      <c r="H5762" s="893" t="s">
        <v>5969</v>
      </c>
      <c r="I5762" s="920"/>
      <c r="J5762" s="920"/>
      <c r="K5762" s="920"/>
      <c r="L5762" s="920"/>
      <c r="M5762" s="920"/>
      <c r="N5762" s="920"/>
      <c r="S5762" s="919"/>
    </row>
    <row r="5763" spans="1:19" ht="12.75" customHeight="1" x14ac:dyDescent="0.15">
      <c r="A5763" s="935">
        <v>5758</v>
      </c>
      <c r="B5763" s="919"/>
      <c r="C5763" s="920"/>
      <c r="D5763" s="931"/>
      <c r="E5763" s="893" t="b">
        <f t="shared" ca="1" si="242"/>
        <v>1</v>
      </c>
      <c r="F5763" s="893" t="str">
        <f t="array" aca="1" ref="F5763" ca="1">IF(G5763&lt;&gt;"",INDIRECT("'"&amp;G5763&amp;"'!"&amp;H5763),"")</f>
        <v/>
      </c>
      <c r="G5763" s="560"/>
      <c r="H5763" s="893"/>
      <c r="I5763" s="931"/>
      <c r="J5763" s="931"/>
      <c r="K5763" s="931"/>
      <c r="L5763" s="920"/>
      <c r="M5763" s="920"/>
      <c r="N5763" s="920"/>
      <c r="S5763" s="919"/>
    </row>
    <row r="5764" spans="1:19" ht="12.75" customHeight="1" x14ac:dyDescent="0.15">
      <c r="A5764" s="935">
        <v>5759</v>
      </c>
      <c r="B5764" s="919"/>
      <c r="C5764" s="920"/>
      <c r="D5764" s="931"/>
      <c r="E5764" s="893" t="b">
        <f t="shared" ca="1" si="242"/>
        <v>1</v>
      </c>
      <c r="F5764" s="893" t="str">
        <f t="array" aca="1" ref="F5764" ca="1">IF(G5764&lt;&gt;"",INDIRECT("'"&amp;G5764&amp;"'!"&amp;H5764),"")</f>
        <v/>
      </c>
      <c r="G5764" s="560"/>
      <c r="H5764" s="893"/>
      <c r="I5764" s="931"/>
      <c r="J5764" s="931"/>
      <c r="K5764" s="931"/>
      <c r="L5764" s="920"/>
      <c r="M5764" s="920"/>
      <c r="N5764" s="920"/>
      <c r="S5764" s="919"/>
    </row>
    <row r="5765" spans="1:19" ht="12.75" customHeight="1" x14ac:dyDescent="0.15">
      <c r="A5765" s="914">
        <v>5760</v>
      </c>
      <c r="B5765" s="929">
        <f>'EstRev 6-11'!G216</f>
        <v>0</v>
      </c>
      <c r="C5765" s="930">
        <f t="shared" ref="C5765:C5767" si="254">A5765-B5765</f>
        <v>5760</v>
      </c>
      <c r="D5765" s="920"/>
      <c r="E5765" s="893" t="b">
        <f t="shared" ca="1" si="242"/>
        <v>1</v>
      </c>
      <c r="F5765" s="932">
        <f t="array" aca="1" ref="F5765" ca="1">IF(G5765&lt;&gt;"",INDIRECT("'"&amp;G5765&amp;"'!"&amp;H5765),"")</f>
        <v>0</v>
      </c>
      <c r="G5765" s="560" t="s">
        <v>5635</v>
      </c>
      <c r="H5765" s="893" t="s">
        <v>5970</v>
      </c>
      <c r="I5765" s="920"/>
      <c r="J5765" s="920"/>
      <c r="K5765" s="920"/>
      <c r="L5765" s="920"/>
      <c r="M5765" s="920"/>
      <c r="N5765" s="920"/>
      <c r="S5765" s="919"/>
    </row>
    <row r="5766" spans="1:19" ht="12.75" customHeight="1" x14ac:dyDescent="0.15">
      <c r="A5766" s="914">
        <v>5761</v>
      </c>
      <c r="B5766" s="929">
        <f>'EstRev 6-11'!G217</f>
        <v>0</v>
      </c>
      <c r="C5766" s="930">
        <f t="shared" si="254"/>
        <v>5761</v>
      </c>
      <c r="D5766" s="920"/>
      <c r="E5766" s="893" t="b">
        <f t="shared" ca="1" si="242"/>
        <v>1</v>
      </c>
      <c r="F5766" s="932">
        <f t="array" aca="1" ref="F5766" ca="1">IF(G5766&lt;&gt;"",INDIRECT("'"&amp;G5766&amp;"'!"&amp;H5766),"")</f>
        <v>0</v>
      </c>
      <c r="G5766" s="560" t="s">
        <v>5635</v>
      </c>
      <c r="H5766" s="893" t="s">
        <v>5971</v>
      </c>
      <c r="I5766" s="920"/>
      <c r="J5766" s="920"/>
      <c r="K5766" s="920"/>
      <c r="L5766" s="920"/>
      <c r="M5766" s="920"/>
      <c r="N5766" s="920"/>
      <c r="S5766" s="919"/>
    </row>
    <row r="5767" spans="1:19" ht="12.75" customHeight="1" x14ac:dyDescent="0.15">
      <c r="A5767" s="914">
        <v>5762</v>
      </c>
      <c r="B5767" s="929">
        <f>'EstRev 6-11'!G218</f>
        <v>0</v>
      </c>
      <c r="C5767" s="930">
        <f t="shared" si="254"/>
        <v>5762</v>
      </c>
      <c r="D5767" s="920"/>
      <c r="E5767" s="893" t="b">
        <f t="shared" ca="1" si="242"/>
        <v>1</v>
      </c>
      <c r="F5767" s="932">
        <f t="array" aca="1" ref="F5767" ca="1">IF(G5767&lt;&gt;"",INDIRECT("'"&amp;G5767&amp;"'!"&amp;H5767),"")</f>
        <v>0</v>
      </c>
      <c r="G5767" s="560" t="s">
        <v>5635</v>
      </c>
      <c r="H5767" s="893" t="s">
        <v>5972</v>
      </c>
      <c r="I5767" s="920"/>
      <c r="J5767" s="920"/>
      <c r="K5767" s="920"/>
      <c r="L5767" s="920"/>
      <c r="M5767" s="920"/>
      <c r="N5767" s="920"/>
      <c r="S5767" s="919"/>
    </row>
    <row r="5768" spans="1:19" ht="12.75" customHeight="1" x14ac:dyDescent="0.15">
      <c r="A5768" s="935">
        <v>5763</v>
      </c>
      <c r="B5768" s="919"/>
      <c r="C5768" s="920"/>
      <c r="D5768" s="931"/>
      <c r="E5768" s="893" t="b">
        <f t="shared" ca="1" si="242"/>
        <v>1</v>
      </c>
      <c r="F5768" s="893" t="str">
        <f t="array" aca="1" ref="F5768" ca="1">IF(G5768&lt;&gt;"",INDIRECT("'"&amp;G5768&amp;"'!"&amp;H5768),"")</f>
        <v/>
      </c>
      <c r="G5768" s="560"/>
      <c r="H5768" s="893"/>
      <c r="I5768" s="931"/>
      <c r="J5768" s="931"/>
      <c r="K5768" s="931"/>
      <c r="L5768" s="920"/>
      <c r="M5768" s="920"/>
      <c r="N5768" s="920"/>
      <c r="S5768" s="919"/>
    </row>
    <row r="5769" spans="1:19" ht="12.75" customHeight="1" x14ac:dyDescent="0.15">
      <c r="A5769" s="935">
        <v>5764</v>
      </c>
      <c r="B5769" s="919"/>
      <c r="C5769" s="920"/>
      <c r="D5769" s="931"/>
      <c r="E5769" s="893" t="b">
        <f t="shared" ca="1" si="242"/>
        <v>1</v>
      </c>
      <c r="F5769" s="893" t="str">
        <f t="array" aca="1" ref="F5769" ca="1">IF(G5769&lt;&gt;"",INDIRECT("'"&amp;G5769&amp;"'!"&amp;H5769),"")</f>
        <v/>
      </c>
      <c r="G5769" s="560"/>
      <c r="H5769" s="893"/>
      <c r="I5769" s="931"/>
      <c r="J5769" s="931"/>
      <c r="K5769" s="931"/>
      <c r="L5769" s="920"/>
      <c r="M5769" s="920"/>
      <c r="N5769" s="920"/>
      <c r="S5769" s="919"/>
    </row>
    <row r="5770" spans="1:19" ht="12.75" customHeight="1" x14ac:dyDescent="0.15">
      <c r="A5770" s="935">
        <v>5765</v>
      </c>
      <c r="B5770" s="919"/>
      <c r="C5770" s="920"/>
      <c r="D5770" s="931"/>
      <c r="E5770" s="893" t="b">
        <f t="shared" ca="1" si="242"/>
        <v>1</v>
      </c>
      <c r="F5770" s="893" t="str">
        <f t="array" aca="1" ref="F5770" ca="1">IF(G5770&lt;&gt;"",INDIRECT("'"&amp;G5770&amp;"'!"&amp;H5770),"")</f>
        <v/>
      </c>
      <c r="G5770" s="560"/>
      <c r="H5770" s="893"/>
      <c r="I5770" s="931"/>
      <c r="J5770" s="931"/>
      <c r="K5770" s="931"/>
      <c r="L5770" s="920"/>
      <c r="M5770" s="920"/>
      <c r="N5770" s="920"/>
      <c r="S5770" s="919"/>
    </row>
    <row r="5771" spans="1:19" ht="12.75" customHeight="1" x14ac:dyDescent="0.15">
      <c r="A5771" s="935">
        <v>5766</v>
      </c>
      <c r="B5771" s="919"/>
      <c r="C5771" s="920"/>
      <c r="D5771" s="931"/>
      <c r="E5771" s="893" t="b">
        <f t="shared" ca="1" si="242"/>
        <v>1</v>
      </c>
      <c r="F5771" s="893" t="str">
        <f t="array" aca="1" ref="F5771" ca="1">IF(G5771&lt;&gt;"",INDIRECT("'"&amp;G5771&amp;"'!"&amp;H5771),"")</f>
        <v/>
      </c>
      <c r="G5771" s="560"/>
      <c r="H5771" s="893"/>
      <c r="I5771" s="931"/>
      <c r="J5771" s="931"/>
      <c r="K5771" s="931"/>
      <c r="L5771" s="920"/>
      <c r="M5771" s="920"/>
      <c r="N5771" s="920"/>
      <c r="S5771" s="919"/>
    </row>
    <row r="5772" spans="1:19" ht="12.75" customHeight="1" x14ac:dyDescent="0.15">
      <c r="A5772" s="935">
        <v>5767</v>
      </c>
      <c r="B5772" s="919"/>
      <c r="C5772" s="920"/>
      <c r="D5772" s="931"/>
      <c r="E5772" s="893" t="b">
        <f t="shared" ca="1" si="242"/>
        <v>1</v>
      </c>
      <c r="F5772" s="893" t="str">
        <f t="array" aca="1" ref="F5772" ca="1">IF(G5772&lt;&gt;"",INDIRECT("'"&amp;G5772&amp;"'!"&amp;H5772),"")</f>
        <v/>
      </c>
      <c r="G5772" s="560"/>
      <c r="H5772" s="893"/>
      <c r="I5772" s="931"/>
      <c r="J5772" s="931"/>
      <c r="K5772" s="931"/>
      <c r="L5772" s="920"/>
      <c r="M5772" s="920"/>
      <c r="N5772" s="920"/>
      <c r="S5772" s="919"/>
    </row>
    <row r="5773" spans="1:19" ht="12.75" customHeight="1" x14ac:dyDescent="0.15">
      <c r="A5773" s="914">
        <v>5768</v>
      </c>
      <c r="B5773" s="929">
        <f>'EstRev 6-11'!G220</f>
        <v>0</v>
      </c>
      <c r="C5773" s="930">
        <f>A5773-B5773</f>
        <v>5768</v>
      </c>
      <c r="D5773" s="920"/>
      <c r="E5773" s="893" t="b">
        <f t="shared" ca="1" si="242"/>
        <v>1</v>
      </c>
      <c r="F5773" s="932">
        <f t="array" aca="1" ref="F5773" ca="1">IF(G5773&lt;&gt;"",INDIRECT("'"&amp;G5773&amp;"'!"&amp;H5773),"")</f>
        <v>0</v>
      </c>
      <c r="G5773" s="560" t="s">
        <v>5635</v>
      </c>
      <c r="H5773" s="893" t="s">
        <v>5973</v>
      </c>
      <c r="I5773" s="920"/>
      <c r="J5773" s="920"/>
      <c r="K5773" s="920"/>
      <c r="L5773" s="920"/>
      <c r="M5773" s="920"/>
      <c r="N5773" s="920"/>
      <c r="S5773" s="919"/>
    </row>
    <row r="5774" spans="1:19" ht="12.75" customHeight="1" x14ac:dyDescent="0.15">
      <c r="A5774" s="935">
        <v>5769</v>
      </c>
      <c r="B5774" s="919"/>
      <c r="C5774" s="920"/>
      <c r="D5774" s="931"/>
      <c r="E5774" s="893" t="b">
        <f t="shared" ca="1" si="242"/>
        <v>1</v>
      </c>
      <c r="F5774" s="893" t="str">
        <f t="array" aca="1" ref="F5774" ca="1">IF(G5774&lt;&gt;"",INDIRECT("'"&amp;G5774&amp;"'!"&amp;H5774),"")</f>
        <v/>
      </c>
      <c r="G5774" s="560"/>
      <c r="H5774" s="893"/>
      <c r="I5774" s="931"/>
      <c r="J5774" s="931"/>
      <c r="K5774" s="931"/>
      <c r="L5774" s="920"/>
      <c r="M5774" s="920"/>
      <c r="N5774" s="920"/>
      <c r="S5774" s="919"/>
    </row>
    <row r="5775" spans="1:19" ht="12.75" customHeight="1" x14ac:dyDescent="0.15">
      <c r="A5775" s="935">
        <v>5770</v>
      </c>
      <c r="B5775" s="919"/>
      <c r="C5775" s="920"/>
      <c r="D5775" s="931"/>
      <c r="E5775" s="893" t="b">
        <f t="shared" ca="1" si="242"/>
        <v>1</v>
      </c>
      <c r="F5775" s="893" t="str">
        <f t="array" aca="1" ref="F5775" ca="1">IF(G5775&lt;&gt;"",INDIRECT("'"&amp;G5775&amp;"'!"&amp;H5775),"")</f>
        <v/>
      </c>
      <c r="G5775" s="560"/>
      <c r="H5775" s="893"/>
      <c r="I5775" s="931"/>
      <c r="J5775" s="931"/>
      <c r="K5775" s="931"/>
      <c r="L5775" s="920"/>
      <c r="M5775" s="920"/>
      <c r="N5775" s="920"/>
      <c r="S5775" s="919"/>
    </row>
    <row r="5776" spans="1:19" ht="12.75" customHeight="1" x14ac:dyDescent="0.15">
      <c r="A5776" s="935">
        <v>5771</v>
      </c>
      <c r="B5776" s="919"/>
      <c r="C5776" s="920"/>
      <c r="D5776" s="931"/>
      <c r="E5776" s="893" t="b">
        <f t="shared" ca="1" si="242"/>
        <v>1</v>
      </c>
      <c r="F5776" s="893" t="str">
        <f t="array" aca="1" ref="F5776" ca="1">IF(G5776&lt;&gt;"",INDIRECT("'"&amp;G5776&amp;"'!"&amp;H5776),"")</f>
        <v/>
      </c>
      <c r="G5776" s="560"/>
      <c r="H5776" s="893"/>
      <c r="I5776" s="931"/>
      <c r="J5776" s="931"/>
      <c r="K5776" s="931"/>
      <c r="L5776" s="920"/>
      <c r="M5776" s="920"/>
      <c r="N5776" s="920"/>
      <c r="S5776" s="919"/>
    </row>
    <row r="5777" spans="1:19" ht="12.75" customHeight="1" x14ac:dyDescent="0.15">
      <c r="A5777" s="935">
        <v>5772</v>
      </c>
      <c r="B5777" s="919"/>
      <c r="C5777" s="920"/>
      <c r="D5777" s="931"/>
      <c r="E5777" s="893" t="b">
        <f t="shared" ca="1" si="242"/>
        <v>1</v>
      </c>
      <c r="F5777" s="893" t="str">
        <f t="array" aca="1" ref="F5777" ca="1">IF(G5777&lt;&gt;"",INDIRECT("'"&amp;G5777&amp;"'!"&amp;H5777),"")</f>
        <v/>
      </c>
      <c r="G5777" s="560"/>
      <c r="H5777" s="893"/>
      <c r="I5777" s="931"/>
      <c r="J5777" s="931"/>
      <c r="K5777" s="931"/>
      <c r="L5777" s="920"/>
      <c r="M5777" s="920"/>
      <c r="N5777" s="920"/>
      <c r="S5777" s="919"/>
    </row>
    <row r="5778" spans="1:19" ht="12.75" customHeight="1" x14ac:dyDescent="0.15">
      <c r="A5778" s="935">
        <v>5773</v>
      </c>
      <c r="B5778" s="919"/>
      <c r="C5778" s="920"/>
      <c r="D5778" s="920" t="s">
        <v>4732</v>
      </c>
      <c r="E5778" s="893" t="b">
        <f t="shared" ca="1" si="242"/>
        <v>1</v>
      </c>
      <c r="F5778" s="893" t="str">
        <f t="array" aca="1" ref="F5778" ca="1">IF(G5778&lt;&gt;"",INDIRECT("'"&amp;G5778&amp;"'!"&amp;H5778),"")</f>
        <v/>
      </c>
      <c r="G5778" s="560"/>
      <c r="H5778" s="893"/>
      <c r="I5778" s="920"/>
      <c r="J5778" s="920"/>
      <c r="K5778" s="920"/>
      <c r="L5778" s="920"/>
      <c r="M5778" s="920"/>
      <c r="N5778" s="920"/>
      <c r="S5778" s="919"/>
    </row>
    <row r="5779" spans="1:19" ht="12.75" customHeight="1" x14ac:dyDescent="0.15">
      <c r="A5779" s="935">
        <v>5774</v>
      </c>
      <c r="B5779" s="919"/>
      <c r="C5779" s="920"/>
      <c r="D5779" s="931"/>
      <c r="E5779" s="893" t="b">
        <f t="shared" ca="1" si="242"/>
        <v>1</v>
      </c>
      <c r="F5779" s="893" t="str">
        <f t="array" aca="1" ref="F5779" ca="1">IF(G5779&lt;&gt;"",INDIRECT("'"&amp;G5779&amp;"'!"&amp;H5779),"")</f>
        <v/>
      </c>
      <c r="G5779" s="560"/>
      <c r="H5779" s="893"/>
      <c r="I5779" s="931"/>
      <c r="J5779" s="931"/>
      <c r="K5779" s="931"/>
      <c r="L5779" s="920"/>
      <c r="M5779" s="920"/>
      <c r="N5779" s="920"/>
      <c r="S5779" s="919"/>
    </row>
    <row r="5780" spans="1:19" ht="12.75" customHeight="1" x14ac:dyDescent="0.15">
      <c r="A5780" s="935">
        <v>5775</v>
      </c>
      <c r="B5780" s="919"/>
      <c r="C5780" s="920"/>
      <c r="D5780" s="931"/>
      <c r="E5780" s="893" t="b">
        <f t="shared" ca="1" si="242"/>
        <v>1</v>
      </c>
      <c r="F5780" s="893" t="str">
        <f t="array" aca="1" ref="F5780" ca="1">IF(G5780&lt;&gt;"",INDIRECT("'"&amp;G5780&amp;"'!"&amp;H5780),"")</f>
        <v/>
      </c>
      <c r="G5780" s="560"/>
      <c r="H5780" s="893"/>
      <c r="I5780" s="931"/>
      <c r="J5780" s="931"/>
      <c r="K5780" s="931"/>
      <c r="L5780" s="920"/>
      <c r="M5780" s="920"/>
      <c r="N5780" s="920"/>
      <c r="S5780" s="919"/>
    </row>
    <row r="5781" spans="1:19" ht="12.75" customHeight="1" x14ac:dyDescent="0.15">
      <c r="A5781" s="935">
        <v>5776</v>
      </c>
      <c r="B5781" s="919"/>
      <c r="C5781" s="920"/>
      <c r="D5781" s="931"/>
      <c r="E5781" s="893" t="b">
        <f t="shared" ca="1" si="242"/>
        <v>1</v>
      </c>
      <c r="F5781" s="893" t="str">
        <f t="array" aca="1" ref="F5781" ca="1">IF(G5781&lt;&gt;"",INDIRECT("'"&amp;G5781&amp;"'!"&amp;H5781),"")</f>
        <v/>
      </c>
      <c r="G5781" s="560"/>
      <c r="H5781" s="893"/>
      <c r="I5781" s="931"/>
      <c r="J5781" s="931"/>
      <c r="K5781" s="931"/>
      <c r="L5781" s="920"/>
      <c r="M5781" s="920"/>
      <c r="N5781" s="920"/>
      <c r="S5781" s="919"/>
    </row>
    <row r="5782" spans="1:19" ht="12.75" customHeight="1" x14ac:dyDescent="0.15">
      <c r="A5782" s="935">
        <v>5777</v>
      </c>
      <c r="B5782" s="919"/>
      <c r="C5782" s="920"/>
      <c r="D5782" s="931"/>
      <c r="E5782" s="893" t="b">
        <f t="shared" ca="1" si="242"/>
        <v>1</v>
      </c>
      <c r="F5782" s="893" t="str">
        <f t="array" aca="1" ref="F5782" ca="1">IF(G5782&lt;&gt;"",INDIRECT("'"&amp;G5782&amp;"'!"&amp;H5782),"")</f>
        <v/>
      </c>
      <c r="G5782" s="560"/>
      <c r="H5782" s="893"/>
      <c r="I5782" s="931"/>
      <c r="J5782" s="931"/>
      <c r="K5782" s="931"/>
      <c r="L5782" s="920"/>
      <c r="M5782" s="920"/>
      <c r="N5782" s="920"/>
      <c r="S5782" s="919"/>
    </row>
    <row r="5783" spans="1:19" ht="12.75" customHeight="1" x14ac:dyDescent="0.15">
      <c r="A5783" s="935">
        <v>5778</v>
      </c>
      <c r="B5783" s="919"/>
      <c r="C5783" s="920"/>
      <c r="D5783" s="920" t="s">
        <v>4732</v>
      </c>
      <c r="E5783" s="893" t="b">
        <f t="shared" ca="1" si="242"/>
        <v>1</v>
      </c>
      <c r="F5783" s="893" t="str">
        <f t="array" aca="1" ref="F5783" ca="1">IF(G5783&lt;&gt;"",INDIRECT("'"&amp;G5783&amp;"'!"&amp;H5783),"")</f>
        <v/>
      </c>
      <c r="G5783" s="560"/>
      <c r="H5783" s="893"/>
      <c r="I5783" s="920"/>
      <c r="J5783" s="920"/>
      <c r="K5783" s="920"/>
      <c r="L5783" s="920"/>
      <c r="M5783" s="920"/>
      <c r="N5783" s="920"/>
      <c r="S5783" s="919"/>
    </row>
    <row r="5784" spans="1:19" ht="12.75" customHeight="1" x14ac:dyDescent="0.15">
      <c r="A5784" s="935">
        <v>5779</v>
      </c>
      <c r="B5784" s="919"/>
      <c r="C5784" s="920"/>
      <c r="D5784" s="920" t="s">
        <v>4732</v>
      </c>
      <c r="E5784" s="893" t="b">
        <f t="shared" ca="1" si="242"/>
        <v>1</v>
      </c>
      <c r="F5784" s="893" t="str">
        <f t="array" aca="1" ref="F5784" ca="1">IF(G5784&lt;&gt;"",INDIRECT("'"&amp;G5784&amp;"'!"&amp;H5784),"")</f>
        <v/>
      </c>
      <c r="G5784" s="560"/>
      <c r="H5784" s="893"/>
      <c r="I5784" s="920"/>
      <c r="J5784" s="920"/>
      <c r="K5784" s="920"/>
      <c r="L5784" s="920"/>
      <c r="M5784" s="920"/>
      <c r="N5784" s="920"/>
      <c r="S5784" s="919"/>
    </row>
    <row r="5785" spans="1:19" ht="12.75" customHeight="1" x14ac:dyDescent="0.15">
      <c r="A5785" s="935">
        <v>5780</v>
      </c>
      <c r="B5785" s="919"/>
      <c r="C5785" s="920"/>
      <c r="D5785" s="931"/>
      <c r="E5785" s="893" t="b">
        <f t="shared" ca="1" si="242"/>
        <v>1</v>
      </c>
      <c r="F5785" s="893" t="str">
        <f t="array" aca="1" ref="F5785" ca="1">IF(G5785&lt;&gt;"",INDIRECT("'"&amp;G5785&amp;"'!"&amp;H5785),"")</f>
        <v/>
      </c>
      <c r="G5785" s="560"/>
      <c r="H5785" s="893"/>
      <c r="I5785" s="931"/>
      <c r="J5785" s="931"/>
      <c r="K5785" s="931"/>
      <c r="L5785" s="920"/>
      <c r="M5785" s="920"/>
      <c r="N5785" s="920"/>
      <c r="S5785" s="919"/>
    </row>
    <row r="5786" spans="1:19" ht="12.75" customHeight="1" x14ac:dyDescent="0.15">
      <c r="A5786" s="935">
        <v>5781</v>
      </c>
      <c r="B5786" s="919"/>
      <c r="C5786" s="920"/>
      <c r="D5786" s="931"/>
      <c r="E5786" s="893" t="b">
        <f t="shared" ca="1" si="242"/>
        <v>1</v>
      </c>
      <c r="F5786" s="893" t="str">
        <f t="array" aca="1" ref="F5786" ca="1">IF(G5786&lt;&gt;"",INDIRECT("'"&amp;G5786&amp;"'!"&amp;H5786),"")</f>
        <v/>
      </c>
      <c r="G5786" s="560"/>
      <c r="H5786" s="893"/>
      <c r="I5786" s="931"/>
      <c r="J5786" s="931"/>
      <c r="K5786" s="931"/>
      <c r="L5786" s="920"/>
      <c r="M5786" s="920"/>
      <c r="N5786" s="920"/>
      <c r="S5786" s="919"/>
    </row>
    <row r="5787" spans="1:19" ht="12.75" customHeight="1" x14ac:dyDescent="0.15">
      <c r="A5787" s="935">
        <v>5782</v>
      </c>
      <c r="B5787" s="919"/>
      <c r="C5787" s="920"/>
      <c r="D5787" s="931"/>
      <c r="E5787" s="893" t="b">
        <f t="shared" ca="1" si="242"/>
        <v>1</v>
      </c>
      <c r="F5787" s="893" t="str">
        <f t="array" aca="1" ref="F5787" ca="1">IF(G5787&lt;&gt;"",INDIRECT("'"&amp;G5787&amp;"'!"&amp;H5787),"")</f>
        <v/>
      </c>
      <c r="G5787" s="560"/>
      <c r="H5787" s="893"/>
      <c r="I5787" s="931"/>
      <c r="J5787" s="931"/>
      <c r="K5787" s="931"/>
      <c r="L5787" s="920"/>
      <c r="M5787" s="920"/>
      <c r="N5787" s="920"/>
      <c r="S5787" s="919"/>
    </row>
    <row r="5788" spans="1:19" ht="12.75" customHeight="1" x14ac:dyDescent="0.15">
      <c r="A5788" s="914">
        <v>5783</v>
      </c>
      <c r="B5788" s="929">
        <f>'EstRev 6-11'!G222</f>
        <v>0</v>
      </c>
      <c r="C5788" s="930">
        <f>A5788-B5788</f>
        <v>5783</v>
      </c>
      <c r="D5788" s="920"/>
      <c r="E5788" s="893" t="b">
        <f t="shared" ca="1" si="242"/>
        <v>1</v>
      </c>
      <c r="F5788" s="932">
        <f t="array" aca="1" ref="F5788" ca="1">IF(G5788&lt;&gt;"",INDIRECT("'"&amp;G5788&amp;"'!"&amp;H5788),"")</f>
        <v>0</v>
      </c>
      <c r="G5788" s="560" t="s">
        <v>5635</v>
      </c>
      <c r="H5788" s="893" t="s">
        <v>5974</v>
      </c>
      <c r="I5788" s="920"/>
      <c r="J5788" s="920"/>
      <c r="K5788" s="920"/>
      <c r="L5788" s="920"/>
      <c r="M5788" s="920"/>
      <c r="N5788" s="920"/>
      <c r="S5788" s="919"/>
    </row>
    <row r="5789" spans="1:19" ht="12.75" customHeight="1" x14ac:dyDescent="0.15">
      <c r="A5789" s="935">
        <v>5784</v>
      </c>
      <c r="B5789" s="919"/>
      <c r="C5789" s="920"/>
      <c r="D5789" s="931"/>
      <c r="E5789" s="893" t="b">
        <f t="shared" ca="1" si="242"/>
        <v>1</v>
      </c>
      <c r="F5789" s="893" t="str">
        <f t="array" aca="1" ref="F5789" ca="1">IF(G5789&lt;&gt;"",INDIRECT("'"&amp;G5789&amp;"'!"&amp;H5789),"")</f>
        <v/>
      </c>
      <c r="G5789" s="560"/>
      <c r="H5789" s="893"/>
      <c r="I5789" s="931"/>
      <c r="J5789" s="931"/>
      <c r="K5789" s="931"/>
      <c r="L5789" s="920"/>
      <c r="M5789" s="920"/>
      <c r="N5789" s="920"/>
      <c r="S5789" s="919"/>
    </row>
    <row r="5790" spans="1:19" ht="12.75" customHeight="1" x14ac:dyDescent="0.15">
      <c r="A5790" s="935">
        <v>5785</v>
      </c>
      <c r="B5790" s="919"/>
      <c r="C5790" s="920"/>
      <c r="D5790" s="931"/>
      <c r="E5790" s="893" t="b">
        <f t="shared" ca="1" si="242"/>
        <v>1</v>
      </c>
      <c r="F5790" s="893" t="str">
        <f t="array" aca="1" ref="F5790" ca="1">IF(G5790&lt;&gt;"",INDIRECT("'"&amp;G5790&amp;"'!"&amp;H5790),"")</f>
        <v/>
      </c>
      <c r="G5790" s="560"/>
      <c r="H5790" s="893"/>
      <c r="I5790" s="931"/>
      <c r="J5790" s="931"/>
      <c r="K5790" s="931"/>
      <c r="L5790" s="920"/>
      <c r="M5790" s="920"/>
      <c r="N5790" s="920"/>
      <c r="S5790" s="919"/>
    </row>
    <row r="5791" spans="1:19" ht="12.75" customHeight="1" x14ac:dyDescent="0.15">
      <c r="A5791" s="914">
        <v>5786</v>
      </c>
      <c r="B5791" s="929">
        <f>'EstRev 6-11'!G224</f>
        <v>0</v>
      </c>
      <c r="C5791" s="930">
        <f>A5791-B5791</f>
        <v>5786</v>
      </c>
      <c r="D5791" s="920"/>
      <c r="E5791" s="893" t="b">
        <f t="shared" ca="1" si="242"/>
        <v>1</v>
      </c>
      <c r="F5791" s="932">
        <f t="array" aca="1" ref="F5791" ca="1">IF(G5791&lt;&gt;"",INDIRECT("'"&amp;G5791&amp;"'!"&amp;H5791),"")</f>
        <v>0</v>
      </c>
      <c r="G5791" s="560" t="s">
        <v>5635</v>
      </c>
      <c r="H5791" s="893" t="s">
        <v>5975</v>
      </c>
      <c r="I5791" s="920"/>
      <c r="J5791" s="920"/>
      <c r="K5791" s="920"/>
      <c r="L5791" s="920"/>
      <c r="M5791" s="920"/>
      <c r="N5791" s="920"/>
      <c r="S5791" s="919"/>
    </row>
    <row r="5792" spans="1:19" ht="12.75" customHeight="1" x14ac:dyDescent="0.15">
      <c r="A5792" s="935">
        <v>5787</v>
      </c>
      <c r="B5792" s="919"/>
      <c r="C5792" s="920"/>
      <c r="D5792" s="931"/>
      <c r="E5792" s="893" t="b">
        <f t="shared" ca="1" si="242"/>
        <v>1</v>
      </c>
      <c r="F5792" s="893" t="str">
        <f t="array" aca="1" ref="F5792" ca="1">IF(G5792&lt;&gt;"",INDIRECT("'"&amp;G5792&amp;"'!"&amp;H5792),"")</f>
        <v/>
      </c>
      <c r="G5792" s="560"/>
      <c r="H5792" s="893"/>
      <c r="I5792" s="931"/>
      <c r="J5792" s="931"/>
      <c r="K5792" s="931"/>
      <c r="L5792" s="920"/>
      <c r="M5792" s="920"/>
      <c r="N5792" s="920"/>
      <c r="S5792" s="919"/>
    </row>
    <row r="5793" spans="1:19" ht="12.75" customHeight="1" x14ac:dyDescent="0.15">
      <c r="A5793" s="935">
        <v>5788</v>
      </c>
      <c r="B5793" s="919"/>
      <c r="C5793" s="920"/>
      <c r="D5793" s="931"/>
      <c r="E5793" s="893" t="b">
        <f t="shared" ca="1" si="242"/>
        <v>1</v>
      </c>
      <c r="F5793" s="893" t="str">
        <f t="array" aca="1" ref="F5793" ca="1">IF(G5793&lt;&gt;"",INDIRECT("'"&amp;G5793&amp;"'!"&amp;H5793),"")</f>
        <v/>
      </c>
      <c r="G5793" s="560"/>
      <c r="H5793" s="893"/>
      <c r="I5793" s="931"/>
      <c r="J5793" s="931"/>
      <c r="K5793" s="931"/>
      <c r="L5793" s="920"/>
      <c r="M5793" s="920"/>
      <c r="N5793" s="920"/>
      <c r="S5793" s="919"/>
    </row>
    <row r="5794" spans="1:19" ht="12.75" customHeight="1" x14ac:dyDescent="0.15">
      <c r="A5794" s="935">
        <v>5789</v>
      </c>
      <c r="B5794" s="919"/>
      <c r="C5794" s="920"/>
      <c r="D5794" s="931"/>
      <c r="E5794" s="893" t="b">
        <f t="shared" ca="1" si="242"/>
        <v>1</v>
      </c>
      <c r="F5794" s="893" t="str">
        <f t="array" aca="1" ref="F5794" ca="1">IF(G5794&lt;&gt;"",INDIRECT("'"&amp;G5794&amp;"'!"&amp;H5794),"")</f>
        <v/>
      </c>
      <c r="G5794" s="560"/>
      <c r="H5794" s="893"/>
      <c r="I5794" s="931"/>
      <c r="J5794" s="931"/>
      <c r="K5794" s="931"/>
      <c r="L5794" s="920"/>
      <c r="M5794" s="920"/>
      <c r="N5794" s="920"/>
      <c r="S5794" s="919"/>
    </row>
    <row r="5795" spans="1:19" ht="12.75" customHeight="1" x14ac:dyDescent="0.15">
      <c r="A5795" s="935">
        <v>5790</v>
      </c>
      <c r="B5795" s="919"/>
      <c r="C5795" s="920"/>
      <c r="D5795" s="931"/>
      <c r="E5795" s="893" t="b">
        <f t="shared" ca="1" si="242"/>
        <v>1</v>
      </c>
      <c r="F5795" s="893" t="str">
        <f t="array" aca="1" ref="F5795" ca="1">IF(G5795&lt;&gt;"",INDIRECT("'"&amp;G5795&amp;"'!"&amp;H5795),"")</f>
        <v/>
      </c>
      <c r="G5795" s="560"/>
      <c r="H5795" s="893"/>
      <c r="I5795" s="931"/>
      <c r="J5795" s="931"/>
      <c r="K5795" s="931"/>
      <c r="L5795" s="920"/>
      <c r="M5795" s="920"/>
      <c r="N5795" s="920"/>
      <c r="S5795" s="919"/>
    </row>
    <row r="5796" spans="1:19" ht="12.75" customHeight="1" x14ac:dyDescent="0.15">
      <c r="A5796" s="935">
        <v>5791</v>
      </c>
      <c r="B5796" s="919"/>
      <c r="C5796" s="920"/>
      <c r="D5796" s="931"/>
      <c r="E5796" s="893" t="b">
        <f t="shared" ca="1" si="242"/>
        <v>1</v>
      </c>
      <c r="F5796" s="893" t="str">
        <f t="array" aca="1" ref="F5796" ca="1">IF(G5796&lt;&gt;"",INDIRECT("'"&amp;G5796&amp;"'!"&amp;H5796),"")</f>
        <v/>
      </c>
      <c r="G5796" s="560"/>
      <c r="H5796" s="893"/>
      <c r="I5796" s="931"/>
      <c r="J5796" s="931"/>
      <c r="K5796" s="931"/>
      <c r="L5796" s="920"/>
      <c r="M5796" s="920"/>
      <c r="N5796" s="920"/>
      <c r="S5796" s="919"/>
    </row>
    <row r="5797" spans="1:19" ht="12.75" customHeight="1" x14ac:dyDescent="0.15">
      <c r="A5797" s="914">
        <v>5792</v>
      </c>
      <c r="B5797" s="929">
        <f>'EstRev 6-11'!G225</f>
        <v>0</v>
      </c>
      <c r="C5797" s="930">
        <f>A5797-B5797</f>
        <v>5792</v>
      </c>
      <c r="D5797" s="920"/>
      <c r="E5797" s="893" t="b">
        <f t="shared" ca="1" si="242"/>
        <v>1</v>
      </c>
      <c r="F5797" s="932">
        <f t="array" aca="1" ref="F5797" ca="1">IF(G5797&lt;&gt;"",INDIRECT("'"&amp;G5797&amp;"'!"&amp;H5797),"")</f>
        <v>0</v>
      </c>
      <c r="G5797" s="560" t="s">
        <v>5635</v>
      </c>
      <c r="H5797" s="893" t="s">
        <v>5976</v>
      </c>
      <c r="I5797" s="920"/>
      <c r="J5797" s="920"/>
      <c r="K5797" s="920"/>
      <c r="L5797" s="920"/>
      <c r="M5797" s="920"/>
      <c r="N5797" s="920"/>
      <c r="S5797" s="919"/>
    </row>
    <row r="5798" spans="1:19" ht="12.75" customHeight="1" x14ac:dyDescent="0.15">
      <c r="A5798" s="935">
        <v>5793</v>
      </c>
      <c r="B5798" s="919"/>
      <c r="C5798" s="920"/>
      <c r="D5798" s="931"/>
      <c r="E5798" s="893" t="b">
        <f t="shared" ca="1" si="242"/>
        <v>1</v>
      </c>
      <c r="F5798" s="893" t="str">
        <f t="array" aca="1" ref="F5798" ca="1">IF(G5798&lt;&gt;"",INDIRECT("'"&amp;G5798&amp;"'!"&amp;H5798),"")</f>
        <v/>
      </c>
      <c r="G5798" s="560"/>
      <c r="H5798" s="893"/>
      <c r="I5798" s="931"/>
      <c r="J5798" s="931"/>
      <c r="K5798" s="931"/>
      <c r="L5798" s="920"/>
      <c r="M5798" s="920"/>
      <c r="N5798" s="920"/>
      <c r="S5798" s="919"/>
    </row>
    <row r="5799" spans="1:19" ht="12.75" customHeight="1" x14ac:dyDescent="0.15">
      <c r="A5799" s="914">
        <v>5794</v>
      </c>
      <c r="B5799" s="929">
        <f>'EstRev 6-11'!G258</f>
        <v>0</v>
      </c>
      <c r="C5799" s="930">
        <f>A5799-B5799</f>
        <v>5794</v>
      </c>
      <c r="D5799" s="920"/>
      <c r="E5799" s="893" t="b">
        <f t="shared" ca="1" si="242"/>
        <v>1</v>
      </c>
      <c r="F5799" s="932">
        <f t="array" aca="1" ref="F5799" ca="1">IF(G5799&lt;&gt;"",INDIRECT("'"&amp;G5799&amp;"'!"&amp;H5799),"")</f>
        <v>0</v>
      </c>
      <c r="G5799" s="560" t="s">
        <v>5635</v>
      </c>
      <c r="H5799" s="893" t="s">
        <v>5977</v>
      </c>
      <c r="I5799" s="920"/>
      <c r="J5799" s="920"/>
      <c r="K5799" s="920"/>
      <c r="L5799" s="920"/>
      <c r="M5799" s="920"/>
      <c r="N5799" s="920"/>
      <c r="S5799" s="919"/>
    </row>
    <row r="5800" spans="1:19" ht="12.75" customHeight="1" x14ac:dyDescent="0.15">
      <c r="A5800" s="935">
        <v>5795</v>
      </c>
      <c r="B5800" s="919"/>
      <c r="C5800" s="920"/>
      <c r="D5800" s="920" t="s">
        <v>5699</v>
      </c>
      <c r="E5800" s="893" t="b">
        <f t="shared" ca="1" si="242"/>
        <v>1</v>
      </c>
      <c r="F5800" s="893" t="str">
        <f t="array" aca="1" ref="F5800" ca="1">IF(G5800&lt;&gt;"",INDIRECT("'"&amp;G5800&amp;"'!"&amp;H5800),"")</f>
        <v/>
      </c>
      <c r="G5800" s="560"/>
      <c r="H5800" s="893"/>
      <c r="I5800" s="920"/>
      <c r="J5800" s="920"/>
      <c r="K5800" s="920"/>
      <c r="L5800" s="920"/>
      <c r="M5800" s="920"/>
      <c r="N5800" s="920"/>
      <c r="S5800" s="919"/>
    </row>
    <row r="5801" spans="1:19" ht="12.75" customHeight="1" x14ac:dyDescent="0.15">
      <c r="A5801" s="935">
        <v>5796</v>
      </c>
      <c r="B5801" s="919"/>
      <c r="C5801" s="920"/>
      <c r="D5801" s="931"/>
      <c r="E5801" s="893" t="b">
        <f t="shared" ca="1" si="242"/>
        <v>1</v>
      </c>
      <c r="F5801" s="893" t="str">
        <f t="array" aca="1" ref="F5801" ca="1">IF(G5801&lt;&gt;"",INDIRECT("'"&amp;G5801&amp;"'!"&amp;H5801),"")</f>
        <v/>
      </c>
      <c r="G5801" s="560"/>
      <c r="H5801" s="893"/>
      <c r="I5801" s="931"/>
      <c r="J5801" s="931"/>
      <c r="K5801" s="931"/>
      <c r="L5801" s="920"/>
      <c r="M5801" s="920"/>
      <c r="N5801" s="920"/>
      <c r="S5801" s="919"/>
    </row>
    <row r="5802" spans="1:19" ht="12.75" customHeight="1" x14ac:dyDescent="0.15">
      <c r="A5802" s="914">
        <v>5797</v>
      </c>
      <c r="B5802" s="929">
        <f>'EstRev 6-11'!G260</f>
        <v>0</v>
      </c>
      <c r="C5802" s="930">
        <f>A5802-B5802</f>
        <v>5797</v>
      </c>
      <c r="D5802" s="920"/>
      <c r="E5802" s="893" t="b">
        <f t="shared" ca="1" si="242"/>
        <v>1</v>
      </c>
      <c r="F5802" s="932">
        <f t="array" aca="1" ref="F5802" ca="1">IF(G5802&lt;&gt;"",INDIRECT("'"&amp;G5802&amp;"'!"&amp;H5802),"")</f>
        <v>0</v>
      </c>
      <c r="G5802" s="560" t="s">
        <v>5635</v>
      </c>
      <c r="H5802" s="893" t="s">
        <v>5978</v>
      </c>
      <c r="I5802" s="920"/>
      <c r="J5802" s="920"/>
      <c r="K5802" s="920"/>
      <c r="L5802" s="920"/>
      <c r="M5802" s="920"/>
      <c r="N5802" s="920"/>
      <c r="S5802" s="919"/>
    </row>
    <row r="5803" spans="1:19" ht="12.75" customHeight="1" x14ac:dyDescent="0.15">
      <c r="A5803" s="935">
        <v>5798</v>
      </c>
      <c r="B5803" s="919"/>
      <c r="C5803" s="920"/>
      <c r="D5803" s="931"/>
      <c r="E5803" s="893" t="b">
        <f t="shared" ca="1" si="242"/>
        <v>1</v>
      </c>
      <c r="F5803" s="893" t="str">
        <f t="array" aca="1" ref="F5803" ca="1">IF(G5803&lt;&gt;"",INDIRECT("'"&amp;G5803&amp;"'!"&amp;H5803),"")</f>
        <v/>
      </c>
      <c r="G5803" s="560"/>
      <c r="H5803" s="893"/>
      <c r="I5803" s="931"/>
      <c r="J5803" s="931"/>
      <c r="K5803" s="931"/>
      <c r="L5803" s="920"/>
      <c r="M5803" s="920"/>
      <c r="N5803" s="920"/>
      <c r="S5803" s="919"/>
    </row>
    <row r="5804" spans="1:19" ht="12.75" customHeight="1" x14ac:dyDescent="0.15">
      <c r="A5804" s="914">
        <v>5799</v>
      </c>
      <c r="B5804" s="929">
        <f>'EstRev 6-11'!G261</f>
        <v>0</v>
      </c>
      <c r="C5804" s="930">
        <f>A5804-B5804</f>
        <v>5799</v>
      </c>
      <c r="D5804" s="920"/>
      <c r="E5804" s="893" t="b">
        <f t="shared" ca="1" si="242"/>
        <v>1</v>
      </c>
      <c r="F5804" s="932">
        <f t="array" aca="1" ref="F5804" ca="1">IF(G5804&lt;&gt;"",INDIRECT("'"&amp;G5804&amp;"'!"&amp;H5804),"")</f>
        <v>0</v>
      </c>
      <c r="G5804" s="560" t="s">
        <v>5635</v>
      </c>
      <c r="H5804" s="893" t="s">
        <v>5979</v>
      </c>
      <c r="I5804" s="920"/>
      <c r="J5804" s="920"/>
      <c r="K5804" s="920"/>
      <c r="L5804" s="920"/>
      <c r="M5804" s="920"/>
      <c r="N5804" s="920"/>
      <c r="S5804" s="919"/>
    </row>
    <row r="5805" spans="1:19" ht="12.75" customHeight="1" x14ac:dyDescent="0.15">
      <c r="A5805" s="935">
        <v>5800</v>
      </c>
      <c r="B5805" s="919"/>
      <c r="C5805" s="920"/>
      <c r="D5805" s="931"/>
      <c r="E5805" s="893" t="b">
        <f t="shared" ca="1" si="242"/>
        <v>1</v>
      </c>
      <c r="F5805" s="893" t="str">
        <f t="array" aca="1" ref="F5805" ca="1">IF(G5805&lt;&gt;"",INDIRECT("'"&amp;G5805&amp;"'!"&amp;H5805),"")</f>
        <v/>
      </c>
      <c r="G5805" s="560"/>
      <c r="H5805" s="893"/>
      <c r="I5805" s="931"/>
      <c r="J5805" s="931"/>
      <c r="K5805" s="931"/>
      <c r="L5805" s="920"/>
      <c r="M5805" s="920"/>
      <c r="N5805" s="920"/>
      <c r="S5805" s="919"/>
    </row>
    <row r="5806" spans="1:19" ht="12.75" customHeight="1" x14ac:dyDescent="0.15">
      <c r="A5806" s="935">
        <v>5801</v>
      </c>
      <c r="B5806" s="919"/>
      <c r="C5806" s="920"/>
      <c r="D5806" s="920" t="s">
        <v>4732</v>
      </c>
      <c r="E5806" s="893" t="b">
        <f t="shared" ca="1" si="242"/>
        <v>1</v>
      </c>
      <c r="F5806" s="893" t="str">
        <f t="array" aca="1" ref="F5806" ca="1">IF(G5806&lt;&gt;"",INDIRECT("'"&amp;G5806&amp;"'!"&amp;H5806),"")</f>
        <v/>
      </c>
      <c r="G5806" s="560"/>
      <c r="H5806" s="893"/>
      <c r="I5806" s="920"/>
      <c r="J5806" s="920"/>
      <c r="K5806" s="920"/>
      <c r="L5806" s="920"/>
      <c r="M5806" s="920"/>
      <c r="N5806" s="920"/>
      <c r="S5806" s="919"/>
    </row>
    <row r="5807" spans="1:19" ht="12.75" customHeight="1" x14ac:dyDescent="0.15">
      <c r="A5807" s="914">
        <v>5802</v>
      </c>
      <c r="B5807" s="929">
        <f>'EstRev 6-11'!G270</f>
        <v>0</v>
      </c>
      <c r="C5807" s="930">
        <f>A5807-B5807</f>
        <v>5802</v>
      </c>
      <c r="D5807" s="920"/>
      <c r="E5807" s="893" t="b">
        <f t="shared" ca="1" si="242"/>
        <v>1</v>
      </c>
      <c r="F5807" s="932">
        <f t="array" aca="1" ref="F5807" ca="1">IF(G5807&lt;&gt;"",INDIRECT("'"&amp;G5807&amp;"'!"&amp;H5807),"")</f>
        <v>0</v>
      </c>
      <c r="G5807" s="560" t="s">
        <v>5635</v>
      </c>
      <c r="H5807" s="893" t="s">
        <v>5980</v>
      </c>
      <c r="I5807" s="920"/>
      <c r="J5807" s="920"/>
      <c r="K5807" s="920"/>
      <c r="L5807" s="920"/>
      <c r="M5807" s="920"/>
      <c r="N5807" s="920"/>
      <c r="S5807" s="919"/>
    </row>
    <row r="5808" spans="1:19" ht="12.75" customHeight="1" x14ac:dyDescent="0.15">
      <c r="A5808" s="935">
        <v>5803</v>
      </c>
      <c r="B5808" s="919"/>
      <c r="C5808" s="920"/>
      <c r="D5808" s="931"/>
      <c r="E5808" s="893" t="b">
        <f t="shared" ca="1" si="242"/>
        <v>1</v>
      </c>
      <c r="F5808" s="893" t="str">
        <f t="array" aca="1" ref="F5808" ca="1">IF(G5808&lt;&gt;"",INDIRECT("'"&amp;G5808&amp;"'!"&amp;H5808),"")</f>
        <v/>
      </c>
      <c r="G5808" s="560"/>
      <c r="H5808" s="893"/>
      <c r="I5808" s="931"/>
      <c r="J5808" s="931"/>
      <c r="K5808" s="931"/>
      <c r="L5808" s="920"/>
      <c r="M5808" s="920"/>
      <c r="N5808" s="920"/>
      <c r="S5808" s="919"/>
    </row>
    <row r="5809" spans="1:19" ht="12.75" customHeight="1" x14ac:dyDescent="0.15">
      <c r="A5809" s="935">
        <v>5804</v>
      </c>
      <c r="B5809" s="919"/>
      <c r="C5809" s="920"/>
      <c r="D5809" s="931"/>
      <c r="E5809" s="893" t="b">
        <f t="shared" ca="1" si="242"/>
        <v>1</v>
      </c>
      <c r="F5809" s="893" t="str">
        <f t="array" aca="1" ref="F5809" ca="1">IF(G5809&lt;&gt;"",INDIRECT("'"&amp;G5809&amp;"'!"&amp;H5809),"")</f>
        <v/>
      </c>
      <c r="G5809" s="560"/>
      <c r="H5809" s="893"/>
      <c r="I5809" s="931"/>
      <c r="J5809" s="931"/>
      <c r="K5809" s="931"/>
      <c r="L5809" s="920"/>
      <c r="M5809" s="920"/>
      <c r="N5809" s="920"/>
      <c r="S5809" s="919"/>
    </row>
    <row r="5810" spans="1:19" ht="12.75" customHeight="1" x14ac:dyDescent="0.15">
      <c r="A5810" s="935">
        <v>5805</v>
      </c>
      <c r="B5810" s="919"/>
      <c r="C5810" s="920"/>
      <c r="D5810" s="931"/>
      <c r="E5810" s="893" t="b">
        <f t="shared" ca="1" si="242"/>
        <v>1</v>
      </c>
      <c r="F5810" s="893" t="str">
        <f t="array" aca="1" ref="F5810" ca="1">IF(G5810&lt;&gt;"",INDIRECT("'"&amp;G5810&amp;"'!"&amp;H5810),"")</f>
        <v/>
      </c>
      <c r="G5810" s="560"/>
      <c r="H5810" s="893"/>
      <c r="I5810" s="931"/>
      <c r="J5810" s="931"/>
      <c r="K5810" s="931"/>
      <c r="L5810" s="920"/>
      <c r="M5810" s="920"/>
      <c r="N5810" s="920"/>
      <c r="S5810" s="919"/>
    </row>
    <row r="5811" spans="1:19" ht="12.75" customHeight="1" x14ac:dyDescent="0.15">
      <c r="A5811" s="935">
        <v>5806</v>
      </c>
      <c r="B5811" s="919"/>
      <c r="C5811" s="920"/>
      <c r="D5811" s="931"/>
      <c r="E5811" s="893" t="b">
        <f t="shared" ca="1" si="242"/>
        <v>1</v>
      </c>
      <c r="F5811" s="893" t="str">
        <f t="array" aca="1" ref="F5811" ca="1">IF(G5811&lt;&gt;"",INDIRECT("'"&amp;G5811&amp;"'!"&amp;H5811),"")</f>
        <v/>
      </c>
      <c r="G5811" s="560"/>
      <c r="H5811" s="893"/>
      <c r="I5811" s="931"/>
      <c r="J5811" s="931"/>
      <c r="K5811" s="931"/>
      <c r="L5811" s="920"/>
      <c r="M5811" s="920"/>
      <c r="N5811" s="920"/>
      <c r="S5811" s="919"/>
    </row>
    <row r="5812" spans="1:19" ht="12.75" customHeight="1" x14ac:dyDescent="0.15">
      <c r="A5812" s="935">
        <v>5807</v>
      </c>
      <c r="B5812" s="919"/>
      <c r="C5812" s="920"/>
      <c r="D5812" s="931"/>
      <c r="E5812" s="893" t="b">
        <f t="shared" ca="1" si="242"/>
        <v>1</v>
      </c>
      <c r="F5812" s="893" t="str">
        <f t="array" aca="1" ref="F5812" ca="1">IF(G5812&lt;&gt;"",INDIRECT("'"&amp;G5812&amp;"'!"&amp;H5812),"")</f>
        <v/>
      </c>
      <c r="G5812" s="560"/>
      <c r="H5812" s="893"/>
      <c r="I5812" s="931"/>
      <c r="J5812" s="931"/>
      <c r="K5812" s="931"/>
      <c r="L5812" s="920"/>
      <c r="M5812" s="920"/>
      <c r="N5812" s="920"/>
      <c r="S5812" s="919"/>
    </row>
    <row r="5813" spans="1:19" ht="12.75" customHeight="1" x14ac:dyDescent="0.15">
      <c r="A5813" s="914">
        <v>5808</v>
      </c>
      <c r="B5813" s="929">
        <f>'EstRev 6-11'!G271</f>
        <v>0</v>
      </c>
      <c r="C5813" s="930">
        <f t="shared" ref="C5813:C5832" si="255">A5813-B5813</f>
        <v>5808</v>
      </c>
      <c r="D5813" s="920"/>
      <c r="E5813" s="893" t="b">
        <f t="shared" ca="1" si="242"/>
        <v>1</v>
      </c>
      <c r="F5813" s="932">
        <f t="array" aca="1" ref="F5813" ca="1">IF(G5813&lt;&gt;"",INDIRECT("'"&amp;G5813&amp;"'!"&amp;H5813),"")</f>
        <v>0</v>
      </c>
      <c r="G5813" s="560" t="s">
        <v>5635</v>
      </c>
      <c r="H5813" s="893" t="s">
        <v>5981</v>
      </c>
      <c r="I5813" s="920"/>
      <c r="J5813" s="920"/>
      <c r="K5813" s="920"/>
      <c r="L5813" s="920"/>
      <c r="M5813" s="920"/>
      <c r="N5813" s="920"/>
      <c r="S5813" s="919"/>
    </row>
    <row r="5814" spans="1:19" ht="12.75" customHeight="1" x14ac:dyDescent="0.15">
      <c r="A5814" s="914">
        <v>5809</v>
      </c>
      <c r="B5814" s="929">
        <f>'EstRev 6-11'!G272</f>
        <v>476069</v>
      </c>
      <c r="C5814" s="930">
        <f t="shared" si="255"/>
        <v>-470260</v>
      </c>
      <c r="D5814" s="920"/>
      <c r="E5814" s="893" t="b">
        <f t="shared" ca="1" si="242"/>
        <v>1</v>
      </c>
      <c r="F5814" s="932">
        <f t="array" aca="1" ref="F5814" ca="1">IF(G5814&lt;&gt;"",INDIRECT("'"&amp;G5814&amp;"'!"&amp;H5814),"")</f>
        <v>476069</v>
      </c>
      <c r="G5814" s="560" t="s">
        <v>5635</v>
      </c>
      <c r="H5814" s="893" t="s">
        <v>5982</v>
      </c>
      <c r="I5814" s="920"/>
      <c r="J5814" s="920"/>
      <c r="K5814" s="920"/>
      <c r="L5814" s="920"/>
      <c r="M5814" s="920"/>
      <c r="N5814" s="920"/>
      <c r="S5814" s="919"/>
    </row>
    <row r="5815" spans="1:19" ht="12.75" customHeight="1" x14ac:dyDescent="0.15">
      <c r="A5815" s="914">
        <v>5810</v>
      </c>
      <c r="B5815" s="929">
        <f>'EstRev 6-11'!H5</f>
        <v>0</v>
      </c>
      <c r="C5815" s="930">
        <f t="shared" si="255"/>
        <v>5810</v>
      </c>
      <c r="D5815" s="920"/>
      <c r="E5815" s="893" t="b">
        <f t="shared" ca="1" si="242"/>
        <v>1</v>
      </c>
      <c r="F5815" s="932">
        <f t="array" aca="1" ref="F5815" ca="1">IF(G5815&lt;&gt;"",INDIRECT("'"&amp;G5815&amp;"'!"&amp;H5815),"")</f>
        <v>0</v>
      </c>
      <c r="G5815" s="560" t="s">
        <v>5635</v>
      </c>
      <c r="H5815" s="893" t="s">
        <v>5003</v>
      </c>
      <c r="I5815" s="920"/>
      <c r="J5815" s="920"/>
      <c r="K5815" s="920"/>
      <c r="L5815" s="920"/>
      <c r="M5815" s="920"/>
      <c r="N5815" s="920"/>
      <c r="S5815" s="919"/>
    </row>
    <row r="5816" spans="1:19" ht="12.75" customHeight="1" x14ac:dyDescent="0.15">
      <c r="A5816" s="914">
        <v>5811</v>
      </c>
      <c r="B5816" s="929">
        <f>'EstRev 6-11'!H11</f>
        <v>0</v>
      </c>
      <c r="C5816" s="930">
        <f t="shared" si="255"/>
        <v>5811</v>
      </c>
      <c r="D5816" s="920"/>
      <c r="E5816" s="893" t="b">
        <f t="shared" ca="1" si="242"/>
        <v>1</v>
      </c>
      <c r="F5816" s="932">
        <f t="array" aca="1" ref="F5816" ca="1">IF(G5816&lt;&gt;"",INDIRECT("'"&amp;G5816&amp;"'!"&amp;H5816),"")</f>
        <v>0</v>
      </c>
      <c r="G5816" s="560" t="s">
        <v>5635</v>
      </c>
      <c r="H5816" s="893" t="s">
        <v>4760</v>
      </c>
      <c r="I5816" s="920"/>
      <c r="J5816" s="920"/>
      <c r="K5816" s="920"/>
      <c r="L5816" s="920"/>
      <c r="M5816" s="920"/>
      <c r="N5816" s="920"/>
      <c r="S5816" s="919"/>
    </row>
    <row r="5817" spans="1:19" ht="12.75" customHeight="1" x14ac:dyDescent="0.15">
      <c r="A5817" s="914">
        <v>5812</v>
      </c>
      <c r="B5817" s="929">
        <f>'EstRev 6-11'!H12</f>
        <v>0</v>
      </c>
      <c r="C5817" s="930">
        <f t="shared" si="255"/>
        <v>5812</v>
      </c>
      <c r="D5817" s="920"/>
      <c r="E5817" s="893" t="b">
        <f t="shared" ca="1" si="242"/>
        <v>1</v>
      </c>
      <c r="F5817" s="932">
        <f t="array" aca="1" ref="F5817" ca="1">IF(G5817&lt;&gt;"",INDIRECT("'"&amp;G5817&amp;"'!"&amp;H5817),"")</f>
        <v>0</v>
      </c>
      <c r="G5817" s="560" t="s">
        <v>5635</v>
      </c>
      <c r="H5817" s="893" t="s">
        <v>4761</v>
      </c>
      <c r="I5817" s="920"/>
      <c r="J5817" s="920"/>
      <c r="K5817" s="920"/>
      <c r="L5817" s="920"/>
      <c r="M5817" s="920"/>
      <c r="N5817" s="920"/>
      <c r="S5817" s="919"/>
    </row>
    <row r="5818" spans="1:19" ht="12.75" customHeight="1" x14ac:dyDescent="0.15">
      <c r="A5818" s="914">
        <v>5813</v>
      </c>
      <c r="B5818" s="929">
        <f>'EstRev 6-11'!H14</f>
        <v>0</v>
      </c>
      <c r="C5818" s="930">
        <f t="shared" si="255"/>
        <v>5813</v>
      </c>
      <c r="D5818" s="920"/>
      <c r="E5818" s="893" t="b">
        <f t="shared" ca="1" si="242"/>
        <v>1</v>
      </c>
      <c r="F5818" s="932">
        <f t="array" aca="1" ref="F5818" ca="1">IF(G5818&lt;&gt;"",INDIRECT("'"&amp;G5818&amp;"'!"&amp;H5818),"")</f>
        <v>0</v>
      </c>
      <c r="G5818" s="560" t="s">
        <v>5635</v>
      </c>
      <c r="H5818" s="893" t="s">
        <v>4683</v>
      </c>
      <c r="I5818" s="920"/>
      <c r="J5818" s="920"/>
      <c r="K5818" s="920"/>
      <c r="L5818" s="920"/>
      <c r="M5818" s="920"/>
      <c r="N5818" s="920"/>
      <c r="S5818" s="919"/>
    </row>
    <row r="5819" spans="1:19" ht="12.75" customHeight="1" x14ac:dyDescent="0.15">
      <c r="A5819" s="914">
        <v>5814</v>
      </c>
      <c r="B5819" s="929">
        <f>'EstRev 6-11'!H15</f>
        <v>0</v>
      </c>
      <c r="C5819" s="930">
        <f t="shared" si="255"/>
        <v>5814</v>
      </c>
      <c r="D5819" s="920"/>
      <c r="E5819" s="893" t="b">
        <f t="shared" ca="1" si="242"/>
        <v>1</v>
      </c>
      <c r="F5819" s="932">
        <f t="array" aca="1" ref="F5819" ca="1">IF(G5819&lt;&gt;"",INDIRECT("'"&amp;G5819&amp;"'!"&amp;H5819),"")</f>
        <v>0</v>
      </c>
      <c r="G5819" s="560" t="s">
        <v>5635</v>
      </c>
      <c r="H5819" s="893" t="s">
        <v>5004</v>
      </c>
      <c r="I5819" s="920"/>
      <c r="J5819" s="920"/>
      <c r="K5819" s="920"/>
      <c r="L5819" s="920"/>
      <c r="M5819" s="920"/>
      <c r="N5819" s="920"/>
      <c r="S5819" s="919"/>
    </row>
    <row r="5820" spans="1:19" ht="12.75" customHeight="1" x14ac:dyDescent="0.15">
      <c r="A5820" s="914">
        <v>5815</v>
      </c>
      <c r="B5820" s="929">
        <f>'EstRev 6-11'!H16</f>
        <v>0</v>
      </c>
      <c r="C5820" s="930">
        <f t="shared" si="255"/>
        <v>5815</v>
      </c>
      <c r="D5820" s="920"/>
      <c r="E5820" s="893" t="b">
        <f t="shared" ca="1" si="242"/>
        <v>1</v>
      </c>
      <c r="F5820" s="932">
        <f t="array" aca="1" ref="F5820" ca="1">IF(G5820&lt;&gt;"",INDIRECT("'"&amp;G5820&amp;"'!"&amp;H5820),"")</f>
        <v>0</v>
      </c>
      <c r="G5820" s="560" t="s">
        <v>5635</v>
      </c>
      <c r="H5820" s="893" t="s">
        <v>4762</v>
      </c>
      <c r="I5820" s="920"/>
      <c r="J5820" s="920"/>
      <c r="K5820" s="920"/>
      <c r="L5820" s="920"/>
      <c r="M5820" s="920"/>
      <c r="N5820" s="920"/>
      <c r="S5820" s="919"/>
    </row>
    <row r="5821" spans="1:19" ht="12.75" customHeight="1" x14ac:dyDescent="0.15">
      <c r="A5821" s="914">
        <v>5816</v>
      </c>
      <c r="B5821" s="929">
        <f>'EstRev 6-11'!H17</f>
        <v>0</v>
      </c>
      <c r="C5821" s="930">
        <f t="shared" si="255"/>
        <v>5816</v>
      </c>
      <c r="D5821" s="920"/>
      <c r="E5821" s="893" t="b">
        <f t="shared" ca="1" si="242"/>
        <v>1</v>
      </c>
      <c r="F5821" s="932">
        <f t="array" aca="1" ref="F5821" ca="1">IF(G5821&lt;&gt;"",INDIRECT("'"&amp;G5821&amp;"'!"&amp;H5821),"")</f>
        <v>0</v>
      </c>
      <c r="G5821" s="560" t="s">
        <v>5635</v>
      </c>
      <c r="H5821" s="893" t="s">
        <v>5983</v>
      </c>
      <c r="I5821" s="920"/>
      <c r="J5821" s="920"/>
      <c r="K5821" s="920"/>
      <c r="L5821" s="920"/>
      <c r="M5821" s="920"/>
      <c r="N5821" s="920"/>
      <c r="S5821" s="919"/>
    </row>
    <row r="5822" spans="1:19" ht="12.75" customHeight="1" x14ac:dyDescent="0.15">
      <c r="A5822" s="914">
        <v>5817</v>
      </c>
      <c r="B5822" s="929">
        <f>'EstRev 6-11'!H18</f>
        <v>0</v>
      </c>
      <c r="C5822" s="930">
        <f t="shared" si="255"/>
        <v>5817</v>
      </c>
      <c r="D5822" s="920"/>
      <c r="E5822" s="893" t="b">
        <f t="shared" ca="1" si="242"/>
        <v>1</v>
      </c>
      <c r="F5822" s="932">
        <f t="array" aca="1" ref="F5822" ca="1">IF(G5822&lt;&gt;"",INDIRECT("'"&amp;G5822&amp;"'!"&amp;H5822),"")</f>
        <v>0</v>
      </c>
      <c r="G5822" s="560" t="s">
        <v>5635</v>
      </c>
      <c r="H5822" s="893" t="s">
        <v>4696</v>
      </c>
      <c r="I5822" s="920"/>
      <c r="J5822" s="920"/>
      <c r="K5822" s="920"/>
      <c r="L5822" s="920"/>
      <c r="M5822" s="920"/>
      <c r="N5822" s="920"/>
      <c r="S5822" s="919"/>
    </row>
    <row r="5823" spans="1:19" ht="12.75" customHeight="1" x14ac:dyDescent="0.15">
      <c r="A5823" s="914">
        <v>5818</v>
      </c>
      <c r="B5823" s="929">
        <f>'EstRev 6-11'!H65</f>
        <v>0</v>
      </c>
      <c r="C5823" s="930">
        <f t="shared" si="255"/>
        <v>5818</v>
      </c>
      <c r="D5823" s="920"/>
      <c r="E5823" s="893" t="b">
        <f t="shared" ca="1" si="242"/>
        <v>1</v>
      </c>
      <c r="F5823" s="932">
        <f t="array" aca="1" ref="F5823" ca="1">IF(G5823&lt;&gt;"",INDIRECT("'"&amp;G5823&amp;"'!"&amp;H5823),"")</f>
        <v>0</v>
      </c>
      <c r="G5823" s="560" t="s">
        <v>5635</v>
      </c>
      <c r="H5823" s="893" t="s">
        <v>5027</v>
      </c>
      <c r="I5823" s="920"/>
      <c r="J5823" s="920"/>
      <c r="K5823" s="920"/>
      <c r="L5823" s="920"/>
      <c r="M5823" s="920"/>
      <c r="N5823" s="920"/>
      <c r="S5823" s="919"/>
    </row>
    <row r="5824" spans="1:19" ht="12.75" customHeight="1" x14ac:dyDescent="0.15">
      <c r="A5824" s="914">
        <v>5819</v>
      </c>
      <c r="B5824" s="929">
        <f>'EstRev 6-11'!H66</f>
        <v>0</v>
      </c>
      <c r="C5824" s="930">
        <f t="shared" si="255"/>
        <v>5819</v>
      </c>
      <c r="D5824" s="920"/>
      <c r="E5824" s="893" t="b">
        <f t="shared" ca="1" si="242"/>
        <v>1</v>
      </c>
      <c r="F5824" s="932">
        <f t="array" aca="1" ref="F5824" ca="1">IF(G5824&lt;&gt;"",INDIRECT("'"&amp;G5824&amp;"'!"&amp;H5824),"")</f>
        <v>0</v>
      </c>
      <c r="G5824" s="560" t="s">
        <v>5635</v>
      </c>
      <c r="H5824" s="893" t="s">
        <v>5028</v>
      </c>
      <c r="I5824" s="920"/>
      <c r="J5824" s="920"/>
      <c r="K5824" s="920"/>
      <c r="L5824" s="920"/>
      <c r="M5824" s="920"/>
      <c r="N5824" s="920"/>
      <c r="S5824" s="919"/>
    </row>
    <row r="5825" spans="1:19" ht="12.75" customHeight="1" x14ac:dyDescent="0.15">
      <c r="A5825" s="914">
        <v>5820</v>
      </c>
      <c r="B5825" s="929">
        <f>'EstRev 6-11'!H67</f>
        <v>0</v>
      </c>
      <c r="C5825" s="930">
        <f t="shared" si="255"/>
        <v>5820</v>
      </c>
      <c r="D5825" s="920"/>
      <c r="E5825" s="893" t="b">
        <f t="shared" ca="1" si="242"/>
        <v>1</v>
      </c>
      <c r="F5825" s="932">
        <f t="array" aca="1" ref="F5825" ca="1">IF(G5825&lt;&gt;"",INDIRECT("'"&amp;G5825&amp;"'!"&amp;H5825),"")</f>
        <v>0</v>
      </c>
      <c r="G5825" s="560" t="s">
        <v>5635</v>
      </c>
      <c r="H5825" s="893" t="s">
        <v>5029</v>
      </c>
      <c r="I5825" s="920"/>
      <c r="J5825" s="920"/>
      <c r="K5825" s="920"/>
      <c r="L5825" s="920"/>
      <c r="M5825" s="920"/>
      <c r="N5825" s="920"/>
      <c r="S5825" s="919"/>
    </row>
    <row r="5826" spans="1:19" ht="12.75" customHeight="1" x14ac:dyDescent="0.15">
      <c r="A5826" s="914">
        <v>5821</v>
      </c>
      <c r="B5826" s="929">
        <f>'EstRev 6-11'!H98</f>
        <v>0</v>
      </c>
      <c r="C5826" s="930">
        <f t="shared" si="255"/>
        <v>5821</v>
      </c>
      <c r="D5826" s="920"/>
      <c r="E5826" s="893" t="b">
        <f t="shared" ca="1" si="242"/>
        <v>1</v>
      </c>
      <c r="F5826" s="932">
        <f t="array" aca="1" ref="F5826" ca="1">IF(G5826&lt;&gt;"",INDIRECT("'"&amp;G5826&amp;"'!"&amp;H5826),"")</f>
        <v>0</v>
      </c>
      <c r="G5826" s="560" t="s">
        <v>5635</v>
      </c>
      <c r="H5826" s="893" t="s">
        <v>5984</v>
      </c>
      <c r="I5826" s="920"/>
      <c r="J5826" s="920"/>
      <c r="K5826" s="920"/>
      <c r="L5826" s="920"/>
      <c r="M5826" s="920"/>
      <c r="N5826" s="920"/>
      <c r="S5826" s="919"/>
    </row>
    <row r="5827" spans="1:19" ht="12.75" customHeight="1" x14ac:dyDescent="0.15">
      <c r="A5827" s="914">
        <v>5822</v>
      </c>
      <c r="B5827" s="929">
        <f>'EstRev 6-11'!H101</f>
        <v>0</v>
      </c>
      <c r="C5827" s="930">
        <f t="shared" si="255"/>
        <v>5822</v>
      </c>
      <c r="D5827" s="920"/>
      <c r="E5827" s="893" t="b">
        <f t="shared" ca="1" si="242"/>
        <v>1</v>
      </c>
      <c r="F5827" s="932">
        <f t="array" aca="1" ref="F5827" ca="1">IF(G5827&lt;&gt;"",INDIRECT("'"&amp;G5827&amp;"'!"&amp;H5827),"")</f>
        <v>0</v>
      </c>
      <c r="G5827" s="560" t="s">
        <v>5635</v>
      </c>
      <c r="H5827" s="893" t="s">
        <v>5985</v>
      </c>
      <c r="I5827" s="920"/>
      <c r="J5827" s="920"/>
      <c r="K5827" s="920"/>
      <c r="L5827" s="920"/>
      <c r="M5827" s="920"/>
      <c r="N5827" s="920"/>
      <c r="S5827" s="919"/>
    </row>
    <row r="5828" spans="1:19" ht="12.75" customHeight="1" x14ac:dyDescent="0.15">
      <c r="A5828" s="914">
        <v>5823</v>
      </c>
      <c r="B5828" s="929">
        <f>'EstRev 6-11'!H106</f>
        <v>0</v>
      </c>
      <c r="C5828" s="930">
        <f t="shared" si="255"/>
        <v>5823</v>
      </c>
      <c r="D5828" s="920"/>
      <c r="E5828" s="893" t="b">
        <f t="shared" ca="1" si="242"/>
        <v>1</v>
      </c>
      <c r="F5828" s="932">
        <f t="array" aca="1" ref="F5828" ca="1">IF(G5828&lt;&gt;"",INDIRECT("'"&amp;G5828&amp;"'!"&amp;H5828),"")</f>
        <v>0</v>
      </c>
      <c r="G5828" s="560" t="s">
        <v>5635</v>
      </c>
      <c r="H5828" s="893" t="s">
        <v>5986</v>
      </c>
      <c r="I5828" s="920"/>
      <c r="J5828" s="920"/>
      <c r="K5828" s="920"/>
      <c r="L5828" s="920"/>
      <c r="M5828" s="920"/>
      <c r="N5828" s="920"/>
      <c r="S5828" s="919"/>
    </row>
    <row r="5829" spans="1:19" ht="12.75" customHeight="1" x14ac:dyDescent="0.15">
      <c r="A5829" s="914">
        <v>5824</v>
      </c>
      <c r="B5829" s="929">
        <f>'EstRev 6-11'!H109</f>
        <v>0</v>
      </c>
      <c r="C5829" s="930">
        <f t="shared" si="255"/>
        <v>5824</v>
      </c>
      <c r="D5829" s="920"/>
      <c r="E5829" s="893" t="b">
        <f t="shared" ca="1" si="242"/>
        <v>1</v>
      </c>
      <c r="F5829" s="932">
        <f t="array" aca="1" ref="F5829" ca="1">IF(G5829&lt;&gt;"",INDIRECT("'"&amp;G5829&amp;"'!"&amp;H5829),"")</f>
        <v>0</v>
      </c>
      <c r="G5829" s="560" t="s">
        <v>5635</v>
      </c>
      <c r="H5829" s="893" t="s">
        <v>5399</v>
      </c>
      <c r="I5829" s="920"/>
      <c r="J5829" s="920"/>
      <c r="K5829" s="920"/>
      <c r="L5829" s="920"/>
      <c r="M5829" s="920"/>
      <c r="N5829" s="920"/>
      <c r="S5829" s="919"/>
    </row>
    <row r="5830" spans="1:19" ht="12.75" customHeight="1" x14ac:dyDescent="0.15">
      <c r="A5830" s="914">
        <v>5825</v>
      </c>
      <c r="B5830" s="929">
        <f>'EstRev 6-11'!H110</f>
        <v>0</v>
      </c>
      <c r="C5830" s="930">
        <f t="shared" si="255"/>
        <v>5825</v>
      </c>
      <c r="D5830" s="920"/>
      <c r="E5830" s="893" t="b">
        <f t="shared" ca="1" si="242"/>
        <v>1</v>
      </c>
      <c r="F5830" s="932">
        <f t="array" aca="1" ref="F5830" ca="1">IF(G5830&lt;&gt;"",INDIRECT("'"&amp;G5830&amp;"'!"&amp;H5830),"")</f>
        <v>0</v>
      </c>
      <c r="G5830" s="560" t="s">
        <v>5635</v>
      </c>
      <c r="H5830" s="893" t="s">
        <v>5400</v>
      </c>
      <c r="I5830" s="920"/>
      <c r="J5830" s="920"/>
      <c r="K5830" s="920"/>
      <c r="L5830" s="920"/>
      <c r="M5830" s="920"/>
      <c r="N5830" s="920"/>
      <c r="S5830" s="919"/>
    </row>
    <row r="5831" spans="1:19" ht="12.75" customHeight="1" x14ac:dyDescent="0.15">
      <c r="A5831" s="914">
        <v>5826</v>
      </c>
      <c r="B5831" s="929">
        <f>'EstRev 6-11'!H120</f>
        <v>0</v>
      </c>
      <c r="C5831" s="930">
        <f t="shared" si="255"/>
        <v>5826</v>
      </c>
      <c r="D5831" s="920"/>
      <c r="E5831" s="893" t="b">
        <f t="shared" ca="1" si="242"/>
        <v>1</v>
      </c>
      <c r="F5831" s="932">
        <f t="array" aca="1" ref="F5831" ca="1">IF(G5831&lt;&gt;"",INDIRECT("'"&amp;G5831&amp;"'!"&amp;H5831),"")</f>
        <v>0</v>
      </c>
      <c r="G5831" s="560" t="s">
        <v>5635</v>
      </c>
      <c r="H5831" s="893" t="s">
        <v>5987</v>
      </c>
      <c r="I5831" s="920"/>
      <c r="J5831" s="920"/>
      <c r="K5831" s="920"/>
      <c r="L5831" s="920"/>
      <c r="M5831" s="920"/>
      <c r="N5831" s="920"/>
      <c r="S5831" s="919"/>
    </row>
    <row r="5832" spans="1:19" ht="12.75" customHeight="1" x14ac:dyDescent="0.15">
      <c r="A5832" s="914">
        <v>5827</v>
      </c>
      <c r="B5832" s="929">
        <f>'EstRev 6-11'!H121</f>
        <v>0</v>
      </c>
      <c r="C5832" s="930">
        <f t="shared" si="255"/>
        <v>5827</v>
      </c>
      <c r="D5832" s="920"/>
      <c r="E5832" s="893" t="b">
        <f t="shared" ca="1" si="242"/>
        <v>1</v>
      </c>
      <c r="F5832" s="932">
        <f t="array" aca="1" ref="F5832" ca="1">IF(G5832&lt;&gt;"",INDIRECT("'"&amp;G5832&amp;"'!"&amp;H5832),"")</f>
        <v>0</v>
      </c>
      <c r="G5832" s="560" t="s">
        <v>5635</v>
      </c>
      <c r="H5832" s="893" t="s">
        <v>5988</v>
      </c>
      <c r="I5832" s="920"/>
      <c r="J5832" s="920"/>
      <c r="K5832" s="920"/>
      <c r="L5832" s="920"/>
      <c r="M5832" s="920"/>
      <c r="N5832" s="920"/>
      <c r="S5832" s="919"/>
    </row>
    <row r="5833" spans="1:19" ht="12.75" customHeight="1" x14ac:dyDescent="0.15">
      <c r="A5833" s="935">
        <v>5828</v>
      </c>
      <c r="B5833" s="919"/>
      <c r="C5833" s="920"/>
      <c r="D5833" s="931"/>
      <c r="E5833" s="893" t="b">
        <f t="shared" ca="1" si="242"/>
        <v>1</v>
      </c>
      <c r="F5833" s="893" t="str">
        <f t="array" aca="1" ref="F5833" ca="1">IF(G5833&lt;&gt;"",INDIRECT("'"&amp;G5833&amp;"'!"&amp;H5833),"")</f>
        <v/>
      </c>
      <c r="G5833" s="560"/>
      <c r="H5833" s="893"/>
      <c r="I5833" s="931"/>
      <c r="J5833" s="931"/>
      <c r="K5833" s="931"/>
      <c r="L5833" s="920"/>
      <c r="M5833" s="920"/>
      <c r="N5833" s="920"/>
      <c r="S5833" s="919"/>
    </row>
    <row r="5834" spans="1:19" ht="12.75" customHeight="1" x14ac:dyDescent="0.15">
      <c r="A5834" s="935">
        <v>5829</v>
      </c>
      <c r="B5834" s="919"/>
      <c r="C5834" s="920"/>
      <c r="D5834" s="931"/>
      <c r="E5834" s="893" t="b">
        <f t="shared" ca="1" si="242"/>
        <v>1</v>
      </c>
      <c r="F5834" s="893" t="str">
        <f t="array" aca="1" ref="F5834" ca="1">IF(G5834&lt;&gt;"",INDIRECT("'"&amp;G5834&amp;"'!"&amp;H5834),"")</f>
        <v/>
      </c>
      <c r="G5834" s="560"/>
      <c r="H5834" s="893"/>
      <c r="I5834" s="931"/>
      <c r="J5834" s="931"/>
      <c r="K5834" s="931"/>
      <c r="L5834" s="920"/>
      <c r="M5834" s="920"/>
      <c r="N5834" s="920"/>
      <c r="S5834" s="919"/>
    </row>
    <row r="5835" spans="1:19" ht="12.75" customHeight="1" x14ac:dyDescent="0.15">
      <c r="A5835" s="935">
        <v>5830</v>
      </c>
      <c r="B5835" s="919"/>
      <c r="C5835" s="920"/>
      <c r="D5835" s="931"/>
      <c r="E5835" s="893" t="b">
        <f t="shared" ca="1" si="242"/>
        <v>1</v>
      </c>
      <c r="F5835" s="893" t="str">
        <f t="array" aca="1" ref="F5835" ca="1">IF(G5835&lt;&gt;"",INDIRECT("'"&amp;G5835&amp;"'!"&amp;H5835),"")</f>
        <v/>
      </c>
      <c r="G5835" s="560"/>
      <c r="H5835" s="893"/>
      <c r="I5835" s="931"/>
      <c r="J5835" s="931"/>
      <c r="K5835" s="931"/>
      <c r="L5835" s="920"/>
      <c r="M5835" s="920"/>
      <c r="N5835" s="920"/>
      <c r="S5835" s="919"/>
    </row>
    <row r="5836" spans="1:19" ht="12.75" customHeight="1" x14ac:dyDescent="0.15">
      <c r="A5836" s="935">
        <v>5831</v>
      </c>
      <c r="B5836" s="919"/>
      <c r="C5836" s="920"/>
      <c r="D5836" s="931"/>
      <c r="E5836" s="893" t="b">
        <f t="shared" ca="1" si="242"/>
        <v>1</v>
      </c>
      <c r="F5836" s="893" t="str">
        <f t="array" aca="1" ref="F5836" ca="1">IF(G5836&lt;&gt;"",INDIRECT("'"&amp;G5836&amp;"'!"&amp;H5836),"")</f>
        <v/>
      </c>
      <c r="G5836" s="560"/>
      <c r="H5836" s="893"/>
      <c r="I5836" s="931"/>
      <c r="J5836" s="931"/>
      <c r="K5836" s="931"/>
      <c r="L5836" s="920"/>
      <c r="M5836" s="920"/>
      <c r="N5836" s="920"/>
      <c r="S5836" s="919"/>
    </row>
    <row r="5837" spans="1:19" ht="12.75" customHeight="1" x14ac:dyDescent="0.15">
      <c r="A5837" s="914">
        <v>5832</v>
      </c>
      <c r="B5837" s="929">
        <f>'EstRev 6-11'!H124</f>
        <v>0</v>
      </c>
      <c r="C5837" s="930">
        <f>A5837-B5837</f>
        <v>5832</v>
      </c>
      <c r="D5837" s="920"/>
      <c r="E5837" s="893" t="b">
        <f t="shared" ca="1" si="242"/>
        <v>1</v>
      </c>
      <c r="F5837" s="932">
        <f t="array" aca="1" ref="F5837" ca="1">IF(G5837&lt;&gt;"",INDIRECT("'"&amp;G5837&amp;"'!"&amp;H5837),"")</f>
        <v>0</v>
      </c>
      <c r="G5837" s="560" t="s">
        <v>5635</v>
      </c>
      <c r="H5837" s="893" t="s">
        <v>5619</v>
      </c>
      <c r="I5837" s="920"/>
      <c r="J5837" s="920"/>
      <c r="K5837" s="920"/>
      <c r="L5837" s="920"/>
      <c r="M5837" s="920"/>
      <c r="N5837" s="920"/>
      <c r="S5837" s="919"/>
    </row>
    <row r="5838" spans="1:19" ht="12.75" customHeight="1" x14ac:dyDescent="0.15">
      <c r="A5838" s="935">
        <v>5833</v>
      </c>
      <c r="B5838" s="919"/>
      <c r="C5838" s="920"/>
      <c r="D5838" s="931"/>
      <c r="E5838" s="893" t="b">
        <f t="shared" ca="1" si="242"/>
        <v>1</v>
      </c>
      <c r="F5838" s="893" t="str">
        <f t="array" aca="1" ref="F5838" ca="1">IF(G5838&lt;&gt;"",INDIRECT("'"&amp;G5838&amp;"'!"&amp;H5838),"")</f>
        <v/>
      </c>
      <c r="G5838" s="560"/>
      <c r="H5838" s="893"/>
      <c r="I5838" s="931"/>
      <c r="J5838" s="931"/>
      <c r="K5838" s="931"/>
      <c r="L5838" s="920"/>
      <c r="M5838" s="920"/>
      <c r="N5838" s="920"/>
      <c r="S5838" s="919"/>
    </row>
    <row r="5839" spans="1:19" ht="12.75" customHeight="1" x14ac:dyDescent="0.15">
      <c r="A5839" s="935">
        <v>5834</v>
      </c>
      <c r="B5839" s="919"/>
      <c r="C5839" s="920"/>
      <c r="D5839" s="931"/>
      <c r="E5839" s="893" t="b">
        <f t="shared" ca="1" si="242"/>
        <v>1</v>
      </c>
      <c r="F5839" s="893" t="str">
        <f t="array" aca="1" ref="F5839" ca="1">IF(G5839&lt;&gt;"",INDIRECT("'"&amp;G5839&amp;"'!"&amp;H5839),"")</f>
        <v/>
      </c>
      <c r="G5839" s="560"/>
      <c r="H5839" s="893"/>
      <c r="I5839" s="931"/>
      <c r="J5839" s="931"/>
      <c r="K5839" s="931"/>
      <c r="L5839" s="920"/>
      <c r="M5839" s="920"/>
      <c r="N5839" s="920"/>
      <c r="S5839" s="919"/>
    </row>
    <row r="5840" spans="1:19" ht="12.75" customHeight="1" x14ac:dyDescent="0.15">
      <c r="A5840" s="935">
        <v>5835</v>
      </c>
      <c r="B5840" s="919"/>
      <c r="C5840" s="920"/>
      <c r="D5840" s="931"/>
      <c r="E5840" s="893" t="b">
        <f t="shared" ca="1" si="242"/>
        <v>1</v>
      </c>
      <c r="F5840" s="893" t="str">
        <f t="array" aca="1" ref="F5840" ca="1">IF(G5840&lt;&gt;"",INDIRECT("'"&amp;G5840&amp;"'!"&amp;H5840),"")</f>
        <v/>
      </c>
      <c r="G5840" s="560"/>
      <c r="H5840" s="893"/>
      <c r="I5840" s="931"/>
      <c r="J5840" s="931"/>
      <c r="K5840" s="931"/>
      <c r="L5840" s="920"/>
      <c r="M5840" s="920"/>
      <c r="N5840" s="920"/>
      <c r="S5840" s="919"/>
    </row>
    <row r="5841" spans="1:19" ht="12.75" customHeight="1" x14ac:dyDescent="0.15">
      <c r="A5841" s="935">
        <v>5836</v>
      </c>
      <c r="B5841" s="919"/>
      <c r="C5841" s="920"/>
      <c r="D5841" s="931"/>
      <c r="E5841" s="893" t="b">
        <f t="shared" ca="1" si="242"/>
        <v>1</v>
      </c>
      <c r="F5841" s="893" t="str">
        <f t="array" aca="1" ref="F5841" ca="1">IF(G5841&lt;&gt;"",INDIRECT("'"&amp;G5841&amp;"'!"&amp;H5841),"")</f>
        <v/>
      </c>
      <c r="G5841" s="560"/>
      <c r="H5841" s="893"/>
      <c r="I5841" s="931"/>
      <c r="J5841" s="931"/>
      <c r="K5841" s="931"/>
      <c r="L5841" s="920"/>
      <c r="M5841" s="920"/>
      <c r="N5841" s="920"/>
      <c r="S5841" s="919"/>
    </row>
    <row r="5842" spans="1:19" ht="12.75" customHeight="1" x14ac:dyDescent="0.15">
      <c r="A5842" s="935">
        <v>5837</v>
      </c>
      <c r="B5842" s="919"/>
      <c r="C5842" s="920"/>
      <c r="D5842" s="931"/>
      <c r="E5842" s="893" t="b">
        <f t="shared" ca="1" si="242"/>
        <v>1</v>
      </c>
      <c r="F5842" s="893" t="str">
        <f t="array" aca="1" ref="F5842" ca="1">IF(G5842&lt;&gt;"",INDIRECT("'"&amp;G5842&amp;"'!"&amp;H5842),"")</f>
        <v/>
      </c>
      <c r="G5842" s="560"/>
      <c r="H5842" s="893"/>
      <c r="I5842" s="931"/>
      <c r="J5842" s="931"/>
      <c r="K5842" s="931"/>
      <c r="L5842" s="920"/>
      <c r="M5842" s="920"/>
      <c r="N5842" s="920"/>
      <c r="S5842" s="919"/>
    </row>
    <row r="5843" spans="1:19" ht="12.75" customHeight="1" x14ac:dyDescent="0.15">
      <c r="A5843" s="914">
        <v>5838</v>
      </c>
      <c r="B5843" s="929">
        <f>'EstRev 6-11'!H171</f>
        <v>0</v>
      </c>
      <c r="C5843" s="930">
        <f>A5843-B5843</f>
        <v>5838</v>
      </c>
      <c r="D5843" s="920"/>
      <c r="E5843" s="893" t="b">
        <f t="shared" ca="1" si="242"/>
        <v>1</v>
      </c>
      <c r="F5843" s="932">
        <f t="array" aca="1" ref="F5843" ca="1">IF(G5843&lt;&gt;"",INDIRECT("'"&amp;G5843&amp;"'!"&amp;H5843),"")</f>
        <v>0</v>
      </c>
      <c r="G5843" s="560" t="s">
        <v>5635</v>
      </c>
      <c r="H5843" s="893" t="s">
        <v>5157</v>
      </c>
      <c r="I5843" s="920"/>
      <c r="J5843" s="920"/>
      <c r="K5843" s="920"/>
      <c r="L5843" s="920"/>
      <c r="M5843" s="920"/>
      <c r="N5843" s="920"/>
      <c r="S5843" s="919"/>
    </row>
    <row r="5844" spans="1:19" ht="12.75" customHeight="1" x14ac:dyDescent="0.15">
      <c r="A5844" s="935">
        <v>5839</v>
      </c>
      <c r="B5844" s="919"/>
      <c r="C5844" s="920"/>
      <c r="D5844" s="931"/>
      <c r="E5844" s="893" t="b">
        <f t="shared" ca="1" si="242"/>
        <v>1</v>
      </c>
      <c r="F5844" s="893" t="str">
        <f t="array" aca="1" ref="F5844" ca="1">IF(G5844&lt;&gt;"",INDIRECT("'"&amp;G5844&amp;"'!"&amp;H5844),"")</f>
        <v/>
      </c>
      <c r="G5844" s="560"/>
      <c r="H5844" s="893"/>
      <c r="I5844" s="931"/>
      <c r="J5844" s="931"/>
      <c r="K5844" s="931"/>
      <c r="L5844" s="920"/>
      <c r="M5844" s="920"/>
      <c r="N5844" s="920"/>
      <c r="S5844" s="919"/>
    </row>
    <row r="5845" spans="1:19" ht="12.75" customHeight="1" x14ac:dyDescent="0.15">
      <c r="A5845" s="935">
        <v>5840</v>
      </c>
      <c r="B5845" s="919"/>
      <c r="C5845" s="920"/>
      <c r="D5845" s="931"/>
      <c r="E5845" s="893" t="b">
        <f t="shared" ca="1" si="242"/>
        <v>1</v>
      </c>
      <c r="F5845" s="893" t="str">
        <f t="array" aca="1" ref="F5845" ca="1">IF(G5845&lt;&gt;"",INDIRECT("'"&amp;G5845&amp;"'!"&amp;H5845),"")</f>
        <v/>
      </c>
      <c r="G5845" s="560"/>
      <c r="H5845" s="893"/>
      <c r="I5845" s="931"/>
      <c r="J5845" s="931"/>
      <c r="K5845" s="931"/>
      <c r="L5845" s="920"/>
      <c r="M5845" s="920"/>
      <c r="N5845" s="920"/>
      <c r="S5845" s="919"/>
    </row>
    <row r="5846" spans="1:19" ht="12.75" customHeight="1" x14ac:dyDescent="0.15">
      <c r="A5846" s="935">
        <v>5841</v>
      </c>
      <c r="B5846" s="919"/>
      <c r="C5846" s="920"/>
      <c r="D5846" s="931"/>
      <c r="E5846" s="893" t="b">
        <f t="shared" ca="1" si="242"/>
        <v>1</v>
      </c>
      <c r="F5846" s="893" t="str">
        <f t="array" aca="1" ref="F5846" ca="1">IF(G5846&lt;&gt;"",INDIRECT("'"&amp;G5846&amp;"'!"&amp;H5846),"")</f>
        <v/>
      </c>
      <c r="G5846" s="560"/>
      <c r="H5846" s="893"/>
      <c r="I5846" s="931"/>
      <c r="J5846" s="931"/>
      <c r="K5846" s="931"/>
      <c r="L5846" s="920"/>
      <c r="M5846" s="920"/>
      <c r="N5846" s="920"/>
      <c r="S5846" s="919"/>
    </row>
    <row r="5847" spans="1:19" ht="12.75" customHeight="1" x14ac:dyDescent="0.15">
      <c r="A5847" s="935">
        <v>5842</v>
      </c>
      <c r="B5847" s="919"/>
      <c r="C5847" s="920"/>
      <c r="D5847" s="931"/>
      <c r="E5847" s="893" t="b">
        <f t="shared" ca="1" si="242"/>
        <v>1</v>
      </c>
      <c r="F5847" s="893" t="str">
        <f t="array" aca="1" ref="F5847" ca="1">IF(G5847&lt;&gt;"",INDIRECT("'"&amp;G5847&amp;"'!"&amp;H5847),"")</f>
        <v/>
      </c>
      <c r="G5847" s="560"/>
      <c r="H5847" s="893"/>
      <c r="I5847" s="931"/>
      <c r="J5847" s="931"/>
      <c r="K5847" s="931"/>
      <c r="L5847" s="920"/>
      <c r="M5847" s="920"/>
      <c r="N5847" s="920"/>
      <c r="S5847" s="919"/>
    </row>
    <row r="5848" spans="1:19" ht="12.75" customHeight="1" x14ac:dyDescent="0.15">
      <c r="A5848" s="935">
        <v>5843</v>
      </c>
      <c r="B5848" s="919"/>
      <c r="C5848" s="920"/>
      <c r="D5848" s="931"/>
      <c r="E5848" s="893" t="b">
        <f t="shared" ca="1" si="242"/>
        <v>1</v>
      </c>
      <c r="F5848" s="893" t="str">
        <f t="array" aca="1" ref="F5848" ca="1">IF(G5848&lt;&gt;"",INDIRECT("'"&amp;G5848&amp;"'!"&amp;H5848),"")</f>
        <v/>
      </c>
      <c r="G5848" s="560"/>
      <c r="H5848" s="893"/>
      <c r="I5848" s="931"/>
      <c r="J5848" s="931"/>
      <c r="K5848" s="931"/>
      <c r="L5848" s="920"/>
      <c r="M5848" s="920"/>
      <c r="N5848" s="920"/>
      <c r="S5848" s="919"/>
    </row>
    <row r="5849" spans="1:19" ht="12.75" customHeight="1" x14ac:dyDescent="0.15">
      <c r="A5849" s="935">
        <v>5844</v>
      </c>
      <c r="B5849" s="919"/>
      <c r="C5849" s="920"/>
      <c r="D5849" s="931"/>
      <c r="E5849" s="893" t="b">
        <f t="shared" ca="1" si="242"/>
        <v>1</v>
      </c>
      <c r="F5849" s="893" t="str">
        <f t="array" aca="1" ref="F5849" ca="1">IF(G5849&lt;&gt;"",INDIRECT("'"&amp;G5849&amp;"'!"&amp;H5849),"")</f>
        <v/>
      </c>
      <c r="G5849" s="560"/>
      <c r="H5849" s="893"/>
      <c r="I5849" s="931"/>
      <c r="J5849" s="931"/>
      <c r="K5849" s="931"/>
      <c r="L5849" s="920"/>
      <c r="M5849" s="920"/>
      <c r="N5849" s="920"/>
      <c r="S5849" s="919"/>
    </row>
    <row r="5850" spans="1:19" ht="12.75" customHeight="1" x14ac:dyDescent="0.15">
      <c r="A5850" s="914">
        <v>5845</v>
      </c>
      <c r="B5850" s="929">
        <f>'EstRev 6-11'!H172</f>
        <v>0</v>
      </c>
      <c r="C5850" s="930">
        <f t="shared" ref="C5850:C5852" si="256">A5850-B5850</f>
        <v>5845</v>
      </c>
      <c r="D5850" s="920"/>
      <c r="E5850" s="893" t="b">
        <f t="shared" ca="1" si="242"/>
        <v>1</v>
      </c>
      <c r="F5850" s="932">
        <f t="array" aca="1" ref="F5850" ca="1">IF(G5850&lt;&gt;"",INDIRECT("'"&amp;G5850&amp;"'!"&amp;H5850),"")</f>
        <v>0</v>
      </c>
      <c r="G5850" s="560" t="s">
        <v>5635</v>
      </c>
      <c r="H5850" s="893" t="s">
        <v>5158</v>
      </c>
      <c r="I5850" s="920"/>
      <c r="J5850" s="920"/>
      <c r="K5850" s="920"/>
      <c r="L5850" s="920"/>
      <c r="M5850" s="920"/>
      <c r="N5850" s="920"/>
      <c r="S5850" s="919"/>
    </row>
    <row r="5851" spans="1:19" ht="12.75" customHeight="1" x14ac:dyDescent="0.15">
      <c r="A5851" s="914">
        <v>5846</v>
      </c>
      <c r="B5851" s="929">
        <f>'EstRev 6-11'!H180</f>
        <v>0</v>
      </c>
      <c r="C5851" s="930">
        <f t="shared" si="256"/>
        <v>5846</v>
      </c>
      <c r="D5851" s="920"/>
      <c r="E5851" s="893" t="b">
        <f t="shared" ca="1" si="242"/>
        <v>1</v>
      </c>
      <c r="F5851" s="932">
        <f t="array" aca="1" ref="F5851" ca="1">IF(G5851&lt;&gt;"",INDIRECT("'"&amp;G5851&amp;"'!"&amp;H5851),"")</f>
        <v>0</v>
      </c>
      <c r="G5851" s="560" t="s">
        <v>5635</v>
      </c>
      <c r="H5851" s="893" t="s">
        <v>5989</v>
      </c>
      <c r="I5851" s="920"/>
      <c r="J5851" s="920"/>
      <c r="K5851" s="920"/>
      <c r="L5851" s="920"/>
      <c r="M5851" s="920"/>
      <c r="N5851" s="920"/>
      <c r="S5851" s="919"/>
    </row>
    <row r="5852" spans="1:19" ht="12.75" customHeight="1" x14ac:dyDescent="0.15">
      <c r="A5852" s="914">
        <v>5847</v>
      </c>
      <c r="B5852" s="929">
        <f>'EstRev 6-11'!H183</f>
        <v>0</v>
      </c>
      <c r="C5852" s="930">
        <f t="shared" si="256"/>
        <v>5847</v>
      </c>
      <c r="D5852" s="920"/>
      <c r="E5852" s="893" t="b">
        <f t="shared" ca="1" si="242"/>
        <v>1</v>
      </c>
      <c r="F5852" s="932">
        <f t="array" aca="1" ref="F5852" ca="1">IF(G5852&lt;&gt;"",INDIRECT("'"&amp;G5852&amp;"'!"&amp;H5852),"")</f>
        <v>0</v>
      </c>
      <c r="G5852" s="560" t="s">
        <v>5635</v>
      </c>
      <c r="H5852" s="893" t="s">
        <v>5990</v>
      </c>
      <c r="I5852" s="920"/>
      <c r="J5852" s="920"/>
      <c r="K5852" s="920"/>
      <c r="L5852" s="920"/>
      <c r="M5852" s="920"/>
      <c r="N5852" s="920"/>
      <c r="S5852" s="919"/>
    </row>
    <row r="5853" spans="1:19" ht="12.75" customHeight="1" x14ac:dyDescent="0.15">
      <c r="A5853" s="935">
        <v>5848</v>
      </c>
      <c r="B5853" s="919"/>
      <c r="C5853" s="920"/>
      <c r="D5853" s="931"/>
      <c r="E5853" s="893" t="b">
        <f t="shared" ca="1" si="242"/>
        <v>1</v>
      </c>
      <c r="F5853" s="893" t="str">
        <f t="array" aca="1" ref="F5853" ca="1">IF(G5853&lt;&gt;"",INDIRECT("'"&amp;G5853&amp;"'!"&amp;H5853),"")</f>
        <v/>
      </c>
      <c r="G5853" s="560"/>
      <c r="H5853" s="893"/>
      <c r="I5853" s="931"/>
      <c r="J5853" s="931"/>
      <c r="K5853" s="931"/>
      <c r="L5853" s="920"/>
      <c r="M5853" s="920"/>
      <c r="N5853" s="920"/>
      <c r="S5853" s="919"/>
    </row>
    <row r="5854" spans="1:19" ht="12.75" customHeight="1" x14ac:dyDescent="0.15">
      <c r="A5854" s="935">
        <v>5849</v>
      </c>
      <c r="B5854" s="919"/>
      <c r="C5854" s="920"/>
      <c r="D5854" s="931"/>
      <c r="E5854" s="893" t="b">
        <f t="shared" ca="1" si="242"/>
        <v>1</v>
      </c>
      <c r="F5854" s="893" t="str">
        <f t="array" aca="1" ref="F5854" ca="1">IF(G5854&lt;&gt;"",INDIRECT("'"&amp;G5854&amp;"'!"&amp;H5854),"")</f>
        <v/>
      </c>
      <c r="G5854" s="560"/>
      <c r="H5854" s="893"/>
      <c r="I5854" s="931"/>
      <c r="J5854" s="931"/>
      <c r="K5854" s="931"/>
      <c r="L5854" s="920"/>
      <c r="M5854" s="920"/>
      <c r="N5854" s="920"/>
      <c r="S5854" s="919"/>
    </row>
    <row r="5855" spans="1:19" ht="12.75" customHeight="1" x14ac:dyDescent="0.15">
      <c r="A5855" s="935">
        <v>5850</v>
      </c>
      <c r="B5855" s="919"/>
      <c r="C5855" s="920"/>
      <c r="D5855" s="931"/>
      <c r="E5855" s="893" t="b">
        <f t="shared" ca="1" si="242"/>
        <v>1</v>
      </c>
      <c r="F5855" s="893" t="str">
        <f t="array" aca="1" ref="F5855" ca="1">IF(G5855&lt;&gt;"",INDIRECT("'"&amp;G5855&amp;"'!"&amp;H5855),"")</f>
        <v/>
      </c>
      <c r="G5855" s="560"/>
      <c r="H5855" s="893"/>
      <c r="I5855" s="931"/>
      <c r="J5855" s="931"/>
      <c r="K5855" s="931"/>
      <c r="L5855" s="920"/>
      <c r="M5855" s="920"/>
      <c r="N5855" s="920"/>
      <c r="S5855" s="919"/>
    </row>
    <row r="5856" spans="1:19" ht="12.75" customHeight="1" x14ac:dyDescent="0.15">
      <c r="A5856" s="935">
        <v>5851</v>
      </c>
      <c r="B5856" s="919"/>
      <c r="C5856" s="920"/>
      <c r="D5856" s="931"/>
      <c r="E5856" s="893" t="b">
        <f t="shared" ca="1" si="242"/>
        <v>1</v>
      </c>
      <c r="F5856" s="893" t="str">
        <f t="array" aca="1" ref="F5856" ca="1">IF(G5856&lt;&gt;"",INDIRECT("'"&amp;G5856&amp;"'!"&amp;H5856),"")</f>
        <v/>
      </c>
      <c r="G5856" s="560"/>
      <c r="H5856" s="893"/>
      <c r="I5856" s="931"/>
      <c r="J5856" s="931"/>
      <c r="K5856" s="931"/>
      <c r="L5856" s="920"/>
      <c r="M5856" s="920"/>
      <c r="N5856" s="920"/>
      <c r="S5856" s="919"/>
    </row>
    <row r="5857" spans="1:19" ht="12.75" customHeight="1" x14ac:dyDescent="0.15">
      <c r="A5857" s="935">
        <v>5852</v>
      </c>
      <c r="B5857" s="919"/>
      <c r="C5857" s="920"/>
      <c r="D5857" s="931"/>
      <c r="E5857" s="893" t="b">
        <f t="shared" ca="1" si="242"/>
        <v>1</v>
      </c>
      <c r="F5857" s="893" t="str">
        <f t="array" aca="1" ref="F5857" ca="1">IF(G5857&lt;&gt;"",INDIRECT("'"&amp;G5857&amp;"'!"&amp;H5857),"")</f>
        <v/>
      </c>
      <c r="G5857" s="560"/>
      <c r="H5857" s="893"/>
      <c r="I5857" s="931"/>
      <c r="J5857" s="931"/>
      <c r="K5857" s="931"/>
      <c r="L5857" s="920"/>
      <c r="M5857" s="920"/>
      <c r="N5857" s="920"/>
      <c r="S5857" s="919"/>
    </row>
    <row r="5858" spans="1:19" ht="12.75" customHeight="1" x14ac:dyDescent="0.15">
      <c r="A5858" s="914">
        <v>5853</v>
      </c>
      <c r="B5858" s="929">
        <f>'EstRev 6-11'!H271</f>
        <v>0</v>
      </c>
      <c r="C5858" s="930">
        <f t="shared" ref="C5858:C5871" si="257">A5858-B5858</f>
        <v>5853</v>
      </c>
      <c r="D5858" s="920"/>
      <c r="E5858" s="893" t="b">
        <f t="shared" ca="1" si="242"/>
        <v>1</v>
      </c>
      <c r="F5858" s="932">
        <f t="array" aca="1" ref="F5858" ca="1">IF(G5858&lt;&gt;"",INDIRECT("'"&amp;G5858&amp;"'!"&amp;H5858),"")</f>
        <v>0</v>
      </c>
      <c r="G5858" s="560" t="s">
        <v>5635</v>
      </c>
      <c r="H5858" s="893" t="s">
        <v>5991</v>
      </c>
      <c r="I5858" s="920"/>
      <c r="J5858" s="920"/>
      <c r="K5858" s="920"/>
      <c r="L5858" s="920"/>
      <c r="M5858" s="920"/>
      <c r="N5858" s="920"/>
      <c r="S5858" s="919"/>
    </row>
    <row r="5859" spans="1:19" ht="12.75" customHeight="1" x14ac:dyDescent="0.15">
      <c r="A5859" s="914">
        <v>5854</v>
      </c>
      <c r="B5859" s="929">
        <f>'EstRev 6-11'!H272</f>
        <v>0</v>
      </c>
      <c r="C5859" s="930">
        <f t="shared" si="257"/>
        <v>5854</v>
      </c>
      <c r="D5859" s="920"/>
      <c r="E5859" s="893" t="b">
        <f t="shared" ca="1" si="242"/>
        <v>1</v>
      </c>
      <c r="F5859" s="932">
        <f t="array" aca="1" ref="F5859" ca="1">IF(G5859&lt;&gt;"",INDIRECT("'"&amp;G5859&amp;"'!"&amp;H5859),"")</f>
        <v>0</v>
      </c>
      <c r="G5859" s="560" t="s">
        <v>5635</v>
      </c>
      <c r="H5859" s="893" t="s">
        <v>5992</v>
      </c>
      <c r="I5859" s="920"/>
      <c r="J5859" s="920"/>
      <c r="K5859" s="920"/>
      <c r="L5859" s="920"/>
      <c r="M5859" s="920"/>
      <c r="N5859" s="920"/>
      <c r="S5859" s="919"/>
    </row>
    <row r="5860" spans="1:19" ht="12.75" customHeight="1" x14ac:dyDescent="0.15">
      <c r="A5860" s="914">
        <v>5855</v>
      </c>
      <c r="B5860" s="929">
        <f>'EstRev 6-11'!I5</f>
        <v>0</v>
      </c>
      <c r="C5860" s="930">
        <f t="shared" si="257"/>
        <v>5855</v>
      </c>
      <c r="D5860" s="920"/>
      <c r="E5860" s="893" t="b">
        <f t="shared" ca="1" si="242"/>
        <v>1</v>
      </c>
      <c r="F5860" s="932">
        <f t="array" aca="1" ref="F5860" ca="1">IF(G5860&lt;&gt;"",INDIRECT("'"&amp;G5860&amp;"'!"&amp;H5860),"")</f>
        <v>0</v>
      </c>
      <c r="G5860" s="560" t="s">
        <v>5635</v>
      </c>
      <c r="H5860" s="893" t="s">
        <v>5492</v>
      </c>
      <c r="I5860" s="920"/>
      <c r="J5860" s="920"/>
      <c r="K5860" s="920"/>
      <c r="L5860" s="920"/>
      <c r="M5860" s="920"/>
      <c r="N5860" s="920"/>
      <c r="S5860" s="919"/>
    </row>
    <row r="5861" spans="1:19" ht="12.75" customHeight="1" x14ac:dyDescent="0.15">
      <c r="A5861" s="914">
        <v>5856</v>
      </c>
      <c r="B5861" s="929">
        <f>'EstRev 6-11'!I11</f>
        <v>0</v>
      </c>
      <c r="C5861" s="930">
        <f t="shared" si="257"/>
        <v>5856</v>
      </c>
      <c r="D5861" s="920"/>
      <c r="E5861" s="893" t="b">
        <f t="shared" ca="1" si="242"/>
        <v>1</v>
      </c>
      <c r="F5861" s="932">
        <f t="array" aca="1" ref="F5861" ca="1">IF(G5861&lt;&gt;"",INDIRECT("'"&amp;G5861&amp;"'!"&amp;H5861),"")</f>
        <v>0</v>
      </c>
      <c r="G5861" s="560" t="s">
        <v>5635</v>
      </c>
      <c r="H5861" s="893" t="s">
        <v>4769</v>
      </c>
      <c r="I5861" s="920"/>
      <c r="J5861" s="920"/>
      <c r="K5861" s="920"/>
      <c r="L5861" s="920"/>
      <c r="M5861" s="920"/>
      <c r="N5861" s="920"/>
      <c r="S5861" s="919"/>
    </row>
    <row r="5862" spans="1:19" ht="12.75" customHeight="1" x14ac:dyDescent="0.15">
      <c r="A5862" s="914">
        <v>5857</v>
      </c>
      <c r="B5862" s="929">
        <f>'EstRev 6-11'!I12</f>
        <v>0</v>
      </c>
      <c r="C5862" s="930">
        <f t="shared" si="257"/>
        <v>5857</v>
      </c>
      <c r="D5862" s="920"/>
      <c r="E5862" s="893" t="b">
        <f t="shared" ca="1" si="242"/>
        <v>1</v>
      </c>
      <c r="F5862" s="932">
        <f t="array" aca="1" ref="F5862" ca="1">IF(G5862&lt;&gt;"",INDIRECT("'"&amp;G5862&amp;"'!"&amp;H5862),"")</f>
        <v>0</v>
      </c>
      <c r="G5862" s="560" t="s">
        <v>5635</v>
      </c>
      <c r="H5862" s="893" t="s">
        <v>4770</v>
      </c>
      <c r="I5862" s="920"/>
      <c r="J5862" s="920"/>
      <c r="K5862" s="920"/>
      <c r="L5862" s="920"/>
      <c r="M5862" s="920"/>
      <c r="N5862" s="920"/>
      <c r="S5862" s="919"/>
    </row>
    <row r="5863" spans="1:19" ht="12.75" customHeight="1" x14ac:dyDescent="0.15">
      <c r="A5863" s="914">
        <v>5858</v>
      </c>
      <c r="B5863" s="929">
        <f>'EstRev 6-11'!I14</f>
        <v>0</v>
      </c>
      <c r="C5863" s="930">
        <f t="shared" si="257"/>
        <v>5858</v>
      </c>
      <c r="D5863" s="920"/>
      <c r="E5863" s="893" t="b">
        <f t="shared" ca="1" si="242"/>
        <v>1</v>
      </c>
      <c r="F5863" s="932">
        <f t="array" aca="1" ref="F5863" ca="1">IF(G5863&lt;&gt;"",INDIRECT("'"&amp;G5863&amp;"'!"&amp;H5863),"")</f>
        <v>0</v>
      </c>
      <c r="G5863" s="560" t="s">
        <v>5635</v>
      </c>
      <c r="H5863" s="893" t="s">
        <v>5993</v>
      </c>
      <c r="I5863" s="920"/>
      <c r="J5863" s="920"/>
      <c r="K5863" s="920"/>
      <c r="L5863" s="920"/>
      <c r="M5863" s="920"/>
      <c r="N5863" s="920"/>
      <c r="S5863" s="919"/>
    </row>
    <row r="5864" spans="1:19" ht="12.75" customHeight="1" x14ac:dyDescent="0.15">
      <c r="A5864" s="914">
        <v>5859</v>
      </c>
      <c r="B5864" s="929">
        <f>'EstRev 6-11'!I15</f>
        <v>0</v>
      </c>
      <c r="C5864" s="930">
        <f t="shared" si="257"/>
        <v>5859</v>
      </c>
      <c r="D5864" s="920"/>
      <c r="E5864" s="893" t="b">
        <f t="shared" ca="1" si="242"/>
        <v>1</v>
      </c>
      <c r="F5864" s="932">
        <f t="array" aca="1" ref="F5864" ca="1">IF(G5864&lt;&gt;"",INDIRECT("'"&amp;G5864&amp;"'!"&amp;H5864),"")</f>
        <v>0</v>
      </c>
      <c r="G5864" s="560" t="s">
        <v>5635</v>
      </c>
      <c r="H5864" s="893" t="s">
        <v>4772</v>
      </c>
      <c r="I5864" s="920"/>
      <c r="J5864" s="920"/>
      <c r="K5864" s="920"/>
      <c r="L5864" s="920"/>
      <c r="M5864" s="920"/>
      <c r="N5864" s="920"/>
      <c r="S5864" s="919"/>
    </row>
    <row r="5865" spans="1:19" ht="12.75" customHeight="1" x14ac:dyDescent="0.15">
      <c r="A5865" s="914">
        <v>5860</v>
      </c>
      <c r="B5865" s="929">
        <f>'EstRev 6-11'!I16</f>
        <v>0</v>
      </c>
      <c r="C5865" s="930">
        <f t="shared" si="257"/>
        <v>5860</v>
      </c>
      <c r="D5865" s="920"/>
      <c r="E5865" s="893" t="b">
        <f t="shared" ca="1" si="242"/>
        <v>1</v>
      </c>
      <c r="F5865" s="932">
        <f t="array" aca="1" ref="F5865" ca="1">IF(G5865&lt;&gt;"",INDIRECT("'"&amp;G5865&amp;"'!"&amp;H5865),"")</f>
        <v>0</v>
      </c>
      <c r="G5865" s="560" t="s">
        <v>5635</v>
      </c>
      <c r="H5865" s="893" t="s">
        <v>5994</v>
      </c>
      <c r="I5865" s="920"/>
      <c r="J5865" s="920"/>
      <c r="K5865" s="920"/>
      <c r="L5865" s="920"/>
      <c r="M5865" s="920"/>
      <c r="N5865" s="920"/>
      <c r="S5865" s="919"/>
    </row>
    <row r="5866" spans="1:19" ht="12.75" customHeight="1" x14ac:dyDescent="0.15">
      <c r="A5866" s="914">
        <v>5861</v>
      </c>
      <c r="B5866" s="929">
        <f>'EstRev 6-11'!I17</f>
        <v>0</v>
      </c>
      <c r="C5866" s="930">
        <f t="shared" si="257"/>
        <v>5861</v>
      </c>
      <c r="D5866" s="920"/>
      <c r="E5866" s="893" t="b">
        <f t="shared" ref="E5866:E6120" ca="1" si="258">F5866=B5866</f>
        <v>1</v>
      </c>
      <c r="F5866" s="932">
        <f t="array" aca="1" ref="F5866" ca="1">IF(G5866&lt;&gt;"",INDIRECT("'"&amp;G5866&amp;"'!"&amp;H5866),"")</f>
        <v>0</v>
      </c>
      <c r="G5866" s="560" t="s">
        <v>5635</v>
      </c>
      <c r="H5866" s="893" t="s">
        <v>5995</v>
      </c>
      <c r="I5866" s="920"/>
      <c r="J5866" s="920"/>
      <c r="K5866" s="920"/>
      <c r="L5866" s="920"/>
      <c r="M5866" s="920"/>
      <c r="N5866" s="920"/>
      <c r="S5866" s="919"/>
    </row>
    <row r="5867" spans="1:19" ht="12.75" customHeight="1" x14ac:dyDescent="0.15">
      <c r="A5867" s="914">
        <v>5862</v>
      </c>
      <c r="B5867" s="929">
        <f>'EstRev 6-11'!I18</f>
        <v>0</v>
      </c>
      <c r="C5867" s="930">
        <f t="shared" si="257"/>
        <v>5862</v>
      </c>
      <c r="D5867" s="920"/>
      <c r="E5867" s="893" t="b">
        <f t="shared" ca="1" si="258"/>
        <v>1</v>
      </c>
      <c r="F5867" s="932">
        <f t="array" aca="1" ref="F5867" ca="1">IF(G5867&lt;&gt;"",INDIRECT("'"&amp;G5867&amp;"'!"&amp;H5867),"")</f>
        <v>0</v>
      </c>
      <c r="G5867" s="560" t="s">
        <v>5635</v>
      </c>
      <c r="H5867" s="893" t="s">
        <v>5996</v>
      </c>
      <c r="I5867" s="920"/>
      <c r="J5867" s="920"/>
      <c r="K5867" s="920"/>
      <c r="L5867" s="920"/>
      <c r="M5867" s="920"/>
      <c r="N5867" s="920"/>
      <c r="S5867" s="919"/>
    </row>
    <row r="5868" spans="1:19" ht="12.75" customHeight="1" x14ac:dyDescent="0.15">
      <c r="A5868" s="914">
        <v>5863</v>
      </c>
      <c r="B5868" s="929">
        <f>'EstRev 6-11'!I65</f>
        <v>0</v>
      </c>
      <c r="C5868" s="930">
        <f t="shared" si="257"/>
        <v>5863</v>
      </c>
      <c r="D5868" s="920"/>
      <c r="E5868" s="893" t="b">
        <f t="shared" ca="1" si="258"/>
        <v>1</v>
      </c>
      <c r="F5868" s="932">
        <f t="array" aca="1" ref="F5868" ca="1">IF(G5868&lt;&gt;"",INDIRECT("'"&amp;G5868&amp;"'!"&amp;H5868),"")</f>
        <v>0</v>
      </c>
      <c r="G5868" s="560" t="s">
        <v>5635</v>
      </c>
      <c r="H5868" s="893" t="s">
        <v>5997</v>
      </c>
      <c r="I5868" s="920"/>
      <c r="J5868" s="920"/>
      <c r="K5868" s="920"/>
      <c r="L5868" s="920"/>
      <c r="M5868" s="920"/>
      <c r="N5868" s="920"/>
      <c r="S5868" s="919"/>
    </row>
    <row r="5869" spans="1:19" ht="12.75" customHeight="1" x14ac:dyDescent="0.15">
      <c r="A5869" s="914">
        <v>5864</v>
      </c>
      <c r="B5869" s="929">
        <f>'EstRev 6-11'!I66</f>
        <v>0</v>
      </c>
      <c r="C5869" s="930">
        <f t="shared" si="257"/>
        <v>5864</v>
      </c>
      <c r="D5869" s="920"/>
      <c r="E5869" s="893" t="b">
        <f t="shared" ca="1" si="258"/>
        <v>1</v>
      </c>
      <c r="F5869" s="932">
        <f t="array" aca="1" ref="F5869" ca="1">IF(G5869&lt;&gt;"",INDIRECT("'"&amp;G5869&amp;"'!"&amp;H5869),"")</f>
        <v>0</v>
      </c>
      <c r="G5869" s="560" t="s">
        <v>5635</v>
      </c>
      <c r="H5869" s="893" t="s">
        <v>5998</v>
      </c>
      <c r="I5869" s="920"/>
      <c r="J5869" s="920"/>
      <c r="K5869" s="920"/>
      <c r="L5869" s="920"/>
      <c r="M5869" s="920"/>
      <c r="N5869" s="920"/>
      <c r="S5869" s="919"/>
    </row>
    <row r="5870" spans="1:19" ht="12.75" customHeight="1" x14ac:dyDescent="0.15">
      <c r="A5870" s="914">
        <v>5865</v>
      </c>
      <c r="B5870" s="929">
        <f>'EstRev 6-11'!I67</f>
        <v>0</v>
      </c>
      <c r="C5870" s="930">
        <f t="shared" si="257"/>
        <v>5865</v>
      </c>
      <c r="D5870" s="920"/>
      <c r="E5870" s="893" t="b">
        <f t="shared" ca="1" si="258"/>
        <v>1</v>
      </c>
      <c r="F5870" s="932">
        <f t="array" aca="1" ref="F5870" ca="1">IF(G5870&lt;&gt;"",INDIRECT("'"&amp;G5870&amp;"'!"&amp;H5870),"")</f>
        <v>0</v>
      </c>
      <c r="G5870" s="560" t="s">
        <v>5635</v>
      </c>
      <c r="H5870" s="893" t="s">
        <v>5999</v>
      </c>
      <c r="I5870" s="920"/>
      <c r="J5870" s="920"/>
      <c r="K5870" s="920"/>
      <c r="L5870" s="920"/>
      <c r="M5870" s="920"/>
      <c r="N5870" s="920"/>
      <c r="S5870" s="919"/>
    </row>
    <row r="5871" spans="1:19" ht="12.75" customHeight="1" x14ac:dyDescent="0.15">
      <c r="A5871" s="914">
        <v>5866</v>
      </c>
      <c r="B5871" s="929">
        <f>'EstRev 6-11'!I98</f>
        <v>0</v>
      </c>
      <c r="C5871" s="930">
        <f t="shared" si="257"/>
        <v>5866</v>
      </c>
      <c r="D5871" s="920"/>
      <c r="E5871" s="893" t="b">
        <f t="shared" ca="1" si="258"/>
        <v>1</v>
      </c>
      <c r="F5871" s="932">
        <f t="array" aca="1" ref="F5871" ca="1">IF(G5871&lt;&gt;"",INDIRECT("'"&amp;G5871&amp;"'!"&amp;H5871),"")</f>
        <v>0</v>
      </c>
      <c r="G5871" s="560" t="s">
        <v>5635</v>
      </c>
      <c r="H5871" s="893" t="s">
        <v>6000</v>
      </c>
      <c r="I5871" s="920"/>
      <c r="J5871" s="920"/>
      <c r="K5871" s="920"/>
      <c r="L5871" s="920"/>
      <c r="M5871" s="920"/>
      <c r="N5871" s="920"/>
      <c r="S5871" s="919"/>
    </row>
    <row r="5872" spans="1:19" ht="12.75" customHeight="1" x14ac:dyDescent="0.15">
      <c r="A5872" s="935">
        <v>5867</v>
      </c>
      <c r="B5872" s="919"/>
      <c r="C5872" s="920"/>
      <c r="D5872" s="931"/>
      <c r="E5872" s="893" t="b">
        <f t="shared" ca="1" si="258"/>
        <v>1</v>
      </c>
      <c r="F5872" s="893" t="str">
        <f t="array" aca="1" ref="F5872" ca="1">IF(G5872&lt;&gt;"",INDIRECT("'"&amp;G5872&amp;"'!"&amp;H5872),"")</f>
        <v/>
      </c>
      <c r="G5872" s="560"/>
      <c r="H5872" s="893"/>
      <c r="I5872" s="931"/>
      <c r="J5872" s="931"/>
      <c r="K5872" s="931"/>
      <c r="L5872" s="920"/>
      <c r="M5872" s="920"/>
      <c r="N5872" s="920"/>
      <c r="S5872" s="919"/>
    </row>
    <row r="5873" spans="1:19" ht="12.75" customHeight="1" x14ac:dyDescent="0.15">
      <c r="A5873" s="914">
        <v>5868</v>
      </c>
      <c r="B5873" s="929">
        <f>'EstRev 6-11'!I109</f>
        <v>0</v>
      </c>
      <c r="C5873" s="930">
        <f t="shared" ref="C5873:C5874" si="259">A5873-B5873</f>
        <v>5868</v>
      </c>
      <c r="D5873" s="920"/>
      <c r="E5873" s="893" t="b">
        <f t="shared" ca="1" si="258"/>
        <v>1</v>
      </c>
      <c r="F5873" s="932">
        <f t="array" aca="1" ref="F5873" ca="1">IF(G5873&lt;&gt;"",INDIRECT("'"&amp;G5873&amp;"'!"&amp;H5873),"")</f>
        <v>0</v>
      </c>
      <c r="G5873" s="560" t="s">
        <v>5635</v>
      </c>
      <c r="H5873" s="893" t="s">
        <v>6001</v>
      </c>
      <c r="I5873" s="920"/>
      <c r="J5873" s="920"/>
      <c r="K5873" s="920"/>
      <c r="L5873" s="920"/>
      <c r="M5873" s="920"/>
      <c r="N5873" s="920"/>
      <c r="S5873" s="919"/>
    </row>
    <row r="5874" spans="1:19" ht="12.75" customHeight="1" x14ac:dyDescent="0.15">
      <c r="A5874" s="914">
        <v>5869</v>
      </c>
      <c r="B5874" s="929">
        <f>'EstRev 6-11'!I110</f>
        <v>0</v>
      </c>
      <c r="C5874" s="930">
        <f t="shared" si="259"/>
        <v>5869</v>
      </c>
      <c r="D5874" s="920"/>
      <c r="E5874" s="893" t="b">
        <f t="shared" ca="1" si="258"/>
        <v>1</v>
      </c>
      <c r="F5874" s="932">
        <f t="array" aca="1" ref="F5874" ca="1">IF(G5874&lt;&gt;"",INDIRECT("'"&amp;G5874&amp;"'!"&amp;H5874),"")</f>
        <v>0</v>
      </c>
      <c r="G5874" s="560" t="s">
        <v>5635</v>
      </c>
      <c r="H5874" s="893" t="s">
        <v>6002</v>
      </c>
      <c r="I5874" s="920"/>
      <c r="J5874" s="920"/>
      <c r="K5874" s="920"/>
      <c r="L5874" s="920"/>
      <c r="M5874" s="920"/>
      <c r="N5874" s="920"/>
      <c r="S5874" s="919"/>
    </row>
    <row r="5875" spans="1:19" ht="12.75" customHeight="1" x14ac:dyDescent="0.15">
      <c r="A5875" s="935">
        <v>5870</v>
      </c>
      <c r="B5875" s="919"/>
      <c r="C5875" s="920"/>
      <c r="D5875" s="931"/>
      <c r="E5875" s="893" t="b">
        <f t="shared" ca="1" si="258"/>
        <v>1</v>
      </c>
      <c r="F5875" s="893" t="str">
        <f t="array" aca="1" ref="F5875" ca="1">IF(G5875&lt;&gt;"",INDIRECT("'"&amp;G5875&amp;"'!"&amp;H5875),"")</f>
        <v/>
      </c>
      <c r="G5875" s="560"/>
      <c r="H5875" s="893"/>
      <c r="I5875" s="931"/>
      <c r="J5875" s="931"/>
      <c r="K5875" s="931"/>
      <c r="L5875" s="920"/>
      <c r="M5875" s="920"/>
      <c r="N5875" s="920"/>
      <c r="S5875" s="919"/>
    </row>
    <row r="5876" spans="1:19" ht="12.75" customHeight="1" x14ac:dyDescent="0.15">
      <c r="A5876" s="935">
        <v>5871</v>
      </c>
      <c r="B5876" s="919"/>
      <c r="C5876" s="920"/>
      <c r="D5876" s="931"/>
      <c r="E5876" s="893" t="b">
        <f t="shared" ca="1" si="258"/>
        <v>1</v>
      </c>
      <c r="F5876" s="893" t="str">
        <f t="array" aca="1" ref="F5876" ca="1">IF(G5876&lt;&gt;"",INDIRECT("'"&amp;G5876&amp;"'!"&amp;H5876),"")</f>
        <v/>
      </c>
      <c r="G5876" s="560"/>
      <c r="H5876" s="893"/>
      <c r="I5876" s="931"/>
      <c r="J5876" s="931"/>
      <c r="K5876" s="931"/>
      <c r="L5876" s="920"/>
      <c r="M5876" s="920"/>
      <c r="N5876" s="920"/>
      <c r="S5876" s="919"/>
    </row>
    <row r="5877" spans="1:19" ht="12.75" customHeight="1" x14ac:dyDescent="0.15">
      <c r="A5877" s="935">
        <v>5872</v>
      </c>
      <c r="B5877" s="919"/>
      <c r="C5877" s="920"/>
      <c r="D5877" s="931"/>
      <c r="E5877" s="893" t="b">
        <f t="shared" ca="1" si="258"/>
        <v>1</v>
      </c>
      <c r="F5877" s="893" t="str">
        <f t="array" aca="1" ref="F5877" ca="1">IF(G5877&lt;&gt;"",INDIRECT("'"&amp;G5877&amp;"'!"&amp;H5877),"")</f>
        <v/>
      </c>
      <c r="G5877" s="560"/>
      <c r="H5877" s="893"/>
      <c r="I5877" s="931"/>
      <c r="J5877" s="931"/>
      <c r="K5877" s="931"/>
      <c r="L5877" s="920"/>
      <c r="M5877" s="920"/>
      <c r="N5877" s="920"/>
      <c r="S5877" s="919"/>
    </row>
    <row r="5878" spans="1:19" ht="12.75" customHeight="1" x14ac:dyDescent="0.15">
      <c r="A5878" s="935">
        <v>5873</v>
      </c>
      <c r="B5878" s="919"/>
      <c r="C5878" s="920"/>
      <c r="D5878" s="931"/>
      <c r="E5878" s="893" t="b">
        <f t="shared" ca="1" si="258"/>
        <v>1</v>
      </c>
      <c r="F5878" s="893" t="str">
        <f t="array" aca="1" ref="F5878" ca="1">IF(G5878&lt;&gt;"",INDIRECT("'"&amp;G5878&amp;"'!"&amp;H5878),"")</f>
        <v/>
      </c>
      <c r="G5878" s="560"/>
      <c r="H5878" s="893"/>
      <c r="I5878" s="931"/>
      <c r="J5878" s="931"/>
      <c r="K5878" s="931"/>
      <c r="L5878" s="920"/>
      <c r="M5878" s="920"/>
      <c r="N5878" s="920"/>
      <c r="S5878" s="919"/>
    </row>
    <row r="5879" spans="1:19" ht="12.75" customHeight="1" x14ac:dyDescent="0.15">
      <c r="A5879" s="935">
        <v>5874</v>
      </c>
      <c r="B5879" s="919"/>
      <c r="C5879" s="920"/>
      <c r="D5879" s="931"/>
      <c r="E5879" s="893" t="b">
        <f t="shared" ca="1" si="258"/>
        <v>1</v>
      </c>
      <c r="F5879" s="893" t="str">
        <f t="array" aca="1" ref="F5879" ca="1">IF(G5879&lt;&gt;"",INDIRECT("'"&amp;G5879&amp;"'!"&amp;H5879),"")</f>
        <v/>
      </c>
      <c r="G5879" s="560"/>
      <c r="H5879" s="893"/>
      <c r="I5879" s="931"/>
      <c r="J5879" s="931"/>
      <c r="K5879" s="931"/>
      <c r="L5879" s="920"/>
      <c r="M5879" s="920"/>
      <c r="N5879" s="920"/>
      <c r="S5879" s="919"/>
    </row>
    <row r="5880" spans="1:19" ht="12.75" customHeight="1" x14ac:dyDescent="0.15">
      <c r="A5880" s="935">
        <v>5875</v>
      </c>
      <c r="B5880" s="919"/>
      <c r="C5880" s="920"/>
      <c r="D5880" s="931"/>
      <c r="E5880" s="893" t="b">
        <f t="shared" ca="1" si="258"/>
        <v>1</v>
      </c>
      <c r="F5880" s="893" t="str">
        <f t="array" aca="1" ref="F5880" ca="1">IF(G5880&lt;&gt;"",INDIRECT("'"&amp;G5880&amp;"'!"&amp;H5880),"")</f>
        <v/>
      </c>
      <c r="G5880" s="560"/>
      <c r="H5880" s="893"/>
      <c r="I5880" s="931"/>
      <c r="J5880" s="931"/>
      <c r="K5880" s="931"/>
      <c r="L5880" s="920"/>
      <c r="M5880" s="920"/>
      <c r="N5880" s="920"/>
      <c r="S5880" s="919"/>
    </row>
    <row r="5881" spans="1:19" ht="12.75" customHeight="1" x14ac:dyDescent="0.15">
      <c r="A5881" s="935">
        <v>5876</v>
      </c>
      <c r="B5881" s="919"/>
      <c r="C5881" s="920"/>
      <c r="D5881" s="931"/>
      <c r="E5881" s="893" t="b">
        <f t="shared" ca="1" si="258"/>
        <v>1</v>
      </c>
      <c r="F5881" s="893" t="str">
        <f t="array" aca="1" ref="F5881" ca="1">IF(G5881&lt;&gt;"",INDIRECT("'"&amp;G5881&amp;"'!"&amp;H5881),"")</f>
        <v/>
      </c>
      <c r="G5881" s="560"/>
      <c r="H5881" s="893"/>
      <c r="I5881" s="931"/>
      <c r="J5881" s="931"/>
      <c r="K5881" s="931"/>
      <c r="L5881" s="920"/>
      <c r="M5881" s="920"/>
      <c r="N5881" s="920"/>
      <c r="S5881" s="919"/>
    </row>
    <row r="5882" spans="1:19" ht="12.75" customHeight="1" x14ac:dyDescent="0.15">
      <c r="A5882" s="935">
        <v>5877</v>
      </c>
      <c r="B5882" s="919"/>
      <c r="C5882" s="920"/>
      <c r="D5882" s="931"/>
      <c r="E5882" s="893" t="b">
        <f t="shared" ca="1" si="258"/>
        <v>1</v>
      </c>
      <c r="F5882" s="893" t="str">
        <f t="array" aca="1" ref="F5882" ca="1">IF(G5882&lt;&gt;"",INDIRECT("'"&amp;G5882&amp;"'!"&amp;H5882),"")</f>
        <v/>
      </c>
      <c r="G5882" s="560"/>
      <c r="H5882" s="893"/>
      <c r="I5882" s="931"/>
      <c r="J5882" s="931"/>
      <c r="K5882" s="931"/>
      <c r="L5882" s="920"/>
      <c r="M5882" s="920"/>
      <c r="N5882" s="920"/>
      <c r="S5882" s="919"/>
    </row>
    <row r="5883" spans="1:19" ht="12.75" customHeight="1" x14ac:dyDescent="0.15">
      <c r="A5883" s="935">
        <v>5878</v>
      </c>
      <c r="B5883" s="919"/>
      <c r="C5883" s="920"/>
      <c r="D5883" s="931"/>
      <c r="E5883" s="893" t="b">
        <f t="shared" ca="1" si="258"/>
        <v>1</v>
      </c>
      <c r="F5883" s="893" t="str">
        <f t="array" aca="1" ref="F5883" ca="1">IF(G5883&lt;&gt;"",INDIRECT("'"&amp;G5883&amp;"'!"&amp;H5883),"")</f>
        <v/>
      </c>
      <c r="G5883" s="560"/>
      <c r="H5883" s="893"/>
      <c r="I5883" s="931"/>
      <c r="J5883" s="931"/>
      <c r="K5883" s="931"/>
      <c r="L5883" s="920"/>
      <c r="M5883" s="920"/>
      <c r="N5883" s="920"/>
      <c r="S5883" s="919"/>
    </row>
    <row r="5884" spans="1:19" ht="12.75" customHeight="1" x14ac:dyDescent="0.15">
      <c r="A5884" s="935">
        <v>5879</v>
      </c>
      <c r="B5884" s="919"/>
      <c r="C5884" s="920"/>
      <c r="D5884" s="931"/>
      <c r="E5884" s="893" t="b">
        <f t="shared" ca="1" si="258"/>
        <v>1</v>
      </c>
      <c r="F5884" s="893" t="str">
        <f t="array" aca="1" ref="F5884" ca="1">IF(G5884&lt;&gt;"",INDIRECT("'"&amp;G5884&amp;"'!"&amp;H5884),"")</f>
        <v/>
      </c>
      <c r="G5884" s="560"/>
      <c r="H5884" s="893"/>
      <c r="I5884" s="931"/>
      <c r="J5884" s="931"/>
      <c r="K5884" s="931"/>
      <c r="L5884" s="920"/>
      <c r="M5884" s="920"/>
      <c r="N5884" s="920"/>
      <c r="S5884" s="919"/>
    </row>
    <row r="5885" spans="1:19" ht="12.75" customHeight="1" x14ac:dyDescent="0.15">
      <c r="A5885" s="935">
        <v>5880</v>
      </c>
      <c r="B5885" s="919"/>
      <c r="C5885" s="920"/>
      <c r="D5885" s="931"/>
      <c r="E5885" s="893" t="b">
        <f t="shared" ca="1" si="258"/>
        <v>1</v>
      </c>
      <c r="F5885" s="893" t="str">
        <f t="array" aca="1" ref="F5885" ca="1">IF(G5885&lt;&gt;"",INDIRECT("'"&amp;G5885&amp;"'!"&amp;H5885),"")</f>
        <v/>
      </c>
      <c r="G5885" s="560"/>
      <c r="H5885" s="893"/>
      <c r="I5885" s="931"/>
      <c r="J5885" s="931"/>
      <c r="K5885" s="931"/>
      <c r="L5885" s="920"/>
      <c r="M5885" s="920"/>
      <c r="N5885" s="920"/>
      <c r="S5885" s="919"/>
    </row>
    <row r="5886" spans="1:19" ht="12.75" customHeight="1" x14ac:dyDescent="0.15">
      <c r="A5886" s="935">
        <v>5881</v>
      </c>
      <c r="B5886" s="919"/>
      <c r="C5886" s="920"/>
      <c r="D5886" s="931"/>
      <c r="E5886" s="893" t="b">
        <f t="shared" ca="1" si="258"/>
        <v>1</v>
      </c>
      <c r="F5886" s="893" t="str">
        <f t="array" aca="1" ref="F5886" ca="1">IF(G5886&lt;&gt;"",INDIRECT("'"&amp;G5886&amp;"'!"&amp;H5886),"")</f>
        <v/>
      </c>
      <c r="G5886" s="560"/>
      <c r="H5886" s="893"/>
      <c r="I5886" s="931"/>
      <c r="J5886" s="931"/>
      <c r="K5886" s="931"/>
      <c r="L5886" s="920"/>
      <c r="M5886" s="920"/>
      <c r="N5886" s="920"/>
      <c r="S5886" s="919"/>
    </row>
    <row r="5887" spans="1:19" ht="12.75" customHeight="1" x14ac:dyDescent="0.15">
      <c r="A5887" s="935">
        <v>5882</v>
      </c>
      <c r="B5887" s="919"/>
      <c r="C5887" s="920"/>
      <c r="D5887" s="931"/>
      <c r="E5887" s="893" t="b">
        <f t="shared" ca="1" si="258"/>
        <v>1</v>
      </c>
      <c r="F5887" s="893" t="str">
        <f t="array" aca="1" ref="F5887" ca="1">IF(G5887&lt;&gt;"",INDIRECT("'"&amp;G5887&amp;"'!"&amp;H5887),"")</f>
        <v/>
      </c>
      <c r="G5887" s="560"/>
      <c r="H5887" s="893"/>
      <c r="I5887" s="931"/>
      <c r="J5887" s="931"/>
      <c r="K5887" s="931"/>
      <c r="L5887" s="920"/>
      <c r="M5887" s="920"/>
      <c r="N5887" s="920"/>
      <c r="S5887" s="919"/>
    </row>
    <row r="5888" spans="1:19" ht="12.75" customHeight="1" x14ac:dyDescent="0.15">
      <c r="A5888" s="935">
        <v>5883</v>
      </c>
      <c r="B5888" s="919"/>
      <c r="C5888" s="920"/>
      <c r="D5888" s="931"/>
      <c r="E5888" s="893" t="b">
        <f t="shared" ca="1" si="258"/>
        <v>1</v>
      </c>
      <c r="F5888" s="893" t="str">
        <f t="array" aca="1" ref="F5888" ca="1">IF(G5888&lt;&gt;"",INDIRECT("'"&amp;G5888&amp;"'!"&amp;H5888),"")</f>
        <v/>
      </c>
      <c r="G5888" s="560"/>
      <c r="H5888" s="893"/>
      <c r="I5888" s="931"/>
      <c r="J5888" s="931"/>
      <c r="K5888" s="931"/>
      <c r="L5888" s="920"/>
      <c r="M5888" s="920"/>
      <c r="N5888" s="920"/>
      <c r="S5888" s="919"/>
    </row>
    <row r="5889" spans="1:19" ht="12.75" customHeight="1" x14ac:dyDescent="0.15">
      <c r="A5889" s="935">
        <v>5884</v>
      </c>
      <c r="B5889" s="919"/>
      <c r="C5889" s="920"/>
      <c r="D5889" s="931"/>
      <c r="E5889" s="893" t="b">
        <f t="shared" ca="1" si="258"/>
        <v>1</v>
      </c>
      <c r="F5889" s="893" t="str">
        <f t="array" aca="1" ref="F5889" ca="1">IF(G5889&lt;&gt;"",INDIRECT("'"&amp;G5889&amp;"'!"&amp;H5889),"")</f>
        <v/>
      </c>
      <c r="G5889" s="560"/>
      <c r="H5889" s="893"/>
      <c r="I5889" s="931"/>
      <c r="J5889" s="931"/>
      <c r="K5889" s="931"/>
      <c r="L5889" s="920"/>
      <c r="M5889" s="920"/>
      <c r="N5889" s="920"/>
      <c r="S5889" s="919"/>
    </row>
    <row r="5890" spans="1:19" ht="12.75" customHeight="1" x14ac:dyDescent="0.15">
      <c r="A5890" s="914">
        <v>5885</v>
      </c>
      <c r="B5890" s="929">
        <f>'EstRev 6-11'!I272</f>
        <v>0</v>
      </c>
      <c r="C5890" s="930">
        <f>A5890-B5890</f>
        <v>5885</v>
      </c>
      <c r="D5890" s="920"/>
      <c r="E5890" s="893" t="b">
        <f t="shared" ca="1" si="258"/>
        <v>1</v>
      </c>
      <c r="F5890" s="932">
        <f t="array" aca="1" ref="F5890" ca="1">IF(G5890&lt;&gt;"",INDIRECT("'"&amp;G5890&amp;"'!"&amp;H5890),"")</f>
        <v>0</v>
      </c>
      <c r="G5890" s="560" t="s">
        <v>5635</v>
      </c>
      <c r="H5890" s="893" t="s">
        <v>6003</v>
      </c>
      <c r="I5890" s="920"/>
      <c r="J5890" s="920"/>
      <c r="K5890" s="920"/>
      <c r="L5890" s="920"/>
      <c r="M5890" s="920"/>
      <c r="N5890" s="920"/>
      <c r="S5890" s="919"/>
    </row>
    <row r="5891" spans="1:19" ht="12.75" customHeight="1" x14ac:dyDescent="0.15">
      <c r="A5891" s="935">
        <v>5886</v>
      </c>
      <c r="B5891" s="919"/>
      <c r="C5891" s="920"/>
      <c r="D5891" s="920" t="s">
        <v>4732</v>
      </c>
      <c r="E5891" s="893" t="b">
        <f t="shared" ca="1" si="258"/>
        <v>1</v>
      </c>
      <c r="F5891" s="893" t="str">
        <f t="array" aca="1" ref="F5891" ca="1">IF(G5891&lt;&gt;"",INDIRECT("'"&amp;G5891&amp;"'!"&amp;H5891),"")</f>
        <v/>
      </c>
      <c r="G5891" s="560"/>
      <c r="H5891" s="893"/>
      <c r="I5891" s="920"/>
      <c r="J5891" s="920"/>
      <c r="K5891" s="920"/>
      <c r="L5891" s="920"/>
      <c r="M5891" s="920"/>
      <c r="N5891" s="920"/>
      <c r="S5891" s="919"/>
    </row>
    <row r="5892" spans="1:19" ht="12.75" customHeight="1" x14ac:dyDescent="0.15">
      <c r="A5892" s="935">
        <v>5887</v>
      </c>
      <c r="B5892" s="919"/>
      <c r="C5892" s="920"/>
      <c r="D5892" s="920" t="s">
        <v>4732</v>
      </c>
      <c r="E5892" s="893" t="b">
        <f t="shared" ca="1" si="258"/>
        <v>1</v>
      </c>
      <c r="F5892" s="893" t="str">
        <f t="array" aca="1" ref="F5892" ca="1">IF(G5892&lt;&gt;"",INDIRECT("'"&amp;G5892&amp;"'!"&amp;H5892),"")</f>
        <v/>
      </c>
      <c r="G5892" s="560"/>
      <c r="H5892" s="893"/>
      <c r="I5892" s="920"/>
      <c r="J5892" s="920"/>
      <c r="K5892" s="920"/>
      <c r="L5892" s="920"/>
      <c r="M5892" s="920"/>
      <c r="N5892" s="920"/>
      <c r="S5892" s="919"/>
    </row>
    <row r="5893" spans="1:19" ht="12.75" customHeight="1" x14ac:dyDescent="0.15">
      <c r="A5893" s="935">
        <v>5888</v>
      </c>
      <c r="B5893" s="919"/>
      <c r="C5893" s="920"/>
      <c r="D5893" s="920" t="s">
        <v>4732</v>
      </c>
      <c r="E5893" s="893" t="b">
        <f t="shared" ca="1" si="258"/>
        <v>1</v>
      </c>
      <c r="F5893" s="893" t="str">
        <f t="array" aca="1" ref="F5893" ca="1">IF(G5893&lt;&gt;"",INDIRECT("'"&amp;G5893&amp;"'!"&amp;H5893),"")</f>
        <v/>
      </c>
      <c r="G5893" s="560"/>
      <c r="H5893" s="893"/>
      <c r="I5893" s="920"/>
      <c r="J5893" s="920"/>
      <c r="K5893" s="920"/>
      <c r="L5893" s="920"/>
      <c r="M5893" s="920"/>
      <c r="N5893" s="920"/>
      <c r="S5893" s="919"/>
    </row>
    <row r="5894" spans="1:19" ht="12.75" customHeight="1" x14ac:dyDescent="0.15">
      <c r="A5894" s="935">
        <v>5889</v>
      </c>
      <c r="B5894" s="919"/>
      <c r="C5894" s="920"/>
      <c r="D5894" s="920" t="s">
        <v>4732</v>
      </c>
      <c r="E5894" s="893" t="b">
        <f t="shared" ca="1" si="258"/>
        <v>1</v>
      </c>
      <c r="F5894" s="893" t="str">
        <f t="array" aca="1" ref="F5894" ca="1">IF(G5894&lt;&gt;"",INDIRECT("'"&amp;G5894&amp;"'!"&amp;H5894),"")</f>
        <v/>
      </c>
      <c r="G5894" s="560"/>
      <c r="H5894" s="893"/>
      <c r="I5894" s="920"/>
      <c r="J5894" s="920"/>
      <c r="K5894" s="920"/>
      <c r="L5894" s="920"/>
      <c r="M5894" s="920"/>
      <c r="N5894" s="920"/>
      <c r="S5894" s="919"/>
    </row>
    <row r="5895" spans="1:19" ht="12.75" customHeight="1" x14ac:dyDescent="0.15">
      <c r="A5895" s="935">
        <v>5890</v>
      </c>
      <c r="B5895" s="919"/>
      <c r="C5895" s="920"/>
      <c r="D5895" s="920" t="s">
        <v>4732</v>
      </c>
      <c r="E5895" s="893" t="b">
        <f t="shared" ca="1" si="258"/>
        <v>1</v>
      </c>
      <c r="F5895" s="893" t="str">
        <f t="array" aca="1" ref="F5895" ca="1">IF(G5895&lt;&gt;"",INDIRECT("'"&amp;G5895&amp;"'!"&amp;H5895),"")</f>
        <v/>
      </c>
      <c r="G5895" s="560"/>
      <c r="H5895" s="893"/>
      <c r="I5895" s="920"/>
      <c r="J5895" s="920"/>
      <c r="K5895" s="920"/>
      <c r="L5895" s="920"/>
      <c r="M5895" s="920"/>
      <c r="N5895" s="920"/>
      <c r="S5895" s="919"/>
    </row>
    <row r="5896" spans="1:19" ht="12.75" customHeight="1" x14ac:dyDescent="0.15">
      <c r="A5896" s="935">
        <v>5891</v>
      </c>
      <c r="B5896" s="919"/>
      <c r="C5896" s="920"/>
      <c r="D5896" s="920" t="s">
        <v>4732</v>
      </c>
      <c r="E5896" s="893" t="b">
        <f t="shared" ca="1" si="258"/>
        <v>1</v>
      </c>
      <c r="F5896" s="893" t="str">
        <f t="array" aca="1" ref="F5896" ca="1">IF(G5896&lt;&gt;"",INDIRECT("'"&amp;G5896&amp;"'!"&amp;H5896),"")</f>
        <v/>
      </c>
      <c r="G5896" s="560"/>
      <c r="H5896" s="893"/>
      <c r="I5896" s="920"/>
      <c r="J5896" s="920"/>
      <c r="K5896" s="920"/>
      <c r="L5896" s="920"/>
      <c r="M5896" s="920"/>
      <c r="N5896" s="920"/>
      <c r="S5896" s="919"/>
    </row>
    <row r="5897" spans="1:19" ht="12.75" customHeight="1" x14ac:dyDescent="0.15">
      <c r="A5897" s="935">
        <v>5892</v>
      </c>
      <c r="B5897" s="919"/>
      <c r="C5897" s="920"/>
      <c r="D5897" s="920" t="s">
        <v>4732</v>
      </c>
      <c r="E5897" s="893" t="b">
        <f t="shared" ca="1" si="258"/>
        <v>1</v>
      </c>
      <c r="F5897" s="893" t="str">
        <f t="array" aca="1" ref="F5897" ca="1">IF(G5897&lt;&gt;"",INDIRECT("'"&amp;G5897&amp;"'!"&amp;H5897),"")</f>
        <v/>
      </c>
      <c r="G5897" s="560"/>
      <c r="H5897" s="893"/>
      <c r="I5897" s="920"/>
      <c r="J5897" s="920"/>
      <c r="K5897" s="920"/>
      <c r="L5897" s="920"/>
      <c r="M5897" s="920"/>
      <c r="N5897" s="920"/>
      <c r="S5897" s="919"/>
    </row>
    <row r="5898" spans="1:19" ht="12.75" customHeight="1" x14ac:dyDescent="0.15">
      <c r="A5898" s="935">
        <v>5893</v>
      </c>
      <c r="B5898" s="919"/>
      <c r="C5898" s="920"/>
      <c r="D5898" s="920" t="s">
        <v>4732</v>
      </c>
      <c r="E5898" s="893" t="b">
        <f t="shared" ca="1" si="258"/>
        <v>1</v>
      </c>
      <c r="F5898" s="893" t="str">
        <f t="array" aca="1" ref="F5898" ca="1">IF(G5898&lt;&gt;"",INDIRECT("'"&amp;G5898&amp;"'!"&amp;H5898),"")</f>
        <v/>
      </c>
      <c r="G5898" s="560"/>
      <c r="H5898" s="893"/>
      <c r="I5898" s="920"/>
      <c r="J5898" s="920"/>
      <c r="K5898" s="920"/>
      <c r="L5898" s="920"/>
      <c r="M5898" s="920"/>
      <c r="N5898" s="920"/>
      <c r="S5898" s="919"/>
    </row>
    <row r="5899" spans="1:19" ht="12.75" customHeight="1" x14ac:dyDescent="0.15">
      <c r="A5899" s="935">
        <v>5894</v>
      </c>
      <c r="B5899" s="919"/>
      <c r="C5899" s="920"/>
      <c r="D5899" s="920" t="s">
        <v>4732</v>
      </c>
      <c r="E5899" s="893" t="b">
        <f t="shared" ca="1" si="258"/>
        <v>1</v>
      </c>
      <c r="F5899" s="893" t="str">
        <f t="array" aca="1" ref="F5899" ca="1">IF(G5899&lt;&gt;"",INDIRECT("'"&amp;G5899&amp;"'!"&amp;H5899),"")</f>
        <v/>
      </c>
      <c r="G5899" s="560"/>
      <c r="H5899" s="893"/>
      <c r="I5899" s="920"/>
      <c r="J5899" s="920"/>
      <c r="K5899" s="920"/>
      <c r="L5899" s="920"/>
      <c r="M5899" s="920"/>
      <c r="N5899" s="920"/>
      <c r="S5899" s="919"/>
    </row>
    <row r="5900" spans="1:19" ht="12.75" customHeight="1" x14ac:dyDescent="0.15">
      <c r="A5900" s="935">
        <v>5895</v>
      </c>
      <c r="B5900" s="919"/>
      <c r="C5900" s="920"/>
      <c r="D5900" s="920" t="s">
        <v>4732</v>
      </c>
      <c r="E5900" s="893" t="b">
        <f t="shared" ca="1" si="258"/>
        <v>1</v>
      </c>
      <c r="F5900" s="893" t="str">
        <f t="array" aca="1" ref="F5900" ca="1">IF(G5900&lt;&gt;"",INDIRECT("'"&amp;G5900&amp;"'!"&amp;H5900),"")</f>
        <v/>
      </c>
      <c r="G5900" s="560"/>
      <c r="H5900" s="893"/>
      <c r="I5900" s="920"/>
      <c r="J5900" s="920"/>
      <c r="K5900" s="920"/>
      <c r="L5900" s="920"/>
      <c r="M5900" s="920"/>
      <c r="N5900" s="920"/>
      <c r="S5900" s="919"/>
    </row>
    <row r="5901" spans="1:19" ht="12.75" customHeight="1" x14ac:dyDescent="0.15">
      <c r="A5901" s="935">
        <v>5896</v>
      </c>
      <c r="B5901" s="919"/>
      <c r="C5901" s="920"/>
      <c r="D5901" s="920" t="s">
        <v>4732</v>
      </c>
      <c r="E5901" s="893" t="b">
        <f t="shared" ca="1" si="258"/>
        <v>1</v>
      </c>
      <c r="F5901" s="893" t="str">
        <f t="array" aca="1" ref="F5901" ca="1">IF(G5901&lt;&gt;"",INDIRECT("'"&amp;G5901&amp;"'!"&amp;H5901),"")</f>
        <v/>
      </c>
      <c r="G5901" s="560"/>
      <c r="H5901" s="893"/>
      <c r="I5901" s="920"/>
      <c r="J5901" s="920"/>
      <c r="K5901" s="920"/>
      <c r="L5901" s="920"/>
      <c r="M5901" s="920"/>
      <c r="N5901" s="920"/>
      <c r="S5901" s="919"/>
    </row>
    <row r="5902" spans="1:19" ht="12.75" customHeight="1" x14ac:dyDescent="0.15">
      <c r="A5902" s="935">
        <v>5897</v>
      </c>
      <c r="B5902" s="919"/>
      <c r="C5902" s="920"/>
      <c r="D5902" s="920" t="s">
        <v>4732</v>
      </c>
      <c r="E5902" s="893" t="b">
        <f t="shared" ca="1" si="258"/>
        <v>1</v>
      </c>
      <c r="F5902" s="893" t="str">
        <f t="array" aca="1" ref="F5902" ca="1">IF(G5902&lt;&gt;"",INDIRECT("'"&amp;G5902&amp;"'!"&amp;H5902),"")</f>
        <v/>
      </c>
      <c r="G5902" s="560"/>
      <c r="H5902" s="893"/>
      <c r="I5902" s="920"/>
      <c r="J5902" s="920"/>
      <c r="K5902" s="920"/>
      <c r="L5902" s="920"/>
      <c r="M5902" s="920"/>
      <c r="N5902" s="920"/>
      <c r="S5902" s="919"/>
    </row>
    <row r="5903" spans="1:19" ht="12.75" customHeight="1" x14ac:dyDescent="0.15">
      <c r="A5903" s="935">
        <v>5898</v>
      </c>
      <c r="B5903" s="919"/>
      <c r="C5903" s="920"/>
      <c r="D5903" s="920" t="s">
        <v>4732</v>
      </c>
      <c r="E5903" s="893" t="b">
        <f t="shared" ca="1" si="258"/>
        <v>1</v>
      </c>
      <c r="F5903" s="893" t="str">
        <f t="array" aca="1" ref="F5903" ca="1">IF(G5903&lt;&gt;"",INDIRECT("'"&amp;G5903&amp;"'!"&amp;H5903),"")</f>
        <v/>
      </c>
      <c r="G5903" s="560"/>
      <c r="H5903" s="893"/>
      <c r="I5903" s="920"/>
      <c r="J5903" s="920"/>
      <c r="K5903" s="920"/>
      <c r="L5903" s="920"/>
      <c r="M5903" s="920"/>
      <c r="N5903" s="920"/>
      <c r="S5903" s="919"/>
    </row>
    <row r="5904" spans="1:19" ht="12.75" customHeight="1" x14ac:dyDescent="0.15">
      <c r="A5904" s="935">
        <v>5899</v>
      </c>
      <c r="B5904" s="919"/>
      <c r="C5904" s="920"/>
      <c r="D5904" s="920" t="s">
        <v>4732</v>
      </c>
      <c r="E5904" s="893" t="b">
        <f t="shared" ca="1" si="258"/>
        <v>1</v>
      </c>
      <c r="F5904" s="893" t="str">
        <f t="array" aca="1" ref="F5904" ca="1">IF(G5904&lt;&gt;"",INDIRECT("'"&amp;G5904&amp;"'!"&amp;H5904),"")</f>
        <v/>
      </c>
      <c r="G5904" s="560"/>
      <c r="H5904" s="893"/>
      <c r="I5904" s="920"/>
      <c r="J5904" s="920"/>
      <c r="K5904" s="920"/>
      <c r="L5904" s="920"/>
      <c r="M5904" s="920"/>
      <c r="N5904" s="920"/>
      <c r="S5904" s="919"/>
    </row>
    <row r="5905" spans="1:19" ht="12.75" customHeight="1" x14ac:dyDescent="0.15">
      <c r="A5905" s="935">
        <v>5900</v>
      </c>
      <c r="B5905" s="919"/>
      <c r="C5905" s="920"/>
      <c r="D5905" s="920" t="s">
        <v>4732</v>
      </c>
      <c r="E5905" s="893" t="b">
        <f t="shared" ca="1" si="258"/>
        <v>1</v>
      </c>
      <c r="F5905" s="893" t="str">
        <f t="array" aca="1" ref="F5905" ca="1">IF(G5905&lt;&gt;"",INDIRECT("'"&amp;G5905&amp;"'!"&amp;H5905),"")</f>
        <v/>
      </c>
      <c r="G5905" s="560"/>
      <c r="H5905" s="893"/>
      <c r="I5905" s="920"/>
      <c r="J5905" s="920"/>
      <c r="K5905" s="920"/>
      <c r="L5905" s="920"/>
      <c r="M5905" s="920"/>
      <c r="N5905" s="920"/>
      <c r="S5905" s="919"/>
    </row>
    <row r="5906" spans="1:19" ht="12.75" customHeight="1" x14ac:dyDescent="0.15">
      <c r="A5906" s="935">
        <v>5901</v>
      </c>
      <c r="B5906" s="919"/>
      <c r="C5906" s="920"/>
      <c r="D5906" s="920" t="s">
        <v>4732</v>
      </c>
      <c r="E5906" s="893" t="b">
        <f t="shared" ca="1" si="258"/>
        <v>1</v>
      </c>
      <c r="F5906" s="893" t="str">
        <f t="array" aca="1" ref="F5906" ca="1">IF(G5906&lt;&gt;"",INDIRECT("'"&amp;G5906&amp;"'!"&amp;H5906),"")</f>
        <v/>
      </c>
      <c r="G5906" s="560"/>
      <c r="H5906" s="893"/>
      <c r="I5906" s="920"/>
      <c r="J5906" s="920"/>
      <c r="K5906" s="920"/>
      <c r="L5906" s="920"/>
      <c r="M5906" s="920"/>
      <c r="N5906" s="920"/>
      <c r="S5906" s="919"/>
    </row>
    <row r="5907" spans="1:19" ht="12.75" customHeight="1" x14ac:dyDescent="0.15">
      <c r="A5907" s="935">
        <v>5902</v>
      </c>
      <c r="B5907" s="919"/>
      <c r="C5907" s="920"/>
      <c r="D5907" s="920" t="s">
        <v>4732</v>
      </c>
      <c r="E5907" s="893" t="b">
        <f t="shared" ca="1" si="258"/>
        <v>1</v>
      </c>
      <c r="F5907" s="893" t="str">
        <f t="array" aca="1" ref="F5907" ca="1">IF(G5907&lt;&gt;"",INDIRECT("'"&amp;G5907&amp;"'!"&amp;H5907),"")</f>
        <v/>
      </c>
      <c r="G5907" s="560"/>
      <c r="H5907" s="893"/>
      <c r="I5907" s="920"/>
      <c r="J5907" s="920"/>
      <c r="K5907" s="920"/>
      <c r="L5907" s="920"/>
      <c r="M5907" s="920"/>
      <c r="N5907" s="920"/>
      <c r="S5907" s="919"/>
    </row>
    <row r="5908" spans="1:19" ht="12.75" customHeight="1" x14ac:dyDescent="0.15">
      <c r="A5908" s="935">
        <v>5903</v>
      </c>
      <c r="B5908" s="919"/>
      <c r="C5908" s="920"/>
      <c r="D5908" s="931"/>
      <c r="E5908" s="893" t="b">
        <f t="shared" ca="1" si="258"/>
        <v>1</v>
      </c>
      <c r="F5908" s="893" t="str">
        <f t="array" aca="1" ref="F5908" ca="1">IF(G5908&lt;&gt;"",INDIRECT("'"&amp;G5908&amp;"'!"&amp;H5908),"")</f>
        <v/>
      </c>
      <c r="G5908" s="560"/>
      <c r="H5908" s="893"/>
      <c r="I5908" s="931"/>
      <c r="J5908" s="931"/>
      <c r="K5908" s="931"/>
      <c r="L5908" s="920"/>
      <c r="M5908" s="920"/>
      <c r="N5908" s="920"/>
      <c r="S5908" s="919"/>
    </row>
    <row r="5909" spans="1:19" ht="12.75" customHeight="1" x14ac:dyDescent="0.15">
      <c r="A5909" s="935">
        <v>5904</v>
      </c>
      <c r="B5909" s="919"/>
      <c r="C5909" s="920"/>
      <c r="D5909" s="931"/>
      <c r="E5909" s="893" t="b">
        <f t="shared" ca="1" si="258"/>
        <v>1</v>
      </c>
      <c r="F5909" s="893" t="str">
        <f t="array" aca="1" ref="F5909" ca="1">IF(G5909&lt;&gt;"",INDIRECT("'"&amp;G5909&amp;"'!"&amp;H5909),"")</f>
        <v/>
      </c>
      <c r="G5909" s="560"/>
      <c r="H5909" s="893"/>
      <c r="I5909" s="931"/>
      <c r="J5909" s="931"/>
      <c r="K5909" s="931"/>
      <c r="L5909" s="920"/>
      <c r="M5909" s="920"/>
      <c r="N5909" s="920"/>
      <c r="S5909" s="919"/>
    </row>
    <row r="5910" spans="1:19" ht="12.75" customHeight="1" x14ac:dyDescent="0.15">
      <c r="A5910" s="935">
        <v>5905</v>
      </c>
      <c r="B5910" s="919"/>
      <c r="C5910" s="920"/>
      <c r="D5910" s="931"/>
      <c r="E5910" s="893" t="b">
        <f t="shared" ca="1" si="258"/>
        <v>1</v>
      </c>
      <c r="F5910" s="893" t="str">
        <f t="array" aca="1" ref="F5910" ca="1">IF(G5910&lt;&gt;"",INDIRECT("'"&amp;G5910&amp;"'!"&amp;H5910),"")</f>
        <v/>
      </c>
      <c r="G5910" s="560"/>
      <c r="H5910" s="893"/>
      <c r="I5910" s="931"/>
      <c r="J5910" s="931"/>
      <c r="K5910" s="931"/>
      <c r="L5910" s="920"/>
      <c r="M5910" s="920"/>
      <c r="N5910" s="920"/>
      <c r="S5910" s="919"/>
    </row>
    <row r="5911" spans="1:19" ht="12.75" customHeight="1" x14ac:dyDescent="0.15">
      <c r="A5911" s="935">
        <v>5906</v>
      </c>
      <c r="B5911" s="919"/>
      <c r="C5911" s="920"/>
      <c r="D5911" s="931"/>
      <c r="E5911" s="893" t="b">
        <f t="shared" ca="1" si="258"/>
        <v>1</v>
      </c>
      <c r="F5911" s="893" t="str">
        <f t="array" aca="1" ref="F5911" ca="1">IF(G5911&lt;&gt;"",INDIRECT("'"&amp;G5911&amp;"'!"&amp;H5911),"")</f>
        <v/>
      </c>
      <c r="G5911" s="560"/>
      <c r="H5911" s="893"/>
      <c r="I5911" s="931"/>
      <c r="J5911" s="931"/>
      <c r="K5911" s="931"/>
      <c r="L5911" s="920"/>
      <c r="M5911" s="920"/>
      <c r="N5911" s="920"/>
      <c r="S5911" s="919"/>
    </row>
    <row r="5912" spans="1:19" ht="12.75" customHeight="1" x14ac:dyDescent="0.15">
      <c r="A5912" s="935">
        <v>5907</v>
      </c>
      <c r="B5912" s="919"/>
      <c r="C5912" s="920"/>
      <c r="D5912" s="920" t="s">
        <v>4732</v>
      </c>
      <c r="E5912" s="893" t="b">
        <f t="shared" ca="1" si="258"/>
        <v>1</v>
      </c>
      <c r="F5912" s="893" t="str">
        <f t="array" aca="1" ref="F5912" ca="1">IF(G5912&lt;&gt;"",INDIRECT("'"&amp;G5912&amp;"'!"&amp;H5912),"")</f>
        <v/>
      </c>
      <c r="G5912" s="560"/>
      <c r="H5912" s="893"/>
      <c r="I5912" s="920"/>
      <c r="J5912" s="920"/>
      <c r="K5912" s="920"/>
      <c r="L5912" s="920"/>
      <c r="M5912" s="920"/>
      <c r="N5912" s="920"/>
      <c r="S5912" s="919"/>
    </row>
    <row r="5913" spans="1:19" ht="12.75" customHeight="1" x14ac:dyDescent="0.15">
      <c r="A5913" s="935">
        <v>5908</v>
      </c>
      <c r="B5913" s="919"/>
      <c r="C5913" s="920"/>
      <c r="D5913" s="931"/>
      <c r="E5913" s="893" t="b">
        <f t="shared" ca="1" si="258"/>
        <v>1</v>
      </c>
      <c r="F5913" s="893" t="str">
        <f t="array" aca="1" ref="F5913" ca="1">IF(G5913&lt;&gt;"",INDIRECT("'"&amp;G5913&amp;"'!"&amp;H5913),"")</f>
        <v/>
      </c>
      <c r="G5913" s="560"/>
      <c r="H5913" s="893"/>
      <c r="I5913" s="931"/>
      <c r="J5913" s="931"/>
      <c r="K5913" s="931"/>
      <c r="L5913" s="920"/>
      <c r="M5913" s="920"/>
      <c r="N5913" s="920"/>
      <c r="S5913" s="919"/>
    </row>
    <row r="5914" spans="1:19" ht="12.75" customHeight="1" x14ac:dyDescent="0.15">
      <c r="A5914" s="935">
        <v>5909</v>
      </c>
      <c r="B5914" s="919"/>
      <c r="C5914" s="920"/>
      <c r="D5914" s="931"/>
      <c r="E5914" s="893" t="b">
        <f t="shared" ca="1" si="258"/>
        <v>1</v>
      </c>
      <c r="F5914" s="893" t="str">
        <f t="array" aca="1" ref="F5914" ca="1">IF(G5914&lt;&gt;"",INDIRECT("'"&amp;G5914&amp;"'!"&amp;H5914),"")</f>
        <v/>
      </c>
      <c r="G5914" s="560"/>
      <c r="H5914" s="893"/>
      <c r="I5914" s="931"/>
      <c r="J5914" s="931"/>
      <c r="K5914" s="931"/>
      <c r="L5914" s="920"/>
      <c r="M5914" s="920"/>
      <c r="N5914" s="920"/>
      <c r="S5914" s="919"/>
    </row>
    <row r="5915" spans="1:19" ht="12.75" customHeight="1" x14ac:dyDescent="0.15">
      <c r="A5915" s="935">
        <v>5910</v>
      </c>
      <c r="B5915" s="919"/>
      <c r="C5915" s="920"/>
      <c r="D5915" s="931"/>
      <c r="E5915" s="893" t="b">
        <f t="shared" ca="1" si="258"/>
        <v>1</v>
      </c>
      <c r="F5915" s="893" t="str">
        <f t="array" aca="1" ref="F5915" ca="1">IF(G5915&lt;&gt;"",INDIRECT("'"&amp;G5915&amp;"'!"&amp;H5915),"")</f>
        <v/>
      </c>
      <c r="G5915" s="560"/>
      <c r="H5915" s="893"/>
      <c r="I5915" s="931"/>
      <c r="J5915" s="931"/>
      <c r="K5915" s="931"/>
      <c r="L5915" s="920"/>
      <c r="M5915" s="920"/>
      <c r="N5915" s="920"/>
      <c r="S5915" s="919"/>
    </row>
    <row r="5916" spans="1:19" ht="12.75" customHeight="1" x14ac:dyDescent="0.15">
      <c r="A5916" s="935">
        <v>5911</v>
      </c>
      <c r="B5916" s="919"/>
      <c r="C5916" s="920"/>
      <c r="D5916" s="931"/>
      <c r="E5916" s="893" t="b">
        <f t="shared" ca="1" si="258"/>
        <v>1</v>
      </c>
      <c r="F5916" s="893" t="str">
        <f t="array" aca="1" ref="F5916" ca="1">IF(G5916&lt;&gt;"",INDIRECT("'"&amp;G5916&amp;"'!"&amp;H5916),"")</f>
        <v/>
      </c>
      <c r="G5916" s="560"/>
      <c r="H5916" s="893"/>
      <c r="I5916" s="931"/>
      <c r="J5916" s="931"/>
      <c r="K5916" s="931"/>
      <c r="L5916" s="920"/>
      <c r="M5916" s="920"/>
      <c r="N5916" s="920"/>
      <c r="S5916" s="919"/>
    </row>
    <row r="5917" spans="1:19" ht="12.75" customHeight="1" x14ac:dyDescent="0.15">
      <c r="A5917" s="935">
        <v>5912</v>
      </c>
      <c r="B5917" s="919"/>
      <c r="C5917" s="920"/>
      <c r="D5917" s="931"/>
      <c r="E5917" s="893" t="b">
        <f t="shared" ca="1" si="258"/>
        <v>1</v>
      </c>
      <c r="F5917" s="893" t="str">
        <f t="array" aca="1" ref="F5917" ca="1">IF(G5917&lt;&gt;"",INDIRECT("'"&amp;G5917&amp;"'!"&amp;H5917),"")</f>
        <v/>
      </c>
      <c r="G5917" s="560"/>
      <c r="H5917" s="893"/>
      <c r="I5917" s="931"/>
      <c r="J5917" s="931"/>
      <c r="K5917" s="931"/>
      <c r="L5917" s="920"/>
      <c r="M5917" s="920"/>
      <c r="N5917" s="920"/>
      <c r="S5917" s="919"/>
    </row>
    <row r="5918" spans="1:19" ht="12.75" customHeight="1" x14ac:dyDescent="0.15">
      <c r="A5918" s="935">
        <v>5913</v>
      </c>
      <c r="B5918" s="919"/>
      <c r="C5918" s="920"/>
      <c r="D5918" s="931"/>
      <c r="E5918" s="893" t="b">
        <f t="shared" ca="1" si="258"/>
        <v>1</v>
      </c>
      <c r="F5918" s="893" t="str">
        <f t="array" aca="1" ref="F5918" ca="1">IF(G5918&lt;&gt;"",INDIRECT("'"&amp;G5918&amp;"'!"&amp;H5918),"")</f>
        <v/>
      </c>
      <c r="G5918" s="560"/>
      <c r="H5918" s="893"/>
      <c r="I5918" s="931"/>
      <c r="J5918" s="931"/>
      <c r="K5918" s="931"/>
      <c r="L5918" s="920"/>
      <c r="M5918" s="920"/>
      <c r="N5918" s="920"/>
      <c r="S5918" s="919"/>
    </row>
    <row r="5919" spans="1:19" ht="12.75" customHeight="1" x14ac:dyDescent="0.15">
      <c r="A5919" s="935">
        <v>5914</v>
      </c>
      <c r="B5919" s="919"/>
      <c r="C5919" s="920"/>
      <c r="D5919" s="931"/>
      <c r="E5919" s="893" t="b">
        <f t="shared" ca="1" si="258"/>
        <v>1</v>
      </c>
      <c r="F5919" s="893" t="str">
        <f t="array" aca="1" ref="F5919" ca="1">IF(G5919&lt;&gt;"",INDIRECT("'"&amp;G5919&amp;"'!"&amp;H5919),"")</f>
        <v/>
      </c>
      <c r="G5919" s="560"/>
      <c r="H5919" s="893"/>
      <c r="I5919" s="931"/>
      <c r="J5919" s="931"/>
      <c r="K5919" s="931"/>
      <c r="L5919" s="920"/>
      <c r="M5919" s="920"/>
      <c r="N5919" s="920"/>
      <c r="S5919" s="919"/>
    </row>
    <row r="5920" spans="1:19" ht="12.75" customHeight="1" x14ac:dyDescent="0.15">
      <c r="A5920" s="935">
        <v>5915</v>
      </c>
      <c r="B5920" s="919"/>
      <c r="C5920" s="920"/>
      <c r="D5920" s="920" t="s">
        <v>4732</v>
      </c>
      <c r="E5920" s="893" t="b">
        <f t="shared" ca="1" si="258"/>
        <v>1</v>
      </c>
      <c r="F5920" s="893" t="str">
        <f t="array" aca="1" ref="F5920" ca="1">IF(G5920&lt;&gt;"",INDIRECT("'"&amp;G5920&amp;"'!"&amp;H5920),"")</f>
        <v/>
      </c>
      <c r="G5920" s="560"/>
      <c r="H5920" s="893"/>
      <c r="I5920" s="920"/>
      <c r="J5920" s="920"/>
      <c r="K5920" s="920"/>
      <c r="L5920" s="920"/>
      <c r="M5920" s="920"/>
      <c r="N5920" s="920"/>
      <c r="S5920" s="919"/>
    </row>
    <row r="5921" spans="1:19" ht="12.75" customHeight="1" x14ac:dyDescent="0.15">
      <c r="A5921" s="935">
        <v>5916</v>
      </c>
      <c r="B5921" s="919"/>
      <c r="C5921" s="920"/>
      <c r="D5921" s="931"/>
      <c r="E5921" s="893" t="b">
        <f t="shared" ca="1" si="258"/>
        <v>1</v>
      </c>
      <c r="F5921" s="893" t="str">
        <f t="array" aca="1" ref="F5921" ca="1">IF(G5921&lt;&gt;"",INDIRECT("'"&amp;G5921&amp;"'!"&amp;H5921),"")</f>
        <v/>
      </c>
      <c r="G5921" s="560"/>
      <c r="H5921" s="893"/>
      <c r="I5921" s="931"/>
      <c r="J5921" s="931"/>
      <c r="K5921" s="931"/>
      <c r="L5921" s="920"/>
      <c r="M5921" s="920"/>
      <c r="N5921" s="920"/>
      <c r="S5921" s="919"/>
    </row>
    <row r="5922" spans="1:19" ht="12.75" customHeight="1" x14ac:dyDescent="0.15">
      <c r="A5922" s="935">
        <v>5917</v>
      </c>
      <c r="B5922" s="919"/>
      <c r="C5922" s="920"/>
      <c r="D5922" s="931"/>
      <c r="E5922" s="893" t="b">
        <f t="shared" ca="1" si="258"/>
        <v>1</v>
      </c>
      <c r="F5922" s="893" t="str">
        <f t="array" aca="1" ref="F5922" ca="1">IF(G5922&lt;&gt;"",INDIRECT("'"&amp;G5922&amp;"'!"&amp;H5922),"")</f>
        <v/>
      </c>
      <c r="G5922" s="560"/>
      <c r="H5922" s="893"/>
      <c r="I5922" s="931"/>
      <c r="J5922" s="931"/>
      <c r="K5922" s="931"/>
      <c r="L5922" s="920"/>
      <c r="M5922" s="920"/>
      <c r="N5922" s="920"/>
      <c r="S5922" s="919"/>
    </row>
    <row r="5923" spans="1:19" ht="12.75" customHeight="1" x14ac:dyDescent="0.15">
      <c r="A5923" s="935">
        <v>5918</v>
      </c>
      <c r="B5923" s="919"/>
      <c r="C5923" s="920"/>
      <c r="D5923" s="931"/>
      <c r="E5923" s="893" t="b">
        <f t="shared" ca="1" si="258"/>
        <v>1</v>
      </c>
      <c r="F5923" s="893" t="str">
        <f t="array" aca="1" ref="F5923" ca="1">IF(G5923&lt;&gt;"",INDIRECT("'"&amp;G5923&amp;"'!"&amp;H5923),"")</f>
        <v/>
      </c>
      <c r="G5923" s="560"/>
      <c r="H5923" s="893"/>
      <c r="I5923" s="931"/>
      <c r="J5923" s="931"/>
      <c r="K5923" s="931"/>
      <c r="L5923" s="920"/>
      <c r="M5923" s="920"/>
      <c r="N5923" s="920"/>
      <c r="S5923" s="919"/>
    </row>
    <row r="5924" spans="1:19" ht="12.75" customHeight="1" x14ac:dyDescent="0.15">
      <c r="A5924" s="935">
        <v>5919</v>
      </c>
      <c r="B5924" s="919"/>
      <c r="C5924" s="920"/>
      <c r="D5924" s="931"/>
      <c r="E5924" s="893" t="b">
        <f t="shared" ca="1" si="258"/>
        <v>1</v>
      </c>
      <c r="F5924" s="893" t="str">
        <f t="array" aca="1" ref="F5924" ca="1">IF(G5924&lt;&gt;"",INDIRECT("'"&amp;G5924&amp;"'!"&amp;H5924),"")</f>
        <v/>
      </c>
      <c r="G5924" s="560"/>
      <c r="H5924" s="893"/>
      <c r="I5924" s="931"/>
      <c r="J5924" s="931"/>
      <c r="K5924" s="931"/>
      <c r="L5924" s="920"/>
      <c r="M5924" s="920"/>
      <c r="N5924" s="920"/>
      <c r="S5924" s="919"/>
    </row>
    <row r="5925" spans="1:19" ht="12.75" customHeight="1" x14ac:dyDescent="0.15">
      <c r="A5925" s="935">
        <v>5920</v>
      </c>
      <c r="B5925" s="919"/>
      <c r="C5925" s="920"/>
      <c r="D5925" s="931"/>
      <c r="E5925" s="893" t="b">
        <f t="shared" ca="1" si="258"/>
        <v>1</v>
      </c>
      <c r="F5925" s="893" t="str">
        <f t="array" aca="1" ref="F5925" ca="1">IF(G5925&lt;&gt;"",INDIRECT("'"&amp;G5925&amp;"'!"&amp;H5925),"")</f>
        <v/>
      </c>
      <c r="G5925" s="560"/>
      <c r="H5925" s="893"/>
      <c r="I5925" s="931"/>
      <c r="J5925" s="931"/>
      <c r="K5925" s="931"/>
      <c r="L5925" s="920"/>
      <c r="M5925" s="920"/>
      <c r="N5925" s="920"/>
      <c r="S5925" s="919"/>
    </row>
    <row r="5926" spans="1:19" ht="12.75" customHeight="1" x14ac:dyDescent="0.15">
      <c r="A5926" s="935">
        <v>5921</v>
      </c>
      <c r="B5926" s="919"/>
      <c r="C5926" s="920"/>
      <c r="D5926" s="931"/>
      <c r="E5926" s="893" t="b">
        <f t="shared" ca="1" si="258"/>
        <v>1</v>
      </c>
      <c r="F5926" s="893" t="str">
        <f t="array" aca="1" ref="F5926" ca="1">IF(G5926&lt;&gt;"",INDIRECT("'"&amp;G5926&amp;"'!"&amp;H5926),"")</f>
        <v/>
      </c>
      <c r="G5926" s="560"/>
      <c r="H5926" s="893"/>
      <c r="I5926" s="931"/>
      <c r="J5926" s="931"/>
      <c r="K5926" s="931"/>
      <c r="L5926" s="920"/>
      <c r="M5926" s="920"/>
      <c r="N5926" s="920"/>
      <c r="S5926" s="919"/>
    </row>
    <row r="5927" spans="1:19" ht="12.75" customHeight="1" x14ac:dyDescent="0.15">
      <c r="A5927" s="935">
        <v>5922</v>
      </c>
      <c r="B5927" s="919"/>
      <c r="C5927" s="920"/>
      <c r="D5927" s="931"/>
      <c r="E5927" s="893" t="b">
        <f t="shared" ca="1" si="258"/>
        <v>1</v>
      </c>
      <c r="F5927" s="893" t="str">
        <f t="array" aca="1" ref="F5927" ca="1">IF(G5927&lt;&gt;"",INDIRECT("'"&amp;G5927&amp;"'!"&amp;H5927),"")</f>
        <v/>
      </c>
      <c r="G5927" s="560"/>
      <c r="H5927" s="893"/>
      <c r="I5927" s="931"/>
      <c r="J5927" s="931"/>
      <c r="K5927" s="931"/>
      <c r="L5927" s="920"/>
      <c r="M5927" s="920"/>
      <c r="N5927" s="920"/>
      <c r="S5927" s="919"/>
    </row>
    <row r="5928" spans="1:19" ht="12.75" customHeight="1" x14ac:dyDescent="0.15">
      <c r="A5928" s="935">
        <v>5923</v>
      </c>
      <c r="B5928" s="919"/>
      <c r="C5928" s="920"/>
      <c r="D5928" s="920" t="s">
        <v>4732</v>
      </c>
      <c r="E5928" s="893" t="b">
        <f t="shared" ca="1" si="258"/>
        <v>1</v>
      </c>
      <c r="F5928" s="893" t="str">
        <f t="array" aca="1" ref="F5928" ca="1">IF(G5928&lt;&gt;"",INDIRECT("'"&amp;G5928&amp;"'!"&amp;H5928),"")</f>
        <v/>
      </c>
      <c r="G5928" s="560"/>
      <c r="H5928" s="893"/>
      <c r="I5928" s="920"/>
      <c r="J5928" s="920"/>
      <c r="K5928" s="920"/>
      <c r="L5928" s="920"/>
      <c r="M5928" s="920"/>
      <c r="N5928" s="920"/>
      <c r="S5928" s="919"/>
    </row>
    <row r="5929" spans="1:19" ht="12.75" customHeight="1" x14ac:dyDescent="0.15">
      <c r="A5929" s="914">
        <v>5924</v>
      </c>
      <c r="B5929" s="929">
        <f>'EstRev 6-11'!K5</f>
        <v>0</v>
      </c>
      <c r="C5929" s="930">
        <f t="shared" ref="C5929:C5945" si="260">A5929-B5929</f>
        <v>5924</v>
      </c>
      <c r="D5929" s="920"/>
      <c r="E5929" s="893" t="b">
        <f t="shared" ca="1" si="258"/>
        <v>1</v>
      </c>
      <c r="F5929" s="932">
        <f t="array" aca="1" ref="F5929" ca="1">IF(G5929&lt;&gt;"",INDIRECT("'"&amp;G5929&amp;"'!"&amp;H5929),"")</f>
        <v>0</v>
      </c>
      <c r="G5929" s="560" t="s">
        <v>5635</v>
      </c>
      <c r="H5929" s="893" t="s">
        <v>5045</v>
      </c>
      <c r="I5929" s="920"/>
      <c r="J5929" s="920"/>
      <c r="K5929" s="920"/>
      <c r="L5929" s="920"/>
      <c r="M5929" s="920"/>
      <c r="N5929" s="920"/>
      <c r="S5929" s="919"/>
    </row>
    <row r="5930" spans="1:19" ht="12.75" customHeight="1" x14ac:dyDescent="0.15">
      <c r="A5930" s="914">
        <v>5925</v>
      </c>
      <c r="B5930" s="929">
        <f>'EstRev 6-11'!K11</f>
        <v>0</v>
      </c>
      <c r="C5930" s="930">
        <f t="shared" si="260"/>
        <v>5925</v>
      </c>
      <c r="D5930" s="920"/>
      <c r="E5930" s="893" t="b">
        <f t="shared" ca="1" si="258"/>
        <v>1</v>
      </c>
      <c r="F5930" s="932">
        <f t="array" aca="1" ref="F5930" ca="1">IF(G5930&lt;&gt;"",INDIRECT("'"&amp;G5930&amp;"'!"&amp;H5930),"")</f>
        <v>0</v>
      </c>
      <c r="G5930" s="560" t="s">
        <v>5635</v>
      </c>
      <c r="H5930" s="893" t="s">
        <v>4778</v>
      </c>
      <c r="I5930" s="920"/>
      <c r="J5930" s="920"/>
      <c r="K5930" s="920"/>
      <c r="L5930" s="920"/>
      <c r="M5930" s="920"/>
      <c r="N5930" s="920"/>
      <c r="S5930" s="919"/>
    </row>
    <row r="5931" spans="1:19" ht="12.75" customHeight="1" x14ac:dyDescent="0.15">
      <c r="A5931" s="914">
        <v>5926</v>
      </c>
      <c r="B5931" s="929">
        <f>'EstRev 6-11'!K12</f>
        <v>0</v>
      </c>
      <c r="C5931" s="930">
        <f t="shared" si="260"/>
        <v>5926</v>
      </c>
      <c r="D5931" s="920"/>
      <c r="E5931" s="893" t="b">
        <f t="shared" ca="1" si="258"/>
        <v>1</v>
      </c>
      <c r="F5931" s="932">
        <f t="array" aca="1" ref="F5931" ca="1">IF(G5931&lt;&gt;"",INDIRECT("'"&amp;G5931&amp;"'!"&amp;H5931),"")</f>
        <v>0</v>
      </c>
      <c r="G5931" s="560" t="s">
        <v>5635</v>
      </c>
      <c r="H5931" s="893" t="s">
        <v>4779</v>
      </c>
      <c r="I5931" s="920"/>
      <c r="J5931" s="920"/>
      <c r="K5931" s="920"/>
      <c r="L5931" s="920"/>
      <c r="M5931" s="920"/>
      <c r="N5931" s="920"/>
      <c r="S5931" s="919"/>
    </row>
    <row r="5932" spans="1:19" ht="12.75" customHeight="1" x14ac:dyDescent="0.15">
      <c r="A5932" s="914">
        <v>5927</v>
      </c>
      <c r="B5932" s="929">
        <f>'EstRev 6-11'!K14</f>
        <v>0</v>
      </c>
      <c r="C5932" s="930">
        <f t="shared" si="260"/>
        <v>5927</v>
      </c>
      <c r="D5932" s="920"/>
      <c r="E5932" s="893" t="b">
        <f t="shared" ca="1" si="258"/>
        <v>1</v>
      </c>
      <c r="F5932" s="932">
        <f t="array" aca="1" ref="F5932" ca="1">IF(G5932&lt;&gt;"",INDIRECT("'"&amp;G5932&amp;"'!"&amp;H5932),"")</f>
        <v>0</v>
      </c>
      <c r="G5932" s="560" t="s">
        <v>5635</v>
      </c>
      <c r="H5932" s="893" t="s">
        <v>5046</v>
      </c>
      <c r="I5932" s="920"/>
      <c r="J5932" s="920"/>
      <c r="K5932" s="920"/>
      <c r="L5932" s="920"/>
      <c r="M5932" s="920"/>
      <c r="N5932" s="920"/>
      <c r="S5932" s="919"/>
    </row>
    <row r="5933" spans="1:19" ht="12.75" customHeight="1" x14ac:dyDescent="0.15">
      <c r="A5933" s="914">
        <v>5928</v>
      </c>
      <c r="B5933" s="929">
        <f>'EstRev 6-11'!K15</f>
        <v>0</v>
      </c>
      <c r="C5933" s="930">
        <f t="shared" si="260"/>
        <v>5928</v>
      </c>
      <c r="D5933" s="920"/>
      <c r="E5933" s="893" t="b">
        <f t="shared" ca="1" si="258"/>
        <v>1</v>
      </c>
      <c r="F5933" s="932">
        <f t="array" aca="1" ref="F5933" ca="1">IF(G5933&lt;&gt;"",INDIRECT("'"&amp;G5933&amp;"'!"&amp;H5933),"")</f>
        <v>0</v>
      </c>
      <c r="G5933" s="560" t="s">
        <v>5635</v>
      </c>
      <c r="H5933" s="893" t="s">
        <v>5047</v>
      </c>
      <c r="I5933" s="920"/>
      <c r="J5933" s="920"/>
      <c r="K5933" s="920"/>
      <c r="L5933" s="920"/>
      <c r="M5933" s="920"/>
      <c r="N5933" s="920"/>
      <c r="S5933" s="919"/>
    </row>
    <row r="5934" spans="1:19" ht="12.75" customHeight="1" x14ac:dyDescent="0.15">
      <c r="A5934" s="914">
        <v>5929</v>
      </c>
      <c r="B5934" s="929">
        <f>'EstRev 6-11'!K16</f>
        <v>0</v>
      </c>
      <c r="C5934" s="930">
        <f t="shared" si="260"/>
        <v>5929</v>
      </c>
      <c r="D5934" s="920"/>
      <c r="E5934" s="893" t="b">
        <f t="shared" ca="1" si="258"/>
        <v>1</v>
      </c>
      <c r="F5934" s="932">
        <f t="array" aca="1" ref="F5934" ca="1">IF(G5934&lt;&gt;"",INDIRECT("'"&amp;G5934&amp;"'!"&amp;H5934),"")</f>
        <v>0</v>
      </c>
      <c r="G5934" s="560" t="s">
        <v>5635</v>
      </c>
      <c r="H5934" s="893" t="s">
        <v>4781</v>
      </c>
      <c r="I5934" s="920"/>
      <c r="J5934" s="920"/>
      <c r="K5934" s="920"/>
      <c r="L5934" s="920"/>
      <c r="M5934" s="920"/>
      <c r="N5934" s="920"/>
      <c r="S5934" s="919"/>
    </row>
    <row r="5935" spans="1:19" ht="12.75" customHeight="1" x14ac:dyDescent="0.15">
      <c r="A5935" s="914">
        <v>5930</v>
      </c>
      <c r="B5935" s="929">
        <f>'EstRev 6-11'!K17</f>
        <v>0</v>
      </c>
      <c r="C5935" s="930">
        <f t="shared" si="260"/>
        <v>5930</v>
      </c>
      <c r="D5935" s="920"/>
      <c r="E5935" s="893" t="b">
        <f t="shared" ca="1" si="258"/>
        <v>1</v>
      </c>
      <c r="F5935" s="932">
        <f t="array" aca="1" ref="F5935" ca="1">IF(G5935&lt;&gt;"",INDIRECT("'"&amp;G5935&amp;"'!"&amp;H5935),"")</f>
        <v>0</v>
      </c>
      <c r="G5935" s="560" t="s">
        <v>5635</v>
      </c>
      <c r="H5935" s="893" t="s">
        <v>4782</v>
      </c>
      <c r="I5935" s="920"/>
      <c r="J5935" s="920"/>
      <c r="K5935" s="920"/>
      <c r="L5935" s="920"/>
      <c r="M5935" s="920"/>
      <c r="N5935" s="920"/>
      <c r="S5935" s="919"/>
    </row>
    <row r="5936" spans="1:19" ht="12.75" customHeight="1" x14ac:dyDescent="0.15">
      <c r="A5936" s="914">
        <v>5931</v>
      </c>
      <c r="B5936" s="929">
        <f>'EstRev 6-11'!K18</f>
        <v>0</v>
      </c>
      <c r="C5936" s="930">
        <f t="shared" si="260"/>
        <v>5931</v>
      </c>
      <c r="D5936" s="920"/>
      <c r="E5936" s="893" t="b">
        <f t="shared" ca="1" si="258"/>
        <v>1</v>
      </c>
      <c r="F5936" s="932">
        <f t="array" aca="1" ref="F5936" ca="1">IF(G5936&lt;&gt;"",INDIRECT("'"&amp;G5936&amp;"'!"&amp;H5936),"")</f>
        <v>0</v>
      </c>
      <c r="G5936" s="560" t="s">
        <v>5635</v>
      </c>
      <c r="H5936" s="893" t="s">
        <v>4697</v>
      </c>
      <c r="I5936" s="920"/>
      <c r="J5936" s="920"/>
      <c r="K5936" s="920"/>
      <c r="L5936" s="920"/>
      <c r="M5936" s="920"/>
      <c r="N5936" s="920"/>
      <c r="S5936" s="919"/>
    </row>
    <row r="5937" spans="1:19" ht="12.75" customHeight="1" x14ac:dyDescent="0.15">
      <c r="A5937" s="914">
        <v>5932</v>
      </c>
      <c r="B5937" s="929">
        <f>'EstRev 6-11'!K65</f>
        <v>0</v>
      </c>
      <c r="C5937" s="930">
        <f t="shared" si="260"/>
        <v>5932</v>
      </c>
      <c r="D5937" s="920"/>
      <c r="E5937" s="893" t="b">
        <f t="shared" ca="1" si="258"/>
        <v>1</v>
      </c>
      <c r="F5937" s="932">
        <f t="array" aca="1" ref="F5937" ca="1">IF(G5937&lt;&gt;"",INDIRECT("'"&amp;G5937&amp;"'!"&amp;H5937),"")</f>
        <v>0</v>
      </c>
      <c r="G5937" s="560" t="s">
        <v>5635</v>
      </c>
      <c r="H5937" s="893" t="s">
        <v>5070</v>
      </c>
      <c r="I5937" s="920"/>
      <c r="J5937" s="920"/>
      <c r="K5937" s="920"/>
      <c r="L5937" s="920"/>
      <c r="M5937" s="920"/>
      <c r="N5937" s="920"/>
      <c r="S5937" s="919"/>
    </row>
    <row r="5938" spans="1:19" ht="12.75" customHeight="1" x14ac:dyDescent="0.15">
      <c r="A5938" s="914">
        <v>5933</v>
      </c>
      <c r="B5938" s="929">
        <f>'EstRev 6-11'!K66</f>
        <v>0</v>
      </c>
      <c r="C5938" s="930">
        <f t="shared" si="260"/>
        <v>5933</v>
      </c>
      <c r="D5938" s="920"/>
      <c r="E5938" s="893" t="b">
        <f t="shared" ca="1" si="258"/>
        <v>1</v>
      </c>
      <c r="F5938" s="932">
        <f t="array" aca="1" ref="F5938" ca="1">IF(G5938&lt;&gt;"",INDIRECT("'"&amp;G5938&amp;"'!"&amp;H5938),"")</f>
        <v>0</v>
      </c>
      <c r="G5938" s="560" t="s">
        <v>5635</v>
      </c>
      <c r="H5938" s="893" t="s">
        <v>5071</v>
      </c>
      <c r="I5938" s="920"/>
      <c r="J5938" s="920"/>
      <c r="K5938" s="920"/>
      <c r="L5938" s="920"/>
      <c r="M5938" s="920"/>
      <c r="N5938" s="920"/>
      <c r="S5938" s="919"/>
    </row>
    <row r="5939" spans="1:19" ht="12.75" customHeight="1" x14ac:dyDescent="0.15">
      <c r="A5939" s="914">
        <v>5934</v>
      </c>
      <c r="B5939" s="929">
        <f>'EstRev 6-11'!K67</f>
        <v>0</v>
      </c>
      <c r="C5939" s="930">
        <f t="shared" si="260"/>
        <v>5934</v>
      </c>
      <c r="D5939" s="920"/>
      <c r="E5939" s="893" t="b">
        <f t="shared" ca="1" si="258"/>
        <v>1</v>
      </c>
      <c r="F5939" s="932">
        <f t="array" aca="1" ref="F5939" ca="1">IF(G5939&lt;&gt;"",INDIRECT("'"&amp;G5939&amp;"'!"&amp;H5939),"")</f>
        <v>0</v>
      </c>
      <c r="G5939" s="560" t="s">
        <v>5635</v>
      </c>
      <c r="H5939" s="893" t="s">
        <v>5072</v>
      </c>
      <c r="I5939" s="920"/>
      <c r="J5939" s="920"/>
      <c r="K5939" s="920"/>
      <c r="L5939" s="920"/>
      <c r="M5939" s="920"/>
      <c r="N5939" s="920"/>
      <c r="S5939" s="919"/>
    </row>
    <row r="5940" spans="1:19" ht="12.75" customHeight="1" x14ac:dyDescent="0.15">
      <c r="A5940" s="914">
        <v>5935</v>
      </c>
      <c r="B5940" s="929">
        <f>'EstRev 6-11'!K98</f>
        <v>0</v>
      </c>
      <c r="C5940" s="930">
        <f t="shared" si="260"/>
        <v>5935</v>
      </c>
      <c r="D5940" s="920"/>
      <c r="E5940" s="893" t="b">
        <f t="shared" ca="1" si="258"/>
        <v>1</v>
      </c>
      <c r="F5940" s="932">
        <f t="array" aca="1" ref="F5940" ca="1">IF(G5940&lt;&gt;"",INDIRECT("'"&amp;G5940&amp;"'!"&amp;H5940),"")</f>
        <v>0</v>
      </c>
      <c r="G5940" s="560" t="s">
        <v>5635</v>
      </c>
      <c r="H5940" s="893" t="s">
        <v>6004</v>
      </c>
      <c r="I5940" s="920"/>
      <c r="J5940" s="920"/>
      <c r="K5940" s="920"/>
      <c r="L5940" s="920"/>
      <c r="M5940" s="920"/>
      <c r="N5940" s="920"/>
      <c r="S5940" s="919"/>
    </row>
    <row r="5941" spans="1:19" ht="12.75" customHeight="1" x14ac:dyDescent="0.15">
      <c r="A5941" s="914">
        <v>5936</v>
      </c>
      <c r="B5941" s="929">
        <f>'EstRev 6-11'!K101</f>
        <v>0</v>
      </c>
      <c r="C5941" s="930">
        <f t="shared" si="260"/>
        <v>5936</v>
      </c>
      <c r="D5941" s="920"/>
      <c r="E5941" s="893" t="b">
        <f t="shared" ca="1" si="258"/>
        <v>1</v>
      </c>
      <c r="F5941" s="932">
        <f t="array" aca="1" ref="F5941" ca="1">IF(G5941&lt;&gt;"",INDIRECT("'"&amp;G5941&amp;"'!"&amp;H5941),"")</f>
        <v>0</v>
      </c>
      <c r="G5941" s="560" t="s">
        <v>5635</v>
      </c>
      <c r="H5941" s="893" t="s">
        <v>6005</v>
      </c>
      <c r="I5941" s="920"/>
      <c r="J5941" s="920"/>
      <c r="K5941" s="920"/>
      <c r="L5941" s="920"/>
      <c r="M5941" s="920"/>
      <c r="N5941" s="920"/>
      <c r="S5941" s="919"/>
    </row>
    <row r="5942" spans="1:19" ht="12.75" customHeight="1" x14ac:dyDescent="0.15">
      <c r="A5942" s="914">
        <v>5937</v>
      </c>
      <c r="B5942" s="929">
        <f>'EstRev 6-11'!K109</f>
        <v>0</v>
      </c>
      <c r="C5942" s="930">
        <f t="shared" si="260"/>
        <v>5937</v>
      </c>
      <c r="D5942" s="920"/>
      <c r="E5942" s="893" t="b">
        <f t="shared" ca="1" si="258"/>
        <v>1</v>
      </c>
      <c r="F5942" s="932">
        <f t="array" aca="1" ref="F5942" ca="1">IF(G5942&lt;&gt;"",INDIRECT("'"&amp;G5942&amp;"'!"&amp;H5942),"")</f>
        <v>0</v>
      </c>
      <c r="G5942" s="560" t="s">
        <v>5635</v>
      </c>
      <c r="H5942" s="893" t="s">
        <v>5401</v>
      </c>
      <c r="I5942" s="920"/>
      <c r="J5942" s="920"/>
      <c r="K5942" s="920"/>
      <c r="L5942" s="920"/>
      <c r="M5942" s="920"/>
      <c r="N5942" s="920"/>
      <c r="S5942" s="919"/>
    </row>
    <row r="5943" spans="1:19" ht="12.75" customHeight="1" x14ac:dyDescent="0.15">
      <c r="A5943" s="914">
        <v>5938</v>
      </c>
      <c r="B5943" s="929">
        <f>'EstRev 6-11'!K110</f>
        <v>0</v>
      </c>
      <c r="C5943" s="930">
        <f t="shared" si="260"/>
        <v>5938</v>
      </c>
      <c r="D5943" s="920"/>
      <c r="E5943" s="893" t="b">
        <f t="shared" ca="1" si="258"/>
        <v>1</v>
      </c>
      <c r="F5943" s="932">
        <f t="array" aca="1" ref="F5943" ca="1">IF(G5943&lt;&gt;"",INDIRECT("'"&amp;G5943&amp;"'!"&amp;H5943),"")</f>
        <v>0</v>
      </c>
      <c r="G5943" s="560" t="s">
        <v>5635</v>
      </c>
      <c r="H5943" s="893" t="s">
        <v>5402</v>
      </c>
      <c r="I5943" s="920"/>
      <c r="J5943" s="920"/>
      <c r="K5943" s="920"/>
      <c r="L5943" s="920"/>
      <c r="M5943" s="920"/>
      <c r="N5943" s="920"/>
      <c r="S5943" s="919"/>
    </row>
    <row r="5944" spans="1:19" ht="12.75" customHeight="1" x14ac:dyDescent="0.15">
      <c r="A5944" s="914">
        <v>5939</v>
      </c>
      <c r="B5944" s="929">
        <f>'EstRev 6-11'!K120</f>
        <v>0</v>
      </c>
      <c r="C5944" s="930">
        <f t="shared" si="260"/>
        <v>5939</v>
      </c>
      <c r="D5944" s="920"/>
      <c r="E5944" s="893" t="b">
        <f t="shared" ca="1" si="258"/>
        <v>1</v>
      </c>
      <c r="F5944" s="932">
        <f t="array" aca="1" ref="F5944" ca="1">IF(G5944&lt;&gt;"",INDIRECT("'"&amp;G5944&amp;"'!"&amp;H5944),"")</f>
        <v>0</v>
      </c>
      <c r="G5944" s="560" t="s">
        <v>5635</v>
      </c>
      <c r="H5944" s="893" t="s">
        <v>6006</v>
      </c>
      <c r="I5944" s="920"/>
      <c r="J5944" s="920"/>
      <c r="K5944" s="920"/>
      <c r="L5944" s="920"/>
      <c r="M5944" s="920"/>
      <c r="N5944" s="920"/>
      <c r="S5944" s="919"/>
    </row>
    <row r="5945" spans="1:19" ht="12.75" customHeight="1" x14ac:dyDescent="0.15">
      <c r="A5945" s="914">
        <v>5940</v>
      </c>
      <c r="B5945" s="929">
        <f>'EstRev 6-11'!K121</f>
        <v>0</v>
      </c>
      <c r="C5945" s="930">
        <f t="shared" si="260"/>
        <v>5940</v>
      </c>
      <c r="D5945" s="920"/>
      <c r="E5945" s="893" t="b">
        <f t="shared" ca="1" si="258"/>
        <v>1</v>
      </c>
      <c r="F5945" s="932">
        <f t="array" aca="1" ref="F5945" ca="1">IF(G5945&lt;&gt;"",INDIRECT("'"&amp;G5945&amp;"'!"&amp;H5945),"")</f>
        <v>0</v>
      </c>
      <c r="G5945" s="560" t="s">
        <v>5635</v>
      </c>
      <c r="H5945" s="893" t="s">
        <v>6007</v>
      </c>
      <c r="I5945" s="920"/>
      <c r="J5945" s="920"/>
      <c r="K5945" s="920"/>
      <c r="L5945" s="920"/>
      <c r="M5945" s="920"/>
      <c r="N5945" s="920"/>
      <c r="S5945" s="919"/>
    </row>
    <row r="5946" spans="1:19" ht="12.75" customHeight="1" x14ac:dyDescent="0.15">
      <c r="A5946" s="935">
        <v>5941</v>
      </c>
      <c r="B5946" s="919"/>
      <c r="C5946" s="920"/>
      <c r="D5946" s="931"/>
      <c r="E5946" s="893" t="b">
        <f t="shared" ca="1" si="258"/>
        <v>1</v>
      </c>
      <c r="F5946" s="893" t="str">
        <f t="array" aca="1" ref="F5946" ca="1">IF(G5946&lt;&gt;"",INDIRECT("'"&amp;G5946&amp;"'!"&amp;H5946),"")</f>
        <v/>
      </c>
      <c r="G5946" s="560"/>
      <c r="H5946" s="893"/>
      <c r="I5946" s="931"/>
      <c r="J5946" s="931"/>
      <c r="K5946" s="931"/>
      <c r="L5946" s="920"/>
      <c r="M5946" s="920"/>
      <c r="N5946" s="920"/>
      <c r="S5946" s="919"/>
    </row>
    <row r="5947" spans="1:19" ht="12.75" customHeight="1" x14ac:dyDescent="0.15">
      <c r="A5947" s="935">
        <v>5942</v>
      </c>
      <c r="B5947" s="919"/>
      <c r="C5947" s="920"/>
      <c r="D5947" s="931"/>
      <c r="E5947" s="893" t="b">
        <f t="shared" ca="1" si="258"/>
        <v>1</v>
      </c>
      <c r="F5947" s="893" t="str">
        <f t="array" aca="1" ref="F5947" ca="1">IF(G5947&lt;&gt;"",INDIRECT("'"&amp;G5947&amp;"'!"&amp;H5947),"")</f>
        <v/>
      </c>
      <c r="G5947" s="560"/>
      <c r="H5947" s="893"/>
      <c r="I5947" s="931"/>
      <c r="J5947" s="931"/>
      <c r="K5947" s="931"/>
      <c r="L5947" s="920"/>
      <c r="M5947" s="920"/>
      <c r="N5947" s="920"/>
      <c r="S5947" s="919"/>
    </row>
    <row r="5948" spans="1:19" ht="12.75" customHeight="1" x14ac:dyDescent="0.15">
      <c r="A5948" s="935">
        <v>5943</v>
      </c>
      <c r="B5948" s="919"/>
      <c r="C5948" s="920"/>
      <c r="D5948" s="931"/>
      <c r="E5948" s="893" t="b">
        <f t="shared" ca="1" si="258"/>
        <v>1</v>
      </c>
      <c r="F5948" s="893" t="str">
        <f t="array" aca="1" ref="F5948" ca="1">IF(G5948&lt;&gt;"",INDIRECT("'"&amp;G5948&amp;"'!"&amp;H5948),"")</f>
        <v/>
      </c>
      <c r="G5948" s="560"/>
      <c r="H5948" s="893"/>
      <c r="I5948" s="931"/>
      <c r="J5948" s="931"/>
      <c r="K5948" s="931"/>
      <c r="L5948" s="920"/>
      <c r="M5948" s="920"/>
      <c r="N5948" s="920"/>
      <c r="S5948" s="919"/>
    </row>
    <row r="5949" spans="1:19" ht="12.75" customHeight="1" x14ac:dyDescent="0.15">
      <c r="A5949" s="935">
        <v>5944</v>
      </c>
      <c r="B5949" s="919"/>
      <c r="C5949" s="920"/>
      <c r="D5949" s="931"/>
      <c r="E5949" s="893" t="b">
        <f t="shared" ca="1" si="258"/>
        <v>1</v>
      </c>
      <c r="F5949" s="893" t="str">
        <f t="array" aca="1" ref="F5949" ca="1">IF(G5949&lt;&gt;"",INDIRECT("'"&amp;G5949&amp;"'!"&amp;H5949),"")</f>
        <v/>
      </c>
      <c r="G5949" s="560"/>
      <c r="H5949" s="893"/>
      <c r="I5949" s="931"/>
      <c r="J5949" s="931"/>
      <c r="K5949" s="931"/>
      <c r="L5949" s="920"/>
      <c r="M5949" s="920"/>
      <c r="N5949" s="920"/>
      <c r="S5949" s="919"/>
    </row>
    <row r="5950" spans="1:19" ht="12.75" customHeight="1" x14ac:dyDescent="0.15">
      <c r="A5950" s="914">
        <v>5945</v>
      </c>
      <c r="B5950" s="929">
        <f>'EstRev 6-11'!K124</f>
        <v>0</v>
      </c>
      <c r="C5950" s="930">
        <f>A5950-B5950</f>
        <v>5945</v>
      </c>
      <c r="D5950" s="920"/>
      <c r="E5950" s="893" t="b">
        <f t="shared" ca="1" si="258"/>
        <v>1</v>
      </c>
      <c r="F5950" s="932">
        <f t="array" aca="1" ref="F5950" ca="1">IF(G5950&lt;&gt;"",INDIRECT("'"&amp;G5950&amp;"'!"&amp;H5950),"")</f>
        <v>0</v>
      </c>
      <c r="G5950" s="560" t="s">
        <v>5635</v>
      </c>
      <c r="H5950" s="893" t="s">
        <v>5620</v>
      </c>
      <c r="I5950" s="920"/>
      <c r="J5950" s="920"/>
      <c r="K5950" s="920"/>
      <c r="L5950" s="920"/>
      <c r="M5950" s="920"/>
      <c r="N5950" s="920"/>
      <c r="S5950" s="919"/>
    </row>
    <row r="5951" spans="1:19" ht="12.75" customHeight="1" x14ac:dyDescent="0.15">
      <c r="A5951" s="935">
        <v>5946</v>
      </c>
      <c r="B5951" s="919"/>
      <c r="C5951" s="920"/>
      <c r="D5951" s="931"/>
      <c r="E5951" s="893" t="b">
        <f t="shared" ca="1" si="258"/>
        <v>1</v>
      </c>
      <c r="F5951" s="893" t="str">
        <f t="array" aca="1" ref="F5951" ca="1">IF(G5951&lt;&gt;"",INDIRECT("'"&amp;G5951&amp;"'!"&amp;H5951),"")</f>
        <v/>
      </c>
      <c r="G5951" s="560"/>
      <c r="H5951" s="893"/>
      <c r="I5951" s="931"/>
      <c r="J5951" s="931"/>
      <c r="K5951" s="931"/>
      <c r="L5951" s="920"/>
      <c r="M5951" s="920"/>
      <c r="N5951" s="920"/>
      <c r="S5951" s="919"/>
    </row>
    <row r="5952" spans="1:19" ht="12.75" customHeight="1" x14ac:dyDescent="0.15">
      <c r="A5952" s="935">
        <v>5947</v>
      </c>
      <c r="B5952" s="919"/>
      <c r="C5952" s="920"/>
      <c r="D5952" s="931"/>
      <c r="E5952" s="893" t="b">
        <f t="shared" ca="1" si="258"/>
        <v>1</v>
      </c>
      <c r="F5952" s="893" t="str">
        <f t="array" aca="1" ref="F5952" ca="1">IF(G5952&lt;&gt;"",INDIRECT("'"&amp;G5952&amp;"'!"&amp;H5952),"")</f>
        <v/>
      </c>
      <c r="G5952" s="560"/>
      <c r="H5952" s="893"/>
      <c r="I5952" s="931"/>
      <c r="J5952" s="931"/>
      <c r="K5952" s="931"/>
      <c r="L5952" s="920"/>
      <c r="M5952" s="920"/>
      <c r="N5952" s="920"/>
      <c r="S5952" s="919"/>
    </row>
    <row r="5953" spans="1:19" ht="12.75" customHeight="1" x14ac:dyDescent="0.15">
      <c r="A5953" s="935">
        <v>5948</v>
      </c>
      <c r="B5953" s="919"/>
      <c r="C5953" s="920"/>
      <c r="D5953" s="931"/>
      <c r="E5953" s="893" t="b">
        <f t="shared" ca="1" si="258"/>
        <v>1</v>
      </c>
      <c r="F5953" s="893" t="str">
        <f t="array" aca="1" ref="F5953" ca="1">IF(G5953&lt;&gt;"",INDIRECT("'"&amp;G5953&amp;"'!"&amp;H5953),"")</f>
        <v/>
      </c>
      <c r="G5953" s="560"/>
      <c r="H5953" s="893"/>
      <c r="I5953" s="931"/>
      <c r="J5953" s="931"/>
      <c r="K5953" s="931"/>
      <c r="L5953" s="920"/>
      <c r="M5953" s="920"/>
      <c r="N5953" s="920"/>
      <c r="S5953" s="919"/>
    </row>
    <row r="5954" spans="1:19" ht="12.75" customHeight="1" x14ac:dyDescent="0.15">
      <c r="A5954" s="935">
        <v>5949</v>
      </c>
      <c r="B5954" s="919"/>
      <c r="C5954" s="920"/>
      <c r="D5954" s="931"/>
      <c r="E5954" s="893" t="b">
        <f t="shared" ca="1" si="258"/>
        <v>1</v>
      </c>
      <c r="F5954" s="893" t="str">
        <f t="array" aca="1" ref="F5954" ca="1">IF(G5954&lt;&gt;"",INDIRECT("'"&amp;G5954&amp;"'!"&amp;H5954),"")</f>
        <v/>
      </c>
      <c r="G5954" s="560"/>
      <c r="H5954" s="893"/>
      <c r="I5954" s="931"/>
      <c r="J5954" s="931"/>
      <c r="K5954" s="931"/>
      <c r="L5954" s="920"/>
      <c r="M5954" s="920"/>
      <c r="N5954" s="920"/>
      <c r="S5954" s="919"/>
    </row>
    <row r="5955" spans="1:19" ht="12.75" customHeight="1" x14ac:dyDescent="0.15">
      <c r="A5955" s="935">
        <v>5950</v>
      </c>
      <c r="B5955" s="919"/>
      <c r="C5955" s="920"/>
      <c r="D5955" s="931"/>
      <c r="E5955" s="893" t="b">
        <f t="shared" ca="1" si="258"/>
        <v>1</v>
      </c>
      <c r="F5955" s="893" t="str">
        <f t="array" aca="1" ref="F5955" ca="1">IF(G5955&lt;&gt;"",INDIRECT("'"&amp;G5955&amp;"'!"&amp;H5955),"")</f>
        <v/>
      </c>
      <c r="G5955" s="560"/>
      <c r="H5955" s="893"/>
      <c r="I5955" s="931"/>
      <c r="J5955" s="931"/>
      <c r="K5955" s="931"/>
      <c r="L5955" s="920"/>
      <c r="M5955" s="920"/>
      <c r="N5955" s="920"/>
      <c r="S5955" s="919"/>
    </row>
    <row r="5956" spans="1:19" ht="12.75" customHeight="1" x14ac:dyDescent="0.15">
      <c r="A5956" s="935">
        <v>5951</v>
      </c>
      <c r="B5956" s="919"/>
      <c r="C5956" s="920"/>
      <c r="D5956" s="931"/>
      <c r="E5956" s="893" t="b">
        <f t="shared" ca="1" si="258"/>
        <v>1</v>
      </c>
      <c r="F5956" s="893" t="str">
        <f t="array" aca="1" ref="F5956" ca="1">IF(G5956&lt;&gt;"",INDIRECT("'"&amp;G5956&amp;"'!"&amp;H5956),"")</f>
        <v/>
      </c>
      <c r="G5956" s="560"/>
      <c r="H5956" s="893"/>
      <c r="I5956" s="931"/>
      <c r="J5956" s="931"/>
      <c r="K5956" s="931"/>
      <c r="L5956" s="920"/>
      <c r="M5956" s="920"/>
      <c r="N5956" s="920"/>
      <c r="S5956" s="919"/>
    </row>
    <row r="5957" spans="1:19" ht="12.75" customHeight="1" x14ac:dyDescent="0.15">
      <c r="A5957" s="935">
        <v>5952</v>
      </c>
      <c r="B5957" s="919"/>
      <c r="C5957" s="920"/>
      <c r="D5957" s="931"/>
      <c r="E5957" s="893" t="b">
        <f t="shared" ca="1" si="258"/>
        <v>1</v>
      </c>
      <c r="F5957" s="893" t="str">
        <f t="array" aca="1" ref="F5957" ca="1">IF(G5957&lt;&gt;"",INDIRECT("'"&amp;G5957&amp;"'!"&amp;H5957),"")</f>
        <v/>
      </c>
      <c r="G5957" s="560"/>
      <c r="H5957" s="893"/>
      <c r="I5957" s="931"/>
      <c r="J5957" s="931"/>
      <c r="K5957" s="931"/>
      <c r="L5957" s="920"/>
      <c r="M5957" s="920"/>
      <c r="N5957" s="920"/>
      <c r="S5957" s="919"/>
    </row>
    <row r="5958" spans="1:19" ht="12.75" customHeight="1" x14ac:dyDescent="0.15">
      <c r="A5958" s="914">
        <v>5953</v>
      </c>
      <c r="B5958" s="929">
        <f>'EstRev 6-11'!K172</f>
        <v>0</v>
      </c>
      <c r="C5958" s="930">
        <f>A5958-B5958</f>
        <v>5953</v>
      </c>
      <c r="D5958" s="920"/>
      <c r="E5958" s="893" t="b">
        <f t="shared" ca="1" si="258"/>
        <v>1</v>
      </c>
      <c r="F5958" s="932">
        <f t="array" aca="1" ref="F5958" ca="1">IF(G5958&lt;&gt;"",INDIRECT("'"&amp;G5958&amp;"'!"&amp;H5958),"")</f>
        <v>0</v>
      </c>
      <c r="G5958" s="560" t="s">
        <v>5635</v>
      </c>
      <c r="H5958" s="893" t="s">
        <v>5168</v>
      </c>
      <c r="I5958" s="920"/>
      <c r="J5958" s="920"/>
      <c r="K5958" s="920"/>
      <c r="L5958" s="920"/>
      <c r="M5958" s="920"/>
      <c r="N5958" s="920"/>
      <c r="S5958" s="919"/>
    </row>
    <row r="5959" spans="1:19" ht="12.75" customHeight="1" x14ac:dyDescent="0.15">
      <c r="A5959" s="935">
        <v>5954</v>
      </c>
      <c r="B5959" s="919"/>
      <c r="C5959" s="920"/>
      <c r="D5959" s="931"/>
      <c r="E5959" s="893" t="b">
        <f t="shared" ca="1" si="258"/>
        <v>1</v>
      </c>
      <c r="F5959" s="893" t="str">
        <f t="array" aca="1" ref="F5959" ca="1">IF(G5959&lt;&gt;"",INDIRECT("'"&amp;G5959&amp;"'!"&amp;H5959),"")</f>
        <v/>
      </c>
      <c r="G5959" s="560"/>
      <c r="H5959" s="893"/>
      <c r="I5959" s="931"/>
      <c r="J5959" s="931"/>
      <c r="K5959" s="931"/>
      <c r="L5959" s="920"/>
      <c r="M5959" s="920"/>
      <c r="N5959" s="920"/>
      <c r="S5959" s="919"/>
    </row>
    <row r="5960" spans="1:19" ht="12.75" customHeight="1" x14ac:dyDescent="0.15">
      <c r="A5960" s="914">
        <v>5955</v>
      </c>
      <c r="B5960" s="929">
        <f>'EstRev 6-11'!K183</f>
        <v>0</v>
      </c>
      <c r="C5960" s="930">
        <f>A5960-B5960</f>
        <v>5955</v>
      </c>
      <c r="D5960" s="920"/>
      <c r="E5960" s="893" t="b">
        <f t="shared" ca="1" si="258"/>
        <v>1</v>
      </c>
      <c r="F5960" s="932">
        <f t="array" aca="1" ref="F5960" ca="1">IF(G5960&lt;&gt;"",INDIRECT("'"&amp;G5960&amp;"'!"&amp;H5960),"")</f>
        <v>0</v>
      </c>
      <c r="G5960" s="560" t="s">
        <v>5635</v>
      </c>
      <c r="H5960" s="893" t="s">
        <v>6008</v>
      </c>
      <c r="I5960" s="920"/>
      <c r="J5960" s="920"/>
      <c r="K5960" s="920"/>
      <c r="L5960" s="920"/>
      <c r="M5960" s="920"/>
      <c r="N5960" s="920"/>
      <c r="S5960" s="919"/>
    </row>
    <row r="5961" spans="1:19" ht="12.75" customHeight="1" x14ac:dyDescent="0.15">
      <c r="A5961" s="935">
        <v>5956</v>
      </c>
      <c r="B5961" s="919"/>
      <c r="C5961" s="920"/>
      <c r="D5961" s="931"/>
      <c r="E5961" s="893" t="b">
        <f t="shared" ca="1" si="258"/>
        <v>1</v>
      </c>
      <c r="F5961" s="893" t="str">
        <f t="array" aca="1" ref="F5961" ca="1">IF(G5961&lt;&gt;"",INDIRECT("'"&amp;G5961&amp;"'!"&amp;H5961),"")</f>
        <v/>
      </c>
      <c r="G5961" s="560"/>
      <c r="H5961" s="893"/>
      <c r="I5961" s="931"/>
      <c r="J5961" s="931"/>
      <c r="K5961" s="931"/>
      <c r="L5961" s="920"/>
      <c r="M5961" s="920"/>
      <c r="N5961" s="920"/>
      <c r="S5961" s="919"/>
    </row>
    <row r="5962" spans="1:19" ht="12.75" customHeight="1" x14ac:dyDescent="0.15">
      <c r="A5962" s="935">
        <v>5957</v>
      </c>
      <c r="B5962" s="919"/>
      <c r="C5962" s="920"/>
      <c r="D5962" s="931"/>
      <c r="E5962" s="893" t="b">
        <f t="shared" ca="1" si="258"/>
        <v>1</v>
      </c>
      <c r="F5962" s="893" t="str">
        <f t="array" aca="1" ref="F5962" ca="1">IF(G5962&lt;&gt;"",INDIRECT("'"&amp;G5962&amp;"'!"&amp;H5962),"")</f>
        <v/>
      </c>
      <c r="G5962" s="560"/>
      <c r="H5962" s="893"/>
      <c r="I5962" s="931"/>
      <c r="J5962" s="931"/>
      <c r="K5962" s="931"/>
      <c r="L5962" s="920"/>
      <c r="M5962" s="920"/>
      <c r="N5962" s="920"/>
      <c r="S5962" s="919"/>
    </row>
    <row r="5963" spans="1:19" ht="12.75" customHeight="1" x14ac:dyDescent="0.15">
      <c r="A5963" s="935">
        <v>5958</v>
      </c>
      <c r="B5963" s="919"/>
      <c r="C5963" s="920"/>
      <c r="D5963" s="931"/>
      <c r="E5963" s="893" t="b">
        <f t="shared" ca="1" si="258"/>
        <v>1</v>
      </c>
      <c r="F5963" s="893" t="str">
        <f t="array" aca="1" ref="F5963" ca="1">IF(G5963&lt;&gt;"",INDIRECT("'"&amp;G5963&amp;"'!"&amp;H5963),"")</f>
        <v/>
      </c>
      <c r="G5963" s="560"/>
      <c r="H5963" s="893"/>
      <c r="I5963" s="931"/>
      <c r="J5963" s="931"/>
      <c r="K5963" s="931"/>
      <c r="L5963" s="920"/>
      <c r="M5963" s="920"/>
      <c r="N5963" s="920"/>
      <c r="S5963" s="919"/>
    </row>
    <row r="5964" spans="1:19" ht="12.75" customHeight="1" x14ac:dyDescent="0.15">
      <c r="A5964" s="935">
        <v>5959</v>
      </c>
      <c r="B5964" s="919"/>
      <c r="C5964" s="920"/>
      <c r="D5964" s="931"/>
      <c r="E5964" s="893" t="b">
        <f t="shared" ca="1" si="258"/>
        <v>1</v>
      </c>
      <c r="F5964" s="893" t="str">
        <f t="array" aca="1" ref="F5964" ca="1">IF(G5964&lt;&gt;"",INDIRECT("'"&amp;G5964&amp;"'!"&amp;H5964),"")</f>
        <v/>
      </c>
      <c r="G5964" s="560"/>
      <c r="H5964" s="893"/>
      <c r="I5964" s="931"/>
      <c r="J5964" s="931"/>
      <c r="K5964" s="931"/>
      <c r="L5964" s="920"/>
      <c r="M5964" s="920"/>
      <c r="N5964" s="920"/>
      <c r="S5964" s="919"/>
    </row>
    <row r="5965" spans="1:19" ht="12.75" customHeight="1" x14ac:dyDescent="0.15">
      <c r="A5965" s="935">
        <v>5960</v>
      </c>
      <c r="B5965" s="919"/>
      <c r="C5965" s="920"/>
      <c r="D5965" s="931"/>
      <c r="E5965" s="893" t="b">
        <f t="shared" ca="1" si="258"/>
        <v>1</v>
      </c>
      <c r="F5965" s="893" t="str">
        <f t="array" aca="1" ref="F5965" ca="1">IF(G5965&lt;&gt;"",INDIRECT("'"&amp;G5965&amp;"'!"&amp;H5965),"")</f>
        <v/>
      </c>
      <c r="G5965" s="560"/>
      <c r="H5965" s="893"/>
      <c r="I5965" s="931"/>
      <c r="J5965" s="931"/>
      <c r="K5965" s="931"/>
      <c r="L5965" s="920"/>
      <c r="M5965" s="920"/>
      <c r="N5965" s="920"/>
      <c r="S5965" s="919"/>
    </row>
    <row r="5966" spans="1:19" ht="12.75" customHeight="1" x14ac:dyDescent="0.15">
      <c r="A5966" s="914">
        <v>5961</v>
      </c>
      <c r="B5966" s="929">
        <f>'EstRev 6-11'!K271</f>
        <v>0</v>
      </c>
      <c r="C5966" s="930">
        <f t="shared" ref="C5966:C5970" si="261">A5966-B5966</f>
        <v>5961</v>
      </c>
      <c r="D5966" s="920"/>
      <c r="E5966" s="893" t="b">
        <f t="shared" ca="1" si="258"/>
        <v>1</v>
      </c>
      <c r="F5966" s="932">
        <f t="array" aca="1" ref="F5966" ca="1">IF(G5966&lt;&gt;"",INDIRECT("'"&amp;G5966&amp;"'!"&amp;H5966),"")</f>
        <v>0</v>
      </c>
      <c r="G5966" s="560" t="s">
        <v>5635</v>
      </c>
      <c r="H5966" s="893" t="s">
        <v>5294</v>
      </c>
      <c r="I5966" s="920"/>
      <c r="J5966" s="920"/>
      <c r="K5966" s="920"/>
      <c r="L5966" s="920"/>
      <c r="M5966" s="920"/>
      <c r="N5966" s="920"/>
      <c r="S5966" s="919"/>
    </row>
    <row r="5967" spans="1:19" ht="12.75" customHeight="1" x14ac:dyDescent="0.15">
      <c r="A5967" s="914">
        <v>5962</v>
      </c>
      <c r="B5967" s="929">
        <f>'EstRev 6-11'!K272</f>
        <v>0</v>
      </c>
      <c r="C5967" s="930">
        <f t="shared" si="261"/>
        <v>5962</v>
      </c>
      <c r="D5967" s="920"/>
      <c r="E5967" s="893" t="b">
        <f t="shared" ca="1" si="258"/>
        <v>1</v>
      </c>
      <c r="F5967" s="932">
        <f t="array" aca="1" ref="F5967" ca="1">IF(G5967&lt;&gt;"",INDIRECT("'"&amp;G5967&amp;"'!"&amp;H5967),"")</f>
        <v>0</v>
      </c>
      <c r="G5967" s="560" t="s">
        <v>5635</v>
      </c>
      <c r="H5967" s="893" t="s">
        <v>5295</v>
      </c>
      <c r="I5967" s="920"/>
      <c r="J5967" s="920"/>
      <c r="K5967" s="920"/>
      <c r="L5967" s="920"/>
      <c r="M5967" s="920"/>
      <c r="N5967" s="920"/>
      <c r="S5967" s="919"/>
    </row>
    <row r="5968" spans="1:19" ht="12.75" customHeight="1" x14ac:dyDescent="0.15">
      <c r="A5968" s="914">
        <v>5963</v>
      </c>
      <c r="B5968" s="929">
        <f>'EstRev 6-11'!G111</f>
        <v>476069</v>
      </c>
      <c r="C5968" s="930">
        <f t="shared" si="261"/>
        <v>-470106</v>
      </c>
      <c r="D5968" s="920"/>
      <c r="E5968" s="893" t="b">
        <f t="shared" ca="1" si="258"/>
        <v>1</v>
      </c>
      <c r="F5968" s="932">
        <f t="array" aca="1" ref="F5968" ca="1">IF(G5968&lt;&gt;"",INDIRECT("'"&amp;G5968&amp;"'!"&amp;H5968),"")</f>
        <v>476069</v>
      </c>
      <c r="G5968" s="560" t="s">
        <v>5635</v>
      </c>
      <c r="H5968" s="893" t="s">
        <v>6009</v>
      </c>
      <c r="I5968" s="920"/>
      <c r="J5968" s="920"/>
      <c r="K5968" s="920"/>
      <c r="L5968" s="920"/>
      <c r="M5968" s="920"/>
      <c r="N5968" s="920"/>
      <c r="S5968" s="919"/>
    </row>
    <row r="5969" spans="1:19" ht="12.75" customHeight="1" x14ac:dyDescent="0.15">
      <c r="A5969" s="914">
        <v>5964</v>
      </c>
      <c r="B5969" s="929">
        <f>'EstRev 6-11'!H111</f>
        <v>0</v>
      </c>
      <c r="C5969" s="930">
        <f t="shared" si="261"/>
        <v>5964</v>
      </c>
      <c r="D5969" s="920"/>
      <c r="E5969" s="893" t="b">
        <f t="shared" ca="1" si="258"/>
        <v>1</v>
      </c>
      <c r="F5969" s="932">
        <f t="array" aca="1" ref="F5969" ca="1">IF(G5969&lt;&gt;"",INDIRECT("'"&amp;G5969&amp;"'!"&amp;H5969),"")</f>
        <v>0</v>
      </c>
      <c r="G5969" s="560" t="s">
        <v>5635</v>
      </c>
      <c r="H5969" s="893" t="s">
        <v>5042</v>
      </c>
      <c r="I5969" s="920"/>
      <c r="J5969" s="920"/>
      <c r="K5969" s="920"/>
      <c r="L5969" s="920"/>
      <c r="M5969" s="920"/>
      <c r="N5969" s="920"/>
      <c r="S5969" s="919"/>
    </row>
    <row r="5970" spans="1:19" ht="12.75" customHeight="1" x14ac:dyDescent="0.15">
      <c r="A5970" s="914">
        <v>5965</v>
      </c>
      <c r="B5970" s="929">
        <f>'EstRev 6-11'!I111</f>
        <v>0</v>
      </c>
      <c r="C5970" s="930">
        <f t="shared" si="261"/>
        <v>5965</v>
      </c>
      <c r="D5970" s="920"/>
      <c r="E5970" s="893" t="b">
        <f t="shared" ca="1" si="258"/>
        <v>1</v>
      </c>
      <c r="F5970" s="932">
        <f t="array" aca="1" ref="F5970" ca="1">IF(G5970&lt;&gt;"",INDIRECT("'"&amp;G5970&amp;"'!"&amp;H5970),"")</f>
        <v>0</v>
      </c>
      <c r="G5970" s="560" t="s">
        <v>5635</v>
      </c>
      <c r="H5970" s="893" t="s">
        <v>6010</v>
      </c>
      <c r="I5970" s="920"/>
      <c r="J5970" s="920"/>
      <c r="K5970" s="920"/>
      <c r="L5970" s="920"/>
      <c r="M5970" s="920"/>
      <c r="N5970" s="920"/>
      <c r="S5970" s="919"/>
    </row>
    <row r="5971" spans="1:19" ht="12.75" customHeight="1" x14ac:dyDescent="0.15">
      <c r="A5971" s="935">
        <v>5966</v>
      </c>
      <c r="B5971" s="919"/>
      <c r="C5971" s="920"/>
      <c r="D5971" s="920" t="s">
        <v>4732</v>
      </c>
      <c r="E5971" s="893" t="b">
        <f t="shared" ca="1" si="258"/>
        <v>1</v>
      </c>
      <c r="F5971" s="893" t="str">
        <f t="array" aca="1" ref="F5971" ca="1">IF(G5971&lt;&gt;"",INDIRECT("'"&amp;G5971&amp;"'!"&amp;H5971),"")</f>
        <v/>
      </c>
      <c r="G5971" s="560"/>
      <c r="H5971" s="893"/>
      <c r="I5971" s="920"/>
      <c r="J5971" s="920"/>
      <c r="K5971" s="920"/>
      <c r="L5971" s="920"/>
      <c r="M5971" s="920"/>
      <c r="N5971" s="920"/>
      <c r="S5971" s="919"/>
    </row>
    <row r="5972" spans="1:19" ht="12.75" customHeight="1" x14ac:dyDescent="0.15">
      <c r="A5972" s="914">
        <v>5967</v>
      </c>
      <c r="B5972" s="929">
        <f>'EstRev 6-11'!K111</f>
        <v>0</v>
      </c>
      <c r="C5972" s="930">
        <f>A5972-B5972</f>
        <v>5967</v>
      </c>
      <c r="D5972" s="920"/>
      <c r="E5972" s="893" t="b">
        <f t="shared" ca="1" si="258"/>
        <v>1</v>
      </c>
      <c r="F5972" s="932">
        <f t="array" aca="1" ref="F5972" ca="1">IF(G5972&lt;&gt;"",INDIRECT("'"&amp;G5972&amp;"'!"&amp;H5972),"")</f>
        <v>0</v>
      </c>
      <c r="G5972" s="560" t="s">
        <v>5635</v>
      </c>
      <c r="H5972" s="893" t="s">
        <v>5085</v>
      </c>
      <c r="I5972" s="920"/>
      <c r="J5972" s="920"/>
      <c r="K5972" s="920"/>
      <c r="L5972" s="920"/>
      <c r="M5972" s="920"/>
      <c r="N5972" s="920"/>
      <c r="S5972" s="919"/>
    </row>
    <row r="5973" spans="1:19" ht="12.75" customHeight="1" x14ac:dyDescent="0.15">
      <c r="A5973" s="935">
        <v>5968</v>
      </c>
      <c r="B5973" s="919"/>
      <c r="C5973" s="920"/>
      <c r="D5973" s="931"/>
      <c r="E5973" s="893" t="b">
        <f t="shared" ca="1" si="258"/>
        <v>1</v>
      </c>
      <c r="F5973" s="893" t="str">
        <f t="array" aca="1" ref="F5973" ca="1">IF(G5973&lt;&gt;"",INDIRECT("'"&amp;G5973&amp;"'!"&amp;H5973),"")</f>
        <v/>
      </c>
      <c r="G5973" s="560"/>
      <c r="H5973" s="893"/>
      <c r="I5973" s="931"/>
      <c r="J5973" s="931"/>
      <c r="K5973" s="931"/>
      <c r="L5973" s="920"/>
      <c r="M5973" s="920"/>
      <c r="N5973" s="920"/>
      <c r="S5973" s="919"/>
    </row>
    <row r="5974" spans="1:19" ht="12.75" customHeight="1" x14ac:dyDescent="0.15">
      <c r="A5974" s="935">
        <v>5969</v>
      </c>
      <c r="B5974" s="919"/>
      <c r="C5974" s="920"/>
      <c r="D5974" s="931"/>
      <c r="E5974" s="893" t="b">
        <f t="shared" ca="1" si="258"/>
        <v>1</v>
      </c>
      <c r="F5974" s="893" t="str">
        <f t="array" aca="1" ref="F5974" ca="1">IF(G5974&lt;&gt;"",INDIRECT("'"&amp;G5974&amp;"'!"&amp;H5974),"")</f>
        <v/>
      </c>
      <c r="G5974" s="560"/>
      <c r="H5974" s="893"/>
      <c r="I5974" s="931"/>
      <c r="J5974" s="931"/>
      <c r="K5974" s="931"/>
      <c r="L5974" s="920"/>
      <c r="M5974" s="920"/>
      <c r="N5974" s="920"/>
      <c r="S5974" s="919"/>
    </row>
    <row r="5975" spans="1:19" ht="12.75" customHeight="1" x14ac:dyDescent="0.15">
      <c r="A5975" s="914">
        <v>5970</v>
      </c>
      <c r="B5975" s="929">
        <f>'EstRev 6-11'!C69</f>
        <v>200000</v>
      </c>
      <c r="C5975" s="930">
        <f t="shared" ref="C5975:C5976" si="262">A5975-B5975</f>
        <v>-194030</v>
      </c>
      <c r="D5975" s="920"/>
      <c r="E5975" s="893" t="b">
        <f t="shared" ca="1" si="258"/>
        <v>1</v>
      </c>
      <c r="F5975" s="932">
        <f t="array" aca="1" ref="F5975" ca="1">IF(G5975&lt;&gt;"",INDIRECT("'"&amp;G5975&amp;"'!"&amp;H5975),"")</f>
        <v>200000</v>
      </c>
      <c r="G5975" s="560" t="s">
        <v>5635</v>
      </c>
      <c r="H5975" s="893" t="s">
        <v>4843</v>
      </c>
      <c r="I5975" s="920"/>
      <c r="J5975" s="920"/>
      <c r="K5975" s="920"/>
      <c r="L5975" s="920"/>
      <c r="M5975" s="920"/>
      <c r="N5975" s="920"/>
      <c r="S5975" s="919"/>
    </row>
    <row r="5976" spans="1:19" ht="12.75" customHeight="1" x14ac:dyDescent="0.15">
      <c r="A5976" s="914">
        <v>5971</v>
      </c>
      <c r="B5976" s="929">
        <f>'BudgetSum 2-4'!G16</f>
        <v>0</v>
      </c>
      <c r="C5976" s="930">
        <f t="shared" si="262"/>
        <v>5971</v>
      </c>
      <c r="D5976" s="920"/>
      <c r="E5976" s="893" t="b">
        <f t="shared" ca="1" si="258"/>
        <v>1</v>
      </c>
      <c r="F5976" s="932">
        <f t="array" aca="1" ref="F5976" ca="1">IF(G5976&lt;&gt;"",INDIRECT("'"&amp;G5976&amp;"'!"&amp;H5976),"")</f>
        <v>0</v>
      </c>
      <c r="G5976" s="560" t="s">
        <v>4690</v>
      </c>
      <c r="H5976" s="893" t="s">
        <v>4753</v>
      </c>
      <c r="I5976" s="920"/>
      <c r="J5976" s="920"/>
      <c r="K5976" s="920"/>
      <c r="L5976" s="920"/>
      <c r="M5976" s="920"/>
      <c r="N5976" s="920"/>
      <c r="S5976" s="919"/>
    </row>
    <row r="5977" spans="1:19" ht="12.75" customHeight="1" x14ac:dyDescent="0.15">
      <c r="A5977" s="935">
        <v>5972</v>
      </c>
      <c r="B5977" s="919"/>
      <c r="C5977" s="920"/>
      <c r="D5977" s="931"/>
      <c r="E5977" s="893" t="b">
        <f t="shared" ca="1" si="258"/>
        <v>1</v>
      </c>
      <c r="F5977" s="893" t="str">
        <f t="array" aca="1" ref="F5977" ca="1">IF(G5977&lt;&gt;"",INDIRECT("'"&amp;G5977&amp;"'!"&amp;H5977),"")</f>
        <v/>
      </c>
      <c r="G5977" s="560"/>
      <c r="H5977" s="893"/>
      <c r="I5977" s="931"/>
      <c r="J5977" s="931"/>
      <c r="K5977" s="931"/>
      <c r="L5977" s="920"/>
      <c r="M5977" s="920"/>
      <c r="N5977" s="920"/>
      <c r="S5977" s="919"/>
    </row>
    <row r="5978" spans="1:19" ht="12.75" customHeight="1" x14ac:dyDescent="0.15">
      <c r="A5978" s="935">
        <v>5973</v>
      </c>
      <c r="B5978" s="919"/>
      <c r="C5978" s="920"/>
      <c r="D5978" s="931"/>
      <c r="E5978" s="893" t="b">
        <f t="shared" ca="1" si="258"/>
        <v>1</v>
      </c>
      <c r="F5978" s="893" t="str">
        <f t="array" aca="1" ref="F5978" ca="1">IF(G5978&lt;&gt;"",INDIRECT("'"&amp;G5978&amp;"'!"&amp;H5978),"")</f>
        <v/>
      </c>
      <c r="G5978" s="560"/>
      <c r="H5978" s="893"/>
      <c r="I5978" s="931"/>
      <c r="J5978" s="931"/>
      <c r="K5978" s="931"/>
      <c r="L5978" s="920"/>
      <c r="M5978" s="920"/>
      <c r="N5978" s="920"/>
      <c r="S5978" s="919"/>
    </row>
    <row r="5979" spans="1:19" ht="12.75" customHeight="1" x14ac:dyDescent="0.15">
      <c r="A5979" s="935">
        <v>5974</v>
      </c>
      <c r="B5979" s="919"/>
      <c r="C5979" s="920"/>
      <c r="D5979" s="920"/>
      <c r="E5979" s="893" t="b">
        <f t="shared" ca="1" si="258"/>
        <v>1</v>
      </c>
      <c r="F5979" s="893" t="str">
        <f t="array" aca="1" ref="F5979" ca="1">IF(G5979&lt;&gt;"",INDIRECT("'"&amp;G5979&amp;"'!"&amp;H5979),"")</f>
        <v/>
      </c>
      <c r="G5979" s="560"/>
      <c r="H5979" s="893"/>
      <c r="I5979" s="920"/>
      <c r="J5979" s="920"/>
      <c r="K5979" s="920"/>
      <c r="L5979" s="920"/>
      <c r="M5979" s="920"/>
      <c r="N5979" s="920"/>
      <c r="S5979" s="919"/>
    </row>
    <row r="5980" spans="1:19" ht="12.75" customHeight="1" x14ac:dyDescent="0.15">
      <c r="A5980" s="935">
        <v>5975</v>
      </c>
      <c r="B5980" s="919"/>
      <c r="C5980" s="920"/>
      <c r="D5980" s="920"/>
      <c r="E5980" s="893" t="b">
        <f t="shared" ca="1" si="258"/>
        <v>1</v>
      </c>
      <c r="F5980" s="893" t="str">
        <f t="array" aca="1" ref="F5980" ca="1">IF(G5980&lt;&gt;"",INDIRECT("'"&amp;G5980&amp;"'!"&amp;H5980),"")</f>
        <v/>
      </c>
      <c r="G5980" s="560"/>
      <c r="H5980" s="893"/>
      <c r="I5980" s="920"/>
      <c r="J5980" s="920"/>
      <c r="K5980" s="920"/>
      <c r="L5980" s="920"/>
      <c r="M5980" s="920"/>
      <c r="N5980" s="920"/>
      <c r="S5980" s="919"/>
    </row>
    <row r="5981" spans="1:19" ht="12.75" customHeight="1" x14ac:dyDescent="0.15">
      <c r="A5981" s="935">
        <v>5976</v>
      </c>
      <c r="B5981" s="919"/>
      <c r="C5981" s="920"/>
      <c r="D5981" s="920"/>
      <c r="E5981" s="893" t="b">
        <f t="shared" ca="1" si="258"/>
        <v>1</v>
      </c>
      <c r="F5981" s="893" t="str">
        <f t="array" aca="1" ref="F5981" ca="1">IF(G5981&lt;&gt;"",INDIRECT("'"&amp;G5981&amp;"'!"&amp;H5981),"")</f>
        <v/>
      </c>
      <c r="G5981" s="560"/>
      <c r="H5981" s="893"/>
      <c r="I5981" s="920"/>
      <c r="J5981" s="920"/>
      <c r="K5981" s="920"/>
      <c r="L5981" s="920"/>
      <c r="M5981" s="920"/>
      <c r="N5981" s="920"/>
      <c r="S5981" s="919"/>
    </row>
    <row r="5982" spans="1:19" ht="12.75" customHeight="1" x14ac:dyDescent="0.15">
      <c r="A5982" s="914">
        <v>5977</v>
      </c>
      <c r="B5982" s="929">
        <f>'BudgetSum 2-4'!J14</f>
        <v>49000</v>
      </c>
      <c r="C5982" s="930">
        <f t="shared" ref="C5982:C5991" si="263">A5982-B5982</f>
        <v>-43023</v>
      </c>
      <c r="D5982" s="920"/>
      <c r="E5982" s="893" t="b">
        <f t="shared" ca="1" si="258"/>
        <v>1</v>
      </c>
      <c r="F5982" s="932">
        <f t="array" aca="1" ref="F5982" ca="1">IF(G5982&lt;&gt;"",INDIRECT("'"&amp;G5982&amp;"'!"&amp;H5982),"")</f>
        <v>49000</v>
      </c>
      <c r="G5982" s="560" t="s">
        <v>4690</v>
      </c>
      <c r="H5982" s="893" t="s">
        <v>6011</v>
      </c>
      <c r="I5982" s="920"/>
      <c r="J5982" s="920"/>
      <c r="K5982" s="920"/>
      <c r="L5982" s="920"/>
      <c r="M5982" s="920"/>
      <c r="N5982" s="920"/>
      <c r="S5982" s="919"/>
    </row>
    <row r="5983" spans="1:19" ht="12.75" customHeight="1" x14ac:dyDescent="0.15">
      <c r="A5983" s="914">
        <v>5978</v>
      </c>
      <c r="B5983" s="929">
        <f>'BudgetSum 2-4'!J45</f>
        <v>0</v>
      </c>
      <c r="C5983" s="930">
        <f t="shared" si="263"/>
        <v>5978</v>
      </c>
      <c r="D5983" s="920"/>
      <c r="E5983" s="893" t="b">
        <f t="shared" ca="1" si="258"/>
        <v>1</v>
      </c>
      <c r="F5983" s="932">
        <f t="array" aca="1" ref="F5983" ca="1">IF(G5983&lt;&gt;"",INDIRECT("'"&amp;G5983&amp;"'!"&amp;H5983),"")</f>
        <v>0</v>
      </c>
      <c r="G5983" s="560" t="s">
        <v>4690</v>
      </c>
      <c r="H5983" s="893" t="s">
        <v>6012</v>
      </c>
      <c r="I5983" s="920"/>
      <c r="J5983" s="920"/>
      <c r="K5983" s="920"/>
      <c r="L5983" s="920"/>
      <c r="M5983" s="920"/>
      <c r="N5983" s="920"/>
      <c r="S5983" s="919"/>
    </row>
    <row r="5984" spans="1:19" ht="12.75" customHeight="1" x14ac:dyDescent="0.15">
      <c r="A5984" s="914">
        <v>5979</v>
      </c>
      <c r="B5984" s="929">
        <f>'BudgetSum 2-4'!J53</f>
        <v>0</v>
      </c>
      <c r="C5984" s="930">
        <f t="shared" si="263"/>
        <v>5979</v>
      </c>
      <c r="D5984" s="920"/>
      <c r="E5984" s="893" t="b">
        <f t="shared" ca="1" si="258"/>
        <v>1</v>
      </c>
      <c r="F5984" s="932">
        <f t="array" aca="1" ref="F5984" ca="1">IF(G5984&lt;&gt;"",INDIRECT("'"&amp;G5984&amp;"'!"&amp;H5984),"")</f>
        <v>0</v>
      </c>
      <c r="G5984" s="560" t="s">
        <v>4690</v>
      </c>
      <c r="H5984" s="893" t="s">
        <v>6013</v>
      </c>
      <c r="I5984" s="920"/>
      <c r="J5984" s="920"/>
      <c r="K5984" s="920"/>
      <c r="L5984" s="920"/>
      <c r="M5984" s="920"/>
      <c r="N5984" s="920"/>
      <c r="S5984" s="919"/>
    </row>
    <row r="5985" spans="1:19" ht="12.75" customHeight="1" x14ac:dyDescent="0.15">
      <c r="A5985" s="914">
        <v>5980</v>
      </c>
      <c r="B5985" s="929">
        <f>'BudgetSum 2-4'!J3</f>
        <v>31810</v>
      </c>
      <c r="C5985" s="930">
        <f t="shared" si="263"/>
        <v>-25830</v>
      </c>
      <c r="D5985" s="920" t="s">
        <v>6014</v>
      </c>
      <c r="E5985" s="893" t="b">
        <f t="shared" ca="1" si="258"/>
        <v>1</v>
      </c>
      <c r="F5985" s="932">
        <f t="array" aca="1" ref="F5985" ca="1">IF(G5985&lt;&gt;"",INDIRECT("'"&amp;G5985&amp;"'!"&amp;H5985),"")</f>
        <v>31810</v>
      </c>
      <c r="G5985" s="560" t="s">
        <v>4690</v>
      </c>
      <c r="H5985" s="893" t="s">
        <v>6015</v>
      </c>
      <c r="I5985" s="920"/>
      <c r="J5985" s="920"/>
      <c r="K5985" s="920"/>
      <c r="L5985" s="920"/>
      <c r="M5985" s="920"/>
      <c r="N5985" s="920"/>
      <c r="S5985" s="919"/>
    </row>
    <row r="5986" spans="1:19" ht="12.75" customHeight="1" x14ac:dyDescent="0.15">
      <c r="A5986" s="914">
        <v>5981</v>
      </c>
      <c r="B5986" s="929">
        <f>'BudgetSum 2-4'!J5</f>
        <v>34233</v>
      </c>
      <c r="C5986" s="930">
        <f t="shared" si="263"/>
        <v>-28252</v>
      </c>
      <c r="D5986" s="920" t="s">
        <v>6014</v>
      </c>
      <c r="E5986" s="893" t="b">
        <f t="shared" ca="1" si="258"/>
        <v>1</v>
      </c>
      <c r="F5986" s="932">
        <f t="array" aca="1" ref="F5986" ca="1">IF(G5986&lt;&gt;"",INDIRECT("'"&amp;G5986&amp;"'!"&amp;H5986),"")</f>
        <v>34233</v>
      </c>
      <c r="G5986" s="560" t="s">
        <v>4690</v>
      </c>
      <c r="H5986" s="893" t="s">
        <v>6016</v>
      </c>
      <c r="I5986" s="920"/>
      <c r="J5986" s="920"/>
      <c r="K5986" s="920"/>
      <c r="L5986" s="920"/>
      <c r="M5986" s="920"/>
      <c r="N5986" s="920"/>
      <c r="S5986" s="919"/>
    </row>
    <row r="5987" spans="1:19" ht="12.75" customHeight="1" x14ac:dyDescent="0.15">
      <c r="A5987" s="914">
        <v>5982</v>
      </c>
      <c r="B5987" s="929">
        <f>'BudgetSum 2-4'!J7</f>
        <v>0</v>
      </c>
      <c r="C5987" s="930">
        <f t="shared" si="263"/>
        <v>5982</v>
      </c>
      <c r="D5987" s="920" t="s">
        <v>6014</v>
      </c>
      <c r="E5987" s="893" t="b">
        <f t="shared" ca="1" si="258"/>
        <v>1</v>
      </c>
      <c r="F5987" s="932">
        <f t="array" aca="1" ref="F5987" ca="1">IF(G5987&lt;&gt;"",INDIRECT("'"&amp;G5987&amp;"'!"&amp;H5987),"")</f>
        <v>0</v>
      </c>
      <c r="G5987" s="560" t="s">
        <v>4690</v>
      </c>
      <c r="H5987" s="893" t="s">
        <v>6017</v>
      </c>
      <c r="I5987" s="920"/>
      <c r="J5987" s="920"/>
      <c r="K5987" s="920"/>
      <c r="L5987" s="920"/>
      <c r="M5987" s="920"/>
      <c r="N5987" s="920"/>
      <c r="S5987" s="919"/>
    </row>
    <row r="5988" spans="1:19" ht="12.75" customHeight="1" x14ac:dyDescent="0.15">
      <c r="A5988" s="914">
        <v>5983</v>
      </c>
      <c r="B5988" s="929">
        <f>'BudgetSum 2-4'!J8</f>
        <v>0</v>
      </c>
      <c r="C5988" s="930">
        <f t="shared" si="263"/>
        <v>5983</v>
      </c>
      <c r="D5988" s="920" t="s">
        <v>6014</v>
      </c>
      <c r="E5988" s="893" t="b">
        <f t="shared" ca="1" si="258"/>
        <v>1</v>
      </c>
      <c r="F5988" s="932">
        <f t="array" aca="1" ref="F5988" ca="1">IF(G5988&lt;&gt;"",INDIRECT("'"&amp;G5988&amp;"'!"&amp;H5988),"")</f>
        <v>0</v>
      </c>
      <c r="G5988" s="560" t="s">
        <v>4690</v>
      </c>
      <c r="H5988" s="893" t="s">
        <v>6018</v>
      </c>
      <c r="I5988" s="920"/>
      <c r="J5988" s="920"/>
      <c r="K5988" s="920"/>
      <c r="L5988" s="920"/>
      <c r="M5988" s="920"/>
      <c r="N5988" s="920"/>
      <c r="S5988" s="919"/>
    </row>
    <row r="5989" spans="1:19" ht="12.75" customHeight="1" x14ac:dyDescent="0.15">
      <c r="A5989" s="914">
        <v>5984</v>
      </c>
      <c r="B5989" s="929">
        <f>'BudgetSum 2-4'!J9</f>
        <v>34233</v>
      </c>
      <c r="C5989" s="930">
        <f t="shared" si="263"/>
        <v>-28249</v>
      </c>
      <c r="D5989" s="920" t="s">
        <v>6014</v>
      </c>
      <c r="E5989" s="893" t="b">
        <f t="shared" ca="1" si="258"/>
        <v>1</v>
      </c>
      <c r="F5989" s="932">
        <f t="array" aca="1" ref="F5989" ca="1">IF(G5989&lt;&gt;"",INDIRECT("'"&amp;G5989&amp;"'!"&amp;H5989),"")</f>
        <v>34233</v>
      </c>
      <c r="G5989" s="560" t="s">
        <v>4690</v>
      </c>
      <c r="H5989" s="893" t="s">
        <v>6019</v>
      </c>
      <c r="I5989" s="920"/>
      <c r="J5989" s="920"/>
      <c r="K5989" s="920"/>
      <c r="L5989" s="920"/>
      <c r="M5989" s="920"/>
      <c r="N5989" s="920"/>
      <c r="S5989" s="919"/>
    </row>
    <row r="5990" spans="1:19" ht="12.75" customHeight="1" x14ac:dyDescent="0.15">
      <c r="A5990" s="914">
        <v>5985</v>
      </c>
      <c r="B5990" s="929">
        <f>'BudgetSum 2-4'!J10</f>
        <v>0</v>
      </c>
      <c r="C5990" s="930">
        <f t="shared" si="263"/>
        <v>5985</v>
      </c>
      <c r="D5990" s="920" t="s">
        <v>6014</v>
      </c>
      <c r="E5990" s="893" t="b">
        <f t="shared" ca="1" si="258"/>
        <v>1</v>
      </c>
      <c r="F5990" s="932">
        <f t="array" aca="1" ref="F5990" ca="1">IF(G5990&lt;&gt;"",INDIRECT("'"&amp;G5990&amp;"'!"&amp;H5990),"")</f>
        <v>0</v>
      </c>
      <c r="G5990" s="560" t="s">
        <v>4690</v>
      </c>
      <c r="H5990" s="893" t="s">
        <v>6020</v>
      </c>
      <c r="I5990" s="920"/>
      <c r="J5990" s="920"/>
      <c r="K5990" s="920"/>
      <c r="L5990" s="920"/>
      <c r="M5990" s="920"/>
      <c r="N5990" s="920"/>
      <c r="S5990" s="919"/>
    </row>
    <row r="5991" spans="1:19" ht="12.75" customHeight="1" x14ac:dyDescent="0.15">
      <c r="A5991" s="914">
        <v>5986</v>
      </c>
      <c r="B5991" s="929">
        <f>'BudgetSum 2-4'!J11</f>
        <v>34233</v>
      </c>
      <c r="C5991" s="930">
        <f t="shared" si="263"/>
        <v>-28247</v>
      </c>
      <c r="D5991" s="920" t="s">
        <v>6014</v>
      </c>
      <c r="E5991" s="893" t="b">
        <f t="shared" ca="1" si="258"/>
        <v>1</v>
      </c>
      <c r="F5991" s="932">
        <f t="array" aca="1" ref="F5991" ca="1">IF(G5991&lt;&gt;"",INDIRECT("'"&amp;G5991&amp;"'!"&amp;H5991),"")</f>
        <v>34233</v>
      </c>
      <c r="G5991" s="560" t="s">
        <v>4690</v>
      </c>
      <c r="H5991" s="893" t="s">
        <v>6021</v>
      </c>
      <c r="I5991" s="920"/>
      <c r="J5991" s="920"/>
      <c r="K5991" s="920"/>
      <c r="L5991" s="920"/>
      <c r="M5991" s="920"/>
      <c r="N5991" s="920"/>
      <c r="S5991" s="919"/>
    </row>
    <row r="5992" spans="1:19" ht="12.75" customHeight="1" x14ac:dyDescent="0.15">
      <c r="A5992" s="935">
        <v>5987</v>
      </c>
      <c r="B5992" s="919"/>
      <c r="C5992" s="920"/>
      <c r="D5992" s="920" t="s">
        <v>6022</v>
      </c>
      <c r="E5992" s="893" t="b">
        <f t="shared" ca="1" si="258"/>
        <v>1</v>
      </c>
      <c r="F5992" s="893" t="str">
        <f t="array" aca="1" ref="F5992" ca="1">IF(G5992&lt;&gt;"",INDIRECT("'"&amp;G5992&amp;"'!"&amp;H5992),"")</f>
        <v/>
      </c>
      <c r="G5992" s="560"/>
      <c r="H5992" s="893"/>
      <c r="I5992" s="920"/>
      <c r="J5992" s="920"/>
      <c r="K5992" s="920"/>
      <c r="L5992" s="920"/>
      <c r="M5992" s="920"/>
      <c r="N5992" s="920"/>
      <c r="S5992" s="919"/>
    </row>
    <row r="5993" spans="1:19" ht="12.75" customHeight="1" x14ac:dyDescent="0.15">
      <c r="A5993" s="914">
        <v>5988</v>
      </c>
      <c r="B5993" s="929">
        <f>'BudgetSum 2-4'!J19</f>
        <v>49000</v>
      </c>
      <c r="C5993" s="930">
        <f t="shared" ref="C5993:C6027" si="264">A5993-B5993</f>
        <v>-43012</v>
      </c>
      <c r="D5993" s="920" t="s">
        <v>6014</v>
      </c>
      <c r="E5993" s="893" t="b">
        <f t="shared" ca="1" si="258"/>
        <v>1</v>
      </c>
      <c r="F5993" s="932">
        <f t="array" aca="1" ref="F5993" ca="1">IF(G5993&lt;&gt;"",INDIRECT("'"&amp;G5993&amp;"'!"&amp;H5993),"")</f>
        <v>49000</v>
      </c>
      <c r="G5993" s="560" t="s">
        <v>4690</v>
      </c>
      <c r="H5993" s="893" t="s">
        <v>6023</v>
      </c>
      <c r="I5993" s="920"/>
      <c r="J5993" s="920"/>
      <c r="K5993" s="920"/>
      <c r="L5993" s="920"/>
      <c r="M5993" s="920"/>
      <c r="N5993" s="920"/>
      <c r="S5993" s="919"/>
    </row>
    <row r="5994" spans="1:19" ht="12.75" customHeight="1" x14ac:dyDescent="0.15">
      <c r="A5994" s="914">
        <v>5989</v>
      </c>
      <c r="B5994" s="929">
        <f>'BudgetSum 2-4'!J20</f>
        <v>0</v>
      </c>
      <c r="C5994" s="930">
        <f t="shared" si="264"/>
        <v>5989</v>
      </c>
      <c r="D5994" s="920" t="s">
        <v>6014</v>
      </c>
      <c r="E5994" s="893" t="b">
        <f t="shared" ca="1" si="258"/>
        <v>1</v>
      </c>
      <c r="F5994" s="932">
        <f t="array" aca="1" ref="F5994" ca="1">IF(G5994&lt;&gt;"",INDIRECT("'"&amp;G5994&amp;"'!"&amp;H5994),"")</f>
        <v>0</v>
      </c>
      <c r="G5994" s="560" t="s">
        <v>4690</v>
      </c>
      <c r="H5994" s="893" t="s">
        <v>6024</v>
      </c>
      <c r="I5994" s="920"/>
      <c r="J5994" s="920"/>
      <c r="K5994" s="920"/>
      <c r="L5994" s="920"/>
      <c r="M5994" s="920"/>
      <c r="N5994" s="920"/>
      <c r="S5994" s="919"/>
    </row>
    <row r="5995" spans="1:19" ht="12.75" customHeight="1" x14ac:dyDescent="0.15">
      <c r="A5995" s="914">
        <v>5990</v>
      </c>
      <c r="B5995" s="929">
        <f>'BudgetSum 2-4'!J21</f>
        <v>49000</v>
      </c>
      <c r="C5995" s="930">
        <f t="shared" si="264"/>
        <v>-43010</v>
      </c>
      <c r="D5995" s="920" t="s">
        <v>6014</v>
      </c>
      <c r="E5995" s="893" t="b">
        <f t="shared" ca="1" si="258"/>
        <v>1</v>
      </c>
      <c r="F5995" s="932">
        <f t="array" aca="1" ref="F5995" ca="1">IF(G5995&lt;&gt;"",INDIRECT("'"&amp;G5995&amp;"'!"&amp;H5995),"")</f>
        <v>49000</v>
      </c>
      <c r="G5995" s="560" t="s">
        <v>4690</v>
      </c>
      <c r="H5995" s="893" t="s">
        <v>6025</v>
      </c>
      <c r="I5995" s="920"/>
      <c r="J5995" s="920"/>
      <c r="K5995" s="920"/>
      <c r="L5995" s="920"/>
      <c r="M5995" s="920"/>
      <c r="N5995" s="920"/>
      <c r="S5995" s="919"/>
    </row>
    <row r="5996" spans="1:19" ht="12.75" customHeight="1" x14ac:dyDescent="0.15">
      <c r="A5996" s="914">
        <v>5991</v>
      </c>
      <c r="B5996" s="929">
        <f>'BudgetSum 2-4'!J22</f>
        <v>-14767</v>
      </c>
      <c r="C5996" s="930">
        <f t="shared" si="264"/>
        <v>20758</v>
      </c>
      <c r="D5996" s="920" t="s">
        <v>6014</v>
      </c>
      <c r="E5996" s="893" t="b">
        <f t="shared" ca="1" si="258"/>
        <v>1</v>
      </c>
      <c r="F5996" s="932">
        <f t="array" aca="1" ref="F5996" ca="1">IF(G5996&lt;&gt;"",INDIRECT("'"&amp;G5996&amp;"'!"&amp;H5996),"")</f>
        <v>-14767</v>
      </c>
      <c r="G5996" s="560" t="s">
        <v>4690</v>
      </c>
      <c r="H5996" s="893" t="s">
        <v>6026</v>
      </c>
      <c r="I5996" s="920"/>
      <c r="J5996" s="920"/>
      <c r="K5996" s="920"/>
      <c r="L5996" s="920"/>
      <c r="M5996" s="920"/>
      <c r="N5996" s="920"/>
      <c r="S5996" s="919"/>
    </row>
    <row r="5997" spans="1:19" ht="12.75" customHeight="1" x14ac:dyDescent="0.15">
      <c r="A5997" s="914">
        <v>5992</v>
      </c>
      <c r="B5997" s="929">
        <f>'BudgetSum 2-4'!J28</f>
        <v>0</v>
      </c>
      <c r="C5997" s="930">
        <f t="shared" si="264"/>
        <v>5992</v>
      </c>
      <c r="D5997" s="920" t="s">
        <v>6014</v>
      </c>
      <c r="E5997" s="893" t="b">
        <f t="shared" ca="1" si="258"/>
        <v>1</v>
      </c>
      <c r="F5997" s="932">
        <f t="array" aca="1" ref="F5997" ca="1">IF(G5997&lt;&gt;"",INDIRECT("'"&amp;G5997&amp;"'!"&amp;H5997),"")</f>
        <v>0</v>
      </c>
      <c r="G5997" s="560" t="s">
        <v>4690</v>
      </c>
      <c r="H5997" s="893" t="s">
        <v>6027</v>
      </c>
      <c r="I5997" s="920"/>
      <c r="J5997" s="920"/>
      <c r="K5997" s="920"/>
      <c r="L5997" s="920"/>
      <c r="M5997" s="920"/>
      <c r="N5997" s="920"/>
      <c r="S5997" s="919"/>
    </row>
    <row r="5998" spans="1:19" ht="12.75" customHeight="1" x14ac:dyDescent="0.15">
      <c r="A5998" s="914">
        <v>5993</v>
      </c>
      <c r="B5998" s="929">
        <f>'BudgetSum 2-4'!J30</f>
        <v>0</v>
      </c>
      <c r="C5998" s="930">
        <f t="shared" si="264"/>
        <v>5993</v>
      </c>
      <c r="D5998" s="920" t="s">
        <v>6014</v>
      </c>
      <c r="E5998" s="893" t="b">
        <f t="shared" ca="1" si="258"/>
        <v>1</v>
      </c>
      <c r="F5998" s="932">
        <f t="array" aca="1" ref="F5998" ca="1">IF(G5998&lt;&gt;"",INDIRECT("'"&amp;G5998&amp;"'!"&amp;H5998),"")</f>
        <v>0</v>
      </c>
      <c r="G5998" s="560" t="s">
        <v>4690</v>
      </c>
      <c r="H5998" s="893" t="s">
        <v>6028</v>
      </c>
      <c r="I5998" s="920"/>
      <c r="J5998" s="920"/>
      <c r="K5998" s="920"/>
      <c r="L5998" s="920"/>
      <c r="M5998" s="920"/>
      <c r="N5998" s="920"/>
      <c r="S5998" s="919"/>
    </row>
    <row r="5999" spans="1:19" ht="12.75" customHeight="1" x14ac:dyDescent="0.15">
      <c r="A5999" s="914">
        <v>5994</v>
      </c>
      <c r="B5999" s="929">
        <f>'BudgetSum 2-4'!J35</f>
        <v>0</v>
      </c>
      <c r="C5999" s="930">
        <f t="shared" si="264"/>
        <v>5994</v>
      </c>
      <c r="D5999" s="920" t="s">
        <v>6014</v>
      </c>
      <c r="E5999" s="893" t="b">
        <f t="shared" ca="1" si="258"/>
        <v>1</v>
      </c>
      <c r="F5999" s="932">
        <f t="array" aca="1" ref="F5999" ca="1">IF(G5999&lt;&gt;"",INDIRECT("'"&amp;G5999&amp;"'!"&amp;H5999),"")</f>
        <v>0</v>
      </c>
      <c r="G5999" s="560" t="s">
        <v>4690</v>
      </c>
      <c r="H5999" s="893" t="s">
        <v>6029</v>
      </c>
      <c r="I5999" s="920"/>
      <c r="J5999" s="920"/>
      <c r="K5999" s="920"/>
      <c r="L5999" s="920"/>
      <c r="M5999" s="920"/>
      <c r="N5999" s="920"/>
      <c r="S5999" s="919"/>
    </row>
    <row r="6000" spans="1:19" ht="12.75" customHeight="1" x14ac:dyDescent="0.15">
      <c r="A6000" s="914">
        <v>5995</v>
      </c>
      <c r="B6000" s="929">
        <f>'BudgetSum 2-4'!J36</f>
        <v>0</v>
      </c>
      <c r="C6000" s="930">
        <f t="shared" si="264"/>
        <v>5995</v>
      </c>
      <c r="D6000" s="920" t="s">
        <v>6014</v>
      </c>
      <c r="E6000" s="893" t="b">
        <f t="shared" ca="1" si="258"/>
        <v>1</v>
      </c>
      <c r="F6000" s="932">
        <f t="array" aca="1" ref="F6000" ca="1">IF(G6000&lt;&gt;"",INDIRECT("'"&amp;G6000&amp;"'!"&amp;H6000),"")</f>
        <v>0</v>
      </c>
      <c r="G6000" s="560" t="s">
        <v>4690</v>
      </c>
      <c r="H6000" s="893" t="s">
        <v>6030</v>
      </c>
      <c r="I6000" s="920"/>
      <c r="J6000" s="920"/>
      <c r="K6000" s="920"/>
      <c r="L6000" s="920"/>
      <c r="M6000" s="920"/>
      <c r="N6000" s="920"/>
      <c r="S6000" s="919"/>
    </row>
    <row r="6001" spans="1:19" ht="12.75" customHeight="1" x14ac:dyDescent="0.15">
      <c r="A6001" s="914">
        <v>5996</v>
      </c>
      <c r="B6001" s="929">
        <f>'BudgetSum 2-4'!J37</f>
        <v>0</v>
      </c>
      <c r="C6001" s="930">
        <f t="shared" si="264"/>
        <v>5996</v>
      </c>
      <c r="D6001" s="920" t="s">
        <v>6014</v>
      </c>
      <c r="E6001" s="893" t="b">
        <f t="shared" ca="1" si="258"/>
        <v>1</v>
      </c>
      <c r="F6001" s="932">
        <f t="array" aca="1" ref="F6001" ca="1">IF(G6001&lt;&gt;"",INDIRECT("'"&amp;G6001&amp;"'!"&amp;H6001),"")</f>
        <v>0</v>
      </c>
      <c r="G6001" s="560" t="s">
        <v>4690</v>
      </c>
      <c r="H6001" s="893" t="s">
        <v>6031</v>
      </c>
      <c r="I6001" s="920"/>
      <c r="J6001" s="920"/>
      <c r="K6001" s="920"/>
      <c r="L6001" s="920"/>
      <c r="M6001" s="920"/>
      <c r="N6001" s="920"/>
      <c r="S6001" s="919"/>
    </row>
    <row r="6002" spans="1:19" ht="12.75" customHeight="1" x14ac:dyDescent="0.15">
      <c r="A6002" s="914">
        <v>5997</v>
      </c>
      <c r="B6002" s="929">
        <f>'BudgetSum 2-4'!J38</f>
        <v>0</v>
      </c>
      <c r="C6002" s="930">
        <f t="shared" si="264"/>
        <v>5997</v>
      </c>
      <c r="D6002" s="920" t="s">
        <v>6014</v>
      </c>
      <c r="E6002" s="893" t="b">
        <f t="shared" ca="1" si="258"/>
        <v>1</v>
      </c>
      <c r="F6002" s="932">
        <f t="array" aca="1" ref="F6002" ca="1">IF(G6002&lt;&gt;"",INDIRECT("'"&amp;G6002&amp;"'!"&amp;H6002),"")</f>
        <v>0</v>
      </c>
      <c r="G6002" s="560" t="s">
        <v>4690</v>
      </c>
      <c r="H6002" s="893" t="s">
        <v>6032</v>
      </c>
      <c r="I6002" s="920"/>
      <c r="J6002" s="920"/>
      <c r="K6002" s="920"/>
      <c r="L6002" s="920"/>
      <c r="M6002" s="920"/>
      <c r="N6002" s="920"/>
      <c r="S6002" s="919"/>
    </row>
    <row r="6003" spans="1:19" ht="12.75" customHeight="1" x14ac:dyDescent="0.15">
      <c r="A6003" s="914">
        <v>5998</v>
      </c>
      <c r="B6003" s="929">
        <f>'BudgetSum 2-4'!E39</f>
        <v>0</v>
      </c>
      <c r="C6003" s="930">
        <f t="shared" si="264"/>
        <v>5998</v>
      </c>
      <c r="D6003" s="920" t="s">
        <v>6014</v>
      </c>
      <c r="E6003" s="893" t="b">
        <f t="shared" ca="1" si="258"/>
        <v>1</v>
      </c>
      <c r="F6003" s="932">
        <f t="array" aca="1" ref="F6003" ca="1">IF(G6003&lt;&gt;"",INDIRECT("'"&amp;G6003&amp;"'!"&amp;H6003),"")</f>
        <v>0</v>
      </c>
      <c r="G6003" s="560" t="s">
        <v>4690</v>
      </c>
      <c r="H6003" s="893" t="s">
        <v>4895</v>
      </c>
      <c r="I6003" s="920"/>
      <c r="J6003" s="920"/>
      <c r="K6003" s="920"/>
      <c r="L6003" s="920"/>
      <c r="M6003" s="920"/>
      <c r="N6003" s="920"/>
      <c r="S6003" s="919"/>
    </row>
    <row r="6004" spans="1:19" ht="12.75" customHeight="1" x14ac:dyDescent="0.15">
      <c r="A6004" s="914">
        <v>5999</v>
      </c>
      <c r="B6004" s="929">
        <f>'BudgetSum 2-4'!E40</f>
        <v>0</v>
      </c>
      <c r="C6004" s="930">
        <f t="shared" si="264"/>
        <v>5999</v>
      </c>
      <c r="D6004" s="920" t="s">
        <v>6014</v>
      </c>
      <c r="E6004" s="893" t="b">
        <f t="shared" ca="1" si="258"/>
        <v>1</v>
      </c>
      <c r="F6004" s="932">
        <f t="array" aca="1" ref="F6004" ca="1">IF(G6004&lt;&gt;"",INDIRECT("'"&amp;G6004&amp;"'!"&amp;H6004),"")</f>
        <v>0</v>
      </c>
      <c r="G6004" s="560" t="s">
        <v>4690</v>
      </c>
      <c r="H6004" s="893" t="s">
        <v>4896</v>
      </c>
      <c r="I6004" s="920"/>
      <c r="J6004" s="920"/>
      <c r="K6004" s="920"/>
      <c r="L6004" s="920"/>
      <c r="M6004" s="920"/>
      <c r="N6004" s="920"/>
      <c r="S6004" s="919"/>
    </row>
    <row r="6005" spans="1:19" ht="12.75" customHeight="1" x14ac:dyDescent="0.15">
      <c r="A6005" s="914">
        <v>6000</v>
      </c>
      <c r="B6005" s="929">
        <f>'BudgetSum 2-4'!E41</f>
        <v>0</v>
      </c>
      <c r="C6005" s="930">
        <f t="shared" si="264"/>
        <v>6000</v>
      </c>
      <c r="D6005" s="920" t="s">
        <v>6014</v>
      </c>
      <c r="E6005" s="893" t="b">
        <f t="shared" ca="1" si="258"/>
        <v>1</v>
      </c>
      <c r="F6005" s="932">
        <f t="array" aca="1" ref="F6005" ca="1">IF(G6005&lt;&gt;"",INDIRECT("'"&amp;G6005&amp;"'!"&amp;H6005),"")</f>
        <v>0</v>
      </c>
      <c r="G6005" s="560" t="s">
        <v>4690</v>
      </c>
      <c r="H6005" s="893" t="s">
        <v>4897</v>
      </c>
      <c r="I6005" s="920"/>
      <c r="J6005" s="920"/>
      <c r="K6005" s="920"/>
      <c r="L6005" s="920"/>
      <c r="M6005" s="920"/>
      <c r="N6005" s="920"/>
      <c r="S6005" s="919"/>
    </row>
    <row r="6006" spans="1:19" ht="12.75" customHeight="1" x14ac:dyDescent="0.15">
      <c r="A6006" s="914">
        <v>6001</v>
      </c>
      <c r="B6006" s="929">
        <f>'BudgetSum 2-4'!E42</f>
        <v>0</v>
      </c>
      <c r="C6006" s="930">
        <f t="shared" si="264"/>
        <v>6001</v>
      </c>
      <c r="D6006" s="920" t="s">
        <v>6014</v>
      </c>
      <c r="E6006" s="893" t="b">
        <f t="shared" ca="1" si="258"/>
        <v>1</v>
      </c>
      <c r="F6006" s="932">
        <f t="array" aca="1" ref="F6006" ca="1">IF(G6006&lt;&gt;"",INDIRECT("'"&amp;G6006&amp;"'!"&amp;H6006),"")</f>
        <v>0</v>
      </c>
      <c r="G6006" s="560" t="s">
        <v>4690</v>
      </c>
      <c r="H6006" s="893" t="s">
        <v>4898</v>
      </c>
      <c r="I6006" s="920"/>
      <c r="J6006" s="920"/>
      <c r="K6006" s="920"/>
      <c r="L6006" s="920"/>
      <c r="M6006" s="920"/>
      <c r="N6006" s="920"/>
      <c r="S6006" s="919"/>
    </row>
    <row r="6007" spans="1:19" ht="12.75" customHeight="1" x14ac:dyDescent="0.15">
      <c r="A6007" s="914">
        <v>6002</v>
      </c>
      <c r="B6007" s="929">
        <f>'BudgetSum 2-4'!C44</f>
        <v>0</v>
      </c>
      <c r="C6007" s="930">
        <f t="shared" si="264"/>
        <v>6002</v>
      </c>
      <c r="D6007" s="920" t="s">
        <v>6014</v>
      </c>
      <c r="E6007" s="893" t="b">
        <f t="shared" ca="1" si="258"/>
        <v>1</v>
      </c>
      <c r="F6007" s="932">
        <f t="array" aca="1" ref="F6007" ca="1">IF(G6007&lt;&gt;"",INDIRECT("'"&amp;G6007&amp;"'!"&amp;H6007),"")</f>
        <v>0</v>
      </c>
      <c r="G6007" s="560" t="s">
        <v>4690</v>
      </c>
      <c r="H6007" s="893" t="s">
        <v>4825</v>
      </c>
      <c r="I6007" s="920"/>
      <c r="J6007" s="920"/>
      <c r="K6007" s="920"/>
      <c r="L6007" s="920"/>
      <c r="M6007" s="920"/>
      <c r="N6007" s="920"/>
      <c r="S6007" s="919"/>
    </row>
    <row r="6008" spans="1:19" ht="12.75" customHeight="1" x14ac:dyDescent="0.15">
      <c r="A6008" s="914">
        <v>6003</v>
      </c>
      <c r="B6008" s="929">
        <f>'BudgetSum 2-4'!D44</f>
        <v>0</v>
      </c>
      <c r="C6008" s="930">
        <f t="shared" si="264"/>
        <v>6003</v>
      </c>
      <c r="D6008" s="920" t="s">
        <v>6014</v>
      </c>
      <c r="E6008" s="893" t="b">
        <f t="shared" ca="1" si="258"/>
        <v>1</v>
      </c>
      <c r="F6008" s="932">
        <f t="array" aca="1" ref="F6008" ca="1">IF(G6008&lt;&gt;"",INDIRECT("'"&amp;G6008&amp;"'!"&amp;H6008),"")</f>
        <v>0</v>
      </c>
      <c r="G6008" s="560" t="s">
        <v>4690</v>
      </c>
      <c r="H6008" s="893" t="s">
        <v>4862</v>
      </c>
      <c r="I6008" s="920"/>
      <c r="J6008" s="920"/>
      <c r="K6008" s="920"/>
      <c r="L6008" s="920"/>
      <c r="M6008" s="920"/>
      <c r="N6008" s="920"/>
      <c r="S6008" s="919"/>
    </row>
    <row r="6009" spans="1:19" ht="12.75" customHeight="1" x14ac:dyDescent="0.15">
      <c r="A6009" s="914">
        <v>6004</v>
      </c>
      <c r="B6009" s="929">
        <f>'BudgetSum 2-4'!E44</f>
        <v>0</v>
      </c>
      <c r="C6009" s="930">
        <f t="shared" si="264"/>
        <v>6004</v>
      </c>
      <c r="D6009" s="920" t="s">
        <v>6014</v>
      </c>
      <c r="E6009" s="893" t="b">
        <f t="shared" ca="1" si="258"/>
        <v>1</v>
      </c>
      <c r="F6009" s="932">
        <f t="array" aca="1" ref="F6009" ca="1">IF(G6009&lt;&gt;"",INDIRECT("'"&amp;G6009&amp;"'!"&amp;H6009),"")</f>
        <v>0</v>
      </c>
      <c r="G6009" s="560" t="s">
        <v>4690</v>
      </c>
      <c r="H6009" s="893" t="s">
        <v>4900</v>
      </c>
      <c r="I6009" s="920"/>
      <c r="J6009" s="920"/>
      <c r="K6009" s="920"/>
      <c r="L6009" s="920"/>
      <c r="M6009" s="920"/>
      <c r="N6009" s="920"/>
      <c r="S6009" s="919"/>
    </row>
    <row r="6010" spans="1:19" ht="12.75" customHeight="1" x14ac:dyDescent="0.15">
      <c r="A6010" s="914">
        <v>6005</v>
      </c>
      <c r="B6010" s="929">
        <f>'BudgetSum 2-4'!F44</f>
        <v>0</v>
      </c>
      <c r="C6010" s="930">
        <f t="shared" si="264"/>
        <v>6005</v>
      </c>
      <c r="D6010" s="920" t="s">
        <v>6014</v>
      </c>
      <c r="E6010" s="893" t="b">
        <f t="shared" ca="1" si="258"/>
        <v>1</v>
      </c>
      <c r="F6010" s="932">
        <f t="array" aca="1" ref="F6010" ca="1">IF(G6010&lt;&gt;"",INDIRECT("'"&amp;G6010&amp;"'!"&amp;H6010),"")</f>
        <v>0</v>
      </c>
      <c r="G6010" s="560" t="s">
        <v>4690</v>
      </c>
      <c r="H6010" s="893" t="s">
        <v>4937</v>
      </c>
      <c r="I6010" s="920"/>
      <c r="J6010" s="920"/>
      <c r="K6010" s="920"/>
      <c r="L6010" s="920"/>
      <c r="M6010" s="920"/>
      <c r="N6010" s="920"/>
      <c r="S6010" s="919"/>
    </row>
    <row r="6011" spans="1:19" ht="12.75" customHeight="1" x14ac:dyDescent="0.15">
      <c r="A6011" s="914">
        <v>6006</v>
      </c>
      <c r="B6011" s="929">
        <f>'BudgetSum 2-4'!G44</f>
        <v>0</v>
      </c>
      <c r="C6011" s="930">
        <f t="shared" si="264"/>
        <v>6006</v>
      </c>
      <c r="D6011" s="920" t="s">
        <v>6014</v>
      </c>
      <c r="E6011" s="893" t="b">
        <f t="shared" ca="1" si="258"/>
        <v>1</v>
      </c>
      <c r="F6011" s="932">
        <f t="array" aca="1" ref="F6011" ca="1">IF(G6011&lt;&gt;"",INDIRECT("'"&amp;G6011&amp;"'!"&amp;H6011),"")</f>
        <v>0</v>
      </c>
      <c r="G6011" s="560" t="s">
        <v>4690</v>
      </c>
      <c r="H6011" s="893" t="s">
        <v>4975</v>
      </c>
      <c r="I6011" s="920"/>
      <c r="J6011" s="920"/>
      <c r="K6011" s="920"/>
      <c r="L6011" s="920"/>
      <c r="M6011" s="920"/>
      <c r="N6011" s="920"/>
      <c r="S6011" s="919"/>
    </row>
    <row r="6012" spans="1:19" ht="12.75" customHeight="1" x14ac:dyDescent="0.15">
      <c r="A6012" s="914">
        <v>6007</v>
      </c>
      <c r="B6012" s="929">
        <f>'BudgetSum 2-4'!H43</f>
        <v>0</v>
      </c>
      <c r="C6012" s="930">
        <f t="shared" si="264"/>
        <v>6007</v>
      </c>
      <c r="D6012" s="920" t="s">
        <v>6014</v>
      </c>
      <c r="E6012" s="893" t="b">
        <f t="shared" ca="1" si="258"/>
        <v>1</v>
      </c>
      <c r="F6012" s="932">
        <f t="array" aca="1" ref="F6012" ca="1">IF(G6012&lt;&gt;"",INDIRECT("'"&amp;G6012&amp;"'!"&amp;H6012),"")</f>
        <v>0</v>
      </c>
      <c r="G6012" s="560" t="s">
        <v>4690</v>
      </c>
      <c r="H6012" s="893" t="s">
        <v>5011</v>
      </c>
      <c r="I6012" s="920"/>
      <c r="J6012" s="920"/>
      <c r="K6012" s="920"/>
      <c r="L6012" s="920"/>
      <c r="M6012" s="920"/>
      <c r="N6012" s="920"/>
      <c r="S6012" s="919"/>
    </row>
    <row r="6013" spans="1:19" ht="12.75" customHeight="1" x14ac:dyDescent="0.15">
      <c r="A6013" s="914">
        <v>6008</v>
      </c>
      <c r="B6013" s="929">
        <f>'BudgetSum 2-4'!H44</f>
        <v>0</v>
      </c>
      <c r="C6013" s="930">
        <f t="shared" si="264"/>
        <v>6008</v>
      </c>
      <c r="D6013" s="920" t="s">
        <v>6014</v>
      </c>
      <c r="E6013" s="893" t="b">
        <f t="shared" ca="1" si="258"/>
        <v>1</v>
      </c>
      <c r="F6013" s="932">
        <f t="array" aca="1" ref="F6013" ca="1">IF(G6013&lt;&gt;"",INDIRECT("'"&amp;G6013&amp;"'!"&amp;H6013),"")</f>
        <v>0</v>
      </c>
      <c r="G6013" s="560" t="s">
        <v>4690</v>
      </c>
      <c r="H6013" s="893" t="s">
        <v>5012</v>
      </c>
      <c r="I6013" s="920"/>
      <c r="J6013" s="920"/>
      <c r="K6013" s="920"/>
      <c r="L6013" s="920"/>
      <c r="M6013" s="920"/>
      <c r="N6013" s="920"/>
      <c r="S6013" s="919"/>
    </row>
    <row r="6014" spans="1:19" ht="12.75" customHeight="1" x14ac:dyDescent="0.15">
      <c r="A6014" s="914">
        <v>6009</v>
      </c>
      <c r="B6014" s="929">
        <f>'BudgetSum 2-4'!K44</f>
        <v>0</v>
      </c>
      <c r="C6014" s="930">
        <f t="shared" si="264"/>
        <v>6009</v>
      </c>
      <c r="D6014" s="920" t="s">
        <v>6014</v>
      </c>
      <c r="E6014" s="893" t="b">
        <f t="shared" ca="1" si="258"/>
        <v>1</v>
      </c>
      <c r="F6014" s="932">
        <f t="array" aca="1" ref="F6014" ca="1">IF(G6014&lt;&gt;"",INDIRECT("'"&amp;G6014&amp;"'!"&amp;H6014),"")</f>
        <v>0</v>
      </c>
      <c r="G6014" s="560" t="s">
        <v>4690</v>
      </c>
      <c r="H6014" s="893" t="s">
        <v>5055</v>
      </c>
      <c r="I6014" s="920"/>
      <c r="J6014" s="920"/>
      <c r="K6014" s="920"/>
      <c r="L6014" s="920"/>
      <c r="M6014" s="920"/>
      <c r="N6014" s="920"/>
      <c r="S6014" s="919"/>
    </row>
    <row r="6015" spans="1:19" ht="12.75" customHeight="1" x14ac:dyDescent="0.15">
      <c r="A6015" s="914">
        <v>6010</v>
      </c>
      <c r="B6015" s="929">
        <f>'BudgetSum 2-4'!J46</f>
        <v>0</v>
      </c>
      <c r="C6015" s="930">
        <f t="shared" si="264"/>
        <v>6010</v>
      </c>
      <c r="D6015" s="920" t="s">
        <v>6014</v>
      </c>
      <c r="E6015" s="893" t="b">
        <f t="shared" ca="1" si="258"/>
        <v>1</v>
      </c>
      <c r="F6015" s="932">
        <f t="array" aca="1" ref="F6015" ca="1">IF(G6015&lt;&gt;"",INDIRECT("'"&amp;G6015&amp;"'!"&amp;H6015),"")</f>
        <v>0</v>
      </c>
      <c r="G6015" s="560" t="s">
        <v>4690</v>
      </c>
      <c r="H6015" s="893" t="s">
        <v>6033</v>
      </c>
      <c r="I6015" s="920"/>
      <c r="J6015" s="920"/>
      <c r="K6015" s="920"/>
      <c r="L6015" s="920"/>
      <c r="M6015" s="920"/>
      <c r="N6015" s="920"/>
      <c r="S6015" s="919"/>
    </row>
    <row r="6016" spans="1:19" ht="12.75" customHeight="1" x14ac:dyDescent="0.15">
      <c r="A6016" s="914">
        <v>6011</v>
      </c>
      <c r="B6016" s="929">
        <f>'BudgetSum 2-4'!C57</f>
        <v>0</v>
      </c>
      <c r="C6016" s="930">
        <f t="shared" si="264"/>
        <v>6011</v>
      </c>
      <c r="D6016" s="920" t="s">
        <v>6014</v>
      </c>
      <c r="E6016" s="893" t="b">
        <f t="shared" ca="1" si="258"/>
        <v>1</v>
      </c>
      <c r="F6016" s="932">
        <f t="array" aca="1" ref="F6016" ca="1">IF(G6016&lt;&gt;"",INDIRECT("'"&amp;G6016&amp;"'!"&amp;H6016),"")</f>
        <v>0</v>
      </c>
      <c r="G6016" s="560" t="s">
        <v>4690</v>
      </c>
      <c r="H6016" s="893" t="s">
        <v>4833</v>
      </c>
      <c r="I6016" s="920"/>
      <c r="J6016" s="920"/>
      <c r="K6016" s="920"/>
      <c r="L6016" s="920"/>
      <c r="M6016" s="920"/>
      <c r="N6016" s="920"/>
      <c r="S6016" s="919"/>
    </row>
    <row r="6017" spans="1:19" ht="12.75" customHeight="1" x14ac:dyDescent="0.15">
      <c r="A6017" s="914">
        <v>6012</v>
      </c>
      <c r="B6017" s="929">
        <f>'BudgetSum 2-4'!D57</f>
        <v>0</v>
      </c>
      <c r="C6017" s="930">
        <f t="shared" si="264"/>
        <v>6012</v>
      </c>
      <c r="D6017" s="920" t="s">
        <v>6014</v>
      </c>
      <c r="E6017" s="893" t="b">
        <f t="shared" ca="1" si="258"/>
        <v>1</v>
      </c>
      <c r="F6017" s="932">
        <f t="array" aca="1" ref="F6017" ca="1">IF(G6017&lt;&gt;"",INDIRECT("'"&amp;G6017&amp;"'!"&amp;H6017),"")</f>
        <v>0</v>
      </c>
      <c r="G6017" s="560" t="s">
        <v>4690</v>
      </c>
      <c r="H6017" s="893" t="s">
        <v>4870</v>
      </c>
      <c r="I6017" s="920"/>
      <c r="J6017" s="920"/>
      <c r="K6017" s="920"/>
      <c r="L6017" s="920"/>
      <c r="M6017" s="920"/>
      <c r="N6017" s="920"/>
      <c r="S6017" s="919"/>
    </row>
    <row r="6018" spans="1:19" ht="12.75" customHeight="1" x14ac:dyDescent="0.15">
      <c r="A6018" s="914">
        <v>6013</v>
      </c>
      <c r="B6018" s="929">
        <f>'BudgetSum 2-4'!H57</f>
        <v>0</v>
      </c>
      <c r="C6018" s="930">
        <f t="shared" si="264"/>
        <v>6013</v>
      </c>
      <c r="D6018" s="920" t="s">
        <v>6014</v>
      </c>
      <c r="E6018" s="893" t="b">
        <f t="shared" ca="1" si="258"/>
        <v>1</v>
      </c>
      <c r="F6018" s="932">
        <f t="array" aca="1" ref="F6018" ca="1">IF(G6018&lt;&gt;"",INDIRECT("'"&amp;G6018&amp;"'!"&amp;H6018),"")</f>
        <v>0</v>
      </c>
      <c r="G6018" s="560" t="s">
        <v>4690</v>
      </c>
      <c r="H6018" s="893" t="s">
        <v>5020</v>
      </c>
      <c r="I6018" s="920"/>
      <c r="J6018" s="920"/>
      <c r="K6018" s="920"/>
      <c r="L6018" s="920"/>
      <c r="M6018" s="920"/>
      <c r="N6018" s="920"/>
      <c r="S6018" s="919"/>
    </row>
    <row r="6019" spans="1:19" ht="12.75" customHeight="1" x14ac:dyDescent="0.15">
      <c r="A6019" s="914">
        <v>6014</v>
      </c>
      <c r="B6019" s="929">
        <f>'BudgetSum 2-4'!C61</f>
        <v>0</v>
      </c>
      <c r="C6019" s="930">
        <f t="shared" si="264"/>
        <v>6014</v>
      </c>
      <c r="D6019" s="920" t="s">
        <v>6014</v>
      </c>
      <c r="E6019" s="893" t="b">
        <f t="shared" ca="1" si="258"/>
        <v>1</v>
      </c>
      <c r="F6019" s="932">
        <f t="array" aca="1" ref="F6019" ca="1">IF(G6019&lt;&gt;"",INDIRECT("'"&amp;G6019&amp;"'!"&amp;H6019),"")</f>
        <v>0</v>
      </c>
      <c r="G6019" s="560" t="s">
        <v>4690</v>
      </c>
      <c r="H6019" s="893" t="s">
        <v>4836</v>
      </c>
      <c r="I6019" s="920"/>
      <c r="J6019" s="920"/>
      <c r="K6019" s="920"/>
      <c r="L6019" s="920"/>
      <c r="M6019" s="920"/>
      <c r="N6019" s="920"/>
      <c r="S6019" s="929"/>
    </row>
    <row r="6020" spans="1:19" ht="12.75" customHeight="1" x14ac:dyDescent="0.15">
      <c r="A6020" s="914">
        <v>6015</v>
      </c>
      <c r="B6020" s="929">
        <f>'BudgetSum 2-4'!D61</f>
        <v>0</v>
      </c>
      <c r="C6020" s="930">
        <f t="shared" si="264"/>
        <v>6015</v>
      </c>
      <c r="D6020" s="920" t="s">
        <v>6014</v>
      </c>
      <c r="E6020" s="893" t="b">
        <f t="shared" ca="1" si="258"/>
        <v>1</v>
      </c>
      <c r="F6020" s="932">
        <f t="array" aca="1" ref="F6020" ca="1">IF(G6020&lt;&gt;"",INDIRECT("'"&amp;G6020&amp;"'!"&amp;H6020),"")</f>
        <v>0</v>
      </c>
      <c r="G6020" s="560" t="s">
        <v>4690</v>
      </c>
      <c r="H6020" s="893" t="s">
        <v>4873</v>
      </c>
      <c r="I6020" s="920"/>
      <c r="J6020" s="920"/>
      <c r="K6020" s="920"/>
      <c r="L6020" s="920"/>
      <c r="M6020" s="920"/>
      <c r="N6020" s="920"/>
      <c r="S6020" s="929"/>
    </row>
    <row r="6021" spans="1:19" ht="12.75" customHeight="1" x14ac:dyDescent="0.15">
      <c r="A6021" s="914">
        <v>6016</v>
      </c>
      <c r="B6021" s="929">
        <f>'BudgetSum 2-4'!H61</f>
        <v>0</v>
      </c>
      <c r="C6021" s="930">
        <f t="shared" si="264"/>
        <v>6016</v>
      </c>
      <c r="D6021" s="920" t="s">
        <v>6014</v>
      </c>
      <c r="E6021" s="893" t="b">
        <f t="shared" ca="1" si="258"/>
        <v>1</v>
      </c>
      <c r="F6021" s="932">
        <f t="array" aca="1" ref="F6021" ca="1">IF(G6021&lt;&gt;"",INDIRECT("'"&amp;G6021&amp;"'!"&amp;H6021),"")</f>
        <v>0</v>
      </c>
      <c r="G6021" s="560" t="s">
        <v>4690</v>
      </c>
      <c r="H6021" s="893" t="s">
        <v>5023</v>
      </c>
      <c r="I6021" s="920"/>
      <c r="J6021" s="920"/>
      <c r="K6021" s="920"/>
      <c r="L6021" s="920"/>
      <c r="M6021" s="920"/>
      <c r="N6021" s="920"/>
      <c r="S6021" s="929"/>
    </row>
    <row r="6022" spans="1:19" ht="12.75" customHeight="1" x14ac:dyDescent="0.15">
      <c r="A6022" s="914">
        <v>6017</v>
      </c>
      <c r="B6022" s="929">
        <f>'BudgetSum 2-4'!C65</f>
        <v>0</v>
      </c>
      <c r="C6022" s="930">
        <f t="shared" si="264"/>
        <v>6017</v>
      </c>
      <c r="D6022" s="920" t="s">
        <v>6014</v>
      </c>
      <c r="E6022" s="893" t="b">
        <f t="shared" ca="1" si="258"/>
        <v>1</v>
      </c>
      <c r="F6022" s="932">
        <f t="array" aca="1" ref="F6022" ca="1">IF(G6022&lt;&gt;"",INDIRECT("'"&amp;G6022&amp;"'!"&amp;H6022),"")</f>
        <v>0</v>
      </c>
      <c r="G6022" s="560" t="s">
        <v>4690</v>
      </c>
      <c r="H6022" s="893" t="s">
        <v>4840</v>
      </c>
      <c r="I6022" s="920"/>
      <c r="J6022" s="920"/>
      <c r="K6022" s="920"/>
      <c r="L6022" s="920"/>
      <c r="M6022" s="920"/>
      <c r="N6022" s="920"/>
      <c r="S6022" s="929"/>
    </row>
    <row r="6023" spans="1:19" ht="12.75" customHeight="1" x14ac:dyDescent="0.15">
      <c r="A6023" s="914">
        <v>6018</v>
      </c>
      <c r="B6023" s="929">
        <f>'BudgetSum 2-4'!D65</f>
        <v>0</v>
      </c>
      <c r="C6023" s="930">
        <f t="shared" si="264"/>
        <v>6018</v>
      </c>
      <c r="D6023" s="920" t="s">
        <v>6014</v>
      </c>
      <c r="E6023" s="893" t="b">
        <f t="shared" ca="1" si="258"/>
        <v>1</v>
      </c>
      <c r="F6023" s="932">
        <f t="array" aca="1" ref="F6023" ca="1">IF(G6023&lt;&gt;"",INDIRECT("'"&amp;G6023&amp;"'!"&amp;H6023),"")</f>
        <v>0</v>
      </c>
      <c r="G6023" s="560" t="s">
        <v>4690</v>
      </c>
      <c r="H6023" s="893" t="s">
        <v>4877</v>
      </c>
      <c r="I6023" s="920"/>
      <c r="J6023" s="920"/>
      <c r="K6023" s="920"/>
      <c r="L6023" s="920"/>
      <c r="M6023" s="920"/>
      <c r="N6023" s="920"/>
      <c r="S6023" s="929"/>
    </row>
    <row r="6024" spans="1:19" ht="12.75" customHeight="1" x14ac:dyDescent="0.15">
      <c r="A6024" s="914">
        <v>6019</v>
      </c>
      <c r="B6024" s="929">
        <f>'BudgetSum 2-4'!C69</f>
        <v>0</v>
      </c>
      <c r="C6024" s="930">
        <f t="shared" si="264"/>
        <v>6019</v>
      </c>
      <c r="D6024" s="920" t="s">
        <v>6014</v>
      </c>
      <c r="E6024" s="893" t="b">
        <f t="shared" ca="1" si="258"/>
        <v>1</v>
      </c>
      <c r="F6024" s="932">
        <f t="array" aca="1" ref="F6024" ca="1">IF(G6024&lt;&gt;"",INDIRECT("'"&amp;G6024&amp;"'!"&amp;H6024),"")</f>
        <v>0</v>
      </c>
      <c r="G6024" s="560" t="s">
        <v>4690</v>
      </c>
      <c r="H6024" s="893" t="s">
        <v>4843</v>
      </c>
      <c r="I6024" s="920"/>
      <c r="J6024" s="920"/>
      <c r="K6024" s="920"/>
      <c r="L6024" s="920"/>
      <c r="M6024" s="920"/>
      <c r="N6024" s="920"/>
      <c r="S6024" s="929"/>
    </row>
    <row r="6025" spans="1:19" ht="12.75" customHeight="1" x14ac:dyDescent="0.15">
      <c r="A6025" s="914">
        <v>6020</v>
      </c>
      <c r="B6025" s="929">
        <f>'BudgetSum 2-4'!D69</f>
        <v>0</v>
      </c>
      <c r="C6025" s="930">
        <f t="shared" si="264"/>
        <v>6020</v>
      </c>
      <c r="D6025" s="920" t="s">
        <v>6014</v>
      </c>
      <c r="E6025" s="893" t="b">
        <f t="shared" ca="1" si="258"/>
        <v>1</v>
      </c>
      <c r="F6025" s="932">
        <f t="array" aca="1" ref="F6025" ca="1">IF(G6025&lt;&gt;"",INDIRECT("'"&amp;G6025&amp;"'!"&amp;H6025),"")</f>
        <v>0</v>
      </c>
      <c r="G6025" s="560" t="s">
        <v>4690</v>
      </c>
      <c r="H6025" s="893" t="s">
        <v>4880</v>
      </c>
      <c r="I6025" s="920"/>
      <c r="J6025" s="920"/>
      <c r="K6025" s="920"/>
      <c r="L6025" s="920"/>
      <c r="M6025" s="920"/>
      <c r="N6025" s="920"/>
      <c r="S6025" s="929"/>
    </row>
    <row r="6026" spans="1:19" ht="12.75" customHeight="1" x14ac:dyDescent="0.15">
      <c r="A6026" s="914">
        <v>6021</v>
      </c>
      <c r="B6026" s="929">
        <f>'BudgetSum 2-4'!C73</f>
        <v>0</v>
      </c>
      <c r="C6026" s="930">
        <f t="shared" si="264"/>
        <v>6021</v>
      </c>
      <c r="D6026" s="920" t="s">
        <v>6014</v>
      </c>
      <c r="E6026" s="893" t="b">
        <f t="shared" ca="1" si="258"/>
        <v>1</v>
      </c>
      <c r="F6026" s="932">
        <f t="array" aca="1" ref="F6026" ca="1">IF(G6026&lt;&gt;"",INDIRECT("'"&amp;G6026&amp;"'!"&amp;H6026),"")</f>
        <v>0</v>
      </c>
      <c r="G6026" s="560" t="s">
        <v>4690</v>
      </c>
      <c r="H6026" s="893" t="s">
        <v>4847</v>
      </c>
      <c r="I6026" s="920"/>
      <c r="J6026" s="920"/>
      <c r="K6026" s="920"/>
      <c r="L6026" s="920"/>
      <c r="M6026" s="920"/>
      <c r="N6026" s="920"/>
      <c r="S6026" s="929"/>
    </row>
    <row r="6027" spans="1:19" ht="12.75" customHeight="1" x14ac:dyDescent="0.15">
      <c r="A6027" s="914">
        <v>6022</v>
      </c>
      <c r="B6027" s="929">
        <f>'BudgetSum 2-4'!D73</f>
        <v>0</v>
      </c>
      <c r="C6027" s="930">
        <f t="shared" si="264"/>
        <v>6022</v>
      </c>
      <c r="D6027" s="920" t="s">
        <v>6014</v>
      </c>
      <c r="E6027" s="893" t="b">
        <f t="shared" ca="1" si="258"/>
        <v>1</v>
      </c>
      <c r="F6027" s="932">
        <f t="array" aca="1" ref="F6027" ca="1">IF(G6027&lt;&gt;"",INDIRECT("'"&amp;G6027&amp;"'!"&amp;H6027),"")</f>
        <v>0</v>
      </c>
      <c r="G6027" s="560" t="s">
        <v>4690</v>
      </c>
      <c r="H6027" s="893" t="s">
        <v>4884</v>
      </c>
      <c r="I6027" s="920"/>
      <c r="J6027" s="920"/>
      <c r="K6027" s="920"/>
      <c r="L6027" s="920"/>
      <c r="M6027" s="920"/>
      <c r="N6027" s="920"/>
      <c r="S6027" s="929"/>
    </row>
    <row r="6028" spans="1:19" ht="12.75" customHeight="1" x14ac:dyDescent="0.15">
      <c r="A6028" s="935">
        <v>6023</v>
      </c>
      <c r="B6028" s="919"/>
      <c r="C6028" s="920"/>
      <c r="D6028" s="920" t="s">
        <v>6014</v>
      </c>
      <c r="E6028" s="893" t="b">
        <f t="shared" ca="1" si="258"/>
        <v>1</v>
      </c>
      <c r="F6028" s="893" t="str">
        <f t="array" aca="1" ref="F6028" ca="1">IF(G6028&lt;&gt;"",INDIRECT("'"&amp;G6028&amp;"'!"&amp;H6028),"")</f>
        <v/>
      </c>
      <c r="G6028" s="560"/>
      <c r="H6028" s="893"/>
      <c r="I6028" s="920"/>
      <c r="J6028" s="920"/>
      <c r="K6028" s="920"/>
      <c r="L6028" s="920"/>
      <c r="M6028" s="920"/>
      <c r="N6028" s="920"/>
      <c r="S6028" s="919"/>
    </row>
    <row r="6029" spans="1:19" ht="12.75" customHeight="1" x14ac:dyDescent="0.15">
      <c r="A6029" s="914">
        <v>6024</v>
      </c>
      <c r="B6029" s="929">
        <f>'BudgetSum 2-4'!C77</f>
        <v>0</v>
      </c>
      <c r="C6029" s="930">
        <f t="shared" ref="C6029:C6126" si="265">A6029-B6029</f>
        <v>6024</v>
      </c>
      <c r="D6029" s="920" t="s">
        <v>6014</v>
      </c>
      <c r="E6029" s="893" t="b">
        <f t="shared" ca="1" si="258"/>
        <v>1</v>
      </c>
      <c r="F6029" s="932">
        <f t="array" aca="1" ref="F6029" ca="1">IF(G6029&lt;&gt;"",INDIRECT("'"&amp;G6029&amp;"'!"&amp;H6029),"")</f>
        <v>0</v>
      </c>
      <c r="G6029" s="560" t="s">
        <v>4690</v>
      </c>
      <c r="H6029" s="893" t="s">
        <v>4851</v>
      </c>
      <c r="I6029" s="920"/>
      <c r="J6029" s="920"/>
      <c r="K6029" s="920"/>
      <c r="L6029" s="920"/>
      <c r="M6029" s="920"/>
      <c r="N6029" s="920"/>
      <c r="S6029" s="919"/>
    </row>
    <row r="6030" spans="1:19" ht="12.75" customHeight="1" x14ac:dyDescent="0.15">
      <c r="A6030" s="914">
        <v>6025</v>
      </c>
      <c r="B6030" s="929">
        <f>'BudgetSum 2-4'!D77</f>
        <v>0</v>
      </c>
      <c r="C6030" s="930">
        <f t="shared" si="265"/>
        <v>6025</v>
      </c>
      <c r="D6030" s="920" t="s">
        <v>6014</v>
      </c>
      <c r="E6030" s="893" t="b">
        <f t="shared" ca="1" si="258"/>
        <v>1</v>
      </c>
      <c r="F6030" s="932">
        <f t="array" aca="1" ref="F6030" ca="1">IF(G6030&lt;&gt;"",INDIRECT("'"&amp;G6030&amp;"'!"&amp;H6030),"")</f>
        <v>0</v>
      </c>
      <c r="G6030" s="560" t="s">
        <v>4690</v>
      </c>
      <c r="H6030" s="893" t="s">
        <v>4888</v>
      </c>
      <c r="I6030" s="920"/>
      <c r="J6030" s="920"/>
      <c r="K6030" s="920"/>
      <c r="L6030" s="920"/>
      <c r="M6030" s="920"/>
      <c r="N6030" s="920"/>
      <c r="S6030" s="919"/>
    </row>
    <row r="6031" spans="1:19" ht="12.75" customHeight="1" x14ac:dyDescent="0.15">
      <c r="A6031" s="914">
        <v>6026</v>
      </c>
      <c r="B6031" s="929">
        <f>'BudgetSum 2-4'!F77</f>
        <v>0</v>
      </c>
      <c r="C6031" s="930">
        <f t="shared" si="265"/>
        <v>6026</v>
      </c>
      <c r="D6031" s="920" t="s">
        <v>6014</v>
      </c>
      <c r="E6031" s="893" t="b">
        <f t="shared" ca="1" si="258"/>
        <v>1</v>
      </c>
      <c r="F6031" s="932">
        <f t="array" aca="1" ref="F6031" ca="1">IF(G6031&lt;&gt;"",INDIRECT("'"&amp;G6031&amp;"'!"&amp;H6031),"")</f>
        <v>0</v>
      </c>
      <c r="G6031" s="560" t="s">
        <v>4690</v>
      </c>
      <c r="H6031" s="893" t="s">
        <v>4963</v>
      </c>
      <c r="I6031" s="920"/>
      <c r="J6031" s="920"/>
      <c r="K6031" s="920"/>
      <c r="L6031" s="920"/>
      <c r="M6031" s="920"/>
      <c r="N6031" s="920"/>
      <c r="S6031" s="919"/>
    </row>
    <row r="6032" spans="1:19" ht="12.75" customHeight="1" x14ac:dyDescent="0.15">
      <c r="A6032" s="914">
        <v>6027</v>
      </c>
      <c r="B6032" s="929">
        <f>'BudgetSum 2-4'!G77</f>
        <v>0</v>
      </c>
      <c r="C6032" s="930">
        <f t="shared" si="265"/>
        <v>6027</v>
      </c>
      <c r="D6032" s="920" t="s">
        <v>6014</v>
      </c>
      <c r="E6032" s="893" t="b">
        <f t="shared" ca="1" si="258"/>
        <v>1</v>
      </c>
      <c r="F6032" s="932">
        <f t="array" aca="1" ref="F6032" ca="1">IF(G6032&lt;&gt;"",INDIRECT("'"&amp;G6032&amp;"'!"&amp;H6032),"")</f>
        <v>0</v>
      </c>
      <c r="G6032" s="560" t="s">
        <v>4690</v>
      </c>
      <c r="H6032" s="893" t="s">
        <v>5001</v>
      </c>
      <c r="I6032" s="920"/>
      <c r="J6032" s="920"/>
      <c r="K6032" s="920"/>
      <c r="L6032" s="920"/>
      <c r="M6032" s="920"/>
      <c r="N6032" s="920"/>
      <c r="S6032" s="919"/>
    </row>
    <row r="6033" spans="1:19" ht="12.75" customHeight="1" x14ac:dyDescent="0.15">
      <c r="A6033" s="914">
        <v>6028</v>
      </c>
      <c r="B6033" s="929">
        <f>'BudgetSum 2-4'!H77</f>
        <v>0</v>
      </c>
      <c r="C6033" s="930">
        <f t="shared" si="265"/>
        <v>6028</v>
      </c>
      <c r="D6033" s="920" t="s">
        <v>6014</v>
      </c>
      <c r="E6033" s="893" t="b">
        <f t="shared" ca="1" si="258"/>
        <v>1</v>
      </c>
      <c r="F6033" s="932">
        <f t="array" aca="1" ref="F6033" ca="1">IF(G6033&lt;&gt;"",INDIRECT("'"&amp;G6033&amp;"'!"&amp;H6033),"")</f>
        <v>0</v>
      </c>
      <c r="G6033" s="560" t="s">
        <v>4690</v>
      </c>
      <c r="H6033" s="893" t="s">
        <v>5038</v>
      </c>
      <c r="I6033" s="920"/>
      <c r="J6033" s="920"/>
      <c r="K6033" s="920"/>
      <c r="L6033" s="920"/>
      <c r="M6033" s="920"/>
      <c r="N6033" s="920"/>
      <c r="S6033" s="919"/>
    </row>
    <row r="6034" spans="1:19" ht="12.75" customHeight="1" x14ac:dyDescent="0.15">
      <c r="A6034" s="914">
        <v>6029</v>
      </c>
      <c r="B6034" s="929">
        <f>'BudgetSum 2-4'!K77</f>
        <v>0</v>
      </c>
      <c r="C6034" s="930">
        <f t="shared" si="265"/>
        <v>6029</v>
      </c>
      <c r="D6034" s="920" t="s">
        <v>6014</v>
      </c>
      <c r="E6034" s="893" t="b">
        <f t="shared" ca="1" si="258"/>
        <v>1</v>
      </c>
      <c r="F6034" s="932">
        <f t="array" aca="1" ref="F6034" ca="1">IF(G6034&lt;&gt;"",INDIRECT("'"&amp;G6034&amp;"'!"&amp;H6034),"")</f>
        <v>0</v>
      </c>
      <c r="G6034" s="560" t="s">
        <v>4690</v>
      </c>
      <c r="H6034" s="893" t="s">
        <v>5081</v>
      </c>
      <c r="I6034" s="920"/>
      <c r="J6034" s="920"/>
      <c r="K6034" s="920"/>
      <c r="L6034" s="920"/>
      <c r="M6034" s="920"/>
      <c r="N6034" s="920"/>
      <c r="S6034" s="919"/>
    </row>
    <row r="6035" spans="1:19" ht="12.75" customHeight="1" x14ac:dyDescent="0.15">
      <c r="A6035" s="914">
        <v>6030</v>
      </c>
      <c r="B6035" s="929">
        <f>'BudgetSum 2-4'!G78</f>
        <v>0</v>
      </c>
      <c r="C6035" s="930">
        <f t="shared" si="265"/>
        <v>6030</v>
      </c>
      <c r="D6035" s="920" t="s">
        <v>6014</v>
      </c>
      <c r="E6035" s="893" t="b">
        <f t="shared" ca="1" si="258"/>
        <v>1</v>
      </c>
      <c r="F6035" s="932">
        <f t="array" aca="1" ref="F6035" ca="1">IF(G6035&lt;&gt;"",INDIRECT("'"&amp;G6035&amp;"'!"&amp;H6035),"")</f>
        <v>0</v>
      </c>
      <c r="G6035" s="560" t="s">
        <v>4690</v>
      </c>
      <c r="H6035" s="893" t="s">
        <v>6034</v>
      </c>
      <c r="I6035" s="920"/>
      <c r="J6035" s="920"/>
      <c r="K6035" s="920"/>
      <c r="L6035" s="920"/>
      <c r="M6035" s="920"/>
      <c r="N6035" s="920"/>
      <c r="S6035" s="919"/>
    </row>
    <row r="6036" spans="1:19" ht="12.75" customHeight="1" x14ac:dyDescent="0.15">
      <c r="A6036" s="914">
        <v>6031</v>
      </c>
      <c r="B6036" s="929">
        <f>'BudgetSum 2-4'!I78</f>
        <v>0</v>
      </c>
      <c r="C6036" s="930">
        <f t="shared" si="265"/>
        <v>6031</v>
      </c>
      <c r="D6036" s="920" t="s">
        <v>6014</v>
      </c>
      <c r="E6036" s="893" t="b">
        <f t="shared" ca="1" si="258"/>
        <v>1</v>
      </c>
      <c r="F6036" s="932">
        <f t="array" aca="1" ref="F6036" ca="1">IF(G6036&lt;&gt;"",INDIRECT("'"&amp;G6036&amp;"'!"&amp;H6036),"")</f>
        <v>0</v>
      </c>
      <c r="G6036" s="560" t="s">
        <v>4690</v>
      </c>
      <c r="H6036" s="893" t="s">
        <v>6035</v>
      </c>
      <c r="I6036" s="920"/>
      <c r="J6036" s="920"/>
      <c r="K6036" s="920"/>
      <c r="L6036" s="920"/>
      <c r="M6036" s="920"/>
      <c r="N6036" s="920"/>
      <c r="S6036" s="919"/>
    </row>
    <row r="6037" spans="1:19" ht="12.75" customHeight="1" x14ac:dyDescent="0.15">
      <c r="A6037" s="914">
        <v>6032</v>
      </c>
      <c r="B6037" s="929">
        <f>'BudgetSum 2-4'!J78</f>
        <v>0</v>
      </c>
      <c r="C6037" s="930">
        <f t="shared" si="265"/>
        <v>6032</v>
      </c>
      <c r="D6037" s="920" t="s">
        <v>6014</v>
      </c>
      <c r="E6037" s="893" t="b">
        <f t="shared" ca="1" si="258"/>
        <v>1</v>
      </c>
      <c r="F6037" s="932">
        <f t="array" aca="1" ref="F6037" ca="1">IF(G6037&lt;&gt;"",INDIRECT("'"&amp;G6037&amp;"'!"&amp;H6037),"")</f>
        <v>0</v>
      </c>
      <c r="G6037" s="560" t="s">
        <v>4690</v>
      </c>
      <c r="H6037" s="893" t="s">
        <v>6036</v>
      </c>
      <c r="I6037" s="920"/>
      <c r="J6037" s="920"/>
      <c r="K6037" s="920"/>
      <c r="L6037" s="920"/>
      <c r="M6037" s="920"/>
      <c r="N6037" s="920"/>
      <c r="S6037" s="919"/>
    </row>
    <row r="6038" spans="1:19" ht="12.75" customHeight="1" x14ac:dyDescent="0.15">
      <c r="A6038" s="914">
        <v>6033</v>
      </c>
      <c r="B6038" s="929">
        <f>'BudgetSum 2-4'!K78</f>
        <v>0</v>
      </c>
      <c r="C6038" s="930">
        <f t="shared" si="265"/>
        <v>6033</v>
      </c>
      <c r="D6038" s="920" t="s">
        <v>6014</v>
      </c>
      <c r="E6038" s="893" t="b">
        <f t="shared" ca="1" si="258"/>
        <v>1</v>
      </c>
      <c r="F6038" s="932">
        <f t="array" aca="1" ref="F6038" ca="1">IF(G6038&lt;&gt;"",INDIRECT("'"&amp;G6038&amp;"'!"&amp;H6038),"")</f>
        <v>0</v>
      </c>
      <c r="G6038" s="560" t="s">
        <v>4690</v>
      </c>
      <c r="H6038" s="893" t="s">
        <v>6037</v>
      </c>
      <c r="I6038" s="920"/>
      <c r="J6038" s="920"/>
      <c r="K6038" s="920"/>
      <c r="L6038" s="920"/>
      <c r="M6038" s="920"/>
      <c r="N6038" s="920"/>
      <c r="S6038" s="919"/>
    </row>
    <row r="6039" spans="1:19" ht="12.75" customHeight="1" x14ac:dyDescent="0.15">
      <c r="A6039" s="914">
        <v>6034</v>
      </c>
      <c r="B6039" s="929">
        <f>'BudgetSum 2-4'!J79</f>
        <v>0</v>
      </c>
      <c r="C6039" s="930">
        <f t="shared" si="265"/>
        <v>6034</v>
      </c>
      <c r="D6039" s="920" t="s">
        <v>6014</v>
      </c>
      <c r="E6039" s="893" t="b">
        <f t="shared" ca="1" si="258"/>
        <v>1</v>
      </c>
      <c r="F6039" s="932">
        <f t="array" aca="1" ref="F6039" ca="1">IF(G6039&lt;&gt;"",INDIRECT("'"&amp;G6039&amp;"'!"&amp;H6039),"")</f>
        <v>0</v>
      </c>
      <c r="G6039" s="560" t="s">
        <v>4690</v>
      </c>
      <c r="H6039" s="893" t="s">
        <v>6038</v>
      </c>
      <c r="I6039" s="920"/>
      <c r="J6039" s="920"/>
      <c r="K6039" s="920"/>
      <c r="L6039" s="920"/>
      <c r="M6039" s="920"/>
      <c r="N6039" s="920"/>
      <c r="S6039" s="919"/>
    </row>
    <row r="6040" spans="1:19" ht="12.75" customHeight="1" x14ac:dyDescent="0.15">
      <c r="A6040" s="914">
        <v>6035</v>
      </c>
      <c r="B6040" s="929">
        <f>'BudgetSum 2-4'!J80</f>
        <v>0</v>
      </c>
      <c r="C6040" s="930">
        <f t="shared" si="265"/>
        <v>6035</v>
      </c>
      <c r="D6040" s="920" t="s">
        <v>6014</v>
      </c>
      <c r="E6040" s="893" t="b">
        <f t="shared" ca="1" si="258"/>
        <v>1</v>
      </c>
      <c r="F6040" s="932">
        <f t="array" aca="1" ref="F6040" ca="1">IF(G6040&lt;&gt;"",INDIRECT("'"&amp;G6040&amp;"'!"&amp;H6040),"")</f>
        <v>0</v>
      </c>
      <c r="G6040" s="560" t="s">
        <v>4690</v>
      </c>
      <c r="H6040" s="893" t="s">
        <v>6039</v>
      </c>
      <c r="I6040" s="920"/>
      <c r="J6040" s="920"/>
      <c r="K6040" s="920"/>
      <c r="L6040" s="920"/>
      <c r="M6040" s="920"/>
      <c r="N6040" s="920"/>
      <c r="S6040" s="919"/>
    </row>
    <row r="6041" spans="1:19" ht="12.75" customHeight="1" x14ac:dyDescent="0.15">
      <c r="A6041" s="914">
        <v>6036</v>
      </c>
      <c r="B6041" s="929">
        <f>'BudgetSum 2-4'!J81</f>
        <v>17043</v>
      </c>
      <c r="C6041" s="930">
        <f t="shared" si="265"/>
        <v>-11007</v>
      </c>
      <c r="D6041" s="920" t="s">
        <v>6014</v>
      </c>
      <c r="E6041" s="893" t="b">
        <f t="shared" ca="1" si="258"/>
        <v>1</v>
      </c>
      <c r="F6041" s="932">
        <f t="array" aca="1" ref="F6041" ca="1">IF(G6041&lt;&gt;"",INDIRECT("'"&amp;G6041&amp;"'!"&amp;H6041),"")</f>
        <v>17043</v>
      </c>
      <c r="G6041" s="560" t="s">
        <v>4690</v>
      </c>
      <c r="H6041" s="893" t="s">
        <v>6040</v>
      </c>
      <c r="I6041" s="920"/>
      <c r="J6041" s="920"/>
      <c r="K6041" s="920"/>
      <c r="L6041" s="920"/>
      <c r="M6041" s="920"/>
      <c r="N6041" s="920"/>
      <c r="S6041" s="919"/>
    </row>
    <row r="6042" spans="1:19" ht="12.75" customHeight="1" x14ac:dyDescent="0.15">
      <c r="A6042" s="914">
        <v>6037</v>
      </c>
      <c r="B6042" s="929">
        <f>'CashSum 5'!J3</f>
        <v>31810</v>
      </c>
      <c r="C6042" s="930">
        <f t="shared" si="265"/>
        <v>-25773</v>
      </c>
      <c r="D6042" s="920" t="s">
        <v>6014</v>
      </c>
      <c r="E6042" s="893" t="b">
        <f t="shared" ca="1" si="258"/>
        <v>1</v>
      </c>
      <c r="F6042" s="932">
        <f t="array" aca="1" ref="F6042" ca="1">IF(G6042&lt;&gt;"",INDIRECT("'"&amp;G6042&amp;"'!"&amp;H6042),"")</f>
        <v>31810</v>
      </c>
      <c r="G6042" s="560" t="s">
        <v>4698</v>
      </c>
      <c r="H6042" s="893" t="s">
        <v>6015</v>
      </c>
      <c r="I6042" s="920"/>
      <c r="J6042" s="920"/>
      <c r="K6042" s="920"/>
      <c r="L6042" s="920"/>
      <c r="M6042" s="920"/>
      <c r="N6042" s="920"/>
      <c r="S6042" s="929"/>
    </row>
    <row r="6043" spans="1:19" ht="12.75" customHeight="1" x14ac:dyDescent="0.15">
      <c r="A6043" s="914">
        <v>6038</v>
      </c>
      <c r="B6043" s="929">
        <f>'CashSum 5'!J4</f>
        <v>34233</v>
      </c>
      <c r="C6043" s="930">
        <f t="shared" si="265"/>
        <v>-28195</v>
      </c>
      <c r="D6043" s="920" t="s">
        <v>6014</v>
      </c>
      <c r="E6043" s="893" t="b">
        <f t="shared" ca="1" si="258"/>
        <v>1</v>
      </c>
      <c r="F6043" s="932">
        <f t="array" aca="1" ref="F6043" ca="1">IF(G6043&lt;&gt;"",INDIRECT("'"&amp;G6043&amp;"'!"&amp;H6043),"")</f>
        <v>34233</v>
      </c>
      <c r="G6043" s="560" t="s">
        <v>4698</v>
      </c>
      <c r="H6043" s="893" t="s">
        <v>6041</v>
      </c>
      <c r="I6043" s="920"/>
      <c r="J6043" s="920"/>
      <c r="K6043" s="920"/>
      <c r="L6043" s="920"/>
      <c r="M6043" s="920"/>
      <c r="N6043" s="920"/>
      <c r="S6043" s="929"/>
    </row>
    <row r="6044" spans="1:19" ht="12.75" customHeight="1" x14ac:dyDescent="0.15">
      <c r="A6044" s="914">
        <v>6039</v>
      </c>
      <c r="B6044" s="929">
        <f>'CashSum 5'!D6</f>
        <v>0</v>
      </c>
      <c r="C6044" s="930">
        <f t="shared" si="265"/>
        <v>6039</v>
      </c>
      <c r="D6044" s="920" t="s">
        <v>6014</v>
      </c>
      <c r="E6044" s="893" t="b">
        <f t="shared" ca="1" si="258"/>
        <v>1</v>
      </c>
      <c r="F6044" s="932">
        <f t="array" aca="1" ref="F6044" ca="1">IF(G6044&lt;&gt;"",INDIRECT("'"&amp;G6044&amp;"'!"&amp;H6044),"")</f>
        <v>0</v>
      </c>
      <c r="G6044" s="560" t="s">
        <v>4698</v>
      </c>
      <c r="H6044" s="893" t="s">
        <v>5531</v>
      </c>
      <c r="I6044" s="920"/>
      <c r="J6044" s="920"/>
      <c r="K6044" s="920"/>
      <c r="L6044" s="920"/>
      <c r="M6044" s="920"/>
      <c r="N6044" s="920"/>
      <c r="S6044" s="929"/>
    </row>
    <row r="6045" spans="1:19" ht="12.75" customHeight="1" x14ac:dyDescent="0.15">
      <c r="A6045" s="914">
        <v>6040</v>
      </c>
      <c r="B6045" s="929">
        <f>'CashSum 5'!F6</f>
        <v>0</v>
      </c>
      <c r="C6045" s="930">
        <f t="shared" si="265"/>
        <v>6040</v>
      </c>
      <c r="D6045" s="920" t="s">
        <v>6014</v>
      </c>
      <c r="E6045" s="893" t="b">
        <f t="shared" ca="1" si="258"/>
        <v>1</v>
      </c>
      <c r="F6045" s="932">
        <f t="array" aca="1" ref="F6045" ca="1">IF(G6045&lt;&gt;"",INDIRECT("'"&amp;G6045&amp;"'!"&amp;H6045),"")</f>
        <v>0</v>
      </c>
      <c r="G6045" s="560" t="s">
        <v>4698</v>
      </c>
      <c r="H6045" s="893" t="s">
        <v>5532</v>
      </c>
      <c r="I6045" s="920"/>
      <c r="J6045" s="920"/>
      <c r="K6045" s="920"/>
      <c r="L6045" s="920"/>
      <c r="M6045" s="920"/>
      <c r="N6045" s="920"/>
      <c r="S6045" s="929"/>
    </row>
    <row r="6046" spans="1:19" ht="12.75" customHeight="1" x14ac:dyDescent="0.15">
      <c r="A6046" s="914">
        <v>6041</v>
      </c>
      <c r="B6046" s="929">
        <f>'CashSum 5'!J6</f>
        <v>0</v>
      </c>
      <c r="C6046" s="930">
        <f t="shared" si="265"/>
        <v>6041</v>
      </c>
      <c r="D6046" s="920" t="s">
        <v>6014</v>
      </c>
      <c r="E6046" s="893" t="b">
        <f t="shared" ca="1" si="258"/>
        <v>1</v>
      </c>
      <c r="F6046" s="932">
        <f t="array" aca="1" ref="F6046" ca="1">IF(G6046&lt;&gt;"",INDIRECT("'"&amp;G6046&amp;"'!"&amp;H6046),"")</f>
        <v>0</v>
      </c>
      <c r="G6046" s="560" t="s">
        <v>4698</v>
      </c>
      <c r="H6046" s="893" t="s">
        <v>6042</v>
      </c>
      <c r="I6046" s="920"/>
      <c r="J6046" s="920"/>
      <c r="K6046" s="920"/>
      <c r="L6046" s="920"/>
      <c r="M6046" s="920"/>
      <c r="N6046" s="920"/>
      <c r="S6046" s="929"/>
    </row>
    <row r="6047" spans="1:19" ht="12.75" customHeight="1" x14ac:dyDescent="0.15">
      <c r="A6047" s="914">
        <v>6042</v>
      </c>
      <c r="B6047" s="929">
        <f>'CashSum 5'!E8</f>
        <v>0</v>
      </c>
      <c r="C6047" s="930">
        <f t="shared" si="265"/>
        <v>6042</v>
      </c>
      <c r="D6047" s="920" t="s">
        <v>6014</v>
      </c>
      <c r="E6047" s="893" t="b">
        <f t="shared" ca="1" si="258"/>
        <v>1</v>
      </c>
      <c r="F6047" s="932">
        <f t="array" aca="1" ref="F6047" ca="1">IF(G6047&lt;&gt;"",INDIRECT("'"&amp;G6047&amp;"'!"&amp;H6047),"")</f>
        <v>0</v>
      </c>
      <c r="G6047" s="560" t="s">
        <v>4698</v>
      </c>
      <c r="H6047" s="893" t="s">
        <v>5522</v>
      </c>
      <c r="I6047" s="920"/>
      <c r="J6047" s="920"/>
      <c r="K6047" s="920"/>
      <c r="L6047" s="920"/>
      <c r="M6047" s="920"/>
      <c r="N6047" s="920"/>
      <c r="S6047" s="929"/>
    </row>
    <row r="6048" spans="1:19" ht="12.75" customHeight="1" x14ac:dyDescent="0.15">
      <c r="A6048" s="914">
        <v>6043</v>
      </c>
      <c r="B6048" s="929">
        <f>'CashSum 5'!F8</f>
        <v>0</v>
      </c>
      <c r="C6048" s="930">
        <f t="shared" si="265"/>
        <v>6043</v>
      </c>
      <c r="D6048" s="920" t="s">
        <v>6014</v>
      </c>
      <c r="E6048" s="893" t="b">
        <f t="shared" ca="1" si="258"/>
        <v>1</v>
      </c>
      <c r="F6048" s="932">
        <f t="array" aca="1" ref="F6048" ca="1">IF(G6048&lt;&gt;"",INDIRECT("'"&amp;G6048&amp;"'!"&amp;H6048),"")</f>
        <v>0</v>
      </c>
      <c r="G6048" s="560" t="s">
        <v>4698</v>
      </c>
      <c r="H6048" s="893" t="s">
        <v>5365</v>
      </c>
      <c r="I6048" s="920"/>
      <c r="J6048" s="920"/>
      <c r="K6048" s="920"/>
      <c r="L6048" s="920"/>
      <c r="M6048" s="920"/>
      <c r="N6048" s="920"/>
      <c r="S6048" s="929"/>
    </row>
    <row r="6049" spans="1:19" ht="12.75" customHeight="1" x14ac:dyDescent="0.15">
      <c r="A6049" s="914">
        <v>6044</v>
      </c>
      <c r="B6049" s="929">
        <f>'CashSum 5'!G8</f>
        <v>0</v>
      </c>
      <c r="C6049" s="930">
        <f t="shared" si="265"/>
        <v>6044</v>
      </c>
      <c r="D6049" s="920" t="s">
        <v>6014</v>
      </c>
      <c r="E6049" s="893" t="b">
        <f t="shared" ca="1" si="258"/>
        <v>1</v>
      </c>
      <c r="F6049" s="932">
        <f t="array" aca="1" ref="F6049" ca="1">IF(G6049&lt;&gt;"",INDIRECT("'"&amp;G6049&amp;"'!"&amp;H6049),"")</f>
        <v>0</v>
      </c>
      <c r="G6049" s="560" t="s">
        <v>4698</v>
      </c>
      <c r="H6049" s="893" t="s">
        <v>5369</v>
      </c>
      <c r="I6049" s="920"/>
      <c r="J6049" s="920"/>
      <c r="K6049" s="920"/>
      <c r="L6049" s="920"/>
      <c r="M6049" s="920"/>
      <c r="N6049" s="920"/>
      <c r="S6049" s="929"/>
    </row>
    <row r="6050" spans="1:19" ht="12.75" customHeight="1" x14ac:dyDescent="0.15">
      <c r="A6050" s="914">
        <v>6045</v>
      </c>
      <c r="B6050" s="929">
        <f>'CashSum 5'!J8</f>
        <v>0</v>
      </c>
      <c r="C6050" s="930">
        <f t="shared" si="265"/>
        <v>6045</v>
      </c>
      <c r="D6050" s="920" t="s">
        <v>6014</v>
      </c>
      <c r="E6050" s="893" t="b">
        <f t="shared" ca="1" si="258"/>
        <v>1</v>
      </c>
      <c r="F6050" s="932">
        <f t="array" aca="1" ref="F6050" ca="1">IF(G6050&lt;&gt;"",INDIRECT("'"&amp;G6050&amp;"'!"&amp;H6050),"")</f>
        <v>0</v>
      </c>
      <c r="G6050" s="560" t="s">
        <v>4698</v>
      </c>
      <c r="H6050" s="893" t="s">
        <v>6018</v>
      </c>
      <c r="I6050" s="920"/>
      <c r="J6050" s="920"/>
      <c r="K6050" s="920"/>
      <c r="L6050" s="920"/>
      <c r="M6050" s="920"/>
      <c r="N6050" s="920"/>
      <c r="S6050" s="929"/>
    </row>
    <row r="6051" spans="1:19" ht="12.75" customHeight="1" x14ac:dyDescent="0.15">
      <c r="A6051" s="914">
        <v>6046</v>
      </c>
      <c r="B6051" s="929">
        <f>'CashSum 5'!E9</f>
        <v>0</v>
      </c>
      <c r="C6051" s="930">
        <f t="shared" si="265"/>
        <v>6046</v>
      </c>
      <c r="D6051" s="920" t="s">
        <v>6014</v>
      </c>
      <c r="E6051" s="893" t="b">
        <f t="shared" ca="1" si="258"/>
        <v>1</v>
      </c>
      <c r="F6051" s="932">
        <f t="array" aca="1" ref="F6051" ca="1">IF(G6051&lt;&gt;"",INDIRECT("'"&amp;G6051&amp;"'!"&amp;H6051),"")</f>
        <v>0</v>
      </c>
      <c r="G6051" s="560" t="s">
        <v>4698</v>
      </c>
      <c r="H6051" s="893" t="s">
        <v>5373</v>
      </c>
      <c r="I6051" s="920"/>
      <c r="J6051" s="920"/>
      <c r="K6051" s="920"/>
      <c r="L6051" s="920"/>
      <c r="M6051" s="920"/>
      <c r="N6051" s="920"/>
      <c r="S6051" s="929"/>
    </row>
    <row r="6052" spans="1:19" ht="12.75" customHeight="1" x14ac:dyDescent="0.15">
      <c r="A6052" s="914">
        <v>6047</v>
      </c>
      <c r="B6052" s="929">
        <f>'CashSum 5'!F9</f>
        <v>0</v>
      </c>
      <c r="C6052" s="930">
        <f t="shared" si="265"/>
        <v>6047</v>
      </c>
      <c r="D6052" s="920" t="s">
        <v>6014</v>
      </c>
      <c r="E6052" s="893" t="b">
        <f t="shared" ca="1" si="258"/>
        <v>1</v>
      </c>
      <c r="F6052" s="932">
        <f t="array" aca="1" ref="F6052" ca="1">IF(G6052&lt;&gt;"",INDIRECT("'"&amp;G6052&amp;"'!"&amp;H6052),"")</f>
        <v>0</v>
      </c>
      <c r="G6052" s="560" t="s">
        <v>4698</v>
      </c>
      <c r="H6052" s="893" t="s">
        <v>5366</v>
      </c>
      <c r="I6052" s="920"/>
      <c r="J6052" s="920"/>
      <c r="K6052" s="920"/>
      <c r="L6052" s="920"/>
      <c r="M6052" s="920"/>
      <c r="N6052" s="920"/>
      <c r="S6052" s="929"/>
    </row>
    <row r="6053" spans="1:19" ht="12.75" customHeight="1" x14ac:dyDescent="0.15">
      <c r="A6053" s="914">
        <v>6048</v>
      </c>
      <c r="B6053" s="929">
        <f>'CashSum 5'!G9</f>
        <v>0</v>
      </c>
      <c r="C6053" s="930">
        <f t="shared" si="265"/>
        <v>6048</v>
      </c>
      <c r="D6053" s="920" t="s">
        <v>6014</v>
      </c>
      <c r="E6053" s="893" t="b">
        <f t="shared" ca="1" si="258"/>
        <v>1</v>
      </c>
      <c r="F6053" s="932">
        <f t="array" aca="1" ref="F6053" ca="1">IF(G6053&lt;&gt;"",INDIRECT("'"&amp;G6053&amp;"'!"&amp;H6053),"")</f>
        <v>0</v>
      </c>
      <c r="G6053" s="560" t="s">
        <v>4698</v>
      </c>
      <c r="H6053" s="893" t="s">
        <v>5370</v>
      </c>
      <c r="I6053" s="920"/>
      <c r="J6053" s="920"/>
      <c r="K6053" s="920"/>
      <c r="L6053" s="920"/>
      <c r="M6053" s="920"/>
      <c r="N6053" s="920"/>
      <c r="S6053" s="929"/>
    </row>
    <row r="6054" spans="1:19" ht="12.75" customHeight="1" x14ac:dyDescent="0.15">
      <c r="A6054" s="914">
        <v>6049</v>
      </c>
      <c r="B6054" s="929">
        <f>'CashSum 5'!J10</f>
        <v>0</v>
      </c>
      <c r="C6054" s="930">
        <f t="shared" si="265"/>
        <v>6049</v>
      </c>
      <c r="D6054" s="920" t="s">
        <v>6014</v>
      </c>
      <c r="E6054" s="893" t="b">
        <f t="shared" ca="1" si="258"/>
        <v>1</v>
      </c>
      <c r="F6054" s="932">
        <f t="array" aca="1" ref="F6054" ca="1">IF(G6054&lt;&gt;"",INDIRECT("'"&amp;G6054&amp;"'!"&amp;H6054),"")</f>
        <v>0</v>
      </c>
      <c r="G6054" s="560" t="s">
        <v>4698</v>
      </c>
      <c r="H6054" s="893" t="s">
        <v>6020</v>
      </c>
      <c r="I6054" s="920"/>
      <c r="J6054" s="920"/>
      <c r="K6054" s="920"/>
      <c r="L6054" s="920"/>
      <c r="M6054" s="920"/>
      <c r="N6054" s="920"/>
      <c r="S6054" s="929"/>
    </row>
    <row r="6055" spans="1:19" ht="12.75" customHeight="1" x14ac:dyDescent="0.15">
      <c r="A6055" s="914">
        <v>6050</v>
      </c>
      <c r="B6055" s="929">
        <f>'CashSum 5'!J11</f>
        <v>34233</v>
      </c>
      <c r="C6055" s="930">
        <f t="shared" si="265"/>
        <v>-28183</v>
      </c>
      <c r="D6055" s="920" t="s">
        <v>6014</v>
      </c>
      <c r="E6055" s="893" t="b">
        <f t="shared" ca="1" si="258"/>
        <v>1</v>
      </c>
      <c r="F6055" s="932">
        <f t="array" aca="1" ref="F6055" ca="1">IF(G6055&lt;&gt;"",INDIRECT("'"&amp;G6055&amp;"'!"&amp;H6055),"")</f>
        <v>34233</v>
      </c>
      <c r="G6055" s="560" t="s">
        <v>4698</v>
      </c>
      <c r="H6055" s="893" t="s">
        <v>6021</v>
      </c>
      <c r="I6055" s="920"/>
      <c r="J6055" s="920"/>
      <c r="K6055" s="920"/>
      <c r="L6055" s="920"/>
      <c r="M6055" s="920"/>
      <c r="N6055" s="920"/>
      <c r="S6055" s="929"/>
    </row>
    <row r="6056" spans="1:19" ht="12.75" customHeight="1" x14ac:dyDescent="0.15">
      <c r="A6056" s="914">
        <v>6051</v>
      </c>
      <c r="B6056" s="929">
        <f>'CashSum 5'!J12</f>
        <v>66043</v>
      </c>
      <c r="C6056" s="930">
        <f t="shared" si="265"/>
        <v>-59992</v>
      </c>
      <c r="D6056" s="920" t="s">
        <v>6014</v>
      </c>
      <c r="E6056" s="893" t="b">
        <f t="shared" ca="1" si="258"/>
        <v>1</v>
      </c>
      <c r="F6056" s="932">
        <f t="array" aca="1" ref="F6056" ca="1">IF(G6056&lt;&gt;"",INDIRECT("'"&amp;G6056&amp;"'!"&amp;H6056),"")</f>
        <v>66043</v>
      </c>
      <c r="G6056" s="560" t="s">
        <v>4698</v>
      </c>
      <c r="H6056" s="893" t="s">
        <v>6043</v>
      </c>
      <c r="I6056" s="920"/>
      <c r="J6056" s="920"/>
      <c r="K6056" s="920"/>
      <c r="L6056" s="920"/>
      <c r="M6056" s="920"/>
      <c r="N6056" s="920"/>
      <c r="S6056" s="929"/>
    </row>
    <row r="6057" spans="1:19" ht="12.75" customHeight="1" x14ac:dyDescent="0.15">
      <c r="A6057" s="914">
        <v>6052</v>
      </c>
      <c r="B6057" s="929">
        <f>'CashSum 5'!J13</f>
        <v>49000</v>
      </c>
      <c r="C6057" s="930">
        <f t="shared" si="265"/>
        <v>-42948</v>
      </c>
      <c r="D6057" s="920" t="s">
        <v>6014</v>
      </c>
      <c r="E6057" s="893" t="b">
        <f t="shared" ca="1" si="258"/>
        <v>1</v>
      </c>
      <c r="F6057" s="932">
        <f t="array" aca="1" ref="F6057" ca="1">IF(G6057&lt;&gt;"",INDIRECT("'"&amp;G6057&amp;"'!"&amp;H6057),"")</f>
        <v>49000</v>
      </c>
      <c r="G6057" s="560" t="s">
        <v>4698</v>
      </c>
      <c r="H6057" s="893" t="s">
        <v>6044</v>
      </c>
      <c r="I6057" s="920"/>
      <c r="J6057" s="920"/>
      <c r="K6057" s="920"/>
      <c r="L6057" s="920"/>
      <c r="M6057" s="920"/>
      <c r="N6057" s="920"/>
      <c r="S6057" s="929"/>
    </row>
    <row r="6058" spans="1:19" ht="12.75" customHeight="1" x14ac:dyDescent="0.15">
      <c r="A6058" s="914">
        <v>6053</v>
      </c>
      <c r="B6058" s="929">
        <f>'CashSum 5'!J16</f>
        <v>0</v>
      </c>
      <c r="C6058" s="930">
        <f t="shared" si="265"/>
        <v>6053</v>
      </c>
      <c r="D6058" s="920" t="s">
        <v>6014</v>
      </c>
      <c r="E6058" s="893" t="b">
        <f t="shared" ca="1" si="258"/>
        <v>1</v>
      </c>
      <c r="F6058" s="932">
        <f t="array" aca="1" ref="F6058" ca="1">IF(G6058&lt;&gt;"",INDIRECT("'"&amp;G6058&amp;"'!"&amp;H6058),"")</f>
        <v>0</v>
      </c>
      <c r="G6058" s="560" t="s">
        <v>4698</v>
      </c>
      <c r="H6058" s="893" t="s">
        <v>6045</v>
      </c>
      <c r="I6058" s="920"/>
      <c r="J6058" s="920"/>
      <c r="K6058" s="920"/>
      <c r="L6058" s="920"/>
      <c r="M6058" s="920"/>
      <c r="N6058" s="920"/>
      <c r="S6058" s="929"/>
    </row>
    <row r="6059" spans="1:19" ht="12.75" customHeight="1" x14ac:dyDescent="0.15">
      <c r="A6059" s="914">
        <v>6054</v>
      </c>
      <c r="B6059" s="929">
        <f>'CashSum 5'!J17</f>
        <v>0</v>
      </c>
      <c r="C6059" s="930">
        <f t="shared" si="265"/>
        <v>6054</v>
      </c>
      <c r="D6059" s="920" t="s">
        <v>6014</v>
      </c>
      <c r="E6059" s="893" t="b">
        <f t="shared" ca="1" si="258"/>
        <v>1</v>
      </c>
      <c r="F6059" s="932">
        <f t="array" aca="1" ref="F6059" ca="1">IF(G6059&lt;&gt;"",INDIRECT("'"&amp;G6059&amp;"'!"&amp;H6059),"")</f>
        <v>0</v>
      </c>
      <c r="G6059" s="560" t="s">
        <v>4698</v>
      </c>
      <c r="H6059" s="893" t="s">
        <v>6046</v>
      </c>
      <c r="I6059" s="920"/>
      <c r="J6059" s="920"/>
      <c r="K6059" s="920"/>
      <c r="L6059" s="920"/>
      <c r="M6059" s="920"/>
      <c r="N6059" s="920"/>
      <c r="S6059" s="929"/>
    </row>
    <row r="6060" spans="1:19" ht="12.75" customHeight="1" x14ac:dyDescent="0.15">
      <c r="A6060" s="914">
        <v>6055</v>
      </c>
      <c r="B6060" s="929">
        <f>'CashSum 5'!J19</f>
        <v>0</v>
      </c>
      <c r="C6060" s="930">
        <f t="shared" si="265"/>
        <v>6055</v>
      </c>
      <c r="D6060" s="920" t="s">
        <v>6014</v>
      </c>
      <c r="E6060" s="893" t="b">
        <f t="shared" ca="1" si="258"/>
        <v>1</v>
      </c>
      <c r="F6060" s="932">
        <f t="array" aca="1" ref="F6060" ca="1">IF(G6060&lt;&gt;"",INDIRECT("'"&amp;G6060&amp;"'!"&amp;H6060),"")</f>
        <v>0</v>
      </c>
      <c r="G6060" s="560" t="s">
        <v>4698</v>
      </c>
      <c r="H6060" s="893" t="s">
        <v>6023</v>
      </c>
      <c r="I6060" s="920"/>
      <c r="J6060" s="920"/>
      <c r="K6060" s="920"/>
      <c r="L6060" s="920"/>
      <c r="M6060" s="920"/>
      <c r="N6060" s="920"/>
      <c r="S6060" s="929"/>
    </row>
    <row r="6061" spans="1:19" ht="12.75" customHeight="1" x14ac:dyDescent="0.15">
      <c r="A6061" s="914">
        <v>6056</v>
      </c>
      <c r="B6061" s="929">
        <f>'CashSum 5'!J20</f>
        <v>49000</v>
      </c>
      <c r="C6061" s="930">
        <f t="shared" si="265"/>
        <v>-42944</v>
      </c>
      <c r="D6061" s="920" t="s">
        <v>6014</v>
      </c>
      <c r="E6061" s="893" t="b">
        <f t="shared" ca="1" si="258"/>
        <v>1</v>
      </c>
      <c r="F6061" s="932">
        <f t="array" aca="1" ref="F6061" ca="1">IF(G6061&lt;&gt;"",INDIRECT("'"&amp;G6061&amp;"'!"&amp;H6061),"")</f>
        <v>49000</v>
      </c>
      <c r="G6061" s="560" t="s">
        <v>4698</v>
      </c>
      <c r="H6061" s="893" t="s">
        <v>6024</v>
      </c>
      <c r="I6061" s="920"/>
      <c r="J6061" s="920"/>
      <c r="K6061" s="920"/>
      <c r="L6061" s="920"/>
      <c r="M6061" s="920"/>
      <c r="N6061" s="920"/>
      <c r="S6061" s="929"/>
    </row>
    <row r="6062" spans="1:19" ht="12.75" customHeight="1" x14ac:dyDescent="0.15">
      <c r="A6062" s="914">
        <v>6057</v>
      </c>
      <c r="B6062" s="929">
        <f>'CashSum 5'!J21</f>
        <v>17043</v>
      </c>
      <c r="C6062" s="930">
        <f t="shared" si="265"/>
        <v>-10986</v>
      </c>
      <c r="D6062" s="920" t="s">
        <v>6014</v>
      </c>
      <c r="E6062" s="893" t="b">
        <f t="shared" ca="1" si="258"/>
        <v>1</v>
      </c>
      <c r="F6062" s="932">
        <f t="array" aca="1" ref="F6062" ca="1">IF(G6062&lt;&gt;"",INDIRECT("'"&amp;G6062&amp;"'!"&amp;H6062),"")</f>
        <v>17043</v>
      </c>
      <c r="G6062" s="560" t="s">
        <v>4698</v>
      </c>
      <c r="H6062" s="893" t="s">
        <v>6025</v>
      </c>
      <c r="I6062" s="920"/>
      <c r="J6062" s="920"/>
      <c r="K6062" s="920"/>
      <c r="L6062" s="920"/>
      <c r="M6062" s="920"/>
      <c r="N6062" s="920"/>
      <c r="S6062" s="929"/>
    </row>
    <row r="6063" spans="1:19" ht="12.75" customHeight="1" x14ac:dyDescent="0.15">
      <c r="A6063" s="914">
        <v>6058</v>
      </c>
      <c r="B6063" s="929">
        <f>'EstRev 6-11'!J5</f>
        <v>33933</v>
      </c>
      <c r="C6063" s="930">
        <f t="shared" si="265"/>
        <v>-27875</v>
      </c>
      <c r="D6063" s="920" t="s">
        <v>6014</v>
      </c>
      <c r="E6063" s="893" t="b">
        <f t="shared" ca="1" si="258"/>
        <v>1</v>
      </c>
      <c r="F6063" s="932">
        <f t="array" aca="1" ref="F6063" ca="1">IF(G6063&lt;&gt;"",INDIRECT("'"&amp;G6063&amp;"'!"&amp;H6063),"")</f>
        <v>33933</v>
      </c>
      <c r="G6063" s="560" t="s">
        <v>5635</v>
      </c>
      <c r="H6063" s="893" t="s">
        <v>6016</v>
      </c>
      <c r="I6063" s="920"/>
      <c r="J6063" s="920"/>
      <c r="K6063" s="920"/>
      <c r="L6063" s="920"/>
      <c r="M6063" s="920"/>
      <c r="N6063" s="920"/>
      <c r="S6063" s="919"/>
    </row>
    <row r="6064" spans="1:19" ht="12.75" customHeight="1" x14ac:dyDescent="0.15">
      <c r="A6064" s="914">
        <v>6059</v>
      </c>
      <c r="B6064" s="929">
        <f>'EstRev 6-11'!H7</f>
        <v>0</v>
      </c>
      <c r="C6064" s="930">
        <f t="shared" si="265"/>
        <v>6059</v>
      </c>
      <c r="D6064" s="920" t="s">
        <v>6014</v>
      </c>
      <c r="E6064" s="893" t="b">
        <f t="shared" ca="1" si="258"/>
        <v>1</v>
      </c>
      <c r="F6064" s="932">
        <f t="array" aca="1" ref="F6064" ca="1">IF(G6064&lt;&gt;"",INDIRECT("'"&amp;G6064&amp;"'!"&amp;H6064),"")</f>
        <v>0</v>
      </c>
      <c r="G6064" s="560" t="s">
        <v>5635</v>
      </c>
      <c r="H6064" s="893" t="s">
        <v>5376</v>
      </c>
      <c r="I6064" s="920"/>
      <c r="J6064" s="920"/>
      <c r="K6064" s="920"/>
      <c r="L6064" s="920"/>
      <c r="M6064" s="920"/>
      <c r="N6064" s="920"/>
      <c r="S6064" s="919"/>
    </row>
    <row r="6065" spans="1:19" ht="12.75" customHeight="1" x14ac:dyDescent="0.15">
      <c r="A6065" s="914">
        <v>6060</v>
      </c>
      <c r="B6065" s="929">
        <f>'EstRev 6-11'!H9</f>
        <v>0</v>
      </c>
      <c r="C6065" s="930">
        <f t="shared" si="265"/>
        <v>6060</v>
      </c>
      <c r="D6065" s="920" t="s">
        <v>6014</v>
      </c>
      <c r="E6065" s="893" t="b">
        <f t="shared" ca="1" si="258"/>
        <v>1</v>
      </c>
      <c r="F6065" s="932">
        <f t="array" aca="1" ref="F6065" ca="1">IF(G6065&lt;&gt;"",INDIRECT("'"&amp;G6065&amp;"'!"&amp;H6065),"")</f>
        <v>0</v>
      </c>
      <c r="G6065" s="560" t="s">
        <v>5635</v>
      </c>
      <c r="H6065" s="893" t="s">
        <v>5378</v>
      </c>
      <c r="I6065" s="920"/>
      <c r="J6065" s="920"/>
      <c r="K6065" s="920"/>
      <c r="L6065" s="920"/>
      <c r="M6065" s="920"/>
      <c r="N6065" s="920"/>
      <c r="S6065" s="919"/>
    </row>
    <row r="6066" spans="1:19" ht="12.75" customHeight="1" x14ac:dyDescent="0.15">
      <c r="A6066" s="914">
        <v>6061</v>
      </c>
      <c r="B6066" s="929">
        <f>'EstRev 6-11'!J11</f>
        <v>0</v>
      </c>
      <c r="C6066" s="930">
        <f t="shared" si="265"/>
        <v>6061</v>
      </c>
      <c r="D6066" s="920" t="s">
        <v>6014</v>
      </c>
      <c r="E6066" s="893" t="b">
        <f t="shared" ca="1" si="258"/>
        <v>1</v>
      </c>
      <c r="F6066" s="932">
        <f t="array" aca="1" ref="F6066" ca="1">IF(G6066&lt;&gt;"",INDIRECT("'"&amp;G6066&amp;"'!"&amp;H6066),"")</f>
        <v>0</v>
      </c>
      <c r="G6066" s="560" t="s">
        <v>5635</v>
      </c>
      <c r="H6066" s="893" t="s">
        <v>6021</v>
      </c>
      <c r="I6066" s="920"/>
      <c r="J6066" s="920"/>
      <c r="K6066" s="920"/>
      <c r="L6066" s="920"/>
      <c r="M6066" s="920"/>
      <c r="N6066" s="920"/>
      <c r="S6066" s="919"/>
    </row>
    <row r="6067" spans="1:19" ht="12.75" customHeight="1" x14ac:dyDescent="0.15">
      <c r="A6067" s="914">
        <v>6062</v>
      </c>
      <c r="B6067" s="929">
        <f>'EstRev 6-11'!J12</f>
        <v>33933</v>
      </c>
      <c r="C6067" s="930">
        <f t="shared" si="265"/>
        <v>-27871</v>
      </c>
      <c r="D6067" s="920" t="s">
        <v>6014</v>
      </c>
      <c r="E6067" s="893" t="b">
        <f t="shared" ca="1" si="258"/>
        <v>1</v>
      </c>
      <c r="F6067" s="932">
        <f t="array" aca="1" ref="F6067" ca="1">IF(G6067&lt;&gt;"",INDIRECT("'"&amp;G6067&amp;"'!"&amp;H6067),"")</f>
        <v>33933</v>
      </c>
      <c r="G6067" s="560" t="s">
        <v>5635</v>
      </c>
      <c r="H6067" s="893" t="s">
        <v>6043</v>
      </c>
      <c r="I6067" s="920"/>
      <c r="J6067" s="920"/>
      <c r="K6067" s="920"/>
      <c r="L6067" s="920"/>
      <c r="M6067" s="920"/>
      <c r="N6067" s="920"/>
      <c r="S6067" s="919"/>
    </row>
    <row r="6068" spans="1:19" ht="12.75" customHeight="1" x14ac:dyDescent="0.15">
      <c r="A6068" s="914">
        <v>6063</v>
      </c>
      <c r="B6068" s="929">
        <f>'EstRev 6-11'!J14</f>
        <v>0</v>
      </c>
      <c r="C6068" s="930">
        <f t="shared" si="265"/>
        <v>6063</v>
      </c>
      <c r="D6068" s="920" t="s">
        <v>6014</v>
      </c>
      <c r="E6068" s="893" t="b">
        <f t="shared" ca="1" si="258"/>
        <v>1</v>
      </c>
      <c r="F6068" s="932">
        <f t="array" aca="1" ref="F6068" ca="1">IF(G6068&lt;&gt;"",INDIRECT("'"&amp;G6068&amp;"'!"&amp;H6068),"")</f>
        <v>0</v>
      </c>
      <c r="G6068" s="560" t="s">
        <v>5635</v>
      </c>
      <c r="H6068" s="893" t="s">
        <v>6011</v>
      </c>
      <c r="I6068" s="920"/>
      <c r="J6068" s="920"/>
      <c r="K6068" s="920"/>
      <c r="L6068" s="920"/>
      <c r="M6068" s="920"/>
      <c r="N6068" s="920"/>
      <c r="S6068" s="919"/>
    </row>
    <row r="6069" spans="1:19" ht="12.75" customHeight="1" x14ac:dyDescent="0.15">
      <c r="A6069" s="914">
        <v>6064</v>
      </c>
      <c r="B6069" s="929">
        <f>'EstRev 6-11'!J15</f>
        <v>0</v>
      </c>
      <c r="C6069" s="930">
        <f t="shared" si="265"/>
        <v>6064</v>
      </c>
      <c r="D6069" s="920" t="s">
        <v>6014</v>
      </c>
      <c r="E6069" s="893" t="b">
        <f t="shared" ca="1" si="258"/>
        <v>1</v>
      </c>
      <c r="F6069" s="932">
        <f t="array" aca="1" ref="F6069" ca="1">IF(G6069&lt;&gt;"",INDIRECT("'"&amp;G6069&amp;"'!"&amp;H6069),"")</f>
        <v>0</v>
      </c>
      <c r="G6069" s="560" t="s">
        <v>5635</v>
      </c>
      <c r="H6069" s="893" t="s">
        <v>6047</v>
      </c>
      <c r="I6069" s="920"/>
      <c r="J6069" s="920"/>
      <c r="K6069" s="920"/>
      <c r="L6069" s="920"/>
      <c r="M6069" s="920"/>
      <c r="N6069" s="920"/>
      <c r="S6069" s="919"/>
    </row>
    <row r="6070" spans="1:19" ht="12.75" customHeight="1" x14ac:dyDescent="0.15">
      <c r="A6070" s="914">
        <v>6065</v>
      </c>
      <c r="B6070" s="929">
        <f>'EstRev 6-11'!J16</f>
        <v>0</v>
      </c>
      <c r="C6070" s="930">
        <f t="shared" si="265"/>
        <v>6065</v>
      </c>
      <c r="D6070" s="920" t="s">
        <v>6014</v>
      </c>
      <c r="E6070" s="893" t="b">
        <f t="shared" ca="1" si="258"/>
        <v>1</v>
      </c>
      <c r="F6070" s="932">
        <f t="array" aca="1" ref="F6070" ca="1">IF(G6070&lt;&gt;"",INDIRECT("'"&amp;G6070&amp;"'!"&amp;H6070),"")</f>
        <v>0</v>
      </c>
      <c r="G6070" s="560" t="s">
        <v>5635</v>
      </c>
      <c r="H6070" s="893" t="s">
        <v>6045</v>
      </c>
      <c r="I6070" s="920"/>
      <c r="J6070" s="920"/>
      <c r="K6070" s="920"/>
      <c r="L6070" s="920"/>
      <c r="M6070" s="920"/>
      <c r="N6070" s="920"/>
      <c r="S6070" s="919"/>
    </row>
    <row r="6071" spans="1:19" ht="12.75" customHeight="1" x14ac:dyDescent="0.15">
      <c r="A6071" s="914">
        <v>6066</v>
      </c>
      <c r="B6071" s="929">
        <f>'EstRev 6-11'!J17</f>
        <v>0</v>
      </c>
      <c r="C6071" s="930">
        <f t="shared" si="265"/>
        <v>6066</v>
      </c>
      <c r="D6071" s="920" t="s">
        <v>6014</v>
      </c>
      <c r="E6071" s="893" t="b">
        <f t="shared" ca="1" si="258"/>
        <v>1</v>
      </c>
      <c r="F6071" s="932">
        <f t="array" aca="1" ref="F6071" ca="1">IF(G6071&lt;&gt;"",INDIRECT("'"&amp;G6071&amp;"'!"&amp;H6071),"")</f>
        <v>0</v>
      </c>
      <c r="G6071" s="560" t="s">
        <v>5635</v>
      </c>
      <c r="H6071" s="893" t="s">
        <v>6046</v>
      </c>
      <c r="I6071" s="920"/>
      <c r="J6071" s="920"/>
      <c r="K6071" s="920"/>
      <c r="L6071" s="920"/>
      <c r="M6071" s="920"/>
      <c r="N6071" s="920"/>
      <c r="S6071" s="919"/>
    </row>
    <row r="6072" spans="1:19" ht="12.75" customHeight="1" x14ac:dyDescent="0.15">
      <c r="A6072" s="914">
        <v>6067</v>
      </c>
      <c r="B6072" s="929">
        <f>'EstRev 6-11'!J18</f>
        <v>0</v>
      </c>
      <c r="C6072" s="930">
        <f t="shared" si="265"/>
        <v>6067</v>
      </c>
      <c r="D6072" s="920" t="s">
        <v>6014</v>
      </c>
      <c r="E6072" s="893" t="b">
        <f t="shared" ca="1" si="258"/>
        <v>1</v>
      </c>
      <c r="F6072" s="932">
        <f t="array" aca="1" ref="F6072" ca="1">IF(G6072&lt;&gt;"",INDIRECT("'"&amp;G6072&amp;"'!"&amp;H6072),"")</f>
        <v>0</v>
      </c>
      <c r="G6072" s="560" t="s">
        <v>5635</v>
      </c>
      <c r="H6072" s="893" t="s">
        <v>4801</v>
      </c>
      <c r="I6072" s="920"/>
      <c r="J6072" s="920"/>
      <c r="K6072" s="920"/>
      <c r="L6072" s="920"/>
      <c r="M6072" s="920"/>
      <c r="N6072" s="920"/>
      <c r="S6072" s="919"/>
    </row>
    <row r="6073" spans="1:19" ht="12.75" customHeight="1" x14ac:dyDescent="0.15">
      <c r="A6073" s="914">
        <v>6068</v>
      </c>
      <c r="B6073" s="929">
        <f>'EstRev 6-11'!C23</f>
        <v>0</v>
      </c>
      <c r="C6073" s="930">
        <f t="shared" si="265"/>
        <v>6068</v>
      </c>
      <c r="D6073" s="920" t="s">
        <v>6014</v>
      </c>
      <c r="E6073" s="893" t="b">
        <f t="shared" ca="1" si="258"/>
        <v>1</v>
      </c>
      <c r="F6073" s="932">
        <f t="array" aca="1" ref="F6073" ca="1">IF(G6073&lt;&gt;"",INDIRECT("'"&amp;G6073&amp;"'!"&amp;H6073),"")</f>
        <v>0</v>
      </c>
      <c r="G6073" s="560" t="s">
        <v>5635</v>
      </c>
      <c r="H6073" s="893" t="s">
        <v>6048</v>
      </c>
      <c r="I6073" s="920"/>
      <c r="J6073" s="920"/>
      <c r="K6073" s="920"/>
      <c r="L6073" s="920"/>
      <c r="M6073" s="920"/>
      <c r="N6073" s="920"/>
      <c r="S6073" s="919"/>
    </row>
    <row r="6074" spans="1:19" ht="12.75" customHeight="1" x14ac:dyDescent="0.15">
      <c r="A6074" s="914">
        <v>6069</v>
      </c>
      <c r="B6074" s="929">
        <f>'EstRev 6-11'!C27</f>
        <v>0</v>
      </c>
      <c r="C6074" s="930">
        <f t="shared" si="265"/>
        <v>6069</v>
      </c>
      <c r="D6074" s="920" t="s">
        <v>6014</v>
      </c>
      <c r="E6074" s="893" t="b">
        <f t="shared" ca="1" si="258"/>
        <v>1</v>
      </c>
      <c r="F6074" s="932">
        <f t="array" aca="1" ref="F6074" ca="1">IF(G6074&lt;&gt;"",INDIRECT("'"&amp;G6074&amp;"'!"&amp;H6074),"")</f>
        <v>0</v>
      </c>
      <c r="G6074" s="560" t="s">
        <v>5635</v>
      </c>
      <c r="H6074" s="893" t="s">
        <v>6049</v>
      </c>
      <c r="I6074" s="920"/>
      <c r="J6074" s="920"/>
      <c r="K6074" s="920"/>
      <c r="L6074" s="920"/>
      <c r="M6074" s="920"/>
      <c r="N6074" s="920"/>
      <c r="S6074" s="919"/>
    </row>
    <row r="6075" spans="1:19" ht="12.75" customHeight="1" x14ac:dyDescent="0.15">
      <c r="A6075" s="914">
        <v>6070</v>
      </c>
      <c r="B6075" s="929">
        <f>'EstRev 6-11'!C31</f>
        <v>0</v>
      </c>
      <c r="C6075" s="930">
        <f t="shared" si="265"/>
        <v>6070</v>
      </c>
      <c r="D6075" s="920" t="s">
        <v>6014</v>
      </c>
      <c r="E6075" s="893" t="b">
        <f t="shared" ca="1" si="258"/>
        <v>1</v>
      </c>
      <c r="F6075" s="932">
        <f t="array" aca="1" ref="F6075" ca="1">IF(G6075&lt;&gt;"",INDIRECT("'"&amp;G6075&amp;"'!"&amp;H6075),"")</f>
        <v>0</v>
      </c>
      <c r="G6075" s="560" t="s">
        <v>5635</v>
      </c>
      <c r="H6075" s="893" t="s">
        <v>6050</v>
      </c>
      <c r="I6075" s="920"/>
      <c r="J6075" s="920"/>
      <c r="K6075" s="920"/>
      <c r="L6075" s="920"/>
      <c r="M6075" s="920"/>
      <c r="N6075" s="920"/>
      <c r="S6075" s="919"/>
    </row>
    <row r="6076" spans="1:19" ht="12.75" customHeight="1" x14ac:dyDescent="0.15">
      <c r="A6076" s="914">
        <v>6071</v>
      </c>
      <c r="B6076" s="929">
        <f>'EstRev 6-11'!C35</f>
        <v>0</v>
      </c>
      <c r="C6076" s="930">
        <f t="shared" si="265"/>
        <v>6071</v>
      </c>
      <c r="D6076" s="920" t="s">
        <v>6014</v>
      </c>
      <c r="E6076" s="893" t="b">
        <f t="shared" ca="1" si="258"/>
        <v>1</v>
      </c>
      <c r="F6076" s="932">
        <f t="array" aca="1" ref="F6076" ca="1">IF(G6076&lt;&gt;"",INDIRECT("'"&amp;G6076&amp;"'!"&amp;H6076),"")</f>
        <v>0</v>
      </c>
      <c r="G6076" s="560" t="s">
        <v>5635</v>
      </c>
      <c r="H6076" s="893" t="s">
        <v>4804</v>
      </c>
      <c r="I6076" s="920"/>
      <c r="J6076" s="920"/>
      <c r="K6076" s="920"/>
      <c r="L6076" s="920"/>
      <c r="M6076" s="920"/>
      <c r="N6076" s="920"/>
      <c r="S6076" s="919"/>
    </row>
    <row r="6077" spans="1:19" ht="12.75" customHeight="1" x14ac:dyDescent="0.15">
      <c r="A6077" s="914">
        <v>6072</v>
      </c>
      <c r="B6077" s="929">
        <f>'EstRev 6-11'!C39</f>
        <v>0</v>
      </c>
      <c r="C6077" s="930">
        <f t="shared" si="265"/>
        <v>6072</v>
      </c>
      <c r="D6077" s="920" t="s">
        <v>6014</v>
      </c>
      <c r="E6077" s="893" t="b">
        <f t="shared" ca="1" si="258"/>
        <v>1</v>
      </c>
      <c r="F6077" s="932">
        <f t="array" aca="1" ref="F6077" ca="1">IF(G6077&lt;&gt;"",INDIRECT("'"&amp;G6077&amp;"'!"&amp;H6077),"")</f>
        <v>0</v>
      </c>
      <c r="G6077" s="560" t="s">
        <v>5635</v>
      </c>
      <c r="H6077" s="893" t="s">
        <v>4820</v>
      </c>
      <c r="I6077" s="920"/>
      <c r="J6077" s="920"/>
      <c r="K6077" s="920"/>
      <c r="L6077" s="920"/>
      <c r="M6077" s="920"/>
      <c r="N6077" s="920"/>
      <c r="S6077" s="919"/>
    </row>
    <row r="6078" spans="1:19" ht="12.75" customHeight="1" x14ac:dyDescent="0.15">
      <c r="A6078" s="914">
        <v>6073</v>
      </c>
      <c r="B6078" s="929">
        <f>'EstRev 6-11'!F46</f>
        <v>0</v>
      </c>
      <c r="C6078" s="930">
        <f t="shared" si="265"/>
        <v>6073</v>
      </c>
      <c r="D6078" s="920" t="s">
        <v>6014</v>
      </c>
      <c r="E6078" s="893" t="b">
        <f t="shared" ca="1" si="258"/>
        <v>1</v>
      </c>
      <c r="F6078" s="932">
        <f t="array" aca="1" ref="F6078" ca="1">IF(G6078&lt;&gt;"",INDIRECT("'"&amp;G6078&amp;"'!"&amp;H6078),"")</f>
        <v>0</v>
      </c>
      <c r="G6078" s="560" t="s">
        <v>5635</v>
      </c>
      <c r="H6078" s="893" t="s">
        <v>4938</v>
      </c>
      <c r="I6078" s="920"/>
      <c r="J6078" s="920"/>
      <c r="K6078" s="920"/>
      <c r="L6078" s="920"/>
      <c r="M6078" s="920"/>
      <c r="N6078" s="920"/>
      <c r="S6078" s="919"/>
    </row>
    <row r="6079" spans="1:19" ht="12.75" customHeight="1" x14ac:dyDescent="0.15">
      <c r="A6079" s="914">
        <v>6074</v>
      </c>
      <c r="B6079" s="929">
        <f>'EstRev 6-11'!F50</f>
        <v>0</v>
      </c>
      <c r="C6079" s="930">
        <f t="shared" si="265"/>
        <v>6074</v>
      </c>
      <c r="D6079" s="920" t="s">
        <v>6014</v>
      </c>
      <c r="E6079" s="893" t="b">
        <f t="shared" ca="1" si="258"/>
        <v>1</v>
      </c>
      <c r="F6079" s="932">
        <f t="array" aca="1" ref="F6079" ca="1">IF(G6079&lt;&gt;"",INDIRECT("'"&amp;G6079&amp;"'!"&amp;H6079),"")</f>
        <v>0</v>
      </c>
      <c r="G6079" s="560" t="s">
        <v>5635</v>
      </c>
      <c r="H6079" s="893" t="s">
        <v>6051</v>
      </c>
      <c r="I6079" s="920"/>
      <c r="J6079" s="920"/>
      <c r="K6079" s="920"/>
      <c r="L6079" s="920"/>
      <c r="M6079" s="920"/>
      <c r="N6079" s="920"/>
      <c r="S6079" s="919"/>
    </row>
    <row r="6080" spans="1:19" ht="12.75" customHeight="1" x14ac:dyDescent="0.15">
      <c r="A6080" s="914">
        <v>6075</v>
      </c>
      <c r="B6080" s="929">
        <f>'EstRev 6-11'!F54</f>
        <v>0</v>
      </c>
      <c r="C6080" s="930">
        <f t="shared" si="265"/>
        <v>6075</v>
      </c>
      <c r="D6080" s="920" t="s">
        <v>6014</v>
      </c>
      <c r="E6080" s="893" t="b">
        <f t="shared" ca="1" si="258"/>
        <v>1</v>
      </c>
      <c r="F6080" s="932">
        <f t="array" aca="1" ref="F6080" ca="1">IF(G6080&lt;&gt;"",INDIRECT("'"&amp;G6080&amp;"'!"&amp;H6080),"")</f>
        <v>0</v>
      </c>
      <c r="G6080" s="560" t="s">
        <v>5635</v>
      </c>
      <c r="H6080" s="893" t="s">
        <v>6052</v>
      </c>
      <c r="I6080" s="920"/>
      <c r="J6080" s="920"/>
      <c r="K6080" s="920"/>
      <c r="L6080" s="920"/>
      <c r="M6080" s="920"/>
      <c r="N6080" s="920"/>
      <c r="S6080" s="919"/>
    </row>
    <row r="6081" spans="1:19" ht="12.75" customHeight="1" x14ac:dyDescent="0.15">
      <c r="A6081" s="914">
        <v>6076</v>
      </c>
      <c r="B6081" s="929">
        <f>'EstRev 6-11'!F58</f>
        <v>0</v>
      </c>
      <c r="C6081" s="930">
        <f t="shared" si="265"/>
        <v>6076</v>
      </c>
      <c r="D6081" s="920" t="s">
        <v>6014</v>
      </c>
      <c r="E6081" s="893" t="b">
        <f t="shared" ca="1" si="258"/>
        <v>1</v>
      </c>
      <c r="F6081" s="932">
        <f t="array" aca="1" ref="F6081" ca="1">IF(G6081&lt;&gt;"",INDIRECT("'"&amp;G6081&amp;"'!"&amp;H6081),"")</f>
        <v>0</v>
      </c>
      <c r="G6081" s="560" t="s">
        <v>5635</v>
      </c>
      <c r="H6081" s="893" t="s">
        <v>4946</v>
      </c>
      <c r="I6081" s="920"/>
      <c r="J6081" s="920"/>
      <c r="K6081" s="920"/>
      <c r="L6081" s="920"/>
      <c r="M6081" s="920"/>
      <c r="N6081" s="920"/>
      <c r="S6081" s="919"/>
    </row>
    <row r="6082" spans="1:19" ht="12.75" customHeight="1" x14ac:dyDescent="0.15">
      <c r="A6082" s="914">
        <v>6077</v>
      </c>
      <c r="B6082" s="929">
        <f>'EstRev 6-11'!F62</f>
        <v>0</v>
      </c>
      <c r="C6082" s="930">
        <f t="shared" si="265"/>
        <v>6077</v>
      </c>
      <c r="D6082" s="920" t="s">
        <v>6014</v>
      </c>
      <c r="E6082" s="893" t="b">
        <f t="shared" ca="1" si="258"/>
        <v>1</v>
      </c>
      <c r="F6082" s="932">
        <f t="array" aca="1" ref="F6082" ca="1">IF(G6082&lt;&gt;"",INDIRECT("'"&amp;G6082&amp;"'!"&amp;H6082),"")</f>
        <v>0</v>
      </c>
      <c r="G6082" s="560" t="s">
        <v>5635</v>
      </c>
      <c r="H6082" s="893" t="s">
        <v>4949</v>
      </c>
      <c r="I6082" s="920"/>
      <c r="J6082" s="920"/>
      <c r="K6082" s="920"/>
      <c r="L6082" s="920"/>
      <c r="M6082" s="920"/>
      <c r="N6082" s="920"/>
      <c r="S6082" s="919"/>
    </row>
    <row r="6083" spans="1:19" ht="12.75" customHeight="1" x14ac:dyDescent="0.15">
      <c r="A6083" s="914">
        <v>6078</v>
      </c>
      <c r="B6083" s="929">
        <f>'EstRev 6-11'!J65</f>
        <v>300</v>
      </c>
      <c r="C6083" s="930">
        <f t="shared" si="265"/>
        <v>5778</v>
      </c>
      <c r="D6083" s="920" t="s">
        <v>6014</v>
      </c>
      <c r="E6083" s="893" t="b">
        <f t="shared" ca="1" si="258"/>
        <v>1</v>
      </c>
      <c r="F6083" s="932">
        <f t="array" aca="1" ref="F6083" ca="1">IF(G6083&lt;&gt;"",INDIRECT("'"&amp;G6083&amp;"'!"&amp;H6083),"")</f>
        <v>300</v>
      </c>
      <c r="G6083" s="560" t="s">
        <v>5635</v>
      </c>
      <c r="H6083" s="893" t="s">
        <v>6053</v>
      </c>
      <c r="I6083" s="920"/>
      <c r="J6083" s="920"/>
      <c r="K6083" s="920"/>
      <c r="L6083" s="920"/>
      <c r="M6083" s="920"/>
      <c r="N6083" s="920"/>
      <c r="S6083" s="919"/>
    </row>
    <row r="6084" spans="1:19" ht="12.75" customHeight="1" x14ac:dyDescent="0.15">
      <c r="A6084" s="914">
        <v>6079</v>
      </c>
      <c r="B6084" s="929">
        <f>'EstRev 6-11'!J66</f>
        <v>0</v>
      </c>
      <c r="C6084" s="930">
        <f t="shared" si="265"/>
        <v>6079</v>
      </c>
      <c r="D6084" s="920" t="s">
        <v>6014</v>
      </c>
      <c r="E6084" s="893" t="b">
        <f t="shared" ca="1" si="258"/>
        <v>1</v>
      </c>
      <c r="F6084" s="932">
        <f t="array" aca="1" ref="F6084" ca="1">IF(G6084&lt;&gt;"",INDIRECT("'"&amp;G6084&amp;"'!"&amp;H6084),"")</f>
        <v>0</v>
      </c>
      <c r="G6084" s="560" t="s">
        <v>5635</v>
      </c>
      <c r="H6084" s="893" t="s">
        <v>6054</v>
      </c>
      <c r="I6084" s="920"/>
      <c r="J6084" s="920"/>
      <c r="K6084" s="920"/>
      <c r="L6084" s="920"/>
      <c r="M6084" s="920"/>
      <c r="N6084" s="920"/>
      <c r="S6084" s="919"/>
    </row>
    <row r="6085" spans="1:19" ht="12.75" customHeight="1" x14ac:dyDescent="0.15">
      <c r="A6085" s="914">
        <v>6080</v>
      </c>
      <c r="B6085" s="929">
        <f>'EstRev 6-11'!J67</f>
        <v>300</v>
      </c>
      <c r="C6085" s="930">
        <f t="shared" si="265"/>
        <v>5780</v>
      </c>
      <c r="D6085" s="920" t="s">
        <v>6014</v>
      </c>
      <c r="E6085" s="893" t="b">
        <f t="shared" ca="1" si="258"/>
        <v>1</v>
      </c>
      <c r="F6085" s="932">
        <f t="array" aca="1" ref="F6085" ca="1">IF(G6085&lt;&gt;"",INDIRECT("'"&amp;G6085&amp;"'!"&amp;H6085),"")</f>
        <v>300</v>
      </c>
      <c r="G6085" s="560" t="s">
        <v>5635</v>
      </c>
      <c r="H6085" s="893" t="s">
        <v>6055</v>
      </c>
      <c r="I6085" s="920"/>
      <c r="J6085" s="920"/>
      <c r="K6085" s="920"/>
      <c r="L6085" s="920"/>
      <c r="M6085" s="920"/>
      <c r="N6085" s="920"/>
      <c r="S6085" s="919"/>
    </row>
    <row r="6086" spans="1:19" ht="12.75" customHeight="1" x14ac:dyDescent="0.15">
      <c r="A6086" s="914">
        <v>6081</v>
      </c>
      <c r="B6086" s="929">
        <f>'EstRev 6-11'!C99</f>
        <v>0</v>
      </c>
      <c r="C6086" s="930">
        <f t="shared" si="265"/>
        <v>6081</v>
      </c>
      <c r="D6086" s="920" t="s">
        <v>6014</v>
      </c>
      <c r="E6086" s="893" t="b">
        <f t="shared" ca="1" si="258"/>
        <v>1</v>
      </c>
      <c r="F6086" s="932">
        <f t="array" aca="1" ref="F6086" ca="1">IF(G6086&lt;&gt;"",INDIRECT("'"&amp;G6086&amp;"'!"&amp;H6086),"")</f>
        <v>0</v>
      </c>
      <c r="G6086" s="560" t="s">
        <v>5635</v>
      </c>
      <c r="H6086" s="893" t="s">
        <v>6056</v>
      </c>
      <c r="I6086" s="920"/>
      <c r="J6086" s="920"/>
      <c r="K6086" s="920"/>
      <c r="L6086" s="920"/>
      <c r="M6086" s="920"/>
      <c r="N6086" s="920"/>
      <c r="S6086" s="919"/>
    </row>
    <row r="6087" spans="1:19" ht="12.75" customHeight="1" x14ac:dyDescent="0.15">
      <c r="A6087" s="914">
        <v>6082</v>
      </c>
      <c r="B6087" s="929">
        <f>'EstRev 6-11'!D99</f>
        <v>0</v>
      </c>
      <c r="C6087" s="930">
        <f t="shared" si="265"/>
        <v>6082</v>
      </c>
      <c r="D6087" s="920" t="s">
        <v>6014</v>
      </c>
      <c r="E6087" s="893" t="b">
        <f t="shared" ca="1" si="258"/>
        <v>1</v>
      </c>
      <c r="F6087" s="932">
        <f t="array" aca="1" ref="F6087" ca="1">IF(G6087&lt;&gt;"",INDIRECT("'"&amp;G6087&amp;"'!"&amp;H6087),"")</f>
        <v>0</v>
      </c>
      <c r="G6087" s="560" t="s">
        <v>5635</v>
      </c>
      <c r="H6087" s="893" t="s">
        <v>6057</v>
      </c>
      <c r="I6087" s="920"/>
      <c r="J6087" s="920"/>
      <c r="K6087" s="920"/>
      <c r="L6087" s="920"/>
      <c r="M6087" s="920"/>
      <c r="N6087" s="920"/>
      <c r="S6087" s="919"/>
    </row>
    <row r="6088" spans="1:19" ht="12.75" customHeight="1" x14ac:dyDescent="0.15">
      <c r="A6088" s="914">
        <v>6083</v>
      </c>
      <c r="B6088" s="929">
        <f>'EstRev 6-11'!E99</f>
        <v>0</v>
      </c>
      <c r="C6088" s="930">
        <f t="shared" si="265"/>
        <v>6083</v>
      </c>
      <c r="D6088" s="920" t="s">
        <v>6014</v>
      </c>
      <c r="E6088" s="893" t="b">
        <f t="shared" ca="1" si="258"/>
        <v>1</v>
      </c>
      <c r="F6088" s="932">
        <f t="array" aca="1" ref="F6088" ca="1">IF(G6088&lt;&gt;"",INDIRECT("'"&amp;G6088&amp;"'!"&amp;H6088),"")</f>
        <v>0</v>
      </c>
      <c r="G6088" s="560" t="s">
        <v>5635</v>
      </c>
      <c r="H6088" s="893" t="s">
        <v>6058</v>
      </c>
      <c r="I6088" s="920"/>
      <c r="J6088" s="920"/>
      <c r="K6088" s="920"/>
      <c r="L6088" s="920"/>
      <c r="M6088" s="920"/>
      <c r="N6088" s="920"/>
      <c r="S6088" s="919"/>
    </row>
    <row r="6089" spans="1:19" ht="12.75" customHeight="1" x14ac:dyDescent="0.15">
      <c r="A6089" s="914">
        <v>6084</v>
      </c>
      <c r="B6089" s="929">
        <f>'EstRev 6-11'!F99</f>
        <v>0</v>
      </c>
      <c r="C6089" s="930">
        <f t="shared" si="265"/>
        <v>6084</v>
      </c>
      <c r="D6089" s="920" t="s">
        <v>6014</v>
      </c>
      <c r="E6089" s="893" t="b">
        <f t="shared" ca="1" si="258"/>
        <v>1</v>
      </c>
      <c r="F6089" s="932">
        <f t="array" aca="1" ref="F6089" ca="1">IF(G6089&lt;&gt;"",INDIRECT("'"&amp;G6089&amp;"'!"&amp;H6089),"")</f>
        <v>0</v>
      </c>
      <c r="G6089" s="560" t="s">
        <v>5635</v>
      </c>
      <c r="H6089" s="893" t="s">
        <v>6059</v>
      </c>
      <c r="I6089" s="920"/>
      <c r="J6089" s="920"/>
      <c r="K6089" s="920"/>
      <c r="L6089" s="920"/>
      <c r="M6089" s="920"/>
      <c r="N6089" s="920"/>
      <c r="S6089" s="919"/>
    </row>
    <row r="6090" spans="1:19" ht="12.75" customHeight="1" x14ac:dyDescent="0.15">
      <c r="A6090" s="914">
        <v>6085</v>
      </c>
      <c r="B6090" s="929">
        <f>'EstRev 6-11'!G99</f>
        <v>0</v>
      </c>
      <c r="C6090" s="930">
        <f t="shared" si="265"/>
        <v>6085</v>
      </c>
      <c r="D6090" s="920" t="s">
        <v>6014</v>
      </c>
      <c r="E6090" s="893" t="b">
        <f t="shared" ca="1" si="258"/>
        <v>1</v>
      </c>
      <c r="F6090" s="932">
        <f t="array" aca="1" ref="F6090" ca="1">IF(G6090&lt;&gt;"",INDIRECT("'"&amp;G6090&amp;"'!"&amp;H6090),"")</f>
        <v>0</v>
      </c>
      <c r="G6090" s="560" t="s">
        <v>5635</v>
      </c>
      <c r="H6090" s="893" t="s">
        <v>6060</v>
      </c>
      <c r="I6090" s="920"/>
      <c r="J6090" s="920"/>
      <c r="K6090" s="920"/>
      <c r="L6090" s="920"/>
      <c r="M6090" s="920"/>
      <c r="N6090" s="920"/>
      <c r="S6090" s="919"/>
    </row>
    <row r="6091" spans="1:19" ht="12.75" customHeight="1" x14ac:dyDescent="0.15">
      <c r="A6091" s="914">
        <v>6086</v>
      </c>
      <c r="B6091" s="929">
        <f>'EstRev 6-11'!H99</f>
        <v>0</v>
      </c>
      <c r="C6091" s="930">
        <f t="shared" si="265"/>
        <v>6086</v>
      </c>
      <c r="D6091" s="920" t="s">
        <v>6014</v>
      </c>
      <c r="E6091" s="893" t="b">
        <f t="shared" ca="1" si="258"/>
        <v>1</v>
      </c>
      <c r="F6091" s="932">
        <f t="array" aca="1" ref="F6091" ca="1">IF(G6091&lt;&gt;"",INDIRECT("'"&amp;G6091&amp;"'!"&amp;H6091),"")</f>
        <v>0</v>
      </c>
      <c r="G6091" s="560" t="s">
        <v>5635</v>
      </c>
      <c r="H6091" s="893" t="s">
        <v>6061</v>
      </c>
      <c r="I6091" s="920"/>
      <c r="J6091" s="920"/>
      <c r="K6091" s="920"/>
      <c r="L6091" s="920"/>
      <c r="M6091" s="920"/>
      <c r="N6091" s="920"/>
      <c r="S6091" s="919"/>
    </row>
    <row r="6092" spans="1:19" ht="12.75" customHeight="1" x14ac:dyDescent="0.15">
      <c r="A6092" s="914">
        <v>6087</v>
      </c>
      <c r="B6092" s="929">
        <f>'EstRev 6-11'!I99</f>
        <v>0</v>
      </c>
      <c r="C6092" s="930">
        <f t="shared" si="265"/>
        <v>6087</v>
      </c>
      <c r="D6092" s="920" t="s">
        <v>6014</v>
      </c>
      <c r="E6092" s="893" t="b">
        <f t="shared" ca="1" si="258"/>
        <v>1</v>
      </c>
      <c r="F6092" s="932">
        <f t="array" aca="1" ref="F6092" ca="1">IF(G6092&lt;&gt;"",INDIRECT("'"&amp;G6092&amp;"'!"&amp;H6092),"")</f>
        <v>0</v>
      </c>
      <c r="G6092" s="560" t="s">
        <v>5635</v>
      </c>
      <c r="H6092" s="893" t="s">
        <v>6062</v>
      </c>
      <c r="I6092" s="920"/>
      <c r="J6092" s="920"/>
      <c r="K6092" s="920"/>
      <c r="L6092" s="920"/>
      <c r="M6092" s="920"/>
      <c r="N6092" s="920"/>
      <c r="S6092" s="919"/>
    </row>
    <row r="6093" spans="1:19" ht="12.75" customHeight="1" x14ac:dyDescent="0.15">
      <c r="A6093" s="914">
        <v>6088</v>
      </c>
      <c r="B6093" s="929">
        <f>'EstRev 6-11'!J99</f>
        <v>0</v>
      </c>
      <c r="C6093" s="930">
        <f t="shared" si="265"/>
        <v>6088</v>
      </c>
      <c r="D6093" s="920" t="s">
        <v>6014</v>
      </c>
      <c r="E6093" s="893" t="b">
        <f t="shared" ca="1" si="258"/>
        <v>1</v>
      </c>
      <c r="F6093" s="932">
        <f t="array" aca="1" ref="F6093" ca="1">IF(G6093&lt;&gt;"",INDIRECT("'"&amp;G6093&amp;"'!"&amp;H6093),"")</f>
        <v>0</v>
      </c>
      <c r="G6093" s="560" t="s">
        <v>5635</v>
      </c>
      <c r="H6093" s="893" t="s">
        <v>6063</v>
      </c>
      <c r="I6093" s="920"/>
      <c r="J6093" s="920"/>
      <c r="K6093" s="920"/>
      <c r="L6093" s="920"/>
      <c r="M6093" s="920"/>
      <c r="N6093" s="920"/>
      <c r="S6093" s="919"/>
    </row>
    <row r="6094" spans="1:19" ht="12.75" customHeight="1" x14ac:dyDescent="0.15">
      <c r="A6094" s="914">
        <v>6089</v>
      </c>
      <c r="B6094" s="929">
        <f>'EstRev 6-11'!K99</f>
        <v>0</v>
      </c>
      <c r="C6094" s="930">
        <f t="shared" si="265"/>
        <v>6089</v>
      </c>
      <c r="D6094" s="920" t="s">
        <v>6014</v>
      </c>
      <c r="E6094" s="893" t="b">
        <f t="shared" ca="1" si="258"/>
        <v>1</v>
      </c>
      <c r="F6094" s="932">
        <f t="array" aca="1" ref="F6094" ca="1">IF(G6094&lt;&gt;"",INDIRECT("'"&amp;G6094&amp;"'!"&amp;H6094),"")</f>
        <v>0</v>
      </c>
      <c r="G6094" s="560" t="s">
        <v>5635</v>
      </c>
      <c r="H6094" s="893" t="s">
        <v>6064</v>
      </c>
      <c r="I6094" s="920"/>
      <c r="J6094" s="920"/>
      <c r="K6094" s="920"/>
      <c r="L6094" s="920"/>
      <c r="M6094" s="920"/>
      <c r="N6094" s="920"/>
      <c r="S6094" s="919"/>
    </row>
    <row r="6095" spans="1:19" ht="12.75" customHeight="1" x14ac:dyDescent="0.15">
      <c r="A6095" s="914">
        <v>6090</v>
      </c>
      <c r="B6095" s="929">
        <f>'EstRev 6-11'!J101</f>
        <v>0</v>
      </c>
      <c r="C6095" s="930">
        <f t="shared" si="265"/>
        <v>6090</v>
      </c>
      <c r="D6095" s="920" t="s">
        <v>6014</v>
      </c>
      <c r="E6095" s="893" t="b">
        <f t="shared" ca="1" si="258"/>
        <v>1</v>
      </c>
      <c r="F6095" s="932">
        <f t="array" aca="1" ref="F6095" ca="1">IF(G6095&lt;&gt;"",INDIRECT("'"&amp;G6095&amp;"'!"&amp;H6095),"")</f>
        <v>0</v>
      </c>
      <c r="G6095" s="560" t="s">
        <v>5635</v>
      </c>
      <c r="H6095" s="893" t="s">
        <v>6065</v>
      </c>
      <c r="I6095" s="920"/>
      <c r="J6095" s="920"/>
      <c r="K6095" s="920"/>
      <c r="L6095" s="920"/>
      <c r="M6095" s="920"/>
      <c r="N6095" s="920"/>
      <c r="S6095" s="919"/>
    </row>
    <row r="6096" spans="1:19" ht="12.75" customHeight="1" x14ac:dyDescent="0.15">
      <c r="A6096" s="914">
        <v>6091</v>
      </c>
      <c r="B6096" s="929">
        <f>'EstRev 6-11'!C102</f>
        <v>0</v>
      </c>
      <c r="C6096" s="930">
        <f t="shared" si="265"/>
        <v>6091</v>
      </c>
      <c r="D6096" s="920" t="s">
        <v>6014</v>
      </c>
      <c r="E6096" s="893" t="b">
        <f t="shared" ca="1" si="258"/>
        <v>1</v>
      </c>
      <c r="F6096" s="932">
        <f t="array" aca="1" ref="F6096" ca="1">IF(G6096&lt;&gt;"",INDIRECT("'"&amp;G6096&amp;"'!"&amp;H6096),"")</f>
        <v>0</v>
      </c>
      <c r="G6096" s="560" t="s">
        <v>5635</v>
      </c>
      <c r="H6096" s="893" t="s">
        <v>6066</v>
      </c>
      <c r="I6096" s="920"/>
      <c r="J6096" s="920"/>
      <c r="K6096" s="920"/>
      <c r="L6096" s="920"/>
      <c r="M6096" s="920"/>
      <c r="N6096" s="920"/>
      <c r="S6096" s="919"/>
    </row>
    <row r="6097" spans="1:19" ht="12.75" customHeight="1" x14ac:dyDescent="0.15">
      <c r="A6097" s="914">
        <v>6092</v>
      </c>
      <c r="B6097" s="929">
        <f>'EstRev 6-11'!D102</f>
        <v>0</v>
      </c>
      <c r="C6097" s="930">
        <f t="shared" si="265"/>
        <v>6092</v>
      </c>
      <c r="D6097" s="920" t="s">
        <v>6014</v>
      </c>
      <c r="E6097" s="893" t="b">
        <f t="shared" ca="1" si="258"/>
        <v>1</v>
      </c>
      <c r="F6097" s="932">
        <f t="array" aca="1" ref="F6097" ca="1">IF(G6097&lt;&gt;"",INDIRECT("'"&amp;G6097&amp;"'!"&amp;H6097),"")</f>
        <v>0</v>
      </c>
      <c r="G6097" s="560" t="s">
        <v>5635</v>
      </c>
      <c r="H6097" s="893" t="s">
        <v>6067</v>
      </c>
      <c r="I6097" s="920"/>
      <c r="J6097" s="920"/>
      <c r="K6097" s="920"/>
      <c r="L6097" s="920"/>
      <c r="M6097" s="920"/>
      <c r="N6097" s="920"/>
      <c r="S6097" s="919"/>
    </row>
    <row r="6098" spans="1:19" ht="12.75" customHeight="1" x14ac:dyDescent="0.15">
      <c r="A6098" s="914">
        <v>6093</v>
      </c>
      <c r="B6098" s="929">
        <f>'EstRev 6-11'!E102</f>
        <v>0</v>
      </c>
      <c r="C6098" s="930">
        <f t="shared" si="265"/>
        <v>6093</v>
      </c>
      <c r="D6098" s="920" t="s">
        <v>6014</v>
      </c>
      <c r="E6098" s="893" t="b">
        <f t="shared" ca="1" si="258"/>
        <v>1</v>
      </c>
      <c r="F6098" s="932">
        <f t="array" aca="1" ref="F6098" ca="1">IF(G6098&lt;&gt;"",INDIRECT("'"&amp;G6098&amp;"'!"&amp;H6098),"")</f>
        <v>0</v>
      </c>
      <c r="G6098" s="560" t="s">
        <v>5635</v>
      </c>
      <c r="H6098" s="893" t="s">
        <v>6068</v>
      </c>
      <c r="I6098" s="920"/>
      <c r="J6098" s="920"/>
      <c r="K6098" s="920"/>
      <c r="L6098" s="920"/>
      <c r="M6098" s="920"/>
      <c r="N6098" s="920"/>
      <c r="S6098" s="919"/>
    </row>
    <row r="6099" spans="1:19" ht="12.75" customHeight="1" x14ac:dyDescent="0.15">
      <c r="A6099" s="914">
        <v>6094</v>
      </c>
      <c r="B6099" s="929">
        <f>'EstRev 6-11'!F102</f>
        <v>0</v>
      </c>
      <c r="C6099" s="930">
        <f t="shared" si="265"/>
        <v>6094</v>
      </c>
      <c r="D6099" s="920" t="s">
        <v>6014</v>
      </c>
      <c r="E6099" s="893" t="b">
        <f t="shared" ca="1" si="258"/>
        <v>1</v>
      </c>
      <c r="F6099" s="932">
        <f t="array" aca="1" ref="F6099" ca="1">IF(G6099&lt;&gt;"",INDIRECT("'"&amp;G6099&amp;"'!"&amp;H6099),"")</f>
        <v>0</v>
      </c>
      <c r="G6099" s="560" t="s">
        <v>5635</v>
      </c>
      <c r="H6099" s="893" t="s">
        <v>6069</v>
      </c>
      <c r="I6099" s="920"/>
      <c r="J6099" s="920"/>
      <c r="K6099" s="920"/>
      <c r="L6099" s="920"/>
      <c r="M6099" s="920"/>
      <c r="N6099" s="920"/>
      <c r="S6099" s="919"/>
    </row>
    <row r="6100" spans="1:19" ht="12.75" customHeight="1" x14ac:dyDescent="0.15">
      <c r="A6100" s="914">
        <v>6095</v>
      </c>
      <c r="B6100" s="929">
        <f>'EstRev 6-11'!G102</f>
        <v>0</v>
      </c>
      <c r="C6100" s="930">
        <f t="shared" si="265"/>
        <v>6095</v>
      </c>
      <c r="D6100" s="920" t="s">
        <v>6014</v>
      </c>
      <c r="E6100" s="893" t="b">
        <f t="shared" ca="1" si="258"/>
        <v>1</v>
      </c>
      <c r="F6100" s="932">
        <f t="array" aca="1" ref="F6100" ca="1">IF(G6100&lt;&gt;"",INDIRECT("'"&amp;G6100&amp;"'!"&amp;H6100),"")</f>
        <v>0</v>
      </c>
      <c r="G6100" s="560" t="s">
        <v>5635</v>
      </c>
      <c r="H6100" s="893" t="s">
        <v>6070</v>
      </c>
      <c r="I6100" s="920"/>
      <c r="J6100" s="920"/>
      <c r="K6100" s="920"/>
      <c r="L6100" s="920"/>
      <c r="M6100" s="920"/>
      <c r="N6100" s="920"/>
      <c r="S6100" s="919"/>
    </row>
    <row r="6101" spans="1:19" ht="12.75" customHeight="1" x14ac:dyDescent="0.15">
      <c r="A6101" s="914">
        <v>6096</v>
      </c>
      <c r="B6101" s="929">
        <f>'EstRev 6-11'!H102</f>
        <v>0</v>
      </c>
      <c r="C6101" s="930">
        <f t="shared" si="265"/>
        <v>6096</v>
      </c>
      <c r="D6101" s="920" t="s">
        <v>6014</v>
      </c>
      <c r="E6101" s="893" t="b">
        <f t="shared" ca="1" si="258"/>
        <v>1</v>
      </c>
      <c r="F6101" s="932">
        <f t="array" aca="1" ref="F6101" ca="1">IF(G6101&lt;&gt;"",INDIRECT("'"&amp;G6101&amp;"'!"&amp;H6101),"")</f>
        <v>0</v>
      </c>
      <c r="G6101" s="560" t="s">
        <v>5635</v>
      </c>
      <c r="H6101" s="893" t="s">
        <v>6071</v>
      </c>
      <c r="I6101" s="920"/>
      <c r="J6101" s="920"/>
      <c r="K6101" s="920"/>
      <c r="L6101" s="920"/>
      <c r="M6101" s="920"/>
      <c r="N6101" s="920"/>
      <c r="S6101" s="919"/>
    </row>
    <row r="6102" spans="1:19" ht="12.75" customHeight="1" x14ac:dyDescent="0.15">
      <c r="A6102" s="914">
        <v>6097</v>
      </c>
      <c r="B6102" s="929">
        <f>'EstRev 6-11'!I102</f>
        <v>0</v>
      </c>
      <c r="C6102" s="930">
        <f t="shared" si="265"/>
        <v>6097</v>
      </c>
      <c r="D6102" s="920" t="s">
        <v>6014</v>
      </c>
      <c r="E6102" s="893" t="b">
        <f t="shared" ca="1" si="258"/>
        <v>1</v>
      </c>
      <c r="F6102" s="932">
        <f t="array" aca="1" ref="F6102" ca="1">IF(G6102&lt;&gt;"",INDIRECT("'"&amp;G6102&amp;"'!"&amp;H6102),"")</f>
        <v>0</v>
      </c>
      <c r="G6102" s="560" t="s">
        <v>5635</v>
      </c>
      <c r="H6102" s="893" t="s">
        <v>6072</v>
      </c>
      <c r="I6102" s="920"/>
      <c r="J6102" s="920"/>
      <c r="K6102" s="920"/>
      <c r="L6102" s="920"/>
      <c r="M6102" s="920"/>
      <c r="N6102" s="920"/>
      <c r="S6102" s="919"/>
    </row>
    <row r="6103" spans="1:19" ht="12.75" customHeight="1" x14ac:dyDescent="0.15">
      <c r="A6103" s="914">
        <v>6098</v>
      </c>
      <c r="B6103" s="929">
        <f>'EstRev 6-11'!J102</f>
        <v>0</v>
      </c>
      <c r="C6103" s="930">
        <f t="shared" si="265"/>
        <v>6098</v>
      </c>
      <c r="D6103" s="920" t="s">
        <v>6014</v>
      </c>
      <c r="E6103" s="893" t="b">
        <f t="shared" ca="1" si="258"/>
        <v>1</v>
      </c>
      <c r="F6103" s="932">
        <f t="array" aca="1" ref="F6103" ca="1">IF(G6103&lt;&gt;"",INDIRECT("'"&amp;G6103&amp;"'!"&amp;H6103),"")</f>
        <v>0</v>
      </c>
      <c r="G6103" s="560" t="s">
        <v>5635</v>
      </c>
      <c r="H6103" s="893" t="s">
        <v>6073</v>
      </c>
      <c r="I6103" s="920"/>
      <c r="J6103" s="920"/>
      <c r="K6103" s="920"/>
      <c r="L6103" s="920"/>
      <c r="M6103" s="920"/>
      <c r="N6103" s="920"/>
      <c r="S6103" s="919"/>
    </row>
    <row r="6104" spans="1:19" ht="12.75" customHeight="1" x14ac:dyDescent="0.15">
      <c r="A6104" s="914">
        <v>6099</v>
      </c>
      <c r="B6104" s="929">
        <f>'EstRev 6-11'!K102</f>
        <v>0</v>
      </c>
      <c r="C6104" s="930">
        <f t="shared" si="265"/>
        <v>6099</v>
      </c>
      <c r="D6104" s="920" t="s">
        <v>6014</v>
      </c>
      <c r="E6104" s="893" t="b">
        <f t="shared" ca="1" si="258"/>
        <v>1</v>
      </c>
      <c r="F6104" s="932">
        <f t="array" aca="1" ref="F6104" ca="1">IF(G6104&lt;&gt;"",INDIRECT("'"&amp;G6104&amp;"'!"&amp;H6104),"")</f>
        <v>0</v>
      </c>
      <c r="G6104" s="560" t="s">
        <v>5635</v>
      </c>
      <c r="H6104" s="893" t="s">
        <v>5353</v>
      </c>
      <c r="I6104" s="920"/>
      <c r="J6104" s="920"/>
      <c r="K6104" s="920"/>
      <c r="L6104" s="920"/>
      <c r="M6104" s="920"/>
      <c r="N6104" s="920"/>
      <c r="S6104" s="919"/>
    </row>
    <row r="6105" spans="1:19" ht="12.75" customHeight="1" x14ac:dyDescent="0.15">
      <c r="A6105" s="914">
        <v>6100</v>
      </c>
      <c r="B6105" s="929">
        <f>'EstRev 6-11'!C103</f>
        <v>0</v>
      </c>
      <c r="C6105" s="930">
        <f t="shared" si="265"/>
        <v>6100</v>
      </c>
      <c r="D6105" s="920" t="s">
        <v>6014</v>
      </c>
      <c r="E6105" s="893" t="b">
        <f t="shared" ca="1" si="258"/>
        <v>1</v>
      </c>
      <c r="F6105" s="932">
        <f t="array" aca="1" ref="F6105" ca="1">IF(G6105&lt;&gt;"",INDIRECT("'"&amp;G6105&amp;"'!"&amp;H6105),"")</f>
        <v>0</v>
      </c>
      <c r="G6105" s="560" t="s">
        <v>5635</v>
      </c>
      <c r="H6105" s="893" t="s">
        <v>6074</v>
      </c>
      <c r="I6105" s="920"/>
      <c r="J6105" s="920"/>
      <c r="K6105" s="920"/>
      <c r="L6105" s="920"/>
      <c r="M6105" s="920"/>
      <c r="N6105" s="920"/>
      <c r="S6105" s="919"/>
    </row>
    <row r="6106" spans="1:19" ht="12.75" customHeight="1" x14ac:dyDescent="0.15">
      <c r="A6106" s="914">
        <v>6101</v>
      </c>
      <c r="B6106" s="929">
        <f>'EstRev 6-11'!C104</f>
        <v>0</v>
      </c>
      <c r="C6106" s="930">
        <f t="shared" si="265"/>
        <v>6101</v>
      </c>
      <c r="D6106" s="920" t="s">
        <v>6014</v>
      </c>
      <c r="E6106" s="893" t="b">
        <f t="shared" ca="1" si="258"/>
        <v>1</v>
      </c>
      <c r="F6106" s="932">
        <f t="array" aca="1" ref="F6106" ca="1">IF(G6106&lt;&gt;"",INDIRECT("'"&amp;G6106&amp;"'!"&amp;H6106),"")</f>
        <v>0</v>
      </c>
      <c r="G6106" s="560" t="s">
        <v>5635</v>
      </c>
      <c r="H6106" s="893" t="s">
        <v>6075</v>
      </c>
      <c r="I6106" s="920"/>
      <c r="J6106" s="920"/>
      <c r="K6106" s="920"/>
      <c r="L6106" s="920"/>
      <c r="M6106" s="920"/>
      <c r="N6106" s="920"/>
      <c r="S6106" s="919"/>
    </row>
    <row r="6107" spans="1:19" ht="12.75" customHeight="1" x14ac:dyDescent="0.15">
      <c r="A6107" s="914">
        <v>6102</v>
      </c>
      <c r="B6107" s="929">
        <f>'EstRev 6-11'!D104</f>
        <v>0</v>
      </c>
      <c r="C6107" s="930">
        <f t="shared" si="265"/>
        <v>6102</v>
      </c>
      <c r="D6107" s="920" t="s">
        <v>6014</v>
      </c>
      <c r="E6107" s="893" t="b">
        <f t="shared" ca="1" si="258"/>
        <v>1</v>
      </c>
      <c r="F6107" s="932">
        <f t="array" aca="1" ref="F6107" ca="1">IF(G6107&lt;&gt;"",INDIRECT("'"&amp;G6107&amp;"'!"&amp;H6107),"")</f>
        <v>0</v>
      </c>
      <c r="G6107" s="560" t="s">
        <v>5635</v>
      </c>
      <c r="H6107" s="893" t="s">
        <v>6076</v>
      </c>
      <c r="I6107" s="920"/>
      <c r="J6107" s="920"/>
      <c r="K6107" s="920"/>
      <c r="L6107" s="920"/>
      <c r="M6107" s="920"/>
      <c r="N6107" s="920"/>
      <c r="S6107" s="919"/>
    </row>
    <row r="6108" spans="1:19" ht="12.75" customHeight="1" x14ac:dyDescent="0.15">
      <c r="A6108" s="914">
        <v>6103</v>
      </c>
      <c r="B6108" s="929">
        <f>'EstRev 6-11'!E104</f>
        <v>0</v>
      </c>
      <c r="C6108" s="930">
        <f t="shared" si="265"/>
        <v>6103</v>
      </c>
      <c r="D6108" s="920" t="s">
        <v>6014</v>
      </c>
      <c r="E6108" s="893" t="b">
        <f t="shared" ca="1" si="258"/>
        <v>1</v>
      </c>
      <c r="F6108" s="932">
        <f t="array" aca="1" ref="F6108" ca="1">IF(G6108&lt;&gt;"",INDIRECT("'"&amp;G6108&amp;"'!"&amp;H6108),"")</f>
        <v>0</v>
      </c>
      <c r="G6108" s="560" t="s">
        <v>5635</v>
      </c>
      <c r="H6108" s="893" t="s">
        <v>5398</v>
      </c>
      <c r="I6108" s="920"/>
      <c r="J6108" s="920"/>
      <c r="K6108" s="920"/>
      <c r="L6108" s="920"/>
      <c r="M6108" s="920"/>
      <c r="N6108" s="920"/>
      <c r="S6108" s="919"/>
    </row>
    <row r="6109" spans="1:19" ht="12.75" customHeight="1" x14ac:dyDescent="0.15">
      <c r="A6109" s="914">
        <v>6104</v>
      </c>
      <c r="B6109" s="929">
        <f>'EstRev 6-11'!F104</f>
        <v>0</v>
      </c>
      <c r="C6109" s="930">
        <f t="shared" si="265"/>
        <v>6104</v>
      </c>
      <c r="D6109" s="920" t="s">
        <v>6014</v>
      </c>
      <c r="E6109" s="893" t="b">
        <f t="shared" ca="1" si="258"/>
        <v>1</v>
      </c>
      <c r="F6109" s="932">
        <f t="array" aca="1" ref="F6109" ca="1">IF(G6109&lt;&gt;"",INDIRECT("'"&amp;G6109&amp;"'!"&amp;H6109),"")</f>
        <v>0</v>
      </c>
      <c r="G6109" s="560" t="s">
        <v>5635</v>
      </c>
      <c r="H6109" s="893" t="s">
        <v>6077</v>
      </c>
      <c r="I6109" s="920"/>
      <c r="J6109" s="920"/>
      <c r="K6109" s="920"/>
      <c r="L6109" s="920"/>
      <c r="M6109" s="920"/>
      <c r="N6109" s="920"/>
      <c r="S6109" s="919"/>
    </row>
    <row r="6110" spans="1:19" ht="12.75" customHeight="1" x14ac:dyDescent="0.15">
      <c r="A6110" s="914">
        <v>6105</v>
      </c>
      <c r="B6110" s="929">
        <f>'EstRev 6-11'!G104</f>
        <v>0</v>
      </c>
      <c r="C6110" s="930">
        <f t="shared" si="265"/>
        <v>6105</v>
      </c>
      <c r="D6110" s="920" t="s">
        <v>6014</v>
      </c>
      <c r="E6110" s="893" t="b">
        <f t="shared" ca="1" si="258"/>
        <v>1</v>
      </c>
      <c r="F6110" s="932">
        <f t="array" aca="1" ref="F6110" ca="1">IF(G6110&lt;&gt;"",INDIRECT("'"&amp;G6110&amp;"'!"&amp;H6110),"")</f>
        <v>0</v>
      </c>
      <c r="G6110" s="560" t="s">
        <v>5635</v>
      </c>
      <c r="H6110" s="893" t="s">
        <v>6078</v>
      </c>
      <c r="I6110" s="920"/>
      <c r="J6110" s="920"/>
      <c r="K6110" s="920"/>
      <c r="L6110" s="920"/>
      <c r="M6110" s="920"/>
      <c r="N6110" s="920"/>
      <c r="S6110" s="919"/>
    </row>
    <row r="6111" spans="1:19" ht="12.75" customHeight="1" x14ac:dyDescent="0.15">
      <c r="A6111" s="914">
        <v>6106</v>
      </c>
      <c r="B6111" s="929">
        <f>'EstRev 6-11'!H104</f>
        <v>0</v>
      </c>
      <c r="C6111" s="930">
        <f t="shared" si="265"/>
        <v>6106</v>
      </c>
      <c r="D6111" s="920" t="s">
        <v>6014</v>
      </c>
      <c r="E6111" s="893" t="b">
        <f t="shared" ca="1" si="258"/>
        <v>1</v>
      </c>
      <c r="F6111" s="932">
        <f t="array" aca="1" ref="F6111" ca="1">IF(G6111&lt;&gt;"",INDIRECT("'"&amp;G6111&amp;"'!"&amp;H6111),"")</f>
        <v>0</v>
      </c>
      <c r="G6111" s="560" t="s">
        <v>5635</v>
      </c>
      <c r="H6111" s="893" t="s">
        <v>5039</v>
      </c>
      <c r="I6111" s="920"/>
      <c r="J6111" s="920"/>
      <c r="K6111" s="920"/>
      <c r="L6111" s="920"/>
      <c r="M6111" s="920"/>
      <c r="N6111" s="920"/>
      <c r="S6111" s="919"/>
    </row>
    <row r="6112" spans="1:19" ht="12.75" customHeight="1" x14ac:dyDescent="0.15">
      <c r="A6112" s="914">
        <v>6107</v>
      </c>
      <c r="B6112" s="929">
        <f>'EstRev 6-11'!I104</f>
        <v>0</v>
      </c>
      <c r="C6112" s="930">
        <f t="shared" si="265"/>
        <v>6107</v>
      </c>
      <c r="D6112" s="920" t="s">
        <v>6014</v>
      </c>
      <c r="E6112" s="893" t="b">
        <f t="shared" ca="1" si="258"/>
        <v>1</v>
      </c>
      <c r="F6112" s="932">
        <f t="array" aca="1" ref="F6112" ca="1">IF(G6112&lt;&gt;"",INDIRECT("'"&amp;G6112&amp;"'!"&amp;H6112),"")</f>
        <v>0</v>
      </c>
      <c r="G6112" s="560" t="s">
        <v>5635</v>
      </c>
      <c r="H6112" s="893" t="s">
        <v>6079</v>
      </c>
      <c r="I6112" s="920"/>
      <c r="J6112" s="920"/>
      <c r="K6112" s="920"/>
      <c r="L6112" s="920"/>
      <c r="M6112" s="920"/>
      <c r="N6112" s="920"/>
      <c r="S6112" s="919"/>
    </row>
    <row r="6113" spans="1:19" ht="12.75" customHeight="1" x14ac:dyDescent="0.15">
      <c r="A6113" s="914">
        <v>6108</v>
      </c>
      <c r="B6113" s="929">
        <f>'EstRev 6-11'!J104</f>
        <v>0</v>
      </c>
      <c r="C6113" s="930">
        <f t="shared" si="265"/>
        <v>6108</v>
      </c>
      <c r="D6113" s="920" t="s">
        <v>6014</v>
      </c>
      <c r="E6113" s="893" t="b">
        <f t="shared" ca="1" si="258"/>
        <v>1</v>
      </c>
      <c r="F6113" s="932">
        <f t="array" aca="1" ref="F6113" ca="1">IF(G6113&lt;&gt;"",INDIRECT("'"&amp;G6113&amp;"'!"&amp;H6113),"")</f>
        <v>0</v>
      </c>
      <c r="G6113" s="560" t="s">
        <v>5635</v>
      </c>
      <c r="H6113" s="893" t="s">
        <v>6080</v>
      </c>
      <c r="I6113" s="920"/>
      <c r="J6113" s="920"/>
      <c r="K6113" s="920"/>
      <c r="L6113" s="920"/>
      <c r="M6113" s="920"/>
      <c r="N6113" s="920"/>
      <c r="S6113" s="919"/>
    </row>
    <row r="6114" spans="1:19" ht="12.75" customHeight="1" x14ac:dyDescent="0.15">
      <c r="A6114" s="914">
        <v>6109</v>
      </c>
      <c r="B6114" s="929">
        <f>'EstRev 6-11'!K104</f>
        <v>0</v>
      </c>
      <c r="C6114" s="930">
        <f t="shared" si="265"/>
        <v>6109</v>
      </c>
      <c r="D6114" s="920" t="s">
        <v>6014</v>
      </c>
      <c r="E6114" s="893" t="b">
        <f t="shared" ca="1" si="258"/>
        <v>1</v>
      </c>
      <c r="F6114" s="932">
        <f t="array" aca="1" ref="F6114" ca="1">IF(G6114&lt;&gt;"",INDIRECT("'"&amp;G6114&amp;"'!"&amp;H6114),"")</f>
        <v>0</v>
      </c>
      <c r="G6114" s="560" t="s">
        <v>5635</v>
      </c>
      <c r="H6114" s="893" t="s">
        <v>5082</v>
      </c>
      <c r="I6114" s="920"/>
      <c r="J6114" s="920"/>
      <c r="K6114" s="920"/>
      <c r="L6114" s="920"/>
      <c r="M6114" s="920"/>
      <c r="N6114" s="920"/>
      <c r="S6114" s="919"/>
    </row>
    <row r="6115" spans="1:19" ht="12.75" customHeight="1" x14ac:dyDescent="0.15">
      <c r="A6115" s="914">
        <v>6110</v>
      </c>
      <c r="B6115" s="929">
        <f>'EstRev 6-11'!G106</f>
        <v>0</v>
      </c>
      <c r="C6115" s="930">
        <f t="shared" si="265"/>
        <v>6110</v>
      </c>
      <c r="D6115" s="920" t="s">
        <v>6014</v>
      </c>
      <c r="E6115" s="893" t="b">
        <f t="shared" ca="1" si="258"/>
        <v>1</v>
      </c>
      <c r="F6115" s="932">
        <f t="array" aca="1" ref="F6115" ca="1">IF(G6115&lt;&gt;"",INDIRECT("'"&amp;G6115&amp;"'!"&amp;H6115),"")</f>
        <v>0</v>
      </c>
      <c r="G6115" s="560" t="s">
        <v>5635</v>
      </c>
      <c r="H6115" s="893" t="s">
        <v>6081</v>
      </c>
      <c r="I6115" s="920"/>
      <c r="J6115" s="920"/>
      <c r="K6115" s="920"/>
      <c r="L6115" s="920"/>
      <c r="M6115" s="920"/>
      <c r="N6115" s="920"/>
      <c r="S6115" s="919"/>
    </row>
    <row r="6116" spans="1:19" ht="12.75" customHeight="1" x14ac:dyDescent="0.15">
      <c r="A6116" s="914">
        <v>6111</v>
      </c>
      <c r="B6116" s="929">
        <f>'EstRev 6-11'!D108</f>
        <v>0</v>
      </c>
      <c r="C6116" s="930">
        <f t="shared" si="265"/>
        <v>6111</v>
      </c>
      <c r="D6116" s="920" t="s">
        <v>6014</v>
      </c>
      <c r="E6116" s="893" t="b">
        <f t="shared" ca="1" si="258"/>
        <v>1</v>
      </c>
      <c r="F6116" s="932">
        <f t="array" aca="1" ref="F6116" ca="1">IF(G6116&lt;&gt;"",INDIRECT("'"&amp;G6116&amp;"'!"&amp;H6116),"")</f>
        <v>0</v>
      </c>
      <c r="G6116" s="560" t="s">
        <v>5635</v>
      </c>
      <c r="H6116" s="893" t="s">
        <v>6082</v>
      </c>
      <c r="I6116" s="920"/>
      <c r="J6116" s="920"/>
      <c r="K6116" s="920"/>
      <c r="L6116" s="920"/>
      <c r="M6116" s="920"/>
      <c r="N6116" s="920"/>
      <c r="S6116" s="919"/>
    </row>
    <row r="6117" spans="1:19" ht="12.75" customHeight="1" x14ac:dyDescent="0.15">
      <c r="A6117" s="914">
        <v>6112</v>
      </c>
      <c r="B6117" s="929">
        <f>'EstRev 6-11'!E108</f>
        <v>0</v>
      </c>
      <c r="C6117" s="930">
        <f t="shared" si="265"/>
        <v>6112</v>
      </c>
      <c r="D6117" s="920" t="s">
        <v>6014</v>
      </c>
      <c r="E6117" s="893" t="b">
        <f t="shared" ca="1" si="258"/>
        <v>1</v>
      </c>
      <c r="F6117" s="932">
        <f t="array" aca="1" ref="F6117" ca="1">IF(G6117&lt;&gt;"",INDIRECT("'"&amp;G6117&amp;"'!"&amp;H6117),"")</f>
        <v>0</v>
      </c>
      <c r="G6117" s="560" t="s">
        <v>5635</v>
      </c>
      <c r="H6117" s="893" t="s">
        <v>6083</v>
      </c>
      <c r="I6117" s="920"/>
      <c r="J6117" s="920"/>
      <c r="K6117" s="920"/>
      <c r="L6117" s="920"/>
      <c r="M6117" s="920"/>
      <c r="N6117" s="920"/>
      <c r="S6117" s="919"/>
    </row>
    <row r="6118" spans="1:19" ht="12.75" customHeight="1" x14ac:dyDescent="0.15">
      <c r="A6118" s="914">
        <v>6113</v>
      </c>
      <c r="B6118" s="929">
        <f>'EstRev 6-11'!F108</f>
        <v>0</v>
      </c>
      <c r="C6118" s="930">
        <f t="shared" si="265"/>
        <v>6113</v>
      </c>
      <c r="D6118" s="920" t="s">
        <v>6014</v>
      </c>
      <c r="E6118" s="893" t="b">
        <f t="shared" ca="1" si="258"/>
        <v>1</v>
      </c>
      <c r="F6118" s="932">
        <f t="array" aca="1" ref="F6118" ca="1">IF(G6118&lt;&gt;"",INDIRECT("'"&amp;G6118&amp;"'!"&amp;H6118),"")</f>
        <v>0</v>
      </c>
      <c r="G6118" s="560" t="s">
        <v>5635</v>
      </c>
      <c r="H6118" s="893" t="s">
        <v>6084</v>
      </c>
      <c r="I6118" s="920"/>
      <c r="J6118" s="920"/>
      <c r="K6118" s="920"/>
      <c r="L6118" s="920"/>
      <c r="M6118" s="920"/>
      <c r="N6118" s="920"/>
      <c r="S6118" s="919"/>
    </row>
    <row r="6119" spans="1:19" ht="12.75" customHeight="1" x14ac:dyDescent="0.15">
      <c r="A6119" s="914">
        <v>6114</v>
      </c>
      <c r="B6119" s="929">
        <f>'EstRev 6-11'!G108</f>
        <v>0</v>
      </c>
      <c r="C6119" s="930">
        <f t="shared" si="265"/>
        <v>6114</v>
      </c>
      <c r="D6119" s="920" t="s">
        <v>6014</v>
      </c>
      <c r="E6119" s="893" t="b">
        <f t="shared" ca="1" si="258"/>
        <v>1</v>
      </c>
      <c r="F6119" s="932">
        <f t="array" aca="1" ref="F6119" ca="1">IF(G6119&lt;&gt;"",INDIRECT("'"&amp;G6119&amp;"'!"&amp;H6119),"")</f>
        <v>0</v>
      </c>
      <c r="G6119" s="560" t="s">
        <v>5635</v>
      </c>
      <c r="H6119" s="893" t="s">
        <v>6085</v>
      </c>
      <c r="I6119" s="920"/>
      <c r="J6119" s="920"/>
      <c r="K6119" s="920"/>
      <c r="L6119" s="920"/>
      <c r="M6119" s="920"/>
      <c r="N6119" s="920"/>
      <c r="S6119" s="919"/>
    </row>
    <row r="6120" spans="1:19" ht="12.75" customHeight="1" x14ac:dyDescent="0.15">
      <c r="A6120" s="914">
        <v>6115</v>
      </c>
      <c r="B6120" s="929">
        <f>'EstRev 6-11'!H108</f>
        <v>0</v>
      </c>
      <c r="C6120" s="930">
        <f t="shared" si="265"/>
        <v>6115</v>
      </c>
      <c r="D6120" s="920" t="s">
        <v>6014</v>
      </c>
      <c r="E6120" s="893" t="b">
        <f t="shared" ca="1" si="258"/>
        <v>1</v>
      </c>
      <c r="F6120" s="932">
        <f t="array" aca="1" ref="F6120" ca="1">IF(G6120&lt;&gt;"",INDIRECT("'"&amp;G6120&amp;"'!"&amp;H6120),"")</f>
        <v>0</v>
      </c>
      <c r="G6120" s="560" t="s">
        <v>5635</v>
      </c>
      <c r="H6120" s="893" t="s">
        <v>5041</v>
      </c>
      <c r="I6120" s="920"/>
      <c r="J6120" s="920"/>
      <c r="K6120" s="920"/>
      <c r="L6120" s="920"/>
      <c r="M6120" s="920"/>
      <c r="N6120" s="920"/>
      <c r="S6120" s="919"/>
    </row>
    <row r="6121" spans="1:19" ht="12.75" customHeight="1" x14ac:dyDescent="0.15">
      <c r="A6121" s="914">
        <v>6116</v>
      </c>
      <c r="B6121" s="929">
        <f>'EstRev 6-11'!J108</f>
        <v>0</v>
      </c>
      <c r="C6121" s="930">
        <f t="shared" si="265"/>
        <v>6116</v>
      </c>
      <c r="D6121" s="920" t="s">
        <v>6014</v>
      </c>
      <c r="E6121" s="893" t="b">
        <f t="shared" ref="E6121:E6375" ca="1" si="266">F6121=B6121</f>
        <v>1</v>
      </c>
      <c r="F6121" s="932">
        <f t="array" aca="1" ref="F6121" ca="1">IF(G6121&lt;&gt;"",INDIRECT("'"&amp;G6121&amp;"'!"&amp;H6121),"")</f>
        <v>0</v>
      </c>
      <c r="G6121" s="560" t="s">
        <v>5635</v>
      </c>
      <c r="H6121" s="893" t="s">
        <v>6086</v>
      </c>
      <c r="I6121" s="920"/>
      <c r="J6121" s="920"/>
      <c r="K6121" s="920"/>
      <c r="L6121" s="920"/>
      <c r="M6121" s="920"/>
      <c r="N6121" s="920"/>
      <c r="S6121" s="919"/>
    </row>
    <row r="6122" spans="1:19" ht="12.75" customHeight="1" x14ac:dyDescent="0.15">
      <c r="A6122" s="914">
        <v>6117</v>
      </c>
      <c r="B6122" s="929">
        <f>'EstRev 6-11'!K108</f>
        <v>0</v>
      </c>
      <c r="C6122" s="930">
        <f t="shared" si="265"/>
        <v>6117</v>
      </c>
      <c r="D6122" s="920" t="s">
        <v>6014</v>
      </c>
      <c r="E6122" s="893" t="b">
        <f t="shared" ca="1" si="266"/>
        <v>1</v>
      </c>
      <c r="F6122" s="932">
        <f t="array" aca="1" ref="F6122" ca="1">IF(G6122&lt;&gt;"",INDIRECT("'"&amp;G6122&amp;"'!"&amp;H6122),"")</f>
        <v>0</v>
      </c>
      <c r="G6122" s="560" t="s">
        <v>5635</v>
      </c>
      <c r="H6122" s="893" t="s">
        <v>5084</v>
      </c>
      <c r="I6122" s="920"/>
      <c r="J6122" s="920"/>
      <c r="K6122" s="920"/>
      <c r="L6122" s="920"/>
      <c r="M6122" s="920"/>
      <c r="N6122" s="920"/>
      <c r="S6122" s="919"/>
    </row>
    <row r="6123" spans="1:19" ht="12.75" customHeight="1" x14ac:dyDescent="0.15">
      <c r="A6123" s="914">
        <v>6118</v>
      </c>
      <c r="B6123" s="929">
        <f>'EstRev 6-11'!J98</f>
        <v>0</v>
      </c>
      <c r="C6123" s="930">
        <f t="shared" si="265"/>
        <v>6118</v>
      </c>
      <c r="D6123" s="920" t="s">
        <v>6014</v>
      </c>
      <c r="E6123" s="893" t="b">
        <f t="shared" ca="1" si="266"/>
        <v>1</v>
      </c>
      <c r="F6123" s="932">
        <f t="array" aca="1" ref="F6123" ca="1">IF(G6123&lt;&gt;"",INDIRECT("'"&amp;G6123&amp;"'!"&amp;H6123),"")</f>
        <v>0</v>
      </c>
      <c r="G6123" s="560" t="s">
        <v>5635</v>
      </c>
      <c r="H6123" s="893" t="s">
        <v>6087</v>
      </c>
      <c r="I6123" s="920"/>
      <c r="J6123" s="920"/>
      <c r="K6123" s="920"/>
      <c r="L6123" s="920"/>
      <c r="M6123" s="920"/>
      <c r="N6123" s="920"/>
      <c r="S6123" s="919"/>
    </row>
    <row r="6124" spans="1:19" ht="12.75" customHeight="1" x14ac:dyDescent="0.15">
      <c r="A6124" s="914">
        <v>6119</v>
      </c>
      <c r="B6124" s="929">
        <f>'EstRev 6-11'!J109</f>
        <v>0</v>
      </c>
      <c r="C6124" s="930">
        <f t="shared" si="265"/>
        <v>6119</v>
      </c>
      <c r="D6124" s="920" t="s">
        <v>6014</v>
      </c>
      <c r="E6124" s="893" t="b">
        <f t="shared" ca="1" si="266"/>
        <v>1</v>
      </c>
      <c r="F6124" s="932">
        <f t="array" aca="1" ref="F6124" ca="1">IF(G6124&lt;&gt;"",INDIRECT("'"&amp;G6124&amp;"'!"&amp;H6124),"")</f>
        <v>0</v>
      </c>
      <c r="G6124" s="560" t="s">
        <v>5635</v>
      </c>
      <c r="H6124" s="893" t="s">
        <v>6088</v>
      </c>
      <c r="I6124" s="920"/>
      <c r="J6124" s="920"/>
      <c r="K6124" s="920"/>
      <c r="L6124" s="920"/>
      <c r="M6124" s="920"/>
      <c r="N6124" s="920"/>
      <c r="S6124" s="919"/>
    </row>
    <row r="6125" spans="1:19" ht="12.75" customHeight="1" x14ac:dyDescent="0.15">
      <c r="A6125" s="914">
        <v>6120</v>
      </c>
      <c r="B6125" s="929">
        <f>'EstRev 6-11'!J111</f>
        <v>34233</v>
      </c>
      <c r="C6125" s="930">
        <f t="shared" si="265"/>
        <v>-28113</v>
      </c>
      <c r="D6125" s="920" t="s">
        <v>6014</v>
      </c>
      <c r="E6125" s="893" t="b">
        <f t="shared" ca="1" si="266"/>
        <v>1</v>
      </c>
      <c r="F6125" s="932">
        <f t="array" aca="1" ref="F6125" ca="1">IF(G6125&lt;&gt;"",INDIRECT("'"&amp;G6125&amp;"'!"&amp;H6125),"")</f>
        <v>34233</v>
      </c>
      <c r="G6125" s="560" t="s">
        <v>5635</v>
      </c>
      <c r="H6125" s="893" t="s">
        <v>6089</v>
      </c>
      <c r="I6125" s="920"/>
      <c r="J6125" s="920"/>
      <c r="K6125" s="920"/>
      <c r="L6125" s="920"/>
      <c r="M6125" s="920"/>
      <c r="N6125" s="920"/>
      <c r="S6125" s="919"/>
    </row>
    <row r="6126" spans="1:19" ht="12.75" customHeight="1" x14ac:dyDescent="0.15">
      <c r="A6126" s="914">
        <v>6121</v>
      </c>
      <c r="B6126" s="929">
        <f>'EstRev 6-11'!J120</f>
        <v>0</v>
      </c>
      <c r="C6126" s="930">
        <f t="shared" si="265"/>
        <v>6121</v>
      </c>
      <c r="D6126" s="920" t="s">
        <v>6014</v>
      </c>
      <c r="E6126" s="893" t="b">
        <f t="shared" ca="1" si="266"/>
        <v>1</v>
      </c>
      <c r="F6126" s="932">
        <f t="array" aca="1" ref="F6126" ca="1">IF(G6126&lt;&gt;"",INDIRECT("'"&amp;G6126&amp;"'!"&amp;H6126),"")</f>
        <v>0</v>
      </c>
      <c r="G6126" s="560" t="s">
        <v>5635</v>
      </c>
      <c r="H6126" s="893" t="s">
        <v>6090</v>
      </c>
      <c r="I6126" s="920"/>
      <c r="J6126" s="920"/>
      <c r="K6126" s="920"/>
      <c r="L6126" s="920"/>
      <c r="M6126" s="920"/>
      <c r="N6126" s="920"/>
      <c r="S6126" s="919"/>
    </row>
    <row r="6127" spans="1:19" ht="12.75" customHeight="1" x14ac:dyDescent="0.15">
      <c r="A6127" s="935">
        <v>6122</v>
      </c>
      <c r="B6127" s="919"/>
      <c r="C6127" s="920"/>
      <c r="D6127" s="920" t="s">
        <v>6091</v>
      </c>
      <c r="E6127" s="893" t="b">
        <f t="shared" ca="1" si="266"/>
        <v>1</v>
      </c>
      <c r="F6127" s="893" t="str">
        <f t="array" aca="1" ref="F6127" ca="1">IF(G6127&lt;&gt;"",INDIRECT("'"&amp;G6127&amp;"'!"&amp;H6127),"")</f>
        <v/>
      </c>
      <c r="G6127" s="560"/>
      <c r="H6127" s="893"/>
      <c r="I6127" s="920"/>
      <c r="J6127" s="920"/>
      <c r="K6127" s="920"/>
      <c r="L6127" s="920"/>
      <c r="M6127" s="920"/>
      <c r="N6127" s="920"/>
      <c r="S6127" s="919"/>
    </row>
    <row r="6128" spans="1:19" ht="12.75" customHeight="1" x14ac:dyDescent="0.15">
      <c r="A6128" s="914">
        <v>6123</v>
      </c>
      <c r="B6128" s="929">
        <f>'EstRev 6-11'!J121</f>
        <v>0</v>
      </c>
      <c r="C6128" s="930">
        <f t="shared" ref="C6128:C6154" si="267">A6128-B6128</f>
        <v>6123</v>
      </c>
      <c r="D6128" s="920" t="s">
        <v>6014</v>
      </c>
      <c r="E6128" s="893" t="b">
        <f t="shared" ca="1" si="266"/>
        <v>1</v>
      </c>
      <c r="F6128" s="932">
        <f t="array" aca="1" ref="F6128" ca="1">IF(G6128&lt;&gt;"",INDIRECT("'"&amp;G6128&amp;"'!"&amp;H6128),"")</f>
        <v>0</v>
      </c>
      <c r="G6128" s="560" t="s">
        <v>5635</v>
      </c>
      <c r="H6128" s="893" t="s">
        <v>6092</v>
      </c>
      <c r="I6128" s="920"/>
      <c r="J6128" s="920"/>
      <c r="K6128" s="920"/>
      <c r="L6128" s="920"/>
      <c r="M6128" s="920"/>
      <c r="N6128" s="920"/>
      <c r="S6128" s="919"/>
    </row>
    <row r="6129" spans="1:19" ht="12.75" customHeight="1" x14ac:dyDescent="0.15">
      <c r="A6129" s="914">
        <v>6124</v>
      </c>
      <c r="B6129" s="929">
        <f>'EstRev 6-11'!J123</f>
        <v>0</v>
      </c>
      <c r="C6129" s="930">
        <f t="shared" si="267"/>
        <v>6124</v>
      </c>
      <c r="D6129" s="920" t="s">
        <v>6014</v>
      </c>
      <c r="E6129" s="893" t="b">
        <f t="shared" ca="1" si="266"/>
        <v>1</v>
      </c>
      <c r="F6129" s="932">
        <f t="array" aca="1" ref="F6129" ca="1">IF(G6129&lt;&gt;"",INDIRECT("'"&amp;G6129&amp;"'!"&amp;H6129),"")</f>
        <v>0</v>
      </c>
      <c r="G6129" s="560" t="s">
        <v>5635</v>
      </c>
      <c r="H6129" s="893" t="s">
        <v>6093</v>
      </c>
      <c r="I6129" s="920"/>
      <c r="J6129" s="920"/>
      <c r="K6129" s="920"/>
      <c r="L6129" s="920"/>
      <c r="M6129" s="920"/>
      <c r="N6129" s="920"/>
      <c r="S6129" s="919"/>
    </row>
    <row r="6130" spans="1:19" ht="12.75" customHeight="1" x14ac:dyDescent="0.15">
      <c r="A6130" s="914">
        <v>6125</v>
      </c>
      <c r="B6130" s="929">
        <f>'EstRev 6-11'!J124</f>
        <v>0</v>
      </c>
      <c r="C6130" s="930">
        <f t="shared" si="267"/>
        <v>6125</v>
      </c>
      <c r="D6130" s="920" t="s">
        <v>6014</v>
      </c>
      <c r="E6130" s="893" t="b">
        <f t="shared" ca="1" si="266"/>
        <v>1</v>
      </c>
      <c r="F6130" s="932">
        <f t="array" aca="1" ref="F6130" ca="1">IF(G6130&lt;&gt;"",INDIRECT("'"&amp;G6130&amp;"'!"&amp;H6130),"")</f>
        <v>0</v>
      </c>
      <c r="G6130" s="560" t="s">
        <v>5635</v>
      </c>
      <c r="H6130" s="893" t="s">
        <v>6094</v>
      </c>
      <c r="I6130" s="920"/>
      <c r="J6130" s="920"/>
      <c r="K6130" s="920"/>
      <c r="L6130" s="920"/>
      <c r="M6130" s="920"/>
      <c r="N6130" s="920"/>
      <c r="S6130" s="919"/>
    </row>
    <row r="6131" spans="1:19" ht="12.75" customHeight="1" x14ac:dyDescent="0.15">
      <c r="A6131" s="914">
        <v>6126</v>
      </c>
      <c r="B6131" s="929">
        <f>'EstRev 6-11'!C139</f>
        <v>0</v>
      </c>
      <c r="C6131" s="930">
        <f t="shared" si="267"/>
        <v>6126</v>
      </c>
      <c r="D6131" s="920" t="s">
        <v>6014</v>
      </c>
      <c r="E6131" s="893" t="b">
        <f t="shared" ca="1" si="266"/>
        <v>1</v>
      </c>
      <c r="F6131" s="932">
        <f t="array" aca="1" ref="F6131" ca="1">IF(G6131&lt;&gt;"",INDIRECT("'"&amp;G6131&amp;"'!"&amp;H6131),"")</f>
        <v>0</v>
      </c>
      <c r="G6131" s="560" t="s">
        <v>5635</v>
      </c>
      <c r="H6131" s="893" t="s">
        <v>6095</v>
      </c>
      <c r="I6131" s="920"/>
      <c r="J6131" s="920"/>
      <c r="K6131" s="920"/>
      <c r="L6131" s="920"/>
      <c r="M6131" s="920"/>
      <c r="N6131" s="920"/>
      <c r="S6131" s="919"/>
    </row>
    <row r="6132" spans="1:19" ht="12.75" customHeight="1" x14ac:dyDescent="0.15">
      <c r="A6132" s="914">
        <v>6127</v>
      </c>
      <c r="B6132" s="929">
        <f>'EstRev 6-11'!D139</f>
        <v>0</v>
      </c>
      <c r="C6132" s="930">
        <f t="shared" si="267"/>
        <v>6127</v>
      </c>
      <c r="D6132" s="920" t="s">
        <v>6014</v>
      </c>
      <c r="E6132" s="893" t="b">
        <f t="shared" ca="1" si="266"/>
        <v>1</v>
      </c>
      <c r="F6132" s="932">
        <f t="array" aca="1" ref="F6132" ca="1">IF(G6132&lt;&gt;"",INDIRECT("'"&amp;G6132&amp;"'!"&amp;H6132),"")</f>
        <v>0</v>
      </c>
      <c r="G6132" s="560" t="s">
        <v>5635</v>
      </c>
      <c r="H6132" s="893" t="s">
        <v>6096</v>
      </c>
      <c r="I6132" s="920"/>
      <c r="J6132" s="920"/>
      <c r="K6132" s="920"/>
      <c r="L6132" s="920"/>
      <c r="M6132" s="920"/>
      <c r="N6132" s="920"/>
      <c r="S6132" s="919"/>
    </row>
    <row r="6133" spans="1:19" ht="12.75" customHeight="1" x14ac:dyDescent="0.15">
      <c r="A6133" s="914">
        <v>6128</v>
      </c>
      <c r="B6133" s="929">
        <f>'EstRev 6-11'!G137</f>
        <v>0</v>
      </c>
      <c r="C6133" s="930">
        <f t="shared" si="267"/>
        <v>6128</v>
      </c>
      <c r="D6133" s="920" t="s">
        <v>6014</v>
      </c>
      <c r="E6133" s="893" t="b">
        <f t="shared" ca="1" si="266"/>
        <v>1</v>
      </c>
      <c r="F6133" s="932">
        <f t="array" aca="1" ref="F6133" ca="1">IF(G6133&lt;&gt;"",INDIRECT("'"&amp;G6133&amp;"'!"&amp;H6133),"")</f>
        <v>0</v>
      </c>
      <c r="G6133" s="560" t="s">
        <v>5635</v>
      </c>
      <c r="H6133" s="893" t="s">
        <v>6097</v>
      </c>
      <c r="I6133" s="920"/>
      <c r="J6133" s="920"/>
      <c r="K6133" s="920"/>
      <c r="L6133" s="920"/>
      <c r="M6133" s="920"/>
      <c r="N6133" s="920"/>
      <c r="S6133" s="919"/>
    </row>
    <row r="6134" spans="1:19" ht="12.75" customHeight="1" x14ac:dyDescent="0.15">
      <c r="A6134" s="914">
        <v>6129</v>
      </c>
      <c r="B6134" s="929">
        <f>'EstRev 6-11'!G139</f>
        <v>0</v>
      </c>
      <c r="C6134" s="930">
        <f t="shared" si="267"/>
        <v>6129</v>
      </c>
      <c r="D6134" s="920" t="s">
        <v>6014</v>
      </c>
      <c r="E6134" s="893" t="b">
        <f t="shared" ca="1" si="266"/>
        <v>1</v>
      </c>
      <c r="F6134" s="932">
        <f t="array" aca="1" ref="F6134" ca="1">IF(G6134&lt;&gt;"",INDIRECT("'"&amp;G6134&amp;"'!"&amp;H6134),"")</f>
        <v>0</v>
      </c>
      <c r="G6134" s="560" t="s">
        <v>5635</v>
      </c>
      <c r="H6134" s="893" t="s">
        <v>6098</v>
      </c>
      <c r="I6134" s="920"/>
      <c r="J6134" s="920"/>
      <c r="K6134" s="920"/>
      <c r="L6134" s="920"/>
      <c r="M6134" s="920"/>
      <c r="N6134" s="920"/>
      <c r="S6134" s="919"/>
    </row>
    <row r="6135" spans="1:19" ht="12.75" customHeight="1" x14ac:dyDescent="0.15">
      <c r="A6135" s="914">
        <v>6130</v>
      </c>
      <c r="B6135" s="929">
        <f>'EstRev 6-11'!C140</f>
        <v>0</v>
      </c>
      <c r="C6135" s="930">
        <f t="shared" si="267"/>
        <v>6130</v>
      </c>
      <c r="D6135" s="920" t="s">
        <v>6014</v>
      </c>
      <c r="E6135" s="893" t="b">
        <f t="shared" ca="1" si="266"/>
        <v>1</v>
      </c>
      <c r="F6135" s="932">
        <f t="array" aca="1" ref="F6135" ca="1">IF(G6135&lt;&gt;"",INDIRECT("'"&amp;G6135&amp;"'!"&amp;H6135),"")</f>
        <v>0</v>
      </c>
      <c r="G6135" s="560" t="s">
        <v>5635</v>
      </c>
      <c r="H6135" s="893" t="s">
        <v>6099</v>
      </c>
      <c r="I6135" s="920"/>
      <c r="J6135" s="920"/>
      <c r="K6135" s="920"/>
      <c r="L6135" s="920"/>
      <c r="M6135" s="920"/>
      <c r="N6135" s="920"/>
      <c r="S6135" s="919"/>
    </row>
    <row r="6136" spans="1:19" ht="12.75" customHeight="1" x14ac:dyDescent="0.15">
      <c r="A6136" s="914">
        <v>6131</v>
      </c>
      <c r="B6136" s="929">
        <f>'EstRev 6-11'!D140</f>
        <v>0</v>
      </c>
      <c r="C6136" s="930">
        <f t="shared" si="267"/>
        <v>6131</v>
      </c>
      <c r="D6136" s="920" t="s">
        <v>6014</v>
      </c>
      <c r="E6136" s="893" t="b">
        <f t="shared" ca="1" si="266"/>
        <v>1</v>
      </c>
      <c r="F6136" s="932">
        <f t="array" aca="1" ref="F6136" ca="1">IF(G6136&lt;&gt;"",INDIRECT("'"&amp;G6136&amp;"'!"&amp;H6136),"")</f>
        <v>0</v>
      </c>
      <c r="G6136" s="560" t="s">
        <v>5635</v>
      </c>
      <c r="H6136" s="893" t="s">
        <v>6100</v>
      </c>
      <c r="I6136" s="920"/>
      <c r="J6136" s="920"/>
      <c r="K6136" s="920"/>
      <c r="L6136" s="920"/>
      <c r="M6136" s="920"/>
      <c r="N6136" s="920"/>
      <c r="S6136" s="919"/>
    </row>
    <row r="6137" spans="1:19" ht="12.75" customHeight="1" x14ac:dyDescent="0.15">
      <c r="A6137" s="914">
        <v>6132</v>
      </c>
      <c r="B6137" s="929">
        <f>'EstRev 6-11'!G140</f>
        <v>0</v>
      </c>
      <c r="C6137" s="930">
        <f t="shared" si="267"/>
        <v>6132</v>
      </c>
      <c r="D6137" s="920" t="s">
        <v>6014</v>
      </c>
      <c r="E6137" s="893" t="b">
        <f t="shared" ca="1" si="266"/>
        <v>1</v>
      </c>
      <c r="F6137" s="932">
        <f t="array" aca="1" ref="F6137" ca="1">IF(G6137&lt;&gt;"",INDIRECT("'"&amp;G6137&amp;"'!"&amp;H6137),"")</f>
        <v>0</v>
      </c>
      <c r="G6137" s="560" t="s">
        <v>5635</v>
      </c>
      <c r="H6137" s="893" t="s">
        <v>6101</v>
      </c>
      <c r="I6137" s="920"/>
      <c r="J6137" s="920"/>
      <c r="K6137" s="920"/>
      <c r="L6137" s="920"/>
      <c r="M6137" s="920"/>
      <c r="N6137" s="920"/>
      <c r="S6137" s="919"/>
    </row>
    <row r="6138" spans="1:19" ht="12.75" customHeight="1" x14ac:dyDescent="0.15">
      <c r="A6138" s="914">
        <v>6133</v>
      </c>
      <c r="B6138" s="929">
        <f>'EstRev 6-11'!C141</f>
        <v>0</v>
      </c>
      <c r="C6138" s="930">
        <f t="shared" si="267"/>
        <v>6133</v>
      </c>
      <c r="D6138" s="920" t="s">
        <v>6014</v>
      </c>
      <c r="E6138" s="893" t="b">
        <f t="shared" ca="1" si="266"/>
        <v>1</v>
      </c>
      <c r="F6138" s="932">
        <f t="array" aca="1" ref="F6138" ca="1">IF(G6138&lt;&gt;"",INDIRECT("'"&amp;G6138&amp;"'!"&amp;H6138),"")</f>
        <v>0</v>
      </c>
      <c r="G6138" s="560" t="s">
        <v>5635</v>
      </c>
      <c r="H6138" s="893" t="s">
        <v>6102</v>
      </c>
      <c r="I6138" s="920"/>
      <c r="J6138" s="920"/>
      <c r="K6138" s="920"/>
      <c r="L6138" s="920"/>
      <c r="M6138" s="920"/>
      <c r="N6138" s="920"/>
      <c r="S6138" s="919"/>
    </row>
    <row r="6139" spans="1:19" ht="12.75" customHeight="1" x14ac:dyDescent="0.15">
      <c r="A6139" s="914">
        <v>6134</v>
      </c>
      <c r="B6139" s="929">
        <f>'EstRev 6-11'!D141</f>
        <v>0</v>
      </c>
      <c r="C6139" s="930">
        <f t="shared" si="267"/>
        <v>6134</v>
      </c>
      <c r="D6139" s="920" t="s">
        <v>6014</v>
      </c>
      <c r="E6139" s="893" t="b">
        <f t="shared" ca="1" si="266"/>
        <v>1</v>
      </c>
      <c r="F6139" s="932">
        <f t="array" aca="1" ref="F6139" ca="1">IF(G6139&lt;&gt;"",INDIRECT("'"&amp;G6139&amp;"'!"&amp;H6139),"")</f>
        <v>0</v>
      </c>
      <c r="G6139" s="560" t="s">
        <v>5635</v>
      </c>
      <c r="H6139" s="893" t="s">
        <v>6103</v>
      </c>
      <c r="I6139" s="920"/>
      <c r="J6139" s="920"/>
      <c r="K6139" s="920"/>
      <c r="L6139" s="920"/>
      <c r="M6139" s="920"/>
      <c r="N6139" s="920"/>
      <c r="S6139" s="919"/>
    </row>
    <row r="6140" spans="1:19" ht="12.75" customHeight="1" x14ac:dyDescent="0.15">
      <c r="A6140" s="914">
        <v>6135</v>
      </c>
      <c r="B6140" s="929">
        <f>'EstRev 6-11'!G141</f>
        <v>0</v>
      </c>
      <c r="C6140" s="930">
        <f t="shared" si="267"/>
        <v>6135</v>
      </c>
      <c r="D6140" s="920" t="s">
        <v>6014</v>
      </c>
      <c r="E6140" s="893" t="b">
        <f t="shared" ca="1" si="266"/>
        <v>1</v>
      </c>
      <c r="F6140" s="932">
        <f t="array" aca="1" ref="F6140" ca="1">IF(G6140&lt;&gt;"",INDIRECT("'"&amp;G6140&amp;"'!"&amp;H6140),"")</f>
        <v>0</v>
      </c>
      <c r="G6140" s="560" t="s">
        <v>5635</v>
      </c>
      <c r="H6140" s="893" t="s">
        <v>6104</v>
      </c>
      <c r="I6140" s="920"/>
      <c r="J6140" s="920"/>
      <c r="K6140" s="920"/>
      <c r="L6140" s="920"/>
      <c r="M6140" s="920"/>
      <c r="N6140" s="920"/>
      <c r="S6140" s="919"/>
    </row>
    <row r="6141" spans="1:19" ht="12.75" customHeight="1" x14ac:dyDescent="0.15">
      <c r="A6141" s="914">
        <v>6136</v>
      </c>
      <c r="B6141" s="929">
        <f>'EstRev 6-11'!E151</f>
        <v>0</v>
      </c>
      <c r="C6141" s="930">
        <f t="shared" si="267"/>
        <v>6136</v>
      </c>
      <c r="D6141" s="920" t="s">
        <v>6014</v>
      </c>
      <c r="E6141" s="893" t="b">
        <f t="shared" ca="1" si="266"/>
        <v>1</v>
      </c>
      <c r="F6141" s="932">
        <f t="array" aca="1" ref="F6141" ca="1">IF(G6141&lt;&gt;"",INDIRECT("'"&amp;G6141&amp;"'!"&amp;H6141),"")</f>
        <v>0</v>
      </c>
      <c r="G6141" s="560" t="s">
        <v>5635</v>
      </c>
      <c r="H6141" s="893" t="s">
        <v>6105</v>
      </c>
      <c r="I6141" s="920"/>
      <c r="J6141" s="920"/>
      <c r="K6141" s="920"/>
      <c r="L6141" s="920"/>
      <c r="M6141" s="920"/>
      <c r="N6141" s="920"/>
      <c r="S6141" s="919"/>
    </row>
    <row r="6142" spans="1:19" ht="12.75" customHeight="1" x14ac:dyDescent="0.15">
      <c r="A6142" s="914">
        <v>6137</v>
      </c>
      <c r="B6142" s="929">
        <f>'EstRev 6-11'!F151</f>
        <v>0</v>
      </c>
      <c r="C6142" s="930">
        <f t="shared" si="267"/>
        <v>6137</v>
      </c>
      <c r="D6142" s="920" t="s">
        <v>6014</v>
      </c>
      <c r="E6142" s="893" t="b">
        <f t="shared" ca="1" si="266"/>
        <v>1</v>
      </c>
      <c r="F6142" s="932">
        <f t="array" aca="1" ref="F6142" ca="1">IF(G6142&lt;&gt;"",INDIRECT("'"&amp;G6142&amp;"'!"&amp;H6142),"")</f>
        <v>0</v>
      </c>
      <c r="G6142" s="560" t="s">
        <v>5635</v>
      </c>
      <c r="H6142" s="893" t="s">
        <v>6106</v>
      </c>
      <c r="I6142" s="920"/>
      <c r="J6142" s="920"/>
      <c r="K6142" s="920"/>
      <c r="L6142" s="920"/>
      <c r="M6142" s="920"/>
      <c r="N6142" s="920"/>
      <c r="S6142" s="919"/>
    </row>
    <row r="6143" spans="1:19" ht="12.75" customHeight="1" x14ac:dyDescent="0.15">
      <c r="A6143" s="914">
        <v>6138</v>
      </c>
      <c r="B6143" s="929">
        <f>'EstRev 6-11'!G151</f>
        <v>0</v>
      </c>
      <c r="C6143" s="930">
        <f t="shared" si="267"/>
        <v>6138</v>
      </c>
      <c r="D6143" s="920" t="s">
        <v>6014</v>
      </c>
      <c r="E6143" s="893" t="b">
        <f t="shared" ca="1" si="266"/>
        <v>1</v>
      </c>
      <c r="F6143" s="932">
        <f t="array" aca="1" ref="F6143" ca="1">IF(G6143&lt;&gt;"",INDIRECT("'"&amp;G6143&amp;"'!"&amp;H6143),"")</f>
        <v>0</v>
      </c>
      <c r="G6143" s="560" t="s">
        <v>5635</v>
      </c>
      <c r="H6143" s="893" t="s">
        <v>6107</v>
      </c>
      <c r="I6143" s="920"/>
      <c r="J6143" s="920"/>
      <c r="K6143" s="920"/>
      <c r="L6143" s="920"/>
      <c r="M6143" s="920"/>
      <c r="N6143" s="920"/>
      <c r="S6143" s="919"/>
    </row>
    <row r="6144" spans="1:19" ht="12.75" customHeight="1" x14ac:dyDescent="0.15">
      <c r="A6144" s="914">
        <v>6139</v>
      </c>
      <c r="B6144" s="929">
        <f>'EstRev 6-11'!H151</f>
        <v>0</v>
      </c>
      <c r="C6144" s="930">
        <f t="shared" si="267"/>
        <v>6139</v>
      </c>
      <c r="D6144" s="920" t="s">
        <v>6014</v>
      </c>
      <c r="E6144" s="893" t="b">
        <f t="shared" ca="1" si="266"/>
        <v>1</v>
      </c>
      <c r="F6144" s="932">
        <f t="array" aca="1" ref="F6144" ca="1">IF(G6144&lt;&gt;"",INDIRECT("'"&amp;G6144&amp;"'!"&amp;H6144),"")</f>
        <v>0</v>
      </c>
      <c r="G6144" s="560" t="s">
        <v>5635</v>
      </c>
      <c r="H6144" s="893" t="s">
        <v>6108</v>
      </c>
      <c r="I6144" s="920"/>
      <c r="J6144" s="920"/>
      <c r="K6144" s="920"/>
      <c r="L6144" s="920"/>
      <c r="M6144" s="920"/>
      <c r="N6144" s="920"/>
      <c r="S6144" s="919"/>
    </row>
    <row r="6145" spans="1:19" ht="12.75" customHeight="1" x14ac:dyDescent="0.15">
      <c r="A6145" s="914">
        <v>6140</v>
      </c>
      <c r="B6145" s="929">
        <f>'EstRev 6-11'!I151</f>
        <v>0</v>
      </c>
      <c r="C6145" s="930">
        <f t="shared" si="267"/>
        <v>6140</v>
      </c>
      <c r="D6145" s="920" t="s">
        <v>6014</v>
      </c>
      <c r="E6145" s="893" t="b">
        <f t="shared" ca="1" si="266"/>
        <v>1</v>
      </c>
      <c r="F6145" s="932">
        <f t="array" aca="1" ref="F6145" ca="1">IF(G6145&lt;&gt;"",INDIRECT("'"&amp;G6145&amp;"'!"&amp;H6145),"")</f>
        <v>0</v>
      </c>
      <c r="G6145" s="560" t="s">
        <v>5635</v>
      </c>
      <c r="H6145" s="893" t="s">
        <v>6109</v>
      </c>
      <c r="I6145" s="920"/>
      <c r="J6145" s="920"/>
      <c r="K6145" s="920"/>
      <c r="L6145" s="920"/>
      <c r="M6145" s="920"/>
      <c r="N6145" s="920"/>
      <c r="S6145" s="919"/>
    </row>
    <row r="6146" spans="1:19" ht="12.75" customHeight="1" x14ac:dyDescent="0.15">
      <c r="A6146" s="914">
        <v>6141</v>
      </c>
      <c r="B6146" s="929">
        <f>'EstRev 6-11'!J151</f>
        <v>0</v>
      </c>
      <c r="C6146" s="930">
        <f t="shared" si="267"/>
        <v>6141</v>
      </c>
      <c r="D6146" s="920" t="s">
        <v>6014</v>
      </c>
      <c r="E6146" s="893" t="b">
        <f t="shared" ca="1" si="266"/>
        <v>1</v>
      </c>
      <c r="F6146" s="932">
        <f t="array" aca="1" ref="F6146" ca="1">IF(G6146&lt;&gt;"",INDIRECT("'"&amp;G6146&amp;"'!"&amp;H6146),"")</f>
        <v>0</v>
      </c>
      <c r="G6146" s="560" t="s">
        <v>5635</v>
      </c>
      <c r="H6146" s="893" t="s">
        <v>6110</v>
      </c>
      <c r="I6146" s="920"/>
      <c r="J6146" s="920"/>
      <c r="K6146" s="920"/>
      <c r="L6146" s="920"/>
      <c r="M6146" s="920"/>
      <c r="N6146" s="920"/>
      <c r="S6146" s="919"/>
    </row>
    <row r="6147" spans="1:19" ht="12.75" customHeight="1" x14ac:dyDescent="0.15">
      <c r="A6147" s="914">
        <v>6142</v>
      </c>
      <c r="B6147" s="929">
        <f>'EstRev 6-11'!K151</f>
        <v>0</v>
      </c>
      <c r="C6147" s="930">
        <f t="shared" si="267"/>
        <v>6142</v>
      </c>
      <c r="D6147" s="920" t="s">
        <v>6014</v>
      </c>
      <c r="E6147" s="893" t="b">
        <f t="shared" ca="1" si="266"/>
        <v>1</v>
      </c>
      <c r="F6147" s="932">
        <f t="array" aca="1" ref="F6147" ca="1">IF(G6147&lt;&gt;"",INDIRECT("'"&amp;G6147&amp;"'!"&amp;H6147),"")</f>
        <v>0</v>
      </c>
      <c r="G6147" s="560" t="s">
        <v>5635</v>
      </c>
      <c r="H6147" s="893" t="s">
        <v>6111</v>
      </c>
      <c r="I6147" s="920"/>
      <c r="J6147" s="920"/>
      <c r="K6147" s="920"/>
      <c r="L6147" s="920"/>
      <c r="M6147" s="920"/>
      <c r="N6147" s="920"/>
      <c r="S6147" s="919"/>
    </row>
    <row r="6148" spans="1:19" ht="12.75" customHeight="1" x14ac:dyDescent="0.15">
      <c r="A6148" s="914">
        <v>6143</v>
      </c>
      <c r="B6148" s="929">
        <f>'EstRev 6-11'!E152</f>
        <v>0</v>
      </c>
      <c r="C6148" s="930">
        <f t="shared" si="267"/>
        <v>6143</v>
      </c>
      <c r="D6148" s="920" t="s">
        <v>6014</v>
      </c>
      <c r="E6148" s="893" t="b">
        <f t="shared" ca="1" si="266"/>
        <v>1</v>
      </c>
      <c r="F6148" s="932">
        <f t="array" aca="1" ref="F6148" ca="1">IF(G6148&lt;&gt;"",INDIRECT("'"&amp;G6148&amp;"'!"&amp;H6148),"")</f>
        <v>0</v>
      </c>
      <c r="G6148" s="560" t="s">
        <v>5635</v>
      </c>
      <c r="H6148" s="893" t="s">
        <v>6112</v>
      </c>
      <c r="I6148" s="920"/>
      <c r="J6148" s="920"/>
      <c r="K6148" s="920"/>
      <c r="L6148" s="920"/>
      <c r="M6148" s="920"/>
      <c r="N6148" s="920"/>
      <c r="S6148" s="919"/>
    </row>
    <row r="6149" spans="1:19" ht="12.75" customHeight="1" x14ac:dyDescent="0.15">
      <c r="A6149" s="914">
        <v>6144</v>
      </c>
      <c r="B6149" s="929">
        <f>'EstRev 6-11'!H152</f>
        <v>0</v>
      </c>
      <c r="C6149" s="930">
        <f t="shared" si="267"/>
        <v>6144</v>
      </c>
      <c r="D6149" s="920" t="s">
        <v>6014</v>
      </c>
      <c r="E6149" s="893" t="b">
        <f t="shared" ca="1" si="266"/>
        <v>1</v>
      </c>
      <c r="F6149" s="932">
        <f t="array" aca="1" ref="F6149" ca="1">IF(G6149&lt;&gt;"",INDIRECT("'"&amp;G6149&amp;"'!"&amp;H6149),"")</f>
        <v>0</v>
      </c>
      <c r="G6149" s="560" t="s">
        <v>5635</v>
      </c>
      <c r="H6149" s="893" t="s">
        <v>6113</v>
      </c>
      <c r="I6149" s="920"/>
      <c r="J6149" s="920"/>
      <c r="K6149" s="920"/>
      <c r="L6149" s="920"/>
      <c r="M6149" s="920"/>
      <c r="N6149" s="920"/>
      <c r="S6149" s="919"/>
    </row>
    <row r="6150" spans="1:19" ht="12.75" customHeight="1" x14ac:dyDescent="0.15">
      <c r="A6150" s="914">
        <v>6145</v>
      </c>
      <c r="B6150" s="929">
        <f>'EstRev 6-11'!I152</f>
        <v>0</v>
      </c>
      <c r="C6150" s="930">
        <f t="shared" si="267"/>
        <v>6145</v>
      </c>
      <c r="D6150" s="920" t="s">
        <v>6014</v>
      </c>
      <c r="E6150" s="893" t="b">
        <f t="shared" ca="1" si="266"/>
        <v>1</v>
      </c>
      <c r="F6150" s="932">
        <f t="array" aca="1" ref="F6150" ca="1">IF(G6150&lt;&gt;"",INDIRECT("'"&amp;G6150&amp;"'!"&amp;H6150),"")</f>
        <v>0</v>
      </c>
      <c r="G6150" s="560" t="s">
        <v>5635</v>
      </c>
      <c r="H6150" s="893" t="s">
        <v>6114</v>
      </c>
      <c r="I6150" s="920"/>
      <c r="J6150" s="920"/>
      <c r="K6150" s="920"/>
      <c r="L6150" s="920"/>
      <c r="M6150" s="920"/>
      <c r="N6150" s="920"/>
      <c r="S6150" s="919"/>
    </row>
    <row r="6151" spans="1:19" ht="12.75" customHeight="1" x14ac:dyDescent="0.15">
      <c r="A6151" s="914">
        <v>6146</v>
      </c>
      <c r="B6151" s="929">
        <f>'EstRev 6-11'!J152</f>
        <v>0</v>
      </c>
      <c r="C6151" s="930">
        <f t="shared" si="267"/>
        <v>6146</v>
      </c>
      <c r="D6151" s="920" t="s">
        <v>6014</v>
      </c>
      <c r="E6151" s="893" t="b">
        <f t="shared" ca="1" si="266"/>
        <v>1</v>
      </c>
      <c r="F6151" s="932">
        <f t="array" aca="1" ref="F6151" ca="1">IF(G6151&lt;&gt;"",INDIRECT("'"&amp;G6151&amp;"'!"&amp;H6151),"")</f>
        <v>0</v>
      </c>
      <c r="G6151" s="560" t="s">
        <v>5635</v>
      </c>
      <c r="H6151" s="893" t="s">
        <v>6115</v>
      </c>
      <c r="I6151" s="920"/>
      <c r="J6151" s="920"/>
      <c r="K6151" s="920"/>
      <c r="L6151" s="920"/>
      <c r="M6151" s="920"/>
      <c r="N6151" s="920"/>
      <c r="S6151" s="919"/>
    </row>
    <row r="6152" spans="1:19" ht="12.75" customHeight="1" x14ac:dyDescent="0.15">
      <c r="A6152" s="914">
        <v>6147</v>
      </c>
      <c r="B6152" s="929">
        <f>'EstRev 6-11'!K152</f>
        <v>0</v>
      </c>
      <c r="C6152" s="930">
        <f t="shared" si="267"/>
        <v>6147</v>
      </c>
      <c r="D6152" s="920" t="s">
        <v>6014</v>
      </c>
      <c r="E6152" s="893" t="b">
        <f t="shared" ca="1" si="266"/>
        <v>1</v>
      </c>
      <c r="F6152" s="932">
        <f t="array" aca="1" ref="F6152" ca="1">IF(G6152&lt;&gt;"",INDIRECT("'"&amp;G6152&amp;"'!"&amp;H6152),"")</f>
        <v>0</v>
      </c>
      <c r="G6152" s="560" t="s">
        <v>5635</v>
      </c>
      <c r="H6152" s="893" t="s">
        <v>6116</v>
      </c>
      <c r="I6152" s="920"/>
      <c r="J6152" s="920"/>
      <c r="K6152" s="920"/>
      <c r="L6152" s="920"/>
      <c r="M6152" s="920"/>
      <c r="N6152" s="920"/>
      <c r="S6152" s="919"/>
    </row>
    <row r="6153" spans="1:19" ht="12.75" customHeight="1" x14ac:dyDescent="0.15">
      <c r="A6153" s="914">
        <v>6148</v>
      </c>
      <c r="B6153" s="929">
        <f>'EstRev 6-11'!G154</f>
        <v>0</v>
      </c>
      <c r="C6153" s="930">
        <f t="shared" si="267"/>
        <v>6148</v>
      </c>
      <c r="D6153" s="920" t="s">
        <v>6014</v>
      </c>
      <c r="E6153" s="893" t="b">
        <f t="shared" ca="1" si="266"/>
        <v>1</v>
      </c>
      <c r="F6153" s="932">
        <f t="array" aca="1" ref="F6153" ca="1">IF(G6153&lt;&gt;"",INDIRECT("'"&amp;G6153&amp;"'!"&amp;H6153),"")</f>
        <v>0</v>
      </c>
      <c r="G6153" s="560" t="s">
        <v>5635</v>
      </c>
      <c r="H6153" s="893" t="s">
        <v>6117</v>
      </c>
      <c r="I6153" s="920"/>
      <c r="J6153" s="920"/>
      <c r="K6153" s="920"/>
      <c r="L6153" s="920"/>
      <c r="M6153" s="920"/>
      <c r="N6153" s="920"/>
      <c r="S6153" s="919"/>
    </row>
    <row r="6154" spans="1:19" ht="12.75" customHeight="1" x14ac:dyDescent="0.15">
      <c r="A6154" s="914">
        <v>6149</v>
      </c>
      <c r="B6154" s="929">
        <f>'EstRev 6-11'!G155</f>
        <v>0</v>
      </c>
      <c r="C6154" s="930">
        <f t="shared" si="267"/>
        <v>6149</v>
      </c>
      <c r="D6154" s="920" t="s">
        <v>6014</v>
      </c>
      <c r="E6154" s="893" t="b">
        <f t="shared" ca="1" si="266"/>
        <v>1</v>
      </c>
      <c r="F6154" s="932">
        <f t="array" aca="1" ref="F6154" ca="1">IF(G6154&lt;&gt;"",INDIRECT("'"&amp;G6154&amp;"'!"&amp;H6154),"")</f>
        <v>0</v>
      </c>
      <c r="G6154" s="560" t="s">
        <v>5635</v>
      </c>
      <c r="H6154" s="893" t="s">
        <v>5124</v>
      </c>
      <c r="I6154" s="920"/>
      <c r="J6154" s="920"/>
      <c r="K6154" s="920"/>
      <c r="L6154" s="920"/>
      <c r="M6154" s="920"/>
      <c r="N6154" s="920"/>
      <c r="S6154" s="919"/>
    </row>
    <row r="6155" spans="1:19" ht="12.75" customHeight="1" x14ac:dyDescent="0.15">
      <c r="A6155" s="935">
        <v>6150</v>
      </c>
      <c r="B6155" s="919"/>
      <c r="C6155" s="920"/>
      <c r="D6155" s="920" t="s">
        <v>6091</v>
      </c>
      <c r="E6155" s="893" t="b">
        <f t="shared" ca="1" si="266"/>
        <v>1</v>
      </c>
      <c r="F6155" s="893" t="str">
        <f t="array" aca="1" ref="F6155" ca="1">IF(G6155&lt;&gt;"",INDIRECT("'"&amp;G6155&amp;"'!"&amp;H6155),"")</f>
        <v/>
      </c>
      <c r="G6155" s="560"/>
      <c r="H6155" s="893"/>
      <c r="I6155" s="920"/>
      <c r="J6155" s="920"/>
      <c r="K6155" s="920"/>
      <c r="L6155" s="920"/>
      <c r="M6155" s="920"/>
      <c r="N6155" s="920"/>
      <c r="S6155" s="919"/>
    </row>
    <row r="6156" spans="1:19" ht="12.75" customHeight="1" x14ac:dyDescent="0.15">
      <c r="A6156" s="935">
        <v>6151</v>
      </c>
      <c r="B6156" s="919"/>
      <c r="C6156" s="920"/>
      <c r="D6156" s="920" t="s">
        <v>6091</v>
      </c>
      <c r="E6156" s="893" t="b">
        <f t="shared" ca="1" si="266"/>
        <v>1</v>
      </c>
      <c r="F6156" s="893" t="str">
        <f t="array" aca="1" ref="F6156" ca="1">IF(G6156&lt;&gt;"",INDIRECT("'"&amp;G6156&amp;"'!"&amp;H6156),"")</f>
        <v/>
      </c>
      <c r="G6156" s="560"/>
      <c r="H6156" s="893"/>
      <c r="I6156" s="920"/>
      <c r="J6156" s="920"/>
      <c r="K6156" s="920"/>
      <c r="L6156" s="920"/>
      <c r="M6156" s="920"/>
      <c r="N6156" s="920"/>
      <c r="S6156" s="919"/>
    </row>
    <row r="6157" spans="1:19" ht="12.75" customHeight="1" x14ac:dyDescent="0.15">
      <c r="A6157" s="935">
        <v>6152</v>
      </c>
      <c r="B6157" s="919"/>
      <c r="C6157" s="920"/>
      <c r="D6157" s="920" t="s">
        <v>6091</v>
      </c>
      <c r="E6157" s="893" t="b">
        <f t="shared" ca="1" si="266"/>
        <v>1</v>
      </c>
      <c r="F6157" s="893" t="str">
        <f t="array" aca="1" ref="F6157" ca="1">IF(G6157&lt;&gt;"",INDIRECT("'"&amp;G6157&amp;"'!"&amp;H6157),"")</f>
        <v/>
      </c>
      <c r="G6157" s="560"/>
      <c r="H6157" s="893"/>
      <c r="I6157" s="920"/>
      <c r="J6157" s="920"/>
      <c r="K6157" s="920"/>
      <c r="L6157" s="920"/>
      <c r="M6157" s="920"/>
      <c r="N6157" s="920"/>
      <c r="S6157" s="919"/>
    </row>
    <row r="6158" spans="1:19" ht="12.75" customHeight="1" x14ac:dyDescent="0.15">
      <c r="A6158" s="935">
        <v>6153</v>
      </c>
      <c r="B6158" s="919"/>
      <c r="C6158" s="920"/>
      <c r="D6158" s="920" t="s">
        <v>6091</v>
      </c>
      <c r="E6158" s="893" t="b">
        <f t="shared" ca="1" si="266"/>
        <v>1</v>
      </c>
      <c r="F6158" s="893" t="str">
        <f t="array" aca="1" ref="F6158" ca="1">IF(G6158&lt;&gt;"",INDIRECT("'"&amp;G6158&amp;"'!"&amp;H6158),"")</f>
        <v/>
      </c>
      <c r="G6158" s="560"/>
      <c r="H6158" s="893"/>
      <c r="I6158" s="920"/>
      <c r="J6158" s="920"/>
      <c r="K6158" s="920"/>
      <c r="L6158" s="920"/>
      <c r="M6158" s="920"/>
      <c r="N6158" s="920"/>
      <c r="S6158" s="919"/>
    </row>
    <row r="6159" spans="1:19" ht="12.75" customHeight="1" x14ac:dyDescent="0.15">
      <c r="A6159" s="935">
        <v>6154</v>
      </c>
      <c r="B6159" s="919"/>
      <c r="C6159" s="920"/>
      <c r="D6159" s="920" t="s">
        <v>6091</v>
      </c>
      <c r="E6159" s="893" t="b">
        <f t="shared" ca="1" si="266"/>
        <v>1</v>
      </c>
      <c r="F6159" s="893" t="str">
        <f t="array" aca="1" ref="F6159" ca="1">IF(G6159&lt;&gt;"",INDIRECT("'"&amp;G6159&amp;"'!"&amp;H6159),"")</f>
        <v/>
      </c>
      <c r="G6159" s="560"/>
      <c r="H6159" s="893"/>
      <c r="I6159" s="920"/>
      <c r="J6159" s="920"/>
      <c r="K6159" s="920"/>
      <c r="L6159" s="920"/>
      <c r="M6159" s="920"/>
      <c r="N6159" s="920"/>
      <c r="S6159" s="919"/>
    </row>
    <row r="6160" spans="1:19" ht="12.75" customHeight="1" x14ac:dyDescent="0.15">
      <c r="A6160" s="935">
        <v>6155</v>
      </c>
      <c r="B6160" s="919"/>
      <c r="C6160" s="920"/>
      <c r="D6160" s="920" t="s">
        <v>6091</v>
      </c>
      <c r="E6160" s="893" t="b">
        <f t="shared" ca="1" si="266"/>
        <v>1</v>
      </c>
      <c r="F6160" s="893" t="str">
        <f t="array" aca="1" ref="F6160" ca="1">IF(G6160&lt;&gt;"",INDIRECT("'"&amp;G6160&amp;"'!"&amp;H6160),"")</f>
        <v/>
      </c>
      <c r="G6160" s="560"/>
      <c r="H6160" s="893"/>
      <c r="I6160" s="920"/>
      <c r="J6160" s="920"/>
      <c r="K6160" s="920"/>
      <c r="L6160" s="920"/>
      <c r="M6160" s="920"/>
      <c r="N6160" s="920"/>
      <c r="S6160" s="919"/>
    </row>
    <row r="6161" spans="1:19" ht="12.75" customHeight="1" x14ac:dyDescent="0.15">
      <c r="A6161" s="914">
        <v>6156</v>
      </c>
      <c r="B6161" s="929">
        <f>'EstRev 6-11'!C165</f>
        <v>0</v>
      </c>
      <c r="C6161" s="930">
        <f t="shared" ref="C6161:C6182" si="268">A6161-B6161</f>
        <v>6156</v>
      </c>
      <c r="D6161" s="920" t="s">
        <v>6014</v>
      </c>
      <c r="E6161" s="893" t="b">
        <f t="shared" ca="1" si="266"/>
        <v>1</v>
      </c>
      <c r="F6161" s="932">
        <f t="array" aca="1" ref="F6161" ca="1">IF(G6161&lt;&gt;"",INDIRECT("'"&amp;G6161&amp;"'!"&amp;H6161),"")</f>
        <v>0</v>
      </c>
      <c r="G6161" s="560" t="s">
        <v>5635</v>
      </c>
      <c r="H6161" s="893" t="s">
        <v>6118</v>
      </c>
      <c r="I6161" s="920"/>
      <c r="J6161" s="920"/>
      <c r="K6161" s="920"/>
      <c r="L6161" s="920"/>
      <c r="M6161" s="920"/>
      <c r="N6161" s="920"/>
      <c r="S6161" s="919"/>
    </row>
    <row r="6162" spans="1:19" ht="12.75" customHeight="1" x14ac:dyDescent="0.15">
      <c r="A6162" s="914">
        <v>6157</v>
      </c>
      <c r="B6162" s="929">
        <f>'EstRev 6-11'!D165</f>
        <v>0</v>
      </c>
      <c r="C6162" s="930">
        <f t="shared" si="268"/>
        <v>6157</v>
      </c>
      <c r="D6162" s="920" t="s">
        <v>6014</v>
      </c>
      <c r="E6162" s="893" t="b">
        <f t="shared" ca="1" si="266"/>
        <v>1</v>
      </c>
      <c r="F6162" s="932">
        <f t="array" aca="1" ref="F6162" ca="1">IF(G6162&lt;&gt;"",INDIRECT("'"&amp;G6162&amp;"'!"&amp;H6162),"")</f>
        <v>0</v>
      </c>
      <c r="G6162" s="560" t="s">
        <v>5635</v>
      </c>
      <c r="H6162" s="893" t="s">
        <v>6119</v>
      </c>
      <c r="I6162" s="920"/>
      <c r="J6162" s="920"/>
      <c r="K6162" s="920"/>
      <c r="L6162" s="920"/>
      <c r="M6162" s="920"/>
      <c r="N6162" s="920"/>
      <c r="S6162" s="919"/>
    </row>
    <row r="6163" spans="1:19" ht="12.75" customHeight="1" x14ac:dyDescent="0.15">
      <c r="A6163" s="914">
        <v>6158</v>
      </c>
      <c r="B6163" s="929">
        <f>'EstRev 6-11'!E165</f>
        <v>0</v>
      </c>
      <c r="C6163" s="930">
        <f t="shared" si="268"/>
        <v>6158</v>
      </c>
      <c r="D6163" s="920" t="s">
        <v>6014</v>
      </c>
      <c r="E6163" s="893" t="b">
        <f t="shared" ca="1" si="266"/>
        <v>1</v>
      </c>
      <c r="F6163" s="932">
        <f t="array" aca="1" ref="F6163" ca="1">IF(G6163&lt;&gt;"",INDIRECT("'"&amp;G6163&amp;"'!"&amp;H6163),"")</f>
        <v>0</v>
      </c>
      <c r="G6163" s="560" t="s">
        <v>5635</v>
      </c>
      <c r="H6163" s="893" t="s">
        <v>6120</v>
      </c>
      <c r="I6163" s="920"/>
      <c r="J6163" s="920"/>
      <c r="K6163" s="920"/>
      <c r="L6163" s="920"/>
      <c r="M6163" s="920"/>
      <c r="N6163" s="920"/>
      <c r="S6163" s="919"/>
    </row>
    <row r="6164" spans="1:19" ht="12.75" customHeight="1" x14ac:dyDescent="0.15">
      <c r="A6164" s="914">
        <v>6159</v>
      </c>
      <c r="B6164" s="929">
        <f>'EstRev 6-11'!F165</f>
        <v>0</v>
      </c>
      <c r="C6164" s="930">
        <f t="shared" si="268"/>
        <v>6159</v>
      </c>
      <c r="D6164" s="920" t="s">
        <v>6014</v>
      </c>
      <c r="E6164" s="893" t="b">
        <f t="shared" ca="1" si="266"/>
        <v>1</v>
      </c>
      <c r="F6164" s="932">
        <f t="array" aca="1" ref="F6164" ca="1">IF(G6164&lt;&gt;"",INDIRECT("'"&amp;G6164&amp;"'!"&amp;H6164),"")</f>
        <v>0</v>
      </c>
      <c r="G6164" s="560" t="s">
        <v>5635</v>
      </c>
      <c r="H6164" s="893" t="s">
        <v>6121</v>
      </c>
      <c r="I6164" s="920"/>
      <c r="J6164" s="920"/>
      <c r="K6164" s="920"/>
      <c r="L6164" s="920"/>
      <c r="M6164" s="920"/>
      <c r="N6164" s="920"/>
      <c r="S6164" s="919"/>
    </row>
    <row r="6165" spans="1:19" ht="12.75" customHeight="1" x14ac:dyDescent="0.15">
      <c r="A6165" s="914">
        <v>6160</v>
      </c>
      <c r="B6165" s="929">
        <f>'EstRev 6-11'!G165</f>
        <v>0</v>
      </c>
      <c r="C6165" s="930">
        <f t="shared" si="268"/>
        <v>6160</v>
      </c>
      <c r="D6165" s="920" t="s">
        <v>6014</v>
      </c>
      <c r="E6165" s="893" t="b">
        <f t="shared" ca="1" si="266"/>
        <v>1</v>
      </c>
      <c r="F6165" s="932">
        <f t="array" aca="1" ref="F6165" ca="1">IF(G6165&lt;&gt;"",INDIRECT("'"&amp;G6165&amp;"'!"&amp;H6165),"")</f>
        <v>0</v>
      </c>
      <c r="G6165" s="560" t="s">
        <v>5635</v>
      </c>
      <c r="H6165" s="893" t="s">
        <v>6122</v>
      </c>
      <c r="I6165" s="920"/>
      <c r="J6165" s="920"/>
      <c r="K6165" s="920"/>
      <c r="L6165" s="920"/>
      <c r="M6165" s="920"/>
      <c r="N6165" s="920"/>
      <c r="S6165" s="919"/>
    </row>
    <row r="6166" spans="1:19" ht="12.75" customHeight="1" x14ac:dyDescent="0.15">
      <c r="A6166" s="914">
        <v>6161</v>
      </c>
      <c r="B6166" s="929">
        <f>'EstRev 6-11'!H165</f>
        <v>0</v>
      </c>
      <c r="C6166" s="930">
        <f t="shared" si="268"/>
        <v>6161</v>
      </c>
      <c r="D6166" s="920" t="s">
        <v>6014</v>
      </c>
      <c r="E6166" s="893" t="b">
        <f t="shared" ca="1" si="266"/>
        <v>1</v>
      </c>
      <c r="F6166" s="932">
        <f t="array" aca="1" ref="F6166" ca="1">IF(G6166&lt;&gt;"",INDIRECT("'"&amp;G6166&amp;"'!"&amp;H6166),"")</f>
        <v>0</v>
      </c>
      <c r="G6166" s="560" t="s">
        <v>5635</v>
      </c>
      <c r="H6166" s="893" t="s">
        <v>6123</v>
      </c>
      <c r="I6166" s="920"/>
      <c r="J6166" s="920"/>
      <c r="K6166" s="920"/>
      <c r="L6166" s="920"/>
      <c r="M6166" s="920"/>
      <c r="N6166" s="920"/>
      <c r="S6166" s="919"/>
    </row>
    <row r="6167" spans="1:19" ht="12.75" customHeight="1" x14ac:dyDescent="0.15">
      <c r="A6167" s="914">
        <v>6162</v>
      </c>
      <c r="B6167" s="929">
        <f>'EstRev 6-11'!K165</f>
        <v>0</v>
      </c>
      <c r="C6167" s="930">
        <f t="shared" si="268"/>
        <v>6162</v>
      </c>
      <c r="D6167" s="920" t="s">
        <v>6014</v>
      </c>
      <c r="E6167" s="893" t="b">
        <f t="shared" ca="1" si="266"/>
        <v>1</v>
      </c>
      <c r="F6167" s="932">
        <f t="array" aca="1" ref="F6167" ca="1">IF(G6167&lt;&gt;"",INDIRECT("'"&amp;G6167&amp;"'!"&amp;H6167),"")</f>
        <v>0</v>
      </c>
      <c r="G6167" s="560" t="s">
        <v>5635</v>
      </c>
      <c r="H6167" s="893" t="s">
        <v>6124</v>
      </c>
      <c r="I6167" s="920"/>
      <c r="J6167" s="920"/>
      <c r="K6167" s="920"/>
      <c r="L6167" s="920"/>
      <c r="M6167" s="920"/>
      <c r="N6167" s="920"/>
      <c r="S6167" s="919"/>
    </row>
    <row r="6168" spans="1:19" ht="12.75" customHeight="1" x14ac:dyDescent="0.15">
      <c r="A6168" s="914">
        <v>6163</v>
      </c>
      <c r="B6168" s="929">
        <f>'EstRev 6-11'!J170</f>
        <v>0</v>
      </c>
      <c r="C6168" s="930">
        <f t="shared" si="268"/>
        <v>6163</v>
      </c>
      <c r="D6168" s="920" t="s">
        <v>6014</v>
      </c>
      <c r="E6168" s="893" t="b">
        <f t="shared" ca="1" si="266"/>
        <v>1</v>
      </c>
      <c r="F6168" s="932">
        <f t="array" aca="1" ref="F6168" ca="1">IF(G6168&lt;&gt;"",INDIRECT("'"&amp;G6168&amp;"'!"&amp;H6168),"")</f>
        <v>0</v>
      </c>
      <c r="G6168" s="560" t="s">
        <v>5635</v>
      </c>
      <c r="H6168" s="893" t="s">
        <v>6125</v>
      </c>
      <c r="I6168" s="920"/>
      <c r="J6168" s="920"/>
      <c r="K6168" s="920"/>
      <c r="L6168" s="920"/>
      <c r="M6168" s="920"/>
      <c r="N6168" s="920"/>
      <c r="S6168" s="919"/>
    </row>
    <row r="6169" spans="1:19" ht="12.75" customHeight="1" x14ac:dyDescent="0.15">
      <c r="A6169" s="914">
        <v>6164</v>
      </c>
      <c r="B6169" s="929">
        <f>'EstRev 6-11'!J171</f>
        <v>0</v>
      </c>
      <c r="C6169" s="930">
        <f t="shared" si="268"/>
        <v>6164</v>
      </c>
      <c r="D6169" s="920" t="s">
        <v>6014</v>
      </c>
      <c r="E6169" s="893" t="b">
        <f t="shared" ca="1" si="266"/>
        <v>1</v>
      </c>
      <c r="F6169" s="932">
        <f t="array" aca="1" ref="F6169" ca="1">IF(G6169&lt;&gt;"",INDIRECT("'"&amp;G6169&amp;"'!"&amp;H6169),"")</f>
        <v>0</v>
      </c>
      <c r="G6169" s="560" t="s">
        <v>5635</v>
      </c>
      <c r="H6169" s="893" t="s">
        <v>6126</v>
      </c>
      <c r="I6169" s="920"/>
      <c r="J6169" s="920"/>
      <c r="K6169" s="920"/>
      <c r="L6169" s="920"/>
      <c r="M6169" s="920"/>
      <c r="N6169" s="920"/>
      <c r="S6169" s="919"/>
    </row>
    <row r="6170" spans="1:19" ht="12.75" customHeight="1" x14ac:dyDescent="0.15">
      <c r="A6170" s="914">
        <v>6165</v>
      </c>
      <c r="B6170" s="929">
        <f>'EstRev 6-11'!J172</f>
        <v>0</v>
      </c>
      <c r="C6170" s="930">
        <f t="shared" si="268"/>
        <v>6165</v>
      </c>
      <c r="D6170" s="920" t="s">
        <v>6014</v>
      </c>
      <c r="E6170" s="893" t="b">
        <f t="shared" ca="1" si="266"/>
        <v>1</v>
      </c>
      <c r="F6170" s="932">
        <f t="array" aca="1" ref="F6170" ca="1">IF(G6170&lt;&gt;"",INDIRECT("'"&amp;G6170&amp;"'!"&amp;H6170),"")</f>
        <v>0</v>
      </c>
      <c r="G6170" s="560" t="s">
        <v>5635</v>
      </c>
      <c r="H6170" s="893" t="s">
        <v>6127</v>
      </c>
      <c r="I6170" s="920"/>
      <c r="J6170" s="920"/>
      <c r="K6170" s="920"/>
      <c r="L6170" s="920"/>
      <c r="M6170" s="920"/>
      <c r="N6170" s="920"/>
      <c r="S6170" s="919"/>
    </row>
    <row r="6171" spans="1:19" ht="12.75" customHeight="1" x14ac:dyDescent="0.15">
      <c r="A6171" s="914">
        <v>6166</v>
      </c>
      <c r="B6171" s="929">
        <f>'EstRev 6-11'!J175</f>
        <v>0</v>
      </c>
      <c r="C6171" s="930">
        <f t="shared" si="268"/>
        <v>6166</v>
      </c>
      <c r="D6171" s="920" t="s">
        <v>6014</v>
      </c>
      <c r="E6171" s="893" t="b">
        <f t="shared" ca="1" si="266"/>
        <v>1</v>
      </c>
      <c r="F6171" s="932">
        <f t="array" aca="1" ref="F6171" ca="1">IF(G6171&lt;&gt;"",INDIRECT("'"&amp;G6171&amp;"'!"&amp;H6171),"")</f>
        <v>0</v>
      </c>
      <c r="G6171" s="560" t="s">
        <v>5635</v>
      </c>
      <c r="H6171" s="893" t="s">
        <v>6128</v>
      </c>
      <c r="I6171" s="920"/>
      <c r="J6171" s="920"/>
      <c r="K6171" s="920"/>
      <c r="L6171" s="920"/>
      <c r="M6171" s="920"/>
      <c r="N6171" s="920"/>
      <c r="S6171" s="919"/>
    </row>
    <row r="6172" spans="1:19" ht="12.75" customHeight="1" x14ac:dyDescent="0.15">
      <c r="A6172" s="914">
        <v>6167</v>
      </c>
      <c r="B6172" s="929">
        <f>'EstRev 6-11'!J176</f>
        <v>0</v>
      </c>
      <c r="C6172" s="930">
        <f t="shared" si="268"/>
        <v>6167</v>
      </c>
      <c r="D6172" s="920" t="s">
        <v>6014</v>
      </c>
      <c r="E6172" s="893" t="b">
        <f t="shared" ca="1" si="266"/>
        <v>1</v>
      </c>
      <c r="F6172" s="932">
        <f t="array" aca="1" ref="F6172" ca="1">IF(G6172&lt;&gt;"",INDIRECT("'"&amp;G6172&amp;"'!"&amp;H6172),"")</f>
        <v>0</v>
      </c>
      <c r="G6172" s="560" t="s">
        <v>5635</v>
      </c>
      <c r="H6172" s="893" t="s">
        <v>6129</v>
      </c>
      <c r="I6172" s="920"/>
      <c r="J6172" s="920"/>
      <c r="K6172" s="920"/>
      <c r="L6172" s="920"/>
      <c r="M6172" s="920"/>
      <c r="N6172" s="920"/>
      <c r="S6172" s="919"/>
    </row>
    <row r="6173" spans="1:19" ht="12.75" customHeight="1" x14ac:dyDescent="0.15">
      <c r="A6173" s="914">
        <v>6168</v>
      </c>
      <c r="B6173" s="929">
        <f>'EstRev 6-11'!J177</f>
        <v>0</v>
      </c>
      <c r="C6173" s="930">
        <f t="shared" si="268"/>
        <v>6168</v>
      </c>
      <c r="D6173" s="920" t="s">
        <v>6014</v>
      </c>
      <c r="E6173" s="893" t="b">
        <f t="shared" ca="1" si="266"/>
        <v>1</v>
      </c>
      <c r="F6173" s="932">
        <f t="array" aca="1" ref="F6173" ca="1">IF(G6173&lt;&gt;"",INDIRECT("'"&amp;G6173&amp;"'!"&amp;H6173),"")</f>
        <v>0</v>
      </c>
      <c r="G6173" s="560" t="s">
        <v>5635</v>
      </c>
      <c r="H6173" s="893" t="s">
        <v>6130</v>
      </c>
      <c r="I6173" s="920"/>
      <c r="J6173" s="920"/>
      <c r="K6173" s="920"/>
      <c r="L6173" s="920"/>
      <c r="M6173" s="920"/>
      <c r="N6173" s="920"/>
      <c r="S6173" s="919"/>
    </row>
    <row r="6174" spans="1:19" ht="12.75" customHeight="1" x14ac:dyDescent="0.15">
      <c r="A6174" s="914">
        <v>6169</v>
      </c>
      <c r="B6174" s="929">
        <f>'EstRev 6-11'!C192</f>
        <v>0</v>
      </c>
      <c r="C6174" s="930">
        <f t="shared" si="268"/>
        <v>6169</v>
      </c>
      <c r="D6174" s="920" t="s">
        <v>6014</v>
      </c>
      <c r="E6174" s="893" t="b">
        <f t="shared" ca="1" si="266"/>
        <v>1</v>
      </c>
      <c r="F6174" s="932">
        <f t="array" aca="1" ref="F6174" ca="1">IF(G6174&lt;&gt;"",INDIRECT("'"&amp;G6174&amp;"'!"&amp;H6174),"")</f>
        <v>0</v>
      </c>
      <c r="G6174" s="560" t="s">
        <v>5635</v>
      </c>
      <c r="H6174" s="893" t="s">
        <v>6131</v>
      </c>
      <c r="I6174" s="920"/>
      <c r="J6174" s="920"/>
      <c r="K6174" s="920"/>
      <c r="L6174" s="920"/>
      <c r="M6174" s="920"/>
      <c r="N6174" s="920"/>
      <c r="S6174" s="919"/>
    </row>
    <row r="6175" spans="1:19" ht="12.75" customHeight="1" x14ac:dyDescent="0.15">
      <c r="A6175" s="914">
        <v>6170</v>
      </c>
      <c r="B6175" s="929">
        <f>'EstRev 6-11'!G192</f>
        <v>0</v>
      </c>
      <c r="C6175" s="930">
        <f t="shared" si="268"/>
        <v>6170</v>
      </c>
      <c r="D6175" s="920" t="s">
        <v>6014</v>
      </c>
      <c r="E6175" s="893" t="b">
        <f t="shared" ca="1" si="266"/>
        <v>1</v>
      </c>
      <c r="F6175" s="932">
        <f t="array" aca="1" ref="F6175" ca="1">IF(G6175&lt;&gt;"",INDIRECT("'"&amp;G6175&amp;"'!"&amp;H6175),"")</f>
        <v>0</v>
      </c>
      <c r="G6175" s="560" t="s">
        <v>5635</v>
      </c>
      <c r="H6175" s="893" t="s">
        <v>6132</v>
      </c>
      <c r="I6175" s="920"/>
      <c r="J6175" s="920"/>
      <c r="K6175" s="920"/>
      <c r="L6175" s="920"/>
      <c r="M6175" s="920"/>
      <c r="N6175" s="920"/>
      <c r="S6175" s="919"/>
    </row>
    <row r="6176" spans="1:19" ht="12.75" customHeight="1" x14ac:dyDescent="0.15">
      <c r="A6176" s="914">
        <v>6171</v>
      </c>
      <c r="B6176" s="929">
        <f>'EstRev 6-11'!G193</f>
        <v>0</v>
      </c>
      <c r="C6176" s="930">
        <f t="shared" si="268"/>
        <v>6171</v>
      </c>
      <c r="D6176" s="920" t="s">
        <v>6014</v>
      </c>
      <c r="E6176" s="893" t="b">
        <f t="shared" ca="1" si="266"/>
        <v>1</v>
      </c>
      <c r="F6176" s="932">
        <f t="array" aca="1" ref="F6176" ca="1">IF(G6176&lt;&gt;"",INDIRECT("'"&amp;G6176&amp;"'!"&amp;H6176),"")</f>
        <v>0</v>
      </c>
      <c r="G6176" s="560" t="s">
        <v>5635</v>
      </c>
      <c r="H6176" s="893" t="s">
        <v>6133</v>
      </c>
      <c r="I6176" s="920"/>
      <c r="J6176" s="920"/>
      <c r="K6176" s="920"/>
      <c r="L6176" s="920"/>
      <c r="M6176" s="920"/>
      <c r="N6176" s="920"/>
      <c r="S6176" s="919"/>
    </row>
    <row r="6177" spans="1:19" ht="12.75" customHeight="1" x14ac:dyDescent="0.15">
      <c r="A6177" s="914">
        <v>6172</v>
      </c>
      <c r="B6177" s="929">
        <f>'EstRev 6-11'!G194</f>
        <v>0</v>
      </c>
      <c r="C6177" s="930">
        <f t="shared" si="268"/>
        <v>6172</v>
      </c>
      <c r="D6177" s="920" t="s">
        <v>6014</v>
      </c>
      <c r="E6177" s="893" t="b">
        <f t="shared" ca="1" si="266"/>
        <v>1</v>
      </c>
      <c r="F6177" s="932">
        <f t="array" aca="1" ref="F6177" ca="1">IF(G6177&lt;&gt;"",INDIRECT("'"&amp;G6177&amp;"'!"&amp;H6177),"")</f>
        <v>0</v>
      </c>
      <c r="G6177" s="560" t="s">
        <v>5635</v>
      </c>
      <c r="H6177" s="893" t="s">
        <v>6134</v>
      </c>
      <c r="I6177" s="920"/>
      <c r="J6177" s="920"/>
      <c r="K6177" s="920"/>
      <c r="L6177" s="920"/>
      <c r="M6177" s="920"/>
      <c r="N6177" s="920"/>
      <c r="S6177" s="919"/>
    </row>
    <row r="6178" spans="1:19" ht="12.75" customHeight="1" x14ac:dyDescent="0.15">
      <c r="A6178" s="914">
        <v>6173</v>
      </c>
      <c r="B6178" s="929">
        <f>'EstRev 6-11'!G195</f>
        <v>0</v>
      </c>
      <c r="C6178" s="930">
        <f t="shared" si="268"/>
        <v>6173</v>
      </c>
      <c r="D6178" s="920" t="s">
        <v>6014</v>
      </c>
      <c r="E6178" s="893" t="b">
        <f t="shared" ca="1" si="266"/>
        <v>1</v>
      </c>
      <c r="F6178" s="932">
        <f t="array" aca="1" ref="F6178" ca="1">IF(G6178&lt;&gt;"",INDIRECT("'"&amp;G6178&amp;"'!"&amp;H6178),"")</f>
        <v>0</v>
      </c>
      <c r="G6178" s="560" t="s">
        <v>5635</v>
      </c>
      <c r="H6178" s="893" t="s">
        <v>6135</v>
      </c>
      <c r="I6178" s="920"/>
      <c r="J6178" s="920"/>
      <c r="K6178" s="920"/>
      <c r="L6178" s="920"/>
      <c r="M6178" s="920"/>
      <c r="N6178" s="920"/>
      <c r="S6178" s="919"/>
    </row>
    <row r="6179" spans="1:19" ht="12.75" customHeight="1" x14ac:dyDescent="0.15">
      <c r="A6179" s="914">
        <v>6174</v>
      </c>
      <c r="B6179" s="929">
        <f>'EstRev 6-11'!G196</f>
        <v>0</v>
      </c>
      <c r="C6179" s="930">
        <f t="shared" si="268"/>
        <v>6174</v>
      </c>
      <c r="D6179" s="920" t="s">
        <v>6014</v>
      </c>
      <c r="E6179" s="893" t="b">
        <f t="shared" ca="1" si="266"/>
        <v>1</v>
      </c>
      <c r="F6179" s="932">
        <f t="array" aca="1" ref="F6179" ca="1">IF(G6179&lt;&gt;"",INDIRECT("'"&amp;G6179&amp;"'!"&amp;H6179),"")</f>
        <v>0</v>
      </c>
      <c r="G6179" s="560" t="s">
        <v>5635</v>
      </c>
      <c r="H6179" s="893" t="s">
        <v>6136</v>
      </c>
      <c r="I6179" s="920"/>
      <c r="J6179" s="920"/>
      <c r="K6179" s="920"/>
      <c r="L6179" s="920"/>
      <c r="M6179" s="920"/>
      <c r="N6179" s="920"/>
      <c r="S6179" s="919"/>
    </row>
    <row r="6180" spans="1:19" ht="12.75" customHeight="1" x14ac:dyDescent="0.15">
      <c r="A6180" s="914">
        <v>6175</v>
      </c>
      <c r="B6180" s="929">
        <f>'EstRev 6-11'!G197</f>
        <v>0</v>
      </c>
      <c r="C6180" s="930">
        <f t="shared" si="268"/>
        <v>6175</v>
      </c>
      <c r="D6180" s="920" t="s">
        <v>6014</v>
      </c>
      <c r="E6180" s="893" t="b">
        <f t="shared" ca="1" si="266"/>
        <v>1</v>
      </c>
      <c r="F6180" s="932">
        <f t="array" aca="1" ref="F6180" ca="1">IF(G6180&lt;&gt;"",INDIRECT("'"&amp;G6180&amp;"'!"&amp;H6180),"")</f>
        <v>0</v>
      </c>
      <c r="G6180" s="560" t="s">
        <v>5635</v>
      </c>
      <c r="H6180" s="893" t="s">
        <v>6137</v>
      </c>
      <c r="I6180" s="920"/>
      <c r="J6180" s="920"/>
      <c r="K6180" s="920"/>
      <c r="L6180" s="920"/>
      <c r="M6180" s="920"/>
      <c r="N6180" s="920"/>
      <c r="S6180" s="919"/>
    </row>
    <row r="6181" spans="1:19" ht="12.75" customHeight="1" x14ac:dyDescent="0.15">
      <c r="A6181" s="914">
        <v>6176</v>
      </c>
      <c r="B6181" s="929">
        <f>'EstRev 6-11'!G199</f>
        <v>0</v>
      </c>
      <c r="C6181" s="930">
        <f t="shared" si="268"/>
        <v>6176</v>
      </c>
      <c r="D6181" s="920" t="s">
        <v>6014</v>
      </c>
      <c r="E6181" s="893" t="b">
        <f t="shared" ca="1" si="266"/>
        <v>1</v>
      </c>
      <c r="F6181" s="932">
        <f t="array" aca="1" ref="F6181" ca="1">IF(G6181&lt;&gt;"",INDIRECT("'"&amp;G6181&amp;"'!"&amp;H6181),"")</f>
        <v>0</v>
      </c>
      <c r="G6181" s="560" t="s">
        <v>5635</v>
      </c>
      <c r="H6181" s="893" t="s">
        <v>6138</v>
      </c>
      <c r="I6181" s="920"/>
      <c r="J6181" s="920"/>
      <c r="K6181" s="920"/>
      <c r="L6181" s="920"/>
      <c r="M6181" s="920"/>
      <c r="N6181" s="920"/>
      <c r="S6181" s="919"/>
    </row>
    <row r="6182" spans="1:19" ht="12.75" customHeight="1" x14ac:dyDescent="0.15">
      <c r="A6182" s="914">
        <v>6177</v>
      </c>
      <c r="B6182" s="929">
        <f>'EstRev 6-11'!G200</f>
        <v>0</v>
      </c>
      <c r="C6182" s="930">
        <f t="shared" si="268"/>
        <v>6177</v>
      </c>
      <c r="D6182" s="920" t="s">
        <v>6014</v>
      </c>
      <c r="E6182" s="893" t="b">
        <f t="shared" ca="1" si="266"/>
        <v>1</v>
      </c>
      <c r="F6182" s="932">
        <f t="array" aca="1" ref="F6182" ca="1">IF(G6182&lt;&gt;"",INDIRECT("'"&amp;G6182&amp;"'!"&amp;H6182),"")</f>
        <v>0</v>
      </c>
      <c r="G6182" s="560" t="s">
        <v>5635</v>
      </c>
      <c r="H6182" s="893" t="s">
        <v>6139</v>
      </c>
      <c r="I6182" s="920"/>
      <c r="J6182" s="920"/>
      <c r="K6182" s="920"/>
      <c r="L6182" s="920"/>
      <c r="M6182" s="920"/>
      <c r="N6182" s="920"/>
      <c r="S6182" s="919"/>
    </row>
    <row r="6183" spans="1:19" ht="12.75" customHeight="1" x14ac:dyDescent="0.15">
      <c r="A6183" s="935">
        <v>6178</v>
      </c>
      <c r="B6183" s="919"/>
      <c r="C6183" s="920"/>
      <c r="D6183" s="920" t="s">
        <v>6091</v>
      </c>
      <c r="E6183" s="893" t="b">
        <f t="shared" ca="1" si="266"/>
        <v>1</v>
      </c>
      <c r="F6183" s="893" t="str">
        <f t="array" aca="1" ref="F6183" ca="1">IF(G6183&lt;&gt;"",INDIRECT("'"&amp;G6183&amp;"'!"&amp;H6183),"")</f>
        <v/>
      </c>
      <c r="G6183" s="560"/>
      <c r="H6183" s="893"/>
      <c r="I6183" s="920"/>
      <c r="J6183" s="920"/>
      <c r="K6183" s="920"/>
      <c r="L6183" s="920"/>
      <c r="M6183" s="920"/>
      <c r="N6183" s="920"/>
      <c r="S6183" s="919"/>
    </row>
    <row r="6184" spans="1:19" ht="12.75" customHeight="1" x14ac:dyDescent="0.15">
      <c r="A6184" s="935">
        <v>6179</v>
      </c>
      <c r="B6184" s="919"/>
      <c r="C6184" s="920"/>
      <c r="D6184" s="920" t="s">
        <v>6091</v>
      </c>
      <c r="E6184" s="893" t="b">
        <f t="shared" ca="1" si="266"/>
        <v>1</v>
      </c>
      <c r="F6184" s="893" t="str">
        <f t="array" aca="1" ref="F6184" ca="1">IF(G6184&lt;&gt;"",INDIRECT("'"&amp;G6184&amp;"'!"&amp;H6184),"")</f>
        <v/>
      </c>
      <c r="G6184" s="560"/>
      <c r="H6184" s="893"/>
      <c r="I6184" s="920"/>
      <c r="J6184" s="920"/>
      <c r="K6184" s="920"/>
      <c r="L6184" s="920"/>
      <c r="M6184" s="920"/>
      <c r="N6184" s="920"/>
      <c r="S6184" s="919"/>
    </row>
    <row r="6185" spans="1:19" ht="12.75" customHeight="1" x14ac:dyDescent="0.15">
      <c r="A6185" s="935">
        <v>6180</v>
      </c>
      <c r="B6185" s="919"/>
      <c r="C6185" s="920"/>
      <c r="D6185" s="920" t="s">
        <v>6091</v>
      </c>
      <c r="E6185" s="893" t="b">
        <f t="shared" ca="1" si="266"/>
        <v>1</v>
      </c>
      <c r="F6185" s="893" t="str">
        <f t="array" aca="1" ref="F6185" ca="1">IF(G6185&lt;&gt;"",INDIRECT("'"&amp;G6185&amp;"'!"&amp;H6185),"")</f>
        <v/>
      </c>
      <c r="G6185" s="560"/>
      <c r="H6185" s="893"/>
      <c r="I6185" s="920"/>
      <c r="J6185" s="920"/>
      <c r="K6185" s="920"/>
      <c r="L6185" s="920"/>
      <c r="M6185" s="920"/>
      <c r="N6185" s="920"/>
      <c r="S6185" s="919"/>
    </row>
    <row r="6186" spans="1:19" ht="12.75" customHeight="1" x14ac:dyDescent="0.15">
      <c r="A6186" s="914">
        <v>6181</v>
      </c>
      <c r="B6186" s="929">
        <f>'EstRev 6-11'!J271</f>
        <v>0</v>
      </c>
      <c r="C6186" s="930">
        <f t="shared" ref="C6186:C6391" si="269">A6186-B6186</f>
        <v>6181</v>
      </c>
      <c r="D6186" s="920" t="s">
        <v>6014</v>
      </c>
      <c r="E6186" s="893" t="b">
        <f t="shared" ca="1" si="266"/>
        <v>1</v>
      </c>
      <c r="F6186" s="932">
        <f t="array" aca="1" ref="F6186" ca="1">IF(G6186&lt;&gt;"",INDIRECT("'"&amp;G6186&amp;"'!"&amp;H6186),"")</f>
        <v>0</v>
      </c>
      <c r="G6186" s="560" t="s">
        <v>5635</v>
      </c>
      <c r="H6186" s="893" t="s">
        <v>6140</v>
      </c>
      <c r="I6186" s="920"/>
      <c r="J6186" s="920"/>
      <c r="K6186" s="920"/>
      <c r="L6186" s="920"/>
      <c r="M6186" s="920"/>
      <c r="N6186" s="920"/>
      <c r="S6186" s="919"/>
    </row>
    <row r="6187" spans="1:19" ht="12.75" customHeight="1" x14ac:dyDescent="0.15">
      <c r="A6187" s="914">
        <v>6182</v>
      </c>
      <c r="B6187" s="929">
        <f>'EstRev 6-11'!J272</f>
        <v>34233</v>
      </c>
      <c r="C6187" s="930">
        <f t="shared" si="269"/>
        <v>-28051</v>
      </c>
      <c r="D6187" s="920" t="s">
        <v>6014</v>
      </c>
      <c r="E6187" s="893" t="b">
        <f t="shared" ca="1" si="266"/>
        <v>1</v>
      </c>
      <c r="F6187" s="932">
        <f t="array" aca="1" ref="F6187" ca="1">IF(G6187&lt;&gt;"",INDIRECT("'"&amp;G6187&amp;"'!"&amp;H6187),"")</f>
        <v>34233</v>
      </c>
      <c r="G6187" s="560" t="s">
        <v>5635</v>
      </c>
      <c r="H6187" s="893" t="s">
        <v>6141</v>
      </c>
      <c r="I6187" s="920"/>
      <c r="J6187" s="920"/>
      <c r="K6187" s="920"/>
      <c r="L6187" s="920"/>
      <c r="M6187" s="920"/>
      <c r="N6187" s="920"/>
      <c r="S6187" s="919"/>
    </row>
    <row r="6188" spans="1:19" ht="12.75" customHeight="1" x14ac:dyDescent="0.15">
      <c r="A6188" s="914">
        <v>6183</v>
      </c>
      <c r="B6188" s="929">
        <f>'EstExp 12-20'!I5</f>
        <v>0</v>
      </c>
      <c r="C6188" s="930">
        <f t="shared" si="269"/>
        <v>6183</v>
      </c>
      <c r="D6188" s="920" t="s">
        <v>6014</v>
      </c>
      <c r="E6188" s="893" t="b">
        <f t="shared" ca="1" si="266"/>
        <v>1</v>
      </c>
      <c r="F6188" s="932">
        <f t="array" aca="1" ref="F6188" ca="1">IF(G6188&lt;&gt;"",INDIRECT("'"&amp;G6188&amp;"'!"&amp;H6188),"")</f>
        <v>0</v>
      </c>
      <c r="G6188" s="560" t="s">
        <v>4786</v>
      </c>
      <c r="H6188" s="893" t="s">
        <v>5492</v>
      </c>
      <c r="I6188" s="920"/>
      <c r="J6188" s="920"/>
      <c r="K6188" s="920"/>
      <c r="L6188" s="920"/>
      <c r="M6188" s="920"/>
      <c r="N6188" s="920"/>
      <c r="S6188" s="919"/>
    </row>
    <row r="6189" spans="1:19" ht="12.75" customHeight="1" x14ac:dyDescent="0.15">
      <c r="A6189" s="914">
        <v>6184</v>
      </c>
      <c r="B6189" s="929">
        <f>'EstExp 12-20'!J5</f>
        <v>0</v>
      </c>
      <c r="C6189" s="930">
        <f t="shared" si="269"/>
        <v>6184</v>
      </c>
      <c r="D6189" s="920" t="s">
        <v>6014</v>
      </c>
      <c r="E6189" s="893" t="b">
        <f t="shared" ca="1" si="266"/>
        <v>1</v>
      </c>
      <c r="F6189" s="932">
        <f t="array" aca="1" ref="F6189" ca="1">IF(G6189&lt;&gt;"",INDIRECT("'"&amp;G6189&amp;"'!"&amp;H6189),"")</f>
        <v>0</v>
      </c>
      <c r="G6189" s="560" t="s">
        <v>4786</v>
      </c>
      <c r="H6189" s="893" t="s">
        <v>6016</v>
      </c>
      <c r="I6189" s="920"/>
      <c r="J6189" s="920"/>
      <c r="K6189" s="920"/>
      <c r="L6189" s="920"/>
      <c r="M6189" s="920"/>
      <c r="N6189" s="920"/>
      <c r="S6189" s="919"/>
    </row>
    <row r="6190" spans="1:19" ht="12.75" customHeight="1" x14ac:dyDescent="0.15">
      <c r="A6190" s="914">
        <v>6185</v>
      </c>
      <c r="B6190" s="929">
        <f>'EstExp 12-20'!C7</f>
        <v>0</v>
      </c>
      <c r="C6190" s="930">
        <f t="shared" si="269"/>
        <v>6185</v>
      </c>
      <c r="D6190" s="920" t="s">
        <v>6014</v>
      </c>
      <c r="E6190" s="893" t="b">
        <f t="shared" ca="1" si="266"/>
        <v>1</v>
      </c>
      <c r="F6190" s="932">
        <f t="array" aca="1" ref="F6190" ca="1">IF(G6190&lt;&gt;"",INDIRECT("'"&amp;G6190&amp;"'!"&amp;H6190),"")</f>
        <v>0</v>
      </c>
      <c r="G6190" s="560" t="s">
        <v>4786</v>
      </c>
      <c r="H6190" s="893" t="s">
        <v>4700</v>
      </c>
      <c r="I6190" s="920"/>
      <c r="J6190" s="920"/>
      <c r="K6190" s="920"/>
      <c r="L6190" s="920"/>
      <c r="M6190" s="920"/>
      <c r="N6190" s="920"/>
      <c r="S6190" s="919"/>
    </row>
    <row r="6191" spans="1:19" ht="12.75" customHeight="1" x14ac:dyDescent="0.15">
      <c r="A6191" s="914">
        <v>6186</v>
      </c>
      <c r="B6191" s="929">
        <f>'EstExp 12-20'!D7</f>
        <v>0</v>
      </c>
      <c r="C6191" s="930">
        <f t="shared" si="269"/>
        <v>6186</v>
      </c>
      <c r="D6191" s="920" t="s">
        <v>6014</v>
      </c>
      <c r="E6191" s="893" t="b">
        <f t="shared" ca="1" si="266"/>
        <v>1</v>
      </c>
      <c r="F6191" s="932">
        <f t="array" aca="1" ref="F6191" ca="1">IF(G6191&lt;&gt;"",INDIRECT("'"&amp;G6191&amp;"'!"&amp;H6191),"")</f>
        <v>0</v>
      </c>
      <c r="G6191" s="560" t="s">
        <v>4786</v>
      </c>
      <c r="H6191" s="893" t="s">
        <v>4714</v>
      </c>
      <c r="I6191" s="920"/>
      <c r="J6191" s="920"/>
      <c r="K6191" s="920"/>
      <c r="L6191" s="920"/>
      <c r="M6191" s="920"/>
      <c r="N6191" s="920"/>
      <c r="S6191" s="919"/>
    </row>
    <row r="6192" spans="1:19" ht="12.75" customHeight="1" x14ac:dyDescent="0.15">
      <c r="A6192" s="914">
        <v>6187</v>
      </c>
      <c r="B6192" s="929">
        <f>'EstExp 12-20'!E7</f>
        <v>0</v>
      </c>
      <c r="C6192" s="930">
        <f t="shared" si="269"/>
        <v>6187</v>
      </c>
      <c r="D6192" s="920" t="s">
        <v>6014</v>
      </c>
      <c r="E6192" s="893" t="b">
        <f t="shared" ca="1" si="266"/>
        <v>1</v>
      </c>
      <c r="F6192" s="932">
        <f t="array" aca="1" ref="F6192" ca="1">IF(G6192&lt;&gt;"",INDIRECT("'"&amp;G6192&amp;"'!"&amp;H6192),"")</f>
        <v>0</v>
      </c>
      <c r="G6192" s="560" t="s">
        <v>4786</v>
      </c>
      <c r="H6192" s="893" t="s">
        <v>5372</v>
      </c>
      <c r="I6192" s="920"/>
      <c r="J6192" s="920"/>
      <c r="K6192" s="920"/>
      <c r="L6192" s="920"/>
      <c r="M6192" s="920"/>
      <c r="N6192" s="920"/>
      <c r="S6192" s="919"/>
    </row>
    <row r="6193" spans="1:19" ht="12.75" customHeight="1" x14ac:dyDescent="0.15">
      <c r="A6193" s="914">
        <v>6188</v>
      </c>
      <c r="B6193" s="929">
        <f>'EstExp 12-20'!F7</f>
        <v>0</v>
      </c>
      <c r="C6193" s="930">
        <f t="shared" si="269"/>
        <v>6188</v>
      </c>
      <c r="D6193" s="920" t="s">
        <v>6014</v>
      </c>
      <c r="E6193" s="893" t="b">
        <f t="shared" ca="1" si="266"/>
        <v>1</v>
      </c>
      <c r="F6193" s="932">
        <f t="array" aca="1" ref="F6193" ca="1">IF(G6193&lt;&gt;"",INDIRECT("'"&amp;G6193&amp;"'!"&amp;H6193),"")</f>
        <v>0</v>
      </c>
      <c r="G6193" s="560" t="s">
        <v>4786</v>
      </c>
      <c r="H6193" s="893" t="s">
        <v>4737</v>
      </c>
      <c r="I6193" s="920"/>
      <c r="J6193" s="920"/>
      <c r="K6193" s="920"/>
      <c r="L6193" s="920"/>
      <c r="M6193" s="920"/>
      <c r="N6193" s="920"/>
      <c r="S6193" s="919"/>
    </row>
    <row r="6194" spans="1:19" ht="12.75" customHeight="1" x14ac:dyDescent="0.15">
      <c r="A6194" s="914">
        <v>6189</v>
      </c>
      <c r="B6194" s="929">
        <f>'EstExp 12-20'!G7</f>
        <v>0</v>
      </c>
      <c r="C6194" s="930">
        <f t="shared" si="269"/>
        <v>6189</v>
      </c>
      <c r="D6194" s="920" t="s">
        <v>6014</v>
      </c>
      <c r="E6194" s="893" t="b">
        <f t="shared" ca="1" si="266"/>
        <v>1</v>
      </c>
      <c r="F6194" s="932">
        <f t="array" aca="1" ref="F6194" ca="1">IF(G6194&lt;&gt;"",INDIRECT("'"&amp;G6194&amp;"'!"&amp;H6194),"")</f>
        <v>0</v>
      </c>
      <c r="G6194" s="560" t="s">
        <v>4786</v>
      </c>
      <c r="H6194" s="893" t="s">
        <v>5368</v>
      </c>
      <c r="I6194" s="920"/>
      <c r="J6194" s="920"/>
      <c r="K6194" s="920"/>
      <c r="L6194" s="920"/>
      <c r="M6194" s="920"/>
      <c r="N6194" s="920"/>
      <c r="S6194" s="919"/>
    </row>
    <row r="6195" spans="1:19" ht="12.75" customHeight="1" x14ac:dyDescent="0.15">
      <c r="A6195" s="914">
        <v>6190</v>
      </c>
      <c r="B6195" s="929">
        <f>'EstExp 12-20'!H7</f>
        <v>0</v>
      </c>
      <c r="C6195" s="930">
        <f t="shared" si="269"/>
        <v>6190</v>
      </c>
      <c r="D6195" s="920" t="s">
        <v>6014</v>
      </c>
      <c r="E6195" s="893" t="b">
        <f t="shared" ca="1" si="266"/>
        <v>1</v>
      </c>
      <c r="F6195" s="932">
        <f t="array" aca="1" ref="F6195" ca="1">IF(G6195&lt;&gt;"",INDIRECT("'"&amp;G6195&amp;"'!"&amp;H6195),"")</f>
        <v>0</v>
      </c>
      <c r="G6195" s="560" t="s">
        <v>4786</v>
      </c>
      <c r="H6195" s="893" t="s">
        <v>5376</v>
      </c>
      <c r="I6195" s="920"/>
      <c r="J6195" s="920"/>
      <c r="K6195" s="920"/>
      <c r="L6195" s="920"/>
      <c r="M6195" s="920"/>
      <c r="N6195" s="920"/>
      <c r="S6195" s="919"/>
    </row>
    <row r="6196" spans="1:19" ht="12.75" customHeight="1" x14ac:dyDescent="0.15">
      <c r="A6196" s="914">
        <v>6191</v>
      </c>
      <c r="B6196" s="929">
        <f>'EstExp 12-20'!I7</f>
        <v>0</v>
      </c>
      <c r="C6196" s="930">
        <f t="shared" si="269"/>
        <v>6191</v>
      </c>
      <c r="D6196" s="920" t="s">
        <v>6014</v>
      </c>
      <c r="E6196" s="893" t="b">
        <f t="shared" ca="1" si="266"/>
        <v>1</v>
      </c>
      <c r="F6196" s="932">
        <f t="array" aca="1" ref="F6196" ca="1">IF(G6196&lt;&gt;"",INDIRECT("'"&amp;G6196&amp;"'!"&amp;H6196),"")</f>
        <v>0</v>
      </c>
      <c r="G6196" s="560" t="s">
        <v>4786</v>
      </c>
      <c r="H6196" s="893" t="s">
        <v>4767</v>
      </c>
      <c r="I6196" s="920"/>
      <c r="J6196" s="920"/>
      <c r="K6196" s="920"/>
      <c r="L6196" s="920"/>
      <c r="M6196" s="920"/>
      <c r="N6196" s="920"/>
      <c r="S6196" s="919"/>
    </row>
    <row r="6197" spans="1:19" ht="12.75" customHeight="1" x14ac:dyDescent="0.15">
      <c r="A6197" s="914">
        <v>6192</v>
      </c>
      <c r="B6197" s="929">
        <f>'EstExp 12-20'!J7</f>
        <v>0</v>
      </c>
      <c r="C6197" s="930">
        <f t="shared" si="269"/>
        <v>6192</v>
      </c>
      <c r="D6197" s="920" t="s">
        <v>6014</v>
      </c>
      <c r="E6197" s="893" t="b">
        <f t="shared" ca="1" si="266"/>
        <v>1</v>
      </c>
      <c r="F6197" s="932">
        <f t="array" aca="1" ref="F6197" ca="1">IF(G6197&lt;&gt;"",INDIRECT("'"&amp;G6197&amp;"'!"&amp;H6197),"")</f>
        <v>0</v>
      </c>
      <c r="G6197" s="560" t="s">
        <v>4786</v>
      </c>
      <c r="H6197" s="893" t="s">
        <v>6017</v>
      </c>
      <c r="I6197" s="920"/>
      <c r="J6197" s="920"/>
      <c r="K6197" s="920"/>
      <c r="L6197" s="920"/>
      <c r="M6197" s="920"/>
      <c r="N6197" s="920"/>
      <c r="S6197" s="919"/>
    </row>
    <row r="6198" spans="1:19" ht="12.75" customHeight="1" x14ac:dyDescent="0.15">
      <c r="A6198" s="914">
        <v>6193</v>
      </c>
      <c r="B6198" s="929">
        <f>'EstExp 12-20'!K7</f>
        <v>0</v>
      </c>
      <c r="C6198" s="930">
        <f t="shared" si="269"/>
        <v>6193</v>
      </c>
      <c r="D6198" s="920" t="s">
        <v>6014</v>
      </c>
      <c r="E6198" s="893" t="b">
        <f t="shared" ca="1" si="266"/>
        <v>1</v>
      </c>
      <c r="F6198" s="932">
        <f t="array" aca="1" ref="F6198" ca="1">IF(G6198&lt;&gt;"",INDIRECT("'"&amp;G6198&amp;"'!"&amp;H6198),"")</f>
        <v>0</v>
      </c>
      <c r="G6198" s="560" t="s">
        <v>4786</v>
      </c>
      <c r="H6198" s="893" t="s">
        <v>5545</v>
      </c>
      <c r="I6198" s="920"/>
      <c r="J6198" s="920"/>
      <c r="K6198" s="920"/>
      <c r="L6198" s="920"/>
      <c r="M6198" s="920"/>
      <c r="N6198" s="920"/>
      <c r="S6198" s="919"/>
    </row>
    <row r="6199" spans="1:19" ht="12.75" customHeight="1" x14ac:dyDescent="0.15">
      <c r="A6199" s="914">
        <v>6194</v>
      </c>
      <c r="B6199" s="929">
        <f>'EstExp 12-20'!I8</f>
        <v>0</v>
      </c>
      <c r="C6199" s="930">
        <f t="shared" si="269"/>
        <v>6194</v>
      </c>
      <c r="D6199" s="920" t="s">
        <v>6014</v>
      </c>
      <c r="E6199" s="893" t="b">
        <f t="shared" ca="1" si="266"/>
        <v>1</v>
      </c>
      <c r="F6199" s="932">
        <f t="array" aca="1" ref="F6199" ca="1">IF(G6199&lt;&gt;"",INDIRECT("'"&amp;G6199&amp;"'!"&amp;H6199),"")</f>
        <v>0</v>
      </c>
      <c r="G6199" s="560" t="s">
        <v>4786</v>
      </c>
      <c r="H6199" s="893" t="s">
        <v>5717</v>
      </c>
      <c r="I6199" s="920"/>
      <c r="J6199" s="920"/>
      <c r="K6199" s="920"/>
      <c r="L6199" s="920"/>
      <c r="M6199" s="920"/>
      <c r="N6199" s="920"/>
      <c r="S6199" s="919"/>
    </row>
    <row r="6200" spans="1:19" ht="12.75" customHeight="1" x14ac:dyDescent="0.15">
      <c r="A6200" s="914">
        <v>6195</v>
      </c>
      <c r="B6200" s="929">
        <f>'EstExp 12-20'!J8</f>
        <v>0</v>
      </c>
      <c r="C6200" s="930">
        <f t="shared" si="269"/>
        <v>6195</v>
      </c>
      <c r="D6200" s="920" t="s">
        <v>6014</v>
      </c>
      <c r="E6200" s="893" t="b">
        <f t="shared" ca="1" si="266"/>
        <v>1</v>
      </c>
      <c r="F6200" s="932">
        <f t="array" aca="1" ref="F6200" ca="1">IF(G6200&lt;&gt;"",INDIRECT("'"&amp;G6200&amp;"'!"&amp;H6200),"")</f>
        <v>0</v>
      </c>
      <c r="G6200" s="560" t="s">
        <v>4786</v>
      </c>
      <c r="H6200" s="893" t="s">
        <v>6018</v>
      </c>
      <c r="I6200" s="920"/>
      <c r="J6200" s="920"/>
      <c r="K6200" s="920"/>
      <c r="L6200" s="920"/>
      <c r="M6200" s="920"/>
      <c r="N6200" s="920"/>
      <c r="S6200" s="919"/>
    </row>
    <row r="6201" spans="1:19" ht="12.75" customHeight="1" x14ac:dyDescent="0.15">
      <c r="A6201" s="914">
        <v>6196</v>
      </c>
      <c r="B6201" s="929">
        <f>'EstExp 12-20'!C9</f>
        <v>0</v>
      </c>
      <c r="C6201" s="930">
        <f t="shared" si="269"/>
        <v>6196</v>
      </c>
      <c r="D6201" s="920" t="s">
        <v>6014</v>
      </c>
      <c r="E6201" s="893" t="b">
        <f t="shared" ca="1" si="266"/>
        <v>1</v>
      </c>
      <c r="F6201" s="932">
        <f t="array" aca="1" ref="F6201" ca="1">IF(G6201&lt;&gt;"",INDIRECT("'"&amp;G6201&amp;"'!"&amp;H6201),"")</f>
        <v>0</v>
      </c>
      <c r="G6201" s="560" t="s">
        <v>4786</v>
      </c>
      <c r="H6201" s="893" t="s">
        <v>5361</v>
      </c>
      <c r="I6201" s="920"/>
      <c r="J6201" s="920"/>
      <c r="K6201" s="920"/>
      <c r="L6201" s="920"/>
      <c r="M6201" s="920"/>
      <c r="N6201" s="920"/>
      <c r="S6201" s="919"/>
    </row>
    <row r="6202" spans="1:19" ht="12.75" customHeight="1" x14ac:dyDescent="0.15">
      <c r="A6202" s="914">
        <v>6197</v>
      </c>
      <c r="B6202" s="929">
        <f>'EstExp 12-20'!D9</f>
        <v>0</v>
      </c>
      <c r="C6202" s="930">
        <f t="shared" si="269"/>
        <v>6197</v>
      </c>
      <c r="D6202" s="920" t="s">
        <v>6014</v>
      </c>
      <c r="E6202" s="893" t="b">
        <f t="shared" ca="1" si="266"/>
        <v>1</v>
      </c>
      <c r="F6202" s="932">
        <f t="array" aca="1" ref="F6202" ca="1">IF(G6202&lt;&gt;"",INDIRECT("'"&amp;G6202&amp;"'!"&amp;H6202),"")</f>
        <v>0</v>
      </c>
      <c r="G6202" s="560" t="s">
        <v>4786</v>
      </c>
      <c r="H6202" s="893" t="s">
        <v>5363</v>
      </c>
      <c r="I6202" s="920"/>
      <c r="J6202" s="920"/>
      <c r="K6202" s="920"/>
      <c r="L6202" s="920"/>
      <c r="M6202" s="920"/>
      <c r="N6202" s="920"/>
      <c r="S6202" s="919"/>
    </row>
    <row r="6203" spans="1:19" ht="12.75" customHeight="1" x14ac:dyDescent="0.15">
      <c r="A6203" s="914">
        <v>6198</v>
      </c>
      <c r="B6203" s="929">
        <f>'EstExp 12-20'!E9</f>
        <v>0</v>
      </c>
      <c r="C6203" s="930">
        <f t="shared" si="269"/>
        <v>6198</v>
      </c>
      <c r="D6203" s="920" t="s">
        <v>6014</v>
      </c>
      <c r="E6203" s="893" t="b">
        <f t="shared" ca="1" si="266"/>
        <v>1</v>
      </c>
      <c r="F6203" s="932">
        <f t="array" aca="1" ref="F6203" ca="1">IF(G6203&lt;&gt;"",INDIRECT("'"&amp;G6203&amp;"'!"&amp;H6203),"")</f>
        <v>0</v>
      </c>
      <c r="G6203" s="560" t="s">
        <v>4786</v>
      </c>
      <c r="H6203" s="893" t="s">
        <v>5373</v>
      </c>
      <c r="I6203" s="920"/>
      <c r="J6203" s="920"/>
      <c r="K6203" s="920"/>
      <c r="L6203" s="920"/>
      <c r="M6203" s="920"/>
      <c r="N6203" s="920"/>
      <c r="S6203" s="919"/>
    </row>
    <row r="6204" spans="1:19" ht="12.75" customHeight="1" x14ac:dyDescent="0.15">
      <c r="A6204" s="914">
        <v>6199</v>
      </c>
      <c r="B6204" s="929">
        <f>'EstExp 12-20'!F9</f>
        <v>0</v>
      </c>
      <c r="C6204" s="930">
        <f t="shared" si="269"/>
        <v>6199</v>
      </c>
      <c r="D6204" s="920" t="s">
        <v>6014</v>
      </c>
      <c r="E6204" s="893" t="b">
        <f t="shared" ca="1" si="266"/>
        <v>1</v>
      </c>
      <c r="F6204" s="932">
        <f t="array" aca="1" ref="F6204" ca="1">IF(G6204&lt;&gt;"",INDIRECT("'"&amp;G6204&amp;"'!"&amp;H6204),"")</f>
        <v>0</v>
      </c>
      <c r="G6204" s="560" t="s">
        <v>4786</v>
      </c>
      <c r="H6204" s="893" t="s">
        <v>5366</v>
      </c>
      <c r="I6204" s="920"/>
      <c r="J6204" s="920"/>
      <c r="K6204" s="920"/>
      <c r="L6204" s="920"/>
      <c r="M6204" s="920"/>
      <c r="N6204" s="920"/>
      <c r="S6204" s="919"/>
    </row>
    <row r="6205" spans="1:19" ht="12.75" customHeight="1" x14ac:dyDescent="0.15">
      <c r="A6205" s="914">
        <v>6200</v>
      </c>
      <c r="B6205" s="929">
        <f>'EstExp 12-20'!G9</f>
        <v>0</v>
      </c>
      <c r="C6205" s="930">
        <f t="shared" si="269"/>
        <v>6200</v>
      </c>
      <c r="D6205" s="920" t="s">
        <v>6014</v>
      </c>
      <c r="E6205" s="893" t="b">
        <f t="shared" ca="1" si="266"/>
        <v>1</v>
      </c>
      <c r="F6205" s="932">
        <f t="array" aca="1" ref="F6205" ca="1">IF(G6205&lt;&gt;"",INDIRECT("'"&amp;G6205&amp;"'!"&amp;H6205),"")</f>
        <v>0</v>
      </c>
      <c r="G6205" s="560" t="s">
        <v>4786</v>
      </c>
      <c r="H6205" s="893" t="s">
        <v>5370</v>
      </c>
      <c r="I6205" s="920"/>
      <c r="J6205" s="920"/>
      <c r="K6205" s="920"/>
      <c r="L6205" s="920"/>
      <c r="M6205" s="920"/>
      <c r="N6205" s="920"/>
      <c r="S6205" s="919"/>
    </row>
    <row r="6206" spans="1:19" ht="12.75" customHeight="1" x14ac:dyDescent="0.15">
      <c r="A6206" s="914">
        <v>6201</v>
      </c>
      <c r="B6206" s="929">
        <f>'EstExp 12-20'!H9</f>
        <v>0</v>
      </c>
      <c r="C6206" s="930">
        <f t="shared" si="269"/>
        <v>6201</v>
      </c>
      <c r="D6206" s="920" t="s">
        <v>6014</v>
      </c>
      <c r="E6206" s="893" t="b">
        <f t="shared" ca="1" si="266"/>
        <v>1</v>
      </c>
      <c r="F6206" s="932">
        <f t="array" aca="1" ref="F6206" ca="1">IF(G6206&lt;&gt;"",INDIRECT("'"&amp;G6206&amp;"'!"&amp;H6206),"")</f>
        <v>0</v>
      </c>
      <c r="G6206" s="560" t="s">
        <v>4786</v>
      </c>
      <c r="H6206" s="893" t="s">
        <v>5378</v>
      </c>
      <c r="I6206" s="920"/>
      <c r="J6206" s="920"/>
      <c r="K6206" s="920"/>
      <c r="L6206" s="920"/>
      <c r="M6206" s="920"/>
      <c r="N6206" s="920"/>
      <c r="S6206" s="919"/>
    </row>
    <row r="6207" spans="1:19" ht="12.75" customHeight="1" x14ac:dyDescent="0.15">
      <c r="A6207" s="914">
        <v>6202</v>
      </c>
      <c r="B6207" s="929">
        <f>'EstExp 12-20'!I9</f>
        <v>0</v>
      </c>
      <c r="C6207" s="930">
        <f t="shared" si="269"/>
        <v>6202</v>
      </c>
      <c r="D6207" s="920" t="s">
        <v>6014</v>
      </c>
      <c r="E6207" s="893" t="b">
        <f t="shared" ca="1" si="266"/>
        <v>1</v>
      </c>
      <c r="F6207" s="932">
        <f t="array" aca="1" ref="F6207" ca="1">IF(G6207&lt;&gt;"",INDIRECT("'"&amp;G6207&amp;"'!"&amp;H6207),"")</f>
        <v>0</v>
      </c>
      <c r="G6207" s="560" t="s">
        <v>4786</v>
      </c>
      <c r="H6207" s="893" t="s">
        <v>5493</v>
      </c>
      <c r="I6207" s="920"/>
      <c r="J6207" s="920"/>
      <c r="K6207" s="920"/>
      <c r="L6207" s="920"/>
      <c r="M6207" s="920"/>
      <c r="N6207" s="920"/>
      <c r="S6207" s="919"/>
    </row>
    <row r="6208" spans="1:19" ht="12.75" customHeight="1" x14ac:dyDescent="0.15">
      <c r="A6208" s="914">
        <v>6203</v>
      </c>
      <c r="B6208" s="929">
        <f>'EstExp 12-20'!J9</f>
        <v>0</v>
      </c>
      <c r="C6208" s="930">
        <f t="shared" si="269"/>
        <v>6203</v>
      </c>
      <c r="D6208" s="920" t="s">
        <v>6014</v>
      </c>
      <c r="E6208" s="893" t="b">
        <f t="shared" ca="1" si="266"/>
        <v>1</v>
      </c>
      <c r="F6208" s="932">
        <f t="array" aca="1" ref="F6208" ca="1">IF(G6208&lt;&gt;"",INDIRECT("'"&amp;G6208&amp;"'!"&amp;H6208),"")</f>
        <v>0</v>
      </c>
      <c r="G6208" s="560" t="s">
        <v>4786</v>
      </c>
      <c r="H6208" s="893" t="s">
        <v>6019</v>
      </c>
      <c r="I6208" s="920"/>
      <c r="J6208" s="920"/>
      <c r="K6208" s="920"/>
      <c r="L6208" s="920"/>
      <c r="M6208" s="920"/>
      <c r="N6208" s="920"/>
      <c r="S6208" s="919"/>
    </row>
    <row r="6209" spans="1:19" ht="12.75" customHeight="1" x14ac:dyDescent="0.15">
      <c r="A6209" s="914">
        <v>6204</v>
      </c>
      <c r="B6209" s="929">
        <f>'EstExp 12-20'!K9</f>
        <v>0</v>
      </c>
      <c r="C6209" s="930">
        <f t="shared" si="269"/>
        <v>6204</v>
      </c>
      <c r="D6209" s="920" t="s">
        <v>6014</v>
      </c>
      <c r="E6209" s="893" t="b">
        <f t="shared" ca="1" si="266"/>
        <v>1</v>
      </c>
      <c r="F6209" s="932">
        <f t="array" aca="1" ref="F6209" ca="1">IF(G6209&lt;&gt;"",INDIRECT("'"&amp;G6209&amp;"'!"&amp;H6209),"")</f>
        <v>0</v>
      </c>
      <c r="G6209" s="560" t="s">
        <v>4786</v>
      </c>
      <c r="H6209" s="893" t="s">
        <v>5546</v>
      </c>
      <c r="I6209" s="920"/>
      <c r="J6209" s="920"/>
      <c r="K6209" s="920"/>
      <c r="L6209" s="920"/>
      <c r="M6209" s="920"/>
      <c r="N6209" s="920"/>
      <c r="S6209" s="919"/>
    </row>
    <row r="6210" spans="1:19" ht="12.75" customHeight="1" x14ac:dyDescent="0.15">
      <c r="A6210" s="914">
        <v>6205</v>
      </c>
      <c r="B6210" s="929">
        <f>'EstExp 12-20'!I10</f>
        <v>0</v>
      </c>
      <c r="C6210" s="930">
        <f t="shared" si="269"/>
        <v>6205</v>
      </c>
      <c r="D6210" s="920" t="s">
        <v>6014</v>
      </c>
      <c r="E6210" s="893" t="b">
        <f t="shared" ca="1" si="266"/>
        <v>1</v>
      </c>
      <c r="F6210" s="932">
        <f t="array" aca="1" ref="F6210" ca="1">IF(G6210&lt;&gt;"",INDIRECT("'"&amp;G6210&amp;"'!"&amp;H6210),"")</f>
        <v>0</v>
      </c>
      <c r="G6210" s="560" t="s">
        <v>4786</v>
      </c>
      <c r="H6210" s="893" t="s">
        <v>4768</v>
      </c>
      <c r="I6210" s="920"/>
      <c r="J6210" s="920"/>
      <c r="K6210" s="920"/>
      <c r="L6210" s="920"/>
      <c r="M6210" s="920"/>
      <c r="N6210" s="920"/>
      <c r="S6210" s="919"/>
    </row>
    <row r="6211" spans="1:19" ht="12.75" customHeight="1" x14ac:dyDescent="0.15">
      <c r="A6211" s="914">
        <v>6206</v>
      </c>
      <c r="B6211" s="929">
        <f>'EstExp 12-20'!J10</f>
        <v>0</v>
      </c>
      <c r="C6211" s="930">
        <f t="shared" si="269"/>
        <v>6206</v>
      </c>
      <c r="D6211" s="920" t="s">
        <v>6014</v>
      </c>
      <c r="E6211" s="893" t="b">
        <f t="shared" ca="1" si="266"/>
        <v>1</v>
      </c>
      <c r="F6211" s="932">
        <f t="array" aca="1" ref="F6211" ca="1">IF(G6211&lt;&gt;"",INDIRECT("'"&amp;G6211&amp;"'!"&amp;H6211),"")</f>
        <v>0</v>
      </c>
      <c r="G6211" s="560" t="s">
        <v>4786</v>
      </c>
      <c r="H6211" s="893" t="s">
        <v>6020</v>
      </c>
      <c r="I6211" s="920"/>
      <c r="J6211" s="920"/>
      <c r="K6211" s="920"/>
      <c r="L6211" s="920"/>
      <c r="M6211" s="920"/>
      <c r="N6211" s="920"/>
      <c r="S6211" s="919"/>
    </row>
    <row r="6212" spans="1:19" ht="12.75" customHeight="1" x14ac:dyDescent="0.15">
      <c r="A6212" s="914">
        <v>6207</v>
      </c>
      <c r="B6212" s="929">
        <f>'EstExp 12-20'!C11</f>
        <v>0</v>
      </c>
      <c r="C6212" s="930">
        <f t="shared" si="269"/>
        <v>6207</v>
      </c>
      <c r="D6212" s="920" t="s">
        <v>6014</v>
      </c>
      <c r="E6212" s="893" t="b">
        <f t="shared" ca="1" si="266"/>
        <v>1</v>
      </c>
      <c r="F6212" s="932">
        <f t="array" aca="1" ref="F6212" ca="1">IF(G6212&lt;&gt;"",INDIRECT("'"&amp;G6212&amp;"'!"&amp;H6212),"")</f>
        <v>0</v>
      </c>
      <c r="G6212" s="560" t="s">
        <v>4786</v>
      </c>
      <c r="H6212" s="893" t="s">
        <v>4702</v>
      </c>
      <c r="I6212" s="920"/>
      <c r="J6212" s="920"/>
      <c r="K6212" s="920"/>
      <c r="L6212" s="920"/>
      <c r="M6212" s="920"/>
      <c r="N6212" s="920"/>
      <c r="S6212" s="919"/>
    </row>
    <row r="6213" spans="1:19" ht="12.75" customHeight="1" x14ac:dyDescent="0.15">
      <c r="A6213" s="914">
        <v>6208</v>
      </c>
      <c r="B6213" s="929">
        <f>'EstExp 12-20'!D11</f>
        <v>0</v>
      </c>
      <c r="C6213" s="930">
        <f t="shared" si="269"/>
        <v>6208</v>
      </c>
      <c r="D6213" s="920" t="s">
        <v>6014</v>
      </c>
      <c r="E6213" s="893" t="b">
        <f t="shared" ca="1" si="266"/>
        <v>1</v>
      </c>
      <c r="F6213" s="932">
        <f t="array" aca="1" ref="F6213" ca="1">IF(G6213&lt;&gt;"",INDIRECT("'"&amp;G6213&amp;"'!"&amp;H6213),"")</f>
        <v>0</v>
      </c>
      <c r="G6213" s="560" t="s">
        <v>4786</v>
      </c>
      <c r="H6213" s="893" t="s">
        <v>4716</v>
      </c>
      <c r="I6213" s="920"/>
      <c r="J6213" s="920"/>
      <c r="K6213" s="920"/>
      <c r="L6213" s="920"/>
      <c r="M6213" s="920"/>
      <c r="N6213" s="920"/>
      <c r="S6213" s="919"/>
    </row>
    <row r="6214" spans="1:19" ht="12.75" customHeight="1" x14ac:dyDescent="0.15">
      <c r="A6214" s="914">
        <v>6209</v>
      </c>
      <c r="B6214" s="929">
        <f>'EstExp 12-20'!E11</f>
        <v>0</v>
      </c>
      <c r="C6214" s="930">
        <f t="shared" si="269"/>
        <v>6209</v>
      </c>
      <c r="D6214" s="920" t="s">
        <v>6014</v>
      </c>
      <c r="E6214" s="893" t="b">
        <f t="shared" ca="1" si="266"/>
        <v>1</v>
      </c>
      <c r="F6214" s="932">
        <f t="array" aca="1" ref="F6214" ca="1">IF(G6214&lt;&gt;"",INDIRECT("'"&amp;G6214&amp;"'!"&amp;H6214),"")</f>
        <v>0</v>
      </c>
      <c r="G6214" s="560" t="s">
        <v>4786</v>
      </c>
      <c r="H6214" s="893" t="s">
        <v>4727</v>
      </c>
      <c r="I6214" s="920"/>
      <c r="J6214" s="920"/>
      <c r="K6214" s="920"/>
      <c r="L6214" s="920"/>
      <c r="M6214" s="920"/>
      <c r="N6214" s="920"/>
      <c r="S6214" s="919"/>
    </row>
    <row r="6215" spans="1:19" ht="12.75" customHeight="1" x14ac:dyDescent="0.15">
      <c r="A6215" s="914">
        <v>6210</v>
      </c>
      <c r="B6215" s="929">
        <f>'EstExp 12-20'!F11</f>
        <v>0</v>
      </c>
      <c r="C6215" s="930">
        <f t="shared" si="269"/>
        <v>6210</v>
      </c>
      <c r="D6215" s="920" t="s">
        <v>6014</v>
      </c>
      <c r="E6215" s="893" t="b">
        <f t="shared" ca="1" si="266"/>
        <v>1</v>
      </c>
      <c r="F6215" s="932">
        <f t="array" aca="1" ref="F6215" ca="1">IF(G6215&lt;&gt;"",INDIRECT("'"&amp;G6215&amp;"'!"&amp;H6215),"")</f>
        <v>0</v>
      </c>
      <c r="G6215" s="560" t="s">
        <v>4786</v>
      </c>
      <c r="H6215" s="893" t="s">
        <v>4739</v>
      </c>
      <c r="I6215" s="920"/>
      <c r="J6215" s="920"/>
      <c r="K6215" s="920"/>
      <c r="L6215" s="920"/>
      <c r="M6215" s="920"/>
      <c r="N6215" s="920"/>
      <c r="S6215" s="919"/>
    </row>
    <row r="6216" spans="1:19" ht="12.75" customHeight="1" x14ac:dyDescent="0.15">
      <c r="A6216" s="914">
        <v>6211</v>
      </c>
      <c r="B6216" s="929">
        <f>'EstExp 12-20'!G11</f>
        <v>0</v>
      </c>
      <c r="C6216" s="930">
        <f t="shared" si="269"/>
        <v>6211</v>
      </c>
      <c r="D6216" s="920" t="s">
        <v>6014</v>
      </c>
      <c r="E6216" s="893" t="b">
        <f t="shared" ca="1" si="266"/>
        <v>1</v>
      </c>
      <c r="F6216" s="932">
        <f t="array" aca="1" ref="F6216" ca="1">IF(G6216&lt;&gt;"",INDIRECT("'"&amp;G6216&amp;"'!"&amp;H6216),"")</f>
        <v>0</v>
      </c>
      <c r="G6216" s="560" t="s">
        <v>4786</v>
      </c>
      <c r="H6216" s="893" t="s">
        <v>4750</v>
      </c>
      <c r="I6216" s="920"/>
      <c r="J6216" s="920"/>
      <c r="K6216" s="920"/>
      <c r="L6216" s="920"/>
      <c r="M6216" s="920"/>
      <c r="N6216" s="920"/>
      <c r="S6216" s="919"/>
    </row>
    <row r="6217" spans="1:19" ht="12.75" customHeight="1" x14ac:dyDescent="0.15">
      <c r="A6217" s="914">
        <v>6212</v>
      </c>
      <c r="B6217" s="929">
        <f>'EstExp 12-20'!H11</f>
        <v>0</v>
      </c>
      <c r="C6217" s="930">
        <f t="shared" si="269"/>
        <v>6212</v>
      </c>
      <c r="D6217" s="920" t="s">
        <v>6014</v>
      </c>
      <c r="E6217" s="893" t="b">
        <f t="shared" ca="1" si="266"/>
        <v>1</v>
      </c>
      <c r="F6217" s="932">
        <f t="array" aca="1" ref="F6217" ca="1">IF(G6217&lt;&gt;"",INDIRECT("'"&amp;G6217&amp;"'!"&amp;H6217),"")</f>
        <v>0</v>
      </c>
      <c r="G6217" s="560" t="s">
        <v>4786</v>
      </c>
      <c r="H6217" s="893" t="s">
        <v>4760</v>
      </c>
      <c r="I6217" s="920"/>
      <c r="J6217" s="920"/>
      <c r="K6217" s="920"/>
      <c r="L6217" s="920"/>
      <c r="M6217" s="920"/>
      <c r="N6217" s="920"/>
      <c r="S6217" s="919"/>
    </row>
    <row r="6218" spans="1:19" ht="12.75" customHeight="1" x14ac:dyDescent="0.15">
      <c r="A6218" s="914">
        <v>6213</v>
      </c>
      <c r="B6218" s="929">
        <f>'EstExp 12-20'!I11</f>
        <v>0</v>
      </c>
      <c r="C6218" s="930">
        <f t="shared" si="269"/>
        <v>6213</v>
      </c>
      <c r="D6218" s="920" t="s">
        <v>6014</v>
      </c>
      <c r="E6218" s="893" t="b">
        <f t="shared" ca="1" si="266"/>
        <v>1</v>
      </c>
      <c r="F6218" s="932">
        <f t="array" aca="1" ref="F6218" ca="1">IF(G6218&lt;&gt;"",INDIRECT("'"&amp;G6218&amp;"'!"&amp;H6218),"")</f>
        <v>0</v>
      </c>
      <c r="G6218" s="560" t="s">
        <v>4786</v>
      </c>
      <c r="H6218" s="893" t="s">
        <v>4769</v>
      </c>
      <c r="I6218" s="920"/>
      <c r="J6218" s="920"/>
      <c r="K6218" s="920"/>
      <c r="L6218" s="920"/>
      <c r="M6218" s="920"/>
      <c r="N6218" s="920"/>
      <c r="S6218" s="919"/>
    </row>
    <row r="6219" spans="1:19" ht="12.75" customHeight="1" x14ac:dyDescent="0.15">
      <c r="A6219" s="914">
        <v>6214</v>
      </c>
      <c r="B6219" s="929">
        <f>'EstExp 12-20'!J11</f>
        <v>0</v>
      </c>
      <c r="C6219" s="930">
        <f t="shared" si="269"/>
        <v>6214</v>
      </c>
      <c r="D6219" s="920" t="s">
        <v>6014</v>
      </c>
      <c r="E6219" s="893" t="b">
        <f t="shared" ca="1" si="266"/>
        <v>1</v>
      </c>
      <c r="F6219" s="932">
        <f t="array" aca="1" ref="F6219" ca="1">IF(G6219&lt;&gt;"",INDIRECT("'"&amp;G6219&amp;"'!"&amp;H6219),"")</f>
        <v>0</v>
      </c>
      <c r="G6219" s="560" t="s">
        <v>4786</v>
      </c>
      <c r="H6219" s="893" t="s">
        <v>6021</v>
      </c>
      <c r="I6219" s="920"/>
      <c r="J6219" s="920"/>
      <c r="K6219" s="920"/>
      <c r="L6219" s="920"/>
      <c r="M6219" s="920"/>
      <c r="N6219" s="920"/>
      <c r="S6219" s="919"/>
    </row>
    <row r="6220" spans="1:19" ht="12.75" customHeight="1" x14ac:dyDescent="0.15">
      <c r="A6220" s="914">
        <v>6215</v>
      </c>
      <c r="B6220" s="929">
        <f>'EstExp 12-20'!K11</f>
        <v>0</v>
      </c>
      <c r="C6220" s="930">
        <f t="shared" si="269"/>
        <v>6215</v>
      </c>
      <c r="D6220" s="920" t="s">
        <v>6014</v>
      </c>
      <c r="E6220" s="893" t="b">
        <f t="shared" ca="1" si="266"/>
        <v>1</v>
      </c>
      <c r="F6220" s="932">
        <f t="array" aca="1" ref="F6220" ca="1">IF(G6220&lt;&gt;"",INDIRECT("'"&amp;G6220&amp;"'!"&amp;H6220),"")</f>
        <v>0</v>
      </c>
      <c r="G6220" s="560" t="s">
        <v>4786</v>
      </c>
      <c r="H6220" s="893" t="s">
        <v>4778</v>
      </c>
      <c r="I6220" s="920"/>
      <c r="J6220" s="920"/>
      <c r="K6220" s="920"/>
      <c r="L6220" s="920"/>
      <c r="M6220" s="920"/>
      <c r="N6220" s="920"/>
      <c r="S6220" s="919"/>
    </row>
    <row r="6221" spans="1:19" ht="12.75" customHeight="1" x14ac:dyDescent="0.15">
      <c r="A6221" s="914">
        <v>6216</v>
      </c>
      <c r="B6221" s="929">
        <f>'EstExp 12-20'!I12</f>
        <v>0</v>
      </c>
      <c r="C6221" s="930">
        <f t="shared" si="269"/>
        <v>6216</v>
      </c>
      <c r="D6221" s="920" t="s">
        <v>6014</v>
      </c>
      <c r="E6221" s="893" t="b">
        <f t="shared" ca="1" si="266"/>
        <v>1</v>
      </c>
      <c r="F6221" s="932">
        <f t="array" aca="1" ref="F6221" ca="1">IF(G6221&lt;&gt;"",INDIRECT("'"&amp;G6221&amp;"'!"&amp;H6221),"")</f>
        <v>0</v>
      </c>
      <c r="G6221" s="560" t="s">
        <v>4786</v>
      </c>
      <c r="H6221" s="893" t="s">
        <v>4770</v>
      </c>
      <c r="I6221" s="920"/>
      <c r="J6221" s="920"/>
      <c r="K6221" s="920"/>
      <c r="L6221" s="920"/>
      <c r="M6221" s="920"/>
      <c r="N6221" s="920"/>
      <c r="S6221" s="919"/>
    </row>
    <row r="6222" spans="1:19" ht="12.75" customHeight="1" x14ac:dyDescent="0.15">
      <c r="A6222" s="914">
        <v>6217</v>
      </c>
      <c r="B6222" s="929">
        <f>'EstExp 12-20'!J12</f>
        <v>0</v>
      </c>
      <c r="C6222" s="930">
        <f t="shared" si="269"/>
        <v>6217</v>
      </c>
      <c r="D6222" s="920" t="s">
        <v>6014</v>
      </c>
      <c r="E6222" s="893" t="b">
        <f t="shared" ca="1" si="266"/>
        <v>1</v>
      </c>
      <c r="F6222" s="932">
        <f t="array" aca="1" ref="F6222" ca="1">IF(G6222&lt;&gt;"",INDIRECT("'"&amp;G6222&amp;"'!"&amp;H6222),"")</f>
        <v>0</v>
      </c>
      <c r="G6222" s="560" t="s">
        <v>4786</v>
      </c>
      <c r="H6222" s="893" t="s">
        <v>6043</v>
      </c>
      <c r="I6222" s="920"/>
      <c r="J6222" s="920"/>
      <c r="K6222" s="920"/>
      <c r="L6222" s="920"/>
      <c r="M6222" s="920"/>
      <c r="N6222" s="920"/>
      <c r="S6222" s="919"/>
    </row>
    <row r="6223" spans="1:19" ht="12.75" customHeight="1" x14ac:dyDescent="0.15">
      <c r="A6223" s="914">
        <v>6218</v>
      </c>
      <c r="B6223" s="929">
        <f>'EstExp 12-20'!I13</f>
        <v>0</v>
      </c>
      <c r="C6223" s="930">
        <f t="shared" si="269"/>
        <v>6218</v>
      </c>
      <c r="D6223" s="920" t="s">
        <v>6014</v>
      </c>
      <c r="E6223" s="893" t="b">
        <f t="shared" ca="1" si="266"/>
        <v>1</v>
      </c>
      <c r="F6223" s="932">
        <f t="array" aca="1" ref="F6223" ca="1">IF(G6223&lt;&gt;"",INDIRECT("'"&amp;G6223&amp;"'!"&amp;H6223),"")</f>
        <v>0</v>
      </c>
      <c r="G6223" s="560" t="s">
        <v>4786</v>
      </c>
      <c r="H6223" s="893" t="s">
        <v>4771</v>
      </c>
      <c r="I6223" s="920"/>
      <c r="J6223" s="920"/>
      <c r="K6223" s="920"/>
      <c r="L6223" s="920"/>
      <c r="M6223" s="920"/>
      <c r="N6223" s="920"/>
      <c r="S6223" s="919"/>
    </row>
    <row r="6224" spans="1:19" ht="12.75" customHeight="1" x14ac:dyDescent="0.15">
      <c r="A6224" s="914">
        <v>6219</v>
      </c>
      <c r="B6224" s="929">
        <f>'EstExp 12-20'!J13</f>
        <v>0</v>
      </c>
      <c r="C6224" s="930">
        <f t="shared" si="269"/>
        <v>6219</v>
      </c>
      <c r="D6224" s="920" t="s">
        <v>6014</v>
      </c>
      <c r="E6224" s="893" t="b">
        <f t="shared" ca="1" si="266"/>
        <v>1</v>
      </c>
      <c r="F6224" s="932">
        <f t="array" aca="1" ref="F6224" ca="1">IF(G6224&lt;&gt;"",INDIRECT("'"&amp;G6224&amp;"'!"&amp;H6224),"")</f>
        <v>0</v>
      </c>
      <c r="G6224" s="560" t="s">
        <v>4786</v>
      </c>
      <c r="H6224" s="893" t="s">
        <v>6044</v>
      </c>
      <c r="I6224" s="920"/>
      <c r="J6224" s="920"/>
      <c r="K6224" s="920"/>
      <c r="L6224" s="920"/>
      <c r="M6224" s="920"/>
      <c r="N6224" s="920"/>
      <c r="S6224" s="919"/>
    </row>
    <row r="6225" spans="1:19" ht="12.75" customHeight="1" x14ac:dyDescent="0.15">
      <c r="A6225" s="914">
        <v>6220</v>
      </c>
      <c r="B6225" s="929">
        <f>'EstExp 12-20'!I14</f>
        <v>0</v>
      </c>
      <c r="C6225" s="930">
        <f t="shared" si="269"/>
        <v>6220</v>
      </c>
      <c r="D6225" s="920" t="s">
        <v>6014</v>
      </c>
      <c r="E6225" s="893" t="b">
        <f t="shared" ca="1" si="266"/>
        <v>1</v>
      </c>
      <c r="F6225" s="932">
        <f t="array" aca="1" ref="F6225" ca="1">IF(G6225&lt;&gt;"",INDIRECT("'"&amp;G6225&amp;"'!"&amp;H6225),"")</f>
        <v>0</v>
      </c>
      <c r="G6225" s="560" t="s">
        <v>4786</v>
      </c>
      <c r="H6225" s="893" t="s">
        <v>5993</v>
      </c>
      <c r="I6225" s="920"/>
      <c r="J6225" s="920"/>
      <c r="K6225" s="920"/>
      <c r="L6225" s="920"/>
      <c r="M6225" s="920"/>
      <c r="N6225" s="920"/>
      <c r="S6225" s="919"/>
    </row>
    <row r="6226" spans="1:19" ht="12.75" customHeight="1" x14ac:dyDescent="0.15">
      <c r="A6226" s="914">
        <v>6221</v>
      </c>
      <c r="B6226" s="929">
        <f>'EstExp 12-20'!J14</f>
        <v>0</v>
      </c>
      <c r="C6226" s="930">
        <f t="shared" si="269"/>
        <v>6221</v>
      </c>
      <c r="D6226" s="920" t="s">
        <v>6014</v>
      </c>
      <c r="E6226" s="893" t="b">
        <f t="shared" ca="1" si="266"/>
        <v>1</v>
      </c>
      <c r="F6226" s="932">
        <f t="array" aca="1" ref="F6226" ca="1">IF(G6226&lt;&gt;"",INDIRECT("'"&amp;G6226&amp;"'!"&amp;H6226),"")</f>
        <v>0</v>
      </c>
      <c r="G6226" s="560" t="s">
        <v>4786</v>
      </c>
      <c r="H6226" s="893" t="s">
        <v>6011</v>
      </c>
      <c r="I6226" s="920"/>
      <c r="J6226" s="920"/>
      <c r="K6226" s="920"/>
      <c r="L6226" s="920"/>
      <c r="M6226" s="920"/>
      <c r="N6226" s="920"/>
      <c r="S6226" s="919"/>
    </row>
    <row r="6227" spans="1:19" ht="12.75" customHeight="1" x14ac:dyDescent="0.15">
      <c r="A6227" s="914">
        <v>6222</v>
      </c>
      <c r="B6227" s="929">
        <f>'EstExp 12-20'!I15</f>
        <v>0</v>
      </c>
      <c r="C6227" s="930">
        <f t="shared" si="269"/>
        <v>6222</v>
      </c>
      <c r="D6227" s="920" t="s">
        <v>6014</v>
      </c>
      <c r="E6227" s="893" t="b">
        <f t="shared" ca="1" si="266"/>
        <v>1</v>
      </c>
      <c r="F6227" s="932">
        <f t="array" aca="1" ref="F6227" ca="1">IF(G6227&lt;&gt;"",INDIRECT("'"&amp;G6227&amp;"'!"&amp;H6227),"")</f>
        <v>0</v>
      </c>
      <c r="G6227" s="560" t="s">
        <v>4786</v>
      </c>
      <c r="H6227" s="893" t="s">
        <v>4772</v>
      </c>
      <c r="I6227" s="920"/>
      <c r="J6227" s="920"/>
      <c r="K6227" s="920"/>
      <c r="L6227" s="920"/>
      <c r="M6227" s="920"/>
      <c r="N6227" s="920"/>
      <c r="S6227" s="919"/>
    </row>
    <row r="6228" spans="1:19" ht="12.75" customHeight="1" x14ac:dyDescent="0.15">
      <c r="A6228" s="914">
        <v>6223</v>
      </c>
      <c r="B6228" s="929">
        <f>'EstExp 12-20'!J15</f>
        <v>0</v>
      </c>
      <c r="C6228" s="930">
        <f t="shared" si="269"/>
        <v>6223</v>
      </c>
      <c r="D6228" s="920" t="s">
        <v>6014</v>
      </c>
      <c r="E6228" s="893" t="b">
        <f t="shared" ca="1" si="266"/>
        <v>1</v>
      </c>
      <c r="F6228" s="932">
        <f t="array" aca="1" ref="F6228" ca="1">IF(G6228&lt;&gt;"",INDIRECT("'"&amp;G6228&amp;"'!"&amp;H6228),"")</f>
        <v>0</v>
      </c>
      <c r="G6228" s="560" t="s">
        <v>4786</v>
      </c>
      <c r="H6228" s="893" t="s">
        <v>6047</v>
      </c>
      <c r="I6228" s="920"/>
      <c r="J6228" s="920"/>
      <c r="K6228" s="920"/>
      <c r="L6228" s="920"/>
      <c r="M6228" s="920"/>
      <c r="N6228" s="920"/>
      <c r="S6228" s="919"/>
    </row>
    <row r="6229" spans="1:19" ht="12.75" customHeight="1" x14ac:dyDescent="0.15">
      <c r="A6229" s="914">
        <v>6224</v>
      </c>
      <c r="B6229" s="929">
        <f>'EstExp 12-20'!I16</f>
        <v>0</v>
      </c>
      <c r="C6229" s="930">
        <f t="shared" si="269"/>
        <v>6224</v>
      </c>
      <c r="D6229" s="920" t="s">
        <v>6014</v>
      </c>
      <c r="E6229" s="893" t="b">
        <f t="shared" ca="1" si="266"/>
        <v>1</v>
      </c>
      <c r="F6229" s="932">
        <f t="array" aca="1" ref="F6229" ca="1">IF(G6229&lt;&gt;"",INDIRECT("'"&amp;G6229&amp;"'!"&amp;H6229),"")</f>
        <v>0</v>
      </c>
      <c r="G6229" s="560" t="s">
        <v>4786</v>
      </c>
      <c r="H6229" s="893" t="s">
        <v>5994</v>
      </c>
      <c r="I6229" s="920"/>
      <c r="J6229" s="920"/>
      <c r="K6229" s="920"/>
      <c r="L6229" s="920"/>
      <c r="M6229" s="920"/>
      <c r="N6229" s="920"/>
      <c r="S6229" s="919"/>
    </row>
    <row r="6230" spans="1:19" ht="12.75" customHeight="1" x14ac:dyDescent="0.15">
      <c r="A6230" s="914">
        <v>6225</v>
      </c>
      <c r="B6230" s="929">
        <f>'EstExp 12-20'!J16</f>
        <v>0</v>
      </c>
      <c r="C6230" s="930">
        <f t="shared" si="269"/>
        <v>6225</v>
      </c>
      <c r="D6230" s="920" t="s">
        <v>6014</v>
      </c>
      <c r="E6230" s="893" t="b">
        <f t="shared" ca="1" si="266"/>
        <v>1</v>
      </c>
      <c r="F6230" s="932">
        <f t="array" aca="1" ref="F6230" ca="1">IF(G6230&lt;&gt;"",INDIRECT("'"&amp;G6230&amp;"'!"&amp;H6230),"")</f>
        <v>0</v>
      </c>
      <c r="G6230" s="560" t="s">
        <v>4786</v>
      </c>
      <c r="H6230" s="893" t="s">
        <v>6045</v>
      </c>
      <c r="I6230" s="920"/>
      <c r="J6230" s="920"/>
      <c r="K6230" s="920"/>
      <c r="L6230" s="920"/>
      <c r="M6230" s="920"/>
      <c r="N6230" s="920"/>
      <c r="S6230" s="919"/>
    </row>
    <row r="6231" spans="1:19" ht="12.75" customHeight="1" x14ac:dyDescent="0.15">
      <c r="A6231" s="914">
        <v>6226</v>
      </c>
      <c r="B6231" s="929">
        <f>'EstExp 12-20'!C17</f>
        <v>0</v>
      </c>
      <c r="C6231" s="930">
        <f t="shared" si="269"/>
        <v>6226</v>
      </c>
      <c r="D6231" s="920" t="s">
        <v>6014</v>
      </c>
      <c r="E6231" s="893" t="b">
        <f t="shared" ca="1" si="266"/>
        <v>1</v>
      </c>
      <c r="F6231" s="932">
        <f t="array" aca="1" ref="F6231" ca="1">IF(G6231&lt;&gt;"",INDIRECT("'"&amp;G6231&amp;"'!"&amp;H6231),"")</f>
        <v>0</v>
      </c>
      <c r="G6231" s="560" t="s">
        <v>4786</v>
      </c>
      <c r="H6231" s="893" t="s">
        <v>4708</v>
      </c>
      <c r="I6231" s="920"/>
      <c r="J6231" s="920"/>
      <c r="K6231" s="920"/>
      <c r="L6231" s="920"/>
      <c r="M6231" s="920"/>
      <c r="N6231" s="920"/>
      <c r="S6231" s="919"/>
    </row>
    <row r="6232" spans="1:19" ht="12.75" customHeight="1" x14ac:dyDescent="0.15">
      <c r="A6232" s="914">
        <v>6227</v>
      </c>
      <c r="B6232" s="929">
        <f>'EstExp 12-20'!D17</f>
        <v>0</v>
      </c>
      <c r="C6232" s="930">
        <f t="shared" si="269"/>
        <v>6227</v>
      </c>
      <c r="D6232" s="920" t="s">
        <v>6014</v>
      </c>
      <c r="E6232" s="893" t="b">
        <f t="shared" ca="1" si="266"/>
        <v>1</v>
      </c>
      <c r="F6232" s="932">
        <f t="array" aca="1" ref="F6232" ca="1">IF(G6232&lt;&gt;"",INDIRECT("'"&amp;G6232&amp;"'!"&amp;H6232),"")</f>
        <v>0</v>
      </c>
      <c r="G6232" s="560" t="s">
        <v>4786</v>
      </c>
      <c r="H6232" s="893" t="s">
        <v>4721</v>
      </c>
      <c r="I6232" s="920"/>
      <c r="J6232" s="920"/>
      <c r="K6232" s="920"/>
      <c r="L6232" s="920"/>
      <c r="M6232" s="920"/>
      <c r="N6232" s="920"/>
      <c r="S6232" s="919"/>
    </row>
    <row r="6233" spans="1:19" ht="12.75" customHeight="1" x14ac:dyDescent="0.15">
      <c r="A6233" s="914">
        <v>6228</v>
      </c>
      <c r="B6233" s="929">
        <f>'EstExp 12-20'!E17</f>
        <v>0</v>
      </c>
      <c r="C6233" s="930">
        <f t="shared" si="269"/>
        <v>6228</v>
      </c>
      <c r="D6233" s="920" t="s">
        <v>6014</v>
      </c>
      <c r="E6233" s="893" t="b">
        <f t="shared" ca="1" si="266"/>
        <v>1</v>
      </c>
      <c r="F6233" s="932">
        <f t="array" aca="1" ref="F6233" ca="1">IF(G6233&lt;&gt;"",INDIRECT("'"&amp;G6233&amp;"'!"&amp;H6233),"")</f>
        <v>0</v>
      </c>
      <c r="G6233" s="560" t="s">
        <v>4786</v>
      </c>
      <c r="H6233" s="893" t="s">
        <v>5374</v>
      </c>
      <c r="I6233" s="920"/>
      <c r="J6233" s="920"/>
      <c r="K6233" s="920"/>
      <c r="L6233" s="920"/>
      <c r="M6233" s="920"/>
      <c r="N6233" s="920"/>
      <c r="S6233" s="919"/>
    </row>
    <row r="6234" spans="1:19" ht="12.75" customHeight="1" x14ac:dyDescent="0.15">
      <c r="A6234" s="914">
        <v>6229</v>
      </c>
      <c r="B6234" s="929">
        <f>'EstExp 12-20'!F17</f>
        <v>0</v>
      </c>
      <c r="C6234" s="930">
        <f t="shared" si="269"/>
        <v>6229</v>
      </c>
      <c r="D6234" s="920" t="s">
        <v>6014</v>
      </c>
      <c r="E6234" s="893" t="b">
        <f t="shared" ca="1" si="266"/>
        <v>1</v>
      </c>
      <c r="F6234" s="932">
        <f t="array" aca="1" ref="F6234" ca="1">IF(G6234&lt;&gt;"",INDIRECT("'"&amp;G6234&amp;"'!"&amp;H6234),"")</f>
        <v>0</v>
      </c>
      <c r="G6234" s="560" t="s">
        <v>4786</v>
      </c>
      <c r="H6234" s="893" t="s">
        <v>4744</v>
      </c>
      <c r="I6234" s="920"/>
      <c r="J6234" s="920"/>
      <c r="K6234" s="920"/>
      <c r="L6234" s="920"/>
      <c r="M6234" s="920"/>
      <c r="N6234" s="920"/>
      <c r="S6234" s="919"/>
    </row>
    <row r="6235" spans="1:19" ht="12.75" customHeight="1" x14ac:dyDescent="0.15">
      <c r="A6235" s="914">
        <v>6230</v>
      </c>
      <c r="B6235" s="929">
        <f>'EstExp 12-20'!G17</f>
        <v>0</v>
      </c>
      <c r="C6235" s="930">
        <f t="shared" si="269"/>
        <v>6230</v>
      </c>
      <c r="D6235" s="920" t="s">
        <v>6014</v>
      </c>
      <c r="E6235" s="893" t="b">
        <f t="shared" ca="1" si="266"/>
        <v>1</v>
      </c>
      <c r="F6235" s="932">
        <f t="array" aca="1" ref="F6235" ca="1">IF(G6235&lt;&gt;"",INDIRECT("'"&amp;G6235&amp;"'!"&amp;H6235),"")</f>
        <v>0</v>
      </c>
      <c r="G6235" s="560" t="s">
        <v>4786</v>
      </c>
      <c r="H6235" s="893" t="s">
        <v>4754</v>
      </c>
      <c r="I6235" s="920"/>
      <c r="J6235" s="920"/>
      <c r="K6235" s="920"/>
      <c r="L6235" s="920"/>
      <c r="M6235" s="920"/>
      <c r="N6235" s="920"/>
      <c r="S6235" s="919"/>
    </row>
    <row r="6236" spans="1:19" ht="12.75" customHeight="1" x14ac:dyDescent="0.15">
      <c r="A6236" s="914">
        <v>6231</v>
      </c>
      <c r="B6236" s="929">
        <f>'EstExp 12-20'!H17</f>
        <v>0</v>
      </c>
      <c r="C6236" s="930">
        <f t="shared" si="269"/>
        <v>6231</v>
      </c>
      <c r="D6236" s="920" t="s">
        <v>6014</v>
      </c>
      <c r="E6236" s="893" t="b">
        <f t="shared" ca="1" si="266"/>
        <v>1</v>
      </c>
      <c r="F6236" s="932">
        <f t="array" aca="1" ref="F6236" ca="1">IF(G6236&lt;&gt;"",INDIRECT("'"&amp;G6236&amp;"'!"&amp;H6236),"")</f>
        <v>0</v>
      </c>
      <c r="G6236" s="560" t="s">
        <v>4786</v>
      </c>
      <c r="H6236" s="893" t="s">
        <v>5983</v>
      </c>
      <c r="I6236" s="920"/>
      <c r="J6236" s="920"/>
      <c r="K6236" s="920"/>
      <c r="L6236" s="920"/>
      <c r="M6236" s="920"/>
      <c r="N6236" s="920"/>
      <c r="S6236" s="919"/>
    </row>
    <row r="6237" spans="1:19" ht="12.75" customHeight="1" x14ac:dyDescent="0.15">
      <c r="A6237" s="914">
        <v>6232</v>
      </c>
      <c r="B6237" s="929">
        <f>'EstExp 12-20'!I17</f>
        <v>0</v>
      </c>
      <c r="C6237" s="930">
        <f t="shared" si="269"/>
        <v>6232</v>
      </c>
      <c r="D6237" s="920" t="s">
        <v>6014</v>
      </c>
      <c r="E6237" s="893" t="b">
        <f t="shared" ca="1" si="266"/>
        <v>1</v>
      </c>
      <c r="F6237" s="932">
        <f t="array" aca="1" ref="F6237" ca="1">IF(G6237&lt;&gt;"",INDIRECT("'"&amp;G6237&amp;"'!"&amp;H6237),"")</f>
        <v>0</v>
      </c>
      <c r="G6237" s="560" t="s">
        <v>4786</v>
      </c>
      <c r="H6237" s="893" t="s">
        <v>5995</v>
      </c>
      <c r="I6237" s="920"/>
      <c r="J6237" s="920"/>
      <c r="K6237" s="920"/>
      <c r="L6237" s="920"/>
      <c r="M6237" s="920"/>
      <c r="N6237" s="920"/>
      <c r="S6237" s="919"/>
    </row>
    <row r="6238" spans="1:19" ht="12.75" customHeight="1" x14ac:dyDescent="0.15">
      <c r="A6238" s="914">
        <v>6233</v>
      </c>
      <c r="B6238" s="929">
        <f>'EstExp 12-20'!J17</f>
        <v>0</v>
      </c>
      <c r="C6238" s="930">
        <f t="shared" si="269"/>
        <v>6233</v>
      </c>
      <c r="D6238" s="920" t="s">
        <v>6014</v>
      </c>
      <c r="E6238" s="893" t="b">
        <f t="shared" ca="1" si="266"/>
        <v>1</v>
      </c>
      <c r="F6238" s="932">
        <f t="array" aca="1" ref="F6238" ca="1">IF(G6238&lt;&gt;"",INDIRECT("'"&amp;G6238&amp;"'!"&amp;H6238),"")</f>
        <v>0</v>
      </c>
      <c r="G6238" s="560" t="s">
        <v>4786</v>
      </c>
      <c r="H6238" s="893" t="s">
        <v>6046</v>
      </c>
      <c r="I6238" s="920"/>
      <c r="J6238" s="920"/>
      <c r="K6238" s="920"/>
      <c r="L6238" s="920"/>
      <c r="M6238" s="920"/>
      <c r="N6238" s="920"/>
      <c r="S6238" s="919"/>
    </row>
    <row r="6239" spans="1:19" ht="12.75" customHeight="1" x14ac:dyDescent="0.15">
      <c r="A6239" s="914">
        <v>6234</v>
      </c>
      <c r="B6239" s="929">
        <f>'EstExp 12-20'!K17</f>
        <v>0</v>
      </c>
      <c r="C6239" s="930">
        <f t="shared" si="269"/>
        <v>6234</v>
      </c>
      <c r="D6239" s="920" t="s">
        <v>6014</v>
      </c>
      <c r="E6239" s="893" t="b">
        <f t="shared" ca="1" si="266"/>
        <v>1</v>
      </c>
      <c r="F6239" s="932">
        <f t="array" aca="1" ref="F6239" ca="1">IF(G6239&lt;&gt;"",INDIRECT("'"&amp;G6239&amp;"'!"&amp;H6239),"")</f>
        <v>0</v>
      </c>
      <c r="G6239" s="560" t="s">
        <v>4786</v>
      </c>
      <c r="H6239" s="893" t="s">
        <v>4782</v>
      </c>
      <c r="I6239" s="920"/>
      <c r="J6239" s="920"/>
      <c r="K6239" s="920"/>
      <c r="L6239" s="920"/>
      <c r="M6239" s="920"/>
      <c r="N6239" s="920"/>
      <c r="S6239" s="919"/>
    </row>
    <row r="6240" spans="1:19" ht="12.75" customHeight="1" x14ac:dyDescent="0.15">
      <c r="A6240" s="914">
        <v>6235</v>
      </c>
      <c r="B6240" s="929">
        <f>'EstExp 12-20'!I18</f>
        <v>0</v>
      </c>
      <c r="C6240" s="930">
        <f t="shared" si="269"/>
        <v>6235</v>
      </c>
      <c r="D6240" s="920" t="s">
        <v>6014</v>
      </c>
      <c r="E6240" s="893" t="b">
        <f t="shared" ca="1" si="266"/>
        <v>1</v>
      </c>
      <c r="F6240" s="932">
        <f t="array" aca="1" ref="F6240" ca="1">IF(G6240&lt;&gt;"",INDIRECT("'"&amp;G6240&amp;"'!"&amp;H6240),"")</f>
        <v>0</v>
      </c>
      <c r="G6240" s="560" t="s">
        <v>4786</v>
      </c>
      <c r="H6240" s="893" t="s">
        <v>5996</v>
      </c>
      <c r="I6240" s="920"/>
      <c r="J6240" s="920"/>
      <c r="K6240" s="920"/>
      <c r="L6240" s="920"/>
      <c r="M6240" s="920"/>
      <c r="N6240" s="920"/>
      <c r="S6240" s="919"/>
    </row>
    <row r="6241" spans="1:19" ht="12.75" customHeight="1" x14ac:dyDescent="0.15">
      <c r="A6241" s="914">
        <v>6236</v>
      </c>
      <c r="B6241" s="929">
        <f>'EstExp 12-20'!I19</f>
        <v>0</v>
      </c>
      <c r="C6241" s="930">
        <f t="shared" si="269"/>
        <v>6236</v>
      </c>
      <c r="D6241" s="920" t="s">
        <v>6014</v>
      </c>
      <c r="E6241" s="893" t="b">
        <f t="shared" ca="1" si="266"/>
        <v>1</v>
      </c>
      <c r="F6241" s="932">
        <f t="array" aca="1" ref="F6241" ca="1">IF(G6241&lt;&gt;"",INDIRECT("'"&amp;G6241&amp;"'!"&amp;H6241),"")</f>
        <v>0</v>
      </c>
      <c r="G6241" s="560" t="s">
        <v>4786</v>
      </c>
      <c r="H6241" s="893" t="s">
        <v>4773</v>
      </c>
      <c r="I6241" s="920"/>
      <c r="J6241" s="920"/>
      <c r="K6241" s="920"/>
      <c r="L6241" s="920"/>
      <c r="M6241" s="920"/>
      <c r="N6241" s="920"/>
      <c r="S6241" s="919"/>
    </row>
    <row r="6242" spans="1:19" ht="12.75" customHeight="1" x14ac:dyDescent="0.15">
      <c r="A6242" s="914">
        <v>6237</v>
      </c>
      <c r="B6242" s="929">
        <f>'EstExp 12-20'!J19</f>
        <v>0</v>
      </c>
      <c r="C6242" s="930">
        <f t="shared" si="269"/>
        <v>6237</v>
      </c>
      <c r="D6242" s="920" t="s">
        <v>6014</v>
      </c>
      <c r="E6242" s="893" t="b">
        <f t="shared" ca="1" si="266"/>
        <v>1</v>
      </c>
      <c r="F6242" s="932">
        <f t="array" aca="1" ref="F6242" ca="1">IF(G6242&lt;&gt;"",INDIRECT("'"&amp;G6242&amp;"'!"&amp;H6242),"")</f>
        <v>0</v>
      </c>
      <c r="G6242" s="560" t="s">
        <v>4786</v>
      </c>
      <c r="H6242" s="893" t="s">
        <v>6023</v>
      </c>
      <c r="I6242" s="920"/>
      <c r="J6242" s="920"/>
      <c r="K6242" s="920"/>
      <c r="L6242" s="920"/>
      <c r="M6242" s="920"/>
      <c r="N6242" s="920"/>
      <c r="S6242" s="919"/>
    </row>
    <row r="6243" spans="1:19" ht="12.75" customHeight="1" x14ac:dyDescent="0.15">
      <c r="A6243" s="914">
        <v>6238</v>
      </c>
      <c r="B6243" s="929">
        <f>'EstExp 12-20'!H20</f>
        <v>0</v>
      </c>
      <c r="C6243" s="930">
        <f t="shared" si="269"/>
        <v>6238</v>
      </c>
      <c r="D6243" s="920" t="s">
        <v>6014</v>
      </c>
      <c r="E6243" s="893" t="b">
        <f t="shared" ca="1" si="266"/>
        <v>1</v>
      </c>
      <c r="F6243" s="932">
        <f t="array" aca="1" ref="F6243" ca="1">IF(G6243&lt;&gt;"",INDIRECT("'"&amp;G6243&amp;"'!"&amp;H6243),"")</f>
        <v>0</v>
      </c>
      <c r="G6243" s="560" t="s">
        <v>4786</v>
      </c>
      <c r="H6243" s="893" t="s">
        <v>4764</v>
      </c>
      <c r="I6243" s="920"/>
      <c r="J6243" s="920"/>
      <c r="K6243" s="920"/>
      <c r="L6243" s="920"/>
      <c r="M6243" s="920"/>
      <c r="N6243" s="920"/>
      <c r="S6243" s="919"/>
    </row>
    <row r="6244" spans="1:19" ht="12.75" customHeight="1" x14ac:dyDescent="0.15">
      <c r="A6244" s="914">
        <v>6239</v>
      </c>
      <c r="B6244" s="929">
        <f>'EstExp 12-20'!K20</f>
        <v>0</v>
      </c>
      <c r="C6244" s="930">
        <f t="shared" si="269"/>
        <v>6239</v>
      </c>
      <c r="D6244" s="920" t="s">
        <v>6014</v>
      </c>
      <c r="E6244" s="893" t="b">
        <f t="shared" ca="1" si="266"/>
        <v>1</v>
      </c>
      <c r="F6244" s="932">
        <f t="array" aca="1" ref="F6244" ca="1">IF(G6244&lt;&gt;"",INDIRECT("'"&amp;G6244&amp;"'!"&amp;H6244),"")</f>
        <v>0</v>
      </c>
      <c r="G6244" s="560" t="s">
        <v>4786</v>
      </c>
      <c r="H6244" s="893" t="s">
        <v>4784</v>
      </c>
      <c r="I6244" s="920"/>
      <c r="J6244" s="920"/>
      <c r="K6244" s="920"/>
      <c r="L6244" s="920"/>
      <c r="M6244" s="920"/>
      <c r="N6244" s="920"/>
      <c r="S6244" s="919"/>
    </row>
    <row r="6245" spans="1:19" ht="12.75" customHeight="1" x14ac:dyDescent="0.15">
      <c r="A6245" s="914">
        <v>6240</v>
      </c>
      <c r="B6245" s="929">
        <f>'EstExp 12-20'!H21</f>
        <v>0</v>
      </c>
      <c r="C6245" s="930">
        <f t="shared" si="269"/>
        <v>6240</v>
      </c>
      <c r="D6245" s="920" t="s">
        <v>6014</v>
      </c>
      <c r="E6245" s="893" t="b">
        <f t="shared" ca="1" si="266"/>
        <v>1</v>
      </c>
      <c r="F6245" s="932">
        <f t="array" aca="1" ref="F6245" ca="1">IF(G6245&lt;&gt;"",INDIRECT("'"&amp;G6245&amp;"'!"&amp;H6245),"")</f>
        <v>0</v>
      </c>
      <c r="G6245" s="560" t="s">
        <v>4786</v>
      </c>
      <c r="H6245" s="893" t="s">
        <v>4765</v>
      </c>
      <c r="I6245" s="920"/>
      <c r="J6245" s="920"/>
      <c r="K6245" s="920"/>
      <c r="L6245" s="920"/>
      <c r="M6245" s="920"/>
      <c r="N6245" s="920"/>
      <c r="S6245" s="919"/>
    </row>
    <row r="6246" spans="1:19" ht="12.75" customHeight="1" x14ac:dyDescent="0.15">
      <c r="A6246" s="914">
        <v>6241</v>
      </c>
      <c r="B6246" s="929">
        <f>'EstExp 12-20'!K21</f>
        <v>0</v>
      </c>
      <c r="C6246" s="930">
        <f t="shared" si="269"/>
        <v>6241</v>
      </c>
      <c r="D6246" s="920" t="s">
        <v>6014</v>
      </c>
      <c r="E6246" s="893" t="b">
        <f t="shared" ca="1" si="266"/>
        <v>1</v>
      </c>
      <c r="F6246" s="932">
        <f t="array" aca="1" ref="F6246" ca="1">IF(G6246&lt;&gt;"",INDIRECT("'"&amp;G6246&amp;"'!"&amp;H6246),"")</f>
        <v>0</v>
      </c>
      <c r="G6246" s="560" t="s">
        <v>4786</v>
      </c>
      <c r="H6246" s="893" t="s">
        <v>4785</v>
      </c>
      <c r="I6246" s="920"/>
      <c r="J6246" s="920"/>
      <c r="K6246" s="920"/>
      <c r="L6246" s="920"/>
      <c r="M6246" s="920"/>
      <c r="N6246" s="920"/>
      <c r="S6246" s="919"/>
    </row>
    <row r="6247" spans="1:19" ht="12.75" customHeight="1" x14ac:dyDescent="0.15">
      <c r="A6247" s="914">
        <v>6242</v>
      </c>
      <c r="B6247" s="929">
        <f>'EstExp 12-20'!H22</f>
        <v>0</v>
      </c>
      <c r="C6247" s="930">
        <f t="shared" si="269"/>
        <v>6242</v>
      </c>
      <c r="D6247" s="920" t="s">
        <v>6014</v>
      </c>
      <c r="E6247" s="893" t="b">
        <f t="shared" ca="1" si="266"/>
        <v>1</v>
      </c>
      <c r="F6247" s="932">
        <f t="array" aca="1" ref="F6247" ca="1">IF(G6247&lt;&gt;"",INDIRECT("'"&amp;G6247&amp;"'!"&amp;H6247),"")</f>
        <v>0</v>
      </c>
      <c r="G6247" s="560" t="s">
        <v>4786</v>
      </c>
      <c r="H6247" s="893" t="s">
        <v>5379</v>
      </c>
      <c r="I6247" s="920"/>
      <c r="J6247" s="920"/>
      <c r="K6247" s="920"/>
      <c r="L6247" s="920"/>
      <c r="M6247" s="920"/>
      <c r="N6247" s="920"/>
      <c r="S6247" s="919"/>
    </row>
    <row r="6248" spans="1:19" ht="12.75" customHeight="1" x14ac:dyDescent="0.15">
      <c r="A6248" s="914">
        <v>6243</v>
      </c>
      <c r="B6248" s="929">
        <f>'EstExp 12-20'!K22</f>
        <v>0</v>
      </c>
      <c r="C6248" s="930">
        <f t="shared" si="269"/>
        <v>6243</v>
      </c>
      <c r="D6248" s="920" t="s">
        <v>6014</v>
      </c>
      <c r="E6248" s="893" t="b">
        <f t="shared" ca="1" si="266"/>
        <v>1</v>
      </c>
      <c r="F6248" s="932">
        <f t="array" aca="1" ref="F6248" ca="1">IF(G6248&lt;&gt;"",INDIRECT("'"&amp;G6248&amp;"'!"&amp;H6248),"")</f>
        <v>0</v>
      </c>
      <c r="G6248" s="560" t="s">
        <v>4786</v>
      </c>
      <c r="H6248" s="893" t="s">
        <v>5547</v>
      </c>
      <c r="I6248" s="920"/>
      <c r="J6248" s="920"/>
      <c r="K6248" s="920"/>
      <c r="L6248" s="920"/>
      <c r="M6248" s="920"/>
      <c r="N6248" s="920"/>
      <c r="S6248" s="919"/>
    </row>
    <row r="6249" spans="1:19" ht="12.75" customHeight="1" x14ac:dyDescent="0.15">
      <c r="A6249" s="914">
        <v>6244</v>
      </c>
      <c r="B6249" s="929">
        <f>'EstExp 12-20'!H23</f>
        <v>0</v>
      </c>
      <c r="C6249" s="930">
        <f t="shared" si="269"/>
        <v>6244</v>
      </c>
      <c r="D6249" s="920" t="s">
        <v>6014</v>
      </c>
      <c r="E6249" s="893" t="b">
        <f t="shared" ca="1" si="266"/>
        <v>1</v>
      </c>
      <c r="F6249" s="932">
        <f t="array" aca="1" ref="F6249" ca="1">IF(G6249&lt;&gt;"",INDIRECT("'"&amp;G6249&amp;"'!"&amp;H6249),"")</f>
        <v>0</v>
      </c>
      <c r="G6249" s="560" t="s">
        <v>4786</v>
      </c>
      <c r="H6249" s="893" t="s">
        <v>6142</v>
      </c>
      <c r="I6249" s="920"/>
      <c r="J6249" s="920"/>
      <c r="K6249" s="920"/>
      <c r="L6249" s="920"/>
      <c r="M6249" s="920"/>
      <c r="N6249" s="920"/>
      <c r="S6249" s="919"/>
    </row>
    <row r="6250" spans="1:19" ht="12.75" customHeight="1" x14ac:dyDescent="0.15">
      <c r="A6250" s="914">
        <v>6245</v>
      </c>
      <c r="B6250" s="929">
        <f>'EstExp 12-20'!K23</f>
        <v>0</v>
      </c>
      <c r="C6250" s="930">
        <f t="shared" si="269"/>
        <v>6245</v>
      </c>
      <c r="D6250" s="920" t="s">
        <v>6014</v>
      </c>
      <c r="E6250" s="893" t="b">
        <f t="shared" ca="1" si="266"/>
        <v>1</v>
      </c>
      <c r="F6250" s="932">
        <f t="array" aca="1" ref="F6250" ca="1">IF(G6250&lt;&gt;"",INDIRECT("'"&amp;G6250&amp;"'!"&amp;H6250),"")</f>
        <v>0</v>
      </c>
      <c r="G6250" s="560" t="s">
        <v>4786</v>
      </c>
      <c r="H6250" s="893" t="s">
        <v>6143</v>
      </c>
      <c r="I6250" s="920"/>
      <c r="J6250" s="920"/>
      <c r="K6250" s="920"/>
      <c r="L6250" s="920"/>
      <c r="M6250" s="920"/>
      <c r="N6250" s="920"/>
      <c r="S6250" s="919"/>
    </row>
    <row r="6251" spans="1:19" ht="12.75" customHeight="1" x14ac:dyDescent="0.15">
      <c r="A6251" s="914">
        <v>6246</v>
      </c>
      <c r="B6251" s="929">
        <f>'EstExp 12-20'!H24</f>
        <v>0</v>
      </c>
      <c r="C6251" s="930">
        <f t="shared" si="269"/>
        <v>6246</v>
      </c>
      <c r="D6251" s="920" t="s">
        <v>6014</v>
      </c>
      <c r="E6251" s="893" t="b">
        <f t="shared" ca="1" si="266"/>
        <v>1</v>
      </c>
      <c r="F6251" s="932">
        <f t="array" aca="1" ref="F6251" ca="1">IF(G6251&lt;&gt;"",INDIRECT("'"&amp;G6251&amp;"'!"&amp;H6251),"")</f>
        <v>0</v>
      </c>
      <c r="G6251" s="560" t="s">
        <v>4786</v>
      </c>
      <c r="H6251" s="893" t="s">
        <v>6144</v>
      </c>
      <c r="I6251" s="920"/>
      <c r="J6251" s="920"/>
      <c r="K6251" s="920"/>
      <c r="L6251" s="920"/>
      <c r="M6251" s="920"/>
      <c r="N6251" s="920"/>
      <c r="S6251" s="919"/>
    </row>
    <row r="6252" spans="1:19" ht="12.75" customHeight="1" x14ac:dyDescent="0.15">
      <c r="A6252" s="914">
        <v>6247</v>
      </c>
      <c r="B6252" s="929">
        <f>'EstExp 12-20'!K24</f>
        <v>0</v>
      </c>
      <c r="C6252" s="930">
        <f t="shared" si="269"/>
        <v>6247</v>
      </c>
      <c r="D6252" s="920" t="s">
        <v>6014</v>
      </c>
      <c r="E6252" s="893" t="b">
        <f t="shared" ca="1" si="266"/>
        <v>1</v>
      </c>
      <c r="F6252" s="932">
        <f t="array" aca="1" ref="F6252" ca="1">IF(G6252&lt;&gt;"",INDIRECT("'"&amp;G6252&amp;"'!"&amp;H6252),"")</f>
        <v>0</v>
      </c>
      <c r="G6252" s="560" t="s">
        <v>4786</v>
      </c>
      <c r="H6252" s="893" t="s">
        <v>6145</v>
      </c>
      <c r="I6252" s="920"/>
      <c r="J6252" s="920"/>
      <c r="K6252" s="920"/>
      <c r="L6252" s="920"/>
      <c r="M6252" s="920"/>
      <c r="N6252" s="920"/>
      <c r="S6252" s="919"/>
    </row>
    <row r="6253" spans="1:19" ht="12.75" customHeight="1" x14ac:dyDescent="0.15">
      <c r="A6253" s="914">
        <v>6248</v>
      </c>
      <c r="B6253" s="929">
        <f>'EstExp 12-20'!H25</f>
        <v>0</v>
      </c>
      <c r="C6253" s="930">
        <f t="shared" si="269"/>
        <v>6248</v>
      </c>
      <c r="D6253" s="920" t="s">
        <v>6014</v>
      </c>
      <c r="E6253" s="893" t="b">
        <f t="shared" ca="1" si="266"/>
        <v>1</v>
      </c>
      <c r="F6253" s="932">
        <f t="array" aca="1" ref="F6253" ca="1">IF(G6253&lt;&gt;"",INDIRECT("'"&amp;G6253&amp;"'!"&amp;H6253),"")</f>
        <v>0</v>
      </c>
      <c r="G6253" s="560" t="s">
        <v>4786</v>
      </c>
      <c r="H6253" s="893" t="s">
        <v>6146</v>
      </c>
      <c r="I6253" s="920"/>
      <c r="J6253" s="920"/>
      <c r="K6253" s="920"/>
      <c r="L6253" s="920"/>
      <c r="M6253" s="920"/>
      <c r="N6253" s="920"/>
      <c r="S6253" s="919"/>
    </row>
    <row r="6254" spans="1:19" ht="12.75" customHeight="1" x14ac:dyDescent="0.15">
      <c r="A6254" s="914">
        <v>6249</v>
      </c>
      <c r="B6254" s="929">
        <f>'EstExp 12-20'!K25</f>
        <v>0</v>
      </c>
      <c r="C6254" s="930">
        <f t="shared" si="269"/>
        <v>6249</v>
      </c>
      <c r="D6254" s="920" t="s">
        <v>6014</v>
      </c>
      <c r="E6254" s="893" t="b">
        <f t="shared" ca="1" si="266"/>
        <v>1</v>
      </c>
      <c r="F6254" s="932">
        <f t="array" aca="1" ref="F6254" ca="1">IF(G6254&lt;&gt;"",INDIRECT("'"&amp;G6254&amp;"'!"&amp;H6254),"")</f>
        <v>0</v>
      </c>
      <c r="G6254" s="560" t="s">
        <v>4786</v>
      </c>
      <c r="H6254" s="893" t="s">
        <v>6147</v>
      </c>
      <c r="I6254" s="920"/>
      <c r="J6254" s="920"/>
      <c r="K6254" s="920"/>
      <c r="L6254" s="920"/>
      <c r="M6254" s="920"/>
      <c r="N6254" s="920"/>
      <c r="S6254" s="919"/>
    </row>
    <row r="6255" spans="1:19" ht="12.75" customHeight="1" x14ac:dyDescent="0.15">
      <c r="A6255" s="914">
        <v>6250</v>
      </c>
      <c r="B6255" s="929">
        <f>'EstExp 12-20'!H26</f>
        <v>0</v>
      </c>
      <c r="C6255" s="930">
        <f t="shared" si="269"/>
        <v>6250</v>
      </c>
      <c r="D6255" s="920" t="s">
        <v>6014</v>
      </c>
      <c r="E6255" s="893" t="b">
        <f t="shared" ca="1" si="266"/>
        <v>1</v>
      </c>
      <c r="F6255" s="932">
        <f t="array" aca="1" ref="F6255" ca="1">IF(G6255&lt;&gt;"",INDIRECT("'"&amp;G6255&amp;"'!"&amp;H6255),"")</f>
        <v>0</v>
      </c>
      <c r="G6255" s="560" t="s">
        <v>4786</v>
      </c>
      <c r="H6255" s="893" t="s">
        <v>6148</v>
      </c>
      <c r="I6255" s="920"/>
      <c r="J6255" s="920"/>
      <c r="K6255" s="920"/>
      <c r="L6255" s="920"/>
      <c r="M6255" s="920"/>
      <c r="N6255" s="920"/>
      <c r="S6255" s="919"/>
    </row>
    <row r="6256" spans="1:19" ht="12.75" customHeight="1" x14ac:dyDescent="0.15">
      <c r="A6256" s="914">
        <v>6251</v>
      </c>
      <c r="B6256" s="929">
        <f>'EstExp 12-20'!K26</f>
        <v>0</v>
      </c>
      <c r="C6256" s="930">
        <f t="shared" si="269"/>
        <v>6251</v>
      </c>
      <c r="D6256" s="920" t="s">
        <v>6014</v>
      </c>
      <c r="E6256" s="893" t="b">
        <f t="shared" ca="1" si="266"/>
        <v>1</v>
      </c>
      <c r="F6256" s="932">
        <f t="array" aca="1" ref="F6256" ca="1">IF(G6256&lt;&gt;"",INDIRECT("'"&amp;G6256&amp;"'!"&amp;H6256),"")</f>
        <v>0</v>
      </c>
      <c r="G6256" s="560" t="s">
        <v>4786</v>
      </c>
      <c r="H6256" s="893" t="s">
        <v>6149</v>
      </c>
      <c r="I6256" s="920"/>
      <c r="J6256" s="920"/>
      <c r="K6256" s="920"/>
      <c r="L6256" s="920"/>
      <c r="M6256" s="920"/>
      <c r="N6256" s="920"/>
      <c r="S6256" s="919"/>
    </row>
    <row r="6257" spans="1:19" ht="12.75" customHeight="1" x14ac:dyDescent="0.15">
      <c r="A6257" s="914">
        <v>6252</v>
      </c>
      <c r="B6257" s="929">
        <f>'EstExp 12-20'!H27</f>
        <v>0</v>
      </c>
      <c r="C6257" s="930">
        <f t="shared" si="269"/>
        <v>6252</v>
      </c>
      <c r="D6257" s="920" t="s">
        <v>6014</v>
      </c>
      <c r="E6257" s="893" t="b">
        <f t="shared" ca="1" si="266"/>
        <v>1</v>
      </c>
      <c r="F6257" s="932">
        <f t="array" aca="1" ref="F6257" ca="1">IF(G6257&lt;&gt;"",INDIRECT("'"&amp;G6257&amp;"'!"&amp;H6257),"")</f>
        <v>0</v>
      </c>
      <c r="G6257" s="560" t="s">
        <v>4786</v>
      </c>
      <c r="H6257" s="893" t="s">
        <v>6150</v>
      </c>
      <c r="I6257" s="920"/>
      <c r="J6257" s="920"/>
      <c r="K6257" s="920"/>
      <c r="L6257" s="920"/>
      <c r="M6257" s="920"/>
      <c r="N6257" s="920"/>
      <c r="S6257" s="919"/>
    </row>
    <row r="6258" spans="1:19" ht="12.75" customHeight="1" x14ac:dyDescent="0.15">
      <c r="A6258" s="914">
        <v>6253</v>
      </c>
      <c r="B6258" s="929">
        <f>'EstExp 12-20'!K27</f>
        <v>0</v>
      </c>
      <c r="C6258" s="930">
        <f t="shared" si="269"/>
        <v>6253</v>
      </c>
      <c r="D6258" s="920" t="s">
        <v>6014</v>
      </c>
      <c r="E6258" s="893" t="b">
        <f t="shared" ca="1" si="266"/>
        <v>1</v>
      </c>
      <c r="F6258" s="932">
        <f t="array" aca="1" ref="F6258" ca="1">IF(G6258&lt;&gt;"",INDIRECT("'"&amp;G6258&amp;"'!"&amp;H6258),"")</f>
        <v>0</v>
      </c>
      <c r="G6258" s="560" t="s">
        <v>4786</v>
      </c>
      <c r="H6258" s="893" t="s">
        <v>6151</v>
      </c>
      <c r="I6258" s="920"/>
      <c r="J6258" s="920"/>
      <c r="K6258" s="920"/>
      <c r="L6258" s="920"/>
      <c r="M6258" s="920"/>
      <c r="N6258" s="920"/>
      <c r="S6258" s="919"/>
    </row>
    <row r="6259" spans="1:19" ht="12.75" customHeight="1" x14ac:dyDescent="0.15">
      <c r="A6259" s="914">
        <v>6254</v>
      </c>
      <c r="B6259" s="929">
        <f>'EstExp 12-20'!H28</f>
        <v>0</v>
      </c>
      <c r="C6259" s="930">
        <f t="shared" si="269"/>
        <v>6254</v>
      </c>
      <c r="D6259" s="920" t="s">
        <v>6014</v>
      </c>
      <c r="E6259" s="893" t="b">
        <f t="shared" ca="1" si="266"/>
        <v>1</v>
      </c>
      <c r="F6259" s="932">
        <f t="array" aca="1" ref="F6259" ca="1">IF(G6259&lt;&gt;"",INDIRECT("'"&amp;G6259&amp;"'!"&amp;H6259),"")</f>
        <v>0</v>
      </c>
      <c r="G6259" s="560" t="s">
        <v>4786</v>
      </c>
      <c r="H6259" s="893" t="s">
        <v>5543</v>
      </c>
      <c r="I6259" s="920"/>
      <c r="J6259" s="920"/>
      <c r="K6259" s="920"/>
      <c r="L6259" s="920"/>
      <c r="M6259" s="920"/>
      <c r="N6259" s="920"/>
      <c r="S6259" s="919"/>
    </row>
    <row r="6260" spans="1:19" ht="12.75" customHeight="1" x14ac:dyDescent="0.15">
      <c r="A6260" s="914">
        <v>6255</v>
      </c>
      <c r="B6260" s="929">
        <f>'EstExp 12-20'!K28</f>
        <v>0</v>
      </c>
      <c r="C6260" s="930">
        <f t="shared" si="269"/>
        <v>6255</v>
      </c>
      <c r="D6260" s="920" t="s">
        <v>6014</v>
      </c>
      <c r="E6260" s="893" t="b">
        <f t="shared" ca="1" si="266"/>
        <v>1</v>
      </c>
      <c r="F6260" s="932">
        <f t="array" aca="1" ref="F6260" ca="1">IF(G6260&lt;&gt;"",INDIRECT("'"&amp;G6260&amp;"'!"&amp;H6260),"")</f>
        <v>0</v>
      </c>
      <c r="G6260" s="560" t="s">
        <v>4786</v>
      </c>
      <c r="H6260" s="893" t="s">
        <v>5548</v>
      </c>
      <c r="I6260" s="920"/>
      <c r="J6260" s="920"/>
      <c r="K6260" s="920"/>
      <c r="L6260" s="920"/>
      <c r="M6260" s="920"/>
      <c r="N6260" s="920"/>
      <c r="S6260" s="919"/>
    </row>
    <row r="6261" spans="1:19" ht="12.75" customHeight="1" x14ac:dyDescent="0.15">
      <c r="A6261" s="914">
        <v>6256</v>
      </c>
      <c r="B6261" s="929">
        <f>'EstExp 12-20'!H29</f>
        <v>0</v>
      </c>
      <c r="C6261" s="930">
        <f t="shared" si="269"/>
        <v>6256</v>
      </c>
      <c r="D6261" s="920" t="s">
        <v>6014</v>
      </c>
      <c r="E6261" s="893" t="b">
        <f t="shared" ca="1" si="266"/>
        <v>1</v>
      </c>
      <c r="F6261" s="932">
        <f t="array" aca="1" ref="F6261" ca="1">IF(G6261&lt;&gt;"",INDIRECT("'"&amp;G6261&amp;"'!"&amp;H6261),"")</f>
        <v>0</v>
      </c>
      <c r="G6261" s="560" t="s">
        <v>4786</v>
      </c>
      <c r="H6261" s="893" t="s">
        <v>6152</v>
      </c>
      <c r="I6261" s="920"/>
      <c r="J6261" s="920"/>
      <c r="K6261" s="920"/>
      <c r="L6261" s="920"/>
      <c r="M6261" s="920"/>
      <c r="N6261" s="920"/>
      <c r="S6261" s="919"/>
    </row>
    <row r="6262" spans="1:19" ht="12.75" customHeight="1" x14ac:dyDescent="0.15">
      <c r="A6262" s="914">
        <v>6257</v>
      </c>
      <c r="B6262" s="929">
        <f>'EstExp 12-20'!K29</f>
        <v>0</v>
      </c>
      <c r="C6262" s="930">
        <f t="shared" si="269"/>
        <v>6257</v>
      </c>
      <c r="D6262" s="920" t="s">
        <v>6014</v>
      </c>
      <c r="E6262" s="893" t="b">
        <f t="shared" ca="1" si="266"/>
        <v>1</v>
      </c>
      <c r="F6262" s="932">
        <f t="array" aca="1" ref="F6262" ca="1">IF(G6262&lt;&gt;"",INDIRECT("'"&amp;G6262&amp;"'!"&amp;H6262),"")</f>
        <v>0</v>
      </c>
      <c r="G6262" s="560" t="s">
        <v>4786</v>
      </c>
      <c r="H6262" s="893" t="s">
        <v>6153</v>
      </c>
      <c r="I6262" s="920"/>
      <c r="J6262" s="920"/>
      <c r="K6262" s="920"/>
      <c r="L6262" s="920"/>
      <c r="M6262" s="920"/>
      <c r="N6262" s="920"/>
      <c r="S6262" s="919"/>
    </row>
    <row r="6263" spans="1:19" ht="12.75" customHeight="1" x14ac:dyDescent="0.15">
      <c r="A6263" s="914">
        <v>6258</v>
      </c>
      <c r="B6263" s="929">
        <f>'EstExp 12-20'!H30</f>
        <v>0</v>
      </c>
      <c r="C6263" s="930">
        <f t="shared" si="269"/>
        <v>6258</v>
      </c>
      <c r="D6263" s="920" t="s">
        <v>6014</v>
      </c>
      <c r="E6263" s="893" t="b">
        <f t="shared" ca="1" si="266"/>
        <v>1</v>
      </c>
      <c r="F6263" s="932">
        <f t="array" aca="1" ref="F6263" ca="1">IF(G6263&lt;&gt;"",INDIRECT("'"&amp;G6263&amp;"'!"&amp;H6263),"")</f>
        <v>0</v>
      </c>
      <c r="G6263" s="560" t="s">
        <v>4786</v>
      </c>
      <c r="H6263" s="893" t="s">
        <v>5395</v>
      </c>
      <c r="I6263" s="920"/>
      <c r="J6263" s="920"/>
      <c r="K6263" s="920"/>
      <c r="L6263" s="920"/>
      <c r="M6263" s="920"/>
      <c r="N6263" s="920"/>
      <c r="S6263" s="919"/>
    </row>
    <row r="6264" spans="1:19" ht="12.75" customHeight="1" x14ac:dyDescent="0.15">
      <c r="A6264" s="914">
        <v>6259</v>
      </c>
      <c r="B6264" s="929">
        <f>'EstExp 12-20'!K30</f>
        <v>0</v>
      </c>
      <c r="C6264" s="930">
        <f t="shared" si="269"/>
        <v>6259</v>
      </c>
      <c r="D6264" s="920" t="s">
        <v>6014</v>
      </c>
      <c r="E6264" s="893" t="b">
        <f t="shared" ca="1" si="266"/>
        <v>1</v>
      </c>
      <c r="F6264" s="932">
        <f t="array" aca="1" ref="F6264" ca="1">IF(G6264&lt;&gt;"",INDIRECT("'"&amp;G6264&amp;"'!"&amp;H6264),"")</f>
        <v>0</v>
      </c>
      <c r="G6264" s="560" t="s">
        <v>4786</v>
      </c>
      <c r="H6264" s="893" t="s">
        <v>5549</v>
      </c>
      <c r="I6264" s="920"/>
      <c r="J6264" s="920"/>
      <c r="K6264" s="920"/>
      <c r="L6264" s="920"/>
      <c r="M6264" s="920"/>
      <c r="N6264" s="920"/>
      <c r="S6264" s="919"/>
    </row>
    <row r="6265" spans="1:19" ht="12.75" customHeight="1" x14ac:dyDescent="0.15">
      <c r="A6265" s="914">
        <v>6260</v>
      </c>
      <c r="B6265" s="929">
        <f>'EstExp 12-20'!H31</f>
        <v>0</v>
      </c>
      <c r="C6265" s="930">
        <f t="shared" si="269"/>
        <v>6260</v>
      </c>
      <c r="D6265" s="920" t="s">
        <v>6014</v>
      </c>
      <c r="E6265" s="893" t="b">
        <f t="shared" ca="1" si="266"/>
        <v>1</v>
      </c>
      <c r="F6265" s="932">
        <f t="array" aca="1" ref="F6265" ca="1">IF(G6265&lt;&gt;"",INDIRECT("'"&amp;G6265&amp;"'!"&amp;H6265),"")</f>
        <v>0</v>
      </c>
      <c r="G6265" s="560" t="s">
        <v>4786</v>
      </c>
      <c r="H6265" s="893" t="s">
        <v>6154</v>
      </c>
      <c r="I6265" s="920"/>
      <c r="J6265" s="920"/>
      <c r="K6265" s="920"/>
      <c r="L6265" s="920"/>
      <c r="M6265" s="920"/>
      <c r="N6265" s="920"/>
      <c r="S6265" s="919"/>
    </row>
    <row r="6266" spans="1:19" ht="12.75" customHeight="1" x14ac:dyDescent="0.15">
      <c r="A6266" s="914">
        <v>6261</v>
      </c>
      <c r="B6266" s="929">
        <f>'EstExp 12-20'!K31</f>
        <v>0</v>
      </c>
      <c r="C6266" s="930">
        <f t="shared" si="269"/>
        <v>6261</v>
      </c>
      <c r="D6266" s="920" t="s">
        <v>6014</v>
      </c>
      <c r="E6266" s="893" t="b">
        <f t="shared" ca="1" si="266"/>
        <v>1</v>
      </c>
      <c r="F6266" s="932">
        <f t="array" aca="1" ref="F6266" ca="1">IF(G6266&lt;&gt;"",INDIRECT("'"&amp;G6266&amp;"'!"&amp;H6266),"")</f>
        <v>0</v>
      </c>
      <c r="G6266" s="560" t="s">
        <v>4786</v>
      </c>
      <c r="H6266" s="893" t="s">
        <v>6155</v>
      </c>
      <c r="I6266" s="920"/>
      <c r="J6266" s="920"/>
      <c r="K6266" s="920"/>
      <c r="L6266" s="920"/>
      <c r="M6266" s="920"/>
      <c r="N6266" s="920"/>
      <c r="S6266" s="919"/>
    </row>
    <row r="6267" spans="1:19" ht="12.75" customHeight="1" x14ac:dyDescent="0.15">
      <c r="A6267" s="914">
        <v>6262</v>
      </c>
      <c r="B6267" s="929">
        <f>'EstExp 12-20'!H32</f>
        <v>0</v>
      </c>
      <c r="C6267" s="930">
        <f t="shared" si="269"/>
        <v>6262</v>
      </c>
      <c r="D6267" s="920" t="s">
        <v>6014</v>
      </c>
      <c r="E6267" s="893" t="b">
        <f t="shared" ca="1" si="266"/>
        <v>1</v>
      </c>
      <c r="F6267" s="932">
        <f t="array" aca="1" ref="F6267" ca="1">IF(G6267&lt;&gt;"",INDIRECT("'"&amp;G6267&amp;"'!"&amp;H6267),"")</f>
        <v>0</v>
      </c>
      <c r="G6267" s="560" t="s">
        <v>4786</v>
      </c>
      <c r="H6267" s="893" t="s">
        <v>6156</v>
      </c>
      <c r="I6267" s="920"/>
      <c r="J6267" s="920"/>
      <c r="K6267" s="920"/>
      <c r="L6267" s="920"/>
      <c r="M6267" s="920"/>
      <c r="N6267" s="920"/>
      <c r="S6267" s="919"/>
    </row>
    <row r="6268" spans="1:19" ht="12.75" customHeight="1" x14ac:dyDescent="0.15">
      <c r="A6268" s="914">
        <v>6263</v>
      </c>
      <c r="B6268" s="929">
        <f>'EstExp 12-20'!K32</f>
        <v>0</v>
      </c>
      <c r="C6268" s="930">
        <f t="shared" si="269"/>
        <v>6263</v>
      </c>
      <c r="D6268" s="920" t="s">
        <v>6014</v>
      </c>
      <c r="E6268" s="893" t="b">
        <f t="shared" ca="1" si="266"/>
        <v>1</v>
      </c>
      <c r="F6268" s="932">
        <f t="array" aca="1" ref="F6268" ca="1">IF(G6268&lt;&gt;"",INDIRECT("'"&amp;G6268&amp;"'!"&amp;H6268),"")</f>
        <v>0</v>
      </c>
      <c r="G6268" s="560" t="s">
        <v>4786</v>
      </c>
      <c r="H6268" s="893" t="s">
        <v>6157</v>
      </c>
      <c r="I6268" s="920"/>
      <c r="J6268" s="920"/>
      <c r="K6268" s="920"/>
      <c r="L6268" s="920"/>
      <c r="M6268" s="920"/>
      <c r="N6268" s="920"/>
      <c r="S6268" s="919"/>
    </row>
    <row r="6269" spans="1:19" ht="12.75" customHeight="1" x14ac:dyDescent="0.15">
      <c r="A6269" s="914">
        <v>6264</v>
      </c>
      <c r="B6269" s="929">
        <f>'EstExp 12-20'!I34</f>
        <v>0</v>
      </c>
      <c r="C6269" s="930">
        <f t="shared" si="269"/>
        <v>6264</v>
      </c>
      <c r="D6269" s="920" t="s">
        <v>6014</v>
      </c>
      <c r="E6269" s="893" t="b">
        <f t="shared" ca="1" si="266"/>
        <v>1</v>
      </c>
      <c r="F6269" s="932">
        <f t="array" aca="1" ref="F6269" ca="1">IF(G6269&lt;&gt;"",INDIRECT("'"&amp;G6269&amp;"'!"&amp;H6269),"")</f>
        <v>0</v>
      </c>
      <c r="G6269" s="560" t="s">
        <v>4786</v>
      </c>
      <c r="H6269" s="893" t="s">
        <v>6158</v>
      </c>
      <c r="I6269" s="920"/>
      <c r="J6269" s="920"/>
      <c r="K6269" s="920"/>
      <c r="L6269" s="920"/>
      <c r="M6269" s="920"/>
      <c r="N6269" s="920"/>
      <c r="S6269" s="919"/>
    </row>
    <row r="6270" spans="1:19" ht="12.75" customHeight="1" x14ac:dyDescent="0.15">
      <c r="A6270" s="914">
        <v>6265</v>
      </c>
      <c r="B6270" s="929">
        <f>'EstExp 12-20'!J34</f>
        <v>0</v>
      </c>
      <c r="C6270" s="930">
        <f t="shared" si="269"/>
        <v>6265</v>
      </c>
      <c r="D6270" s="920" t="s">
        <v>6014</v>
      </c>
      <c r="E6270" s="893" t="b">
        <f t="shared" ca="1" si="266"/>
        <v>1</v>
      </c>
      <c r="F6270" s="932">
        <f t="array" aca="1" ref="F6270" ca="1">IF(G6270&lt;&gt;"",INDIRECT("'"&amp;G6270&amp;"'!"&amp;H6270),"")</f>
        <v>0</v>
      </c>
      <c r="G6270" s="560" t="s">
        <v>4786</v>
      </c>
      <c r="H6270" s="893" t="s">
        <v>6159</v>
      </c>
      <c r="I6270" s="920"/>
      <c r="J6270" s="920"/>
      <c r="K6270" s="920"/>
      <c r="L6270" s="920"/>
      <c r="M6270" s="920"/>
      <c r="N6270" s="920"/>
      <c r="S6270" s="919"/>
    </row>
    <row r="6271" spans="1:19" ht="12.75" customHeight="1" x14ac:dyDescent="0.15">
      <c r="A6271" s="914">
        <v>6266</v>
      </c>
      <c r="B6271" s="929">
        <f>'EstExp 12-20'!I38</f>
        <v>0</v>
      </c>
      <c r="C6271" s="930">
        <f t="shared" si="269"/>
        <v>6266</v>
      </c>
      <c r="D6271" s="920" t="s">
        <v>6014</v>
      </c>
      <c r="E6271" s="893" t="b">
        <f t="shared" ca="1" si="266"/>
        <v>1</v>
      </c>
      <c r="F6271" s="932">
        <f t="array" aca="1" ref="F6271" ca="1">IF(G6271&lt;&gt;"",INDIRECT("'"&amp;G6271&amp;"'!"&amp;H6271),"")</f>
        <v>0</v>
      </c>
      <c r="G6271" s="560" t="s">
        <v>4786</v>
      </c>
      <c r="H6271" s="893" t="s">
        <v>6160</v>
      </c>
      <c r="I6271" s="920"/>
      <c r="J6271" s="920"/>
      <c r="K6271" s="920"/>
      <c r="L6271" s="920"/>
      <c r="M6271" s="920"/>
      <c r="N6271" s="920"/>
      <c r="S6271" s="919"/>
    </row>
    <row r="6272" spans="1:19" ht="12.75" customHeight="1" x14ac:dyDescent="0.15">
      <c r="A6272" s="914">
        <v>6267</v>
      </c>
      <c r="B6272" s="929">
        <f>'EstExp 12-20'!J38</f>
        <v>0</v>
      </c>
      <c r="C6272" s="930">
        <f t="shared" si="269"/>
        <v>6267</v>
      </c>
      <c r="D6272" s="920" t="s">
        <v>6014</v>
      </c>
      <c r="E6272" s="893" t="b">
        <f t="shared" ca="1" si="266"/>
        <v>1</v>
      </c>
      <c r="F6272" s="932">
        <f t="array" aca="1" ref="F6272" ca="1">IF(G6272&lt;&gt;"",INDIRECT("'"&amp;G6272&amp;"'!"&amp;H6272),"")</f>
        <v>0</v>
      </c>
      <c r="G6272" s="560" t="s">
        <v>4786</v>
      </c>
      <c r="H6272" s="893" t="s">
        <v>6032</v>
      </c>
      <c r="I6272" s="920"/>
      <c r="J6272" s="920"/>
      <c r="K6272" s="920"/>
      <c r="L6272" s="920"/>
      <c r="M6272" s="920"/>
      <c r="N6272" s="920"/>
      <c r="S6272" s="919"/>
    </row>
    <row r="6273" spans="1:19" ht="12.75" customHeight="1" x14ac:dyDescent="0.15">
      <c r="A6273" s="914">
        <v>6268</v>
      </c>
      <c r="B6273" s="929">
        <f>'EstExp 12-20'!I39</f>
        <v>0</v>
      </c>
      <c r="C6273" s="930">
        <f t="shared" si="269"/>
        <v>6268</v>
      </c>
      <c r="D6273" s="920" t="s">
        <v>6014</v>
      </c>
      <c r="E6273" s="893" t="b">
        <f t="shared" ca="1" si="266"/>
        <v>1</v>
      </c>
      <c r="F6273" s="932">
        <f t="array" aca="1" ref="F6273" ca="1">IF(G6273&lt;&gt;"",INDIRECT("'"&amp;G6273&amp;"'!"&amp;H6273),"")</f>
        <v>0</v>
      </c>
      <c r="G6273" s="560" t="s">
        <v>4786</v>
      </c>
      <c r="H6273" s="893" t="s">
        <v>6161</v>
      </c>
      <c r="I6273" s="920"/>
      <c r="J6273" s="920"/>
      <c r="K6273" s="920"/>
      <c r="L6273" s="920"/>
      <c r="M6273" s="920"/>
      <c r="N6273" s="920"/>
      <c r="S6273" s="919"/>
    </row>
    <row r="6274" spans="1:19" ht="12.75" customHeight="1" x14ac:dyDescent="0.15">
      <c r="A6274" s="914">
        <v>6269</v>
      </c>
      <c r="B6274" s="929">
        <f>'EstExp 12-20'!J39</f>
        <v>0</v>
      </c>
      <c r="C6274" s="930">
        <f t="shared" si="269"/>
        <v>6269</v>
      </c>
      <c r="D6274" s="920" t="s">
        <v>6014</v>
      </c>
      <c r="E6274" s="893" t="b">
        <f t="shared" ca="1" si="266"/>
        <v>1</v>
      </c>
      <c r="F6274" s="932">
        <f t="array" aca="1" ref="F6274" ca="1">IF(G6274&lt;&gt;"",INDIRECT("'"&amp;G6274&amp;"'!"&amp;H6274),"")</f>
        <v>0</v>
      </c>
      <c r="G6274" s="560" t="s">
        <v>4786</v>
      </c>
      <c r="H6274" s="893" t="s">
        <v>6162</v>
      </c>
      <c r="I6274" s="920"/>
      <c r="J6274" s="920"/>
      <c r="K6274" s="920"/>
      <c r="L6274" s="920"/>
      <c r="M6274" s="920"/>
      <c r="N6274" s="920"/>
      <c r="S6274" s="919"/>
    </row>
    <row r="6275" spans="1:19" ht="12.75" customHeight="1" x14ac:dyDescent="0.15">
      <c r="A6275" s="914">
        <v>6270</v>
      </c>
      <c r="B6275" s="929">
        <f>'EstExp 12-20'!I40</f>
        <v>0</v>
      </c>
      <c r="C6275" s="930">
        <f t="shared" si="269"/>
        <v>6270</v>
      </c>
      <c r="D6275" s="920" t="s">
        <v>6014</v>
      </c>
      <c r="E6275" s="893" t="b">
        <f t="shared" ca="1" si="266"/>
        <v>1</v>
      </c>
      <c r="F6275" s="932">
        <f t="array" aca="1" ref="F6275" ca="1">IF(G6275&lt;&gt;"",INDIRECT("'"&amp;G6275&amp;"'!"&amp;H6275),"")</f>
        <v>0</v>
      </c>
      <c r="G6275" s="560" t="s">
        <v>4786</v>
      </c>
      <c r="H6275" s="893" t="s">
        <v>6163</v>
      </c>
      <c r="I6275" s="920"/>
      <c r="J6275" s="920"/>
      <c r="K6275" s="920"/>
      <c r="L6275" s="920"/>
      <c r="M6275" s="920"/>
      <c r="N6275" s="920"/>
      <c r="S6275" s="919"/>
    </row>
    <row r="6276" spans="1:19" ht="12.75" customHeight="1" x14ac:dyDescent="0.15">
      <c r="A6276" s="914">
        <v>6271</v>
      </c>
      <c r="B6276" s="929">
        <f>'EstExp 12-20'!J40</f>
        <v>0</v>
      </c>
      <c r="C6276" s="930">
        <f t="shared" si="269"/>
        <v>6271</v>
      </c>
      <c r="D6276" s="920" t="s">
        <v>6014</v>
      </c>
      <c r="E6276" s="893" t="b">
        <f t="shared" ca="1" si="266"/>
        <v>1</v>
      </c>
      <c r="F6276" s="932">
        <f t="array" aca="1" ref="F6276" ca="1">IF(G6276&lt;&gt;"",INDIRECT("'"&amp;G6276&amp;"'!"&amp;H6276),"")</f>
        <v>0</v>
      </c>
      <c r="G6276" s="560" t="s">
        <v>4786</v>
      </c>
      <c r="H6276" s="893" t="s">
        <v>6164</v>
      </c>
      <c r="I6276" s="920"/>
      <c r="J6276" s="920"/>
      <c r="K6276" s="920"/>
      <c r="L6276" s="920"/>
      <c r="M6276" s="920"/>
      <c r="N6276" s="920"/>
      <c r="S6276" s="919"/>
    </row>
    <row r="6277" spans="1:19" ht="12.75" customHeight="1" x14ac:dyDescent="0.15">
      <c r="A6277" s="914">
        <v>6272</v>
      </c>
      <c r="B6277" s="929">
        <f>'EstExp 12-20'!I41</f>
        <v>0</v>
      </c>
      <c r="C6277" s="930">
        <f t="shared" si="269"/>
        <v>6272</v>
      </c>
      <c r="D6277" s="920" t="s">
        <v>6014</v>
      </c>
      <c r="E6277" s="893" t="b">
        <f t="shared" ca="1" si="266"/>
        <v>1</v>
      </c>
      <c r="F6277" s="932">
        <f t="array" aca="1" ref="F6277" ca="1">IF(G6277&lt;&gt;"",INDIRECT("'"&amp;G6277&amp;"'!"&amp;H6277),"")</f>
        <v>0</v>
      </c>
      <c r="G6277" s="560" t="s">
        <v>4786</v>
      </c>
      <c r="H6277" s="893" t="s">
        <v>6165</v>
      </c>
      <c r="I6277" s="920"/>
      <c r="J6277" s="920"/>
      <c r="K6277" s="920"/>
      <c r="L6277" s="920"/>
      <c r="M6277" s="920"/>
      <c r="N6277" s="920"/>
      <c r="S6277" s="919"/>
    </row>
    <row r="6278" spans="1:19" ht="12.75" customHeight="1" x14ac:dyDescent="0.15">
      <c r="A6278" s="914">
        <v>6273</v>
      </c>
      <c r="B6278" s="929">
        <f>'EstExp 12-20'!J41</f>
        <v>0</v>
      </c>
      <c r="C6278" s="930">
        <f t="shared" si="269"/>
        <v>6273</v>
      </c>
      <c r="D6278" s="920" t="s">
        <v>6014</v>
      </c>
      <c r="E6278" s="893" t="b">
        <f t="shared" ca="1" si="266"/>
        <v>1</v>
      </c>
      <c r="F6278" s="932">
        <f t="array" aca="1" ref="F6278" ca="1">IF(G6278&lt;&gt;"",INDIRECT("'"&amp;G6278&amp;"'!"&amp;H6278),"")</f>
        <v>0</v>
      </c>
      <c r="G6278" s="560" t="s">
        <v>4786</v>
      </c>
      <c r="H6278" s="893" t="s">
        <v>6166</v>
      </c>
      <c r="I6278" s="920"/>
      <c r="J6278" s="920"/>
      <c r="K6278" s="920"/>
      <c r="L6278" s="920"/>
      <c r="M6278" s="920"/>
      <c r="N6278" s="920"/>
      <c r="S6278" s="919"/>
    </row>
    <row r="6279" spans="1:19" ht="12.75" customHeight="1" x14ac:dyDescent="0.15">
      <c r="A6279" s="914">
        <v>6274</v>
      </c>
      <c r="B6279" s="929">
        <f>'EstExp 12-20'!I42</f>
        <v>0</v>
      </c>
      <c r="C6279" s="930">
        <f t="shared" si="269"/>
        <v>6274</v>
      </c>
      <c r="D6279" s="920" t="s">
        <v>6014</v>
      </c>
      <c r="E6279" s="893" t="b">
        <f t="shared" ca="1" si="266"/>
        <v>1</v>
      </c>
      <c r="F6279" s="932">
        <f t="array" aca="1" ref="F6279" ca="1">IF(G6279&lt;&gt;"",INDIRECT("'"&amp;G6279&amp;"'!"&amp;H6279),"")</f>
        <v>0</v>
      </c>
      <c r="G6279" s="560" t="s">
        <v>4786</v>
      </c>
      <c r="H6279" s="893" t="s">
        <v>6167</v>
      </c>
      <c r="I6279" s="920"/>
      <c r="J6279" s="920"/>
      <c r="K6279" s="920"/>
      <c r="L6279" s="920"/>
      <c r="M6279" s="920"/>
      <c r="N6279" s="920"/>
      <c r="S6279" s="919"/>
    </row>
    <row r="6280" spans="1:19" ht="12.75" customHeight="1" x14ac:dyDescent="0.15">
      <c r="A6280" s="914">
        <v>6275</v>
      </c>
      <c r="B6280" s="929">
        <f>'EstExp 12-20'!J42</f>
        <v>0</v>
      </c>
      <c r="C6280" s="930">
        <f t="shared" si="269"/>
        <v>6275</v>
      </c>
      <c r="D6280" s="920" t="s">
        <v>6014</v>
      </c>
      <c r="E6280" s="893" t="b">
        <f t="shared" ca="1" si="266"/>
        <v>1</v>
      </c>
      <c r="F6280" s="932">
        <f t="array" aca="1" ref="F6280" ca="1">IF(G6280&lt;&gt;"",INDIRECT("'"&amp;G6280&amp;"'!"&amp;H6280),"")</f>
        <v>0</v>
      </c>
      <c r="G6280" s="560" t="s">
        <v>4786</v>
      </c>
      <c r="H6280" s="893" t="s">
        <v>6168</v>
      </c>
      <c r="I6280" s="920"/>
      <c r="J6280" s="920"/>
      <c r="K6280" s="920"/>
      <c r="L6280" s="920"/>
      <c r="M6280" s="920"/>
      <c r="N6280" s="920"/>
      <c r="S6280" s="919"/>
    </row>
    <row r="6281" spans="1:19" ht="12.75" customHeight="1" x14ac:dyDescent="0.15">
      <c r="A6281" s="914">
        <v>6276</v>
      </c>
      <c r="B6281" s="929">
        <f>'EstExp 12-20'!I43</f>
        <v>0</v>
      </c>
      <c r="C6281" s="930">
        <f t="shared" si="269"/>
        <v>6276</v>
      </c>
      <c r="D6281" s="920" t="s">
        <v>6014</v>
      </c>
      <c r="E6281" s="893" t="b">
        <f t="shared" ca="1" si="266"/>
        <v>1</v>
      </c>
      <c r="F6281" s="932">
        <f t="array" aca="1" ref="F6281" ca="1">IF(G6281&lt;&gt;"",INDIRECT("'"&amp;G6281&amp;"'!"&amp;H6281),"")</f>
        <v>0</v>
      </c>
      <c r="G6281" s="560" t="s">
        <v>4786</v>
      </c>
      <c r="H6281" s="893" t="s">
        <v>6169</v>
      </c>
      <c r="I6281" s="920"/>
      <c r="J6281" s="920"/>
      <c r="K6281" s="920"/>
      <c r="L6281" s="920"/>
      <c r="M6281" s="920"/>
      <c r="N6281" s="920"/>
      <c r="S6281" s="919"/>
    </row>
    <row r="6282" spans="1:19" ht="12.75" customHeight="1" x14ac:dyDescent="0.15">
      <c r="A6282" s="914">
        <v>6277</v>
      </c>
      <c r="B6282" s="929">
        <f>'EstExp 12-20'!J43</f>
        <v>0</v>
      </c>
      <c r="C6282" s="930">
        <f t="shared" si="269"/>
        <v>6277</v>
      </c>
      <c r="D6282" s="920" t="s">
        <v>6014</v>
      </c>
      <c r="E6282" s="893" t="b">
        <f t="shared" ca="1" si="266"/>
        <v>1</v>
      </c>
      <c r="F6282" s="932">
        <f t="array" aca="1" ref="F6282" ca="1">IF(G6282&lt;&gt;"",INDIRECT("'"&amp;G6282&amp;"'!"&amp;H6282),"")</f>
        <v>0</v>
      </c>
      <c r="G6282" s="560" t="s">
        <v>4786</v>
      </c>
      <c r="H6282" s="893" t="s">
        <v>6170</v>
      </c>
      <c r="I6282" s="920"/>
      <c r="J6282" s="920"/>
      <c r="K6282" s="920"/>
      <c r="L6282" s="920"/>
      <c r="M6282" s="920"/>
      <c r="N6282" s="920"/>
      <c r="S6282" s="919"/>
    </row>
    <row r="6283" spans="1:19" ht="12.75" customHeight="1" x14ac:dyDescent="0.15">
      <c r="A6283" s="914">
        <v>6278</v>
      </c>
      <c r="B6283" s="929">
        <f>'EstExp 12-20'!I44</f>
        <v>0</v>
      </c>
      <c r="C6283" s="930">
        <f t="shared" si="269"/>
        <v>6278</v>
      </c>
      <c r="D6283" s="920" t="s">
        <v>6014</v>
      </c>
      <c r="E6283" s="893" t="b">
        <f t="shared" ca="1" si="266"/>
        <v>1</v>
      </c>
      <c r="F6283" s="932">
        <f t="array" aca="1" ref="F6283" ca="1">IF(G6283&lt;&gt;"",INDIRECT("'"&amp;G6283&amp;"'!"&amp;H6283),"")</f>
        <v>0</v>
      </c>
      <c r="G6283" s="560" t="s">
        <v>4786</v>
      </c>
      <c r="H6283" s="893" t="s">
        <v>6171</v>
      </c>
      <c r="I6283" s="920"/>
      <c r="J6283" s="920"/>
      <c r="K6283" s="920"/>
      <c r="L6283" s="920"/>
      <c r="M6283" s="920"/>
      <c r="N6283" s="920"/>
      <c r="S6283" s="919"/>
    </row>
    <row r="6284" spans="1:19" ht="12.75" customHeight="1" x14ac:dyDescent="0.15">
      <c r="A6284" s="914">
        <v>6279</v>
      </c>
      <c r="B6284" s="929">
        <f>'EstExp 12-20'!J44</f>
        <v>0</v>
      </c>
      <c r="C6284" s="930">
        <f t="shared" si="269"/>
        <v>6279</v>
      </c>
      <c r="D6284" s="920" t="s">
        <v>6014</v>
      </c>
      <c r="E6284" s="893" t="b">
        <f t="shared" ca="1" si="266"/>
        <v>1</v>
      </c>
      <c r="F6284" s="932">
        <f t="array" aca="1" ref="F6284" ca="1">IF(G6284&lt;&gt;"",INDIRECT("'"&amp;G6284&amp;"'!"&amp;H6284),"")</f>
        <v>0</v>
      </c>
      <c r="G6284" s="560" t="s">
        <v>4786</v>
      </c>
      <c r="H6284" s="893" t="s">
        <v>6172</v>
      </c>
      <c r="I6284" s="920"/>
      <c r="J6284" s="920"/>
      <c r="K6284" s="920"/>
      <c r="L6284" s="920"/>
      <c r="M6284" s="920"/>
      <c r="N6284" s="920"/>
      <c r="S6284" s="919"/>
    </row>
    <row r="6285" spans="1:19" ht="12.75" customHeight="1" x14ac:dyDescent="0.15">
      <c r="A6285" s="914">
        <v>6280</v>
      </c>
      <c r="B6285" s="929">
        <f>'EstExp 12-20'!I46</f>
        <v>0</v>
      </c>
      <c r="C6285" s="930">
        <f t="shared" si="269"/>
        <v>6280</v>
      </c>
      <c r="D6285" s="920" t="s">
        <v>6014</v>
      </c>
      <c r="E6285" s="893" t="b">
        <f t="shared" ca="1" si="266"/>
        <v>1</v>
      </c>
      <c r="F6285" s="932">
        <f t="array" aca="1" ref="F6285" ca="1">IF(G6285&lt;&gt;"",INDIRECT("'"&amp;G6285&amp;"'!"&amp;H6285),"")</f>
        <v>0</v>
      </c>
      <c r="G6285" s="560" t="s">
        <v>4786</v>
      </c>
      <c r="H6285" s="893" t="s">
        <v>5517</v>
      </c>
      <c r="I6285" s="920"/>
      <c r="J6285" s="920"/>
      <c r="K6285" s="920"/>
      <c r="L6285" s="920"/>
      <c r="M6285" s="920"/>
      <c r="N6285" s="920"/>
      <c r="S6285" s="919"/>
    </row>
    <row r="6286" spans="1:19" ht="12.75" customHeight="1" x14ac:dyDescent="0.15">
      <c r="A6286" s="914">
        <v>6281</v>
      </c>
      <c r="B6286" s="929">
        <f>'EstExp 12-20'!J46</f>
        <v>0</v>
      </c>
      <c r="C6286" s="930">
        <f t="shared" si="269"/>
        <v>6281</v>
      </c>
      <c r="D6286" s="920" t="s">
        <v>6014</v>
      </c>
      <c r="E6286" s="893" t="b">
        <f t="shared" ca="1" si="266"/>
        <v>1</v>
      </c>
      <c r="F6286" s="932">
        <f t="array" aca="1" ref="F6286" ca="1">IF(G6286&lt;&gt;"",INDIRECT("'"&amp;G6286&amp;"'!"&amp;H6286),"")</f>
        <v>0</v>
      </c>
      <c r="G6286" s="560" t="s">
        <v>4786</v>
      </c>
      <c r="H6286" s="893" t="s">
        <v>6033</v>
      </c>
      <c r="I6286" s="920"/>
      <c r="J6286" s="920"/>
      <c r="K6286" s="920"/>
      <c r="L6286" s="920"/>
      <c r="M6286" s="920"/>
      <c r="N6286" s="920"/>
      <c r="S6286" s="919"/>
    </row>
    <row r="6287" spans="1:19" ht="12.75" customHeight="1" x14ac:dyDescent="0.15">
      <c r="A6287" s="914">
        <v>6282</v>
      </c>
      <c r="B6287" s="929">
        <f>'EstExp 12-20'!I47</f>
        <v>0</v>
      </c>
      <c r="C6287" s="930">
        <f t="shared" si="269"/>
        <v>6282</v>
      </c>
      <c r="D6287" s="920" t="s">
        <v>6014</v>
      </c>
      <c r="E6287" s="893" t="b">
        <f t="shared" ca="1" si="266"/>
        <v>1</v>
      </c>
      <c r="F6287" s="932">
        <f t="array" aca="1" ref="F6287" ca="1">IF(G6287&lt;&gt;"",INDIRECT("'"&amp;G6287&amp;"'!"&amp;H6287),"")</f>
        <v>0</v>
      </c>
      <c r="G6287" s="560" t="s">
        <v>4786</v>
      </c>
      <c r="H6287" s="893" t="s">
        <v>6173</v>
      </c>
      <c r="I6287" s="920"/>
      <c r="J6287" s="920"/>
      <c r="K6287" s="920"/>
      <c r="L6287" s="920"/>
      <c r="M6287" s="920"/>
      <c r="N6287" s="920"/>
      <c r="S6287" s="919"/>
    </row>
    <row r="6288" spans="1:19" ht="12.75" customHeight="1" x14ac:dyDescent="0.15">
      <c r="A6288" s="914">
        <v>6283</v>
      </c>
      <c r="B6288" s="929">
        <f>'EstExp 12-20'!J47</f>
        <v>0</v>
      </c>
      <c r="C6288" s="930">
        <f t="shared" si="269"/>
        <v>6283</v>
      </c>
      <c r="D6288" s="920" t="s">
        <v>6014</v>
      </c>
      <c r="E6288" s="893" t="b">
        <f t="shared" ca="1" si="266"/>
        <v>1</v>
      </c>
      <c r="F6288" s="932">
        <f t="array" aca="1" ref="F6288" ca="1">IF(G6288&lt;&gt;"",INDIRECT("'"&amp;G6288&amp;"'!"&amp;H6288),"")</f>
        <v>0</v>
      </c>
      <c r="G6288" s="560" t="s">
        <v>4786</v>
      </c>
      <c r="H6288" s="893" t="s">
        <v>6174</v>
      </c>
      <c r="I6288" s="920"/>
      <c r="J6288" s="920"/>
      <c r="K6288" s="920"/>
      <c r="L6288" s="920"/>
      <c r="M6288" s="920"/>
      <c r="N6288" s="920"/>
      <c r="S6288" s="919"/>
    </row>
    <row r="6289" spans="1:19" ht="12.75" customHeight="1" x14ac:dyDescent="0.15">
      <c r="A6289" s="914">
        <v>6284</v>
      </c>
      <c r="B6289" s="929">
        <f>'EstExp 12-20'!I48</f>
        <v>0</v>
      </c>
      <c r="C6289" s="930">
        <f t="shared" si="269"/>
        <v>6284</v>
      </c>
      <c r="D6289" s="920" t="s">
        <v>6014</v>
      </c>
      <c r="E6289" s="893" t="b">
        <f t="shared" ca="1" si="266"/>
        <v>1</v>
      </c>
      <c r="F6289" s="932">
        <f t="array" aca="1" ref="F6289" ca="1">IF(G6289&lt;&gt;"",INDIRECT("'"&amp;G6289&amp;"'!"&amp;H6289),"")</f>
        <v>0</v>
      </c>
      <c r="G6289" s="560" t="s">
        <v>4786</v>
      </c>
      <c r="H6289" s="893" t="s">
        <v>6175</v>
      </c>
      <c r="I6289" s="920"/>
      <c r="J6289" s="920"/>
      <c r="K6289" s="920"/>
      <c r="L6289" s="920"/>
      <c r="M6289" s="920"/>
      <c r="N6289" s="920"/>
      <c r="S6289" s="919"/>
    </row>
    <row r="6290" spans="1:19" ht="12.75" customHeight="1" x14ac:dyDescent="0.15">
      <c r="A6290" s="914">
        <v>6285</v>
      </c>
      <c r="B6290" s="929">
        <f>'EstExp 12-20'!J48</f>
        <v>0</v>
      </c>
      <c r="C6290" s="930">
        <f t="shared" si="269"/>
        <v>6285</v>
      </c>
      <c r="D6290" s="920" t="s">
        <v>6014</v>
      </c>
      <c r="E6290" s="893" t="b">
        <f t="shared" ca="1" si="266"/>
        <v>1</v>
      </c>
      <c r="F6290" s="932">
        <f t="array" aca="1" ref="F6290" ca="1">IF(G6290&lt;&gt;"",INDIRECT("'"&amp;G6290&amp;"'!"&amp;H6290),"")</f>
        <v>0</v>
      </c>
      <c r="G6290" s="560" t="s">
        <v>4786</v>
      </c>
      <c r="H6290" s="893" t="s">
        <v>6176</v>
      </c>
      <c r="I6290" s="920"/>
      <c r="J6290" s="920"/>
      <c r="K6290" s="920"/>
      <c r="L6290" s="920"/>
      <c r="M6290" s="920"/>
      <c r="N6290" s="920"/>
      <c r="S6290" s="919"/>
    </row>
    <row r="6291" spans="1:19" ht="12.75" customHeight="1" x14ac:dyDescent="0.15">
      <c r="A6291" s="914">
        <v>6286</v>
      </c>
      <c r="B6291" s="929">
        <f>'EstExp 12-20'!I49</f>
        <v>0</v>
      </c>
      <c r="C6291" s="930">
        <f t="shared" si="269"/>
        <v>6286</v>
      </c>
      <c r="D6291" s="920" t="s">
        <v>6014</v>
      </c>
      <c r="E6291" s="893" t="b">
        <f t="shared" ca="1" si="266"/>
        <v>1</v>
      </c>
      <c r="F6291" s="932">
        <f t="array" aca="1" ref="F6291" ca="1">IF(G6291&lt;&gt;"",INDIRECT("'"&amp;G6291&amp;"'!"&amp;H6291),"")</f>
        <v>0</v>
      </c>
      <c r="G6291" s="560" t="s">
        <v>4786</v>
      </c>
      <c r="H6291" s="893" t="s">
        <v>6177</v>
      </c>
      <c r="I6291" s="920"/>
      <c r="J6291" s="920"/>
      <c r="K6291" s="920"/>
      <c r="L6291" s="920"/>
      <c r="M6291" s="920"/>
      <c r="N6291" s="920"/>
      <c r="S6291" s="919"/>
    </row>
    <row r="6292" spans="1:19" ht="12.75" customHeight="1" x14ac:dyDescent="0.15">
      <c r="A6292" s="914">
        <v>6287</v>
      </c>
      <c r="B6292" s="929">
        <f>'EstExp 12-20'!J49</f>
        <v>0</v>
      </c>
      <c r="C6292" s="930">
        <f t="shared" si="269"/>
        <v>6287</v>
      </c>
      <c r="D6292" s="920" t="s">
        <v>6014</v>
      </c>
      <c r="E6292" s="893" t="b">
        <f t="shared" ca="1" si="266"/>
        <v>1</v>
      </c>
      <c r="F6292" s="932">
        <f t="array" aca="1" ref="F6292" ca="1">IF(G6292&lt;&gt;"",INDIRECT("'"&amp;G6292&amp;"'!"&amp;H6292),"")</f>
        <v>0</v>
      </c>
      <c r="G6292" s="560" t="s">
        <v>4786</v>
      </c>
      <c r="H6292" s="893" t="s">
        <v>6178</v>
      </c>
      <c r="I6292" s="920"/>
      <c r="J6292" s="920"/>
      <c r="K6292" s="920"/>
      <c r="L6292" s="920"/>
      <c r="M6292" s="920"/>
      <c r="N6292" s="920"/>
      <c r="S6292" s="919"/>
    </row>
    <row r="6293" spans="1:19" ht="12.75" customHeight="1" x14ac:dyDescent="0.15">
      <c r="A6293" s="914">
        <v>6288</v>
      </c>
      <c r="B6293" s="929">
        <f>'EstExp 12-20'!I51</f>
        <v>0</v>
      </c>
      <c r="C6293" s="930">
        <f t="shared" si="269"/>
        <v>6288</v>
      </c>
      <c r="D6293" s="920" t="s">
        <v>6014</v>
      </c>
      <c r="E6293" s="893" t="b">
        <f t="shared" ca="1" si="266"/>
        <v>1</v>
      </c>
      <c r="F6293" s="932">
        <f t="array" aca="1" ref="F6293" ca="1">IF(G6293&lt;&gt;"",INDIRECT("'"&amp;G6293&amp;"'!"&amp;H6293),"")</f>
        <v>0</v>
      </c>
      <c r="G6293" s="560" t="s">
        <v>4786</v>
      </c>
      <c r="H6293" s="893" t="s">
        <v>5360</v>
      </c>
      <c r="I6293" s="920"/>
      <c r="J6293" s="920"/>
      <c r="K6293" s="920"/>
      <c r="L6293" s="920"/>
      <c r="M6293" s="920"/>
      <c r="N6293" s="920"/>
      <c r="S6293" s="919"/>
    </row>
    <row r="6294" spans="1:19" ht="12.75" customHeight="1" x14ac:dyDescent="0.15">
      <c r="A6294" s="914">
        <v>6289</v>
      </c>
      <c r="B6294" s="929">
        <f>'EstExp 12-20'!J51</f>
        <v>0</v>
      </c>
      <c r="C6294" s="930">
        <f t="shared" si="269"/>
        <v>6289</v>
      </c>
      <c r="D6294" s="920" t="s">
        <v>6014</v>
      </c>
      <c r="E6294" s="893" t="b">
        <f t="shared" ca="1" si="266"/>
        <v>1</v>
      </c>
      <c r="F6294" s="932">
        <f t="array" aca="1" ref="F6294" ca="1">IF(G6294&lt;&gt;"",INDIRECT("'"&amp;G6294&amp;"'!"&amp;H6294),"")</f>
        <v>0</v>
      </c>
      <c r="G6294" s="560" t="s">
        <v>4786</v>
      </c>
      <c r="H6294" s="893" t="s">
        <v>6179</v>
      </c>
      <c r="I6294" s="920"/>
      <c r="J6294" s="920"/>
      <c r="K6294" s="920"/>
      <c r="L6294" s="920"/>
      <c r="M6294" s="920"/>
      <c r="N6294" s="920"/>
      <c r="S6294" s="919"/>
    </row>
    <row r="6295" spans="1:19" ht="12.75" customHeight="1" x14ac:dyDescent="0.15">
      <c r="A6295" s="914">
        <v>6290</v>
      </c>
      <c r="B6295" s="929">
        <f>'EstExp 12-20'!I52</f>
        <v>0</v>
      </c>
      <c r="C6295" s="930">
        <f t="shared" si="269"/>
        <v>6290</v>
      </c>
      <c r="D6295" s="920" t="s">
        <v>6014</v>
      </c>
      <c r="E6295" s="893" t="b">
        <f t="shared" ca="1" si="266"/>
        <v>1</v>
      </c>
      <c r="F6295" s="932">
        <f t="array" aca="1" ref="F6295" ca="1">IF(G6295&lt;&gt;"",INDIRECT("'"&amp;G6295&amp;"'!"&amp;H6295),"")</f>
        <v>0</v>
      </c>
      <c r="G6295" s="560" t="s">
        <v>4786</v>
      </c>
      <c r="H6295" s="893" t="s">
        <v>6180</v>
      </c>
      <c r="I6295" s="920"/>
      <c r="J6295" s="920"/>
      <c r="K6295" s="920"/>
      <c r="L6295" s="920"/>
      <c r="M6295" s="920"/>
      <c r="N6295" s="920"/>
      <c r="S6295" s="919"/>
    </row>
    <row r="6296" spans="1:19" ht="12.75" customHeight="1" x14ac:dyDescent="0.15">
      <c r="A6296" s="914">
        <v>6291</v>
      </c>
      <c r="B6296" s="929">
        <f>'EstExp 12-20'!J52</f>
        <v>0</v>
      </c>
      <c r="C6296" s="930">
        <f t="shared" si="269"/>
        <v>6291</v>
      </c>
      <c r="D6296" s="920" t="s">
        <v>6014</v>
      </c>
      <c r="E6296" s="893" t="b">
        <f t="shared" ca="1" si="266"/>
        <v>1</v>
      </c>
      <c r="F6296" s="932">
        <f t="array" aca="1" ref="F6296" ca="1">IF(G6296&lt;&gt;"",INDIRECT("'"&amp;G6296&amp;"'!"&amp;H6296),"")</f>
        <v>0</v>
      </c>
      <c r="G6296" s="560" t="s">
        <v>4786</v>
      </c>
      <c r="H6296" s="893" t="s">
        <v>6181</v>
      </c>
      <c r="I6296" s="920"/>
      <c r="J6296" s="920"/>
      <c r="K6296" s="920"/>
      <c r="L6296" s="920"/>
      <c r="M6296" s="920"/>
      <c r="N6296" s="920"/>
      <c r="S6296" s="919"/>
    </row>
    <row r="6297" spans="1:19" ht="12.75" customHeight="1" x14ac:dyDescent="0.15">
      <c r="A6297" s="914">
        <v>6292</v>
      </c>
      <c r="B6297" s="929">
        <f>'EstExp 12-20'!I53</f>
        <v>0</v>
      </c>
      <c r="C6297" s="930">
        <f t="shared" si="269"/>
        <v>6292</v>
      </c>
      <c r="D6297" s="920" t="s">
        <v>6014</v>
      </c>
      <c r="E6297" s="893" t="b">
        <f t="shared" ca="1" si="266"/>
        <v>1</v>
      </c>
      <c r="F6297" s="932">
        <f t="array" aca="1" ref="F6297" ca="1">IF(G6297&lt;&gt;"",INDIRECT("'"&amp;G6297&amp;"'!"&amp;H6297),"")</f>
        <v>0</v>
      </c>
      <c r="G6297" s="560" t="s">
        <v>4786</v>
      </c>
      <c r="H6297" s="893" t="s">
        <v>6182</v>
      </c>
      <c r="I6297" s="920"/>
      <c r="J6297" s="920"/>
      <c r="K6297" s="920"/>
      <c r="L6297" s="920"/>
      <c r="M6297" s="920"/>
      <c r="N6297" s="920"/>
      <c r="S6297" s="919"/>
    </row>
    <row r="6298" spans="1:19" ht="12.75" customHeight="1" x14ac:dyDescent="0.15">
      <c r="A6298" s="914">
        <v>6293</v>
      </c>
      <c r="B6298" s="929">
        <f>'EstExp 12-20'!J53</f>
        <v>0</v>
      </c>
      <c r="C6298" s="930">
        <f t="shared" si="269"/>
        <v>6293</v>
      </c>
      <c r="D6298" s="920" t="s">
        <v>6014</v>
      </c>
      <c r="E6298" s="893" t="b">
        <f t="shared" ca="1" si="266"/>
        <v>1</v>
      </c>
      <c r="F6298" s="932">
        <f t="array" aca="1" ref="F6298" ca="1">IF(G6298&lt;&gt;"",INDIRECT("'"&amp;G6298&amp;"'!"&amp;H6298),"")</f>
        <v>0</v>
      </c>
      <c r="G6298" s="560" t="s">
        <v>4786</v>
      </c>
      <c r="H6298" s="893" t="s">
        <v>6013</v>
      </c>
      <c r="I6298" s="920"/>
      <c r="J6298" s="920"/>
      <c r="K6298" s="920"/>
      <c r="L6298" s="920"/>
      <c r="M6298" s="920"/>
      <c r="N6298" s="920"/>
      <c r="S6298" s="919"/>
    </row>
    <row r="6299" spans="1:19" ht="12.75" customHeight="1" x14ac:dyDescent="0.15">
      <c r="A6299" s="914">
        <v>6294</v>
      </c>
      <c r="B6299" s="929">
        <f>'EstExp 12-20'!I55</f>
        <v>0</v>
      </c>
      <c r="C6299" s="930">
        <f t="shared" si="269"/>
        <v>6294</v>
      </c>
      <c r="D6299" s="920" t="s">
        <v>6014</v>
      </c>
      <c r="E6299" s="893" t="b">
        <f t="shared" ca="1" si="266"/>
        <v>1</v>
      </c>
      <c r="F6299" s="932">
        <f t="array" aca="1" ref="F6299" ca="1">IF(G6299&lt;&gt;"",INDIRECT("'"&amp;G6299&amp;"'!"&amp;H6299),"")</f>
        <v>0</v>
      </c>
      <c r="G6299" s="560" t="s">
        <v>4786</v>
      </c>
      <c r="H6299" s="893" t="s">
        <v>6183</v>
      </c>
      <c r="I6299" s="920"/>
      <c r="J6299" s="920"/>
      <c r="K6299" s="920"/>
      <c r="L6299" s="920"/>
      <c r="M6299" s="920"/>
      <c r="N6299" s="920"/>
      <c r="S6299" s="919"/>
    </row>
    <row r="6300" spans="1:19" ht="12.75" customHeight="1" x14ac:dyDescent="0.15">
      <c r="A6300" s="914">
        <v>6295</v>
      </c>
      <c r="B6300" s="929">
        <f>'EstExp 12-20'!J55</f>
        <v>0</v>
      </c>
      <c r="C6300" s="930">
        <f t="shared" si="269"/>
        <v>6295</v>
      </c>
      <c r="D6300" s="920" t="s">
        <v>6014</v>
      </c>
      <c r="E6300" s="893" t="b">
        <f t="shared" ca="1" si="266"/>
        <v>1</v>
      </c>
      <c r="F6300" s="932">
        <f t="array" aca="1" ref="F6300" ca="1">IF(G6300&lt;&gt;"",INDIRECT("'"&amp;G6300&amp;"'!"&amp;H6300),"")</f>
        <v>0</v>
      </c>
      <c r="G6300" s="560" t="s">
        <v>4786</v>
      </c>
      <c r="H6300" s="893" t="s">
        <v>6184</v>
      </c>
      <c r="I6300" s="920"/>
      <c r="J6300" s="920"/>
      <c r="K6300" s="920"/>
      <c r="L6300" s="920"/>
      <c r="M6300" s="920"/>
      <c r="N6300" s="920"/>
      <c r="S6300" s="919"/>
    </row>
    <row r="6301" spans="1:19" ht="12.75" customHeight="1" x14ac:dyDescent="0.15">
      <c r="A6301" s="914">
        <v>6296</v>
      </c>
      <c r="B6301" s="929">
        <f>'EstExp 12-20'!I57</f>
        <v>0</v>
      </c>
      <c r="C6301" s="930">
        <f t="shared" si="269"/>
        <v>6296</v>
      </c>
      <c r="D6301" s="920" t="s">
        <v>6014</v>
      </c>
      <c r="E6301" s="893" t="b">
        <f t="shared" ca="1" si="266"/>
        <v>1</v>
      </c>
      <c r="F6301" s="932">
        <f t="array" aca="1" ref="F6301" ca="1">IF(G6301&lt;&gt;"",INDIRECT("'"&amp;G6301&amp;"'!"&amp;H6301),"")</f>
        <v>0</v>
      </c>
      <c r="G6301" s="560" t="s">
        <v>4786</v>
      </c>
      <c r="H6301" s="893" t="s">
        <v>6185</v>
      </c>
      <c r="I6301" s="920"/>
      <c r="J6301" s="920"/>
      <c r="K6301" s="920"/>
      <c r="L6301" s="920"/>
      <c r="M6301" s="920"/>
      <c r="N6301" s="920"/>
      <c r="S6301" s="919"/>
    </row>
    <row r="6302" spans="1:19" ht="12.75" customHeight="1" x14ac:dyDescent="0.15">
      <c r="A6302" s="914">
        <v>6297</v>
      </c>
      <c r="B6302" s="929">
        <f>'EstExp 12-20'!J57</f>
        <v>0</v>
      </c>
      <c r="C6302" s="930">
        <f t="shared" si="269"/>
        <v>6297</v>
      </c>
      <c r="D6302" s="920" t="s">
        <v>6014</v>
      </c>
      <c r="E6302" s="893" t="b">
        <f t="shared" ca="1" si="266"/>
        <v>1</v>
      </c>
      <c r="F6302" s="932">
        <f t="array" aca="1" ref="F6302" ca="1">IF(G6302&lt;&gt;"",INDIRECT("'"&amp;G6302&amp;"'!"&amp;H6302),"")</f>
        <v>0</v>
      </c>
      <c r="G6302" s="560" t="s">
        <v>4786</v>
      </c>
      <c r="H6302" s="893" t="s">
        <v>6186</v>
      </c>
      <c r="I6302" s="920"/>
      <c r="J6302" s="920"/>
      <c r="K6302" s="920"/>
      <c r="L6302" s="920"/>
      <c r="M6302" s="920"/>
      <c r="N6302" s="920"/>
      <c r="S6302" s="919"/>
    </row>
    <row r="6303" spans="1:19" ht="12.75" customHeight="1" x14ac:dyDescent="0.15">
      <c r="A6303" s="914">
        <v>6298</v>
      </c>
      <c r="B6303" s="929">
        <f>'EstExp 12-20'!I58</f>
        <v>0</v>
      </c>
      <c r="C6303" s="930">
        <f t="shared" si="269"/>
        <v>6298</v>
      </c>
      <c r="D6303" s="920" t="s">
        <v>6014</v>
      </c>
      <c r="E6303" s="893" t="b">
        <f t="shared" ca="1" si="266"/>
        <v>1</v>
      </c>
      <c r="F6303" s="932">
        <f t="array" aca="1" ref="F6303" ca="1">IF(G6303&lt;&gt;"",INDIRECT("'"&amp;G6303&amp;"'!"&amp;H6303),"")</f>
        <v>0</v>
      </c>
      <c r="G6303" s="560" t="s">
        <v>4786</v>
      </c>
      <c r="H6303" s="893" t="s">
        <v>6187</v>
      </c>
      <c r="I6303" s="920"/>
      <c r="J6303" s="920"/>
      <c r="K6303" s="920"/>
      <c r="L6303" s="920"/>
      <c r="M6303" s="920"/>
      <c r="N6303" s="920"/>
      <c r="S6303" s="919"/>
    </row>
    <row r="6304" spans="1:19" ht="12.75" customHeight="1" x14ac:dyDescent="0.15">
      <c r="A6304" s="914">
        <v>6299</v>
      </c>
      <c r="B6304" s="929">
        <f>'EstExp 12-20'!J58</f>
        <v>0</v>
      </c>
      <c r="C6304" s="930">
        <f t="shared" si="269"/>
        <v>6299</v>
      </c>
      <c r="D6304" s="920" t="s">
        <v>6014</v>
      </c>
      <c r="E6304" s="893" t="b">
        <f t="shared" ca="1" si="266"/>
        <v>1</v>
      </c>
      <c r="F6304" s="932">
        <f t="array" aca="1" ref="F6304" ca="1">IF(G6304&lt;&gt;"",INDIRECT("'"&amp;G6304&amp;"'!"&amp;H6304),"")</f>
        <v>0</v>
      </c>
      <c r="G6304" s="560" t="s">
        <v>4786</v>
      </c>
      <c r="H6304" s="893" t="s">
        <v>6188</v>
      </c>
      <c r="I6304" s="920"/>
      <c r="J6304" s="920"/>
      <c r="K6304" s="920"/>
      <c r="L6304" s="920"/>
      <c r="M6304" s="920"/>
      <c r="N6304" s="920"/>
      <c r="S6304" s="919"/>
    </row>
    <row r="6305" spans="1:19" ht="12.75" customHeight="1" x14ac:dyDescent="0.15">
      <c r="A6305" s="914">
        <v>6300</v>
      </c>
      <c r="B6305" s="929">
        <f>'EstExp 12-20'!I59</f>
        <v>0</v>
      </c>
      <c r="C6305" s="930">
        <f t="shared" si="269"/>
        <v>6300</v>
      </c>
      <c r="D6305" s="920" t="s">
        <v>6014</v>
      </c>
      <c r="E6305" s="893" t="b">
        <f t="shared" ca="1" si="266"/>
        <v>1</v>
      </c>
      <c r="F6305" s="932">
        <f t="array" aca="1" ref="F6305" ca="1">IF(G6305&lt;&gt;"",INDIRECT("'"&amp;G6305&amp;"'!"&amp;H6305),"")</f>
        <v>0</v>
      </c>
      <c r="G6305" s="560" t="s">
        <v>4786</v>
      </c>
      <c r="H6305" s="893" t="s">
        <v>6189</v>
      </c>
      <c r="I6305" s="920"/>
      <c r="J6305" s="920"/>
      <c r="K6305" s="920"/>
      <c r="L6305" s="920"/>
      <c r="M6305" s="920"/>
      <c r="N6305" s="920"/>
      <c r="S6305" s="919"/>
    </row>
    <row r="6306" spans="1:19" ht="12.75" customHeight="1" x14ac:dyDescent="0.15">
      <c r="A6306" s="914">
        <v>6301</v>
      </c>
      <c r="B6306" s="929">
        <f>'EstExp 12-20'!J59</f>
        <v>0</v>
      </c>
      <c r="C6306" s="930">
        <f t="shared" si="269"/>
        <v>6301</v>
      </c>
      <c r="D6306" s="920" t="s">
        <v>6014</v>
      </c>
      <c r="E6306" s="893" t="b">
        <f t="shared" ca="1" si="266"/>
        <v>1</v>
      </c>
      <c r="F6306" s="932">
        <f t="array" aca="1" ref="F6306" ca="1">IF(G6306&lt;&gt;"",INDIRECT("'"&amp;G6306&amp;"'!"&amp;H6306),"")</f>
        <v>0</v>
      </c>
      <c r="G6306" s="560" t="s">
        <v>4786</v>
      </c>
      <c r="H6306" s="893" t="s">
        <v>6190</v>
      </c>
      <c r="I6306" s="920"/>
      <c r="J6306" s="920"/>
      <c r="K6306" s="920"/>
      <c r="L6306" s="920"/>
      <c r="M6306" s="920"/>
      <c r="N6306" s="920"/>
      <c r="S6306" s="919"/>
    </row>
    <row r="6307" spans="1:19" ht="12.75" customHeight="1" x14ac:dyDescent="0.15">
      <c r="A6307" s="914">
        <v>6302</v>
      </c>
      <c r="B6307" s="929">
        <f>'EstExp 12-20'!I61</f>
        <v>0</v>
      </c>
      <c r="C6307" s="930">
        <f t="shared" si="269"/>
        <v>6302</v>
      </c>
      <c r="D6307" s="920" t="s">
        <v>6014</v>
      </c>
      <c r="E6307" s="893" t="b">
        <f t="shared" ca="1" si="266"/>
        <v>1</v>
      </c>
      <c r="F6307" s="932">
        <f t="array" aca="1" ref="F6307" ca="1">IF(G6307&lt;&gt;"",INDIRECT("'"&amp;G6307&amp;"'!"&amp;H6307),"")</f>
        <v>0</v>
      </c>
      <c r="G6307" s="560" t="s">
        <v>4786</v>
      </c>
      <c r="H6307" s="893" t="s">
        <v>6191</v>
      </c>
      <c r="I6307" s="920"/>
      <c r="J6307" s="920"/>
      <c r="K6307" s="920"/>
      <c r="L6307" s="920"/>
      <c r="M6307" s="920"/>
      <c r="N6307" s="920"/>
      <c r="S6307" s="919"/>
    </row>
    <row r="6308" spans="1:19" ht="12.75" customHeight="1" x14ac:dyDescent="0.15">
      <c r="A6308" s="914">
        <v>6303</v>
      </c>
      <c r="B6308" s="929">
        <f>'EstExp 12-20'!J61</f>
        <v>0</v>
      </c>
      <c r="C6308" s="930">
        <f t="shared" si="269"/>
        <v>6303</v>
      </c>
      <c r="D6308" s="920" t="s">
        <v>6014</v>
      </c>
      <c r="E6308" s="893" t="b">
        <f t="shared" ca="1" si="266"/>
        <v>1</v>
      </c>
      <c r="F6308" s="932">
        <f t="array" aca="1" ref="F6308" ca="1">IF(G6308&lt;&gt;"",INDIRECT("'"&amp;G6308&amp;"'!"&amp;H6308),"")</f>
        <v>0</v>
      </c>
      <c r="G6308" s="560" t="s">
        <v>4786</v>
      </c>
      <c r="H6308" s="893" t="s">
        <v>6192</v>
      </c>
      <c r="I6308" s="920"/>
      <c r="J6308" s="920"/>
      <c r="K6308" s="920"/>
      <c r="L6308" s="920"/>
      <c r="M6308" s="920"/>
      <c r="N6308" s="920"/>
      <c r="S6308" s="919"/>
    </row>
    <row r="6309" spans="1:19" ht="12.75" customHeight="1" x14ac:dyDescent="0.15">
      <c r="A6309" s="914">
        <v>6304</v>
      </c>
      <c r="B6309" s="929">
        <f>'EstExp 12-20'!I62</f>
        <v>0</v>
      </c>
      <c r="C6309" s="930">
        <f t="shared" si="269"/>
        <v>6304</v>
      </c>
      <c r="D6309" s="920" t="s">
        <v>6014</v>
      </c>
      <c r="E6309" s="893" t="b">
        <f t="shared" ca="1" si="266"/>
        <v>1</v>
      </c>
      <c r="F6309" s="932">
        <f t="array" aca="1" ref="F6309" ca="1">IF(G6309&lt;&gt;"",INDIRECT("'"&amp;G6309&amp;"'!"&amp;H6309),"")</f>
        <v>0</v>
      </c>
      <c r="G6309" s="560" t="s">
        <v>4786</v>
      </c>
      <c r="H6309" s="893" t="s">
        <v>6193</v>
      </c>
      <c r="I6309" s="920"/>
      <c r="J6309" s="920"/>
      <c r="K6309" s="920"/>
      <c r="L6309" s="920"/>
      <c r="M6309" s="920"/>
      <c r="N6309" s="920"/>
      <c r="S6309" s="919"/>
    </row>
    <row r="6310" spans="1:19" ht="12.75" customHeight="1" x14ac:dyDescent="0.15">
      <c r="A6310" s="914">
        <v>6305</v>
      </c>
      <c r="B6310" s="929">
        <f>'EstExp 12-20'!J62</f>
        <v>0</v>
      </c>
      <c r="C6310" s="930">
        <f t="shared" si="269"/>
        <v>6305</v>
      </c>
      <c r="D6310" s="920" t="s">
        <v>6014</v>
      </c>
      <c r="E6310" s="893" t="b">
        <f t="shared" ca="1" si="266"/>
        <v>1</v>
      </c>
      <c r="F6310" s="932">
        <f t="array" aca="1" ref="F6310" ca="1">IF(G6310&lt;&gt;"",INDIRECT("'"&amp;G6310&amp;"'!"&amp;H6310),"")</f>
        <v>0</v>
      </c>
      <c r="G6310" s="560" t="s">
        <v>4786</v>
      </c>
      <c r="H6310" s="893" t="s">
        <v>6194</v>
      </c>
      <c r="I6310" s="920"/>
      <c r="J6310" s="920"/>
      <c r="K6310" s="920"/>
      <c r="L6310" s="920"/>
      <c r="M6310" s="920"/>
      <c r="N6310" s="920"/>
      <c r="S6310" s="919"/>
    </row>
    <row r="6311" spans="1:19" ht="12.75" customHeight="1" x14ac:dyDescent="0.15">
      <c r="A6311" s="914">
        <v>6306</v>
      </c>
      <c r="B6311" s="929">
        <f>'EstExp 12-20'!I63</f>
        <v>0</v>
      </c>
      <c r="C6311" s="930">
        <f t="shared" si="269"/>
        <v>6306</v>
      </c>
      <c r="D6311" s="920" t="s">
        <v>6014</v>
      </c>
      <c r="E6311" s="893" t="b">
        <f t="shared" ca="1" si="266"/>
        <v>1</v>
      </c>
      <c r="F6311" s="932">
        <f t="array" aca="1" ref="F6311" ca="1">IF(G6311&lt;&gt;"",INDIRECT("'"&amp;G6311&amp;"'!"&amp;H6311),"")</f>
        <v>0</v>
      </c>
      <c r="G6311" s="560" t="s">
        <v>4786</v>
      </c>
      <c r="H6311" s="893" t="s">
        <v>6195</v>
      </c>
      <c r="I6311" s="920"/>
      <c r="J6311" s="920"/>
      <c r="K6311" s="920"/>
      <c r="L6311" s="920"/>
      <c r="M6311" s="920"/>
      <c r="N6311" s="920"/>
      <c r="S6311" s="919"/>
    </row>
    <row r="6312" spans="1:19" ht="12.75" customHeight="1" x14ac:dyDescent="0.15">
      <c r="A6312" s="914">
        <v>6307</v>
      </c>
      <c r="B6312" s="929">
        <f>'EstExp 12-20'!J63</f>
        <v>0</v>
      </c>
      <c r="C6312" s="930">
        <f t="shared" si="269"/>
        <v>6307</v>
      </c>
      <c r="D6312" s="920" t="s">
        <v>6014</v>
      </c>
      <c r="E6312" s="893" t="b">
        <f t="shared" ca="1" si="266"/>
        <v>1</v>
      </c>
      <c r="F6312" s="932">
        <f t="array" aca="1" ref="F6312" ca="1">IF(G6312&lt;&gt;"",INDIRECT("'"&amp;G6312&amp;"'!"&amp;H6312),"")</f>
        <v>0</v>
      </c>
      <c r="G6312" s="560" t="s">
        <v>4786</v>
      </c>
      <c r="H6312" s="893" t="s">
        <v>6196</v>
      </c>
      <c r="I6312" s="920"/>
      <c r="J6312" s="920"/>
      <c r="K6312" s="920"/>
      <c r="L6312" s="920"/>
      <c r="M6312" s="920"/>
      <c r="N6312" s="920"/>
      <c r="S6312" s="919"/>
    </row>
    <row r="6313" spans="1:19" ht="12.75" customHeight="1" x14ac:dyDescent="0.15">
      <c r="A6313" s="914">
        <v>6308</v>
      </c>
      <c r="B6313" s="929">
        <f>'EstExp 12-20'!I64</f>
        <v>0</v>
      </c>
      <c r="C6313" s="930">
        <f t="shared" si="269"/>
        <v>6308</v>
      </c>
      <c r="D6313" s="920" t="s">
        <v>6014</v>
      </c>
      <c r="E6313" s="893" t="b">
        <f t="shared" ca="1" si="266"/>
        <v>1</v>
      </c>
      <c r="F6313" s="932">
        <f t="array" aca="1" ref="F6313" ca="1">IF(G6313&lt;&gt;"",INDIRECT("'"&amp;G6313&amp;"'!"&amp;H6313),"")</f>
        <v>0</v>
      </c>
      <c r="G6313" s="560" t="s">
        <v>4786</v>
      </c>
      <c r="H6313" s="893" t="s">
        <v>6197</v>
      </c>
      <c r="I6313" s="920"/>
      <c r="J6313" s="920"/>
      <c r="K6313" s="920"/>
      <c r="L6313" s="920"/>
      <c r="M6313" s="920"/>
      <c r="N6313" s="920"/>
      <c r="S6313" s="919"/>
    </row>
    <row r="6314" spans="1:19" ht="12.75" customHeight="1" x14ac:dyDescent="0.15">
      <c r="A6314" s="914">
        <v>6309</v>
      </c>
      <c r="B6314" s="929">
        <f>'EstExp 12-20'!J64</f>
        <v>0</v>
      </c>
      <c r="C6314" s="930">
        <f t="shared" si="269"/>
        <v>6309</v>
      </c>
      <c r="D6314" s="920" t="s">
        <v>6014</v>
      </c>
      <c r="E6314" s="893" t="b">
        <f t="shared" ca="1" si="266"/>
        <v>1</v>
      </c>
      <c r="F6314" s="932">
        <f t="array" aca="1" ref="F6314" ca="1">IF(G6314&lt;&gt;"",INDIRECT("'"&amp;G6314&amp;"'!"&amp;H6314),"")</f>
        <v>0</v>
      </c>
      <c r="G6314" s="560" t="s">
        <v>4786</v>
      </c>
      <c r="H6314" s="893" t="s">
        <v>6198</v>
      </c>
      <c r="I6314" s="920"/>
      <c r="J6314" s="920"/>
      <c r="K6314" s="920"/>
      <c r="L6314" s="920"/>
      <c r="M6314" s="920"/>
      <c r="N6314" s="920"/>
      <c r="S6314" s="919"/>
    </row>
    <row r="6315" spans="1:19" ht="12.75" customHeight="1" x14ac:dyDescent="0.15">
      <c r="A6315" s="914">
        <v>6310</v>
      </c>
      <c r="B6315" s="929">
        <f>'EstExp 12-20'!I65</f>
        <v>0</v>
      </c>
      <c r="C6315" s="930">
        <f t="shared" si="269"/>
        <v>6310</v>
      </c>
      <c r="D6315" s="920" t="s">
        <v>6014</v>
      </c>
      <c r="E6315" s="893" t="b">
        <f t="shared" ca="1" si="266"/>
        <v>1</v>
      </c>
      <c r="F6315" s="932">
        <f t="array" aca="1" ref="F6315" ca="1">IF(G6315&lt;&gt;"",INDIRECT("'"&amp;G6315&amp;"'!"&amp;H6315),"")</f>
        <v>0</v>
      </c>
      <c r="G6315" s="560" t="s">
        <v>4786</v>
      </c>
      <c r="H6315" s="893" t="s">
        <v>5997</v>
      </c>
      <c r="I6315" s="920"/>
      <c r="J6315" s="920"/>
      <c r="K6315" s="920"/>
      <c r="L6315" s="920"/>
      <c r="M6315" s="920"/>
      <c r="N6315" s="920"/>
      <c r="S6315" s="919"/>
    </row>
    <row r="6316" spans="1:19" ht="12.75" customHeight="1" x14ac:dyDescent="0.15">
      <c r="A6316" s="914">
        <v>6311</v>
      </c>
      <c r="B6316" s="929">
        <f>'EstExp 12-20'!J65</f>
        <v>0</v>
      </c>
      <c r="C6316" s="930">
        <f t="shared" si="269"/>
        <v>6311</v>
      </c>
      <c r="D6316" s="920" t="s">
        <v>6014</v>
      </c>
      <c r="E6316" s="893" t="b">
        <f t="shared" ca="1" si="266"/>
        <v>1</v>
      </c>
      <c r="F6316" s="932">
        <f t="array" aca="1" ref="F6316" ca="1">IF(G6316&lt;&gt;"",INDIRECT("'"&amp;G6316&amp;"'!"&amp;H6316),"")</f>
        <v>0</v>
      </c>
      <c r="G6316" s="560" t="s">
        <v>4786</v>
      </c>
      <c r="H6316" s="893" t="s">
        <v>6053</v>
      </c>
      <c r="I6316" s="920"/>
      <c r="J6316" s="920"/>
      <c r="K6316" s="920"/>
      <c r="L6316" s="920"/>
      <c r="M6316" s="920"/>
      <c r="N6316" s="920"/>
      <c r="S6316" s="919"/>
    </row>
    <row r="6317" spans="1:19" ht="12.75" customHeight="1" x14ac:dyDescent="0.15">
      <c r="A6317" s="914">
        <v>6312</v>
      </c>
      <c r="B6317" s="929">
        <f>'EstExp 12-20'!I66</f>
        <v>0</v>
      </c>
      <c r="C6317" s="930">
        <f t="shared" si="269"/>
        <v>6312</v>
      </c>
      <c r="D6317" s="920" t="s">
        <v>6014</v>
      </c>
      <c r="E6317" s="893" t="b">
        <f t="shared" ca="1" si="266"/>
        <v>1</v>
      </c>
      <c r="F6317" s="932">
        <f t="array" aca="1" ref="F6317" ca="1">IF(G6317&lt;&gt;"",INDIRECT("'"&amp;G6317&amp;"'!"&amp;H6317),"")</f>
        <v>0</v>
      </c>
      <c r="G6317" s="560" t="s">
        <v>4786</v>
      </c>
      <c r="H6317" s="893" t="s">
        <v>5998</v>
      </c>
      <c r="I6317" s="920"/>
      <c r="J6317" s="920"/>
      <c r="K6317" s="920"/>
      <c r="L6317" s="920"/>
      <c r="M6317" s="920"/>
      <c r="N6317" s="920"/>
      <c r="S6317" s="919"/>
    </row>
    <row r="6318" spans="1:19" ht="12.75" customHeight="1" x14ac:dyDescent="0.15">
      <c r="A6318" s="914">
        <v>6313</v>
      </c>
      <c r="B6318" s="929">
        <f>'EstExp 12-20'!J66</f>
        <v>0</v>
      </c>
      <c r="C6318" s="930">
        <f t="shared" si="269"/>
        <v>6313</v>
      </c>
      <c r="D6318" s="920" t="s">
        <v>6014</v>
      </c>
      <c r="E6318" s="893" t="b">
        <f t="shared" ca="1" si="266"/>
        <v>1</v>
      </c>
      <c r="F6318" s="932">
        <f t="array" aca="1" ref="F6318" ca="1">IF(G6318&lt;&gt;"",INDIRECT("'"&amp;G6318&amp;"'!"&amp;H6318),"")</f>
        <v>0</v>
      </c>
      <c r="G6318" s="560" t="s">
        <v>4786</v>
      </c>
      <c r="H6318" s="893" t="s">
        <v>6054</v>
      </c>
      <c r="I6318" s="920"/>
      <c r="J6318" s="920"/>
      <c r="K6318" s="920"/>
      <c r="L6318" s="920"/>
      <c r="M6318" s="920"/>
      <c r="N6318" s="920"/>
      <c r="S6318" s="919"/>
    </row>
    <row r="6319" spans="1:19" ht="12.75" customHeight="1" x14ac:dyDescent="0.15">
      <c r="A6319" s="914">
        <v>6314</v>
      </c>
      <c r="B6319" s="929">
        <f>'EstExp 12-20'!I67</f>
        <v>0</v>
      </c>
      <c r="C6319" s="930">
        <f t="shared" si="269"/>
        <v>6314</v>
      </c>
      <c r="D6319" s="920" t="s">
        <v>6014</v>
      </c>
      <c r="E6319" s="893" t="b">
        <f t="shared" ca="1" si="266"/>
        <v>1</v>
      </c>
      <c r="F6319" s="932">
        <f t="array" aca="1" ref="F6319" ca="1">IF(G6319&lt;&gt;"",INDIRECT("'"&amp;G6319&amp;"'!"&amp;H6319),"")</f>
        <v>0</v>
      </c>
      <c r="G6319" s="560" t="s">
        <v>4786</v>
      </c>
      <c r="H6319" s="893" t="s">
        <v>5999</v>
      </c>
      <c r="I6319" s="920"/>
      <c r="J6319" s="920"/>
      <c r="K6319" s="920"/>
      <c r="L6319" s="920"/>
      <c r="M6319" s="920"/>
      <c r="N6319" s="920"/>
      <c r="S6319" s="919"/>
    </row>
    <row r="6320" spans="1:19" ht="12.75" customHeight="1" x14ac:dyDescent="0.15">
      <c r="A6320" s="914">
        <v>6315</v>
      </c>
      <c r="B6320" s="929">
        <f>'EstExp 12-20'!J67</f>
        <v>0</v>
      </c>
      <c r="C6320" s="930">
        <f t="shared" si="269"/>
        <v>6315</v>
      </c>
      <c r="D6320" s="920" t="s">
        <v>6014</v>
      </c>
      <c r="E6320" s="893" t="b">
        <f t="shared" ca="1" si="266"/>
        <v>1</v>
      </c>
      <c r="F6320" s="932">
        <f t="array" aca="1" ref="F6320" ca="1">IF(G6320&lt;&gt;"",INDIRECT("'"&amp;G6320&amp;"'!"&amp;H6320),"")</f>
        <v>0</v>
      </c>
      <c r="G6320" s="560" t="s">
        <v>4786</v>
      </c>
      <c r="H6320" s="893" t="s">
        <v>6055</v>
      </c>
      <c r="I6320" s="920"/>
      <c r="J6320" s="920"/>
      <c r="K6320" s="920"/>
      <c r="L6320" s="920"/>
      <c r="M6320" s="920"/>
      <c r="N6320" s="920"/>
      <c r="S6320" s="919"/>
    </row>
    <row r="6321" spans="1:19" ht="12.75" customHeight="1" x14ac:dyDescent="0.15">
      <c r="A6321" s="914">
        <v>6316</v>
      </c>
      <c r="B6321" s="929">
        <f>'EstExp 12-20'!I69</f>
        <v>0</v>
      </c>
      <c r="C6321" s="930">
        <f t="shared" si="269"/>
        <v>6316</v>
      </c>
      <c r="D6321" s="920" t="s">
        <v>6014</v>
      </c>
      <c r="E6321" s="893" t="b">
        <f t="shared" ca="1" si="266"/>
        <v>1</v>
      </c>
      <c r="F6321" s="932">
        <f t="array" aca="1" ref="F6321" ca="1">IF(G6321&lt;&gt;"",INDIRECT("'"&amp;G6321&amp;"'!"&amp;H6321),"")</f>
        <v>0</v>
      </c>
      <c r="G6321" s="560" t="s">
        <v>4786</v>
      </c>
      <c r="H6321" s="893" t="s">
        <v>6199</v>
      </c>
      <c r="I6321" s="920"/>
      <c r="J6321" s="920"/>
      <c r="K6321" s="920"/>
      <c r="L6321" s="920"/>
      <c r="M6321" s="920"/>
      <c r="N6321" s="920"/>
      <c r="S6321" s="919"/>
    </row>
    <row r="6322" spans="1:19" ht="12.75" customHeight="1" x14ac:dyDescent="0.15">
      <c r="A6322" s="914">
        <v>6317</v>
      </c>
      <c r="B6322" s="929">
        <f>'EstExp 12-20'!J69</f>
        <v>0</v>
      </c>
      <c r="C6322" s="930">
        <f t="shared" si="269"/>
        <v>6317</v>
      </c>
      <c r="D6322" s="920" t="s">
        <v>6014</v>
      </c>
      <c r="E6322" s="893" t="b">
        <f t="shared" ca="1" si="266"/>
        <v>1</v>
      </c>
      <c r="F6322" s="932">
        <f t="array" aca="1" ref="F6322" ca="1">IF(G6322&lt;&gt;"",INDIRECT("'"&amp;G6322&amp;"'!"&amp;H6322),"")</f>
        <v>0</v>
      </c>
      <c r="G6322" s="560" t="s">
        <v>4786</v>
      </c>
      <c r="H6322" s="893" t="s">
        <v>6200</v>
      </c>
      <c r="I6322" s="920"/>
      <c r="J6322" s="920"/>
      <c r="K6322" s="920"/>
      <c r="L6322" s="920"/>
      <c r="M6322" s="920"/>
      <c r="N6322" s="920"/>
      <c r="S6322" s="919"/>
    </row>
    <row r="6323" spans="1:19" ht="12.75" customHeight="1" x14ac:dyDescent="0.15">
      <c r="A6323" s="914">
        <v>6318</v>
      </c>
      <c r="B6323" s="929">
        <f>'EstExp 12-20'!I70</f>
        <v>0</v>
      </c>
      <c r="C6323" s="930">
        <f t="shared" si="269"/>
        <v>6318</v>
      </c>
      <c r="D6323" s="920" t="s">
        <v>6014</v>
      </c>
      <c r="E6323" s="893" t="b">
        <f t="shared" ca="1" si="266"/>
        <v>1</v>
      </c>
      <c r="F6323" s="932">
        <f t="array" aca="1" ref="F6323" ca="1">IF(G6323&lt;&gt;"",INDIRECT("'"&amp;G6323&amp;"'!"&amp;H6323),"")</f>
        <v>0</v>
      </c>
      <c r="G6323" s="560" t="s">
        <v>4786</v>
      </c>
      <c r="H6323" s="893" t="s">
        <v>6201</v>
      </c>
      <c r="I6323" s="920"/>
      <c r="J6323" s="920"/>
      <c r="K6323" s="920"/>
      <c r="L6323" s="920"/>
      <c r="M6323" s="920"/>
      <c r="N6323" s="920"/>
      <c r="S6323" s="919"/>
    </row>
    <row r="6324" spans="1:19" ht="12.75" customHeight="1" x14ac:dyDescent="0.15">
      <c r="A6324" s="914">
        <v>6319</v>
      </c>
      <c r="B6324" s="929">
        <f>'EstExp 12-20'!J70</f>
        <v>0</v>
      </c>
      <c r="C6324" s="930">
        <f t="shared" si="269"/>
        <v>6319</v>
      </c>
      <c r="D6324" s="920" t="s">
        <v>6014</v>
      </c>
      <c r="E6324" s="893" t="b">
        <f t="shared" ca="1" si="266"/>
        <v>1</v>
      </c>
      <c r="F6324" s="932">
        <f t="array" aca="1" ref="F6324" ca="1">IF(G6324&lt;&gt;"",INDIRECT("'"&amp;G6324&amp;"'!"&amp;H6324),"")</f>
        <v>0</v>
      </c>
      <c r="G6324" s="560" t="s">
        <v>4786</v>
      </c>
      <c r="H6324" s="893" t="s">
        <v>6202</v>
      </c>
      <c r="I6324" s="920"/>
      <c r="J6324" s="920"/>
      <c r="K6324" s="920"/>
      <c r="L6324" s="920"/>
      <c r="M6324" s="920"/>
      <c r="N6324" s="920"/>
      <c r="S6324" s="919"/>
    </row>
    <row r="6325" spans="1:19" ht="12.75" customHeight="1" x14ac:dyDescent="0.15">
      <c r="A6325" s="914">
        <v>6320</v>
      </c>
      <c r="B6325" s="929">
        <f>'EstExp 12-20'!I71</f>
        <v>0</v>
      </c>
      <c r="C6325" s="930">
        <f t="shared" si="269"/>
        <v>6320</v>
      </c>
      <c r="D6325" s="920" t="s">
        <v>6014</v>
      </c>
      <c r="E6325" s="893" t="b">
        <f t="shared" ca="1" si="266"/>
        <v>1</v>
      </c>
      <c r="F6325" s="932">
        <f t="array" aca="1" ref="F6325" ca="1">IF(G6325&lt;&gt;"",INDIRECT("'"&amp;G6325&amp;"'!"&amp;H6325),"")</f>
        <v>0</v>
      </c>
      <c r="G6325" s="560" t="s">
        <v>4786</v>
      </c>
      <c r="H6325" s="893" t="s">
        <v>6203</v>
      </c>
      <c r="I6325" s="920"/>
      <c r="J6325" s="920"/>
      <c r="K6325" s="920"/>
      <c r="L6325" s="920"/>
      <c r="M6325" s="920"/>
      <c r="N6325" s="920"/>
      <c r="S6325" s="919"/>
    </row>
    <row r="6326" spans="1:19" ht="12.75" customHeight="1" x14ac:dyDescent="0.15">
      <c r="A6326" s="914">
        <v>6321</v>
      </c>
      <c r="B6326" s="929">
        <f>'EstExp 12-20'!J71</f>
        <v>0</v>
      </c>
      <c r="C6326" s="930">
        <f t="shared" si="269"/>
        <v>6321</v>
      </c>
      <c r="D6326" s="920" t="s">
        <v>6014</v>
      </c>
      <c r="E6326" s="893" t="b">
        <f t="shared" ca="1" si="266"/>
        <v>1</v>
      </c>
      <c r="F6326" s="932">
        <f t="array" aca="1" ref="F6326" ca="1">IF(G6326&lt;&gt;"",INDIRECT("'"&amp;G6326&amp;"'!"&amp;H6326),"")</f>
        <v>0</v>
      </c>
      <c r="G6326" s="560" t="s">
        <v>4786</v>
      </c>
      <c r="H6326" s="893" t="s">
        <v>6204</v>
      </c>
      <c r="I6326" s="920"/>
      <c r="J6326" s="920"/>
      <c r="K6326" s="920"/>
      <c r="L6326" s="920"/>
      <c r="M6326" s="920"/>
      <c r="N6326" s="920"/>
      <c r="S6326" s="919"/>
    </row>
    <row r="6327" spans="1:19" ht="12.75" customHeight="1" x14ac:dyDescent="0.15">
      <c r="A6327" s="914">
        <v>6322</v>
      </c>
      <c r="B6327" s="929">
        <f>'EstExp 12-20'!I72</f>
        <v>0</v>
      </c>
      <c r="C6327" s="930">
        <f t="shared" si="269"/>
        <v>6322</v>
      </c>
      <c r="D6327" s="920" t="s">
        <v>6014</v>
      </c>
      <c r="E6327" s="893" t="b">
        <f t="shared" ca="1" si="266"/>
        <v>1</v>
      </c>
      <c r="F6327" s="932">
        <f t="array" aca="1" ref="F6327" ca="1">IF(G6327&lt;&gt;"",INDIRECT("'"&amp;G6327&amp;"'!"&amp;H6327),"")</f>
        <v>0</v>
      </c>
      <c r="G6327" s="560" t="s">
        <v>4786</v>
      </c>
      <c r="H6327" s="893" t="s">
        <v>6205</v>
      </c>
      <c r="I6327" s="920"/>
      <c r="J6327" s="920"/>
      <c r="K6327" s="920"/>
      <c r="L6327" s="920"/>
      <c r="M6327" s="920"/>
      <c r="N6327" s="920"/>
      <c r="S6327" s="919"/>
    </row>
    <row r="6328" spans="1:19" ht="12.75" customHeight="1" x14ac:dyDescent="0.15">
      <c r="A6328" s="914">
        <v>6323</v>
      </c>
      <c r="B6328" s="929">
        <f>'EstExp 12-20'!J72</f>
        <v>0</v>
      </c>
      <c r="C6328" s="930">
        <f t="shared" si="269"/>
        <v>6323</v>
      </c>
      <c r="D6328" s="920" t="s">
        <v>6014</v>
      </c>
      <c r="E6328" s="893" t="b">
        <f t="shared" ca="1" si="266"/>
        <v>1</v>
      </c>
      <c r="F6328" s="932">
        <f t="array" aca="1" ref="F6328" ca="1">IF(G6328&lt;&gt;"",INDIRECT("'"&amp;G6328&amp;"'!"&amp;H6328),"")</f>
        <v>0</v>
      </c>
      <c r="G6328" s="560" t="s">
        <v>4786</v>
      </c>
      <c r="H6328" s="893" t="s">
        <v>6206</v>
      </c>
      <c r="I6328" s="920"/>
      <c r="J6328" s="920"/>
      <c r="K6328" s="920"/>
      <c r="L6328" s="920"/>
      <c r="M6328" s="920"/>
      <c r="N6328" s="920"/>
      <c r="S6328" s="919"/>
    </row>
    <row r="6329" spans="1:19" ht="12.75" customHeight="1" x14ac:dyDescent="0.15">
      <c r="A6329" s="914">
        <v>6324</v>
      </c>
      <c r="B6329" s="929">
        <f>'EstExp 12-20'!I73</f>
        <v>0</v>
      </c>
      <c r="C6329" s="930">
        <f t="shared" si="269"/>
        <v>6324</v>
      </c>
      <c r="D6329" s="920" t="s">
        <v>6014</v>
      </c>
      <c r="E6329" s="893" t="b">
        <f t="shared" ca="1" si="266"/>
        <v>1</v>
      </c>
      <c r="F6329" s="932">
        <f t="array" aca="1" ref="F6329" ca="1">IF(G6329&lt;&gt;"",INDIRECT("'"&amp;G6329&amp;"'!"&amp;H6329),"")</f>
        <v>0</v>
      </c>
      <c r="G6329" s="560" t="s">
        <v>4786</v>
      </c>
      <c r="H6329" s="893" t="s">
        <v>6207</v>
      </c>
      <c r="I6329" s="920"/>
      <c r="J6329" s="920"/>
      <c r="K6329" s="920"/>
      <c r="L6329" s="920"/>
      <c r="M6329" s="920"/>
      <c r="N6329" s="920"/>
      <c r="S6329" s="919"/>
    </row>
    <row r="6330" spans="1:19" ht="12.75" customHeight="1" x14ac:dyDescent="0.15">
      <c r="A6330" s="914">
        <v>6325</v>
      </c>
      <c r="B6330" s="929">
        <f>'EstExp 12-20'!J73</f>
        <v>0</v>
      </c>
      <c r="C6330" s="930">
        <f t="shared" si="269"/>
        <v>6325</v>
      </c>
      <c r="D6330" s="920" t="s">
        <v>6014</v>
      </c>
      <c r="E6330" s="893" t="b">
        <f t="shared" ca="1" si="266"/>
        <v>1</v>
      </c>
      <c r="F6330" s="932">
        <f t="array" aca="1" ref="F6330" ca="1">IF(G6330&lt;&gt;"",INDIRECT("'"&amp;G6330&amp;"'!"&amp;H6330),"")</f>
        <v>0</v>
      </c>
      <c r="G6330" s="560" t="s">
        <v>4786</v>
      </c>
      <c r="H6330" s="893" t="s">
        <v>6208</v>
      </c>
      <c r="I6330" s="920"/>
      <c r="J6330" s="920"/>
      <c r="K6330" s="920"/>
      <c r="L6330" s="920"/>
      <c r="M6330" s="920"/>
      <c r="N6330" s="920"/>
      <c r="S6330" s="919"/>
    </row>
    <row r="6331" spans="1:19" ht="12.75" customHeight="1" x14ac:dyDescent="0.15">
      <c r="A6331" s="914">
        <v>6326</v>
      </c>
      <c r="B6331" s="929">
        <f>'EstExp 12-20'!I74</f>
        <v>0</v>
      </c>
      <c r="C6331" s="930">
        <f t="shared" si="269"/>
        <v>6326</v>
      </c>
      <c r="D6331" s="920" t="s">
        <v>6014</v>
      </c>
      <c r="E6331" s="893" t="b">
        <f t="shared" ca="1" si="266"/>
        <v>1</v>
      </c>
      <c r="F6331" s="932">
        <f t="array" aca="1" ref="F6331" ca="1">IF(G6331&lt;&gt;"",INDIRECT("'"&amp;G6331&amp;"'!"&amp;H6331),"")</f>
        <v>0</v>
      </c>
      <c r="G6331" s="560" t="s">
        <v>4786</v>
      </c>
      <c r="H6331" s="893" t="s">
        <v>6209</v>
      </c>
      <c r="I6331" s="920"/>
      <c r="J6331" s="920"/>
      <c r="K6331" s="920"/>
      <c r="L6331" s="920"/>
      <c r="M6331" s="920"/>
      <c r="N6331" s="920"/>
      <c r="S6331" s="919"/>
    </row>
    <row r="6332" spans="1:19" ht="12.75" customHeight="1" x14ac:dyDescent="0.15">
      <c r="A6332" s="914">
        <v>6327</v>
      </c>
      <c r="B6332" s="929">
        <f>'EstExp 12-20'!J74</f>
        <v>0</v>
      </c>
      <c r="C6332" s="930">
        <f t="shared" si="269"/>
        <v>6327</v>
      </c>
      <c r="D6332" s="920" t="s">
        <v>6014</v>
      </c>
      <c r="E6332" s="893" t="b">
        <f t="shared" ca="1" si="266"/>
        <v>1</v>
      </c>
      <c r="F6332" s="932">
        <f t="array" aca="1" ref="F6332" ca="1">IF(G6332&lt;&gt;"",INDIRECT("'"&amp;G6332&amp;"'!"&amp;H6332),"")</f>
        <v>0</v>
      </c>
      <c r="G6332" s="560" t="s">
        <v>4786</v>
      </c>
      <c r="H6332" s="893" t="s">
        <v>6210</v>
      </c>
      <c r="I6332" s="920"/>
      <c r="J6332" s="920"/>
      <c r="K6332" s="920"/>
      <c r="L6332" s="920"/>
      <c r="M6332" s="920"/>
      <c r="N6332" s="920"/>
      <c r="S6332" s="919"/>
    </row>
    <row r="6333" spans="1:19" ht="12.75" customHeight="1" x14ac:dyDescent="0.15">
      <c r="A6333" s="914">
        <v>6328</v>
      </c>
      <c r="B6333" s="929">
        <f>'EstExp 12-20'!I75</f>
        <v>0</v>
      </c>
      <c r="C6333" s="930">
        <f t="shared" si="269"/>
        <v>6328</v>
      </c>
      <c r="D6333" s="920" t="s">
        <v>6014</v>
      </c>
      <c r="E6333" s="893" t="b">
        <f t="shared" ca="1" si="266"/>
        <v>1</v>
      </c>
      <c r="F6333" s="932">
        <f t="array" aca="1" ref="F6333" ca="1">IF(G6333&lt;&gt;"",INDIRECT("'"&amp;G6333&amp;"'!"&amp;H6333),"")</f>
        <v>0</v>
      </c>
      <c r="G6333" s="560" t="s">
        <v>4786</v>
      </c>
      <c r="H6333" s="893" t="s">
        <v>6211</v>
      </c>
      <c r="I6333" s="920"/>
      <c r="J6333" s="920"/>
      <c r="K6333" s="920"/>
      <c r="L6333" s="920"/>
      <c r="M6333" s="920"/>
      <c r="N6333" s="920"/>
      <c r="S6333" s="919"/>
    </row>
    <row r="6334" spans="1:19" ht="12.75" customHeight="1" x14ac:dyDescent="0.15">
      <c r="A6334" s="914">
        <v>6329</v>
      </c>
      <c r="B6334" s="929">
        <f>'EstExp 12-20'!J75</f>
        <v>0</v>
      </c>
      <c r="C6334" s="930">
        <f t="shared" si="269"/>
        <v>6329</v>
      </c>
      <c r="D6334" s="920" t="s">
        <v>6014</v>
      </c>
      <c r="E6334" s="893" t="b">
        <f t="shared" ca="1" si="266"/>
        <v>1</v>
      </c>
      <c r="F6334" s="932">
        <f t="array" aca="1" ref="F6334" ca="1">IF(G6334&lt;&gt;"",INDIRECT("'"&amp;G6334&amp;"'!"&amp;H6334),"")</f>
        <v>0</v>
      </c>
      <c r="G6334" s="560" t="s">
        <v>4786</v>
      </c>
      <c r="H6334" s="893" t="s">
        <v>6212</v>
      </c>
      <c r="I6334" s="920"/>
      <c r="J6334" s="920"/>
      <c r="K6334" s="920"/>
      <c r="L6334" s="920"/>
      <c r="M6334" s="920"/>
      <c r="N6334" s="920"/>
      <c r="S6334" s="919"/>
    </row>
    <row r="6335" spans="1:19" ht="12.75" customHeight="1" x14ac:dyDescent="0.15">
      <c r="A6335" s="914">
        <v>6330</v>
      </c>
      <c r="B6335" s="929">
        <f>'EstExp 12-20'!I76</f>
        <v>0</v>
      </c>
      <c r="C6335" s="930">
        <f t="shared" si="269"/>
        <v>6330</v>
      </c>
      <c r="D6335" s="920" t="s">
        <v>6014</v>
      </c>
      <c r="E6335" s="893" t="b">
        <f t="shared" ca="1" si="266"/>
        <v>1</v>
      </c>
      <c r="F6335" s="932">
        <f t="array" aca="1" ref="F6335" ca="1">IF(G6335&lt;&gt;"",INDIRECT("'"&amp;G6335&amp;"'!"&amp;H6335),"")</f>
        <v>0</v>
      </c>
      <c r="G6335" s="560" t="s">
        <v>4786</v>
      </c>
      <c r="H6335" s="893" t="s">
        <v>6213</v>
      </c>
      <c r="I6335" s="920"/>
      <c r="J6335" s="920"/>
      <c r="K6335" s="920"/>
      <c r="L6335" s="920"/>
      <c r="M6335" s="920"/>
      <c r="N6335" s="920"/>
      <c r="S6335" s="919"/>
    </row>
    <row r="6336" spans="1:19" ht="12.75" customHeight="1" x14ac:dyDescent="0.15">
      <c r="A6336" s="914">
        <v>6331</v>
      </c>
      <c r="B6336" s="929">
        <f>'EstExp 12-20'!J76</f>
        <v>0</v>
      </c>
      <c r="C6336" s="930">
        <f t="shared" si="269"/>
        <v>6331</v>
      </c>
      <c r="D6336" s="920" t="s">
        <v>6014</v>
      </c>
      <c r="E6336" s="893" t="b">
        <f t="shared" ca="1" si="266"/>
        <v>1</v>
      </c>
      <c r="F6336" s="932">
        <f t="array" aca="1" ref="F6336" ca="1">IF(G6336&lt;&gt;"",INDIRECT("'"&amp;G6336&amp;"'!"&amp;H6336),"")</f>
        <v>0</v>
      </c>
      <c r="G6336" s="560" t="s">
        <v>4786</v>
      </c>
      <c r="H6336" s="893" t="s">
        <v>6214</v>
      </c>
      <c r="I6336" s="920"/>
      <c r="J6336" s="920"/>
      <c r="K6336" s="920"/>
      <c r="L6336" s="920"/>
      <c r="M6336" s="920"/>
      <c r="N6336" s="920"/>
      <c r="S6336" s="919"/>
    </row>
    <row r="6337" spans="1:19" ht="12.75" customHeight="1" x14ac:dyDescent="0.15">
      <c r="A6337" s="914">
        <v>6332</v>
      </c>
      <c r="B6337" s="929">
        <f>'EstExp 12-20'!I77</f>
        <v>0</v>
      </c>
      <c r="C6337" s="930">
        <f t="shared" si="269"/>
        <v>6332</v>
      </c>
      <c r="D6337" s="920" t="s">
        <v>6014</v>
      </c>
      <c r="E6337" s="893" t="b">
        <f t="shared" ca="1" si="266"/>
        <v>1</v>
      </c>
      <c r="F6337" s="932">
        <f t="array" aca="1" ref="F6337" ca="1">IF(G6337&lt;&gt;"",INDIRECT("'"&amp;G6337&amp;"'!"&amp;H6337),"")</f>
        <v>0</v>
      </c>
      <c r="G6337" s="560" t="s">
        <v>4786</v>
      </c>
      <c r="H6337" s="893" t="s">
        <v>6215</v>
      </c>
      <c r="I6337" s="920"/>
      <c r="J6337" s="920"/>
      <c r="K6337" s="920"/>
      <c r="L6337" s="920"/>
      <c r="M6337" s="920"/>
      <c r="N6337" s="920"/>
      <c r="S6337" s="919"/>
    </row>
    <row r="6338" spans="1:19" ht="12.75" customHeight="1" x14ac:dyDescent="0.15">
      <c r="A6338" s="914">
        <v>6333</v>
      </c>
      <c r="B6338" s="929">
        <f>'EstExp 12-20'!J77</f>
        <v>0</v>
      </c>
      <c r="C6338" s="930">
        <f t="shared" si="269"/>
        <v>6333</v>
      </c>
      <c r="D6338" s="920" t="s">
        <v>6014</v>
      </c>
      <c r="E6338" s="893" t="b">
        <f t="shared" ca="1" si="266"/>
        <v>1</v>
      </c>
      <c r="F6338" s="932">
        <f t="array" aca="1" ref="F6338" ca="1">IF(G6338&lt;&gt;"",INDIRECT("'"&amp;G6338&amp;"'!"&amp;H6338),"")</f>
        <v>0</v>
      </c>
      <c r="G6338" s="560" t="s">
        <v>4786</v>
      </c>
      <c r="H6338" s="893" t="s">
        <v>6216</v>
      </c>
      <c r="I6338" s="920"/>
      <c r="J6338" s="920"/>
      <c r="K6338" s="920"/>
      <c r="L6338" s="920"/>
      <c r="M6338" s="920"/>
      <c r="N6338" s="920"/>
      <c r="S6338" s="919"/>
    </row>
    <row r="6339" spans="1:19" ht="12.75" customHeight="1" x14ac:dyDescent="0.15">
      <c r="A6339" s="914">
        <v>6334</v>
      </c>
      <c r="B6339" s="929">
        <f>'EstExp 12-20'!H87</f>
        <v>0</v>
      </c>
      <c r="C6339" s="930">
        <f t="shared" si="269"/>
        <v>6334</v>
      </c>
      <c r="D6339" s="920" t="s">
        <v>6014</v>
      </c>
      <c r="E6339" s="893" t="b">
        <f t="shared" ca="1" si="266"/>
        <v>1</v>
      </c>
      <c r="F6339" s="932">
        <f t="array" aca="1" ref="F6339" ca="1">IF(G6339&lt;&gt;"",INDIRECT("'"&amp;G6339&amp;"'!"&amp;H6339),"")</f>
        <v>0</v>
      </c>
      <c r="G6339" s="560" t="s">
        <v>4786</v>
      </c>
      <c r="H6339" s="893" t="s">
        <v>6217</v>
      </c>
      <c r="I6339" s="920"/>
      <c r="J6339" s="920"/>
      <c r="K6339" s="920"/>
      <c r="L6339" s="920"/>
      <c r="M6339" s="920"/>
      <c r="N6339" s="920"/>
      <c r="S6339" s="919"/>
    </row>
    <row r="6340" spans="1:19" ht="12.75" customHeight="1" x14ac:dyDescent="0.15">
      <c r="A6340" s="914">
        <v>6335</v>
      </c>
      <c r="B6340" s="929">
        <f>'EstExp 12-20'!K87</f>
        <v>0</v>
      </c>
      <c r="C6340" s="930">
        <f t="shared" si="269"/>
        <v>6335</v>
      </c>
      <c r="D6340" s="920" t="s">
        <v>6014</v>
      </c>
      <c r="E6340" s="893" t="b">
        <f t="shared" ca="1" si="266"/>
        <v>1</v>
      </c>
      <c r="F6340" s="932">
        <f t="array" aca="1" ref="F6340" ca="1">IF(G6340&lt;&gt;"",INDIRECT("'"&amp;G6340&amp;"'!"&amp;H6340),"")</f>
        <v>0</v>
      </c>
      <c r="G6340" s="560" t="s">
        <v>4786</v>
      </c>
      <c r="H6340" s="893" t="s">
        <v>6218</v>
      </c>
      <c r="I6340" s="920"/>
      <c r="J6340" s="920"/>
      <c r="K6340" s="920"/>
      <c r="L6340" s="920"/>
      <c r="M6340" s="920"/>
      <c r="N6340" s="920"/>
      <c r="S6340" s="919"/>
    </row>
    <row r="6341" spans="1:19" ht="12.75" customHeight="1" x14ac:dyDescent="0.15">
      <c r="A6341" s="914">
        <v>6336</v>
      </c>
      <c r="B6341" s="929">
        <f>'EstExp 12-20'!H88</f>
        <v>0</v>
      </c>
      <c r="C6341" s="930">
        <f t="shared" si="269"/>
        <v>6336</v>
      </c>
      <c r="D6341" s="920" t="s">
        <v>6014</v>
      </c>
      <c r="E6341" s="893" t="b">
        <f t="shared" ca="1" si="266"/>
        <v>1</v>
      </c>
      <c r="F6341" s="932">
        <f t="array" aca="1" ref="F6341" ca="1">IF(G6341&lt;&gt;"",INDIRECT("'"&amp;G6341&amp;"'!"&amp;H6341),"")</f>
        <v>0</v>
      </c>
      <c r="G6341" s="560" t="s">
        <v>4786</v>
      </c>
      <c r="H6341" s="893" t="s">
        <v>6219</v>
      </c>
      <c r="I6341" s="920"/>
      <c r="J6341" s="920"/>
      <c r="K6341" s="920"/>
      <c r="L6341" s="920"/>
      <c r="M6341" s="920"/>
      <c r="N6341" s="920"/>
      <c r="S6341" s="919"/>
    </row>
    <row r="6342" spans="1:19" ht="12.75" customHeight="1" x14ac:dyDescent="0.15">
      <c r="A6342" s="914">
        <v>6337</v>
      </c>
      <c r="B6342" s="929">
        <f>'EstExp 12-20'!K88</f>
        <v>0</v>
      </c>
      <c r="C6342" s="930">
        <f t="shared" si="269"/>
        <v>6337</v>
      </c>
      <c r="D6342" s="920" t="s">
        <v>6014</v>
      </c>
      <c r="E6342" s="893" t="b">
        <f t="shared" ca="1" si="266"/>
        <v>1</v>
      </c>
      <c r="F6342" s="932">
        <f t="array" aca="1" ref="F6342" ca="1">IF(G6342&lt;&gt;"",INDIRECT("'"&amp;G6342&amp;"'!"&amp;H6342),"")</f>
        <v>0</v>
      </c>
      <c r="G6342" s="560" t="s">
        <v>4786</v>
      </c>
      <c r="H6342" s="893" t="s">
        <v>6220</v>
      </c>
      <c r="I6342" s="920"/>
      <c r="J6342" s="920"/>
      <c r="K6342" s="920"/>
      <c r="L6342" s="920"/>
      <c r="M6342" s="920"/>
      <c r="N6342" s="920"/>
      <c r="S6342" s="919"/>
    </row>
    <row r="6343" spans="1:19" ht="12.75" customHeight="1" x14ac:dyDescent="0.15">
      <c r="A6343" s="914">
        <v>6338</v>
      </c>
      <c r="B6343" s="929">
        <f>'EstExp 12-20'!H89</f>
        <v>0</v>
      </c>
      <c r="C6343" s="930">
        <f t="shared" si="269"/>
        <v>6338</v>
      </c>
      <c r="D6343" s="920" t="s">
        <v>6014</v>
      </c>
      <c r="E6343" s="893" t="b">
        <f t="shared" ca="1" si="266"/>
        <v>1</v>
      </c>
      <c r="F6343" s="932">
        <f t="array" aca="1" ref="F6343" ca="1">IF(G6343&lt;&gt;"",INDIRECT("'"&amp;G6343&amp;"'!"&amp;H6343),"")</f>
        <v>0</v>
      </c>
      <c r="G6343" s="560" t="s">
        <v>4786</v>
      </c>
      <c r="H6343" s="893" t="s">
        <v>6221</v>
      </c>
      <c r="I6343" s="920"/>
      <c r="J6343" s="920"/>
      <c r="K6343" s="920"/>
      <c r="L6343" s="920"/>
      <c r="M6343" s="920"/>
      <c r="N6343" s="920"/>
      <c r="S6343" s="919"/>
    </row>
    <row r="6344" spans="1:19" ht="12.75" customHeight="1" x14ac:dyDescent="0.15">
      <c r="A6344" s="914">
        <v>6339</v>
      </c>
      <c r="B6344" s="929">
        <f>'EstExp 12-20'!K89</f>
        <v>0</v>
      </c>
      <c r="C6344" s="930">
        <f t="shared" si="269"/>
        <v>6339</v>
      </c>
      <c r="D6344" s="920" t="s">
        <v>6014</v>
      </c>
      <c r="E6344" s="893" t="b">
        <f t="shared" ca="1" si="266"/>
        <v>1</v>
      </c>
      <c r="F6344" s="932">
        <f t="array" aca="1" ref="F6344" ca="1">IF(G6344&lt;&gt;"",INDIRECT("'"&amp;G6344&amp;"'!"&amp;H6344),"")</f>
        <v>0</v>
      </c>
      <c r="G6344" s="560" t="s">
        <v>4786</v>
      </c>
      <c r="H6344" s="893" t="s">
        <v>6222</v>
      </c>
      <c r="I6344" s="920"/>
      <c r="J6344" s="920"/>
      <c r="K6344" s="920"/>
      <c r="L6344" s="920"/>
      <c r="M6344" s="920"/>
      <c r="N6344" s="920"/>
      <c r="S6344" s="919"/>
    </row>
    <row r="6345" spans="1:19" ht="12.75" customHeight="1" x14ac:dyDescent="0.15">
      <c r="A6345" s="914">
        <v>6340</v>
      </c>
      <c r="B6345" s="929">
        <f>'EstExp 12-20'!H90</f>
        <v>0</v>
      </c>
      <c r="C6345" s="930">
        <f t="shared" si="269"/>
        <v>6340</v>
      </c>
      <c r="D6345" s="920" t="s">
        <v>6014</v>
      </c>
      <c r="E6345" s="893" t="b">
        <f t="shared" ca="1" si="266"/>
        <v>1</v>
      </c>
      <c r="F6345" s="932">
        <f t="array" aca="1" ref="F6345" ca="1">IF(G6345&lt;&gt;"",INDIRECT("'"&amp;G6345&amp;"'!"&amp;H6345),"")</f>
        <v>0</v>
      </c>
      <c r="G6345" s="560" t="s">
        <v>4786</v>
      </c>
      <c r="H6345" s="893" t="s">
        <v>6223</v>
      </c>
      <c r="I6345" s="920"/>
      <c r="J6345" s="920"/>
      <c r="K6345" s="920"/>
      <c r="L6345" s="920"/>
      <c r="M6345" s="920"/>
      <c r="N6345" s="920"/>
      <c r="S6345" s="919"/>
    </row>
    <row r="6346" spans="1:19" ht="12.75" customHeight="1" x14ac:dyDescent="0.15">
      <c r="A6346" s="914">
        <v>6341</v>
      </c>
      <c r="B6346" s="929">
        <f>'EstExp 12-20'!K90</f>
        <v>0</v>
      </c>
      <c r="C6346" s="930">
        <f t="shared" si="269"/>
        <v>6341</v>
      </c>
      <c r="D6346" s="920" t="s">
        <v>6014</v>
      </c>
      <c r="E6346" s="893" t="b">
        <f t="shared" ca="1" si="266"/>
        <v>1</v>
      </c>
      <c r="F6346" s="932">
        <f t="array" aca="1" ref="F6346" ca="1">IF(G6346&lt;&gt;"",INDIRECT("'"&amp;G6346&amp;"'!"&amp;H6346),"")</f>
        <v>0</v>
      </c>
      <c r="G6346" s="560" t="s">
        <v>4786</v>
      </c>
      <c r="H6346" s="893" t="s">
        <v>6224</v>
      </c>
      <c r="I6346" s="920"/>
      <c r="J6346" s="920"/>
      <c r="K6346" s="920"/>
      <c r="L6346" s="920"/>
      <c r="M6346" s="920"/>
      <c r="N6346" s="920"/>
      <c r="S6346" s="919"/>
    </row>
    <row r="6347" spans="1:19" ht="12.75" customHeight="1" x14ac:dyDescent="0.15">
      <c r="A6347" s="914">
        <v>6342</v>
      </c>
      <c r="B6347" s="929">
        <f>'EstExp 12-20'!H91</f>
        <v>0</v>
      </c>
      <c r="C6347" s="930">
        <f t="shared" si="269"/>
        <v>6342</v>
      </c>
      <c r="D6347" s="920" t="s">
        <v>6014</v>
      </c>
      <c r="E6347" s="893" t="b">
        <f t="shared" ca="1" si="266"/>
        <v>1</v>
      </c>
      <c r="F6347" s="932">
        <f t="array" aca="1" ref="F6347" ca="1">IF(G6347&lt;&gt;"",INDIRECT("'"&amp;G6347&amp;"'!"&amp;H6347),"")</f>
        <v>0</v>
      </c>
      <c r="G6347" s="560" t="s">
        <v>4786</v>
      </c>
      <c r="H6347" s="893" t="s">
        <v>6225</v>
      </c>
      <c r="I6347" s="920"/>
      <c r="J6347" s="920"/>
      <c r="K6347" s="920"/>
      <c r="L6347" s="920"/>
      <c r="M6347" s="920"/>
      <c r="N6347" s="920"/>
      <c r="S6347" s="919"/>
    </row>
    <row r="6348" spans="1:19" ht="12.75" customHeight="1" x14ac:dyDescent="0.15">
      <c r="A6348" s="914">
        <v>6343</v>
      </c>
      <c r="B6348" s="929">
        <f>'EstExp 12-20'!K91</f>
        <v>0</v>
      </c>
      <c r="C6348" s="930">
        <f t="shared" si="269"/>
        <v>6343</v>
      </c>
      <c r="D6348" s="920" t="s">
        <v>6014</v>
      </c>
      <c r="E6348" s="893" t="b">
        <f t="shared" ca="1" si="266"/>
        <v>1</v>
      </c>
      <c r="F6348" s="932">
        <f t="array" aca="1" ref="F6348" ca="1">IF(G6348&lt;&gt;"",INDIRECT("'"&amp;G6348&amp;"'!"&amp;H6348),"")</f>
        <v>0</v>
      </c>
      <c r="G6348" s="560" t="s">
        <v>4786</v>
      </c>
      <c r="H6348" s="893" t="s">
        <v>6226</v>
      </c>
      <c r="I6348" s="920"/>
      <c r="J6348" s="920"/>
      <c r="K6348" s="920"/>
      <c r="L6348" s="920"/>
      <c r="M6348" s="920"/>
      <c r="N6348" s="920"/>
      <c r="S6348" s="919"/>
    </row>
    <row r="6349" spans="1:19" ht="12.75" customHeight="1" x14ac:dyDescent="0.15">
      <c r="A6349" s="914">
        <v>6344</v>
      </c>
      <c r="B6349" s="929">
        <f>'EstExp 12-20'!H92</f>
        <v>0</v>
      </c>
      <c r="C6349" s="930">
        <f t="shared" si="269"/>
        <v>6344</v>
      </c>
      <c r="D6349" s="920" t="s">
        <v>6014</v>
      </c>
      <c r="E6349" s="893" t="b">
        <f t="shared" ca="1" si="266"/>
        <v>1</v>
      </c>
      <c r="F6349" s="932">
        <f t="array" aca="1" ref="F6349" ca="1">IF(G6349&lt;&gt;"",INDIRECT("'"&amp;G6349&amp;"'!"&amp;H6349),"")</f>
        <v>0</v>
      </c>
      <c r="G6349" s="560" t="s">
        <v>4786</v>
      </c>
      <c r="H6349" s="893" t="s">
        <v>6227</v>
      </c>
      <c r="I6349" s="920"/>
      <c r="J6349" s="920"/>
      <c r="K6349" s="920"/>
      <c r="L6349" s="920"/>
      <c r="M6349" s="920"/>
      <c r="N6349" s="920"/>
      <c r="S6349" s="919"/>
    </row>
    <row r="6350" spans="1:19" ht="12.75" customHeight="1" x14ac:dyDescent="0.15">
      <c r="A6350" s="914">
        <v>6345</v>
      </c>
      <c r="B6350" s="929">
        <f>'EstExp 12-20'!K92</f>
        <v>0</v>
      </c>
      <c r="C6350" s="930">
        <f t="shared" si="269"/>
        <v>6345</v>
      </c>
      <c r="D6350" s="920" t="s">
        <v>6014</v>
      </c>
      <c r="E6350" s="893" t="b">
        <f t="shared" ca="1" si="266"/>
        <v>1</v>
      </c>
      <c r="F6350" s="932">
        <f t="array" aca="1" ref="F6350" ca="1">IF(G6350&lt;&gt;"",INDIRECT("'"&amp;G6350&amp;"'!"&amp;H6350),"")</f>
        <v>0</v>
      </c>
      <c r="G6350" s="560" t="s">
        <v>4786</v>
      </c>
      <c r="H6350" s="893" t="s">
        <v>6228</v>
      </c>
      <c r="I6350" s="920"/>
      <c r="J6350" s="920"/>
      <c r="K6350" s="920"/>
      <c r="L6350" s="920"/>
      <c r="M6350" s="920"/>
      <c r="N6350" s="920"/>
      <c r="S6350" s="919"/>
    </row>
    <row r="6351" spans="1:19" ht="12.75" customHeight="1" x14ac:dyDescent="0.15">
      <c r="A6351" s="914">
        <v>6346</v>
      </c>
      <c r="B6351" s="929">
        <f>'EstExp 12-20'!H93</f>
        <v>0</v>
      </c>
      <c r="C6351" s="930">
        <f t="shared" si="269"/>
        <v>6346</v>
      </c>
      <c r="D6351" s="920" t="s">
        <v>6014</v>
      </c>
      <c r="E6351" s="893" t="b">
        <f t="shared" ca="1" si="266"/>
        <v>1</v>
      </c>
      <c r="F6351" s="932">
        <f t="array" aca="1" ref="F6351" ca="1">IF(G6351&lt;&gt;"",INDIRECT("'"&amp;G6351&amp;"'!"&amp;H6351),"")</f>
        <v>0</v>
      </c>
      <c r="G6351" s="560" t="s">
        <v>4786</v>
      </c>
      <c r="H6351" s="893" t="s">
        <v>6229</v>
      </c>
      <c r="I6351" s="920"/>
      <c r="J6351" s="920"/>
      <c r="K6351" s="920"/>
      <c r="L6351" s="920"/>
      <c r="M6351" s="920"/>
      <c r="N6351" s="920"/>
      <c r="S6351" s="919"/>
    </row>
    <row r="6352" spans="1:19" ht="12.75" customHeight="1" x14ac:dyDescent="0.15">
      <c r="A6352" s="914">
        <v>6347</v>
      </c>
      <c r="B6352" s="929">
        <f>'EstExp 12-20'!K93</f>
        <v>0</v>
      </c>
      <c r="C6352" s="930">
        <f t="shared" si="269"/>
        <v>6347</v>
      </c>
      <c r="D6352" s="920" t="s">
        <v>6014</v>
      </c>
      <c r="E6352" s="893" t="b">
        <f t="shared" ca="1" si="266"/>
        <v>1</v>
      </c>
      <c r="F6352" s="932">
        <f t="array" aca="1" ref="F6352" ca="1">IF(G6352&lt;&gt;"",INDIRECT("'"&amp;G6352&amp;"'!"&amp;H6352),"")</f>
        <v>0</v>
      </c>
      <c r="G6352" s="560" t="s">
        <v>4786</v>
      </c>
      <c r="H6352" s="893" t="s">
        <v>6230</v>
      </c>
      <c r="I6352" s="920"/>
      <c r="J6352" s="920"/>
      <c r="K6352" s="920"/>
      <c r="L6352" s="920"/>
      <c r="M6352" s="920"/>
      <c r="N6352" s="920"/>
      <c r="S6352" s="919"/>
    </row>
    <row r="6353" spans="1:19" ht="12.75" customHeight="1" x14ac:dyDescent="0.15">
      <c r="A6353" s="914">
        <v>6348</v>
      </c>
      <c r="B6353" s="929">
        <f>'EstExp 12-20'!H95</f>
        <v>0</v>
      </c>
      <c r="C6353" s="930">
        <f t="shared" si="269"/>
        <v>6348</v>
      </c>
      <c r="D6353" s="920" t="s">
        <v>6014</v>
      </c>
      <c r="E6353" s="893" t="b">
        <f t="shared" ca="1" si="266"/>
        <v>1</v>
      </c>
      <c r="F6353" s="932">
        <f t="array" aca="1" ref="F6353" ca="1">IF(G6353&lt;&gt;"",INDIRECT("'"&amp;G6353&amp;"'!"&amp;H6353),"")</f>
        <v>0</v>
      </c>
      <c r="G6353" s="560" t="s">
        <v>4786</v>
      </c>
      <c r="H6353" s="893" t="s">
        <v>6231</v>
      </c>
      <c r="I6353" s="920"/>
      <c r="J6353" s="920"/>
      <c r="K6353" s="920"/>
      <c r="L6353" s="920"/>
      <c r="M6353" s="920"/>
      <c r="N6353" s="920"/>
      <c r="S6353" s="919"/>
    </row>
    <row r="6354" spans="1:19" ht="12.75" customHeight="1" x14ac:dyDescent="0.15">
      <c r="A6354" s="914">
        <v>6349</v>
      </c>
      <c r="B6354" s="929">
        <f>'EstExp 12-20'!K95</f>
        <v>0</v>
      </c>
      <c r="C6354" s="930">
        <f t="shared" si="269"/>
        <v>6349</v>
      </c>
      <c r="D6354" s="920" t="s">
        <v>6014</v>
      </c>
      <c r="E6354" s="893" t="b">
        <f t="shared" ca="1" si="266"/>
        <v>1</v>
      </c>
      <c r="F6354" s="932">
        <f t="array" aca="1" ref="F6354" ca="1">IF(G6354&lt;&gt;"",INDIRECT("'"&amp;G6354&amp;"'!"&amp;H6354),"")</f>
        <v>0</v>
      </c>
      <c r="G6354" s="560" t="s">
        <v>4786</v>
      </c>
      <c r="H6354" s="893" t="s">
        <v>6232</v>
      </c>
      <c r="I6354" s="920"/>
      <c r="J6354" s="920"/>
      <c r="K6354" s="920"/>
      <c r="L6354" s="920"/>
      <c r="M6354" s="920"/>
      <c r="N6354" s="920"/>
      <c r="S6354" s="919"/>
    </row>
    <row r="6355" spans="1:19" ht="12.75" customHeight="1" x14ac:dyDescent="0.15">
      <c r="A6355" s="914">
        <v>6350</v>
      </c>
      <c r="B6355" s="929">
        <f>'EstExp 12-20'!H96</f>
        <v>0</v>
      </c>
      <c r="C6355" s="930">
        <f t="shared" si="269"/>
        <v>6350</v>
      </c>
      <c r="D6355" s="920" t="s">
        <v>6014</v>
      </c>
      <c r="E6355" s="893" t="b">
        <f t="shared" ca="1" si="266"/>
        <v>1</v>
      </c>
      <c r="F6355" s="932">
        <f t="array" aca="1" ref="F6355" ca="1">IF(G6355&lt;&gt;"",INDIRECT("'"&amp;G6355&amp;"'!"&amp;H6355),"")</f>
        <v>0</v>
      </c>
      <c r="G6355" s="560" t="s">
        <v>4786</v>
      </c>
      <c r="H6355" s="893" t="s">
        <v>6233</v>
      </c>
      <c r="I6355" s="920"/>
      <c r="J6355" s="920"/>
      <c r="K6355" s="920"/>
      <c r="L6355" s="920"/>
      <c r="M6355" s="920"/>
      <c r="N6355" s="920"/>
      <c r="S6355" s="919"/>
    </row>
    <row r="6356" spans="1:19" ht="12.75" customHeight="1" x14ac:dyDescent="0.15">
      <c r="A6356" s="914">
        <v>6351</v>
      </c>
      <c r="B6356" s="929">
        <f>'EstExp 12-20'!K96</f>
        <v>0</v>
      </c>
      <c r="C6356" s="930">
        <f t="shared" si="269"/>
        <v>6351</v>
      </c>
      <c r="D6356" s="920" t="s">
        <v>6014</v>
      </c>
      <c r="E6356" s="893" t="b">
        <f t="shared" ca="1" si="266"/>
        <v>1</v>
      </c>
      <c r="F6356" s="932">
        <f t="array" aca="1" ref="F6356" ca="1">IF(G6356&lt;&gt;"",INDIRECT("'"&amp;G6356&amp;"'!"&amp;H6356),"")</f>
        <v>0</v>
      </c>
      <c r="G6356" s="560" t="s">
        <v>4786</v>
      </c>
      <c r="H6356" s="893" t="s">
        <v>6234</v>
      </c>
      <c r="I6356" s="920"/>
      <c r="J6356" s="920"/>
      <c r="K6356" s="920"/>
      <c r="L6356" s="920"/>
      <c r="M6356" s="920"/>
      <c r="N6356" s="920"/>
      <c r="S6356" s="919"/>
    </row>
    <row r="6357" spans="1:19" ht="12.75" customHeight="1" x14ac:dyDescent="0.15">
      <c r="A6357" s="914">
        <v>6352</v>
      </c>
      <c r="B6357" s="929">
        <f>'EstExp 12-20'!H97</f>
        <v>0</v>
      </c>
      <c r="C6357" s="930">
        <f t="shared" si="269"/>
        <v>6352</v>
      </c>
      <c r="D6357" s="920" t="s">
        <v>6014</v>
      </c>
      <c r="E6357" s="893" t="b">
        <f t="shared" ca="1" si="266"/>
        <v>1</v>
      </c>
      <c r="F6357" s="932">
        <f t="array" aca="1" ref="F6357" ca="1">IF(G6357&lt;&gt;"",INDIRECT("'"&amp;G6357&amp;"'!"&amp;H6357),"")</f>
        <v>0</v>
      </c>
      <c r="G6357" s="560" t="s">
        <v>4786</v>
      </c>
      <c r="H6357" s="893" t="s">
        <v>6235</v>
      </c>
      <c r="I6357" s="920"/>
      <c r="J6357" s="920"/>
      <c r="K6357" s="920"/>
      <c r="L6357" s="920"/>
      <c r="M6357" s="920"/>
      <c r="N6357" s="920"/>
      <c r="S6357" s="919"/>
    </row>
    <row r="6358" spans="1:19" ht="12.75" customHeight="1" x14ac:dyDescent="0.15">
      <c r="A6358" s="914">
        <v>6353</v>
      </c>
      <c r="B6358" s="929">
        <f>'EstExp 12-20'!K97</f>
        <v>0</v>
      </c>
      <c r="C6358" s="930">
        <f t="shared" si="269"/>
        <v>6353</v>
      </c>
      <c r="D6358" s="920" t="s">
        <v>6014</v>
      </c>
      <c r="E6358" s="893" t="b">
        <f t="shared" ca="1" si="266"/>
        <v>1</v>
      </c>
      <c r="F6358" s="932">
        <f t="array" aca="1" ref="F6358" ca="1">IF(G6358&lt;&gt;"",INDIRECT("'"&amp;G6358&amp;"'!"&amp;H6358),"")</f>
        <v>0</v>
      </c>
      <c r="G6358" s="560" t="s">
        <v>4786</v>
      </c>
      <c r="H6358" s="893" t="s">
        <v>6236</v>
      </c>
      <c r="I6358" s="920"/>
      <c r="J6358" s="920"/>
      <c r="K6358" s="920"/>
      <c r="L6358" s="920"/>
      <c r="M6358" s="920"/>
      <c r="N6358" s="920"/>
      <c r="S6358" s="919"/>
    </row>
    <row r="6359" spans="1:19" ht="12.75" customHeight="1" x14ac:dyDescent="0.15">
      <c r="A6359" s="914">
        <v>6354</v>
      </c>
      <c r="B6359" s="929">
        <f>'EstExp 12-20'!H98</f>
        <v>0</v>
      </c>
      <c r="C6359" s="930">
        <f t="shared" si="269"/>
        <v>6354</v>
      </c>
      <c r="D6359" s="920" t="s">
        <v>6014</v>
      </c>
      <c r="E6359" s="893" t="b">
        <f t="shared" ca="1" si="266"/>
        <v>1</v>
      </c>
      <c r="F6359" s="932">
        <f t="array" aca="1" ref="F6359" ca="1">IF(G6359&lt;&gt;"",INDIRECT("'"&amp;G6359&amp;"'!"&amp;H6359),"")</f>
        <v>0</v>
      </c>
      <c r="G6359" s="560" t="s">
        <v>4786</v>
      </c>
      <c r="H6359" s="893" t="s">
        <v>5984</v>
      </c>
      <c r="I6359" s="920"/>
      <c r="J6359" s="920"/>
      <c r="K6359" s="920"/>
      <c r="L6359" s="920"/>
      <c r="M6359" s="920"/>
      <c r="N6359" s="920"/>
      <c r="S6359" s="919"/>
    </row>
    <row r="6360" spans="1:19" ht="12.75" customHeight="1" x14ac:dyDescent="0.15">
      <c r="A6360" s="914">
        <v>6355</v>
      </c>
      <c r="B6360" s="929">
        <f>'EstExp 12-20'!K98</f>
        <v>0</v>
      </c>
      <c r="C6360" s="930">
        <f t="shared" si="269"/>
        <v>6355</v>
      </c>
      <c r="D6360" s="920" t="s">
        <v>6014</v>
      </c>
      <c r="E6360" s="893" t="b">
        <f t="shared" ca="1" si="266"/>
        <v>1</v>
      </c>
      <c r="F6360" s="932">
        <f t="array" aca="1" ref="F6360" ca="1">IF(G6360&lt;&gt;"",INDIRECT("'"&amp;G6360&amp;"'!"&amp;H6360),"")</f>
        <v>0</v>
      </c>
      <c r="G6360" s="560" t="s">
        <v>4786</v>
      </c>
      <c r="H6360" s="893" t="s">
        <v>6004</v>
      </c>
      <c r="I6360" s="920"/>
      <c r="J6360" s="920"/>
      <c r="K6360" s="920"/>
      <c r="L6360" s="920"/>
      <c r="M6360" s="920"/>
      <c r="N6360" s="920"/>
      <c r="S6360" s="919"/>
    </row>
    <row r="6361" spans="1:19" ht="12.75" customHeight="1" x14ac:dyDescent="0.15">
      <c r="A6361" s="914">
        <v>6356</v>
      </c>
      <c r="B6361" s="929">
        <f>'EstExp 12-20'!H99</f>
        <v>0</v>
      </c>
      <c r="C6361" s="930">
        <f t="shared" si="269"/>
        <v>6356</v>
      </c>
      <c r="D6361" s="920" t="s">
        <v>6014</v>
      </c>
      <c r="E6361" s="893" t="b">
        <f t="shared" ca="1" si="266"/>
        <v>1</v>
      </c>
      <c r="F6361" s="932">
        <f t="array" aca="1" ref="F6361" ca="1">IF(G6361&lt;&gt;"",INDIRECT("'"&amp;G6361&amp;"'!"&amp;H6361),"")</f>
        <v>0</v>
      </c>
      <c r="G6361" s="560" t="s">
        <v>4786</v>
      </c>
      <c r="H6361" s="893" t="s">
        <v>6061</v>
      </c>
      <c r="I6361" s="920"/>
      <c r="J6361" s="920"/>
      <c r="K6361" s="920"/>
      <c r="L6361" s="920"/>
      <c r="M6361" s="920"/>
      <c r="N6361" s="920"/>
      <c r="S6361" s="919"/>
    </row>
    <row r="6362" spans="1:19" ht="12.75" customHeight="1" x14ac:dyDescent="0.15">
      <c r="A6362" s="914">
        <v>6357</v>
      </c>
      <c r="B6362" s="929">
        <f>'EstExp 12-20'!K99</f>
        <v>0</v>
      </c>
      <c r="C6362" s="930">
        <f t="shared" si="269"/>
        <v>6357</v>
      </c>
      <c r="D6362" s="920" t="s">
        <v>6014</v>
      </c>
      <c r="E6362" s="893" t="b">
        <f t="shared" ca="1" si="266"/>
        <v>1</v>
      </c>
      <c r="F6362" s="932">
        <f t="array" aca="1" ref="F6362" ca="1">IF(G6362&lt;&gt;"",INDIRECT("'"&amp;G6362&amp;"'!"&amp;H6362),"")</f>
        <v>0</v>
      </c>
      <c r="G6362" s="560" t="s">
        <v>4786</v>
      </c>
      <c r="H6362" s="893" t="s">
        <v>6064</v>
      </c>
      <c r="I6362" s="920"/>
      <c r="J6362" s="920"/>
      <c r="K6362" s="920"/>
      <c r="L6362" s="920"/>
      <c r="M6362" s="920"/>
      <c r="N6362" s="920"/>
      <c r="S6362" s="919"/>
    </row>
    <row r="6363" spans="1:19" ht="12.75" customHeight="1" x14ac:dyDescent="0.15">
      <c r="A6363" s="914">
        <v>6358</v>
      </c>
      <c r="B6363" s="929">
        <f>'EstExp 12-20'!H100</f>
        <v>0</v>
      </c>
      <c r="C6363" s="930">
        <f t="shared" si="269"/>
        <v>6358</v>
      </c>
      <c r="D6363" s="920" t="s">
        <v>6014</v>
      </c>
      <c r="E6363" s="893" t="b">
        <f t="shared" ca="1" si="266"/>
        <v>1</v>
      </c>
      <c r="F6363" s="932">
        <f t="array" aca="1" ref="F6363" ca="1">IF(G6363&lt;&gt;"",INDIRECT("'"&amp;G6363&amp;"'!"&amp;H6363),"")</f>
        <v>0</v>
      </c>
      <c r="G6363" s="560" t="s">
        <v>4786</v>
      </c>
      <c r="H6363" s="893" t="s">
        <v>6237</v>
      </c>
      <c r="I6363" s="920"/>
      <c r="J6363" s="920"/>
      <c r="K6363" s="920"/>
      <c r="L6363" s="920"/>
      <c r="M6363" s="920"/>
      <c r="N6363" s="920"/>
      <c r="S6363" s="919"/>
    </row>
    <row r="6364" spans="1:19" ht="12.75" customHeight="1" x14ac:dyDescent="0.15">
      <c r="A6364" s="914">
        <v>6359</v>
      </c>
      <c r="B6364" s="929">
        <f>'EstExp 12-20'!K100</f>
        <v>0</v>
      </c>
      <c r="C6364" s="930">
        <f t="shared" si="269"/>
        <v>6359</v>
      </c>
      <c r="D6364" s="920" t="s">
        <v>6014</v>
      </c>
      <c r="E6364" s="893" t="b">
        <f t="shared" ca="1" si="266"/>
        <v>1</v>
      </c>
      <c r="F6364" s="932">
        <f t="array" aca="1" ref="F6364" ca="1">IF(G6364&lt;&gt;"",INDIRECT("'"&amp;G6364&amp;"'!"&amp;H6364),"")</f>
        <v>0</v>
      </c>
      <c r="G6364" s="560" t="s">
        <v>4786</v>
      </c>
      <c r="H6364" s="893" t="s">
        <v>6238</v>
      </c>
      <c r="I6364" s="920"/>
      <c r="J6364" s="920"/>
      <c r="K6364" s="920"/>
      <c r="L6364" s="920"/>
      <c r="M6364" s="920"/>
      <c r="N6364" s="920"/>
      <c r="S6364" s="919"/>
    </row>
    <row r="6365" spans="1:19" ht="12.75" customHeight="1" x14ac:dyDescent="0.15">
      <c r="A6365" s="914">
        <v>6360</v>
      </c>
      <c r="B6365" s="929">
        <f>'EstExp 12-20'!E101</f>
        <v>0</v>
      </c>
      <c r="C6365" s="930">
        <f t="shared" si="269"/>
        <v>6360</v>
      </c>
      <c r="D6365" s="920" t="s">
        <v>6014</v>
      </c>
      <c r="E6365" s="893" t="b">
        <f t="shared" ca="1" si="266"/>
        <v>1</v>
      </c>
      <c r="F6365" s="932">
        <f t="array" aca="1" ref="F6365" ca="1">IF(G6365&lt;&gt;"",INDIRECT("'"&amp;G6365&amp;"'!"&amp;H6365),"")</f>
        <v>0</v>
      </c>
      <c r="G6365" s="560" t="s">
        <v>4786</v>
      </c>
      <c r="H6365" s="893" t="s">
        <v>5892</v>
      </c>
      <c r="I6365" s="920"/>
      <c r="J6365" s="920"/>
      <c r="K6365" s="920"/>
      <c r="L6365" s="920"/>
      <c r="M6365" s="920"/>
      <c r="N6365" s="920"/>
      <c r="S6365" s="919"/>
    </row>
    <row r="6366" spans="1:19" ht="12.75" customHeight="1" x14ac:dyDescent="0.15">
      <c r="A6366" s="914">
        <v>6361</v>
      </c>
      <c r="B6366" s="929">
        <f>'EstExp 12-20'!H101</f>
        <v>0</v>
      </c>
      <c r="C6366" s="930">
        <f t="shared" si="269"/>
        <v>6361</v>
      </c>
      <c r="D6366" s="920" t="s">
        <v>6014</v>
      </c>
      <c r="E6366" s="893" t="b">
        <f t="shared" ca="1" si="266"/>
        <v>1</v>
      </c>
      <c r="F6366" s="932">
        <f t="array" aca="1" ref="F6366" ca="1">IF(G6366&lt;&gt;"",INDIRECT("'"&amp;G6366&amp;"'!"&amp;H6366),"")</f>
        <v>0</v>
      </c>
      <c r="G6366" s="560" t="s">
        <v>4786</v>
      </c>
      <c r="H6366" s="893" t="s">
        <v>5985</v>
      </c>
      <c r="I6366" s="920"/>
      <c r="J6366" s="920"/>
      <c r="K6366" s="920"/>
      <c r="L6366" s="920"/>
      <c r="M6366" s="920"/>
      <c r="N6366" s="920"/>
      <c r="S6366" s="919"/>
    </row>
    <row r="6367" spans="1:19" ht="12.75" customHeight="1" x14ac:dyDescent="0.15">
      <c r="A6367" s="914">
        <v>6362</v>
      </c>
      <c r="B6367" s="929">
        <f>'EstExp 12-20'!K101</f>
        <v>0</v>
      </c>
      <c r="C6367" s="930">
        <f t="shared" si="269"/>
        <v>6362</v>
      </c>
      <c r="D6367" s="920" t="s">
        <v>6014</v>
      </c>
      <c r="E6367" s="893" t="b">
        <f t="shared" ca="1" si="266"/>
        <v>1</v>
      </c>
      <c r="F6367" s="932">
        <f t="array" aca="1" ref="F6367" ca="1">IF(G6367&lt;&gt;"",INDIRECT("'"&amp;G6367&amp;"'!"&amp;H6367),"")</f>
        <v>0</v>
      </c>
      <c r="G6367" s="560" t="s">
        <v>4786</v>
      </c>
      <c r="H6367" s="893" t="s">
        <v>6005</v>
      </c>
      <c r="I6367" s="920"/>
      <c r="J6367" s="920"/>
      <c r="K6367" s="920"/>
      <c r="L6367" s="920"/>
      <c r="M6367" s="920"/>
      <c r="N6367" s="920"/>
      <c r="S6367" s="919"/>
    </row>
    <row r="6368" spans="1:19" ht="12.75" customHeight="1" x14ac:dyDescent="0.15">
      <c r="A6368" s="914">
        <v>6363</v>
      </c>
      <c r="B6368" s="929">
        <f>'EstExp 12-20'!H103</f>
        <v>0</v>
      </c>
      <c r="C6368" s="930">
        <f t="shared" si="269"/>
        <v>6363</v>
      </c>
      <c r="D6368" s="920" t="s">
        <v>6014</v>
      </c>
      <c r="E6368" s="893" t="b">
        <f t="shared" ca="1" si="266"/>
        <v>1</v>
      </c>
      <c r="F6368" s="932">
        <f t="array" aca="1" ref="F6368" ca="1">IF(G6368&lt;&gt;"",INDIRECT("'"&amp;G6368&amp;"'!"&amp;H6368),"")</f>
        <v>0</v>
      </c>
      <c r="G6368" s="560" t="s">
        <v>4786</v>
      </c>
      <c r="H6368" s="893" t="s">
        <v>6239</v>
      </c>
      <c r="I6368" s="920"/>
      <c r="J6368" s="920"/>
      <c r="K6368" s="920"/>
      <c r="L6368" s="920"/>
      <c r="M6368" s="920"/>
      <c r="N6368" s="920"/>
      <c r="S6368" s="919"/>
    </row>
    <row r="6369" spans="1:19" ht="12.75" customHeight="1" x14ac:dyDescent="0.15">
      <c r="A6369" s="914">
        <v>6364</v>
      </c>
      <c r="B6369" s="929">
        <f>'EstExp 12-20'!I116</f>
        <v>0</v>
      </c>
      <c r="C6369" s="930">
        <f t="shared" si="269"/>
        <v>6364</v>
      </c>
      <c r="D6369" s="920" t="s">
        <v>6014</v>
      </c>
      <c r="E6369" s="893" t="b">
        <f t="shared" ca="1" si="266"/>
        <v>1</v>
      </c>
      <c r="F6369" s="932">
        <f t="array" aca="1" ref="F6369" ca="1">IF(G6369&lt;&gt;"",INDIRECT("'"&amp;G6369&amp;"'!"&amp;H6369),"")</f>
        <v>0</v>
      </c>
      <c r="G6369" s="560" t="s">
        <v>4786</v>
      </c>
      <c r="H6369" s="893" t="s">
        <v>6240</v>
      </c>
      <c r="I6369" s="920"/>
      <c r="J6369" s="920"/>
      <c r="K6369" s="920"/>
      <c r="L6369" s="920"/>
      <c r="M6369" s="920"/>
      <c r="N6369" s="920"/>
      <c r="S6369" s="919"/>
    </row>
    <row r="6370" spans="1:19" ht="12.75" customHeight="1" x14ac:dyDescent="0.15">
      <c r="A6370" s="914">
        <v>6365</v>
      </c>
      <c r="B6370" s="929">
        <f>'EstExp 12-20'!J116</f>
        <v>0</v>
      </c>
      <c r="C6370" s="930">
        <f t="shared" si="269"/>
        <v>6365</v>
      </c>
      <c r="D6370" s="920" t="s">
        <v>6014</v>
      </c>
      <c r="E6370" s="893" t="b">
        <f t="shared" ca="1" si="266"/>
        <v>1</v>
      </c>
      <c r="F6370" s="932">
        <f t="array" aca="1" ref="F6370" ca="1">IF(G6370&lt;&gt;"",INDIRECT("'"&amp;G6370&amp;"'!"&amp;H6370),"")</f>
        <v>0</v>
      </c>
      <c r="G6370" s="560" t="s">
        <v>4786</v>
      </c>
      <c r="H6370" s="893" t="s">
        <v>6241</v>
      </c>
      <c r="I6370" s="920"/>
      <c r="J6370" s="920"/>
      <c r="K6370" s="920"/>
      <c r="L6370" s="920"/>
      <c r="M6370" s="920"/>
      <c r="N6370" s="920"/>
      <c r="S6370" s="919"/>
    </row>
    <row r="6371" spans="1:19" ht="12.75" customHeight="1" x14ac:dyDescent="0.15">
      <c r="A6371" s="893">
        <v>6366</v>
      </c>
      <c r="B6371" s="929">
        <f>'EstExp 12-20'!I124</f>
        <v>0</v>
      </c>
      <c r="C6371" s="930">
        <f t="shared" si="269"/>
        <v>6366</v>
      </c>
      <c r="D6371" s="920" t="s">
        <v>6014</v>
      </c>
      <c r="E6371" s="893" t="b">
        <f t="shared" ca="1" si="266"/>
        <v>1</v>
      </c>
      <c r="F6371" s="932">
        <f t="array" aca="1" ref="F6371" ca="1">IF(G6371&lt;&gt;"",INDIRECT("'"&amp;G6371&amp;"'!"&amp;H6371),"")</f>
        <v>0</v>
      </c>
      <c r="G6371" s="560" t="s">
        <v>4786</v>
      </c>
      <c r="H6371" s="893" t="s">
        <v>6242</v>
      </c>
      <c r="I6371" s="920"/>
      <c r="J6371" s="920"/>
      <c r="K6371" s="920"/>
      <c r="L6371" s="920"/>
      <c r="M6371" s="920"/>
      <c r="N6371" s="920"/>
      <c r="S6371" s="919"/>
    </row>
    <row r="6372" spans="1:19" ht="12.75" customHeight="1" x14ac:dyDescent="0.15">
      <c r="A6372" s="893">
        <v>6367</v>
      </c>
      <c r="B6372" s="929">
        <f>'EstExp 12-20'!J124</f>
        <v>0</v>
      </c>
      <c r="C6372" s="930">
        <f t="shared" si="269"/>
        <v>6367</v>
      </c>
      <c r="D6372" s="920" t="s">
        <v>6014</v>
      </c>
      <c r="E6372" s="893" t="b">
        <f t="shared" ca="1" si="266"/>
        <v>1</v>
      </c>
      <c r="F6372" s="932">
        <f t="array" aca="1" ref="F6372" ca="1">IF(G6372&lt;&gt;"",INDIRECT("'"&amp;G6372&amp;"'!"&amp;H6372),"")</f>
        <v>0</v>
      </c>
      <c r="G6372" s="560" t="s">
        <v>4786</v>
      </c>
      <c r="H6372" s="893" t="s">
        <v>6094</v>
      </c>
      <c r="I6372" s="920"/>
      <c r="J6372" s="920"/>
      <c r="K6372" s="920"/>
      <c r="L6372" s="920"/>
      <c r="M6372" s="920"/>
      <c r="N6372" s="920"/>
      <c r="S6372" s="919"/>
    </row>
    <row r="6373" spans="1:19" ht="12.75" customHeight="1" x14ac:dyDescent="0.15">
      <c r="A6373" s="893">
        <v>6368</v>
      </c>
      <c r="B6373" s="929">
        <f>'EstExp 12-20'!I126</f>
        <v>0</v>
      </c>
      <c r="C6373" s="930">
        <f t="shared" si="269"/>
        <v>6368</v>
      </c>
      <c r="D6373" s="920" t="s">
        <v>6014</v>
      </c>
      <c r="E6373" s="893" t="b">
        <f t="shared" ca="1" si="266"/>
        <v>1</v>
      </c>
      <c r="F6373" s="932">
        <f t="array" aca="1" ref="F6373" ca="1">IF(G6373&lt;&gt;"",INDIRECT("'"&amp;G6373&amp;"'!"&amp;H6373),"")</f>
        <v>0</v>
      </c>
      <c r="G6373" s="560" t="s">
        <v>4786</v>
      </c>
      <c r="H6373" s="893" t="s">
        <v>6243</v>
      </c>
      <c r="I6373" s="920"/>
      <c r="J6373" s="920"/>
      <c r="K6373" s="920"/>
      <c r="L6373" s="920"/>
      <c r="M6373" s="920"/>
      <c r="N6373" s="920"/>
      <c r="S6373" s="919"/>
    </row>
    <row r="6374" spans="1:19" ht="12.75" customHeight="1" x14ac:dyDescent="0.15">
      <c r="A6374" s="893">
        <v>6369</v>
      </c>
      <c r="B6374" s="929">
        <f>'EstExp 12-20'!J126</f>
        <v>0</v>
      </c>
      <c r="C6374" s="930">
        <f t="shared" si="269"/>
        <v>6369</v>
      </c>
      <c r="D6374" s="920" t="s">
        <v>6014</v>
      </c>
      <c r="E6374" s="893" t="b">
        <f t="shared" ca="1" si="266"/>
        <v>1</v>
      </c>
      <c r="F6374" s="932">
        <f t="array" aca="1" ref="F6374" ca="1">IF(G6374&lt;&gt;"",INDIRECT("'"&amp;G6374&amp;"'!"&amp;H6374),"")</f>
        <v>0</v>
      </c>
      <c r="G6374" s="560" t="s">
        <v>4786</v>
      </c>
      <c r="H6374" s="893" t="s">
        <v>6244</v>
      </c>
      <c r="I6374" s="920"/>
      <c r="J6374" s="920"/>
      <c r="K6374" s="920"/>
      <c r="L6374" s="920"/>
      <c r="M6374" s="920"/>
      <c r="N6374" s="920"/>
      <c r="S6374" s="919"/>
    </row>
    <row r="6375" spans="1:19" ht="12.75" customHeight="1" x14ac:dyDescent="0.15">
      <c r="A6375" s="914">
        <v>6370</v>
      </c>
      <c r="B6375" s="929">
        <f>'EstExp 12-20'!I127</f>
        <v>0</v>
      </c>
      <c r="C6375" s="930">
        <f t="shared" si="269"/>
        <v>6370</v>
      </c>
      <c r="D6375" s="920" t="s">
        <v>6014</v>
      </c>
      <c r="E6375" s="893" t="b">
        <f t="shared" ca="1" si="266"/>
        <v>1</v>
      </c>
      <c r="F6375" s="932">
        <f t="array" aca="1" ref="F6375" ca="1">IF(G6375&lt;&gt;"",INDIRECT("'"&amp;G6375&amp;"'!"&amp;H6375),"")</f>
        <v>0</v>
      </c>
      <c r="G6375" s="560" t="s">
        <v>4786</v>
      </c>
      <c r="H6375" s="893" t="s">
        <v>6245</v>
      </c>
      <c r="I6375" s="920"/>
      <c r="J6375" s="920"/>
      <c r="K6375" s="920"/>
      <c r="L6375" s="920"/>
      <c r="M6375" s="920"/>
      <c r="N6375" s="920"/>
      <c r="S6375" s="919"/>
    </row>
    <row r="6376" spans="1:19" ht="12.75" customHeight="1" x14ac:dyDescent="0.15">
      <c r="A6376" s="914">
        <v>6371</v>
      </c>
      <c r="B6376" s="929">
        <f>'EstExp 12-20'!J127</f>
        <v>0</v>
      </c>
      <c r="C6376" s="930">
        <f t="shared" si="269"/>
        <v>6371</v>
      </c>
      <c r="D6376" s="920" t="s">
        <v>6014</v>
      </c>
      <c r="E6376" s="893" t="b">
        <f t="shared" ref="E6376:E6630" ca="1" si="270">F6376=B6376</f>
        <v>1</v>
      </c>
      <c r="F6376" s="932">
        <f t="array" aca="1" ref="F6376" ca="1">IF(G6376&lt;&gt;"",INDIRECT("'"&amp;G6376&amp;"'!"&amp;H6376),"")</f>
        <v>0</v>
      </c>
      <c r="G6376" s="560" t="s">
        <v>4786</v>
      </c>
      <c r="H6376" s="893" t="s">
        <v>6246</v>
      </c>
      <c r="I6376" s="920"/>
      <c r="J6376" s="920"/>
      <c r="K6376" s="920"/>
      <c r="L6376" s="920"/>
      <c r="M6376" s="920"/>
      <c r="N6376" s="920"/>
      <c r="S6376" s="919"/>
    </row>
    <row r="6377" spans="1:19" ht="12.75" customHeight="1" x14ac:dyDescent="0.15">
      <c r="A6377" s="914">
        <v>6372</v>
      </c>
      <c r="B6377" s="929">
        <f>'EstExp 12-20'!I128</f>
        <v>0</v>
      </c>
      <c r="C6377" s="930">
        <f t="shared" si="269"/>
        <v>6372</v>
      </c>
      <c r="D6377" s="920" t="s">
        <v>6014</v>
      </c>
      <c r="E6377" s="893" t="b">
        <f t="shared" ca="1" si="270"/>
        <v>1</v>
      </c>
      <c r="F6377" s="932">
        <f t="array" aca="1" ref="F6377" ca="1">IF(G6377&lt;&gt;"",INDIRECT("'"&amp;G6377&amp;"'!"&amp;H6377),"")</f>
        <v>0</v>
      </c>
      <c r="G6377" s="560" t="s">
        <v>4786</v>
      </c>
      <c r="H6377" s="893" t="s">
        <v>6247</v>
      </c>
      <c r="I6377" s="920"/>
      <c r="J6377" s="920"/>
      <c r="K6377" s="920"/>
      <c r="L6377" s="920"/>
      <c r="M6377" s="920"/>
      <c r="N6377" s="920"/>
      <c r="S6377" s="919"/>
    </row>
    <row r="6378" spans="1:19" ht="12.75" customHeight="1" x14ac:dyDescent="0.15">
      <c r="A6378" s="914">
        <v>6373</v>
      </c>
      <c r="B6378" s="929">
        <f>'EstExp 12-20'!J128</f>
        <v>0</v>
      </c>
      <c r="C6378" s="930">
        <f t="shared" si="269"/>
        <v>6373</v>
      </c>
      <c r="D6378" s="920" t="s">
        <v>6014</v>
      </c>
      <c r="E6378" s="893" t="b">
        <f t="shared" ca="1" si="270"/>
        <v>1</v>
      </c>
      <c r="F6378" s="932">
        <f t="array" aca="1" ref="F6378" ca="1">IF(G6378&lt;&gt;"",INDIRECT("'"&amp;G6378&amp;"'!"&amp;H6378),"")</f>
        <v>0</v>
      </c>
      <c r="G6378" s="560" t="s">
        <v>4786</v>
      </c>
      <c r="H6378" s="893" t="s">
        <v>6248</v>
      </c>
      <c r="I6378" s="920"/>
      <c r="J6378" s="920"/>
      <c r="K6378" s="920"/>
      <c r="L6378" s="920"/>
      <c r="M6378" s="920"/>
      <c r="N6378" s="920"/>
      <c r="S6378" s="919"/>
    </row>
    <row r="6379" spans="1:19" ht="12.75" customHeight="1" x14ac:dyDescent="0.15">
      <c r="A6379" s="914">
        <v>6374</v>
      </c>
      <c r="B6379" s="929">
        <f>'EstExp 12-20'!I129</f>
        <v>0</v>
      </c>
      <c r="C6379" s="930">
        <f t="shared" si="269"/>
        <v>6374</v>
      </c>
      <c r="D6379" s="920" t="s">
        <v>6014</v>
      </c>
      <c r="E6379" s="893" t="b">
        <f t="shared" ca="1" si="270"/>
        <v>1</v>
      </c>
      <c r="F6379" s="932">
        <f t="array" aca="1" ref="F6379" ca="1">IF(G6379&lt;&gt;"",INDIRECT("'"&amp;G6379&amp;"'!"&amp;H6379),"")</f>
        <v>0</v>
      </c>
      <c r="G6379" s="560" t="s">
        <v>4786</v>
      </c>
      <c r="H6379" s="893" t="s">
        <v>6249</v>
      </c>
      <c r="I6379" s="920"/>
      <c r="J6379" s="920"/>
      <c r="K6379" s="920"/>
      <c r="L6379" s="920"/>
      <c r="M6379" s="920"/>
      <c r="N6379" s="920"/>
      <c r="S6379" s="919"/>
    </row>
    <row r="6380" spans="1:19" ht="12.75" customHeight="1" x14ac:dyDescent="0.15">
      <c r="A6380" s="914">
        <v>6375</v>
      </c>
      <c r="B6380" s="929">
        <f>'EstExp 12-20'!J129</f>
        <v>0</v>
      </c>
      <c r="C6380" s="930">
        <f t="shared" si="269"/>
        <v>6375</v>
      </c>
      <c r="D6380" s="920" t="s">
        <v>6014</v>
      </c>
      <c r="E6380" s="893" t="b">
        <f t="shared" ca="1" si="270"/>
        <v>1</v>
      </c>
      <c r="F6380" s="932">
        <f t="array" aca="1" ref="F6380" ca="1">IF(G6380&lt;&gt;"",INDIRECT("'"&amp;G6380&amp;"'!"&amp;H6380),"")</f>
        <v>0</v>
      </c>
      <c r="G6380" s="560" t="s">
        <v>4786</v>
      </c>
      <c r="H6380" s="893" t="s">
        <v>6250</v>
      </c>
      <c r="I6380" s="920"/>
      <c r="J6380" s="920"/>
      <c r="K6380" s="920"/>
      <c r="L6380" s="920"/>
      <c r="M6380" s="920"/>
      <c r="N6380" s="920"/>
      <c r="S6380" s="919"/>
    </row>
    <row r="6381" spans="1:19" ht="12.75" customHeight="1" x14ac:dyDescent="0.15">
      <c r="A6381" s="914">
        <v>6376</v>
      </c>
      <c r="B6381" s="929">
        <f>'EstExp 12-20'!I130</f>
        <v>0</v>
      </c>
      <c r="C6381" s="930">
        <f t="shared" si="269"/>
        <v>6376</v>
      </c>
      <c r="D6381" s="920" t="s">
        <v>6014</v>
      </c>
      <c r="E6381" s="893" t="b">
        <f t="shared" ca="1" si="270"/>
        <v>1</v>
      </c>
      <c r="F6381" s="932">
        <f t="array" aca="1" ref="F6381" ca="1">IF(G6381&lt;&gt;"",INDIRECT("'"&amp;G6381&amp;"'!"&amp;H6381),"")</f>
        <v>0</v>
      </c>
      <c r="G6381" s="560" t="s">
        <v>4786</v>
      </c>
      <c r="H6381" s="893" t="s">
        <v>6251</v>
      </c>
      <c r="I6381" s="920"/>
      <c r="J6381" s="920"/>
      <c r="K6381" s="920"/>
      <c r="L6381" s="920"/>
      <c r="M6381" s="920"/>
      <c r="N6381" s="920"/>
      <c r="S6381" s="919"/>
    </row>
    <row r="6382" spans="1:19" ht="12.75" customHeight="1" x14ac:dyDescent="0.15">
      <c r="A6382" s="914">
        <v>6377</v>
      </c>
      <c r="B6382" s="929">
        <f>'EstExp 12-20'!I131</f>
        <v>0</v>
      </c>
      <c r="C6382" s="930">
        <f t="shared" si="269"/>
        <v>6377</v>
      </c>
      <c r="D6382" s="920" t="s">
        <v>6014</v>
      </c>
      <c r="E6382" s="893" t="b">
        <f t="shared" ca="1" si="270"/>
        <v>1</v>
      </c>
      <c r="F6382" s="932">
        <f t="array" aca="1" ref="F6382" ca="1">IF(G6382&lt;&gt;"",INDIRECT("'"&amp;G6382&amp;"'!"&amp;H6382),"")</f>
        <v>0</v>
      </c>
      <c r="G6382" s="560" t="s">
        <v>4786</v>
      </c>
      <c r="H6382" s="893" t="s">
        <v>6252</v>
      </c>
      <c r="I6382" s="920"/>
      <c r="J6382" s="920"/>
      <c r="K6382" s="920"/>
      <c r="L6382" s="920"/>
      <c r="M6382" s="920"/>
      <c r="N6382" s="920"/>
      <c r="S6382" s="919"/>
    </row>
    <row r="6383" spans="1:19" ht="12.75" customHeight="1" x14ac:dyDescent="0.15">
      <c r="A6383" s="914">
        <v>6378</v>
      </c>
      <c r="B6383" s="929">
        <f>'EstExp 12-20'!J131</f>
        <v>0</v>
      </c>
      <c r="C6383" s="930">
        <f t="shared" si="269"/>
        <v>6378</v>
      </c>
      <c r="D6383" s="920" t="s">
        <v>6014</v>
      </c>
      <c r="E6383" s="893" t="b">
        <f t="shared" ca="1" si="270"/>
        <v>1</v>
      </c>
      <c r="F6383" s="932">
        <f t="array" aca="1" ref="F6383" ca="1">IF(G6383&lt;&gt;"",INDIRECT("'"&amp;G6383&amp;"'!"&amp;H6383),"")</f>
        <v>0</v>
      </c>
      <c r="G6383" s="560" t="s">
        <v>4786</v>
      </c>
      <c r="H6383" s="893" t="s">
        <v>6253</v>
      </c>
      <c r="I6383" s="920"/>
      <c r="J6383" s="920"/>
      <c r="K6383" s="920"/>
      <c r="L6383" s="920"/>
      <c r="M6383" s="920"/>
      <c r="N6383" s="920"/>
      <c r="S6383" s="919"/>
    </row>
    <row r="6384" spans="1:19" ht="12.75" customHeight="1" x14ac:dyDescent="0.15">
      <c r="A6384" s="914">
        <v>6379</v>
      </c>
      <c r="B6384" s="929">
        <f>'EstExp 12-20'!I132</f>
        <v>0</v>
      </c>
      <c r="C6384" s="930">
        <f t="shared" si="269"/>
        <v>6379</v>
      </c>
      <c r="D6384" s="920" t="s">
        <v>6014</v>
      </c>
      <c r="E6384" s="893" t="b">
        <f t="shared" ca="1" si="270"/>
        <v>1</v>
      </c>
      <c r="F6384" s="932">
        <f t="array" aca="1" ref="F6384" ca="1">IF(G6384&lt;&gt;"",INDIRECT("'"&amp;G6384&amp;"'!"&amp;H6384),"")</f>
        <v>0</v>
      </c>
      <c r="G6384" s="560" t="s">
        <v>4786</v>
      </c>
      <c r="H6384" s="893" t="s">
        <v>6254</v>
      </c>
      <c r="I6384" s="920"/>
      <c r="J6384" s="920"/>
      <c r="K6384" s="920"/>
      <c r="L6384" s="920"/>
      <c r="M6384" s="920"/>
      <c r="N6384" s="920"/>
      <c r="S6384" s="919"/>
    </row>
    <row r="6385" spans="1:19" ht="12.75" customHeight="1" x14ac:dyDescent="0.15">
      <c r="A6385" s="914">
        <v>6380</v>
      </c>
      <c r="B6385" s="929">
        <f>'EstExp 12-20'!J132</f>
        <v>0</v>
      </c>
      <c r="C6385" s="930">
        <f t="shared" si="269"/>
        <v>6380</v>
      </c>
      <c r="D6385" s="920" t="s">
        <v>6014</v>
      </c>
      <c r="E6385" s="893" t="b">
        <f t="shared" ca="1" si="270"/>
        <v>1</v>
      </c>
      <c r="F6385" s="932">
        <f t="array" aca="1" ref="F6385" ca="1">IF(G6385&lt;&gt;"",INDIRECT("'"&amp;G6385&amp;"'!"&amp;H6385),"")</f>
        <v>0</v>
      </c>
      <c r="G6385" s="560" t="s">
        <v>4786</v>
      </c>
      <c r="H6385" s="893" t="s">
        <v>6255</v>
      </c>
      <c r="I6385" s="920"/>
      <c r="J6385" s="920"/>
      <c r="K6385" s="920"/>
      <c r="L6385" s="920"/>
      <c r="M6385" s="920"/>
      <c r="N6385" s="920"/>
      <c r="S6385" s="919"/>
    </row>
    <row r="6386" spans="1:19" ht="12.75" customHeight="1" x14ac:dyDescent="0.15">
      <c r="A6386" s="914">
        <v>6381</v>
      </c>
      <c r="B6386" s="929">
        <f>'EstExp 12-20'!I133</f>
        <v>0</v>
      </c>
      <c r="C6386" s="930">
        <f t="shared" si="269"/>
        <v>6381</v>
      </c>
      <c r="D6386" s="920" t="s">
        <v>6014</v>
      </c>
      <c r="E6386" s="893" t="b">
        <f t="shared" ca="1" si="270"/>
        <v>1</v>
      </c>
      <c r="F6386" s="932">
        <f t="array" aca="1" ref="F6386" ca="1">IF(G6386&lt;&gt;"",INDIRECT("'"&amp;G6386&amp;"'!"&amp;H6386),"")</f>
        <v>0</v>
      </c>
      <c r="G6386" s="560" t="s">
        <v>4786</v>
      </c>
      <c r="H6386" s="893" t="s">
        <v>6256</v>
      </c>
      <c r="I6386" s="920"/>
      <c r="J6386" s="920"/>
      <c r="K6386" s="920"/>
      <c r="L6386" s="920"/>
      <c r="M6386" s="920"/>
      <c r="N6386" s="920"/>
      <c r="S6386" s="919"/>
    </row>
    <row r="6387" spans="1:19" ht="12.75" customHeight="1" x14ac:dyDescent="0.15">
      <c r="A6387" s="914">
        <v>6382</v>
      </c>
      <c r="B6387" s="929">
        <f>'EstExp 12-20'!J133</f>
        <v>0</v>
      </c>
      <c r="C6387" s="930">
        <f t="shared" si="269"/>
        <v>6382</v>
      </c>
      <c r="D6387" s="920" t="s">
        <v>6014</v>
      </c>
      <c r="E6387" s="893" t="b">
        <f t="shared" ca="1" si="270"/>
        <v>1</v>
      </c>
      <c r="F6387" s="932">
        <f t="array" aca="1" ref="F6387" ca="1">IF(G6387&lt;&gt;"",INDIRECT("'"&amp;G6387&amp;"'!"&amp;H6387),"")</f>
        <v>0</v>
      </c>
      <c r="G6387" s="560" t="s">
        <v>4786</v>
      </c>
      <c r="H6387" s="893" t="s">
        <v>6257</v>
      </c>
      <c r="I6387" s="920"/>
      <c r="J6387" s="920"/>
      <c r="K6387" s="920"/>
      <c r="L6387" s="920"/>
      <c r="M6387" s="920"/>
      <c r="N6387" s="920"/>
      <c r="S6387" s="919"/>
    </row>
    <row r="6388" spans="1:19" ht="12.75" customHeight="1" x14ac:dyDescent="0.15">
      <c r="A6388" s="914">
        <v>6383</v>
      </c>
      <c r="B6388" s="929">
        <f>'EstExp 12-20'!I134</f>
        <v>0</v>
      </c>
      <c r="C6388" s="930">
        <f t="shared" si="269"/>
        <v>6383</v>
      </c>
      <c r="D6388" s="920" t="s">
        <v>6014</v>
      </c>
      <c r="E6388" s="893" t="b">
        <f t="shared" ca="1" si="270"/>
        <v>1</v>
      </c>
      <c r="F6388" s="932">
        <f t="array" aca="1" ref="F6388" ca="1">IF(G6388&lt;&gt;"",INDIRECT("'"&amp;G6388&amp;"'!"&amp;H6388),"")</f>
        <v>0</v>
      </c>
      <c r="G6388" s="560" t="s">
        <v>4786</v>
      </c>
      <c r="H6388" s="893" t="s">
        <v>6258</v>
      </c>
      <c r="I6388" s="920"/>
      <c r="J6388" s="920"/>
      <c r="K6388" s="920"/>
      <c r="L6388" s="920"/>
      <c r="M6388" s="920"/>
      <c r="N6388" s="920"/>
      <c r="S6388" s="919"/>
    </row>
    <row r="6389" spans="1:19" ht="12.75" customHeight="1" x14ac:dyDescent="0.15">
      <c r="A6389" s="914">
        <v>6384</v>
      </c>
      <c r="B6389" s="929">
        <f>'EstExp 12-20'!J134</f>
        <v>0</v>
      </c>
      <c r="C6389" s="930">
        <f t="shared" si="269"/>
        <v>6384</v>
      </c>
      <c r="D6389" s="920" t="s">
        <v>6014</v>
      </c>
      <c r="E6389" s="893" t="b">
        <f t="shared" ca="1" si="270"/>
        <v>1</v>
      </c>
      <c r="F6389" s="932">
        <f t="array" aca="1" ref="F6389" ca="1">IF(G6389&lt;&gt;"",INDIRECT("'"&amp;G6389&amp;"'!"&amp;H6389),"")</f>
        <v>0</v>
      </c>
      <c r="G6389" s="560" t="s">
        <v>4786</v>
      </c>
      <c r="H6389" s="893" t="s">
        <v>6259</v>
      </c>
      <c r="I6389" s="920"/>
      <c r="J6389" s="920"/>
      <c r="K6389" s="920"/>
      <c r="L6389" s="920"/>
      <c r="M6389" s="920"/>
      <c r="N6389" s="920"/>
      <c r="S6389" s="919"/>
    </row>
    <row r="6390" spans="1:19" ht="12.75" customHeight="1" x14ac:dyDescent="0.15">
      <c r="A6390" s="914">
        <v>6385</v>
      </c>
      <c r="B6390" s="929">
        <f>'EstExp 12-20'!I155</f>
        <v>0</v>
      </c>
      <c r="C6390" s="930">
        <f t="shared" si="269"/>
        <v>6385</v>
      </c>
      <c r="D6390" s="920" t="s">
        <v>6014</v>
      </c>
      <c r="E6390" s="893" t="b">
        <f t="shared" ca="1" si="270"/>
        <v>1</v>
      </c>
      <c r="F6390" s="932">
        <f t="array" aca="1" ref="F6390" ca="1">IF(G6390&lt;&gt;"",INDIRECT("'"&amp;G6390&amp;"'!"&amp;H6390),"")</f>
        <v>0</v>
      </c>
      <c r="G6390" s="560" t="s">
        <v>4786</v>
      </c>
      <c r="H6390" s="893" t="s">
        <v>6260</v>
      </c>
      <c r="I6390" s="920"/>
      <c r="J6390" s="920"/>
      <c r="K6390" s="920"/>
      <c r="L6390" s="920"/>
      <c r="M6390" s="920"/>
      <c r="N6390" s="920"/>
      <c r="S6390" s="919"/>
    </row>
    <row r="6391" spans="1:19" ht="12.75" customHeight="1" x14ac:dyDescent="0.15">
      <c r="A6391" s="914">
        <v>6386</v>
      </c>
      <c r="B6391" s="929">
        <f>'EstExp 12-20'!J155</f>
        <v>0</v>
      </c>
      <c r="C6391" s="930">
        <f t="shared" si="269"/>
        <v>6386</v>
      </c>
      <c r="D6391" s="920" t="s">
        <v>6014</v>
      </c>
      <c r="E6391" s="893" t="b">
        <f t="shared" ca="1" si="270"/>
        <v>1</v>
      </c>
      <c r="F6391" s="932">
        <f t="array" aca="1" ref="F6391" ca="1">IF(G6391&lt;&gt;"",INDIRECT("'"&amp;G6391&amp;"'!"&amp;H6391),"")</f>
        <v>0</v>
      </c>
      <c r="G6391" s="560" t="s">
        <v>4786</v>
      </c>
      <c r="H6391" s="893" t="s">
        <v>6261</v>
      </c>
      <c r="I6391" s="920"/>
      <c r="J6391" s="920"/>
      <c r="K6391" s="920"/>
      <c r="L6391" s="920"/>
      <c r="M6391" s="920"/>
      <c r="N6391" s="920"/>
      <c r="S6391" s="919"/>
    </row>
    <row r="6392" spans="1:19" ht="12.75" customHeight="1" x14ac:dyDescent="0.15">
      <c r="A6392" s="935">
        <v>6387</v>
      </c>
      <c r="B6392" s="919"/>
      <c r="C6392" s="920"/>
      <c r="D6392" s="920" t="s">
        <v>6014</v>
      </c>
      <c r="E6392" s="893" t="b">
        <f t="shared" ca="1" si="270"/>
        <v>1</v>
      </c>
      <c r="F6392" s="893" t="str">
        <f t="array" aca="1" ref="F6392" ca="1">IF(G6392&lt;&gt;"",INDIRECT("'"&amp;G6392&amp;"'!"&amp;H6392),"")</f>
        <v/>
      </c>
      <c r="G6392" s="560"/>
      <c r="H6392" s="893"/>
      <c r="I6392" s="920"/>
      <c r="J6392" s="920"/>
      <c r="K6392" s="920"/>
      <c r="L6392" s="920"/>
      <c r="M6392" s="920"/>
      <c r="N6392" s="920"/>
      <c r="S6392" s="919"/>
    </row>
    <row r="6393" spans="1:19" ht="12.75" customHeight="1" x14ac:dyDescent="0.15">
      <c r="A6393" s="935">
        <v>6388</v>
      </c>
      <c r="B6393" s="919"/>
      <c r="C6393" s="920"/>
      <c r="D6393" s="920" t="s">
        <v>6262</v>
      </c>
      <c r="E6393" s="893" t="b">
        <f t="shared" ca="1" si="270"/>
        <v>1</v>
      </c>
      <c r="F6393" s="893" t="str">
        <f t="array" aca="1" ref="F6393" ca="1">IF(G6393&lt;&gt;"",INDIRECT("'"&amp;G6393&amp;"'!"&amp;H6393),"")</f>
        <v/>
      </c>
      <c r="G6393" s="560"/>
      <c r="H6393" s="893"/>
      <c r="I6393" s="920"/>
      <c r="J6393" s="920"/>
      <c r="K6393" s="920"/>
      <c r="L6393" s="920"/>
      <c r="M6393" s="920"/>
      <c r="N6393" s="920"/>
      <c r="S6393" s="919"/>
    </row>
    <row r="6394" spans="1:19" ht="12.75" customHeight="1" x14ac:dyDescent="0.15">
      <c r="A6394" s="935">
        <v>6389</v>
      </c>
      <c r="B6394" s="919"/>
      <c r="C6394" s="920"/>
      <c r="D6394" s="920" t="s">
        <v>6262</v>
      </c>
      <c r="E6394" s="893" t="b">
        <f t="shared" ca="1" si="270"/>
        <v>1</v>
      </c>
      <c r="F6394" s="893" t="str">
        <f t="array" aca="1" ref="F6394" ca="1">IF(G6394&lt;&gt;"",INDIRECT("'"&amp;G6394&amp;"'!"&amp;H6394),"")</f>
        <v/>
      </c>
      <c r="G6394" s="560"/>
      <c r="H6394" s="893"/>
      <c r="I6394" s="920"/>
      <c r="J6394" s="920"/>
      <c r="K6394" s="920"/>
      <c r="L6394" s="920"/>
      <c r="M6394" s="920"/>
      <c r="N6394" s="920"/>
      <c r="S6394" s="919"/>
    </row>
    <row r="6395" spans="1:19" ht="12.75" customHeight="1" x14ac:dyDescent="0.15">
      <c r="A6395" s="935">
        <v>6390</v>
      </c>
      <c r="B6395" s="919"/>
      <c r="C6395" s="920"/>
      <c r="D6395" s="920" t="s">
        <v>6262</v>
      </c>
      <c r="E6395" s="893" t="b">
        <f t="shared" ca="1" si="270"/>
        <v>1</v>
      </c>
      <c r="F6395" s="893" t="str">
        <f t="array" aca="1" ref="F6395" ca="1">IF(G6395&lt;&gt;"",INDIRECT("'"&amp;G6395&amp;"'!"&amp;H6395),"")</f>
        <v/>
      </c>
      <c r="G6395" s="560"/>
      <c r="H6395" s="893"/>
      <c r="I6395" s="920"/>
      <c r="J6395" s="920"/>
      <c r="K6395" s="920"/>
      <c r="L6395" s="920"/>
      <c r="M6395" s="920"/>
      <c r="N6395" s="920"/>
      <c r="S6395" s="919"/>
    </row>
    <row r="6396" spans="1:19" ht="12.75" customHeight="1" x14ac:dyDescent="0.15">
      <c r="A6396" s="914">
        <v>6391</v>
      </c>
      <c r="B6396" s="929">
        <f>'EstExp 12-20'!I184</f>
        <v>0</v>
      </c>
      <c r="C6396" s="930">
        <f t="shared" ref="C6396:C6415" si="271">A6396-B6396</f>
        <v>6391</v>
      </c>
      <c r="D6396" s="920" t="s">
        <v>6014</v>
      </c>
      <c r="E6396" s="893" t="b">
        <f t="shared" ca="1" si="270"/>
        <v>1</v>
      </c>
      <c r="F6396" s="932">
        <f t="array" aca="1" ref="F6396" ca="1">IF(G6396&lt;&gt;"",INDIRECT("'"&amp;G6396&amp;"'!"&amp;H6396),"")</f>
        <v>0</v>
      </c>
      <c r="G6396" s="560" t="s">
        <v>4786</v>
      </c>
      <c r="H6396" s="893" t="s">
        <v>6263</v>
      </c>
      <c r="I6396" s="920"/>
      <c r="J6396" s="920"/>
      <c r="K6396" s="920"/>
      <c r="L6396" s="920"/>
      <c r="M6396" s="920"/>
      <c r="N6396" s="920"/>
      <c r="S6396" s="919"/>
    </row>
    <row r="6397" spans="1:19" ht="12.75" customHeight="1" x14ac:dyDescent="0.15">
      <c r="A6397" s="914">
        <v>6392</v>
      </c>
      <c r="B6397" s="929">
        <f>'EstExp 12-20'!J184</f>
        <v>0</v>
      </c>
      <c r="C6397" s="930">
        <f t="shared" si="271"/>
        <v>6392</v>
      </c>
      <c r="D6397" s="920" t="s">
        <v>6014</v>
      </c>
      <c r="E6397" s="893" t="b">
        <f t="shared" ca="1" si="270"/>
        <v>1</v>
      </c>
      <c r="F6397" s="932">
        <f t="array" aca="1" ref="F6397" ca="1">IF(G6397&lt;&gt;"",INDIRECT("'"&amp;G6397&amp;"'!"&amp;H6397),"")</f>
        <v>0</v>
      </c>
      <c r="G6397" s="560" t="s">
        <v>4786</v>
      </c>
      <c r="H6397" s="893" t="s">
        <v>6264</v>
      </c>
      <c r="I6397" s="920"/>
      <c r="J6397" s="920"/>
      <c r="K6397" s="920"/>
      <c r="L6397" s="920"/>
      <c r="M6397" s="920"/>
      <c r="N6397" s="920"/>
      <c r="S6397" s="919"/>
    </row>
    <row r="6398" spans="1:19" ht="12.75" customHeight="1" x14ac:dyDescent="0.15">
      <c r="A6398" s="914">
        <v>6393</v>
      </c>
      <c r="B6398" s="929">
        <f>'EstExp 12-20'!I186</f>
        <v>0</v>
      </c>
      <c r="C6398" s="930">
        <f t="shared" si="271"/>
        <v>6393</v>
      </c>
      <c r="D6398" s="920" t="s">
        <v>6014</v>
      </c>
      <c r="E6398" s="893" t="b">
        <f t="shared" ca="1" si="270"/>
        <v>1</v>
      </c>
      <c r="F6398" s="932">
        <f t="array" aca="1" ref="F6398" ca="1">IF(G6398&lt;&gt;"",INDIRECT("'"&amp;G6398&amp;"'!"&amp;H6398),"")</f>
        <v>0</v>
      </c>
      <c r="G6398" s="560" t="s">
        <v>4786</v>
      </c>
      <c r="H6398" s="893" t="s">
        <v>6265</v>
      </c>
      <c r="I6398" s="920"/>
      <c r="J6398" s="920"/>
      <c r="K6398" s="920"/>
      <c r="L6398" s="920"/>
      <c r="M6398" s="920"/>
      <c r="N6398" s="920"/>
      <c r="S6398" s="919"/>
    </row>
    <row r="6399" spans="1:19" ht="12.75" customHeight="1" x14ac:dyDescent="0.15">
      <c r="A6399" s="914">
        <v>6394</v>
      </c>
      <c r="B6399" s="929">
        <f>'EstExp 12-20'!J186</f>
        <v>0</v>
      </c>
      <c r="C6399" s="930">
        <f t="shared" si="271"/>
        <v>6394</v>
      </c>
      <c r="D6399" s="920" t="s">
        <v>6014</v>
      </c>
      <c r="E6399" s="893" t="b">
        <f t="shared" ca="1" si="270"/>
        <v>1</v>
      </c>
      <c r="F6399" s="932">
        <f t="array" aca="1" ref="F6399" ca="1">IF(G6399&lt;&gt;"",INDIRECT("'"&amp;G6399&amp;"'!"&amp;H6399),"")</f>
        <v>0</v>
      </c>
      <c r="G6399" s="560" t="s">
        <v>4786</v>
      </c>
      <c r="H6399" s="893" t="s">
        <v>6266</v>
      </c>
      <c r="I6399" s="920"/>
      <c r="J6399" s="920"/>
      <c r="K6399" s="920"/>
      <c r="L6399" s="920"/>
      <c r="M6399" s="920"/>
      <c r="N6399" s="920"/>
      <c r="S6399" s="919"/>
    </row>
    <row r="6400" spans="1:19" ht="12.75" customHeight="1" x14ac:dyDescent="0.15">
      <c r="A6400" s="914">
        <v>6395</v>
      </c>
      <c r="B6400" s="929">
        <f>'EstExp 12-20'!I187</f>
        <v>0</v>
      </c>
      <c r="C6400" s="930">
        <f t="shared" si="271"/>
        <v>6395</v>
      </c>
      <c r="D6400" s="920" t="s">
        <v>6014</v>
      </c>
      <c r="E6400" s="893" t="b">
        <f t="shared" ca="1" si="270"/>
        <v>1</v>
      </c>
      <c r="F6400" s="932">
        <f t="array" aca="1" ref="F6400" ca="1">IF(G6400&lt;&gt;"",INDIRECT("'"&amp;G6400&amp;"'!"&amp;H6400),"")</f>
        <v>0</v>
      </c>
      <c r="G6400" s="560" t="s">
        <v>4786</v>
      </c>
      <c r="H6400" s="893" t="s">
        <v>6267</v>
      </c>
      <c r="I6400" s="920"/>
      <c r="J6400" s="920"/>
      <c r="K6400" s="920"/>
      <c r="L6400" s="920"/>
      <c r="M6400" s="920"/>
      <c r="N6400" s="920"/>
      <c r="S6400" s="919"/>
    </row>
    <row r="6401" spans="1:19" ht="12.75" customHeight="1" x14ac:dyDescent="0.15">
      <c r="A6401" s="914">
        <v>6396</v>
      </c>
      <c r="B6401" s="929">
        <f>'EstExp 12-20'!J187</f>
        <v>0</v>
      </c>
      <c r="C6401" s="930">
        <f t="shared" si="271"/>
        <v>6396</v>
      </c>
      <c r="D6401" s="920" t="s">
        <v>6014</v>
      </c>
      <c r="E6401" s="893" t="b">
        <f t="shared" ca="1" si="270"/>
        <v>1</v>
      </c>
      <c r="F6401" s="932">
        <f t="array" aca="1" ref="F6401" ca="1">IF(G6401&lt;&gt;"",INDIRECT("'"&amp;G6401&amp;"'!"&amp;H6401),"")</f>
        <v>0</v>
      </c>
      <c r="G6401" s="560" t="s">
        <v>4786</v>
      </c>
      <c r="H6401" s="893" t="s">
        <v>6268</v>
      </c>
      <c r="I6401" s="920"/>
      <c r="J6401" s="920"/>
      <c r="K6401" s="920"/>
      <c r="L6401" s="920"/>
      <c r="M6401" s="920"/>
      <c r="N6401" s="920"/>
      <c r="S6401" s="919"/>
    </row>
    <row r="6402" spans="1:19" ht="12.75" customHeight="1" x14ac:dyDescent="0.15">
      <c r="A6402" s="914">
        <v>6397</v>
      </c>
      <c r="B6402" s="929">
        <f>'EstExp 12-20'!I188</f>
        <v>0</v>
      </c>
      <c r="C6402" s="930">
        <f t="shared" si="271"/>
        <v>6397</v>
      </c>
      <c r="D6402" s="920" t="s">
        <v>6014</v>
      </c>
      <c r="E6402" s="893" t="b">
        <f t="shared" ca="1" si="270"/>
        <v>1</v>
      </c>
      <c r="F6402" s="932">
        <f t="array" aca="1" ref="F6402" ca="1">IF(G6402&lt;&gt;"",INDIRECT("'"&amp;G6402&amp;"'!"&amp;H6402),"")</f>
        <v>0</v>
      </c>
      <c r="G6402" s="560" t="s">
        <v>4786</v>
      </c>
      <c r="H6402" s="893" t="s">
        <v>6269</v>
      </c>
      <c r="I6402" s="920"/>
      <c r="J6402" s="920"/>
      <c r="K6402" s="920"/>
      <c r="L6402" s="920"/>
      <c r="M6402" s="920"/>
      <c r="N6402" s="920"/>
      <c r="S6402" s="919"/>
    </row>
    <row r="6403" spans="1:19" ht="12.75" customHeight="1" x14ac:dyDescent="0.15">
      <c r="A6403" s="914">
        <v>6398</v>
      </c>
      <c r="B6403" s="929">
        <f>'EstExp 12-20'!J188</f>
        <v>0</v>
      </c>
      <c r="C6403" s="930">
        <f t="shared" si="271"/>
        <v>6398</v>
      </c>
      <c r="D6403" s="920" t="s">
        <v>6014</v>
      </c>
      <c r="E6403" s="893" t="b">
        <f t="shared" ca="1" si="270"/>
        <v>1</v>
      </c>
      <c r="F6403" s="932">
        <f t="array" aca="1" ref="F6403" ca="1">IF(G6403&lt;&gt;"",INDIRECT("'"&amp;G6403&amp;"'!"&amp;H6403),"")</f>
        <v>0</v>
      </c>
      <c r="G6403" s="560" t="s">
        <v>4786</v>
      </c>
      <c r="H6403" s="893" t="s">
        <v>6270</v>
      </c>
      <c r="I6403" s="920"/>
      <c r="J6403" s="920"/>
      <c r="K6403" s="920"/>
      <c r="L6403" s="920"/>
      <c r="M6403" s="920"/>
      <c r="N6403" s="920"/>
      <c r="S6403" s="919"/>
    </row>
    <row r="6404" spans="1:19" ht="12.75" customHeight="1" x14ac:dyDescent="0.15">
      <c r="A6404" s="914">
        <v>6399</v>
      </c>
      <c r="B6404" s="929">
        <f>'EstExp 12-20'!I189</f>
        <v>0</v>
      </c>
      <c r="C6404" s="930">
        <f t="shared" si="271"/>
        <v>6399</v>
      </c>
      <c r="D6404" s="920" t="s">
        <v>6014</v>
      </c>
      <c r="E6404" s="893" t="b">
        <f t="shared" ca="1" si="270"/>
        <v>1</v>
      </c>
      <c r="F6404" s="932">
        <f t="array" aca="1" ref="F6404" ca="1">IF(G6404&lt;&gt;"",INDIRECT("'"&amp;G6404&amp;"'!"&amp;H6404),"")</f>
        <v>0</v>
      </c>
      <c r="G6404" s="560" t="s">
        <v>4786</v>
      </c>
      <c r="H6404" s="893" t="s">
        <v>6271</v>
      </c>
      <c r="I6404" s="920"/>
      <c r="J6404" s="920"/>
      <c r="K6404" s="920"/>
      <c r="L6404" s="920"/>
      <c r="M6404" s="920"/>
      <c r="N6404" s="920"/>
      <c r="S6404" s="919"/>
    </row>
    <row r="6405" spans="1:19" ht="12.75" customHeight="1" x14ac:dyDescent="0.15">
      <c r="A6405" s="914">
        <v>6400</v>
      </c>
      <c r="B6405" s="929">
        <f>'EstExp 12-20'!J189</f>
        <v>0</v>
      </c>
      <c r="C6405" s="930">
        <f t="shared" si="271"/>
        <v>6400</v>
      </c>
      <c r="D6405" s="920" t="s">
        <v>6014</v>
      </c>
      <c r="E6405" s="893" t="b">
        <f t="shared" ca="1" si="270"/>
        <v>1</v>
      </c>
      <c r="F6405" s="932">
        <f t="array" aca="1" ref="F6405" ca="1">IF(G6405&lt;&gt;"",INDIRECT("'"&amp;G6405&amp;"'!"&amp;H6405),"")</f>
        <v>0</v>
      </c>
      <c r="G6405" s="560" t="s">
        <v>4786</v>
      </c>
      <c r="H6405" s="893" t="s">
        <v>6272</v>
      </c>
      <c r="I6405" s="920"/>
      <c r="J6405" s="920"/>
      <c r="K6405" s="920"/>
      <c r="L6405" s="920"/>
      <c r="M6405" s="920"/>
      <c r="N6405" s="920"/>
      <c r="S6405" s="919"/>
    </row>
    <row r="6406" spans="1:19" ht="12.75" customHeight="1" x14ac:dyDescent="0.15">
      <c r="A6406" s="914">
        <v>6401</v>
      </c>
      <c r="B6406" s="929">
        <f>'EstExp 12-20'!I214</f>
        <v>0</v>
      </c>
      <c r="C6406" s="930">
        <f t="shared" si="271"/>
        <v>6401</v>
      </c>
      <c r="D6406" s="920" t="s">
        <v>6014</v>
      </c>
      <c r="E6406" s="893" t="b">
        <f t="shared" ca="1" si="270"/>
        <v>1</v>
      </c>
      <c r="F6406" s="932">
        <f t="array" aca="1" ref="F6406" ca="1">IF(G6406&lt;&gt;"",INDIRECT("'"&amp;G6406&amp;"'!"&amp;H6406),"")</f>
        <v>0</v>
      </c>
      <c r="G6406" s="560" t="s">
        <v>4786</v>
      </c>
      <c r="H6406" s="893" t="s">
        <v>6273</v>
      </c>
      <c r="I6406" s="920"/>
      <c r="J6406" s="920"/>
      <c r="K6406" s="920"/>
      <c r="L6406" s="920"/>
      <c r="M6406" s="920"/>
      <c r="N6406" s="920"/>
      <c r="S6406" s="919"/>
    </row>
    <row r="6407" spans="1:19" ht="12.75" customHeight="1" x14ac:dyDescent="0.15">
      <c r="A6407" s="914">
        <v>6402</v>
      </c>
      <c r="B6407" s="929">
        <f>'EstExp 12-20'!J214</f>
        <v>0</v>
      </c>
      <c r="C6407" s="930">
        <f t="shared" si="271"/>
        <v>6402</v>
      </c>
      <c r="D6407" s="920" t="s">
        <v>6014</v>
      </c>
      <c r="E6407" s="893" t="b">
        <f t="shared" ca="1" si="270"/>
        <v>1</v>
      </c>
      <c r="F6407" s="932">
        <f t="array" aca="1" ref="F6407" ca="1">IF(G6407&lt;&gt;"",INDIRECT("'"&amp;G6407&amp;"'!"&amp;H6407),"")</f>
        <v>0</v>
      </c>
      <c r="G6407" s="560" t="s">
        <v>4786</v>
      </c>
      <c r="H6407" s="893" t="s">
        <v>6274</v>
      </c>
      <c r="I6407" s="920"/>
      <c r="J6407" s="920"/>
      <c r="K6407" s="920"/>
      <c r="L6407" s="920"/>
      <c r="M6407" s="920"/>
      <c r="N6407" s="920"/>
      <c r="S6407" s="919"/>
    </row>
    <row r="6408" spans="1:19" ht="12.75" customHeight="1" x14ac:dyDescent="0.15">
      <c r="A6408" s="914">
        <v>6403</v>
      </c>
      <c r="B6408" s="929">
        <f>'EstExp 12-20'!D220</f>
        <v>0</v>
      </c>
      <c r="C6408" s="930">
        <f t="shared" si="271"/>
        <v>6403</v>
      </c>
      <c r="D6408" s="920" t="s">
        <v>6014</v>
      </c>
      <c r="E6408" s="893" t="b">
        <f t="shared" ca="1" si="270"/>
        <v>1</v>
      </c>
      <c r="F6408" s="932">
        <f t="array" aca="1" ref="F6408" ca="1">IF(G6408&lt;&gt;"",INDIRECT("'"&amp;G6408&amp;"'!"&amp;H6408),"")</f>
        <v>0</v>
      </c>
      <c r="G6408" s="560" t="s">
        <v>4786</v>
      </c>
      <c r="H6408" s="893" t="s">
        <v>5888</v>
      </c>
      <c r="I6408" s="920"/>
      <c r="J6408" s="920"/>
      <c r="K6408" s="920"/>
      <c r="L6408" s="920"/>
      <c r="M6408" s="920"/>
      <c r="N6408" s="920"/>
      <c r="S6408" s="919"/>
    </row>
    <row r="6409" spans="1:19" ht="12.75" customHeight="1" x14ac:dyDescent="0.15">
      <c r="A6409" s="914">
        <v>6404</v>
      </c>
      <c r="B6409" s="929">
        <f>'EstExp 12-20'!K220</f>
        <v>0</v>
      </c>
      <c r="C6409" s="930">
        <f t="shared" si="271"/>
        <v>6404</v>
      </c>
      <c r="D6409" s="920" t="s">
        <v>6014</v>
      </c>
      <c r="E6409" s="893" t="b">
        <f t="shared" ca="1" si="270"/>
        <v>1</v>
      </c>
      <c r="F6409" s="932">
        <f t="array" aca="1" ref="F6409" ca="1">IF(G6409&lt;&gt;"",INDIRECT("'"&amp;G6409&amp;"'!"&amp;H6409),"")</f>
        <v>0</v>
      </c>
      <c r="G6409" s="560" t="s">
        <v>4786</v>
      </c>
      <c r="H6409" s="893" t="s">
        <v>6275</v>
      </c>
      <c r="I6409" s="920"/>
      <c r="J6409" s="920"/>
      <c r="K6409" s="920"/>
      <c r="L6409" s="920"/>
      <c r="M6409" s="920"/>
      <c r="N6409" s="920"/>
      <c r="S6409" s="919"/>
    </row>
    <row r="6410" spans="1:19" ht="12.75" customHeight="1" x14ac:dyDescent="0.15">
      <c r="A6410" s="914">
        <v>6405</v>
      </c>
      <c r="B6410" s="929">
        <f>'EstExp 12-20'!D222</f>
        <v>0</v>
      </c>
      <c r="C6410" s="930">
        <f t="shared" si="271"/>
        <v>6405</v>
      </c>
      <c r="D6410" s="920" t="s">
        <v>6014</v>
      </c>
      <c r="E6410" s="893" t="b">
        <f t="shared" ca="1" si="270"/>
        <v>1</v>
      </c>
      <c r="F6410" s="932">
        <f t="array" aca="1" ref="F6410" ca="1">IF(G6410&lt;&gt;"",INDIRECT("'"&amp;G6410&amp;"'!"&amp;H6410),"")</f>
        <v>0</v>
      </c>
      <c r="G6410" s="560" t="s">
        <v>4786</v>
      </c>
      <c r="H6410" s="893" t="s">
        <v>5889</v>
      </c>
      <c r="I6410" s="920"/>
      <c r="J6410" s="920"/>
      <c r="K6410" s="920"/>
      <c r="L6410" s="920"/>
      <c r="M6410" s="920"/>
      <c r="N6410" s="920"/>
      <c r="S6410" s="919"/>
    </row>
    <row r="6411" spans="1:19" ht="12.75" customHeight="1" x14ac:dyDescent="0.15">
      <c r="A6411" s="914">
        <v>6406</v>
      </c>
      <c r="B6411" s="929">
        <f>'EstExp 12-20'!K222</f>
        <v>0</v>
      </c>
      <c r="C6411" s="930">
        <f t="shared" si="271"/>
        <v>6406</v>
      </c>
      <c r="D6411" s="920" t="s">
        <v>6014</v>
      </c>
      <c r="E6411" s="893" t="b">
        <f t="shared" ca="1" si="270"/>
        <v>1</v>
      </c>
      <c r="F6411" s="932">
        <f t="array" aca="1" ref="F6411" ca="1">IF(G6411&lt;&gt;"",INDIRECT("'"&amp;G6411&amp;"'!"&amp;H6411),"")</f>
        <v>0</v>
      </c>
      <c r="G6411" s="560" t="s">
        <v>4786</v>
      </c>
      <c r="H6411" s="893" t="s">
        <v>6276</v>
      </c>
      <c r="I6411" s="920"/>
      <c r="J6411" s="920"/>
      <c r="K6411" s="920"/>
      <c r="L6411" s="920"/>
      <c r="M6411" s="920"/>
      <c r="N6411" s="920"/>
      <c r="S6411" s="919"/>
    </row>
    <row r="6412" spans="1:19" ht="12.75" customHeight="1" x14ac:dyDescent="0.15">
      <c r="A6412" s="914">
        <v>6407</v>
      </c>
      <c r="B6412" s="929">
        <f>'EstExp 12-20'!D224</f>
        <v>0</v>
      </c>
      <c r="C6412" s="930">
        <f t="shared" si="271"/>
        <v>6407</v>
      </c>
      <c r="D6412" s="920" t="s">
        <v>6014</v>
      </c>
      <c r="E6412" s="893" t="b">
        <f t="shared" ca="1" si="270"/>
        <v>1</v>
      </c>
      <c r="F6412" s="932">
        <f t="array" aca="1" ref="F6412" ca="1">IF(G6412&lt;&gt;"",INDIRECT("'"&amp;G6412&amp;"'!"&amp;H6412),"")</f>
        <v>0</v>
      </c>
      <c r="G6412" s="560" t="s">
        <v>4786</v>
      </c>
      <c r="H6412" s="893" t="s">
        <v>5890</v>
      </c>
      <c r="I6412" s="920"/>
      <c r="J6412" s="920"/>
      <c r="K6412" s="920"/>
      <c r="L6412" s="920"/>
      <c r="M6412" s="920"/>
      <c r="N6412" s="920"/>
      <c r="S6412" s="919"/>
    </row>
    <row r="6413" spans="1:19" ht="12.75" customHeight="1" x14ac:dyDescent="0.15">
      <c r="A6413" s="914">
        <v>6408</v>
      </c>
      <c r="B6413" s="929">
        <f>'EstExp 12-20'!K224</f>
        <v>0</v>
      </c>
      <c r="C6413" s="930">
        <f t="shared" si="271"/>
        <v>6408</v>
      </c>
      <c r="D6413" s="920" t="s">
        <v>6014</v>
      </c>
      <c r="E6413" s="893" t="b">
        <f t="shared" ca="1" si="270"/>
        <v>1</v>
      </c>
      <c r="F6413" s="932">
        <f t="array" aca="1" ref="F6413" ca="1">IF(G6413&lt;&gt;"",INDIRECT("'"&amp;G6413&amp;"'!"&amp;H6413),"")</f>
        <v>0</v>
      </c>
      <c r="G6413" s="560" t="s">
        <v>4786</v>
      </c>
      <c r="H6413" s="893" t="s">
        <v>6277</v>
      </c>
      <c r="I6413" s="920"/>
      <c r="J6413" s="920"/>
      <c r="K6413" s="920"/>
      <c r="L6413" s="920"/>
      <c r="M6413" s="920"/>
      <c r="N6413" s="920"/>
      <c r="S6413" s="919"/>
    </row>
    <row r="6414" spans="1:19" ht="12.75" customHeight="1" x14ac:dyDescent="0.15">
      <c r="A6414" s="914">
        <v>6409</v>
      </c>
      <c r="B6414" s="929">
        <f>'EstExp 12-20'!D230</f>
        <v>0</v>
      </c>
      <c r="C6414" s="930">
        <f t="shared" si="271"/>
        <v>6409</v>
      </c>
      <c r="D6414" s="920" t="s">
        <v>6014</v>
      </c>
      <c r="E6414" s="893" t="b">
        <f t="shared" ca="1" si="270"/>
        <v>1</v>
      </c>
      <c r="F6414" s="932">
        <f t="array" aca="1" ref="F6414" ca="1">IF(G6414&lt;&gt;"",INDIRECT("'"&amp;G6414&amp;"'!"&amp;H6414),"")</f>
        <v>0</v>
      </c>
      <c r="G6414" s="560" t="s">
        <v>4786</v>
      </c>
      <c r="H6414" s="893" t="s">
        <v>6278</v>
      </c>
      <c r="I6414" s="920"/>
      <c r="J6414" s="920"/>
      <c r="K6414" s="920"/>
      <c r="L6414" s="920"/>
      <c r="M6414" s="920"/>
      <c r="N6414" s="920"/>
      <c r="S6414" s="919"/>
    </row>
    <row r="6415" spans="1:19" ht="12.75" customHeight="1" x14ac:dyDescent="0.15">
      <c r="A6415" s="914">
        <v>6410</v>
      </c>
      <c r="B6415" s="929">
        <f>'EstExp 12-20'!K230</f>
        <v>0</v>
      </c>
      <c r="C6415" s="930">
        <f t="shared" si="271"/>
        <v>6410</v>
      </c>
      <c r="D6415" s="920" t="s">
        <v>6014</v>
      </c>
      <c r="E6415" s="893" t="b">
        <f t="shared" ca="1" si="270"/>
        <v>1</v>
      </c>
      <c r="F6415" s="932">
        <f t="array" aca="1" ref="F6415" ca="1">IF(G6415&lt;&gt;"",INDIRECT("'"&amp;G6415&amp;"'!"&amp;H6415),"")</f>
        <v>0</v>
      </c>
      <c r="G6415" s="560" t="s">
        <v>4786</v>
      </c>
      <c r="H6415" s="893" t="s">
        <v>6279</v>
      </c>
      <c r="I6415" s="920"/>
      <c r="J6415" s="920"/>
      <c r="K6415" s="920"/>
      <c r="L6415" s="920"/>
      <c r="M6415" s="920"/>
      <c r="N6415" s="920"/>
      <c r="S6415" s="919"/>
    </row>
    <row r="6416" spans="1:19" ht="12.75" customHeight="1" x14ac:dyDescent="0.15">
      <c r="A6416" s="935">
        <v>6411</v>
      </c>
      <c r="B6416" s="919"/>
      <c r="C6416" s="920"/>
      <c r="D6416" s="920" t="s">
        <v>6014</v>
      </c>
      <c r="E6416" s="893" t="b">
        <f t="shared" ca="1" si="270"/>
        <v>1</v>
      </c>
      <c r="F6416" s="893" t="str">
        <f t="array" aca="1" ref="F6416" ca="1">IF(G6416&lt;&gt;"",INDIRECT("'"&amp;G6416&amp;"'!"&amp;H6416),"")</f>
        <v/>
      </c>
      <c r="G6416" s="560"/>
      <c r="H6416" s="893"/>
      <c r="I6416" s="920"/>
      <c r="J6416" s="920"/>
      <c r="K6416" s="920"/>
      <c r="L6416" s="920"/>
      <c r="M6416" s="920"/>
      <c r="N6416" s="920"/>
      <c r="S6416" s="919"/>
    </row>
    <row r="6417" spans="1:19" ht="12.75" customHeight="1" x14ac:dyDescent="0.15">
      <c r="A6417" s="935">
        <v>6412</v>
      </c>
      <c r="B6417" s="919"/>
      <c r="C6417" s="920"/>
      <c r="D6417" s="920" t="s">
        <v>6014</v>
      </c>
      <c r="E6417" s="893" t="b">
        <f t="shared" ca="1" si="270"/>
        <v>1</v>
      </c>
      <c r="F6417" s="893" t="str">
        <f t="array" aca="1" ref="F6417" ca="1">IF(G6417&lt;&gt;"",INDIRECT("'"&amp;G6417&amp;"'!"&amp;H6417),"")</f>
        <v/>
      </c>
      <c r="G6417" s="560"/>
      <c r="H6417" s="893"/>
      <c r="I6417" s="920"/>
      <c r="J6417" s="920"/>
      <c r="K6417" s="920"/>
      <c r="L6417" s="920"/>
      <c r="M6417" s="920"/>
      <c r="N6417" s="920"/>
      <c r="S6417" s="919"/>
    </row>
    <row r="6418" spans="1:19" ht="12.75" customHeight="1" x14ac:dyDescent="0.15">
      <c r="A6418" s="914">
        <v>6413</v>
      </c>
      <c r="B6418" s="929">
        <f>'EstExp 12-20'!D252</f>
        <v>0</v>
      </c>
      <c r="C6418" s="930">
        <f t="shared" ref="C6418:C6419" si="272">A6418-B6418</f>
        <v>6413</v>
      </c>
      <c r="D6418" s="920" t="s">
        <v>6014</v>
      </c>
      <c r="E6418" s="893" t="b">
        <f t="shared" ca="1" si="270"/>
        <v>1</v>
      </c>
      <c r="F6418" s="932">
        <f t="array" aca="1" ref="F6418" ca="1">IF(G6418&lt;&gt;"",INDIRECT("'"&amp;G6418&amp;"'!"&amp;H6418),"")</f>
        <v>0</v>
      </c>
      <c r="G6418" s="560" t="s">
        <v>4786</v>
      </c>
      <c r="H6418" s="893" t="s">
        <v>6280</v>
      </c>
      <c r="I6418" s="920"/>
      <c r="J6418" s="920"/>
      <c r="K6418" s="920"/>
      <c r="L6418" s="920"/>
      <c r="M6418" s="920"/>
      <c r="N6418" s="920"/>
      <c r="S6418" s="919"/>
    </row>
    <row r="6419" spans="1:19" ht="12.75" customHeight="1" x14ac:dyDescent="0.15">
      <c r="A6419" s="914">
        <v>6414</v>
      </c>
      <c r="B6419" s="929">
        <f>'EstExp 12-20'!K252</f>
        <v>0</v>
      </c>
      <c r="C6419" s="930">
        <f t="shared" si="272"/>
        <v>6414</v>
      </c>
      <c r="D6419" s="920" t="s">
        <v>6014</v>
      </c>
      <c r="E6419" s="893" t="b">
        <f t="shared" ca="1" si="270"/>
        <v>1</v>
      </c>
      <c r="F6419" s="932">
        <f t="array" aca="1" ref="F6419" ca="1">IF(G6419&lt;&gt;"",INDIRECT("'"&amp;G6419&amp;"'!"&amp;H6419),"")</f>
        <v>0</v>
      </c>
      <c r="G6419" s="560" t="s">
        <v>4786</v>
      </c>
      <c r="H6419" s="893" t="s">
        <v>6281</v>
      </c>
      <c r="I6419" s="920"/>
      <c r="J6419" s="920"/>
      <c r="K6419" s="920"/>
      <c r="L6419" s="920"/>
      <c r="M6419" s="920"/>
      <c r="N6419" s="920"/>
      <c r="S6419" s="919"/>
    </row>
    <row r="6420" spans="1:19" ht="12.75" customHeight="1" x14ac:dyDescent="0.15">
      <c r="A6420" s="935">
        <v>6415</v>
      </c>
      <c r="B6420" s="919"/>
      <c r="C6420" s="920"/>
      <c r="D6420" s="920" t="s">
        <v>6014</v>
      </c>
      <c r="E6420" s="893" t="b">
        <f t="shared" ca="1" si="270"/>
        <v>1</v>
      </c>
      <c r="F6420" s="893" t="str">
        <f t="array" aca="1" ref="F6420" ca="1">IF(G6420&lt;&gt;"",INDIRECT("'"&amp;G6420&amp;"'!"&amp;H6420),"")</f>
        <v/>
      </c>
      <c r="G6420" s="560"/>
      <c r="H6420" s="893"/>
      <c r="I6420" s="920"/>
      <c r="J6420" s="920"/>
      <c r="K6420" s="920"/>
      <c r="L6420" s="920" t="s">
        <v>6282</v>
      </c>
      <c r="M6420" s="920"/>
      <c r="N6420" s="920"/>
      <c r="S6420" s="919"/>
    </row>
    <row r="6421" spans="1:19" ht="12.75" customHeight="1" x14ac:dyDescent="0.15">
      <c r="A6421" s="935">
        <v>6416</v>
      </c>
      <c r="B6421" s="919"/>
      <c r="C6421" s="920"/>
      <c r="D6421" s="920" t="s">
        <v>6014</v>
      </c>
      <c r="E6421" s="893" t="b">
        <f t="shared" ca="1" si="270"/>
        <v>1</v>
      </c>
      <c r="F6421" s="893" t="str">
        <f t="array" aca="1" ref="F6421" ca="1">IF(G6421&lt;&gt;"",INDIRECT("'"&amp;G6421&amp;"'!"&amp;H6421),"")</f>
        <v/>
      </c>
      <c r="G6421" s="560"/>
      <c r="H6421" s="893"/>
      <c r="I6421" s="920"/>
      <c r="J6421" s="920"/>
      <c r="K6421" s="920"/>
      <c r="L6421" s="920" t="s">
        <v>6282</v>
      </c>
      <c r="M6421" s="920"/>
      <c r="N6421" s="920"/>
      <c r="S6421" s="919"/>
    </row>
    <row r="6422" spans="1:19" ht="12.75" customHeight="1" x14ac:dyDescent="0.15">
      <c r="A6422" s="935">
        <v>6417</v>
      </c>
      <c r="B6422" s="919"/>
      <c r="C6422" s="920"/>
      <c r="D6422" s="920" t="s">
        <v>6014</v>
      </c>
      <c r="E6422" s="893" t="b">
        <f t="shared" ca="1" si="270"/>
        <v>1</v>
      </c>
      <c r="F6422" s="893" t="str">
        <f t="array" aca="1" ref="F6422" ca="1">IF(G6422&lt;&gt;"",INDIRECT("'"&amp;G6422&amp;"'!"&amp;H6422),"")</f>
        <v/>
      </c>
      <c r="G6422" s="560"/>
      <c r="H6422" s="893"/>
      <c r="I6422" s="920"/>
      <c r="J6422" s="920"/>
      <c r="K6422" s="920"/>
      <c r="L6422" s="920" t="s">
        <v>6282</v>
      </c>
      <c r="M6422" s="920"/>
      <c r="N6422" s="920"/>
      <c r="S6422" s="919"/>
    </row>
    <row r="6423" spans="1:19" ht="12.75" customHeight="1" x14ac:dyDescent="0.15">
      <c r="A6423" s="935">
        <v>6418</v>
      </c>
      <c r="B6423" s="919"/>
      <c r="C6423" s="920"/>
      <c r="D6423" s="920" t="s">
        <v>6014</v>
      </c>
      <c r="E6423" s="893" t="b">
        <f t="shared" ca="1" si="270"/>
        <v>1</v>
      </c>
      <c r="F6423" s="893" t="str">
        <f t="array" aca="1" ref="F6423" ca="1">IF(G6423&lt;&gt;"",INDIRECT("'"&amp;G6423&amp;"'!"&amp;H6423),"")</f>
        <v/>
      </c>
      <c r="G6423" s="560"/>
      <c r="H6423" s="893"/>
      <c r="I6423" s="920"/>
      <c r="J6423" s="920"/>
      <c r="K6423" s="920"/>
      <c r="L6423" s="920" t="s">
        <v>6282</v>
      </c>
      <c r="M6423" s="920"/>
      <c r="N6423" s="920"/>
      <c r="S6423" s="919"/>
    </row>
    <row r="6424" spans="1:19" ht="12.75" customHeight="1" x14ac:dyDescent="0.15">
      <c r="A6424" s="935">
        <v>6419</v>
      </c>
      <c r="B6424" s="919"/>
      <c r="C6424" s="920"/>
      <c r="D6424" s="920" t="s">
        <v>6014</v>
      </c>
      <c r="E6424" s="893" t="b">
        <f t="shared" ca="1" si="270"/>
        <v>1</v>
      </c>
      <c r="F6424" s="893" t="str">
        <f t="array" aca="1" ref="F6424" ca="1">IF(G6424&lt;&gt;"",INDIRECT("'"&amp;G6424&amp;"'!"&amp;H6424),"")</f>
        <v/>
      </c>
      <c r="G6424" s="560"/>
      <c r="H6424" s="893"/>
      <c r="I6424" s="920"/>
      <c r="J6424" s="920"/>
      <c r="K6424" s="920"/>
      <c r="L6424" s="920" t="s">
        <v>6282</v>
      </c>
      <c r="M6424" s="920"/>
      <c r="N6424" s="920"/>
      <c r="S6424" s="919"/>
    </row>
    <row r="6425" spans="1:19" ht="12.75" customHeight="1" x14ac:dyDescent="0.15">
      <c r="A6425" s="935">
        <v>6420</v>
      </c>
      <c r="B6425" s="919"/>
      <c r="C6425" s="920"/>
      <c r="D6425" s="920" t="s">
        <v>6014</v>
      </c>
      <c r="E6425" s="893" t="b">
        <f t="shared" ca="1" si="270"/>
        <v>1</v>
      </c>
      <c r="F6425" s="893" t="str">
        <f t="array" aca="1" ref="F6425" ca="1">IF(G6425&lt;&gt;"",INDIRECT("'"&amp;G6425&amp;"'!"&amp;H6425),"")</f>
        <v/>
      </c>
      <c r="G6425" s="560"/>
      <c r="H6425" s="893"/>
      <c r="I6425" s="920"/>
      <c r="J6425" s="920"/>
      <c r="K6425" s="920"/>
      <c r="L6425" s="920" t="s">
        <v>6282</v>
      </c>
      <c r="M6425" s="920"/>
      <c r="N6425" s="920"/>
      <c r="S6425" s="919"/>
    </row>
    <row r="6426" spans="1:19" ht="12.75" customHeight="1" x14ac:dyDescent="0.15">
      <c r="A6426" s="914">
        <v>6421</v>
      </c>
      <c r="B6426" s="929">
        <f>'EstExp 12-20'!D253</f>
        <v>0</v>
      </c>
      <c r="C6426" s="930">
        <f t="shared" ref="C6426:C6427" si="273">A6426-B6426</f>
        <v>6421</v>
      </c>
      <c r="D6426" s="920" t="s">
        <v>6014</v>
      </c>
      <c r="E6426" s="893" t="b">
        <f t="shared" ca="1" si="270"/>
        <v>1</v>
      </c>
      <c r="F6426" s="932">
        <f t="array" aca="1" ref="F6426" ca="1">IF(G6426&lt;&gt;"",INDIRECT("'"&amp;G6426&amp;"'!"&amp;H6426),"")</f>
        <v>0</v>
      </c>
      <c r="G6426" s="560" t="s">
        <v>4786</v>
      </c>
      <c r="H6426" s="893" t="s">
        <v>6283</v>
      </c>
      <c r="I6426" s="920"/>
      <c r="J6426" s="920"/>
      <c r="K6426" s="920"/>
      <c r="L6426" s="920"/>
      <c r="M6426" s="920"/>
      <c r="N6426" s="920"/>
      <c r="S6426" s="919"/>
    </row>
    <row r="6427" spans="1:19" ht="12.75" customHeight="1" x14ac:dyDescent="0.15">
      <c r="A6427" s="914">
        <v>6422</v>
      </c>
      <c r="B6427" s="929">
        <f>'EstExp 12-20'!K253</f>
        <v>0</v>
      </c>
      <c r="C6427" s="930">
        <f t="shared" si="273"/>
        <v>6422</v>
      </c>
      <c r="D6427" s="920" t="s">
        <v>6014</v>
      </c>
      <c r="E6427" s="893" t="b">
        <f t="shared" ca="1" si="270"/>
        <v>1</v>
      </c>
      <c r="F6427" s="932">
        <f t="array" aca="1" ref="F6427" ca="1">IF(G6427&lt;&gt;"",INDIRECT("'"&amp;G6427&amp;"'!"&amp;H6427),"")</f>
        <v>0</v>
      </c>
      <c r="G6427" s="560" t="s">
        <v>4786</v>
      </c>
      <c r="H6427" s="893" t="s">
        <v>6284</v>
      </c>
      <c r="I6427" s="920"/>
      <c r="J6427" s="920"/>
      <c r="K6427" s="920"/>
      <c r="L6427" s="920"/>
      <c r="M6427" s="920"/>
      <c r="N6427" s="920"/>
      <c r="S6427" s="919"/>
    </row>
    <row r="6428" spans="1:19" ht="12.75" customHeight="1" x14ac:dyDescent="0.15">
      <c r="A6428" s="935">
        <v>6423</v>
      </c>
      <c r="B6428" s="919"/>
      <c r="C6428" s="920"/>
      <c r="D6428" s="920" t="s">
        <v>6014</v>
      </c>
      <c r="E6428" s="893" t="b">
        <f t="shared" ca="1" si="270"/>
        <v>1</v>
      </c>
      <c r="F6428" s="893" t="str">
        <f t="array" aca="1" ref="F6428" ca="1">IF(G6428&lt;&gt;"",INDIRECT("'"&amp;G6428&amp;"'!"&amp;H6428),"")</f>
        <v/>
      </c>
      <c r="G6428" s="560"/>
      <c r="H6428" s="893"/>
      <c r="I6428" s="920"/>
      <c r="J6428" s="920"/>
      <c r="K6428" s="920"/>
      <c r="L6428" s="920" t="s">
        <v>6282</v>
      </c>
      <c r="M6428" s="920"/>
      <c r="N6428" s="920"/>
      <c r="S6428" s="919"/>
    </row>
    <row r="6429" spans="1:19" ht="12.75" customHeight="1" x14ac:dyDescent="0.15">
      <c r="A6429" s="935">
        <v>6424</v>
      </c>
      <c r="B6429" s="919"/>
      <c r="C6429" s="920"/>
      <c r="D6429" s="920" t="s">
        <v>6014</v>
      </c>
      <c r="E6429" s="893" t="b">
        <f t="shared" ca="1" si="270"/>
        <v>1</v>
      </c>
      <c r="F6429" s="893" t="str">
        <f t="array" aca="1" ref="F6429" ca="1">IF(G6429&lt;&gt;"",INDIRECT("'"&amp;G6429&amp;"'!"&amp;H6429),"")</f>
        <v/>
      </c>
      <c r="G6429" s="560"/>
      <c r="H6429" s="893"/>
      <c r="I6429" s="920"/>
      <c r="J6429" s="920"/>
      <c r="K6429" s="920"/>
      <c r="L6429" s="920" t="s">
        <v>6282</v>
      </c>
      <c r="M6429" s="920"/>
      <c r="N6429" s="920"/>
      <c r="S6429" s="919"/>
    </row>
    <row r="6430" spans="1:19" ht="12.75" customHeight="1" x14ac:dyDescent="0.15">
      <c r="A6430" s="935">
        <v>6425</v>
      </c>
      <c r="B6430" s="919"/>
      <c r="C6430" s="920"/>
      <c r="D6430" s="920" t="s">
        <v>6014</v>
      </c>
      <c r="E6430" s="893" t="b">
        <f t="shared" ca="1" si="270"/>
        <v>1</v>
      </c>
      <c r="F6430" s="893" t="str">
        <f t="array" aca="1" ref="F6430" ca="1">IF(G6430&lt;&gt;"",INDIRECT("'"&amp;G6430&amp;"'!"&amp;H6430),"")</f>
        <v/>
      </c>
      <c r="G6430" s="560"/>
      <c r="H6430" s="893"/>
      <c r="I6430" s="920"/>
      <c r="J6430" s="920"/>
      <c r="K6430" s="920"/>
      <c r="L6430" s="920" t="s">
        <v>6282</v>
      </c>
      <c r="M6430" s="920"/>
      <c r="N6430" s="920"/>
      <c r="S6430" s="919"/>
    </row>
    <row r="6431" spans="1:19" ht="12.75" customHeight="1" x14ac:dyDescent="0.15">
      <c r="A6431" s="935">
        <v>6426</v>
      </c>
      <c r="B6431" s="919"/>
      <c r="C6431" s="920"/>
      <c r="D6431" s="920" t="s">
        <v>6014</v>
      </c>
      <c r="E6431" s="893" t="b">
        <f t="shared" ca="1" si="270"/>
        <v>1</v>
      </c>
      <c r="F6431" s="893" t="str">
        <f t="array" aca="1" ref="F6431" ca="1">IF(G6431&lt;&gt;"",INDIRECT("'"&amp;G6431&amp;"'!"&amp;H6431),"")</f>
        <v/>
      </c>
      <c r="G6431" s="560"/>
      <c r="H6431" s="893"/>
      <c r="I6431" s="920"/>
      <c r="J6431" s="920"/>
      <c r="K6431" s="920"/>
      <c r="L6431" s="920" t="s">
        <v>6282</v>
      </c>
      <c r="M6431" s="920"/>
      <c r="N6431" s="920"/>
      <c r="S6431" s="919"/>
    </row>
    <row r="6432" spans="1:19" ht="12.75" customHeight="1" x14ac:dyDescent="0.15">
      <c r="A6432" s="935">
        <v>6427</v>
      </c>
      <c r="B6432" s="919"/>
      <c r="C6432" s="920"/>
      <c r="D6432" s="920" t="s">
        <v>6014</v>
      </c>
      <c r="E6432" s="893" t="b">
        <f t="shared" ca="1" si="270"/>
        <v>1</v>
      </c>
      <c r="F6432" s="893" t="str">
        <f t="array" aca="1" ref="F6432" ca="1">IF(G6432&lt;&gt;"",INDIRECT("'"&amp;G6432&amp;"'!"&amp;H6432),"")</f>
        <v/>
      </c>
      <c r="G6432" s="560"/>
      <c r="H6432" s="893"/>
      <c r="I6432" s="920"/>
      <c r="J6432" s="920"/>
      <c r="K6432" s="920"/>
      <c r="L6432" s="920" t="s">
        <v>6282</v>
      </c>
      <c r="M6432" s="920"/>
      <c r="N6432" s="920"/>
      <c r="S6432" s="919"/>
    </row>
    <row r="6433" spans="1:19" ht="12.75" customHeight="1" x14ac:dyDescent="0.15">
      <c r="A6433" s="935">
        <v>6428</v>
      </c>
      <c r="B6433" s="919"/>
      <c r="C6433" s="920"/>
      <c r="D6433" s="920" t="s">
        <v>6014</v>
      </c>
      <c r="E6433" s="893" t="b">
        <f t="shared" ca="1" si="270"/>
        <v>1</v>
      </c>
      <c r="F6433" s="893" t="str">
        <f t="array" aca="1" ref="F6433" ca="1">IF(G6433&lt;&gt;"",INDIRECT("'"&amp;G6433&amp;"'!"&amp;H6433),"")</f>
        <v/>
      </c>
      <c r="G6433" s="560"/>
      <c r="H6433" s="893"/>
      <c r="I6433" s="920"/>
      <c r="J6433" s="920"/>
      <c r="K6433" s="920"/>
      <c r="L6433" s="920" t="s">
        <v>6282</v>
      </c>
      <c r="M6433" s="920"/>
      <c r="N6433" s="920"/>
      <c r="S6433" s="919"/>
    </row>
    <row r="6434" spans="1:19" ht="12.75" customHeight="1" x14ac:dyDescent="0.15">
      <c r="A6434" s="935">
        <v>6429</v>
      </c>
      <c r="B6434" s="919"/>
      <c r="C6434" s="920"/>
      <c r="D6434" s="920" t="s">
        <v>6014</v>
      </c>
      <c r="E6434" s="893" t="b">
        <f t="shared" ca="1" si="270"/>
        <v>1</v>
      </c>
      <c r="F6434" s="893" t="str">
        <f t="array" aca="1" ref="F6434" ca="1">IF(G6434&lt;&gt;"",INDIRECT("'"&amp;G6434&amp;"'!"&amp;H6434),"")</f>
        <v/>
      </c>
      <c r="G6434" s="560"/>
      <c r="H6434" s="893"/>
      <c r="I6434" s="920"/>
      <c r="J6434" s="920"/>
      <c r="K6434" s="920"/>
      <c r="L6434" s="920" t="s">
        <v>6282</v>
      </c>
      <c r="M6434" s="920"/>
      <c r="N6434" s="920"/>
      <c r="S6434" s="919"/>
    </row>
    <row r="6435" spans="1:19" ht="12.75" customHeight="1" x14ac:dyDescent="0.15">
      <c r="A6435" s="935">
        <v>6430</v>
      </c>
      <c r="B6435" s="919"/>
      <c r="C6435" s="920"/>
      <c r="D6435" s="920" t="s">
        <v>6014</v>
      </c>
      <c r="E6435" s="893" t="b">
        <f t="shared" ca="1" si="270"/>
        <v>1</v>
      </c>
      <c r="F6435" s="893" t="str">
        <f t="array" aca="1" ref="F6435" ca="1">IF(G6435&lt;&gt;"",INDIRECT("'"&amp;G6435&amp;"'!"&amp;H6435),"")</f>
        <v/>
      </c>
      <c r="G6435" s="560"/>
      <c r="H6435" s="893"/>
      <c r="I6435" s="920"/>
      <c r="J6435" s="920"/>
      <c r="K6435" s="920"/>
      <c r="L6435" s="920" t="s">
        <v>6282</v>
      </c>
      <c r="M6435" s="920"/>
      <c r="N6435" s="920"/>
      <c r="S6435" s="919"/>
    </row>
    <row r="6436" spans="1:19" ht="12.75" customHeight="1" x14ac:dyDescent="0.15">
      <c r="A6436" s="893">
        <v>6431</v>
      </c>
      <c r="B6436" s="929">
        <f>'EstExp 12-20'!H94</f>
        <v>0</v>
      </c>
      <c r="C6436" s="930">
        <f t="shared" ref="C6436:C6439" si="274">A6436-B6436</f>
        <v>6431</v>
      </c>
      <c r="D6436" s="920" t="s">
        <v>6285</v>
      </c>
      <c r="E6436" s="893" t="b">
        <f t="shared" ca="1" si="270"/>
        <v>1</v>
      </c>
      <c r="F6436" s="932">
        <f t="array" aca="1" ref="F6436" ca="1">IF(G6436&lt;&gt;"",INDIRECT("'"&amp;G6436&amp;"'!"&amp;H6436),"")</f>
        <v>0</v>
      </c>
      <c r="G6436" s="560" t="s">
        <v>4786</v>
      </c>
      <c r="H6436" s="893" t="s">
        <v>6286</v>
      </c>
      <c r="I6436" s="920"/>
      <c r="J6436" s="920"/>
      <c r="K6436" s="920"/>
      <c r="L6436" s="920"/>
      <c r="M6436" s="920"/>
      <c r="N6436" s="920"/>
      <c r="S6436" s="929"/>
    </row>
    <row r="6437" spans="1:19" ht="12.75" customHeight="1" x14ac:dyDescent="0.15">
      <c r="A6437" s="893">
        <v>6432</v>
      </c>
      <c r="B6437" s="929">
        <f>'EstExp 12-20'!E102</f>
        <v>0</v>
      </c>
      <c r="C6437" s="930">
        <f t="shared" si="274"/>
        <v>6432</v>
      </c>
      <c r="D6437" s="920" t="s">
        <v>6285</v>
      </c>
      <c r="E6437" s="893" t="b">
        <f t="shared" ca="1" si="270"/>
        <v>1</v>
      </c>
      <c r="F6437" s="932">
        <f t="array" aca="1" ref="F6437" ca="1">IF(G6437&lt;&gt;"",INDIRECT("'"&amp;G6437&amp;"'!"&amp;H6437),"")</f>
        <v>0</v>
      </c>
      <c r="G6437" s="560" t="s">
        <v>4786</v>
      </c>
      <c r="H6437" s="893" t="s">
        <v>6068</v>
      </c>
      <c r="I6437" s="920"/>
      <c r="J6437" s="920"/>
      <c r="K6437" s="920"/>
      <c r="L6437" s="920"/>
      <c r="M6437" s="920"/>
      <c r="N6437" s="920"/>
      <c r="S6437" s="929"/>
    </row>
    <row r="6438" spans="1:19" ht="12.75" customHeight="1" x14ac:dyDescent="0.15">
      <c r="A6438" s="935">
        <v>6433</v>
      </c>
      <c r="B6438" s="929">
        <f>'EstExp 12-20'!H102</f>
        <v>0</v>
      </c>
      <c r="C6438" s="930">
        <f t="shared" si="274"/>
        <v>6433</v>
      </c>
      <c r="D6438" s="920" t="s">
        <v>6262</v>
      </c>
      <c r="E6438" s="893" t="b">
        <f t="shared" ca="1" si="270"/>
        <v>1</v>
      </c>
      <c r="F6438" s="932">
        <f t="array" aca="1" ref="F6438" ca="1">IF(G6438&lt;&gt;"",INDIRECT("'"&amp;G6438&amp;"'!"&amp;H6438),"")</f>
        <v>0</v>
      </c>
      <c r="G6438" s="560" t="s">
        <v>4786</v>
      </c>
      <c r="H6438" s="893" t="s">
        <v>6071</v>
      </c>
      <c r="I6438" s="920"/>
      <c r="J6438" s="920"/>
      <c r="K6438" s="920"/>
      <c r="L6438" s="920"/>
      <c r="M6438" s="920"/>
      <c r="N6438" s="920"/>
      <c r="S6438" s="929"/>
    </row>
    <row r="6439" spans="1:19" ht="12.75" customHeight="1" x14ac:dyDescent="0.15">
      <c r="A6439" s="893">
        <v>6434</v>
      </c>
      <c r="B6439" s="929">
        <f>'EstRev 6-11'!J110</f>
        <v>0</v>
      </c>
      <c r="C6439" s="930">
        <f t="shared" si="274"/>
        <v>6434</v>
      </c>
      <c r="D6439" s="920" t="s">
        <v>6287</v>
      </c>
      <c r="E6439" s="893" t="b">
        <f t="shared" ca="1" si="270"/>
        <v>1</v>
      </c>
      <c r="F6439" s="932">
        <f t="array" aca="1" ref="F6439" ca="1">IF(G6439&lt;&gt;"",INDIRECT("'"&amp;G6439&amp;"'!"&amp;H6439),"")</f>
        <v>0</v>
      </c>
      <c r="G6439" s="560" t="s">
        <v>5635</v>
      </c>
      <c r="H6439" s="893" t="s">
        <v>6288</v>
      </c>
      <c r="I6439" s="920"/>
      <c r="J6439" s="920"/>
      <c r="K6439" s="920"/>
      <c r="L6439" s="920"/>
      <c r="M6439" s="920"/>
      <c r="N6439" s="920"/>
      <c r="S6439" s="929"/>
    </row>
    <row r="6440" spans="1:19" ht="12.75" customHeight="1" x14ac:dyDescent="0.15">
      <c r="A6440" s="935">
        <v>6435</v>
      </c>
      <c r="B6440" s="919"/>
      <c r="C6440" s="920"/>
      <c r="D6440" s="920" t="s">
        <v>6262</v>
      </c>
      <c r="E6440" s="893" t="b">
        <f t="shared" ca="1" si="270"/>
        <v>1</v>
      </c>
      <c r="F6440" s="893" t="str">
        <f t="array" aca="1" ref="F6440" ca="1">IF(G6440&lt;&gt;"",INDIRECT("'"&amp;G6440&amp;"'!"&amp;H6440),"")</f>
        <v/>
      </c>
      <c r="G6440" s="560"/>
      <c r="H6440" s="893"/>
      <c r="I6440" s="920"/>
      <c r="J6440" s="920"/>
      <c r="K6440" s="920"/>
      <c r="L6440" s="920"/>
      <c r="M6440" s="920"/>
      <c r="N6440" s="920"/>
      <c r="S6440" s="919"/>
    </row>
    <row r="6441" spans="1:19" ht="12.75" customHeight="1" x14ac:dyDescent="0.15">
      <c r="A6441" s="935">
        <v>6436</v>
      </c>
      <c r="B6441" s="919"/>
      <c r="C6441" s="920"/>
      <c r="D6441" s="920" t="s">
        <v>6262</v>
      </c>
      <c r="E6441" s="893" t="b">
        <f t="shared" ca="1" si="270"/>
        <v>1</v>
      </c>
      <c r="F6441" s="893" t="str">
        <f t="array" aca="1" ref="F6441" ca="1">IF(G6441&lt;&gt;"",INDIRECT("'"&amp;G6441&amp;"'!"&amp;H6441),"")</f>
        <v/>
      </c>
      <c r="G6441" s="560"/>
      <c r="H6441" s="893"/>
      <c r="I6441" s="920"/>
      <c r="J6441" s="920"/>
      <c r="K6441" s="920"/>
      <c r="L6441" s="920"/>
      <c r="M6441" s="920"/>
      <c r="N6441" s="920"/>
      <c r="S6441" s="919"/>
    </row>
    <row r="6442" spans="1:19" ht="12.75" customHeight="1" x14ac:dyDescent="0.15">
      <c r="A6442" s="935">
        <v>6437</v>
      </c>
      <c r="B6442" s="919"/>
      <c r="C6442" s="920"/>
      <c r="D6442" s="920" t="s">
        <v>6262</v>
      </c>
      <c r="E6442" s="893" t="b">
        <f t="shared" ca="1" si="270"/>
        <v>1</v>
      </c>
      <c r="F6442" s="893" t="str">
        <f t="array" aca="1" ref="F6442" ca="1">IF(G6442&lt;&gt;"",INDIRECT("'"&amp;G6442&amp;"'!"&amp;H6442),"")</f>
        <v/>
      </c>
      <c r="G6442" s="560"/>
      <c r="H6442" s="893"/>
      <c r="I6442" s="920"/>
      <c r="J6442" s="920"/>
      <c r="K6442" s="920"/>
      <c r="L6442" s="920"/>
      <c r="M6442" s="920"/>
      <c r="N6442" s="920"/>
      <c r="S6442" s="919"/>
    </row>
    <row r="6443" spans="1:19" ht="12.75" customHeight="1" x14ac:dyDescent="0.15">
      <c r="A6443" s="935">
        <v>6438</v>
      </c>
      <c r="B6443" s="919"/>
      <c r="C6443" s="920"/>
      <c r="D6443" s="920" t="s">
        <v>6262</v>
      </c>
      <c r="E6443" s="893" t="b">
        <f t="shared" ca="1" si="270"/>
        <v>1</v>
      </c>
      <c r="F6443" s="893" t="str">
        <f t="array" aca="1" ref="F6443" ca="1">IF(G6443&lt;&gt;"",INDIRECT("'"&amp;G6443&amp;"'!"&amp;H6443),"")</f>
        <v/>
      </c>
      <c r="G6443" s="560"/>
      <c r="H6443" s="893"/>
      <c r="I6443" s="920"/>
      <c r="J6443" s="920"/>
      <c r="K6443" s="920"/>
      <c r="L6443" s="920"/>
      <c r="M6443" s="920"/>
      <c r="N6443" s="920"/>
      <c r="S6443" s="919"/>
    </row>
    <row r="6444" spans="1:19" ht="12.75" customHeight="1" x14ac:dyDescent="0.15">
      <c r="A6444" s="935">
        <v>6439</v>
      </c>
      <c r="B6444" s="919"/>
      <c r="C6444" s="920"/>
      <c r="D6444" s="920" t="s">
        <v>6262</v>
      </c>
      <c r="E6444" s="893" t="b">
        <f t="shared" ca="1" si="270"/>
        <v>1</v>
      </c>
      <c r="F6444" s="893" t="str">
        <f t="array" aca="1" ref="F6444" ca="1">IF(G6444&lt;&gt;"",INDIRECT("'"&amp;G6444&amp;"'!"&amp;H6444),"")</f>
        <v/>
      </c>
      <c r="G6444" s="560"/>
      <c r="H6444" s="893"/>
      <c r="I6444" s="920"/>
      <c r="J6444" s="920"/>
      <c r="K6444" s="920"/>
      <c r="L6444" s="920"/>
      <c r="M6444" s="920"/>
      <c r="N6444" s="920"/>
      <c r="S6444" s="919"/>
    </row>
    <row r="6445" spans="1:19" ht="12.75" customHeight="1" x14ac:dyDescent="0.15">
      <c r="A6445" s="935">
        <v>6440</v>
      </c>
      <c r="B6445" s="919"/>
      <c r="C6445" s="920"/>
      <c r="D6445" s="920" t="s">
        <v>6262</v>
      </c>
      <c r="E6445" s="893" t="b">
        <f t="shared" ca="1" si="270"/>
        <v>1</v>
      </c>
      <c r="F6445" s="893" t="str">
        <f t="array" aca="1" ref="F6445" ca="1">IF(G6445&lt;&gt;"",INDIRECT("'"&amp;G6445&amp;"'!"&amp;H6445),"")</f>
        <v/>
      </c>
      <c r="G6445" s="560"/>
      <c r="H6445" s="893"/>
      <c r="I6445" s="920"/>
      <c r="J6445" s="920"/>
      <c r="K6445" s="920"/>
      <c r="L6445" s="920"/>
      <c r="M6445" s="920"/>
      <c r="N6445" s="920"/>
      <c r="S6445" s="919"/>
    </row>
    <row r="6446" spans="1:19" ht="12.75" customHeight="1" x14ac:dyDescent="0.15">
      <c r="A6446" s="935">
        <v>6441</v>
      </c>
      <c r="B6446" s="919"/>
      <c r="C6446" s="920"/>
      <c r="D6446" s="920" t="s">
        <v>6262</v>
      </c>
      <c r="E6446" s="893" t="b">
        <f t="shared" ca="1" si="270"/>
        <v>1</v>
      </c>
      <c r="F6446" s="893" t="str">
        <f t="array" aca="1" ref="F6446" ca="1">IF(G6446&lt;&gt;"",INDIRECT("'"&amp;G6446&amp;"'!"&amp;H6446),"")</f>
        <v/>
      </c>
      <c r="G6446" s="560"/>
      <c r="H6446" s="893"/>
      <c r="I6446" s="920"/>
      <c r="J6446" s="920"/>
      <c r="K6446" s="920"/>
      <c r="L6446" s="920"/>
      <c r="M6446" s="920"/>
      <c r="N6446" s="920"/>
      <c r="S6446" s="919"/>
    </row>
    <row r="6447" spans="1:19" ht="12.75" customHeight="1" x14ac:dyDescent="0.15">
      <c r="A6447" s="935">
        <v>6442</v>
      </c>
      <c r="B6447" s="919"/>
      <c r="C6447" s="920"/>
      <c r="D6447" s="920" t="s">
        <v>6262</v>
      </c>
      <c r="E6447" s="893" t="b">
        <f t="shared" ca="1" si="270"/>
        <v>1</v>
      </c>
      <c r="F6447" s="893" t="str">
        <f t="array" aca="1" ref="F6447" ca="1">IF(G6447&lt;&gt;"",INDIRECT("'"&amp;G6447&amp;"'!"&amp;H6447),"")</f>
        <v/>
      </c>
      <c r="G6447" s="560"/>
      <c r="H6447" s="893"/>
      <c r="I6447" s="920"/>
      <c r="J6447" s="920"/>
      <c r="K6447" s="920"/>
      <c r="L6447" s="920"/>
      <c r="M6447" s="920"/>
      <c r="N6447" s="920"/>
      <c r="S6447" s="919"/>
    </row>
    <row r="6448" spans="1:19" ht="12.75" customHeight="1" x14ac:dyDescent="0.15">
      <c r="A6448" s="935">
        <v>6443</v>
      </c>
      <c r="B6448" s="919"/>
      <c r="C6448" s="920"/>
      <c r="D6448" s="920" t="s">
        <v>6262</v>
      </c>
      <c r="E6448" s="893" t="b">
        <f t="shared" ca="1" si="270"/>
        <v>1</v>
      </c>
      <c r="F6448" s="893" t="str">
        <f t="array" aca="1" ref="F6448" ca="1">IF(G6448&lt;&gt;"",INDIRECT("'"&amp;G6448&amp;"'!"&amp;H6448),"")</f>
        <v/>
      </c>
      <c r="G6448" s="560"/>
      <c r="H6448" s="893"/>
      <c r="I6448" s="920"/>
      <c r="J6448" s="920"/>
      <c r="K6448" s="920"/>
      <c r="L6448" s="920"/>
      <c r="M6448" s="920"/>
      <c r="N6448" s="920"/>
      <c r="S6448" s="919"/>
    </row>
    <row r="6449" spans="1:19" ht="12.75" customHeight="1" x14ac:dyDescent="0.15">
      <c r="A6449" s="935">
        <v>6444</v>
      </c>
      <c r="B6449" s="919"/>
      <c r="C6449" s="920"/>
      <c r="D6449" s="920" t="s">
        <v>6262</v>
      </c>
      <c r="E6449" s="893" t="b">
        <f t="shared" ca="1" si="270"/>
        <v>1</v>
      </c>
      <c r="F6449" s="893" t="str">
        <f t="array" aca="1" ref="F6449" ca="1">IF(G6449&lt;&gt;"",INDIRECT("'"&amp;G6449&amp;"'!"&amp;H6449),"")</f>
        <v/>
      </c>
      <c r="G6449" s="560"/>
      <c r="H6449" s="893"/>
      <c r="I6449" s="920"/>
      <c r="J6449" s="920"/>
      <c r="K6449" s="920"/>
      <c r="L6449" s="920"/>
      <c r="M6449" s="920"/>
      <c r="N6449" s="920"/>
      <c r="S6449" s="919"/>
    </row>
    <row r="6450" spans="1:19" ht="12.75" customHeight="1" x14ac:dyDescent="0.15">
      <c r="A6450" s="935">
        <v>6445</v>
      </c>
      <c r="B6450" s="919"/>
      <c r="C6450" s="920"/>
      <c r="D6450" s="920" t="s">
        <v>6262</v>
      </c>
      <c r="E6450" s="893" t="b">
        <f t="shared" ca="1" si="270"/>
        <v>1</v>
      </c>
      <c r="F6450" s="893" t="str">
        <f t="array" aca="1" ref="F6450" ca="1">IF(G6450&lt;&gt;"",INDIRECT("'"&amp;G6450&amp;"'!"&amp;H6450),"")</f>
        <v/>
      </c>
      <c r="G6450" s="560"/>
      <c r="H6450" s="893"/>
      <c r="I6450" s="920"/>
      <c r="J6450" s="920"/>
      <c r="K6450" s="920"/>
      <c r="L6450" s="920"/>
      <c r="M6450" s="920"/>
      <c r="N6450" s="920"/>
      <c r="S6450" s="919"/>
    </row>
    <row r="6451" spans="1:19" ht="12.75" customHeight="1" x14ac:dyDescent="0.15">
      <c r="A6451" s="935">
        <v>6446</v>
      </c>
      <c r="B6451" s="919"/>
      <c r="C6451" s="920"/>
      <c r="D6451" s="920" t="s">
        <v>6262</v>
      </c>
      <c r="E6451" s="893" t="b">
        <f t="shared" ca="1" si="270"/>
        <v>1</v>
      </c>
      <c r="F6451" s="893" t="str">
        <f t="array" aca="1" ref="F6451" ca="1">IF(G6451&lt;&gt;"",INDIRECT("'"&amp;G6451&amp;"'!"&amp;H6451),"")</f>
        <v/>
      </c>
      <c r="G6451" s="560"/>
      <c r="H6451" s="893"/>
      <c r="I6451" s="920"/>
      <c r="J6451" s="920"/>
      <c r="K6451" s="920"/>
      <c r="L6451" s="920"/>
      <c r="M6451" s="920"/>
      <c r="N6451" s="920"/>
      <c r="S6451" s="919"/>
    </row>
    <row r="6452" spans="1:19" ht="12.75" customHeight="1" x14ac:dyDescent="0.15">
      <c r="A6452" s="935">
        <v>6447</v>
      </c>
      <c r="B6452" s="919"/>
      <c r="C6452" s="920"/>
      <c r="D6452" s="920" t="s">
        <v>6262</v>
      </c>
      <c r="E6452" s="893" t="b">
        <f t="shared" ca="1" si="270"/>
        <v>1</v>
      </c>
      <c r="F6452" s="893" t="str">
        <f t="array" aca="1" ref="F6452" ca="1">IF(G6452&lt;&gt;"",INDIRECT("'"&amp;G6452&amp;"'!"&amp;H6452),"")</f>
        <v/>
      </c>
      <c r="G6452" s="560"/>
      <c r="H6452" s="893"/>
      <c r="I6452" s="920"/>
      <c r="J6452" s="920"/>
      <c r="K6452" s="920"/>
      <c r="L6452" s="920"/>
      <c r="M6452" s="920"/>
      <c r="N6452" s="920"/>
      <c r="S6452" s="919"/>
    </row>
    <row r="6453" spans="1:19" ht="12.75" customHeight="1" x14ac:dyDescent="0.15">
      <c r="A6453" s="935">
        <v>6448</v>
      </c>
      <c r="B6453" s="919"/>
      <c r="C6453" s="920"/>
      <c r="D6453" s="920" t="s">
        <v>6262</v>
      </c>
      <c r="E6453" s="893" t="b">
        <f t="shared" ca="1" si="270"/>
        <v>1</v>
      </c>
      <c r="F6453" s="893" t="str">
        <f t="array" aca="1" ref="F6453" ca="1">IF(G6453&lt;&gt;"",INDIRECT("'"&amp;G6453&amp;"'!"&amp;H6453),"")</f>
        <v/>
      </c>
      <c r="G6453" s="560"/>
      <c r="H6453" s="893"/>
      <c r="I6453" s="920"/>
      <c r="J6453" s="920"/>
      <c r="K6453" s="920"/>
      <c r="L6453" s="920"/>
      <c r="M6453" s="920"/>
      <c r="N6453" s="920"/>
      <c r="S6453" s="919"/>
    </row>
    <row r="6454" spans="1:19" ht="12.75" customHeight="1" x14ac:dyDescent="0.15">
      <c r="A6454" s="935">
        <v>6449</v>
      </c>
      <c r="B6454" s="919"/>
      <c r="C6454" s="920"/>
      <c r="D6454" s="920" t="s">
        <v>6262</v>
      </c>
      <c r="E6454" s="893" t="b">
        <f t="shared" ca="1" si="270"/>
        <v>1</v>
      </c>
      <c r="F6454" s="893" t="str">
        <f t="array" aca="1" ref="F6454" ca="1">IF(G6454&lt;&gt;"",INDIRECT("'"&amp;G6454&amp;"'!"&amp;H6454),"")</f>
        <v/>
      </c>
      <c r="G6454" s="560"/>
      <c r="H6454" s="893"/>
      <c r="I6454" s="920"/>
      <c r="J6454" s="920"/>
      <c r="K6454" s="920"/>
      <c r="L6454" s="920"/>
      <c r="M6454" s="920"/>
      <c r="N6454" s="920"/>
      <c r="S6454" s="919"/>
    </row>
    <row r="6455" spans="1:19" ht="12.75" customHeight="1" x14ac:dyDescent="0.15">
      <c r="A6455" s="935">
        <v>6450</v>
      </c>
      <c r="B6455" s="919"/>
      <c r="C6455" s="920"/>
      <c r="D6455" s="920" t="s">
        <v>6262</v>
      </c>
      <c r="E6455" s="893" t="b">
        <f t="shared" ca="1" si="270"/>
        <v>1</v>
      </c>
      <c r="F6455" s="893" t="str">
        <f t="array" aca="1" ref="F6455" ca="1">IF(G6455&lt;&gt;"",INDIRECT("'"&amp;G6455&amp;"'!"&amp;H6455),"")</f>
        <v/>
      </c>
      <c r="G6455" s="560"/>
      <c r="H6455" s="893"/>
      <c r="I6455" s="920"/>
      <c r="J6455" s="920"/>
      <c r="K6455" s="920"/>
      <c r="L6455" s="920"/>
      <c r="M6455" s="920"/>
      <c r="N6455" s="920"/>
      <c r="S6455" s="919"/>
    </row>
    <row r="6456" spans="1:19" ht="12.75" customHeight="1" x14ac:dyDescent="0.15">
      <c r="A6456" s="935">
        <v>6451</v>
      </c>
      <c r="B6456" s="919"/>
      <c r="C6456" s="920"/>
      <c r="D6456" s="920" t="s">
        <v>6262</v>
      </c>
      <c r="E6456" s="893" t="b">
        <f t="shared" ca="1" si="270"/>
        <v>1</v>
      </c>
      <c r="F6456" s="893" t="str">
        <f t="array" aca="1" ref="F6456" ca="1">IF(G6456&lt;&gt;"",INDIRECT("'"&amp;G6456&amp;"'!"&amp;H6456),"")</f>
        <v/>
      </c>
      <c r="G6456" s="560"/>
      <c r="H6456" s="893"/>
      <c r="I6456" s="920"/>
      <c r="J6456" s="920"/>
      <c r="K6456" s="920"/>
      <c r="L6456" s="920"/>
      <c r="M6456" s="920"/>
      <c r="N6456" s="920"/>
      <c r="S6456" s="919"/>
    </row>
    <row r="6457" spans="1:19" ht="12.75" customHeight="1" x14ac:dyDescent="0.15">
      <c r="A6457" s="935">
        <v>6452</v>
      </c>
      <c r="B6457" s="919"/>
      <c r="C6457" s="920"/>
      <c r="D6457" s="920" t="s">
        <v>6262</v>
      </c>
      <c r="E6457" s="893" t="b">
        <f t="shared" ca="1" si="270"/>
        <v>1</v>
      </c>
      <c r="F6457" s="893" t="str">
        <f t="array" aca="1" ref="F6457" ca="1">IF(G6457&lt;&gt;"",INDIRECT("'"&amp;G6457&amp;"'!"&amp;H6457),"")</f>
        <v/>
      </c>
      <c r="G6457" s="560"/>
      <c r="H6457" s="893"/>
      <c r="I6457" s="920"/>
      <c r="J6457" s="920"/>
      <c r="K6457" s="920"/>
      <c r="L6457" s="920"/>
      <c r="M6457" s="920"/>
      <c r="N6457" s="920"/>
      <c r="S6457" s="919"/>
    </row>
    <row r="6458" spans="1:19" ht="12.75" customHeight="1" x14ac:dyDescent="0.15">
      <c r="A6458" s="935">
        <v>6453</v>
      </c>
      <c r="B6458" s="919"/>
      <c r="C6458" s="920"/>
      <c r="D6458" s="920" t="s">
        <v>6262</v>
      </c>
      <c r="E6458" s="893" t="b">
        <f t="shared" ca="1" si="270"/>
        <v>1</v>
      </c>
      <c r="F6458" s="893" t="str">
        <f t="array" aca="1" ref="F6458" ca="1">IF(G6458&lt;&gt;"",INDIRECT("'"&amp;G6458&amp;"'!"&amp;H6458),"")</f>
        <v/>
      </c>
      <c r="G6458" s="560"/>
      <c r="H6458" s="893"/>
      <c r="I6458" s="920"/>
      <c r="J6458" s="920"/>
      <c r="K6458" s="920"/>
      <c r="L6458" s="920"/>
      <c r="M6458" s="920"/>
      <c r="N6458" s="920"/>
      <c r="S6458" s="919"/>
    </row>
    <row r="6459" spans="1:19" ht="12.75" customHeight="1" x14ac:dyDescent="0.15">
      <c r="A6459" s="935">
        <v>6454</v>
      </c>
      <c r="B6459" s="919"/>
      <c r="C6459" s="920"/>
      <c r="D6459" s="920" t="s">
        <v>6262</v>
      </c>
      <c r="E6459" s="893" t="b">
        <f t="shared" ca="1" si="270"/>
        <v>1</v>
      </c>
      <c r="F6459" s="893" t="str">
        <f t="array" aca="1" ref="F6459" ca="1">IF(G6459&lt;&gt;"",INDIRECT("'"&amp;G6459&amp;"'!"&amp;H6459),"")</f>
        <v/>
      </c>
      <c r="G6459" s="560"/>
      <c r="H6459" s="893"/>
      <c r="I6459" s="920"/>
      <c r="J6459" s="920"/>
      <c r="K6459" s="920"/>
      <c r="L6459" s="920"/>
      <c r="M6459" s="920"/>
      <c r="N6459" s="920"/>
      <c r="S6459" s="919"/>
    </row>
    <row r="6460" spans="1:19" ht="12.75" customHeight="1" x14ac:dyDescent="0.15">
      <c r="A6460" s="935">
        <v>6455</v>
      </c>
      <c r="B6460" s="919"/>
      <c r="C6460" s="920"/>
      <c r="D6460" s="920" t="s">
        <v>6262</v>
      </c>
      <c r="E6460" s="893" t="b">
        <f t="shared" ca="1" si="270"/>
        <v>1</v>
      </c>
      <c r="F6460" s="893" t="str">
        <f t="array" aca="1" ref="F6460" ca="1">IF(G6460&lt;&gt;"",INDIRECT("'"&amp;G6460&amp;"'!"&amp;H6460),"")</f>
        <v/>
      </c>
      <c r="G6460" s="560"/>
      <c r="H6460" s="893"/>
      <c r="I6460" s="920"/>
      <c r="J6460" s="920"/>
      <c r="K6460" s="920"/>
      <c r="L6460" s="920"/>
      <c r="M6460" s="920"/>
      <c r="N6460" s="920"/>
      <c r="S6460" s="919"/>
    </row>
    <row r="6461" spans="1:19" ht="12.75" customHeight="1" x14ac:dyDescent="0.15">
      <c r="A6461" s="935">
        <v>6456</v>
      </c>
      <c r="B6461" s="919"/>
      <c r="C6461" s="920"/>
      <c r="D6461" s="920" t="s">
        <v>6262</v>
      </c>
      <c r="E6461" s="893" t="b">
        <f t="shared" ca="1" si="270"/>
        <v>1</v>
      </c>
      <c r="F6461" s="893" t="str">
        <f t="array" aca="1" ref="F6461" ca="1">IF(G6461&lt;&gt;"",INDIRECT("'"&amp;G6461&amp;"'!"&amp;H6461),"")</f>
        <v/>
      </c>
      <c r="G6461" s="560"/>
      <c r="H6461" s="893"/>
      <c r="I6461" s="920"/>
      <c r="J6461" s="920"/>
      <c r="K6461" s="920"/>
      <c r="L6461" s="920"/>
      <c r="M6461" s="920"/>
      <c r="N6461" s="920"/>
      <c r="S6461" s="919"/>
    </row>
    <row r="6462" spans="1:19" ht="12.75" customHeight="1" x14ac:dyDescent="0.15">
      <c r="A6462" s="914">
        <v>6457</v>
      </c>
      <c r="B6462" s="929">
        <f>'EstExp 12-20'!I298</f>
        <v>0</v>
      </c>
      <c r="C6462" s="930">
        <f>A6462-B6462</f>
        <v>6457</v>
      </c>
      <c r="D6462" s="920" t="s">
        <v>6014</v>
      </c>
      <c r="E6462" s="893" t="b">
        <f t="shared" ca="1" si="270"/>
        <v>1</v>
      </c>
      <c r="F6462" s="932">
        <f t="array" aca="1" ref="F6462" ca="1">IF(G6462&lt;&gt;"",INDIRECT("'"&amp;G6462&amp;"'!"&amp;H6462),"")</f>
        <v>0</v>
      </c>
      <c r="G6462" s="560" t="s">
        <v>4786</v>
      </c>
      <c r="H6462" s="893" t="s">
        <v>6289</v>
      </c>
      <c r="I6462" s="920"/>
      <c r="J6462" s="920"/>
      <c r="K6462" s="920"/>
      <c r="L6462" s="920"/>
      <c r="M6462" s="920"/>
      <c r="N6462" s="920"/>
      <c r="S6462" s="919"/>
    </row>
    <row r="6463" spans="1:19" ht="12.75" customHeight="1" x14ac:dyDescent="0.15">
      <c r="A6463" s="935">
        <v>6458</v>
      </c>
      <c r="B6463" s="919"/>
      <c r="C6463" s="920"/>
      <c r="D6463" s="920" t="s">
        <v>6014</v>
      </c>
      <c r="E6463" s="893" t="b">
        <f t="shared" ca="1" si="270"/>
        <v>1</v>
      </c>
      <c r="F6463" s="893" t="str">
        <f t="array" aca="1" ref="F6463" ca="1">IF(G6463&lt;&gt;"",INDIRECT("'"&amp;G6463&amp;"'!"&amp;H6463),"")</f>
        <v/>
      </c>
      <c r="G6463" s="560"/>
      <c r="H6463" s="893"/>
      <c r="I6463" s="920"/>
      <c r="J6463" s="920"/>
      <c r="K6463" s="920"/>
      <c r="L6463" s="920"/>
      <c r="M6463" s="920"/>
      <c r="N6463" s="920"/>
      <c r="S6463" s="919"/>
    </row>
    <row r="6464" spans="1:19" ht="12.75" customHeight="1" x14ac:dyDescent="0.15">
      <c r="A6464" s="914">
        <v>6459</v>
      </c>
      <c r="B6464" s="929">
        <f>'EstExp 12-20'!I299</f>
        <v>0</v>
      </c>
      <c r="C6464" s="930">
        <f>A6464-B6464</f>
        <v>6459</v>
      </c>
      <c r="D6464" s="920" t="s">
        <v>6014</v>
      </c>
      <c r="E6464" s="893" t="b">
        <f t="shared" ca="1" si="270"/>
        <v>1</v>
      </c>
      <c r="F6464" s="932">
        <f t="array" aca="1" ref="F6464" ca="1">IF(G6464&lt;&gt;"",INDIRECT("'"&amp;G6464&amp;"'!"&amp;H6464),"")</f>
        <v>0</v>
      </c>
      <c r="G6464" s="560" t="s">
        <v>4786</v>
      </c>
      <c r="H6464" s="893" t="s">
        <v>6290</v>
      </c>
      <c r="I6464" s="920"/>
      <c r="J6464" s="920"/>
      <c r="K6464" s="920"/>
      <c r="L6464" s="920"/>
      <c r="M6464" s="920"/>
      <c r="N6464" s="920"/>
      <c r="S6464" s="919"/>
    </row>
    <row r="6465" spans="1:19" ht="12.75" customHeight="1" x14ac:dyDescent="0.15">
      <c r="A6465" s="935">
        <v>6460</v>
      </c>
      <c r="B6465" s="919"/>
      <c r="C6465" s="920"/>
      <c r="D6465" s="920" t="s">
        <v>6014</v>
      </c>
      <c r="E6465" s="893" t="b">
        <f t="shared" ca="1" si="270"/>
        <v>1</v>
      </c>
      <c r="F6465" s="893" t="str">
        <f t="array" aca="1" ref="F6465" ca="1">IF(G6465&lt;&gt;"",INDIRECT("'"&amp;G6465&amp;"'!"&amp;H6465),"")</f>
        <v/>
      </c>
      <c r="G6465" s="560"/>
      <c r="H6465" s="893"/>
      <c r="I6465" s="920"/>
      <c r="J6465" s="920"/>
      <c r="K6465" s="920"/>
      <c r="L6465" s="920"/>
      <c r="M6465" s="920"/>
      <c r="N6465" s="920"/>
      <c r="S6465" s="919"/>
    </row>
    <row r="6466" spans="1:19" ht="12.75" customHeight="1" x14ac:dyDescent="0.15">
      <c r="A6466" s="914">
        <v>6461</v>
      </c>
      <c r="B6466" s="929">
        <f>'EstExp 12-20'!I300</f>
        <v>0</v>
      </c>
      <c r="C6466" s="930">
        <f>A6466-B6466</f>
        <v>6461</v>
      </c>
      <c r="D6466" s="920" t="s">
        <v>6014</v>
      </c>
      <c r="E6466" s="893" t="b">
        <f t="shared" ca="1" si="270"/>
        <v>1</v>
      </c>
      <c r="F6466" s="932">
        <f t="array" aca="1" ref="F6466" ca="1">IF(G6466&lt;&gt;"",INDIRECT("'"&amp;G6466&amp;"'!"&amp;H6466),"")</f>
        <v>0</v>
      </c>
      <c r="G6466" s="560" t="s">
        <v>4786</v>
      </c>
      <c r="H6466" s="893" t="s">
        <v>6291</v>
      </c>
      <c r="I6466" s="920"/>
      <c r="J6466" s="920"/>
      <c r="K6466" s="920"/>
      <c r="L6466" s="920"/>
      <c r="M6466" s="920"/>
      <c r="N6466" s="920"/>
      <c r="S6466" s="919"/>
    </row>
    <row r="6467" spans="1:19" ht="12.75" customHeight="1" x14ac:dyDescent="0.15">
      <c r="A6467" s="935">
        <v>6462</v>
      </c>
      <c r="B6467" s="919"/>
      <c r="C6467" s="920"/>
      <c r="D6467" s="920" t="s">
        <v>6014</v>
      </c>
      <c r="E6467" s="893" t="b">
        <f t="shared" ca="1" si="270"/>
        <v>1</v>
      </c>
      <c r="F6467" s="893" t="str">
        <f t="array" aca="1" ref="F6467" ca="1">IF(G6467&lt;&gt;"",INDIRECT("'"&amp;G6467&amp;"'!"&amp;H6467),"")</f>
        <v/>
      </c>
      <c r="G6467" s="560"/>
      <c r="H6467" s="893"/>
      <c r="I6467" s="920"/>
      <c r="J6467" s="920"/>
      <c r="K6467" s="920"/>
      <c r="L6467" s="920"/>
      <c r="M6467" s="920"/>
      <c r="N6467" s="920"/>
      <c r="S6467" s="919"/>
    </row>
    <row r="6468" spans="1:19" ht="12.75" customHeight="1" x14ac:dyDescent="0.15">
      <c r="A6468" s="914">
        <v>6463</v>
      </c>
      <c r="B6468" s="919"/>
      <c r="C6468" s="920"/>
      <c r="D6468" s="920" t="s">
        <v>6014</v>
      </c>
      <c r="E6468" s="893" t="b">
        <f t="shared" ca="1" si="270"/>
        <v>1</v>
      </c>
      <c r="F6468" s="893" t="str">
        <f t="array" aca="1" ref="F6468" ca="1">IF(G6468&lt;&gt;"",INDIRECT("'"&amp;G6468&amp;"'!"&amp;H6468),"")</f>
        <v/>
      </c>
      <c r="G6468" s="560"/>
      <c r="H6468" s="893"/>
      <c r="I6468" s="920"/>
      <c r="J6468" s="920"/>
      <c r="K6468" s="920"/>
      <c r="L6468" s="920" t="s">
        <v>6292</v>
      </c>
      <c r="M6468" s="920"/>
      <c r="N6468" s="920"/>
      <c r="S6468" s="919"/>
    </row>
    <row r="6469" spans="1:19" ht="12.75" customHeight="1" x14ac:dyDescent="0.15">
      <c r="A6469" s="914">
        <v>6464</v>
      </c>
      <c r="B6469" s="919"/>
      <c r="C6469" s="920"/>
      <c r="D6469" s="920" t="s">
        <v>6014</v>
      </c>
      <c r="E6469" s="893" t="b">
        <f t="shared" ca="1" si="270"/>
        <v>1</v>
      </c>
      <c r="F6469" s="893" t="str">
        <f t="array" aca="1" ref="F6469" ca="1">IF(G6469&lt;&gt;"",INDIRECT("'"&amp;G6469&amp;"'!"&amp;H6469),"")</f>
        <v/>
      </c>
      <c r="G6469" s="560"/>
      <c r="H6469" s="893"/>
      <c r="I6469" s="920"/>
      <c r="J6469" s="920"/>
      <c r="K6469" s="920"/>
      <c r="L6469" s="920"/>
      <c r="M6469" s="920"/>
      <c r="N6469" s="920"/>
      <c r="S6469" s="919"/>
    </row>
    <row r="6470" spans="1:19" ht="12.75" customHeight="1" x14ac:dyDescent="0.15">
      <c r="A6470" s="914">
        <v>6465</v>
      </c>
      <c r="B6470" s="919"/>
      <c r="C6470" s="920"/>
      <c r="D6470" s="920" t="s">
        <v>6014</v>
      </c>
      <c r="E6470" s="893" t="b">
        <f t="shared" ca="1" si="270"/>
        <v>1</v>
      </c>
      <c r="F6470" s="893" t="str">
        <f t="array" aca="1" ref="F6470" ca="1">IF(G6470&lt;&gt;"",INDIRECT("'"&amp;G6470&amp;"'!"&amp;H6470),"")</f>
        <v/>
      </c>
      <c r="G6470" s="560"/>
      <c r="H6470" s="893"/>
      <c r="I6470" s="920"/>
      <c r="J6470" s="920"/>
      <c r="K6470" s="920"/>
      <c r="L6470" s="920"/>
      <c r="M6470" s="920"/>
      <c r="N6470" s="920"/>
      <c r="S6470" s="919"/>
    </row>
    <row r="6471" spans="1:19" ht="12.75" customHeight="1" x14ac:dyDescent="0.15">
      <c r="A6471" s="914">
        <v>6466</v>
      </c>
      <c r="B6471" s="929">
        <f>'EstExp 12-20'!E304</f>
        <v>0</v>
      </c>
      <c r="C6471" s="930">
        <f t="shared" ref="C6471:C6476" si="275">A6471-B6471</f>
        <v>6466</v>
      </c>
      <c r="D6471" s="920" t="s">
        <v>6014</v>
      </c>
      <c r="E6471" s="893" t="b">
        <f t="shared" ca="1" si="270"/>
        <v>1</v>
      </c>
      <c r="F6471" s="932">
        <f t="array" aca="1" ref="F6471" ca="1">IF(G6471&lt;&gt;"",INDIRECT("'"&amp;G6471&amp;"'!"&amp;H6471),"")</f>
        <v>0</v>
      </c>
      <c r="G6471" s="560" t="s">
        <v>4786</v>
      </c>
      <c r="H6471" s="893" t="s">
        <v>6293</v>
      </c>
      <c r="I6471" s="920"/>
      <c r="J6471" s="920"/>
      <c r="K6471" s="920"/>
      <c r="L6471" s="920"/>
      <c r="M6471" s="920"/>
      <c r="N6471" s="920"/>
      <c r="S6471" s="919"/>
    </row>
    <row r="6472" spans="1:19" ht="12.75" customHeight="1" x14ac:dyDescent="0.15">
      <c r="A6472" s="914">
        <v>6467</v>
      </c>
      <c r="B6472" s="929">
        <f>'EstExp 12-20'!H304</f>
        <v>0</v>
      </c>
      <c r="C6472" s="930">
        <f t="shared" si="275"/>
        <v>6467</v>
      </c>
      <c r="D6472" s="920" t="s">
        <v>6014</v>
      </c>
      <c r="E6472" s="893" t="b">
        <f t="shared" ca="1" si="270"/>
        <v>1</v>
      </c>
      <c r="F6472" s="932">
        <f t="array" aca="1" ref="F6472" ca="1">IF(G6472&lt;&gt;"",INDIRECT("'"&amp;G6472&amp;"'!"&amp;H6472),"")</f>
        <v>0</v>
      </c>
      <c r="G6472" s="560" t="s">
        <v>4786</v>
      </c>
      <c r="H6472" s="893" t="s">
        <v>6294</v>
      </c>
      <c r="I6472" s="920"/>
      <c r="J6472" s="920"/>
      <c r="K6472" s="920"/>
      <c r="L6472" s="920"/>
      <c r="M6472" s="920"/>
      <c r="N6472" s="920"/>
      <c r="S6472" s="919"/>
    </row>
    <row r="6473" spans="1:19" ht="12.75" customHeight="1" x14ac:dyDescent="0.15">
      <c r="A6473" s="914">
        <v>6468</v>
      </c>
      <c r="B6473" s="929">
        <f>'EstExp 12-20'!E305</f>
        <v>0</v>
      </c>
      <c r="C6473" s="930">
        <f t="shared" si="275"/>
        <v>6468</v>
      </c>
      <c r="D6473" s="920" t="s">
        <v>6014</v>
      </c>
      <c r="E6473" s="893" t="b">
        <f t="shared" ca="1" si="270"/>
        <v>1</v>
      </c>
      <c r="F6473" s="932">
        <f t="array" aca="1" ref="F6473" ca="1">IF(G6473&lt;&gt;"",INDIRECT("'"&amp;G6473&amp;"'!"&amp;H6473),"")</f>
        <v>0</v>
      </c>
      <c r="G6473" s="560" t="s">
        <v>4786</v>
      </c>
      <c r="H6473" s="893" t="s">
        <v>6295</v>
      </c>
      <c r="I6473" s="920"/>
      <c r="J6473" s="920"/>
      <c r="K6473" s="920"/>
      <c r="L6473" s="920"/>
      <c r="M6473" s="920"/>
      <c r="N6473" s="920"/>
      <c r="S6473" s="919"/>
    </row>
    <row r="6474" spans="1:19" ht="12.75" customHeight="1" x14ac:dyDescent="0.15">
      <c r="A6474" s="914">
        <v>6469</v>
      </c>
      <c r="B6474" s="929">
        <f>'EstExp 12-20'!H305</f>
        <v>0</v>
      </c>
      <c r="C6474" s="930">
        <f t="shared" si="275"/>
        <v>6469</v>
      </c>
      <c r="D6474" s="920" t="s">
        <v>6014</v>
      </c>
      <c r="E6474" s="893" t="b">
        <f t="shared" ca="1" si="270"/>
        <v>1</v>
      </c>
      <c r="F6474" s="932">
        <f t="array" aca="1" ref="F6474" ca="1">IF(G6474&lt;&gt;"",INDIRECT("'"&amp;G6474&amp;"'!"&amp;H6474),"")</f>
        <v>0</v>
      </c>
      <c r="G6474" s="560" t="s">
        <v>4786</v>
      </c>
      <c r="H6474" s="893" t="s">
        <v>6296</v>
      </c>
      <c r="I6474" s="920"/>
      <c r="J6474" s="920"/>
      <c r="K6474" s="920"/>
      <c r="L6474" s="920"/>
      <c r="M6474" s="920"/>
      <c r="N6474" s="920"/>
      <c r="S6474" s="919"/>
    </row>
    <row r="6475" spans="1:19" ht="12.75" customHeight="1" x14ac:dyDescent="0.15">
      <c r="A6475" s="914">
        <v>6470</v>
      </c>
      <c r="B6475" s="929">
        <f>'EstExp 12-20'!E306</f>
        <v>0</v>
      </c>
      <c r="C6475" s="930">
        <f t="shared" si="275"/>
        <v>6470</v>
      </c>
      <c r="D6475" s="920" t="s">
        <v>6014</v>
      </c>
      <c r="E6475" s="893" t="b">
        <f t="shared" ca="1" si="270"/>
        <v>1</v>
      </c>
      <c r="F6475" s="932">
        <f t="array" aca="1" ref="F6475" ca="1">IF(G6475&lt;&gt;"",INDIRECT("'"&amp;G6475&amp;"'!"&amp;H6475),"")</f>
        <v>0</v>
      </c>
      <c r="G6475" s="560" t="s">
        <v>4786</v>
      </c>
      <c r="H6475" s="893" t="s">
        <v>6297</v>
      </c>
      <c r="I6475" s="920"/>
      <c r="J6475" s="920"/>
      <c r="K6475" s="920"/>
      <c r="L6475" s="920"/>
      <c r="M6475" s="920"/>
      <c r="N6475" s="920"/>
      <c r="S6475" s="919"/>
    </row>
    <row r="6476" spans="1:19" ht="12.75" customHeight="1" x14ac:dyDescent="0.15">
      <c r="A6476" s="914">
        <v>6471</v>
      </c>
      <c r="B6476" s="929">
        <f>'EstExp 12-20'!H306</f>
        <v>0</v>
      </c>
      <c r="C6476" s="930">
        <f t="shared" si="275"/>
        <v>6471</v>
      </c>
      <c r="D6476" s="920" t="s">
        <v>6014</v>
      </c>
      <c r="E6476" s="893" t="b">
        <f t="shared" ca="1" si="270"/>
        <v>1</v>
      </c>
      <c r="F6476" s="932">
        <f t="array" aca="1" ref="F6476" ca="1">IF(G6476&lt;&gt;"",INDIRECT("'"&amp;G6476&amp;"'!"&amp;H6476),"")</f>
        <v>0</v>
      </c>
      <c r="G6476" s="560" t="s">
        <v>4786</v>
      </c>
      <c r="H6476" s="893" t="s">
        <v>6298</v>
      </c>
      <c r="I6476" s="920"/>
      <c r="J6476" s="920"/>
      <c r="K6476" s="920"/>
      <c r="L6476" s="920"/>
      <c r="M6476" s="920"/>
      <c r="N6476" s="920"/>
      <c r="S6476" s="919"/>
    </row>
    <row r="6477" spans="1:19" ht="12.75" customHeight="1" x14ac:dyDescent="0.15">
      <c r="A6477" s="935">
        <v>6472</v>
      </c>
      <c r="B6477" s="919"/>
      <c r="C6477" s="920"/>
      <c r="D6477" s="920" t="s">
        <v>4732</v>
      </c>
      <c r="E6477" s="893" t="b">
        <f t="shared" ca="1" si="270"/>
        <v>1</v>
      </c>
      <c r="F6477" s="893" t="str">
        <f t="array" aca="1" ref="F6477" ca="1">IF(G6477&lt;&gt;"",INDIRECT("'"&amp;G6477&amp;"'!"&amp;H6477),"")</f>
        <v/>
      </c>
      <c r="G6477" s="560"/>
      <c r="H6477" s="893"/>
      <c r="I6477" s="920"/>
      <c r="J6477" s="920"/>
      <c r="K6477" s="920"/>
      <c r="L6477" s="920"/>
      <c r="M6477" s="920"/>
      <c r="N6477" s="920"/>
      <c r="S6477" s="919"/>
    </row>
    <row r="6478" spans="1:19" ht="12.75" customHeight="1" x14ac:dyDescent="0.15">
      <c r="A6478" s="935">
        <v>6473</v>
      </c>
      <c r="B6478" s="919"/>
      <c r="C6478" s="920"/>
      <c r="D6478" s="920" t="s">
        <v>4732</v>
      </c>
      <c r="E6478" s="893" t="b">
        <f t="shared" ca="1" si="270"/>
        <v>1</v>
      </c>
      <c r="F6478" s="893" t="str">
        <f t="array" aca="1" ref="F6478" ca="1">IF(G6478&lt;&gt;"",INDIRECT("'"&amp;G6478&amp;"'!"&amp;H6478),"")</f>
        <v/>
      </c>
      <c r="G6478" s="560"/>
      <c r="H6478" s="893"/>
      <c r="I6478" s="920"/>
      <c r="J6478" s="920"/>
      <c r="K6478" s="920"/>
      <c r="L6478" s="920"/>
      <c r="M6478" s="920"/>
      <c r="N6478" s="920"/>
      <c r="S6478" s="919"/>
    </row>
    <row r="6479" spans="1:19" ht="12.75" customHeight="1" x14ac:dyDescent="0.15">
      <c r="A6479" s="914">
        <v>6474</v>
      </c>
      <c r="B6479" s="929">
        <f>'EstExp 12-20'!E307</f>
        <v>0</v>
      </c>
      <c r="C6479" s="930">
        <f t="shared" ref="C6479:C6481" si="276">A6479-B6479</f>
        <v>6474</v>
      </c>
      <c r="D6479" s="920" t="s">
        <v>6014</v>
      </c>
      <c r="E6479" s="893" t="b">
        <f t="shared" ca="1" si="270"/>
        <v>1</v>
      </c>
      <c r="F6479" s="932">
        <f t="array" aca="1" ref="F6479" ca="1">IF(G6479&lt;&gt;"",INDIRECT("'"&amp;G6479&amp;"'!"&amp;H6479),"")</f>
        <v>0</v>
      </c>
      <c r="G6479" s="560" t="s">
        <v>4786</v>
      </c>
      <c r="H6479" s="893" t="s">
        <v>6299</v>
      </c>
      <c r="I6479" s="920"/>
      <c r="J6479" s="920"/>
      <c r="K6479" s="920"/>
      <c r="L6479" s="920"/>
      <c r="M6479" s="920"/>
      <c r="N6479" s="920"/>
      <c r="S6479" s="919"/>
    </row>
    <row r="6480" spans="1:19" ht="12.75" customHeight="1" x14ac:dyDescent="0.15">
      <c r="A6480" s="914">
        <v>6475</v>
      </c>
      <c r="B6480" s="929">
        <f>'EstExp 12-20'!H307</f>
        <v>0</v>
      </c>
      <c r="C6480" s="930">
        <f t="shared" si="276"/>
        <v>6475</v>
      </c>
      <c r="D6480" s="920" t="s">
        <v>6014</v>
      </c>
      <c r="E6480" s="893" t="b">
        <f t="shared" ca="1" si="270"/>
        <v>1</v>
      </c>
      <c r="F6480" s="932">
        <f t="array" aca="1" ref="F6480" ca="1">IF(G6480&lt;&gt;"",INDIRECT("'"&amp;G6480&amp;"'!"&amp;H6480),"")</f>
        <v>0</v>
      </c>
      <c r="G6480" s="560" t="s">
        <v>4786</v>
      </c>
      <c r="H6480" s="893" t="s">
        <v>6300</v>
      </c>
      <c r="I6480" s="920"/>
      <c r="J6480" s="920"/>
      <c r="K6480" s="920"/>
      <c r="L6480" s="920"/>
      <c r="M6480" s="920"/>
      <c r="N6480" s="920"/>
      <c r="S6480" s="919"/>
    </row>
    <row r="6481" spans="1:19" ht="12.75" customHeight="1" x14ac:dyDescent="0.15">
      <c r="A6481" s="914">
        <v>6476</v>
      </c>
      <c r="B6481" s="929">
        <f>'EstExp 12-20'!I309</f>
        <v>0</v>
      </c>
      <c r="C6481" s="930">
        <f t="shared" si="276"/>
        <v>6476</v>
      </c>
      <c r="D6481" s="920" t="s">
        <v>6014</v>
      </c>
      <c r="E6481" s="893" t="b">
        <f t="shared" ca="1" si="270"/>
        <v>1</v>
      </c>
      <c r="F6481" s="932">
        <f t="array" aca="1" ref="F6481" ca="1">IF(G6481&lt;&gt;"",INDIRECT("'"&amp;G6481&amp;"'!"&amp;H6481),"")</f>
        <v>0</v>
      </c>
      <c r="G6481" s="560" t="s">
        <v>4786</v>
      </c>
      <c r="H6481" s="893" t="s">
        <v>6301</v>
      </c>
      <c r="I6481" s="920"/>
      <c r="J6481" s="920"/>
      <c r="K6481" s="920"/>
      <c r="L6481" s="920"/>
      <c r="M6481" s="920"/>
      <c r="N6481" s="920"/>
      <c r="S6481" s="919"/>
    </row>
    <row r="6482" spans="1:19" ht="12.75" customHeight="1" x14ac:dyDescent="0.15">
      <c r="A6482" s="935">
        <v>6477</v>
      </c>
      <c r="B6482" s="919"/>
      <c r="C6482" s="920"/>
      <c r="D6482" s="920" t="s">
        <v>6014</v>
      </c>
      <c r="E6482" s="893" t="b">
        <f t="shared" ca="1" si="270"/>
        <v>1</v>
      </c>
      <c r="F6482" s="893" t="str">
        <f t="array" aca="1" ref="F6482" ca="1">IF(G6482&lt;&gt;"",INDIRECT("'"&amp;G6482&amp;"'!"&amp;H6482),"")</f>
        <v/>
      </c>
      <c r="G6482" s="560"/>
      <c r="H6482" s="893"/>
      <c r="I6482" s="920"/>
      <c r="J6482" s="920"/>
      <c r="K6482" s="920"/>
      <c r="L6482" s="920"/>
      <c r="M6482" s="920"/>
      <c r="N6482" s="920"/>
      <c r="S6482" s="919"/>
    </row>
    <row r="6483" spans="1:19" ht="12.75" customHeight="1" x14ac:dyDescent="0.15">
      <c r="A6483" s="914">
        <v>6478</v>
      </c>
      <c r="B6483" s="929">
        <f>'EstExp 12-20'!C363</f>
        <v>0</v>
      </c>
      <c r="C6483" s="930">
        <f t="shared" ref="C6483:C6489" si="277">A6483-B6483</f>
        <v>6478</v>
      </c>
      <c r="D6483" s="920" t="s">
        <v>6014</v>
      </c>
      <c r="E6483" s="893" t="b">
        <f t="shared" ca="1" si="270"/>
        <v>1</v>
      </c>
      <c r="F6483" s="932">
        <f t="array" aca="1" ref="F6483" ca="1">IF(G6483&lt;&gt;"",INDIRECT("'"&amp;G6483&amp;"'!"&amp;H6483),"")</f>
        <v>0</v>
      </c>
      <c r="G6483" s="560" t="s">
        <v>4786</v>
      </c>
      <c r="H6483" s="893" t="s">
        <v>6302</v>
      </c>
      <c r="I6483" s="920"/>
      <c r="J6483" s="920"/>
      <c r="K6483" s="920"/>
      <c r="L6483" s="920"/>
      <c r="M6483" s="920"/>
      <c r="N6483" s="920"/>
      <c r="S6483" s="919"/>
    </row>
    <row r="6484" spans="1:19" ht="12.75" customHeight="1" x14ac:dyDescent="0.15">
      <c r="A6484" s="914">
        <v>6479</v>
      </c>
      <c r="B6484" s="929">
        <f>'EstExp 12-20'!D363</f>
        <v>0</v>
      </c>
      <c r="C6484" s="930">
        <f t="shared" si="277"/>
        <v>6479</v>
      </c>
      <c r="D6484" s="920" t="s">
        <v>6014</v>
      </c>
      <c r="E6484" s="893" t="b">
        <f t="shared" ca="1" si="270"/>
        <v>1</v>
      </c>
      <c r="F6484" s="932">
        <f t="array" aca="1" ref="F6484" ca="1">IF(G6484&lt;&gt;"",INDIRECT("'"&amp;G6484&amp;"'!"&amp;H6484),"")</f>
        <v>0</v>
      </c>
      <c r="G6484" s="560" t="s">
        <v>4786</v>
      </c>
      <c r="H6484" s="893" t="s">
        <v>6303</v>
      </c>
      <c r="I6484" s="920"/>
      <c r="J6484" s="920"/>
      <c r="K6484" s="920"/>
      <c r="L6484" s="920"/>
      <c r="M6484" s="920"/>
      <c r="N6484" s="920"/>
      <c r="S6484" s="919"/>
    </row>
    <row r="6485" spans="1:19" ht="12.75" customHeight="1" x14ac:dyDescent="0.15">
      <c r="A6485" s="914">
        <v>6480</v>
      </c>
      <c r="B6485" s="929">
        <f>'EstExp 12-20'!E363</f>
        <v>0</v>
      </c>
      <c r="C6485" s="930">
        <f t="shared" si="277"/>
        <v>6480</v>
      </c>
      <c r="D6485" s="920" t="s">
        <v>6014</v>
      </c>
      <c r="E6485" s="893" t="b">
        <f t="shared" ca="1" si="270"/>
        <v>1</v>
      </c>
      <c r="F6485" s="932">
        <f t="array" aca="1" ref="F6485" ca="1">IF(G6485&lt;&gt;"",INDIRECT("'"&amp;G6485&amp;"'!"&amp;H6485),"")</f>
        <v>0</v>
      </c>
      <c r="G6485" s="560" t="s">
        <v>4786</v>
      </c>
      <c r="H6485" s="893" t="s">
        <v>6304</v>
      </c>
      <c r="I6485" s="920"/>
      <c r="J6485" s="920"/>
      <c r="K6485" s="920"/>
      <c r="L6485" s="920"/>
      <c r="M6485" s="920"/>
      <c r="N6485" s="920"/>
      <c r="S6485" s="919"/>
    </row>
    <row r="6486" spans="1:19" ht="12.75" customHeight="1" x14ac:dyDescent="0.15">
      <c r="A6486" s="914">
        <v>6481</v>
      </c>
      <c r="B6486" s="929">
        <f>'EstExp 12-20'!F363</f>
        <v>0</v>
      </c>
      <c r="C6486" s="930">
        <f t="shared" si="277"/>
        <v>6481</v>
      </c>
      <c r="D6486" s="920" t="s">
        <v>6014</v>
      </c>
      <c r="E6486" s="893" t="b">
        <f t="shared" ca="1" si="270"/>
        <v>1</v>
      </c>
      <c r="F6486" s="932">
        <f t="array" aca="1" ref="F6486" ca="1">IF(G6486&lt;&gt;"",INDIRECT("'"&amp;G6486&amp;"'!"&amp;H6486),"")</f>
        <v>0</v>
      </c>
      <c r="G6486" s="560" t="s">
        <v>4786</v>
      </c>
      <c r="H6486" s="893" t="s">
        <v>6305</v>
      </c>
      <c r="I6486" s="920"/>
      <c r="J6486" s="920"/>
      <c r="K6486" s="920"/>
      <c r="L6486" s="920"/>
      <c r="M6486" s="920"/>
      <c r="N6486" s="920"/>
      <c r="S6486" s="919"/>
    </row>
    <row r="6487" spans="1:19" ht="12.75" customHeight="1" x14ac:dyDescent="0.15">
      <c r="A6487" s="914">
        <v>6482</v>
      </c>
      <c r="B6487" s="929">
        <f>'EstExp 12-20'!G363</f>
        <v>0</v>
      </c>
      <c r="C6487" s="930">
        <f t="shared" si="277"/>
        <v>6482</v>
      </c>
      <c r="D6487" s="920" t="s">
        <v>6014</v>
      </c>
      <c r="E6487" s="893" t="b">
        <f t="shared" ca="1" si="270"/>
        <v>1</v>
      </c>
      <c r="F6487" s="932">
        <f t="array" aca="1" ref="F6487" ca="1">IF(G6487&lt;&gt;"",INDIRECT("'"&amp;G6487&amp;"'!"&amp;H6487),"")</f>
        <v>0</v>
      </c>
      <c r="G6487" s="560" t="s">
        <v>4786</v>
      </c>
      <c r="H6487" s="893" t="s">
        <v>6306</v>
      </c>
      <c r="I6487" s="920"/>
      <c r="J6487" s="920"/>
      <c r="K6487" s="920"/>
      <c r="L6487" s="920"/>
      <c r="M6487" s="920"/>
      <c r="N6487" s="920"/>
      <c r="S6487" s="919"/>
    </row>
    <row r="6488" spans="1:19" ht="12.75" customHeight="1" x14ac:dyDescent="0.15">
      <c r="A6488" s="914">
        <v>6483</v>
      </c>
      <c r="B6488" s="929">
        <f>'EstExp 12-20'!H363</f>
        <v>0</v>
      </c>
      <c r="C6488" s="930">
        <f t="shared" si="277"/>
        <v>6483</v>
      </c>
      <c r="D6488" s="920" t="s">
        <v>6014</v>
      </c>
      <c r="E6488" s="893" t="b">
        <f t="shared" ca="1" si="270"/>
        <v>1</v>
      </c>
      <c r="F6488" s="932">
        <f t="array" aca="1" ref="F6488" ca="1">IF(G6488&lt;&gt;"",INDIRECT("'"&amp;G6488&amp;"'!"&amp;H6488),"")</f>
        <v>0</v>
      </c>
      <c r="G6488" s="560" t="s">
        <v>4786</v>
      </c>
      <c r="H6488" s="893" t="s">
        <v>6307</v>
      </c>
      <c r="I6488" s="920"/>
      <c r="J6488" s="920"/>
      <c r="K6488" s="920"/>
      <c r="L6488" s="920"/>
      <c r="M6488" s="920"/>
      <c r="N6488" s="920"/>
      <c r="S6488" s="919"/>
    </row>
    <row r="6489" spans="1:19" ht="12.75" customHeight="1" x14ac:dyDescent="0.15">
      <c r="A6489" s="914">
        <v>6484</v>
      </c>
      <c r="B6489" s="929">
        <f>'EstExp 12-20'!I363</f>
        <v>0</v>
      </c>
      <c r="C6489" s="930">
        <f t="shared" si="277"/>
        <v>6484</v>
      </c>
      <c r="D6489" s="920" t="s">
        <v>6014</v>
      </c>
      <c r="E6489" s="893" t="b">
        <f t="shared" ca="1" si="270"/>
        <v>1</v>
      </c>
      <c r="F6489" s="932">
        <f t="array" aca="1" ref="F6489" ca="1">IF(G6489&lt;&gt;"",INDIRECT("'"&amp;G6489&amp;"'!"&amp;H6489),"")</f>
        <v>0</v>
      </c>
      <c r="G6489" s="560" t="s">
        <v>4786</v>
      </c>
      <c r="H6489" s="893" t="s">
        <v>6308</v>
      </c>
      <c r="I6489" s="920"/>
      <c r="J6489" s="920"/>
      <c r="K6489" s="920"/>
      <c r="L6489" s="920"/>
      <c r="M6489" s="920"/>
      <c r="N6489" s="920"/>
      <c r="S6489" s="919"/>
    </row>
    <row r="6490" spans="1:19" ht="12.75" customHeight="1" x14ac:dyDescent="0.15">
      <c r="A6490" s="935">
        <v>6485</v>
      </c>
      <c r="B6490" s="919"/>
      <c r="C6490" s="920"/>
      <c r="D6490" s="920" t="s">
        <v>6014</v>
      </c>
      <c r="E6490" s="893" t="b">
        <f t="shared" ca="1" si="270"/>
        <v>1</v>
      </c>
      <c r="F6490" s="893" t="str">
        <f t="array" aca="1" ref="F6490" ca="1">IF(G6490&lt;&gt;"",INDIRECT("'"&amp;G6490&amp;"'!"&amp;H6490),"")</f>
        <v/>
      </c>
      <c r="G6490" s="560"/>
      <c r="H6490" s="893"/>
      <c r="I6490" s="920"/>
      <c r="J6490" s="920"/>
      <c r="K6490" s="920"/>
      <c r="L6490" s="920"/>
      <c r="M6490" s="920"/>
      <c r="N6490" s="920"/>
      <c r="S6490" s="919"/>
    </row>
    <row r="6491" spans="1:19" ht="12.75" customHeight="1" x14ac:dyDescent="0.15">
      <c r="A6491" s="914">
        <v>6486</v>
      </c>
      <c r="B6491" s="929">
        <f>'EstExp 12-20'!K363</f>
        <v>0</v>
      </c>
      <c r="C6491" s="930">
        <f>A6491-B6491</f>
        <v>6486</v>
      </c>
      <c r="D6491" s="920" t="s">
        <v>6014</v>
      </c>
      <c r="E6491" s="893" t="b">
        <f t="shared" ca="1" si="270"/>
        <v>1</v>
      </c>
      <c r="F6491" s="932">
        <f t="array" aca="1" ref="F6491" ca="1">IF(G6491&lt;&gt;"",INDIRECT("'"&amp;G6491&amp;"'!"&amp;H6491),"")</f>
        <v>0</v>
      </c>
      <c r="G6491" s="560" t="s">
        <v>4786</v>
      </c>
      <c r="H6491" s="893" t="s">
        <v>6309</v>
      </c>
      <c r="I6491" s="920"/>
      <c r="J6491" s="920"/>
      <c r="K6491" s="920"/>
      <c r="L6491" s="920"/>
      <c r="M6491" s="920"/>
      <c r="N6491" s="920"/>
      <c r="S6491" s="919"/>
    </row>
    <row r="6492" spans="1:19" ht="12.75" customHeight="1" x14ac:dyDescent="0.15">
      <c r="A6492" s="935">
        <v>6487</v>
      </c>
      <c r="B6492" s="919"/>
      <c r="C6492" s="920"/>
      <c r="D6492" s="920" t="s">
        <v>6014</v>
      </c>
      <c r="E6492" s="893" t="b">
        <f t="shared" ca="1" si="270"/>
        <v>1</v>
      </c>
      <c r="F6492" s="893" t="str">
        <f t="array" aca="1" ref="F6492" ca="1">IF(G6492&lt;&gt;"",INDIRECT("'"&amp;G6492&amp;"'!"&amp;H6492),"")</f>
        <v/>
      </c>
      <c r="G6492" s="560"/>
      <c r="H6492" s="893"/>
      <c r="I6492" s="920"/>
      <c r="J6492" s="920"/>
      <c r="K6492" s="920"/>
      <c r="L6492" s="920"/>
      <c r="M6492" s="920"/>
      <c r="N6492" s="920"/>
      <c r="S6492" s="919"/>
    </row>
    <row r="6493" spans="1:19" ht="12.75" customHeight="1" x14ac:dyDescent="0.15">
      <c r="A6493" s="935">
        <v>6488</v>
      </c>
      <c r="B6493" s="919"/>
      <c r="C6493" s="920"/>
      <c r="D6493" s="920" t="s">
        <v>6014</v>
      </c>
      <c r="E6493" s="893" t="b">
        <f t="shared" ca="1" si="270"/>
        <v>1</v>
      </c>
      <c r="F6493" s="893" t="str">
        <f t="array" aca="1" ref="F6493" ca="1">IF(G6493&lt;&gt;"",INDIRECT("'"&amp;G6493&amp;"'!"&amp;H6493),"")</f>
        <v/>
      </c>
      <c r="G6493" s="560"/>
      <c r="H6493" s="893"/>
      <c r="I6493" s="920"/>
      <c r="J6493" s="920"/>
      <c r="K6493" s="920"/>
      <c r="L6493" s="920"/>
      <c r="M6493" s="920"/>
      <c r="N6493" s="920"/>
      <c r="S6493" s="919"/>
    </row>
    <row r="6494" spans="1:19" ht="12.75" customHeight="1" x14ac:dyDescent="0.15">
      <c r="A6494" s="935">
        <v>6489</v>
      </c>
      <c r="B6494" s="919"/>
      <c r="C6494" s="920"/>
      <c r="D6494" s="920" t="s">
        <v>6014</v>
      </c>
      <c r="E6494" s="893" t="b">
        <f t="shared" ca="1" si="270"/>
        <v>1</v>
      </c>
      <c r="F6494" s="893" t="str">
        <f t="array" aca="1" ref="F6494" ca="1">IF(G6494&lt;&gt;"",INDIRECT("'"&amp;G6494&amp;"'!"&amp;H6494),"")</f>
        <v/>
      </c>
      <c r="G6494" s="560"/>
      <c r="H6494" s="893"/>
      <c r="I6494" s="920"/>
      <c r="J6494" s="920"/>
      <c r="K6494" s="920"/>
      <c r="L6494" s="920"/>
      <c r="M6494" s="920"/>
      <c r="N6494" s="920"/>
      <c r="S6494" s="919"/>
    </row>
    <row r="6495" spans="1:19" ht="12.75" customHeight="1" x14ac:dyDescent="0.15">
      <c r="A6495" s="935">
        <v>6490</v>
      </c>
      <c r="B6495" s="919"/>
      <c r="C6495" s="920"/>
      <c r="D6495" s="920" t="s">
        <v>6014</v>
      </c>
      <c r="E6495" s="893" t="b">
        <f t="shared" ca="1" si="270"/>
        <v>1</v>
      </c>
      <c r="F6495" s="893" t="str">
        <f t="array" aca="1" ref="F6495" ca="1">IF(G6495&lt;&gt;"",INDIRECT("'"&amp;G6495&amp;"'!"&amp;H6495),"")</f>
        <v/>
      </c>
      <c r="G6495" s="560"/>
      <c r="H6495" s="893"/>
      <c r="I6495" s="920"/>
      <c r="J6495" s="920"/>
      <c r="K6495" s="920"/>
      <c r="L6495" s="920"/>
      <c r="M6495" s="920"/>
      <c r="N6495" s="920"/>
      <c r="S6495" s="919"/>
    </row>
    <row r="6496" spans="1:19" ht="12.75" customHeight="1" x14ac:dyDescent="0.15">
      <c r="A6496" s="935">
        <v>6491</v>
      </c>
      <c r="B6496" s="919"/>
      <c r="C6496" s="920"/>
      <c r="D6496" s="920" t="s">
        <v>6014</v>
      </c>
      <c r="E6496" s="893" t="b">
        <f t="shared" ca="1" si="270"/>
        <v>1</v>
      </c>
      <c r="F6496" s="893" t="str">
        <f t="array" aca="1" ref="F6496" ca="1">IF(G6496&lt;&gt;"",INDIRECT("'"&amp;G6496&amp;"'!"&amp;H6496),"")</f>
        <v/>
      </c>
      <c r="G6496" s="560"/>
      <c r="H6496" s="893"/>
      <c r="I6496" s="920"/>
      <c r="J6496" s="920"/>
      <c r="K6496" s="920"/>
      <c r="L6496" s="920"/>
      <c r="M6496" s="920"/>
      <c r="N6496" s="920"/>
      <c r="S6496" s="919"/>
    </row>
    <row r="6497" spans="1:19" ht="12.75" customHeight="1" x14ac:dyDescent="0.15">
      <c r="A6497" s="935">
        <v>6492</v>
      </c>
      <c r="B6497" s="919"/>
      <c r="C6497" s="920"/>
      <c r="D6497" s="920" t="s">
        <v>6014</v>
      </c>
      <c r="E6497" s="893" t="b">
        <f t="shared" ca="1" si="270"/>
        <v>1</v>
      </c>
      <c r="F6497" s="893" t="str">
        <f t="array" aca="1" ref="F6497" ca="1">IF(G6497&lt;&gt;"",INDIRECT("'"&amp;G6497&amp;"'!"&amp;H6497),"")</f>
        <v/>
      </c>
      <c r="G6497" s="560"/>
      <c r="H6497" s="893"/>
      <c r="I6497" s="920"/>
      <c r="J6497" s="920"/>
      <c r="K6497" s="920"/>
      <c r="L6497" s="920"/>
      <c r="M6497" s="920"/>
      <c r="N6497" s="920"/>
      <c r="S6497" s="919"/>
    </row>
    <row r="6498" spans="1:19" ht="12.75" customHeight="1" x14ac:dyDescent="0.15">
      <c r="A6498" s="935">
        <v>6493</v>
      </c>
      <c r="B6498" s="919"/>
      <c r="C6498" s="920"/>
      <c r="D6498" s="920" t="s">
        <v>6014</v>
      </c>
      <c r="E6498" s="893" t="b">
        <f t="shared" ca="1" si="270"/>
        <v>1</v>
      </c>
      <c r="F6498" s="893" t="str">
        <f t="array" aca="1" ref="F6498" ca="1">IF(G6498&lt;&gt;"",INDIRECT("'"&amp;G6498&amp;"'!"&amp;H6498),"")</f>
        <v/>
      </c>
      <c r="G6498" s="560"/>
      <c r="H6498" s="893"/>
      <c r="I6498" s="920"/>
      <c r="J6498" s="920"/>
      <c r="K6498" s="920"/>
      <c r="L6498" s="920"/>
      <c r="M6498" s="920"/>
      <c r="N6498" s="920"/>
      <c r="S6498" s="919"/>
    </row>
    <row r="6499" spans="1:19" ht="12.75" customHeight="1" x14ac:dyDescent="0.15">
      <c r="A6499" s="935">
        <v>6494</v>
      </c>
      <c r="B6499" s="919"/>
      <c r="C6499" s="920"/>
      <c r="D6499" s="920" t="s">
        <v>6014</v>
      </c>
      <c r="E6499" s="893" t="b">
        <f t="shared" ca="1" si="270"/>
        <v>1</v>
      </c>
      <c r="F6499" s="893" t="str">
        <f t="array" aca="1" ref="F6499" ca="1">IF(G6499&lt;&gt;"",INDIRECT("'"&amp;G6499&amp;"'!"&amp;H6499),"")</f>
        <v/>
      </c>
      <c r="G6499" s="560"/>
      <c r="H6499" s="893"/>
      <c r="I6499" s="920"/>
      <c r="J6499" s="920"/>
      <c r="K6499" s="920"/>
      <c r="L6499" s="920"/>
      <c r="M6499" s="920"/>
      <c r="N6499" s="920"/>
      <c r="S6499" s="919"/>
    </row>
    <row r="6500" spans="1:19" ht="12.75" customHeight="1" x14ac:dyDescent="0.15">
      <c r="A6500" s="935">
        <v>6495</v>
      </c>
      <c r="B6500" s="919"/>
      <c r="C6500" s="920"/>
      <c r="D6500" s="920" t="s">
        <v>6014</v>
      </c>
      <c r="E6500" s="893" t="b">
        <f t="shared" ca="1" si="270"/>
        <v>1</v>
      </c>
      <c r="F6500" s="893" t="str">
        <f t="array" aca="1" ref="F6500" ca="1">IF(G6500&lt;&gt;"",INDIRECT("'"&amp;G6500&amp;"'!"&amp;H6500),"")</f>
        <v/>
      </c>
      <c r="G6500" s="560"/>
      <c r="H6500" s="893"/>
      <c r="I6500" s="920"/>
      <c r="J6500" s="920"/>
      <c r="K6500" s="920"/>
      <c r="L6500" s="920"/>
      <c r="M6500" s="920"/>
      <c r="N6500" s="920"/>
      <c r="S6500" s="919"/>
    </row>
    <row r="6501" spans="1:19" ht="12.75" customHeight="1" x14ac:dyDescent="0.15">
      <c r="A6501" s="935">
        <v>6496</v>
      </c>
      <c r="B6501" s="919"/>
      <c r="C6501" s="920"/>
      <c r="D6501" s="920" t="s">
        <v>6014</v>
      </c>
      <c r="E6501" s="893" t="b">
        <f t="shared" ca="1" si="270"/>
        <v>1</v>
      </c>
      <c r="F6501" s="893" t="str">
        <f t="array" aca="1" ref="F6501" ca="1">IF(G6501&lt;&gt;"",INDIRECT("'"&amp;G6501&amp;"'!"&amp;H6501),"")</f>
        <v/>
      </c>
      <c r="G6501" s="560"/>
      <c r="H6501" s="893"/>
      <c r="I6501" s="920"/>
      <c r="J6501" s="920"/>
      <c r="K6501" s="920"/>
      <c r="L6501" s="920"/>
      <c r="M6501" s="920"/>
      <c r="N6501" s="920"/>
      <c r="S6501" s="919"/>
    </row>
    <row r="6502" spans="1:19" ht="12.75" customHeight="1" x14ac:dyDescent="0.15">
      <c r="A6502" s="935">
        <v>6497</v>
      </c>
      <c r="B6502" s="919"/>
      <c r="C6502" s="920"/>
      <c r="D6502" s="920" t="s">
        <v>6014</v>
      </c>
      <c r="E6502" s="893" t="b">
        <f t="shared" ca="1" si="270"/>
        <v>1</v>
      </c>
      <c r="F6502" s="893" t="str">
        <f t="array" aca="1" ref="F6502" ca="1">IF(G6502&lt;&gt;"",INDIRECT("'"&amp;G6502&amp;"'!"&amp;H6502),"")</f>
        <v/>
      </c>
      <c r="G6502" s="560"/>
      <c r="H6502" s="893"/>
      <c r="I6502" s="920"/>
      <c r="J6502" s="920"/>
      <c r="K6502" s="920"/>
      <c r="L6502" s="920"/>
      <c r="M6502" s="920"/>
      <c r="N6502" s="920"/>
      <c r="S6502" s="919"/>
    </row>
    <row r="6503" spans="1:19" ht="12.75" customHeight="1" x14ac:dyDescent="0.15">
      <c r="A6503" s="935">
        <v>6498</v>
      </c>
      <c r="B6503" s="919"/>
      <c r="C6503" s="920"/>
      <c r="D6503" s="920" t="s">
        <v>6014</v>
      </c>
      <c r="E6503" s="893" t="b">
        <f t="shared" ca="1" si="270"/>
        <v>1</v>
      </c>
      <c r="F6503" s="893" t="str">
        <f t="array" aca="1" ref="F6503" ca="1">IF(G6503&lt;&gt;"",INDIRECT("'"&amp;G6503&amp;"'!"&amp;H6503),"")</f>
        <v/>
      </c>
      <c r="G6503" s="560"/>
      <c r="H6503" s="893"/>
      <c r="I6503" s="920"/>
      <c r="J6503" s="920"/>
      <c r="K6503" s="920"/>
      <c r="L6503" s="920"/>
      <c r="M6503" s="920"/>
      <c r="N6503" s="920"/>
      <c r="S6503" s="919"/>
    </row>
    <row r="6504" spans="1:19" ht="12.75" customHeight="1" x14ac:dyDescent="0.15">
      <c r="A6504" s="935">
        <v>6499</v>
      </c>
      <c r="B6504" s="919"/>
      <c r="C6504" s="920"/>
      <c r="D6504" s="920" t="s">
        <v>6014</v>
      </c>
      <c r="E6504" s="893" t="b">
        <f t="shared" ca="1" si="270"/>
        <v>1</v>
      </c>
      <c r="F6504" s="893" t="str">
        <f t="array" aca="1" ref="F6504" ca="1">IF(G6504&lt;&gt;"",INDIRECT("'"&amp;G6504&amp;"'!"&amp;H6504),"")</f>
        <v/>
      </c>
      <c r="G6504" s="560"/>
      <c r="H6504" s="893"/>
      <c r="I6504" s="920"/>
      <c r="J6504" s="920"/>
      <c r="K6504" s="920"/>
      <c r="L6504" s="920"/>
      <c r="M6504" s="920"/>
      <c r="N6504" s="920"/>
      <c r="S6504" s="919"/>
    </row>
    <row r="6505" spans="1:19" ht="12.75" customHeight="1" x14ac:dyDescent="0.15">
      <c r="A6505" s="935">
        <v>6500</v>
      </c>
      <c r="B6505" s="919"/>
      <c r="C6505" s="920"/>
      <c r="D6505" s="920" t="s">
        <v>6014</v>
      </c>
      <c r="E6505" s="893" t="b">
        <f t="shared" ca="1" si="270"/>
        <v>1</v>
      </c>
      <c r="F6505" s="893" t="str">
        <f t="array" aca="1" ref="F6505" ca="1">IF(G6505&lt;&gt;"",INDIRECT("'"&amp;G6505&amp;"'!"&amp;H6505),"")</f>
        <v/>
      </c>
      <c r="G6505" s="560"/>
      <c r="H6505" s="893"/>
      <c r="I6505" s="920"/>
      <c r="J6505" s="920"/>
      <c r="K6505" s="920"/>
      <c r="L6505" s="920"/>
      <c r="M6505" s="920"/>
      <c r="N6505" s="920"/>
      <c r="S6505" s="919"/>
    </row>
    <row r="6506" spans="1:19" ht="12.75" customHeight="1" x14ac:dyDescent="0.15">
      <c r="A6506" s="935">
        <v>6501</v>
      </c>
      <c r="B6506" s="919"/>
      <c r="C6506" s="920"/>
      <c r="D6506" s="920" t="s">
        <v>6014</v>
      </c>
      <c r="E6506" s="893" t="b">
        <f t="shared" ca="1" si="270"/>
        <v>1</v>
      </c>
      <c r="F6506" s="893" t="str">
        <f t="array" aca="1" ref="F6506" ca="1">IF(G6506&lt;&gt;"",INDIRECT("'"&amp;G6506&amp;"'!"&amp;H6506),"")</f>
        <v/>
      </c>
      <c r="G6506" s="560"/>
      <c r="H6506" s="893"/>
      <c r="I6506" s="920"/>
      <c r="J6506" s="920"/>
      <c r="K6506" s="920"/>
      <c r="L6506" s="920"/>
      <c r="M6506" s="920"/>
      <c r="N6506" s="920"/>
      <c r="S6506" s="919"/>
    </row>
    <row r="6507" spans="1:19" ht="12.75" customHeight="1" x14ac:dyDescent="0.15">
      <c r="A6507" s="935">
        <v>6502</v>
      </c>
      <c r="B6507" s="919"/>
      <c r="C6507" s="920"/>
      <c r="D6507" s="920" t="s">
        <v>6014</v>
      </c>
      <c r="E6507" s="893" t="b">
        <f t="shared" ca="1" si="270"/>
        <v>1</v>
      </c>
      <c r="F6507" s="893" t="str">
        <f t="array" aca="1" ref="F6507" ca="1">IF(G6507&lt;&gt;"",INDIRECT("'"&amp;G6507&amp;"'!"&amp;H6507),"")</f>
        <v/>
      </c>
      <c r="G6507" s="560"/>
      <c r="H6507" s="893"/>
      <c r="I6507" s="920"/>
      <c r="J6507" s="920"/>
      <c r="K6507" s="920"/>
      <c r="L6507" s="920"/>
      <c r="M6507" s="920"/>
      <c r="N6507" s="920"/>
      <c r="S6507" s="919"/>
    </row>
    <row r="6508" spans="1:19" ht="12.75" customHeight="1" x14ac:dyDescent="0.15">
      <c r="A6508" s="935">
        <v>6503</v>
      </c>
      <c r="B6508" s="919"/>
      <c r="C6508" s="920"/>
      <c r="D6508" s="920" t="s">
        <v>6014</v>
      </c>
      <c r="E6508" s="893" t="b">
        <f t="shared" ca="1" si="270"/>
        <v>1</v>
      </c>
      <c r="F6508" s="893" t="str">
        <f t="array" aca="1" ref="F6508" ca="1">IF(G6508&lt;&gt;"",INDIRECT("'"&amp;G6508&amp;"'!"&amp;H6508),"")</f>
        <v/>
      </c>
      <c r="G6508" s="560"/>
      <c r="H6508" s="893"/>
      <c r="I6508" s="920"/>
      <c r="J6508" s="920"/>
      <c r="K6508" s="920"/>
      <c r="L6508" s="920"/>
      <c r="M6508" s="920"/>
      <c r="N6508" s="920"/>
      <c r="S6508" s="919"/>
    </row>
    <row r="6509" spans="1:19" ht="12.75" customHeight="1" x14ac:dyDescent="0.15">
      <c r="A6509" s="935">
        <v>6504</v>
      </c>
      <c r="B6509" s="919"/>
      <c r="C6509" s="920"/>
      <c r="D6509" s="920" t="s">
        <v>6014</v>
      </c>
      <c r="E6509" s="893" t="b">
        <f t="shared" ca="1" si="270"/>
        <v>1</v>
      </c>
      <c r="F6509" s="893" t="str">
        <f t="array" aca="1" ref="F6509" ca="1">IF(G6509&lt;&gt;"",INDIRECT("'"&amp;G6509&amp;"'!"&amp;H6509),"")</f>
        <v/>
      </c>
      <c r="G6509" s="560"/>
      <c r="H6509" s="893"/>
      <c r="I6509" s="920"/>
      <c r="J6509" s="920"/>
      <c r="K6509" s="920"/>
      <c r="L6509" s="920"/>
      <c r="M6509" s="920"/>
      <c r="N6509" s="920"/>
      <c r="S6509" s="919"/>
    </row>
    <row r="6510" spans="1:19" ht="12.75" customHeight="1" x14ac:dyDescent="0.15">
      <c r="A6510" s="935">
        <v>6505</v>
      </c>
      <c r="B6510" s="919"/>
      <c r="C6510" s="920"/>
      <c r="D6510" s="920" t="s">
        <v>6014</v>
      </c>
      <c r="E6510" s="893" t="b">
        <f t="shared" ca="1" si="270"/>
        <v>1</v>
      </c>
      <c r="F6510" s="893" t="str">
        <f t="array" aca="1" ref="F6510" ca="1">IF(G6510&lt;&gt;"",INDIRECT("'"&amp;G6510&amp;"'!"&amp;H6510),"")</f>
        <v/>
      </c>
      <c r="G6510" s="560"/>
      <c r="H6510" s="893"/>
      <c r="I6510" s="920"/>
      <c r="J6510" s="920"/>
      <c r="K6510" s="920"/>
      <c r="L6510" s="920"/>
      <c r="M6510" s="920"/>
      <c r="N6510" s="920"/>
      <c r="S6510" s="919"/>
    </row>
    <row r="6511" spans="1:19" ht="12.75" customHeight="1" x14ac:dyDescent="0.15">
      <c r="A6511" s="935">
        <v>6506</v>
      </c>
      <c r="B6511" s="919"/>
      <c r="C6511" s="920"/>
      <c r="D6511" s="920" t="s">
        <v>6014</v>
      </c>
      <c r="E6511" s="893" t="b">
        <f t="shared" ca="1" si="270"/>
        <v>1</v>
      </c>
      <c r="F6511" s="893" t="str">
        <f t="array" aca="1" ref="F6511" ca="1">IF(G6511&lt;&gt;"",INDIRECT("'"&amp;G6511&amp;"'!"&amp;H6511),"")</f>
        <v/>
      </c>
      <c r="G6511" s="560"/>
      <c r="H6511" s="893"/>
      <c r="I6511" s="920"/>
      <c r="J6511" s="920"/>
      <c r="K6511" s="920"/>
      <c r="L6511" s="920"/>
      <c r="M6511" s="920"/>
      <c r="N6511" s="920"/>
      <c r="S6511" s="919"/>
    </row>
    <row r="6512" spans="1:19" ht="12.75" customHeight="1" x14ac:dyDescent="0.15">
      <c r="A6512" s="935">
        <v>6507</v>
      </c>
      <c r="B6512" s="919"/>
      <c r="C6512" s="920"/>
      <c r="D6512" s="920" t="s">
        <v>6014</v>
      </c>
      <c r="E6512" s="893" t="b">
        <f t="shared" ca="1" si="270"/>
        <v>1</v>
      </c>
      <c r="F6512" s="893" t="str">
        <f t="array" aca="1" ref="F6512" ca="1">IF(G6512&lt;&gt;"",INDIRECT("'"&amp;G6512&amp;"'!"&amp;H6512),"")</f>
        <v/>
      </c>
      <c r="G6512" s="560"/>
      <c r="H6512" s="893"/>
      <c r="I6512" s="920"/>
      <c r="J6512" s="920"/>
      <c r="K6512" s="920"/>
      <c r="L6512" s="920"/>
      <c r="M6512" s="920"/>
      <c r="N6512" s="920"/>
      <c r="S6512" s="919"/>
    </row>
    <row r="6513" spans="1:19" ht="12.75" customHeight="1" x14ac:dyDescent="0.15">
      <c r="A6513" s="935">
        <v>6508</v>
      </c>
      <c r="B6513" s="919"/>
      <c r="C6513" s="920"/>
      <c r="D6513" s="920" t="s">
        <v>6014</v>
      </c>
      <c r="E6513" s="893" t="b">
        <f t="shared" ca="1" si="270"/>
        <v>1</v>
      </c>
      <c r="F6513" s="893" t="str">
        <f t="array" aca="1" ref="F6513" ca="1">IF(G6513&lt;&gt;"",INDIRECT("'"&amp;G6513&amp;"'!"&amp;H6513),"")</f>
        <v/>
      </c>
      <c r="G6513" s="560"/>
      <c r="H6513" s="893"/>
      <c r="I6513" s="920"/>
      <c r="J6513" s="920"/>
      <c r="K6513" s="920"/>
      <c r="L6513" s="920"/>
      <c r="M6513" s="920"/>
      <c r="N6513" s="920"/>
      <c r="S6513" s="919"/>
    </row>
    <row r="6514" spans="1:19" ht="12.75" customHeight="1" x14ac:dyDescent="0.15">
      <c r="A6514" s="935">
        <v>6509</v>
      </c>
      <c r="B6514" s="919"/>
      <c r="C6514" s="920"/>
      <c r="D6514" s="920" t="s">
        <v>6014</v>
      </c>
      <c r="E6514" s="893" t="b">
        <f t="shared" ca="1" si="270"/>
        <v>1</v>
      </c>
      <c r="F6514" s="893" t="str">
        <f t="array" aca="1" ref="F6514" ca="1">IF(G6514&lt;&gt;"",INDIRECT("'"&amp;G6514&amp;"'!"&amp;H6514),"")</f>
        <v/>
      </c>
      <c r="G6514" s="560"/>
      <c r="H6514" s="893"/>
      <c r="I6514" s="920"/>
      <c r="J6514" s="920"/>
      <c r="K6514" s="920"/>
      <c r="L6514" s="920"/>
      <c r="M6514" s="920"/>
      <c r="N6514" s="920"/>
      <c r="S6514" s="919"/>
    </row>
    <row r="6515" spans="1:19" ht="12.75" customHeight="1" x14ac:dyDescent="0.15">
      <c r="A6515" s="935">
        <v>6510</v>
      </c>
      <c r="B6515" s="919"/>
      <c r="C6515" s="920"/>
      <c r="D6515" s="920" t="s">
        <v>6014</v>
      </c>
      <c r="E6515" s="893" t="b">
        <f t="shared" ca="1" si="270"/>
        <v>1</v>
      </c>
      <c r="F6515" s="893" t="str">
        <f t="array" aca="1" ref="F6515" ca="1">IF(G6515&lt;&gt;"",INDIRECT("'"&amp;G6515&amp;"'!"&amp;H6515),"")</f>
        <v/>
      </c>
      <c r="G6515" s="560"/>
      <c r="H6515" s="893"/>
      <c r="I6515" s="920"/>
      <c r="J6515" s="920"/>
      <c r="K6515" s="920"/>
      <c r="L6515" s="920"/>
      <c r="M6515" s="920"/>
      <c r="N6515" s="920"/>
      <c r="S6515" s="919"/>
    </row>
    <row r="6516" spans="1:19" ht="12.75" customHeight="1" x14ac:dyDescent="0.15">
      <c r="A6516" s="935">
        <v>6511</v>
      </c>
      <c r="B6516" s="919"/>
      <c r="C6516" s="920"/>
      <c r="D6516" s="920" t="s">
        <v>6014</v>
      </c>
      <c r="E6516" s="893" t="b">
        <f t="shared" ca="1" si="270"/>
        <v>1</v>
      </c>
      <c r="F6516" s="893" t="str">
        <f t="array" aca="1" ref="F6516" ca="1">IF(G6516&lt;&gt;"",INDIRECT("'"&amp;G6516&amp;"'!"&amp;H6516),"")</f>
        <v/>
      </c>
      <c r="G6516" s="560"/>
      <c r="H6516" s="893"/>
      <c r="I6516" s="920"/>
      <c r="J6516" s="920"/>
      <c r="K6516" s="920"/>
      <c r="L6516" s="920"/>
      <c r="M6516" s="920"/>
      <c r="N6516" s="920"/>
      <c r="S6516" s="919"/>
    </row>
    <row r="6517" spans="1:19" ht="12.75" customHeight="1" x14ac:dyDescent="0.15">
      <c r="A6517" s="935">
        <v>6512</v>
      </c>
      <c r="B6517" s="919"/>
      <c r="C6517" s="920"/>
      <c r="D6517" s="920" t="s">
        <v>6014</v>
      </c>
      <c r="E6517" s="893" t="b">
        <f t="shared" ca="1" si="270"/>
        <v>1</v>
      </c>
      <c r="F6517" s="893" t="str">
        <f t="array" aca="1" ref="F6517" ca="1">IF(G6517&lt;&gt;"",INDIRECT("'"&amp;G6517&amp;"'!"&amp;H6517),"")</f>
        <v/>
      </c>
      <c r="G6517" s="560"/>
      <c r="H6517" s="893"/>
      <c r="I6517" s="920"/>
      <c r="J6517" s="920"/>
      <c r="K6517" s="920"/>
      <c r="L6517" s="920"/>
      <c r="M6517" s="920"/>
      <c r="N6517" s="920"/>
      <c r="S6517" s="919"/>
    </row>
    <row r="6518" spans="1:19" ht="12.75" customHeight="1" x14ac:dyDescent="0.15">
      <c r="A6518" s="935">
        <v>6513</v>
      </c>
      <c r="B6518" s="919"/>
      <c r="C6518" s="920"/>
      <c r="D6518" s="920" t="s">
        <v>6014</v>
      </c>
      <c r="E6518" s="893" t="b">
        <f t="shared" ca="1" si="270"/>
        <v>1</v>
      </c>
      <c r="F6518" s="893" t="str">
        <f t="array" aca="1" ref="F6518" ca="1">IF(G6518&lt;&gt;"",INDIRECT("'"&amp;G6518&amp;"'!"&amp;H6518),"")</f>
        <v/>
      </c>
      <c r="G6518" s="560"/>
      <c r="H6518" s="893"/>
      <c r="I6518" s="920"/>
      <c r="J6518" s="920"/>
      <c r="K6518" s="920"/>
      <c r="L6518" s="920"/>
      <c r="M6518" s="920"/>
      <c r="N6518" s="920"/>
      <c r="S6518" s="919"/>
    </row>
    <row r="6519" spans="1:19" ht="12.75" customHeight="1" x14ac:dyDescent="0.15">
      <c r="A6519" s="914">
        <v>6514</v>
      </c>
      <c r="B6519" s="929">
        <f>'EstExp 12-20'!C364</f>
        <v>0</v>
      </c>
      <c r="C6519" s="930">
        <f t="shared" ref="C6519:C6525" si="278">A6519-B6519</f>
        <v>6514</v>
      </c>
      <c r="D6519" s="920" t="s">
        <v>6014</v>
      </c>
      <c r="E6519" s="893" t="b">
        <f t="shared" ca="1" si="270"/>
        <v>1</v>
      </c>
      <c r="F6519" s="932">
        <f t="array" aca="1" ref="F6519" ca="1">IF(G6519&lt;&gt;"",INDIRECT("'"&amp;G6519&amp;"'!"&amp;H6519),"")</f>
        <v>0</v>
      </c>
      <c r="G6519" s="560" t="s">
        <v>4786</v>
      </c>
      <c r="H6519" s="893" t="s">
        <v>6310</v>
      </c>
      <c r="I6519" s="920"/>
      <c r="J6519" s="920"/>
      <c r="K6519" s="920"/>
      <c r="L6519" s="920"/>
      <c r="M6519" s="920"/>
      <c r="N6519" s="920"/>
      <c r="S6519" s="919"/>
    </row>
    <row r="6520" spans="1:19" ht="12.75" customHeight="1" x14ac:dyDescent="0.15">
      <c r="A6520" s="914">
        <v>6515</v>
      </c>
      <c r="B6520" s="929">
        <f>'EstExp 12-20'!D364</f>
        <v>0</v>
      </c>
      <c r="C6520" s="930">
        <f t="shared" si="278"/>
        <v>6515</v>
      </c>
      <c r="D6520" s="920" t="s">
        <v>6014</v>
      </c>
      <c r="E6520" s="893" t="b">
        <f t="shared" ca="1" si="270"/>
        <v>1</v>
      </c>
      <c r="F6520" s="932">
        <f t="array" aca="1" ref="F6520" ca="1">IF(G6520&lt;&gt;"",INDIRECT("'"&amp;G6520&amp;"'!"&amp;H6520),"")</f>
        <v>0</v>
      </c>
      <c r="G6520" s="560" t="s">
        <v>4786</v>
      </c>
      <c r="H6520" s="893" t="s">
        <v>6311</v>
      </c>
      <c r="I6520" s="920"/>
      <c r="J6520" s="920"/>
      <c r="K6520" s="920"/>
      <c r="L6520" s="920"/>
      <c r="M6520" s="920"/>
      <c r="N6520" s="920"/>
      <c r="S6520" s="919"/>
    </row>
    <row r="6521" spans="1:19" ht="12.75" customHeight="1" x14ac:dyDescent="0.15">
      <c r="A6521" s="914">
        <v>6516</v>
      </c>
      <c r="B6521" s="929">
        <f>'EstExp 12-20'!E364</f>
        <v>49000</v>
      </c>
      <c r="C6521" s="930">
        <f t="shared" si="278"/>
        <v>-42484</v>
      </c>
      <c r="D6521" s="920" t="s">
        <v>6014</v>
      </c>
      <c r="E6521" s="893" t="b">
        <f t="shared" ca="1" si="270"/>
        <v>1</v>
      </c>
      <c r="F6521" s="932">
        <f t="array" aca="1" ref="F6521" ca="1">IF(G6521&lt;&gt;"",INDIRECT("'"&amp;G6521&amp;"'!"&amp;H6521),"")</f>
        <v>49000</v>
      </c>
      <c r="G6521" s="560" t="s">
        <v>4786</v>
      </c>
      <c r="H6521" s="893" t="s">
        <v>6312</v>
      </c>
      <c r="I6521" s="920"/>
      <c r="J6521" s="920"/>
      <c r="K6521" s="920"/>
      <c r="L6521" s="920"/>
      <c r="M6521" s="920"/>
      <c r="N6521" s="920"/>
      <c r="S6521" s="919"/>
    </row>
    <row r="6522" spans="1:19" ht="12.75" customHeight="1" x14ac:dyDescent="0.15">
      <c r="A6522" s="914">
        <v>6517</v>
      </c>
      <c r="B6522" s="929">
        <f>'EstExp 12-20'!F364</f>
        <v>0</v>
      </c>
      <c r="C6522" s="930">
        <f t="shared" si="278"/>
        <v>6517</v>
      </c>
      <c r="D6522" s="920" t="s">
        <v>6014</v>
      </c>
      <c r="E6522" s="893" t="b">
        <f t="shared" ca="1" si="270"/>
        <v>1</v>
      </c>
      <c r="F6522" s="932">
        <f t="array" aca="1" ref="F6522" ca="1">IF(G6522&lt;&gt;"",INDIRECT("'"&amp;G6522&amp;"'!"&amp;H6522),"")</f>
        <v>0</v>
      </c>
      <c r="G6522" s="560" t="s">
        <v>4786</v>
      </c>
      <c r="H6522" s="893" t="s">
        <v>6313</v>
      </c>
      <c r="I6522" s="920"/>
      <c r="J6522" s="920"/>
      <c r="K6522" s="920"/>
      <c r="L6522" s="920"/>
      <c r="M6522" s="920"/>
      <c r="N6522" s="920"/>
      <c r="S6522" s="919"/>
    </row>
    <row r="6523" spans="1:19" ht="12.75" customHeight="1" x14ac:dyDescent="0.15">
      <c r="A6523" s="914">
        <v>6518</v>
      </c>
      <c r="B6523" s="929">
        <f>'EstExp 12-20'!G364</f>
        <v>0</v>
      </c>
      <c r="C6523" s="930">
        <f t="shared" si="278"/>
        <v>6518</v>
      </c>
      <c r="D6523" s="920" t="s">
        <v>6014</v>
      </c>
      <c r="E6523" s="893" t="b">
        <f t="shared" ca="1" si="270"/>
        <v>1</v>
      </c>
      <c r="F6523" s="932">
        <f t="array" aca="1" ref="F6523" ca="1">IF(G6523&lt;&gt;"",INDIRECT("'"&amp;G6523&amp;"'!"&amp;H6523),"")</f>
        <v>0</v>
      </c>
      <c r="G6523" s="560" t="s">
        <v>4786</v>
      </c>
      <c r="H6523" s="893" t="s">
        <v>6314</v>
      </c>
      <c r="I6523" s="920"/>
      <c r="J6523" s="920"/>
      <c r="K6523" s="920"/>
      <c r="L6523" s="920"/>
      <c r="M6523" s="920"/>
      <c r="N6523" s="920"/>
      <c r="S6523" s="919"/>
    </row>
    <row r="6524" spans="1:19" ht="12.75" customHeight="1" x14ac:dyDescent="0.15">
      <c r="A6524" s="914">
        <v>6519</v>
      </c>
      <c r="B6524" s="929">
        <f>'EstExp 12-20'!H364</f>
        <v>0</v>
      </c>
      <c r="C6524" s="930">
        <f t="shared" si="278"/>
        <v>6519</v>
      </c>
      <c r="D6524" s="920" t="s">
        <v>6014</v>
      </c>
      <c r="E6524" s="893" t="b">
        <f t="shared" ca="1" si="270"/>
        <v>1</v>
      </c>
      <c r="F6524" s="932">
        <f t="array" aca="1" ref="F6524" ca="1">IF(G6524&lt;&gt;"",INDIRECT("'"&amp;G6524&amp;"'!"&amp;H6524),"")</f>
        <v>0</v>
      </c>
      <c r="G6524" s="560" t="s">
        <v>4786</v>
      </c>
      <c r="H6524" s="893" t="s">
        <v>6315</v>
      </c>
      <c r="I6524" s="920"/>
      <c r="J6524" s="920"/>
      <c r="K6524" s="920"/>
      <c r="L6524" s="920"/>
      <c r="M6524" s="920"/>
      <c r="N6524" s="920"/>
      <c r="S6524" s="919"/>
    </row>
    <row r="6525" spans="1:19" ht="12.75" customHeight="1" x14ac:dyDescent="0.15">
      <c r="A6525" s="914">
        <v>6520</v>
      </c>
      <c r="B6525" s="929">
        <f>'EstExp 12-20'!I364</f>
        <v>0</v>
      </c>
      <c r="C6525" s="930">
        <f t="shared" si="278"/>
        <v>6520</v>
      </c>
      <c r="D6525" s="920" t="s">
        <v>6014</v>
      </c>
      <c r="E6525" s="893" t="b">
        <f t="shared" ca="1" si="270"/>
        <v>1</v>
      </c>
      <c r="F6525" s="932">
        <f t="array" aca="1" ref="F6525" ca="1">IF(G6525&lt;&gt;"",INDIRECT("'"&amp;G6525&amp;"'!"&amp;H6525),"")</f>
        <v>0</v>
      </c>
      <c r="G6525" s="560" t="s">
        <v>4786</v>
      </c>
      <c r="H6525" s="893" t="s">
        <v>6316</v>
      </c>
      <c r="I6525" s="920"/>
      <c r="J6525" s="920"/>
      <c r="K6525" s="920"/>
      <c r="L6525" s="920"/>
      <c r="M6525" s="920"/>
      <c r="N6525" s="920"/>
      <c r="S6525" s="919"/>
    </row>
    <row r="6526" spans="1:19" ht="12.75" customHeight="1" x14ac:dyDescent="0.15">
      <c r="A6526" s="935">
        <v>6521</v>
      </c>
      <c r="B6526" s="919"/>
      <c r="C6526" s="920"/>
      <c r="D6526" s="920" t="s">
        <v>6014</v>
      </c>
      <c r="E6526" s="893" t="b">
        <f t="shared" ca="1" si="270"/>
        <v>1</v>
      </c>
      <c r="F6526" s="893" t="str">
        <f t="array" aca="1" ref="F6526" ca="1">IF(G6526&lt;&gt;"",INDIRECT("'"&amp;G6526&amp;"'!"&amp;H6526),"")</f>
        <v/>
      </c>
      <c r="G6526" s="560"/>
      <c r="H6526" s="893"/>
      <c r="I6526" s="920"/>
      <c r="J6526" s="920"/>
      <c r="K6526" s="920"/>
      <c r="L6526" s="920"/>
      <c r="M6526" s="920"/>
      <c r="N6526" s="920"/>
      <c r="S6526" s="919"/>
    </row>
    <row r="6527" spans="1:19" ht="12.75" customHeight="1" x14ac:dyDescent="0.15">
      <c r="A6527" s="914">
        <v>6522</v>
      </c>
      <c r="B6527" s="929">
        <f>'EstExp 12-20'!K364</f>
        <v>49000</v>
      </c>
      <c r="C6527" s="930">
        <f>A6527-B6527</f>
        <v>-42478</v>
      </c>
      <c r="D6527" s="920" t="s">
        <v>6014</v>
      </c>
      <c r="E6527" s="893" t="b">
        <f t="shared" ca="1" si="270"/>
        <v>1</v>
      </c>
      <c r="F6527" s="932">
        <f t="array" aca="1" ref="F6527" ca="1">IF(G6527&lt;&gt;"",INDIRECT("'"&amp;G6527&amp;"'!"&amp;H6527),"")</f>
        <v>49000</v>
      </c>
      <c r="G6527" s="560" t="s">
        <v>4786</v>
      </c>
      <c r="H6527" s="893" t="s">
        <v>6317</v>
      </c>
      <c r="I6527" s="920"/>
      <c r="J6527" s="920"/>
      <c r="K6527" s="920"/>
      <c r="L6527" s="920"/>
      <c r="M6527" s="920"/>
      <c r="N6527" s="920"/>
      <c r="S6527" s="919"/>
    </row>
    <row r="6528" spans="1:19" ht="12.75" customHeight="1" x14ac:dyDescent="0.15">
      <c r="A6528" s="935">
        <v>6523</v>
      </c>
      <c r="B6528" s="919"/>
      <c r="C6528" s="920"/>
      <c r="D6528" s="920" t="s">
        <v>6014</v>
      </c>
      <c r="E6528" s="893" t="b">
        <f t="shared" ca="1" si="270"/>
        <v>1</v>
      </c>
      <c r="F6528" s="893" t="str">
        <f t="array" aca="1" ref="F6528" ca="1">IF(G6528&lt;&gt;"",INDIRECT("'"&amp;G6528&amp;"'!"&amp;H6528),"")</f>
        <v/>
      </c>
      <c r="G6528" s="560"/>
      <c r="H6528" s="893"/>
      <c r="I6528" s="920"/>
      <c r="J6528" s="920"/>
      <c r="K6528" s="920"/>
      <c r="L6528" s="920"/>
      <c r="M6528" s="920"/>
      <c r="N6528" s="920"/>
      <c r="S6528" s="919"/>
    </row>
    <row r="6529" spans="1:19" ht="12.75" customHeight="1" x14ac:dyDescent="0.15">
      <c r="A6529" s="935">
        <v>6524</v>
      </c>
      <c r="B6529" s="919"/>
      <c r="C6529" s="920"/>
      <c r="D6529" s="920" t="s">
        <v>6014</v>
      </c>
      <c r="E6529" s="893" t="b">
        <f t="shared" ca="1" si="270"/>
        <v>1</v>
      </c>
      <c r="F6529" s="893" t="str">
        <f t="array" aca="1" ref="F6529" ca="1">IF(G6529&lt;&gt;"",INDIRECT("'"&amp;G6529&amp;"'!"&amp;H6529),"")</f>
        <v/>
      </c>
      <c r="G6529" s="560"/>
      <c r="H6529" s="893"/>
      <c r="I6529" s="920"/>
      <c r="J6529" s="920"/>
      <c r="K6529" s="920"/>
      <c r="L6529" s="920"/>
      <c r="M6529" s="920"/>
      <c r="N6529" s="920"/>
      <c r="S6529" s="919"/>
    </row>
    <row r="6530" spans="1:19" ht="12.75" customHeight="1" x14ac:dyDescent="0.15">
      <c r="A6530" s="935">
        <v>6525</v>
      </c>
      <c r="B6530" s="919"/>
      <c r="C6530" s="920"/>
      <c r="D6530" s="920" t="s">
        <v>6014</v>
      </c>
      <c r="E6530" s="893" t="b">
        <f t="shared" ca="1" si="270"/>
        <v>1</v>
      </c>
      <c r="F6530" s="893" t="str">
        <f t="array" aca="1" ref="F6530" ca="1">IF(G6530&lt;&gt;"",INDIRECT("'"&amp;G6530&amp;"'!"&amp;H6530),"")</f>
        <v/>
      </c>
      <c r="G6530" s="560"/>
      <c r="H6530" s="893"/>
      <c r="I6530" s="920"/>
      <c r="J6530" s="920"/>
      <c r="K6530" s="920"/>
      <c r="L6530" s="920"/>
      <c r="M6530" s="920"/>
      <c r="N6530" s="920"/>
      <c r="S6530" s="919"/>
    </row>
    <row r="6531" spans="1:19" ht="12.75" customHeight="1" x14ac:dyDescent="0.15">
      <c r="A6531" s="935">
        <v>6526</v>
      </c>
      <c r="B6531" s="919"/>
      <c r="C6531" s="920"/>
      <c r="D6531" s="920" t="s">
        <v>6014</v>
      </c>
      <c r="E6531" s="893" t="b">
        <f t="shared" ca="1" si="270"/>
        <v>1</v>
      </c>
      <c r="F6531" s="893" t="str">
        <f t="array" aca="1" ref="F6531" ca="1">IF(G6531&lt;&gt;"",INDIRECT("'"&amp;G6531&amp;"'!"&amp;H6531),"")</f>
        <v/>
      </c>
      <c r="G6531" s="560"/>
      <c r="H6531" s="893"/>
      <c r="I6531" s="920"/>
      <c r="J6531" s="920"/>
      <c r="K6531" s="920"/>
      <c r="L6531" s="920"/>
      <c r="M6531" s="920"/>
      <c r="N6531" s="920"/>
      <c r="S6531" s="919"/>
    </row>
    <row r="6532" spans="1:19" ht="12.75" customHeight="1" x14ac:dyDescent="0.15">
      <c r="A6532" s="935">
        <v>6527</v>
      </c>
      <c r="B6532" s="919"/>
      <c r="C6532" s="920"/>
      <c r="D6532" s="920" t="s">
        <v>6014</v>
      </c>
      <c r="E6532" s="893" t="b">
        <f t="shared" ca="1" si="270"/>
        <v>1</v>
      </c>
      <c r="F6532" s="893" t="str">
        <f t="array" aca="1" ref="F6532" ca="1">IF(G6532&lt;&gt;"",INDIRECT("'"&amp;G6532&amp;"'!"&amp;H6532),"")</f>
        <v/>
      </c>
      <c r="G6532" s="560"/>
      <c r="H6532" s="893"/>
      <c r="I6532" s="920"/>
      <c r="J6532" s="920"/>
      <c r="K6532" s="920"/>
      <c r="L6532" s="920"/>
      <c r="M6532" s="920"/>
      <c r="N6532" s="920"/>
      <c r="S6532" s="919"/>
    </row>
    <row r="6533" spans="1:19" ht="12.75" customHeight="1" x14ac:dyDescent="0.15">
      <c r="A6533" s="935">
        <v>6528</v>
      </c>
      <c r="B6533" s="919"/>
      <c r="C6533" s="920"/>
      <c r="D6533" s="920" t="s">
        <v>6014</v>
      </c>
      <c r="E6533" s="893" t="b">
        <f t="shared" ca="1" si="270"/>
        <v>1</v>
      </c>
      <c r="F6533" s="893" t="str">
        <f t="array" aca="1" ref="F6533" ca="1">IF(G6533&lt;&gt;"",INDIRECT("'"&amp;G6533&amp;"'!"&amp;H6533),"")</f>
        <v/>
      </c>
      <c r="G6533" s="560"/>
      <c r="H6533" s="893"/>
      <c r="I6533" s="920"/>
      <c r="J6533" s="920"/>
      <c r="K6533" s="920"/>
      <c r="L6533" s="920"/>
      <c r="M6533" s="920"/>
      <c r="N6533" s="920"/>
      <c r="S6533" s="919"/>
    </row>
    <row r="6534" spans="1:19" ht="12.75" customHeight="1" x14ac:dyDescent="0.15">
      <c r="A6534" s="935">
        <v>6529</v>
      </c>
      <c r="B6534" s="919"/>
      <c r="C6534" s="920"/>
      <c r="D6534" s="920" t="s">
        <v>6014</v>
      </c>
      <c r="E6534" s="893" t="b">
        <f t="shared" ca="1" si="270"/>
        <v>1</v>
      </c>
      <c r="F6534" s="893" t="str">
        <f t="array" aca="1" ref="F6534" ca="1">IF(G6534&lt;&gt;"",INDIRECT("'"&amp;G6534&amp;"'!"&amp;H6534),"")</f>
        <v/>
      </c>
      <c r="G6534" s="560"/>
      <c r="H6534" s="893"/>
      <c r="I6534" s="920"/>
      <c r="J6534" s="920"/>
      <c r="K6534" s="920"/>
      <c r="L6534" s="920"/>
      <c r="M6534" s="920"/>
      <c r="N6534" s="920"/>
      <c r="S6534" s="919"/>
    </row>
    <row r="6535" spans="1:19" ht="12.75" customHeight="1" x14ac:dyDescent="0.15">
      <c r="A6535" s="935">
        <v>6530</v>
      </c>
      <c r="B6535" s="919"/>
      <c r="C6535" s="920"/>
      <c r="D6535" s="920" t="s">
        <v>6014</v>
      </c>
      <c r="E6535" s="893" t="b">
        <f t="shared" ca="1" si="270"/>
        <v>1</v>
      </c>
      <c r="F6535" s="893" t="str">
        <f t="array" aca="1" ref="F6535" ca="1">IF(G6535&lt;&gt;"",INDIRECT("'"&amp;G6535&amp;"'!"&amp;H6535),"")</f>
        <v/>
      </c>
      <c r="G6535" s="560"/>
      <c r="H6535" s="893"/>
      <c r="I6535" s="920"/>
      <c r="J6535" s="920"/>
      <c r="K6535" s="920"/>
      <c r="L6535" s="920"/>
      <c r="M6535" s="920"/>
      <c r="N6535" s="920"/>
      <c r="S6535" s="919"/>
    </row>
    <row r="6536" spans="1:19" ht="12.75" customHeight="1" x14ac:dyDescent="0.15">
      <c r="A6536" s="935">
        <v>6531</v>
      </c>
      <c r="B6536" s="919"/>
      <c r="C6536" s="920"/>
      <c r="D6536" s="920" t="s">
        <v>6014</v>
      </c>
      <c r="E6536" s="893" t="b">
        <f t="shared" ca="1" si="270"/>
        <v>1</v>
      </c>
      <c r="F6536" s="893" t="str">
        <f t="array" aca="1" ref="F6536" ca="1">IF(G6536&lt;&gt;"",INDIRECT("'"&amp;G6536&amp;"'!"&amp;H6536),"")</f>
        <v/>
      </c>
      <c r="G6536" s="560"/>
      <c r="H6536" s="893"/>
      <c r="I6536" s="920"/>
      <c r="J6536" s="920"/>
      <c r="K6536" s="920"/>
      <c r="L6536" s="920"/>
      <c r="M6536" s="920"/>
      <c r="N6536" s="920"/>
      <c r="S6536" s="919"/>
    </row>
    <row r="6537" spans="1:19" ht="12.75" customHeight="1" x14ac:dyDescent="0.15">
      <c r="A6537" s="935">
        <v>6532</v>
      </c>
      <c r="B6537" s="919"/>
      <c r="C6537" s="920"/>
      <c r="D6537" s="920" t="s">
        <v>6014</v>
      </c>
      <c r="E6537" s="893" t="b">
        <f t="shared" ca="1" si="270"/>
        <v>1</v>
      </c>
      <c r="F6537" s="893" t="str">
        <f t="array" aca="1" ref="F6537" ca="1">IF(G6537&lt;&gt;"",INDIRECT("'"&amp;G6537&amp;"'!"&amp;H6537),"")</f>
        <v/>
      </c>
      <c r="G6537" s="560"/>
      <c r="H6537" s="893"/>
      <c r="I6537" s="920"/>
      <c r="J6537" s="920"/>
      <c r="K6537" s="920"/>
      <c r="L6537" s="920"/>
      <c r="M6537" s="920"/>
      <c r="N6537" s="920"/>
      <c r="S6537" s="919"/>
    </row>
    <row r="6538" spans="1:19" ht="12.75" customHeight="1" x14ac:dyDescent="0.15">
      <c r="A6538" s="935">
        <v>6533</v>
      </c>
      <c r="B6538" s="919"/>
      <c r="C6538" s="920"/>
      <c r="D6538" s="920" t="s">
        <v>6014</v>
      </c>
      <c r="E6538" s="893" t="b">
        <f t="shared" ca="1" si="270"/>
        <v>1</v>
      </c>
      <c r="F6538" s="893" t="str">
        <f t="array" aca="1" ref="F6538" ca="1">IF(G6538&lt;&gt;"",INDIRECT("'"&amp;G6538&amp;"'!"&amp;H6538),"")</f>
        <v/>
      </c>
      <c r="G6538" s="560"/>
      <c r="H6538" s="893"/>
      <c r="I6538" s="920"/>
      <c r="J6538" s="920"/>
      <c r="K6538" s="920"/>
      <c r="L6538" s="920"/>
      <c r="M6538" s="920"/>
      <c r="N6538" s="920"/>
      <c r="S6538" s="919"/>
    </row>
    <row r="6539" spans="1:19" ht="12.75" customHeight="1" x14ac:dyDescent="0.15">
      <c r="A6539" s="935">
        <v>6534</v>
      </c>
      <c r="B6539" s="919"/>
      <c r="C6539" s="920"/>
      <c r="D6539" s="920" t="s">
        <v>6014</v>
      </c>
      <c r="E6539" s="893" t="b">
        <f t="shared" ca="1" si="270"/>
        <v>1</v>
      </c>
      <c r="F6539" s="893" t="str">
        <f t="array" aca="1" ref="F6539" ca="1">IF(G6539&lt;&gt;"",INDIRECT("'"&amp;G6539&amp;"'!"&amp;H6539),"")</f>
        <v/>
      </c>
      <c r="G6539" s="560"/>
      <c r="H6539" s="893"/>
      <c r="I6539" s="920"/>
      <c r="J6539" s="920"/>
      <c r="K6539" s="920"/>
      <c r="L6539" s="920"/>
      <c r="M6539" s="920"/>
      <c r="N6539" s="920"/>
      <c r="S6539" s="919"/>
    </row>
    <row r="6540" spans="1:19" ht="12.75" customHeight="1" x14ac:dyDescent="0.15">
      <c r="A6540" s="935">
        <v>6535</v>
      </c>
      <c r="B6540" s="919"/>
      <c r="C6540" s="920"/>
      <c r="D6540" s="920" t="s">
        <v>6014</v>
      </c>
      <c r="E6540" s="893" t="b">
        <f t="shared" ca="1" si="270"/>
        <v>1</v>
      </c>
      <c r="F6540" s="893" t="str">
        <f t="array" aca="1" ref="F6540" ca="1">IF(G6540&lt;&gt;"",INDIRECT("'"&amp;G6540&amp;"'!"&amp;H6540),"")</f>
        <v/>
      </c>
      <c r="G6540" s="560"/>
      <c r="H6540" s="893"/>
      <c r="I6540" s="920"/>
      <c r="J6540" s="920"/>
      <c r="K6540" s="920"/>
      <c r="L6540" s="920"/>
      <c r="M6540" s="920"/>
      <c r="N6540" s="920"/>
      <c r="S6540" s="919"/>
    </row>
    <row r="6541" spans="1:19" ht="12.75" customHeight="1" x14ac:dyDescent="0.15">
      <c r="A6541" s="935">
        <v>6536</v>
      </c>
      <c r="B6541" s="919"/>
      <c r="C6541" s="920"/>
      <c r="D6541" s="920" t="s">
        <v>6014</v>
      </c>
      <c r="E6541" s="893" t="b">
        <f t="shared" ca="1" si="270"/>
        <v>1</v>
      </c>
      <c r="F6541" s="893" t="str">
        <f t="array" aca="1" ref="F6541" ca="1">IF(G6541&lt;&gt;"",INDIRECT("'"&amp;G6541&amp;"'!"&amp;H6541),"")</f>
        <v/>
      </c>
      <c r="G6541" s="560"/>
      <c r="H6541" s="893"/>
      <c r="I6541" s="920"/>
      <c r="J6541" s="920"/>
      <c r="K6541" s="920"/>
      <c r="L6541" s="920"/>
      <c r="M6541" s="920"/>
      <c r="N6541" s="920"/>
      <c r="S6541" s="919"/>
    </row>
    <row r="6542" spans="1:19" ht="12.75" customHeight="1" x14ac:dyDescent="0.15">
      <c r="A6542" s="935">
        <v>6537</v>
      </c>
      <c r="B6542" s="919"/>
      <c r="C6542" s="920"/>
      <c r="D6542" s="920" t="s">
        <v>6014</v>
      </c>
      <c r="E6542" s="893" t="b">
        <f t="shared" ca="1" si="270"/>
        <v>1</v>
      </c>
      <c r="F6542" s="893" t="str">
        <f t="array" aca="1" ref="F6542" ca="1">IF(G6542&lt;&gt;"",INDIRECT("'"&amp;G6542&amp;"'!"&amp;H6542),"")</f>
        <v/>
      </c>
      <c r="G6542" s="560"/>
      <c r="H6542" s="893"/>
      <c r="I6542" s="920"/>
      <c r="J6542" s="920"/>
      <c r="K6542" s="920"/>
      <c r="L6542" s="920"/>
      <c r="M6542" s="920"/>
      <c r="N6542" s="920"/>
      <c r="S6542" s="919"/>
    </row>
    <row r="6543" spans="1:19" ht="12.75" customHeight="1" x14ac:dyDescent="0.15">
      <c r="A6543" s="935">
        <v>6538</v>
      </c>
      <c r="B6543" s="919"/>
      <c r="C6543" s="920"/>
      <c r="D6543" s="920" t="s">
        <v>6014</v>
      </c>
      <c r="E6543" s="893" t="b">
        <f t="shared" ca="1" si="270"/>
        <v>1</v>
      </c>
      <c r="F6543" s="893" t="str">
        <f t="array" aca="1" ref="F6543" ca="1">IF(G6543&lt;&gt;"",INDIRECT("'"&amp;G6543&amp;"'!"&amp;H6543),"")</f>
        <v/>
      </c>
      <c r="G6543" s="560"/>
      <c r="H6543" s="893"/>
      <c r="I6543" s="920"/>
      <c r="J6543" s="920"/>
      <c r="K6543" s="920"/>
      <c r="L6543" s="920"/>
      <c r="M6543" s="920"/>
      <c r="N6543" s="920"/>
      <c r="S6543" s="919"/>
    </row>
    <row r="6544" spans="1:19" ht="12.75" customHeight="1" x14ac:dyDescent="0.15">
      <c r="A6544" s="935">
        <v>6539</v>
      </c>
      <c r="B6544" s="919"/>
      <c r="C6544" s="920"/>
      <c r="D6544" s="920" t="s">
        <v>6014</v>
      </c>
      <c r="E6544" s="893" t="b">
        <f t="shared" ca="1" si="270"/>
        <v>1</v>
      </c>
      <c r="F6544" s="893" t="str">
        <f t="array" aca="1" ref="F6544" ca="1">IF(G6544&lt;&gt;"",INDIRECT("'"&amp;G6544&amp;"'!"&amp;H6544),"")</f>
        <v/>
      </c>
      <c r="G6544" s="560"/>
      <c r="H6544" s="893"/>
      <c r="I6544" s="920"/>
      <c r="J6544" s="920"/>
      <c r="K6544" s="920"/>
      <c r="L6544" s="920"/>
      <c r="M6544" s="920"/>
      <c r="N6544" s="920"/>
      <c r="S6544" s="919"/>
    </row>
    <row r="6545" spans="1:19" ht="12.75" customHeight="1" x14ac:dyDescent="0.15">
      <c r="A6545" s="935">
        <v>6540</v>
      </c>
      <c r="B6545" s="919"/>
      <c r="C6545" s="920"/>
      <c r="D6545" s="920" t="s">
        <v>6014</v>
      </c>
      <c r="E6545" s="893" t="b">
        <f t="shared" ca="1" si="270"/>
        <v>1</v>
      </c>
      <c r="F6545" s="893" t="str">
        <f t="array" aca="1" ref="F6545" ca="1">IF(G6545&lt;&gt;"",INDIRECT("'"&amp;G6545&amp;"'!"&amp;H6545),"")</f>
        <v/>
      </c>
      <c r="G6545" s="560"/>
      <c r="H6545" s="893"/>
      <c r="I6545" s="920"/>
      <c r="J6545" s="920"/>
      <c r="K6545" s="920"/>
      <c r="L6545" s="920"/>
      <c r="M6545" s="920"/>
      <c r="N6545" s="920"/>
      <c r="S6545" s="919"/>
    </row>
    <row r="6546" spans="1:19" ht="12.75" customHeight="1" x14ac:dyDescent="0.15">
      <c r="A6546" s="935">
        <v>6541</v>
      </c>
      <c r="B6546" s="919"/>
      <c r="C6546" s="920"/>
      <c r="D6546" s="920" t="s">
        <v>6014</v>
      </c>
      <c r="E6546" s="893" t="b">
        <f t="shared" ca="1" si="270"/>
        <v>1</v>
      </c>
      <c r="F6546" s="893" t="str">
        <f t="array" aca="1" ref="F6546" ca="1">IF(G6546&lt;&gt;"",INDIRECT("'"&amp;G6546&amp;"'!"&amp;H6546),"")</f>
        <v/>
      </c>
      <c r="G6546" s="560"/>
      <c r="H6546" s="893"/>
      <c r="I6546" s="920"/>
      <c r="J6546" s="920"/>
      <c r="K6546" s="920"/>
      <c r="L6546" s="920"/>
      <c r="M6546" s="920"/>
      <c r="N6546" s="920"/>
      <c r="S6546" s="919"/>
    </row>
    <row r="6547" spans="1:19" ht="12.75" customHeight="1" x14ac:dyDescent="0.15">
      <c r="A6547" s="935">
        <v>6542</v>
      </c>
      <c r="B6547" s="919"/>
      <c r="C6547" s="920"/>
      <c r="D6547" s="920" t="s">
        <v>6014</v>
      </c>
      <c r="E6547" s="893" t="b">
        <f t="shared" ca="1" si="270"/>
        <v>1</v>
      </c>
      <c r="F6547" s="893" t="str">
        <f t="array" aca="1" ref="F6547" ca="1">IF(G6547&lt;&gt;"",INDIRECT("'"&amp;G6547&amp;"'!"&amp;H6547),"")</f>
        <v/>
      </c>
      <c r="G6547" s="560"/>
      <c r="H6547" s="893"/>
      <c r="I6547" s="920"/>
      <c r="J6547" s="920"/>
      <c r="K6547" s="920"/>
      <c r="L6547" s="920"/>
      <c r="M6547" s="920"/>
      <c r="N6547" s="920"/>
      <c r="S6547" s="919"/>
    </row>
    <row r="6548" spans="1:19" ht="12.75" customHeight="1" x14ac:dyDescent="0.15">
      <c r="A6548" s="935">
        <v>6543</v>
      </c>
      <c r="B6548" s="919"/>
      <c r="C6548" s="920"/>
      <c r="D6548" s="920" t="s">
        <v>6014</v>
      </c>
      <c r="E6548" s="893" t="b">
        <f t="shared" ca="1" si="270"/>
        <v>1</v>
      </c>
      <c r="F6548" s="893" t="str">
        <f t="array" aca="1" ref="F6548" ca="1">IF(G6548&lt;&gt;"",INDIRECT("'"&amp;G6548&amp;"'!"&amp;H6548),"")</f>
        <v/>
      </c>
      <c r="G6548" s="560"/>
      <c r="H6548" s="893"/>
      <c r="I6548" s="920"/>
      <c r="J6548" s="920"/>
      <c r="K6548" s="920"/>
      <c r="L6548" s="920"/>
      <c r="M6548" s="920"/>
      <c r="N6548" s="920"/>
      <c r="S6548" s="919"/>
    </row>
    <row r="6549" spans="1:19" ht="12.75" customHeight="1" x14ac:dyDescent="0.15">
      <c r="A6549" s="935">
        <v>6544</v>
      </c>
      <c r="B6549" s="919"/>
      <c r="C6549" s="920"/>
      <c r="D6549" s="920" t="s">
        <v>6014</v>
      </c>
      <c r="E6549" s="893" t="b">
        <f t="shared" ca="1" si="270"/>
        <v>1</v>
      </c>
      <c r="F6549" s="893" t="str">
        <f t="array" aca="1" ref="F6549" ca="1">IF(G6549&lt;&gt;"",INDIRECT("'"&amp;G6549&amp;"'!"&amp;H6549),"")</f>
        <v/>
      </c>
      <c r="G6549" s="560"/>
      <c r="H6549" s="893"/>
      <c r="I6549" s="920"/>
      <c r="J6549" s="920"/>
      <c r="K6549" s="920"/>
      <c r="L6549" s="920"/>
      <c r="M6549" s="920"/>
      <c r="N6549" s="920"/>
      <c r="S6549" s="919"/>
    </row>
    <row r="6550" spans="1:19" ht="12.75" customHeight="1" x14ac:dyDescent="0.15">
      <c r="A6550" s="935">
        <v>6545</v>
      </c>
      <c r="B6550" s="919"/>
      <c r="C6550" s="920"/>
      <c r="D6550" s="920" t="s">
        <v>6014</v>
      </c>
      <c r="E6550" s="893" t="b">
        <f t="shared" ca="1" si="270"/>
        <v>1</v>
      </c>
      <c r="F6550" s="893" t="str">
        <f t="array" aca="1" ref="F6550" ca="1">IF(G6550&lt;&gt;"",INDIRECT("'"&amp;G6550&amp;"'!"&amp;H6550),"")</f>
        <v/>
      </c>
      <c r="G6550" s="560"/>
      <c r="H6550" s="893"/>
      <c r="I6550" s="920"/>
      <c r="J6550" s="920"/>
      <c r="K6550" s="920"/>
      <c r="L6550" s="920"/>
      <c r="M6550" s="920"/>
      <c r="N6550" s="920"/>
      <c r="S6550" s="919"/>
    </row>
    <row r="6551" spans="1:19" ht="12.75" customHeight="1" x14ac:dyDescent="0.15">
      <c r="A6551" s="935">
        <v>6546</v>
      </c>
      <c r="B6551" s="919"/>
      <c r="C6551" s="920"/>
      <c r="D6551" s="920" t="s">
        <v>6014</v>
      </c>
      <c r="E6551" s="893" t="b">
        <f t="shared" ca="1" si="270"/>
        <v>1</v>
      </c>
      <c r="F6551" s="893" t="str">
        <f t="array" aca="1" ref="F6551" ca="1">IF(G6551&lt;&gt;"",INDIRECT("'"&amp;G6551&amp;"'!"&amp;H6551),"")</f>
        <v/>
      </c>
      <c r="G6551" s="560"/>
      <c r="H6551" s="893"/>
      <c r="I6551" s="920"/>
      <c r="J6551" s="920"/>
      <c r="K6551" s="920"/>
      <c r="L6551" s="920"/>
      <c r="M6551" s="920"/>
      <c r="N6551" s="920"/>
      <c r="S6551" s="919"/>
    </row>
    <row r="6552" spans="1:19" ht="12.75" customHeight="1" x14ac:dyDescent="0.15">
      <c r="A6552" s="935">
        <v>6547</v>
      </c>
      <c r="B6552" s="919"/>
      <c r="C6552" s="920"/>
      <c r="D6552" s="920" t="s">
        <v>6014</v>
      </c>
      <c r="E6552" s="893" t="b">
        <f t="shared" ca="1" si="270"/>
        <v>1</v>
      </c>
      <c r="F6552" s="893" t="str">
        <f t="array" aca="1" ref="F6552" ca="1">IF(G6552&lt;&gt;"",INDIRECT("'"&amp;G6552&amp;"'!"&amp;H6552),"")</f>
        <v/>
      </c>
      <c r="G6552" s="560"/>
      <c r="H6552" s="893"/>
      <c r="I6552" s="920"/>
      <c r="J6552" s="920"/>
      <c r="K6552" s="920"/>
      <c r="L6552" s="920"/>
      <c r="M6552" s="920"/>
      <c r="N6552" s="920"/>
      <c r="S6552" s="919"/>
    </row>
    <row r="6553" spans="1:19" ht="12.75" customHeight="1" x14ac:dyDescent="0.15">
      <c r="A6553" s="935">
        <v>6548</v>
      </c>
      <c r="B6553" s="919"/>
      <c r="C6553" s="920"/>
      <c r="D6553" s="920" t="s">
        <v>6014</v>
      </c>
      <c r="E6553" s="893" t="b">
        <f t="shared" ca="1" si="270"/>
        <v>1</v>
      </c>
      <c r="F6553" s="893" t="str">
        <f t="array" aca="1" ref="F6553" ca="1">IF(G6553&lt;&gt;"",INDIRECT("'"&amp;G6553&amp;"'!"&amp;H6553),"")</f>
        <v/>
      </c>
      <c r="G6553" s="560"/>
      <c r="H6553" s="893"/>
      <c r="I6553" s="920"/>
      <c r="J6553" s="920"/>
      <c r="K6553" s="920"/>
      <c r="L6553" s="920"/>
      <c r="M6553" s="920"/>
      <c r="N6553" s="920"/>
      <c r="S6553" s="919"/>
    </row>
    <row r="6554" spans="1:19" ht="12.75" customHeight="1" x14ac:dyDescent="0.15">
      <c r="A6554" s="935">
        <v>6549</v>
      </c>
      <c r="B6554" s="919"/>
      <c r="C6554" s="920"/>
      <c r="D6554" s="920" t="s">
        <v>6014</v>
      </c>
      <c r="E6554" s="893" t="b">
        <f t="shared" ca="1" si="270"/>
        <v>1</v>
      </c>
      <c r="F6554" s="893" t="str">
        <f t="array" aca="1" ref="F6554" ca="1">IF(G6554&lt;&gt;"",INDIRECT("'"&amp;G6554&amp;"'!"&amp;H6554),"")</f>
        <v/>
      </c>
      <c r="G6554" s="560"/>
      <c r="H6554" s="893"/>
      <c r="I6554" s="920"/>
      <c r="J6554" s="920"/>
      <c r="K6554" s="920"/>
      <c r="L6554" s="920"/>
      <c r="M6554" s="920"/>
      <c r="N6554" s="920"/>
      <c r="S6554" s="919"/>
    </row>
    <row r="6555" spans="1:19" ht="12.75" customHeight="1" x14ac:dyDescent="0.15">
      <c r="A6555" s="935">
        <v>6550</v>
      </c>
      <c r="B6555" s="919"/>
      <c r="C6555" s="920"/>
      <c r="D6555" s="920" t="s">
        <v>6014</v>
      </c>
      <c r="E6555" s="893" t="b">
        <f t="shared" ca="1" si="270"/>
        <v>1</v>
      </c>
      <c r="F6555" s="893" t="str">
        <f t="array" aca="1" ref="F6555" ca="1">IF(G6555&lt;&gt;"",INDIRECT("'"&amp;G6555&amp;"'!"&amp;H6555),"")</f>
        <v/>
      </c>
      <c r="G6555" s="560"/>
      <c r="H6555" s="893"/>
      <c r="I6555" s="920"/>
      <c r="J6555" s="920"/>
      <c r="K6555" s="920"/>
      <c r="L6555" s="920"/>
      <c r="M6555" s="920"/>
      <c r="N6555" s="920"/>
      <c r="S6555" s="919"/>
    </row>
    <row r="6556" spans="1:19" ht="12.75" customHeight="1" x14ac:dyDescent="0.15">
      <c r="A6556" s="935">
        <v>6551</v>
      </c>
      <c r="B6556" s="919"/>
      <c r="C6556" s="920"/>
      <c r="D6556" s="920" t="s">
        <v>6014</v>
      </c>
      <c r="E6556" s="893" t="b">
        <f t="shared" ca="1" si="270"/>
        <v>1</v>
      </c>
      <c r="F6556" s="893" t="str">
        <f t="array" aca="1" ref="F6556" ca="1">IF(G6556&lt;&gt;"",INDIRECT("'"&amp;G6556&amp;"'!"&amp;H6556),"")</f>
        <v/>
      </c>
      <c r="G6556" s="560"/>
      <c r="H6556" s="893"/>
      <c r="I6556" s="920"/>
      <c r="J6556" s="920"/>
      <c r="K6556" s="920"/>
      <c r="L6556" s="920"/>
      <c r="M6556" s="920"/>
      <c r="N6556" s="920"/>
      <c r="S6556" s="919"/>
    </row>
    <row r="6557" spans="1:19" ht="12.75" customHeight="1" x14ac:dyDescent="0.15">
      <c r="A6557" s="935">
        <v>6552</v>
      </c>
      <c r="B6557" s="919"/>
      <c r="C6557" s="920"/>
      <c r="D6557" s="920" t="s">
        <v>6014</v>
      </c>
      <c r="E6557" s="893" t="b">
        <f t="shared" ca="1" si="270"/>
        <v>1</v>
      </c>
      <c r="F6557" s="893" t="str">
        <f t="array" aca="1" ref="F6557" ca="1">IF(G6557&lt;&gt;"",INDIRECT("'"&amp;G6557&amp;"'!"&amp;H6557),"")</f>
        <v/>
      </c>
      <c r="G6557" s="560"/>
      <c r="H6557" s="893"/>
      <c r="I6557" s="920"/>
      <c r="J6557" s="920"/>
      <c r="K6557" s="920"/>
      <c r="L6557" s="920"/>
      <c r="M6557" s="920"/>
      <c r="N6557" s="920"/>
      <c r="S6557" s="919"/>
    </row>
    <row r="6558" spans="1:19" ht="12.75" customHeight="1" x14ac:dyDescent="0.15">
      <c r="A6558" s="935">
        <v>6553</v>
      </c>
      <c r="B6558" s="919"/>
      <c r="C6558" s="920"/>
      <c r="D6558" s="920" t="s">
        <v>6014</v>
      </c>
      <c r="E6558" s="893" t="b">
        <f t="shared" ca="1" si="270"/>
        <v>1</v>
      </c>
      <c r="F6558" s="893" t="str">
        <f t="array" aca="1" ref="F6558" ca="1">IF(G6558&lt;&gt;"",INDIRECT("'"&amp;G6558&amp;"'!"&amp;H6558),"")</f>
        <v/>
      </c>
      <c r="G6558" s="560"/>
      <c r="H6558" s="893"/>
      <c r="I6558" s="920"/>
      <c r="J6558" s="920"/>
      <c r="K6558" s="920"/>
      <c r="L6558" s="920"/>
      <c r="M6558" s="920"/>
      <c r="N6558" s="920"/>
      <c r="S6558" s="919"/>
    </row>
    <row r="6559" spans="1:19" ht="12.75" customHeight="1" x14ac:dyDescent="0.15">
      <c r="A6559" s="935">
        <v>6554</v>
      </c>
      <c r="B6559" s="919"/>
      <c r="C6559" s="920"/>
      <c r="D6559" s="920" t="s">
        <v>6014</v>
      </c>
      <c r="E6559" s="893" t="b">
        <f t="shared" ca="1" si="270"/>
        <v>1</v>
      </c>
      <c r="F6559" s="893" t="str">
        <f t="array" aca="1" ref="F6559" ca="1">IF(G6559&lt;&gt;"",INDIRECT("'"&amp;G6559&amp;"'!"&amp;H6559),"")</f>
        <v/>
      </c>
      <c r="G6559" s="560"/>
      <c r="H6559" s="893"/>
      <c r="I6559" s="920"/>
      <c r="J6559" s="920"/>
      <c r="K6559" s="920"/>
      <c r="L6559" s="920"/>
      <c r="M6559" s="920"/>
      <c r="N6559" s="920"/>
      <c r="S6559" s="919"/>
    </row>
    <row r="6560" spans="1:19" ht="12.75" customHeight="1" x14ac:dyDescent="0.15">
      <c r="A6560" s="935">
        <v>6555</v>
      </c>
      <c r="B6560" s="919"/>
      <c r="C6560" s="920"/>
      <c r="D6560" s="920" t="s">
        <v>6014</v>
      </c>
      <c r="E6560" s="893" t="b">
        <f t="shared" ca="1" si="270"/>
        <v>1</v>
      </c>
      <c r="F6560" s="893" t="str">
        <f t="array" aca="1" ref="F6560" ca="1">IF(G6560&lt;&gt;"",INDIRECT("'"&amp;G6560&amp;"'!"&amp;H6560),"")</f>
        <v/>
      </c>
      <c r="G6560" s="560"/>
      <c r="H6560" s="893"/>
      <c r="I6560" s="920"/>
      <c r="J6560" s="920"/>
      <c r="K6560" s="920"/>
      <c r="L6560" s="920"/>
      <c r="M6560" s="920"/>
      <c r="N6560" s="920"/>
      <c r="S6560" s="919"/>
    </row>
    <row r="6561" spans="1:19" ht="12.75" customHeight="1" x14ac:dyDescent="0.15">
      <c r="A6561" s="935">
        <v>6556</v>
      </c>
      <c r="B6561" s="919"/>
      <c r="C6561" s="920"/>
      <c r="D6561" s="920" t="s">
        <v>6014</v>
      </c>
      <c r="E6561" s="893" t="b">
        <f t="shared" ca="1" si="270"/>
        <v>1</v>
      </c>
      <c r="F6561" s="893" t="str">
        <f t="array" aca="1" ref="F6561" ca="1">IF(G6561&lt;&gt;"",INDIRECT("'"&amp;G6561&amp;"'!"&amp;H6561),"")</f>
        <v/>
      </c>
      <c r="G6561" s="560"/>
      <c r="H6561" s="893"/>
      <c r="I6561" s="920"/>
      <c r="J6561" s="920"/>
      <c r="K6561" s="920"/>
      <c r="L6561" s="920"/>
      <c r="M6561" s="920"/>
      <c r="N6561" s="920"/>
      <c r="S6561" s="919"/>
    </row>
    <row r="6562" spans="1:19" ht="12.75" customHeight="1" x14ac:dyDescent="0.15">
      <c r="A6562" s="935">
        <v>6557</v>
      </c>
      <c r="B6562" s="919"/>
      <c r="C6562" s="920"/>
      <c r="D6562" s="920" t="s">
        <v>6014</v>
      </c>
      <c r="E6562" s="893" t="b">
        <f t="shared" ca="1" si="270"/>
        <v>1</v>
      </c>
      <c r="F6562" s="893" t="str">
        <f t="array" aca="1" ref="F6562" ca="1">IF(G6562&lt;&gt;"",INDIRECT("'"&amp;G6562&amp;"'!"&amp;H6562),"")</f>
        <v/>
      </c>
      <c r="G6562" s="560"/>
      <c r="H6562" s="893"/>
      <c r="I6562" s="920"/>
      <c r="J6562" s="920"/>
      <c r="K6562" s="920"/>
      <c r="L6562" s="920"/>
      <c r="M6562" s="920"/>
      <c r="N6562" s="920"/>
      <c r="S6562" s="919"/>
    </row>
    <row r="6563" spans="1:19" ht="12.75" customHeight="1" x14ac:dyDescent="0.15">
      <c r="A6563" s="935">
        <v>6558</v>
      </c>
      <c r="B6563" s="919"/>
      <c r="C6563" s="920"/>
      <c r="D6563" s="920" t="s">
        <v>6014</v>
      </c>
      <c r="E6563" s="893" t="b">
        <f t="shared" ca="1" si="270"/>
        <v>1</v>
      </c>
      <c r="F6563" s="893" t="str">
        <f t="array" aca="1" ref="F6563" ca="1">IF(G6563&lt;&gt;"",INDIRECT("'"&amp;G6563&amp;"'!"&amp;H6563),"")</f>
        <v/>
      </c>
      <c r="G6563" s="560"/>
      <c r="H6563" s="893"/>
      <c r="I6563" s="920"/>
      <c r="J6563" s="920"/>
      <c r="K6563" s="920"/>
      <c r="L6563" s="920"/>
      <c r="M6563" s="920"/>
      <c r="N6563" s="920"/>
      <c r="S6563" s="919"/>
    </row>
    <row r="6564" spans="1:19" ht="12.75" customHeight="1" x14ac:dyDescent="0.15">
      <c r="A6564" s="914">
        <v>6559</v>
      </c>
      <c r="B6564" s="929">
        <f>'EstExp 12-20'!C365</f>
        <v>0</v>
      </c>
      <c r="C6564" s="930">
        <f t="shared" ref="C6564:C6570" si="279">A6564-B6564</f>
        <v>6559</v>
      </c>
      <c r="D6564" s="920" t="s">
        <v>6014</v>
      </c>
      <c r="E6564" s="893" t="b">
        <f t="shared" ca="1" si="270"/>
        <v>1</v>
      </c>
      <c r="F6564" s="932">
        <f t="array" aca="1" ref="F6564" ca="1">IF(G6564&lt;&gt;"",INDIRECT("'"&amp;G6564&amp;"'!"&amp;H6564),"")</f>
        <v>0</v>
      </c>
      <c r="G6564" s="560" t="s">
        <v>4786</v>
      </c>
      <c r="H6564" s="893" t="s">
        <v>6318</v>
      </c>
      <c r="I6564" s="920"/>
      <c r="J6564" s="920"/>
      <c r="K6564" s="920"/>
      <c r="L6564" s="920"/>
      <c r="M6564" s="920"/>
      <c r="N6564" s="920"/>
      <c r="S6564" s="929"/>
    </row>
    <row r="6565" spans="1:19" ht="12.75" customHeight="1" x14ac:dyDescent="0.15">
      <c r="A6565" s="914">
        <v>6560</v>
      </c>
      <c r="B6565" s="929">
        <f>'EstExp 12-20'!D365</f>
        <v>0</v>
      </c>
      <c r="C6565" s="930">
        <f t="shared" si="279"/>
        <v>6560</v>
      </c>
      <c r="D6565" s="920" t="s">
        <v>6014</v>
      </c>
      <c r="E6565" s="893" t="b">
        <f t="shared" ca="1" si="270"/>
        <v>1</v>
      </c>
      <c r="F6565" s="932">
        <f t="array" aca="1" ref="F6565" ca="1">IF(G6565&lt;&gt;"",INDIRECT("'"&amp;G6565&amp;"'!"&amp;H6565),"")</f>
        <v>0</v>
      </c>
      <c r="G6565" s="560" t="s">
        <v>4786</v>
      </c>
      <c r="H6565" s="893" t="s">
        <v>6319</v>
      </c>
      <c r="I6565" s="920"/>
      <c r="J6565" s="920"/>
      <c r="K6565" s="920"/>
      <c r="L6565" s="920"/>
      <c r="M6565" s="920"/>
      <c r="N6565" s="920"/>
      <c r="S6565" s="929"/>
    </row>
    <row r="6566" spans="1:19" ht="12.75" customHeight="1" x14ac:dyDescent="0.15">
      <c r="A6566" s="914">
        <v>6561</v>
      </c>
      <c r="B6566" s="929">
        <f>'EstExp 12-20'!E365</f>
        <v>49000</v>
      </c>
      <c r="C6566" s="930">
        <f t="shared" si="279"/>
        <v>-42439</v>
      </c>
      <c r="D6566" s="920" t="s">
        <v>6014</v>
      </c>
      <c r="E6566" s="893" t="b">
        <f t="shared" ca="1" si="270"/>
        <v>1</v>
      </c>
      <c r="F6566" s="932">
        <f t="array" aca="1" ref="F6566" ca="1">IF(G6566&lt;&gt;"",INDIRECT("'"&amp;G6566&amp;"'!"&amp;H6566),"")</f>
        <v>49000</v>
      </c>
      <c r="G6566" s="560" t="s">
        <v>4786</v>
      </c>
      <c r="H6566" s="893" t="s">
        <v>6320</v>
      </c>
      <c r="I6566" s="920"/>
      <c r="J6566" s="920"/>
      <c r="K6566" s="920"/>
      <c r="L6566" s="920"/>
      <c r="M6566" s="920"/>
      <c r="N6566" s="920"/>
      <c r="S6566" s="929"/>
    </row>
    <row r="6567" spans="1:19" ht="12.75" customHeight="1" x14ac:dyDescent="0.15">
      <c r="A6567" s="914">
        <v>6562</v>
      </c>
      <c r="B6567" s="929">
        <f>'EstExp 12-20'!F365</f>
        <v>0</v>
      </c>
      <c r="C6567" s="930">
        <f t="shared" si="279"/>
        <v>6562</v>
      </c>
      <c r="D6567" s="920" t="s">
        <v>6014</v>
      </c>
      <c r="E6567" s="893" t="b">
        <f t="shared" ca="1" si="270"/>
        <v>1</v>
      </c>
      <c r="F6567" s="932">
        <f t="array" aca="1" ref="F6567" ca="1">IF(G6567&lt;&gt;"",INDIRECT("'"&amp;G6567&amp;"'!"&amp;H6567),"")</f>
        <v>0</v>
      </c>
      <c r="G6567" s="560" t="s">
        <v>4786</v>
      </c>
      <c r="H6567" s="893" t="s">
        <v>6321</v>
      </c>
      <c r="I6567" s="920"/>
      <c r="J6567" s="920"/>
      <c r="K6567" s="920"/>
      <c r="L6567" s="920"/>
      <c r="M6567" s="920"/>
      <c r="N6567" s="920"/>
      <c r="S6567" s="929"/>
    </row>
    <row r="6568" spans="1:19" ht="12.75" customHeight="1" x14ac:dyDescent="0.15">
      <c r="A6568" s="914">
        <v>6563</v>
      </c>
      <c r="B6568" s="929">
        <f>'EstExp 12-20'!G365</f>
        <v>0</v>
      </c>
      <c r="C6568" s="930">
        <f t="shared" si="279"/>
        <v>6563</v>
      </c>
      <c r="D6568" s="920" t="s">
        <v>6014</v>
      </c>
      <c r="E6568" s="893" t="b">
        <f t="shared" ca="1" si="270"/>
        <v>1</v>
      </c>
      <c r="F6568" s="932">
        <f t="array" aca="1" ref="F6568" ca="1">IF(G6568&lt;&gt;"",INDIRECT("'"&amp;G6568&amp;"'!"&amp;H6568),"")</f>
        <v>0</v>
      </c>
      <c r="G6568" s="560" t="s">
        <v>4786</v>
      </c>
      <c r="H6568" s="893" t="s">
        <v>6322</v>
      </c>
      <c r="I6568" s="920"/>
      <c r="J6568" s="920"/>
      <c r="K6568" s="920"/>
      <c r="L6568" s="920"/>
      <c r="M6568" s="920"/>
      <c r="N6568" s="920"/>
      <c r="S6568" s="929"/>
    </row>
    <row r="6569" spans="1:19" ht="12.75" customHeight="1" x14ac:dyDescent="0.15">
      <c r="A6569" s="914">
        <v>6564</v>
      </c>
      <c r="B6569" s="929">
        <f>'EstExp 12-20'!H365</f>
        <v>0</v>
      </c>
      <c r="C6569" s="930">
        <f t="shared" si="279"/>
        <v>6564</v>
      </c>
      <c r="D6569" s="920" t="s">
        <v>6014</v>
      </c>
      <c r="E6569" s="893" t="b">
        <f t="shared" ca="1" si="270"/>
        <v>1</v>
      </c>
      <c r="F6569" s="932">
        <f t="array" aca="1" ref="F6569" ca="1">IF(G6569&lt;&gt;"",INDIRECT("'"&amp;G6569&amp;"'!"&amp;H6569),"")</f>
        <v>0</v>
      </c>
      <c r="G6569" s="560" t="s">
        <v>4786</v>
      </c>
      <c r="H6569" s="893" t="s">
        <v>6323</v>
      </c>
      <c r="I6569" s="920"/>
      <c r="J6569" s="920"/>
      <c r="K6569" s="920"/>
      <c r="L6569" s="920"/>
      <c r="M6569" s="920"/>
      <c r="N6569" s="920"/>
      <c r="S6569" s="929"/>
    </row>
    <row r="6570" spans="1:19" ht="12.75" customHeight="1" x14ac:dyDescent="0.15">
      <c r="A6570" s="914">
        <v>6565</v>
      </c>
      <c r="B6570" s="929">
        <f>'EstExp 12-20'!I365</f>
        <v>0</v>
      </c>
      <c r="C6570" s="930">
        <f t="shared" si="279"/>
        <v>6565</v>
      </c>
      <c r="D6570" s="920" t="s">
        <v>6014</v>
      </c>
      <c r="E6570" s="893" t="b">
        <f t="shared" ca="1" si="270"/>
        <v>1</v>
      </c>
      <c r="F6570" s="932">
        <f t="array" aca="1" ref="F6570" ca="1">IF(G6570&lt;&gt;"",INDIRECT("'"&amp;G6570&amp;"'!"&amp;H6570),"")</f>
        <v>0</v>
      </c>
      <c r="G6570" s="560" t="s">
        <v>4786</v>
      </c>
      <c r="H6570" s="893" t="s">
        <v>6324</v>
      </c>
      <c r="I6570" s="920"/>
      <c r="J6570" s="920"/>
      <c r="K6570" s="920"/>
      <c r="L6570" s="920"/>
      <c r="M6570" s="920"/>
      <c r="N6570" s="920"/>
      <c r="S6570" s="929"/>
    </row>
    <row r="6571" spans="1:19" ht="12.75" customHeight="1" x14ac:dyDescent="0.15">
      <c r="A6571" s="935">
        <v>6566</v>
      </c>
      <c r="B6571" s="919"/>
      <c r="C6571" s="920"/>
      <c r="D6571" s="920" t="s">
        <v>6014</v>
      </c>
      <c r="E6571" s="893" t="b">
        <f t="shared" ca="1" si="270"/>
        <v>1</v>
      </c>
      <c r="F6571" s="893" t="str">
        <f t="array" aca="1" ref="F6571" ca="1">IF(G6571&lt;&gt;"",INDIRECT("'"&amp;G6571&amp;"'!"&amp;H6571),"")</f>
        <v/>
      </c>
      <c r="G6571" s="560"/>
      <c r="H6571" s="893"/>
      <c r="I6571" s="920"/>
      <c r="J6571" s="920"/>
      <c r="K6571" s="920"/>
      <c r="L6571" s="920"/>
      <c r="M6571" s="920"/>
      <c r="N6571" s="920"/>
      <c r="S6571" s="919"/>
    </row>
    <row r="6572" spans="1:19" ht="12.75" customHeight="1" x14ac:dyDescent="0.15">
      <c r="A6572" s="914">
        <v>6567</v>
      </c>
      <c r="B6572" s="929">
        <f>'EstExp 12-20'!K365</f>
        <v>49000</v>
      </c>
      <c r="C6572" s="930">
        <f t="shared" ref="C6572:C6581" si="280">A6572-B6572</f>
        <v>-42433</v>
      </c>
      <c r="D6572" s="920" t="s">
        <v>6014</v>
      </c>
      <c r="E6572" s="893" t="b">
        <f t="shared" ca="1" si="270"/>
        <v>1</v>
      </c>
      <c r="F6572" s="932">
        <f t="array" aca="1" ref="F6572" ca="1">IF(G6572&lt;&gt;"",INDIRECT("'"&amp;G6572&amp;"'!"&amp;H6572),"")</f>
        <v>49000</v>
      </c>
      <c r="G6572" s="560" t="s">
        <v>4786</v>
      </c>
      <c r="H6572" s="893" t="s">
        <v>6325</v>
      </c>
      <c r="I6572" s="920"/>
      <c r="J6572" s="920"/>
      <c r="K6572" s="920"/>
      <c r="L6572" s="920"/>
      <c r="M6572" s="920"/>
      <c r="N6572" s="920"/>
      <c r="S6572" s="929"/>
    </row>
    <row r="6573" spans="1:19" ht="12.75" customHeight="1" x14ac:dyDescent="0.15">
      <c r="A6573" s="893">
        <v>6568</v>
      </c>
      <c r="B6573" s="929">
        <f>'EstExp 12-20'!H418</f>
        <v>0</v>
      </c>
      <c r="C6573" s="930">
        <f t="shared" si="280"/>
        <v>6568</v>
      </c>
      <c r="D6573" s="920" t="s">
        <v>6014</v>
      </c>
      <c r="E6573" s="893" t="b">
        <f t="shared" ca="1" si="270"/>
        <v>1</v>
      </c>
      <c r="F6573" s="932">
        <f t="array" aca="1" ref="F6573" ca="1">IF(G6573&lt;&gt;"",INDIRECT("'"&amp;G6573&amp;"'!"&amp;H6573),"")</f>
        <v>0</v>
      </c>
      <c r="G6573" s="560" t="s">
        <v>4786</v>
      </c>
      <c r="H6573" s="893" t="s">
        <v>6326</v>
      </c>
      <c r="I6573" s="920"/>
      <c r="J6573" s="920"/>
      <c r="K6573" s="920"/>
      <c r="L6573" s="920"/>
      <c r="M6573" s="920"/>
      <c r="N6573" s="920"/>
      <c r="S6573" s="929"/>
    </row>
    <row r="6574" spans="1:19" ht="12.75" customHeight="1" x14ac:dyDescent="0.15">
      <c r="A6574" s="893">
        <v>6569</v>
      </c>
      <c r="B6574" s="929">
        <f>'EstExp 12-20'!K418</f>
        <v>0</v>
      </c>
      <c r="C6574" s="930">
        <f t="shared" si="280"/>
        <v>6569</v>
      </c>
      <c r="D6574" s="920" t="s">
        <v>6014</v>
      </c>
      <c r="E6574" s="893" t="b">
        <f t="shared" ca="1" si="270"/>
        <v>1</v>
      </c>
      <c r="F6574" s="932">
        <f t="array" aca="1" ref="F6574" ca="1">IF(G6574&lt;&gt;"",INDIRECT("'"&amp;G6574&amp;"'!"&amp;H6574),"")</f>
        <v>0</v>
      </c>
      <c r="G6574" s="560" t="s">
        <v>4786</v>
      </c>
      <c r="H6574" s="893" t="s">
        <v>6327</v>
      </c>
      <c r="I6574" s="920"/>
      <c r="J6574" s="920"/>
      <c r="K6574" s="920"/>
      <c r="L6574" s="920"/>
      <c r="M6574" s="920"/>
      <c r="N6574" s="920"/>
      <c r="S6574" s="929"/>
    </row>
    <row r="6575" spans="1:19" ht="12.75" customHeight="1" x14ac:dyDescent="0.15">
      <c r="A6575" s="893">
        <v>6570</v>
      </c>
      <c r="B6575" s="929">
        <f>'EstExp 12-20'!H420</f>
        <v>0</v>
      </c>
      <c r="C6575" s="930">
        <f t="shared" si="280"/>
        <v>6570</v>
      </c>
      <c r="D6575" s="920" t="s">
        <v>6014</v>
      </c>
      <c r="E6575" s="893" t="b">
        <f t="shared" ca="1" si="270"/>
        <v>1</v>
      </c>
      <c r="F6575" s="932">
        <f t="array" aca="1" ref="F6575" ca="1">IF(G6575&lt;&gt;"",INDIRECT("'"&amp;G6575&amp;"'!"&amp;H6575),"")</f>
        <v>0</v>
      </c>
      <c r="G6575" s="560" t="s">
        <v>4786</v>
      </c>
      <c r="H6575" s="893" t="s">
        <v>6328</v>
      </c>
      <c r="I6575" s="920"/>
      <c r="J6575" s="920"/>
      <c r="K6575" s="920"/>
      <c r="L6575" s="920"/>
      <c r="M6575" s="920"/>
      <c r="N6575" s="920"/>
      <c r="S6575" s="929"/>
    </row>
    <row r="6576" spans="1:19" ht="12.75" customHeight="1" x14ac:dyDescent="0.15">
      <c r="A6576" s="893">
        <v>6571</v>
      </c>
      <c r="B6576" s="929">
        <f>'EstExp 12-20'!K420</f>
        <v>0</v>
      </c>
      <c r="C6576" s="930">
        <f t="shared" si="280"/>
        <v>6571</v>
      </c>
      <c r="D6576" s="920" t="s">
        <v>6014</v>
      </c>
      <c r="E6576" s="893" t="b">
        <f t="shared" ca="1" si="270"/>
        <v>1</v>
      </c>
      <c r="F6576" s="932">
        <f t="array" aca="1" ref="F6576" ca="1">IF(G6576&lt;&gt;"",INDIRECT("'"&amp;G6576&amp;"'!"&amp;H6576),"")</f>
        <v>0</v>
      </c>
      <c r="G6576" s="560" t="s">
        <v>4786</v>
      </c>
      <c r="H6576" s="893" t="s">
        <v>6329</v>
      </c>
      <c r="I6576" s="920"/>
      <c r="J6576" s="920"/>
      <c r="K6576" s="920"/>
      <c r="L6576" s="920"/>
      <c r="M6576" s="920"/>
      <c r="N6576" s="920"/>
      <c r="S6576" s="929"/>
    </row>
    <row r="6577" spans="1:19" ht="12.75" customHeight="1" x14ac:dyDescent="0.15">
      <c r="A6577" s="914">
        <v>6572</v>
      </c>
      <c r="B6577" s="929">
        <f>'EstExp 12-20'!C428</f>
        <v>0</v>
      </c>
      <c r="C6577" s="930">
        <f t="shared" si="280"/>
        <v>6572</v>
      </c>
      <c r="D6577" s="920" t="s">
        <v>6014</v>
      </c>
      <c r="E6577" s="893" t="b">
        <f t="shared" ca="1" si="270"/>
        <v>1</v>
      </c>
      <c r="F6577" s="932">
        <f t="array" aca="1" ref="F6577" ca="1">IF(G6577&lt;&gt;"",INDIRECT("'"&amp;G6577&amp;"'!"&amp;H6577),"")</f>
        <v>0</v>
      </c>
      <c r="G6577" s="560" t="s">
        <v>4786</v>
      </c>
      <c r="H6577" s="893" t="s">
        <v>6330</v>
      </c>
      <c r="I6577" s="920"/>
      <c r="J6577" s="920"/>
      <c r="K6577" s="920"/>
      <c r="L6577" s="920"/>
      <c r="M6577" s="920"/>
      <c r="N6577" s="920"/>
      <c r="S6577" s="929"/>
    </row>
    <row r="6578" spans="1:19" ht="12.75" customHeight="1" x14ac:dyDescent="0.15">
      <c r="A6578" s="914">
        <v>6573</v>
      </c>
      <c r="B6578" s="929">
        <f>'EstExp 12-20'!D428</f>
        <v>0</v>
      </c>
      <c r="C6578" s="930">
        <f t="shared" si="280"/>
        <v>6573</v>
      </c>
      <c r="D6578" s="920" t="s">
        <v>6014</v>
      </c>
      <c r="E6578" s="893" t="b">
        <f t="shared" ca="1" si="270"/>
        <v>1</v>
      </c>
      <c r="F6578" s="932">
        <f t="array" aca="1" ref="F6578" ca="1">IF(G6578&lt;&gt;"",INDIRECT("'"&amp;G6578&amp;"'!"&amp;H6578),"")</f>
        <v>0</v>
      </c>
      <c r="G6578" s="560" t="s">
        <v>4786</v>
      </c>
      <c r="H6578" s="893" t="s">
        <v>6331</v>
      </c>
      <c r="I6578" s="920"/>
      <c r="J6578" s="920"/>
      <c r="K6578" s="920"/>
      <c r="L6578" s="920"/>
      <c r="M6578" s="920"/>
      <c r="N6578" s="920"/>
      <c r="S6578" s="929"/>
    </row>
    <row r="6579" spans="1:19" ht="12.75" customHeight="1" x14ac:dyDescent="0.15">
      <c r="A6579" s="914">
        <v>6574</v>
      </c>
      <c r="B6579" s="929">
        <f>'EstExp 12-20'!F428</f>
        <v>0</v>
      </c>
      <c r="C6579" s="930">
        <f t="shared" si="280"/>
        <v>6574</v>
      </c>
      <c r="D6579" s="920" t="s">
        <v>6014</v>
      </c>
      <c r="E6579" s="893" t="b">
        <f t="shared" ca="1" si="270"/>
        <v>1</v>
      </c>
      <c r="F6579" s="932">
        <f t="array" aca="1" ref="F6579" ca="1">IF(G6579&lt;&gt;"",INDIRECT("'"&amp;G6579&amp;"'!"&amp;H6579),"")</f>
        <v>0</v>
      </c>
      <c r="G6579" s="560" t="s">
        <v>4786</v>
      </c>
      <c r="H6579" s="893" t="s">
        <v>6332</v>
      </c>
      <c r="I6579" s="920"/>
      <c r="J6579" s="920"/>
      <c r="K6579" s="920"/>
      <c r="L6579" s="920"/>
      <c r="M6579" s="920"/>
      <c r="N6579" s="920"/>
      <c r="S6579" s="929"/>
    </row>
    <row r="6580" spans="1:19" ht="12.75" customHeight="1" x14ac:dyDescent="0.15">
      <c r="A6580" s="914">
        <v>6575</v>
      </c>
      <c r="B6580" s="929">
        <f>'EstExp 12-20'!G428</f>
        <v>0</v>
      </c>
      <c r="C6580" s="930">
        <f t="shared" si="280"/>
        <v>6575</v>
      </c>
      <c r="D6580" s="920" t="s">
        <v>6014</v>
      </c>
      <c r="E6580" s="893" t="b">
        <f t="shared" ca="1" si="270"/>
        <v>1</v>
      </c>
      <c r="F6580" s="932">
        <f t="array" aca="1" ref="F6580" ca="1">IF(G6580&lt;&gt;"",INDIRECT("'"&amp;G6580&amp;"'!"&amp;H6580),"")</f>
        <v>0</v>
      </c>
      <c r="G6580" s="560" t="s">
        <v>4786</v>
      </c>
      <c r="H6580" s="893" t="s">
        <v>6333</v>
      </c>
      <c r="I6580" s="920"/>
      <c r="J6580" s="920"/>
      <c r="K6580" s="920"/>
      <c r="L6580" s="920"/>
      <c r="M6580" s="920"/>
      <c r="N6580" s="920"/>
      <c r="S6580" s="929"/>
    </row>
    <row r="6581" spans="1:19" ht="12.75" customHeight="1" x14ac:dyDescent="0.15">
      <c r="A6581" s="914">
        <v>6576</v>
      </c>
      <c r="B6581" s="929">
        <f>'EstExp 12-20'!I428</f>
        <v>0</v>
      </c>
      <c r="C6581" s="930">
        <f t="shared" si="280"/>
        <v>6576</v>
      </c>
      <c r="D6581" s="920" t="s">
        <v>6014</v>
      </c>
      <c r="E6581" s="893" t="b">
        <f t="shared" ca="1" si="270"/>
        <v>1</v>
      </c>
      <c r="F6581" s="932">
        <f t="array" aca="1" ref="F6581" ca="1">IF(G6581&lt;&gt;"",INDIRECT("'"&amp;G6581&amp;"'!"&amp;H6581),"")</f>
        <v>0</v>
      </c>
      <c r="G6581" s="560" t="s">
        <v>4786</v>
      </c>
      <c r="H6581" s="893" t="s">
        <v>6334</v>
      </c>
      <c r="I6581" s="920"/>
      <c r="J6581" s="920"/>
      <c r="K6581" s="920"/>
      <c r="L6581" s="920"/>
      <c r="M6581" s="920"/>
      <c r="N6581" s="920"/>
      <c r="S6581" s="929"/>
    </row>
    <row r="6582" spans="1:19" ht="12.75" customHeight="1" x14ac:dyDescent="0.15">
      <c r="A6582" s="935">
        <v>6577</v>
      </c>
      <c r="B6582" s="919"/>
      <c r="C6582" s="920"/>
      <c r="D6582" s="920" t="s">
        <v>6014</v>
      </c>
      <c r="E6582" s="893" t="b">
        <f t="shared" ca="1" si="270"/>
        <v>1</v>
      </c>
      <c r="F6582" s="893" t="str">
        <f t="array" aca="1" ref="F6582" ca="1">IF(G6582&lt;&gt;"",INDIRECT("'"&amp;G6582&amp;"'!"&amp;H6582),"")</f>
        <v/>
      </c>
      <c r="G6582" s="560"/>
      <c r="H6582" s="893"/>
      <c r="I6582" s="920"/>
      <c r="J6582" s="920"/>
      <c r="K6582" s="920"/>
      <c r="L6582" s="920"/>
      <c r="M6582" s="920"/>
      <c r="N6582" s="920"/>
      <c r="S6582" s="919"/>
    </row>
    <row r="6583" spans="1:19" ht="12.75" customHeight="1" x14ac:dyDescent="0.15">
      <c r="A6583" s="914">
        <v>6578</v>
      </c>
      <c r="B6583" s="929">
        <f>'EstExp 12-20'!I434</f>
        <v>0</v>
      </c>
      <c r="C6583" s="930">
        <f>A6583-B6583</f>
        <v>6578</v>
      </c>
      <c r="D6583" s="920" t="s">
        <v>6014</v>
      </c>
      <c r="E6583" s="893" t="b">
        <f t="shared" ca="1" si="270"/>
        <v>1</v>
      </c>
      <c r="F6583" s="932">
        <f t="array" aca="1" ref="F6583" ca="1">IF(G6583&lt;&gt;"",INDIRECT("'"&amp;G6583&amp;"'!"&amp;H6583),"")</f>
        <v>0</v>
      </c>
      <c r="G6583" s="560" t="s">
        <v>4786</v>
      </c>
      <c r="H6583" s="893" t="s">
        <v>6335</v>
      </c>
      <c r="I6583" s="920"/>
      <c r="J6583" s="920"/>
      <c r="K6583" s="920"/>
      <c r="L6583" s="920"/>
      <c r="M6583" s="920"/>
      <c r="N6583" s="920"/>
      <c r="S6583" s="919"/>
    </row>
    <row r="6584" spans="1:19" ht="12.75" customHeight="1" x14ac:dyDescent="0.15">
      <c r="A6584" s="935">
        <v>6579</v>
      </c>
      <c r="B6584" s="919"/>
      <c r="C6584" s="920"/>
      <c r="D6584" s="920" t="s">
        <v>6014</v>
      </c>
      <c r="E6584" s="893" t="b">
        <f t="shared" ca="1" si="270"/>
        <v>1</v>
      </c>
      <c r="F6584" s="893" t="str">
        <f t="array" aca="1" ref="F6584" ca="1">IF(G6584&lt;&gt;"",INDIRECT("'"&amp;G6584&amp;"'!"&amp;H6584),"")</f>
        <v/>
      </c>
      <c r="G6584" s="560"/>
      <c r="H6584" s="893"/>
      <c r="I6584" s="920"/>
      <c r="J6584" s="920"/>
      <c r="K6584" s="920"/>
      <c r="L6584" s="920"/>
      <c r="M6584" s="920"/>
      <c r="N6584" s="920"/>
      <c r="S6584" s="919"/>
    </row>
    <row r="6585" spans="1:19" ht="12.75" customHeight="1" x14ac:dyDescent="0.15">
      <c r="A6585" s="914">
        <v>6580</v>
      </c>
      <c r="B6585" s="929">
        <f>'EstExp 12-20'!I435</f>
        <v>0</v>
      </c>
      <c r="C6585" s="930">
        <f>A6585-B6585</f>
        <v>6580</v>
      </c>
      <c r="D6585" s="920" t="s">
        <v>6014</v>
      </c>
      <c r="E6585" s="893" t="b">
        <f t="shared" ca="1" si="270"/>
        <v>1</v>
      </c>
      <c r="F6585" s="932">
        <f t="array" aca="1" ref="F6585" ca="1">IF(G6585&lt;&gt;"",INDIRECT("'"&amp;G6585&amp;"'!"&amp;H6585),"")</f>
        <v>0</v>
      </c>
      <c r="G6585" s="560" t="s">
        <v>4786</v>
      </c>
      <c r="H6585" s="893" t="s">
        <v>6336</v>
      </c>
      <c r="I6585" s="920"/>
      <c r="J6585" s="920"/>
      <c r="K6585" s="920"/>
      <c r="L6585" s="920"/>
      <c r="M6585" s="920"/>
      <c r="N6585" s="920"/>
      <c r="S6585" s="919"/>
    </row>
    <row r="6586" spans="1:19" ht="12.75" customHeight="1" x14ac:dyDescent="0.15">
      <c r="A6586" s="935">
        <v>6581</v>
      </c>
      <c r="B6586" s="919"/>
      <c r="C6586" s="920"/>
      <c r="D6586" s="920" t="s">
        <v>6014</v>
      </c>
      <c r="E6586" s="893" t="b">
        <f t="shared" ca="1" si="270"/>
        <v>1</v>
      </c>
      <c r="F6586" s="893" t="str">
        <f t="array" aca="1" ref="F6586" ca="1">IF(G6586&lt;&gt;"",INDIRECT("'"&amp;G6586&amp;"'!"&amp;H6586),"")</f>
        <v/>
      </c>
      <c r="G6586" s="560"/>
      <c r="H6586" s="893"/>
      <c r="I6586" s="920"/>
      <c r="J6586" s="920"/>
      <c r="K6586" s="920"/>
      <c r="L6586" s="920"/>
      <c r="M6586" s="920"/>
      <c r="N6586" s="920"/>
      <c r="S6586" s="919"/>
    </row>
    <row r="6587" spans="1:19" ht="12.75" customHeight="1" x14ac:dyDescent="0.15">
      <c r="A6587" s="914">
        <v>6582</v>
      </c>
      <c r="B6587" s="929">
        <f>'EstExp 12-20'!I436</f>
        <v>0</v>
      </c>
      <c r="C6587" s="930">
        <f t="shared" ref="C6587:C6589" si="281">A6587-B6587</f>
        <v>6582</v>
      </c>
      <c r="D6587" s="920" t="s">
        <v>6014</v>
      </c>
      <c r="E6587" s="893" t="b">
        <f t="shared" ca="1" si="270"/>
        <v>1</v>
      </c>
      <c r="F6587" s="932">
        <f t="array" aca="1" ref="F6587" ca="1">IF(G6587&lt;&gt;"",INDIRECT("'"&amp;G6587&amp;"'!"&amp;H6587),"")</f>
        <v>0</v>
      </c>
      <c r="G6587" s="560" t="s">
        <v>4786</v>
      </c>
      <c r="H6587" s="893" t="s">
        <v>6337</v>
      </c>
      <c r="I6587" s="920"/>
      <c r="J6587" s="920"/>
      <c r="K6587" s="920"/>
      <c r="L6587" s="920"/>
      <c r="M6587" s="920"/>
      <c r="N6587" s="920"/>
      <c r="S6587" s="919"/>
    </row>
    <row r="6588" spans="1:19" ht="12.75" customHeight="1" x14ac:dyDescent="0.15">
      <c r="A6588" s="935">
        <v>6583</v>
      </c>
      <c r="B6588" s="919"/>
      <c r="C6588" s="920">
        <f t="shared" si="281"/>
        <v>6583</v>
      </c>
      <c r="D6588" s="920" t="s">
        <v>6014</v>
      </c>
      <c r="E6588" s="893" t="b">
        <f t="shared" ca="1" si="270"/>
        <v>1</v>
      </c>
      <c r="F6588" s="893" t="str">
        <f t="array" aca="1" ref="F6588" ca="1">IF(G6588&lt;&gt;"",INDIRECT("'"&amp;G6588&amp;"'!"&amp;H6588),"")</f>
        <v/>
      </c>
      <c r="G6588" s="560"/>
      <c r="H6588" s="893"/>
      <c r="I6588" s="920"/>
      <c r="J6588" s="920"/>
      <c r="K6588" s="920"/>
      <c r="L6588" s="920"/>
      <c r="M6588" s="920"/>
      <c r="N6588" s="920"/>
      <c r="S6588" s="919"/>
    </row>
    <row r="6589" spans="1:19" ht="12.75" customHeight="1" x14ac:dyDescent="0.15">
      <c r="A6589" s="914">
        <v>6584</v>
      </c>
      <c r="B6589" s="929">
        <f>'EstExp 12-20'!I437</f>
        <v>0</v>
      </c>
      <c r="C6589" s="930">
        <f t="shared" si="281"/>
        <v>6584</v>
      </c>
      <c r="D6589" s="920" t="s">
        <v>6014</v>
      </c>
      <c r="E6589" s="893" t="b">
        <f t="shared" ca="1" si="270"/>
        <v>1</v>
      </c>
      <c r="F6589" s="932">
        <f t="array" aca="1" ref="F6589" ca="1">IF(G6589&lt;&gt;"",INDIRECT("'"&amp;G6589&amp;"'!"&amp;H6589),"")</f>
        <v>0</v>
      </c>
      <c r="G6589" s="560" t="s">
        <v>4786</v>
      </c>
      <c r="H6589" s="893" t="s">
        <v>6338</v>
      </c>
      <c r="I6589" s="920"/>
      <c r="J6589" s="920"/>
      <c r="K6589" s="920"/>
      <c r="L6589" s="920"/>
      <c r="M6589" s="920"/>
      <c r="N6589" s="920"/>
      <c r="S6589" s="919"/>
    </row>
    <row r="6590" spans="1:19" ht="12.75" customHeight="1" x14ac:dyDescent="0.15">
      <c r="A6590" s="935">
        <v>6585</v>
      </c>
      <c r="B6590" s="919"/>
      <c r="C6590" s="920"/>
      <c r="D6590" s="920" t="s">
        <v>6014</v>
      </c>
      <c r="E6590" s="893" t="b">
        <f t="shared" ca="1" si="270"/>
        <v>1</v>
      </c>
      <c r="F6590" s="893" t="str">
        <f t="array" aca="1" ref="F6590" ca="1">IF(G6590&lt;&gt;"",INDIRECT("'"&amp;G6590&amp;"'!"&amp;H6590),"")</f>
        <v/>
      </c>
      <c r="G6590" s="560"/>
      <c r="H6590" s="893"/>
      <c r="I6590" s="920"/>
      <c r="J6590" s="920"/>
      <c r="K6590" s="920"/>
      <c r="L6590" s="920"/>
      <c r="M6590" s="920"/>
      <c r="N6590" s="920"/>
      <c r="S6590" s="919"/>
    </row>
    <row r="6591" spans="1:19" ht="12.75" customHeight="1" x14ac:dyDescent="0.15">
      <c r="A6591" s="914">
        <v>6586</v>
      </c>
      <c r="B6591" s="929">
        <f>'EstExp 12-20'!I438</f>
        <v>0</v>
      </c>
      <c r="C6591" s="930">
        <f>A6591-B6591</f>
        <v>6586</v>
      </c>
      <c r="D6591" s="920" t="s">
        <v>6014</v>
      </c>
      <c r="E6591" s="893" t="b">
        <f t="shared" ca="1" si="270"/>
        <v>1</v>
      </c>
      <c r="F6591" s="932">
        <f t="array" aca="1" ref="F6591" ca="1">IF(G6591&lt;&gt;"",INDIRECT("'"&amp;G6591&amp;"'!"&amp;H6591),"")</f>
        <v>0</v>
      </c>
      <c r="G6591" s="560" t="s">
        <v>4786</v>
      </c>
      <c r="H6591" s="893" t="s">
        <v>6339</v>
      </c>
      <c r="I6591" s="920"/>
      <c r="J6591" s="920"/>
      <c r="K6591" s="920"/>
      <c r="L6591" s="920"/>
      <c r="M6591" s="920"/>
      <c r="N6591" s="920"/>
      <c r="S6591" s="919"/>
    </row>
    <row r="6592" spans="1:19" ht="12.75" customHeight="1" x14ac:dyDescent="0.15">
      <c r="A6592" s="935">
        <v>6587</v>
      </c>
      <c r="B6592" s="919"/>
      <c r="C6592" s="920"/>
      <c r="D6592" s="920" t="s">
        <v>6014</v>
      </c>
      <c r="E6592" s="893" t="b">
        <f t="shared" ca="1" si="270"/>
        <v>1</v>
      </c>
      <c r="F6592" s="893" t="str">
        <f t="array" aca="1" ref="F6592" ca="1">IF(G6592&lt;&gt;"",INDIRECT("'"&amp;G6592&amp;"'!"&amp;H6592),"")</f>
        <v/>
      </c>
      <c r="G6592" s="560"/>
      <c r="H6592" s="893"/>
      <c r="I6592" s="920"/>
      <c r="J6592" s="920"/>
      <c r="K6592" s="920"/>
      <c r="L6592" s="920"/>
      <c r="M6592" s="920"/>
      <c r="N6592" s="920"/>
      <c r="S6592" s="919"/>
    </row>
    <row r="6593" spans="1:19" ht="12.75" customHeight="1" x14ac:dyDescent="0.15">
      <c r="A6593" s="914">
        <v>6588</v>
      </c>
      <c r="B6593" s="929">
        <f>'EstExp 12-20'!H447</f>
        <v>0</v>
      </c>
      <c r="C6593" s="930">
        <f t="shared" ref="C6593:C6595" si="282">A6593-B6593</f>
        <v>6588</v>
      </c>
      <c r="D6593" s="920" t="s">
        <v>6014</v>
      </c>
      <c r="E6593" s="893" t="b">
        <f t="shared" ca="1" si="270"/>
        <v>1</v>
      </c>
      <c r="F6593" s="932">
        <f t="array" aca="1" ref="F6593" ca="1">IF(G6593&lt;&gt;"",INDIRECT("'"&amp;G6593&amp;"'!"&amp;H6593),"")</f>
        <v>0</v>
      </c>
      <c r="G6593" s="560" t="s">
        <v>4786</v>
      </c>
      <c r="H6593" s="893" t="s">
        <v>6340</v>
      </c>
      <c r="I6593" s="920"/>
      <c r="J6593" s="920"/>
      <c r="K6593" s="920"/>
      <c r="L6593" s="920"/>
      <c r="M6593" s="920"/>
      <c r="N6593" s="920"/>
      <c r="S6593" s="919"/>
    </row>
    <row r="6594" spans="1:19" ht="12.75" customHeight="1" x14ac:dyDescent="0.15">
      <c r="A6594" s="914">
        <v>6589</v>
      </c>
      <c r="B6594" s="929">
        <f>'EstExp 12-20'!K447</f>
        <v>0</v>
      </c>
      <c r="C6594" s="930">
        <f t="shared" si="282"/>
        <v>6589</v>
      </c>
      <c r="D6594" s="920" t="s">
        <v>6014</v>
      </c>
      <c r="E6594" s="893" t="b">
        <f t="shared" ca="1" si="270"/>
        <v>1</v>
      </c>
      <c r="F6594" s="932">
        <f t="array" aca="1" ref="F6594" ca="1">IF(G6594&lt;&gt;"",INDIRECT("'"&amp;G6594&amp;"'!"&amp;H6594),"")</f>
        <v>0</v>
      </c>
      <c r="G6594" s="560" t="s">
        <v>4786</v>
      </c>
      <c r="H6594" s="893" t="s">
        <v>6341</v>
      </c>
      <c r="I6594" s="920"/>
      <c r="J6594" s="920"/>
      <c r="K6594" s="920"/>
      <c r="L6594" s="920"/>
      <c r="M6594" s="920"/>
      <c r="N6594" s="920"/>
      <c r="S6594" s="919"/>
    </row>
    <row r="6595" spans="1:19" ht="12.75" customHeight="1" x14ac:dyDescent="0.15">
      <c r="A6595" s="914">
        <v>6590</v>
      </c>
      <c r="B6595" s="929">
        <f>'EstExp 12-20'!I453</f>
        <v>0</v>
      </c>
      <c r="C6595" s="930">
        <f t="shared" si="282"/>
        <v>6590</v>
      </c>
      <c r="D6595" s="920" t="s">
        <v>6014</v>
      </c>
      <c r="E6595" s="893" t="b">
        <f t="shared" ca="1" si="270"/>
        <v>1</v>
      </c>
      <c r="F6595" s="932">
        <f t="array" aca="1" ref="F6595" ca="1">IF(G6595&lt;&gt;"",INDIRECT("'"&amp;G6595&amp;"'!"&amp;H6595),"")</f>
        <v>0</v>
      </c>
      <c r="G6595" s="560" t="s">
        <v>4786</v>
      </c>
      <c r="H6595" s="893" t="s">
        <v>6342</v>
      </c>
      <c r="I6595" s="920"/>
      <c r="J6595" s="920"/>
      <c r="K6595" s="920"/>
      <c r="L6595" s="920"/>
      <c r="M6595" s="920"/>
      <c r="N6595" s="920"/>
      <c r="S6595" s="919"/>
    </row>
    <row r="6596" spans="1:19" ht="12.75" customHeight="1" x14ac:dyDescent="0.15">
      <c r="A6596" s="935">
        <v>6591</v>
      </c>
      <c r="B6596" s="919"/>
      <c r="C6596" s="920"/>
      <c r="D6596" s="920" t="s">
        <v>6014</v>
      </c>
      <c r="E6596" s="893" t="b">
        <f t="shared" ca="1" si="270"/>
        <v>1</v>
      </c>
      <c r="F6596" s="893" t="str">
        <f t="array" aca="1" ref="F6596" ca="1">IF(G6596&lt;&gt;"",INDIRECT("'"&amp;G6596&amp;"'!"&amp;H6596),"")</f>
        <v/>
      </c>
      <c r="G6596" s="560"/>
      <c r="H6596" s="893"/>
      <c r="I6596" s="920"/>
      <c r="J6596" s="920"/>
      <c r="K6596" s="920"/>
      <c r="L6596" s="920"/>
      <c r="M6596" s="920"/>
      <c r="N6596" s="920"/>
      <c r="S6596" s="919"/>
    </row>
    <row r="6597" spans="1:19" ht="12.75" customHeight="1" x14ac:dyDescent="0.15">
      <c r="A6597" s="893">
        <v>6592</v>
      </c>
      <c r="B6597" s="929">
        <f>'EstExp 12-20'!H427</f>
        <v>0</v>
      </c>
      <c r="C6597" s="930">
        <f t="shared" ref="C6597:C6598" si="283">A6597-B6597</f>
        <v>6592</v>
      </c>
      <c r="D6597" s="920" t="s">
        <v>6014</v>
      </c>
      <c r="E6597" s="893" t="b">
        <f t="shared" ca="1" si="270"/>
        <v>1</v>
      </c>
      <c r="F6597" s="932">
        <f t="array" aca="1" ref="F6597" ca="1">IF(G6597&lt;&gt;"",INDIRECT("'"&amp;G6597&amp;"'!"&amp;H6597),"")</f>
        <v>0</v>
      </c>
      <c r="G6597" s="560" t="s">
        <v>4786</v>
      </c>
      <c r="H6597" s="893" t="s">
        <v>6343</v>
      </c>
      <c r="I6597" s="920"/>
      <c r="J6597" s="920"/>
      <c r="K6597" s="920"/>
      <c r="L6597" s="920"/>
      <c r="M6597" s="920"/>
      <c r="N6597" s="920"/>
      <c r="S6597" s="929"/>
    </row>
    <row r="6598" spans="1:19" ht="12.75" customHeight="1" x14ac:dyDescent="0.15">
      <c r="A6598" s="893">
        <v>6593</v>
      </c>
      <c r="B6598" s="929">
        <f>'EstExp 12-20'!K427</f>
        <v>0</v>
      </c>
      <c r="C6598" s="930">
        <f t="shared" si="283"/>
        <v>6593</v>
      </c>
      <c r="D6598" s="920" t="s">
        <v>6014</v>
      </c>
      <c r="E6598" s="893" t="b">
        <f t="shared" ca="1" si="270"/>
        <v>1</v>
      </c>
      <c r="F6598" s="932">
        <f t="array" aca="1" ref="F6598" ca="1">IF(G6598&lt;&gt;"",INDIRECT("'"&amp;G6598&amp;"'!"&amp;H6598),"")</f>
        <v>0</v>
      </c>
      <c r="G6598" s="560" t="s">
        <v>4786</v>
      </c>
      <c r="H6598" s="893" t="s">
        <v>6344</v>
      </c>
      <c r="I6598" s="920"/>
      <c r="J6598" s="920"/>
      <c r="K6598" s="920"/>
      <c r="L6598" s="920"/>
      <c r="M6598" s="920"/>
      <c r="N6598" s="920"/>
      <c r="S6598" s="929"/>
    </row>
    <row r="6599" spans="1:19" ht="12.75" customHeight="1" x14ac:dyDescent="0.15">
      <c r="A6599" s="935">
        <v>6594</v>
      </c>
      <c r="B6599" s="919"/>
      <c r="C6599" s="920"/>
      <c r="D6599" s="920" t="s">
        <v>6091</v>
      </c>
      <c r="E6599" s="893" t="b">
        <f t="shared" ca="1" si="270"/>
        <v>1</v>
      </c>
      <c r="F6599" s="893" t="str">
        <f t="array" aca="1" ref="F6599" ca="1">IF(G6599&lt;&gt;"",INDIRECT("'"&amp;G6599&amp;"'!"&amp;H6599),"")</f>
        <v/>
      </c>
      <c r="G6599" s="560"/>
      <c r="H6599" s="893"/>
      <c r="I6599" s="920"/>
      <c r="J6599" s="920"/>
      <c r="K6599" s="920"/>
      <c r="L6599" s="920"/>
      <c r="M6599" s="920"/>
      <c r="N6599" s="920"/>
      <c r="S6599" s="919"/>
    </row>
    <row r="6600" spans="1:19" ht="12.75" customHeight="1" x14ac:dyDescent="0.15">
      <c r="A6600" s="935">
        <v>6595</v>
      </c>
      <c r="B6600" s="919"/>
      <c r="C6600" s="920"/>
      <c r="D6600" s="920" t="s">
        <v>6091</v>
      </c>
      <c r="E6600" s="893" t="b">
        <f t="shared" ca="1" si="270"/>
        <v>1</v>
      </c>
      <c r="F6600" s="893" t="str">
        <f t="array" aca="1" ref="F6600" ca="1">IF(G6600&lt;&gt;"",INDIRECT("'"&amp;G6600&amp;"'!"&amp;H6600),"")</f>
        <v/>
      </c>
      <c r="G6600" s="560"/>
      <c r="H6600" s="893"/>
      <c r="I6600" s="920"/>
      <c r="J6600" s="920"/>
      <c r="K6600" s="920"/>
      <c r="L6600" s="920"/>
      <c r="M6600" s="920"/>
      <c r="N6600" s="920"/>
      <c r="S6600" s="919"/>
    </row>
    <row r="6601" spans="1:19" ht="12.75" customHeight="1" x14ac:dyDescent="0.15">
      <c r="A6601" s="935">
        <v>6596</v>
      </c>
      <c r="B6601" s="919"/>
      <c r="C6601" s="920"/>
      <c r="D6601" s="920" t="s">
        <v>6091</v>
      </c>
      <c r="E6601" s="893" t="b">
        <f t="shared" ca="1" si="270"/>
        <v>1</v>
      </c>
      <c r="F6601" s="893" t="str">
        <f t="array" aca="1" ref="F6601" ca="1">IF(G6601&lt;&gt;"",INDIRECT("'"&amp;G6601&amp;"'!"&amp;H6601),"")</f>
        <v/>
      </c>
      <c r="G6601" s="560"/>
      <c r="H6601" s="893"/>
      <c r="I6601" s="920"/>
      <c r="J6601" s="920"/>
      <c r="K6601" s="920"/>
      <c r="L6601" s="920"/>
      <c r="M6601" s="920"/>
      <c r="N6601" s="920"/>
      <c r="S6601" s="919"/>
    </row>
    <row r="6602" spans="1:19" ht="12.75" customHeight="1" x14ac:dyDescent="0.15">
      <c r="A6602" s="935">
        <v>6597</v>
      </c>
      <c r="B6602" s="919"/>
      <c r="C6602" s="920"/>
      <c r="D6602" s="920" t="s">
        <v>6091</v>
      </c>
      <c r="E6602" s="893" t="b">
        <f t="shared" ca="1" si="270"/>
        <v>1</v>
      </c>
      <c r="F6602" s="893" t="str">
        <f t="array" aca="1" ref="F6602" ca="1">IF(G6602&lt;&gt;"",INDIRECT("'"&amp;G6602&amp;"'!"&amp;H6602),"")</f>
        <v/>
      </c>
      <c r="G6602" s="560"/>
      <c r="H6602" s="893"/>
      <c r="I6602" s="920"/>
      <c r="J6602" s="920"/>
      <c r="K6602" s="920"/>
      <c r="L6602" s="920"/>
      <c r="M6602" s="920"/>
      <c r="N6602" s="920"/>
      <c r="S6602" s="919"/>
    </row>
    <row r="6603" spans="1:19" ht="12.75" customHeight="1" x14ac:dyDescent="0.15">
      <c r="A6603" s="935">
        <v>6598</v>
      </c>
      <c r="B6603" s="919"/>
      <c r="C6603" s="920"/>
      <c r="D6603" s="920" t="s">
        <v>6022</v>
      </c>
      <c r="E6603" s="893" t="b">
        <f t="shared" ca="1" si="270"/>
        <v>1</v>
      </c>
      <c r="F6603" s="893" t="str">
        <f t="array" aca="1" ref="F6603" ca="1">IF(G6603&lt;&gt;"",INDIRECT("'"&amp;G6603&amp;"'!"&amp;H6603),"")</f>
        <v/>
      </c>
      <c r="G6603" s="560"/>
      <c r="H6603" s="893"/>
      <c r="I6603" s="920"/>
      <c r="J6603" s="920"/>
      <c r="K6603" s="920"/>
      <c r="L6603" s="920"/>
      <c r="M6603" s="920"/>
      <c r="N6603" s="920"/>
      <c r="S6603" s="919"/>
    </row>
    <row r="6604" spans="1:19" ht="12.75" customHeight="1" x14ac:dyDescent="0.15">
      <c r="A6604" s="914">
        <v>6599</v>
      </c>
      <c r="B6604" s="929">
        <f>'CashSum 5'!I9</f>
        <v>0</v>
      </c>
      <c r="C6604" s="930">
        <f t="shared" ref="C6604:C6616" si="284">A6604-B6604</f>
        <v>6599</v>
      </c>
      <c r="D6604" s="920" t="s">
        <v>6014</v>
      </c>
      <c r="E6604" s="893" t="b">
        <f t="shared" ca="1" si="270"/>
        <v>1</v>
      </c>
      <c r="F6604" s="932">
        <f t="array" aca="1" ref="F6604" ca="1">IF(G6604&lt;&gt;"",INDIRECT("'"&amp;G6604&amp;"'!"&amp;H6604),"")</f>
        <v>0</v>
      </c>
      <c r="G6604" s="560" t="s">
        <v>4698</v>
      </c>
      <c r="H6604" s="893" t="s">
        <v>5493</v>
      </c>
      <c r="I6604" s="920"/>
      <c r="J6604" s="920"/>
      <c r="K6604" s="920"/>
      <c r="L6604" s="920"/>
      <c r="M6604" s="920"/>
      <c r="N6604" s="920"/>
      <c r="S6604" s="929"/>
    </row>
    <row r="6605" spans="1:19" ht="12.75" customHeight="1" x14ac:dyDescent="0.15">
      <c r="A6605" s="914">
        <v>6600</v>
      </c>
      <c r="B6605" s="929">
        <f>'CashSum 5'!J9</f>
        <v>0</v>
      </c>
      <c r="C6605" s="930">
        <f t="shared" si="284"/>
        <v>6600</v>
      </c>
      <c r="D6605" s="920" t="s">
        <v>6014</v>
      </c>
      <c r="E6605" s="893" t="b">
        <f t="shared" ca="1" si="270"/>
        <v>1</v>
      </c>
      <c r="F6605" s="932">
        <f t="array" aca="1" ref="F6605" ca="1">IF(G6605&lt;&gt;"",INDIRECT("'"&amp;G6605&amp;"'!"&amp;H6605),"")</f>
        <v>0</v>
      </c>
      <c r="G6605" s="560" t="s">
        <v>4698</v>
      </c>
      <c r="H6605" s="893" t="s">
        <v>6019</v>
      </c>
      <c r="I6605" s="920"/>
      <c r="J6605" s="920"/>
      <c r="K6605" s="920"/>
      <c r="L6605" s="920"/>
      <c r="M6605" s="920"/>
      <c r="N6605" s="920"/>
      <c r="S6605" s="929"/>
    </row>
    <row r="6606" spans="1:19" ht="12.75" customHeight="1" x14ac:dyDescent="0.15">
      <c r="A6606" s="914">
        <v>6601</v>
      </c>
      <c r="B6606" s="929">
        <f>'CashSum 5'!H18</f>
        <v>0</v>
      </c>
      <c r="C6606" s="930">
        <f t="shared" si="284"/>
        <v>6601</v>
      </c>
      <c r="D6606" s="920" t="s">
        <v>6014</v>
      </c>
      <c r="E6606" s="893" t="b">
        <f t="shared" ca="1" si="270"/>
        <v>1</v>
      </c>
      <c r="F6606" s="932">
        <f t="array" aca="1" ref="F6606" ca="1">IF(G6606&lt;&gt;"",INDIRECT("'"&amp;G6606&amp;"'!"&amp;H6606),"")</f>
        <v>0</v>
      </c>
      <c r="G6606" s="560" t="s">
        <v>4698</v>
      </c>
      <c r="H6606" s="893" t="s">
        <v>4696</v>
      </c>
      <c r="I6606" s="920"/>
      <c r="J6606" s="920"/>
      <c r="K6606" s="920"/>
      <c r="L6606" s="920"/>
      <c r="M6606" s="920"/>
      <c r="N6606" s="920"/>
      <c r="S6606" s="929"/>
    </row>
    <row r="6607" spans="1:19" ht="12.75" customHeight="1" x14ac:dyDescent="0.15">
      <c r="A6607" s="914">
        <v>6602</v>
      </c>
      <c r="B6607" s="929">
        <f>'CashSum 5'!I18</f>
        <v>0</v>
      </c>
      <c r="C6607" s="930">
        <f t="shared" si="284"/>
        <v>6602</v>
      </c>
      <c r="D6607" s="920" t="s">
        <v>6014</v>
      </c>
      <c r="E6607" s="893" t="b">
        <f t="shared" ca="1" si="270"/>
        <v>1</v>
      </c>
      <c r="F6607" s="932">
        <f t="array" aca="1" ref="F6607" ca="1">IF(G6607&lt;&gt;"",INDIRECT("'"&amp;G6607&amp;"'!"&amp;H6607),"")</f>
        <v>0</v>
      </c>
      <c r="G6607" s="560" t="s">
        <v>4698</v>
      </c>
      <c r="H6607" s="893" t="s">
        <v>5996</v>
      </c>
      <c r="I6607" s="920"/>
      <c r="J6607" s="920"/>
      <c r="K6607" s="920"/>
      <c r="L6607" s="920"/>
      <c r="M6607" s="920"/>
      <c r="N6607" s="920"/>
      <c r="S6607" s="929"/>
    </row>
    <row r="6608" spans="1:19" ht="12.75" customHeight="1" x14ac:dyDescent="0.15">
      <c r="A6608" s="914">
        <v>6603</v>
      </c>
      <c r="B6608" s="929">
        <f>'CashSum 5'!J18</f>
        <v>0</v>
      </c>
      <c r="C6608" s="930">
        <f t="shared" si="284"/>
        <v>6603</v>
      </c>
      <c r="D6608" s="920" t="s">
        <v>6014</v>
      </c>
      <c r="E6608" s="893" t="b">
        <f t="shared" ca="1" si="270"/>
        <v>1</v>
      </c>
      <c r="F6608" s="932">
        <f t="array" aca="1" ref="F6608" ca="1">IF(G6608&lt;&gt;"",INDIRECT("'"&amp;G6608&amp;"'!"&amp;H6608),"")</f>
        <v>0</v>
      </c>
      <c r="G6608" s="560" t="s">
        <v>4698</v>
      </c>
      <c r="H6608" s="893" t="s">
        <v>4801</v>
      </c>
      <c r="I6608" s="920"/>
      <c r="J6608" s="920"/>
      <c r="K6608" s="920"/>
      <c r="L6608" s="920"/>
      <c r="M6608" s="920"/>
      <c r="N6608" s="920"/>
      <c r="S6608" s="929"/>
    </row>
    <row r="6609" spans="1:19" ht="12.75" customHeight="1" x14ac:dyDescent="0.15">
      <c r="A6609" s="893">
        <v>6604</v>
      </c>
      <c r="B6609" s="929">
        <f>'EstExp 12-20'!H422</f>
        <v>0</v>
      </c>
      <c r="C6609" s="930">
        <f t="shared" si="284"/>
        <v>6604</v>
      </c>
      <c r="D6609" s="920" t="s">
        <v>6345</v>
      </c>
      <c r="E6609" s="893" t="b">
        <f t="shared" ca="1" si="270"/>
        <v>1</v>
      </c>
      <c r="F6609" s="932">
        <f t="array" aca="1" ref="F6609" ca="1">IF(G6609&lt;&gt;"",INDIRECT("'"&amp;G6609&amp;"'!"&amp;H6609),"")</f>
        <v>0</v>
      </c>
      <c r="G6609" s="560" t="s">
        <v>4786</v>
      </c>
      <c r="H6609" s="893" t="s">
        <v>6346</v>
      </c>
      <c r="I6609" s="920"/>
      <c r="J6609" s="920"/>
      <c r="K6609" s="920"/>
      <c r="L6609" s="920"/>
      <c r="M6609" s="920"/>
      <c r="N6609" s="920"/>
      <c r="S6609" s="929"/>
    </row>
    <row r="6610" spans="1:19" ht="12.75" customHeight="1" x14ac:dyDescent="0.15">
      <c r="A6610" s="893">
        <v>6605</v>
      </c>
      <c r="B6610" s="929">
        <f>'EstExp 12-20'!K422</f>
        <v>0</v>
      </c>
      <c r="C6610" s="930">
        <f t="shared" si="284"/>
        <v>6605</v>
      </c>
      <c r="D6610" s="920" t="s">
        <v>6345</v>
      </c>
      <c r="E6610" s="893" t="b">
        <f t="shared" ca="1" si="270"/>
        <v>1</v>
      </c>
      <c r="F6610" s="932">
        <f t="array" aca="1" ref="F6610" ca="1">IF(G6610&lt;&gt;"",INDIRECT("'"&amp;G6610&amp;"'!"&amp;H6610),"")</f>
        <v>0</v>
      </c>
      <c r="G6610" s="560" t="s">
        <v>4786</v>
      </c>
      <c r="H6610" s="893" t="s">
        <v>6347</v>
      </c>
      <c r="I6610" s="920"/>
      <c r="J6610" s="920"/>
      <c r="K6610" s="920"/>
      <c r="L6610" s="920"/>
      <c r="M6610" s="920"/>
      <c r="N6610" s="920"/>
      <c r="S6610" s="929"/>
    </row>
    <row r="6611" spans="1:19" ht="12.75" customHeight="1" x14ac:dyDescent="0.15">
      <c r="A6611" s="893">
        <v>6606</v>
      </c>
      <c r="B6611" s="929">
        <f>'EstExp 12-20'!H426</f>
        <v>0</v>
      </c>
      <c r="C6611" s="930">
        <f t="shared" si="284"/>
        <v>6606</v>
      </c>
      <c r="D6611" s="920" t="s">
        <v>6345</v>
      </c>
      <c r="E6611" s="893" t="b">
        <f t="shared" ca="1" si="270"/>
        <v>1</v>
      </c>
      <c r="F6611" s="932">
        <f t="array" aca="1" ref="F6611" ca="1">IF(G6611&lt;&gt;"",INDIRECT("'"&amp;G6611&amp;"'!"&amp;H6611),"")</f>
        <v>0</v>
      </c>
      <c r="G6611" s="560" t="s">
        <v>4786</v>
      </c>
      <c r="H6611" s="893" t="s">
        <v>6348</v>
      </c>
      <c r="I6611" s="920"/>
      <c r="J6611" s="920"/>
      <c r="K6611" s="920"/>
      <c r="L6611" s="920"/>
      <c r="M6611" s="920"/>
      <c r="N6611" s="920"/>
      <c r="S6611" s="929"/>
    </row>
    <row r="6612" spans="1:19" ht="12.75" customHeight="1" x14ac:dyDescent="0.15">
      <c r="A6612" s="893">
        <v>6607</v>
      </c>
      <c r="B6612" s="929">
        <f>'EstExp 12-20'!K426</f>
        <v>0</v>
      </c>
      <c r="C6612" s="930">
        <f t="shared" si="284"/>
        <v>6607</v>
      </c>
      <c r="D6612" s="920" t="s">
        <v>6345</v>
      </c>
      <c r="E6612" s="893" t="b">
        <f t="shared" ca="1" si="270"/>
        <v>1</v>
      </c>
      <c r="F6612" s="932">
        <f t="array" aca="1" ref="F6612" ca="1">IF(G6612&lt;&gt;"",INDIRECT("'"&amp;G6612&amp;"'!"&amp;H6612),"")</f>
        <v>0</v>
      </c>
      <c r="G6612" s="560" t="s">
        <v>4786</v>
      </c>
      <c r="H6612" s="893" t="s">
        <v>6349</v>
      </c>
      <c r="I6612" s="920"/>
      <c r="J6612" s="920"/>
      <c r="K6612" s="920"/>
      <c r="L6612" s="920"/>
      <c r="M6612" s="920"/>
      <c r="N6612" s="920"/>
      <c r="S6612" s="929"/>
    </row>
    <row r="6613" spans="1:19" ht="12.75" customHeight="1" x14ac:dyDescent="0.15">
      <c r="A6613" s="914">
        <v>6608</v>
      </c>
      <c r="B6613" s="929">
        <f>'EstExp 12-20'!E428</f>
        <v>49000</v>
      </c>
      <c r="C6613" s="930">
        <f t="shared" si="284"/>
        <v>-42392</v>
      </c>
      <c r="D6613" s="920" t="s">
        <v>6345</v>
      </c>
      <c r="E6613" s="893" t="b">
        <f t="shared" ca="1" si="270"/>
        <v>1</v>
      </c>
      <c r="F6613" s="932">
        <f t="array" aca="1" ref="F6613" ca="1">IF(G6613&lt;&gt;"",INDIRECT("'"&amp;G6613&amp;"'!"&amp;H6613),"")</f>
        <v>49000</v>
      </c>
      <c r="G6613" s="560" t="s">
        <v>4786</v>
      </c>
      <c r="H6613" s="893" t="s">
        <v>6350</v>
      </c>
      <c r="I6613" s="920"/>
      <c r="J6613" s="920"/>
      <c r="K6613" s="920"/>
      <c r="L6613" s="920"/>
      <c r="M6613" s="920"/>
      <c r="N6613" s="920"/>
      <c r="S6613" s="929"/>
    </row>
    <row r="6614" spans="1:19" ht="12.75" customHeight="1" x14ac:dyDescent="0.15">
      <c r="A6614" s="914">
        <v>6609</v>
      </c>
      <c r="B6614" s="929">
        <f>'EstExp 12-20'!H428</f>
        <v>0</v>
      </c>
      <c r="C6614" s="930">
        <f t="shared" si="284"/>
        <v>6609</v>
      </c>
      <c r="D6614" s="920" t="s">
        <v>6345</v>
      </c>
      <c r="E6614" s="893" t="b">
        <f t="shared" ca="1" si="270"/>
        <v>1</v>
      </c>
      <c r="F6614" s="932">
        <f t="array" aca="1" ref="F6614" ca="1">IF(G6614&lt;&gt;"",INDIRECT("'"&amp;G6614&amp;"'!"&amp;H6614),"")</f>
        <v>0</v>
      </c>
      <c r="G6614" s="560" t="s">
        <v>4786</v>
      </c>
      <c r="H6614" s="893" t="s">
        <v>6351</v>
      </c>
      <c r="I6614" s="920"/>
      <c r="J6614" s="920"/>
      <c r="K6614" s="920"/>
      <c r="L6614" s="920"/>
      <c r="M6614" s="920"/>
      <c r="N6614" s="920"/>
      <c r="S6614" s="929"/>
    </row>
    <row r="6615" spans="1:19" ht="12.75" customHeight="1" x14ac:dyDescent="0.15">
      <c r="A6615" s="914">
        <v>6610</v>
      </c>
      <c r="B6615" s="929">
        <f>'EstExp 12-20'!K428</f>
        <v>49000</v>
      </c>
      <c r="C6615" s="930">
        <f t="shared" si="284"/>
        <v>-42390</v>
      </c>
      <c r="D6615" s="920" t="s">
        <v>6345</v>
      </c>
      <c r="E6615" s="893" t="b">
        <f t="shared" ca="1" si="270"/>
        <v>1</v>
      </c>
      <c r="F6615" s="932">
        <f t="array" aca="1" ref="F6615" ca="1">IF(G6615&lt;&gt;"",INDIRECT("'"&amp;G6615&amp;"'!"&amp;H6615),"")</f>
        <v>49000</v>
      </c>
      <c r="G6615" s="560" t="s">
        <v>4786</v>
      </c>
      <c r="H6615" s="893" t="s">
        <v>6352</v>
      </c>
      <c r="I6615" s="920"/>
      <c r="J6615" s="920"/>
      <c r="K6615" s="920"/>
      <c r="L6615" s="920"/>
      <c r="M6615" s="920"/>
      <c r="N6615" s="920"/>
      <c r="S6615" s="929"/>
    </row>
    <row r="6616" spans="1:19" ht="12.75" customHeight="1" x14ac:dyDescent="0.15">
      <c r="A6616" s="914">
        <v>6611</v>
      </c>
      <c r="B6616" s="929">
        <f>'EstExp 12-20'!K429</f>
        <v>-14767</v>
      </c>
      <c r="C6616" s="930">
        <f t="shared" si="284"/>
        <v>21378</v>
      </c>
      <c r="D6616" s="920" t="s">
        <v>6345</v>
      </c>
      <c r="E6616" s="893" t="b">
        <f t="shared" ca="1" si="270"/>
        <v>1</v>
      </c>
      <c r="F6616" s="932">
        <f t="array" aca="1" ref="F6616" ca="1">IF(G6616&lt;&gt;"",INDIRECT("'"&amp;G6616&amp;"'!"&amp;H6616),"")</f>
        <v>-14767</v>
      </c>
      <c r="G6616" s="560" t="s">
        <v>4786</v>
      </c>
      <c r="H6616" s="893" t="s">
        <v>6353</v>
      </c>
      <c r="I6616" s="920"/>
      <c r="J6616" s="920"/>
      <c r="K6616" s="920"/>
      <c r="L6616" s="920"/>
      <c r="M6616" s="920"/>
      <c r="N6616" s="920"/>
      <c r="S6616" s="929"/>
    </row>
    <row r="6617" spans="1:19" ht="12.75" customHeight="1" x14ac:dyDescent="0.15">
      <c r="A6617" s="935">
        <v>6612</v>
      </c>
      <c r="B6617" s="919"/>
      <c r="C6617" s="920"/>
      <c r="D6617" s="920" t="s">
        <v>6345</v>
      </c>
      <c r="E6617" s="893" t="b">
        <f t="shared" ca="1" si="270"/>
        <v>1</v>
      </c>
      <c r="F6617" s="893" t="str">
        <f t="array" aca="1" ref="F6617" ca="1">IF(G6617&lt;&gt;"",INDIRECT("'"&amp;G6617&amp;"'!"&amp;H6617),"")</f>
        <v/>
      </c>
      <c r="G6617" s="560"/>
      <c r="H6617" s="893"/>
      <c r="I6617" s="920"/>
      <c r="J6617" s="920"/>
      <c r="K6617" s="920"/>
      <c r="L6617" s="920" t="s">
        <v>6354</v>
      </c>
      <c r="M6617" s="920"/>
      <c r="N6617" s="920"/>
      <c r="S6617" s="919"/>
    </row>
    <row r="6618" spans="1:19" ht="12.75" customHeight="1" x14ac:dyDescent="0.15">
      <c r="A6618" s="935">
        <v>6613</v>
      </c>
      <c r="B6618" s="919"/>
      <c r="C6618" s="920"/>
      <c r="D6618" s="920" t="s">
        <v>6345</v>
      </c>
      <c r="E6618" s="893" t="b">
        <f t="shared" ca="1" si="270"/>
        <v>1</v>
      </c>
      <c r="F6618" s="893" t="str">
        <f t="array" aca="1" ref="F6618" ca="1">IF(G6618&lt;&gt;"",INDIRECT("'"&amp;G6618&amp;"'!"&amp;H6618),"")</f>
        <v/>
      </c>
      <c r="G6618" s="560"/>
      <c r="H6618" s="893"/>
      <c r="I6618" s="920"/>
      <c r="J6618" s="920"/>
      <c r="K6618" s="920"/>
      <c r="L6618" s="920" t="s">
        <v>6354</v>
      </c>
      <c r="M6618" s="920"/>
      <c r="N6618" s="920"/>
      <c r="S6618" s="919"/>
    </row>
    <row r="6619" spans="1:19" ht="12.75" customHeight="1" x14ac:dyDescent="0.15">
      <c r="A6619" s="914">
        <v>6614</v>
      </c>
      <c r="B6619" s="929">
        <f>'EstRev 6-11'!E105</f>
        <v>0</v>
      </c>
      <c r="C6619" s="930">
        <f>A6619-B6619</f>
        <v>6614</v>
      </c>
      <c r="D6619" s="920" t="s">
        <v>6345</v>
      </c>
      <c r="E6619" s="893" t="b">
        <f t="shared" ca="1" si="270"/>
        <v>1</v>
      </c>
      <c r="F6619" s="932">
        <f t="array" aca="1" ref="F6619" ca="1">IF(G6619&lt;&gt;"",INDIRECT("'"&amp;G6619&amp;"'!"&amp;H6619),"")</f>
        <v>0</v>
      </c>
      <c r="G6619" s="560" t="s">
        <v>5635</v>
      </c>
      <c r="H6619" s="893" t="s">
        <v>6355</v>
      </c>
      <c r="I6619" s="920"/>
      <c r="J6619" s="920"/>
      <c r="K6619" s="920"/>
      <c r="N6619" s="920"/>
      <c r="S6619" s="919"/>
    </row>
    <row r="6620" spans="1:19" ht="12.75" customHeight="1" x14ac:dyDescent="0.15">
      <c r="A6620" s="935">
        <v>6615</v>
      </c>
      <c r="B6620" s="919"/>
      <c r="C6620" s="920"/>
      <c r="D6620" s="920" t="s">
        <v>6345</v>
      </c>
      <c r="E6620" s="893" t="b">
        <f t="shared" ca="1" si="270"/>
        <v>1</v>
      </c>
      <c r="F6620" s="893" t="str">
        <f t="array" aca="1" ref="F6620" ca="1">IF(G6620&lt;&gt;"",INDIRECT("'"&amp;G6620&amp;"'!"&amp;H6620),"")</f>
        <v/>
      </c>
      <c r="G6620" s="560"/>
      <c r="H6620" s="893"/>
      <c r="I6620" s="920"/>
      <c r="J6620" s="920"/>
      <c r="K6620" s="920"/>
      <c r="L6620" s="920" t="s">
        <v>6354</v>
      </c>
      <c r="M6620" s="920"/>
      <c r="N6620" s="920"/>
      <c r="S6620" s="919"/>
    </row>
    <row r="6621" spans="1:19" ht="12.75" customHeight="1" x14ac:dyDescent="0.15">
      <c r="A6621" s="935">
        <v>6616</v>
      </c>
      <c r="B6621" s="919"/>
      <c r="C6621" s="920"/>
      <c r="D6621" s="920" t="s">
        <v>6345</v>
      </c>
      <c r="E6621" s="893" t="b">
        <f t="shared" ca="1" si="270"/>
        <v>1</v>
      </c>
      <c r="F6621" s="893" t="str">
        <f t="array" aca="1" ref="F6621" ca="1">IF(G6621&lt;&gt;"",INDIRECT("'"&amp;G6621&amp;"'!"&amp;H6621),"")</f>
        <v/>
      </c>
      <c r="G6621" s="560"/>
      <c r="H6621" s="893"/>
      <c r="I6621" s="920"/>
      <c r="J6621" s="920"/>
      <c r="K6621" s="920"/>
      <c r="L6621" s="920" t="s">
        <v>6354</v>
      </c>
      <c r="M6621" s="920"/>
      <c r="N6621" s="920"/>
      <c r="S6621" s="919"/>
    </row>
    <row r="6622" spans="1:19" ht="12.75" customHeight="1" x14ac:dyDescent="0.15">
      <c r="A6622" s="914">
        <v>6617</v>
      </c>
      <c r="B6622" s="929">
        <f>'EstRev 6-11'!H105</f>
        <v>0</v>
      </c>
      <c r="C6622" s="930">
        <f>A6622-B6622</f>
        <v>6617</v>
      </c>
      <c r="D6622" s="920" t="s">
        <v>6345</v>
      </c>
      <c r="E6622" s="893" t="b">
        <f t="shared" ca="1" si="270"/>
        <v>1</v>
      </c>
      <c r="F6622" s="932">
        <f t="array" aca="1" ref="F6622" ca="1">IF(G6622&lt;&gt;"",INDIRECT("'"&amp;G6622&amp;"'!"&amp;H6622),"")</f>
        <v>0</v>
      </c>
      <c r="G6622" s="560" t="s">
        <v>5635</v>
      </c>
      <c r="H6622" s="893" t="s">
        <v>6356</v>
      </c>
      <c r="I6622" s="920"/>
      <c r="J6622" s="920"/>
      <c r="K6622" s="920"/>
      <c r="N6622" s="920"/>
      <c r="S6622" s="919"/>
    </row>
    <row r="6623" spans="1:19" ht="12.75" customHeight="1" x14ac:dyDescent="0.15">
      <c r="A6623" s="935">
        <v>6618</v>
      </c>
      <c r="B6623" s="919"/>
      <c r="C6623" s="920"/>
      <c r="D6623" s="920" t="s">
        <v>6345</v>
      </c>
      <c r="E6623" s="893" t="b">
        <f t="shared" ca="1" si="270"/>
        <v>1</v>
      </c>
      <c r="F6623" s="893" t="str">
        <f t="array" aca="1" ref="F6623" ca="1">IF(G6623&lt;&gt;"",INDIRECT("'"&amp;G6623&amp;"'!"&amp;H6623),"")</f>
        <v/>
      </c>
      <c r="G6623" s="560"/>
      <c r="H6623" s="893"/>
      <c r="I6623" s="920"/>
      <c r="J6623" s="920"/>
      <c r="K6623" s="920"/>
      <c r="L6623" s="920" t="s">
        <v>6354</v>
      </c>
      <c r="M6623" s="920"/>
      <c r="N6623" s="920"/>
      <c r="S6623" s="919"/>
    </row>
    <row r="6624" spans="1:19" ht="12.75" customHeight="1" x14ac:dyDescent="0.15">
      <c r="A6624" s="935">
        <v>6619</v>
      </c>
      <c r="B6624" s="919"/>
      <c r="C6624" s="920"/>
      <c r="D6624" s="920" t="s">
        <v>6345</v>
      </c>
      <c r="E6624" s="893" t="b">
        <f t="shared" ca="1" si="270"/>
        <v>1</v>
      </c>
      <c r="F6624" s="893" t="str">
        <f t="array" aca="1" ref="F6624" ca="1">IF(G6624&lt;&gt;"",INDIRECT("'"&amp;G6624&amp;"'!"&amp;H6624),"")</f>
        <v/>
      </c>
      <c r="G6624" s="560"/>
      <c r="H6624" s="893"/>
      <c r="I6624" s="920"/>
      <c r="J6624" s="920"/>
      <c r="K6624" s="920"/>
      <c r="L6624" s="920" t="s">
        <v>6354</v>
      </c>
      <c r="M6624" s="920"/>
      <c r="N6624" s="920"/>
      <c r="S6624" s="919"/>
    </row>
    <row r="6625" spans="1:19" ht="12.75" customHeight="1" x14ac:dyDescent="0.15">
      <c r="A6625" s="935">
        <v>6620</v>
      </c>
      <c r="B6625" s="919"/>
      <c r="C6625" s="920"/>
      <c r="D6625" s="920" t="s">
        <v>6345</v>
      </c>
      <c r="E6625" s="893" t="b">
        <f t="shared" ca="1" si="270"/>
        <v>1</v>
      </c>
      <c r="F6625" s="893" t="str">
        <f t="array" aca="1" ref="F6625" ca="1">IF(G6625&lt;&gt;"",INDIRECT("'"&amp;G6625&amp;"'!"&amp;H6625),"")</f>
        <v/>
      </c>
      <c r="G6625" s="560"/>
      <c r="H6625" s="893"/>
      <c r="I6625" s="920"/>
      <c r="J6625" s="920"/>
      <c r="K6625" s="920"/>
      <c r="L6625" s="920"/>
      <c r="M6625" s="920"/>
      <c r="N6625" s="920"/>
      <c r="S6625" s="919"/>
    </row>
    <row r="6626" spans="1:19" ht="12.75" customHeight="1" x14ac:dyDescent="0.15">
      <c r="A6626" s="914">
        <v>6621</v>
      </c>
      <c r="B6626" s="929">
        <f>'EstExp 12-20'!C54</f>
        <v>0</v>
      </c>
      <c r="C6626" s="930">
        <f t="shared" ref="C6626:C6646" si="285">A6626-B6626</f>
        <v>6621</v>
      </c>
      <c r="D6626" s="920" t="s">
        <v>6345</v>
      </c>
      <c r="E6626" s="893" t="b">
        <f t="shared" ca="1" si="270"/>
        <v>1</v>
      </c>
      <c r="F6626" s="932">
        <f t="array" aca="1" ref="F6626" ca="1">IF(G6626&lt;&gt;"",INDIRECT("'"&amp;G6626&amp;"'!"&amp;H6626),"")</f>
        <v>0</v>
      </c>
      <c r="G6626" s="560" t="s">
        <v>4786</v>
      </c>
      <c r="H6626" s="893" t="s">
        <v>6357</v>
      </c>
      <c r="I6626" s="920"/>
      <c r="J6626" s="920"/>
      <c r="K6626" s="920"/>
      <c r="L6626" s="920"/>
      <c r="M6626" s="920"/>
      <c r="N6626" s="920"/>
      <c r="S6626" s="919"/>
    </row>
    <row r="6627" spans="1:19" ht="12.75" customHeight="1" x14ac:dyDescent="0.15">
      <c r="A6627" s="914">
        <v>6622</v>
      </c>
      <c r="B6627" s="929">
        <f>'EstExp 12-20'!D54</f>
        <v>0</v>
      </c>
      <c r="C6627" s="930">
        <f t="shared" si="285"/>
        <v>6622</v>
      </c>
      <c r="D6627" s="920" t="s">
        <v>6345</v>
      </c>
      <c r="E6627" s="893" t="b">
        <f t="shared" ca="1" si="270"/>
        <v>1</v>
      </c>
      <c r="F6627" s="932">
        <f t="array" aca="1" ref="F6627" ca="1">IF(G6627&lt;&gt;"",INDIRECT("'"&amp;G6627&amp;"'!"&amp;H6627),"")</f>
        <v>0</v>
      </c>
      <c r="G6627" s="560" t="s">
        <v>4786</v>
      </c>
      <c r="H6627" s="893" t="s">
        <v>6358</v>
      </c>
      <c r="I6627" s="920"/>
      <c r="J6627" s="920"/>
      <c r="K6627" s="920"/>
      <c r="L6627" s="920"/>
      <c r="M6627" s="920"/>
      <c r="N6627" s="920"/>
      <c r="S6627" s="919"/>
    </row>
    <row r="6628" spans="1:19" ht="12.75" customHeight="1" x14ac:dyDescent="0.15">
      <c r="A6628" s="914">
        <v>6623</v>
      </c>
      <c r="B6628" s="929">
        <f>'EstExp 12-20'!E54</f>
        <v>0</v>
      </c>
      <c r="C6628" s="930">
        <f t="shared" si="285"/>
        <v>6623</v>
      </c>
      <c r="D6628" s="920" t="s">
        <v>6345</v>
      </c>
      <c r="E6628" s="893" t="b">
        <f t="shared" ca="1" si="270"/>
        <v>1</v>
      </c>
      <c r="F6628" s="932">
        <f t="array" aca="1" ref="F6628" ca="1">IF(G6628&lt;&gt;"",INDIRECT("'"&amp;G6628&amp;"'!"&amp;H6628),"")</f>
        <v>0</v>
      </c>
      <c r="G6628" s="560" t="s">
        <v>4786</v>
      </c>
      <c r="H6628" s="893" t="s">
        <v>6359</v>
      </c>
      <c r="I6628" s="920"/>
      <c r="J6628" s="920"/>
      <c r="K6628" s="920"/>
      <c r="L6628" s="920"/>
      <c r="M6628" s="920"/>
      <c r="N6628" s="920"/>
      <c r="S6628" s="919"/>
    </row>
    <row r="6629" spans="1:19" ht="12.75" customHeight="1" x14ac:dyDescent="0.15">
      <c r="A6629" s="914">
        <v>6624</v>
      </c>
      <c r="B6629" s="929">
        <f>'EstExp 12-20'!F54</f>
        <v>0</v>
      </c>
      <c r="C6629" s="930">
        <f t="shared" si="285"/>
        <v>6624</v>
      </c>
      <c r="D6629" s="920" t="s">
        <v>6345</v>
      </c>
      <c r="E6629" s="893" t="b">
        <f t="shared" ca="1" si="270"/>
        <v>1</v>
      </c>
      <c r="F6629" s="932">
        <f t="array" aca="1" ref="F6629" ca="1">IF(G6629&lt;&gt;"",INDIRECT("'"&amp;G6629&amp;"'!"&amp;H6629),"")</f>
        <v>0</v>
      </c>
      <c r="G6629" s="560" t="s">
        <v>4786</v>
      </c>
      <c r="H6629" s="893" t="s">
        <v>6052</v>
      </c>
      <c r="I6629" s="920"/>
      <c r="J6629" s="920"/>
      <c r="K6629" s="920"/>
      <c r="L6629" s="920"/>
      <c r="M6629" s="920"/>
      <c r="N6629" s="920"/>
      <c r="S6629" s="919"/>
    </row>
    <row r="6630" spans="1:19" ht="12.75" customHeight="1" x14ac:dyDescent="0.15">
      <c r="A6630" s="914">
        <v>6625</v>
      </c>
      <c r="B6630" s="929">
        <f>'EstExp 12-20'!G54</f>
        <v>0</v>
      </c>
      <c r="C6630" s="930">
        <f t="shared" si="285"/>
        <v>6625</v>
      </c>
      <c r="D6630" s="920" t="s">
        <v>6345</v>
      </c>
      <c r="E6630" s="893" t="b">
        <f t="shared" ca="1" si="270"/>
        <v>1</v>
      </c>
      <c r="F6630" s="932">
        <f t="array" aca="1" ref="F6630" ca="1">IF(G6630&lt;&gt;"",INDIRECT("'"&amp;G6630&amp;"'!"&amp;H6630),"")</f>
        <v>0</v>
      </c>
      <c r="G6630" s="560" t="s">
        <v>4786</v>
      </c>
      <c r="H6630" s="893" t="s">
        <v>6360</v>
      </c>
      <c r="I6630" s="920"/>
      <c r="J6630" s="920"/>
      <c r="K6630" s="920"/>
      <c r="L6630" s="920"/>
      <c r="M6630" s="920"/>
      <c r="N6630" s="920"/>
      <c r="S6630" s="919"/>
    </row>
    <row r="6631" spans="1:19" ht="12.75" customHeight="1" x14ac:dyDescent="0.15">
      <c r="A6631" s="914">
        <v>6626</v>
      </c>
      <c r="B6631" s="929">
        <f>'EstExp 12-20'!H54</f>
        <v>0</v>
      </c>
      <c r="C6631" s="930">
        <f t="shared" si="285"/>
        <v>6626</v>
      </c>
      <c r="D6631" s="920" t="s">
        <v>6345</v>
      </c>
      <c r="E6631" s="893" t="b">
        <f t="shared" ref="E6631:E6885" ca="1" si="286">F6631=B6631</f>
        <v>1</v>
      </c>
      <c r="F6631" s="932">
        <f t="array" aca="1" ref="F6631" ca="1">IF(G6631&lt;&gt;"",INDIRECT("'"&amp;G6631&amp;"'!"&amp;H6631),"")</f>
        <v>0</v>
      </c>
      <c r="G6631" s="560" t="s">
        <v>4786</v>
      </c>
      <c r="H6631" s="893" t="s">
        <v>5491</v>
      </c>
      <c r="I6631" s="920"/>
      <c r="J6631" s="920"/>
      <c r="K6631" s="920"/>
      <c r="L6631" s="920"/>
      <c r="M6631" s="920"/>
      <c r="N6631" s="920"/>
      <c r="S6631" s="919"/>
    </row>
    <row r="6632" spans="1:19" ht="12.75" customHeight="1" x14ac:dyDescent="0.15">
      <c r="A6632" s="914">
        <v>6627</v>
      </c>
      <c r="B6632" s="929">
        <f>'EstExp 12-20'!I54</f>
        <v>0</v>
      </c>
      <c r="C6632" s="930">
        <f t="shared" si="285"/>
        <v>6627</v>
      </c>
      <c r="D6632" s="920" t="s">
        <v>6345</v>
      </c>
      <c r="E6632" s="893" t="b">
        <f t="shared" ca="1" si="286"/>
        <v>1</v>
      </c>
      <c r="F6632" s="932">
        <f t="array" aca="1" ref="F6632" ca="1">IF(G6632&lt;&gt;"",INDIRECT("'"&amp;G6632&amp;"'!"&amp;H6632),"")</f>
        <v>0</v>
      </c>
      <c r="G6632" s="560" t="s">
        <v>4786</v>
      </c>
      <c r="H6632" s="893" t="s">
        <v>6361</v>
      </c>
      <c r="I6632" s="920"/>
      <c r="J6632" s="920"/>
      <c r="K6632" s="920"/>
      <c r="L6632" s="920"/>
      <c r="M6632" s="920"/>
      <c r="N6632" s="920"/>
      <c r="S6632" s="919"/>
    </row>
    <row r="6633" spans="1:19" ht="12.75" customHeight="1" x14ac:dyDescent="0.15">
      <c r="A6633" s="914">
        <v>6628</v>
      </c>
      <c r="B6633" s="929">
        <f>'EstExp 12-20'!J54</f>
        <v>0</v>
      </c>
      <c r="C6633" s="930">
        <f t="shared" si="285"/>
        <v>6628</v>
      </c>
      <c r="D6633" s="920" t="s">
        <v>6345</v>
      </c>
      <c r="E6633" s="893" t="b">
        <f t="shared" ca="1" si="286"/>
        <v>1</v>
      </c>
      <c r="F6633" s="932">
        <f t="array" aca="1" ref="F6633" ca="1">IF(G6633&lt;&gt;"",INDIRECT("'"&amp;G6633&amp;"'!"&amp;H6633),"")</f>
        <v>0</v>
      </c>
      <c r="G6633" s="560" t="s">
        <v>4786</v>
      </c>
      <c r="H6633" s="893" t="s">
        <v>6362</v>
      </c>
      <c r="I6633" s="920"/>
      <c r="J6633" s="920"/>
      <c r="K6633" s="920"/>
      <c r="L6633" s="920"/>
      <c r="M6633" s="920"/>
      <c r="N6633" s="920"/>
      <c r="S6633" s="919"/>
    </row>
    <row r="6634" spans="1:19" ht="12.75" customHeight="1" x14ac:dyDescent="0.15">
      <c r="A6634" s="914">
        <v>6629</v>
      </c>
      <c r="B6634" s="929">
        <f>'EstExp 12-20'!K54</f>
        <v>0</v>
      </c>
      <c r="C6634" s="930">
        <f t="shared" si="285"/>
        <v>6629</v>
      </c>
      <c r="D6634" s="920" t="s">
        <v>6345</v>
      </c>
      <c r="E6634" s="893" t="b">
        <f t="shared" ca="1" si="286"/>
        <v>1</v>
      </c>
      <c r="F6634" s="932">
        <f t="array" aca="1" ref="F6634" ca="1">IF(G6634&lt;&gt;"",INDIRECT("'"&amp;G6634&amp;"'!"&amp;H6634),"")</f>
        <v>0</v>
      </c>
      <c r="G6634" s="560" t="s">
        <v>4786</v>
      </c>
      <c r="H6634" s="893" t="s">
        <v>6363</v>
      </c>
      <c r="I6634" s="920"/>
      <c r="J6634" s="920"/>
      <c r="K6634" s="920"/>
      <c r="L6634" s="920"/>
      <c r="M6634" s="920"/>
      <c r="N6634" s="920"/>
      <c r="S6634" s="919"/>
    </row>
    <row r="6635" spans="1:19" ht="12.75" customHeight="1" x14ac:dyDescent="0.15">
      <c r="A6635" s="914">
        <v>6630</v>
      </c>
      <c r="B6635" s="929">
        <f>'EstExp 12-20'!H112</f>
        <v>0</v>
      </c>
      <c r="C6635" s="930">
        <f t="shared" si="285"/>
        <v>6630</v>
      </c>
      <c r="D6635" s="920" t="s">
        <v>6345</v>
      </c>
      <c r="E6635" s="893" t="b">
        <f t="shared" ca="1" si="286"/>
        <v>1</v>
      </c>
      <c r="F6635" s="932">
        <f t="array" aca="1" ref="F6635" ca="1">IF(G6635&lt;&gt;"",INDIRECT("'"&amp;G6635&amp;"'!"&amp;H6635),"")</f>
        <v>0</v>
      </c>
      <c r="G6635" s="560" t="s">
        <v>4786</v>
      </c>
      <c r="H6635" s="893" t="s">
        <v>6364</v>
      </c>
      <c r="I6635" s="920"/>
      <c r="J6635" s="920"/>
      <c r="K6635" s="920"/>
      <c r="L6635" s="920"/>
      <c r="M6635" s="920"/>
      <c r="N6635" s="920"/>
      <c r="S6635" s="919"/>
    </row>
    <row r="6636" spans="1:19" ht="12.75" customHeight="1" x14ac:dyDescent="0.15">
      <c r="A6636" s="914">
        <v>6631</v>
      </c>
      <c r="B6636" s="929">
        <f>'EstExp 12-20'!K112</f>
        <v>0</v>
      </c>
      <c r="C6636" s="930">
        <f t="shared" si="285"/>
        <v>6631</v>
      </c>
      <c r="D6636" s="920" t="s">
        <v>6345</v>
      </c>
      <c r="E6636" s="893" t="b">
        <f t="shared" ca="1" si="286"/>
        <v>1</v>
      </c>
      <c r="F6636" s="932">
        <f t="array" aca="1" ref="F6636" ca="1">IF(G6636&lt;&gt;"",INDIRECT("'"&amp;G6636&amp;"'!"&amp;H6636),"")</f>
        <v>0</v>
      </c>
      <c r="G6636" s="560" t="s">
        <v>4786</v>
      </c>
      <c r="H6636" s="893" t="s">
        <v>6365</v>
      </c>
      <c r="I6636" s="920"/>
      <c r="J6636" s="920"/>
      <c r="K6636" s="920"/>
      <c r="L6636" s="920"/>
      <c r="M6636" s="920"/>
      <c r="N6636" s="920"/>
      <c r="S6636" s="919"/>
    </row>
    <row r="6637" spans="1:19" ht="12.75" customHeight="1" x14ac:dyDescent="0.15">
      <c r="A6637" s="914">
        <v>6632</v>
      </c>
      <c r="B6637" s="929">
        <f>'EstExp 12-20'!H113</f>
        <v>0</v>
      </c>
      <c r="C6637" s="930">
        <f t="shared" si="285"/>
        <v>6632</v>
      </c>
      <c r="D6637" s="920" t="s">
        <v>6345</v>
      </c>
      <c r="E6637" s="893" t="b">
        <f t="shared" ca="1" si="286"/>
        <v>1</v>
      </c>
      <c r="F6637" s="932">
        <f t="array" aca="1" ref="F6637" ca="1">IF(G6637&lt;&gt;"",INDIRECT("'"&amp;G6637&amp;"'!"&amp;H6637),"")</f>
        <v>0</v>
      </c>
      <c r="G6637" s="560" t="s">
        <v>4786</v>
      </c>
      <c r="H6637" s="893" t="s">
        <v>6366</v>
      </c>
      <c r="I6637" s="920"/>
      <c r="J6637" s="920"/>
      <c r="K6637" s="920"/>
      <c r="L6637" s="920"/>
      <c r="M6637" s="920"/>
      <c r="N6637" s="920"/>
      <c r="S6637" s="919"/>
    </row>
    <row r="6638" spans="1:19" ht="12.75" customHeight="1" x14ac:dyDescent="0.15">
      <c r="A6638" s="914">
        <v>6633</v>
      </c>
      <c r="B6638" s="929">
        <f>'EstExp 12-20'!K113</f>
        <v>0</v>
      </c>
      <c r="C6638" s="930">
        <f t="shared" si="285"/>
        <v>6633</v>
      </c>
      <c r="D6638" s="920" t="s">
        <v>6345</v>
      </c>
      <c r="E6638" s="893" t="b">
        <f t="shared" ca="1" si="286"/>
        <v>1</v>
      </c>
      <c r="F6638" s="932">
        <f t="array" aca="1" ref="F6638" ca="1">IF(G6638&lt;&gt;"",INDIRECT("'"&amp;G6638&amp;"'!"&amp;H6638),"")</f>
        <v>0</v>
      </c>
      <c r="G6638" s="560" t="s">
        <v>4786</v>
      </c>
      <c r="H6638" s="893" t="s">
        <v>6367</v>
      </c>
      <c r="I6638" s="920"/>
      <c r="J6638" s="920"/>
      <c r="K6638" s="920"/>
      <c r="L6638" s="920"/>
      <c r="M6638" s="920"/>
      <c r="N6638" s="920"/>
      <c r="S6638" s="919"/>
    </row>
    <row r="6639" spans="1:19" ht="12.75" customHeight="1" x14ac:dyDescent="0.15">
      <c r="A6639" s="914">
        <v>6634</v>
      </c>
      <c r="B6639" s="929">
        <f>'EstExp 12-20'!H151</f>
        <v>0</v>
      </c>
      <c r="C6639" s="930">
        <f t="shared" si="285"/>
        <v>6634</v>
      </c>
      <c r="D6639" s="920" t="s">
        <v>6345</v>
      </c>
      <c r="E6639" s="893" t="b">
        <f t="shared" ca="1" si="286"/>
        <v>1</v>
      </c>
      <c r="F6639" s="932">
        <f t="array" aca="1" ref="F6639" ca="1">IF(G6639&lt;&gt;"",INDIRECT("'"&amp;G6639&amp;"'!"&amp;H6639),"")</f>
        <v>0</v>
      </c>
      <c r="G6639" s="560" t="s">
        <v>4786</v>
      </c>
      <c r="H6639" s="893" t="s">
        <v>6108</v>
      </c>
      <c r="I6639" s="920"/>
      <c r="J6639" s="920"/>
      <c r="K6639" s="920"/>
      <c r="L6639" s="920"/>
      <c r="M6639" s="920"/>
      <c r="N6639" s="920"/>
      <c r="S6639" s="919"/>
    </row>
    <row r="6640" spans="1:19" ht="12.75" customHeight="1" x14ac:dyDescent="0.15">
      <c r="A6640" s="914">
        <v>6635</v>
      </c>
      <c r="B6640" s="929">
        <f>'EstExp 12-20'!K151</f>
        <v>0</v>
      </c>
      <c r="C6640" s="930">
        <f t="shared" si="285"/>
        <v>6635</v>
      </c>
      <c r="D6640" s="920" t="s">
        <v>6345</v>
      </c>
      <c r="E6640" s="893" t="b">
        <f t="shared" ca="1" si="286"/>
        <v>1</v>
      </c>
      <c r="F6640" s="932">
        <f t="array" aca="1" ref="F6640" ca="1">IF(G6640&lt;&gt;"",INDIRECT("'"&amp;G6640&amp;"'!"&amp;H6640),"")</f>
        <v>0</v>
      </c>
      <c r="G6640" s="560" t="s">
        <v>4786</v>
      </c>
      <c r="H6640" s="893" t="s">
        <v>6111</v>
      </c>
      <c r="I6640" s="920"/>
      <c r="J6640" s="920"/>
      <c r="K6640" s="920"/>
      <c r="L6640" s="920"/>
      <c r="M6640" s="920"/>
      <c r="N6640" s="920"/>
      <c r="S6640" s="919"/>
    </row>
    <row r="6641" spans="1:19" ht="12.75" customHeight="1" x14ac:dyDescent="0.15">
      <c r="A6641" s="914">
        <v>6636</v>
      </c>
      <c r="B6641" s="929">
        <f>'EstExp 12-20'!H152</f>
        <v>0</v>
      </c>
      <c r="C6641" s="930">
        <f t="shared" si="285"/>
        <v>6636</v>
      </c>
      <c r="D6641" s="920" t="s">
        <v>6345</v>
      </c>
      <c r="E6641" s="893" t="b">
        <f t="shared" ca="1" si="286"/>
        <v>1</v>
      </c>
      <c r="F6641" s="932">
        <f t="array" aca="1" ref="F6641" ca="1">IF(G6641&lt;&gt;"",INDIRECT("'"&amp;G6641&amp;"'!"&amp;H6641),"")</f>
        <v>0</v>
      </c>
      <c r="G6641" s="560" t="s">
        <v>4786</v>
      </c>
      <c r="H6641" s="893" t="s">
        <v>6113</v>
      </c>
      <c r="I6641" s="920"/>
      <c r="J6641" s="920"/>
      <c r="K6641" s="920"/>
      <c r="L6641" s="920"/>
      <c r="M6641" s="920"/>
      <c r="N6641" s="920"/>
      <c r="S6641" s="919"/>
    </row>
    <row r="6642" spans="1:19" ht="12.75" customHeight="1" x14ac:dyDescent="0.15">
      <c r="A6642" s="914">
        <v>6637</v>
      </c>
      <c r="B6642" s="929">
        <f>'EstExp 12-20'!K152</f>
        <v>0</v>
      </c>
      <c r="C6642" s="930">
        <f t="shared" si="285"/>
        <v>6637</v>
      </c>
      <c r="D6642" s="920" t="s">
        <v>6345</v>
      </c>
      <c r="E6642" s="893" t="b">
        <f t="shared" ca="1" si="286"/>
        <v>1</v>
      </c>
      <c r="F6642" s="932">
        <f t="array" aca="1" ref="F6642" ca="1">IF(G6642&lt;&gt;"",INDIRECT("'"&amp;G6642&amp;"'!"&amp;H6642),"")</f>
        <v>0</v>
      </c>
      <c r="G6642" s="560" t="s">
        <v>4786</v>
      </c>
      <c r="H6642" s="893" t="s">
        <v>6116</v>
      </c>
      <c r="I6642" s="920"/>
      <c r="J6642" s="920"/>
      <c r="K6642" s="920"/>
      <c r="L6642" s="920"/>
      <c r="M6642" s="920"/>
      <c r="N6642" s="920"/>
      <c r="S6642" s="919"/>
    </row>
    <row r="6643" spans="1:19" ht="12.75" customHeight="1" x14ac:dyDescent="0.15">
      <c r="A6643" s="914">
        <v>6638</v>
      </c>
      <c r="B6643" s="929">
        <f>'EstExp 12-20'!H209</f>
        <v>0</v>
      </c>
      <c r="C6643" s="930">
        <f t="shared" si="285"/>
        <v>6638</v>
      </c>
      <c r="D6643" s="920" t="s">
        <v>6345</v>
      </c>
      <c r="E6643" s="893" t="b">
        <f t="shared" ca="1" si="286"/>
        <v>1</v>
      </c>
      <c r="F6643" s="932">
        <f t="array" aca="1" ref="F6643" ca="1">IF(G6643&lt;&gt;"",INDIRECT("'"&amp;G6643&amp;"'!"&amp;H6643),"")</f>
        <v>0</v>
      </c>
      <c r="G6643" s="560" t="s">
        <v>4786</v>
      </c>
      <c r="H6643" s="893" t="s">
        <v>6368</v>
      </c>
      <c r="I6643" s="920"/>
      <c r="J6643" s="920"/>
      <c r="K6643" s="920"/>
      <c r="L6643" s="920"/>
      <c r="M6643" s="920"/>
      <c r="N6643" s="920"/>
      <c r="S6643" s="919"/>
    </row>
    <row r="6644" spans="1:19" ht="12.75" customHeight="1" x14ac:dyDescent="0.15">
      <c r="A6644" s="914">
        <v>6639</v>
      </c>
      <c r="B6644" s="929">
        <f>'EstExp 12-20'!K209</f>
        <v>0</v>
      </c>
      <c r="C6644" s="930">
        <f t="shared" si="285"/>
        <v>6639</v>
      </c>
      <c r="D6644" s="920" t="s">
        <v>6345</v>
      </c>
      <c r="E6644" s="893" t="b">
        <f t="shared" ca="1" si="286"/>
        <v>1</v>
      </c>
      <c r="F6644" s="932">
        <f t="array" aca="1" ref="F6644" ca="1">IF(G6644&lt;&gt;"",INDIRECT("'"&amp;G6644&amp;"'!"&amp;H6644),"")</f>
        <v>0</v>
      </c>
      <c r="G6644" s="560" t="s">
        <v>4786</v>
      </c>
      <c r="H6644" s="893" t="s">
        <v>6369</v>
      </c>
      <c r="I6644" s="920"/>
      <c r="J6644" s="920"/>
      <c r="K6644" s="920"/>
      <c r="L6644" s="920"/>
      <c r="M6644" s="920"/>
      <c r="N6644" s="920"/>
      <c r="S6644" s="919"/>
    </row>
    <row r="6645" spans="1:19" ht="12.75" customHeight="1" x14ac:dyDescent="0.15">
      <c r="A6645" s="914">
        <v>6640</v>
      </c>
      <c r="B6645" s="929">
        <f>'EstExp 12-20'!H211</f>
        <v>0</v>
      </c>
      <c r="C6645" s="930">
        <f t="shared" si="285"/>
        <v>6640</v>
      </c>
      <c r="D6645" s="920" t="s">
        <v>6345</v>
      </c>
      <c r="E6645" s="893" t="b">
        <f t="shared" ca="1" si="286"/>
        <v>1</v>
      </c>
      <c r="F6645" s="932">
        <f t="array" aca="1" ref="F6645" ca="1">IF(G6645&lt;&gt;"",INDIRECT("'"&amp;G6645&amp;"'!"&amp;H6645),"")</f>
        <v>0</v>
      </c>
      <c r="G6645" s="560" t="s">
        <v>4786</v>
      </c>
      <c r="H6645" s="893" t="s">
        <v>6370</v>
      </c>
      <c r="I6645" s="920"/>
      <c r="J6645" s="920"/>
      <c r="K6645" s="920"/>
      <c r="L6645" s="920"/>
      <c r="M6645" s="920"/>
      <c r="N6645" s="920"/>
      <c r="S6645" s="919"/>
    </row>
    <row r="6646" spans="1:19" ht="12.75" customHeight="1" x14ac:dyDescent="0.15">
      <c r="A6646" s="914">
        <v>6641</v>
      </c>
      <c r="B6646" s="929">
        <f>'EstExp 12-20'!K211</f>
        <v>0</v>
      </c>
      <c r="C6646" s="930">
        <f t="shared" si="285"/>
        <v>6641</v>
      </c>
      <c r="D6646" s="920" t="s">
        <v>6345</v>
      </c>
      <c r="E6646" s="893" t="b">
        <f t="shared" ca="1" si="286"/>
        <v>1</v>
      </c>
      <c r="F6646" s="932">
        <f t="array" aca="1" ref="F6646" ca="1">IF(G6646&lt;&gt;"",INDIRECT("'"&amp;G6646&amp;"'!"&amp;H6646),"")</f>
        <v>0</v>
      </c>
      <c r="G6646" s="560" t="s">
        <v>4786</v>
      </c>
      <c r="H6646" s="893" t="s">
        <v>6371</v>
      </c>
      <c r="I6646" s="920"/>
      <c r="J6646" s="920"/>
      <c r="K6646" s="920"/>
      <c r="L6646" s="920"/>
      <c r="M6646" s="920"/>
      <c r="N6646" s="920"/>
      <c r="S6646" s="919"/>
    </row>
    <row r="6647" spans="1:19" ht="12.75" customHeight="1" x14ac:dyDescent="0.15">
      <c r="A6647" s="935">
        <v>6642</v>
      </c>
      <c r="B6647" s="919"/>
      <c r="C6647" s="920"/>
      <c r="D6647" s="920" t="s">
        <v>6345</v>
      </c>
      <c r="E6647" s="893" t="b">
        <f t="shared" ca="1" si="286"/>
        <v>1</v>
      </c>
      <c r="F6647" s="893" t="str">
        <f t="array" aca="1" ref="F6647" ca="1">IF(G6647&lt;&gt;"",INDIRECT("'"&amp;G6647&amp;"'!"&amp;H6647),"")</f>
        <v/>
      </c>
      <c r="G6647" s="560"/>
      <c r="H6647" s="893"/>
      <c r="I6647" s="920"/>
      <c r="J6647" s="920"/>
      <c r="K6647" s="920"/>
      <c r="L6647" s="920"/>
      <c r="M6647" s="920"/>
      <c r="N6647" s="920"/>
      <c r="S6647" s="919"/>
    </row>
    <row r="6648" spans="1:19" ht="12.75" customHeight="1" x14ac:dyDescent="0.15">
      <c r="A6648" s="935">
        <v>6643</v>
      </c>
      <c r="B6648" s="919"/>
      <c r="C6648" s="920"/>
      <c r="D6648" s="920" t="s">
        <v>6345</v>
      </c>
      <c r="E6648" s="893" t="b">
        <f t="shared" ca="1" si="286"/>
        <v>1</v>
      </c>
      <c r="F6648" s="893" t="str">
        <f t="array" aca="1" ref="F6648" ca="1">IF(G6648&lt;&gt;"",INDIRECT("'"&amp;G6648&amp;"'!"&amp;H6648),"")</f>
        <v/>
      </c>
      <c r="G6648" s="560"/>
      <c r="H6648" s="893"/>
      <c r="I6648" s="920"/>
      <c r="J6648" s="920"/>
      <c r="K6648" s="920"/>
      <c r="L6648" s="920"/>
      <c r="M6648" s="920"/>
      <c r="N6648" s="920"/>
      <c r="S6648" s="919"/>
    </row>
    <row r="6649" spans="1:19" ht="12.75" customHeight="1" x14ac:dyDescent="0.15">
      <c r="A6649" s="935">
        <v>6644</v>
      </c>
      <c r="B6649" s="919"/>
      <c r="C6649" s="920"/>
      <c r="D6649" s="920" t="s">
        <v>6345</v>
      </c>
      <c r="E6649" s="893" t="b">
        <f t="shared" ca="1" si="286"/>
        <v>1</v>
      </c>
      <c r="F6649" s="893" t="str">
        <f t="array" aca="1" ref="F6649" ca="1">IF(G6649&lt;&gt;"",INDIRECT("'"&amp;G6649&amp;"'!"&amp;H6649),"")</f>
        <v/>
      </c>
      <c r="G6649" s="560"/>
      <c r="H6649" s="893"/>
      <c r="I6649" s="920"/>
      <c r="J6649" s="920"/>
      <c r="K6649" s="920"/>
      <c r="L6649" s="920"/>
      <c r="M6649" s="920"/>
      <c r="N6649" s="920"/>
      <c r="S6649" s="919"/>
    </row>
    <row r="6650" spans="1:19" ht="12.75" customHeight="1" x14ac:dyDescent="0.15">
      <c r="A6650" s="935">
        <v>6645</v>
      </c>
      <c r="B6650" s="919"/>
      <c r="C6650" s="920"/>
      <c r="D6650" s="920" t="s">
        <v>6345</v>
      </c>
      <c r="E6650" s="893" t="b">
        <f t="shared" ca="1" si="286"/>
        <v>1</v>
      </c>
      <c r="F6650" s="893" t="str">
        <f t="array" aca="1" ref="F6650" ca="1">IF(G6650&lt;&gt;"",INDIRECT("'"&amp;G6650&amp;"'!"&amp;H6650),"")</f>
        <v/>
      </c>
      <c r="G6650" s="560"/>
      <c r="H6650" s="893"/>
      <c r="I6650" s="920"/>
      <c r="J6650" s="920"/>
      <c r="K6650" s="920"/>
      <c r="L6650" s="920"/>
      <c r="M6650" s="920"/>
      <c r="N6650" s="920"/>
      <c r="S6650" s="919"/>
    </row>
    <row r="6651" spans="1:19" ht="12.75" customHeight="1" x14ac:dyDescent="0.15">
      <c r="A6651" s="935">
        <v>6646</v>
      </c>
      <c r="B6651" s="919"/>
      <c r="C6651" s="920"/>
      <c r="D6651" s="920" t="s">
        <v>6345</v>
      </c>
      <c r="E6651" s="893" t="b">
        <f t="shared" ca="1" si="286"/>
        <v>1</v>
      </c>
      <c r="F6651" s="893" t="str">
        <f t="array" aca="1" ref="F6651" ca="1">IF(G6651&lt;&gt;"",INDIRECT("'"&amp;G6651&amp;"'!"&amp;H6651),"")</f>
        <v/>
      </c>
      <c r="G6651" s="560"/>
      <c r="H6651" s="893"/>
      <c r="I6651" s="920"/>
      <c r="J6651" s="920"/>
      <c r="K6651" s="920"/>
      <c r="L6651" s="920"/>
      <c r="M6651" s="920"/>
      <c r="N6651" s="920"/>
      <c r="S6651" s="919"/>
    </row>
    <row r="6652" spans="1:19" ht="12.75" customHeight="1" x14ac:dyDescent="0.15">
      <c r="A6652" s="935">
        <v>6647</v>
      </c>
      <c r="B6652" s="919"/>
      <c r="C6652" s="920"/>
      <c r="D6652" s="920" t="s">
        <v>6345</v>
      </c>
      <c r="E6652" s="893" t="b">
        <f t="shared" ca="1" si="286"/>
        <v>1</v>
      </c>
      <c r="F6652" s="893" t="str">
        <f t="array" aca="1" ref="F6652" ca="1">IF(G6652&lt;&gt;"",INDIRECT("'"&amp;G6652&amp;"'!"&amp;H6652),"")</f>
        <v/>
      </c>
      <c r="G6652" s="560"/>
      <c r="H6652" s="893"/>
      <c r="I6652" s="920"/>
      <c r="J6652" s="920"/>
      <c r="K6652" s="920"/>
      <c r="L6652" s="920"/>
      <c r="M6652" s="920"/>
      <c r="N6652" s="920"/>
      <c r="S6652" s="919"/>
    </row>
    <row r="6653" spans="1:19" ht="12.75" customHeight="1" x14ac:dyDescent="0.15">
      <c r="A6653" s="935">
        <v>6648</v>
      </c>
      <c r="B6653" s="919"/>
      <c r="C6653" s="920"/>
      <c r="D6653" s="920" t="s">
        <v>6345</v>
      </c>
      <c r="E6653" s="893" t="b">
        <f t="shared" ca="1" si="286"/>
        <v>1</v>
      </c>
      <c r="F6653" s="893" t="str">
        <f t="array" aca="1" ref="F6653" ca="1">IF(G6653&lt;&gt;"",INDIRECT("'"&amp;G6653&amp;"'!"&amp;H6653),"")</f>
        <v/>
      </c>
      <c r="G6653" s="560"/>
      <c r="H6653" s="893"/>
      <c r="I6653" s="920"/>
      <c r="J6653" s="920"/>
      <c r="K6653" s="920"/>
      <c r="L6653" s="920"/>
      <c r="M6653" s="920"/>
      <c r="N6653" s="920"/>
      <c r="S6653" s="919"/>
    </row>
    <row r="6654" spans="1:19" ht="12.75" customHeight="1" x14ac:dyDescent="0.15">
      <c r="A6654" s="935">
        <v>6649</v>
      </c>
      <c r="B6654" s="919"/>
      <c r="C6654" s="920"/>
      <c r="D6654" s="920" t="s">
        <v>6345</v>
      </c>
      <c r="E6654" s="893" t="b">
        <f t="shared" ca="1" si="286"/>
        <v>1</v>
      </c>
      <c r="F6654" s="893" t="str">
        <f t="array" aca="1" ref="F6654" ca="1">IF(G6654&lt;&gt;"",INDIRECT("'"&amp;G6654&amp;"'!"&amp;H6654),"")</f>
        <v/>
      </c>
      <c r="G6654" s="560"/>
      <c r="H6654" s="893"/>
      <c r="I6654" s="920"/>
      <c r="J6654" s="920"/>
      <c r="K6654" s="920"/>
      <c r="L6654" s="920"/>
      <c r="M6654" s="920"/>
      <c r="N6654" s="920"/>
      <c r="S6654" s="919"/>
    </row>
    <row r="6655" spans="1:19" ht="12.75" customHeight="1" x14ac:dyDescent="0.15">
      <c r="A6655" s="935">
        <v>6650</v>
      </c>
      <c r="B6655" s="919"/>
      <c r="C6655" s="920"/>
      <c r="D6655" s="920" t="s">
        <v>6345</v>
      </c>
      <c r="E6655" s="893" t="b">
        <f t="shared" ca="1" si="286"/>
        <v>1</v>
      </c>
      <c r="F6655" s="893" t="str">
        <f t="array" aca="1" ref="F6655" ca="1">IF(G6655&lt;&gt;"",INDIRECT("'"&amp;G6655&amp;"'!"&amp;H6655),"")</f>
        <v/>
      </c>
      <c r="G6655" s="560"/>
      <c r="H6655" s="893"/>
      <c r="I6655" s="920"/>
      <c r="J6655" s="920"/>
      <c r="K6655" s="920"/>
      <c r="L6655" s="920"/>
      <c r="M6655" s="920"/>
      <c r="N6655" s="920"/>
      <c r="S6655" s="919"/>
    </row>
    <row r="6656" spans="1:19" ht="12.75" customHeight="1" x14ac:dyDescent="0.15">
      <c r="A6656" s="935">
        <v>6651</v>
      </c>
      <c r="B6656" s="919"/>
      <c r="C6656" s="920"/>
      <c r="D6656" s="920" t="s">
        <v>6345</v>
      </c>
      <c r="E6656" s="893" t="b">
        <f t="shared" ca="1" si="286"/>
        <v>1</v>
      </c>
      <c r="F6656" s="893" t="str">
        <f t="array" aca="1" ref="F6656" ca="1">IF(G6656&lt;&gt;"",INDIRECT("'"&amp;G6656&amp;"'!"&amp;H6656),"")</f>
        <v/>
      </c>
      <c r="G6656" s="560"/>
      <c r="H6656" s="893"/>
      <c r="I6656" s="920"/>
      <c r="J6656" s="920"/>
      <c r="K6656" s="920"/>
      <c r="L6656" s="920"/>
      <c r="M6656" s="920"/>
      <c r="N6656" s="920"/>
      <c r="S6656" s="919"/>
    </row>
    <row r="6657" spans="1:19" ht="12.75" customHeight="1" x14ac:dyDescent="0.15">
      <c r="A6657" s="935">
        <v>6652</v>
      </c>
      <c r="B6657" s="919"/>
      <c r="C6657" s="920"/>
      <c r="D6657" s="920" t="s">
        <v>6345</v>
      </c>
      <c r="E6657" s="893" t="b">
        <f t="shared" ca="1" si="286"/>
        <v>1</v>
      </c>
      <c r="F6657" s="893" t="str">
        <f t="array" aca="1" ref="F6657" ca="1">IF(G6657&lt;&gt;"",INDIRECT("'"&amp;G6657&amp;"'!"&amp;H6657),"")</f>
        <v/>
      </c>
      <c r="G6657" s="560"/>
      <c r="H6657" s="893"/>
      <c r="I6657" s="920"/>
      <c r="J6657" s="920"/>
      <c r="K6657" s="920"/>
      <c r="L6657" s="920"/>
      <c r="M6657" s="920"/>
      <c r="N6657" s="920"/>
      <c r="S6657" s="919"/>
    </row>
    <row r="6658" spans="1:19" ht="12.75" customHeight="1" x14ac:dyDescent="0.15">
      <c r="A6658" s="935">
        <v>6653</v>
      </c>
      <c r="B6658" s="919"/>
      <c r="C6658" s="920"/>
      <c r="D6658" s="920" t="s">
        <v>6345</v>
      </c>
      <c r="E6658" s="893" t="b">
        <f t="shared" ca="1" si="286"/>
        <v>1</v>
      </c>
      <c r="F6658" s="893" t="str">
        <f t="array" aca="1" ref="F6658" ca="1">IF(G6658&lt;&gt;"",INDIRECT("'"&amp;G6658&amp;"'!"&amp;H6658),"")</f>
        <v/>
      </c>
      <c r="G6658" s="560"/>
      <c r="H6658" s="893"/>
      <c r="I6658" s="920"/>
      <c r="J6658" s="920"/>
      <c r="K6658" s="920"/>
      <c r="L6658" s="920"/>
      <c r="M6658" s="920"/>
      <c r="N6658" s="920"/>
      <c r="S6658" s="919"/>
    </row>
    <row r="6659" spans="1:19" ht="12.75" customHeight="1" x14ac:dyDescent="0.15">
      <c r="A6659" s="935">
        <v>6654</v>
      </c>
      <c r="B6659" s="919"/>
      <c r="C6659" s="920"/>
      <c r="D6659" s="920" t="s">
        <v>6345</v>
      </c>
      <c r="E6659" s="893" t="b">
        <f t="shared" ca="1" si="286"/>
        <v>1</v>
      </c>
      <c r="F6659" s="893" t="str">
        <f t="array" aca="1" ref="F6659" ca="1">IF(G6659&lt;&gt;"",INDIRECT("'"&amp;G6659&amp;"'!"&amp;H6659),"")</f>
        <v/>
      </c>
      <c r="G6659" s="560"/>
      <c r="H6659" s="893"/>
      <c r="I6659" s="920"/>
      <c r="J6659" s="920"/>
      <c r="K6659" s="920"/>
      <c r="L6659" s="920"/>
      <c r="M6659" s="920"/>
      <c r="N6659" s="920"/>
      <c r="S6659" s="919"/>
    </row>
    <row r="6660" spans="1:19" ht="12.75" customHeight="1" x14ac:dyDescent="0.15">
      <c r="A6660" s="935">
        <v>6655</v>
      </c>
      <c r="B6660" s="919"/>
      <c r="C6660" s="920"/>
      <c r="D6660" s="920" t="s">
        <v>6345</v>
      </c>
      <c r="E6660" s="893" t="b">
        <f t="shared" ca="1" si="286"/>
        <v>1</v>
      </c>
      <c r="F6660" s="893" t="str">
        <f t="array" aca="1" ref="F6660" ca="1">IF(G6660&lt;&gt;"",INDIRECT("'"&amp;G6660&amp;"'!"&amp;H6660),"")</f>
        <v/>
      </c>
      <c r="G6660" s="560"/>
      <c r="H6660" s="893"/>
      <c r="I6660" s="920"/>
      <c r="J6660" s="920"/>
      <c r="K6660" s="920"/>
      <c r="L6660" s="920"/>
      <c r="M6660" s="920"/>
      <c r="N6660" s="920"/>
      <c r="S6660" s="919"/>
    </row>
    <row r="6661" spans="1:19" ht="12.75" customHeight="1" x14ac:dyDescent="0.15">
      <c r="A6661" s="935">
        <v>6656</v>
      </c>
      <c r="B6661" s="919"/>
      <c r="C6661" s="920"/>
      <c r="D6661" s="920" t="s">
        <v>6345</v>
      </c>
      <c r="E6661" s="893" t="b">
        <f t="shared" ca="1" si="286"/>
        <v>1</v>
      </c>
      <c r="F6661" s="893" t="str">
        <f t="array" aca="1" ref="F6661" ca="1">IF(G6661&lt;&gt;"",INDIRECT("'"&amp;G6661&amp;"'!"&amp;H6661),"")</f>
        <v/>
      </c>
      <c r="G6661" s="560"/>
      <c r="H6661" s="893"/>
      <c r="I6661" s="920"/>
      <c r="J6661" s="920"/>
      <c r="K6661" s="920"/>
      <c r="L6661" s="920"/>
      <c r="M6661" s="920"/>
      <c r="N6661" s="920"/>
      <c r="S6661" s="919"/>
    </row>
    <row r="6662" spans="1:19" ht="12.75" customHeight="1" x14ac:dyDescent="0.15">
      <c r="A6662" s="935">
        <v>6657</v>
      </c>
      <c r="B6662" s="919"/>
      <c r="C6662" s="920"/>
      <c r="D6662" s="920" t="s">
        <v>6345</v>
      </c>
      <c r="E6662" s="893" t="b">
        <f t="shared" ca="1" si="286"/>
        <v>1</v>
      </c>
      <c r="F6662" s="893" t="str">
        <f t="array" aca="1" ref="F6662" ca="1">IF(G6662&lt;&gt;"",INDIRECT("'"&amp;G6662&amp;"'!"&amp;H6662),"")</f>
        <v/>
      </c>
      <c r="G6662" s="560"/>
      <c r="H6662" s="893"/>
      <c r="I6662" s="920"/>
      <c r="J6662" s="920"/>
      <c r="K6662" s="920"/>
      <c r="L6662" s="920"/>
      <c r="M6662" s="920"/>
      <c r="N6662" s="920"/>
      <c r="S6662" s="919"/>
    </row>
    <row r="6663" spans="1:19" ht="12.75" customHeight="1" x14ac:dyDescent="0.15">
      <c r="A6663" s="935">
        <v>6658</v>
      </c>
      <c r="B6663" s="919"/>
      <c r="C6663" s="920"/>
      <c r="D6663" s="920" t="s">
        <v>6345</v>
      </c>
      <c r="E6663" s="893" t="b">
        <f t="shared" ca="1" si="286"/>
        <v>1</v>
      </c>
      <c r="F6663" s="893" t="str">
        <f t="array" aca="1" ref="F6663" ca="1">IF(G6663&lt;&gt;"",INDIRECT("'"&amp;G6663&amp;"'!"&amp;H6663),"")</f>
        <v/>
      </c>
      <c r="G6663" s="560"/>
      <c r="H6663" s="893"/>
      <c r="I6663" s="920"/>
      <c r="J6663" s="920"/>
      <c r="K6663" s="920"/>
      <c r="L6663" s="920"/>
      <c r="M6663" s="920"/>
      <c r="N6663" s="920"/>
      <c r="S6663" s="919"/>
    </row>
    <row r="6664" spans="1:19" ht="12.75" customHeight="1" x14ac:dyDescent="0.15">
      <c r="A6664" s="935">
        <v>6659</v>
      </c>
      <c r="B6664" s="919"/>
      <c r="C6664" s="920"/>
      <c r="D6664" s="920" t="s">
        <v>6345</v>
      </c>
      <c r="E6664" s="893" t="b">
        <f t="shared" ca="1" si="286"/>
        <v>1</v>
      </c>
      <c r="F6664" s="893" t="str">
        <f t="array" aca="1" ref="F6664" ca="1">IF(G6664&lt;&gt;"",INDIRECT("'"&amp;G6664&amp;"'!"&amp;H6664),"")</f>
        <v/>
      </c>
      <c r="G6664" s="560"/>
      <c r="H6664" s="893"/>
      <c r="I6664" s="920"/>
      <c r="J6664" s="920"/>
      <c r="K6664" s="920"/>
      <c r="L6664" s="920"/>
      <c r="M6664" s="920"/>
      <c r="N6664" s="920"/>
      <c r="S6664" s="919"/>
    </row>
    <row r="6665" spans="1:19" ht="12.75" customHeight="1" x14ac:dyDescent="0.15">
      <c r="A6665" s="914">
        <v>6660</v>
      </c>
      <c r="B6665" s="929">
        <f>'EstExp 12-20'!H448</f>
        <v>0</v>
      </c>
      <c r="C6665" s="930">
        <f t="shared" ref="C6665:C6703" si="287">A6665-B6665</f>
        <v>6660</v>
      </c>
      <c r="D6665" s="920" t="s">
        <v>6345</v>
      </c>
      <c r="E6665" s="893" t="b">
        <f t="shared" ca="1" si="286"/>
        <v>1</v>
      </c>
      <c r="F6665" s="932">
        <f t="array" aca="1" ref="F6665" ca="1">IF(G6665&lt;&gt;"",INDIRECT("'"&amp;G6665&amp;"'!"&amp;H6665),"")</f>
        <v>0</v>
      </c>
      <c r="G6665" s="560" t="s">
        <v>4786</v>
      </c>
      <c r="H6665" s="893" t="s">
        <v>6372</v>
      </c>
      <c r="I6665" s="920"/>
      <c r="J6665" s="920"/>
      <c r="K6665" s="920"/>
      <c r="L6665" s="920"/>
      <c r="M6665" s="920"/>
      <c r="N6665" s="920"/>
      <c r="S6665" s="919"/>
    </row>
    <row r="6666" spans="1:19" ht="12.75" customHeight="1" x14ac:dyDescent="0.15">
      <c r="A6666" s="914">
        <v>6661</v>
      </c>
      <c r="B6666" s="929">
        <f>'EstExp 12-20'!K448</f>
        <v>0</v>
      </c>
      <c r="C6666" s="930">
        <f t="shared" si="287"/>
        <v>6661</v>
      </c>
      <c r="D6666" s="920" t="s">
        <v>6345</v>
      </c>
      <c r="E6666" s="893" t="b">
        <f t="shared" ca="1" si="286"/>
        <v>1</v>
      </c>
      <c r="F6666" s="932">
        <f t="array" aca="1" ref="F6666" ca="1">IF(G6666&lt;&gt;"",INDIRECT("'"&amp;G6666&amp;"'!"&amp;H6666),"")</f>
        <v>0</v>
      </c>
      <c r="G6666" s="560" t="s">
        <v>4786</v>
      </c>
      <c r="H6666" s="893" t="s">
        <v>6373</v>
      </c>
      <c r="I6666" s="920"/>
      <c r="J6666" s="920"/>
      <c r="K6666" s="920"/>
      <c r="L6666" s="920"/>
      <c r="M6666" s="920"/>
      <c r="N6666" s="920"/>
      <c r="S6666" s="919"/>
    </row>
    <row r="6667" spans="1:19" ht="12.75" customHeight="1" x14ac:dyDescent="0.15">
      <c r="A6667" s="914">
        <v>6662</v>
      </c>
      <c r="B6667" s="929">
        <f>'EstExp 12-20'!H449</f>
        <v>0</v>
      </c>
      <c r="C6667" s="930">
        <f t="shared" si="287"/>
        <v>6662</v>
      </c>
      <c r="D6667" s="920" t="s">
        <v>6345</v>
      </c>
      <c r="E6667" s="893" t="b">
        <f t="shared" ca="1" si="286"/>
        <v>1</v>
      </c>
      <c r="F6667" s="932">
        <f t="array" aca="1" ref="F6667" ca="1">IF(G6667&lt;&gt;"",INDIRECT("'"&amp;G6667&amp;"'!"&amp;H6667),"")</f>
        <v>0</v>
      </c>
      <c r="G6667" s="560" t="s">
        <v>4786</v>
      </c>
      <c r="H6667" s="893" t="s">
        <v>6374</v>
      </c>
      <c r="I6667" s="920"/>
      <c r="J6667" s="920"/>
      <c r="K6667" s="920"/>
      <c r="L6667" s="920"/>
      <c r="M6667" s="920"/>
      <c r="N6667" s="920"/>
      <c r="S6667" s="919"/>
    </row>
    <row r="6668" spans="1:19" ht="12.75" customHeight="1" x14ac:dyDescent="0.15">
      <c r="A6668" s="914">
        <v>6663</v>
      </c>
      <c r="B6668" s="929">
        <f>'EstExp 12-20'!K449</f>
        <v>0</v>
      </c>
      <c r="C6668" s="930">
        <f t="shared" si="287"/>
        <v>6663</v>
      </c>
      <c r="D6668" s="920" t="s">
        <v>6345</v>
      </c>
      <c r="E6668" s="893" t="b">
        <f t="shared" ca="1" si="286"/>
        <v>1</v>
      </c>
      <c r="F6668" s="932">
        <f t="array" aca="1" ref="F6668" ca="1">IF(G6668&lt;&gt;"",INDIRECT("'"&amp;G6668&amp;"'!"&amp;H6668),"")</f>
        <v>0</v>
      </c>
      <c r="G6668" s="560" t="s">
        <v>4786</v>
      </c>
      <c r="H6668" s="893" t="s">
        <v>6375</v>
      </c>
      <c r="I6668" s="920"/>
      <c r="J6668" s="920"/>
      <c r="K6668" s="920"/>
      <c r="L6668" s="920"/>
      <c r="M6668" s="920"/>
      <c r="N6668" s="920"/>
      <c r="S6668" s="919"/>
    </row>
    <row r="6669" spans="1:19" ht="12.75" customHeight="1" x14ac:dyDescent="0.15">
      <c r="A6669" s="914">
        <v>6664</v>
      </c>
      <c r="B6669" s="929">
        <f>'EstRev 6-11'!C226</f>
        <v>0</v>
      </c>
      <c r="C6669" s="930">
        <f t="shared" si="287"/>
        <v>6664</v>
      </c>
      <c r="D6669" s="920" t="s">
        <v>6345</v>
      </c>
      <c r="E6669" s="893" t="b">
        <f t="shared" ca="1" si="286"/>
        <v>1</v>
      </c>
      <c r="F6669" s="932">
        <f t="array" aca="1" ref="F6669" ca="1">IF(G6669&lt;&gt;"",INDIRECT("'"&amp;G6669&amp;"'!"&amp;H6669),"")</f>
        <v>0</v>
      </c>
      <c r="G6669" s="560" t="s">
        <v>5635</v>
      </c>
      <c r="H6669" s="893" t="s">
        <v>6376</v>
      </c>
      <c r="I6669" s="920"/>
      <c r="J6669" s="920"/>
      <c r="K6669" s="920"/>
      <c r="L6669" s="920"/>
      <c r="M6669" s="920"/>
      <c r="N6669" s="920"/>
      <c r="S6669" s="919"/>
    </row>
    <row r="6670" spans="1:19" ht="12.75" customHeight="1" x14ac:dyDescent="0.15">
      <c r="A6670" s="914">
        <v>6665</v>
      </c>
      <c r="B6670" s="929">
        <f>'EstRev 6-11'!C227</f>
        <v>0</v>
      </c>
      <c r="C6670" s="930">
        <f t="shared" si="287"/>
        <v>6665</v>
      </c>
      <c r="D6670" s="920" t="s">
        <v>6345</v>
      </c>
      <c r="E6670" s="893" t="b">
        <f t="shared" ca="1" si="286"/>
        <v>1</v>
      </c>
      <c r="F6670" s="932">
        <f t="array" aca="1" ref="F6670" ca="1">IF(G6670&lt;&gt;"",INDIRECT("'"&amp;G6670&amp;"'!"&amp;H6670),"")</f>
        <v>0</v>
      </c>
      <c r="G6670" s="560" t="s">
        <v>5635</v>
      </c>
      <c r="H6670" s="893" t="s">
        <v>6377</v>
      </c>
      <c r="I6670" s="920"/>
      <c r="J6670" s="920"/>
      <c r="K6670" s="920"/>
      <c r="L6670" s="920"/>
      <c r="M6670" s="920"/>
      <c r="N6670" s="920"/>
      <c r="S6670" s="919"/>
    </row>
    <row r="6671" spans="1:19" ht="12.75" customHeight="1" x14ac:dyDescent="0.15">
      <c r="A6671" s="914">
        <v>6666</v>
      </c>
      <c r="B6671" s="929">
        <f>'EstRev 6-11'!C228</f>
        <v>0</v>
      </c>
      <c r="C6671" s="930">
        <f t="shared" si="287"/>
        <v>6666</v>
      </c>
      <c r="D6671" s="920" t="s">
        <v>6345</v>
      </c>
      <c r="E6671" s="893" t="b">
        <f t="shared" ca="1" si="286"/>
        <v>1</v>
      </c>
      <c r="F6671" s="932">
        <f t="array" aca="1" ref="F6671" ca="1">IF(G6671&lt;&gt;"",INDIRECT("'"&amp;G6671&amp;"'!"&amp;H6671),"")</f>
        <v>0</v>
      </c>
      <c r="G6671" s="560" t="s">
        <v>5635</v>
      </c>
      <c r="H6671" s="893" t="s">
        <v>6378</v>
      </c>
      <c r="I6671" s="920"/>
      <c r="J6671" s="920"/>
      <c r="K6671" s="920"/>
      <c r="L6671" s="920"/>
      <c r="M6671" s="920"/>
      <c r="N6671" s="920"/>
      <c r="S6671" s="919"/>
    </row>
    <row r="6672" spans="1:19" ht="12.75" customHeight="1" x14ac:dyDescent="0.15">
      <c r="A6672" s="914">
        <v>6667</v>
      </c>
      <c r="B6672" s="929">
        <f>'EstRev 6-11'!C229</f>
        <v>0</v>
      </c>
      <c r="C6672" s="930">
        <f t="shared" si="287"/>
        <v>6667</v>
      </c>
      <c r="D6672" s="920" t="s">
        <v>6345</v>
      </c>
      <c r="E6672" s="893" t="b">
        <f t="shared" ca="1" si="286"/>
        <v>1</v>
      </c>
      <c r="F6672" s="932">
        <f t="array" aca="1" ref="F6672" ca="1">IF(G6672&lt;&gt;"",INDIRECT("'"&amp;G6672&amp;"'!"&amp;H6672),"")</f>
        <v>0</v>
      </c>
      <c r="G6672" s="560" t="s">
        <v>5635</v>
      </c>
      <c r="H6672" s="893" t="s">
        <v>6379</v>
      </c>
      <c r="I6672" s="920"/>
      <c r="J6672" s="920"/>
      <c r="K6672" s="920"/>
      <c r="L6672" s="920"/>
      <c r="M6672" s="920"/>
      <c r="N6672" s="920"/>
      <c r="S6672" s="919"/>
    </row>
    <row r="6673" spans="1:19" ht="12.75" customHeight="1" x14ac:dyDescent="0.15">
      <c r="A6673" s="914">
        <v>6668</v>
      </c>
      <c r="B6673" s="929">
        <f>'EstRev 6-11'!C230</f>
        <v>0</v>
      </c>
      <c r="C6673" s="930">
        <f t="shared" si="287"/>
        <v>6668</v>
      </c>
      <c r="D6673" s="920" t="s">
        <v>6345</v>
      </c>
      <c r="E6673" s="893" t="b">
        <f t="shared" ca="1" si="286"/>
        <v>1</v>
      </c>
      <c r="F6673" s="932">
        <f t="array" aca="1" ref="F6673" ca="1">IF(G6673&lt;&gt;"",INDIRECT("'"&amp;G6673&amp;"'!"&amp;H6673),"")</f>
        <v>0</v>
      </c>
      <c r="G6673" s="560" t="s">
        <v>5635</v>
      </c>
      <c r="H6673" s="893" t="s">
        <v>6380</v>
      </c>
      <c r="I6673" s="920"/>
      <c r="J6673" s="920"/>
      <c r="K6673" s="920"/>
      <c r="L6673" s="920"/>
      <c r="M6673" s="920"/>
      <c r="N6673" s="920"/>
      <c r="S6673" s="919"/>
    </row>
    <row r="6674" spans="1:19" ht="12.75" customHeight="1" x14ac:dyDescent="0.15">
      <c r="A6674" s="914">
        <v>6669</v>
      </c>
      <c r="B6674" s="929">
        <f>'EstRev 6-11'!C231</f>
        <v>0</v>
      </c>
      <c r="C6674" s="930">
        <f t="shared" si="287"/>
        <v>6669</v>
      </c>
      <c r="D6674" s="920" t="s">
        <v>6345</v>
      </c>
      <c r="E6674" s="893" t="b">
        <f t="shared" ca="1" si="286"/>
        <v>1</v>
      </c>
      <c r="F6674" s="932">
        <f t="array" aca="1" ref="F6674" ca="1">IF(G6674&lt;&gt;"",INDIRECT("'"&amp;G6674&amp;"'!"&amp;H6674),"")</f>
        <v>0</v>
      </c>
      <c r="G6674" s="560" t="s">
        <v>5635</v>
      </c>
      <c r="H6674" s="893" t="s">
        <v>6381</v>
      </c>
      <c r="I6674" s="920"/>
      <c r="J6674" s="920"/>
      <c r="K6674" s="920"/>
      <c r="L6674" s="920"/>
      <c r="M6674" s="920"/>
      <c r="N6674" s="920"/>
      <c r="S6674" s="919"/>
    </row>
    <row r="6675" spans="1:19" ht="12.75" customHeight="1" x14ac:dyDescent="0.15">
      <c r="A6675" s="914">
        <v>6670</v>
      </c>
      <c r="B6675" s="929">
        <f>'EstRev 6-11'!C232</f>
        <v>0</v>
      </c>
      <c r="C6675" s="930">
        <f t="shared" si="287"/>
        <v>6670</v>
      </c>
      <c r="D6675" s="920" t="s">
        <v>6345</v>
      </c>
      <c r="E6675" s="893" t="b">
        <f t="shared" ca="1" si="286"/>
        <v>1</v>
      </c>
      <c r="F6675" s="932">
        <f t="array" aca="1" ref="F6675" ca="1">IF(G6675&lt;&gt;"",INDIRECT("'"&amp;G6675&amp;"'!"&amp;H6675),"")</f>
        <v>0</v>
      </c>
      <c r="G6675" s="560" t="s">
        <v>5635</v>
      </c>
      <c r="H6675" s="893" t="s">
        <v>6382</v>
      </c>
      <c r="I6675" s="920"/>
      <c r="J6675" s="920"/>
      <c r="K6675" s="920"/>
      <c r="L6675" s="920"/>
      <c r="M6675" s="920"/>
      <c r="N6675" s="920"/>
      <c r="S6675" s="919"/>
    </row>
    <row r="6676" spans="1:19" ht="12.75" customHeight="1" x14ac:dyDescent="0.15">
      <c r="A6676" s="914">
        <v>6671</v>
      </c>
      <c r="B6676" s="929">
        <f>'EstRev 6-11'!C233</f>
        <v>0</v>
      </c>
      <c r="C6676" s="930">
        <f t="shared" si="287"/>
        <v>6671</v>
      </c>
      <c r="D6676" s="920" t="s">
        <v>6345</v>
      </c>
      <c r="E6676" s="893" t="b">
        <f t="shared" ca="1" si="286"/>
        <v>1</v>
      </c>
      <c r="F6676" s="932">
        <f t="array" aca="1" ref="F6676" ca="1">IF(G6676&lt;&gt;"",INDIRECT("'"&amp;G6676&amp;"'!"&amp;H6676),"")</f>
        <v>0</v>
      </c>
      <c r="G6676" s="560" t="s">
        <v>5635</v>
      </c>
      <c r="H6676" s="893" t="s">
        <v>6383</v>
      </c>
      <c r="I6676" s="920"/>
      <c r="J6676" s="920"/>
      <c r="K6676" s="920"/>
      <c r="L6676" s="920"/>
      <c r="M6676" s="920"/>
      <c r="N6676" s="920"/>
      <c r="S6676" s="919"/>
    </row>
    <row r="6677" spans="1:19" ht="12.75" customHeight="1" x14ac:dyDescent="0.15">
      <c r="A6677" s="914">
        <v>6672</v>
      </c>
      <c r="B6677" s="929">
        <f>'EstRev 6-11'!C234</f>
        <v>0</v>
      </c>
      <c r="C6677" s="930">
        <f t="shared" si="287"/>
        <v>6672</v>
      </c>
      <c r="D6677" s="920" t="s">
        <v>6345</v>
      </c>
      <c r="E6677" s="893" t="b">
        <f t="shared" ca="1" si="286"/>
        <v>1</v>
      </c>
      <c r="F6677" s="932">
        <f t="array" aca="1" ref="F6677" ca="1">IF(G6677&lt;&gt;"",INDIRECT("'"&amp;G6677&amp;"'!"&amp;H6677),"")</f>
        <v>0</v>
      </c>
      <c r="G6677" s="560" t="s">
        <v>5635</v>
      </c>
      <c r="H6677" s="893" t="s">
        <v>6384</v>
      </c>
      <c r="I6677" s="920"/>
      <c r="J6677" s="920"/>
      <c r="K6677" s="920"/>
      <c r="L6677" s="920"/>
      <c r="M6677" s="920"/>
      <c r="N6677" s="920"/>
      <c r="S6677" s="919"/>
    </row>
    <row r="6678" spans="1:19" ht="12.75" customHeight="1" x14ac:dyDescent="0.15">
      <c r="A6678" s="914">
        <v>6673</v>
      </c>
      <c r="B6678" s="929">
        <f>'EstRev 6-11'!C235</f>
        <v>0</v>
      </c>
      <c r="C6678" s="930">
        <f t="shared" si="287"/>
        <v>6673</v>
      </c>
      <c r="D6678" s="920" t="s">
        <v>6345</v>
      </c>
      <c r="E6678" s="893" t="b">
        <f t="shared" ca="1" si="286"/>
        <v>1</v>
      </c>
      <c r="F6678" s="932">
        <f t="array" aca="1" ref="F6678" ca="1">IF(G6678&lt;&gt;"",INDIRECT("'"&amp;G6678&amp;"'!"&amp;H6678),"")</f>
        <v>0</v>
      </c>
      <c r="G6678" s="560" t="s">
        <v>5635</v>
      </c>
      <c r="H6678" s="893" t="s">
        <v>6385</v>
      </c>
      <c r="I6678" s="920"/>
      <c r="J6678" s="920"/>
      <c r="K6678" s="920"/>
      <c r="L6678" s="920"/>
      <c r="M6678" s="920"/>
      <c r="N6678" s="920"/>
      <c r="S6678" s="919"/>
    </row>
    <row r="6679" spans="1:19" ht="12.75" customHeight="1" x14ac:dyDescent="0.15">
      <c r="A6679" s="914">
        <v>6674</v>
      </c>
      <c r="B6679" s="929">
        <f>'EstRev 6-11'!C236</f>
        <v>0</v>
      </c>
      <c r="C6679" s="930">
        <f t="shared" si="287"/>
        <v>6674</v>
      </c>
      <c r="D6679" s="920" t="s">
        <v>6345</v>
      </c>
      <c r="E6679" s="893" t="b">
        <f t="shared" ca="1" si="286"/>
        <v>1</v>
      </c>
      <c r="F6679" s="932">
        <f t="array" aca="1" ref="F6679" ca="1">IF(G6679&lt;&gt;"",INDIRECT("'"&amp;G6679&amp;"'!"&amp;H6679),"")</f>
        <v>0</v>
      </c>
      <c r="G6679" s="560" t="s">
        <v>5635</v>
      </c>
      <c r="H6679" s="893" t="s">
        <v>6386</v>
      </c>
      <c r="I6679" s="920"/>
      <c r="J6679" s="920"/>
      <c r="K6679" s="920"/>
      <c r="L6679" s="920"/>
      <c r="M6679" s="920"/>
      <c r="N6679" s="920"/>
      <c r="S6679" s="919"/>
    </row>
    <row r="6680" spans="1:19" ht="12.75" customHeight="1" x14ac:dyDescent="0.15">
      <c r="A6680" s="914">
        <v>6675</v>
      </c>
      <c r="B6680" s="929">
        <f>'EstRev 6-11'!C237</f>
        <v>0</v>
      </c>
      <c r="C6680" s="930">
        <f t="shared" si="287"/>
        <v>6675</v>
      </c>
      <c r="D6680" s="920" t="s">
        <v>6345</v>
      </c>
      <c r="E6680" s="893" t="b">
        <f t="shared" ca="1" si="286"/>
        <v>1</v>
      </c>
      <c r="F6680" s="932">
        <f t="array" aca="1" ref="F6680" ca="1">IF(G6680&lt;&gt;"",INDIRECT("'"&amp;G6680&amp;"'!"&amp;H6680),"")</f>
        <v>0</v>
      </c>
      <c r="G6680" s="560" t="s">
        <v>5635</v>
      </c>
      <c r="H6680" s="893" t="s">
        <v>6387</v>
      </c>
      <c r="I6680" s="920"/>
      <c r="J6680" s="920"/>
      <c r="K6680" s="920"/>
      <c r="L6680" s="920"/>
      <c r="M6680" s="920"/>
      <c r="N6680" s="920"/>
      <c r="S6680" s="919"/>
    </row>
    <row r="6681" spans="1:19" ht="12.75" customHeight="1" x14ac:dyDescent="0.15">
      <c r="A6681" s="914">
        <v>6676</v>
      </c>
      <c r="B6681" s="929">
        <f>'EstRev 6-11'!C238</f>
        <v>0</v>
      </c>
      <c r="C6681" s="930">
        <f t="shared" si="287"/>
        <v>6676</v>
      </c>
      <c r="D6681" s="920" t="s">
        <v>6345</v>
      </c>
      <c r="E6681" s="893" t="b">
        <f t="shared" ca="1" si="286"/>
        <v>1</v>
      </c>
      <c r="F6681" s="932">
        <f t="array" aca="1" ref="F6681" ca="1">IF(G6681&lt;&gt;"",INDIRECT("'"&amp;G6681&amp;"'!"&amp;H6681),"")</f>
        <v>0</v>
      </c>
      <c r="G6681" s="560" t="s">
        <v>5635</v>
      </c>
      <c r="H6681" s="893" t="s">
        <v>6388</v>
      </c>
      <c r="I6681" s="920"/>
      <c r="J6681" s="920"/>
      <c r="K6681" s="920"/>
      <c r="L6681" s="920"/>
      <c r="M6681" s="920"/>
      <c r="N6681" s="920"/>
      <c r="S6681" s="919"/>
    </row>
    <row r="6682" spans="1:19" ht="12.75" customHeight="1" x14ac:dyDescent="0.15">
      <c r="A6682" s="914">
        <v>6677</v>
      </c>
      <c r="B6682" s="929">
        <f>'EstRev 6-11'!C239</f>
        <v>0</v>
      </c>
      <c r="C6682" s="930">
        <f t="shared" si="287"/>
        <v>6677</v>
      </c>
      <c r="D6682" s="920" t="s">
        <v>6345</v>
      </c>
      <c r="E6682" s="893" t="b">
        <f t="shared" ca="1" si="286"/>
        <v>1</v>
      </c>
      <c r="F6682" s="932">
        <f t="array" aca="1" ref="F6682" ca="1">IF(G6682&lt;&gt;"",INDIRECT("'"&amp;G6682&amp;"'!"&amp;H6682),"")</f>
        <v>0</v>
      </c>
      <c r="G6682" s="560" t="s">
        <v>5635</v>
      </c>
      <c r="H6682" s="893" t="s">
        <v>6389</v>
      </c>
      <c r="I6682" s="920"/>
      <c r="J6682" s="920"/>
      <c r="K6682" s="920"/>
      <c r="L6682" s="920"/>
      <c r="M6682" s="920"/>
      <c r="N6682" s="920"/>
      <c r="S6682" s="919"/>
    </row>
    <row r="6683" spans="1:19" ht="12.75" customHeight="1" x14ac:dyDescent="0.15">
      <c r="A6683" s="914">
        <v>6678</v>
      </c>
      <c r="B6683" s="929">
        <f>'EstRev 6-11'!C240</f>
        <v>0</v>
      </c>
      <c r="C6683" s="930">
        <f t="shared" si="287"/>
        <v>6678</v>
      </c>
      <c r="D6683" s="920" t="s">
        <v>6345</v>
      </c>
      <c r="E6683" s="893" t="b">
        <f t="shared" ca="1" si="286"/>
        <v>1</v>
      </c>
      <c r="F6683" s="932">
        <f t="array" aca="1" ref="F6683" ca="1">IF(G6683&lt;&gt;"",INDIRECT("'"&amp;G6683&amp;"'!"&amp;H6683),"")</f>
        <v>0</v>
      </c>
      <c r="G6683" s="560" t="s">
        <v>5635</v>
      </c>
      <c r="H6683" s="893" t="s">
        <v>6390</v>
      </c>
      <c r="I6683" s="920"/>
      <c r="J6683" s="920"/>
      <c r="K6683" s="920"/>
      <c r="L6683" s="920"/>
      <c r="M6683" s="920"/>
      <c r="N6683" s="920"/>
      <c r="S6683" s="919"/>
    </row>
    <row r="6684" spans="1:19" ht="12.75" customHeight="1" x14ac:dyDescent="0.15">
      <c r="A6684" s="914">
        <v>6679</v>
      </c>
      <c r="B6684" s="929">
        <f>'EstRev 6-11'!C241</f>
        <v>0</v>
      </c>
      <c r="C6684" s="930">
        <f t="shared" si="287"/>
        <v>6679</v>
      </c>
      <c r="D6684" s="920" t="s">
        <v>6345</v>
      </c>
      <c r="E6684" s="893" t="b">
        <f t="shared" ca="1" si="286"/>
        <v>1</v>
      </c>
      <c r="F6684" s="932">
        <f t="array" aca="1" ref="F6684" ca="1">IF(G6684&lt;&gt;"",INDIRECT("'"&amp;G6684&amp;"'!"&amp;H6684),"")</f>
        <v>0</v>
      </c>
      <c r="G6684" s="560" t="s">
        <v>5635</v>
      </c>
      <c r="H6684" s="893" t="s">
        <v>6391</v>
      </c>
      <c r="I6684" s="920"/>
      <c r="J6684" s="920"/>
      <c r="K6684" s="920"/>
      <c r="L6684" s="920"/>
      <c r="M6684" s="920"/>
      <c r="N6684" s="920"/>
      <c r="S6684" s="919"/>
    </row>
    <row r="6685" spans="1:19" ht="12.75" customHeight="1" x14ac:dyDescent="0.15">
      <c r="A6685" s="914">
        <v>6680</v>
      </c>
      <c r="B6685" s="929">
        <f>'EstRev 6-11'!C242</f>
        <v>0</v>
      </c>
      <c r="C6685" s="930">
        <f t="shared" si="287"/>
        <v>6680</v>
      </c>
      <c r="D6685" s="920" t="s">
        <v>6345</v>
      </c>
      <c r="E6685" s="893" t="b">
        <f t="shared" ca="1" si="286"/>
        <v>1</v>
      </c>
      <c r="F6685" s="932">
        <f t="array" aca="1" ref="F6685" ca="1">IF(G6685&lt;&gt;"",INDIRECT("'"&amp;G6685&amp;"'!"&amp;H6685),"")</f>
        <v>0</v>
      </c>
      <c r="G6685" s="560" t="s">
        <v>5635</v>
      </c>
      <c r="H6685" s="893" t="s">
        <v>6392</v>
      </c>
      <c r="I6685" s="920"/>
      <c r="J6685" s="920"/>
      <c r="K6685" s="920"/>
      <c r="L6685" s="920"/>
      <c r="M6685" s="920"/>
      <c r="N6685" s="920"/>
      <c r="S6685" s="919"/>
    </row>
    <row r="6686" spans="1:19" ht="12.75" customHeight="1" x14ac:dyDescent="0.15">
      <c r="A6686" s="914">
        <v>6681</v>
      </c>
      <c r="B6686" s="929">
        <f>'EstRev 6-11'!C243</f>
        <v>0</v>
      </c>
      <c r="C6686" s="930">
        <f t="shared" si="287"/>
        <v>6681</v>
      </c>
      <c r="D6686" s="920" t="s">
        <v>6345</v>
      </c>
      <c r="E6686" s="893" t="b">
        <f t="shared" ca="1" si="286"/>
        <v>1</v>
      </c>
      <c r="F6686" s="932">
        <f t="array" aca="1" ref="F6686" ca="1">IF(G6686&lt;&gt;"",INDIRECT("'"&amp;G6686&amp;"'!"&amp;H6686),"")</f>
        <v>0</v>
      </c>
      <c r="G6686" s="560" t="s">
        <v>5635</v>
      </c>
      <c r="H6686" s="893" t="s">
        <v>6393</v>
      </c>
      <c r="I6686" s="920"/>
      <c r="J6686" s="920"/>
      <c r="K6686" s="920"/>
      <c r="L6686" s="920"/>
      <c r="M6686" s="920"/>
      <c r="N6686" s="920"/>
      <c r="S6686" s="919"/>
    </row>
    <row r="6687" spans="1:19" ht="12.75" customHeight="1" x14ac:dyDescent="0.15">
      <c r="A6687" s="914">
        <v>6682</v>
      </c>
      <c r="B6687" s="929">
        <f>'EstRev 6-11'!C244</f>
        <v>0</v>
      </c>
      <c r="C6687" s="930">
        <f t="shared" si="287"/>
        <v>6682</v>
      </c>
      <c r="D6687" s="920" t="s">
        <v>6345</v>
      </c>
      <c r="E6687" s="893" t="b">
        <f t="shared" ca="1" si="286"/>
        <v>1</v>
      </c>
      <c r="F6687" s="932">
        <f t="array" aca="1" ref="F6687" ca="1">IF(G6687&lt;&gt;"",INDIRECT("'"&amp;G6687&amp;"'!"&amp;H6687),"")</f>
        <v>0</v>
      </c>
      <c r="G6687" s="560" t="s">
        <v>5635</v>
      </c>
      <c r="H6687" s="893" t="s">
        <v>6394</v>
      </c>
      <c r="I6687" s="920"/>
      <c r="J6687" s="920"/>
      <c r="K6687" s="920"/>
      <c r="L6687" s="920"/>
      <c r="M6687" s="920"/>
      <c r="N6687" s="920"/>
      <c r="S6687" s="919"/>
    </row>
    <row r="6688" spans="1:19" ht="12.75" customHeight="1" x14ac:dyDescent="0.15">
      <c r="A6688" s="914">
        <v>6683</v>
      </c>
      <c r="B6688" s="929">
        <f>'EstRev 6-11'!C245</f>
        <v>0</v>
      </c>
      <c r="C6688" s="930">
        <f t="shared" si="287"/>
        <v>6683</v>
      </c>
      <c r="D6688" s="920" t="s">
        <v>6345</v>
      </c>
      <c r="E6688" s="893" t="b">
        <f t="shared" ca="1" si="286"/>
        <v>1</v>
      </c>
      <c r="F6688" s="932">
        <f t="array" aca="1" ref="F6688" ca="1">IF(G6688&lt;&gt;"",INDIRECT("'"&amp;G6688&amp;"'!"&amp;H6688),"")</f>
        <v>0</v>
      </c>
      <c r="G6688" s="560" t="s">
        <v>5635</v>
      </c>
      <c r="H6688" s="893" t="s">
        <v>6395</v>
      </c>
      <c r="I6688" s="920"/>
      <c r="J6688" s="920"/>
      <c r="K6688" s="920"/>
      <c r="L6688" s="920"/>
      <c r="M6688" s="920"/>
      <c r="N6688" s="920"/>
      <c r="S6688" s="919"/>
    </row>
    <row r="6689" spans="1:19" ht="12.75" customHeight="1" x14ac:dyDescent="0.15">
      <c r="A6689" s="914">
        <v>6684</v>
      </c>
      <c r="B6689" s="929">
        <f>'EstRev 6-11'!C246</f>
        <v>0</v>
      </c>
      <c r="C6689" s="930">
        <f t="shared" si="287"/>
        <v>6684</v>
      </c>
      <c r="D6689" s="920" t="s">
        <v>6345</v>
      </c>
      <c r="E6689" s="893" t="b">
        <f t="shared" ca="1" si="286"/>
        <v>1</v>
      </c>
      <c r="F6689" s="932">
        <f t="array" aca="1" ref="F6689" ca="1">IF(G6689&lt;&gt;"",INDIRECT("'"&amp;G6689&amp;"'!"&amp;H6689),"")</f>
        <v>0</v>
      </c>
      <c r="G6689" s="560" t="s">
        <v>5635</v>
      </c>
      <c r="H6689" s="893" t="s">
        <v>6396</v>
      </c>
      <c r="I6689" s="920"/>
      <c r="J6689" s="920"/>
      <c r="K6689" s="920"/>
      <c r="L6689" s="920"/>
      <c r="M6689" s="920"/>
      <c r="N6689" s="920"/>
      <c r="S6689" s="919"/>
    </row>
    <row r="6690" spans="1:19" ht="12.75" customHeight="1" x14ac:dyDescent="0.15">
      <c r="A6690" s="914">
        <v>6685</v>
      </c>
      <c r="B6690" s="929">
        <f>'EstRev 6-11'!C247</f>
        <v>0</v>
      </c>
      <c r="C6690" s="930">
        <f t="shared" si="287"/>
        <v>6685</v>
      </c>
      <c r="D6690" s="920" t="s">
        <v>6345</v>
      </c>
      <c r="E6690" s="893" t="b">
        <f t="shared" ca="1" si="286"/>
        <v>1</v>
      </c>
      <c r="F6690" s="932">
        <f t="array" aca="1" ref="F6690" ca="1">IF(G6690&lt;&gt;"",INDIRECT("'"&amp;G6690&amp;"'!"&amp;H6690),"")</f>
        <v>0</v>
      </c>
      <c r="G6690" s="560" t="s">
        <v>5635</v>
      </c>
      <c r="H6690" s="893" t="s">
        <v>6397</v>
      </c>
      <c r="I6690" s="920"/>
      <c r="J6690" s="920"/>
      <c r="K6690" s="920"/>
      <c r="L6690" s="920"/>
      <c r="M6690" s="920"/>
      <c r="N6690" s="920"/>
      <c r="S6690" s="919"/>
    </row>
    <row r="6691" spans="1:19" ht="12.75" customHeight="1" x14ac:dyDescent="0.15">
      <c r="A6691" s="914">
        <v>6686</v>
      </c>
      <c r="B6691" s="929">
        <f>'EstRev 6-11'!C248</f>
        <v>0</v>
      </c>
      <c r="C6691" s="930">
        <f t="shared" si="287"/>
        <v>6686</v>
      </c>
      <c r="D6691" s="920" t="s">
        <v>6345</v>
      </c>
      <c r="E6691" s="893" t="b">
        <f t="shared" ca="1" si="286"/>
        <v>1</v>
      </c>
      <c r="F6691" s="932">
        <f t="array" aca="1" ref="F6691" ca="1">IF(G6691&lt;&gt;"",INDIRECT("'"&amp;G6691&amp;"'!"&amp;H6691),"")</f>
        <v>0</v>
      </c>
      <c r="G6691" s="560" t="s">
        <v>5635</v>
      </c>
      <c r="H6691" s="893" t="s">
        <v>6398</v>
      </c>
      <c r="I6691" s="920"/>
      <c r="J6691" s="920"/>
      <c r="K6691" s="920"/>
      <c r="L6691" s="920"/>
      <c r="M6691" s="920"/>
      <c r="N6691" s="920"/>
      <c r="S6691" s="919"/>
    </row>
    <row r="6692" spans="1:19" ht="12.75" customHeight="1" x14ac:dyDescent="0.15">
      <c r="A6692" s="914">
        <v>6687</v>
      </c>
      <c r="B6692" s="929">
        <f>'EstRev 6-11'!C249</f>
        <v>0</v>
      </c>
      <c r="C6692" s="930">
        <f t="shared" si="287"/>
        <v>6687</v>
      </c>
      <c r="D6692" s="920" t="s">
        <v>6345</v>
      </c>
      <c r="E6692" s="893" t="b">
        <f t="shared" ca="1" si="286"/>
        <v>1</v>
      </c>
      <c r="F6692" s="932">
        <f t="array" aca="1" ref="F6692" ca="1">IF(G6692&lt;&gt;"",INDIRECT("'"&amp;G6692&amp;"'!"&amp;H6692),"")</f>
        <v>0</v>
      </c>
      <c r="G6692" s="560" t="s">
        <v>5635</v>
      </c>
      <c r="H6692" s="893" t="s">
        <v>6399</v>
      </c>
      <c r="I6692" s="920"/>
      <c r="J6692" s="920"/>
      <c r="K6692" s="920"/>
      <c r="L6692" s="920"/>
      <c r="M6692" s="920"/>
      <c r="N6692" s="920"/>
      <c r="S6692" s="919"/>
    </row>
    <row r="6693" spans="1:19" ht="12.75" customHeight="1" x14ac:dyDescent="0.15">
      <c r="A6693" s="914">
        <v>6688</v>
      </c>
      <c r="B6693" s="929">
        <f>'EstRev 6-11'!C250</f>
        <v>0</v>
      </c>
      <c r="C6693" s="930">
        <f t="shared" si="287"/>
        <v>6688</v>
      </c>
      <c r="D6693" s="920" t="s">
        <v>6345</v>
      </c>
      <c r="E6693" s="893" t="b">
        <f t="shared" ca="1" si="286"/>
        <v>1</v>
      </c>
      <c r="F6693" s="932">
        <f t="array" aca="1" ref="F6693" ca="1">IF(G6693&lt;&gt;"",INDIRECT("'"&amp;G6693&amp;"'!"&amp;H6693),"")</f>
        <v>0</v>
      </c>
      <c r="G6693" s="560" t="s">
        <v>5635</v>
      </c>
      <c r="H6693" s="893" t="s">
        <v>6400</v>
      </c>
      <c r="I6693" s="920"/>
      <c r="J6693" s="920"/>
      <c r="K6693" s="920"/>
      <c r="L6693" s="920"/>
      <c r="M6693" s="920"/>
      <c r="N6693" s="920"/>
      <c r="S6693" s="919"/>
    </row>
    <row r="6694" spans="1:19" ht="12.75" customHeight="1" x14ac:dyDescent="0.15">
      <c r="A6694" s="914">
        <v>6689</v>
      </c>
      <c r="B6694" s="929">
        <f>'EstRev 6-11'!C251</f>
        <v>0</v>
      </c>
      <c r="C6694" s="930">
        <f t="shared" si="287"/>
        <v>6689</v>
      </c>
      <c r="D6694" s="920" t="s">
        <v>6345</v>
      </c>
      <c r="E6694" s="893" t="b">
        <f t="shared" ca="1" si="286"/>
        <v>1</v>
      </c>
      <c r="F6694" s="932">
        <f t="array" aca="1" ref="F6694" ca="1">IF(G6694&lt;&gt;"",INDIRECT("'"&amp;G6694&amp;"'!"&amp;H6694),"")</f>
        <v>0</v>
      </c>
      <c r="G6694" s="560" t="s">
        <v>5635</v>
      </c>
      <c r="H6694" s="893" t="s">
        <v>6401</v>
      </c>
      <c r="I6694" s="920"/>
      <c r="J6694" s="920"/>
      <c r="K6694" s="920"/>
      <c r="L6694" s="920"/>
      <c r="M6694" s="920"/>
      <c r="N6694" s="920"/>
      <c r="S6694" s="919"/>
    </row>
    <row r="6695" spans="1:19" ht="12.75" customHeight="1" x14ac:dyDescent="0.15">
      <c r="A6695" s="914">
        <v>6690</v>
      </c>
      <c r="B6695" s="929">
        <f>'EstRev 6-11'!C252</f>
        <v>0</v>
      </c>
      <c r="C6695" s="930">
        <f t="shared" si="287"/>
        <v>6690</v>
      </c>
      <c r="D6695" s="920" t="s">
        <v>6345</v>
      </c>
      <c r="E6695" s="893" t="b">
        <f t="shared" ca="1" si="286"/>
        <v>1</v>
      </c>
      <c r="F6695" s="932">
        <f t="array" aca="1" ref="F6695" ca="1">IF(G6695&lt;&gt;"",INDIRECT("'"&amp;G6695&amp;"'!"&amp;H6695),"")</f>
        <v>0</v>
      </c>
      <c r="G6695" s="560" t="s">
        <v>5635</v>
      </c>
      <c r="H6695" s="893" t="s">
        <v>6402</v>
      </c>
      <c r="I6695" s="920"/>
      <c r="J6695" s="920"/>
      <c r="K6695" s="920"/>
      <c r="L6695" s="920"/>
      <c r="M6695" s="920"/>
      <c r="N6695" s="920"/>
      <c r="S6695" s="919"/>
    </row>
    <row r="6696" spans="1:19" ht="12.75" customHeight="1" x14ac:dyDescent="0.15">
      <c r="A6696" s="914">
        <v>6691</v>
      </c>
      <c r="B6696" s="929">
        <f>'EstRev 6-11'!C253</f>
        <v>0</v>
      </c>
      <c r="C6696" s="930">
        <f t="shared" si="287"/>
        <v>6691</v>
      </c>
      <c r="D6696" s="920" t="s">
        <v>6345</v>
      </c>
      <c r="E6696" s="893" t="b">
        <f t="shared" ca="1" si="286"/>
        <v>1</v>
      </c>
      <c r="F6696" s="932">
        <f t="array" aca="1" ref="F6696" ca="1">IF(G6696&lt;&gt;"",INDIRECT("'"&amp;G6696&amp;"'!"&amp;H6696),"")</f>
        <v>0</v>
      </c>
      <c r="G6696" s="560" t="s">
        <v>5635</v>
      </c>
      <c r="H6696" s="893" t="s">
        <v>6403</v>
      </c>
      <c r="I6696" s="920"/>
      <c r="J6696" s="920"/>
      <c r="K6696" s="920"/>
      <c r="L6696" s="920"/>
      <c r="M6696" s="920"/>
      <c r="N6696" s="920"/>
      <c r="S6696" s="919"/>
    </row>
    <row r="6697" spans="1:19" ht="12.75" customHeight="1" x14ac:dyDescent="0.15">
      <c r="A6697" s="914">
        <v>6692</v>
      </c>
      <c r="B6697" s="929">
        <f>'EstRev 6-11'!C254</f>
        <v>0</v>
      </c>
      <c r="C6697" s="930">
        <f t="shared" si="287"/>
        <v>6692</v>
      </c>
      <c r="D6697" s="920" t="s">
        <v>6345</v>
      </c>
      <c r="E6697" s="893" t="b">
        <f t="shared" ca="1" si="286"/>
        <v>1</v>
      </c>
      <c r="F6697" s="932">
        <f t="array" aca="1" ref="F6697" ca="1">IF(G6697&lt;&gt;"",INDIRECT("'"&amp;G6697&amp;"'!"&amp;H6697),"")</f>
        <v>0</v>
      </c>
      <c r="G6697" s="560" t="s">
        <v>5635</v>
      </c>
      <c r="H6697" s="893" t="s">
        <v>6404</v>
      </c>
      <c r="I6697" s="920"/>
      <c r="J6697" s="920"/>
      <c r="K6697" s="920"/>
      <c r="L6697" s="920"/>
      <c r="M6697" s="920"/>
      <c r="N6697" s="920"/>
      <c r="S6697" s="919"/>
    </row>
    <row r="6698" spans="1:19" ht="12.75" customHeight="1" x14ac:dyDescent="0.15">
      <c r="A6698" s="914">
        <v>6693</v>
      </c>
      <c r="B6698" s="929">
        <f>'EstRev 6-11'!C255</f>
        <v>0</v>
      </c>
      <c r="C6698" s="930">
        <f t="shared" si="287"/>
        <v>6693</v>
      </c>
      <c r="D6698" s="920" t="s">
        <v>6345</v>
      </c>
      <c r="E6698" s="893" t="b">
        <f t="shared" ca="1" si="286"/>
        <v>1</v>
      </c>
      <c r="F6698" s="932">
        <f t="array" aca="1" ref="F6698" ca="1">IF(G6698&lt;&gt;"",INDIRECT("'"&amp;G6698&amp;"'!"&amp;H6698),"")</f>
        <v>0</v>
      </c>
      <c r="G6698" s="560" t="s">
        <v>5635</v>
      </c>
      <c r="H6698" s="893" t="s">
        <v>6405</v>
      </c>
      <c r="I6698" s="920"/>
      <c r="J6698" s="920"/>
      <c r="K6698" s="920"/>
      <c r="L6698" s="920"/>
      <c r="M6698" s="920"/>
      <c r="N6698" s="920"/>
      <c r="S6698" s="919"/>
    </row>
    <row r="6699" spans="1:19" ht="12.75" customHeight="1" x14ac:dyDescent="0.15">
      <c r="A6699" s="914">
        <v>6694</v>
      </c>
      <c r="B6699" s="929">
        <f>'EstRev 6-11'!D226</f>
        <v>0</v>
      </c>
      <c r="C6699" s="930">
        <f t="shared" si="287"/>
        <v>6694</v>
      </c>
      <c r="D6699" s="920" t="s">
        <v>6345</v>
      </c>
      <c r="E6699" s="893" t="b">
        <f t="shared" ca="1" si="286"/>
        <v>1</v>
      </c>
      <c r="F6699" s="932">
        <f t="array" aca="1" ref="F6699" ca="1">IF(G6699&lt;&gt;"",INDIRECT("'"&amp;G6699&amp;"'!"&amp;H6699),"")</f>
        <v>0</v>
      </c>
      <c r="G6699" s="560" t="s">
        <v>5635</v>
      </c>
      <c r="H6699" s="893" t="s">
        <v>5216</v>
      </c>
      <c r="I6699" s="920"/>
      <c r="J6699" s="920"/>
      <c r="K6699" s="920"/>
      <c r="L6699" s="920"/>
      <c r="M6699" s="920"/>
      <c r="N6699" s="920"/>
      <c r="S6699" s="919"/>
    </row>
    <row r="6700" spans="1:19" ht="12.75" customHeight="1" x14ac:dyDescent="0.15">
      <c r="A6700" s="914">
        <v>6695</v>
      </c>
      <c r="B6700" s="929">
        <f>'EstRev 6-11'!D227</f>
        <v>0</v>
      </c>
      <c r="C6700" s="930">
        <f t="shared" si="287"/>
        <v>6695</v>
      </c>
      <c r="D6700" s="920" t="s">
        <v>6345</v>
      </c>
      <c r="E6700" s="893" t="b">
        <f t="shared" ca="1" si="286"/>
        <v>1</v>
      </c>
      <c r="F6700" s="932">
        <f t="array" aca="1" ref="F6700" ca="1">IF(G6700&lt;&gt;"",INDIRECT("'"&amp;G6700&amp;"'!"&amp;H6700),"")</f>
        <v>0</v>
      </c>
      <c r="G6700" s="560" t="s">
        <v>5635</v>
      </c>
      <c r="H6700" s="893" t="s">
        <v>5217</v>
      </c>
      <c r="I6700" s="920"/>
      <c r="J6700" s="920"/>
      <c r="K6700" s="920"/>
      <c r="L6700" s="920"/>
      <c r="M6700" s="920"/>
      <c r="N6700" s="920"/>
      <c r="S6700" s="919"/>
    </row>
    <row r="6701" spans="1:19" ht="12.75" customHeight="1" x14ac:dyDescent="0.15">
      <c r="A6701" s="914">
        <v>6696</v>
      </c>
      <c r="B6701" s="929">
        <f>'EstRev 6-11'!D228</f>
        <v>0</v>
      </c>
      <c r="C6701" s="930">
        <f t="shared" si="287"/>
        <v>6696</v>
      </c>
      <c r="D6701" s="920" t="s">
        <v>6345</v>
      </c>
      <c r="E6701" s="893" t="b">
        <f t="shared" ca="1" si="286"/>
        <v>1</v>
      </c>
      <c r="F6701" s="932">
        <f t="array" aca="1" ref="F6701" ca="1">IF(G6701&lt;&gt;"",INDIRECT("'"&amp;G6701&amp;"'!"&amp;H6701),"")</f>
        <v>0</v>
      </c>
      <c r="G6701" s="560" t="s">
        <v>5635</v>
      </c>
      <c r="H6701" s="893" t="s">
        <v>5218</v>
      </c>
      <c r="I6701" s="920"/>
      <c r="J6701" s="920"/>
      <c r="K6701" s="920"/>
      <c r="L6701" s="920"/>
      <c r="M6701" s="920"/>
      <c r="N6701" s="920"/>
      <c r="S6701" s="919"/>
    </row>
    <row r="6702" spans="1:19" ht="12.75" customHeight="1" x14ac:dyDescent="0.15">
      <c r="A6702" s="914">
        <v>6697</v>
      </c>
      <c r="B6702" s="929">
        <f>'EstRev 6-11'!D229</f>
        <v>0</v>
      </c>
      <c r="C6702" s="930">
        <f t="shared" si="287"/>
        <v>6697</v>
      </c>
      <c r="D6702" s="920" t="s">
        <v>6345</v>
      </c>
      <c r="E6702" s="893" t="b">
        <f t="shared" ca="1" si="286"/>
        <v>1</v>
      </c>
      <c r="F6702" s="932">
        <f t="array" aca="1" ref="F6702" ca="1">IF(G6702&lt;&gt;"",INDIRECT("'"&amp;G6702&amp;"'!"&amp;H6702),"")</f>
        <v>0</v>
      </c>
      <c r="G6702" s="560" t="s">
        <v>5635</v>
      </c>
      <c r="H6702" s="893" t="s">
        <v>5213</v>
      </c>
      <c r="I6702" s="920"/>
      <c r="J6702" s="920"/>
      <c r="K6702" s="920"/>
      <c r="L6702" s="920"/>
      <c r="M6702" s="920"/>
      <c r="N6702" s="920"/>
      <c r="S6702" s="919"/>
    </row>
    <row r="6703" spans="1:19" ht="12.75" customHeight="1" x14ac:dyDescent="0.15">
      <c r="A6703" s="914">
        <v>6698</v>
      </c>
      <c r="B6703" s="929">
        <f>'EstRev 6-11'!D230</f>
        <v>0</v>
      </c>
      <c r="C6703" s="930">
        <f t="shared" si="287"/>
        <v>6698</v>
      </c>
      <c r="D6703" s="920" t="s">
        <v>6345</v>
      </c>
      <c r="E6703" s="893" t="b">
        <f t="shared" ca="1" si="286"/>
        <v>1</v>
      </c>
      <c r="F6703" s="932">
        <f t="array" aca="1" ref="F6703" ca="1">IF(G6703&lt;&gt;"",INDIRECT("'"&amp;G6703&amp;"'!"&amp;H6703),"")</f>
        <v>0</v>
      </c>
      <c r="G6703" s="560" t="s">
        <v>5635</v>
      </c>
      <c r="H6703" s="893" t="s">
        <v>6278</v>
      </c>
      <c r="I6703" s="920"/>
      <c r="J6703" s="920"/>
      <c r="K6703" s="920"/>
      <c r="L6703" s="920"/>
      <c r="M6703" s="920"/>
      <c r="N6703" s="920"/>
      <c r="S6703" s="919"/>
    </row>
    <row r="6704" spans="1:19" ht="12.75" customHeight="1" x14ac:dyDescent="0.15">
      <c r="A6704" s="935">
        <v>6699</v>
      </c>
      <c r="B6704" s="919"/>
      <c r="C6704" s="920"/>
      <c r="D6704" s="920"/>
      <c r="E6704" s="893" t="b">
        <f t="shared" ca="1" si="286"/>
        <v>1</v>
      </c>
      <c r="F6704" s="893" t="str">
        <f t="array" aca="1" ref="F6704" ca="1">IF(G6704&lt;&gt;"",INDIRECT("'"&amp;G6704&amp;"'!"&amp;H6704),"")</f>
        <v/>
      </c>
      <c r="G6704" s="560"/>
      <c r="H6704" s="893"/>
      <c r="I6704" s="920"/>
      <c r="J6704" s="920"/>
      <c r="K6704" s="920"/>
      <c r="L6704" s="920"/>
      <c r="M6704" s="920"/>
      <c r="N6704" s="920"/>
      <c r="S6704" s="919"/>
    </row>
    <row r="6705" spans="1:19" ht="12.75" customHeight="1" x14ac:dyDescent="0.15">
      <c r="A6705" s="914">
        <v>6700</v>
      </c>
      <c r="B6705" s="929">
        <f>'EstRev 6-11'!D231</f>
        <v>0</v>
      </c>
      <c r="C6705" s="930">
        <f t="shared" ref="C6705:C6730" si="288">A6705-B6705</f>
        <v>6700</v>
      </c>
      <c r="D6705" s="920" t="s">
        <v>6345</v>
      </c>
      <c r="E6705" s="893" t="b">
        <f t="shared" ca="1" si="286"/>
        <v>1</v>
      </c>
      <c r="F6705" s="932">
        <f t="array" aca="1" ref="F6705" ca="1">IF(G6705&lt;&gt;"",INDIRECT("'"&amp;G6705&amp;"'!"&amp;H6705),"")</f>
        <v>0</v>
      </c>
      <c r="G6705" s="560" t="s">
        <v>5635</v>
      </c>
      <c r="H6705" s="893" t="s">
        <v>5214</v>
      </c>
      <c r="I6705" s="920"/>
      <c r="J6705" s="920"/>
      <c r="K6705" s="920"/>
      <c r="L6705" s="920"/>
      <c r="M6705" s="920"/>
      <c r="N6705" s="920"/>
      <c r="S6705" s="919"/>
    </row>
    <row r="6706" spans="1:19" ht="12.75" customHeight="1" x14ac:dyDescent="0.15">
      <c r="A6706" s="914">
        <v>6701</v>
      </c>
      <c r="B6706" s="929">
        <f>'EstRev 6-11'!D232</f>
        <v>0</v>
      </c>
      <c r="C6706" s="930">
        <f t="shared" si="288"/>
        <v>6701</v>
      </c>
      <c r="D6706" s="920" t="s">
        <v>6345</v>
      </c>
      <c r="E6706" s="893" t="b">
        <f t="shared" ca="1" si="286"/>
        <v>1</v>
      </c>
      <c r="F6706" s="932">
        <f t="array" aca="1" ref="F6706" ca="1">IF(G6706&lt;&gt;"",INDIRECT("'"&amp;G6706&amp;"'!"&amp;H6706),"")</f>
        <v>0</v>
      </c>
      <c r="G6706" s="560" t="s">
        <v>5635</v>
      </c>
      <c r="H6706" s="893" t="s">
        <v>5526</v>
      </c>
      <c r="I6706" s="920"/>
      <c r="J6706" s="920"/>
      <c r="K6706" s="920"/>
      <c r="L6706" s="920"/>
      <c r="M6706" s="920"/>
      <c r="N6706" s="920"/>
      <c r="S6706" s="919"/>
    </row>
    <row r="6707" spans="1:19" ht="12.75" customHeight="1" x14ac:dyDescent="0.15">
      <c r="A6707" s="914">
        <v>6702</v>
      </c>
      <c r="B6707" s="929">
        <f>'EstRev 6-11'!D233</f>
        <v>0</v>
      </c>
      <c r="C6707" s="930">
        <f t="shared" si="288"/>
        <v>6702</v>
      </c>
      <c r="D6707" s="920" t="s">
        <v>6345</v>
      </c>
      <c r="E6707" s="893" t="b">
        <f t="shared" ca="1" si="286"/>
        <v>1</v>
      </c>
      <c r="F6707" s="932">
        <f t="array" aca="1" ref="F6707" ca="1">IF(G6707&lt;&gt;"",INDIRECT("'"&amp;G6707&amp;"'!"&amp;H6707),"")</f>
        <v>0</v>
      </c>
      <c r="G6707" s="560" t="s">
        <v>5635</v>
      </c>
      <c r="H6707" s="893" t="s">
        <v>5219</v>
      </c>
      <c r="I6707" s="920"/>
      <c r="J6707" s="920"/>
      <c r="K6707" s="920"/>
      <c r="L6707" s="920"/>
      <c r="M6707" s="920"/>
      <c r="N6707" s="920"/>
      <c r="S6707" s="919"/>
    </row>
    <row r="6708" spans="1:19" ht="12.75" customHeight="1" x14ac:dyDescent="0.15">
      <c r="A6708" s="914">
        <v>6703</v>
      </c>
      <c r="B6708" s="929">
        <f>'EstRev 6-11'!D234</f>
        <v>0</v>
      </c>
      <c r="C6708" s="930">
        <f t="shared" si="288"/>
        <v>6703</v>
      </c>
      <c r="D6708" s="920" t="s">
        <v>6345</v>
      </c>
      <c r="E6708" s="893" t="b">
        <f t="shared" ca="1" si="286"/>
        <v>1</v>
      </c>
      <c r="F6708" s="932">
        <f t="array" aca="1" ref="F6708" ca="1">IF(G6708&lt;&gt;"",INDIRECT("'"&amp;G6708&amp;"'!"&amp;H6708),"")</f>
        <v>0</v>
      </c>
      <c r="G6708" s="560" t="s">
        <v>5635</v>
      </c>
      <c r="H6708" s="893" t="s">
        <v>6406</v>
      </c>
      <c r="I6708" s="920"/>
      <c r="J6708" s="920"/>
      <c r="K6708" s="920"/>
      <c r="L6708" s="920"/>
      <c r="M6708" s="920"/>
      <c r="N6708" s="920"/>
      <c r="S6708" s="919"/>
    </row>
    <row r="6709" spans="1:19" ht="12.75" customHeight="1" x14ac:dyDescent="0.15">
      <c r="A6709" s="914">
        <v>6704</v>
      </c>
      <c r="B6709" s="929">
        <f>'EstRev 6-11'!D235</f>
        <v>0</v>
      </c>
      <c r="C6709" s="930">
        <f t="shared" si="288"/>
        <v>6704</v>
      </c>
      <c r="D6709" s="920" t="s">
        <v>6345</v>
      </c>
      <c r="E6709" s="893" t="b">
        <f t="shared" ca="1" si="286"/>
        <v>1</v>
      </c>
      <c r="F6709" s="932">
        <f t="array" aca="1" ref="F6709" ca="1">IF(G6709&lt;&gt;"",INDIRECT("'"&amp;G6709&amp;"'!"&amp;H6709),"")</f>
        <v>0</v>
      </c>
      <c r="G6709" s="560" t="s">
        <v>5635</v>
      </c>
      <c r="H6709" s="893" t="s">
        <v>6407</v>
      </c>
      <c r="I6709" s="920"/>
      <c r="J6709" s="920"/>
      <c r="K6709" s="920"/>
      <c r="L6709" s="920"/>
      <c r="M6709" s="920"/>
      <c r="N6709" s="920"/>
      <c r="S6709" s="919"/>
    </row>
    <row r="6710" spans="1:19" ht="12.75" customHeight="1" x14ac:dyDescent="0.15">
      <c r="A6710" s="914">
        <v>6705</v>
      </c>
      <c r="B6710" s="929">
        <f>'EstRev 6-11'!D236</f>
        <v>0</v>
      </c>
      <c r="C6710" s="930">
        <f t="shared" si="288"/>
        <v>6705</v>
      </c>
      <c r="D6710" s="920" t="s">
        <v>6345</v>
      </c>
      <c r="E6710" s="893" t="b">
        <f t="shared" ca="1" si="286"/>
        <v>1</v>
      </c>
      <c r="F6710" s="932">
        <f t="array" aca="1" ref="F6710" ca="1">IF(G6710&lt;&gt;"",INDIRECT("'"&amp;G6710&amp;"'!"&amp;H6710),"")</f>
        <v>0</v>
      </c>
      <c r="G6710" s="560" t="s">
        <v>5635</v>
      </c>
      <c r="H6710" s="893" t="s">
        <v>5220</v>
      </c>
      <c r="I6710" s="920"/>
      <c r="J6710" s="920"/>
      <c r="K6710" s="920"/>
      <c r="L6710" s="920"/>
      <c r="M6710" s="920"/>
      <c r="N6710" s="920"/>
      <c r="S6710" s="919"/>
    </row>
    <row r="6711" spans="1:19" ht="12.75" customHeight="1" x14ac:dyDescent="0.15">
      <c r="A6711" s="914">
        <v>6706</v>
      </c>
      <c r="B6711" s="929">
        <f>'EstRev 6-11'!D237</f>
        <v>0</v>
      </c>
      <c r="C6711" s="930">
        <f t="shared" si="288"/>
        <v>6706</v>
      </c>
      <c r="D6711" s="920" t="s">
        <v>6345</v>
      </c>
      <c r="E6711" s="893" t="b">
        <f t="shared" ca="1" si="286"/>
        <v>1</v>
      </c>
      <c r="F6711" s="932">
        <f t="array" aca="1" ref="F6711" ca="1">IF(G6711&lt;&gt;"",INDIRECT("'"&amp;G6711&amp;"'!"&amp;H6711),"")</f>
        <v>0</v>
      </c>
      <c r="G6711" s="560" t="s">
        <v>5635</v>
      </c>
      <c r="H6711" s="893" t="s">
        <v>5221</v>
      </c>
      <c r="I6711" s="920"/>
      <c r="J6711" s="920"/>
      <c r="K6711" s="920"/>
      <c r="L6711" s="920"/>
      <c r="M6711" s="920"/>
      <c r="N6711" s="920"/>
      <c r="S6711" s="919"/>
    </row>
    <row r="6712" spans="1:19" ht="12.75" customHeight="1" x14ac:dyDescent="0.15">
      <c r="A6712" s="914">
        <v>6707</v>
      </c>
      <c r="B6712" s="929">
        <f>'EstRev 6-11'!D238</f>
        <v>0</v>
      </c>
      <c r="C6712" s="930">
        <f t="shared" si="288"/>
        <v>6707</v>
      </c>
      <c r="D6712" s="920" t="s">
        <v>6345</v>
      </c>
      <c r="E6712" s="893" t="b">
        <f t="shared" ca="1" si="286"/>
        <v>1</v>
      </c>
      <c r="F6712" s="932">
        <f t="array" aca="1" ref="F6712" ca="1">IF(G6712&lt;&gt;"",INDIRECT("'"&amp;G6712&amp;"'!"&amp;H6712),"")</f>
        <v>0</v>
      </c>
      <c r="G6712" s="560" t="s">
        <v>5635</v>
      </c>
      <c r="H6712" s="893" t="s">
        <v>5222</v>
      </c>
      <c r="I6712" s="920"/>
      <c r="J6712" s="920"/>
      <c r="K6712" s="920"/>
      <c r="L6712" s="920"/>
      <c r="M6712" s="920"/>
      <c r="N6712" s="920"/>
      <c r="S6712" s="919"/>
    </row>
    <row r="6713" spans="1:19" ht="12.75" customHeight="1" x14ac:dyDescent="0.15">
      <c r="A6713" s="914">
        <v>6708</v>
      </c>
      <c r="B6713" s="929">
        <f>'EstRev 6-11'!D239</f>
        <v>0</v>
      </c>
      <c r="C6713" s="930">
        <f t="shared" si="288"/>
        <v>6708</v>
      </c>
      <c r="D6713" s="920" t="s">
        <v>6345</v>
      </c>
      <c r="E6713" s="893" t="b">
        <f t="shared" ca="1" si="286"/>
        <v>1</v>
      </c>
      <c r="F6713" s="932">
        <f t="array" aca="1" ref="F6713" ca="1">IF(G6713&lt;&gt;"",INDIRECT("'"&amp;G6713&amp;"'!"&amp;H6713),"")</f>
        <v>0</v>
      </c>
      <c r="G6713" s="560" t="s">
        <v>5635</v>
      </c>
      <c r="H6713" s="893" t="s">
        <v>5223</v>
      </c>
      <c r="I6713" s="920"/>
      <c r="J6713" s="920"/>
      <c r="K6713" s="920"/>
      <c r="L6713" s="920"/>
      <c r="M6713" s="920"/>
      <c r="N6713" s="920"/>
      <c r="S6713" s="919"/>
    </row>
    <row r="6714" spans="1:19" ht="12.75" customHeight="1" x14ac:dyDescent="0.15">
      <c r="A6714" s="914">
        <v>6709</v>
      </c>
      <c r="B6714" s="929">
        <f>'EstRev 6-11'!D240</f>
        <v>0</v>
      </c>
      <c r="C6714" s="930">
        <f t="shared" si="288"/>
        <v>6709</v>
      </c>
      <c r="D6714" s="920" t="s">
        <v>6345</v>
      </c>
      <c r="E6714" s="893" t="b">
        <f t="shared" ca="1" si="286"/>
        <v>1</v>
      </c>
      <c r="F6714" s="932">
        <f t="array" aca="1" ref="F6714" ca="1">IF(G6714&lt;&gt;"",INDIRECT("'"&amp;G6714&amp;"'!"&amp;H6714),"")</f>
        <v>0</v>
      </c>
      <c r="G6714" s="560" t="s">
        <v>5635</v>
      </c>
      <c r="H6714" s="893" t="s">
        <v>5224</v>
      </c>
      <c r="I6714" s="920"/>
      <c r="J6714" s="920"/>
      <c r="K6714" s="920"/>
      <c r="L6714" s="920"/>
      <c r="M6714" s="920"/>
      <c r="N6714" s="920"/>
      <c r="S6714" s="919"/>
    </row>
    <row r="6715" spans="1:19" ht="12.75" customHeight="1" x14ac:dyDescent="0.15">
      <c r="A6715" s="914">
        <v>6710</v>
      </c>
      <c r="B6715" s="929">
        <f>'EstRev 6-11'!D241</f>
        <v>0</v>
      </c>
      <c r="C6715" s="930">
        <f t="shared" si="288"/>
        <v>6710</v>
      </c>
      <c r="D6715" s="920" t="s">
        <v>6345</v>
      </c>
      <c r="E6715" s="893" t="b">
        <f t="shared" ca="1" si="286"/>
        <v>1</v>
      </c>
      <c r="F6715" s="932">
        <f t="array" aca="1" ref="F6715" ca="1">IF(G6715&lt;&gt;"",INDIRECT("'"&amp;G6715&amp;"'!"&amp;H6715),"")</f>
        <v>0</v>
      </c>
      <c r="G6715" s="560" t="s">
        <v>5635</v>
      </c>
      <c r="H6715" s="893" t="s">
        <v>5225</v>
      </c>
      <c r="I6715" s="920"/>
      <c r="J6715" s="920"/>
      <c r="K6715" s="920"/>
      <c r="L6715" s="920"/>
      <c r="M6715" s="920"/>
      <c r="N6715" s="920"/>
      <c r="S6715" s="919"/>
    </row>
    <row r="6716" spans="1:19" ht="12.75" customHeight="1" x14ac:dyDescent="0.15">
      <c r="A6716" s="914">
        <v>6711</v>
      </c>
      <c r="B6716" s="929">
        <f>'EstRev 6-11'!D242</f>
        <v>0</v>
      </c>
      <c r="C6716" s="930">
        <f t="shared" si="288"/>
        <v>6711</v>
      </c>
      <c r="D6716" s="920" t="s">
        <v>6345</v>
      </c>
      <c r="E6716" s="893" t="b">
        <f t="shared" ca="1" si="286"/>
        <v>1</v>
      </c>
      <c r="F6716" s="932">
        <f t="array" aca="1" ref="F6716" ca="1">IF(G6716&lt;&gt;"",INDIRECT("'"&amp;G6716&amp;"'!"&amp;H6716),"")</f>
        <v>0</v>
      </c>
      <c r="G6716" s="560" t="s">
        <v>5635</v>
      </c>
      <c r="H6716" s="893" t="s">
        <v>5226</v>
      </c>
      <c r="I6716" s="920"/>
      <c r="J6716" s="920"/>
      <c r="K6716" s="920"/>
      <c r="L6716" s="920"/>
      <c r="M6716" s="920"/>
      <c r="N6716" s="920"/>
      <c r="S6716" s="919"/>
    </row>
    <row r="6717" spans="1:19" ht="12.75" customHeight="1" x14ac:dyDescent="0.15">
      <c r="A6717" s="914">
        <v>6712</v>
      </c>
      <c r="B6717" s="929">
        <f>'EstRev 6-11'!D243</f>
        <v>0</v>
      </c>
      <c r="C6717" s="930">
        <f t="shared" si="288"/>
        <v>6712</v>
      </c>
      <c r="D6717" s="920" t="s">
        <v>6345</v>
      </c>
      <c r="E6717" s="893" t="b">
        <f t="shared" ca="1" si="286"/>
        <v>1</v>
      </c>
      <c r="F6717" s="932">
        <f t="array" aca="1" ref="F6717" ca="1">IF(G6717&lt;&gt;"",INDIRECT("'"&amp;G6717&amp;"'!"&amp;H6717),"")</f>
        <v>0</v>
      </c>
      <c r="G6717" s="560" t="s">
        <v>5635</v>
      </c>
      <c r="H6717" s="893" t="s">
        <v>6408</v>
      </c>
      <c r="I6717" s="920"/>
      <c r="J6717" s="920"/>
      <c r="K6717" s="920"/>
      <c r="L6717" s="920"/>
      <c r="M6717" s="920"/>
      <c r="N6717" s="920"/>
      <c r="S6717" s="919"/>
    </row>
    <row r="6718" spans="1:19" ht="12.75" customHeight="1" x14ac:dyDescent="0.15">
      <c r="A6718" s="914">
        <v>6713</v>
      </c>
      <c r="B6718" s="929">
        <f>'EstRev 6-11'!D244</f>
        <v>0</v>
      </c>
      <c r="C6718" s="930">
        <f t="shared" si="288"/>
        <v>6713</v>
      </c>
      <c r="D6718" s="920" t="s">
        <v>6345</v>
      </c>
      <c r="E6718" s="893" t="b">
        <f t="shared" ca="1" si="286"/>
        <v>1</v>
      </c>
      <c r="F6718" s="932">
        <f t="array" aca="1" ref="F6718" ca="1">IF(G6718&lt;&gt;"",INDIRECT("'"&amp;G6718&amp;"'!"&amp;H6718),"")</f>
        <v>0</v>
      </c>
      <c r="G6718" s="560" t="s">
        <v>5635</v>
      </c>
      <c r="H6718" s="893" t="s">
        <v>5227</v>
      </c>
      <c r="I6718" s="920"/>
      <c r="J6718" s="920"/>
      <c r="K6718" s="920"/>
      <c r="L6718" s="920"/>
      <c r="M6718" s="920"/>
      <c r="N6718" s="920"/>
      <c r="S6718" s="919"/>
    </row>
    <row r="6719" spans="1:19" ht="12.75" customHeight="1" x14ac:dyDescent="0.15">
      <c r="A6719" s="914">
        <v>6714</v>
      </c>
      <c r="B6719" s="929">
        <f>'EstRev 6-11'!D245</f>
        <v>0</v>
      </c>
      <c r="C6719" s="930">
        <f t="shared" si="288"/>
        <v>6714</v>
      </c>
      <c r="D6719" s="920" t="s">
        <v>6345</v>
      </c>
      <c r="E6719" s="893" t="b">
        <f t="shared" ca="1" si="286"/>
        <v>1</v>
      </c>
      <c r="F6719" s="932">
        <f t="array" aca="1" ref="F6719" ca="1">IF(G6719&lt;&gt;"",INDIRECT("'"&amp;G6719&amp;"'!"&amp;H6719),"")</f>
        <v>0</v>
      </c>
      <c r="G6719" s="560" t="s">
        <v>5635</v>
      </c>
      <c r="H6719" s="893" t="s">
        <v>5228</v>
      </c>
      <c r="I6719" s="920"/>
      <c r="J6719" s="920"/>
      <c r="K6719" s="920"/>
      <c r="L6719" s="920"/>
      <c r="M6719" s="920"/>
      <c r="N6719" s="920"/>
      <c r="S6719" s="919"/>
    </row>
    <row r="6720" spans="1:19" ht="12.75" customHeight="1" x14ac:dyDescent="0.15">
      <c r="A6720" s="914">
        <v>6715</v>
      </c>
      <c r="B6720" s="929">
        <f>'EstRev 6-11'!D246</f>
        <v>0</v>
      </c>
      <c r="C6720" s="930">
        <f t="shared" si="288"/>
        <v>6715</v>
      </c>
      <c r="D6720" s="920" t="s">
        <v>6345</v>
      </c>
      <c r="E6720" s="893" t="b">
        <f t="shared" ca="1" si="286"/>
        <v>1</v>
      </c>
      <c r="F6720" s="932">
        <f t="array" aca="1" ref="F6720" ca="1">IF(G6720&lt;&gt;"",INDIRECT("'"&amp;G6720&amp;"'!"&amp;H6720),"")</f>
        <v>0</v>
      </c>
      <c r="G6720" s="560" t="s">
        <v>5635</v>
      </c>
      <c r="H6720" s="893" t="s">
        <v>5229</v>
      </c>
      <c r="I6720" s="920"/>
      <c r="J6720" s="920"/>
      <c r="K6720" s="920"/>
      <c r="L6720" s="920"/>
      <c r="M6720" s="920"/>
      <c r="N6720" s="920"/>
      <c r="S6720" s="919"/>
    </row>
    <row r="6721" spans="1:19" ht="12.75" customHeight="1" x14ac:dyDescent="0.15">
      <c r="A6721" s="914">
        <v>6716</v>
      </c>
      <c r="B6721" s="929">
        <f>'EstRev 6-11'!D247</f>
        <v>0</v>
      </c>
      <c r="C6721" s="930">
        <f t="shared" si="288"/>
        <v>6716</v>
      </c>
      <c r="D6721" s="920" t="s">
        <v>6345</v>
      </c>
      <c r="E6721" s="893" t="b">
        <f t="shared" ca="1" si="286"/>
        <v>1</v>
      </c>
      <c r="F6721" s="932">
        <f t="array" aca="1" ref="F6721" ca="1">IF(G6721&lt;&gt;"",INDIRECT("'"&amp;G6721&amp;"'!"&amp;H6721),"")</f>
        <v>0</v>
      </c>
      <c r="G6721" s="560" t="s">
        <v>5635</v>
      </c>
      <c r="H6721" s="893" t="s">
        <v>5230</v>
      </c>
      <c r="I6721" s="920"/>
      <c r="J6721" s="920"/>
      <c r="K6721" s="920"/>
      <c r="L6721" s="920"/>
      <c r="M6721" s="920"/>
      <c r="N6721" s="920"/>
      <c r="S6721" s="919"/>
    </row>
    <row r="6722" spans="1:19" ht="12.75" customHeight="1" x14ac:dyDescent="0.15">
      <c r="A6722" s="914">
        <v>6717</v>
      </c>
      <c r="B6722" s="929">
        <f>'EstRev 6-11'!D248</f>
        <v>0</v>
      </c>
      <c r="C6722" s="930">
        <f t="shared" si="288"/>
        <v>6717</v>
      </c>
      <c r="D6722" s="920" t="s">
        <v>6345</v>
      </c>
      <c r="E6722" s="893" t="b">
        <f t="shared" ca="1" si="286"/>
        <v>1</v>
      </c>
      <c r="F6722" s="932">
        <f t="array" aca="1" ref="F6722" ca="1">IF(G6722&lt;&gt;"",INDIRECT("'"&amp;G6722&amp;"'!"&amp;H6722),"")</f>
        <v>0</v>
      </c>
      <c r="G6722" s="560" t="s">
        <v>5635</v>
      </c>
      <c r="H6722" s="893" t="s">
        <v>6409</v>
      </c>
      <c r="I6722" s="920"/>
      <c r="J6722" s="920"/>
      <c r="K6722" s="920"/>
      <c r="L6722" s="920"/>
      <c r="M6722" s="920"/>
      <c r="N6722" s="920"/>
      <c r="S6722" s="919"/>
    </row>
    <row r="6723" spans="1:19" ht="12.75" customHeight="1" x14ac:dyDescent="0.15">
      <c r="A6723" s="914">
        <v>6718</v>
      </c>
      <c r="B6723" s="929">
        <f>'EstRev 6-11'!D249</f>
        <v>0</v>
      </c>
      <c r="C6723" s="930">
        <f t="shared" si="288"/>
        <v>6718</v>
      </c>
      <c r="D6723" s="920" t="s">
        <v>6345</v>
      </c>
      <c r="E6723" s="893" t="b">
        <f t="shared" ca="1" si="286"/>
        <v>1</v>
      </c>
      <c r="F6723" s="932">
        <f t="array" aca="1" ref="F6723" ca="1">IF(G6723&lt;&gt;"",INDIRECT("'"&amp;G6723&amp;"'!"&amp;H6723),"")</f>
        <v>0</v>
      </c>
      <c r="G6723" s="560" t="s">
        <v>5635</v>
      </c>
      <c r="H6723" s="893" t="s">
        <v>5231</v>
      </c>
      <c r="I6723" s="920"/>
      <c r="J6723" s="920"/>
      <c r="K6723" s="920"/>
      <c r="L6723" s="920"/>
      <c r="M6723" s="920"/>
      <c r="N6723" s="920"/>
      <c r="S6723" s="919"/>
    </row>
    <row r="6724" spans="1:19" ht="12.75" customHeight="1" x14ac:dyDescent="0.15">
      <c r="A6724" s="914">
        <v>6719</v>
      </c>
      <c r="B6724" s="929">
        <f>'EstRev 6-11'!D250</f>
        <v>0</v>
      </c>
      <c r="C6724" s="930">
        <f t="shared" si="288"/>
        <v>6719</v>
      </c>
      <c r="D6724" s="920" t="s">
        <v>6345</v>
      </c>
      <c r="E6724" s="893" t="b">
        <f t="shared" ca="1" si="286"/>
        <v>1</v>
      </c>
      <c r="F6724" s="932">
        <f t="array" aca="1" ref="F6724" ca="1">IF(G6724&lt;&gt;"",INDIRECT("'"&amp;G6724&amp;"'!"&amp;H6724),"")</f>
        <v>0</v>
      </c>
      <c r="G6724" s="560" t="s">
        <v>5635</v>
      </c>
      <c r="H6724" s="893" t="s">
        <v>5232</v>
      </c>
      <c r="I6724" s="920"/>
      <c r="J6724" s="920"/>
      <c r="K6724" s="920"/>
      <c r="L6724" s="920"/>
      <c r="M6724" s="920"/>
      <c r="N6724" s="920"/>
      <c r="S6724" s="919"/>
    </row>
    <row r="6725" spans="1:19" ht="12.75" customHeight="1" x14ac:dyDescent="0.15">
      <c r="A6725" s="914">
        <v>6720</v>
      </c>
      <c r="B6725" s="929">
        <f>'EstRev 6-11'!D251</f>
        <v>0</v>
      </c>
      <c r="C6725" s="930">
        <f t="shared" si="288"/>
        <v>6720</v>
      </c>
      <c r="D6725" s="920" t="s">
        <v>6345</v>
      </c>
      <c r="E6725" s="893" t="b">
        <f t="shared" ca="1" si="286"/>
        <v>1</v>
      </c>
      <c r="F6725" s="932">
        <f t="array" aca="1" ref="F6725" ca="1">IF(G6725&lt;&gt;"",INDIRECT("'"&amp;G6725&amp;"'!"&amp;H6725),"")</f>
        <v>0</v>
      </c>
      <c r="G6725" s="560" t="s">
        <v>5635</v>
      </c>
      <c r="H6725" s="893" t="s">
        <v>5387</v>
      </c>
      <c r="I6725" s="920"/>
      <c r="J6725" s="920"/>
      <c r="K6725" s="920"/>
      <c r="L6725" s="920"/>
      <c r="M6725" s="920"/>
      <c r="N6725" s="920"/>
      <c r="S6725" s="919"/>
    </row>
    <row r="6726" spans="1:19" ht="12.75" customHeight="1" x14ac:dyDescent="0.15">
      <c r="A6726" s="914">
        <v>6721</v>
      </c>
      <c r="B6726" s="929">
        <f>'EstRev 6-11'!D252</f>
        <v>0</v>
      </c>
      <c r="C6726" s="930">
        <f t="shared" si="288"/>
        <v>6721</v>
      </c>
      <c r="D6726" s="920" t="s">
        <v>6345</v>
      </c>
      <c r="E6726" s="893" t="b">
        <f t="shared" ca="1" si="286"/>
        <v>1</v>
      </c>
      <c r="F6726" s="932">
        <f t="array" aca="1" ref="F6726" ca="1">IF(G6726&lt;&gt;"",INDIRECT("'"&amp;G6726&amp;"'!"&amp;H6726),"")</f>
        <v>0</v>
      </c>
      <c r="G6726" s="560" t="s">
        <v>5635</v>
      </c>
      <c r="H6726" s="893" t="s">
        <v>6280</v>
      </c>
      <c r="I6726" s="920"/>
      <c r="J6726" s="920"/>
      <c r="K6726" s="920"/>
      <c r="L6726" s="920"/>
      <c r="M6726" s="920"/>
      <c r="N6726" s="920"/>
      <c r="S6726" s="919"/>
    </row>
    <row r="6727" spans="1:19" ht="12.75" customHeight="1" x14ac:dyDescent="0.15">
      <c r="A6727" s="914">
        <v>6722</v>
      </c>
      <c r="B6727" s="929">
        <f>'EstRev 6-11'!D253</f>
        <v>0</v>
      </c>
      <c r="C6727" s="930">
        <f t="shared" si="288"/>
        <v>6722</v>
      </c>
      <c r="D6727" s="920" t="s">
        <v>6345</v>
      </c>
      <c r="E6727" s="893" t="b">
        <f t="shared" ca="1" si="286"/>
        <v>1</v>
      </c>
      <c r="F6727" s="932">
        <f t="array" aca="1" ref="F6727" ca="1">IF(G6727&lt;&gt;"",INDIRECT("'"&amp;G6727&amp;"'!"&amp;H6727),"")</f>
        <v>0</v>
      </c>
      <c r="G6727" s="560" t="s">
        <v>5635</v>
      </c>
      <c r="H6727" s="893" t="s">
        <v>6283</v>
      </c>
      <c r="I6727" s="920"/>
      <c r="J6727" s="920"/>
      <c r="K6727" s="920"/>
      <c r="L6727" s="920"/>
      <c r="M6727" s="920"/>
      <c r="N6727" s="920"/>
      <c r="S6727" s="919"/>
    </row>
    <row r="6728" spans="1:19" ht="12.75" customHeight="1" x14ac:dyDescent="0.15">
      <c r="A6728" s="914">
        <v>6723</v>
      </c>
      <c r="B6728" s="929">
        <f>'EstRev 6-11'!D254</f>
        <v>0</v>
      </c>
      <c r="C6728" s="930">
        <f t="shared" si="288"/>
        <v>6723</v>
      </c>
      <c r="D6728" s="920" t="s">
        <v>6345</v>
      </c>
      <c r="E6728" s="893" t="b">
        <f t="shared" ca="1" si="286"/>
        <v>1</v>
      </c>
      <c r="F6728" s="932">
        <f t="array" aca="1" ref="F6728" ca="1">IF(G6728&lt;&gt;"",INDIRECT("'"&amp;G6728&amp;"'!"&amp;H6728),"")</f>
        <v>0</v>
      </c>
      <c r="G6728" s="560" t="s">
        <v>5635</v>
      </c>
      <c r="H6728" s="893" t="s">
        <v>5233</v>
      </c>
      <c r="I6728" s="920"/>
      <c r="J6728" s="920"/>
      <c r="K6728" s="920"/>
      <c r="L6728" s="920"/>
      <c r="M6728" s="920"/>
      <c r="N6728" s="920"/>
      <c r="S6728" s="919"/>
    </row>
    <row r="6729" spans="1:19" ht="12.75" customHeight="1" x14ac:dyDescent="0.15">
      <c r="A6729" s="914">
        <v>6724</v>
      </c>
      <c r="B6729" s="929">
        <f>'EstRev 6-11'!D255</f>
        <v>0</v>
      </c>
      <c r="C6729" s="930">
        <f t="shared" si="288"/>
        <v>6724</v>
      </c>
      <c r="D6729" s="920" t="s">
        <v>6345</v>
      </c>
      <c r="E6729" s="893" t="b">
        <f t="shared" ca="1" si="286"/>
        <v>1</v>
      </c>
      <c r="F6729" s="932">
        <f t="array" aca="1" ref="F6729" ca="1">IF(G6729&lt;&gt;"",INDIRECT("'"&amp;G6729&amp;"'!"&amp;H6729),"")</f>
        <v>0</v>
      </c>
      <c r="G6729" s="560" t="s">
        <v>5635</v>
      </c>
      <c r="H6729" s="893" t="s">
        <v>6410</v>
      </c>
      <c r="I6729" s="920"/>
      <c r="J6729" s="920"/>
      <c r="K6729" s="920"/>
      <c r="L6729" s="920"/>
      <c r="M6729" s="920"/>
      <c r="N6729" s="920"/>
      <c r="S6729" s="919"/>
    </row>
    <row r="6730" spans="1:19" ht="12.75" customHeight="1" x14ac:dyDescent="0.15">
      <c r="A6730" s="914">
        <v>6725</v>
      </c>
      <c r="B6730" s="929">
        <f>'EstRev 6-11'!E226</f>
        <v>0</v>
      </c>
      <c r="C6730" s="930">
        <f t="shared" si="288"/>
        <v>6725</v>
      </c>
      <c r="D6730" s="920" t="s">
        <v>6345</v>
      </c>
      <c r="E6730" s="893" t="b">
        <f t="shared" ca="1" si="286"/>
        <v>1</v>
      </c>
      <c r="F6730" s="932">
        <f t="array" aca="1" ref="F6730" ca="1">IF(G6730&lt;&gt;"",INDIRECT("'"&amp;G6730&amp;"'!"&amp;H6730),"")</f>
        <v>0</v>
      </c>
      <c r="G6730" s="560" t="s">
        <v>5635</v>
      </c>
      <c r="H6730" s="893" t="s">
        <v>6411</v>
      </c>
      <c r="I6730" s="920"/>
      <c r="J6730" s="920"/>
      <c r="K6730" s="920"/>
      <c r="L6730" s="920"/>
      <c r="M6730" s="920"/>
      <c r="N6730" s="920"/>
      <c r="S6730" s="919"/>
    </row>
    <row r="6731" spans="1:19" ht="12.75" customHeight="1" x14ac:dyDescent="0.15">
      <c r="A6731" s="935">
        <v>6726</v>
      </c>
      <c r="B6731" s="919"/>
      <c r="C6731" s="920"/>
      <c r="D6731" s="920" t="s">
        <v>6345</v>
      </c>
      <c r="E6731" s="893" t="b">
        <f t="shared" ca="1" si="286"/>
        <v>1</v>
      </c>
      <c r="F6731" s="893" t="str">
        <f t="array" aca="1" ref="F6731" ca="1">IF(G6731&lt;&gt;"",INDIRECT("'"&amp;G6731&amp;"'!"&amp;H6731),"")</f>
        <v/>
      </c>
      <c r="G6731" s="560"/>
      <c r="H6731" s="893"/>
      <c r="I6731" s="920"/>
      <c r="J6731" s="920"/>
      <c r="K6731" s="920"/>
      <c r="L6731" s="920"/>
      <c r="M6731" s="920"/>
      <c r="N6731" s="920"/>
      <c r="S6731" s="919"/>
    </row>
    <row r="6732" spans="1:19" ht="12.75" customHeight="1" x14ac:dyDescent="0.15">
      <c r="A6732" s="914">
        <v>6727</v>
      </c>
      <c r="B6732" s="929">
        <f>'EstRev 6-11'!E228</f>
        <v>0</v>
      </c>
      <c r="C6732" s="930">
        <f t="shared" ref="C6732:C6739" si="289">A6732-B6732</f>
        <v>6727</v>
      </c>
      <c r="D6732" s="920" t="s">
        <v>6345</v>
      </c>
      <c r="E6732" s="893" t="b">
        <f t="shared" ca="1" si="286"/>
        <v>1</v>
      </c>
      <c r="F6732" s="932">
        <f t="array" aca="1" ref="F6732" ca="1">IF(G6732&lt;&gt;"",INDIRECT("'"&amp;G6732&amp;"'!"&amp;H6732),"")</f>
        <v>0</v>
      </c>
      <c r="G6732" s="560" t="s">
        <v>5635</v>
      </c>
      <c r="H6732" s="893" t="s">
        <v>6412</v>
      </c>
      <c r="I6732" s="920"/>
      <c r="J6732" s="920"/>
      <c r="K6732" s="920"/>
      <c r="L6732" s="920"/>
      <c r="M6732" s="920"/>
      <c r="N6732" s="920"/>
      <c r="S6732" s="919"/>
    </row>
    <row r="6733" spans="1:19" ht="12.75" customHeight="1" x14ac:dyDescent="0.15">
      <c r="A6733" s="914">
        <v>6728</v>
      </c>
      <c r="B6733" s="929">
        <f>'EstRev 6-11'!E229</f>
        <v>0</v>
      </c>
      <c r="C6733" s="930">
        <f t="shared" si="289"/>
        <v>6728</v>
      </c>
      <c r="D6733" s="920" t="s">
        <v>6345</v>
      </c>
      <c r="E6733" s="893" t="b">
        <f t="shared" ca="1" si="286"/>
        <v>1</v>
      </c>
      <c r="F6733" s="932">
        <f t="array" aca="1" ref="F6733" ca="1">IF(G6733&lt;&gt;"",INDIRECT("'"&amp;G6733&amp;"'!"&amp;H6733),"")</f>
        <v>0</v>
      </c>
      <c r="G6733" s="560" t="s">
        <v>5635</v>
      </c>
      <c r="H6733" s="893" t="s">
        <v>6413</v>
      </c>
      <c r="I6733" s="920"/>
      <c r="J6733" s="920"/>
      <c r="K6733" s="920"/>
      <c r="L6733" s="920"/>
      <c r="M6733" s="920"/>
      <c r="N6733" s="920"/>
      <c r="S6733" s="919"/>
    </row>
    <row r="6734" spans="1:19" ht="12.75" customHeight="1" x14ac:dyDescent="0.15">
      <c r="A6734" s="914">
        <v>6729</v>
      </c>
      <c r="B6734" s="929">
        <f>'EstRev 6-11'!E230</f>
        <v>0</v>
      </c>
      <c r="C6734" s="930">
        <f t="shared" si="289"/>
        <v>6729</v>
      </c>
      <c r="D6734" s="920" t="s">
        <v>6345</v>
      </c>
      <c r="E6734" s="893" t="b">
        <f t="shared" ca="1" si="286"/>
        <v>1</v>
      </c>
      <c r="F6734" s="932">
        <f t="array" aca="1" ref="F6734" ca="1">IF(G6734&lt;&gt;"",INDIRECT("'"&amp;G6734&amp;"'!"&amp;H6734),"")</f>
        <v>0</v>
      </c>
      <c r="G6734" s="560" t="s">
        <v>5635</v>
      </c>
      <c r="H6734" s="893" t="s">
        <v>6414</v>
      </c>
      <c r="I6734" s="920"/>
      <c r="J6734" s="920"/>
      <c r="K6734" s="920"/>
      <c r="L6734" s="920"/>
      <c r="M6734" s="920"/>
      <c r="N6734" s="920"/>
      <c r="S6734" s="919"/>
    </row>
    <row r="6735" spans="1:19" ht="12.75" customHeight="1" x14ac:dyDescent="0.15">
      <c r="A6735" s="914">
        <v>6730</v>
      </c>
      <c r="B6735" s="929">
        <f>'EstRev 6-11'!E231</f>
        <v>0</v>
      </c>
      <c r="C6735" s="930">
        <f t="shared" si="289"/>
        <v>6730</v>
      </c>
      <c r="D6735" s="920" t="s">
        <v>6345</v>
      </c>
      <c r="E6735" s="893" t="b">
        <f t="shared" ca="1" si="286"/>
        <v>1</v>
      </c>
      <c r="F6735" s="932">
        <f t="array" aca="1" ref="F6735" ca="1">IF(G6735&lt;&gt;"",INDIRECT("'"&amp;G6735&amp;"'!"&amp;H6735),"")</f>
        <v>0</v>
      </c>
      <c r="G6735" s="560" t="s">
        <v>5635</v>
      </c>
      <c r="H6735" s="893" t="s">
        <v>6415</v>
      </c>
      <c r="I6735" s="920"/>
      <c r="J6735" s="920"/>
      <c r="K6735" s="920"/>
      <c r="L6735" s="920"/>
      <c r="M6735" s="920"/>
      <c r="N6735" s="920"/>
      <c r="S6735" s="919"/>
    </row>
    <row r="6736" spans="1:19" ht="12.75" customHeight="1" x14ac:dyDescent="0.15">
      <c r="A6736" s="914">
        <v>6731</v>
      </c>
      <c r="B6736" s="929">
        <f>'EstRev 6-11'!E232</f>
        <v>0</v>
      </c>
      <c r="C6736" s="930">
        <f t="shared" si="289"/>
        <v>6731</v>
      </c>
      <c r="D6736" s="920" t="s">
        <v>6345</v>
      </c>
      <c r="E6736" s="893" t="b">
        <f t="shared" ca="1" si="286"/>
        <v>1</v>
      </c>
      <c r="F6736" s="932">
        <f t="array" aca="1" ref="F6736" ca="1">IF(G6736&lt;&gt;"",INDIRECT("'"&amp;G6736&amp;"'!"&amp;H6736),"")</f>
        <v>0</v>
      </c>
      <c r="G6736" s="560" t="s">
        <v>5635</v>
      </c>
      <c r="H6736" s="893" t="s">
        <v>6416</v>
      </c>
      <c r="I6736" s="920"/>
      <c r="J6736" s="920"/>
      <c r="K6736" s="920"/>
      <c r="L6736" s="920"/>
      <c r="M6736" s="920"/>
      <c r="N6736" s="920"/>
      <c r="S6736" s="919"/>
    </row>
    <row r="6737" spans="1:19" ht="12.75" customHeight="1" x14ac:dyDescent="0.15">
      <c r="A6737" s="914">
        <v>6732</v>
      </c>
      <c r="B6737" s="929">
        <f>'EstRev 6-11'!E233</f>
        <v>0</v>
      </c>
      <c r="C6737" s="930">
        <f t="shared" si="289"/>
        <v>6732</v>
      </c>
      <c r="D6737" s="920" t="s">
        <v>6345</v>
      </c>
      <c r="E6737" s="893" t="b">
        <f t="shared" ca="1" si="286"/>
        <v>1</v>
      </c>
      <c r="F6737" s="932">
        <f t="array" aca="1" ref="F6737" ca="1">IF(G6737&lt;&gt;"",INDIRECT("'"&amp;G6737&amp;"'!"&amp;H6737),"")</f>
        <v>0</v>
      </c>
      <c r="G6737" s="560" t="s">
        <v>5635</v>
      </c>
      <c r="H6737" s="893" t="s">
        <v>6417</v>
      </c>
      <c r="I6737" s="920"/>
      <c r="J6737" s="920"/>
      <c r="K6737" s="920"/>
      <c r="L6737" s="920"/>
      <c r="M6737" s="920"/>
      <c r="N6737" s="920"/>
      <c r="S6737" s="919"/>
    </row>
    <row r="6738" spans="1:19" ht="12.75" customHeight="1" x14ac:dyDescent="0.15">
      <c r="A6738" s="914">
        <v>6733</v>
      </c>
      <c r="B6738" s="929">
        <f>'EstRev 6-11'!E234</f>
        <v>0</v>
      </c>
      <c r="C6738" s="930">
        <f t="shared" si="289"/>
        <v>6733</v>
      </c>
      <c r="D6738" s="920" t="s">
        <v>6345</v>
      </c>
      <c r="E6738" s="893" t="b">
        <f t="shared" ca="1" si="286"/>
        <v>1</v>
      </c>
      <c r="F6738" s="932">
        <f t="array" aca="1" ref="F6738" ca="1">IF(G6738&lt;&gt;"",INDIRECT("'"&amp;G6738&amp;"'!"&amp;H6738),"")</f>
        <v>0</v>
      </c>
      <c r="G6738" s="560" t="s">
        <v>5635</v>
      </c>
      <c r="H6738" s="893" t="s">
        <v>6418</v>
      </c>
      <c r="I6738" s="920"/>
      <c r="J6738" s="920"/>
      <c r="K6738" s="920"/>
      <c r="L6738" s="920"/>
      <c r="M6738" s="920"/>
      <c r="N6738" s="920"/>
      <c r="S6738" s="919"/>
    </row>
    <row r="6739" spans="1:19" ht="12.75" customHeight="1" x14ac:dyDescent="0.15">
      <c r="A6739" s="914">
        <v>6734</v>
      </c>
      <c r="B6739" s="929">
        <f>'EstRev 6-11'!E235</f>
        <v>0</v>
      </c>
      <c r="C6739" s="930">
        <f t="shared" si="289"/>
        <v>6734</v>
      </c>
      <c r="D6739" s="920" t="s">
        <v>6345</v>
      </c>
      <c r="E6739" s="893" t="b">
        <f t="shared" ca="1" si="286"/>
        <v>1</v>
      </c>
      <c r="F6739" s="932">
        <f t="array" aca="1" ref="F6739" ca="1">IF(G6739&lt;&gt;"",INDIRECT("'"&amp;G6739&amp;"'!"&amp;H6739),"")</f>
        <v>0</v>
      </c>
      <c r="G6739" s="560" t="s">
        <v>5635</v>
      </c>
      <c r="H6739" s="893" t="s">
        <v>6419</v>
      </c>
      <c r="I6739" s="920"/>
      <c r="J6739" s="920"/>
      <c r="K6739" s="920"/>
      <c r="L6739" s="920"/>
      <c r="M6739" s="920"/>
      <c r="N6739" s="920"/>
      <c r="S6739" s="919"/>
    </row>
    <row r="6740" spans="1:19" ht="12.75" customHeight="1" x14ac:dyDescent="0.15">
      <c r="A6740" s="935">
        <v>6735</v>
      </c>
      <c r="B6740" s="919"/>
      <c r="C6740" s="920"/>
      <c r="D6740" s="920" t="s">
        <v>6345</v>
      </c>
      <c r="E6740" s="893" t="b">
        <f t="shared" ca="1" si="286"/>
        <v>1</v>
      </c>
      <c r="F6740" s="893" t="str">
        <f t="array" aca="1" ref="F6740" ca="1">IF(G6740&lt;&gt;"",INDIRECT("'"&amp;G6740&amp;"'!"&amp;H6740),"")</f>
        <v/>
      </c>
      <c r="G6740" s="560"/>
      <c r="H6740" s="893"/>
      <c r="I6740" s="920"/>
      <c r="J6740" s="920"/>
      <c r="K6740" s="920"/>
      <c r="L6740" s="920"/>
      <c r="M6740" s="920"/>
      <c r="N6740" s="920"/>
      <c r="S6740" s="919"/>
    </row>
    <row r="6741" spans="1:19" ht="12.75" customHeight="1" x14ac:dyDescent="0.15">
      <c r="A6741" s="935">
        <v>6736</v>
      </c>
      <c r="B6741" s="919"/>
      <c r="C6741" s="920"/>
      <c r="D6741" s="920" t="s">
        <v>6345</v>
      </c>
      <c r="E6741" s="893" t="b">
        <f t="shared" ca="1" si="286"/>
        <v>1</v>
      </c>
      <c r="F6741" s="893" t="str">
        <f t="array" aca="1" ref="F6741" ca="1">IF(G6741&lt;&gt;"",INDIRECT("'"&amp;G6741&amp;"'!"&amp;H6741),"")</f>
        <v/>
      </c>
      <c r="G6741" s="560"/>
      <c r="H6741" s="893"/>
      <c r="I6741" s="920"/>
      <c r="J6741" s="920"/>
      <c r="K6741" s="920"/>
      <c r="L6741" s="920"/>
      <c r="M6741" s="920"/>
      <c r="N6741" s="920"/>
      <c r="S6741" s="919"/>
    </row>
    <row r="6742" spans="1:19" ht="12.75" customHeight="1" x14ac:dyDescent="0.15">
      <c r="A6742" s="914">
        <v>6737</v>
      </c>
      <c r="B6742" s="929">
        <f>'EstRev 6-11'!E238</f>
        <v>0</v>
      </c>
      <c r="C6742" s="930">
        <f t="shared" ref="C6742:C6770" si="290">A6742-B6742</f>
        <v>6737</v>
      </c>
      <c r="D6742" s="920" t="s">
        <v>6345</v>
      </c>
      <c r="E6742" s="893" t="b">
        <f t="shared" ca="1" si="286"/>
        <v>1</v>
      </c>
      <c r="F6742" s="932">
        <f t="array" aca="1" ref="F6742" ca="1">IF(G6742&lt;&gt;"",INDIRECT("'"&amp;G6742&amp;"'!"&amp;H6742),"")</f>
        <v>0</v>
      </c>
      <c r="G6742" s="560" t="s">
        <v>5635</v>
      </c>
      <c r="H6742" s="893" t="s">
        <v>6420</v>
      </c>
      <c r="I6742" s="920"/>
      <c r="J6742" s="920"/>
      <c r="K6742" s="920"/>
      <c r="L6742" s="920"/>
      <c r="M6742" s="920"/>
      <c r="N6742" s="920"/>
      <c r="S6742" s="919"/>
    </row>
    <row r="6743" spans="1:19" ht="12.75" customHeight="1" x14ac:dyDescent="0.15">
      <c r="A6743" s="914">
        <v>6738</v>
      </c>
      <c r="B6743" s="929">
        <f>'EstRev 6-11'!E239</f>
        <v>0</v>
      </c>
      <c r="C6743" s="930">
        <f t="shared" si="290"/>
        <v>6738</v>
      </c>
      <c r="D6743" s="920" t="s">
        <v>6345</v>
      </c>
      <c r="E6743" s="893" t="b">
        <f t="shared" ca="1" si="286"/>
        <v>1</v>
      </c>
      <c r="F6743" s="932">
        <f t="array" aca="1" ref="F6743" ca="1">IF(G6743&lt;&gt;"",INDIRECT("'"&amp;G6743&amp;"'!"&amp;H6743),"")</f>
        <v>0</v>
      </c>
      <c r="G6743" s="560" t="s">
        <v>5635</v>
      </c>
      <c r="H6743" s="893" t="s">
        <v>6421</v>
      </c>
      <c r="I6743" s="920"/>
      <c r="J6743" s="920"/>
      <c r="K6743" s="920"/>
      <c r="L6743" s="920"/>
      <c r="M6743" s="920"/>
      <c r="N6743" s="920"/>
      <c r="S6743" s="919"/>
    </row>
    <row r="6744" spans="1:19" ht="12.75" customHeight="1" x14ac:dyDescent="0.15">
      <c r="A6744" s="914">
        <v>6739</v>
      </c>
      <c r="B6744" s="929">
        <f>'EstRev 6-11'!E240</f>
        <v>0</v>
      </c>
      <c r="C6744" s="930">
        <f t="shared" si="290"/>
        <v>6739</v>
      </c>
      <c r="D6744" s="920" t="s">
        <v>6345</v>
      </c>
      <c r="E6744" s="893" t="b">
        <f t="shared" ca="1" si="286"/>
        <v>1</v>
      </c>
      <c r="F6744" s="932">
        <f t="array" aca="1" ref="F6744" ca="1">IF(G6744&lt;&gt;"",INDIRECT("'"&amp;G6744&amp;"'!"&amp;H6744),"")</f>
        <v>0</v>
      </c>
      <c r="G6744" s="560" t="s">
        <v>5635</v>
      </c>
      <c r="H6744" s="893" t="s">
        <v>6422</v>
      </c>
      <c r="I6744" s="920"/>
      <c r="J6744" s="920"/>
      <c r="K6744" s="920"/>
      <c r="L6744" s="920"/>
      <c r="M6744" s="920"/>
      <c r="N6744" s="920"/>
      <c r="S6744" s="919"/>
    </row>
    <row r="6745" spans="1:19" ht="12.75" customHeight="1" x14ac:dyDescent="0.15">
      <c r="A6745" s="914">
        <v>6740</v>
      </c>
      <c r="B6745" s="929">
        <f>'EstRev 6-11'!E241</f>
        <v>0</v>
      </c>
      <c r="C6745" s="930">
        <f t="shared" si="290"/>
        <v>6740</v>
      </c>
      <c r="D6745" s="920" t="s">
        <v>6345</v>
      </c>
      <c r="E6745" s="893" t="b">
        <f t="shared" ca="1" si="286"/>
        <v>1</v>
      </c>
      <c r="F6745" s="932">
        <f t="array" aca="1" ref="F6745" ca="1">IF(G6745&lt;&gt;"",INDIRECT("'"&amp;G6745&amp;"'!"&amp;H6745),"")</f>
        <v>0</v>
      </c>
      <c r="G6745" s="560" t="s">
        <v>5635</v>
      </c>
      <c r="H6745" s="893" t="s">
        <v>6423</v>
      </c>
      <c r="I6745" s="920"/>
      <c r="J6745" s="920"/>
      <c r="K6745" s="920"/>
      <c r="L6745" s="920"/>
      <c r="M6745" s="920"/>
      <c r="N6745" s="920"/>
      <c r="S6745" s="919"/>
    </row>
    <row r="6746" spans="1:19" ht="12.75" customHeight="1" x14ac:dyDescent="0.15">
      <c r="A6746" s="914">
        <v>6741</v>
      </c>
      <c r="B6746" s="929">
        <f>'EstRev 6-11'!E242</f>
        <v>0</v>
      </c>
      <c r="C6746" s="930">
        <f t="shared" si="290"/>
        <v>6741</v>
      </c>
      <c r="D6746" s="920" t="s">
        <v>6345</v>
      </c>
      <c r="E6746" s="893" t="b">
        <f t="shared" ca="1" si="286"/>
        <v>1</v>
      </c>
      <c r="F6746" s="932">
        <f t="array" aca="1" ref="F6746" ca="1">IF(G6746&lt;&gt;"",INDIRECT("'"&amp;G6746&amp;"'!"&amp;H6746),"")</f>
        <v>0</v>
      </c>
      <c r="G6746" s="560" t="s">
        <v>5635</v>
      </c>
      <c r="H6746" s="893" t="s">
        <v>6424</v>
      </c>
      <c r="I6746" s="920"/>
      <c r="J6746" s="920"/>
      <c r="K6746" s="920"/>
      <c r="L6746" s="920"/>
      <c r="M6746" s="920"/>
      <c r="N6746" s="920"/>
      <c r="S6746" s="919"/>
    </row>
    <row r="6747" spans="1:19" ht="12.75" customHeight="1" x14ac:dyDescent="0.15">
      <c r="A6747" s="914">
        <v>6742</v>
      </c>
      <c r="B6747" s="929">
        <f>'EstRev 6-11'!E243</f>
        <v>0</v>
      </c>
      <c r="C6747" s="930">
        <f t="shared" si="290"/>
        <v>6742</v>
      </c>
      <c r="D6747" s="920" t="s">
        <v>6345</v>
      </c>
      <c r="E6747" s="893" t="b">
        <f t="shared" ca="1" si="286"/>
        <v>1</v>
      </c>
      <c r="F6747" s="932">
        <f t="array" aca="1" ref="F6747" ca="1">IF(G6747&lt;&gt;"",INDIRECT("'"&amp;G6747&amp;"'!"&amp;H6747),"")</f>
        <v>0</v>
      </c>
      <c r="G6747" s="560" t="s">
        <v>5635</v>
      </c>
      <c r="H6747" s="893" t="s">
        <v>6425</v>
      </c>
      <c r="I6747" s="920"/>
      <c r="J6747" s="920"/>
      <c r="K6747" s="920"/>
      <c r="L6747" s="920"/>
      <c r="M6747" s="920"/>
      <c r="N6747" s="920"/>
      <c r="S6747" s="919"/>
    </row>
    <row r="6748" spans="1:19" ht="12.75" customHeight="1" x14ac:dyDescent="0.15">
      <c r="A6748" s="914">
        <v>6743</v>
      </c>
      <c r="B6748" s="929">
        <f>'EstRev 6-11'!E244</f>
        <v>0</v>
      </c>
      <c r="C6748" s="930">
        <f t="shared" si="290"/>
        <v>6743</v>
      </c>
      <c r="D6748" s="920" t="s">
        <v>6345</v>
      </c>
      <c r="E6748" s="893" t="b">
        <f t="shared" ca="1" si="286"/>
        <v>1</v>
      </c>
      <c r="F6748" s="932">
        <f t="array" aca="1" ref="F6748" ca="1">IF(G6748&lt;&gt;"",INDIRECT("'"&amp;G6748&amp;"'!"&amp;H6748),"")</f>
        <v>0</v>
      </c>
      <c r="G6748" s="560" t="s">
        <v>5635</v>
      </c>
      <c r="H6748" s="893" t="s">
        <v>6426</v>
      </c>
      <c r="I6748" s="920"/>
      <c r="J6748" s="920"/>
      <c r="K6748" s="920"/>
      <c r="L6748" s="920"/>
      <c r="M6748" s="920"/>
      <c r="N6748" s="920"/>
      <c r="S6748" s="919"/>
    </row>
    <row r="6749" spans="1:19" ht="12.75" customHeight="1" x14ac:dyDescent="0.15">
      <c r="A6749" s="914">
        <v>6744</v>
      </c>
      <c r="B6749" s="929">
        <f>'EstRev 6-11'!E245</f>
        <v>0</v>
      </c>
      <c r="C6749" s="930">
        <f t="shared" si="290"/>
        <v>6744</v>
      </c>
      <c r="D6749" s="920" t="s">
        <v>6345</v>
      </c>
      <c r="E6749" s="893" t="b">
        <f t="shared" ca="1" si="286"/>
        <v>1</v>
      </c>
      <c r="F6749" s="932">
        <f t="array" aca="1" ref="F6749" ca="1">IF(G6749&lt;&gt;"",INDIRECT("'"&amp;G6749&amp;"'!"&amp;H6749),"")</f>
        <v>0</v>
      </c>
      <c r="G6749" s="560" t="s">
        <v>5635</v>
      </c>
      <c r="H6749" s="893" t="s">
        <v>6427</v>
      </c>
      <c r="I6749" s="920"/>
      <c r="J6749" s="920"/>
      <c r="K6749" s="920"/>
      <c r="L6749" s="920"/>
      <c r="M6749" s="920"/>
      <c r="N6749" s="920"/>
      <c r="S6749" s="919"/>
    </row>
    <row r="6750" spans="1:19" ht="12.75" customHeight="1" x14ac:dyDescent="0.15">
      <c r="A6750" s="914">
        <v>6745</v>
      </c>
      <c r="B6750" s="929">
        <f>'EstRev 6-11'!E246</f>
        <v>0</v>
      </c>
      <c r="C6750" s="930">
        <f t="shared" si="290"/>
        <v>6745</v>
      </c>
      <c r="D6750" s="920" t="s">
        <v>6345</v>
      </c>
      <c r="E6750" s="893" t="b">
        <f t="shared" ca="1" si="286"/>
        <v>1</v>
      </c>
      <c r="F6750" s="932">
        <f t="array" aca="1" ref="F6750" ca="1">IF(G6750&lt;&gt;"",INDIRECT("'"&amp;G6750&amp;"'!"&amp;H6750),"")</f>
        <v>0</v>
      </c>
      <c r="G6750" s="560" t="s">
        <v>5635</v>
      </c>
      <c r="H6750" s="893" t="s">
        <v>6428</v>
      </c>
      <c r="I6750" s="920"/>
      <c r="J6750" s="920"/>
      <c r="K6750" s="920"/>
      <c r="L6750" s="920"/>
      <c r="M6750" s="920"/>
      <c r="N6750" s="920"/>
      <c r="S6750" s="919"/>
    </row>
    <row r="6751" spans="1:19" ht="12.75" customHeight="1" x14ac:dyDescent="0.15">
      <c r="A6751" s="914">
        <v>6746</v>
      </c>
      <c r="B6751" s="929">
        <f>'EstRev 6-11'!E247</f>
        <v>0</v>
      </c>
      <c r="C6751" s="930">
        <f t="shared" si="290"/>
        <v>6746</v>
      </c>
      <c r="D6751" s="920" t="s">
        <v>6345</v>
      </c>
      <c r="E6751" s="893" t="b">
        <f t="shared" ca="1" si="286"/>
        <v>1</v>
      </c>
      <c r="F6751" s="932">
        <f t="array" aca="1" ref="F6751" ca="1">IF(G6751&lt;&gt;"",INDIRECT("'"&amp;G6751&amp;"'!"&amp;H6751),"")</f>
        <v>0</v>
      </c>
      <c r="G6751" s="560" t="s">
        <v>5635</v>
      </c>
      <c r="H6751" s="893" t="s">
        <v>6429</v>
      </c>
      <c r="I6751" s="920"/>
      <c r="J6751" s="920"/>
      <c r="K6751" s="920"/>
      <c r="L6751" s="920"/>
      <c r="M6751" s="920"/>
      <c r="N6751" s="920"/>
      <c r="S6751" s="919"/>
    </row>
    <row r="6752" spans="1:19" ht="12.75" customHeight="1" x14ac:dyDescent="0.15">
      <c r="A6752" s="914">
        <v>6747</v>
      </c>
      <c r="B6752" s="929">
        <f>'EstRev 6-11'!E248</f>
        <v>0</v>
      </c>
      <c r="C6752" s="930">
        <f t="shared" si="290"/>
        <v>6747</v>
      </c>
      <c r="D6752" s="920" t="s">
        <v>6345</v>
      </c>
      <c r="E6752" s="893" t="b">
        <f t="shared" ca="1" si="286"/>
        <v>1</v>
      </c>
      <c r="F6752" s="932">
        <f t="array" aca="1" ref="F6752" ca="1">IF(G6752&lt;&gt;"",INDIRECT("'"&amp;G6752&amp;"'!"&amp;H6752),"")</f>
        <v>0</v>
      </c>
      <c r="G6752" s="560" t="s">
        <v>5635</v>
      </c>
      <c r="H6752" s="893" t="s">
        <v>6430</v>
      </c>
      <c r="I6752" s="920"/>
      <c r="J6752" s="920"/>
      <c r="K6752" s="920"/>
      <c r="L6752" s="920"/>
      <c r="M6752" s="920"/>
      <c r="N6752" s="920"/>
      <c r="S6752" s="919"/>
    </row>
    <row r="6753" spans="1:19" ht="12.75" customHeight="1" x14ac:dyDescent="0.15">
      <c r="A6753" s="914">
        <v>6748</v>
      </c>
      <c r="B6753" s="929">
        <f>'EstRev 6-11'!E249</f>
        <v>0</v>
      </c>
      <c r="C6753" s="930">
        <f t="shared" si="290"/>
        <v>6748</v>
      </c>
      <c r="D6753" s="920" t="s">
        <v>6345</v>
      </c>
      <c r="E6753" s="893" t="b">
        <f t="shared" ca="1" si="286"/>
        <v>1</v>
      </c>
      <c r="F6753" s="932">
        <f t="array" aca="1" ref="F6753" ca="1">IF(G6753&lt;&gt;"",INDIRECT("'"&amp;G6753&amp;"'!"&amp;H6753),"")</f>
        <v>0</v>
      </c>
      <c r="G6753" s="560" t="s">
        <v>5635</v>
      </c>
      <c r="H6753" s="893" t="s">
        <v>6431</v>
      </c>
      <c r="I6753" s="920"/>
      <c r="J6753" s="920"/>
      <c r="K6753" s="920"/>
      <c r="L6753" s="920"/>
      <c r="M6753" s="920"/>
      <c r="N6753" s="920"/>
      <c r="S6753" s="919"/>
    </row>
    <row r="6754" spans="1:19" ht="12.75" customHeight="1" x14ac:dyDescent="0.15">
      <c r="A6754" s="914">
        <v>6749</v>
      </c>
      <c r="B6754" s="929">
        <f>'EstRev 6-11'!E250</f>
        <v>0</v>
      </c>
      <c r="C6754" s="930">
        <f t="shared" si="290"/>
        <v>6749</v>
      </c>
      <c r="D6754" s="920" t="s">
        <v>6345</v>
      </c>
      <c r="E6754" s="893" t="b">
        <f t="shared" ca="1" si="286"/>
        <v>1</v>
      </c>
      <c r="F6754" s="932">
        <f t="array" aca="1" ref="F6754" ca="1">IF(G6754&lt;&gt;"",INDIRECT("'"&amp;G6754&amp;"'!"&amp;H6754),"")</f>
        <v>0</v>
      </c>
      <c r="G6754" s="560" t="s">
        <v>5635</v>
      </c>
      <c r="H6754" s="893" t="s">
        <v>6432</v>
      </c>
      <c r="I6754" s="920"/>
      <c r="J6754" s="920"/>
      <c r="K6754" s="920"/>
      <c r="L6754" s="920"/>
      <c r="M6754" s="920"/>
      <c r="N6754" s="920"/>
      <c r="S6754" s="919"/>
    </row>
    <row r="6755" spans="1:19" ht="12.75" customHeight="1" x14ac:dyDescent="0.15">
      <c r="A6755" s="914">
        <v>6750</v>
      </c>
      <c r="B6755" s="929">
        <f>'EstRev 6-11'!E251</f>
        <v>0</v>
      </c>
      <c r="C6755" s="930">
        <f t="shared" si="290"/>
        <v>6750</v>
      </c>
      <c r="D6755" s="920" t="s">
        <v>6345</v>
      </c>
      <c r="E6755" s="893" t="b">
        <f t="shared" ca="1" si="286"/>
        <v>1</v>
      </c>
      <c r="F6755" s="932">
        <f t="array" aca="1" ref="F6755" ca="1">IF(G6755&lt;&gt;"",INDIRECT("'"&amp;G6755&amp;"'!"&amp;H6755),"")</f>
        <v>0</v>
      </c>
      <c r="G6755" s="560" t="s">
        <v>5635</v>
      </c>
      <c r="H6755" s="893" t="s">
        <v>6433</v>
      </c>
      <c r="I6755" s="920"/>
      <c r="J6755" s="920"/>
      <c r="K6755" s="920"/>
      <c r="L6755" s="920"/>
      <c r="M6755" s="920"/>
      <c r="N6755" s="920"/>
      <c r="S6755" s="919"/>
    </row>
    <row r="6756" spans="1:19" ht="12.75" customHeight="1" x14ac:dyDescent="0.15">
      <c r="A6756" s="914">
        <v>6751</v>
      </c>
      <c r="B6756" s="929">
        <f>'EstRev 6-11'!E252</f>
        <v>0</v>
      </c>
      <c r="C6756" s="930">
        <f t="shared" si="290"/>
        <v>6751</v>
      </c>
      <c r="D6756" s="920" t="s">
        <v>6345</v>
      </c>
      <c r="E6756" s="893" t="b">
        <f t="shared" ca="1" si="286"/>
        <v>1</v>
      </c>
      <c r="F6756" s="932">
        <f t="array" aca="1" ref="F6756" ca="1">IF(G6756&lt;&gt;"",INDIRECT("'"&amp;G6756&amp;"'!"&amp;H6756),"")</f>
        <v>0</v>
      </c>
      <c r="G6756" s="560" t="s">
        <v>5635</v>
      </c>
      <c r="H6756" s="893" t="s">
        <v>6434</v>
      </c>
      <c r="I6756" s="920"/>
      <c r="J6756" s="920"/>
      <c r="K6756" s="920"/>
      <c r="L6756" s="920"/>
      <c r="M6756" s="920"/>
      <c r="N6756" s="920"/>
      <c r="S6756" s="919"/>
    </row>
    <row r="6757" spans="1:19" ht="12.75" customHeight="1" x14ac:dyDescent="0.15">
      <c r="A6757" s="914">
        <v>6752</v>
      </c>
      <c r="B6757" s="929">
        <f>'EstRev 6-11'!E253</f>
        <v>0</v>
      </c>
      <c r="C6757" s="930">
        <f t="shared" si="290"/>
        <v>6752</v>
      </c>
      <c r="D6757" s="920" t="s">
        <v>6345</v>
      </c>
      <c r="E6757" s="893" t="b">
        <f t="shared" ca="1" si="286"/>
        <v>1</v>
      </c>
      <c r="F6757" s="932">
        <f t="array" aca="1" ref="F6757" ca="1">IF(G6757&lt;&gt;"",INDIRECT("'"&amp;G6757&amp;"'!"&amp;H6757),"")</f>
        <v>0</v>
      </c>
      <c r="G6757" s="560" t="s">
        <v>5635</v>
      </c>
      <c r="H6757" s="893" t="s">
        <v>6435</v>
      </c>
      <c r="I6757" s="920"/>
      <c r="J6757" s="920"/>
      <c r="K6757" s="920"/>
      <c r="L6757" s="920"/>
      <c r="M6757" s="920"/>
      <c r="N6757" s="920"/>
      <c r="S6757" s="919"/>
    </row>
    <row r="6758" spans="1:19" ht="12.75" customHeight="1" x14ac:dyDescent="0.15">
      <c r="A6758" s="914">
        <v>6753</v>
      </c>
      <c r="B6758" s="929">
        <f>'EstRev 6-11'!E254</f>
        <v>0</v>
      </c>
      <c r="C6758" s="930">
        <f t="shared" si="290"/>
        <v>6753</v>
      </c>
      <c r="D6758" s="920" t="s">
        <v>6345</v>
      </c>
      <c r="E6758" s="893" t="b">
        <f t="shared" ca="1" si="286"/>
        <v>1</v>
      </c>
      <c r="F6758" s="932">
        <f t="array" aca="1" ref="F6758" ca="1">IF(G6758&lt;&gt;"",INDIRECT("'"&amp;G6758&amp;"'!"&amp;H6758),"")</f>
        <v>0</v>
      </c>
      <c r="G6758" s="560" t="s">
        <v>5635</v>
      </c>
      <c r="H6758" s="893" t="s">
        <v>6436</v>
      </c>
      <c r="I6758" s="920"/>
      <c r="J6758" s="920"/>
      <c r="K6758" s="920"/>
      <c r="L6758" s="920"/>
      <c r="M6758" s="920"/>
      <c r="N6758" s="920"/>
      <c r="S6758" s="919"/>
    </row>
    <row r="6759" spans="1:19" ht="12.75" customHeight="1" x14ac:dyDescent="0.15">
      <c r="A6759" s="914">
        <v>6754</v>
      </c>
      <c r="B6759" s="929">
        <f>'EstRev 6-11'!E255</f>
        <v>0</v>
      </c>
      <c r="C6759" s="930">
        <f t="shared" si="290"/>
        <v>6754</v>
      </c>
      <c r="D6759" s="920" t="s">
        <v>6345</v>
      </c>
      <c r="E6759" s="893" t="b">
        <f t="shared" ca="1" si="286"/>
        <v>1</v>
      </c>
      <c r="F6759" s="932">
        <f t="array" aca="1" ref="F6759" ca="1">IF(G6759&lt;&gt;"",INDIRECT("'"&amp;G6759&amp;"'!"&amp;H6759),"")</f>
        <v>0</v>
      </c>
      <c r="G6759" s="560" t="s">
        <v>5635</v>
      </c>
      <c r="H6759" s="893" t="s">
        <v>6437</v>
      </c>
      <c r="I6759" s="920"/>
      <c r="J6759" s="920"/>
      <c r="K6759" s="920"/>
      <c r="L6759" s="920"/>
      <c r="M6759" s="920"/>
      <c r="N6759" s="920"/>
      <c r="S6759" s="919"/>
    </row>
    <row r="6760" spans="1:19" ht="12.75" customHeight="1" x14ac:dyDescent="0.15">
      <c r="A6760" s="914">
        <v>6755</v>
      </c>
      <c r="B6760" s="929">
        <f>'EstRev 6-11'!F226</f>
        <v>0</v>
      </c>
      <c r="C6760" s="930">
        <f t="shared" si="290"/>
        <v>6755</v>
      </c>
      <c r="D6760" s="920" t="s">
        <v>6345</v>
      </c>
      <c r="E6760" s="893" t="b">
        <f t="shared" ca="1" si="286"/>
        <v>1</v>
      </c>
      <c r="F6760" s="932">
        <f t="array" aca="1" ref="F6760" ca="1">IF(G6760&lt;&gt;"",INDIRECT("'"&amp;G6760&amp;"'!"&amp;H6760),"")</f>
        <v>0</v>
      </c>
      <c r="G6760" s="560" t="s">
        <v>5635</v>
      </c>
      <c r="H6760" s="893" t="s">
        <v>6438</v>
      </c>
      <c r="I6760" s="920"/>
      <c r="J6760" s="920"/>
      <c r="K6760" s="920"/>
      <c r="L6760" s="920"/>
      <c r="M6760" s="920"/>
      <c r="N6760" s="920"/>
      <c r="S6760" s="919"/>
    </row>
    <row r="6761" spans="1:19" ht="12.75" customHeight="1" x14ac:dyDescent="0.15">
      <c r="A6761" s="914">
        <v>6756</v>
      </c>
      <c r="B6761" s="929">
        <f>'EstRev 6-11'!F227</f>
        <v>0</v>
      </c>
      <c r="C6761" s="930">
        <f t="shared" si="290"/>
        <v>6756</v>
      </c>
      <c r="D6761" s="920" t="s">
        <v>6345</v>
      </c>
      <c r="E6761" s="893" t="b">
        <f t="shared" ca="1" si="286"/>
        <v>1</v>
      </c>
      <c r="F6761" s="932">
        <f t="array" aca="1" ref="F6761" ca="1">IF(G6761&lt;&gt;"",INDIRECT("'"&amp;G6761&amp;"'!"&amp;H6761),"")</f>
        <v>0</v>
      </c>
      <c r="G6761" s="560" t="s">
        <v>5635</v>
      </c>
      <c r="H6761" s="893" t="s">
        <v>6439</v>
      </c>
      <c r="I6761" s="920"/>
      <c r="J6761" s="920"/>
      <c r="K6761" s="920"/>
      <c r="L6761" s="920"/>
      <c r="M6761" s="920"/>
      <c r="N6761" s="920"/>
      <c r="S6761" s="919"/>
    </row>
    <row r="6762" spans="1:19" ht="12.75" customHeight="1" x14ac:dyDescent="0.15">
      <c r="A6762" s="914">
        <v>6757</v>
      </c>
      <c r="B6762" s="929">
        <f>'EstRev 6-11'!F228</f>
        <v>0</v>
      </c>
      <c r="C6762" s="930">
        <f t="shared" si="290"/>
        <v>6757</v>
      </c>
      <c r="D6762" s="920" t="s">
        <v>6345</v>
      </c>
      <c r="E6762" s="893" t="b">
        <f t="shared" ca="1" si="286"/>
        <v>1</v>
      </c>
      <c r="F6762" s="932">
        <f t="array" aca="1" ref="F6762" ca="1">IF(G6762&lt;&gt;"",INDIRECT("'"&amp;G6762&amp;"'!"&amp;H6762),"")</f>
        <v>0</v>
      </c>
      <c r="G6762" s="560" t="s">
        <v>5635</v>
      </c>
      <c r="H6762" s="893" t="s">
        <v>6440</v>
      </c>
      <c r="I6762" s="920"/>
      <c r="J6762" s="920"/>
      <c r="K6762" s="920"/>
      <c r="L6762" s="920"/>
      <c r="M6762" s="920"/>
      <c r="N6762" s="920"/>
      <c r="S6762" s="919"/>
    </row>
    <row r="6763" spans="1:19" ht="12.75" customHeight="1" x14ac:dyDescent="0.15">
      <c r="A6763" s="914">
        <v>6758</v>
      </c>
      <c r="B6763" s="929">
        <f>'EstRev 6-11'!F229</f>
        <v>0</v>
      </c>
      <c r="C6763" s="930">
        <f t="shared" si="290"/>
        <v>6758</v>
      </c>
      <c r="D6763" s="920" t="s">
        <v>6345</v>
      </c>
      <c r="E6763" s="893" t="b">
        <f t="shared" ca="1" si="286"/>
        <v>1</v>
      </c>
      <c r="F6763" s="932">
        <f t="array" aca="1" ref="F6763" ca="1">IF(G6763&lt;&gt;"",INDIRECT("'"&amp;G6763&amp;"'!"&amp;H6763),"")</f>
        <v>0</v>
      </c>
      <c r="G6763" s="560" t="s">
        <v>5635</v>
      </c>
      <c r="H6763" s="893" t="s">
        <v>6441</v>
      </c>
      <c r="I6763" s="920"/>
      <c r="J6763" s="920"/>
      <c r="K6763" s="920"/>
      <c r="L6763" s="920"/>
      <c r="M6763" s="920"/>
      <c r="N6763" s="920"/>
      <c r="S6763" s="919"/>
    </row>
    <row r="6764" spans="1:19" ht="12.75" customHeight="1" x14ac:dyDescent="0.15">
      <c r="A6764" s="914">
        <v>6759</v>
      </c>
      <c r="B6764" s="929">
        <f>'EstRev 6-11'!F230</f>
        <v>0</v>
      </c>
      <c r="C6764" s="930">
        <f t="shared" si="290"/>
        <v>6759</v>
      </c>
      <c r="D6764" s="920" t="s">
        <v>6345</v>
      </c>
      <c r="E6764" s="893" t="b">
        <f t="shared" ca="1" si="286"/>
        <v>1</v>
      </c>
      <c r="F6764" s="932">
        <f t="array" aca="1" ref="F6764" ca="1">IF(G6764&lt;&gt;"",INDIRECT("'"&amp;G6764&amp;"'!"&amp;H6764),"")</f>
        <v>0</v>
      </c>
      <c r="G6764" s="560" t="s">
        <v>5635</v>
      </c>
      <c r="H6764" s="893" t="s">
        <v>6442</v>
      </c>
      <c r="I6764" s="920"/>
      <c r="J6764" s="920"/>
      <c r="K6764" s="920"/>
      <c r="L6764" s="920"/>
      <c r="M6764" s="920"/>
      <c r="N6764" s="920"/>
      <c r="S6764" s="919"/>
    </row>
    <row r="6765" spans="1:19" ht="12.75" customHeight="1" x14ac:dyDescent="0.15">
      <c r="A6765" s="914">
        <v>6760</v>
      </c>
      <c r="B6765" s="929">
        <f>'EstRev 6-11'!F231</f>
        <v>0</v>
      </c>
      <c r="C6765" s="930">
        <f t="shared" si="290"/>
        <v>6760</v>
      </c>
      <c r="D6765" s="920" t="s">
        <v>6345</v>
      </c>
      <c r="E6765" s="893" t="b">
        <f t="shared" ca="1" si="286"/>
        <v>1</v>
      </c>
      <c r="F6765" s="932">
        <f t="array" aca="1" ref="F6765" ca="1">IF(G6765&lt;&gt;"",INDIRECT("'"&amp;G6765&amp;"'!"&amp;H6765),"")</f>
        <v>0</v>
      </c>
      <c r="G6765" s="560" t="s">
        <v>5635</v>
      </c>
      <c r="H6765" s="893" t="s">
        <v>6443</v>
      </c>
      <c r="I6765" s="920"/>
      <c r="J6765" s="920"/>
      <c r="K6765" s="920"/>
      <c r="L6765" s="920"/>
      <c r="M6765" s="920"/>
      <c r="N6765" s="920"/>
      <c r="S6765" s="919"/>
    </row>
    <row r="6766" spans="1:19" ht="12.75" customHeight="1" x14ac:dyDescent="0.15">
      <c r="A6766" s="914">
        <v>6761</v>
      </c>
      <c r="B6766" s="929">
        <f>'EstRev 6-11'!F232</f>
        <v>0</v>
      </c>
      <c r="C6766" s="930">
        <f t="shared" si="290"/>
        <v>6761</v>
      </c>
      <c r="D6766" s="920" t="s">
        <v>6345</v>
      </c>
      <c r="E6766" s="893" t="b">
        <f t="shared" ca="1" si="286"/>
        <v>1</v>
      </c>
      <c r="F6766" s="932">
        <f t="array" aca="1" ref="F6766" ca="1">IF(G6766&lt;&gt;"",INDIRECT("'"&amp;G6766&amp;"'!"&amp;H6766),"")</f>
        <v>0</v>
      </c>
      <c r="G6766" s="560" t="s">
        <v>5635</v>
      </c>
      <c r="H6766" s="893" t="s">
        <v>6444</v>
      </c>
      <c r="I6766" s="920"/>
      <c r="J6766" s="920"/>
      <c r="K6766" s="920"/>
      <c r="L6766" s="920"/>
      <c r="M6766" s="920"/>
      <c r="N6766" s="920"/>
      <c r="S6766" s="919"/>
    </row>
    <row r="6767" spans="1:19" ht="12.75" customHeight="1" x14ac:dyDescent="0.15">
      <c r="A6767" s="914">
        <v>6762</v>
      </c>
      <c r="B6767" s="929">
        <f>'EstRev 6-11'!F233</f>
        <v>0</v>
      </c>
      <c r="C6767" s="930">
        <f t="shared" si="290"/>
        <v>6762</v>
      </c>
      <c r="D6767" s="920" t="s">
        <v>6345</v>
      </c>
      <c r="E6767" s="893" t="b">
        <f t="shared" ca="1" si="286"/>
        <v>1</v>
      </c>
      <c r="F6767" s="932">
        <f t="array" aca="1" ref="F6767" ca="1">IF(G6767&lt;&gt;"",INDIRECT("'"&amp;G6767&amp;"'!"&amp;H6767),"")</f>
        <v>0</v>
      </c>
      <c r="G6767" s="560" t="s">
        <v>5635</v>
      </c>
      <c r="H6767" s="893" t="s">
        <v>6445</v>
      </c>
      <c r="I6767" s="920"/>
      <c r="J6767" s="920"/>
      <c r="K6767" s="920"/>
      <c r="L6767" s="920"/>
      <c r="M6767" s="920"/>
      <c r="N6767" s="920"/>
      <c r="S6767" s="919"/>
    </row>
    <row r="6768" spans="1:19" ht="12.75" customHeight="1" x14ac:dyDescent="0.15">
      <c r="A6768" s="914">
        <v>6763</v>
      </c>
      <c r="B6768" s="929">
        <f>'EstRev 6-11'!F234</f>
        <v>0</v>
      </c>
      <c r="C6768" s="930">
        <f t="shared" si="290"/>
        <v>6763</v>
      </c>
      <c r="D6768" s="920" t="s">
        <v>6345</v>
      </c>
      <c r="E6768" s="893" t="b">
        <f t="shared" ca="1" si="286"/>
        <v>1</v>
      </c>
      <c r="F6768" s="932">
        <f t="array" aca="1" ref="F6768" ca="1">IF(G6768&lt;&gt;"",INDIRECT("'"&amp;G6768&amp;"'!"&amp;H6768),"")</f>
        <v>0</v>
      </c>
      <c r="G6768" s="560" t="s">
        <v>5635</v>
      </c>
      <c r="H6768" s="893" t="s">
        <v>6446</v>
      </c>
      <c r="I6768" s="920"/>
      <c r="J6768" s="920"/>
      <c r="K6768" s="920"/>
      <c r="L6768" s="920"/>
      <c r="M6768" s="920"/>
      <c r="N6768" s="920"/>
      <c r="S6768" s="919"/>
    </row>
    <row r="6769" spans="1:19" ht="12.75" customHeight="1" x14ac:dyDescent="0.15">
      <c r="A6769" s="914">
        <v>6764</v>
      </c>
      <c r="B6769" s="929">
        <f>'EstRev 6-11'!F235</f>
        <v>0</v>
      </c>
      <c r="C6769" s="930">
        <f t="shared" si="290"/>
        <v>6764</v>
      </c>
      <c r="D6769" s="920" t="s">
        <v>6345</v>
      </c>
      <c r="E6769" s="893" t="b">
        <f t="shared" ca="1" si="286"/>
        <v>1</v>
      </c>
      <c r="F6769" s="932">
        <f t="array" aca="1" ref="F6769" ca="1">IF(G6769&lt;&gt;"",INDIRECT("'"&amp;G6769&amp;"'!"&amp;H6769),"")</f>
        <v>0</v>
      </c>
      <c r="G6769" s="560" t="s">
        <v>5635</v>
      </c>
      <c r="H6769" s="893" t="s">
        <v>6447</v>
      </c>
      <c r="I6769" s="920"/>
      <c r="J6769" s="920"/>
      <c r="K6769" s="920"/>
      <c r="L6769" s="920"/>
      <c r="M6769" s="920"/>
      <c r="N6769" s="920"/>
      <c r="S6769" s="919"/>
    </row>
    <row r="6770" spans="1:19" ht="12.75" customHeight="1" x14ac:dyDescent="0.15">
      <c r="A6770" s="914">
        <v>6765</v>
      </c>
      <c r="B6770" s="929">
        <f>'EstRev 6-11'!F236</f>
        <v>0</v>
      </c>
      <c r="C6770" s="930">
        <f t="shared" si="290"/>
        <v>6765</v>
      </c>
      <c r="D6770" s="920" t="s">
        <v>6345</v>
      </c>
      <c r="E6770" s="893" t="b">
        <f t="shared" ca="1" si="286"/>
        <v>1</v>
      </c>
      <c r="F6770" s="932">
        <f t="array" aca="1" ref="F6770" ca="1">IF(G6770&lt;&gt;"",INDIRECT("'"&amp;G6770&amp;"'!"&amp;H6770),"")</f>
        <v>0</v>
      </c>
      <c r="G6770" s="560" t="s">
        <v>5635</v>
      </c>
      <c r="H6770" s="893" t="s">
        <v>6448</v>
      </c>
      <c r="I6770" s="920"/>
      <c r="J6770" s="920"/>
      <c r="K6770" s="920"/>
      <c r="L6770" s="920"/>
      <c r="M6770" s="920"/>
      <c r="N6770" s="920"/>
      <c r="S6770" s="919"/>
    </row>
    <row r="6771" spans="1:19" ht="12.75" customHeight="1" x14ac:dyDescent="0.15">
      <c r="A6771" s="935">
        <v>6766</v>
      </c>
      <c r="B6771" s="919"/>
      <c r="C6771" s="920"/>
      <c r="D6771" s="920" t="s">
        <v>6345</v>
      </c>
      <c r="E6771" s="893" t="b">
        <f t="shared" ca="1" si="286"/>
        <v>1</v>
      </c>
      <c r="F6771" s="893" t="str">
        <f t="array" aca="1" ref="F6771" ca="1">IF(G6771&lt;&gt;"",INDIRECT("'"&amp;G6771&amp;"'!"&amp;H6771),"")</f>
        <v/>
      </c>
      <c r="G6771" s="560"/>
      <c r="H6771" s="893"/>
      <c r="I6771" s="920"/>
      <c r="J6771" s="920"/>
      <c r="K6771" s="920"/>
      <c r="L6771" s="920"/>
      <c r="M6771" s="920"/>
      <c r="N6771" s="920"/>
      <c r="S6771" s="919"/>
    </row>
    <row r="6772" spans="1:19" ht="12.75" customHeight="1" x14ac:dyDescent="0.15">
      <c r="A6772" s="914">
        <v>6767</v>
      </c>
      <c r="B6772" s="929">
        <f>'EstRev 6-11'!F238</f>
        <v>0</v>
      </c>
      <c r="C6772" s="930">
        <f t="shared" ref="C6772:C6800" si="291">A6772-B6772</f>
        <v>6767</v>
      </c>
      <c r="D6772" s="920" t="s">
        <v>6345</v>
      </c>
      <c r="E6772" s="893" t="b">
        <f t="shared" ca="1" si="286"/>
        <v>1</v>
      </c>
      <c r="F6772" s="932">
        <f t="array" aca="1" ref="F6772" ca="1">IF(G6772&lt;&gt;"",INDIRECT("'"&amp;G6772&amp;"'!"&amp;H6772),"")</f>
        <v>0</v>
      </c>
      <c r="G6772" s="560" t="s">
        <v>5635</v>
      </c>
      <c r="H6772" s="893" t="s">
        <v>6449</v>
      </c>
      <c r="I6772" s="920"/>
      <c r="J6772" s="920"/>
      <c r="K6772" s="920"/>
      <c r="L6772" s="920"/>
      <c r="M6772" s="920"/>
      <c r="N6772" s="920"/>
      <c r="S6772" s="919"/>
    </row>
    <row r="6773" spans="1:19" ht="12.75" customHeight="1" x14ac:dyDescent="0.15">
      <c r="A6773" s="914">
        <v>6768</v>
      </c>
      <c r="B6773" s="929">
        <f>'EstRev 6-11'!F239</f>
        <v>0</v>
      </c>
      <c r="C6773" s="930">
        <f t="shared" si="291"/>
        <v>6768</v>
      </c>
      <c r="D6773" s="920" t="s">
        <v>6345</v>
      </c>
      <c r="E6773" s="893" t="b">
        <f t="shared" ca="1" si="286"/>
        <v>1</v>
      </c>
      <c r="F6773" s="932">
        <f t="array" aca="1" ref="F6773" ca="1">IF(G6773&lt;&gt;"",INDIRECT("'"&amp;G6773&amp;"'!"&amp;H6773),"")</f>
        <v>0</v>
      </c>
      <c r="G6773" s="560" t="s">
        <v>5635</v>
      </c>
      <c r="H6773" s="893" t="s">
        <v>6450</v>
      </c>
      <c r="I6773" s="920"/>
      <c r="J6773" s="920"/>
      <c r="K6773" s="920"/>
      <c r="L6773" s="920"/>
      <c r="M6773" s="920"/>
      <c r="N6773" s="920"/>
      <c r="S6773" s="919"/>
    </row>
    <row r="6774" spans="1:19" ht="12.75" customHeight="1" x14ac:dyDescent="0.15">
      <c r="A6774" s="914">
        <v>6769</v>
      </c>
      <c r="B6774" s="929">
        <f>'EstRev 6-11'!F240</f>
        <v>0</v>
      </c>
      <c r="C6774" s="930">
        <f t="shared" si="291"/>
        <v>6769</v>
      </c>
      <c r="D6774" s="920" t="s">
        <v>6345</v>
      </c>
      <c r="E6774" s="893" t="b">
        <f t="shared" ca="1" si="286"/>
        <v>1</v>
      </c>
      <c r="F6774" s="932">
        <f t="array" aca="1" ref="F6774" ca="1">IF(G6774&lt;&gt;"",INDIRECT("'"&amp;G6774&amp;"'!"&amp;H6774),"")</f>
        <v>0</v>
      </c>
      <c r="G6774" s="560" t="s">
        <v>5635</v>
      </c>
      <c r="H6774" s="893" t="s">
        <v>6451</v>
      </c>
      <c r="I6774" s="920"/>
      <c r="J6774" s="920"/>
      <c r="K6774" s="920"/>
      <c r="L6774" s="920"/>
      <c r="M6774" s="920"/>
      <c r="N6774" s="920"/>
      <c r="S6774" s="919"/>
    </row>
    <row r="6775" spans="1:19" ht="12.75" customHeight="1" x14ac:dyDescent="0.15">
      <c r="A6775" s="914">
        <v>6770</v>
      </c>
      <c r="B6775" s="929">
        <f>'EstRev 6-11'!F241</f>
        <v>0</v>
      </c>
      <c r="C6775" s="930">
        <f t="shared" si="291"/>
        <v>6770</v>
      </c>
      <c r="D6775" s="920" t="s">
        <v>6345</v>
      </c>
      <c r="E6775" s="893" t="b">
        <f t="shared" ca="1" si="286"/>
        <v>1</v>
      </c>
      <c r="F6775" s="932">
        <f t="array" aca="1" ref="F6775" ca="1">IF(G6775&lt;&gt;"",INDIRECT("'"&amp;G6775&amp;"'!"&amp;H6775),"")</f>
        <v>0</v>
      </c>
      <c r="G6775" s="560" t="s">
        <v>5635</v>
      </c>
      <c r="H6775" s="893" t="s">
        <v>6452</v>
      </c>
      <c r="I6775" s="920"/>
      <c r="J6775" s="920"/>
      <c r="K6775" s="920"/>
      <c r="L6775" s="920"/>
      <c r="M6775" s="920"/>
      <c r="N6775" s="920"/>
      <c r="S6775" s="919"/>
    </row>
    <row r="6776" spans="1:19" ht="12.75" customHeight="1" x14ac:dyDescent="0.15">
      <c r="A6776" s="914">
        <v>6771</v>
      </c>
      <c r="B6776" s="929">
        <f>'EstRev 6-11'!F242</f>
        <v>0</v>
      </c>
      <c r="C6776" s="930">
        <f t="shared" si="291"/>
        <v>6771</v>
      </c>
      <c r="D6776" s="920" t="s">
        <v>6345</v>
      </c>
      <c r="E6776" s="893" t="b">
        <f t="shared" ca="1" si="286"/>
        <v>1</v>
      </c>
      <c r="F6776" s="932">
        <f t="array" aca="1" ref="F6776" ca="1">IF(G6776&lt;&gt;"",INDIRECT("'"&amp;G6776&amp;"'!"&amp;H6776),"")</f>
        <v>0</v>
      </c>
      <c r="G6776" s="560" t="s">
        <v>5635</v>
      </c>
      <c r="H6776" s="893" t="s">
        <v>6453</v>
      </c>
      <c r="I6776" s="920"/>
      <c r="J6776" s="920"/>
      <c r="K6776" s="920"/>
      <c r="L6776" s="920"/>
      <c r="M6776" s="920"/>
      <c r="N6776" s="920"/>
      <c r="S6776" s="919"/>
    </row>
    <row r="6777" spans="1:19" ht="12.75" customHeight="1" x14ac:dyDescent="0.15">
      <c r="A6777" s="914">
        <v>6772</v>
      </c>
      <c r="B6777" s="929">
        <f>'EstRev 6-11'!F243</f>
        <v>0</v>
      </c>
      <c r="C6777" s="930">
        <f t="shared" si="291"/>
        <v>6772</v>
      </c>
      <c r="D6777" s="920" t="s">
        <v>6345</v>
      </c>
      <c r="E6777" s="893" t="b">
        <f t="shared" ca="1" si="286"/>
        <v>1</v>
      </c>
      <c r="F6777" s="932">
        <f t="array" aca="1" ref="F6777" ca="1">IF(G6777&lt;&gt;"",INDIRECT("'"&amp;G6777&amp;"'!"&amp;H6777),"")</f>
        <v>0</v>
      </c>
      <c r="G6777" s="560" t="s">
        <v>5635</v>
      </c>
      <c r="H6777" s="893" t="s">
        <v>6454</v>
      </c>
      <c r="I6777" s="920"/>
      <c r="J6777" s="920"/>
      <c r="K6777" s="920"/>
      <c r="L6777" s="920"/>
      <c r="M6777" s="920"/>
      <c r="N6777" s="920"/>
      <c r="S6777" s="919"/>
    </row>
    <row r="6778" spans="1:19" ht="12.75" customHeight="1" x14ac:dyDescent="0.15">
      <c r="A6778" s="914">
        <v>6773</v>
      </c>
      <c r="B6778" s="929">
        <f>'EstRev 6-11'!F244</f>
        <v>0</v>
      </c>
      <c r="C6778" s="930">
        <f t="shared" si="291"/>
        <v>6773</v>
      </c>
      <c r="D6778" s="920" t="s">
        <v>6345</v>
      </c>
      <c r="E6778" s="893" t="b">
        <f t="shared" ca="1" si="286"/>
        <v>1</v>
      </c>
      <c r="F6778" s="932">
        <f t="array" aca="1" ref="F6778" ca="1">IF(G6778&lt;&gt;"",INDIRECT("'"&amp;G6778&amp;"'!"&amp;H6778),"")</f>
        <v>0</v>
      </c>
      <c r="G6778" s="560" t="s">
        <v>5635</v>
      </c>
      <c r="H6778" s="893" t="s">
        <v>6455</v>
      </c>
      <c r="I6778" s="920"/>
      <c r="J6778" s="920"/>
      <c r="K6778" s="920"/>
      <c r="L6778" s="920"/>
      <c r="M6778" s="920"/>
      <c r="N6778" s="920"/>
      <c r="S6778" s="919"/>
    </row>
    <row r="6779" spans="1:19" ht="12.75" customHeight="1" x14ac:dyDescent="0.15">
      <c r="A6779" s="914">
        <v>6774</v>
      </c>
      <c r="B6779" s="929">
        <f>'EstRev 6-11'!F245</f>
        <v>0</v>
      </c>
      <c r="C6779" s="930">
        <f t="shared" si="291"/>
        <v>6774</v>
      </c>
      <c r="D6779" s="920" t="s">
        <v>6345</v>
      </c>
      <c r="E6779" s="893" t="b">
        <f t="shared" ca="1" si="286"/>
        <v>1</v>
      </c>
      <c r="F6779" s="932">
        <f t="array" aca="1" ref="F6779" ca="1">IF(G6779&lt;&gt;"",INDIRECT("'"&amp;G6779&amp;"'!"&amp;H6779),"")</f>
        <v>0</v>
      </c>
      <c r="G6779" s="560" t="s">
        <v>5635</v>
      </c>
      <c r="H6779" s="893" t="s">
        <v>6456</v>
      </c>
      <c r="I6779" s="920"/>
      <c r="J6779" s="920"/>
      <c r="K6779" s="920"/>
      <c r="L6779" s="920"/>
      <c r="M6779" s="920"/>
      <c r="N6779" s="920"/>
      <c r="S6779" s="919"/>
    </row>
    <row r="6780" spans="1:19" ht="12.75" customHeight="1" x14ac:dyDescent="0.15">
      <c r="A6780" s="914">
        <v>6775</v>
      </c>
      <c r="B6780" s="929">
        <f>'EstRev 6-11'!F246</f>
        <v>0</v>
      </c>
      <c r="C6780" s="930">
        <f t="shared" si="291"/>
        <v>6775</v>
      </c>
      <c r="D6780" s="920" t="s">
        <v>6345</v>
      </c>
      <c r="E6780" s="893" t="b">
        <f t="shared" ca="1" si="286"/>
        <v>1</v>
      </c>
      <c r="F6780" s="932">
        <f t="array" aca="1" ref="F6780" ca="1">IF(G6780&lt;&gt;"",INDIRECT("'"&amp;G6780&amp;"'!"&amp;H6780),"")</f>
        <v>0</v>
      </c>
      <c r="G6780" s="560" t="s">
        <v>5635</v>
      </c>
      <c r="H6780" s="893" t="s">
        <v>6457</v>
      </c>
      <c r="I6780" s="920"/>
      <c r="J6780" s="920"/>
      <c r="K6780" s="920"/>
      <c r="L6780" s="920"/>
      <c r="M6780" s="920"/>
      <c r="N6780" s="920"/>
      <c r="S6780" s="919"/>
    </row>
    <row r="6781" spans="1:19" ht="12.75" customHeight="1" x14ac:dyDescent="0.15">
      <c r="A6781" s="914">
        <v>6776</v>
      </c>
      <c r="B6781" s="929">
        <f>'EstRev 6-11'!F247</f>
        <v>0</v>
      </c>
      <c r="C6781" s="930">
        <f t="shared" si="291"/>
        <v>6776</v>
      </c>
      <c r="D6781" s="920" t="s">
        <v>6345</v>
      </c>
      <c r="E6781" s="893" t="b">
        <f t="shared" ca="1" si="286"/>
        <v>1</v>
      </c>
      <c r="F6781" s="932">
        <f t="array" aca="1" ref="F6781" ca="1">IF(G6781&lt;&gt;"",INDIRECT("'"&amp;G6781&amp;"'!"&amp;H6781),"")</f>
        <v>0</v>
      </c>
      <c r="G6781" s="560" t="s">
        <v>5635</v>
      </c>
      <c r="H6781" s="893" t="s">
        <v>6458</v>
      </c>
      <c r="I6781" s="920"/>
      <c r="J6781" s="920"/>
      <c r="K6781" s="920"/>
      <c r="L6781" s="920"/>
      <c r="M6781" s="920"/>
      <c r="N6781" s="920"/>
      <c r="S6781" s="919"/>
    </row>
    <row r="6782" spans="1:19" ht="12.75" customHeight="1" x14ac:dyDescent="0.15">
      <c r="A6782" s="914">
        <v>6777</v>
      </c>
      <c r="B6782" s="929">
        <f>'EstRev 6-11'!F248</f>
        <v>0</v>
      </c>
      <c r="C6782" s="930">
        <f t="shared" si="291"/>
        <v>6777</v>
      </c>
      <c r="D6782" s="920" t="s">
        <v>6345</v>
      </c>
      <c r="E6782" s="893" t="b">
        <f t="shared" ca="1" si="286"/>
        <v>1</v>
      </c>
      <c r="F6782" s="932">
        <f t="array" aca="1" ref="F6782" ca="1">IF(G6782&lt;&gt;"",INDIRECT("'"&amp;G6782&amp;"'!"&amp;H6782),"")</f>
        <v>0</v>
      </c>
      <c r="G6782" s="560" t="s">
        <v>5635</v>
      </c>
      <c r="H6782" s="893" t="s">
        <v>6459</v>
      </c>
      <c r="I6782" s="920"/>
      <c r="J6782" s="920"/>
      <c r="K6782" s="920"/>
      <c r="L6782" s="920"/>
      <c r="M6782" s="920"/>
      <c r="N6782" s="920"/>
      <c r="S6782" s="919"/>
    </row>
    <row r="6783" spans="1:19" ht="12.75" customHeight="1" x14ac:dyDescent="0.15">
      <c r="A6783" s="914">
        <v>6778</v>
      </c>
      <c r="B6783" s="929">
        <f>'EstRev 6-11'!F249</f>
        <v>0</v>
      </c>
      <c r="C6783" s="930">
        <f t="shared" si="291"/>
        <v>6778</v>
      </c>
      <c r="D6783" s="920" t="s">
        <v>6345</v>
      </c>
      <c r="E6783" s="893" t="b">
        <f t="shared" ca="1" si="286"/>
        <v>1</v>
      </c>
      <c r="F6783" s="932">
        <f t="array" aca="1" ref="F6783" ca="1">IF(G6783&lt;&gt;"",INDIRECT("'"&amp;G6783&amp;"'!"&amp;H6783),"")</f>
        <v>0</v>
      </c>
      <c r="G6783" s="560" t="s">
        <v>5635</v>
      </c>
      <c r="H6783" s="893" t="s">
        <v>6460</v>
      </c>
      <c r="I6783" s="920"/>
      <c r="J6783" s="920"/>
      <c r="K6783" s="920"/>
      <c r="L6783" s="920"/>
      <c r="M6783" s="920"/>
      <c r="N6783" s="920"/>
      <c r="S6783" s="919"/>
    </row>
    <row r="6784" spans="1:19" ht="12.75" customHeight="1" x14ac:dyDescent="0.15">
      <c r="A6784" s="914">
        <v>6779</v>
      </c>
      <c r="B6784" s="929">
        <f>'EstRev 6-11'!F250</f>
        <v>0</v>
      </c>
      <c r="C6784" s="930">
        <f t="shared" si="291"/>
        <v>6779</v>
      </c>
      <c r="D6784" s="920" t="s">
        <v>6345</v>
      </c>
      <c r="E6784" s="893" t="b">
        <f t="shared" ca="1" si="286"/>
        <v>1</v>
      </c>
      <c r="F6784" s="932">
        <f t="array" aca="1" ref="F6784" ca="1">IF(G6784&lt;&gt;"",INDIRECT("'"&amp;G6784&amp;"'!"&amp;H6784),"")</f>
        <v>0</v>
      </c>
      <c r="G6784" s="560" t="s">
        <v>5635</v>
      </c>
      <c r="H6784" s="893" t="s">
        <v>6461</v>
      </c>
      <c r="I6784" s="920"/>
      <c r="J6784" s="920"/>
      <c r="K6784" s="920"/>
      <c r="L6784" s="920"/>
      <c r="M6784" s="920"/>
      <c r="N6784" s="920"/>
      <c r="S6784" s="919"/>
    </row>
    <row r="6785" spans="1:19" ht="12.75" customHeight="1" x14ac:dyDescent="0.15">
      <c r="A6785" s="914">
        <v>6780</v>
      </c>
      <c r="B6785" s="929">
        <f>'EstRev 6-11'!F251</f>
        <v>0</v>
      </c>
      <c r="C6785" s="930">
        <f t="shared" si="291"/>
        <v>6780</v>
      </c>
      <c r="D6785" s="920" t="s">
        <v>6345</v>
      </c>
      <c r="E6785" s="893" t="b">
        <f t="shared" ca="1" si="286"/>
        <v>1</v>
      </c>
      <c r="F6785" s="932">
        <f t="array" aca="1" ref="F6785" ca="1">IF(G6785&lt;&gt;"",INDIRECT("'"&amp;G6785&amp;"'!"&amp;H6785),"")</f>
        <v>0</v>
      </c>
      <c r="G6785" s="560" t="s">
        <v>5635</v>
      </c>
      <c r="H6785" s="893" t="s">
        <v>6462</v>
      </c>
      <c r="I6785" s="920"/>
      <c r="J6785" s="920"/>
      <c r="K6785" s="920"/>
      <c r="L6785" s="920"/>
      <c r="M6785" s="920"/>
      <c r="N6785" s="920"/>
      <c r="S6785" s="919"/>
    </row>
    <row r="6786" spans="1:19" ht="12.75" customHeight="1" x14ac:dyDescent="0.15">
      <c r="A6786" s="914">
        <v>6781</v>
      </c>
      <c r="B6786" s="929">
        <f>'EstRev 6-11'!F252</f>
        <v>0</v>
      </c>
      <c r="C6786" s="930">
        <f t="shared" si="291"/>
        <v>6781</v>
      </c>
      <c r="D6786" s="920" t="s">
        <v>6345</v>
      </c>
      <c r="E6786" s="893" t="b">
        <f t="shared" ca="1" si="286"/>
        <v>1</v>
      </c>
      <c r="F6786" s="932">
        <f t="array" aca="1" ref="F6786" ca="1">IF(G6786&lt;&gt;"",INDIRECT("'"&amp;G6786&amp;"'!"&amp;H6786),"")</f>
        <v>0</v>
      </c>
      <c r="G6786" s="560" t="s">
        <v>5635</v>
      </c>
      <c r="H6786" s="893" t="s">
        <v>6463</v>
      </c>
      <c r="I6786" s="920"/>
      <c r="J6786" s="920"/>
      <c r="K6786" s="920"/>
      <c r="L6786" s="920"/>
      <c r="M6786" s="920"/>
      <c r="N6786" s="920"/>
      <c r="S6786" s="919"/>
    </row>
    <row r="6787" spans="1:19" ht="12.75" customHeight="1" x14ac:dyDescent="0.15">
      <c r="A6787" s="914">
        <v>6782</v>
      </c>
      <c r="B6787" s="929">
        <f>'EstRev 6-11'!F253</f>
        <v>0</v>
      </c>
      <c r="C6787" s="930">
        <f t="shared" si="291"/>
        <v>6782</v>
      </c>
      <c r="D6787" s="920" t="s">
        <v>6345</v>
      </c>
      <c r="E6787" s="893" t="b">
        <f t="shared" ca="1" si="286"/>
        <v>1</v>
      </c>
      <c r="F6787" s="932">
        <f t="array" aca="1" ref="F6787" ca="1">IF(G6787&lt;&gt;"",INDIRECT("'"&amp;G6787&amp;"'!"&amp;H6787),"")</f>
        <v>0</v>
      </c>
      <c r="G6787" s="560" t="s">
        <v>5635</v>
      </c>
      <c r="H6787" s="893" t="s">
        <v>6464</v>
      </c>
      <c r="I6787" s="920"/>
      <c r="J6787" s="920"/>
      <c r="K6787" s="920"/>
      <c r="L6787" s="920"/>
      <c r="M6787" s="920"/>
      <c r="N6787" s="920"/>
      <c r="S6787" s="919"/>
    </row>
    <row r="6788" spans="1:19" ht="12.75" customHeight="1" x14ac:dyDescent="0.15">
      <c r="A6788" s="914">
        <v>6783</v>
      </c>
      <c r="B6788" s="929">
        <f>'EstRev 6-11'!F254</f>
        <v>0</v>
      </c>
      <c r="C6788" s="930">
        <f t="shared" si="291"/>
        <v>6783</v>
      </c>
      <c r="D6788" s="920" t="s">
        <v>6345</v>
      </c>
      <c r="E6788" s="893" t="b">
        <f t="shared" ca="1" si="286"/>
        <v>1</v>
      </c>
      <c r="F6788" s="932">
        <f t="array" aca="1" ref="F6788" ca="1">IF(G6788&lt;&gt;"",INDIRECT("'"&amp;G6788&amp;"'!"&amp;H6788),"")</f>
        <v>0</v>
      </c>
      <c r="G6788" s="560" t="s">
        <v>5635</v>
      </c>
      <c r="H6788" s="893" t="s">
        <v>6465</v>
      </c>
      <c r="I6788" s="920"/>
      <c r="J6788" s="920"/>
      <c r="K6788" s="920"/>
      <c r="L6788" s="920"/>
      <c r="M6788" s="920"/>
      <c r="N6788" s="920"/>
      <c r="S6788" s="919"/>
    </row>
    <row r="6789" spans="1:19" ht="12.75" customHeight="1" x14ac:dyDescent="0.15">
      <c r="A6789" s="914">
        <v>6784</v>
      </c>
      <c r="B6789" s="929">
        <f>'EstRev 6-11'!F255</f>
        <v>0</v>
      </c>
      <c r="C6789" s="930">
        <f t="shared" si="291"/>
        <v>6784</v>
      </c>
      <c r="D6789" s="920" t="s">
        <v>6345</v>
      </c>
      <c r="E6789" s="893" t="b">
        <f t="shared" ca="1" si="286"/>
        <v>1</v>
      </c>
      <c r="F6789" s="932">
        <f t="array" aca="1" ref="F6789" ca="1">IF(G6789&lt;&gt;"",INDIRECT("'"&amp;G6789&amp;"'!"&amp;H6789),"")</f>
        <v>0</v>
      </c>
      <c r="G6789" s="560" t="s">
        <v>5635</v>
      </c>
      <c r="H6789" s="893" t="s">
        <v>6466</v>
      </c>
      <c r="I6789" s="920"/>
      <c r="J6789" s="920"/>
      <c r="K6789" s="920"/>
      <c r="L6789" s="920"/>
      <c r="M6789" s="920"/>
      <c r="N6789" s="920"/>
      <c r="S6789" s="919"/>
    </row>
    <row r="6790" spans="1:19" ht="12.75" customHeight="1" x14ac:dyDescent="0.15">
      <c r="A6790" s="914">
        <v>6785</v>
      </c>
      <c r="B6790" s="929">
        <f>'EstRev 6-11'!G226</f>
        <v>0</v>
      </c>
      <c r="C6790" s="930">
        <f t="shared" si="291"/>
        <v>6785</v>
      </c>
      <c r="D6790" s="920" t="s">
        <v>6345</v>
      </c>
      <c r="E6790" s="893" t="b">
        <f t="shared" ca="1" si="286"/>
        <v>1</v>
      </c>
      <c r="F6790" s="932">
        <f t="array" aca="1" ref="F6790" ca="1">IF(G6790&lt;&gt;"",INDIRECT("'"&amp;G6790&amp;"'!"&amp;H6790),"")</f>
        <v>0</v>
      </c>
      <c r="G6790" s="560" t="s">
        <v>5635</v>
      </c>
      <c r="H6790" s="893" t="s">
        <v>6467</v>
      </c>
      <c r="I6790" s="920"/>
      <c r="J6790" s="920"/>
      <c r="K6790" s="920"/>
      <c r="L6790" s="920"/>
      <c r="M6790" s="920"/>
      <c r="N6790" s="920"/>
      <c r="S6790" s="919"/>
    </row>
    <row r="6791" spans="1:19" ht="12.75" customHeight="1" x14ac:dyDescent="0.15">
      <c r="A6791" s="914">
        <v>6786</v>
      </c>
      <c r="B6791" s="929">
        <f>'EstRev 6-11'!G227</f>
        <v>0</v>
      </c>
      <c r="C6791" s="930">
        <f t="shared" si="291"/>
        <v>6786</v>
      </c>
      <c r="D6791" s="920" t="s">
        <v>6345</v>
      </c>
      <c r="E6791" s="893" t="b">
        <f t="shared" ca="1" si="286"/>
        <v>1</v>
      </c>
      <c r="F6791" s="932">
        <f t="array" aca="1" ref="F6791" ca="1">IF(G6791&lt;&gt;"",INDIRECT("'"&amp;G6791&amp;"'!"&amp;H6791),"")</f>
        <v>0</v>
      </c>
      <c r="G6791" s="560" t="s">
        <v>5635</v>
      </c>
      <c r="H6791" s="893" t="s">
        <v>6468</v>
      </c>
      <c r="I6791" s="920"/>
      <c r="J6791" s="920"/>
      <c r="K6791" s="920"/>
      <c r="L6791" s="920"/>
      <c r="M6791" s="920"/>
      <c r="N6791" s="920"/>
      <c r="S6791" s="919"/>
    </row>
    <row r="6792" spans="1:19" ht="12.75" customHeight="1" x14ac:dyDescent="0.15">
      <c r="A6792" s="914">
        <v>6787</v>
      </c>
      <c r="B6792" s="929">
        <f>'EstRev 6-11'!G228</f>
        <v>0</v>
      </c>
      <c r="C6792" s="930">
        <f t="shared" si="291"/>
        <v>6787</v>
      </c>
      <c r="D6792" s="920" t="s">
        <v>6345</v>
      </c>
      <c r="E6792" s="893" t="b">
        <f t="shared" ca="1" si="286"/>
        <v>1</v>
      </c>
      <c r="F6792" s="932">
        <f t="array" aca="1" ref="F6792" ca="1">IF(G6792&lt;&gt;"",INDIRECT("'"&amp;G6792&amp;"'!"&amp;H6792),"")</f>
        <v>0</v>
      </c>
      <c r="G6792" s="560" t="s">
        <v>5635</v>
      </c>
      <c r="H6792" s="893" t="s">
        <v>6469</v>
      </c>
      <c r="I6792" s="920"/>
      <c r="J6792" s="920"/>
      <c r="K6792" s="920"/>
      <c r="L6792" s="920"/>
      <c r="M6792" s="920"/>
      <c r="N6792" s="920"/>
      <c r="S6792" s="919"/>
    </row>
    <row r="6793" spans="1:19" ht="12.75" customHeight="1" x14ac:dyDescent="0.15">
      <c r="A6793" s="914">
        <v>6788</v>
      </c>
      <c r="B6793" s="929">
        <f>'EstRev 6-11'!G229</f>
        <v>0</v>
      </c>
      <c r="C6793" s="930">
        <f t="shared" si="291"/>
        <v>6788</v>
      </c>
      <c r="D6793" s="920" t="s">
        <v>6345</v>
      </c>
      <c r="E6793" s="893" t="b">
        <f t="shared" ca="1" si="286"/>
        <v>1</v>
      </c>
      <c r="F6793" s="932">
        <f t="array" aca="1" ref="F6793" ca="1">IF(G6793&lt;&gt;"",INDIRECT("'"&amp;G6793&amp;"'!"&amp;H6793),"")</f>
        <v>0</v>
      </c>
      <c r="G6793" s="560" t="s">
        <v>5635</v>
      </c>
      <c r="H6793" s="893" t="s">
        <v>6470</v>
      </c>
      <c r="I6793" s="920"/>
      <c r="J6793" s="920"/>
      <c r="K6793" s="920"/>
      <c r="L6793" s="920"/>
      <c r="M6793" s="920"/>
      <c r="N6793" s="920"/>
      <c r="S6793" s="919"/>
    </row>
    <row r="6794" spans="1:19" ht="12.75" customHeight="1" x14ac:dyDescent="0.15">
      <c r="A6794" s="914">
        <v>6789</v>
      </c>
      <c r="B6794" s="929">
        <f>'EstRev 6-11'!G230</f>
        <v>0</v>
      </c>
      <c r="C6794" s="930">
        <f t="shared" si="291"/>
        <v>6789</v>
      </c>
      <c r="D6794" s="920" t="s">
        <v>6345</v>
      </c>
      <c r="E6794" s="893" t="b">
        <f t="shared" ca="1" si="286"/>
        <v>1</v>
      </c>
      <c r="F6794" s="932">
        <f t="array" aca="1" ref="F6794" ca="1">IF(G6794&lt;&gt;"",INDIRECT("'"&amp;G6794&amp;"'!"&amp;H6794),"")</f>
        <v>0</v>
      </c>
      <c r="G6794" s="560" t="s">
        <v>5635</v>
      </c>
      <c r="H6794" s="893" t="s">
        <v>6471</v>
      </c>
      <c r="I6794" s="920"/>
      <c r="J6794" s="920"/>
      <c r="K6794" s="920"/>
      <c r="L6794" s="920"/>
      <c r="M6794" s="920"/>
      <c r="N6794" s="920"/>
      <c r="S6794" s="919"/>
    </row>
    <row r="6795" spans="1:19" ht="12.75" customHeight="1" x14ac:dyDescent="0.15">
      <c r="A6795" s="914">
        <v>6790</v>
      </c>
      <c r="B6795" s="929">
        <f>'EstRev 6-11'!G231</f>
        <v>0</v>
      </c>
      <c r="C6795" s="930">
        <f t="shared" si="291"/>
        <v>6790</v>
      </c>
      <c r="D6795" s="920" t="s">
        <v>6345</v>
      </c>
      <c r="E6795" s="893" t="b">
        <f t="shared" ca="1" si="286"/>
        <v>1</v>
      </c>
      <c r="F6795" s="932">
        <f t="array" aca="1" ref="F6795" ca="1">IF(G6795&lt;&gt;"",INDIRECT("'"&amp;G6795&amp;"'!"&amp;H6795),"")</f>
        <v>0</v>
      </c>
      <c r="G6795" s="560" t="s">
        <v>5635</v>
      </c>
      <c r="H6795" s="893" t="s">
        <v>6472</v>
      </c>
      <c r="I6795" s="920"/>
      <c r="J6795" s="920"/>
      <c r="K6795" s="920"/>
      <c r="L6795" s="920"/>
      <c r="M6795" s="920"/>
      <c r="N6795" s="920"/>
      <c r="S6795" s="919"/>
    </row>
    <row r="6796" spans="1:19" ht="12.75" customHeight="1" x14ac:dyDescent="0.15">
      <c r="A6796" s="914">
        <v>6791</v>
      </c>
      <c r="B6796" s="929">
        <f>'EstRev 6-11'!G232</f>
        <v>0</v>
      </c>
      <c r="C6796" s="930">
        <f t="shared" si="291"/>
        <v>6791</v>
      </c>
      <c r="D6796" s="920" t="s">
        <v>6345</v>
      </c>
      <c r="E6796" s="893" t="b">
        <f t="shared" ca="1" si="286"/>
        <v>1</v>
      </c>
      <c r="F6796" s="932">
        <f t="array" aca="1" ref="F6796" ca="1">IF(G6796&lt;&gt;"",INDIRECT("'"&amp;G6796&amp;"'!"&amp;H6796),"")</f>
        <v>0</v>
      </c>
      <c r="G6796" s="560" t="s">
        <v>5635</v>
      </c>
      <c r="H6796" s="893" t="s">
        <v>6473</v>
      </c>
      <c r="I6796" s="920"/>
      <c r="J6796" s="920"/>
      <c r="K6796" s="920"/>
      <c r="L6796" s="920"/>
      <c r="M6796" s="920"/>
      <c r="N6796" s="920"/>
      <c r="S6796" s="919"/>
    </row>
    <row r="6797" spans="1:19" ht="12.75" customHeight="1" x14ac:dyDescent="0.15">
      <c r="A6797" s="914">
        <v>6792</v>
      </c>
      <c r="B6797" s="929">
        <f>'EstRev 6-11'!G233</f>
        <v>0</v>
      </c>
      <c r="C6797" s="930">
        <f t="shared" si="291"/>
        <v>6792</v>
      </c>
      <c r="D6797" s="920" t="s">
        <v>6345</v>
      </c>
      <c r="E6797" s="893" t="b">
        <f t="shared" ca="1" si="286"/>
        <v>1</v>
      </c>
      <c r="F6797" s="932">
        <f t="array" aca="1" ref="F6797" ca="1">IF(G6797&lt;&gt;"",INDIRECT("'"&amp;G6797&amp;"'!"&amp;H6797),"")</f>
        <v>0</v>
      </c>
      <c r="G6797" s="560" t="s">
        <v>5635</v>
      </c>
      <c r="H6797" s="893" t="s">
        <v>6474</v>
      </c>
      <c r="I6797" s="920"/>
      <c r="J6797" s="920"/>
      <c r="K6797" s="920"/>
      <c r="L6797" s="920"/>
      <c r="M6797" s="920"/>
      <c r="N6797" s="920"/>
      <c r="S6797" s="919"/>
    </row>
    <row r="6798" spans="1:19" ht="12.75" customHeight="1" x14ac:dyDescent="0.15">
      <c r="A6798" s="914">
        <v>6793</v>
      </c>
      <c r="B6798" s="929">
        <f>'EstRev 6-11'!G234</f>
        <v>0</v>
      </c>
      <c r="C6798" s="930">
        <f t="shared" si="291"/>
        <v>6793</v>
      </c>
      <c r="D6798" s="920" t="s">
        <v>6345</v>
      </c>
      <c r="E6798" s="893" t="b">
        <f t="shared" ca="1" si="286"/>
        <v>1</v>
      </c>
      <c r="F6798" s="932">
        <f t="array" aca="1" ref="F6798" ca="1">IF(G6798&lt;&gt;"",INDIRECT("'"&amp;G6798&amp;"'!"&amp;H6798),"")</f>
        <v>0</v>
      </c>
      <c r="G6798" s="560" t="s">
        <v>5635</v>
      </c>
      <c r="H6798" s="893" t="s">
        <v>6475</v>
      </c>
      <c r="I6798" s="920"/>
      <c r="J6798" s="920"/>
      <c r="K6798" s="920"/>
      <c r="L6798" s="920"/>
      <c r="M6798" s="920"/>
      <c r="N6798" s="920"/>
      <c r="S6798" s="919"/>
    </row>
    <row r="6799" spans="1:19" ht="12.75" customHeight="1" x14ac:dyDescent="0.15">
      <c r="A6799" s="914">
        <v>6794</v>
      </c>
      <c r="B6799" s="929">
        <f>'EstRev 6-11'!G235</f>
        <v>0</v>
      </c>
      <c r="C6799" s="930">
        <f t="shared" si="291"/>
        <v>6794</v>
      </c>
      <c r="D6799" s="920" t="s">
        <v>6345</v>
      </c>
      <c r="E6799" s="893" t="b">
        <f t="shared" ca="1" si="286"/>
        <v>1</v>
      </c>
      <c r="F6799" s="932">
        <f t="array" aca="1" ref="F6799" ca="1">IF(G6799&lt;&gt;"",INDIRECT("'"&amp;G6799&amp;"'!"&amp;H6799),"")</f>
        <v>0</v>
      </c>
      <c r="G6799" s="560" t="s">
        <v>5635</v>
      </c>
      <c r="H6799" s="893" t="s">
        <v>6476</v>
      </c>
      <c r="I6799" s="920"/>
      <c r="J6799" s="920"/>
      <c r="K6799" s="920"/>
      <c r="L6799" s="920"/>
      <c r="M6799" s="920"/>
      <c r="N6799" s="920"/>
      <c r="S6799" s="919"/>
    </row>
    <row r="6800" spans="1:19" ht="12.75" customHeight="1" x14ac:dyDescent="0.15">
      <c r="A6800" s="914">
        <v>6795</v>
      </c>
      <c r="B6800" s="929">
        <f>'EstRev 6-11'!G236</f>
        <v>0</v>
      </c>
      <c r="C6800" s="930">
        <f t="shared" si="291"/>
        <v>6795</v>
      </c>
      <c r="D6800" s="920" t="s">
        <v>6345</v>
      </c>
      <c r="E6800" s="893" t="b">
        <f t="shared" ca="1" si="286"/>
        <v>1</v>
      </c>
      <c r="F6800" s="932">
        <f t="array" aca="1" ref="F6800" ca="1">IF(G6800&lt;&gt;"",INDIRECT("'"&amp;G6800&amp;"'!"&amp;H6800),"")</f>
        <v>0</v>
      </c>
      <c r="G6800" s="560" t="s">
        <v>5635</v>
      </c>
      <c r="H6800" s="893" t="s">
        <v>6477</v>
      </c>
      <c r="I6800" s="920"/>
      <c r="J6800" s="920"/>
      <c r="K6800" s="920"/>
      <c r="L6800" s="920"/>
      <c r="M6800" s="920"/>
      <c r="N6800" s="920"/>
      <c r="S6800" s="919"/>
    </row>
    <row r="6801" spans="1:19" ht="12.75" customHeight="1" x14ac:dyDescent="0.15">
      <c r="A6801" s="935">
        <v>6796</v>
      </c>
      <c r="B6801" s="919"/>
      <c r="C6801" s="920"/>
      <c r="D6801" s="920" t="s">
        <v>6345</v>
      </c>
      <c r="E6801" s="893" t="b">
        <f t="shared" ca="1" si="286"/>
        <v>1</v>
      </c>
      <c r="F6801" s="893" t="str">
        <f t="array" aca="1" ref="F6801" ca="1">IF(G6801&lt;&gt;"",INDIRECT("'"&amp;G6801&amp;"'!"&amp;H6801),"")</f>
        <v/>
      </c>
      <c r="G6801" s="560"/>
      <c r="H6801" s="893"/>
      <c r="I6801" s="920"/>
      <c r="J6801" s="920"/>
      <c r="K6801" s="920"/>
      <c r="L6801" s="920"/>
      <c r="M6801" s="920"/>
      <c r="N6801" s="920"/>
      <c r="S6801" s="919"/>
    </row>
    <row r="6802" spans="1:19" ht="12.75" customHeight="1" x14ac:dyDescent="0.15">
      <c r="A6802" s="914">
        <v>6797</v>
      </c>
      <c r="B6802" s="929">
        <f>'EstRev 6-11'!G238</f>
        <v>0</v>
      </c>
      <c r="C6802" s="930">
        <f t="shared" ref="C6802:C6820" si="292">A6802-B6802</f>
        <v>6797</v>
      </c>
      <c r="D6802" s="920" t="s">
        <v>6345</v>
      </c>
      <c r="E6802" s="893" t="b">
        <f t="shared" ca="1" si="286"/>
        <v>1</v>
      </c>
      <c r="F6802" s="932">
        <f t="array" aca="1" ref="F6802" ca="1">IF(G6802&lt;&gt;"",INDIRECT("'"&amp;G6802&amp;"'!"&amp;H6802),"")</f>
        <v>0</v>
      </c>
      <c r="G6802" s="560" t="s">
        <v>5635</v>
      </c>
      <c r="H6802" s="893" t="s">
        <v>6478</v>
      </c>
      <c r="I6802" s="920"/>
      <c r="J6802" s="920"/>
      <c r="K6802" s="920"/>
      <c r="L6802" s="920"/>
      <c r="M6802" s="920"/>
      <c r="N6802" s="920"/>
      <c r="S6802" s="919"/>
    </row>
    <row r="6803" spans="1:19" ht="12.75" customHeight="1" x14ac:dyDescent="0.15">
      <c r="A6803" s="914">
        <v>6798</v>
      </c>
      <c r="B6803" s="929">
        <f>'EstRev 6-11'!G239</f>
        <v>0</v>
      </c>
      <c r="C6803" s="930">
        <f t="shared" si="292"/>
        <v>6798</v>
      </c>
      <c r="D6803" s="920" t="s">
        <v>6345</v>
      </c>
      <c r="E6803" s="893" t="b">
        <f t="shared" ca="1" si="286"/>
        <v>1</v>
      </c>
      <c r="F6803" s="932">
        <f t="array" aca="1" ref="F6803" ca="1">IF(G6803&lt;&gt;"",INDIRECT("'"&amp;G6803&amp;"'!"&amp;H6803),"")</f>
        <v>0</v>
      </c>
      <c r="G6803" s="560" t="s">
        <v>5635</v>
      </c>
      <c r="H6803" s="893" t="s">
        <v>6479</v>
      </c>
      <c r="I6803" s="920"/>
      <c r="J6803" s="920"/>
      <c r="K6803" s="920"/>
      <c r="L6803" s="920"/>
      <c r="M6803" s="920"/>
      <c r="N6803" s="920"/>
      <c r="S6803" s="919"/>
    </row>
    <row r="6804" spans="1:19" ht="12.75" customHeight="1" x14ac:dyDescent="0.15">
      <c r="A6804" s="914">
        <v>6799</v>
      </c>
      <c r="B6804" s="929">
        <f>'EstRev 6-11'!G240</f>
        <v>0</v>
      </c>
      <c r="C6804" s="930">
        <f t="shared" si="292"/>
        <v>6799</v>
      </c>
      <c r="D6804" s="920" t="s">
        <v>6345</v>
      </c>
      <c r="E6804" s="893" t="b">
        <f t="shared" ca="1" si="286"/>
        <v>1</v>
      </c>
      <c r="F6804" s="932">
        <f t="array" aca="1" ref="F6804" ca="1">IF(G6804&lt;&gt;"",INDIRECT("'"&amp;G6804&amp;"'!"&amp;H6804),"")</f>
        <v>0</v>
      </c>
      <c r="G6804" s="560" t="s">
        <v>5635</v>
      </c>
      <c r="H6804" s="893" t="s">
        <v>6480</v>
      </c>
      <c r="I6804" s="920"/>
      <c r="J6804" s="920"/>
      <c r="K6804" s="920"/>
      <c r="L6804" s="920"/>
      <c r="M6804" s="920"/>
      <c r="N6804" s="920"/>
      <c r="S6804" s="919"/>
    </row>
    <row r="6805" spans="1:19" ht="12.75" customHeight="1" x14ac:dyDescent="0.15">
      <c r="A6805" s="914">
        <v>6800</v>
      </c>
      <c r="B6805" s="929">
        <f>'EstRev 6-11'!G241</f>
        <v>0</v>
      </c>
      <c r="C6805" s="930">
        <f t="shared" si="292"/>
        <v>6800</v>
      </c>
      <c r="D6805" s="920" t="s">
        <v>6345</v>
      </c>
      <c r="E6805" s="893" t="b">
        <f t="shared" ca="1" si="286"/>
        <v>1</v>
      </c>
      <c r="F6805" s="932">
        <f t="array" aca="1" ref="F6805" ca="1">IF(G6805&lt;&gt;"",INDIRECT("'"&amp;G6805&amp;"'!"&amp;H6805),"")</f>
        <v>0</v>
      </c>
      <c r="G6805" s="560" t="s">
        <v>5635</v>
      </c>
      <c r="H6805" s="893" t="s">
        <v>6481</v>
      </c>
      <c r="I6805" s="920"/>
      <c r="J6805" s="920"/>
      <c r="K6805" s="920"/>
      <c r="L6805" s="920"/>
      <c r="M6805" s="920"/>
      <c r="N6805" s="920"/>
      <c r="S6805" s="919"/>
    </row>
    <row r="6806" spans="1:19" ht="12.75" customHeight="1" x14ac:dyDescent="0.15">
      <c r="A6806" s="914">
        <v>6801</v>
      </c>
      <c r="B6806" s="929">
        <f>'EstRev 6-11'!G242</f>
        <v>0</v>
      </c>
      <c r="C6806" s="930">
        <f t="shared" si="292"/>
        <v>6801</v>
      </c>
      <c r="D6806" s="920" t="s">
        <v>6345</v>
      </c>
      <c r="E6806" s="893" t="b">
        <f t="shared" ca="1" si="286"/>
        <v>1</v>
      </c>
      <c r="F6806" s="932">
        <f t="array" aca="1" ref="F6806" ca="1">IF(G6806&lt;&gt;"",INDIRECT("'"&amp;G6806&amp;"'!"&amp;H6806),"")</f>
        <v>0</v>
      </c>
      <c r="G6806" s="560" t="s">
        <v>5635</v>
      </c>
      <c r="H6806" s="893" t="s">
        <v>6482</v>
      </c>
      <c r="I6806" s="920"/>
      <c r="J6806" s="920"/>
      <c r="K6806" s="920"/>
      <c r="L6806" s="920"/>
      <c r="M6806" s="920"/>
      <c r="N6806" s="920"/>
      <c r="S6806" s="919"/>
    </row>
    <row r="6807" spans="1:19" ht="12.75" customHeight="1" x14ac:dyDescent="0.15">
      <c r="A6807" s="914">
        <v>6802</v>
      </c>
      <c r="B6807" s="929">
        <f>'EstRev 6-11'!G243</f>
        <v>0</v>
      </c>
      <c r="C6807" s="930">
        <f t="shared" si="292"/>
        <v>6802</v>
      </c>
      <c r="D6807" s="920" t="s">
        <v>6345</v>
      </c>
      <c r="E6807" s="893" t="b">
        <f t="shared" ca="1" si="286"/>
        <v>1</v>
      </c>
      <c r="F6807" s="932">
        <f t="array" aca="1" ref="F6807" ca="1">IF(G6807&lt;&gt;"",INDIRECT("'"&amp;G6807&amp;"'!"&amp;H6807),"")</f>
        <v>0</v>
      </c>
      <c r="G6807" s="560" t="s">
        <v>5635</v>
      </c>
      <c r="H6807" s="893" t="s">
        <v>6483</v>
      </c>
      <c r="I6807" s="920"/>
      <c r="J6807" s="920"/>
      <c r="K6807" s="920"/>
      <c r="L6807" s="920"/>
      <c r="M6807" s="920"/>
      <c r="N6807" s="920"/>
      <c r="S6807" s="919"/>
    </row>
    <row r="6808" spans="1:19" ht="12.75" customHeight="1" x14ac:dyDescent="0.15">
      <c r="A6808" s="914">
        <v>6803</v>
      </c>
      <c r="B6808" s="929">
        <f>'EstRev 6-11'!G244</f>
        <v>0</v>
      </c>
      <c r="C6808" s="930">
        <f t="shared" si="292"/>
        <v>6803</v>
      </c>
      <c r="D6808" s="920" t="s">
        <v>6345</v>
      </c>
      <c r="E6808" s="893" t="b">
        <f t="shared" ca="1" si="286"/>
        <v>1</v>
      </c>
      <c r="F6808" s="932">
        <f t="array" aca="1" ref="F6808" ca="1">IF(G6808&lt;&gt;"",INDIRECT("'"&amp;G6808&amp;"'!"&amp;H6808),"")</f>
        <v>0</v>
      </c>
      <c r="G6808" s="560" t="s">
        <v>5635</v>
      </c>
      <c r="H6808" s="893" t="s">
        <v>6484</v>
      </c>
      <c r="I6808" s="920"/>
      <c r="J6808" s="920"/>
      <c r="K6808" s="920"/>
      <c r="L6808" s="920"/>
      <c r="M6808" s="920"/>
      <c r="N6808" s="920"/>
      <c r="S6808" s="919"/>
    </row>
    <row r="6809" spans="1:19" ht="12.75" customHeight="1" x14ac:dyDescent="0.15">
      <c r="A6809" s="914">
        <v>6804</v>
      </c>
      <c r="B6809" s="929">
        <f>'EstRev 6-11'!G245</f>
        <v>0</v>
      </c>
      <c r="C6809" s="930">
        <f t="shared" si="292"/>
        <v>6804</v>
      </c>
      <c r="D6809" s="920" t="s">
        <v>6345</v>
      </c>
      <c r="E6809" s="893" t="b">
        <f t="shared" ca="1" si="286"/>
        <v>1</v>
      </c>
      <c r="F6809" s="932">
        <f t="array" aca="1" ref="F6809" ca="1">IF(G6809&lt;&gt;"",INDIRECT("'"&amp;G6809&amp;"'!"&amp;H6809),"")</f>
        <v>0</v>
      </c>
      <c r="G6809" s="560" t="s">
        <v>5635</v>
      </c>
      <c r="H6809" s="893" t="s">
        <v>6485</v>
      </c>
      <c r="I6809" s="920"/>
      <c r="J6809" s="920"/>
      <c r="K6809" s="920"/>
      <c r="L6809" s="920"/>
      <c r="M6809" s="920"/>
      <c r="N6809" s="920"/>
      <c r="S6809" s="919"/>
    </row>
    <row r="6810" spans="1:19" ht="12.75" customHeight="1" x14ac:dyDescent="0.15">
      <c r="A6810" s="914">
        <v>6805</v>
      </c>
      <c r="B6810" s="929">
        <f>'EstRev 6-11'!G246</f>
        <v>0</v>
      </c>
      <c r="C6810" s="930">
        <f t="shared" si="292"/>
        <v>6805</v>
      </c>
      <c r="D6810" s="920" t="s">
        <v>6345</v>
      </c>
      <c r="E6810" s="893" t="b">
        <f t="shared" ca="1" si="286"/>
        <v>1</v>
      </c>
      <c r="F6810" s="932">
        <f t="array" aca="1" ref="F6810" ca="1">IF(G6810&lt;&gt;"",INDIRECT("'"&amp;G6810&amp;"'!"&amp;H6810),"")</f>
        <v>0</v>
      </c>
      <c r="G6810" s="560" t="s">
        <v>5635</v>
      </c>
      <c r="H6810" s="893" t="s">
        <v>6486</v>
      </c>
      <c r="I6810" s="920"/>
      <c r="J6810" s="920"/>
      <c r="K6810" s="920"/>
      <c r="L6810" s="920"/>
      <c r="M6810" s="920"/>
      <c r="N6810" s="920"/>
      <c r="S6810" s="919"/>
    </row>
    <row r="6811" spans="1:19" ht="12.75" customHeight="1" x14ac:dyDescent="0.15">
      <c r="A6811" s="914">
        <v>6806</v>
      </c>
      <c r="B6811" s="929">
        <f>'EstRev 6-11'!G247</f>
        <v>0</v>
      </c>
      <c r="C6811" s="930">
        <f t="shared" si="292"/>
        <v>6806</v>
      </c>
      <c r="D6811" s="920" t="s">
        <v>6345</v>
      </c>
      <c r="E6811" s="893" t="b">
        <f t="shared" ca="1" si="286"/>
        <v>1</v>
      </c>
      <c r="F6811" s="932">
        <f t="array" aca="1" ref="F6811" ca="1">IF(G6811&lt;&gt;"",INDIRECT("'"&amp;G6811&amp;"'!"&amp;H6811),"")</f>
        <v>0</v>
      </c>
      <c r="G6811" s="560" t="s">
        <v>5635</v>
      </c>
      <c r="H6811" s="893" t="s">
        <v>6487</v>
      </c>
      <c r="I6811" s="920"/>
      <c r="J6811" s="920"/>
      <c r="K6811" s="920"/>
      <c r="L6811" s="920"/>
      <c r="M6811" s="920"/>
      <c r="N6811" s="920"/>
      <c r="S6811" s="919"/>
    </row>
    <row r="6812" spans="1:19" ht="12.75" customHeight="1" x14ac:dyDescent="0.15">
      <c r="A6812" s="914">
        <v>6807</v>
      </c>
      <c r="B6812" s="929">
        <f>'EstRev 6-11'!G248</f>
        <v>0</v>
      </c>
      <c r="C6812" s="930">
        <f t="shared" si="292"/>
        <v>6807</v>
      </c>
      <c r="D6812" s="920" t="s">
        <v>6345</v>
      </c>
      <c r="E6812" s="893" t="b">
        <f t="shared" ca="1" si="286"/>
        <v>1</v>
      </c>
      <c r="F6812" s="932">
        <f t="array" aca="1" ref="F6812" ca="1">IF(G6812&lt;&gt;"",INDIRECT("'"&amp;G6812&amp;"'!"&amp;H6812),"")</f>
        <v>0</v>
      </c>
      <c r="G6812" s="560" t="s">
        <v>5635</v>
      </c>
      <c r="H6812" s="893" t="s">
        <v>6488</v>
      </c>
      <c r="I6812" s="920"/>
      <c r="J6812" s="920"/>
      <c r="K6812" s="920"/>
      <c r="L6812" s="920"/>
      <c r="M6812" s="920"/>
      <c r="N6812" s="920"/>
      <c r="S6812" s="919"/>
    </row>
    <row r="6813" spans="1:19" ht="12.75" customHeight="1" x14ac:dyDescent="0.15">
      <c r="A6813" s="914">
        <v>6808</v>
      </c>
      <c r="B6813" s="929">
        <f>'EstRev 6-11'!G249</f>
        <v>0</v>
      </c>
      <c r="C6813" s="930">
        <f t="shared" si="292"/>
        <v>6808</v>
      </c>
      <c r="D6813" s="920" t="s">
        <v>6345</v>
      </c>
      <c r="E6813" s="893" t="b">
        <f t="shared" ca="1" si="286"/>
        <v>1</v>
      </c>
      <c r="F6813" s="932">
        <f t="array" aca="1" ref="F6813" ca="1">IF(G6813&lt;&gt;"",INDIRECT("'"&amp;G6813&amp;"'!"&amp;H6813),"")</f>
        <v>0</v>
      </c>
      <c r="G6813" s="560" t="s">
        <v>5635</v>
      </c>
      <c r="H6813" s="893" t="s">
        <v>6489</v>
      </c>
      <c r="I6813" s="920"/>
      <c r="J6813" s="920"/>
      <c r="K6813" s="920"/>
      <c r="L6813" s="920"/>
      <c r="M6813" s="920"/>
      <c r="N6813" s="920"/>
      <c r="S6813" s="919"/>
    </row>
    <row r="6814" spans="1:19" ht="12.75" customHeight="1" x14ac:dyDescent="0.15">
      <c r="A6814" s="914">
        <v>6809</v>
      </c>
      <c r="B6814" s="929">
        <f>'EstRev 6-11'!G250</f>
        <v>0</v>
      </c>
      <c r="C6814" s="930">
        <f t="shared" si="292"/>
        <v>6809</v>
      </c>
      <c r="D6814" s="920" t="s">
        <v>6345</v>
      </c>
      <c r="E6814" s="893" t="b">
        <f t="shared" ca="1" si="286"/>
        <v>1</v>
      </c>
      <c r="F6814" s="932">
        <f t="array" aca="1" ref="F6814" ca="1">IF(G6814&lt;&gt;"",INDIRECT("'"&amp;G6814&amp;"'!"&amp;H6814),"")</f>
        <v>0</v>
      </c>
      <c r="G6814" s="560" t="s">
        <v>5635</v>
      </c>
      <c r="H6814" s="893" t="s">
        <v>6490</v>
      </c>
      <c r="I6814" s="920"/>
      <c r="J6814" s="920"/>
      <c r="K6814" s="920"/>
      <c r="L6814" s="920"/>
      <c r="M6814" s="920"/>
      <c r="N6814" s="920"/>
      <c r="S6814" s="919"/>
    </row>
    <row r="6815" spans="1:19" ht="12.75" customHeight="1" x14ac:dyDescent="0.15">
      <c r="A6815" s="914">
        <v>6810</v>
      </c>
      <c r="B6815" s="929">
        <f>'EstRev 6-11'!G251</f>
        <v>0</v>
      </c>
      <c r="C6815" s="930">
        <f t="shared" si="292"/>
        <v>6810</v>
      </c>
      <c r="D6815" s="920" t="s">
        <v>6345</v>
      </c>
      <c r="E6815" s="893" t="b">
        <f t="shared" ca="1" si="286"/>
        <v>1</v>
      </c>
      <c r="F6815" s="932">
        <f t="array" aca="1" ref="F6815" ca="1">IF(G6815&lt;&gt;"",INDIRECT("'"&amp;G6815&amp;"'!"&amp;H6815),"")</f>
        <v>0</v>
      </c>
      <c r="G6815" s="560" t="s">
        <v>5635</v>
      </c>
      <c r="H6815" s="893" t="s">
        <v>6491</v>
      </c>
      <c r="I6815" s="920"/>
      <c r="J6815" s="920"/>
      <c r="K6815" s="920"/>
      <c r="L6815" s="920"/>
      <c r="M6815" s="920"/>
      <c r="N6815" s="920"/>
      <c r="S6815" s="919"/>
    </row>
    <row r="6816" spans="1:19" ht="12.75" customHeight="1" x14ac:dyDescent="0.15">
      <c r="A6816" s="914">
        <v>6811</v>
      </c>
      <c r="B6816" s="929">
        <f>'EstRev 6-11'!G252</f>
        <v>0</v>
      </c>
      <c r="C6816" s="930">
        <f t="shared" si="292"/>
        <v>6811</v>
      </c>
      <c r="D6816" s="920" t="s">
        <v>6345</v>
      </c>
      <c r="E6816" s="893" t="b">
        <f t="shared" ca="1" si="286"/>
        <v>1</v>
      </c>
      <c r="F6816" s="932">
        <f t="array" aca="1" ref="F6816" ca="1">IF(G6816&lt;&gt;"",INDIRECT("'"&amp;G6816&amp;"'!"&amp;H6816),"")</f>
        <v>0</v>
      </c>
      <c r="G6816" s="560" t="s">
        <v>5635</v>
      </c>
      <c r="H6816" s="893" t="s">
        <v>6492</v>
      </c>
      <c r="I6816" s="920"/>
      <c r="J6816" s="920"/>
      <c r="K6816" s="920"/>
      <c r="L6816" s="920"/>
      <c r="M6816" s="920"/>
      <c r="N6816" s="920"/>
      <c r="S6816" s="919"/>
    </row>
    <row r="6817" spans="1:19" ht="12.75" customHeight="1" x14ac:dyDescent="0.15">
      <c r="A6817" s="914">
        <v>6812</v>
      </c>
      <c r="B6817" s="929">
        <f>'EstRev 6-11'!G253</f>
        <v>0</v>
      </c>
      <c r="C6817" s="930">
        <f t="shared" si="292"/>
        <v>6812</v>
      </c>
      <c r="D6817" s="920" t="s">
        <v>6345</v>
      </c>
      <c r="E6817" s="893" t="b">
        <f t="shared" ca="1" si="286"/>
        <v>1</v>
      </c>
      <c r="F6817" s="932">
        <f t="array" aca="1" ref="F6817" ca="1">IF(G6817&lt;&gt;"",INDIRECT("'"&amp;G6817&amp;"'!"&amp;H6817),"")</f>
        <v>0</v>
      </c>
      <c r="G6817" s="560" t="s">
        <v>5635</v>
      </c>
      <c r="H6817" s="893" t="s">
        <v>6493</v>
      </c>
      <c r="I6817" s="920"/>
      <c r="J6817" s="920"/>
      <c r="K6817" s="920"/>
      <c r="L6817" s="920"/>
      <c r="M6817" s="920"/>
      <c r="N6817" s="920"/>
      <c r="S6817" s="919"/>
    </row>
    <row r="6818" spans="1:19" ht="12.75" customHeight="1" x14ac:dyDescent="0.15">
      <c r="A6818" s="914">
        <v>6813</v>
      </c>
      <c r="B6818" s="929">
        <f>'EstRev 6-11'!G254</f>
        <v>0</v>
      </c>
      <c r="C6818" s="930">
        <f t="shared" si="292"/>
        <v>6813</v>
      </c>
      <c r="D6818" s="920" t="s">
        <v>6345</v>
      </c>
      <c r="E6818" s="893" t="b">
        <f t="shared" ca="1" si="286"/>
        <v>1</v>
      </c>
      <c r="F6818" s="932">
        <f t="array" aca="1" ref="F6818" ca="1">IF(G6818&lt;&gt;"",INDIRECT("'"&amp;G6818&amp;"'!"&amp;H6818),"")</f>
        <v>0</v>
      </c>
      <c r="G6818" s="560" t="s">
        <v>5635</v>
      </c>
      <c r="H6818" s="893" t="s">
        <v>6494</v>
      </c>
      <c r="I6818" s="920"/>
      <c r="J6818" s="920"/>
      <c r="K6818" s="920"/>
      <c r="L6818" s="920"/>
      <c r="M6818" s="920"/>
      <c r="N6818" s="920"/>
      <c r="S6818" s="919"/>
    </row>
    <row r="6819" spans="1:19" ht="12.75" customHeight="1" x14ac:dyDescent="0.15">
      <c r="A6819" s="914">
        <v>6814</v>
      </c>
      <c r="B6819" s="929">
        <f>'EstRev 6-11'!G255</f>
        <v>0</v>
      </c>
      <c r="C6819" s="930">
        <f t="shared" si="292"/>
        <v>6814</v>
      </c>
      <c r="D6819" s="920" t="s">
        <v>6345</v>
      </c>
      <c r="E6819" s="893" t="b">
        <f t="shared" ca="1" si="286"/>
        <v>1</v>
      </c>
      <c r="F6819" s="932">
        <f t="array" aca="1" ref="F6819" ca="1">IF(G6819&lt;&gt;"",INDIRECT("'"&amp;G6819&amp;"'!"&amp;H6819),"")</f>
        <v>0</v>
      </c>
      <c r="G6819" s="560" t="s">
        <v>5635</v>
      </c>
      <c r="H6819" s="893" t="s">
        <v>6495</v>
      </c>
      <c r="I6819" s="920"/>
      <c r="J6819" s="920"/>
      <c r="K6819" s="920"/>
      <c r="L6819" s="920"/>
      <c r="M6819" s="920"/>
      <c r="N6819" s="920"/>
      <c r="S6819" s="919"/>
    </row>
    <row r="6820" spans="1:19" ht="12.75" customHeight="1" x14ac:dyDescent="0.15">
      <c r="A6820" s="914">
        <v>6815</v>
      </c>
      <c r="B6820" s="929">
        <f>'EstRev 6-11'!H226</f>
        <v>0</v>
      </c>
      <c r="C6820" s="930">
        <f t="shared" si="292"/>
        <v>6815</v>
      </c>
      <c r="D6820" s="920" t="s">
        <v>6345</v>
      </c>
      <c r="E6820" s="893" t="b">
        <f t="shared" ca="1" si="286"/>
        <v>1</v>
      </c>
      <c r="F6820" s="932">
        <f t="array" aca="1" ref="F6820" ca="1">IF(G6820&lt;&gt;"",INDIRECT("'"&amp;G6820&amp;"'!"&amp;H6820),"")</f>
        <v>0</v>
      </c>
      <c r="G6820" s="560" t="s">
        <v>5635</v>
      </c>
      <c r="H6820" s="893" t="s">
        <v>6496</v>
      </c>
      <c r="I6820" s="920"/>
      <c r="J6820" s="920"/>
      <c r="K6820" s="920"/>
      <c r="L6820" s="920"/>
      <c r="M6820" s="920"/>
      <c r="N6820" s="920"/>
      <c r="S6820" s="919"/>
    </row>
    <row r="6821" spans="1:19" ht="12.75" customHeight="1" x14ac:dyDescent="0.15">
      <c r="A6821" s="935">
        <v>6816</v>
      </c>
      <c r="B6821" s="919"/>
      <c r="C6821" s="920"/>
      <c r="D6821" s="920" t="s">
        <v>6345</v>
      </c>
      <c r="E6821" s="893" t="b">
        <f t="shared" ca="1" si="286"/>
        <v>1</v>
      </c>
      <c r="F6821" s="893" t="str">
        <f t="array" aca="1" ref="F6821" ca="1">IF(G6821&lt;&gt;"",INDIRECT("'"&amp;G6821&amp;"'!"&amp;H6821),"")</f>
        <v/>
      </c>
      <c r="G6821" s="560"/>
      <c r="H6821" s="893"/>
      <c r="I6821" s="920"/>
      <c r="J6821" s="920"/>
      <c r="K6821" s="920"/>
      <c r="L6821" s="920"/>
      <c r="M6821" s="920"/>
      <c r="N6821" s="920"/>
      <c r="S6821" s="919"/>
    </row>
    <row r="6822" spans="1:19" ht="12.75" customHeight="1" x14ac:dyDescent="0.15">
      <c r="A6822" s="914">
        <v>6817</v>
      </c>
      <c r="B6822" s="929">
        <f>'EstRev 6-11'!H228</f>
        <v>0</v>
      </c>
      <c r="C6822" s="930">
        <f t="shared" ref="C6822:C6829" si="293">A6822-B6822</f>
        <v>6817</v>
      </c>
      <c r="D6822" s="920" t="s">
        <v>6345</v>
      </c>
      <c r="E6822" s="893" t="b">
        <f t="shared" ca="1" si="286"/>
        <v>1</v>
      </c>
      <c r="F6822" s="932">
        <f t="array" aca="1" ref="F6822" ca="1">IF(G6822&lt;&gt;"",INDIRECT("'"&amp;G6822&amp;"'!"&amp;H6822),"")</f>
        <v>0</v>
      </c>
      <c r="G6822" s="560" t="s">
        <v>5635</v>
      </c>
      <c r="H6822" s="893" t="s">
        <v>6497</v>
      </c>
      <c r="I6822" s="920"/>
      <c r="J6822" s="920"/>
      <c r="K6822" s="920"/>
      <c r="L6822" s="920"/>
      <c r="M6822" s="920"/>
      <c r="N6822" s="920"/>
      <c r="S6822" s="919"/>
    </row>
    <row r="6823" spans="1:19" ht="12.75" customHeight="1" x14ac:dyDescent="0.15">
      <c r="A6823" s="914">
        <v>6818</v>
      </c>
      <c r="B6823" s="929">
        <f>'EstRev 6-11'!H229</f>
        <v>0</v>
      </c>
      <c r="C6823" s="930">
        <f t="shared" si="293"/>
        <v>6818</v>
      </c>
      <c r="D6823" s="920" t="s">
        <v>6345</v>
      </c>
      <c r="E6823" s="893" t="b">
        <f t="shared" ca="1" si="286"/>
        <v>1</v>
      </c>
      <c r="F6823" s="932">
        <f t="array" aca="1" ref="F6823" ca="1">IF(G6823&lt;&gt;"",INDIRECT("'"&amp;G6823&amp;"'!"&amp;H6823),"")</f>
        <v>0</v>
      </c>
      <c r="G6823" s="560" t="s">
        <v>5635</v>
      </c>
      <c r="H6823" s="893" t="s">
        <v>6498</v>
      </c>
      <c r="I6823" s="920"/>
      <c r="J6823" s="920"/>
      <c r="K6823" s="920"/>
      <c r="L6823" s="920"/>
      <c r="M6823" s="920"/>
      <c r="N6823" s="920"/>
      <c r="S6823" s="919"/>
    </row>
    <row r="6824" spans="1:19" ht="12.75" customHeight="1" x14ac:dyDescent="0.15">
      <c r="A6824" s="914">
        <v>6819</v>
      </c>
      <c r="B6824" s="929">
        <f>'EstRev 6-11'!H230</f>
        <v>0</v>
      </c>
      <c r="C6824" s="930">
        <f t="shared" si="293"/>
        <v>6819</v>
      </c>
      <c r="D6824" s="920" t="s">
        <v>6345</v>
      </c>
      <c r="E6824" s="893" t="b">
        <f t="shared" ca="1" si="286"/>
        <v>1</v>
      </c>
      <c r="F6824" s="932">
        <f t="array" aca="1" ref="F6824" ca="1">IF(G6824&lt;&gt;"",INDIRECT("'"&amp;G6824&amp;"'!"&amp;H6824),"")</f>
        <v>0</v>
      </c>
      <c r="G6824" s="560" t="s">
        <v>5635</v>
      </c>
      <c r="H6824" s="893" t="s">
        <v>6499</v>
      </c>
      <c r="I6824" s="920"/>
      <c r="J6824" s="920"/>
      <c r="K6824" s="920"/>
      <c r="L6824" s="920"/>
      <c r="M6824" s="920"/>
      <c r="N6824" s="920"/>
      <c r="S6824" s="919"/>
    </row>
    <row r="6825" spans="1:19" ht="12.75" customHeight="1" x14ac:dyDescent="0.15">
      <c r="A6825" s="914">
        <v>6820</v>
      </c>
      <c r="B6825" s="929">
        <f>'EstRev 6-11'!H231</f>
        <v>0</v>
      </c>
      <c r="C6825" s="930">
        <f t="shared" si="293"/>
        <v>6820</v>
      </c>
      <c r="D6825" s="920" t="s">
        <v>6345</v>
      </c>
      <c r="E6825" s="893" t="b">
        <f t="shared" ca="1" si="286"/>
        <v>1</v>
      </c>
      <c r="F6825" s="932">
        <f t="array" aca="1" ref="F6825" ca="1">IF(G6825&lt;&gt;"",INDIRECT("'"&amp;G6825&amp;"'!"&amp;H6825),"")</f>
        <v>0</v>
      </c>
      <c r="G6825" s="560" t="s">
        <v>5635</v>
      </c>
      <c r="H6825" s="893" t="s">
        <v>6500</v>
      </c>
      <c r="I6825" s="920"/>
      <c r="J6825" s="920"/>
      <c r="K6825" s="920"/>
      <c r="L6825" s="920"/>
      <c r="M6825" s="920"/>
      <c r="N6825" s="920"/>
      <c r="S6825" s="919"/>
    </row>
    <row r="6826" spans="1:19" ht="12.75" customHeight="1" x14ac:dyDescent="0.15">
      <c r="A6826" s="914">
        <v>6821</v>
      </c>
      <c r="B6826" s="929">
        <f>'EstRev 6-11'!H232</f>
        <v>0</v>
      </c>
      <c r="C6826" s="930">
        <f t="shared" si="293"/>
        <v>6821</v>
      </c>
      <c r="D6826" s="920" t="s">
        <v>6345</v>
      </c>
      <c r="E6826" s="893" t="b">
        <f t="shared" ca="1" si="286"/>
        <v>1</v>
      </c>
      <c r="F6826" s="932">
        <f t="array" aca="1" ref="F6826" ca="1">IF(G6826&lt;&gt;"",INDIRECT("'"&amp;G6826&amp;"'!"&amp;H6826),"")</f>
        <v>0</v>
      </c>
      <c r="G6826" s="560" t="s">
        <v>5635</v>
      </c>
      <c r="H6826" s="893" t="s">
        <v>6501</v>
      </c>
      <c r="I6826" s="920"/>
      <c r="J6826" s="920"/>
      <c r="K6826" s="920"/>
      <c r="L6826" s="920"/>
      <c r="M6826" s="920"/>
      <c r="N6826" s="920"/>
      <c r="S6826" s="919"/>
    </row>
    <row r="6827" spans="1:19" ht="12.75" customHeight="1" x14ac:dyDescent="0.15">
      <c r="A6827" s="914">
        <v>6822</v>
      </c>
      <c r="B6827" s="929">
        <f>'EstRev 6-11'!H233</f>
        <v>0</v>
      </c>
      <c r="C6827" s="930">
        <f t="shared" si="293"/>
        <v>6822</v>
      </c>
      <c r="D6827" s="920" t="s">
        <v>6345</v>
      </c>
      <c r="E6827" s="893" t="b">
        <f t="shared" ca="1" si="286"/>
        <v>1</v>
      </c>
      <c r="F6827" s="932">
        <f t="array" aca="1" ref="F6827" ca="1">IF(G6827&lt;&gt;"",INDIRECT("'"&amp;G6827&amp;"'!"&amp;H6827),"")</f>
        <v>0</v>
      </c>
      <c r="G6827" s="560" t="s">
        <v>5635</v>
      </c>
      <c r="H6827" s="893" t="s">
        <v>6502</v>
      </c>
      <c r="I6827" s="920"/>
      <c r="J6827" s="920"/>
      <c r="K6827" s="920"/>
      <c r="L6827" s="920"/>
      <c r="M6827" s="920"/>
      <c r="N6827" s="920"/>
      <c r="S6827" s="919"/>
    </row>
    <row r="6828" spans="1:19" ht="12.75" customHeight="1" x14ac:dyDescent="0.15">
      <c r="A6828" s="914">
        <v>6823</v>
      </c>
      <c r="B6828" s="929">
        <f>'EstRev 6-11'!H234</f>
        <v>0</v>
      </c>
      <c r="C6828" s="930">
        <f t="shared" si="293"/>
        <v>6823</v>
      </c>
      <c r="D6828" s="920" t="s">
        <v>6345</v>
      </c>
      <c r="E6828" s="893" t="b">
        <f t="shared" ca="1" si="286"/>
        <v>1</v>
      </c>
      <c r="F6828" s="932">
        <f t="array" aca="1" ref="F6828" ca="1">IF(G6828&lt;&gt;"",INDIRECT("'"&amp;G6828&amp;"'!"&amp;H6828),"")</f>
        <v>0</v>
      </c>
      <c r="G6828" s="560" t="s">
        <v>5635</v>
      </c>
      <c r="H6828" s="893" t="s">
        <v>6503</v>
      </c>
      <c r="I6828" s="920"/>
      <c r="J6828" s="920"/>
      <c r="K6828" s="920"/>
      <c r="L6828" s="920"/>
      <c r="M6828" s="920"/>
      <c r="N6828" s="920"/>
      <c r="S6828" s="919"/>
    </row>
    <row r="6829" spans="1:19" ht="12.75" customHeight="1" x14ac:dyDescent="0.15">
      <c r="A6829" s="914">
        <v>6824</v>
      </c>
      <c r="B6829" s="929">
        <f>'EstRev 6-11'!H235</f>
        <v>0</v>
      </c>
      <c r="C6829" s="930">
        <f t="shared" si="293"/>
        <v>6824</v>
      </c>
      <c r="D6829" s="920" t="s">
        <v>6345</v>
      </c>
      <c r="E6829" s="893" t="b">
        <f t="shared" ca="1" si="286"/>
        <v>1</v>
      </c>
      <c r="F6829" s="932">
        <f t="array" aca="1" ref="F6829" ca="1">IF(G6829&lt;&gt;"",INDIRECT("'"&amp;G6829&amp;"'!"&amp;H6829),"")</f>
        <v>0</v>
      </c>
      <c r="G6829" s="560" t="s">
        <v>5635</v>
      </c>
      <c r="H6829" s="893" t="s">
        <v>6504</v>
      </c>
      <c r="I6829" s="920"/>
      <c r="J6829" s="920"/>
      <c r="K6829" s="920"/>
      <c r="L6829" s="920"/>
      <c r="M6829" s="920"/>
      <c r="N6829" s="920"/>
      <c r="S6829" s="919"/>
    </row>
    <row r="6830" spans="1:19" ht="12.75" customHeight="1" x14ac:dyDescent="0.15">
      <c r="A6830" s="935">
        <v>6825</v>
      </c>
      <c r="B6830" s="919"/>
      <c r="C6830" s="920"/>
      <c r="D6830" s="920" t="s">
        <v>6345</v>
      </c>
      <c r="E6830" s="893" t="b">
        <f t="shared" ca="1" si="286"/>
        <v>1</v>
      </c>
      <c r="F6830" s="893" t="str">
        <f t="array" aca="1" ref="F6830" ca="1">IF(G6830&lt;&gt;"",INDIRECT("'"&amp;G6830&amp;"'!"&amp;H6830),"")</f>
        <v/>
      </c>
      <c r="G6830" s="560"/>
      <c r="H6830" s="893"/>
      <c r="I6830" s="920"/>
      <c r="J6830" s="920"/>
      <c r="K6830" s="920"/>
      <c r="L6830" s="920"/>
      <c r="M6830" s="920"/>
      <c r="N6830" s="920"/>
      <c r="S6830" s="919"/>
    </row>
    <row r="6831" spans="1:19" ht="12.75" customHeight="1" x14ac:dyDescent="0.15">
      <c r="A6831" s="935">
        <v>6826</v>
      </c>
      <c r="B6831" s="919"/>
      <c r="C6831" s="920"/>
      <c r="D6831" s="920" t="s">
        <v>6345</v>
      </c>
      <c r="E6831" s="893" t="b">
        <f t="shared" ca="1" si="286"/>
        <v>1</v>
      </c>
      <c r="F6831" s="893" t="str">
        <f t="array" aca="1" ref="F6831" ca="1">IF(G6831&lt;&gt;"",INDIRECT("'"&amp;G6831&amp;"'!"&amp;H6831),"")</f>
        <v/>
      </c>
      <c r="G6831" s="560"/>
      <c r="H6831" s="893"/>
      <c r="I6831" s="920"/>
      <c r="J6831" s="920"/>
      <c r="K6831" s="920"/>
      <c r="L6831" s="920"/>
      <c r="M6831" s="920"/>
      <c r="N6831" s="920"/>
      <c r="S6831" s="919"/>
    </row>
    <row r="6832" spans="1:19" ht="12.75" customHeight="1" x14ac:dyDescent="0.15">
      <c r="A6832" s="914">
        <v>6827</v>
      </c>
      <c r="B6832" s="929">
        <f>'EstRev 6-11'!H238</f>
        <v>0</v>
      </c>
      <c r="C6832" s="930">
        <f t="shared" ref="C6832:C6850" si="294">A6832-B6832</f>
        <v>6827</v>
      </c>
      <c r="D6832" s="920" t="s">
        <v>6345</v>
      </c>
      <c r="E6832" s="893" t="b">
        <f t="shared" ca="1" si="286"/>
        <v>1</v>
      </c>
      <c r="F6832" s="932">
        <f t="array" aca="1" ref="F6832" ca="1">IF(G6832&lt;&gt;"",INDIRECT("'"&amp;G6832&amp;"'!"&amp;H6832),"")</f>
        <v>0</v>
      </c>
      <c r="G6832" s="560" t="s">
        <v>5635</v>
      </c>
      <c r="H6832" s="893" t="s">
        <v>6505</v>
      </c>
      <c r="I6832" s="920"/>
      <c r="J6832" s="920"/>
      <c r="K6832" s="920"/>
      <c r="L6832" s="920"/>
      <c r="M6832" s="920"/>
      <c r="N6832" s="920"/>
      <c r="S6832" s="919"/>
    </row>
    <row r="6833" spans="1:19" ht="12.75" customHeight="1" x14ac:dyDescent="0.15">
      <c r="A6833" s="914">
        <v>6828</v>
      </c>
      <c r="B6833" s="929">
        <f>'EstRev 6-11'!H239</f>
        <v>0</v>
      </c>
      <c r="C6833" s="930">
        <f t="shared" si="294"/>
        <v>6828</v>
      </c>
      <c r="D6833" s="920" t="s">
        <v>6345</v>
      </c>
      <c r="E6833" s="893" t="b">
        <f t="shared" ca="1" si="286"/>
        <v>1</v>
      </c>
      <c r="F6833" s="932">
        <f t="array" aca="1" ref="F6833" ca="1">IF(G6833&lt;&gt;"",INDIRECT("'"&amp;G6833&amp;"'!"&amp;H6833),"")</f>
        <v>0</v>
      </c>
      <c r="G6833" s="560" t="s">
        <v>5635</v>
      </c>
      <c r="H6833" s="893" t="s">
        <v>6506</v>
      </c>
      <c r="I6833" s="920"/>
      <c r="J6833" s="920"/>
      <c r="K6833" s="920"/>
      <c r="L6833" s="920"/>
      <c r="M6833" s="920"/>
      <c r="N6833" s="920"/>
      <c r="S6833" s="919"/>
    </row>
    <row r="6834" spans="1:19" ht="12.75" customHeight="1" x14ac:dyDescent="0.15">
      <c r="A6834" s="914">
        <v>6829</v>
      </c>
      <c r="B6834" s="929">
        <f>'EstRev 6-11'!H240</f>
        <v>0</v>
      </c>
      <c r="C6834" s="930">
        <f t="shared" si="294"/>
        <v>6829</v>
      </c>
      <c r="D6834" s="920" t="s">
        <v>6345</v>
      </c>
      <c r="E6834" s="893" t="b">
        <f t="shared" ca="1" si="286"/>
        <v>1</v>
      </c>
      <c r="F6834" s="932">
        <f t="array" aca="1" ref="F6834" ca="1">IF(G6834&lt;&gt;"",INDIRECT("'"&amp;G6834&amp;"'!"&amp;H6834),"")</f>
        <v>0</v>
      </c>
      <c r="G6834" s="560" t="s">
        <v>5635</v>
      </c>
      <c r="H6834" s="893" t="s">
        <v>6507</v>
      </c>
      <c r="I6834" s="920"/>
      <c r="J6834" s="920"/>
      <c r="K6834" s="920"/>
      <c r="L6834" s="920"/>
      <c r="M6834" s="920"/>
      <c r="N6834" s="920"/>
      <c r="S6834" s="919"/>
    </row>
    <row r="6835" spans="1:19" ht="12.75" customHeight="1" x14ac:dyDescent="0.15">
      <c r="A6835" s="914">
        <v>6830</v>
      </c>
      <c r="B6835" s="929">
        <f>'EstRev 6-11'!H241</f>
        <v>0</v>
      </c>
      <c r="C6835" s="930">
        <f t="shared" si="294"/>
        <v>6830</v>
      </c>
      <c r="D6835" s="920" t="s">
        <v>6345</v>
      </c>
      <c r="E6835" s="893" t="b">
        <f t="shared" ca="1" si="286"/>
        <v>1</v>
      </c>
      <c r="F6835" s="932">
        <f t="array" aca="1" ref="F6835" ca="1">IF(G6835&lt;&gt;"",INDIRECT("'"&amp;G6835&amp;"'!"&amp;H6835),"")</f>
        <v>0</v>
      </c>
      <c r="G6835" s="560" t="s">
        <v>5635</v>
      </c>
      <c r="H6835" s="893" t="s">
        <v>6508</v>
      </c>
      <c r="I6835" s="920"/>
      <c r="J6835" s="920"/>
      <c r="K6835" s="920"/>
      <c r="L6835" s="920"/>
      <c r="M6835" s="920"/>
      <c r="N6835" s="920"/>
      <c r="S6835" s="919"/>
    </row>
    <row r="6836" spans="1:19" ht="12.75" customHeight="1" x14ac:dyDescent="0.15">
      <c r="A6836" s="914">
        <v>6831</v>
      </c>
      <c r="B6836" s="929">
        <f>'EstRev 6-11'!H242</f>
        <v>0</v>
      </c>
      <c r="C6836" s="930">
        <f t="shared" si="294"/>
        <v>6831</v>
      </c>
      <c r="D6836" s="920" t="s">
        <v>6345</v>
      </c>
      <c r="E6836" s="893" t="b">
        <f t="shared" ca="1" si="286"/>
        <v>1</v>
      </c>
      <c r="F6836" s="932">
        <f t="array" aca="1" ref="F6836" ca="1">IF(G6836&lt;&gt;"",INDIRECT("'"&amp;G6836&amp;"'!"&amp;H6836),"")</f>
        <v>0</v>
      </c>
      <c r="G6836" s="560" t="s">
        <v>5635</v>
      </c>
      <c r="H6836" s="893" t="s">
        <v>6509</v>
      </c>
      <c r="I6836" s="920"/>
      <c r="J6836" s="920"/>
      <c r="K6836" s="920"/>
      <c r="L6836" s="920"/>
      <c r="M6836" s="920"/>
      <c r="N6836" s="920"/>
      <c r="S6836" s="919"/>
    </row>
    <row r="6837" spans="1:19" ht="12.75" customHeight="1" x14ac:dyDescent="0.15">
      <c r="A6837" s="914">
        <v>6832</v>
      </c>
      <c r="B6837" s="929">
        <f>'EstRev 6-11'!H243</f>
        <v>0</v>
      </c>
      <c r="C6837" s="930">
        <f t="shared" si="294"/>
        <v>6832</v>
      </c>
      <c r="D6837" s="920" t="s">
        <v>6345</v>
      </c>
      <c r="E6837" s="893" t="b">
        <f t="shared" ca="1" si="286"/>
        <v>1</v>
      </c>
      <c r="F6837" s="932">
        <f t="array" aca="1" ref="F6837" ca="1">IF(G6837&lt;&gt;"",INDIRECT("'"&amp;G6837&amp;"'!"&amp;H6837),"")</f>
        <v>0</v>
      </c>
      <c r="G6837" s="560" t="s">
        <v>5635</v>
      </c>
      <c r="H6837" s="893" t="s">
        <v>6510</v>
      </c>
      <c r="I6837" s="920"/>
      <c r="J6837" s="920"/>
      <c r="K6837" s="920"/>
      <c r="L6837" s="920"/>
      <c r="M6837" s="920"/>
      <c r="N6837" s="920"/>
      <c r="S6837" s="919"/>
    </row>
    <row r="6838" spans="1:19" ht="12.75" customHeight="1" x14ac:dyDescent="0.15">
      <c r="A6838" s="914">
        <v>6833</v>
      </c>
      <c r="B6838" s="929">
        <f>'EstRev 6-11'!H244</f>
        <v>0</v>
      </c>
      <c r="C6838" s="930">
        <f t="shared" si="294"/>
        <v>6833</v>
      </c>
      <c r="D6838" s="920" t="s">
        <v>6345</v>
      </c>
      <c r="E6838" s="893" t="b">
        <f t="shared" ca="1" si="286"/>
        <v>1</v>
      </c>
      <c r="F6838" s="932">
        <f t="array" aca="1" ref="F6838" ca="1">IF(G6838&lt;&gt;"",INDIRECT("'"&amp;G6838&amp;"'!"&amp;H6838),"")</f>
        <v>0</v>
      </c>
      <c r="G6838" s="560" t="s">
        <v>5635</v>
      </c>
      <c r="H6838" s="893" t="s">
        <v>6511</v>
      </c>
      <c r="I6838" s="920"/>
      <c r="J6838" s="920"/>
      <c r="K6838" s="920"/>
      <c r="L6838" s="920"/>
      <c r="M6838" s="920"/>
      <c r="N6838" s="920"/>
      <c r="S6838" s="919"/>
    </row>
    <row r="6839" spans="1:19" ht="12.75" customHeight="1" x14ac:dyDescent="0.15">
      <c r="A6839" s="914">
        <v>6834</v>
      </c>
      <c r="B6839" s="929">
        <f>'EstRev 6-11'!H245</f>
        <v>0</v>
      </c>
      <c r="C6839" s="930">
        <f t="shared" si="294"/>
        <v>6834</v>
      </c>
      <c r="D6839" s="920" t="s">
        <v>6345</v>
      </c>
      <c r="E6839" s="893" t="b">
        <f t="shared" ca="1" si="286"/>
        <v>1</v>
      </c>
      <c r="F6839" s="932">
        <f t="array" aca="1" ref="F6839" ca="1">IF(G6839&lt;&gt;"",INDIRECT("'"&amp;G6839&amp;"'!"&amp;H6839),"")</f>
        <v>0</v>
      </c>
      <c r="G6839" s="560" t="s">
        <v>5635</v>
      </c>
      <c r="H6839" s="893" t="s">
        <v>6512</v>
      </c>
      <c r="I6839" s="920"/>
      <c r="J6839" s="920"/>
      <c r="K6839" s="920"/>
      <c r="L6839" s="920"/>
      <c r="M6839" s="920"/>
      <c r="N6839" s="920"/>
      <c r="S6839" s="919"/>
    </row>
    <row r="6840" spans="1:19" ht="12.75" customHeight="1" x14ac:dyDescent="0.15">
      <c r="A6840" s="914">
        <v>6835</v>
      </c>
      <c r="B6840" s="929">
        <f>'EstRev 6-11'!H246</f>
        <v>0</v>
      </c>
      <c r="C6840" s="930">
        <f t="shared" si="294"/>
        <v>6835</v>
      </c>
      <c r="D6840" s="920" t="s">
        <v>6345</v>
      </c>
      <c r="E6840" s="893" t="b">
        <f t="shared" ca="1" si="286"/>
        <v>1</v>
      </c>
      <c r="F6840" s="932">
        <f t="array" aca="1" ref="F6840" ca="1">IF(G6840&lt;&gt;"",INDIRECT("'"&amp;G6840&amp;"'!"&amp;H6840),"")</f>
        <v>0</v>
      </c>
      <c r="G6840" s="560" t="s">
        <v>5635</v>
      </c>
      <c r="H6840" s="893" t="s">
        <v>6513</v>
      </c>
      <c r="I6840" s="920"/>
      <c r="J6840" s="920"/>
      <c r="K6840" s="920"/>
      <c r="L6840" s="920"/>
      <c r="M6840" s="920"/>
      <c r="N6840" s="920"/>
      <c r="S6840" s="919"/>
    </row>
    <row r="6841" spans="1:19" ht="12.75" customHeight="1" x14ac:dyDescent="0.15">
      <c r="A6841" s="914">
        <v>6836</v>
      </c>
      <c r="B6841" s="929">
        <f>'EstRev 6-11'!H247</f>
        <v>0</v>
      </c>
      <c r="C6841" s="930">
        <f t="shared" si="294"/>
        <v>6836</v>
      </c>
      <c r="D6841" s="920" t="s">
        <v>6345</v>
      </c>
      <c r="E6841" s="893" t="b">
        <f t="shared" ca="1" si="286"/>
        <v>1</v>
      </c>
      <c r="F6841" s="932">
        <f t="array" aca="1" ref="F6841" ca="1">IF(G6841&lt;&gt;"",INDIRECT("'"&amp;G6841&amp;"'!"&amp;H6841),"")</f>
        <v>0</v>
      </c>
      <c r="G6841" s="560" t="s">
        <v>5635</v>
      </c>
      <c r="H6841" s="893" t="s">
        <v>6514</v>
      </c>
      <c r="I6841" s="920"/>
      <c r="J6841" s="920"/>
      <c r="K6841" s="920"/>
      <c r="L6841" s="920"/>
      <c r="M6841" s="920"/>
      <c r="N6841" s="920"/>
      <c r="S6841" s="919"/>
    </row>
    <row r="6842" spans="1:19" ht="12.75" customHeight="1" x14ac:dyDescent="0.15">
      <c r="A6842" s="914">
        <v>6837</v>
      </c>
      <c r="B6842" s="929">
        <f>'EstRev 6-11'!H248</f>
        <v>0</v>
      </c>
      <c r="C6842" s="930">
        <f t="shared" si="294"/>
        <v>6837</v>
      </c>
      <c r="D6842" s="920" t="s">
        <v>6345</v>
      </c>
      <c r="E6842" s="893" t="b">
        <f t="shared" ca="1" si="286"/>
        <v>1</v>
      </c>
      <c r="F6842" s="932">
        <f t="array" aca="1" ref="F6842" ca="1">IF(G6842&lt;&gt;"",INDIRECT("'"&amp;G6842&amp;"'!"&amp;H6842),"")</f>
        <v>0</v>
      </c>
      <c r="G6842" s="560" t="s">
        <v>5635</v>
      </c>
      <c r="H6842" s="893" t="s">
        <v>6515</v>
      </c>
      <c r="I6842" s="920"/>
      <c r="J6842" s="920"/>
      <c r="K6842" s="920"/>
      <c r="L6842" s="920"/>
      <c r="M6842" s="920"/>
      <c r="N6842" s="920"/>
      <c r="S6842" s="919"/>
    </row>
    <row r="6843" spans="1:19" ht="12.75" customHeight="1" x14ac:dyDescent="0.15">
      <c r="A6843" s="914">
        <v>6838</v>
      </c>
      <c r="B6843" s="929">
        <f>'EstRev 6-11'!H249</f>
        <v>0</v>
      </c>
      <c r="C6843" s="930">
        <f t="shared" si="294"/>
        <v>6838</v>
      </c>
      <c r="D6843" s="920" t="s">
        <v>6345</v>
      </c>
      <c r="E6843" s="893" t="b">
        <f t="shared" ca="1" si="286"/>
        <v>1</v>
      </c>
      <c r="F6843" s="932">
        <f t="array" aca="1" ref="F6843" ca="1">IF(G6843&lt;&gt;"",INDIRECT("'"&amp;G6843&amp;"'!"&amp;H6843),"")</f>
        <v>0</v>
      </c>
      <c r="G6843" s="560" t="s">
        <v>5635</v>
      </c>
      <c r="H6843" s="893" t="s">
        <v>6516</v>
      </c>
      <c r="I6843" s="920"/>
      <c r="J6843" s="920"/>
      <c r="K6843" s="920"/>
      <c r="L6843" s="920"/>
      <c r="M6843" s="920"/>
      <c r="N6843" s="920"/>
      <c r="S6843" s="919"/>
    </row>
    <row r="6844" spans="1:19" ht="12.75" customHeight="1" x14ac:dyDescent="0.15">
      <c r="A6844" s="914">
        <v>6839</v>
      </c>
      <c r="B6844" s="929">
        <f>'EstRev 6-11'!H250</f>
        <v>0</v>
      </c>
      <c r="C6844" s="930">
        <f t="shared" si="294"/>
        <v>6839</v>
      </c>
      <c r="D6844" s="920" t="s">
        <v>6345</v>
      </c>
      <c r="E6844" s="893" t="b">
        <f t="shared" ca="1" si="286"/>
        <v>1</v>
      </c>
      <c r="F6844" s="932">
        <f t="array" aca="1" ref="F6844" ca="1">IF(G6844&lt;&gt;"",INDIRECT("'"&amp;G6844&amp;"'!"&amp;H6844),"")</f>
        <v>0</v>
      </c>
      <c r="G6844" s="560" t="s">
        <v>5635</v>
      </c>
      <c r="H6844" s="893" t="s">
        <v>6517</v>
      </c>
      <c r="I6844" s="920"/>
      <c r="J6844" s="920"/>
      <c r="K6844" s="920"/>
      <c r="L6844" s="920"/>
      <c r="M6844" s="920"/>
      <c r="N6844" s="920"/>
      <c r="S6844" s="919"/>
    </row>
    <row r="6845" spans="1:19" ht="12.75" customHeight="1" x14ac:dyDescent="0.15">
      <c r="A6845" s="914">
        <v>6840</v>
      </c>
      <c r="B6845" s="929">
        <f>'EstRev 6-11'!H251</f>
        <v>0</v>
      </c>
      <c r="C6845" s="930">
        <f t="shared" si="294"/>
        <v>6840</v>
      </c>
      <c r="D6845" s="920" t="s">
        <v>6345</v>
      </c>
      <c r="E6845" s="893" t="b">
        <f t="shared" ca="1" si="286"/>
        <v>1</v>
      </c>
      <c r="F6845" s="932">
        <f t="array" aca="1" ref="F6845" ca="1">IF(G6845&lt;&gt;"",INDIRECT("'"&amp;G6845&amp;"'!"&amp;H6845),"")</f>
        <v>0</v>
      </c>
      <c r="G6845" s="560" t="s">
        <v>5635</v>
      </c>
      <c r="H6845" s="893" t="s">
        <v>6518</v>
      </c>
      <c r="I6845" s="920"/>
      <c r="J6845" s="920"/>
      <c r="K6845" s="920"/>
      <c r="L6845" s="920"/>
      <c r="M6845" s="920"/>
      <c r="N6845" s="920"/>
      <c r="S6845" s="919"/>
    </row>
    <row r="6846" spans="1:19" ht="12.75" customHeight="1" x14ac:dyDescent="0.15">
      <c r="A6846" s="914">
        <v>6841</v>
      </c>
      <c r="B6846" s="929">
        <f>'EstRev 6-11'!H252</f>
        <v>0</v>
      </c>
      <c r="C6846" s="930">
        <f t="shared" si="294"/>
        <v>6841</v>
      </c>
      <c r="D6846" s="920" t="s">
        <v>6345</v>
      </c>
      <c r="E6846" s="893" t="b">
        <f t="shared" ca="1" si="286"/>
        <v>1</v>
      </c>
      <c r="F6846" s="932">
        <f t="array" aca="1" ref="F6846" ca="1">IF(G6846&lt;&gt;"",INDIRECT("'"&amp;G6846&amp;"'!"&amp;H6846),"")</f>
        <v>0</v>
      </c>
      <c r="G6846" s="560" t="s">
        <v>5635</v>
      </c>
      <c r="H6846" s="893" t="s">
        <v>6519</v>
      </c>
      <c r="I6846" s="920"/>
      <c r="J6846" s="920"/>
      <c r="K6846" s="920"/>
      <c r="L6846" s="920"/>
      <c r="M6846" s="920"/>
      <c r="N6846" s="920"/>
      <c r="S6846" s="919"/>
    </row>
    <row r="6847" spans="1:19" ht="12.75" customHeight="1" x14ac:dyDescent="0.15">
      <c r="A6847" s="914">
        <v>6842</v>
      </c>
      <c r="B6847" s="929">
        <f>'EstRev 6-11'!H253</f>
        <v>0</v>
      </c>
      <c r="C6847" s="930">
        <f t="shared" si="294"/>
        <v>6842</v>
      </c>
      <c r="D6847" s="920" t="s">
        <v>6345</v>
      </c>
      <c r="E6847" s="893" t="b">
        <f t="shared" ca="1" si="286"/>
        <v>1</v>
      </c>
      <c r="F6847" s="932">
        <f t="array" aca="1" ref="F6847" ca="1">IF(G6847&lt;&gt;"",INDIRECT("'"&amp;G6847&amp;"'!"&amp;H6847),"")</f>
        <v>0</v>
      </c>
      <c r="G6847" s="560" t="s">
        <v>5635</v>
      </c>
      <c r="H6847" s="893" t="s">
        <v>6520</v>
      </c>
      <c r="I6847" s="920"/>
      <c r="J6847" s="920"/>
      <c r="K6847" s="920"/>
      <c r="L6847" s="920"/>
      <c r="M6847" s="920"/>
      <c r="N6847" s="920"/>
      <c r="S6847" s="919"/>
    </row>
    <row r="6848" spans="1:19" ht="12.75" customHeight="1" x14ac:dyDescent="0.15">
      <c r="A6848" s="914">
        <v>6843</v>
      </c>
      <c r="B6848" s="929">
        <f>'EstRev 6-11'!H254</f>
        <v>0</v>
      </c>
      <c r="C6848" s="930">
        <f t="shared" si="294"/>
        <v>6843</v>
      </c>
      <c r="D6848" s="920" t="s">
        <v>6345</v>
      </c>
      <c r="E6848" s="893" t="b">
        <f t="shared" ca="1" si="286"/>
        <v>1</v>
      </c>
      <c r="F6848" s="932">
        <f t="array" aca="1" ref="F6848" ca="1">IF(G6848&lt;&gt;"",INDIRECT("'"&amp;G6848&amp;"'!"&amp;H6848),"")</f>
        <v>0</v>
      </c>
      <c r="G6848" s="560" t="s">
        <v>5635</v>
      </c>
      <c r="H6848" s="893" t="s">
        <v>6521</v>
      </c>
      <c r="I6848" s="920"/>
      <c r="J6848" s="920"/>
      <c r="K6848" s="920"/>
      <c r="L6848" s="920"/>
      <c r="M6848" s="920"/>
      <c r="N6848" s="920"/>
      <c r="S6848" s="919"/>
    </row>
    <row r="6849" spans="1:19" ht="12.75" customHeight="1" x14ac:dyDescent="0.15">
      <c r="A6849" s="914">
        <v>6844</v>
      </c>
      <c r="B6849" s="929">
        <f>'EstRev 6-11'!H255</f>
        <v>0</v>
      </c>
      <c r="C6849" s="930">
        <f t="shared" si="294"/>
        <v>6844</v>
      </c>
      <c r="D6849" s="920" t="s">
        <v>6345</v>
      </c>
      <c r="E6849" s="893" t="b">
        <f t="shared" ca="1" si="286"/>
        <v>1</v>
      </c>
      <c r="F6849" s="932">
        <f t="array" aca="1" ref="F6849" ca="1">IF(G6849&lt;&gt;"",INDIRECT("'"&amp;G6849&amp;"'!"&amp;H6849),"")</f>
        <v>0</v>
      </c>
      <c r="G6849" s="560" t="s">
        <v>5635</v>
      </c>
      <c r="H6849" s="893" t="s">
        <v>6522</v>
      </c>
      <c r="I6849" s="920"/>
      <c r="J6849" s="920"/>
      <c r="K6849" s="920"/>
      <c r="L6849" s="920"/>
      <c r="M6849" s="920"/>
      <c r="N6849" s="920"/>
      <c r="S6849" s="919"/>
    </row>
    <row r="6850" spans="1:19" ht="12.75" customHeight="1" x14ac:dyDescent="0.15">
      <c r="A6850" s="914">
        <v>6845</v>
      </c>
      <c r="B6850" s="929">
        <f>'EstRev 6-11'!J226</f>
        <v>0</v>
      </c>
      <c r="C6850" s="930">
        <f t="shared" si="294"/>
        <v>6845</v>
      </c>
      <c r="D6850" s="920" t="s">
        <v>6345</v>
      </c>
      <c r="E6850" s="893" t="b">
        <f t="shared" ca="1" si="286"/>
        <v>1</v>
      </c>
      <c r="F6850" s="932">
        <f t="array" aca="1" ref="F6850" ca="1">IF(G6850&lt;&gt;"",INDIRECT("'"&amp;G6850&amp;"'!"&amp;H6850),"")</f>
        <v>0</v>
      </c>
      <c r="G6850" s="560" t="s">
        <v>5635</v>
      </c>
      <c r="H6850" s="893" t="s">
        <v>6523</v>
      </c>
      <c r="I6850" s="920"/>
      <c r="J6850" s="920"/>
      <c r="K6850" s="920"/>
      <c r="L6850" s="920"/>
      <c r="M6850" s="920"/>
      <c r="N6850" s="920"/>
      <c r="S6850" s="919"/>
    </row>
    <row r="6851" spans="1:19" ht="12.75" customHeight="1" x14ac:dyDescent="0.15">
      <c r="A6851" s="935">
        <v>6846</v>
      </c>
      <c r="B6851" s="919"/>
      <c r="C6851" s="920"/>
      <c r="D6851" s="920" t="s">
        <v>6345</v>
      </c>
      <c r="E6851" s="893" t="b">
        <f t="shared" ca="1" si="286"/>
        <v>1</v>
      </c>
      <c r="F6851" s="893" t="str">
        <f t="array" aca="1" ref="F6851" ca="1">IF(G6851&lt;&gt;"",INDIRECT("'"&amp;G6851&amp;"'!"&amp;H6851),"")</f>
        <v/>
      </c>
      <c r="G6851" s="560"/>
      <c r="H6851" s="893"/>
      <c r="I6851" s="920"/>
      <c r="J6851" s="920"/>
      <c r="K6851" s="920"/>
      <c r="L6851" s="920"/>
      <c r="M6851" s="920"/>
      <c r="N6851" s="920"/>
      <c r="S6851" s="919"/>
    </row>
    <row r="6852" spans="1:19" ht="12.75" customHeight="1" x14ac:dyDescent="0.15">
      <c r="A6852" s="914">
        <v>6847</v>
      </c>
      <c r="B6852" s="929">
        <f>'EstRev 6-11'!J228</f>
        <v>0</v>
      </c>
      <c r="C6852" s="930">
        <f t="shared" ref="C6852:C6859" si="295">A6852-B6852</f>
        <v>6847</v>
      </c>
      <c r="D6852" s="920" t="s">
        <v>6345</v>
      </c>
      <c r="E6852" s="893" t="b">
        <f t="shared" ca="1" si="286"/>
        <v>1</v>
      </c>
      <c r="F6852" s="932">
        <f t="array" aca="1" ref="F6852" ca="1">IF(G6852&lt;&gt;"",INDIRECT("'"&amp;G6852&amp;"'!"&amp;H6852),"")</f>
        <v>0</v>
      </c>
      <c r="G6852" s="560" t="s">
        <v>5635</v>
      </c>
      <c r="H6852" s="893" t="s">
        <v>6524</v>
      </c>
      <c r="I6852" s="920"/>
      <c r="J6852" s="920"/>
      <c r="K6852" s="920"/>
      <c r="L6852" s="920"/>
      <c r="M6852" s="920"/>
      <c r="N6852" s="920"/>
      <c r="S6852" s="919"/>
    </row>
    <row r="6853" spans="1:19" ht="12.75" customHeight="1" x14ac:dyDescent="0.15">
      <c r="A6853" s="914">
        <v>6848</v>
      </c>
      <c r="B6853" s="929">
        <f>'EstRev 6-11'!J229</f>
        <v>0</v>
      </c>
      <c r="C6853" s="930">
        <f t="shared" si="295"/>
        <v>6848</v>
      </c>
      <c r="D6853" s="920" t="s">
        <v>6345</v>
      </c>
      <c r="E6853" s="893" t="b">
        <f t="shared" ca="1" si="286"/>
        <v>1</v>
      </c>
      <c r="F6853" s="932">
        <f t="array" aca="1" ref="F6853" ca="1">IF(G6853&lt;&gt;"",INDIRECT("'"&amp;G6853&amp;"'!"&amp;H6853),"")</f>
        <v>0</v>
      </c>
      <c r="G6853" s="560" t="s">
        <v>5635</v>
      </c>
      <c r="H6853" s="893" t="s">
        <v>6525</v>
      </c>
      <c r="I6853" s="920"/>
      <c r="J6853" s="920"/>
      <c r="K6853" s="920"/>
      <c r="L6853" s="920"/>
      <c r="M6853" s="920"/>
      <c r="N6853" s="920"/>
      <c r="S6853" s="919"/>
    </row>
    <row r="6854" spans="1:19" ht="12.75" customHeight="1" x14ac:dyDescent="0.15">
      <c r="A6854" s="914">
        <v>6849</v>
      </c>
      <c r="B6854" s="929">
        <f>'EstRev 6-11'!J230</f>
        <v>0</v>
      </c>
      <c r="C6854" s="930">
        <f t="shared" si="295"/>
        <v>6849</v>
      </c>
      <c r="D6854" s="920" t="s">
        <v>6345</v>
      </c>
      <c r="E6854" s="893" t="b">
        <f t="shared" ca="1" si="286"/>
        <v>1</v>
      </c>
      <c r="F6854" s="932">
        <f t="array" aca="1" ref="F6854" ca="1">IF(G6854&lt;&gt;"",INDIRECT("'"&amp;G6854&amp;"'!"&amp;H6854),"")</f>
        <v>0</v>
      </c>
      <c r="G6854" s="560" t="s">
        <v>5635</v>
      </c>
      <c r="H6854" s="893" t="s">
        <v>6526</v>
      </c>
      <c r="I6854" s="920"/>
      <c r="J6854" s="920"/>
      <c r="K6854" s="920"/>
      <c r="L6854" s="920"/>
      <c r="M6854" s="920"/>
      <c r="N6854" s="920"/>
      <c r="S6854" s="919"/>
    </row>
    <row r="6855" spans="1:19" ht="12.75" customHeight="1" x14ac:dyDescent="0.15">
      <c r="A6855" s="914">
        <v>6850</v>
      </c>
      <c r="B6855" s="929">
        <f>'EstRev 6-11'!J231</f>
        <v>0</v>
      </c>
      <c r="C6855" s="930">
        <f t="shared" si="295"/>
        <v>6850</v>
      </c>
      <c r="D6855" s="920" t="s">
        <v>6345</v>
      </c>
      <c r="E6855" s="893" t="b">
        <f t="shared" ca="1" si="286"/>
        <v>1</v>
      </c>
      <c r="F6855" s="932">
        <f t="array" aca="1" ref="F6855" ca="1">IF(G6855&lt;&gt;"",INDIRECT("'"&amp;G6855&amp;"'!"&amp;H6855),"")</f>
        <v>0</v>
      </c>
      <c r="G6855" s="560" t="s">
        <v>5635</v>
      </c>
      <c r="H6855" s="893" t="s">
        <v>6527</v>
      </c>
      <c r="I6855" s="920"/>
      <c r="J6855" s="920"/>
      <c r="K6855" s="920"/>
      <c r="L6855" s="920"/>
      <c r="M6855" s="920"/>
      <c r="N6855" s="920"/>
      <c r="S6855" s="919"/>
    </row>
    <row r="6856" spans="1:19" ht="12.75" customHeight="1" x14ac:dyDescent="0.15">
      <c r="A6856" s="914">
        <v>6851</v>
      </c>
      <c r="B6856" s="929">
        <f>'EstRev 6-11'!J232</f>
        <v>0</v>
      </c>
      <c r="C6856" s="930">
        <f t="shared" si="295"/>
        <v>6851</v>
      </c>
      <c r="D6856" s="920" t="s">
        <v>6345</v>
      </c>
      <c r="E6856" s="893" t="b">
        <f t="shared" ca="1" si="286"/>
        <v>1</v>
      </c>
      <c r="F6856" s="932">
        <f t="array" aca="1" ref="F6856" ca="1">IF(G6856&lt;&gt;"",INDIRECT("'"&amp;G6856&amp;"'!"&amp;H6856),"")</f>
        <v>0</v>
      </c>
      <c r="G6856" s="560" t="s">
        <v>5635</v>
      </c>
      <c r="H6856" s="893" t="s">
        <v>6528</v>
      </c>
      <c r="I6856" s="920"/>
      <c r="J6856" s="920"/>
      <c r="K6856" s="920"/>
      <c r="L6856" s="920"/>
      <c r="M6856" s="920"/>
      <c r="N6856" s="920"/>
      <c r="S6856" s="919"/>
    </row>
    <row r="6857" spans="1:19" ht="12.75" customHeight="1" x14ac:dyDescent="0.15">
      <c r="A6857" s="914">
        <v>6852</v>
      </c>
      <c r="B6857" s="929">
        <f>'EstRev 6-11'!J233</f>
        <v>0</v>
      </c>
      <c r="C6857" s="930">
        <f t="shared" si="295"/>
        <v>6852</v>
      </c>
      <c r="D6857" s="920" t="s">
        <v>6345</v>
      </c>
      <c r="E6857" s="893" t="b">
        <f t="shared" ca="1" si="286"/>
        <v>1</v>
      </c>
      <c r="F6857" s="932">
        <f t="array" aca="1" ref="F6857" ca="1">IF(G6857&lt;&gt;"",INDIRECT("'"&amp;G6857&amp;"'!"&amp;H6857),"")</f>
        <v>0</v>
      </c>
      <c r="G6857" s="560" t="s">
        <v>5635</v>
      </c>
      <c r="H6857" s="893" t="s">
        <v>6529</v>
      </c>
      <c r="I6857" s="920"/>
      <c r="J6857" s="920"/>
      <c r="K6857" s="920"/>
      <c r="L6857" s="920"/>
      <c r="M6857" s="920"/>
      <c r="N6857" s="920"/>
      <c r="S6857" s="919"/>
    </row>
    <row r="6858" spans="1:19" ht="12.75" customHeight="1" x14ac:dyDescent="0.15">
      <c r="A6858" s="914">
        <v>6853</v>
      </c>
      <c r="B6858" s="929">
        <f>'EstRev 6-11'!J234</f>
        <v>0</v>
      </c>
      <c r="C6858" s="930">
        <f t="shared" si="295"/>
        <v>6853</v>
      </c>
      <c r="D6858" s="920" t="s">
        <v>6345</v>
      </c>
      <c r="E6858" s="893" t="b">
        <f t="shared" ca="1" si="286"/>
        <v>1</v>
      </c>
      <c r="F6858" s="932">
        <f t="array" aca="1" ref="F6858" ca="1">IF(G6858&lt;&gt;"",INDIRECT("'"&amp;G6858&amp;"'!"&amp;H6858),"")</f>
        <v>0</v>
      </c>
      <c r="G6858" s="560" t="s">
        <v>5635</v>
      </c>
      <c r="H6858" s="893" t="s">
        <v>6530</v>
      </c>
      <c r="I6858" s="920"/>
      <c r="J6858" s="920"/>
      <c r="K6858" s="920"/>
      <c r="L6858" s="920"/>
      <c r="M6858" s="920"/>
      <c r="N6858" s="920"/>
      <c r="S6858" s="919"/>
    </row>
    <row r="6859" spans="1:19" ht="12.75" customHeight="1" x14ac:dyDescent="0.15">
      <c r="A6859" s="914">
        <v>6854</v>
      </c>
      <c r="B6859" s="929">
        <f>'EstRev 6-11'!J235</f>
        <v>0</v>
      </c>
      <c r="C6859" s="930">
        <f t="shared" si="295"/>
        <v>6854</v>
      </c>
      <c r="D6859" s="920" t="s">
        <v>6345</v>
      </c>
      <c r="E6859" s="893" t="b">
        <f t="shared" ca="1" si="286"/>
        <v>1</v>
      </c>
      <c r="F6859" s="932">
        <f t="array" aca="1" ref="F6859" ca="1">IF(G6859&lt;&gt;"",INDIRECT("'"&amp;G6859&amp;"'!"&amp;H6859),"")</f>
        <v>0</v>
      </c>
      <c r="G6859" s="560" t="s">
        <v>5635</v>
      </c>
      <c r="H6859" s="893" t="s">
        <v>6531</v>
      </c>
      <c r="I6859" s="920"/>
      <c r="J6859" s="920"/>
      <c r="K6859" s="920"/>
      <c r="L6859" s="920"/>
      <c r="M6859" s="920"/>
      <c r="N6859" s="920"/>
      <c r="S6859" s="919"/>
    </row>
    <row r="6860" spans="1:19" ht="12.75" customHeight="1" x14ac:dyDescent="0.15">
      <c r="A6860" s="935">
        <v>6855</v>
      </c>
      <c r="B6860" s="919"/>
      <c r="C6860" s="920"/>
      <c r="D6860" s="920" t="s">
        <v>6345</v>
      </c>
      <c r="E6860" s="893" t="b">
        <f t="shared" ca="1" si="286"/>
        <v>1</v>
      </c>
      <c r="F6860" s="893" t="str">
        <f t="array" aca="1" ref="F6860" ca="1">IF(G6860&lt;&gt;"",INDIRECT("'"&amp;G6860&amp;"'!"&amp;H6860),"")</f>
        <v/>
      </c>
      <c r="G6860" s="560"/>
      <c r="H6860" s="893"/>
      <c r="I6860" s="920"/>
      <c r="J6860" s="920"/>
      <c r="K6860" s="920"/>
      <c r="L6860" s="920"/>
      <c r="M6860" s="920"/>
      <c r="N6860" s="920"/>
      <c r="S6860" s="919"/>
    </row>
    <row r="6861" spans="1:19" ht="12.75" customHeight="1" x14ac:dyDescent="0.15">
      <c r="A6861" s="935">
        <v>6856</v>
      </c>
      <c r="B6861" s="919"/>
      <c r="C6861" s="920"/>
      <c r="D6861" s="920" t="s">
        <v>6345</v>
      </c>
      <c r="E6861" s="893" t="b">
        <f t="shared" ca="1" si="286"/>
        <v>1</v>
      </c>
      <c r="F6861" s="893" t="str">
        <f t="array" aca="1" ref="F6861" ca="1">IF(G6861&lt;&gt;"",INDIRECT("'"&amp;G6861&amp;"'!"&amp;H6861),"")</f>
        <v/>
      </c>
      <c r="G6861" s="560"/>
      <c r="H6861" s="893"/>
      <c r="I6861" s="920"/>
      <c r="J6861" s="920"/>
      <c r="K6861" s="920"/>
      <c r="L6861" s="920"/>
      <c r="M6861" s="920"/>
      <c r="N6861" s="920"/>
      <c r="S6861" s="919"/>
    </row>
    <row r="6862" spans="1:19" ht="12.75" customHeight="1" x14ac:dyDescent="0.15">
      <c r="A6862" s="914">
        <v>6857</v>
      </c>
      <c r="B6862" s="929">
        <f>'EstRev 6-11'!J238</f>
        <v>0</v>
      </c>
      <c r="C6862" s="930">
        <f t="shared" ref="C6862:C6880" si="296">A6862-B6862</f>
        <v>6857</v>
      </c>
      <c r="D6862" s="920" t="s">
        <v>6345</v>
      </c>
      <c r="E6862" s="893" t="b">
        <f t="shared" ca="1" si="286"/>
        <v>1</v>
      </c>
      <c r="F6862" s="932">
        <f t="array" aca="1" ref="F6862" ca="1">IF(G6862&lt;&gt;"",INDIRECT("'"&amp;G6862&amp;"'!"&amp;H6862),"")</f>
        <v>0</v>
      </c>
      <c r="G6862" s="560" t="s">
        <v>5635</v>
      </c>
      <c r="H6862" s="893" t="s">
        <v>6532</v>
      </c>
      <c r="I6862" s="920"/>
      <c r="J6862" s="920"/>
      <c r="K6862" s="920"/>
      <c r="L6862" s="920"/>
      <c r="M6862" s="920"/>
      <c r="N6862" s="920"/>
      <c r="S6862" s="919"/>
    </row>
    <row r="6863" spans="1:19" ht="12.75" customHeight="1" x14ac:dyDescent="0.15">
      <c r="A6863" s="914">
        <v>6858</v>
      </c>
      <c r="B6863" s="929">
        <f>'EstRev 6-11'!J239</f>
        <v>0</v>
      </c>
      <c r="C6863" s="930">
        <f t="shared" si="296"/>
        <v>6858</v>
      </c>
      <c r="D6863" s="920" t="s">
        <v>6345</v>
      </c>
      <c r="E6863" s="893" t="b">
        <f t="shared" ca="1" si="286"/>
        <v>1</v>
      </c>
      <c r="F6863" s="932">
        <f t="array" aca="1" ref="F6863" ca="1">IF(G6863&lt;&gt;"",INDIRECT("'"&amp;G6863&amp;"'!"&amp;H6863),"")</f>
        <v>0</v>
      </c>
      <c r="G6863" s="560" t="s">
        <v>5635</v>
      </c>
      <c r="H6863" s="893" t="s">
        <v>6533</v>
      </c>
      <c r="I6863" s="920"/>
      <c r="J6863" s="920"/>
      <c r="K6863" s="920"/>
      <c r="L6863" s="920"/>
      <c r="M6863" s="920"/>
      <c r="N6863" s="920"/>
      <c r="S6863" s="919"/>
    </row>
    <row r="6864" spans="1:19" ht="12.75" customHeight="1" x14ac:dyDescent="0.15">
      <c r="A6864" s="914">
        <v>6859</v>
      </c>
      <c r="B6864" s="929">
        <f>'EstRev 6-11'!J240</f>
        <v>0</v>
      </c>
      <c r="C6864" s="930">
        <f t="shared" si="296"/>
        <v>6859</v>
      </c>
      <c r="D6864" s="920" t="s">
        <v>6345</v>
      </c>
      <c r="E6864" s="893" t="b">
        <f t="shared" ca="1" si="286"/>
        <v>1</v>
      </c>
      <c r="F6864" s="932">
        <f t="array" aca="1" ref="F6864" ca="1">IF(G6864&lt;&gt;"",INDIRECT("'"&amp;G6864&amp;"'!"&amp;H6864),"")</f>
        <v>0</v>
      </c>
      <c r="G6864" s="560" t="s">
        <v>5635</v>
      </c>
      <c r="H6864" s="893" t="s">
        <v>6534</v>
      </c>
      <c r="I6864" s="920"/>
      <c r="J6864" s="920"/>
      <c r="K6864" s="920"/>
      <c r="L6864" s="920"/>
      <c r="M6864" s="920"/>
      <c r="N6864" s="920"/>
      <c r="S6864" s="919"/>
    </row>
    <row r="6865" spans="1:19" ht="12.75" customHeight="1" x14ac:dyDescent="0.15">
      <c r="A6865" s="914">
        <v>6860</v>
      </c>
      <c r="B6865" s="929">
        <f>'EstRev 6-11'!J241</f>
        <v>0</v>
      </c>
      <c r="C6865" s="930">
        <f t="shared" si="296"/>
        <v>6860</v>
      </c>
      <c r="D6865" s="920" t="s">
        <v>6345</v>
      </c>
      <c r="E6865" s="893" t="b">
        <f t="shared" ca="1" si="286"/>
        <v>1</v>
      </c>
      <c r="F6865" s="932">
        <f t="array" aca="1" ref="F6865" ca="1">IF(G6865&lt;&gt;"",INDIRECT("'"&amp;G6865&amp;"'!"&amp;H6865),"")</f>
        <v>0</v>
      </c>
      <c r="G6865" s="560" t="s">
        <v>5635</v>
      </c>
      <c r="H6865" s="893" t="s">
        <v>6535</v>
      </c>
      <c r="I6865" s="920"/>
      <c r="J6865" s="920"/>
      <c r="K6865" s="920"/>
      <c r="L6865" s="920"/>
      <c r="M6865" s="920"/>
      <c r="N6865" s="920"/>
      <c r="S6865" s="919"/>
    </row>
    <row r="6866" spans="1:19" ht="12.75" customHeight="1" x14ac:dyDescent="0.15">
      <c r="A6866" s="914">
        <v>6861</v>
      </c>
      <c r="B6866" s="929">
        <f>'EstRev 6-11'!J242</f>
        <v>0</v>
      </c>
      <c r="C6866" s="930">
        <f t="shared" si="296"/>
        <v>6861</v>
      </c>
      <c r="D6866" s="920" t="s">
        <v>6345</v>
      </c>
      <c r="E6866" s="893" t="b">
        <f t="shared" ca="1" si="286"/>
        <v>1</v>
      </c>
      <c r="F6866" s="932">
        <f t="array" aca="1" ref="F6866" ca="1">IF(G6866&lt;&gt;"",INDIRECT("'"&amp;G6866&amp;"'!"&amp;H6866),"")</f>
        <v>0</v>
      </c>
      <c r="G6866" s="560" t="s">
        <v>5635</v>
      </c>
      <c r="H6866" s="893" t="s">
        <v>6536</v>
      </c>
      <c r="I6866" s="920"/>
      <c r="J6866" s="920"/>
      <c r="K6866" s="920"/>
      <c r="L6866" s="920"/>
      <c r="M6866" s="920"/>
      <c r="N6866" s="920"/>
      <c r="S6866" s="919"/>
    </row>
    <row r="6867" spans="1:19" ht="12.75" customHeight="1" x14ac:dyDescent="0.15">
      <c r="A6867" s="914">
        <v>6862</v>
      </c>
      <c r="B6867" s="929">
        <f>'EstRev 6-11'!J243</f>
        <v>0</v>
      </c>
      <c r="C6867" s="930">
        <f t="shared" si="296"/>
        <v>6862</v>
      </c>
      <c r="D6867" s="920" t="s">
        <v>6345</v>
      </c>
      <c r="E6867" s="893" t="b">
        <f t="shared" ca="1" si="286"/>
        <v>1</v>
      </c>
      <c r="F6867" s="932">
        <f t="array" aca="1" ref="F6867" ca="1">IF(G6867&lt;&gt;"",INDIRECT("'"&amp;G6867&amp;"'!"&amp;H6867),"")</f>
        <v>0</v>
      </c>
      <c r="G6867" s="560" t="s">
        <v>5635</v>
      </c>
      <c r="H6867" s="893" t="s">
        <v>6537</v>
      </c>
      <c r="I6867" s="920"/>
      <c r="J6867" s="920"/>
      <c r="K6867" s="920"/>
      <c r="L6867" s="920"/>
      <c r="M6867" s="920"/>
      <c r="N6867" s="920"/>
      <c r="S6867" s="919"/>
    </row>
    <row r="6868" spans="1:19" ht="12.75" customHeight="1" x14ac:dyDescent="0.15">
      <c r="A6868" s="914">
        <v>6863</v>
      </c>
      <c r="B6868" s="929">
        <f>'EstRev 6-11'!J244</f>
        <v>0</v>
      </c>
      <c r="C6868" s="930">
        <f t="shared" si="296"/>
        <v>6863</v>
      </c>
      <c r="D6868" s="920" t="s">
        <v>6345</v>
      </c>
      <c r="E6868" s="893" t="b">
        <f t="shared" ca="1" si="286"/>
        <v>1</v>
      </c>
      <c r="F6868" s="932">
        <f t="array" aca="1" ref="F6868" ca="1">IF(G6868&lt;&gt;"",INDIRECT("'"&amp;G6868&amp;"'!"&amp;H6868),"")</f>
        <v>0</v>
      </c>
      <c r="G6868" s="560" t="s">
        <v>5635</v>
      </c>
      <c r="H6868" s="893" t="s">
        <v>6538</v>
      </c>
      <c r="I6868" s="920"/>
      <c r="J6868" s="920"/>
      <c r="K6868" s="920"/>
      <c r="L6868" s="920"/>
      <c r="M6868" s="920"/>
      <c r="N6868" s="920"/>
      <c r="S6868" s="919"/>
    </row>
    <row r="6869" spans="1:19" ht="12.75" customHeight="1" x14ac:dyDescent="0.15">
      <c r="A6869" s="914">
        <v>6864</v>
      </c>
      <c r="B6869" s="929">
        <f>'EstRev 6-11'!J245</f>
        <v>0</v>
      </c>
      <c r="C6869" s="930">
        <f t="shared" si="296"/>
        <v>6864</v>
      </c>
      <c r="D6869" s="920" t="s">
        <v>6345</v>
      </c>
      <c r="E6869" s="893" t="b">
        <f t="shared" ca="1" si="286"/>
        <v>1</v>
      </c>
      <c r="F6869" s="932">
        <f t="array" aca="1" ref="F6869" ca="1">IF(G6869&lt;&gt;"",INDIRECT("'"&amp;G6869&amp;"'!"&amp;H6869),"")</f>
        <v>0</v>
      </c>
      <c r="G6869" s="560" t="s">
        <v>5635</v>
      </c>
      <c r="H6869" s="893" t="s">
        <v>6539</v>
      </c>
      <c r="I6869" s="920"/>
      <c r="J6869" s="920"/>
      <c r="K6869" s="920"/>
      <c r="L6869" s="920"/>
      <c r="M6869" s="920"/>
      <c r="N6869" s="920"/>
      <c r="S6869" s="919"/>
    </row>
    <row r="6870" spans="1:19" ht="12.75" customHeight="1" x14ac:dyDescent="0.15">
      <c r="A6870" s="914">
        <v>6865</v>
      </c>
      <c r="B6870" s="929">
        <f>'EstRev 6-11'!J246</f>
        <v>0</v>
      </c>
      <c r="C6870" s="930">
        <f t="shared" si="296"/>
        <v>6865</v>
      </c>
      <c r="D6870" s="920" t="s">
        <v>6345</v>
      </c>
      <c r="E6870" s="893" t="b">
        <f t="shared" ca="1" si="286"/>
        <v>1</v>
      </c>
      <c r="F6870" s="932">
        <f t="array" aca="1" ref="F6870" ca="1">IF(G6870&lt;&gt;"",INDIRECT("'"&amp;G6870&amp;"'!"&amp;H6870),"")</f>
        <v>0</v>
      </c>
      <c r="G6870" s="560" t="s">
        <v>5635</v>
      </c>
      <c r="H6870" s="893" t="s">
        <v>6540</v>
      </c>
      <c r="I6870" s="920"/>
      <c r="J6870" s="920"/>
      <c r="K6870" s="920"/>
      <c r="L6870" s="920"/>
      <c r="M6870" s="920"/>
      <c r="N6870" s="920"/>
      <c r="S6870" s="919"/>
    </row>
    <row r="6871" spans="1:19" ht="12.75" customHeight="1" x14ac:dyDescent="0.15">
      <c r="A6871" s="914">
        <v>6866</v>
      </c>
      <c r="B6871" s="929">
        <f>'EstRev 6-11'!J247</f>
        <v>0</v>
      </c>
      <c r="C6871" s="930">
        <f t="shared" si="296"/>
        <v>6866</v>
      </c>
      <c r="D6871" s="920" t="s">
        <v>6345</v>
      </c>
      <c r="E6871" s="893" t="b">
        <f t="shared" ca="1" si="286"/>
        <v>1</v>
      </c>
      <c r="F6871" s="932">
        <f t="array" aca="1" ref="F6871" ca="1">IF(G6871&lt;&gt;"",INDIRECT("'"&amp;G6871&amp;"'!"&amp;H6871),"")</f>
        <v>0</v>
      </c>
      <c r="G6871" s="560" t="s">
        <v>5635</v>
      </c>
      <c r="H6871" s="893" t="s">
        <v>6541</v>
      </c>
      <c r="I6871" s="920"/>
      <c r="J6871" s="920"/>
      <c r="K6871" s="920"/>
      <c r="L6871" s="920"/>
      <c r="M6871" s="920"/>
      <c r="N6871" s="920"/>
      <c r="S6871" s="919"/>
    </row>
    <row r="6872" spans="1:19" ht="12.75" customHeight="1" x14ac:dyDescent="0.15">
      <c r="A6872" s="914">
        <v>6867</v>
      </c>
      <c r="B6872" s="929">
        <f>'EstRev 6-11'!J248</f>
        <v>0</v>
      </c>
      <c r="C6872" s="930">
        <f t="shared" si="296"/>
        <v>6867</v>
      </c>
      <c r="D6872" s="920" t="s">
        <v>6345</v>
      </c>
      <c r="E6872" s="893" t="b">
        <f t="shared" ca="1" si="286"/>
        <v>1</v>
      </c>
      <c r="F6872" s="932">
        <f t="array" aca="1" ref="F6872" ca="1">IF(G6872&lt;&gt;"",INDIRECT("'"&amp;G6872&amp;"'!"&amp;H6872),"")</f>
        <v>0</v>
      </c>
      <c r="G6872" s="560" t="s">
        <v>5635</v>
      </c>
      <c r="H6872" s="893" t="s">
        <v>6542</v>
      </c>
      <c r="I6872" s="920"/>
      <c r="J6872" s="920"/>
      <c r="K6872" s="920"/>
      <c r="L6872" s="920"/>
      <c r="M6872" s="920"/>
      <c r="N6872" s="920"/>
      <c r="S6872" s="919"/>
    </row>
    <row r="6873" spans="1:19" ht="12.75" customHeight="1" x14ac:dyDescent="0.15">
      <c r="A6873" s="914">
        <v>6868</v>
      </c>
      <c r="B6873" s="929">
        <f>'EstRev 6-11'!J249</f>
        <v>0</v>
      </c>
      <c r="C6873" s="930">
        <f t="shared" si="296"/>
        <v>6868</v>
      </c>
      <c r="D6873" s="920" t="s">
        <v>6345</v>
      </c>
      <c r="E6873" s="893" t="b">
        <f t="shared" ca="1" si="286"/>
        <v>1</v>
      </c>
      <c r="F6873" s="932">
        <f t="array" aca="1" ref="F6873" ca="1">IF(G6873&lt;&gt;"",INDIRECT("'"&amp;G6873&amp;"'!"&amp;H6873),"")</f>
        <v>0</v>
      </c>
      <c r="G6873" s="560" t="s">
        <v>5635</v>
      </c>
      <c r="H6873" s="893" t="s">
        <v>6543</v>
      </c>
      <c r="I6873" s="920"/>
      <c r="J6873" s="920"/>
      <c r="K6873" s="920"/>
      <c r="L6873" s="920"/>
      <c r="M6873" s="920"/>
      <c r="N6873" s="920"/>
      <c r="S6873" s="919"/>
    </row>
    <row r="6874" spans="1:19" ht="12.75" customHeight="1" x14ac:dyDescent="0.15">
      <c r="A6874" s="914">
        <v>6869</v>
      </c>
      <c r="B6874" s="929">
        <f>'EstRev 6-11'!J250</f>
        <v>0</v>
      </c>
      <c r="C6874" s="930">
        <f t="shared" si="296"/>
        <v>6869</v>
      </c>
      <c r="D6874" s="920" t="s">
        <v>6345</v>
      </c>
      <c r="E6874" s="893" t="b">
        <f t="shared" ca="1" si="286"/>
        <v>1</v>
      </c>
      <c r="F6874" s="932">
        <f t="array" aca="1" ref="F6874" ca="1">IF(G6874&lt;&gt;"",INDIRECT("'"&amp;G6874&amp;"'!"&amp;H6874),"")</f>
        <v>0</v>
      </c>
      <c r="G6874" s="560" t="s">
        <v>5635</v>
      </c>
      <c r="H6874" s="893" t="s">
        <v>6544</v>
      </c>
      <c r="I6874" s="920"/>
      <c r="J6874" s="920"/>
      <c r="K6874" s="920"/>
      <c r="L6874" s="920"/>
      <c r="M6874" s="920"/>
      <c r="N6874" s="920"/>
      <c r="S6874" s="919"/>
    </row>
    <row r="6875" spans="1:19" ht="12.75" customHeight="1" x14ac:dyDescent="0.15">
      <c r="A6875" s="914">
        <v>6870</v>
      </c>
      <c r="B6875" s="929">
        <f>'EstRev 6-11'!J251</f>
        <v>0</v>
      </c>
      <c r="C6875" s="930">
        <f t="shared" si="296"/>
        <v>6870</v>
      </c>
      <c r="D6875" s="920" t="s">
        <v>6345</v>
      </c>
      <c r="E6875" s="893" t="b">
        <f t="shared" ca="1" si="286"/>
        <v>1</v>
      </c>
      <c r="F6875" s="932">
        <f t="array" aca="1" ref="F6875" ca="1">IF(G6875&lt;&gt;"",INDIRECT("'"&amp;G6875&amp;"'!"&amp;H6875),"")</f>
        <v>0</v>
      </c>
      <c r="G6875" s="560" t="s">
        <v>5635</v>
      </c>
      <c r="H6875" s="893" t="s">
        <v>6545</v>
      </c>
      <c r="I6875" s="920"/>
      <c r="J6875" s="920"/>
      <c r="K6875" s="920"/>
      <c r="L6875" s="920"/>
      <c r="M6875" s="920"/>
      <c r="N6875" s="920"/>
      <c r="S6875" s="919"/>
    </row>
    <row r="6876" spans="1:19" ht="12.75" customHeight="1" x14ac:dyDescent="0.15">
      <c r="A6876" s="914">
        <v>6871</v>
      </c>
      <c r="B6876" s="929">
        <f>'EstRev 6-11'!J252</f>
        <v>0</v>
      </c>
      <c r="C6876" s="930">
        <f t="shared" si="296"/>
        <v>6871</v>
      </c>
      <c r="D6876" s="920" t="s">
        <v>6345</v>
      </c>
      <c r="E6876" s="893" t="b">
        <f t="shared" ca="1" si="286"/>
        <v>1</v>
      </c>
      <c r="F6876" s="932">
        <f t="array" aca="1" ref="F6876" ca="1">IF(G6876&lt;&gt;"",INDIRECT("'"&amp;G6876&amp;"'!"&amp;H6876),"")</f>
        <v>0</v>
      </c>
      <c r="G6876" s="560" t="s">
        <v>5635</v>
      </c>
      <c r="H6876" s="893" t="s">
        <v>6546</v>
      </c>
      <c r="I6876" s="920"/>
      <c r="J6876" s="920"/>
      <c r="K6876" s="920"/>
      <c r="L6876" s="920"/>
      <c r="M6876" s="920"/>
      <c r="N6876" s="920"/>
      <c r="S6876" s="919"/>
    </row>
    <row r="6877" spans="1:19" ht="12.75" customHeight="1" x14ac:dyDescent="0.15">
      <c r="A6877" s="914">
        <v>6872</v>
      </c>
      <c r="B6877" s="929">
        <f>'EstRev 6-11'!J253</f>
        <v>0</v>
      </c>
      <c r="C6877" s="930">
        <f t="shared" si="296"/>
        <v>6872</v>
      </c>
      <c r="D6877" s="920" t="s">
        <v>6345</v>
      </c>
      <c r="E6877" s="893" t="b">
        <f t="shared" ca="1" si="286"/>
        <v>1</v>
      </c>
      <c r="F6877" s="932">
        <f t="array" aca="1" ref="F6877" ca="1">IF(G6877&lt;&gt;"",INDIRECT("'"&amp;G6877&amp;"'!"&amp;H6877),"")</f>
        <v>0</v>
      </c>
      <c r="G6877" s="560" t="s">
        <v>5635</v>
      </c>
      <c r="H6877" s="893" t="s">
        <v>6547</v>
      </c>
      <c r="I6877" s="920"/>
      <c r="J6877" s="920"/>
      <c r="K6877" s="920"/>
      <c r="L6877" s="920"/>
      <c r="M6877" s="920"/>
      <c r="N6877" s="920"/>
      <c r="S6877" s="919"/>
    </row>
    <row r="6878" spans="1:19" ht="12.75" customHeight="1" x14ac:dyDescent="0.15">
      <c r="A6878" s="914">
        <v>6873</v>
      </c>
      <c r="B6878" s="929">
        <f>'EstRev 6-11'!J254</f>
        <v>0</v>
      </c>
      <c r="C6878" s="930">
        <f t="shared" si="296"/>
        <v>6873</v>
      </c>
      <c r="D6878" s="920" t="s">
        <v>6345</v>
      </c>
      <c r="E6878" s="893" t="b">
        <f t="shared" ca="1" si="286"/>
        <v>1</v>
      </c>
      <c r="F6878" s="932">
        <f t="array" aca="1" ref="F6878" ca="1">IF(G6878&lt;&gt;"",INDIRECT("'"&amp;G6878&amp;"'!"&amp;H6878),"")</f>
        <v>0</v>
      </c>
      <c r="G6878" s="560" t="s">
        <v>5635</v>
      </c>
      <c r="H6878" s="893" t="s">
        <v>6548</v>
      </c>
      <c r="I6878" s="920"/>
      <c r="J6878" s="920"/>
      <c r="K6878" s="920"/>
      <c r="L6878" s="920"/>
      <c r="M6878" s="920"/>
      <c r="N6878" s="920"/>
      <c r="S6878" s="919"/>
    </row>
    <row r="6879" spans="1:19" ht="12.75" customHeight="1" x14ac:dyDescent="0.15">
      <c r="A6879" s="914">
        <v>6874</v>
      </c>
      <c r="B6879" s="929">
        <f>'EstRev 6-11'!J255</f>
        <v>0</v>
      </c>
      <c r="C6879" s="930">
        <f t="shared" si="296"/>
        <v>6874</v>
      </c>
      <c r="D6879" s="920" t="s">
        <v>6345</v>
      </c>
      <c r="E6879" s="893" t="b">
        <f t="shared" ca="1" si="286"/>
        <v>1</v>
      </c>
      <c r="F6879" s="932">
        <f t="array" aca="1" ref="F6879" ca="1">IF(G6879&lt;&gt;"",INDIRECT("'"&amp;G6879&amp;"'!"&amp;H6879),"")</f>
        <v>0</v>
      </c>
      <c r="G6879" s="560" t="s">
        <v>5635</v>
      </c>
      <c r="H6879" s="893" t="s">
        <v>6549</v>
      </c>
      <c r="I6879" s="920"/>
      <c r="J6879" s="920"/>
      <c r="K6879" s="920"/>
      <c r="L6879" s="920"/>
      <c r="M6879" s="920"/>
      <c r="N6879" s="920"/>
      <c r="S6879" s="919"/>
    </row>
    <row r="6880" spans="1:19" ht="12.75" customHeight="1" x14ac:dyDescent="0.15">
      <c r="A6880" s="914">
        <v>6875</v>
      </c>
      <c r="B6880" s="929">
        <f>'EstRev 6-11'!K226</f>
        <v>0</v>
      </c>
      <c r="C6880" s="930">
        <f t="shared" si="296"/>
        <v>6875</v>
      </c>
      <c r="D6880" s="920" t="s">
        <v>6345</v>
      </c>
      <c r="E6880" s="893" t="b">
        <f t="shared" ca="1" si="286"/>
        <v>1</v>
      </c>
      <c r="F6880" s="932">
        <f t="array" aca="1" ref="F6880" ca="1">IF(G6880&lt;&gt;"",INDIRECT("'"&amp;G6880&amp;"'!"&amp;H6880),"")</f>
        <v>0</v>
      </c>
      <c r="G6880" s="560" t="s">
        <v>5635</v>
      </c>
      <c r="H6880" s="893" t="s">
        <v>5263</v>
      </c>
      <c r="I6880" s="920"/>
      <c r="J6880" s="920"/>
      <c r="K6880" s="920"/>
      <c r="L6880" s="920"/>
      <c r="M6880" s="920"/>
      <c r="N6880" s="920"/>
      <c r="S6880" s="919"/>
    </row>
    <row r="6881" spans="1:19" ht="12.75" customHeight="1" x14ac:dyDescent="0.15">
      <c r="A6881" s="935">
        <v>6876</v>
      </c>
      <c r="B6881" s="919"/>
      <c r="C6881" s="920"/>
      <c r="D6881" s="920" t="s">
        <v>6345</v>
      </c>
      <c r="E6881" s="893" t="b">
        <f t="shared" ca="1" si="286"/>
        <v>1</v>
      </c>
      <c r="F6881" s="893" t="str">
        <f t="array" aca="1" ref="F6881" ca="1">IF(G6881&lt;&gt;"",INDIRECT("'"&amp;G6881&amp;"'!"&amp;H6881),"")</f>
        <v/>
      </c>
      <c r="G6881" s="560"/>
      <c r="H6881" s="893"/>
      <c r="I6881" s="920"/>
      <c r="J6881" s="920"/>
      <c r="K6881" s="920"/>
      <c r="L6881" s="920"/>
      <c r="M6881" s="920"/>
      <c r="N6881" s="920"/>
      <c r="S6881" s="919"/>
    </row>
    <row r="6882" spans="1:19" ht="12.75" customHeight="1" x14ac:dyDescent="0.15">
      <c r="A6882" s="914">
        <v>6877</v>
      </c>
      <c r="B6882" s="929">
        <f>'EstRev 6-11'!K228</f>
        <v>0</v>
      </c>
      <c r="C6882" s="930">
        <f t="shared" ref="C6882:C6889" si="297">A6882-B6882</f>
        <v>6877</v>
      </c>
      <c r="D6882" s="920" t="s">
        <v>6345</v>
      </c>
      <c r="E6882" s="893" t="b">
        <f t="shared" ca="1" si="286"/>
        <v>1</v>
      </c>
      <c r="F6882" s="932">
        <f t="array" aca="1" ref="F6882" ca="1">IF(G6882&lt;&gt;"",INDIRECT("'"&amp;G6882&amp;"'!"&amp;H6882),"")</f>
        <v>0</v>
      </c>
      <c r="G6882" s="560" t="s">
        <v>5635</v>
      </c>
      <c r="H6882" s="893" t="s">
        <v>5265</v>
      </c>
      <c r="I6882" s="920"/>
      <c r="J6882" s="920"/>
      <c r="K6882" s="920"/>
      <c r="L6882" s="920"/>
      <c r="M6882" s="920"/>
      <c r="N6882" s="920"/>
      <c r="S6882" s="919"/>
    </row>
    <row r="6883" spans="1:19" ht="12.75" customHeight="1" x14ac:dyDescent="0.15">
      <c r="A6883" s="914">
        <v>6878</v>
      </c>
      <c r="B6883" s="929">
        <f>'EstRev 6-11'!K229</f>
        <v>0</v>
      </c>
      <c r="C6883" s="930">
        <f t="shared" si="297"/>
        <v>6878</v>
      </c>
      <c r="D6883" s="920" t="s">
        <v>6345</v>
      </c>
      <c r="E6883" s="893" t="b">
        <f t="shared" ca="1" si="286"/>
        <v>1</v>
      </c>
      <c r="F6883" s="932">
        <f t="array" aca="1" ref="F6883" ca="1">IF(G6883&lt;&gt;"",INDIRECT("'"&amp;G6883&amp;"'!"&amp;H6883),"")</f>
        <v>0</v>
      </c>
      <c r="G6883" s="560" t="s">
        <v>5635</v>
      </c>
      <c r="H6883" s="893" t="s">
        <v>5260</v>
      </c>
      <c r="I6883" s="920"/>
      <c r="J6883" s="920"/>
      <c r="K6883" s="920"/>
      <c r="L6883" s="920"/>
      <c r="M6883" s="920"/>
      <c r="N6883" s="920"/>
      <c r="S6883" s="919"/>
    </row>
    <row r="6884" spans="1:19" ht="12.75" customHeight="1" x14ac:dyDescent="0.15">
      <c r="A6884" s="914">
        <v>6879</v>
      </c>
      <c r="B6884" s="929">
        <f>'EstRev 6-11'!K230</f>
        <v>0</v>
      </c>
      <c r="C6884" s="930">
        <f t="shared" si="297"/>
        <v>6879</v>
      </c>
      <c r="D6884" s="920" t="s">
        <v>6345</v>
      </c>
      <c r="E6884" s="893" t="b">
        <f t="shared" ca="1" si="286"/>
        <v>1</v>
      </c>
      <c r="F6884" s="932">
        <f t="array" aca="1" ref="F6884" ca="1">IF(G6884&lt;&gt;"",INDIRECT("'"&amp;G6884&amp;"'!"&amp;H6884),"")</f>
        <v>0</v>
      </c>
      <c r="G6884" s="560" t="s">
        <v>5635</v>
      </c>
      <c r="H6884" s="893" t="s">
        <v>6279</v>
      </c>
      <c r="I6884" s="920"/>
      <c r="J6884" s="920"/>
      <c r="K6884" s="920"/>
      <c r="L6884" s="920"/>
      <c r="M6884" s="920"/>
      <c r="N6884" s="920"/>
      <c r="S6884" s="919"/>
    </row>
    <row r="6885" spans="1:19" ht="12.75" customHeight="1" x14ac:dyDescent="0.15">
      <c r="A6885" s="914">
        <v>6880</v>
      </c>
      <c r="B6885" s="929">
        <f>'EstRev 6-11'!K231</f>
        <v>0</v>
      </c>
      <c r="C6885" s="930">
        <f t="shared" si="297"/>
        <v>6880</v>
      </c>
      <c r="D6885" s="920" t="s">
        <v>6345</v>
      </c>
      <c r="E6885" s="893" t="b">
        <f t="shared" ca="1" si="286"/>
        <v>1</v>
      </c>
      <c r="F6885" s="932">
        <f t="array" aca="1" ref="F6885" ca="1">IF(G6885&lt;&gt;"",INDIRECT("'"&amp;G6885&amp;"'!"&amp;H6885),"")</f>
        <v>0</v>
      </c>
      <c r="G6885" s="560" t="s">
        <v>5635</v>
      </c>
      <c r="H6885" s="893" t="s">
        <v>5261</v>
      </c>
      <c r="I6885" s="920"/>
      <c r="J6885" s="920"/>
      <c r="K6885" s="920"/>
      <c r="L6885" s="920"/>
      <c r="M6885" s="920"/>
      <c r="N6885" s="920"/>
      <c r="S6885" s="919"/>
    </row>
    <row r="6886" spans="1:19" ht="12.75" customHeight="1" x14ac:dyDescent="0.15">
      <c r="A6886" s="914">
        <v>6881</v>
      </c>
      <c r="B6886" s="929">
        <f>'EstRev 6-11'!K232</f>
        <v>0</v>
      </c>
      <c r="C6886" s="930">
        <f t="shared" si="297"/>
        <v>6881</v>
      </c>
      <c r="D6886" s="920" t="s">
        <v>6345</v>
      </c>
      <c r="E6886" s="893" t="b">
        <f t="shared" ref="E6886:E7140" ca="1" si="298">F6886=B6886</f>
        <v>1</v>
      </c>
      <c r="F6886" s="932">
        <f t="array" aca="1" ref="F6886" ca="1">IF(G6886&lt;&gt;"",INDIRECT("'"&amp;G6886&amp;"'!"&amp;H6886),"")</f>
        <v>0</v>
      </c>
      <c r="G6886" s="560" t="s">
        <v>5635</v>
      </c>
      <c r="H6886" s="893" t="s">
        <v>5529</v>
      </c>
      <c r="I6886" s="920"/>
      <c r="J6886" s="920"/>
      <c r="K6886" s="920"/>
      <c r="L6886" s="920"/>
      <c r="M6886" s="920"/>
      <c r="N6886" s="920"/>
      <c r="S6886" s="919"/>
    </row>
    <row r="6887" spans="1:19" ht="12.75" customHeight="1" x14ac:dyDescent="0.15">
      <c r="A6887" s="914">
        <v>6882</v>
      </c>
      <c r="B6887" s="929">
        <f>'EstRev 6-11'!K233</f>
        <v>0</v>
      </c>
      <c r="C6887" s="930">
        <f t="shared" si="297"/>
        <v>6882</v>
      </c>
      <c r="D6887" s="920" t="s">
        <v>6345</v>
      </c>
      <c r="E6887" s="893" t="b">
        <f t="shared" ca="1" si="298"/>
        <v>1</v>
      </c>
      <c r="F6887" s="932">
        <f t="array" aca="1" ref="F6887" ca="1">IF(G6887&lt;&gt;"",INDIRECT("'"&amp;G6887&amp;"'!"&amp;H6887),"")</f>
        <v>0</v>
      </c>
      <c r="G6887" s="560" t="s">
        <v>5635</v>
      </c>
      <c r="H6887" s="893" t="s">
        <v>5266</v>
      </c>
      <c r="I6887" s="920"/>
      <c r="J6887" s="920"/>
      <c r="K6887" s="920"/>
      <c r="L6887" s="920"/>
      <c r="M6887" s="920"/>
      <c r="N6887" s="920"/>
      <c r="S6887" s="919"/>
    </row>
    <row r="6888" spans="1:19" ht="12.75" customHeight="1" x14ac:dyDescent="0.15">
      <c r="A6888" s="914">
        <v>6883</v>
      </c>
      <c r="B6888" s="929">
        <f>'EstRev 6-11'!K234</f>
        <v>0</v>
      </c>
      <c r="C6888" s="930">
        <f t="shared" si="297"/>
        <v>6883</v>
      </c>
      <c r="D6888" s="920" t="s">
        <v>6345</v>
      </c>
      <c r="E6888" s="893" t="b">
        <f t="shared" ca="1" si="298"/>
        <v>1</v>
      </c>
      <c r="F6888" s="932">
        <f t="array" aca="1" ref="F6888" ca="1">IF(G6888&lt;&gt;"",INDIRECT("'"&amp;G6888&amp;"'!"&amp;H6888),"")</f>
        <v>0</v>
      </c>
      <c r="G6888" s="560" t="s">
        <v>5635</v>
      </c>
      <c r="H6888" s="893" t="s">
        <v>6550</v>
      </c>
      <c r="I6888" s="920"/>
      <c r="J6888" s="920"/>
      <c r="K6888" s="920"/>
      <c r="L6888" s="920"/>
      <c r="M6888" s="920"/>
      <c r="N6888" s="920"/>
      <c r="S6888" s="919"/>
    </row>
    <row r="6889" spans="1:19" ht="12.75" customHeight="1" x14ac:dyDescent="0.15">
      <c r="A6889" s="914">
        <v>6884</v>
      </c>
      <c r="B6889" s="929">
        <f>'EstRev 6-11'!K235</f>
        <v>0</v>
      </c>
      <c r="C6889" s="930">
        <f t="shared" si="297"/>
        <v>6884</v>
      </c>
      <c r="D6889" s="920" t="s">
        <v>6345</v>
      </c>
      <c r="E6889" s="893" t="b">
        <f t="shared" ca="1" si="298"/>
        <v>1</v>
      </c>
      <c r="F6889" s="932">
        <f t="array" aca="1" ref="F6889" ca="1">IF(G6889&lt;&gt;"",INDIRECT("'"&amp;G6889&amp;"'!"&amp;H6889),"")</f>
        <v>0</v>
      </c>
      <c r="G6889" s="560" t="s">
        <v>5635</v>
      </c>
      <c r="H6889" s="893" t="s">
        <v>6551</v>
      </c>
      <c r="I6889" s="920"/>
      <c r="J6889" s="920"/>
      <c r="K6889" s="920"/>
      <c r="L6889" s="920"/>
      <c r="M6889" s="920"/>
      <c r="N6889" s="920"/>
      <c r="S6889" s="919"/>
    </row>
    <row r="6890" spans="1:19" ht="12.75" customHeight="1" x14ac:dyDescent="0.15">
      <c r="A6890" s="935">
        <v>6885</v>
      </c>
      <c r="B6890" s="919"/>
      <c r="C6890" s="920"/>
      <c r="D6890" s="920" t="s">
        <v>6345</v>
      </c>
      <c r="E6890" s="893" t="b">
        <f t="shared" ca="1" si="298"/>
        <v>1</v>
      </c>
      <c r="F6890" s="893" t="str">
        <f t="array" aca="1" ref="F6890" ca="1">IF(G6890&lt;&gt;"",INDIRECT("'"&amp;G6890&amp;"'!"&amp;H6890),"")</f>
        <v/>
      </c>
      <c r="G6890" s="560"/>
      <c r="H6890" s="893"/>
      <c r="I6890" s="920"/>
      <c r="J6890" s="920"/>
      <c r="K6890" s="920"/>
      <c r="L6890" s="920"/>
      <c r="M6890" s="920"/>
      <c r="N6890" s="920"/>
      <c r="S6890" s="919"/>
    </row>
    <row r="6891" spans="1:19" ht="12.75" customHeight="1" x14ac:dyDescent="0.15">
      <c r="A6891" s="935">
        <v>6886</v>
      </c>
      <c r="B6891" s="919"/>
      <c r="C6891" s="920"/>
      <c r="D6891" s="920" t="s">
        <v>6345</v>
      </c>
      <c r="E6891" s="893" t="b">
        <f t="shared" ca="1" si="298"/>
        <v>1</v>
      </c>
      <c r="F6891" s="893" t="str">
        <f t="array" aca="1" ref="F6891" ca="1">IF(G6891&lt;&gt;"",INDIRECT("'"&amp;G6891&amp;"'!"&amp;H6891),"")</f>
        <v/>
      </c>
      <c r="G6891" s="560"/>
      <c r="H6891" s="893"/>
      <c r="I6891" s="920"/>
      <c r="J6891" s="920"/>
      <c r="K6891" s="920"/>
      <c r="L6891" s="920"/>
      <c r="M6891" s="920"/>
      <c r="N6891" s="920"/>
      <c r="S6891" s="919"/>
    </row>
    <row r="6892" spans="1:19" ht="12.75" customHeight="1" x14ac:dyDescent="0.15">
      <c r="A6892" s="914">
        <v>6887</v>
      </c>
      <c r="B6892" s="929">
        <f>'EstRev 6-11'!K238</f>
        <v>0</v>
      </c>
      <c r="C6892" s="930">
        <f t="shared" ref="C6892:C6912" si="299">A6892-B6892</f>
        <v>6887</v>
      </c>
      <c r="D6892" s="920" t="s">
        <v>6345</v>
      </c>
      <c r="E6892" s="893" t="b">
        <f t="shared" ca="1" si="298"/>
        <v>1</v>
      </c>
      <c r="F6892" s="932">
        <f t="array" aca="1" ref="F6892" ca="1">IF(G6892&lt;&gt;"",INDIRECT("'"&amp;G6892&amp;"'!"&amp;H6892),"")</f>
        <v>0</v>
      </c>
      <c r="G6892" s="560" t="s">
        <v>5635</v>
      </c>
      <c r="H6892" s="893" t="s">
        <v>5269</v>
      </c>
      <c r="I6892" s="920"/>
      <c r="J6892" s="920"/>
      <c r="K6892" s="920"/>
      <c r="L6892" s="920"/>
      <c r="M6892" s="920"/>
      <c r="N6892" s="920"/>
      <c r="S6892" s="919"/>
    </row>
    <row r="6893" spans="1:19" ht="12.75" customHeight="1" x14ac:dyDescent="0.15">
      <c r="A6893" s="914">
        <v>6888</v>
      </c>
      <c r="B6893" s="929">
        <f>'EstRev 6-11'!K239</f>
        <v>0</v>
      </c>
      <c r="C6893" s="930">
        <f t="shared" si="299"/>
        <v>6888</v>
      </c>
      <c r="D6893" s="920" t="s">
        <v>6345</v>
      </c>
      <c r="E6893" s="893" t="b">
        <f t="shared" ca="1" si="298"/>
        <v>1</v>
      </c>
      <c r="F6893" s="932">
        <f t="array" aca="1" ref="F6893" ca="1">IF(G6893&lt;&gt;"",INDIRECT("'"&amp;G6893&amp;"'!"&amp;H6893),"")</f>
        <v>0</v>
      </c>
      <c r="G6893" s="560" t="s">
        <v>5635</v>
      </c>
      <c r="H6893" s="893" t="s">
        <v>5270</v>
      </c>
      <c r="I6893" s="920"/>
      <c r="J6893" s="920"/>
      <c r="K6893" s="920"/>
      <c r="L6893" s="920"/>
      <c r="M6893" s="920"/>
      <c r="N6893" s="920"/>
      <c r="S6893" s="919"/>
    </row>
    <row r="6894" spans="1:19" ht="12.75" customHeight="1" x14ac:dyDescent="0.15">
      <c r="A6894" s="914">
        <v>6889</v>
      </c>
      <c r="B6894" s="929">
        <f>'EstRev 6-11'!K240</f>
        <v>0</v>
      </c>
      <c r="C6894" s="930">
        <f t="shared" si="299"/>
        <v>6889</v>
      </c>
      <c r="D6894" s="920" t="s">
        <v>6345</v>
      </c>
      <c r="E6894" s="893" t="b">
        <f t="shared" ca="1" si="298"/>
        <v>1</v>
      </c>
      <c r="F6894" s="932">
        <f t="array" aca="1" ref="F6894" ca="1">IF(G6894&lt;&gt;"",INDIRECT("'"&amp;G6894&amp;"'!"&amp;H6894),"")</f>
        <v>0</v>
      </c>
      <c r="G6894" s="560" t="s">
        <v>5635</v>
      </c>
      <c r="H6894" s="893" t="s">
        <v>5271</v>
      </c>
      <c r="I6894" s="920"/>
      <c r="J6894" s="920"/>
      <c r="K6894" s="920"/>
      <c r="L6894" s="920"/>
      <c r="M6894" s="920"/>
      <c r="N6894" s="920"/>
      <c r="S6894" s="919"/>
    </row>
    <row r="6895" spans="1:19" ht="12.75" customHeight="1" x14ac:dyDescent="0.15">
      <c r="A6895" s="914">
        <v>6890</v>
      </c>
      <c r="B6895" s="929">
        <f>'EstRev 6-11'!K241</f>
        <v>0</v>
      </c>
      <c r="C6895" s="930">
        <f t="shared" si="299"/>
        <v>6890</v>
      </c>
      <c r="D6895" s="920" t="s">
        <v>6345</v>
      </c>
      <c r="E6895" s="893" t="b">
        <f t="shared" ca="1" si="298"/>
        <v>1</v>
      </c>
      <c r="F6895" s="932">
        <f t="array" aca="1" ref="F6895" ca="1">IF(G6895&lt;&gt;"",INDIRECT("'"&amp;G6895&amp;"'!"&amp;H6895),"")</f>
        <v>0</v>
      </c>
      <c r="G6895" s="560" t="s">
        <v>5635</v>
      </c>
      <c r="H6895" s="893" t="s">
        <v>5272</v>
      </c>
      <c r="I6895" s="920"/>
      <c r="J6895" s="920"/>
      <c r="K6895" s="920"/>
      <c r="L6895" s="920"/>
      <c r="M6895" s="920"/>
      <c r="N6895" s="920"/>
      <c r="S6895" s="919"/>
    </row>
    <row r="6896" spans="1:19" ht="12.75" customHeight="1" x14ac:dyDescent="0.15">
      <c r="A6896" s="914">
        <v>6891</v>
      </c>
      <c r="B6896" s="929">
        <f>'EstRev 6-11'!K242</f>
        <v>0</v>
      </c>
      <c r="C6896" s="930">
        <f t="shared" si="299"/>
        <v>6891</v>
      </c>
      <c r="D6896" s="920" t="s">
        <v>6345</v>
      </c>
      <c r="E6896" s="893" t="b">
        <f t="shared" ca="1" si="298"/>
        <v>1</v>
      </c>
      <c r="F6896" s="932">
        <f t="array" aca="1" ref="F6896" ca="1">IF(G6896&lt;&gt;"",INDIRECT("'"&amp;G6896&amp;"'!"&amp;H6896),"")</f>
        <v>0</v>
      </c>
      <c r="G6896" s="560" t="s">
        <v>5635</v>
      </c>
      <c r="H6896" s="893" t="s">
        <v>5273</v>
      </c>
      <c r="I6896" s="920"/>
      <c r="J6896" s="920"/>
      <c r="K6896" s="920"/>
      <c r="L6896" s="920"/>
      <c r="M6896" s="920"/>
      <c r="N6896" s="920"/>
      <c r="S6896" s="919"/>
    </row>
    <row r="6897" spans="1:19" ht="12.75" customHeight="1" x14ac:dyDescent="0.15">
      <c r="A6897" s="914">
        <v>6892</v>
      </c>
      <c r="B6897" s="929">
        <f>'EstRev 6-11'!K243</f>
        <v>0</v>
      </c>
      <c r="C6897" s="930">
        <f t="shared" si="299"/>
        <v>6892</v>
      </c>
      <c r="D6897" s="920" t="s">
        <v>6345</v>
      </c>
      <c r="E6897" s="893" t="b">
        <f t="shared" ca="1" si="298"/>
        <v>1</v>
      </c>
      <c r="F6897" s="932">
        <f t="array" aca="1" ref="F6897" ca="1">IF(G6897&lt;&gt;"",INDIRECT("'"&amp;G6897&amp;"'!"&amp;H6897),"")</f>
        <v>0</v>
      </c>
      <c r="G6897" s="560" t="s">
        <v>5635</v>
      </c>
      <c r="H6897" s="893" t="s">
        <v>6552</v>
      </c>
      <c r="I6897" s="920"/>
      <c r="J6897" s="920"/>
      <c r="K6897" s="920"/>
      <c r="L6897" s="920"/>
      <c r="M6897" s="920"/>
      <c r="N6897" s="920"/>
      <c r="S6897" s="919"/>
    </row>
    <row r="6898" spans="1:19" ht="12.75" customHeight="1" x14ac:dyDescent="0.15">
      <c r="A6898" s="914">
        <v>6893</v>
      </c>
      <c r="B6898" s="929">
        <f>'EstRev 6-11'!K244</f>
        <v>0</v>
      </c>
      <c r="C6898" s="930">
        <f t="shared" si="299"/>
        <v>6893</v>
      </c>
      <c r="D6898" s="920" t="s">
        <v>6345</v>
      </c>
      <c r="E6898" s="893" t="b">
        <f t="shared" ca="1" si="298"/>
        <v>1</v>
      </c>
      <c r="F6898" s="932">
        <f t="array" aca="1" ref="F6898" ca="1">IF(G6898&lt;&gt;"",INDIRECT("'"&amp;G6898&amp;"'!"&amp;H6898),"")</f>
        <v>0</v>
      </c>
      <c r="G6898" s="560" t="s">
        <v>5635</v>
      </c>
      <c r="H6898" s="893" t="s">
        <v>5274</v>
      </c>
      <c r="I6898" s="920"/>
      <c r="J6898" s="920"/>
      <c r="K6898" s="920"/>
      <c r="L6898" s="920"/>
      <c r="M6898" s="920"/>
      <c r="N6898" s="920"/>
      <c r="S6898" s="919"/>
    </row>
    <row r="6899" spans="1:19" ht="12.75" customHeight="1" x14ac:dyDescent="0.15">
      <c r="A6899" s="914">
        <v>6894</v>
      </c>
      <c r="B6899" s="929">
        <f>'EstRev 6-11'!K245</f>
        <v>0</v>
      </c>
      <c r="C6899" s="930">
        <f t="shared" si="299"/>
        <v>6894</v>
      </c>
      <c r="D6899" s="920" t="s">
        <v>6345</v>
      </c>
      <c r="E6899" s="893" t="b">
        <f t="shared" ca="1" si="298"/>
        <v>1</v>
      </c>
      <c r="F6899" s="932">
        <f t="array" aca="1" ref="F6899" ca="1">IF(G6899&lt;&gt;"",INDIRECT("'"&amp;G6899&amp;"'!"&amp;H6899),"")</f>
        <v>0</v>
      </c>
      <c r="G6899" s="560" t="s">
        <v>5635</v>
      </c>
      <c r="H6899" s="893" t="s">
        <v>5275</v>
      </c>
      <c r="I6899" s="920"/>
      <c r="J6899" s="920"/>
      <c r="K6899" s="920"/>
      <c r="L6899" s="920"/>
      <c r="M6899" s="920"/>
      <c r="N6899" s="920"/>
      <c r="S6899" s="919"/>
    </row>
    <row r="6900" spans="1:19" ht="12.75" customHeight="1" x14ac:dyDescent="0.15">
      <c r="A6900" s="914">
        <v>6895</v>
      </c>
      <c r="B6900" s="929">
        <f>'EstRev 6-11'!K246</f>
        <v>0</v>
      </c>
      <c r="C6900" s="930">
        <f t="shared" si="299"/>
        <v>6895</v>
      </c>
      <c r="D6900" s="920" t="s">
        <v>6345</v>
      </c>
      <c r="E6900" s="893" t="b">
        <f t="shared" ca="1" si="298"/>
        <v>1</v>
      </c>
      <c r="F6900" s="932">
        <f t="array" aca="1" ref="F6900" ca="1">IF(G6900&lt;&gt;"",INDIRECT("'"&amp;G6900&amp;"'!"&amp;H6900),"")</f>
        <v>0</v>
      </c>
      <c r="G6900" s="560" t="s">
        <v>5635</v>
      </c>
      <c r="H6900" s="893" t="s">
        <v>5276</v>
      </c>
      <c r="I6900" s="920"/>
      <c r="J6900" s="920"/>
      <c r="K6900" s="920"/>
      <c r="L6900" s="920"/>
      <c r="M6900" s="920"/>
      <c r="N6900" s="920"/>
      <c r="S6900" s="919"/>
    </row>
    <row r="6901" spans="1:19" ht="12.75" customHeight="1" x14ac:dyDescent="0.15">
      <c r="A6901" s="914">
        <v>6896</v>
      </c>
      <c r="B6901" s="929">
        <f>'EstRev 6-11'!K247</f>
        <v>0</v>
      </c>
      <c r="C6901" s="930">
        <f t="shared" si="299"/>
        <v>6896</v>
      </c>
      <c r="D6901" s="920" t="s">
        <v>6345</v>
      </c>
      <c r="E6901" s="893" t="b">
        <f t="shared" ca="1" si="298"/>
        <v>1</v>
      </c>
      <c r="F6901" s="932">
        <f t="array" aca="1" ref="F6901" ca="1">IF(G6901&lt;&gt;"",INDIRECT("'"&amp;G6901&amp;"'!"&amp;H6901),"")</f>
        <v>0</v>
      </c>
      <c r="G6901" s="560" t="s">
        <v>5635</v>
      </c>
      <c r="H6901" s="893" t="s">
        <v>5277</v>
      </c>
      <c r="I6901" s="920"/>
      <c r="J6901" s="920"/>
      <c r="K6901" s="920"/>
      <c r="L6901" s="920"/>
      <c r="M6901" s="920"/>
      <c r="N6901" s="920"/>
      <c r="S6901" s="919"/>
    </row>
    <row r="6902" spans="1:19" ht="12.75" customHeight="1" x14ac:dyDescent="0.15">
      <c r="A6902" s="914">
        <v>6897</v>
      </c>
      <c r="B6902" s="929">
        <f>'EstRev 6-11'!K248</f>
        <v>0</v>
      </c>
      <c r="C6902" s="930">
        <f t="shared" si="299"/>
        <v>6897</v>
      </c>
      <c r="D6902" s="920" t="s">
        <v>6345</v>
      </c>
      <c r="E6902" s="893" t="b">
        <f t="shared" ca="1" si="298"/>
        <v>1</v>
      </c>
      <c r="F6902" s="932">
        <f t="array" aca="1" ref="F6902" ca="1">IF(G6902&lt;&gt;"",INDIRECT("'"&amp;G6902&amp;"'!"&amp;H6902),"")</f>
        <v>0</v>
      </c>
      <c r="G6902" s="560" t="s">
        <v>5635</v>
      </c>
      <c r="H6902" s="893" t="s">
        <v>6553</v>
      </c>
      <c r="I6902" s="920"/>
      <c r="J6902" s="920"/>
      <c r="K6902" s="920"/>
      <c r="L6902" s="920"/>
      <c r="M6902" s="920"/>
      <c r="N6902" s="920"/>
      <c r="S6902" s="919"/>
    </row>
    <row r="6903" spans="1:19" ht="12.75" customHeight="1" x14ac:dyDescent="0.15">
      <c r="A6903" s="914">
        <v>6898</v>
      </c>
      <c r="B6903" s="929">
        <f>'EstRev 6-11'!K249</f>
        <v>0</v>
      </c>
      <c r="C6903" s="930">
        <f t="shared" si="299"/>
        <v>6898</v>
      </c>
      <c r="D6903" s="920" t="s">
        <v>6345</v>
      </c>
      <c r="E6903" s="893" t="b">
        <f t="shared" ca="1" si="298"/>
        <v>1</v>
      </c>
      <c r="F6903" s="932">
        <f t="array" aca="1" ref="F6903" ca="1">IF(G6903&lt;&gt;"",INDIRECT("'"&amp;G6903&amp;"'!"&amp;H6903),"")</f>
        <v>0</v>
      </c>
      <c r="G6903" s="560" t="s">
        <v>5635</v>
      </c>
      <c r="H6903" s="893" t="s">
        <v>5278</v>
      </c>
      <c r="I6903" s="920"/>
      <c r="J6903" s="920"/>
      <c r="K6903" s="920"/>
      <c r="L6903" s="920"/>
      <c r="M6903" s="920"/>
      <c r="N6903" s="920"/>
      <c r="S6903" s="919"/>
    </row>
    <row r="6904" spans="1:19" ht="12.75" customHeight="1" x14ac:dyDescent="0.15">
      <c r="A6904" s="914">
        <v>6899</v>
      </c>
      <c r="B6904" s="929">
        <f>'EstRev 6-11'!K250</f>
        <v>0</v>
      </c>
      <c r="C6904" s="930">
        <f t="shared" si="299"/>
        <v>6899</v>
      </c>
      <c r="D6904" s="920" t="s">
        <v>6345</v>
      </c>
      <c r="E6904" s="893" t="b">
        <f t="shared" ca="1" si="298"/>
        <v>1</v>
      </c>
      <c r="F6904" s="932">
        <f t="array" aca="1" ref="F6904" ca="1">IF(G6904&lt;&gt;"",INDIRECT("'"&amp;G6904&amp;"'!"&amp;H6904),"")</f>
        <v>0</v>
      </c>
      <c r="G6904" s="560" t="s">
        <v>5635</v>
      </c>
      <c r="H6904" s="893" t="s">
        <v>5279</v>
      </c>
      <c r="I6904" s="920"/>
      <c r="J6904" s="920"/>
      <c r="K6904" s="920"/>
      <c r="L6904" s="920"/>
      <c r="M6904" s="920"/>
      <c r="N6904" s="920"/>
      <c r="S6904" s="919"/>
    </row>
    <row r="6905" spans="1:19" ht="12.75" customHeight="1" x14ac:dyDescent="0.15">
      <c r="A6905" s="914">
        <v>6900</v>
      </c>
      <c r="B6905" s="929">
        <f>'EstRev 6-11'!K251</f>
        <v>0</v>
      </c>
      <c r="C6905" s="930">
        <f t="shared" si="299"/>
        <v>6900</v>
      </c>
      <c r="D6905" s="920" t="s">
        <v>6345</v>
      </c>
      <c r="E6905" s="893" t="b">
        <f t="shared" ca="1" si="298"/>
        <v>1</v>
      </c>
      <c r="F6905" s="932">
        <f t="array" aca="1" ref="F6905" ca="1">IF(G6905&lt;&gt;"",INDIRECT("'"&amp;G6905&amp;"'!"&amp;H6905),"")</f>
        <v>0</v>
      </c>
      <c r="G6905" s="560" t="s">
        <v>5635</v>
      </c>
      <c r="H6905" s="893" t="s">
        <v>5388</v>
      </c>
      <c r="I6905" s="920"/>
      <c r="J6905" s="920"/>
      <c r="K6905" s="920"/>
      <c r="L6905" s="920"/>
      <c r="M6905" s="920"/>
      <c r="N6905" s="920"/>
      <c r="S6905" s="919"/>
    </row>
    <row r="6906" spans="1:19" ht="12.75" customHeight="1" x14ac:dyDescent="0.15">
      <c r="A6906" s="914">
        <v>6901</v>
      </c>
      <c r="B6906" s="929">
        <f>'EstRev 6-11'!K252</f>
        <v>0</v>
      </c>
      <c r="C6906" s="930">
        <f t="shared" si="299"/>
        <v>6901</v>
      </c>
      <c r="D6906" s="920" t="s">
        <v>6345</v>
      </c>
      <c r="E6906" s="893" t="b">
        <f t="shared" ca="1" si="298"/>
        <v>1</v>
      </c>
      <c r="F6906" s="932">
        <f t="array" aca="1" ref="F6906" ca="1">IF(G6906&lt;&gt;"",INDIRECT("'"&amp;G6906&amp;"'!"&amp;H6906),"")</f>
        <v>0</v>
      </c>
      <c r="G6906" s="560" t="s">
        <v>5635</v>
      </c>
      <c r="H6906" s="893" t="s">
        <v>6281</v>
      </c>
      <c r="I6906" s="920"/>
      <c r="J6906" s="920"/>
      <c r="K6906" s="920"/>
      <c r="L6906" s="920"/>
      <c r="M6906" s="920"/>
      <c r="N6906" s="920"/>
      <c r="S6906" s="919"/>
    </row>
    <row r="6907" spans="1:19" ht="12.75" customHeight="1" x14ac:dyDescent="0.15">
      <c r="A6907" s="914">
        <v>6902</v>
      </c>
      <c r="B6907" s="929">
        <f>'EstRev 6-11'!K253</f>
        <v>0</v>
      </c>
      <c r="C6907" s="930">
        <f t="shared" si="299"/>
        <v>6902</v>
      </c>
      <c r="D6907" s="920" t="s">
        <v>6345</v>
      </c>
      <c r="E6907" s="893" t="b">
        <f t="shared" ca="1" si="298"/>
        <v>1</v>
      </c>
      <c r="F6907" s="932">
        <f t="array" aca="1" ref="F6907" ca="1">IF(G6907&lt;&gt;"",INDIRECT("'"&amp;G6907&amp;"'!"&amp;H6907),"")</f>
        <v>0</v>
      </c>
      <c r="G6907" s="560" t="s">
        <v>5635</v>
      </c>
      <c r="H6907" s="893" t="s">
        <v>6284</v>
      </c>
      <c r="I6907" s="920"/>
      <c r="J6907" s="920"/>
      <c r="K6907" s="920"/>
      <c r="L6907" s="920"/>
      <c r="M6907" s="920"/>
      <c r="N6907" s="920"/>
      <c r="S6907" s="919"/>
    </row>
    <row r="6908" spans="1:19" ht="12.75" customHeight="1" x14ac:dyDescent="0.15">
      <c r="A6908" s="914">
        <v>6903</v>
      </c>
      <c r="B6908" s="929">
        <f>'EstRev 6-11'!K254</f>
        <v>0</v>
      </c>
      <c r="C6908" s="930">
        <f t="shared" si="299"/>
        <v>6903</v>
      </c>
      <c r="D6908" s="920" t="s">
        <v>6345</v>
      </c>
      <c r="E6908" s="893" t="b">
        <f t="shared" ca="1" si="298"/>
        <v>1</v>
      </c>
      <c r="F6908" s="932">
        <f t="array" aca="1" ref="F6908" ca="1">IF(G6908&lt;&gt;"",INDIRECT("'"&amp;G6908&amp;"'!"&amp;H6908),"")</f>
        <v>0</v>
      </c>
      <c r="G6908" s="560" t="s">
        <v>5635</v>
      </c>
      <c r="H6908" s="893" t="s">
        <v>5280</v>
      </c>
      <c r="I6908" s="920"/>
      <c r="J6908" s="920"/>
      <c r="K6908" s="920"/>
      <c r="L6908" s="920"/>
      <c r="M6908" s="920"/>
      <c r="N6908" s="920"/>
      <c r="S6908" s="919"/>
    </row>
    <row r="6909" spans="1:19" ht="12.75" customHeight="1" x14ac:dyDescent="0.15">
      <c r="A6909" s="914">
        <v>6904</v>
      </c>
      <c r="B6909" s="929">
        <f>'EstRev 6-11'!K255</f>
        <v>0</v>
      </c>
      <c r="C6909" s="930">
        <f t="shared" si="299"/>
        <v>6904</v>
      </c>
      <c r="D6909" s="920" t="s">
        <v>6345</v>
      </c>
      <c r="E6909" s="893" t="b">
        <f t="shared" ca="1" si="298"/>
        <v>1</v>
      </c>
      <c r="F6909" s="932">
        <f t="array" aca="1" ref="F6909" ca="1">IF(G6909&lt;&gt;"",INDIRECT("'"&amp;G6909&amp;"'!"&amp;H6909),"")</f>
        <v>0</v>
      </c>
      <c r="G6909" s="560" t="s">
        <v>5635</v>
      </c>
      <c r="H6909" s="893" t="s">
        <v>6554</v>
      </c>
      <c r="I6909" s="920"/>
      <c r="J6909" s="920"/>
      <c r="K6909" s="920"/>
      <c r="L6909" s="920"/>
      <c r="M6909" s="920"/>
      <c r="N6909" s="920"/>
      <c r="S6909" s="919"/>
    </row>
    <row r="6910" spans="1:19" ht="12.75" customHeight="1" x14ac:dyDescent="0.15">
      <c r="A6910" s="914">
        <v>6905</v>
      </c>
      <c r="B6910" s="929">
        <f>'EstRev 6-11'!J270</f>
        <v>0</v>
      </c>
      <c r="C6910" s="930">
        <f t="shared" si="299"/>
        <v>6905</v>
      </c>
      <c r="D6910" s="920" t="s">
        <v>6555</v>
      </c>
      <c r="E6910" s="893" t="b">
        <f t="shared" ca="1" si="298"/>
        <v>1</v>
      </c>
      <c r="F6910" s="932">
        <f t="array" aca="1" ref="F6910" ca="1">IF(G6910&lt;&gt;"",INDIRECT("'"&amp;G6910&amp;"'!"&amp;H6910),"")</f>
        <v>0</v>
      </c>
      <c r="G6910" s="560" t="s">
        <v>5635</v>
      </c>
      <c r="H6910" s="893" t="s">
        <v>6556</v>
      </c>
      <c r="I6910" s="920"/>
      <c r="J6910" s="920"/>
      <c r="K6910" s="920"/>
      <c r="L6910" s="920"/>
      <c r="M6910" s="920"/>
      <c r="N6910" s="920"/>
      <c r="S6910" s="919"/>
    </row>
    <row r="6911" spans="1:19" ht="12.75" customHeight="1" x14ac:dyDescent="0.15">
      <c r="A6911" s="914">
        <v>6906</v>
      </c>
      <c r="B6911" s="929">
        <f>'EstRev 6-11'!H169</f>
        <v>0</v>
      </c>
      <c r="C6911" s="930">
        <f t="shared" si="299"/>
        <v>6906</v>
      </c>
      <c r="D6911" s="920" t="s">
        <v>6555</v>
      </c>
      <c r="E6911" s="893" t="b">
        <f t="shared" ca="1" si="298"/>
        <v>1</v>
      </c>
      <c r="F6911" s="932">
        <f t="array" aca="1" ref="F6911" ca="1">IF(G6911&lt;&gt;"",INDIRECT("'"&amp;G6911&amp;"'!"&amp;H6911),"")</f>
        <v>0</v>
      </c>
      <c r="G6911" s="560" t="s">
        <v>5635</v>
      </c>
      <c r="H6911" s="893" t="s">
        <v>5414</v>
      </c>
      <c r="I6911" s="920"/>
      <c r="J6911" s="920"/>
      <c r="K6911" s="920"/>
      <c r="L6911" s="920"/>
      <c r="M6911" s="920"/>
      <c r="N6911" s="920"/>
      <c r="S6911" s="929"/>
    </row>
    <row r="6912" spans="1:19" ht="12.75" customHeight="1" x14ac:dyDescent="0.15">
      <c r="A6912" s="914">
        <v>6907</v>
      </c>
      <c r="B6912" s="929">
        <f>'EstRev 6-11'!C198</f>
        <v>0</v>
      </c>
      <c r="C6912" s="930">
        <f t="shared" si="299"/>
        <v>6907</v>
      </c>
      <c r="D6912" s="920" t="s">
        <v>6555</v>
      </c>
      <c r="E6912" s="893" t="b">
        <f t="shared" ca="1" si="298"/>
        <v>1</v>
      </c>
      <c r="F6912" s="932">
        <f t="array" aca="1" ref="F6912" ca="1">IF(G6912&lt;&gt;"",INDIRECT("'"&amp;G6912&amp;"'!"&amp;H6912),"")</f>
        <v>0</v>
      </c>
      <c r="G6912" s="560" t="s">
        <v>5635</v>
      </c>
      <c r="H6912" s="893" t="s">
        <v>6557</v>
      </c>
      <c r="I6912" s="920"/>
      <c r="J6912" s="920"/>
      <c r="K6912" s="920"/>
      <c r="L6912" s="920"/>
      <c r="M6912" s="920"/>
      <c r="N6912" s="920"/>
      <c r="S6912" s="929"/>
    </row>
    <row r="6913" spans="1:19" ht="12.75" customHeight="1" x14ac:dyDescent="0.15">
      <c r="A6913" s="935">
        <v>6908</v>
      </c>
      <c r="B6913" s="929"/>
      <c r="C6913" s="930"/>
      <c r="D6913" s="920"/>
      <c r="E6913" s="893" t="b">
        <f t="shared" ca="1" si="298"/>
        <v>1</v>
      </c>
      <c r="F6913" s="893" t="str">
        <f t="array" aca="1" ref="F6913" ca="1">IF(G6913&lt;&gt;"",INDIRECT("'"&amp;G6913&amp;"'!"&amp;H6913),"")</f>
        <v/>
      </c>
      <c r="G6913" s="560"/>
      <c r="H6913" s="893"/>
      <c r="I6913" s="920"/>
      <c r="J6913" s="920"/>
      <c r="K6913" s="920"/>
      <c r="L6913" s="920"/>
      <c r="M6913" s="920"/>
      <c r="N6913" s="920"/>
      <c r="S6913" s="929"/>
    </row>
    <row r="6914" spans="1:19" ht="12.75" customHeight="1" x14ac:dyDescent="0.15">
      <c r="A6914" s="935">
        <v>6909</v>
      </c>
      <c r="B6914" s="919"/>
      <c r="C6914" s="920"/>
      <c r="D6914" s="920"/>
      <c r="E6914" s="893" t="b">
        <f t="shared" ca="1" si="298"/>
        <v>1</v>
      </c>
      <c r="F6914" s="893" t="str">
        <f t="array" aca="1" ref="F6914" ca="1">IF(G6914&lt;&gt;"",INDIRECT("'"&amp;G6914&amp;"'!"&amp;H6914),"")</f>
        <v/>
      </c>
      <c r="G6914" s="560"/>
      <c r="H6914" s="893"/>
      <c r="I6914" s="920"/>
      <c r="J6914" s="920"/>
      <c r="K6914" s="920"/>
      <c r="L6914" s="920"/>
      <c r="M6914" s="920"/>
      <c r="N6914" s="920"/>
      <c r="S6914" s="919"/>
    </row>
    <row r="6915" spans="1:19" ht="12.75" customHeight="1" x14ac:dyDescent="0.15">
      <c r="A6915" s="914">
        <v>6910</v>
      </c>
      <c r="B6915" s="929">
        <f>'EstExp 12-20'!H450</f>
        <v>0</v>
      </c>
      <c r="C6915" s="930">
        <f t="shared" ref="C6915:C6961" si="300">A6915-B6915</f>
        <v>6910</v>
      </c>
      <c r="D6915" s="920" t="s">
        <v>6555</v>
      </c>
      <c r="E6915" s="893" t="b">
        <f t="shared" ca="1" si="298"/>
        <v>1</v>
      </c>
      <c r="F6915" s="932">
        <f t="array" aca="1" ref="F6915" ca="1">IF(G6915&lt;&gt;"",INDIRECT("'"&amp;G6915&amp;"'!"&amp;H6915),"")</f>
        <v>0</v>
      </c>
      <c r="G6915" s="560" t="s">
        <v>4786</v>
      </c>
      <c r="H6915" s="893" t="s">
        <v>6558</v>
      </c>
      <c r="I6915" s="920"/>
      <c r="J6915" s="920"/>
      <c r="K6915" s="920"/>
      <c r="L6915" s="920"/>
      <c r="M6915" s="920"/>
      <c r="N6915" s="920"/>
      <c r="S6915" s="929"/>
    </row>
    <row r="6916" spans="1:19" ht="12.75" customHeight="1" x14ac:dyDescent="0.15">
      <c r="A6916" s="914">
        <v>6911</v>
      </c>
      <c r="B6916" s="929">
        <f>'EstExp 12-20'!K450</f>
        <v>0</v>
      </c>
      <c r="C6916" s="930">
        <f t="shared" si="300"/>
        <v>6911</v>
      </c>
      <c r="D6916" s="920" t="s">
        <v>6555</v>
      </c>
      <c r="E6916" s="893" t="b">
        <f t="shared" ca="1" si="298"/>
        <v>1</v>
      </c>
      <c r="F6916" s="932">
        <f t="array" aca="1" ref="F6916" ca="1">IF(G6916&lt;&gt;"",INDIRECT("'"&amp;G6916&amp;"'!"&amp;H6916),"")</f>
        <v>0</v>
      </c>
      <c r="G6916" s="560" t="s">
        <v>4786</v>
      </c>
      <c r="H6916" s="893" t="s">
        <v>6559</v>
      </c>
      <c r="I6916" s="920"/>
      <c r="J6916" s="920"/>
      <c r="K6916" s="920"/>
      <c r="L6916" s="920" t="s">
        <v>6560</v>
      </c>
      <c r="M6916" s="920"/>
      <c r="N6916" s="920"/>
      <c r="S6916" s="929"/>
    </row>
    <row r="6917" spans="1:19" ht="12.75" customHeight="1" x14ac:dyDescent="0.15">
      <c r="A6917" s="914">
        <v>6912</v>
      </c>
      <c r="B6917" s="929">
        <f>'BudgetSum 2-4'!C58</f>
        <v>0</v>
      </c>
      <c r="C6917" s="930">
        <f t="shared" si="300"/>
        <v>6912</v>
      </c>
      <c r="D6917" s="920" t="s">
        <v>6561</v>
      </c>
      <c r="E6917" s="893" t="b">
        <f t="shared" ca="1" si="298"/>
        <v>1</v>
      </c>
      <c r="F6917" s="932">
        <f t="array" aca="1" ref="F6917" ca="1">IF(G6917&lt;&gt;"",INDIRECT("'"&amp;G6917&amp;"'!"&amp;H6917),"")</f>
        <v>0</v>
      </c>
      <c r="G6917" s="560" t="s">
        <v>4690</v>
      </c>
      <c r="H6917" s="893" t="s">
        <v>4834</v>
      </c>
      <c r="I6917" s="920"/>
      <c r="J6917" s="920"/>
      <c r="K6917" s="920"/>
      <c r="L6917" s="920"/>
      <c r="M6917" s="920"/>
      <c r="N6917" s="920"/>
      <c r="S6917" s="929"/>
    </row>
    <row r="6918" spans="1:19" ht="12.75" customHeight="1" x14ac:dyDescent="0.15">
      <c r="A6918" s="914">
        <v>6913</v>
      </c>
      <c r="B6918" s="929">
        <f>'BudgetSum 2-4'!D58</f>
        <v>0</v>
      </c>
      <c r="C6918" s="930">
        <f t="shared" si="300"/>
        <v>6913</v>
      </c>
      <c r="D6918" s="920" t="s">
        <v>6561</v>
      </c>
      <c r="E6918" s="893" t="b">
        <f t="shared" ca="1" si="298"/>
        <v>1</v>
      </c>
      <c r="F6918" s="932">
        <f t="array" aca="1" ref="F6918" ca="1">IF(G6918&lt;&gt;"",INDIRECT("'"&amp;G6918&amp;"'!"&amp;H6918),"")</f>
        <v>0</v>
      </c>
      <c r="G6918" s="560" t="s">
        <v>4690</v>
      </c>
      <c r="H6918" s="893" t="s">
        <v>4871</v>
      </c>
      <c r="I6918" s="920"/>
      <c r="J6918" s="920"/>
      <c r="K6918" s="920"/>
      <c r="L6918" s="920"/>
      <c r="M6918" s="920"/>
      <c r="N6918" s="920"/>
      <c r="S6918" s="929"/>
    </row>
    <row r="6919" spans="1:19" ht="12.75" customHeight="1" x14ac:dyDescent="0.15">
      <c r="A6919" s="914">
        <v>6914</v>
      </c>
      <c r="B6919" s="929">
        <f>'BudgetSum 2-4'!H58</f>
        <v>0</v>
      </c>
      <c r="C6919" s="930">
        <f t="shared" si="300"/>
        <v>6914</v>
      </c>
      <c r="D6919" s="920" t="s">
        <v>6561</v>
      </c>
      <c r="E6919" s="893" t="b">
        <f t="shared" ca="1" si="298"/>
        <v>1</v>
      </c>
      <c r="F6919" s="932">
        <f t="array" aca="1" ref="F6919" ca="1">IF(G6919&lt;&gt;"",INDIRECT("'"&amp;G6919&amp;"'!"&amp;H6919),"")</f>
        <v>0</v>
      </c>
      <c r="G6919" s="560" t="s">
        <v>4690</v>
      </c>
      <c r="H6919" s="893" t="s">
        <v>5021</v>
      </c>
      <c r="I6919" s="920"/>
      <c r="J6919" s="920"/>
      <c r="K6919" s="920"/>
      <c r="L6919" s="920"/>
      <c r="M6919" s="920"/>
      <c r="N6919" s="920"/>
      <c r="S6919" s="929"/>
    </row>
    <row r="6920" spans="1:19" ht="12.75" customHeight="1" x14ac:dyDescent="0.15">
      <c r="A6920" s="914">
        <v>6915</v>
      </c>
      <c r="B6920" s="929">
        <f>'BudgetSum 2-4'!C59</f>
        <v>0</v>
      </c>
      <c r="C6920" s="930">
        <f t="shared" si="300"/>
        <v>6915</v>
      </c>
      <c r="D6920" s="920" t="s">
        <v>6561</v>
      </c>
      <c r="E6920" s="893" t="b">
        <f t="shared" ca="1" si="298"/>
        <v>1</v>
      </c>
      <c r="F6920" s="932">
        <f t="array" aca="1" ref="F6920" ca="1">IF(G6920&lt;&gt;"",INDIRECT("'"&amp;G6920&amp;"'!"&amp;H6920),"")</f>
        <v>0</v>
      </c>
      <c r="G6920" s="560" t="s">
        <v>4690</v>
      </c>
      <c r="H6920" s="893" t="s">
        <v>4835</v>
      </c>
      <c r="I6920" s="920"/>
      <c r="J6920" s="920"/>
      <c r="K6920" s="920"/>
      <c r="L6920" s="920"/>
      <c r="M6920" s="920"/>
      <c r="N6920" s="920"/>
      <c r="S6920" s="929"/>
    </row>
    <row r="6921" spans="1:19" ht="12.75" customHeight="1" x14ac:dyDescent="0.15">
      <c r="A6921" s="914">
        <v>6916</v>
      </c>
      <c r="B6921" s="929">
        <f>'BudgetSum 2-4'!D59</f>
        <v>0</v>
      </c>
      <c r="C6921" s="930">
        <f t="shared" si="300"/>
        <v>6916</v>
      </c>
      <c r="D6921" s="920" t="s">
        <v>6561</v>
      </c>
      <c r="E6921" s="893" t="b">
        <f t="shared" ca="1" si="298"/>
        <v>1</v>
      </c>
      <c r="F6921" s="932">
        <f t="array" aca="1" ref="F6921" ca="1">IF(G6921&lt;&gt;"",INDIRECT("'"&amp;G6921&amp;"'!"&amp;H6921),"")</f>
        <v>0</v>
      </c>
      <c r="G6921" s="560" t="s">
        <v>4690</v>
      </c>
      <c r="H6921" s="893" t="s">
        <v>4872</v>
      </c>
      <c r="I6921" s="920"/>
      <c r="J6921" s="920"/>
      <c r="K6921" s="920"/>
      <c r="L6921" s="920"/>
      <c r="M6921" s="920"/>
      <c r="N6921" s="920"/>
      <c r="S6921" s="929"/>
    </row>
    <row r="6922" spans="1:19" ht="12.75" customHeight="1" x14ac:dyDescent="0.15">
      <c r="A6922" s="914">
        <v>6917</v>
      </c>
      <c r="B6922" s="929">
        <f>'BudgetSum 2-4'!H59</f>
        <v>0</v>
      </c>
      <c r="C6922" s="930">
        <f t="shared" si="300"/>
        <v>6917</v>
      </c>
      <c r="D6922" s="920" t="s">
        <v>6561</v>
      </c>
      <c r="E6922" s="893" t="b">
        <f t="shared" ca="1" si="298"/>
        <v>1</v>
      </c>
      <c r="F6922" s="932">
        <f t="array" aca="1" ref="F6922" ca="1">IF(G6922&lt;&gt;"",INDIRECT("'"&amp;G6922&amp;"'!"&amp;H6922),"")</f>
        <v>0</v>
      </c>
      <c r="G6922" s="560" t="s">
        <v>4690</v>
      </c>
      <c r="H6922" s="893" t="s">
        <v>5022</v>
      </c>
      <c r="I6922" s="920"/>
      <c r="J6922" s="920"/>
      <c r="K6922" s="920"/>
      <c r="L6922" s="920"/>
      <c r="M6922" s="920"/>
      <c r="N6922" s="920"/>
      <c r="S6922" s="929"/>
    </row>
    <row r="6923" spans="1:19" ht="12.75" customHeight="1" x14ac:dyDescent="0.15">
      <c r="A6923" s="914">
        <v>6918</v>
      </c>
      <c r="B6923" s="929">
        <f>'BudgetSum 2-4'!C60</f>
        <v>0</v>
      </c>
      <c r="C6923" s="930">
        <f t="shared" si="300"/>
        <v>6918</v>
      </c>
      <c r="D6923" s="920" t="s">
        <v>6561</v>
      </c>
      <c r="E6923" s="893" t="b">
        <f t="shared" ca="1" si="298"/>
        <v>1</v>
      </c>
      <c r="F6923" s="932">
        <f t="array" aca="1" ref="F6923" ca="1">IF(G6923&lt;&gt;"",INDIRECT("'"&amp;G6923&amp;"'!"&amp;H6923),"")</f>
        <v>0</v>
      </c>
      <c r="G6923" s="560" t="s">
        <v>4690</v>
      </c>
      <c r="H6923" s="893" t="s">
        <v>6562</v>
      </c>
      <c r="I6923" s="920"/>
      <c r="J6923" s="920"/>
      <c r="K6923" s="920"/>
      <c r="L6923" s="920"/>
      <c r="M6923" s="920"/>
      <c r="N6923" s="920"/>
      <c r="S6923" s="929"/>
    </row>
    <row r="6924" spans="1:19" ht="12.75" customHeight="1" x14ac:dyDescent="0.15">
      <c r="A6924" s="914">
        <v>6919</v>
      </c>
      <c r="B6924" s="929">
        <f>'BudgetSum 2-4'!D60</f>
        <v>0</v>
      </c>
      <c r="C6924" s="930">
        <f t="shared" si="300"/>
        <v>6919</v>
      </c>
      <c r="D6924" s="920" t="s">
        <v>6561</v>
      </c>
      <c r="E6924" s="893" t="b">
        <f t="shared" ca="1" si="298"/>
        <v>1</v>
      </c>
      <c r="F6924" s="932">
        <f t="array" aca="1" ref="F6924" ca="1">IF(G6924&lt;&gt;"",INDIRECT("'"&amp;G6924&amp;"'!"&amp;H6924),"")</f>
        <v>0</v>
      </c>
      <c r="G6924" s="560" t="s">
        <v>4690</v>
      </c>
      <c r="H6924" s="893" t="s">
        <v>6563</v>
      </c>
      <c r="I6924" s="920"/>
      <c r="J6924" s="920"/>
      <c r="K6924" s="920"/>
      <c r="L6924" s="920"/>
      <c r="M6924" s="920"/>
      <c r="N6924" s="920"/>
      <c r="S6924" s="929"/>
    </row>
    <row r="6925" spans="1:19" ht="12.75" customHeight="1" x14ac:dyDescent="0.15">
      <c r="A6925" s="914">
        <v>6920</v>
      </c>
      <c r="B6925" s="929">
        <f>'BudgetSum 2-4'!H60</f>
        <v>0</v>
      </c>
      <c r="C6925" s="930">
        <f t="shared" si="300"/>
        <v>6920</v>
      </c>
      <c r="D6925" s="920" t="s">
        <v>6561</v>
      </c>
      <c r="E6925" s="893" t="b">
        <f t="shared" ca="1" si="298"/>
        <v>1</v>
      </c>
      <c r="F6925" s="932">
        <f t="array" aca="1" ref="F6925" ca="1">IF(G6925&lt;&gt;"",INDIRECT("'"&amp;G6925&amp;"'!"&amp;H6925),"")</f>
        <v>0</v>
      </c>
      <c r="G6925" s="560" t="s">
        <v>4690</v>
      </c>
      <c r="H6925" s="893" t="s">
        <v>6564</v>
      </c>
      <c r="I6925" s="920"/>
      <c r="J6925" s="920"/>
      <c r="K6925" s="920"/>
      <c r="L6925" s="920"/>
      <c r="M6925" s="920"/>
      <c r="N6925" s="920"/>
      <c r="S6925" s="929"/>
    </row>
    <row r="6926" spans="1:19" ht="12.75" customHeight="1" x14ac:dyDescent="0.15">
      <c r="A6926" s="914">
        <v>6921</v>
      </c>
      <c r="B6926" s="929">
        <f>'BudgetSum 2-4'!C62</f>
        <v>0</v>
      </c>
      <c r="C6926" s="930">
        <f t="shared" si="300"/>
        <v>6921</v>
      </c>
      <c r="D6926" s="920" t="s">
        <v>6561</v>
      </c>
      <c r="E6926" s="893" t="b">
        <f t="shared" ca="1" si="298"/>
        <v>1</v>
      </c>
      <c r="F6926" s="932">
        <f t="array" aca="1" ref="F6926" ca="1">IF(G6926&lt;&gt;"",INDIRECT("'"&amp;G6926&amp;"'!"&amp;H6926),"")</f>
        <v>0</v>
      </c>
      <c r="G6926" s="560" t="s">
        <v>4690</v>
      </c>
      <c r="H6926" s="893" t="s">
        <v>4837</v>
      </c>
      <c r="I6926" s="920"/>
      <c r="J6926" s="920"/>
      <c r="K6926" s="920"/>
      <c r="L6926" s="920"/>
      <c r="M6926" s="920"/>
      <c r="N6926" s="920"/>
      <c r="S6926" s="929"/>
    </row>
    <row r="6927" spans="1:19" ht="12.75" customHeight="1" x14ac:dyDescent="0.15">
      <c r="A6927" s="914">
        <v>6922</v>
      </c>
      <c r="B6927" s="929">
        <f>'BudgetSum 2-4'!D62</f>
        <v>0</v>
      </c>
      <c r="C6927" s="930">
        <f t="shared" si="300"/>
        <v>6922</v>
      </c>
      <c r="D6927" s="920" t="s">
        <v>6561</v>
      </c>
      <c r="E6927" s="893" t="b">
        <f t="shared" ca="1" si="298"/>
        <v>1</v>
      </c>
      <c r="F6927" s="932">
        <f t="array" aca="1" ref="F6927" ca="1">IF(G6927&lt;&gt;"",INDIRECT("'"&amp;G6927&amp;"'!"&amp;H6927),"")</f>
        <v>0</v>
      </c>
      <c r="G6927" s="560" t="s">
        <v>4690</v>
      </c>
      <c r="H6927" s="893" t="s">
        <v>4874</v>
      </c>
      <c r="I6927" s="920"/>
      <c r="J6927" s="920"/>
      <c r="K6927" s="920"/>
      <c r="L6927" s="920"/>
      <c r="M6927" s="920"/>
      <c r="N6927" s="920"/>
      <c r="S6927" s="929"/>
    </row>
    <row r="6928" spans="1:19" ht="12.75" customHeight="1" x14ac:dyDescent="0.15">
      <c r="A6928" s="914">
        <v>6923</v>
      </c>
      <c r="B6928" s="929">
        <f>'BudgetSum 2-4'!H62</f>
        <v>0</v>
      </c>
      <c r="C6928" s="930">
        <f t="shared" si="300"/>
        <v>6923</v>
      </c>
      <c r="D6928" s="920" t="s">
        <v>6561</v>
      </c>
      <c r="E6928" s="893" t="b">
        <f t="shared" ca="1" si="298"/>
        <v>1</v>
      </c>
      <c r="F6928" s="932">
        <f t="array" aca="1" ref="F6928" ca="1">IF(G6928&lt;&gt;"",INDIRECT("'"&amp;G6928&amp;"'!"&amp;H6928),"")</f>
        <v>0</v>
      </c>
      <c r="G6928" s="560" t="s">
        <v>4690</v>
      </c>
      <c r="H6928" s="893" t="s">
        <v>5024</v>
      </c>
      <c r="I6928" s="920"/>
      <c r="J6928" s="920"/>
      <c r="K6928" s="920"/>
      <c r="L6928" s="920"/>
      <c r="M6928" s="920"/>
      <c r="N6928" s="920"/>
      <c r="S6928" s="929"/>
    </row>
    <row r="6929" spans="1:19" ht="12.75" customHeight="1" x14ac:dyDescent="0.15">
      <c r="A6929" s="914">
        <v>6924</v>
      </c>
      <c r="B6929" s="929">
        <f>'BudgetSum 2-4'!C63</f>
        <v>0</v>
      </c>
      <c r="C6929" s="930">
        <f t="shared" si="300"/>
        <v>6924</v>
      </c>
      <c r="D6929" s="920" t="s">
        <v>6561</v>
      </c>
      <c r="E6929" s="893" t="b">
        <f t="shared" ca="1" si="298"/>
        <v>1</v>
      </c>
      <c r="F6929" s="932">
        <f t="array" aca="1" ref="F6929" ca="1">IF(G6929&lt;&gt;"",INDIRECT("'"&amp;G6929&amp;"'!"&amp;H6929),"")</f>
        <v>0</v>
      </c>
      <c r="G6929" s="560" t="s">
        <v>4690</v>
      </c>
      <c r="H6929" s="893" t="s">
        <v>4838</v>
      </c>
      <c r="I6929" s="920"/>
      <c r="J6929" s="920"/>
      <c r="K6929" s="920"/>
      <c r="L6929" s="920"/>
      <c r="M6929" s="920"/>
      <c r="N6929" s="920"/>
      <c r="S6929" s="929"/>
    </row>
    <row r="6930" spans="1:19" ht="12.75" customHeight="1" x14ac:dyDescent="0.15">
      <c r="A6930" s="914">
        <v>6925</v>
      </c>
      <c r="B6930" s="929">
        <f>'BudgetSum 2-4'!D63</f>
        <v>0</v>
      </c>
      <c r="C6930" s="930">
        <f t="shared" si="300"/>
        <v>6925</v>
      </c>
      <c r="D6930" s="920" t="s">
        <v>6561</v>
      </c>
      <c r="E6930" s="893" t="b">
        <f t="shared" ca="1" si="298"/>
        <v>1</v>
      </c>
      <c r="F6930" s="932">
        <f t="array" aca="1" ref="F6930" ca="1">IF(G6930&lt;&gt;"",INDIRECT("'"&amp;G6930&amp;"'!"&amp;H6930),"")</f>
        <v>0</v>
      </c>
      <c r="G6930" s="560" t="s">
        <v>4690</v>
      </c>
      <c r="H6930" s="893" t="s">
        <v>4875</v>
      </c>
      <c r="I6930" s="920"/>
      <c r="J6930" s="920"/>
      <c r="K6930" s="920"/>
      <c r="L6930" s="920"/>
      <c r="M6930" s="920"/>
      <c r="N6930" s="920"/>
      <c r="S6930" s="929"/>
    </row>
    <row r="6931" spans="1:19" ht="12.75" customHeight="1" x14ac:dyDescent="0.15">
      <c r="A6931" s="914">
        <v>6926</v>
      </c>
      <c r="B6931" s="929">
        <f>'BudgetSum 2-4'!H63</f>
        <v>0</v>
      </c>
      <c r="C6931" s="930">
        <f t="shared" si="300"/>
        <v>6926</v>
      </c>
      <c r="D6931" s="920" t="s">
        <v>6561</v>
      </c>
      <c r="E6931" s="893" t="b">
        <f t="shared" ca="1" si="298"/>
        <v>1</v>
      </c>
      <c r="F6931" s="932">
        <f t="array" aca="1" ref="F6931" ca="1">IF(G6931&lt;&gt;"",INDIRECT("'"&amp;G6931&amp;"'!"&amp;H6931),"")</f>
        <v>0</v>
      </c>
      <c r="G6931" s="560" t="s">
        <v>4690</v>
      </c>
      <c r="H6931" s="893" t="s">
        <v>5025</v>
      </c>
      <c r="I6931" s="920"/>
      <c r="J6931" s="920"/>
      <c r="K6931" s="920"/>
      <c r="L6931" s="920"/>
      <c r="M6931" s="920"/>
      <c r="N6931" s="920"/>
      <c r="S6931" s="929"/>
    </row>
    <row r="6932" spans="1:19" ht="12.75" customHeight="1" x14ac:dyDescent="0.15">
      <c r="A6932" s="914">
        <v>6927</v>
      </c>
      <c r="B6932" s="929">
        <f>'BudgetSum 2-4'!C64</f>
        <v>0</v>
      </c>
      <c r="C6932" s="930">
        <f t="shared" si="300"/>
        <v>6927</v>
      </c>
      <c r="D6932" s="920" t="s">
        <v>6561</v>
      </c>
      <c r="E6932" s="893" t="b">
        <f t="shared" ca="1" si="298"/>
        <v>1</v>
      </c>
      <c r="F6932" s="932">
        <f t="array" aca="1" ref="F6932" ca="1">IF(G6932&lt;&gt;"",INDIRECT("'"&amp;G6932&amp;"'!"&amp;H6932),"")</f>
        <v>0</v>
      </c>
      <c r="G6932" s="560" t="s">
        <v>4690</v>
      </c>
      <c r="H6932" s="893" t="s">
        <v>4839</v>
      </c>
      <c r="I6932" s="920"/>
      <c r="J6932" s="920"/>
      <c r="K6932" s="920"/>
      <c r="L6932" s="920"/>
      <c r="M6932" s="920"/>
      <c r="N6932" s="920"/>
      <c r="S6932" s="929"/>
    </row>
    <row r="6933" spans="1:19" ht="12.75" customHeight="1" x14ac:dyDescent="0.15">
      <c r="A6933" s="914">
        <v>6928</v>
      </c>
      <c r="B6933" s="929">
        <f>'BudgetSum 2-4'!D64</f>
        <v>0</v>
      </c>
      <c r="C6933" s="930">
        <f t="shared" si="300"/>
        <v>6928</v>
      </c>
      <c r="D6933" s="920" t="s">
        <v>6561</v>
      </c>
      <c r="E6933" s="893" t="b">
        <f t="shared" ca="1" si="298"/>
        <v>1</v>
      </c>
      <c r="F6933" s="932">
        <f t="array" aca="1" ref="F6933" ca="1">IF(G6933&lt;&gt;"",INDIRECT("'"&amp;G6933&amp;"'!"&amp;H6933),"")</f>
        <v>0</v>
      </c>
      <c r="G6933" s="560" t="s">
        <v>4690</v>
      </c>
      <c r="H6933" s="893" t="s">
        <v>4876</v>
      </c>
      <c r="I6933" s="920"/>
      <c r="J6933" s="920"/>
      <c r="K6933" s="920"/>
      <c r="L6933" s="920"/>
      <c r="M6933" s="920"/>
      <c r="N6933" s="920"/>
      <c r="S6933" s="929"/>
    </row>
    <row r="6934" spans="1:19" ht="12.75" customHeight="1" x14ac:dyDescent="0.15">
      <c r="A6934" s="914">
        <v>6929</v>
      </c>
      <c r="B6934" s="929">
        <f>'BudgetSum 2-4'!H64</f>
        <v>0</v>
      </c>
      <c r="C6934" s="930">
        <f t="shared" si="300"/>
        <v>6929</v>
      </c>
      <c r="D6934" s="920" t="s">
        <v>6561</v>
      </c>
      <c r="E6934" s="893" t="b">
        <f t="shared" ca="1" si="298"/>
        <v>1</v>
      </c>
      <c r="F6934" s="932">
        <f t="array" aca="1" ref="F6934" ca="1">IF(G6934&lt;&gt;"",INDIRECT("'"&amp;G6934&amp;"'!"&amp;H6934),"")</f>
        <v>0</v>
      </c>
      <c r="G6934" s="560" t="s">
        <v>4690</v>
      </c>
      <c r="H6934" s="893" t="s">
        <v>5026</v>
      </c>
      <c r="I6934" s="920"/>
      <c r="J6934" s="920"/>
      <c r="K6934" s="920"/>
      <c r="L6934" s="920"/>
      <c r="M6934" s="920"/>
      <c r="N6934" s="920"/>
      <c r="S6934" s="929"/>
    </row>
    <row r="6935" spans="1:19" ht="12.75" customHeight="1" x14ac:dyDescent="0.15">
      <c r="A6935" s="914">
        <v>6930</v>
      </c>
      <c r="B6935" s="929">
        <f>'BudgetSum 2-4'!C66</f>
        <v>0</v>
      </c>
      <c r="C6935" s="930">
        <f t="shared" si="300"/>
        <v>6930</v>
      </c>
      <c r="D6935" s="920" t="s">
        <v>6561</v>
      </c>
      <c r="E6935" s="893" t="b">
        <f t="shared" ca="1" si="298"/>
        <v>1</v>
      </c>
      <c r="F6935" s="932">
        <f t="array" aca="1" ref="F6935" ca="1">IF(G6935&lt;&gt;"",INDIRECT("'"&amp;G6935&amp;"'!"&amp;H6935),"")</f>
        <v>0</v>
      </c>
      <c r="G6935" s="560" t="s">
        <v>4690</v>
      </c>
      <c r="H6935" s="893" t="s">
        <v>4841</v>
      </c>
      <c r="I6935" s="920"/>
      <c r="J6935" s="920"/>
      <c r="K6935" s="920"/>
      <c r="L6935" s="920"/>
      <c r="M6935" s="920"/>
      <c r="N6935" s="920"/>
      <c r="S6935" s="929"/>
    </row>
    <row r="6936" spans="1:19" ht="12.75" customHeight="1" x14ac:dyDescent="0.15">
      <c r="A6936" s="914">
        <v>6931</v>
      </c>
      <c r="B6936" s="929">
        <f>'BudgetSum 2-4'!D66</f>
        <v>0</v>
      </c>
      <c r="C6936" s="930">
        <f t="shared" si="300"/>
        <v>6931</v>
      </c>
      <c r="D6936" s="920" t="s">
        <v>6561</v>
      </c>
      <c r="E6936" s="893" t="b">
        <f t="shared" ca="1" si="298"/>
        <v>1</v>
      </c>
      <c r="F6936" s="932">
        <f t="array" aca="1" ref="F6936" ca="1">IF(G6936&lt;&gt;"",INDIRECT("'"&amp;G6936&amp;"'!"&amp;H6936),"")</f>
        <v>0</v>
      </c>
      <c r="G6936" s="560" t="s">
        <v>4690</v>
      </c>
      <c r="H6936" s="893" t="s">
        <v>4878</v>
      </c>
      <c r="I6936" s="920"/>
      <c r="J6936" s="920"/>
      <c r="K6936" s="920"/>
      <c r="L6936" s="920"/>
      <c r="M6936" s="920"/>
      <c r="N6936" s="920"/>
      <c r="S6936" s="929"/>
    </row>
    <row r="6937" spans="1:19" ht="12.75" customHeight="1" x14ac:dyDescent="0.15">
      <c r="A6937" s="914">
        <v>6932</v>
      </c>
      <c r="B6937" s="929">
        <f>'BudgetSum 2-4'!C67</f>
        <v>0</v>
      </c>
      <c r="C6937" s="930">
        <f t="shared" si="300"/>
        <v>6932</v>
      </c>
      <c r="D6937" s="920" t="s">
        <v>6561</v>
      </c>
      <c r="E6937" s="893" t="b">
        <f t="shared" ca="1" si="298"/>
        <v>1</v>
      </c>
      <c r="F6937" s="932">
        <f t="array" aca="1" ref="F6937" ca="1">IF(G6937&lt;&gt;"",INDIRECT("'"&amp;G6937&amp;"'!"&amp;H6937),"")</f>
        <v>0</v>
      </c>
      <c r="G6937" s="560" t="s">
        <v>4690</v>
      </c>
      <c r="H6937" s="893" t="s">
        <v>4842</v>
      </c>
      <c r="I6937" s="920"/>
      <c r="J6937" s="920"/>
      <c r="K6937" s="920"/>
      <c r="L6937" s="920"/>
      <c r="M6937" s="920"/>
      <c r="N6937" s="920"/>
      <c r="S6937" s="929"/>
    </row>
    <row r="6938" spans="1:19" ht="12.75" customHeight="1" x14ac:dyDescent="0.15">
      <c r="A6938" s="914">
        <v>6933</v>
      </c>
      <c r="B6938" s="929">
        <f>'BudgetSum 2-4'!D67</f>
        <v>0</v>
      </c>
      <c r="C6938" s="930">
        <f t="shared" si="300"/>
        <v>6933</v>
      </c>
      <c r="D6938" s="920" t="s">
        <v>6561</v>
      </c>
      <c r="E6938" s="893" t="b">
        <f t="shared" ca="1" si="298"/>
        <v>1</v>
      </c>
      <c r="F6938" s="932">
        <f t="array" aca="1" ref="F6938" ca="1">IF(G6938&lt;&gt;"",INDIRECT("'"&amp;G6938&amp;"'!"&amp;H6938),"")</f>
        <v>0</v>
      </c>
      <c r="G6938" s="560" t="s">
        <v>4690</v>
      </c>
      <c r="H6938" s="893" t="s">
        <v>4879</v>
      </c>
      <c r="I6938" s="920"/>
      <c r="J6938" s="920"/>
      <c r="K6938" s="920"/>
      <c r="L6938" s="920"/>
      <c r="M6938" s="920"/>
      <c r="N6938" s="920"/>
      <c r="S6938" s="929"/>
    </row>
    <row r="6939" spans="1:19" ht="12.75" customHeight="1" x14ac:dyDescent="0.15">
      <c r="A6939" s="914">
        <v>6934</v>
      </c>
      <c r="B6939" s="929">
        <f>'BudgetSum 2-4'!C68</f>
        <v>0</v>
      </c>
      <c r="C6939" s="930">
        <f t="shared" si="300"/>
        <v>6934</v>
      </c>
      <c r="D6939" s="920" t="s">
        <v>6561</v>
      </c>
      <c r="E6939" s="893" t="b">
        <f t="shared" ca="1" si="298"/>
        <v>1</v>
      </c>
      <c r="F6939" s="932">
        <f t="array" aca="1" ref="F6939" ca="1">IF(G6939&lt;&gt;"",INDIRECT("'"&amp;G6939&amp;"'!"&amp;H6939),"")</f>
        <v>0</v>
      </c>
      <c r="G6939" s="560" t="s">
        <v>4690</v>
      </c>
      <c r="H6939" s="893" t="s">
        <v>6565</v>
      </c>
      <c r="I6939" s="920"/>
      <c r="J6939" s="920"/>
      <c r="K6939" s="920"/>
      <c r="L6939" s="920"/>
      <c r="M6939" s="920"/>
      <c r="N6939" s="920"/>
      <c r="S6939" s="929"/>
    </row>
    <row r="6940" spans="1:19" ht="12.75" customHeight="1" x14ac:dyDescent="0.15">
      <c r="A6940" s="914">
        <v>6935</v>
      </c>
      <c r="B6940" s="929">
        <f>'BudgetSum 2-4'!D68</f>
        <v>0</v>
      </c>
      <c r="C6940" s="930">
        <f t="shared" si="300"/>
        <v>6935</v>
      </c>
      <c r="D6940" s="920" t="s">
        <v>6561</v>
      </c>
      <c r="E6940" s="893" t="b">
        <f t="shared" ca="1" si="298"/>
        <v>1</v>
      </c>
      <c r="F6940" s="932">
        <f t="array" aca="1" ref="F6940" ca="1">IF(G6940&lt;&gt;"",INDIRECT("'"&amp;G6940&amp;"'!"&amp;H6940),"")</f>
        <v>0</v>
      </c>
      <c r="G6940" s="560" t="s">
        <v>4690</v>
      </c>
      <c r="H6940" s="893" t="s">
        <v>6566</v>
      </c>
      <c r="I6940" s="920"/>
      <c r="J6940" s="920"/>
      <c r="K6940" s="920"/>
      <c r="L6940" s="920"/>
      <c r="M6940" s="920"/>
      <c r="N6940" s="920"/>
      <c r="S6940" s="929"/>
    </row>
    <row r="6941" spans="1:19" ht="12.75" customHeight="1" x14ac:dyDescent="0.15">
      <c r="A6941" s="914">
        <v>6936</v>
      </c>
      <c r="B6941" s="929">
        <f>'BudgetSum 2-4'!C70</f>
        <v>0</v>
      </c>
      <c r="C6941" s="930">
        <f t="shared" si="300"/>
        <v>6936</v>
      </c>
      <c r="D6941" s="920" t="s">
        <v>6561</v>
      </c>
      <c r="E6941" s="893" t="b">
        <f t="shared" ca="1" si="298"/>
        <v>1</v>
      </c>
      <c r="F6941" s="932">
        <f t="array" aca="1" ref="F6941" ca="1">IF(G6941&lt;&gt;"",INDIRECT("'"&amp;G6941&amp;"'!"&amp;H6941),"")</f>
        <v>0</v>
      </c>
      <c r="G6941" s="560" t="s">
        <v>4690</v>
      </c>
      <c r="H6941" s="893" t="s">
        <v>4844</v>
      </c>
      <c r="I6941" s="920"/>
      <c r="J6941" s="920"/>
      <c r="K6941" s="920"/>
      <c r="L6941" s="920"/>
      <c r="M6941" s="920"/>
      <c r="N6941" s="920"/>
      <c r="S6941" s="929"/>
    </row>
    <row r="6942" spans="1:19" ht="12.75" customHeight="1" x14ac:dyDescent="0.15">
      <c r="A6942" s="914">
        <v>6937</v>
      </c>
      <c r="B6942" s="929">
        <f>'BudgetSum 2-4'!D70</f>
        <v>0</v>
      </c>
      <c r="C6942" s="930">
        <f t="shared" si="300"/>
        <v>6937</v>
      </c>
      <c r="D6942" s="920" t="s">
        <v>6561</v>
      </c>
      <c r="E6942" s="893" t="b">
        <f t="shared" ca="1" si="298"/>
        <v>1</v>
      </c>
      <c r="F6942" s="932">
        <f t="array" aca="1" ref="F6942" ca="1">IF(G6942&lt;&gt;"",INDIRECT("'"&amp;G6942&amp;"'!"&amp;H6942),"")</f>
        <v>0</v>
      </c>
      <c r="G6942" s="560" t="s">
        <v>4690</v>
      </c>
      <c r="H6942" s="893" t="s">
        <v>4881</v>
      </c>
      <c r="I6942" s="920"/>
      <c r="J6942" s="920"/>
      <c r="K6942" s="920"/>
      <c r="L6942" s="920"/>
      <c r="M6942" s="920"/>
      <c r="N6942" s="920"/>
      <c r="S6942" s="929"/>
    </row>
    <row r="6943" spans="1:19" ht="12.75" customHeight="1" x14ac:dyDescent="0.15">
      <c r="A6943" s="914">
        <v>6938</v>
      </c>
      <c r="B6943" s="929">
        <f>'BudgetSum 2-4'!C71</f>
        <v>0</v>
      </c>
      <c r="C6943" s="930">
        <f t="shared" si="300"/>
        <v>6938</v>
      </c>
      <c r="D6943" s="920" t="s">
        <v>6561</v>
      </c>
      <c r="E6943" s="893" t="b">
        <f t="shared" ca="1" si="298"/>
        <v>1</v>
      </c>
      <c r="F6943" s="932">
        <f t="array" aca="1" ref="F6943" ca="1">IF(G6943&lt;&gt;"",INDIRECT("'"&amp;G6943&amp;"'!"&amp;H6943),"")</f>
        <v>0</v>
      </c>
      <c r="G6943" s="560" t="s">
        <v>4690</v>
      </c>
      <c r="H6943" s="893" t="s">
        <v>4845</v>
      </c>
      <c r="I6943" s="920"/>
      <c r="J6943" s="920"/>
      <c r="K6943" s="920"/>
      <c r="L6943" s="920"/>
      <c r="M6943" s="920"/>
      <c r="N6943" s="920"/>
      <c r="S6943" s="929"/>
    </row>
    <row r="6944" spans="1:19" ht="12.75" customHeight="1" x14ac:dyDescent="0.15">
      <c r="A6944" s="914">
        <v>6939</v>
      </c>
      <c r="B6944" s="929">
        <f>'BudgetSum 2-4'!D71</f>
        <v>0</v>
      </c>
      <c r="C6944" s="930">
        <f t="shared" si="300"/>
        <v>6939</v>
      </c>
      <c r="D6944" s="920" t="s">
        <v>6561</v>
      </c>
      <c r="E6944" s="893" t="b">
        <f t="shared" ca="1" si="298"/>
        <v>1</v>
      </c>
      <c r="F6944" s="932">
        <f t="array" aca="1" ref="F6944" ca="1">IF(G6944&lt;&gt;"",INDIRECT("'"&amp;G6944&amp;"'!"&amp;H6944),"")</f>
        <v>0</v>
      </c>
      <c r="G6944" s="560" t="s">
        <v>4690</v>
      </c>
      <c r="H6944" s="893" t="s">
        <v>4882</v>
      </c>
      <c r="I6944" s="920"/>
      <c r="J6944" s="920"/>
      <c r="K6944" s="920"/>
      <c r="L6944" s="920"/>
      <c r="M6944" s="920"/>
      <c r="N6944" s="920"/>
      <c r="S6944" s="929"/>
    </row>
    <row r="6945" spans="1:19" ht="12.75" customHeight="1" x14ac:dyDescent="0.15">
      <c r="A6945" s="914">
        <v>6940</v>
      </c>
      <c r="B6945" s="929">
        <f>'BudgetSum 2-4'!C72</f>
        <v>0</v>
      </c>
      <c r="C6945" s="930">
        <f t="shared" si="300"/>
        <v>6940</v>
      </c>
      <c r="D6945" s="920" t="s">
        <v>6561</v>
      </c>
      <c r="E6945" s="893" t="b">
        <f t="shared" ca="1" si="298"/>
        <v>1</v>
      </c>
      <c r="F6945" s="932">
        <f t="array" aca="1" ref="F6945" ca="1">IF(G6945&lt;&gt;"",INDIRECT("'"&amp;G6945&amp;"'!"&amp;H6945),"")</f>
        <v>0</v>
      </c>
      <c r="G6945" s="560" t="s">
        <v>4690</v>
      </c>
      <c r="H6945" s="893" t="s">
        <v>4846</v>
      </c>
      <c r="I6945" s="920"/>
      <c r="J6945" s="920"/>
      <c r="K6945" s="920"/>
      <c r="L6945" s="920"/>
      <c r="M6945" s="920"/>
      <c r="N6945" s="920"/>
      <c r="S6945" s="929"/>
    </row>
    <row r="6946" spans="1:19" ht="12.75" customHeight="1" x14ac:dyDescent="0.15">
      <c r="A6946" s="914">
        <v>6941</v>
      </c>
      <c r="B6946" s="929">
        <f>'BudgetSum 2-4'!D72</f>
        <v>0</v>
      </c>
      <c r="C6946" s="930">
        <f t="shared" si="300"/>
        <v>6941</v>
      </c>
      <c r="D6946" s="920" t="s">
        <v>6561</v>
      </c>
      <c r="E6946" s="893" t="b">
        <f t="shared" ca="1" si="298"/>
        <v>1</v>
      </c>
      <c r="F6946" s="932">
        <f t="array" aca="1" ref="F6946" ca="1">IF(G6946&lt;&gt;"",INDIRECT("'"&amp;G6946&amp;"'!"&amp;H6946),"")</f>
        <v>0</v>
      </c>
      <c r="G6946" s="560" t="s">
        <v>4690</v>
      </c>
      <c r="H6946" s="893" t="s">
        <v>4883</v>
      </c>
      <c r="I6946" s="920"/>
      <c r="J6946" s="920"/>
      <c r="K6946" s="920"/>
      <c r="L6946" s="920"/>
      <c r="M6946" s="920"/>
      <c r="N6946" s="920"/>
      <c r="S6946" s="929"/>
    </row>
    <row r="6947" spans="1:19" ht="12.75" customHeight="1" x14ac:dyDescent="0.15">
      <c r="A6947" s="914">
        <v>6942</v>
      </c>
      <c r="B6947" s="929">
        <f>'BudgetSum 2-4'!C74</f>
        <v>0</v>
      </c>
      <c r="C6947" s="930">
        <f t="shared" si="300"/>
        <v>6942</v>
      </c>
      <c r="D6947" s="920" t="s">
        <v>6561</v>
      </c>
      <c r="E6947" s="893" t="b">
        <f t="shared" ca="1" si="298"/>
        <v>1</v>
      </c>
      <c r="F6947" s="932">
        <f t="array" aca="1" ref="F6947" ca="1">IF(G6947&lt;&gt;"",INDIRECT("'"&amp;G6947&amp;"'!"&amp;H6947),"")</f>
        <v>0</v>
      </c>
      <c r="G6947" s="560" t="s">
        <v>4690</v>
      </c>
      <c r="H6947" s="893" t="s">
        <v>4848</v>
      </c>
      <c r="I6947" s="920"/>
      <c r="J6947" s="920"/>
      <c r="K6947" s="920"/>
      <c r="L6947" s="920"/>
      <c r="M6947" s="920"/>
      <c r="N6947" s="920"/>
      <c r="S6947" s="929"/>
    </row>
    <row r="6948" spans="1:19" ht="12.75" customHeight="1" x14ac:dyDescent="0.15">
      <c r="A6948" s="914">
        <v>6943</v>
      </c>
      <c r="B6948" s="929">
        <f>'BudgetSum 2-4'!D74</f>
        <v>0</v>
      </c>
      <c r="C6948" s="930">
        <f t="shared" si="300"/>
        <v>6943</v>
      </c>
      <c r="D6948" s="920" t="s">
        <v>6561</v>
      </c>
      <c r="E6948" s="893" t="b">
        <f t="shared" ca="1" si="298"/>
        <v>1</v>
      </c>
      <c r="F6948" s="932">
        <f t="array" aca="1" ref="F6948" ca="1">IF(G6948&lt;&gt;"",INDIRECT("'"&amp;G6948&amp;"'!"&amp;H6948),"")</f>
        <v>0</v>
      </c>
      <c r="G6948" s="560" t="s">
        <v>4690</v>
      </c>
      <c r="H6948" s="893" t="s">
        <v>4885</v>
      </c>
      <c r="I6948" s="920"/>
      <c r="J6948" s="920"/>
      <c r="K6948" s="920"/>
      <c r="L6948" s="920"/>
      <c r="M6948" s="920"/>
      <c r="N6948" s="920"/>
      <c r="S6948" s="929"/>
    </row>
    <row r="6949" spans="1:19" ht="12.75" customHeight="1" x14ac:dyDescent="0.15">
      <c r="A6949" s="914">
        <v>6944</v>
      </c>
      <c r="B6949" s="929">
        <f>'BudgetSum 2-4'!C75</f>
        <v>0</v>
      </c>
      <c r="C6949" s="930">
        <f t="shared" si="300"/>
        <v>6944</v>
      </c>
      <c r="D6949" s="920" t="s">
        <v>6561</v>
      </c>
      <c r="E6949" s="893" t="b">
        <f t="shared" ca="1" si="298"/>
        <v>1</v>
      </c>
      <c r="F6949" s="932">
        <f t="array" aca="1" ref="F6949" ca="1">IF(G6949&lt;&gt;"",INDIRECT("'"&amp;G6949&amp;"'!"&amp;H6949),"")</f>
        <v>0</v>
      </c>
      <c r="G6949" s="560" t="s">
        <v>4690</v>
      </c>
      <c r="H6949" s="893" t="s">
        <v>4849</v>
      </c>
      <c r="I6949" s="920"/>
      <c r="J6949" s="920"/>
      <c r="K6949" s="920"/>
      <c r="L6949" s="920"/>
      <c r="M6949" s="920"/>
      <c r="N6949" s="920"/>
      <c r="S6949" s="929"/>
    </row>
    <row r="6950" spans="1:19" ht="12.75" customHeight="1" x14ac:dyDescent="0.15">
      <c r="A6950" s="914">
        <v>6945</v>
      </c>
      <c r="B6950" s="929">
        <f>'BudgetSum 2-4'!D75</f>
        <v>0</v>
      </c>
      <c r="C6950" s="930">
        <f t="shared" si="300"/>
        <v>6945</v>
      </c>
      <c r="D6950" s="920" t="s">
        <v>6561</v>
      </c>
      <c r="E6950" s="893" t="b">
        <f t="shared" ca="1" si="298"/>
        <v>1</v>
      </c>
      <c r="F6950" s="932">
        <f t="array" aca="1" ref="F6950" ca="1">IF(G6950&lt;&gt;"",INDIRECT("'"&amp;G6950&amp;"'!"&amp;H6950),"")</f>
        <v>0</v>
      </c>
      <c r="G6950" s="560" t="s">
        <v>4690</v>
      </c>
      <c r="H6950" s="893" t="s">
        <v>4886</v>
      </c>
      <c r="I6950" s="920"/>
      <c r="J6950" s="920"/>
      <c r="K6950" s="920"/>
      <c r="L6950" s="920"/>
      <c r="M6950" s="920"/>
      <c r="N6950" s="920"/>
      <c r="S6950" s="929"/>
    </row>
    <row r="6951" spans="1:19" ht="12.75" customHeight="1" x14ac:dyDescent="0.15">
      <c r="A6951" s="914">
        <v>6946</v>
      </c>
      <c r="B6951" s="929">
        <f>'BudgetSum 2-4'!C76</f>
        <v>0</v>
      </c>
      <c r="C6951" s="930">
        <f t="shared" si="300"/>
        <v>6946</v>
      </c>
      <c r="D6951" s="920" t="s">
        <v>6561</v>
      </c>
      <c r="E6951" s="893" t="b">
        <f t="shared" ca="1" si="298"/>
        <v>1</v>
      </c>
      <c r="F6951" s="932">
        <f t="array" aca="1" ref="F6951" ca="1">IF(G6951&lt;&gt;"",INDIRECT("'"&amp;G6951&amp;"'!"&amp;H6951),"")</f>
        <v>0</v>
      </c>
      <c r="G6951" s="560" t="s">
        <v>4690</v>
      </c>
      <c r="H6951" s="893" t="s">
        <v>4850</v>
      </c>
      <c r="I6951" s="920"/>
      <c r="J6951" s="920"/>
      <c r="K6951" s="920"/>
      <c r="L6951" s="920"/>
      <c r="M6951" s="920"/>
      <c r="N6951" s="920"/>
      <c r="S6951" s="929"/>
    </row>
    <row r="6952" spans="1:19" ht="12.75" customHeight="1" x14ac:dyDescent="0.15">
      <c r="A6952" s="914">
        <v>6947</v>
      </c>
      <c r="B6952" s="929">
        <f>'BudgetSum 2-4'!D76</f>
        <v>0</v>
      </c>
      <c r="C6952" s="930">
        <f t="shared" si="300"/>
        <v>6947</v>
      </c>
      <c r="D6952" s="920" t="s">
        <v>6561</v>
      </c>
      <c r="E6952" s="893" t="b">
        <f t="shared" ca="1" si="298"/>
        <v>1</v>
      </c>
      <c r="F6952" s="932">
        <f t="array" aca="1" ref="F6952" ca="1">IF(G6952&lt;&gt;"",INDIRECT("'"&amp;G6952&amp;"'!"&amp;H6952),"")</f>
        <v>0</v>
      </c>
      <c r="G6952" s="560" t="s">
        <v>4690</v>
      </c>
      <c r="H6952" s="893" t="s">
        <v>4887</v>
      </c>
      <c r="I6952" s="920"/>
      <c r="J6952" s="920"/>
      <c r="K6952" s="920"/>
      <c r="L6952" s="920"/>
      <c r="M6952" s="920"/>
      <c r="N6952" s="920"/>
      <c r="S6952" s="929"/>
    </row>
    <row r="6953" spans="1:19" ht="12.75" customHeight="1" x14ac:dyDescent="0.15">
      <c r="A6953" s="914">
        <v>6948</v>
      </c>
      <c r="B6953" s="929">
        <f>'BudgetSum 2-4'!C27</f>
        <v>0</v>
      </c>
      <c r="C6953" s="930">
        <f t="shared" si="300"/>
        <v>6948</v>
      </c>
      <c r="D6953" s="920" t="s">
        <v>6561</v>
      </c>
      <c r="E6953" s="893" t="b">
        <f t="shared" ca="1" si="298"/>
        <v>1</v>
      </c>
      <c r="F6953" s="932">
        <f t="array" aca="1" ref="F6953" ca="1">IF(G6953&lt;&gt;"",INDIRECT("'"&amp;G6953&amp;"'!"&amp;H6953),"")</f>
        <v>0</v>
      </c>
      <c r="G6953" s="560" t="s">
        <v>4690</v>
      </c>
      <c r="H6953" s="893" t="s">
        <v>6049</v>
      </c>
      <c r="I6953" s="920"/>
      <c r="J6953" s="920"/>
      <c r="K6953" s="920"/>
      <c r="L6953" s="920"/>
      <c r="M6953" s="920"/>
      <c r="N6953" s="920"/>
      <c r="S6953" s="929"/>
    </row>
    <row r="6954" spans="1:19" ht="12.75" customHeight="1" x14ac:dyDescent="0.15">
      <c r="A6954" s="914">
        <v>6949</v>
      </c>
      <c r="B6954" s="929">
        <f>'BudgetSum 2-4'!D27</f>
        <v>0</v>
      </c>
      <c r="C6954" s="930">
        <f t="shared" si="300"/>
        <v>6949</v>
      </c>
      <c r="D6954" s="920" t="s">
        <v>6561</v>
      </c>
      <c r="E6954" s="893" t="b">
        <f t="shared" ca="1" si="298"/>
        <v>1</v>
      </c>
      <c r="F6954" s="932">
        <f t="array" aca="1" ref="F6954" ca="1">IF(G6954&lt;&gt;"",INDIRECT("'"&amp;G6954&amp;"'!"&amp;H6954),"")</f>
        <v>0</v>
      </c>
      <c r="G6954" s="560" t="s">
        <v>4690</v>
      </c>
      <c r="H6954" s="893" t="s">
        <v>6567</v>
      </c>
      <c r="I6954" s="920"/>
      <c r="J6954" s="920"/>
      <c r="K6954" s="920"/>
      <c r="L6954" s="920"/>
      <c r="M6954" s="920"/>
      <c r="N6954" s="920"/>
      <c r="S6954" s="929"/>
    </row>
    <row r="6955" spans="1:19" ht="12.75" customHeight="1" x14ac:dyDescent="0.15">
      <c r="A6955" s="914">
        <v>6950</v>
      </c>
      <c r="B6955" s="929">
        <f>'BudgetSum 2-4'!E27</f>
        <v>0</v>
      </c>
      <c r="C6955" s="930">
        <f t="shared" si="300"/>
        <v>6950</v>
      </c>
      <c r="D6955" s="920" t="s">
        <v>6561</v>
      </c>
      <c r="E6955" s="893" t="b">
        <f t="shared" ca="1" si="298"/>
        <v>1</v>
      </c>
      <c r="F6955" s="932">
        <f t="array" aca="1" ref="F6955" ca="1">IF(G6955&lt;&gt;"",INDIRECT("'"&amp;G6955&amp;"'!"&amp;H6955),"")</f>
        <v>0</v>
      </c>
      <c r="G6955" s="560" t="s">
        <v>4690</v>
      </c>
      <c r="H6955" s="893" t="s">
        <v>6568</v>
      </c>
      <c r="I6955" s="920"/>
      <c r="J6955" s="920"/>
      <c r="K6955" s="920"/>
      <c r="L6955" s="920"/>
      <c r="M6955" s="920"/>
      <c r="N6955" s="920"/>
      <c r="S6955" s="929"/>
    </row>
    <row r="6956" spans="1:19" ht="12.75" customHeight="1" x14ac:dyDescent="0.15">
      <c r="A6956" s="914">
        <v>6951</v>
      </c>
      <c r="B6956" s="929">
        <f>'BudgetSum 2-4'!F27</f>
        <v>0</v>
      </c>
      <c r="C6956" s="930">
        <f t="shared" si="300"/>
        <v>6951</v>
      </c>
      <c r="D6956" s="920" t="s">
        <v>6561</v>
      </c>
      <c r="E6956" s="893" t="b">
        <f t="shared" ca="1" si="298"/>
        <v>1</v>
      </c>
      <c r="F6956" s="932">
        <f t="array" aca="1" ref="F6956" ca="1">IF(G6956&lt;&gt;"",INDIRECT("'"&amp;G6956&amp;"'!"&amp;H6956),"")</f>
        <v>0</v>
      </c>
      <c r="G6956" s="560" t="s">
        <v>4690</v>
      </c>
      <c r="H6956" s="893" t="s">
        <v>6569</v>
      </c>
      <c r="I6956" s="920"/>
      <c r="J6956" s="920"/>
      <c r="K6956" s="920"/>
      <c r="L6956" s="920"/>
      <c r="M6956" s="920"/>
      <c r="N6956" s="920"/>
      <c r="S6956" s="929"/>
    </row>
    <row r="6957" spans="1:19" ht="12.75" customHeight="1" x14ac:dyDescent="0.15">
      <c r="A6957" s="914">
        <v>6952</v>
      </c>
      <c r="B6957" s="929">
        <f>'BudgetSum 2-4'!G27</f>
        <v>0</v>
      </c>
      <c r="C6957" s="930">
        <f t="shared" si="300"/>
        <v>6952</v>
      </c>
      <c r="D6957" s="920" t="s">
        <v>6561</v>
      </c>
      <c r="E6957" s="893" t="b">
        <f t="shared" ca="1" si="298"/>
        <v>1</v>
      </c>
      <c r="F6957" s="932">
        <f t="array" aca="1" ref="F6957" ca="1">IF(G6957&lt;&gt;"",INDIRECT("'"&amp;G6957&amp;"'!"&amp;H6957),"")</f>
        <v>0</v>
      </c>
      <c r="G6957" s="560" t="s">
        <v>4690</v>
      </c>
      <c r="H6957" s="893" t="s">
        <v>6570</v>
      </c>
      <c r="I6957" s="920"/>
      <c r="J6957" s="920"/>
      <c r="K6957" s="920"/>
      <c r="L6957" s="920"/>
      <c r="M6957" s="920"/>
      <c r="N6957" s="920"/>
      <c r="S6957" s="929"/>
    </row>
    <row r="6958" spans="1:19" ht="12.75" customHeight="1" x14ac:dyDescent="0.15">
      <c r="A6958" s="914">
        <v>6953</v>
      </c>
      <c r="B6958" s="929">
        <f>'BudgetSum 2-4'!H27</f>
        <v>0</v>
      </c>
      <c r="C6958" s="930">
        <f t="shared" si="300"/>
        <v>6953</v>
      </c>
      <c r="D6958" s="920" t="s">
        <v>6561</v>
      </c>
      <c r="E6958" s="893" t="b">
        <f t="shared" ca="1" si="298"/>
        <v>1</v>
      </c>
      <c r="F6958" s="932">
        <f t="array" aca="1" ref="F6958" ca="1">IF(G6958&lt;&gt;"",INDIRECT("'"&amp;G6958&amp;"'!"&amp;H6958),"")</f>
        <v>0</v>
      </c>
      <c r="G6958" s="560" t="s">
        <v>4690</v>
      </c>
      <c r="H6958" s="893" t="s">
        <v>6150</v>
      </c>
      <c r="I6958" s="920"/>
      <c r="J6958" s="920"/>
      <c r="K6958" s="920"/>
      <c r="L6958" s="920"/>
      <c r="M6958" s="920"/>
      <c r="N6958" s="920"/>
      <c r="S6958" s="929"/>
    </row>
    <row r="6959" spans="1:19" ht="12.75" customHeight="1" x14ac:dyDescent="0.15">
      <c r="A6959" s="914">
        <v>6954</v>
      </c>
      <c r="B6959" s="929">
        <f>'BudgetSum 2-4'!J27</f>
        <v>0</v>
      </c>
      <c r="C6959" s="930">
        <f t="shared" si="300"/>
        <v>6954</v>
      </c>
      <c r="D6959" s="920" t="s">
        <v>6561</v>
      </c>
      <c r="E6959" s="893" t="b">
        <f t="shared" ca="1" si="298"/>
        <v>1</v>
      </c>
      <c r="F6959" s="932">
        <f t="array" aca="1" ref="F6959" ca="1">IF(G6959&lt;&gt;"",INDIRECT("'"&amp;G6959&amp;"'!"&amp;H6959),"")</f>
        <v>0</v>
      </c>
      <c r="G6959" s="560" t="s">
        <v>4690</v>
      </c>
      <c r="H6959" s="893" t="s">
        <v>6571</v>
      </c>
      <c r="I6959" s="920"/>
      <c r="J6959" s="920"/>
      <c r="K6959" s="920"/>
      <c r="L6959" s="920"/>
      <c r="M6959" s="920"/>
      <c r="N6959" s="920"/>
      <c r="S6959" s="929"/>
    </row>
    <row r="6960" spans="1:19" ht="12.75" customHeight="1" x14ac:dyDescent="0.15">
      <c r="A6960" s="914">
        <v>6955</v>
      </c>
      <c r="B6960" s="929">
        <f>'BudgetSum 2-4'!K27</f>
        <v>0</v>
      </c>
      <c r="C6960" s="930">
        <f t="shared" si="300"/>
        <v>6955</v>
      </c>
      <c r="D6960" s="920" t="s">
        <v>6561</v>
      </c>
      <c r="E6960" s="893" t="b">
        <f t="shared" ca="1" si="298"/>
        <v>1</v>
      </c>
      <c r="F6960" s="932">
        <f t="array" aca="1" ref="F6960" ca="1">IF(G6960&lt;&gt;"",INDIRECT("'"&amp;G6960&amp;"'!"&amp;H6960),"")</f>
        <v>0</v>
      </c>
      <c r="G6960" s="560" t="s">
        <v>4690</v>
      </c>
      <c r="H6960" s="893" t="s">
        <v>6151</v>
      </c>
      <c r="I6960" s="920"/>
      <c r="J6960" s="920"/>
      <c r="K6960" s="920"/>
      <c r="L6960" s="920"/>
      <c r="M6960" s="920"/>
      <c r="N6960" s="920"/>
      <c r="S6960" s="929"/>
    </row>
    <row r="6961" spans="1:19" ht="12.75" customHeight="1" x14ac:dyDescent="0.15">
      <c r="A6961" s="914">
        <v>6956</v>
      </c>
      <c r="B6961" s="929">
        <f>'EstRev 6-11'!C256</f>
        <v>60000</v>
      </c>
      <c r="C6961" s="930">
        <f t="shared" si="300"/>
        <v>-53044</v>
      </c>
      <c r="D6961" s="920" t="s">
        <v>6572</v>
      </c>
      <c r="E6961" s="893" t="b">
        <f t="shared" ca="1" si="298"/>
        <v>1</v>
      </c>
      <c r="F6961" s="932">
        <f t="array" aca="1" ref="F6961" ca="1">IF(G6961&lt;&gt;"",INDIRECT("'"&amp;G6961&amp;"'!"&amp;H6961),"")</f>
        <v>60000</v>
      </c>
      <c r="G6961" s="560" t="s">
        <v>5635</v>
      </c>
      <c r="H6961" s="893" t="s">
        <v>6573</v>
      </c>
      <c r="I6961" s="920"/>
      <c r="J6961" s="920"/>
      <c r="K6961" s="920"/>
      <c r="L6961" s="920"/>
      <c r="M6961" s="920"/>
      <c r="N6961" s="920"/>
      <c r="S6961" s="929"/>
    </row>
    <row r="6962" spans="1:19" ht="12.75" customHeight="1" x14ac:dyDescent="0.15">
      <c r="A6962" s="935">
        <v>6957</v>
      </c>
      <c r="B6962" s="929"/>
      <c r="C6962" s="930"/>
      <c r="D6962" s="920" t="s">
        <v>6572</v>
      </c>
      <c r="E6962" s="893" t="b">
        <f t="shared" ca="1" si="298"/>
        <v>1</v>
      </c>
      <c r="F6962" s="893" t="str">
        <f t="array" aca="1" ref="F6962" ca="1">IF(G6962&lt;&gt;"",INDIRECT("'"&amp;G6962&amp;"'!"&amp;H6962),"")</f>
        <v/>
      </c>
      <c r="G6962" s="560"/>
      <c r="H6962" s="893"/>
      <c r="I6962" s="920"/>
      <c r="J6962" s="920"/>
      <c r="K6962" s="920"/>
      <c r="L6962" s="920"/>
      <c r="M6962" s="920"/>
      <c r="N6962" s="920"/>
      <c r="S6962" s="929"/>
    </row>
    <row r="6963" spans="1:19" ht="12.75" customHeight="1" x14ac:dyDescent="0.15">
      <c r="A6963" s="935">
        <v>6958</v>
      </c>
      <c r="B6963" s="929"/>
      <c r="C6963" s="930"/>
      <c r="D6963" s="920" t="s">
        <v>6572</v>
      </c>
      <c r="E6963" s="893" t="b">
        <f t="shared" ca="1" si="298"/>
        <v>1</v>
      </c>
      <c r="F6963" s="893" t="str">
        <f t="array" aca="1" ref="F6963" ca="1">IF(G6963&lt;&gt;"",INDIRECT("'"&amp;G6963&amp;"'!"&amp;H6963),"")</f>
        <v/>
      </c>
      <c r="G6963" s="560"/>
      <c r="H6963" s="893"/>
      <c r="I6963" s="920"/>
      <c r="J6963" s="920"/>
      <c r="K6963" s="920"/>
      <c r="L6963" s="920"/>
      <c r="M6963" s="920"/>
      <c r="N6963" s="920"/>
      <c r="S6963" s="929"/>
    </row>
    <row r="6964" spans="1:19" ht="12.75" customHeight="1" x14ac:dyDescent="0.15">
      <c r="A6964" s="935">
        <v>6959</v>
      </c>
      <c r="B6964" s="929"/>
      <c r="C6964" s="930"/>
      <c r="D6964" s="920" t="s">
        <v>6572</v>
      </c>
      <c r="E6964" s="893" t="b">
        <f t="shared" ca="1" si="298"/>
        <v>1</v>
      </c>
      <c r="F6964" s="893" t="str">
        <f t="array" aca="1" ref="F6964" ca="1">IF(G6964&lt;&gt;"",INDIRECT("'"&amp;G6964&amp;"'!"&amp;H6964),"")</f>
        <v/>
      </c>
      <c r="G6964" s="560"/>
      <c r="H6964" s="893"/>
      <c r="I6964" s="920"/>
      <c r="J6964" s="920"/>
      <c r="K6964" s="920"/>
      <c r="L6964" s="920"/>
      <c r="M6964" s="920"/>
      <c r="N6964" s="920"/>
      <c r="S6964" s="929"/>
    </row>
    <row r="6965" spans="1:19" ht="12.75" customHeight="1" x14ac:dyDescent="0.15">
      <c r="A6965" s="935">
        <v>6960</v>
      </c>
      <c r="B6965" s="929"/>
      <c r="C6965" s="930"/>
      <c r="D6965" s="920" t="s">
        <v>6572</v>
      </c>
      <c r="E6965" s="893" t="b">
        <f t="shared" ca="1" si="298"/>
        <v>1</v>
      </c>
      <c r="F6965" s="893" t="str">
        <f t="array" aca="1" ref="F6965" ca="1">IF(G6965&lt;&gt;"",INDIRECT("'"&amp;G6965&amp;"'!"&amp;H6965),"")</f>
        <v/>
      </c>
      <c r="G6965" s="560"/>
      <c r="H6965" s="893"/>
      <c r="I6965" s="920"/>
      <c r="J6965" s="920"/>
      <c r="K6965" s="920"/>
      <c r="L6965" s="920"/>
      <c r="M6965" s="920"/>
      <c r="N6965" s="920"/>
      <c r="S6965" s="929"/>
    </row>
    <row r="6966" spans="1:19" ht="12.75" customHeight="1" x14ac:dyDescent="0.15">
      <c r="A6966" s="935">
        <v>6961</v>
      </c>
      <c r="B6966" s="929"/>
      <c r="C6966" s="930"/>
      <c r="D6966" s="920" t="s">
        <v>6572</v>
      </c>
      <c r="E6966" s="893" t="b">
        <f t="shared" ca="1" si="298"/>
        <v>1</v>
      </c>
      <c r="F6966" s="893" t="str">
        <f t="array" aca="1" ref="F6966" ca="1">IF(G6966&lt;&gt;"",INDIRECT("'"&amp;G6966&amp;"'!"&amp;H6966),"")</f>
        <v/>
      </c>
      <c r="G6966" s="560"/>
      <c r="H6966" s="893"/>
      <c r="I6966" s="920"/>
      <c r="J6966" s="920"/>
      <c r="K6966" s="920"/>
      <c r="L6966" s="920"/>
      <c r="M6966" s="920"/>
      <c r="N6966" s="920"/>
      <c r="S6966" s="929"/>
    </row>
    <row r="6967" spans="1:19" ht="12.75" customHeight="1" x14ac:dyDescent="0.15">
      <c r="A6967" s="935">
        <v>6962</v>
      </c>
      <c r="B6967" s="929"/>
      <c r="C6967" s="930"/>
      <c r="D6967" s="920" t="s">
        <v>6572</v>
      </c>
      <c r="E6967" s="893" t="b">
        <f t="shared" ca="1" si="298"/>
        <v>1</v>
      </c>
      <c r="F6967" s="893" t="str">
        <f t="array" aca="1" ref="F6967" ca="1">IF(G6967&lt;&gt;"",INDIRECT("'"&amp;G6967&amp;"'!"&amp;H6967),"")</f>
        <v/>
      </c>
      <c r="G6967" s="560"/>
      <c r="H6967" s="893"/>
      <c r="I6967" s="920"/>
      <c r="J6967" s="920"/>
      <c r="K6967" s="920"/>
      <c r="L6967" s="920"/>
      <c r="M6967" s="920"/>
      <c r="N6967" s="920"/>
      <c r="S6967" s="929"/>
    </row>
    <row r="6968" spans="1:19" ht="12.75" customHeight="1" x14ac:dyDescent="0.15">
      <c r="A6968" s="935">
        <v>6963</v>
      </c>
      <c r="B6968" s="929"/>
      <c r="C6968" s="930"/>
      <c r="D6968" s="920" t="s">
        <v>6572</v>
      </c>
      <c r="E6968" s="893" t="b">
        <f t="shared" ca="1" si="298"/>
        <v>1</v>
      </c>
      <c r="F6968" s="893" t="str">
        <f t="array" aca="1" ref="F6968" ca="1">IF(G6968&lt;&gt;"",INDIRECT("'"&amp;G6968&amp;"'!"&amp;H6968),"")</f>
        <v/>
      </c>
      <c r="G6968" s="560"/>
      <c r="H6968" s="893"/>
      <c r="I6968" s="920"/>
      <c r="J6968" s="920"/>
      <c r="K6968" s="920"/>
      <c r="L6968" s="920"/>
      <c r="M6968" s="920"/>
      <c r="N6968" s="920"/>
      <c r="S6968" s="929"/>
    </row>
    <row r="6969" spans="1:19" ht="12.75" customHeight="1" x14ac:dyDescent="0.15">
      <c r="A6969" s="914">
        <v>6964</v>
      </c>
      <c r="B6969" s="929">
        <f>'EstRev 6-11'!E270</f>
        <v>0</v>
      </c>
      <c r="C6969" s="930">
        <f t="shared" ref="C6969:C6985" si="301">A6969-B6969</f>
        <v>6964</v>
      </c>
      <c r="D6969" s="920" t="s">
        <v>6572</v>
      </c>
      <c r="E6969" s="893" t="b">
        <f t="shared" ca="1" si="298"/>
        <v>1</v>
      </c>
      <c r="F6969" s="932">
        <f t="array" aca="1" ref="F6969" ca="1">IF(G6969&lt;&gt;"",INDIRECT("'"&amp;G6969&amp;"'!"&amp;H6969),"")</f>
        <v>0</v>
      </c>
      <c r="G6969" s="560" t="s">
        <v>5635</v>
      </c>
      <c r="H6969" s="893" t="s">
        <v>6574</v>
      </c>
      <c r="I6969" s="920"/>
      <c r="J6969" s="920"/>
      <c r="K6969" s="920"/>
      <c r="L6969" s="920"/>
      <c r="M6969" s="920"/>
      <c r="N6969" s="920"/>
      <c r="S6969" s="929"/>
    </row>
    <row r="6970" spans="1:19" ht="12.75" customHeight="1" x14ac:dyDescent="0.15">
      <c r="A6970" s="914">
        <v>6965</v>
      </c>
      <c r="B6970" s="929">
        <f>'CashSum 5'!C6</f>
        <v>0</v>
      </c>
      <c r="C6970" s="930">
        <f t="shared" si="301"/>
        <v>6965</v>
      </c>
      <c r="D6970" s="920" t="s">
        <v>6572</v>
      </c>
      <c r="E6970" s="893" t="b">
        <f t="shared" ca="1" si="298"/>
        <v>1</v>
      </c>
      <c r="F6970" s="932">
        <f t="array" aca="1" ref="F6970" ca="1">IF(G6970&lt;&gt;"",INDIRECT("'"&amp;G6970&amp;"'!"&amp;H6970),"")</f>
        <v>0</v>
      </c>
      <c r="G6970" s="560" t="s">
        <v>4698</v>
      </c>
      <c r="H6970" s="893" t="s">
        <v>5530</v>
      </c>
      <c r="I6970" s="920"/>
      <c r="J6970" s="920"/>
      <c r="K6970" s="920"/>
      <c r="L6970" s="920"/>
      <c r="M6970" s="920"/>
      <c r="N6970" s="920"/>
      <c r="S6970" s="929"/>
    </row>
    <row r="6971" spans="1:19" ht="12.75" customHeight="1" x14ac:dyDescent="0.15">
      <c r="A6971" s="914">
        <v>6966</v>
      </c>
      <c r="B6971" s="929">
        <f>'CashSum 5'!C9</f>
        <v>0</v>
      </c>
      <c r="C6971" s="930">
        <f t="shared" si="301"/>
        <v>6966</v>
      </c>
      <c r="D6971" s="920" t="s">
        <v>6572</v>
      </c>
      <c r="E6971" s="893" t="b">
        <f t="shared" ca="1" si="298"/>
        <v>1</v>
      </c>
      <c r="F6971" s="932">
        <f t="array" aca="1" ref="F6971" ca="1">IF(G6971&lt;&gt;"",INDIRECT("'"&amp;G6971&amp;"'!"&amp;H6971),"")</f>
        <v>0</v>
      </c>
      <c r="G6971" s="560" t="s">
        <v>4698</v>
      </c>
      <c r="H6971" s="893" t="s">
        <v>5361</v>
      </c>
      <c r="I6971" s="920"/>
      <c r="J6971" s="920"/>
      <c r="K6971" s="920"/>
      <c r="L6971" s="920"/>
      <c r="M6971" s="920"/>
      <c r="N6971" s="920"/>
      <c r="S6971" s="929"/>
    </row>
    <row r="6972" spans="1:19" ht="12.75" customHeight="1" x14ac:dyDescent="0.15">
      <c r="A6972" s="914">
        <v>6967</v>
      </c>
      <c r="B6972" s="929">
        <f>'CashSum 5'!D9</f>
        <v>0</v>
      </c>
      <c r="C6972" s="930">
        <f t="shared" si="301"/>
        <v>6967</v>
      </c>
      <c r="D6972" s="920" t="s">
        <v>6572</v>
      </c>
      <c r="E6972" s="893" t="b">
        <f t="shared" ca="1" si="298"/>
        <v>1</v>
      </c>
      <c r="F6972" s="932">
        <f t="array" aca="1" ref="F6972" ca="1">IF(G6972&lt;&gt;"",INDIRECT("'"&amp;G6972&amp;"'!"&amp;H6972),"")</f>
        <v>0</v>
      </c>
      <c r="G6972" s="560" t="s">
        <v>4698</v>
      </c>
      <c r="H6972" s="893" t="s">
        <v>5363</v>
      </c>
      <c r="I6972" s="920"/>
      <c r="J6972" s="920"/>
      <c r="K6972" s="920"/>
      <c r="L6972" s="920"/>
      <c r="M6972" s="920"/>
      <c r="N6972" s="920"/>
      <c r="S6972" s="929"/>
    </row>
    <row r="6973" spans="1:19" ht="12.75" customHeight="1" x14ac:dyDescent="0.15">
      <c r="A6973" s="914">
        <v>6968</v>
      </c>
      <c r="B6973" s="929">
        <f>'CashSum 5'!E6</f>
        <v>0</v>
      </c>
      <c r="C6973" s="930">
        <f t="shared" si="301"/>
        <v>6968</v>
      </c>
      <c r="D6973" s="920" t="s">
        <v>6572</v>
      </c>
      <c r="E6973" s="893" t="b">
        <f t="shared" ca="1" si="298"/>
        <v>1</v>
      </c>
      <c r="F6973" s="932">
        <f t="array" aca="1" ref="F6973" ca="1">IF(G6973&lt;&gt;"",INDIRECT("'"&amp;G6973&amp;"'!"&amp;H6973),"")</f>
        <v>0</v>
      </c>
      <c r="G6973" s="560" t="s">
        <v>4698</v>
      </c>
      <c r="H6973" s="893" t="s">
        <v>6575</v>
      </c>
      <c r="I6973" s="920"/>
      <c r="J6973" s="920"/>
      <c r="K6973" s="920"/>
      <c r="L6973" s="920"/>
      <c r="M6973" s="920"/>
      <c r="N6973" s="920"/>
      <c r="S6973" s="929"/>
    </row>
    <row r="6974" spans="1:19" ht="12.75" customHeight="1" x14ac:dyDescent="0.15">
      <c r="A6974" s="914">
        <v>6969</v>
      </c>
      <c r="B6974" s="929">
        <f>'CashSum 5'!E17</f>
        <v>0</v>
      </c>
      <c r="C6974" s="930">
        <f t="shared" si="301"/>
        <v>6969</v>
      </c>
      <c r="D6974" s="920" t="s">
        <v>6572</v>
      </c>
      <c r="E6974" s="893" t="b">
        <f t="shared" ca="1" si="298"/>
        <v>1</v>
      </c>
      <c r="F6974" s="932">
        <f t="array" aca="1" ref="F6974" ca="1">IF(G6974&lt;&gt;"",INDIRECT("'"&amp;G6974&amp;"'!"&amp;H6974),"")</f>
        <v>0</v>
      </c>
      <c r="G6974" s="560" t="s">
        <v>4698</v>
      </c>
      <c r="H6974" s="893" t="s">
        <v>5374</v>
      </c>
      <c r="I6974" s="920"/>
      <c r="J6974" s="920"/>
      <c r="K6974" s="920"/>
      <c r="L6974" s="920"/>
      <c r="M6974" s="920"/>
      <c r="N6974" s="920"/>
      <c r="S6974" s="929"/>
    </row>
    <row r="6975" spans="1:19" ht="12.75" customHeight="1" x14ac:dyDescent="0.15">
      <c r="A6975" s="914">
        <v>6970</v>
      </c>
      <c r="B6975" s="929">
        <f>'CashSum 5'!G6</f>
        <v>0</v>
      </c>
      <c r="C6975" s="930">
        <f t="shared" si="301"/>
        <v>6970</v>
      </c>
      <c r="D6975" s="920" t="s">
        <v>6572</v>
      </c>
      <c r="E6975" s="893" t="b">
        <f t="shared" ca="1" si="298"/>
        <v>1</v>
      </c>
      <c r="F6975" s="932">
        <f t="array" aca="1" ref="F6975" ca="1">IF(G6975&lt;&gt;"",INDIRECT("'"&amp;G6975&amp;"'!"&amp;H6975),"")</f>
        <v>0</v>
      </c>
      <c r="G6975" s="560" t="s">
        <v>4698</v>
      </c>
      <c r="H6975" s="893" t="s">
        <v>5533</v>
      </c>
      <c r="I6975" s="920"/>
      <c r="J6975" s="920"/>
      <c r="K6975" s="920"/>
      <c r="L6975" s="920"/>
      <c r="M6975" s="920"/>
      <c r="N6975" s="920"/>
      <c r="S6975" s="929"/>
    </row>
    <row r="6976" spans="1:19" ht="12.75" customHeight="1" x14ac:dyDescent="0.15">
      <c r="A6976" s="914">
        <v>6971</v>
      </c>
      <c r="B6976" s="929">
        <f>'CashSum 5'!H6</f>
        <v>0</v>
      </c>
      <c r="C6976" s="930">
        <f t="shared" si="301"/>
        <v>6971</v>
      </c>
      <c r="D6976" s="920" t="s">
        <v>6572</v>
      </c>
      <c r="E6976" s="893" t="b">
        <f t="shared" ca="1" si="298"/>
        <v>1</v>
      </c>
      <c r="F6976" s="932">
        <f t="array" aca="1" ref="F6976" ca="1">IF(G6976&lt;&gt;"",INDIRECT("'"&amp;G6976&amp;"'!"&amp;H6976),"")</f>
        <v>0</v>
      </c>
      <c r="G6976" s="560" t="s">
        <v>4698</v>
      </c>
      <c r="H6976" s="893" t="s">
        <v>6576</v>
      </c>
      <c r="I6976" s="920"/>
      <c r="J6976" s="920"/>
      <c r="K6976" s="920"/>
      <c r="L6976" s="920"/>
      <c r="M6976" s="920"/>
      <c r="N6976" s="920"/>
      <c r="S6976" s="929"/>
    </row>
    <row r="6977" spans="1:19" ht="12.75" customHeight="1" x14ac:dyDescent="0.15">
      <c r="A6977" s="914">
        <v>6972</v>
      </c>
      <c r="B6977" s="929">
        <f>'CashSum 5'!H9</f>
        <v>0</v>
      </c>
      <c r="C6977" s="930">
        <f t="shared" si="301"/>
        <v>6972</v>
      </c>
      <c r="D6977" s="920" t="s">
        <v>6572</v>
      </c>
      <c r="E6977" s="893" t="b">
        <f t="shared" ca="1" si="298"/>
        <v>1</v>
      </c>
      <c r="F6977" s="932">
        <f t="array" aca="1" ref="F6977" ca="1">IF(G6977&lt;&gt;"",INDIRECT("'"&amp;G6977&amp;"'!"&amp;H6977),"")</f>
        <v>0</v>
      </c>
      <c r="G6977" s="560" t="s">
        <v>4698</v>
      </c>
      <c r="H6977" s="893" t="s">
        <v>5378</v>
      </c>
      <c r="I6977" s="920"/>
      <c r="J6977" s="920"/>
      <c r="K6977" s="920"/>
      <c r="L6977" s="920"/>
      <c r="M6977" s="920"/>
      <c r="N6977" s="920"/>
      <c r="S6977" s="929"/>
    </row>
    <row r="6978" spans="1:19" ht="12.75" customHeight="1" x14ac:dyDescent="0.15">
      <c r="A6978" s="914">
        <v>6973</v>
      </c>
      <c r="B6978" s="929">
        <f>'CashSum 5'!K6</f>
        <v>0</v>
      </c>
      <c r="C6978" s="930">
        <f t="shared" si="301"/>
        <v>6973</v>
      </c>
      <c r="D6978" s="920" t="s">
        <v>6572</v>
      </c>
      <c r="E6978" s="893" t="b">
        <f t="shared" ca="1" si="298"/>
        <v>1</v>
      </c>
      <c r="F6978" s="932">
        <f t="array" aca="1" ref="F6978" ca="1">IF(G6978&lt;&gt;"",INDIRECT("'"&amp;G6978&amp;"'!"&amp;H6978),"")</f>
        <v>0</v>
      </c>
      <c r="G6978" s="560" t="s">
        <v>4698</v>
      </c>
      <c r="H6978" s="893" t="s">
        <v>6577</v>
      </c>
      <c r="I6978" s="920"/>
      <c r="J6978" s="920"/>
      <c r="K6978" s="920"/>
      <c r="L6978" s="920"/>
      <c r="M6978" s="920"/>
      <c r="N6978" s="920"/>
      <c r="S6978" s="929"/>
    </row>
    <row r="6979" spans="1:19" ht="12.75" customHeight="1" x14ac:dyDescent="0.15">
      <c r="A6979" s="914">
        <v>6974</v>
      </c>
      <c r="B6979" s="929">
        <f>'CashSum 5'!K8</f>
        <v>0</v>
      </c>
      <c r="C6979" s="930">
        <f t="shared" si="301"/>
        <v>6974</v>
      </c>
      <c r="D6979" s="920" t="s">
        <v>6572</v>
      </c>
      <c r="E6979" s="893" t="b">
        <f t="shared" ca="1" si="298"/>
        <v>1</v>
      </c>
      <c r="F6979" s="932">
        <f t="array" aca="1" ref="F6979" ca="1">IF(G6979&lt;&gt;"",INDIRECT("'"&amp;G6979&amp;"'!"&amp;H6979),"")</f>
        <v>0</v>
      </c>
      <c r="G6979" s="560" t="s">
        <v>4698</v>
      </c>
      <c r="H6979" s="893" t="s">
        <v>5523</v>
      </c>
      <c r="I6979" s="920"/>
      <c r="J6979" s="920"/>
      <c r="K6979" s="920"/>
      <c r="L6979" s="920"/>
      <c r="M6979" s="920"/>
      <c r="N6979" s="920"/>
      <c r="S6979" s="929"/>
    </row>
    <row r="6980" spans="1:19" ht="12.75" customHeight="1" x14ac:dyDescent="0.15">
      <c r="A6980" s="914">
        <v>6975</v>
      </c>
      <c r="B6980" s="929">
        <f>'CashSum 5'!K9</f>
        <v>0</v>
      </c>
      <c r="C6980" s="930">
        <f t="shared" si="301"/>
        <v>6975</v>
      </c>
      <c r="D6980" s="920" t="s">
        <v>6572</v>
      </c>
      <c r="E6980" s="893" t="b">
        <f t="shared" ca="1" si="298"/>
        <v>1</v>
      </c>
      <c r="F6980" s="932">
        <f t="array" aca="1" ref="F6980" ca="1">IF(G6980&lt;&gt;"",INDIRECT("'"&amp;G6980&amp;"'!"&amp;H6980),"")</f>
        <v>0</v>
      </c>
      <c r="G6980" s="560" t="s">
        <v>4698</v>
      </c>
      <c r="H6980" s="893" t="s">
        <v>5546</v>
      </c>
      <c r="I6980" s="920"/>
      <c r="J6980" s="920"/>
      <c r="K6980" s="920"/>
      <c r="L6980" s="920"/>
      <c r="M6980" s="920"/>
      <c r="N6980" s="920"/>
      <c r="S6980" s="929"/>
    </row>
    <row r="6981" spans="1:19" ht="12.75" customHeight="1" x14ac:dyDescent="0.15">
      <c r="A6981" s="914">
        <v>6976</v>
      </c>
      <c r="B6981" s="929">
        <f>'CashSum 5'!K18</f>
        <v>0</v>
      </c>
      <c r="C6981" s="930">
        <f t="shared" si="301"/>
        <v>6976</v>
      </c>
      <c r="D6981" s="920" t="s">
        <v>6572</v>
      </c>
      <c r="E6981" s="893" t="b">
        <f t="shared" ca="1" si="298"/>
        <v>1</v>
      </c>
      <c r="F6981" s="932">
        <f t="array" aca="1" ref="F6981" ca="1">IF(G6981&lt;&gt;"",INDIRECT("'"&amp;G6981&amp;"'!"&amp;H6981),"")</f>
        <v>0</v>
      </c>
      <c r="G6981" s="560" t="s">
        <v>4698</v>
      </c>
      <c r="H6981" s="893" t="s">
        <v>4697</v>
      </c>
      <c r="I6981" s="920"/>
      <c r="J6981" s="920"/>
      <c r="K6981" s="920"/>
      <c r="L6981" s="920"/>
      <c r="M6981" s="920"/>
      <c r="N6981" s="920"/>
      <c r="S6981" s="929"/>
    </row>
    <row r="6982" spans="1:19" ht="12.75" customHeight="1" x14ac:dyDescent="0.15">
      <c r="A6982" s="914">
        <v>6977</v>
      </c>
      <c r="B6982" s="929">
        <f>'EstExp 12-20'!E6</f>
        <v>0</v>
      </c>
      <c r="C6982" s="930">
        <f t="shared" si="301"/>
        <v>6977</v>
      </c>
      <c r="D6982" s="920" t="s">
        <v>6578</v>
      </c>
      <c r="E6982" s="893" t="b">
        <f t="shared" ca="1" si="298"/>
        <v>1</v>
      </c>
      <c r="F6982" s="932">
        <f t="array" aca="1" ref="F6982" ca="1">IF(G6982&lt;&gt;"",INDIRECT("'"&amp;G6982&amp;"'!"&amp;H6982),"")</f>
        <v>0</v>
      </c>
      <c r="G6982" s="560" t="s">
        <v>4786</v>
      </c>
      <c r="H6982" s="893" t="s">
        <v>6575</v>
      </c>
      <c r="I6982" s="920"/>
      <c r="J6982" s="920"/>
      <c r="K6982" s="920"/>
      <c r="L6982" s="920"/>
      <c r="M6982" s="920"/>
      <c r="N6982" s="920"/>
      <c r="S6982" s="929"/>
    </row>
    <row r="6983" spans="1:19" ht="12.75" customHeight="1" x14ac:dyDescent="0.15">
      <c r="A6983" s="914">
        <v>6978</v>
      </c>
      <c r="B6983" s="929">
        <f>'EstExp 12-20'!K6</f>
        <v>0</v>
      </c>
      <c r="C6983" s="930">
        <f t="shared" si="301"/>
        <v>6978</v>
      </c>
      <c r="D6983" s="920" t="s">
        <v>6579</v>
      </c>
      <c r="E6983" s="893" t="b">
        <f t="shared" ca="1" si="298"/>
        <v>1</v>
      </c>
      <c r="F6983" s="932">
        <f t="array" aca="1" ref="F6983" ca="1">IF(G6983&lt;&gt;"",INDIRECT("'"&amp;G6983&amp;"'!"&amp;H6983),"")</f>
        <v>0</v>
      </c>
      <c r="G6983" s="560" t="s">
        <v>4786</v>
      </c>
      <c r="H6983" s="893" t="s">
        <v>6577</v>
      </c>
      <c r="I6983" s="920"/>
      <c r="J6983" s="920"/>
      <c r="K6983" s="920"/>
      <c r="L6983" s="920"/>
      <c r="M6983" s="920"/>
      <c r="N6983" s="920"/>
      <c r="S6983" s="929"/>
    </row>
    <row r="6984" spans="1:19" ht="12.75" customHeight="1" x14ac:dyDescent="0.15">
      <c r="A6984" s="914">
        <v>6979</v>
      </c>
      <c r="B6984" s="929">
        <f>'EstRev 6-11'!C257</f>
        <v>0</v>
      </c>
      <c r="C6984" s="930">
        <f t="shared" si="301"/>
        <v>6979</v>
      </c>
      <c r="D6984" s="920" t="s">
        <v>6580</v>
      </c>
      <c r="E6984" s="893" t="b">
        <f t="shared" ca="1" si="298"/>
        <v>1</v>
      </c>
      <c r="F6984" s="932">
        <f t="array" aca="1" ref="F6984" ca="1">IF(G6984&lt;&gt;"",INDIRECT("'"&amp;G6984&amp;"'!"&amp;H6984),"")</f>
        <v>0</v>
      </c>
      <c r="G6984" s="560" t="s">
        <v>5635</v>
      </c>
      <c r="H6984" s="893" t="s">
        <v>6581</v>
      </c>
      <c r="I6984" s="920"/>
      <c r="J6984" s="920"/>
      <c r="K6984" s="920"/>
      <c r="L6984" s="920"/>
      <c r="M6984" s="920"/>
      <c r="N6984" s="920"/>
      <c r="S6984" s="929"/>
    </row>
    <row r="6985" spans="1:19" ht="12.75" customHeight="1" x14ac:dyDescent="0.15">
      <c r="A6985" s="914">
        <v>6980</v>
      </c>
      <c r="B6985" s="929">
        <f>'EstRev 6-11'!D257</f>
        <v>0</v>
      </c>
      <c r="C6985" s="930">
        <f t="shared" si="301"/>
        <v>6980</v>
      </c>
      <c r="D6985" s="920" t="s">
        <v>6582</v>
      </c>
      <c r="E6985" s="893" t="b">
        <f t="shared" ca="1" si="298"/>
        <v>1</v>
      </c>
      <c r="F6985" s="932">
        <f t="array" aca="1" ref="F6985" ca="1">IF(G6985&lt;&gt;"",INDIRECT("'"&amp;G6985&amp;"'!"&amp;H6985),"")</f>
        <v>0</v>
      </c>
      <c r="G6985" s="560" t="s">
        <v>5635</v>
      </c>
      <c r="H6985" s="893" t="s">
        <v>5235</v>
      </c>
      <c r="I6985" s="920"/>
      <c r="J6985" s="920"/>
      <c r="K6985" s="920"/>
      <c r="L6985" s="920"/>
      <c r="M6985" s="920"/>
      <c r="N6985" s="920"/>
      <c r="S6985" s="929"/>
    </row>
    <row r="6986" spans="1:19" ht="12.75" customHeight="1" x14ac:dyDescent="0.15">
      <c r="A6986" s="935">
        <v>6981</v>
      </c>
      <c r="B6986" s="929"/>
      <c r="C6986" s="930"/>
      <c r="D6986" s="920" t="s">
        <v>6583</v>
      </c>
      <c r="E6986" s="893" t="b">
        <f t="shared" ca="1" si="298"/>
        <v>1</v>
      </c>
      <c r="F6986" s="893" t="str">
        <f t="array" aca="1" ref="F6986" ca="1">IF(G6986&lt;&gt;"",INDIRECT("'"&amp;G6986&amp;"'!"&amp;H6986),"")</f>
        <v/>
      </c>
      <c r="G6986" s="560"/>
      <c r="H6986" s="893"/>
      <c r="I6986" s="920"/>
      <c r="J6986" s="920"/>
      <c r="K6986" s="920"/>
      <c r="L6986" s="920"/>
      <c r="M6986" s="920"/>
      <c r="N6986" s="920"/>
      <c r="S6986" s="929"/>
    </row>
    <row r="6987" spans="1:19" ht="12.75" customHeight="1" x14ac:dyDescent="0.15">
      <c r="A6987" s="914">
        <v>6982</v>
      </c>
      <c r="B6987" s="929">
        <f>'EstRev 6-11'!F257</f>
        <v>0</v>
      </c>
      <c r="C6987" s="930">
        <f t="shared" ref="C6987:C6988" si="302">A6987-B6987</f>
        <v>6982</v>
      </c>
      <c r="D6987" s="920" t="s">
        <v>6584</v>
      </c>
      <c r="E6987" s="893" t="b">
        <f t="shared" ca="1" si="298"/>
        <v>1</v>
      </c>
      <c r="F6987" s="932">
        <f t="array" aca="1" ref="F6987" ca="1">IF(G6987&lt;&gt;"",INDIRECT("'"&amp;G6987&amp;"'!"&amp;H6987),"")</f>
        <v>0</v>
      </c>
      <c r="G6987" s="560" t="s">
        <v>5635</v>
      </c>
      <c r="H6987" s="893" t="s">
        <v>6585</v>
      </c>
      <c r="I6987" s="920"/>
      <c r="J6987" s="920"/>
      <c r="K6987" s="920"/>
      <c r="L6987" s="920"/>
      <c r="M6987" s="920"/>
      <c r="N6987" s="920"/>
      <c r="S6987" s="929"/>
    </row>
    <row r="6988" spans="1:19" ht="12.75" customHeight="1" x14ac:dyDescent="0.15">
      <c r="A6988" s="914">
        <v>6983</v>
      </c>
      <c r="B6988" s="929">
        <f>'EstRev 6-11'!G257</f>
        <v>0</v>
      </c>
      <c r="C6988" s="930">
        <f t="shared" si="302"/>
        <v>6983</v>
      </c>
      <c r="D6988" s="920" t="s">
        <v>6586</v>
      </c>
      <c r="E6988" s="893" t="b">
        <f t="shared" ca="1" si="298"/>
        <v>1</v>
      </c>
      <c r="F6988" s="932">
        <f t="array" aca="1" ref="F6988" ca="1">IF(G6988&lt;&gt;"",INDIRECT("'"&amp;G6988&amp;"'!"&amp;H6988),"")</f>
        <v>0</v>
      </c>
      <c r="G6988" s="560" t="s">
        <v>5635</v>
      </c>
      <c r="H6988" s="893" t="s">
        <v>6587</v>
      </c>
      <c r="I6988" s="920"/>
      <c r="J6988" s="920"/>
      <c r="K6988" s="920"/>
      <c r="L6988" s="920"/>
      <c r="M6988" s="920"/>
      <c r="N6988" s="920"/>
      <c r="S6988" s="929"/>
    </row>
    <row r="6989" spans="1:19" ht="12.75" customHeight="1" x14ac:dyDescent="0.15">
      <c r="A6989" s="935">
        <v>6984</v>
      </c>
      <c r="B6989" s="929"/>
      <c r="C6989" s="930"/>
      <c r="D6989" s="920" t="s">
        <v>6588</v>
      </c>
      <c r="E6989" s="893" t="b">
        <f t="shared" ca="1" si="298"/>
        <v>1</v>
      </c>
      <c r="F6989" s="893" t="str">
        <f t="array" aca="1" ref="F6989" ca="1">IF(G6989&lt;&gt;"",INDIRECT("'"&amp;G6989&amp;"'!"&amp;H6989),"")</f>
        <v/>
      </c>
      <c r="G6989" s="560"/>
      <c r="H6989" s="893"/>
      <c r="I6989" s="920"/>
      <c r="J6989" s="920"/>
      <c r="K6989" s="920"/>
      <c r="L6989" s="920"/>
      <c r="M6989" s="920"/>
      <c r="N6989" s="920"/>
      <c r="S6989" s="929"/>
    </row>
    <row r="6990" spans="1:19" ht="12.75" customHeight="1" x14ac:dyDescent="0.15">
      <c r="A6990" s="935">
        <v>6985</v>
      </c>
      <c r="B6990" s="929"/>
      <c r="C6990" s="930"/>
      <c r="D6990" s="920" t="s">
        <v>6589</v>
      </c>
      <c r="E6990" s="893" t="b">
        <f t="shared" ca="1" si="298"/>
        <v>1</v>
      </c>
      <c r="F6990" s="893" t="str">
        <f t="array" aca="1" ref="F6990" ca="1">IF(G6990&lt;&gt;"",INDIRECT("'"&amp;G6990&amp;"'!"&amp;H6990),"")</f>
        <v/>
      </c>
      <c r="G6990" s="560"/>
      <c r="H6990" s="893"/>
      <c r="I6990" s="920"/>
      <c r="J6990" s="920"/>
      <c r="K6990" s="920"/>
      <c r="L6990" s="920"/>
      <c r="M6990" s="920"/>
      <c r="N6990" s="920"/>
      <c r="S6990" s="929"/>
    </row>
    <row r="6991" spans="1:19" ht="12.75" customHeight="1" x14ac:dyDescent="0.15">
      <c r="A6991" s="935">
        <v>6986</v>
      </c>
      <c r="B6991" s="929"/>
      <c r="C6991" s="930"/>
      <c r="D6991" s="920" t="s">
        <v>6590</v>
      </c>
      <c r="E6991" s="893" t="b">
        <f t="shared" ca="1" si="298"/>
        <v>1</v>
      </c>
      <c r="F6991" s="893" t="str">
        <f t="array" aca="1" ref="F6991" ca="1">IF(G6991&lt;&gt;"",INDIRECT("'"&amp;G6991&amp;"'!"&amp;H6991),"")</f>
        <v/>
      </c>
      <c r="G6991" s="560"/>
      <c r="H6991" s="893"/>
      <c r="I6991" s="920"/>
      <c r="J6991" s="920"/>
      <c r="K6991" s="920"/>
      <c r="L6991" s="920"/>
      <c r="M6991" s="920"/>
      <c r="N6991" s="920"/>
      <c r="S6991" s="929"/>
    </row>
    <row r="6992" spans="1:19" ht="12.75" customHeight="1" x14ac:dyDescent="0.15">
      <c r="A6992" s="914">
        <v>6987</v>
      </c>
      <c r="B6992" s="929">
        <f>'EstExp 12-20'!E137</f>
        <v>0</v>
      </c>
      <c r="C6992" s="930">
        <f t="shared" ref="C6992:C6998" si="303">A6992-B6992</f>
        <v>6987</v>
      </c>
      <c r="D6992" s="920"/>
      <c r="E6992" s="893" t="b">
        <f t="shared" ca="1" si="298"/>
        <v>1</v>
      </c>
      <c r="F6992" s="932">
        <f t="array" aca="1" ref="F6992" ca="1">IF(G6992&lt;&gt;"",INDIRECT("'"&amp;G6992&amp;"'!"&amp;H6992),"")</f>
        <v>0</v>
      </c>
      <c r="G6992" s="560" t="s">
        <v>4786</v>
      </c>
      <c r="H6992" s="893" t="s">
        <v>6591</v>
      </c>
      <c r="I6992" s="920"/>
      <c r="J6992" s="920"/>
      <c r="K6992" s="920"/>
      <c r="L6992" s="920"/>
      <c r="M6992" s="920"/>
      <c r="N6992" s="920"/>
      <c r="S6992" s="929"/>
    </row>
    <row r="6993" spans="1:19" ht="12.75" customHeight="1" x14ac:dyDescent="0.15">
      <c r="A6993" s="914">
        <v>6988</v>
      </c>
      <c r="B6993" s="929">
        <f>'EstExp 12-20'!H137</f>
        <v>0</v>
      </c>
      <c r="C6993" s="930">
        <f t="shared" si="303"/>
        <v>6988</v>
      </c>
      <c r="D6993" s="920"/>
      <c r="E6993" s="893" t="b">
        <f t="shared" ca="1" si="298"/>
        <v>1</v>
      </c>
      <c r="F6993" s="932">
        <f t="array" aca="1" ref="F6993" ca="1">IF(G6993&lt;&gt;"",INDIRECT("'"&amp;G6993&amp;"'!"&amp;H6993),"")</f>
        <v>0</v>
      </c>
      <c r="G6993" s="560" t="s">
        <v>4786</v>
      </c>
      <c r="H6993" s="893" t="s">
        <v>6592</v>
      </c>
      <c r="I6993" s="920"/>
      <c r="J6993" s="920"/>
      <c r="K6993" s="920"/>
      <c r="L6993" s="920"/>
      <c r="M6993" s="920"/>
      <c r="N6993" s="920"/>
      <c r="S6993" s="929"/>
    </row>
    <row r="6994" spans="1:19" ht="12.75" customHeight="1" x14ac:dyDescent="0.15">
      <c r="A6994" s="914">
        <v>6989</v>
      </c>
      <c r="B6994" s="929">
        <f>'EstExp 12-20'!K137</f>
        <v>0</v>
      </c>
      <c r="C6994" s="930">
        <f t="shared" si="303"/>
        <v>6989</v>
      </c>
      <c r="D6994" s="920"/>
      <c r="E6994" s="893" t="b">
        <f t="shared" ca="1" si="298"/>
        <v>1</v>
      </c>
      <c r="F6994" s="932">
        <f t="array" aca="1" ref="F6994" ca="1">IF(G6994&lt;&gt;"",INDIRECT("'"&amp;G6994&amp;"'!"&amp;H6994),"")</f>
        <v>0</v>
      </c>
      <c r="G6994" s="560" t="s">
        <v>4786</v>
      </c>
      <c r="H6994" s="893" t="s">
        <v>6593</v>
      </c>
      <c r="I6994" s="920"/>
      <c r="J6994" s="920"/>
      <c r="K6994" s="920"/>
      <c r="L6994" s="920"/>
      <c r="M6994" s="920"/>
      <c r="N6994" s="920"/>
      <c r="S6994" s="929"/>
    </row>
    <row r="6995" spans="1:19" ht="12.75" customHeight="1" x14ac:dyDescent="0.15">
      <c r="A6995" s="914">
        <v>6990</v>
      </c>
      <c r="B6995" s="929">
        <f>'EstExp 12-20'!H161</f>
        <v>0</v>
      </c>
      <c r="C6995" s="930">
        <f t="shared" si="303"/>
        <v>6990</v>
      </c>
      <c r="D6995" s="920" t="s">
        <v>6594</v>
      </c>
      <c r="E6995" s="893" t="b">
        <f t="shared" ca="1" si="298"/>
        <v>1</v>
      </c>
      <c r="F6995" s="932">
        <f t="array" aca="1" ref="F6995" ca="1">IF(G6995&lt;&gt;"",INDIRECT("'"&amp;G6995&amp;"'!"&amp;H6995),"")</f>
        <v>0</v>
      </c>
      <c r="G6995" s="560" t="s">
        <v>4786</v>
      </c>
      <c r="H6995" s="893" t="s">
        <v>6595</v>
      </c>
      <c r="I6995" s="920"/>
      <c r="J6995" s="920"/>
      <c r="K6995" s="920"/>
      <c r="L6995" s="920"/>
      <c r="M6995" s="920"/>
      <c r="N6995" s="920"/>
      <c r="S6995" s="919"/>
    </row>
    <row r="6996" spans="1:19" ht="12.75" customHeight="1" x14ac:dyDescent="0.15">
      <c r="A6996" s="914">
        <v>6991</v>
      </c>
      <c r="B6996" s="929">
        <f>'EstExp 12-20'!K161</f>
        <v>0</v>
      </c>
      <c r="C6996" s="930">
        <f t="shared" si="303"/>
        <v>6991</v>
      </c>
      <c r="D6996" s="920" t="s">
        <v>6594</v>
      </c>
      <c r="E6996" s="893" t="b">
        <f t="shared" ca="1" si="298"/>
        <v>1</v>
      </c>
      <c r="F6996" s="932">
        <f t="array" aca="1" ref="F6996" ca="1">IF(G6996&lt;&gt;"",INDIRECT("'"&amp;G6996&amp;"'!"&amp;H6996),"")</f>
        <v>0</v>
      </c>
      <c r="G6996" s="560" t="s">
        <v>4786</v>
      </c>
      <c r="H6996" s="893" t="s">
        <v>6596</v>
      </c>
      <c r="I6996" s="920"/>
      <c r="J6996" s="920"/>
      <c r="K6996" s="920"/>
      <c r="L6996" s="920"/>
      <c r="M6996" s="920"/>
      <c r="N6996" s="920"/>
      <c r="S6996" s="919"/>
    </row>
    <row r="6997" spans="1:19" ht="12.75" customHeight="1" x14ac:dyDescent="0.15">
      <c r="A6997" s="914">
        <v>6992</v>
      </c>
      <c r="B6997" s="929">
        <f>'EstExp 12-20'!H162</f>
        <v>0</v>
      </c>
      <c r="C6997" s="930">
        <f t="shared" si="303"/>
        <v>6992</v>
      </c>
      <c r="D6997" s="920" t="s">
        <v>6594</v>
      </c>
      <c r="E6997" s="893" t="b">
        <f t="shared" ca="1" si="298"/>
        <v>1</v>
      </c>
      <c r="F6997" s="932">
        <f t="array" aca="1" ref="F6997" ca="1">IF(G6997&lt;&gt;"",INDIRECT("'"&amp;G6997&amp;"'!"&amp;H6997),"")</f>
        <v>0</v>
      </c>
      <c r="G6997" s="560" t="s">
        <v>4786</v>
      </c>
      <c r="H6997" s="893" t="s">
        <v>6597</v>
      </c>
      <c r="I6997" s="920"/>
      <c r="J6997" s="920"/>
      <c r="K6997" s="920"/>
      <c r="L6997" s="920"/>
      <c r="M6997" s="920"/>
      <c r="N6997" s="920"/>
      <c r="S6997" s="919"/>
    </row>
    <row r="6998" spans="1:19" ht="12.75" customHeight="1" x14ac:dyDescent="0.15">
      <c r="A6998" s="914">
        <v>6993</v>
      </c>
      <c r="B6998" s="929">
        <f>'EstExp 12-20'!K162</f>
        <v>0</v>
      </c>
      <c r="C6998" s="930">
        <f t="shared" si="303"/>
        <v>6993</v>
      </c>
      <c r="D6998" s="920" t="s">
        <v>6594</v>
      </c>
      <c r="E6998" s="893" t="b">
        <f t="shared" ca="1" si="298"/>
        <v>1</v>
      </c>
      <c r="F6998" s="932">
        <f t="array" aca="1" ref="F6998" ca="1">IF(G6998&lt;&gt;"",INDIRECT("'"&amp;G6998&amp;"'!"&amp;H6998),"")</f>
        <v>0</v>
      </c>
      <c r="G6998" s="560" t="s">
        <v>4786</v>
      </c>
      <c r="H6998" s="893" t="s">
        <v>6598</v>
      </c>
      <c r="I6998" s="920"/>
      <c r="J6998" s="920"/>
      <c r="K6998" s="920"/>
      <c r="L6998" s="920"/>
      <c r="M6998" s="920"/>
      <c r="N6998" s="920"/>
      <c r="S6998" s="919"/>
    </row>
    <row r="6999" spans="1:19" ht="12.75" customHeight="1" x14ac:dyDescent="0.15">
      <c r="A6999" s="935">
        <v>6994</v>
      </c>
      <c r="B6999" s="919"/>
      <c r="C6999" s="930"/>
      <c r="D6999" s="920"/>
      <c r="E6999" s="893" t="b">
        <f t="shared" ca="1" si="298"/>
        <v>1</v>
      </c>
      <c r="F6999" s="893" t="str">
        <f t="array" aca="1" ref="F6999" ca="1">IF(G6999&lt;&gt;"",INDIRECT("'"&amp;G6999&amp;"'!"&amp;H6999),"")</f>
        <v/>
      </c>
      <c r="G6999" s="560"/>
      <c r="H6999" s="893"/>
      <c r="I6999" s="920"/>
      <c r="J6999" s="920"/>
      <c r="K6999" s="920"/>
      <c r="L6999" s="920"/>
      <c r="M6999" s="920"/>
      <c r="N6999" s="920"/>
      <c r="S6999" s="919"/>
    </row>
    <row r="7000" spans="1:19" ht="12.75" customHeight="1" x14ac:dyDescent="0.15">
      <c r="A7000" s="935">
        <v>6995</v>
      </c>
      <c r="B7000" s="919"/>
      <c r="C7000" s="930"/>
      <c r="D7000" s="920"/>
      <c r="E7000" s="893" t="b">
        <f t="shared" ca="1" si="298"/>
        <v>1</v>
      </c>
      <c r="F7000" s="893" t="str">
        <f t="array" aca="1" ref="F7000" ca="1">IF(G7000&lt;&gt;"",INDIRECT("'"&amp;G7000&amp;"'!"&amp;H7000),"")</f>
        <v/>
      </c>
      <c r="G7000" s="560"/>
      <c r="H7000" s="893"/>
      <c r="I7000" s="920"/>
      <c r="J7000" s="920"/>
      <c r="K7000" s="920"/>
      <c r="L7000" s="920"/>
      <c r="M7000" s="920"/>
      <c r="N7000" s="920"/>
      <c r="S7000" s="919"/>
    </row>
    <row r="7001" spans="1:19" ht="12.75" customHeight="1" x14ac:dyDescent="0.15">
      <c r="A7001" s="914">
        <v>6996</v>
      </c>
      <c r="B7001" s="929">
        <f>'EstExp 12-20'!H163</f>
        <v>0</v>
      </c>
      <c r="C7001" s="930">
        <f t="shared" ref="C7001:C7255" si="304">A7001-B7001</f>
        <v>6996</v>
      </c>
      <c r="D7001" s="920" t="s">
        <v>6594</v>
      </c>
      <c r="E7001" s="893" t="b">
        <f t="shared" ca="1" si="298"/>
        <v>1</v>
      </c>
      <c r="F7001" s="932">
        <f t="array" aca="1" ref="F7001" ca="1">IF(G7001&lt;&gt;"",INDIRECT("'"&amp;G7001&amp;"'!"&amp;H7001),"")</f>
        <v>0</v>
      </c>
      <c r="G7001" s="560" t="s">
        <v>4786</v>
      </c>
      <c r="H7001" s="893" t="s">
        <v>6599</v>
      </c>
      <c r="I7001" s="920"/>
      <c r="J7001" s="920"/>
      <c r="K7001" s="920"/>
      <c r="L7001" s="920"/>
      <c r="M7001" s="920"/>
      <c r="N7001" s="920"/>
      <c r="S7001" s="919"/>
    </row>
    <row r="7002" spans="1:19" ht="12.75" customHeight="1" x14ac:dyDescent="0.15">
      <c r="A7002" s="914">
        <v>6997</v>
      </c>
      <c r="B7002" s="929">
        <f>'EstExp 12-20'!K163</f>
        <v>0</v>
      </c>
      <c r="C7002" s="930">
        <f t="shared" si="304"/>
        <v>6997</v>
      </c>
      <c r="D7002" s="920" t="s">
        <v>6594</v>
      </c>
      <c r="E7002" s="893" t="b">
        <f t="shared" ca="1" si="298"/>
        <v>1</v>
      </c>
      <c r="F7002" s="932">
        <f t="array" aca="1" ref="F7002" ca="1">IF(G7002&lt;&gt;"",INDIRECT("'"&amp;G7002&amp;"'!"&amp;H7002),"")</f>
        <v>0</v>
      </c>
      <c r="G7002" s="560" t="s">
        <v>4786</v>
      </c>
      <c r="H7002" s="893" t="s">
        <v>6600</v>
      </c>
      <c r="I7002" s="920"/>
      <c r="J7002" s="920"/>
      <c r="K7002" s="920"/>
      <c r="L7002" s="920"/>
      <c r="M7002" s="920"/>
      <c r="N7002" s="920"/>
      <c r="S7002" s="919"/>
    </row>
    <row r="7003" spans="1:19" ht="12.75" customHeight="1" x14ac:dyDescent="0.15">
      <c r="A7003" s="914">
        <v>6998</v>
      </c>
      <c r="B7003" s="929">
        <f>'EstExp 12-20'!H164</f>
        <v>0</v>
      </c>
      <c r="C7003" s="930">
        <f t="shared" si="304"/>
        <v>6998</v>
      </c>
      <c r="D7003" s="920" t="s">
        <v>6594</v>
      </c>
      <c r="E7003" s="893" t="b">
        <f t="shared" ca="1" si="298"/>
        <v>1</v>
      </c>
      <c r="F7003" s="932">
        <f t="array" aca="1" ref="F7003" ca="1">IF(G7003&lt;&gt;"",INDIRECT("'"&amp;G7003&amp;"'!"&amp;H7003),"")</f>
        <v>0</v>
      </c>
      <c r="G7003" s="560" t="s">
        <v>4786</v>
      </c>
      <c r="H7003" s="893" t="s">
        <v>5755</v>
      </c>
      <c r="I7003" s="920"/>
      <c r="J7003" s="920"/>
      <c r="K7003" s="920"/>
      <c r="L7003" s="920"/>
      <c r="M7003" s="920"/>
      <c r="N7003" s="920"/>
      <c r="S7003" s="919"/>
    </row>
    <row r="7004" spans="1:19" ht="12.75" customHeight="1" x14ac:dyDescent="0.15">
      <c r="A7004" s="914">
        <v>6999</v>
      </c>
      <c r="B7004" s="929">
        <f>'EstExp 12-20'!K164</f>
        <v>0</v>
      </c>
      <c r="C7004" s="930">
        <f t="shared" si="304"/>
        <v>6999</v>
      </c>
      <c r="D7004" s="920" t="s">
        <v>6594</v>
      </c>
      <c r="E7004" s="893" t="b">
        <f t="shared" ca="1" si="298"/>
        <v>1</v>
      </c>
      <c r="F7004" s="932">
        <f t="array" aca="1" ref="F7004" ca="1">IF(G7004&lt;&gt;"",INDIRECT("'"&amp;G7004&amp;"'!"&amp;H7004),"")</f>
        <v>0</v>
      </c>
      <c r="G7004" s="560" t="s">
        <v>4786</v>
      </c>
      <c r="H7004" s="893" t="s">
        <v>5756</v>
      </c>
      <c r="I7004" s="920"/>
      <c r="J7004" s="920"/>
      <c r="K7004" s="920"/>
      <c r="L7004" s="920"/>
      <c r="M7004" s="920"/>
      <c r="N7004" s="920"/>
      <c r="S7004" s="919"/>
    </row>
    <row r="7005" spans="1:19" ht="12.75" customHeight="1" x14ac:dyDescent="0.15">
      <c r="A7005" s="914">
        <v>7000</v>
      </c>
      <c r="B7005" s="929">
        <f>'EstExp 12-20'!D279</f>
        <v>0</v>
      </c>
      <c r="C7005" s="930">
        <f t="shared" si="304"/>
        <v>7000</v>
      </c>
      <c r="D7005" s="920" t="s">
        <v>6594</v>
      </c>
      <c r="E7005" s="893" t="b">
        <f t="shared" ca="1" si="298"/>
        <v>1</v>
      </c>
      <c r="F7005" s="932">
        <f t="array" aca="1" ref="F7005" ca="1">IF(G7005&lt;&gt;"",INDIRECT("'"&amp;G7005&amp;"'!"&amp;H7005),"")</f>
        <v>0</v>
      </c>
      <c r="G7005" s="560" t="s">
        <v>4786</v>
      </c>
      <c r="H7005" s="893" t="s">
        <v>6601</v>
      </c>
      <c r="I7005" s="920"/>
      <c r="J7005" s="920"/>
      <c r="K7005" s="920"/>
      <c r="L7005" s="920"/>
      <c r="M7005" s="920"/>
      <c r="N7005" s="920"/>
      <c r="S7005" s="919"/>
    </row>
    <row r="7006" spans="1:19" ht="12.75" customHeight="1" x14ac:dyDescent="0.15">
      <c r="A7006" s="914">
        <v>7001</v>
      </c>
      <c r="B7006" s="929">
        <f>'EstExp 12-20'!K279</f>
        <v>0</v>
      </c>
      <c r="C7006" s="930">
        <f t="shared" si="304"/>
        <v>7001</v>
      </c>
      <c r="D7006" s="920" t="s">
        <v>6594</v>
      </c>
      <c r="E7006" s="893" t="b">
        <f t="shared" ca="1" si="298"/>
        <v>1</v>
      </c>
      <c r="F7006" s="932">
        <f t="array" aca="1" ref="F7006" ca="1">IF(G7006&lt;&gt;"",INDIRECT("'"&amp;G7006&amp;"'!"&amp;H7006),"")</f>
        <v>0</v>
      </c>
      <c r="G7006" s="560" t="s">
        <v>4786</v>
      </c>
      <c r="H7006" s="893" t="s">
        <v>6602</v>
      </c>
      <c r="I7006" s="920"/>
      <c r="J7006" s="920"/>
      <c r="K7006" s="920"/>
      <c r="L7006" s="920"/>
      <c r="M7006" s="920"/>
      <c r="N7006" s="920"/>
      <c r="S7006" s="919"/>
    </row>
    <row r="7007" spans="1:19" ht="12.75" customHeight="1" x14ac:dyDescent="0.15">
      <c r="A7007" s="914">
        <v>7002</v>
      </c>
      <c r="B7007" s="929">
        <f>'EstExp 12-20'!E303</f>
        <v>0</v>
      </c>
      <c r="C7007" s="930">
        <f t="shared" si="304"/>
        <v>7002</v>
      </c>
      <c r="D7007" s="920" t="s">
        <v>6594</v>
      </c>
      <c r="E7007" s="893" t="b">
        <f t="shared" ca="1" si="298"/>
        <v>1</v>
      </c>
      <c r="F7007" s="932">
        <f t="array" aca="1" ref="F7007" ca="1">IF(G7007&lt;&gt;"",INDIRECT("'"&amp;G7007&amp;"'!"&amp;H7007),"")</f>
        <v>0</v>
      </c>
      <c r="G7007" s="560" t="s">
        <v>4786</v>
      </c>
      <c r="H7007" s="893" t="s">
        <v>6603</v>
      </c>
      <c r="I7007" s="920"/>
      <c r="J7007" s="920"/>
      <c r="K7007" s="920"/>
      <c r="L7007" s="920"/>
      <c r="M7007" s="920"/>
      <c r="N7007" s="920"/>
      <c r="S7007" s="919"/>
    </row>
    <row r="7008" spans="1:19" ht="12.75" customHeight="1" x14ac:dyDescent="0.15">
      <c r="A7008" s="914">
        <v>7003</v>
      </c>
      <c r="B7008" s="929">
        <f>'EstExp 12-20'!H303</f>
        <v>0</v>
      </c>
      <c r="C7008" s="930">
        <f t="shared" si="304"/>
        <v>7003</v>
      </c>
      <c r="D7008" s="920" t="s">
        <v>6594</v>
      </c>
      <c r="E7008" s="893" t="b">
        <f t="shared" ca="1" si="298"/>
        <v>1</v>
      </c>
      <c r="F7008" s="932">
        <f t="array" aca="1" ref="F7008" ca="1">IF(G7008&lt;&gt;"",INDIRECT("'"&amp;G7008&amp;"'!"&amp;H7008),"")</f>
        <v>0</v>
      </c>
      <c r="G7008" s="560" t="s">
        <v>4786</v>
      </c>
      <c r="H7008" s="893" t="s">
        <v>6604</v>
      </c>
      <c r="I7008" s="920"/>
      <c r="J7008" s="920"/>
      <c r="K7008" s="920"/>
      <c r="L7008" s="920"/>
      <c r="M7008" s="920"/>
      <c r="N7008" s="920"/>
      <c r="S7008" s="919"/>
    </row>
    <row r="7009" spans="1:19" ht="12.75" customHeight="1" x14ac:dyDescent="0.15">
      <c r="A7009" s="914">
        <v>7004</v>
      </c>
      <c r="B7009" s="929">
        <f>'EstExp 12-20'!K303</f>
        <v>0</v>
      </c>
      <c r="C7009" s="930">
        <f t="shared" si="304"/>
        <v>7004</v>
      </c>
      <c r="D7009" s="920" t="s">
        <v>6594</v>
      </c>
      <c r="E7009" s="893" t="b">
        <f t="shared" ca="1" si="298"/>
        <v>1</v>
      </c>
      <c r="F7009" s="932">
        <f t="array" aca="1" ref="F7009" ca="1">IF(G7009&lt;&gt;"",INDIRECT("'"&amp;G7009&amp;"'!"&amp;H7009),"")</f>
        <v>0</v>
      </c>
      <c r="G7009" s="560" t="s">
        <v>4786</v>
      </c>
      <c r="H7009" s="893" t="s">
        <v>6605</v>
      </c>
      <c r="I7009" s="920"/>
      <c r="J7009" s="920"/>
      <c r="K7009" s="920"/>
      <c r="L7009" s="920"/>
      <c r="M7009" s="920"/>
      <c r="N7009" s="920"/>
      <c r="S7009" s="919"/>
    </row>
    <row r="7010" spans="1:19" ht="12.75" customHeight="1" x14ac:dyDescent="0.15">
      <c r="A7010" s="914">
        <v>7005</v>
      </c>
      <c r="B7010" s="929">
        <f>'EstExp 12-20'!H391</f>
        <v>0</v>
      </c>
      <c r="C7010" s="930">
        <f t="shared" si="304"/>
        <v>7005</v>
      </c>
      <c r="D7010" s="920" t="s">
        <v>6594</v>
      </c>
      <c r="E7010" s="893" t="b">
        <f t="shared" ca="1" si="298"/>
        <v>1</v>
      </c>
      <c r="F7010" s="932">
        <f t="array" aca="1" ref="F7010" ca="1">IF(G7010&lt;&gt;"",INDIRECT("'"&amp;G7010&amp;"'!"&amp;H7010),"")</f>
        <v>0</v>
      </c>
      <c r="G7010" s="560" t="s">
        <v>4786</v>
      </c>
      <c r="H7010" s="893" t="s">
        <v>6606</v>
      </c>
      <c r="I7010" s="920"/>
      <c r="J7010" s="920"/>
      <c r="K7010" s="920"/>
      <c r="L7010" s="920"/>
      <c r="M7010" s="920"/>
      <c r="N7010" s="920"/>
      <c r="S7010" s="929"/>
    </row>
    <row r="7011" spans="1:19" ht="12.75" customHeight="1" x14ac:dyDescent="0.15">
      <c r="A7011" s="914">
        <v>7006</v>
      </c>
      <c r="B7011" s="929">
        <f>'EstExp 12-20'!K391</f>
        <v>0</v>
      </c>
      <c r="C7011" s="930">
        <f t="shared" si="304"/>
        <v>7006</v>
      </c>
      <c r="D7011" s="920" t="s">
        <v>6594</v>
      </c>
      <c r="E7011" s="893" t="b">
        <f t="shared" ca="1" si="298"/>
        <v>1</v>
      </c>
      <c r="F7011" s="932">
        <f t="array" aca="1" ref="F7011" ca="1">IF(G7011&lt;&gt;"",INDIRECT("'"&amp;G7011&amp;"'!"&amp;H7011),"")</f>
        <v>0</v>
      </c>
      <c r="G7011" s="560" t="s">
        <v>4786</v>
      </c>
      <c r="H7011" s="893" t="s">
        <v>6607</v>
      </c>
      <c r="I7011" s="920"/>
      <c r="J7011" s="920"/>
      <c r="K7011" s="920"/>
      <c r="L7011" s="920"/>
      <c r="M7011" s="920"/>
      <c r="N7011" s="920"/>
      <c r="S7011" s="929"/>
    </row>
    <row r="7012" spans="1:19" ht="12.75" customHeight="1" x14ac:dyDescent="0.15">
      <c r="A7012" s="914">
        <v>7007</v>
      </c>
      <c r="B7012" s="929">
        <f>'EstExp 12-20'!H392</f>
        <v>0</v>
      </c>
      <c r="C7012" s="930">
        <f t="shared" si="304"/>
        <v>7007</v>
      </c>
      <c r="D7012" s="920" t="s">
        <v>6594</v>
      </c>
      <c r="E7012" s="893" t="b">
        <f t="shared" ca="1" si="298"/>
        <v>1</v>
      </c>
      <c r="F7012" s="932">
        <f t="array" aca="1" ref="F7012" ca="1">IF(G7012&lt;&gt;"",INDIRECT("'"&amp;G7012&amp;"'!"&amp;H7012),"")</f>
        <v>0</v>
      </c>
      <c r="G7012" s="560" t="s">
        <v>4786</v>
      </c>
      <c r="H7012" s="893" t="s">
        <v>6608</v>
      </c>
      <c r="I7012" s="920"/>
      <c r="J7012" s="920"/>
      <c r="K7012" s="920"/>
      <c r="L7012" s="920"/>
      <c r="M7012" s="920"/>
      <c r="N7012" s="920"/>
      <c r="S7012" s="929"/>
    </row>
    <row r="7013" spans="1:19" ht="12.75" customHeight="1" x14ac:dyDescent="0.15">
      <c r="A7013" s="914">
        <v>7008</v>
      </c>
      <c r="B7013" s="929">
        <f>'EstExp 12-20'!K392</f>
        <v>0</v>
      </c>
      <c r="C7013" s="930">
        <f t="shared" si="304"/>
        <v>7008</v>
      </c>
      <c r="D7013" s="920" t="s">
        <v>6594</v>
      </c>
      <c r="E7013" s="893" t="b">
        <f t="shared" ca="1" si="298"/>
        <v>1</v>
      </c>
      <c r="F7013" s="932">
        <f t="array" aca="1" ref="F7013" ca="1">IF(G7013&lt;&gt;"",INDIRECT("'"&amp;G7013&amp;"'!"&amp;H7013),"")</f>
        <v>0</v>
      </c>
      <c r="G7013" s="560" t="s">
        <v>4786</v>
      </c>
      <c r="H7013" s="893" t="s">
        <v>6609</v>
      </c>
      <c r="I7013" s="920"/>
      <c r="J7013" s="920"/>
      <c r="K7013" s="920"/>
      <c r="L7013" s="920"/>
      <c r="M7013" s="920"/>
      <c r="N7013" s="920"/>
      <c r="S7013" s="929"/>
    </row>
    <row r="7014" spans="1:19" ht="12.75" customHeight="1" x14ac:dyDescent="0.15">
      <c r="A7014" s="914">
        <v>7009</v>
      </c>
      <c r="B7014" s="929">
        <f>'EstExp 12-20'!H397</f>
        <v>0</v>
      </c>
      <c r="C7014" s="930">
        <f t="shared" si="304"/>
        <v>7009</v>
      </c>
      <c r="D7014" s="920" t="s">
        <v>6594</v>
      </c>
      <c r="E7014" s="893" t="b">
        <f t="shared" ca="1" si="298"/>
        <v>1</v>
      </c>
      <c r="F7014" s="932">
        <f t="array" aca="1" ref="F7014" ca="1">IF(G7014&lt;&gt;"",INDIRECT("'"&amp;G7014&amp;"'!"&amp;H7014),"")</f>
        <v>0</v>
      </c>
      <c r="G7014" s="560" t="s">
        <v>4786</v>
      </c>
      <c r="H7014" s="893" t="s">
        <v>6610</v>
      </c>
      <c r="I7014" s="920"/>
      <c r="J7014" s="920"/>
      <c r="K7014" s="920"/>
      <c r="L7014" s="920"/>
      <c r="M7014" s="920"/>
      <c r="N7014" s="920"/>
      <c r="S7014" s="929"/>
    </row>
    <row r="7015" spans="1:19" ht="12.75" customHeight="1" x14ac:dyDescent="0.15">
      <c r="A7015" s="914">
        <v>7010</v>
      </c>
      <c r="B7015" s="929">
        <f>'EstExp 12-20'!K397</f>
        <v>0</v>
      </c>
      <c r="C7015" s="930">
        <f t="shared" si="304"/>
        <v>7010</v>
      </c>
      <c r="D7015" s="920" t="s">
        <v>6594</v>
      </c>
      <c r="E7015" s="893" t="b">
        <f t="shared" ca="1" si="298"/>
        <v>1</v>
      </c>
      <c r="F7015" s="932">
        <f t="array" aca="1" ref="F7015" ca="1">IF(G7015&lt;&gt;"",INDIRECT("'"&amp;G7015&amp;"'!"&amp;H7015),"")</f>
        <v>0</v>
      </c>
      <c r="G7015" s="560" t="s">
        <v>4786</v>
      </c>
      <c r="H7015" s="893" t="s">
        <v>6611</v>
      </c>
      <c r="I7015" s="920"/>
      <c r="J7015" s="920"/>
      <c r="K7015" s="920"/>
      <c r="L7015" s="920"/>
      <c r="M7015" s="920"/>
      <c r="N7015" s="920"/>
      <c r="S7015" s="929"/>
    </row>
    <row r="7016" spans="1:19" ht="12.75" customHeight="1" x14ac:dyDescent="0.15">
      <c r="A7016" s="914">
        <v>7011</v>
      </c>
      <c r="B7016" s="929">
        <f>'EstExp 12-20'!H440</f>
        <v>0</v>
      </c>
      <c r="C7016" s="930">
        <f t="shared" si="304"/>
        <v>7011</v>
      </c>
      <c r="D7016" s="920" t="s">
        <v>6594</v>
      </c>
      <c r="E7016" s="893" t="b">
        <f t="shared" ca="1" si="298"/>
        <v>1</v>
      </c>
      <c r="F7016" s="932">
        <f t="array" aca="1" ref="F7016" ca="1">IF(G7016&lt;&gt;"",INDIRECT("'"&amp;G7016&amp;"'!"&amp;H7016),"")</f>
        <v>0</v>
      </c>
      <c r="G7016" s="560" t="s">
        <v>4786</v>
      </c>
      <c r="H7016" s="893" t="s">
        <v>6612</v>
      </c>
      <c r="I7016" s="920"/>
      <c r="J7016" s="920"/>
      <c r="K7016" s="920"/>
      <c r="L7016" s="920"/>
      <c r="M7016" s="920"/>
      <c r="N7016" s="920"/>
      <c r="S7016" s="919"/>
    </row>
    <row r="7017" spans="1:19" ht="12.75" customHeight="1" x14ac:dyDescent="0.15">
      <c r="A7017" s="914">
        <v>7012</v>
      </c>
      <c r="B7017" s="929">
        <f>'EstExp 12-20'!K440</f>
        <v>0</v>
      </c>
      <c r="C7017" s="930">
        <f t="shared" si="304"/>
        <v>7012</v>
      </c>
      <c r="D7017" s="920" t="s">
        <v>6594</v>
      </c>
      <c r="E7017" s="893" t="b">
        <f t="shared" ca="1" si="298"/>
        <v>1</v>
      </c>
      <c r="F7017" s="932">
        <f t="array" aca="1" ref="F7017" ca="1">IF(G7017&lt;&gt;"",INDIRECT("'"&amp;G7017&amp;"'!"&amp;H7017),"")</f>
        <v>0</v>
      </c>
      <c r="G7017" s="560" t="s">
        <v>4786</v>
      </c>
      <c r="H7017" s="893" t="s">
        <v>6613</v>
      </c>
      <c r="I7017" s="920"/>
      <c r="J7017" s="920"/>
      <c r="K7017" s="920"/>
      <c r="L7017" s="920"/>
      <c r="M7017" s="920"/>
      <c r="N7017" s="920"/>
      <c r="S7017" s="919"/>
    </row>
    <row r="7018" spans="1:19" ht="12.75" customHeight="1" x14ac:dyDescent="0.15">
      <c r="A7018" s="914">
        <v>7013</v>
      </c>
      <c r="B7018" s="929">
        <f>'EstExp 12-20'!H441</f>
        <v>0</v>
      </c>
      <c r="C7018" s="930">
        <f t="shared" si="304"/>
        <v>7013</v>
      </c>
      <c r="D7018" s="920" t="s">
        <v>6594</v>
      </c>
      <c r="E7018" s="893" t="b">
        <f t="shared" ca="1" si="298"/>
        <v>1</v>
      </c>
      <c r="F7018" s="932">
        <f t="array" aca="1" ref="F7018" ca="1">IF(G7018&lt;&gt;"",INDIRECT("'"&amp;G7018&amp;"'!"&amp;H7018),"")</f>
        <v>0</v>
      </c>
      <c r="G7018" s="560" t="s">
        <v>4786</v>
      </c>
      <c r="H7018" s="893" t="s">
        <v>6614</v>
      </c>
      <c r="I7018" s="920"/>
      <c r="J7018" s="920"/>
      <c r="K7018" s="920"/>
      <c r="L7018" s="920"/>
      <c r="M7018" s="920"/>
      <c r="N7018" s="920"/>
      <c r="S7018" s="919"/>
    </row>
    <row r="7019" spans="1:19" ht="12.75" customHeight="1" x14ac:dyDescent="0.15">
      <c r="A7019" s="914">
        <v>7014</v>
      </c>
      <c r="B7019" s="929">
        <f>'EstExp 12-20'!K441</f>
        <v>0</v>
      </c>
      <c r="C7019" s="930">
        <f t="shared" si="304"/>
        <v>7014</v>
      </c>
      <c r="D7019" s="920" t="s">
        <v>6594</v>
      </c>
      <c r="E7019" s="893" t="b">
        <f t="shared" ca="1" si="298"/>
        <v>1</v>
      </c>
      <c r="F7019" s="932">
        <f t="array" aca="1" ref="F7019" ca="1">IF(G7019&lt;&gt;"",INDIRECT("'"&amp;G7019&amp;"'!"&amp;H7019),"")</f>
        <v>0</v>
      </c>
      <c r="G7019" s="560" t="s">
        <v>4786</v>
      </c>
      <c r="H7019" s="893" t="s">
        <v>6615</v>
      </c>
      <c r="I7019" s="920"/>
      <c r="J7019" s="920"/>
      <c r="K7019" s="920"/>
      <c r="L7019" s="920"/>
      <c r="M7019" s="920"/>
      <c r="N7019" s="920"/>
      <c r="S7019" s="919"/>
    </row>
    <row r="7020" spans="1:19" ht="12.75" customHeight="1" x14ac:dyDescent="0.15">
      <c r="A7020" s="914">
        <v>7015</v>
      </c>
      <c r="B7020" s="929">
        <f>'BudgetSum 2-4'!J16</f>
        <v>0</v>
      </c>
      <c r="C7020" s="930">
        <f t="shared" si="304"/>
        <v>7015</v>
      </c>
      <c r="D7020" s="920" t="s">
        <v>6594</v>
      </c>
      <c r="E7020" s="893" t="b">
        <f t="shared" ca="1" si="298"/>
        <v>1</v>
      </c>
      <c r="F7020" s="932">
        <f t="array" aca="1" ref="F7020" ca="1">IF(G7020&lt;&gt;"",INDIRECT("'"&amp;G7020&amp;"'!"&amp;H7020),"")</f>
        <v>0</v>
      </c>
      <c r="G7020" s="560" t="s">
        <v>4690</v>
      </c>
      <c r="H7020" s="893" t="s">
        <v>6045</v>
      </c>
      <c r="I7020" s="920"/>
      <c r="J7020" s="920"/>
      <c r="K7020" s="920"/>
      <c r="L7020" s="920"/>
      <c r="M7020" s="920"/>
      <c r="N7020" s="920"/>
      <c r="S7020" s="919"/>
    </row>
    <row r="7021" spans="1:19" ht="12.75" customHeight="1" x14ac:dyDescent="0.15">
      <c r="A7021" s="914">
        <v>7016</v>
      </c>
      <c r="B7021" s="929">
        <f>'EstRev 6-11'!C122</f>
        <v>0</v>
      </c>
      <c r="C7021" s="930">
        <f t="shared" si="304"/>
        <v>7016</v>
      </c>
      <c r="D7021" s="920" t="s">
        <v>6616</v>
      </c>
      <c r="E7021" s="893" t="b">
        <f t="shared" ca="1" si="298"/>
        <v>1</v>
      </c>
      <c r="F7021" s="932">
        <f t="array" aca="1" ref="F7021" ca="1">IF(G7021&lt;&gt;"",INDIRECT("'"&amp;G7021&amp;"'!"&amp;H7021),"")</f>
        <v>0</v>
      </c>
      <c r="G7021" s="560" t="s">
        <v>5635</v>
      </c>
      <c r="H7021" s="893" t="s">
        <v>6617</v>
      </c>
      <c r="I7021" s="920"/>
      <c r="J7021" s="920"/>
      <c r="K7021" s="920"/>
      <c r="L7021" s="920"/>
      <c r="M7021" s="920"/>
      <c r="N7021" s="920"/>
      <c r="S7021" s="929"/>
    </row>
    <row r="7022" spans="1:19" ht="12.75" customHeight="1" x14ac:dyDescent="0.15">
      <c r="A7022" s="914">
        <v>7017</v>
      </c>
      <c r="B7022" s="929">
        <f>'EstRev 6-11'!D122</f>
        <v>0</v>
      </c>
      <c r="C7022" s="930">
        <f t="shared" si="304"/>
        <v>7017</v>
      </c>
      <c r="D7022" s="920" t="s">
        <v>6616</v>
      </c>
      <c r="E7022" s="893" t="b">
        <f t="shared" ca="1" si="298"/>
        <v>1</v>
      </c>
      <c r="F7022" s="932">
        <f t="array" aca="1" ref="F7022" ca="1">IF(G7022&lt;&gt;"",INDIRECT("'"&amp;G7022&amp;"'!"&amp;H7022),"")</f>
        <v>0</v>
      </c>
      <c r="G7022" s="560" t="s">
        <v>5635</v>
      </c>
      <c r="H7022" s="893" t="s">
        <v>6618</v>
      </c>
      <c r="I7022" s="920"/>
      <c r="J7022" s="920"/>
      <c r="K7022" s="920"/>
      <c r="L7022" s="920"/>
      <c r="M7022" s="920"/>
      <c r="N7022" s="920"/>
      <c r="S7022" s="929"/>
    </row>
    <row r="7023" spans="1:19" ht="12.75" customHeight="1" x14ac:dyDescent="0.15">
      <c r="A7023" s="914">
        <v>7018</v>
      </c>
      <c r="B7023" s="929">
        <f>'EstRev 6-11'!E122</f>
        <v>0</v>
      </c>
      <c r="C7023" s="930">
        <f t="shared" si="304"/>
        <v>7018</v>
      </c>
      <c r="D7023" s="920" t="s">
        <v>6616</v>
      </c>
      <c r="E7023" s="893" t="b">
        <f t="shared" ca="1" si="298"/>
        <v>1</v>
      </c>
      <c r="F7023" s="932">
        <f t="array" aca="1" ref="F7023" ca="1">IF(G7023&lt;&gt;"",INDIRECT("'"&amp;G7023&amp;"'!"&amp;H7023),"")</f>
        <v>0</v>
      </c>
      <c r="G7023" s="560" t="s">
        <v>5635</v>
      </c>
      <c r="H7023" s="893" t="s">
        <v>6619</v>
      </c>
      <c r="I7023" s="920"/>
      <c r="J7023" s="920"/>
      <c r="K7023" s="920"/>
      <c r="L7023" s="920"/>
      <c r="M7023" s="920"/>
      <c r="N7023" s="920"/>
      <c r="S7023" s="929"/>
    </row>
    <row r="7024" spans="1:19" ht="12.75" customHeight="1" x14ac:dyDescent="0.15">
      <c r="A7024" s="914">
        <v>7019</v>
      </c>
      <c r="B7024" s="929">
        <f>'EstRev 6-11'!F122</f>
        <v>0</v>
      </c>
      <c r="C7024" s="930">
        <f t="shared" si="304"/>
        <v>7019</v>
      </c>
      <c r="D7024" s="920" t="s">
        <v>6616</v>
      </c>
      <c r="E7024" s="893" t="b">
        <f t="shared" ca="1" si="298"/>
        <v>1</v>
      </c>
      <c r="F7024" s="932">
        <f t="array" aca="1" ref="F7024" ca="1">IF(G7024&lt;&gt;"",INDIRECT("'"&amp;G7024&amp;"'!"&amp;H7024),"")</f>
        <v>0</v>
      </c>
      <c r="G7024" s="560" t="s">
        <v>5635</v>
      </c>
      <c r="H7024" s="893" t="s">
        <v>6620</v>
      </c>
      <c r="I7024" s="920"/>
      <c r="J7024" s="920"/>
      <c r="K7024" s="920"/>
      <c r="L7024" s="920"/>
      <c r="M7024" s="920"/>
      <c r="N7024" s="920"/>
      <c r="S7024" s="929"/>
    </row>
    <row r="7025" spans="1:19" ht="12.75" customHeight="1" x14ac:dyDescent="0.15">
      <c r="A7025" s="914">
        <v>7020</v>
      </c>
      <c r="B7025" s="929">
        <f>'EstRev 6-11'!G122</f>
        <v>0</v>
      </c>
      <c r="C7025" s="930">
        <f t="shared" si="304"/>
        <v>7020</v>
      </c>
      <c r="D7025" s="920" t="s">
        <v>6616</v>
      </c>
      <c r="E7025" s="893" t="b">
        <f t="shared" ca="1" si="298"/>
        <v>1</v>
      </c>
      <c r="F7025" s="932">
        <f t="array" aca="1" ref="F7025" ca="1">IF(G7025&lt;&gt;"",INDIRECT("'"&amp;G7025&amp;"'!"&amp;H7025),"")</f>
        <v>0</v>
      </c>
      <c r="G7025" s="560" t="s">
        <v>5635</v>
      </c>
      <c r="H7025" s="893" t="s">
        <v>6621</v>
      </c>
      <c r="I7025" s="920"/>
      <c r="J7025" s="920"/>
      <c r="K7025" s="920"/>
      <c r="L7025" s="920"/>
      <c r="M7025" s="920"/>
      <c r="N7025" s="920"/>
      <c r="S7025" s="929"/>
    </row>
    <row r="7026" spans="1:19" ht="12.75" customHeight="1" x14ac:dyDescent="0.15">
      <c r="A7026" s="914">
        <v>7021</v>
      </c>
      <c r="B7026" s="929">
        <f>'EstRev 6-11'!H122</f>
        <v>0</v>
      </c>
      <c r="C7026" s="930">
        <f t="shared" si="304"/>
        <v>7021</v>
      </c>
      <c r="D7026" s="920" t="s">
        <v>6616</v>
      </c>
      <c r="E7026" s="893" t="b">
        <f t="shared" ca="1" si="298"/>
        <v>1</v>
      </c>
      <c r="F7026" s="932">
        <f t="array" aca="1" ref="F7026" ca="1">IF(G7026&lt;&gt;"",INDIRECT("'"&amp;G7026&amp;"'!"&amp;H7026),"")</f>
        <v>0</v>
      </c>
      <c r="G7026" s="560" t="s">
        <v>5635</v>
      </c>
      <c r="H7026" s="893" t="s">
        <v>6622</v>
      </c>
      <c r="I7026" s="920"/>
      <c r="J7026" s="920"/>
      <c r="K7026" s="920"/>
      <c r="L7026" s="920"/>
      <c r="M7026" s="920"/>
      <c r="N7026" s="920"/>
      <c r="S7026" s="929"/>
    </row>
    <row r="7027" spans="1:19" ht="12.75" customHeight="1" x14ac:dyDescent="0.15">
      <c r="A7027" s="914">
        <v>7022</v>
      </c>
      <c r="B7027" s="929">
        <f>'EstRev 6-11'!J122</f>
        <v>0</v>
      </c>
      <c r="C7027" s="930">
        <f t="shared" si="304"/>
        <v>7022</v>
      </c>
      <c r="D7027" s="920" t="s">
        <v>6616</v>
      </c>
      <c r="E7027" s="893" t="b">
        <f t="shared" ca="1" si="298"/>
        <v>1</v>
      </c>
      <c r="F7027" s="932">
        <f t="array" aca="1" ref="F7027" ca="1">IF(G7027&lt;&gt;"",INDIRECT("'"&amp;G7027&amp;"'!"&amp;H7027),"")</f>
        <v>0</v>
      </c>
      <c r="G7027" s="560" t="s">
        <v>5635</v>
      </c>
      <c r="H7027" s="893" t="s">
        <v>6623</v>
      </c>
      <c r="I7027" s="920"/>
      <c r="J7027" s="920"/>
      <c r="K7027" s="920"/>
      <c r="L7027" s="920"/>
      <c r="M7027" s="920"/>
      <c r="N7027" s="920"/>
      <c r="S7027" s="929"/>
    </row>
    <row r="7028" spans="1:19" ht="12.75" customHeight="1" x14ac:dyDescent="0.15">
      <c r="A7028" s="914">
        <v>7023</v>
      </c>
      <c r="B7028" s="929">
        <f>'EstRev 6-11'!K122</f>
        <v>0</v>
      </c>
      <c r="C7028" s="930">
        <f t="shared" si="304"/>
        <v>7023</v>
      </c>
      <c r="D7028" s="920" t="s">
        <v>6616</v>
      </c>
      <c r="E7028" s="893" t="b">
        <f t="shared" ca="1" si="298"/>
        <v>1</v>
      </c>
      <c r="F7028" s="932">
        <f t="array" aca="1" ref="F7028" ca="1">IF(G7028&lt;&gt;"",INDIRECT("'"&amp;G7028&amp;"'!"&amp;H7028),"")</f>
        <v>0</v>
      </c>
      <c r="G7028" s="560" t="s">
        <v>5635</v>
      </c>
      <c r="H7028" s="893" t="s">
        <v>6624</v>
      </c>
      <c r="I7028" s="920"/>
      <c r="J7028" s="920"/>
      <c r="K7028" s="920"/>
      <c r="L7028" s="920"/>
      <c r="M7028" s="920"/>
      <c r="N7028" s="920"/>
      <c r="S7028" s="929"/>
    </row>
    <row r="7029" spans="1:19" ht="12.75" customHeight="1" x14ac:dyDescent="0.15">
      <c r="A7029" s="914">
        <v>7024</v>
      </c>
      <c r="B7029" s="929">
        <f>'EstRev 6-11'!C265</f>
        <v>0</v>
      </c>
      <c r="C7029" s="930">
        <f t="shared" si="304"/>
        <v>7024</v>
      </c>
      <c r="D7029" s="920" t="s">
        <v>6625</v>
      </c>
      <c r="E7029" s="893" t="b">
        <f t="shared" ca="1" si="298"/>
        <v>1</v>
      </c>
      <c r="F7029" s="932">
        <f t="array" aca="1" ref="F7029" ca="1">IF(G7029&lt;&gt;"",INDIRECT("'"&amp;G7029&amp;"'!"&amp;H7029),"")</f>
        <v>0</v>
      </c>
      <c r="G7029" s="560" t="s">
        <v>5635</v>
      </c>
      <c r="H7029" s="893" t="s">
        <v>6626</v>
      </c>
      <c r="I7029" s="920"/>
      <c r="J7029" s="920"/>
      <c r="K7029" s="920"/>
      <c r="L7029" s="920"/>
      <c r="M7029" s="920"/>
      <c r="N7029" s="920"/>
      <c r="S7029" s="929"/>
    </row>
    <row r="7030" spans="1:19" ht="12.75" customHeight="1" x14ac:dyDescent="0.15">
      <c r="A7030" s="914">
        <v>7025</v>
      </c>
      <c r="B7030" s="929">
        <f>'EstRev 6-11'!D265</f>
        <v>0</v>
      </c>
      <c r="C7030" s="930">
        <f t="shared" si="304"/>
        <v>7025</v>
      </c>
      <c r="D7030" s="920" t="s">
        <v>6625</v>
      </c>
      <c r="E7030" s="893" t="b">
        <f t="shared" ca="1" si="298"/>
        <v>1</v>
      </c>
      <c r="F7030" s="932">
        <f t="array" aca="1" ref="F7030" ca="1">IF(G7030&lt;&gt;"",INDIRECT("'"&amp;G7030&amp;"'!"&amp;H7030),"")</f>
        <v>0</v>
      </c>
      <c r="G7030" s="560" t="s">
        <v>5635</v>
      </c>
      <c r="H7030" s="893" t="s">
        <v>5242</v>
      </c>
      <c r="I7030" s="920"/>
      <c r="J7030" s="920"/>
      <c r="K7030" s="920"/>
      <c r="L7030" s="920"/>
      <c r="M7030" s="920"/>
      <c r="N7030" s="920"/>
      <c r="S7030" s="929"/>
    </row>
    <row r="7031" spans="1:19" ht="12.75" customHeight="1" x14ac:dyDescent="0.15">
      <c r="A7031" s="914">
        <v>7026</v>
      </c>
      <c r="B7031" s="929">
        <f>'EstRev 6-11'!F265</f>
        <v>0</v>
      </c>
      <c r="C7031" s="930">
        <f t="shared" si="304"/>
        <v>7026</v>
      </c>
      <c r="D7031" s="920" t="s">
        <v>6625</v>
      </c>
      <c r="E7031" s="893" t="b">
        <f t="shared" ca="1" si="298"/>
        <v>1</v>
      </c>
      <c r="F7031" s="932">
        <f t="array" aca="1" ref="F7031" ca="1">IF(G7031&lt;&gt;"",INDIRECT("'"&amp;G7031&amp;"'!"&amp;H7031),"")</f>
        <v>0</v>
      </c>
      <c r="G7031" s="560" t="s">
        <v>5635</v>
      </c>
      <c r="H7031" s="893" t="s">
        <v>6627</v>
      </c>
      <c r="I7031" s="920"/>
      <c r="J7031" s="920"/>
      <c r="K7031" s="920"/>
      <c r="L7031" s="920"/>
      <c r="M7031" s="920"/>
      <c r="N7031" s="920"/>
      <c r="S7031" s="929"/>
    </row>
    <row r="7032" spans="1:19" ht="12.75" customHeight="1" x14ac:dyDescent="0.15">
      <c r="A7032" s="914">
        <v>7027</v>
      </c>
      <c r="B7032" s="929">
        <f>'EstRev 6-11'!G265</f>
        <v>0</v>
      </c>
      <c r="C7032" s="930">
        <f t="shared" si="304"/>
        <v>7027</v>
      </c>
      <c r="D7032" s="920" t="s">
        <v>6625</v>
      </c>
      <c r="E7032" s="893" t="b">
        <f t="shared" ca="1" si="298"/>
        <v>1</v>
      </c>
      <c r="F7032" s="932">
        <f t="array" aca="1" ref="F7032" ca="1">IF(G7032&lt;&gt;"",INDIRECT("'"&amp;G7032&amp;"'!"&amp;H7032),"")</f>
        <v>0</v>
      </c>
      <c r="G7032" s="560" t="s">
        <v>5635</v>
      </c>
      <c r="H7032" s="893" t="s">
        <v>6628</v>
      </c>
      <c r="I7032" s="920"/>
      <c r="J7032" s="920"/>
      <c r="K7032" s="920"/>
      <c r="L7032" s="920"/>
      <c r="M7032" s="920"/>
      <c r="N7032" s="920"/>
      <c r="S7032" s="929"/>
    </row>
    <row r="7033" spans="1:19" ht="12.75" customHeight="1" x14ac:dyDescent="0.15">
      <c r="A7033" s="914">
        <v>7028</v>
      </c>
      <c r="B7033" s="929">
        <f>'EstRev 6-11'!C266</f>
        <v>0</v>
      </c>
      <c r="C7033" s="930">
        <f t="shared" si="304"/>
        <v>7028</v>
      </c>
      <c r="D7033" s="920" t="s">
        <v>6629</v>
      </c>
      <c r="E7033" s="893" t="b">
        <f t="shared" ca="1" si="298"/>
        <v>1</v>
      </c>
      <c r="F7033" s="932">
        <f t="array" aca="1" ref="F7033" ca="1">IF(G7033&lt;&gt;"",INDIRECT("'"&amp;G7033&amp;"'!"&amp;H7033),"")</f>
        <v>0</v>
      </c>
      <c r="G7033" s="560" t="s">
        <v>5635</v>
      </c>
      <c r="H7033" s="893" t="s">
        <v>6630</v>
      </c>
      <c r="I7033" s="920"/>
      <c r="J7033" s="920"/>
      <c r="K7033" s="920"/>
      <c r="L7033" s="920"/>
      <c r="M7033" s="920"/>
      <c r="N7033" s="920"/>
      <c r="S7033" s="929"/>
    </row>
    <row r="7034" spans="1:19" ht="12.75" customHeight="1" x14ac:dyDescent="0.15">
      <c r="A7034" s="914">
        <v>7029</v>
      </c>
      <c r="B7034" s="929">
        <f>'EstRev 6-11'!D266</f>
        <v>0</v>
      </c>
      <c r="C7034" s="930">
        <f t="shared" si="304"/>
        <v>7029</v>
      </c>
      <c r="D7034" s="920" t="s">
        <v>6629</v>
      </c>
      <c r="E7034" s="893" t="b">
        <f t="shared" ca="1" si="298"/>
        <v>1</v>
      </c>
      <c r="F7034" s="932">
        <f t="array" aca="1" ref="F7034" ca="1">IF(G7034&lt;&gt;"",INDIRECT("'"&amp;G7034&amp;"'!"&amp;H7034),"")</f>
        <v>0</v>
      </c>
      <c r="G7034" s="560" t="s">
        <v>5635</v>
      </c>
      <c r="H7034" s="893" t="s">
        <v>5243</v>
      </c>
      <c r="I7034" s="920"/>
      <c r="J7034" s="920"/>
      <c r="K7034" s="920"/>
      <c r="L7034" s="920"/>
      <c r="M7034" s="920"/>
      <c r="N7034" s="920"/>
      <c r="S7034" s="929"/>
    </row>
    <row r="7035" spans="1:19" ht="12.75" customHeight="1" x14ac:dyDescent="0.15">
      <c r="A7035" s="914">
        <v>7030</v>
      </c>
      <c r="B7035" s="929">
        <f>'EstRev 6-11'!F266</f>
        <v>0</v>
      </c>
      <c r="C7035" s="930">
        <f t="shared" si="304"/>
        <v>7030</v>
      </c>
      <c r="D7035" s="920" t="s">
        <v>6629</v>
      </c>
      <c r="E7035" s="893" t="b">
        <f t="shared" ca="1" si="298"/>
        <v>1</v>
      </c>
      <c r="F7035" s="932">
        <f t="array" aca="1" ref="F7035" ca="1">IF(G7035&lt;&gt;"",INDIRECT("'"&amp;G7035&amp;"'!"&amp;H7035),"")</f>
        <v>0</v>
      </c>
      <c r="G7035" s="560" t="s">
        <v>5635</v>
      </c>
      <c r="H7035" s="893" t="s">
        <v>6631</v>
      </c>
      <c r="I7035" s="920"/>
      <c r="J7035" s="920"/>
      <c r="K7035" s="920"/>
      <c r="L7035" s="920"/>
      <c r="M7035" s="920"/>
      <c r="N7035" s="920"/>
      <c r="S7035" s="929"/>
    </row>
    <row r="7036" spans="1:19" ht="12.75" customHeight="1" x14ac:dyDescent="0.15">
      <c r="A7036" s="914">
        <v>7031</v>
      </c>
      <c r="B7036" s="929">
        <f>'EstRev 6-11'!G266</f>
        <v>0</v>
      </c>
      <c r="C7036" s="930">
        <f t="shared" si="304"/>
        <v>7031</v>
      </c>
      <c r="D7036" s="920" t="s">
        <v>6629</v>
      </c>
      <c r="E7036" s="893" t="b">
        <f t="shared" ca="1" si="298"/>
        <v>1</v>
      </c>
      <c r="F7036" s="932">
        <f t="array" aca="1" ref="F7036" ca="1">IF(G7036&lt;&gt;"",INDIRECT("'"&amp;G7036&amp;"'!"&amp;H7036),"")</f>
        <v>0</v>
      </c>
      <c r="G7036" s="560" t="s">
        <v>5635</v>
      </c>
      <c r="H7036" s="893" t="s">
        <v>6632</v>
      </c>
      <c r="I7036" s="920"/>
      <c r="J7036" s="920"/>
      <c r="K7036" s="920"/>
      <c r="L7036" s="920"/>
      <c r="M7036" s="920"/>
      <c r="N7036" s="920"/>
      <c r="S7036" s="929"/>
    </row>
    <row r="7037" spans="1:19" ht="12.75" customHeight="1" x14ac:dyDescent="0.15">
      <c r="A7037" s="914">
        <v>7032</v>
      </c>
      <c r="B7037" s="929">
        <f>'BudgetSum 2-4'!J13</f>
        <v>0</v>
      </c>
      <c r="C7037" s="930">
        <f t="shared" si="304"/>
        <v>7032</v>
      </c>
      <c r="D7037" s="920" t="s">
        <v>6633</v>
      </c>
      <c r="E7037" s="893" t="b">
        <f t="shared" ca="1" si="298"/>
        <v>1</v>
      </c>
      <c r="F7037" s="932">
        <f t="array" aca="1" ref="F7037" ca="1">IF(G7037&lt;&gt;"",INDIRECT("'"&amp;G7037&amp;"'!"&amp;H7037),"")</f>
        <v>0</v>
      </c>
      <c r="G7037" s="560" t="s">
        <v>4690</v>
      </c>
      <c r="H7037" s="893" t="s">
        <v>6044</v>
      </c>
      <c r="I7037" s="920"/>
      <c r="J7037" s="920"/>
      <c r="K7037" s="920"/>
      <c r="L7037" s="920"/>
      <c r="M7037" s="920"/>
      <c r="N7037" s="920"/>
      <c r="S7037" s="929"/>
    </row>
    <row r="7038" spans="1:19" ht="12.75" customHeight="1" x14ac:dyDescent="0.15">
      <c r="A7038" s="914">
        <v>7033</v>
      </c>
      <c r="B7038" s="929">
        <f>'BudgetSum 2-4'!J15</f>
        <v>0</v>
      </c>
      <c r="C7038" s="930">
        <f t="shared" si="304"/>
        <v>7033</v>
      </c>
      <c r="D7038" s="920" t="s">
        <v>6633</v>
      </c>
      <c r="E7038" s="893" t="b">
        <f t="shared" ca="1" si="298"/>
        <v>1</v>
      </c>
      <c r="F7038" s="932">
        <f t="array" aca="1" ref="F7038" ca="1">IF(G7038&lt;&gt;"",INDIRECT("'"&amp;G7038&amp;"'!"&amp;H7038),"")</f>
        <v>0</v>
      </c>
      <c r="G7038" s="560" t="s">
        <v>4690</v>
      </c>
      <c r="H7038" s="893" t="s">
        <v>6047</v>
      </c>
      <c r="I7038" s="920"/>
      <c r="J7038" s="920"/>
      <c r="K7038" s="920"/>
      <c r="L7038" s="920"/>
      <c r="M7038" s="920"/>
      <c r="N7038" s="920"/>
      <c r="S7038" s="929"/>
    </row>
    <row r="7039" spans="1:19" ht="12.75" customHeight="1" x14ac:dyDescent="0.15">
      <c r="A7039" s="914">
        <v>7034</v>
      </c>
      <c r="B7039" s="929">
        <f>'BudgetSum 2-4'!C83</f>
        <v>35000</v>
      </c>
      <c r="C7039" s="930">
        <f t="shared" si="304"/>
        <v>-27966</v>
      </c>
      <c r="D7039" s="920" t="s">
        <v>6633</v>
      </c>
      <c r="E7039" s="893" t="b">
        <f t="shared" ca="1" si="298"/>
        <v>1</v>
      </c>
      <c r="F7039" s="932">
        <f t="array" aca="1" ref="F7039" ca="1">IF(G7039&lt;&gt;"",INDIRECT("'"&amp;G7039&amp;"'!"&amp;H7039),"")</f>
        <v>35000</v>
      </c>
      <c r="G7039" s="560" t="s">
        <v>4690</v>
      </c>
      <c r="H7039" s="893" t="s">
        <v>5775</v>
      </c>
      <c r="I7039" s="920"/>
      <c r="J7039" s="920"/>
      <c r="K7039" s="920"/>
      <c r="L7039" s="920"/>
      <c r="M7039" s="920"/>
      <c r="N7039" s="920"/>
      <c r="S7039" s="929"/>
    </row>
    <row r="7040" spans="1:19" ht="12.75" customHeight="1" x14ac:dyDescent="0.15">
      <c r="A7040" s="914">
        <v>7035</v>
      </c>
      <c r="B7040" s="929">
        <f>'BudgetSum 2-4'!C85</f>
        <v>0</v>
      </c>
      <c r="C7040" s="930">
        <f t="shared" si="304"/>
        <v>7035</v>
      </c>
      <c r="D7040" s="920" t="s">
        <v>6633</v>
      </c>
      <c r="E7040" s="893" t="b">
        <f t="shared" ca="1" si="298"/>
        <v>1</v>
      </c>
      <c r="F7040" s="932">
        <f t="array" aca="1" ref="F7040" ca="1">IF(G7040&lt;&gt;"",INDIRECT("'"&amp;G7040&amp;"'!"&amp;H7040),"")</f>
        <v>0</v>
      </c>
      <c r="G7040" s="560" t="s">
        <v>4690</v>
      </c>
      <c r="H7040" s="893" t="s">
        <v>6634</v>
      </c>
      <c r="I7040" s="920"/>
      <c r="J7040" s="920"/>
      <c r="K7040" s="920"/>
      <c r="L7040" s="920"/>
      <c r="M7040" s="920"/>
      <c r="N7040" s="920"/>
      <c r="S7040" s="929"/>
    </row>
    <row r="7041" spans="1:19" ht="12.75" customHeight="1" x14ac:dyDescent="0.15">
      <c r="A7041" s="914">
        <v>7036</v>
      </c>
      <c r="B7041" s="929">
        <f>'BudgetSum 2-4'!C87</f>
        <v>0</v>
      </c>
      <c r="C7041" s="930">
        <f t="shared" si="304"/>
        <v>7036</v>
      </c>
      <c r="D7041" s="920" t="s">
        <v>6633</v>
      </c>
      <c r="E7041" s="893" t="b">
        <f t="shared" ca="1" si="298"/>
        <v>1</v>
      </c>
      <c r="F7041" s="932">
        <f t="array" aca="1" ref="F7041" ca="1">IF(G7041&lt;&gt;"",INDIRECT("'"&amp;G7041&amp;"'!"&amp;H7041),"")</f>
        <v>0</v>
      </c>
      <c r="G7041" s="560" t="s">
        <v>4690</v>
      </c>
      <c r="H7041" s="893" t="s">
        <v>5777</v>
      </c>
      <c r="I7041" s="920"/>
      <c r="J7041" s="920"/>
      <c r="K7041" s="920"/>
      <c r="L7041" s="920"/>
      <c r="M7041" s="920"/>
      <c r="N7041" s="920"/>
      <c r="S7041" s="929"/>
    </row>
    <row r="7042" spans="1:19" ht="12.75" customHeight="1" x14ac:dyDescent="0.15">
      <c r="A7042" s="914">
        <v>7037</v>
      </c>
      <c r="B7042" s="929">
        <f>'BudgetSum 2-4'!C88</f>
        <v>0</v>
      </c>
      <c r="C7042" s="930">
        <f t="shared" si="304"/>
        <v>7037</v>
      </c>
      <c r="D7042" s="920" t="s">
        <v>6633</v>
      </c>
      <c r="E7042" s="893" t="b">
        <f t="shared" ca="1" si="298"/>
        <v>1</v>
      </c>
      <c r="F7042" s="932">
        <f t="array" aca="1" ref="F7042" ca="1">IF(G7042&lt;&gt;"",INDIRECT("'"&amp;G7042&amp;"'!"&amp;H7042),"")</f>
        <v>0</v>
      </c>
      <c r="G7042" s="560" t="s">
        <v>4690</v>
      </c>
      <c r="H7042" s="893" t="s">
        <v>5778</v>
      </c>
      <c r="I7042" s="920"/>
      <c r="J7042" s="920"/>
      <c r="K7042" s="920"/>
      <c r="L7042" s="920"/>
      <c r="M7042" s="920"/>
      <c r="N7042" s="920"/>
      <c r="S7042" s="929"/>
    </row>
    <row r="7043" spans="1:19" ht="12.75" customHeight="1" x14ac:dyDescent="0.15">
      <c r="A7043" s="914">
        <v>7038</v>
      </c>
      <c r="B7043" s="929">
        <f>'BudgetSum 2-4'!C89</f>
        <v>35000</v>
      </c>
      <c r="C7043" s="930">
        <f t="shared" si="304"/>
        <v>-27962</v>
      </c>
      <c r="D7043" s="920" t="s">
        <v>6633</v>
      </c>
      <c r="E7043" s="893" t="b">
        <f t="shared" ca="1" si="298"/>
        <v>1</v>
      </c>
      <c r="F7043" s="932">
        <f t="array" aca="1" ref="F7043" ca="1">IF(G7043&lt;&gt;"",INDIRECT("'"&amp;G7043&amp;"'!"&amp;H7043),"")</f>
        <v>35000</v>
      </c>
      <c r="G7043" s="560" t="s">
        <v>4690</v>
      </c>
      <c r="H7043" s="893" t="s">
        <v>5779</v>
      </c>
      <c r="I7043" s="920"/>
      <c r="J7043" s="920"/>
      <c r="K7043" s="920"/>
      <c r="L7043" s="920"/>
      <c r="M7043" s="920"/>
      <c r="N7043" s="920"/>
      <c r="S7043" s="929"/>
    </row>
    <row r="7044" spans="1:19" ht="12.75" customHeight="1" x14ac:dyDescent="0.15">
      <c r="A7044" s="914">
        <v>7039</v>
      </c>
      <c r="B7044" s="929">
        <f>'BudgetSum 2-4'!J131</f>
        <v>0</v>
      </c>
      <c r="C7044" s="930">
        <f t="shared" si="304"/>
        <v>7039</v>
      </c>
      <c r="D7044" s="920" t="s">
        <v>6633</v>
      </c>
      <c r="E7044" s="893" t="b">
        <f t="shared" ca="1" si="298"/>
        <v>1</v>
      </c>
      <c r="F7044" s="932">
        <f t="array" aca="1" ref="F7044" ca="1">IF(G7044&lt;&gt;"",INDIRECT("'"&amp;G7044&amp;"'!"&amp;H7044),"")</f>
        <v>0</v>
      </c>
      <c r="G7044" s="560" t="s">
        <v>4690</v>
      </c>
      <c r="H7044" s="893" t="s">
        <v>6253</v>
      </c>
      <c r="I7044" s="920"/>
      <c r="J7044" s="920"/>
      <c r="K7044" s="920"/>
      <c r="L7044" s="920"/>
      <c r="M7044" s="920"/>
      <c r="N7044" s="920"/>
      <c r="S7044" s="929"/>
    </row>
    <row r="7045" spans="1:19" ht="12.75" customHeight="1" x14ac:dyDescent="0.15">
      <c r="A7045" s="914">
        <v>7040</v>
      </c>
      <c r="B7045" s="929">
        <f>'BudgetSum 2-4'!C91</f>
        <v>13721106</v>
      </c>
      <c r="C7045" s="930">
        <f t="shared" si="304"/>
        <v>-13714066</v>
      </c>
      <c r="D7045" s="920" t="s">
        <v>6633</v>
      </c>
      <c r="E7045" s="893" t="b">
        <f t="shared" ca="1" si="298"/>
        <v>1</v>
      </c>
      <c r="F7045" s="932">
        <f t="array" aca="1" ref="F7045" ca="1">IF(G7045&lt;&gt;"",INDIRECT("'"&amp;G7045&amp;"'!"&amp;H7045),"")</f>
        <v>13721106</v>
      </c>
      <c r="G7045" s="560" t="s">
        <v>4690</v>
      </c>
      <c r="H7045" s="893" t="s">
        <v>5781</v>
      </c>
      <c r="I7045" s="920"/>
      <c r="J7045" s="920"/>
      <c r="K7045" s="920"/>
      <c r="L7045" s="920"/>
      <c r="M7045" s="920"/>
      <c r="N7045" s="920"/>
      <c r="S7045" s="929"/>
    </row>
    <row r="7046" spans="1:19" ht="12.75" customHeight="1" x14ac:dyDescent="0.15">
      <c r="A7046" s="914">
        <v>7041</v>
      </c>
      <c r="B7046" s="929">
        <f>'BudgetSum 2-4'!C93</f>
        <v>13329594</v>
      </c>
      <c r="C7046" s="930">
        <f t="shared" si="304"/>
        <v>-13322553</v>
      </c>
      <c r="D7046" s="920" t="s">
        <v>6633</v>
      </c>
      <c r="E7046" s="893" t="b">
        <f t="shared" ca="1" si="298"/>
        <v>1</v>
      </c>
      <c r="F7046" s="932">
        <f t="array" aca="1" ref="F7046" ca="1">IF(G7046&lt;&gt;"",INDIRECT("'"&amp;G7046&amp;"'!"&amp;H7046),"")</f>
        <v>13329594</v>
      </c>
      <c r="G7046" s="560" t="s">
        <v>4690</v>
      </c>
      <c r="H7046" s="893" t="s">
        <v>5783</v>
      </c>
      <c r="I7046" s="920"/>
      <c r="J7046" s="920"/>
      <c r="K7046" s="920"/>
      <c r="L7046" s="920"/>
      <c r="M7046" s="920"/>
      <c r="N7046" s="920"/>
      <c r="S7046" s="929"/>
    </row>
    <row r="7047" spans="1:19" ht="12.75" customHeight="1" x14ac:dyDescent="0.15">
      <c r="A7047" s="914">
        <v>7042</v>
      </c>
      <c r="B7047" s="929">
        <f>'BudgetSum 2-4'!C94</f>
        <v>0</v>
      </c>
      <c r="C7047" s="930">
        <f t="shared" si="304"/>
        <v>7042</v>
      </c>
      <c r="D7047" s="920" t="s">
        <v>6633</v>
      </c>
      <c r="E7047" s="893" t="b">
        <f t="shared" ca="1" si="298"/>
        <v>1</v>
      </c>
      <c r="F7047" s="932">
        <f t="array" aca="1" ref="F7047" ca="1">IF(G7047&lt;&gt;"",INDIRECT("'"&amp;G7047&amp;"'!"&amp;H7047),"")</f>
        <v>0</v>
      </c>
      <c r="G7047" s="560" t="s">
        <v>4690</v>
      </c>
      <c r="H7047" s="893" t="s">
        <v>5784</v>
      </c>
      <c r="I7047" s="920"/>
      <c r="J7047" s="920"/>
      <c r="K7047" s="920"/>
      <c r="L7047" s="920"/>
      <c r="M7047" s="920"/>
      <c r="N7047" s="920"/>
      <c r="S7047" s="929"/>
    </row>
    <row r="7048" spans="1:19" ht="12.75" customHeight="1" x14ac:dyDescent="0.15">
      <c r="A7048" s="914">
        <v>7043</v>
      </c>
      <c r="B7048" s="929">
        <f>'BudgetSum 2-4'!C95</f>
        <v>750945</v>
      </c>
      <c r="C7048" s="930">
        <f t="shared" si="304"/>
        <v>-743902</v>
      </c>
      <c r="D7048" s="920" t="s">
        <v>6633</v>
      </c>
      <c r="E7048" s="893" t="b">
        <f t="shared" ca="1" si="298"/>
        <v>1</v>
      </c>
      <c r="F7048" s="932">
        <f t="array" aca="1" ref="F7048" ca="1">IF(G7048&lt;&gt;"",INDIRECT("'"&amp;G7048&amp;"'!"&amp;H7048),"")</f>
        <v>750945</v>
      </c>
      <c r="G7048" s="560" t="s">
        <v>4690</v>
      </c>
      <c r="H7048" s="893" t="s">
        <v>5785</v>
      </c>
      <c r="I7048" s="920"/>
      <c r="J7048" s="920"/>
      <c r="K7048" s="920"/>
      <c r="L7048" s="920"/>
      <c r="M7048" s="920"/>
      <c r="N7048" s="920"/>
      <c r="S7048" s="929"/>
    </row>
    <row r="7049" spans="1:19" ht="12.75" customHeight="1" x14ac:dyDescent="0.15">
      <c r="A7049" s="914">
        <v>7044</v>
      </c>
      <c r="B7049" s="929">
        <f>'BudgetSum 2-4'!C96</f>
        <v>438750</v>
      </c>
      <c r="C7049" s="930">
        <f t="shared" si="304"/>
        <v>-431706</v>
      </c>
      <c r="D7049" s="920" t="s">
        <v>6633</v>
      </c>
      <c r="E7049" s="893" t="b">
        <f t="shared" ca="1" si="298"/>
        <v>1</v>
      </c>
      <c r="F7049" s="932">
        <f t="array" aca="1" ref="F7049" ca="1">IF(G7049&lt;&gt;"",INDIRECT("'"&amp;G7049&amp;"'!"&amp;H7049),"")</f>
        <v>438750</v>
      </c>
      <c r="G7049" s="560" t="s">
        <v>4690</v>
      </c>
      <c r="H7049" s="893" t="s">
        <v>6635</v>
      </c>
      <c r="I7049" s="920"/>
      <c r="J7049" s="920"/>
      <c r="K7049" s="920"/>
      <c r="L7049" s="920"/>
      <c r="M7049" s="920"/>
      <c r="N7049" s="920"/>
      <c r="S7049" s="929"/>
    </row>
    <row r="7050" spans="1:19" ht="12.75" customHeight="1" x14ac:dyDescent="0.15">
      <c r="A7050" s="914">
        <v>7045</v>
      </c>
      <c r="B7050" s="929">
        <f>'BudgetSum 2-4'!C97</f>
        <v>14519289</v>
      </c>
      <c r="C7050" s="930">
        <f t="shared" si="304"/>
        <v>-14512244</v>
      </c>
      <c r="D7050" s="920" t="s">
        <v>6633</v>
      </c>
      <c r="E7050" s="893" t="b">
        <f t="shared" ca="1" si="298"/>
        <v>1</v>
      </c>
      <c r="F7050" s="932">
        <f t="array" aca="1" ref="F7050" ca="1">IF(G7050&lt;&gt;"",INDIRECT("'"&amp;G7050&amp;"'!"&amp;H7050),"")</f>
        <v>14519289</v>
      </c>
      <c r="G7050" s="560" t="s">
        <v>4690</v>
      </c>
      <c r="H7050" s="893" t="s">
        <v>5786</v>
      </c>
      <c r="I7050" s="920"/>
      <c r="J7050" s="920"/>
      <c r="K7050" s="920"/>
      <c r="L7050" s="920"/>
      <c r="M7050" s="920"/>
      <c r="N7050" s="920"/>
      <c r="S7050" s="929"/>
    </row>
    <row r="7051" spans="1:19" ht="12.75" customHeight="1" x14ac:dyDescent="0.15">
      <c r="A7051" s="914">
        <v>7046</v>
      </c>
      <c r="B7051" s="929">
        <f>'BudgetSum 2-4'!C98</f>
        <v>0</v>
      </c>
      <c r="C7051" s="930">
        <f t="shared" si="304"/>
        <v>7046</v>
      </c>
      <c r="D7051" s="920" t="s">
        <v>6633</v>
      </c>
      <c r="E7051" s="893" t="b">
        <f t="shared" ca="1" si="298"/>
        <v>1</v>
      </c>
      <c r="F7051" s="932">
        <f t="array" aca="1" ref="F7051" ca="1">IF(G7051&lt;&gt;"",INDIRECT("'"&amp;G7051&amp;"'!"&amp;H7051),"")</f>
        <v>0</v>
      </c>
      <c r="G7051" s="560" t="s">
        <v>4690</v>
      </c>
      <c r="H7051" s="893" t="s">
        <v>5787</v>
      </c>
      <c r="I7051" s="920"/>
      <c r="J7051" s="920"/>
      <c r="K7051" s="920"/>
      <c r="L7051" s="920"/>
      <c r="M7051" s="920"/>
      <c r="N7051" s="920"/>
      <c r="S7051" s="929"/>
    </row>
    <row r="7052" spans="1:19" ht="12.75" customHeight="1" x14ac:dyDescent="0.15">
      <c r="A7052" s="914">
        <v>7047</v>
      </c>
      <c r="B7052" s="929">
        <f>'BudgetSum 2-4'!C99</f>
        <v>14519289</v>
      </c>
      <c r="C7052" s="930">
        <f t="shared" si="304"/>
        <v>-14512242</v>
      </c>
      <c r="D7052" s="920" t="s">
        <v>6633</v>
      </c>
      <c r="E7052" s="893" t="b">
        <f t="shared" ca="1" si="298"/>
        <v>1</v>
      </c>
      <c r="F7052" s="932">
        <f t="array" aca="1" ref="F7052" ca="1">IF(G7052&lt;&gt;"",INDIRECT("'"&amp;G7052&amp;"'!"&amp;H7052),"")</f>
        <v>14519289</v>
      </c>
      <c r="G7052" s="560" t="s">
        <v>4690</v>
      </c>
      <c r="H7052" s="893" t="s">
        <v>6056</v>
      </c>
      <c r="I7052" s="920"/>
      <c r="J7052" s="920"/>
      <c r="K7052" s="920"/>
      <c r="L7052" s="920"/>
      <c r="M7052" s="920"/>
      <c r="N7052" s="920"/>
      <c r="S7052" s="929"/>
    </row>
    <row r="7053" spans="1:19" ht="12.75" customHeight="1" x14ac:dyDescent="0.15">
      <c r="A7053" s="914">
        <v>7048</v>
      </c>
      <c r="B7053" s="929">
        <f>'BudgetSum 2-4'!C101</f>
        <v>9362301</v>
      </c>
      <c r="C7053" s="930">
        <f t="shared" si="304"/>
        <v>-9355253</v>
      </c>
      <c r="D7053" s="920" t="s">
        <v>6633</v>
      </c>
      <c r="E7053" s="893" t="b">
        <f t="shared" ca="1" si="298"/>
        <v>1</v>
      </c>
      <c r="F7053" s="932">
        <f t="array" aca="1" ref="F7053" ca="1">IF(G7053&lt;&gt;"",INDIRECT("'"&amp;G7053&amp;"'!"&amp;H7053),"")</f>
        <v>9362301</v>
      </c>
      <c r="G7053" s="560" t="s">
        <v>4690</v>
      </c>
      <c r="H7053" s="893" t="s">
        <v>5789</v>
      </c>
      <c r="I7053" s="920"/>
      <c r="J7053" s="920"/>
      <c r="K7053" s="920"/>
      <c r="L7053" s="920"/>
      <c r="M7053" s="920"/>
      <c r="N7053" s="920"/>
      <c r="S7053" s="929"/>
    </row>
    <row r="7054" spans="1:19" ht="12.75" customHeight="1" x14ac:dyDescent="0.15">
      <c r="A7054" s="914">
        <v>7049</v>
      </c>
      <c r="B7054" s="929">
        <f>'BudgetSum 2-4'!C102</f>
        <v>4308856</v>
      </c>
      <c r="C7054" s="930">
        <f t="shared" si="304"/>
        <v>-4301807</v>
      </c>
      <c r="D7054" s="920" t="s">
        <v>6633</v>
      </c>
      <c r="E7054" s="893" t="b">
        <f t="shared" ca="1" si="298"/>
        <v>1</v>
      </c>
      <c r="F7054" s="932">
        <f t="array" aca="1" ref="F7054" ca="1">IF(G7054&lt;&gt;"",INDIRECT("'"&amp;G7054&amp;"'!"&amp;H7054),"")</f>
        <v>4308856</v>
      </c>
      <c r="G7054" s="560" t="s">
        <v>4690</v>
      </c>
      <c r="H7054" s="893" t="s">
        <v>6066</v>
      </c>
      <c r="I7054" s="920"/>
      <c r="J7054" s="920"/>
      <c r="K7054" s="920"/>
      <c r="L7054" s="920"/>
      <c r="M7054" s="920"/>
      <c r="N7054" s="920"/>
      <c r="S7054" s="929"/>
    </row>
    <row r="7055" spans="1:19" ht="12.75" customHeight="1" x14ac:dyDescent="0.15">
      <c r="A7055" s="914">
        <v>7050</v>
      </c>
      <c r="B7055" s="929">
        <f>'BudgetSum 2-4'!C103</f>
        <v>600</v>
      </c>
      <c r="C7055" s="930">
        <f t="shared" si="304"/>
        <v>6450</v>
      </c>
      <c r="D7055" s="920" t="s">
        <v>6633</v>
      </c>
      <c r="E7055" s="893" t="b">
        <f t="shared" ca="1" si="298"/>
        <v>1</v>
      </c>
      <c r="F7055" s="932">
        <f t="array" aca="1" ref="F7055" ca="1">IF(G7055&lt;&gt;"",INDIRECT("'"&amp;G7055&amp;"'!"&amp;H7055),"")</f>
        <v>600</v>
      </c>
      <c r="G7055" s="560" t="s">
        <v>4690</v>
      </c>
      <c r="H7055" s="893" t="s">
        <v>6074</v>
      </c>
      <c r="I7055" s="920"/>
      <c r="J7055" s="920"/>
      <c r="K7055" s="920"/>
      <c r="L7055" s="920"/>
      <c r="M7055" s="920"/>
      <c r="N7055" s="920"/>
      <c r="S7055" s="929"/>
    </row>
    <row r="7056" spans="1:19" ht="12.75" customHeight="1" x14ac:dyDescent="0.15">
      <c r="A7056" s="914">
        <v>7051</v>
      </c>
      <c r="B7056" s="929">
        <f>'BudgetSum 2-4'!C104</f>
        <v>530700</v>
      </c>
      <c r="C7056" s="930">
        <f t="shared" si="304"/>
        <v>-523649</v>
      </c>
      <c r="D7056" s="920" t="s">
        <v>6633</v>
      </c>
      <c r="E7056" s="893" t="b">
        <f t="shared" ca="1" si="298"/>
        <v>1</v>
      </c>
      <c r="F7056" s="932">
        <f t="array" aca="1" ref="F7056" ca="1">IF(G7056&lt;&gt;"",INDIRECT("'"&amp;G7056&amp;"'!"&amp;H7056),"")</f>
        <v>530700</v>
      </c>
      <c r="G7056" s="560" t="s">
        <v>4690</v>
      </c>
      <c r="H7056" s="893" t="s">
        <v>6075</v>
      </c>
      <c r="I7056" s="920"/>
      <c r="J7056" s="920"/>
      <c r="K7056" s="920"/>
      <c r="L7056" s="920"/>
      <c r="M7056" s="920"/>
      <c r="N7056" s="920"/>
      <c r="S7056" s="929"/>
    </row>
    <row r="7057" spans="1:19" ht="12.75" customHeight="1" x14ac:dyDescent="0.15">
      <c r="A7057" s="914">
        <v>7052</v>
      </c>
      <c r="B7057" s="929">
        <f>'BudgetSum 2-4'!C105</f>
        <v>0</v>
      </c>
      <c r="C7057" s="930">
        <f t="shared" si="304"/>
        <v>7052</v>
      </c>
      <c r="D7057" s="920" t="s">
        <v>6633</v>
      </c>
      <c r="E7057" s="893" t="b">
        <f t="shared" ca="1" si="298"/>
        <v>1</v>
      </c>
      <c r="F7057" s="932">
        <f t="array" aca="1" ref="F7057" ca="1">IF(G7057&lt;&gt;"",INDIRECT("'"&amp;G7057&amp;"'!"&amp;H7057),"")</f>
        <v>0</v>
      </c>
      <c r="G7057" s="560" t="s">
        <v>4690</v>
      </c>
      <c r="H7057" s="893" t="s">
        <v>6636</v>
      </c>
      <c r="I7057" s="920"/>
      <c r="J7057" s="920"/>
      <c r="K7057" s="920"/>
      <c r="L7057" s="920"/>
      <c r="M7057" s="920"/>
      <c r="N7057" s="920"/>
      <c r="S7057" s="929"/>
    </row>
    <row r="7058" spans="1:19" ht="12.75" customHeight="1" x14ac:dyDescent="0.15">
      <c r="A7058" s="914">
        <v>7053</v>
      </c>
      <c r="B7058" s="929">
        <f>'BudgetSum 2-4'!C106</f>
        <v>0</v>
      </c>
      <c r="C7058" s="930">
        <f t="shared" si="304"/>
        <v>7053</v>
      </c>
      <c r="D7058" s="920" t="s">
        <v>6633</v>
      </c>
      <c r="E7058" s="893" t="b">
        <f t="shared" ca="1" si="298"/>
        <v>1</v>
      </c>
      <c r="F7058" s="932">
        <f t="array" aca="1" ref="F7058" ca="1">IF(G7058&lt;&gt;"",INDIRECT("'"&amp;G7058&amp;"'!"&amp;H7058),"")</f>
        <v>0</v>
      </c>
      <c r="G7058" s="560" t="s">
        <v>4690</v>
      </c>
      <c r="H7058" s="893" t="s">
        <v>5721</v>
      </c>
      <c r="I7058" s="920"/>
      <c r="J7058" s="920"/>
      <c r="K7058" s="920"/>
      <c r="L7058" s="920"/>
      <c r="M7058" s="920"/>
      <c r="N7058" s="920"/>
      <c r="S7058" s="929"/>
    </row>
    <row r="7059" spans="1:19" ht="12.75" customHeight="1" x14ac:dyDescent="0.15">
      <c r="A7059" s="914">
        <v>7054</v>
      </c>
      <c r="B7059" s="929">
        <f>'BudgetSum 2-4'!C107</f>
        <v>14202457</v>
      </c>
      <c r="C7059" s="930">
        <f t="shared" si="304"/>
        <v>-14195403</v>
      </c>
      <c r="D7059" s="920" t="s">
        <v>6633</v>
      </c>
      <c r="E7059" s="893" t="b">
        <f t="shared" ca="1" si="298"/>
        <v>1</v>
      </c>
      <c r="F7059" s="932">
        <f t="array" aca="1" ref="F7059" ca="1">IF(G7059&lt;&gt;"",INDIRECT("'"&amp;G7059&amp;"'!"&amp;H7059),"")</f>
        <v>14202457</v>
      </c>
      <c r="G7059" s="560" t="s">
        <v>4690</v>
      </c>
      <c r="H7059" s="893" t="s">
        <v>5790</v>
      </c>
      <c r="I7059" s="920"/>
      <c r="J7059" s="920"/>
      <c r="K7059" s="920"/>
      <c r="L7059" s="920"/>
      <c r="M7059" s="920"/>
      <c r="N7059" s="920"/>
      <c r="S7059" s="929"/>
    </row>
    <row r="7060" spans="1:19" ht="12.75" customHeight="1" x14ac:dyDescent="0.15">
      <c r="A7060" s="914">
        <v>7055</v>
      </c>
      <c r="B7060" s="929">
        <f>'BudgetSum 2-4'!C108</f>
        <v>0</v>
      </c>
      <c r="C7060" s="930">
        <f t="shared" si="304"/>
        <v>7055</v>
      </c>
      <c r="D7060" s="920" t="s">
        <v>6633</v>
      </c>
      <c r="E7060" s="893" t="b">
        <f t="shared" ca="1" si="298"/>
        <v>1</v>
      </c>
      <c r="F7060" s="932">
        <f t="array" aca="1" ref="F7060" ca="1">IF(G7060&lt;&gt;"",INDIRECT("'"&amp;G7060&amp;"'!"&amp;H7060),"")</f>
        <v>0</v>
      </c>
      <c r="G7060" s="560" t="s">
        <v>4690</v>
      </c>
      <c r="H7060" s="893" t="s">
        <v>5791</v>
      </c>
      <c r="I7060" s="920"/>
      <c r="J7060" s="920"/>
      <c r="K7060" s="920"/>
      <c r="L7060" s="920"/>
      <c r="M7060" s="920"/>
      <c r="N7060" s="920"/>
      <c r="S7060" s="929"/>
    </row>
    <row r="7061" spans="1:19" ht="12.75" customHeight="1" x14ac:dyDescent="0.15">
      <c r="A7061" s="914">
        <v>7056</v>
      </c>
      <c r="B7061" s="929">
        <f>'BudgetSum 2-4'!C109</f>
        <v>14202457</v>
      </c>
      <c r="C7061" s="930">
        <f t="shared" si="304"/>
        <v>-14195401</v>
      </c>
      <c r="D7061" s="920" t="s">
        <v>6633</v>
      </c>
      <c r="E7061" s="893" t="b">
        <f t="shared" ca="1" si="298"/>
        <v>1</v>
      </c>
      <c r="F7061" s="932">
        <f t="array" aca="1" ref="F7061" ca="1">IF(G7061&lt;&gt;"",INDIRECT("'"&amp;G7061&amp;"'!"&amp;H7061),"")</f>
        <v>14202457</v>
      </c>
      <c r="G7061" s="560" t="s">
        <v>4690</v>
      </c>
      <c r="H7061" s="893" t="s">
        <v>5792</v>
      </c>
      <c r="I7061" s="920"/>
      <c r="J7061" s="920"/>
      <c r="K7061" s="920"/>
      <c r="L7061" s="920"/>
      <c r="M7061" s="920"/>
      <c r="N7061" s="920"/>
      <c r="S7061" s="929"/>
    </row>
    <row r="7062" spans="1:19" ht="12.75" customHeight="1" x14ac:dyDescent="0.15">
      <c r="A7062" s="914">
        <v>7057</v>
      </c>
      <c r="B7062" s="929">
        <f>'BudgetSum 2-4'!C110</f>
        <v>316832</v>
      </c>
      <c r="C7062" s="930">
        <f t="shared" si="304"/>
        <v>-309775</v>
      </c>
      <c r="D7062" s="920" t="s">
        <v>6633</v>
      </c>
      <c r="E7062" s="893" t="b">
        <f t="shared" ca="1" si="298"/>
        <v>1</v>
      </c>
      <c r="F7062" s="932">
        <f t="array" aca="1" ref="F7062" ca="1">IF(G7062&lt;&gt;"",INDIRECT("'"&amp;G7062&amp;"'!"&amp;H7062),"")</f>
        <v>316832</v>
      </c>
      <c r="G7062" s="560" t="s">
        <v>4690</v>
      </c>
      <c r="H7062" s="893" t="s">
        <v>5793</v>
      </c>
      <c r="I7062" s="920"/>
      <c r="J7062" s="920"/>
      <c r="K7062" s="920"/>
      <c r="L7062" s="920"/>
      <c r="M7062" s="920"/>
      <c r="N7062" s="920"/>
      <c r="S7062" s="929"/>
    </row>
    <row r="7063" spans="1:19" ht="12.75" customHeight="1" x14ac:dyDescent="0.15">
      <c r="A7063" s="914">
        <v>7058</v>
      </c>
      <c r="B7063" s="929">
        <f>'BudgetSum 2-4'!C113</f>
        <v>0</v>
      </c>
      <c r="C7063" s="930">
        <f t="shared" si="304"/>
        <v>7058</v>
      </c>
      <c r="D7063" s="920" t="s">
        <v>6633</v>
      </c>
      <c r="E7063" s="893" t="b">
        <f t="shared" ca="1" si="298"/>
        <v>1</v>
      </c>
      <c r="F7063" s="932">
        <f t="array" aca="1" ref="F7063" ca="1">IF(G7063&lt;&gt;"",INDIRECT("'"&amp;G7063&amp;"'!"&amp;H7063),"")</f>
        <v>0</v>
      </c>
      <c r="G7063" s="560" t="s">
        <v>4690</v>
      </c>
      <c r="H7063" s="893" t="s">
        <v>6637</v>
      </c>
      <c r="I7063" s="920"/>
      <c r="J7063" s="920"/>
      <c r="K7063" s="920"/>
      <c r="L7063" s="920"/>
      <c r="M7063" s="920"/>
      <c r="N7063" s="920"/>
      <c r="S7063" s="929"/>
    </row>
    <row r="7064" spans="1:19" ht="12.75" customHeight="1" x14ac:dyDescent="0.15">
      <c r="A7064" s="914">
        <v>7059</v>
      </c>
      <c r="B7064" s="929">
        <f>'BudgetSum 2-4'!C116</f>
        <v>0</v>
      </c>
      <c r="C7064" s="930">
        <f t="shared" si="304"/>
        <v>7059</v>
      </c>
      <c r="D7064" s="920" t="s">
        <v>6633</v>
      </c>
      <c r="E7064" s="893" t="b">
        <f t="shared" ca="1" si="298"/>
        <v>1</v>
      </c>
      <c r="F7064" s="932">
        <f t="array" aca="1" ref="F7064" ca="1">IF(G7064&lt;&gt;"",INDIRECT("'"&amp;G7064&amp;"'!"&amp;H7064),"")</f>
        <v>0</v>
      </c>
      <c r="G7064" s="560" t="s">
        <v>4690</v>
      </c>
      <c r="H7064" s="893" t="s">
        <v>4852</v>
      </c>
      <c r="I7064" s="920"/>
      <c r="J7064" s="920"/>
      <c r="K7064" s="920"/>
      <c r="L7064" s="920"/>
      <c r="M7064" s="920"/>
      <c r="N7064" s="920"/>
      <c r="S7064" s="929"/>
    </row>
    <row r="7065" spans="1:19" ht="12.75" customHeight="1" x14ac:dyDescent="0.15">
      <c r="A7065" s="914">
        <v>7060</v>
      </c>
      <c r="B7065" s="929">
        <f>'BudgetSum 2-4'!C117</f>
        <v>0</v>
      </c>
      <c r="C7065" s="930">
        <f t="shared" si="304"/>
        <v>7060</v>
      </c>
      <c r="D7065" s="920" t="s">
        <v>6633</v>
      </c>
      <c r="E7065" s="893" t="b">
        <f t="shared" ca="1" si="298"/>
        <v>1</v>
      </c>
      <c r="F7065" s="932">
        <f t="array" aca="1" ref="F7065" ca="1">IF(G7065&lt;&gt;"",INDIRECT("'"&amp;G7065&amp;"'!"&amp;H7065),"")</f>
        <v>0</v>
      </c>
      <c r="G7065" s="560" t="s">
        <v>4690</v>
      </c>
      <c r="H7065" s="893" t="s">
        <v>5797</v>
      </c>
      <c r="I7065" s="920"/>
      <c r="J7065" s="920"/>
      <c r="K7065" s="920"/>
      <c r="L7065" s="920"/>
      <c r="M7065" s="920"/>
      <c r="N7065" s="920"/>
      <c r="S7065" s="929"/>
    </row>
    <row r="7066" spans="1:19" ht="12.75" customHeight="1" x14ac:dyDescent="0.15">
      <c r="A7066" s="914">
        <v>7061</v>
      </c>
      <c r="B7066" s="929">
        <f>'BudgetSum 2-4'!C118</f>
        <v>14037938</v>
      </c>
      <c r="C7066" s="930">
        <f t="shared" si="304"/>
        <v>-14030877</v>
      </c>
      <c r="D7066" s="920" t="s">
        <v>6633</v>
      </c>
      <c r="E7066" s="893" t="b">
        <f t="shared" ca="1" si="298"/>
        <v>1</v>
      </c>
      <c r="F7066" s="932">
        <f t="array" aca="1" ref="F7066" ca="1">IF(G7066&lt;&gt;"",INDIRECT("'"&amp;G7066&amp;"'!"&amp;H7066),"")</f>
        <v>14037938</v>
      </c>
      <c r="G7066" s="560" t="s">
        <v>4690</v>
      </c>
      <c r="H7066" s="893" t="s">
        <v>6638</v>
      </c>
      <c r="I7066" s="920"/>
      <c r="J7066" s="920"/>
      <c r="K7066" s="920"/>
      <c r="L7066" s="920"/>
      <c r="M7066" s="920"/>
      <c r="N7066" s="920"/>
      <c r="S7066" s="929"/>
    </row>
    <row r="7067" spans="1:19" ht="12.75" customHeight="1" x14ac:dyDescent="0.15">
      <c r="A7067" s="914">
        <v>7062</v>
      </c>
      <c r="B7067" s="929">
        <f>'BudgetSum 2-4'!D91</f>
        <v>2212682</v>
      </c>
      <c r="C7067" s="930">
        <f t="shared" si="304"/>
        <v>-2205620</v>
      </c>
      <c r="D7067" s="920" t="s">
        <v>6633</v>
      </c>
      <c r="E7067" s="893" t="b">
        <f t="shared" ca="1" si="298"/>
        <v>1</v>
      </c>
      <c r="F7067" s="932">
        <f t="array" aca="1" ref="F7067" ca="1">IF(G7067&lt;&gt;"",INDIRECT("'"&amp;G7067&amp;"'!"&amp;H7067),"")</f>
        <v>2212682</v>
      </c>
      <c r="G7067" s="560" t="s">
        <v>4690</v>
      </c>
      <c r="H7067" s="893" t="s">
        <v>6639</v>
      </c>
      <c r="I7067" s="920"/>
      <c r="J7067" s="920"/>
      <c r="K7067" s="920"/>
      <c r="L7067" s="920"/>
      <c r="M7067" s="920"/>
      <c r="N7067" s="920"/>
      <c r="S7067" s="929"/>
    </row>
    <row r="7068" spans="1:19" ht="12.75" customHeight="1" x14ac:dyDescent="0.15">
      <c r="A7068" s="914">
        <v>7063</v>
      </c>
      <c r="B7068" s="929">
        <f>'BudgetSum 2-4'!D93</f>
        <v>1634177</v>
      </c>
      <c r="C7068" s="930">
        <f t="shared" si="304"/>
        <v>-1627114</v>
      </c>
      <c r="D7068" s="920" t="s">
        <v>6633</v>
      </c>
      <c r="E7068" s="893" t="b">
        <f t="shared" ca="1" si="298"/>
        <v>1</v>
      </c>
      <c r="F7068" s="932">
        <f t="array" aca="1" ref="F7068" ca="1">IF(G7068&lt;&gt;"",INDIRECT("'"&amp;G7068&amp;"'!"&amp;H7068),"")</f>
        <v>1634177</v>
      </c>
      <c r="G7068" s="560" t="s">
        <v>4690</v>
      </c>
      <c r="H7068" s="893" t="s">
        <v>6640</v>
      </c>
      <c r="I7068" s="920"/>
      <c r="J7068" s="920"/>
      <c r="K7068" s="920"/>
      <c r="L7068" s="920"/>
      <c r="M7068" s="920"/>
      <c r="N7068" s="920"/>
      <c r="S7068" s="929"/>
    </row>
    <row r="7069" spans="1:19" ht="12.75" customHeight="1" x14ac:dyDescent="0.15">
      <c r="A7069" s="914">
        <v>7064</v>
      </c>
      <c r="B7069" s="929">
        <f>'BudgetSum 2-4'!D94</f>
        <v>0</v>
      </c>
      <c r="C7069" s="930">
        <f t="shared" si="304"/>
        <v>7064</v>
      </c>
      <c r="D7069" s="920" t="s">
        <v>6633</v>
      </c>
      <c r="E7069" s="893" t="b">
        <f t="shared" ca="1" si="298"/>
        <v>1</v>
      </c>
      <c r="F7069" s="932">
        <f t="array" aca="1" ref="F7069" ca="1">IF(G7069&lt;&gt;"",INDIRECT("'"&amp;G7069&amp;"'!"&amp;H7069),"")</f>
        <v>0</v>
      </c>
      <c r="G7069" s="560" t="s">
        <v>4690</v>
      </c>
      <c r="H7069" s="893" t="s">
        <v>6641</v>
      </c>
      <c r="I7069" s="920"/>
      <c r="J7069" s="920"/>
      <c r="K7069" s="920"/>
      <c r="L7069" s="920"/>
      <c r="M7069" s="920"/>
      <c r="N7069" s="920"/>
      <c r="S7069" s="929"/>
    </row>
    <row r="7070" spans="1:19" ht="12.75" customHeight="1" x14ac:dyDescent="0.15">
      <c r="A7070" s="914">
        <v>7065</v>
      </c>
      <c r="B7070" s="929">
        <f>'BudgetSum 2-4'!D95</f>
        <v>50000</v>
      </c>
      <c r="C7070" s="930">
        <f t="shared" si="304"/>
        <v>-42935</v>
      </c>
      <c r="D7070" s="920" t="s">
        <v>6633</v>
      </c>
      <c r="E7070" s="893" t="b">
        <f t="shared" ca="1" si="298"/>
        <v>1</v>
      </c>
      <c r="F7070" s="932">
        <f t="array" aca="1" ref="F7070" ca="1">IF(G7070&lt;&gt;"",INDIRECT("'"&amp;G7070&amp;"'!"&amp;H7070),"")</f>
        <v>50000</v>
      </c>
      <c r="G7070" s="560" t="s">
        <v>4690</v>
      </c>
      <c r="H7070" s="893" t="s">
        <v>6642</v>
      </c>
      <c r="I7070" s="920"/>
      <c r="J7070" s="920"/>
      <c r="K7070" s="920"/>
      <c r="L7070" s="920"/>
      <c r="M7070" s="920"/>
      <c r="N7070" s="920"/>
      <c r="S7070" s="929"/>
    </row>
    <row r="7071" spans="1:19" ht="12.75" customHeight="1" x14ac:dyDescent="0.15">
      <c r="A7071" s="914">
        <v>7066</v>
      </c>
      <c r="B7071" s="929">
        <f>'BudgetSum 2-4'!D96</f>
        <v>0</v>
      </c>
      <c r="C7071" s="930">
        <f t="shared" si="304"/>
        <v>7066</v>
      </c>
      <c r="D7071" s="920" t="s">
        <v>6633</v>
      </c>
      <c r="E7071" s="893" t="b">
        <f t="shared" ca="1" si="298"/>
        <v>1</v>
      </c>
      <c r="F7071" s="932">
        <f t="array" aca="1" ref="F7071" ca="1">IF(G7071&lt;&gt;"",INDIRECT("'"&amp;G7071&amp;"'!"&amp;H7071),"")</f>
        <v>0</v>
      </c>
      <c r="G7071" s="560" t="s">
        <v>4690</v>
      </c>
      <c r="H7071" s="893" t="s">
        <v>6643</v>
      </c>
      <c r="I7071" s="920"/>
      <c r="J7071" s="920"/>
      <c r="K7071" s="920"/>
      <c r="L7071" s="920"/>
      <c r="M7071" s="920"/>
      <c r="N7071" s="920"/>
      <c r="S7071" s="929"/>
    </row>
    <row r="7072" spans="1:19" ht="12.75" customHeight="1" x14ac:dyDescent="0.15">
      <c r="A7072" s="914">
        <v>7067</v>
      </c>
      <c r="B7072" s="929">
        <f>'BudgetSum 2-4'!D97</f>
        <v>1684177</v>
      </c>
      <c r="C7072" s="930">
        <f t="shared" si="304"/>
        <v>-1677110</v>
      </c>
      <c r="D7072" s="920" t="s">
        <v>6633</v>
      </c>
      <c r="E7072" s="893" t="b">
        <f t="shared" ca="1" si="298"/>
        <v>1</v>
      </c>
      <c r="F7072" s="932">
        <f t="array" aca="1" ref="F7072" ca="1">IF(G7072&lt;&gt;"",INDIRECT("'"&amp;G7072&amp;"'!"&amp;H7072),"")</f>
        <v>1684177</v>
      </c>
      <c r="G7072" s="560" t="s">
        <v>4690</v>
      </c>
      <c r="H7072" s="893" t="s">
        <v>5850</v>
      </c>
      <c r="I7072" s="920"/>
      <c r="J7072" s="920"/>
      <c r="K7072" s="920"/>
      <c r="L7072" s="920"/>
      <c r="M7072" s="920"/>
      <c r="N7072" s="920"/>
      <c r="S7072" s="929"/>
    </row>
    <row r="7073" spans="1:19" ht="12.75" customHeight="1" x14ac:dyDescent="0.15">
      <c r="A7073" s="914">
        <v>7068</v>
      </c>
      <c r="B7073" s="929">
        <f>'BudgetSum 2-4'!D98</f>
        <v>0</v>
      </c>
      <c r="C7073" s="930">
        <f t="shared" si="304"/>
        <v>7068</v>
      </c>
      <c r="D7073" s="920" t="s">
        <v>6633</v>
      </c>
      <c r="E7073" s="893" t="b">
        <f t="shared" ca="1" si="298"/>
        <v>1</v>
      </c>
      <c r="F7073" s="932">
        <f t="array" aca="1" ref="F7073" ca="1">IF(G7073&lt;&gt;"",INDIRECT("'"&amp;G7073&amp;"'!"&amp;H7073),"")</f>
        <v>0</v>
      </c>
      <c r="G7073" s="560" t="s">
        <v>4690</v>
      </c>
      <c r="H7073" s="893" t="s">
        <v>5851</v>
      </c>
      <c r="I7073" s="920"/>
      <c r="J7073" s="920"/>
      <c r="K7073" s="920"/>
      <c r="L7073" s="920"/>
      <c r="M7073" s="920"/>
      <c r="N7073" s="920"/>
      <c r="S7073" s="929"/>
    </row>
    <row r="7074" spans="1:19" ht="12.75" customHeight="1" x14ac:dyDescent="0.15">
      <c r="A7074" s="914">
        <v>7069</v>
      </c>
      <c r="B7074" s="929">
        <f>'BudgetSum 2-4'!D99</f>
        <v>1684177</v>
      </c>
      <c r="C7074" s="930">
        <f t="shared" si="304"/>
        <v>-1677108</v>
      </c>
      <c r="D7074" s="920" t="s">
        <v>6633</v>
      </c>
      <c r="E7074" s="893" t="b">
        <f t="shared" ca="1" si="298"/>
        <v>1</v>
      </c>
      <c r="F7074" s="932">
        <f t="array" aca="1" ref="F7074" ca="1">IF(G7074&lt;&gt;"",INDIRECT("'"&amp;G7074&amp;"'!"&amp;H7074),"")</f>
        <v>1684177</v>
      </c>
      <c r="G7074" s="560" t="s">
        <v>4690</v>
      </c>
      <c r="H7074" s="893" t="s">
        <v>6057</v>
      </c>
      <c r="I7074" s="920"/>
      <c r="J7074" s="920"/>
      <c r="K7074" s="920"/>
      <c r="L7074" s="920"/>
      <c r="M7074" s="920"/>
      <c r="N7074" s="920"/>
      <c r="S7074" s="929"/>
    </row>
    <row r="7075" spans="1:19" ht="12.75" customHeight="1" x14ac:dyDescent="0.15">
      <c r="A7075" s="914">
        <v>7070</v>
      </c>
      <c r="B7075" s="929">
        <f>'BudgetSum 2-4'!D102</f>
        <v>2527623</v>
      </c>
      <c r="C7075" s="930">
        <f t="shared" si="304"/>
        <v>-2520553</v>
      </c>
      <c r="D7075" s="920" t="s">
        <v>6633</v>
      </c>
      <c r="E7075" s="893" t="b">
        <f t="shared" ca="1" si="298"/>
        <v>1</v>
      </c>
      <c r="F7075" s="932">
        <f t="array" aca="1" ref="F7075" ca="1">IF(G7075&lt;&gt;"",INDIRECT("'"&amp;G7075&amp;"'!"&amp;H7075),"")</f>
        <v>2527623</v>
      </c>
      <c r="G7075" s="560" t="s">
        <v>4690</v>
      </c>
      <c r="H7075" s="893" t="s">
        <v>6067</v>
      </c>
      <c r="I7075" s="920"/>
      <c r="J7075" s="920"/>
      <c r="K7075" s="920"/>
      <c r="L7075" s="920"/>
      <c r="M7075" s="920"/>
      <c r="N7075" s="920"/>
      <c r="S7075" s="929"/>
    </row>
    <row r="7076" spans="1:19" ht="12.75" customHeight="1" x14ac:dyDescent="0.15">
      <c r="A7076" s="914">
        <v>7071</v>
      </c>
      <c r="B7076" s="929">
        <f>'BudgetSum 2-4'!D103</f>
        <v>0</v>
      </c>
      <c r="C7076" s="930">
        <f t="shared" si="304"/>
        <v>7071</v>
      </c>
      <c r="D7076" s="920" t="s">
        <v>6633</v>
      </c>
      <c r="E7076" s="893" t="b">
        <f t="shared" ca="1" si="298"/>
        <v>1</v>
      </c>
      <c r="F7076" s="932">
        <f t="array" aca="1" ref="F7076" ca="1">IF(G7076&lt;&gt;"",INDIRECT("'"&amp;G7076&amp;"'!"&amp;H7076),"")</f>
        <v>0</v>
      </c>
      <c r="G7076" s="560" t="s">
        <v>4690</v>
      </c>
      <c r="H7076" s="893" t="s">
        <v>6644</v>
      </c>
      <c r="I7076" s="920"/>
      <c r="J7076" s="920"/>
      <c r="K7076" s="920"/>
      <c r="L7076" s="920"/>
      <c r="M7076" s="920"/>
      <c r="N7076" s="920"/>
      <c r="S7076" s="929"/>
    </row>
    <row r="7077" spans="1:19" ht="12.75" customHeight="1" x14ac:dyDescent="0.15">
      <c r="A7077" s="914">
        <v>7072</v>
      </c>
      <c r="B7077" s="929">
        <f>'BudgetSum 2-4'!D104</f>
        <v>0</v>
      </c>
      <c r="C7077" s="930">
        <f t="shared" si="304"/>
        <v>7072</v>
      </c>
      <c r="D7077" s="920" t="s">
        <v>6633</v>
      </c>
      <c r="E7077" s="893" t="b">
        <f t="shared" ca="1" si="298"/>
        <v>1</v>
      </c>
      <c r="F7077" s="932">
        <f t="array" aca="1" ref="F7077" ca="1">IF(G7077&lt;&gt;"",INDIRECT("'"&amp;G7077&amp;"'!"&amp;H7077),"")</f>
        <v>0</v>
      </c>
      <c r="G7077" s="560" t="s">
        <v>4690</v>
      </c>
      <c r="H7077" s="893" t="s">
        <v>6076</v>
      </c>
      <c r="I7077" s="920"/>
      <c r="J7077" s="920"/>
      <c r="K7077" s="920"/>
      <c r="L7077" s="920"/>
      <c r="M7077" s="920"/>
      <c r="N7077" s="920"/>
      <c r="S7077" s="929"/>
    </row>
    <row r="7078" spans="1:19" ht="12.75" customHeight="1" x14ac:dyDescent="0.15">
      <c r="A7078" s="914">
        <v>7073</v>
      </c>
      <c r="B7078" s="929">
        <f>'BudgetSum 2-4'!D105</f>
        <v>0</v>
      </c>
      <c r="C7078" s="930">
        <f t="shared" si="304"/>
        <v>7073</v>
      </c>
      <c r="D7078" s="920" t="s">
        <v>6633</v>
      </c>
      <c r="E7078" s="893" t="b">
        <f t="shared" ca="1" si="298"/>
        <v>1</v>
      </c>
      <c r="F7078" s="932">
        <f t="array" aca="1" ref="F7078" ca="1">IF(G7078&lt;&gt;"",INDIRECT("'"&amp;G7078&amp;"'!"&amp;H7078),"")</f>
        <v>0</v>
      </c>
      <c r="G7078" s="560" t="s">
        <v>4690</v>
      </c>
      <c r="H7078" s="893" t="s">
        <v>6645</v>
      </c>
      <c r="I7078" s="920"/>
      <c r="J7078" s="920"/>
      <c r="K7078" s="920"/>
      <c r="L7078" s="920"/>
      <c r="M7078" s="920"/>
      <c r="N7078" s="920"/>
      <c r="S7078" s="929"/>
    </row>
    <row r="7079" spans="1:19" ht="12.75" customHeight="1" x14ac:dyDescent="0.15">
      <c r="A7079" s="914">
        <v>7074</v>
      </c>
      <c r="B7079" s="929">
        <f>'BudgetSum 2-4'!D106</f>
        <v>0</v>
      </c>
      <c r="C7079" s="930">
        <f t="shared" si="304"/>
        <v>7074</v>
      </c>
      <c r="D7079" s="920" t="s">
        <v>6633</v>
      </c>
      <c r="E7079" s="893" t="b">
        <f t="shared" ca="1" si="298"/>
        <v>1</v>
      </c>
      <c r="F7079" s="932">
        <f t="array" aca="1" ref="F7079" ca="1">IF(G7079&lt;&gt;"",INDIRECT("'"&amp;G7079&amp;"'!"&amp;H7079),"")</f>
        <v>0</v>
      </c>
      <c r="G7079" s="560" t="s">
        <v>4690</v>
      </c>
      <c r="H7079" s="893" t="s">
        <v>5854</v>
      </c>
      <c r="I7079" s="920"/>
      <c r="J7079" s="920"/>
      <c r="K7079" s="920"/>
      <c r="L7079" s="920"/>
      <c r="M7079" s="920"/>
      <c r="N7079" s="920"/>
      <c r="S7079" s="929"/>
    </row>
    <row r="7080" spans="1:19" ht="12.75" customHeight="1" x14ac:dyDescent="0.15">
      <c r="A7080" s="914">
        <v>7075</v>
      </c>
      <c r="B7080" s="929">
        <f>'BudgetSum 2-4'!D107</f>
        <v>2527623</v>
      </c>
      <c r="C7080" s="930">
        <f t="shared" si="304"/>
        <v>-2520548</v>
      </c>
      <c r="D7080" s="920" t="s">
        <v>6633</v>
      </c>
      <c r="E7080" s="893" t="b">
        <f t="shared" ca="1" si="298"/>
        <v>1</v>
      </c>
      <c r="F7080" s="932">
        <f t="array" aca="1" ref="F7080" ca="1">IF(G7080&lt;&gt;"",INDIRECT("'"&amp;G7080&amp;"'!"&amp;H7080),"")</f>
        <v>2527623</v>
      </c>
      <c r="G7080" s="560" t="s">
        <v>4690</v>
      </c>
      <c r="H7080" s="893" t="s">
        <v>6646</v>
      </c>
      <c r="I7080" s="920"/>
      <c r="J7080" s="920"/>
      <c r="K7080" s="920"/>
      <c r="L7080" s="920"/>
      <c r="M7080" s="920"/>
      <c r="N7080" s="920"/>
      <c r="S7080" s="929"/>
    </row>
    <row r="7081" spans="1:19" ht="12.75" customHeight="1" x14ac:dyDescent="0.15">
      <c r="A7081" s="914">
        <v>7076</v>
      </c>
      <c r="B7081" s="929">
        <f>'BudgetSum 2-4'!D108</f>
        <v>0</v>
      </c>
      <c r="C7081" s="930">
        <f t="shared" si="304"/>
        <v>7076</v>
      </c>
      <c r="D7081" s="920" t="s">
        <v>6633</v>
      </c>
      <c r="E7081" s="893" t="b">
        <f t="shared" ca="1" si="298"/>
        <v>1</v>
      </c>
      <c r="F7081" s="932">
        <f t="array" aca="1" ref="F7081" ca="1">IF(G7081&lt;&gt;"",INDIRECT("'"&amp;G7081&amp;"'!"&amp;H7081),"")</f>
        <v>0</v>
      </c>
      <c r="G7081" s="560" t="s">
        <v>4690</v>
      </c>
      <c r="H7081" s="893" t="s">
        <v>6082</v>
      </c>
      <c r="I7081" s="920"/>
      <c r="J7081" s="920"/>
      <c r="K7081" s="920"/>
      <c r="L7081" s="920"/>
      <c r="M7081" s="920"/>
      <c r="N7081" s="920"/>
      <c r="S7081" s="929"/>
    </row>
    <row r="7082" spans="1:19" ht="12.75" customHeight="1" x14ac:dyDescent="0.15">
      <c r="A7082" s="914">
        <v>7077</v>
      </c>
      <c r="B7082" s="929">
        <f>'BudgetSum 2-4'!D109</f>
        <v>2527623</v>
      </c>
      <c r="C7082" s="930">
        <f t="shared" si="304"/>
        <v>-2520546</v>
      </c>
      <c r="D7082" s="920" t="s">
        <v>6633</v>
      </c>
      <c r="E7082" s="893" t="b">
        <f t="shared" ca="1" si="298"/>
        <v>1</v>
      </c>
      <c r="F7082" s="932">
        <f t="array" aca="1" ref="F7082" ca="1">IF(G7082&lt;&gt;"",INDIRECT("'"&amp;G7082&amp;"'!"&amp;H7082),"")</f>
        <v>2527623</v>
      </c>
      <c r="G7082" s="560" t="s">
        <v>4690</v>
      </c>
      <c r="H7082" s="893" t="s">
        <v>5855</v>
      </c>
      <c r="I7082" s="920"/>
      <c r="J7082" s="920"/>
      <c r="K7082" s="920"/>
      <c r="L7082" s="920"/>
      <c r="M7082" s="920"/>
      <c r="N7082" s="920"/>
      <c r="S7082" s="929"/>
    </row>
    <row r="7083" spans="1:19" ht="12.75" customHeight="1" x14ac:dyDescent="0.15">
      <c r="A7083" s="914">
        <v>7078</v>
      </c>
      <c r="B7083" s="929">
        <f>'BudgetSum 2-4'!D110</f>
        <v>-843446</v>
      </c>
      <c r="C7083" s="930">
        <f t="shared" si="304"/>
        <v>850524</v>
      </c>
      <c r="D7083" s="920" t="s">
        <v>6633</v>
      </c>
      <c r="E7083" s="893" t="b">
        <f t="shared" ca="1" si="298"/>
        <v>1</v>
      </c>
      <c r="F7083" s="932">
        <f t="array" aca="1" ref="F7083" ca="1">IF(G7083&lt;&gt;"",INDIRECT("'"&amp;G7083&amp;"'!"&amp;H7083),"")</f>
        <v>-843446</v>
      </c>
      <c r="G7083" s="560" t="s">
        <v>4690</v>
      </c>
      <c r="H7083" s="893" t="s">
        <v>5856</v>
      </c>
      <c r="I7083" s="920"/>
      <c r="J7083" s="920"/>
      <c r="K7083" s="920"/>
      <c r="L7083" s="920"/>
      <c r="M7083" s="920"/>
      <c r="N7083" s="920"/>
      <c r="S7083" s="929"/>
    </row>
    <row r="7084" spans="1:19" ht="12.75" customHeight="1" x14ac:dyDescent="0.15">
      <c r="A7084" s="914">
        <v>7079</v>
      </c>
      <c r="B7084" s="929">
        <f>'BudgetSum 2-4'!D113</f>
        <v>0</v>
      </c>
      <c r="C7084" s="930">
        <f t="shared" si="304"/>
        <v>7079</v>
      </c>
      <c r="D7084" s="920" t="s">
        <v>6633</v>
      </c>
      <c r="E7084" s="893" t="b">
        <f t="shared" ca="1" si="298"/>
        <v>1</v>
      </c>
      <c r="F7084" s="932">
        <f t="array" aca="1" ref="F7084" ca="1">IF(G7084&lt;&gt;"",INDIRECT("'"&amp;G7084&amp;"'!"&amp;H7084),"")</f>
        <v>0</v>
      </c>
      <c r="G7084" s="560" t="s">
        <v>4690</v>
      </c>
      <c r="H7084" s="893" t="s">
        <v>6647</v>
      </c>
      <c r="I7084" s="920"/>
      <c r="J7084" s="920"/>
      <c r="K7084" s="920"/>
      <c r="L7084" s="920"/>
      <c r="M7084" s="920"/>
      <c r="N7084" s="920"/>
      <c r="S7084" s="929"/>
    </row>
    <row r="7085" spans="1:19" ht="12.75" customHeight="1" x14ac:dyDescent="0.15">
      <c r="A7085" s="914">
        <v>7080</v>
      </c>
      <c r="B7085" s="929">
        <f>'BudgetSum 2-4'!D116</f>
        <v>0</v>
      </c>
      <c r="C7085" s="930">
        <f t="shared" si="304"/>
        <v>7080</v>
      </c>
      <c r="D7085" s="920" t="s">
        <v>6633</v>
      </c>
      <c r="E7085" s="893" t="b">
        <f t="shared" ca="1" si="298"/>
        <v>1</v>
      </c>
      <c r="F7085" s="932">
        <f t="array" aca="1" ref="F7085" ca="1">IF(G7085&lt;&gt;"",INDIRECT("'"&amp;G7085&amp;"'!"&amp;H7085),"")</f>
        <v>0</v>
      </c>
      <c r="G7085" s="560" t="s">
        <v>4690</v>
      </c>
      <c r="H7085" s="893" t="s">
        <v>4889</v>
      </c>
      <c r="I7085" s="920"/>
      <c r="J7085" s="920"/>
      <c r="K7085" s="920"/>
      <c r="L7085" s="920"/>
      <c r="M7085" s="920"/>
      <c r="N7085" s="920"/>
      <c r="S7085" s="929"/>
    </row>
    <row r="7086" spans="1:19" ht="12.75" customHeight="1" x14ac:dyDescent="0.15">
      <c r="A7086" s="914">
        <v>7081</v>
      </c>
      <c r="B7086" s="929">
        <f>'BudgetSum 2-4'!D117</f>
        <v>0</v>
      </c>
      <c r="C7086" s="930">
        <f t="shared" si="304"/>
        <v>7081</v>
      </c>
      <c r="D7086" s="920" t="s">
        <v>6633</v>
      </c>
      <c r="E7086" s="893" t="b">
        <f t="shared" ca="1" si="298"/>
        <v>1</v>
      </c>
      <c r="F7086" s="932">
        <f t="array" aca="1" ref="F7086" ca="1">IF(G7086&lt;&gt;"",INDIRECT("'"&amp;G7086&amp;"'!"&amp;H7086),"")</f>
        <v>0</v>
      </c>
      <c r="G7086" s="560" t="s">
        <v>4690</v>
      </c>
      <c r="H7086" s="893" t="s">
        <v>5860</v>
      </c>
      <c r="I7086" s="920"/>
      <c r="J7086" s="920"/>
      <c r="K7086" s="920"/>
      <c r="L7086" s="920"/>
      <c r="M7086" s="920"/>
      <c r="N7086" s="920"/>
      <c r="S7086" s="929"/>
    </row>
    <row r="7087" spans="1:19" ht="12.75" customHeight="1" x14ac:dyDescent="0.15">
      <c r="A7087" s="914">
        <v>7082</v>
      </c>
      <c r="B7087" s="929">
        <f>'BudgetSum 2-4'!D118</f>
        <v>1369236</v>
      </c>
      <c r="C7087" s="930">
        <f t="shared" si="304"/>
        <v>-1362154</v>
      </c>
      <c r="D7087" s="920" t="s">
        <v>6633</v>
      </c>
      <c r="E7087" s="893" t="b">
        <f t="shared" ca="1" si="298"/>
        <v>1</v>
      </c>
      <c r="F7087" s="932">
        <f t="array" aca="1" ref="F7087" ca="1">IF(G7087&lt;&gt;"",INDIRECT("'"&amp;G7087&amp;"'!"&amp;H7087),"")</f>
        <v>1369236</v>
      </c>
      <c r="G7087" s="560" t="s">
        <v>4690</v>
      </c>
      <c r="H7087" s="893" t="s">
        <v>6648</v>
      </c>
      <c r="I7087" s="920"/>
      <c r="J7087" s="920"/>
      <c r="K7087" s="920"/>
      <c r="L7087" s="920"/>
      <c r="M7087" s="920"/>
      <c r="N7087" s="920"/>
      <c r="S7087" s="929"/>
    </row>
    <row r="7088" spans="1:19" ht="12.75" customHeight="1" x14ac:dyDescent="0.15">
      <c r="A7088" s="914">
        <v>7083</v>
      </c>
      <c r="B7088" s="929">
        <f>'BudgetSum 2-4'!E91</f>
        <v>826764</v>
      </c>
      <c r="C7088" s="930">
        <f t="shared" si="304"/>
        <v>-819681</v>
      </c>
      <c r="D7088" s="920" t="s">
        <v>6633</v>
      </c>
      <c r="E7088" s="893" t="b">
        <f t="shared" ca="1" si="298"/>
        <v>1</v>
      </c>
      <c r="F7088" s="932">
        <f t="array" aca="1" ref="F7088" ca="1">IF(G7088&lt;&gt;"",INDIRECT("'"&amp;G7088&amp;"'!"&amp;H7088),"")</f>
        <v>826764</v>
      </c>
      <c r="G7088" s="560" t="s">
        <v>4690</v>
      </c>
      <c r="H7088" s="893" t="s">
        <v>6649</v>
      </c>
      <c r="I7088" s="920"/>
      <c r="J7088" s="920"/>
      <c r="K7088" s="920"/>
      <c r="L7088" s="920"/>
      <c r="M7088" s="920"/>
      <c r="N7088" s="920"/>
      <c r="S7088" s="929"/>
    </row>
    <row r="7089" spans="1:19" ht="12.75" customHeight="1" x14ac:dyDescent="0.15">
      <c r="A7089" s="914">
        <v>7084</v>
      </c>
      <c r="B7089" s="929">
        <f>'BudgetSum 2-4'!E93</f>
        <v>1184596</v>
      </c>
      <c r="C7089" s="930">
        <f t="shared" si="304"/>
        <v>-1177512</v>
      </c>
      <c r="D7089" s="920" t="s">
        <v>6633</v>
      </c>
      <c r="E7089" s="893" t="b">
        <f t="shared" ca="1" si="298"/>
        <v>1</v>
      </c>
      <c r="F7089" s="932">
        <f t="array" aca="1" ref="F7089" ca="1">IF(G7089&lt;&gt;"",INDIRECT("'"&amp;G7089&amp;"'!"&amp;H7089),"")</f>
        <v>1184596</v>
      </c>
      <c r="G7089" s="560" t="s">
        <v>4690</v>
      </c>
      <c r="H7089" s="893" t="s">
        <v>6650</v>
      </c>
      <c r="I7089" s="920"/>
      <c r="J7089" s="920"/>
      <c r="K7089" s="920"/>
      <c r="L7089" s="920"/>
      <c r="M7089" s="920"/>
      <c r="N7089" s="920"/>
      <c r="S7089" s="929"/>
    </row>
    <row r="7090" spans="1:19" ht="12.75" customHeight="1" x14ac:dyDescent="0.15">
      <c r="A7090" s="914">
        <v>7085</v>
      </c>
      <c r="B7090" s="929">
        <f>'BudgetSum 2-4'!E95</f>
        <v>0</v>
      </c>
      <c r="C7090" s="930">
        <f t="shared" si="304"/>
        <v>7085</v>
      </c>
      <c r="D7090" s="920" t="s">
        <v>6633</v>
      </c>
      <c r="E7090" s="893" t="b">
        <f t="shared" ca="1" si="298"/>
        <v>1</v>
      </c>
      <c r="F7090" s="932">
        <f t="array" aca="1" ref="F7090" ca="1">IF(G7090&lt;&gt;"",INDIRECT("'"&amp;G7090&amp;"'!"&amp;H7090),"")</f>
        <v>0</v>
      </c>
      <c r="G7090" s="560" t="s">
        <v>4690</v>
      </c>
      <c r="H7090" s="893" t="s">
        <v>6651</v>
      </c>
      <c r="I7090" s="920"/>
      <c r="J7090" s="920"/>
      <c r="K7090" s="920"/>
      <c r="L7090" s="920"/>
      <c r="M7090" s="920"/>
      <c r="N7090" s="920"/>
      <c r="S7090" s="929"/>
    </row>
    <row r="7091" spans="1:19" ht="12.75" customHeight="1" x14ac:dyDescent="0.15">
      <c r="A7091" s="914">
        <v>7086</v>
      </c>
      <c r="B7091" s="929">
        <f>'BudgetSum 2-4'!E96</f>
        <v>0</v>
      </c>
      <c r="C7091" s="930">
        <f t="shared" si="304"/>
        <v>7086</v>
      </c>
      <c r="D7091" s="920" t="s">
        <v>6633</v>
      </c>
      <c r="E7091" s="893" t="b">
        <f t="shared" ca="1" si="298"/>
        <v>1</v>
      </c>
      <c r="F7091" s="932">
        <f t="array" aca="1" ref="F7091" ca="1">IF(G7091&lt;&gt;"",INDIRECT("'"&amp;G7091&amp;"'!"&amp;H7091),"")</f>
        <v>0</v>
      </c>
      <c r="G7091" s="560" t="s">
        <v>4690</v>
      </c>
      <c r="H7091" s="893" t="s">
        <v>6652</v>
      </c>
      <c r="I7091" s="920"/>
      <c r="J7091" s="920"/>
      <c r="K7091" s="920"/>
      <c r="L7091" s="920"/>
      <c r="M7091" s="920"/>
      <c r="N7091" s="920"/>
      <c r="S7091" s="929"/>
    </row>
    <row r="7092" spans="1:19" ht="12.75" customHeight="1" x14ac:dyDescent="0.15">
      <c r="A7092" s="914">
        <v>7087</v>
      </c>
      <c r="B7092" s="929">
        <f>'BudgetSum 2-4'!E97</f>
        <v>1184596</v>
      </c>
      <c r="C7092" s="930">
        <f t="shared" si="304"/>
        <v>-1177509</v>
      </c>
      <c r="D7092" s="920" t="s">
        <v>6633</v>
      </c>
      <c r="E7092" s="893" t="b">
        <f t="shared" ca="1" si="298"/>
        <v>1</v>
      </c>
      <c r="F7092" s="932">
        <f t="array" aca="1" ref="F7092" ca="1">IF(G7092&lt;&gt;"",INDIRECT("'"&amp;G7092&amp;"'!"&amp;H7092),"")</f>
        <v>1184596</v>
      </c>
      <c r="G7092" s="560" t="s">
        <v>4690</v>
      </c>
      <c r="H7092" s="893" t="s">
        <v>6653</v>
      </c>
      <c r="I7092" s="920"/>
      <c r="J7092" s="920"/>
      <c r="K7092" s="920"/>
      <c r="L7092" s="920"/>
      <c r="M7092" s="920"/>
      <c r="N7092" s="920"/>
      <c r="S7092" s="929"/>
    </row>
    <row r="7093" spans="1:19" ht="12.75" customHeight="1" x14ac:dyDescent="0.15">
      <c r="A7093" s="914">
        <v>7088</v>
      </c>
      <c r="B7093" s="929">
        <f>'BudgetSum 2-4'!E98</f>
        <v>0</v>
      </c>
      <c r="C7093" s="930">
        <f t="shared" si="304"/>
        <v>7088</v>
      </c>
      <c r="D7093" s="920" t="s">
        <v>6633</v>
      </c>
      <c r="E7093" s="893" t="b">
        <f t="shared" ca="1" si="298"/>
        <v>1</v>
      </c>
      <c r="F7093" s="932">
        <f t="array" aca="1" ref="F7093" ca="1">IF(G7093&lt;&gt;"",INDIRECT("'"&amp;G7093&amp;"'!"&amp;H7093),"")</f>
        <v>0</v>
      </c>
      <c r="G7093" s="560" t="s">
        <v>4690</v>
      </c>
      <c r="H7093" s="893" t="s">
        <v>5891</v>
      </c>
      <c r="I7093" s="920"/>
      <c r="J7093" s="920"/>
      <c r="K7093" s="920"/>
      <c r="L7093" s="920"/>
      <c r="M7093" s="920"/>
      <c r="N7093" s="920"/>
      <c r="S7093" s="929"/>
    </row>
    <row r="7094" spans="1:19" ht="12.75" customHeight="1" x14ac:dyDescent="0.15">
      <c r="A7094" s="914">
        <v>7089</v>
      </c>
      <c r="B7094" s="929">
        <f>'BudgetSum 2-4'!E99</f>
        <v>1184596</v>
      </c>
      <c r="C7094" s="930">
        <f t="shared" si="304"/>
        <v>-1177507</v>
      </c>
      <c r="D7094" s="920" t="s">
        <v>6633</v>
      </c>
      <c r="E7094" s="893" t="b">
        <f t="shared" ca="1" si="298"/>
        <v>1</v>
      </c>
      <c r="F7094" s="932">
        <f t="array" aca="1" ref="F7094" ca="1">IF(G7094&lt;&gt;"",INDIRECT("'"&amp;G7094&amp;"'!"&amp;H7094),"")</f>
        <v>1184596</v>
      </c>
      <c r="G7094" s="560" t="s">
        <v>4690</v>
      </c>
      <c r="H7094" s="893" t="s">
        <v>6058</v>
      </c>
      <c r="I7094" s="920"/>
      <c r="J7094" s="920"/>
      <c r="K7094" s="920"/>
      <c r="L7094" s="920"/>
      <c r="M7094" s="920"/>
      <c r="N7094" s="920"/>
      <c r="S7094" s="929"/>
    </row>
    <row r="7095" spans="1:19" ht="12.75" customHeight="1" x14ac:dyDescent="0.15">
      <c r="A7095" s="914">
        <v>7090</v>
      </c>
      <c r="B7095" s="929">
        <f>'BudgetSum 2-4'!E104</f>
        <v>0</v>
      </c>
      <c r="C7095" s="930">
        <f t="shared" si="304"/>
        <v>7090</v>
      </c>
      <c r="D7095" s="920" t="s">
        <v>6633</v>
      </c>
      <c r="E7095" s="893" t="b">
        <f t="shared" ca="1" si="298"/>
        <v>1</v>
      </c>
      <c r="F7095" s="932">
        <f t="array" aca="1" ref="F7095" ca="1">IF(G7095&lt;&gt;"",INDIRECT("'"&amp;G7095&amp;"'!"&amp;H7095),"")</f>
        <v>0</v>
      </c>
      <c r="G7095" s="560" t="s">
        <v>4690</v>
      </c>
      <c r="H7095" s="893" t="s">
        <v>5398</v>
      </c>
      <c r="I7095" s="920"/>
      <c r="J7095" s="920"/>
      <c r="K7095" s="920"/>
      <c r="L7095" s="920"/>
      <c r="M7095" s="920"/>
      <c r="N7095" s="920"/>
      <c r="S7095" s="929"/>
    </row>
    <row r="7096" spans="1:19" ht="12.75" customHeight="1" x14ac:dyDescent="0.15">
      <c r="A7096" s="914">
        <v>7091</v>
      </c>
      <c r="B7096" s="929">
        <f>'BudgetSum 2-4'!E105</f>
        <v>1137250</v>
      </c>
      <c r="C7096" s="930">
        <f t="shared" si="304"/>
        <v>-1130159</v>
      </c>
      <c r="D7096" s="920" t="s">
        <v>6633</v>
      </c>
      <c r="E7096" s="893" t="b">
        <f t="shared" ca="1" si="298"/>
        <v>1</v>
      </c>
      <c r="F7096" s="932">
        <f t="array" aca="1" ref="F7096" ca="1">IF(G7096&lt;&gt;"",INDIRECT("'"&amp;G7096&amp;"'!"&amp;H7096),"")</f>
        <v>1137250</v>
      </c>
      <c r="G7096" s="560" t="s">
        <v>4690</v>
      </c>
      <c r="H7096" s="893" t="s">
        <v>6355</v>
      </c>
      <c r="I7096" s="920"/>
      <c r="J7096" s="920"/>
      <c r="K7096" s="920"/>
      <c r="L7096" s="920"/>
      <c r="M7096" s="920"/>
      <c r="N7096" s="920"/>
      <c r="S7096" s="929"/>
    </row>
    <row r="7097" spans="1:19" ht="12.75" customHeight="1" x14ac:dyDescent="0.15">
      <c r="A7097" s="914">
        <v>7092</v>
      </c>
      <c r="B7097" s="929">
        <f>'BudgetSum 2-4'!E106</f>
        <v>0</v>
      </c>
      <c r="C7097" s="930">
        <f t="shared" si="304"/>
        <v>7092</v>
      </c>
      <c r="D7097" s="920" t="s">
        <v>6633</v>
      </c>
      <c r="E7097" s="893" t="b">
        <f t="shared" ca="1" si="298"/>
        <v>1</v>
      </c>
      <c r="F7097" s="932">
        <f t="array" aca="1" ref="F7097" ca="1">IF(G7097&lt;&gt;"",INDIRECT("'"&amp;G7097&amp;"'!"&amp;H7097),"")</f>
        <v>0</v>
      </c>
      <c r="G7097" s="560" t="s">
        <v>4690</v>
      </c>
      <c r="H7097" s="893" t="s">
        <v>5893</v>
      </c>
      <c r="I7097" s="920"/>
      <c r="J7097" s="920"/>
      <c r="K7097" s="920"/>
      <c r="L7097" s="920"/>
      <c r="M7097" s="920"/>
      <c r="N7097" s="920"/>
      <c r="S7097" s="929"/>
    </row>
    <row r="7098" spans="1:19" ht="12.75" customHeight="1" x14ac:dyDescent="0.15">
      <c r="A7098" s="914">
        <v>7093</v>
      </c>
      <c r="B7098" s="929">
        <f>'BudgetSum 2-4'!E107</f>
        <v>1137250</v>
      </c>
      <c r="C7098" s="930">
        <f t="shared" si="304"/>
        <v>-1130157</v>
      </c>
      <c r="D7098" s="920" t="s">
        <v>6633</v>
      </c>
      <c r="E7098" s="893" t="b">
        <f t="shared" ca="1" si="298"/>
        <v>1</v>
      </c>
      <c r="F7098" s="932">
        <f t="array" aca="1" ref="F7098" ca="1">IF(G7098&lt;&gt;"",INDIRECT("'"&amp;G7098&amp;"'!"&amp;H7098),"")</f>
        <v>1137250</v>
      </c>
      <c r="G7098" s="560" t="s">
        <v>4690</v>
      </c>
      <c r="H7098" s="893" t="s">
        <v>6654</v>
      </c>
      <c r="I7098" s="920"/>
      <c r="J7098" s="920"/>
      <c r="K7098" s="920"/>
      <c r="L7098" s="920"/>
      <c r="M7098" s="920"/>
      <c r="N7098" s="920"/>
      <c r="S7098" s="929"/>
    </row>
    <row r="7099" spans="1:19" ht="12.75" customHeight="1" x14ac:dyDescent="0.15">
      <c r="A7099" s="914">
        <v>7094</v>
      </c>
      <c r="B7099" s="929">
        <f>'BudgetSum 2-4'!E108</f>
        <v>0</v>
      </c>
      <c r="C7099" s="930">
        <f t="shared" si="304"/>
        <v>7094</v>
      </c>
      <c r="D7099" s="920" t="s">
        <v>6633</v>
      </c>
      <c r="E7099" s="893" t="b">
        <f t="shared" ca="1" si="298"/>
        <v>1</v>
      </c>
      <c r="F7099" s="932">
        <f t="array" aca="1" ref="F7099" ca="1">IF(G7099&lt;&gt;"",INDIRECT("'"&amp;G7099&amp;"'!"&amp;H7099),"")</f>
        <v>0</v>
      </c>
      <c r="G7099" s="560" t="s">
        <v>4690</v>
      </c>
      <c r="H7099" s="893" t="s">
        <v>6083</v>
      </c>
      <c r="I7099" s="920"/>
      <c r="J7099" s="920"/>
      <c r="K7099" s="920"/>
      <c r="L7099" s="920"/>
      <c r="M7099" s="920"/>
      <c r="N7099" s="920"/>
      <c r="S7099" s="929"/>
    </row>
    <row r="7100" spans="1:19" ht="12.75" customHeight="1" x14ac:dyDescent="0.15">
      <c r="A7100" s="914">
        <v>7095</v>
      </c>
      <c r="B7100" s="929">
        <f>'BudgetSum 2-4'!E109</f>
        <v>1137250</v>
      </c>
      <c r="C7100" s="930">
        <f t="shared" si="304"/>
        <v>-1130155</v>
      </c>
      <c r="D7100" s="920" t="s">
        <v>6633</v>
      </c>
      <c r="E7100" s="893" t="b">
        <f t="shared" ca="1" si="298"/>
        <v>1</v>
      </c>
      <c r="F7100" s="932">
        <f t="array" aca="1" ref="F7100" ca="1">IF(G7100&lt;&gt;"",INDIRECT("'"&amp;G7100&amp;"'!"&amp;H7100),"")</f>
        <v>1137250</v>
      </c>
      <c r="G7100" s="560" t="s">
        <v>4690</v>
      </c>
      <c r="H7100" s="893" t="s">
        <v>5894</v>
      </c>
      <c r="I7100" s="920"/>
      <c r="J7100" s="920"/>
      <c r="K7100" s="920"/>
      <c r="L7100" s="920"/>
      <c r="M7100" s="920"/>
      <c r="N7100" s="920"/>
      <c r="S7100" s="929"/>
    </row>
    <row r="7101" spans="1:19" ht="12.75" customHeight="1" x14ac:dyDescent="0.15">
      <c r="A7101" s="914">
        <v>7096</v>
      </c>
      <c r="B7101" s="929">
        <f>'BudgetSum 2-4'!E110</f>
        <v>47346</v>
      </c>
      <c r="C7101" s="930">
        <f t="shared" si="304"/>
        <v>-40250</v>
      </c>
      <c r="D7101" s="920" t="s">
        <v>6633</v>
      </c>
      <c r="E7101" s="893" t="b">
        <f t="shared" ca="1" si="298"/>
        <v>1</v>
      </c>
      <c r="F7101" s="932">
        <f t="array" aca="1" ref="F7101" ca="1">IF(G7101&lt;&gt;"",INDIRECT("'"&amp;G7101&amp;"'!"&amp;H7101),"")</f>
        <v>47346</v>
      </c>
      <c r="G7101" s="560" t="s">
        <v>4690</v>
      </c>
      <c r="H7101" s="893" t="s">
        <v>5895</v>
      </c>
      <c r="I7101" s="920"/>
      <c r="J7101" s="920"/>
      <c r="K7101" s="920"/>
      <c r="L7101" s="920"/>
      <c r="M7101" s="920"/>
      <c r="N7101" s="920"/>
      <c r="S7101" s="929"/>
    </row>
    <row r="7102" spans="1:19" ht="12.75" customHeight="1" x14ac:dyDescent="0.15">
      <c r="A7102" s="914">
        <v>7097</v>
      </c>
      <c r="B7102" s="929">
        <f>'BudgetSum 2-4'!E113</f>
        <v>0</v>
      </c>
      <c r="C7102" s="930">
        <f t="shared" si="304"/>
        <v>7097</v>
      </c>
      <c r="D7102" s="920" t="s">
        <v>6633</v>
      </c>
      <c r="E7102" s="893" t="b">
        <f t="shared" ca="1" si="298"/>
        <v>1</v>
      </c>
      <c r="F7102" s="932">
        <f t="array" aca="1" ref="F7102" ca="1">IF(G7102&lt;&gt;"",INDIRECT("'"&amp;G7102&amp;"'!"&amp;H7102),"")</f>
        <v>0</v>
      </c>
      <c r="G7102" s="560" t="s">
        <v>4690</v>
      </c>
      <c r="H7102" s="893" t="s">
        <v>6655</v>
      </c>
      <c r="I7102" s="920"/>
      <c r="J7102" s="920"/>
      <c r="K7102" s="920"/>
      <c r="L7102" s="920"/>
      <c r="M7102" s="920"/>
      <c r="N7102" s="920"/>
      <c r="S7102" s="929"/>
    </row>
    <row r="7103" spans="1:19" ht="12.75" customHeight="1" x14ac:dyDescent="0.15">
      <c r="A7103" s="914">
        <v>7098</v>
      </c>
      <c r="B7103" s="929">
        <f>'BudgetSum 2-4'!E116</f>
        <v>0</v>
      </c>
      <c r="C7103" s="930">
        <f t="shared" si="304"/>
        <v>7098</v>
      </c>
      <c r="D7103" s="920" t="s">
        <v>6633</v>
      </c>
      <c r="E7103" s="893" t="b">
        <f t="shared" ca="1" si="298"/>
        <v>1</v>
      </c>
      <c r="F7103" s="932">
        <f t="array" aca="1" ref="F7103" ca="1">IF(G7103&lt;&gt;"",INDIRECT("'"&amp;G7103&amp;"'!"&amp;H7103),"")</f>
        <v>0</v>
      </c>
      <c r="G7103" s="560" t="s">
        <v>4690</v>
      </c>
      <c r="H7103" s="893" t="s">
        <v>4927</v>
      </c>
      <c r="I7103" s="920"/>
      <c r="J7103" s="920"/>
      <c r="K7103" s="920"/>
      <c r="L7103" s="920"/>
      <c r="M7103" s="920"/>
      <c r="N7103" s="920"/>
      <c r="S7103" s="929"/>
    </row>
    <row r="7104" spans="1:19" ht="12.75" customHeight="1" x14ac:dyDescent="0.15">
      <c r="A7104" s="914">
        <v>7099</v>
      </c>
      <c r="B7104" s="929">
        <f>'BudgetSum 2-4'!E117</f>
        <v>0</v>
      </c>
      <c r="C7104" s="930">
        <f t="shared" si="304"/>
        <v>7099</v>
      </c>
      <c r="D7104" s="920" t="s">
        <v>6633</v>
      </c>
      <c r="E7104" s="893" t="b">
        <f t="shared" ca="1" si="298"/>
        <v>1</v>
      </c>
      <c r="F7104" s="932">
        <f t="array" aca="1" ref="F7104" ca="1">IF(G7104&lt;&gt;"",INDIRECT("'"&amp;G7104&amp;"'!"&amp;H7104),"")</f>
        <v>0</v>
      </c>
      <c r="G7104" s="560" t="s">
        <v>4690</v>
      </c>
      <c r="H7104" s="893" t="s">
        <v>6656</v>
      </c>
      <c r="I7104" s="920"/>
      <c r="J7104" s="920"/>
      <c r="K7104" s="920"/>
      <c r="L7104" s="920"/>
      <c r="M7104" s="920"/>
      <c r="N7104" s="920"/>
      <c r="S7104" s="929"/>
    </row>
    <row r="7105" spans="1:19" ht="12.75" customHeight="1" x14ac:dyDescent="0.15">
      <c r="A7105" s="914">
        <v>7100</v>
      </c>
      <c r="B7105" s="929">
        <f>'BudgetSum 2-4'!E118</f>
        <v>874110</v>
      </c>
      <c r="C7105" s="930">
        <f t="shared" si="304"/>
        <v>-867010</v>
      </c>
      <c r="D7105" s="920" t="s">
        <v>6633</v>
      </c>
      <c r="E7105" s="893" t="b">
        <f t="shared" ca="1" si="298"/>
        <v>1</v>
      </c>
      <c r="F7105" s="932">
        <f t="array" aca="1" ref="F7105" ca="1">IF(G7105&lt;&gt;"",INDIRECT("'"&amp;G7105&amp;"'!"&amp;H7105),"")</f>
        <v>874110</v>
      </c>
      <c r="G7105" s="560" t="s">
        <v>4690</v>
      </c>
      <c r="H7105" s="893" t="s">
        <v>6657</v>
      </c>
      <c r="I7105" s="920"/>
      <c r="J7105" s="920"/>
      <c r="K7105" s="920"/>
      <c r="L7105" s="920"/>
      <c r="M7105" s="920"/>
      <c r="N7105" s="920"/>
      <c r="S7105" s="929"/>
    </row>
    <row r="7106" spans="1:19" ht="12.75" customHeight="1" x14ac:dyDescent="0.15">
      <c r="A7106" s="914">
        <v>7101</v>
      </c>
      <c r="B7106" s="929">
        <f>'BudgetSum 2-4'!F91</f>
        <v>791698</v>
      </c>
      <c r="C7106" s="930">
        <f t="shared" si="304"/>
        <v>-784597</v>
      </c>
      <c r="D7106" s="920" t="s">
        <v>6633</v>
      </c>
      <c r="E7106" s="893" t="b">
        <f t="shared" ca="1" si="298"/>
        <v>1</v>
      </c>
      <c r="F7106" s="932">
        <f t="array" aca="1" ref="F7106" ca="1">IF(G7106&lt;&gt;"",INDIRECT("'"&amp;G7106&amp;"'!"&amp;H7106),"")</f>
        <v>791698</v>
      </c>
      <c r="G7106" s="560" t="s">
        <v>4690</v>
      </c>
      <c r="H7106" s="893" t="s">
        <v>6658</v>
      </c>
      <c r="I7106" s="920"/>
      <c r="J7106" s="920"/>
      <c r="K7106" s="920"/>
      <c r="L7106" s="920"/>
      <c r="M7106" s="920"/>
      <c r="N7106" s="920"/>
      <c r="S7106" s="929"/>
    </row>
    <row r="7107" spans="1:19" ht="12.75" customHeight="1" x14ac:dyDescent="0.15">
      <c r="A7107" s="914">
        <v>7102</v>
      </c>
      <c r="B7107" s="929">
        <f>'BudgetSum 2-4'!F93</f>
        <v>664329</v>
      </c>
      <c r="C7107" s="930">
        <f t="shared" si="304"/>
        <v>-657227</v>
      </c>
      <c r="D7107" s="920" t="s">
        <v>6633</v>
      </c>
      <c r="E7107" s="893" t="b">
        <f t="shared" ca="1" si="298"/>
        <v>1</v>
      </c>
      <c r="F7107" s="932">
        <f t="array" aca="1" ref="F7107" ca="1">IF(G7107&lt;&gt;"",INDIRECT("'"&amp;G7107&amp;"'!"&amp;H7107),"")</f>
        <v>664329</v>
      </c>
      <c r="G7107" s="560" t="s">
        <v>4690</v>
      </c>
      <c r="H7107" s="893" t="s">
        <v>6659</v>
      </c>
      <c r="I7107" s="920"/>
      <c r="J7107" s="920"/>
      <c r="K7107" s="920"/>
      <c r="L7107" s="920"/>
      <c r="M7107" s="920"/>
      <c r="N7107" s="920"/>
      <c r="S7107" s="929"/>
    </row>
    <row r="7108" spans="1:19" ht="12.75" customHeight="1" x14ac:dyDescent="0.15">
      <c r="A7108" s="914">
        <v>7103</v>
      </c>
      <c r="B7108" s="929">
        <f>'BudgetSum 2-4'!F94</f>
        <v>0</v>
      </c>
      <c r="C7108" s="930">
        <f t="shared" si="304"/>
        <v>7103</v>
      </c>
      <c r="D7108" s="920" t="s">
        <v>6633</v>
      </c>
      <c r="E7108" s="893" t="b">
        <f t="shared" ca="1" si="298"/>
        <v>1</v>
      </c>
      <c r="F7108" s="932">
        <f t="array" aca="1" ref="F7108" ca="1">IF(G7108&lt;&gt;"",INDIRECT("'"&amp;G7108&amp;"'!"&amp;H7108),"")</f>
        <v>0</v>
      </c>
      <c r="G7108" s="560" t="s">
        <v>4690</v>
      </c>
      <c r="H7108" s="893" t="s">
        <v>6660</v>
      </c>
      <c r="I7108" s="920"/>
      <c r="J7108" s="920"/>
      <c r="K7108" s="920"/>
      <c r="L7108" s="920"/>
      <c r="M7108" s="920"/>
      <c r="N7108" s="920"/>
      <c r="S7108" s="929"/>
    </row>
    <row r="7109" spans="1:19" ht="12.75" customHeight="1" x14ac:dyDescent="0.15">
      <c r="A7109" s="914">
        <v>7104</v>
      </c>
      <c r="B7109" s="929">
        <f>'BudgetSum 2-4'!F95</f>
        <v>188782</v>
      </c>
      <c r="C7109" s="930">
        <f t="shared" si="304"/>
        <v>-181678</v>
      </c>
      <c r="D7109" s="920" t="s">
        <v>6633</v>
      </c>
      <c r="E7109" s="893" t="b">
        <f t="shared" ca="1" si="298"/>
        <v>1</v>
      </c>
      <c r="F7109" s="932">
        <f t="array" aca="1" ref="F7109" ca="1">IF(G7109&lt;&gt;"",INDIRECT("'"&amp;G7109&amp;"'!"&amp;H7109),"")</f>
        <v>188782</v>
      </c>
      <c r="G7109" s="560" t="s">
        <v>4690</v>
      </c>
      <c r="H7109" s="893" t="s">
        <v>6661</v>
      </c>
      <c r="I7109" s="920"/>
      <c r="J7109" s="920"/>
      <c r="K7109" s="920"/>
      <c r="L7109" s="920"/>
      <c r="M7109" s="920"/>
      <c r="N7109" s="920"/>
      <c r="S7109" s="929"/>
    </row>
    <row r="7110" spans="1:19" ht="12.75" customHeight="1" x14ac:dyDescent="0.15">
      <c r="A7110" s="914">
        <v>7105</v>
      </c>
      <c r="B7110" s="929">
        <f>'BudgetSum 2-4'!F96</f>
        <v>0</v>
      </c>
      <c r="C7110" s="930">
        <f t="shared" si="304"/>
        <v>7105</v>
      </c>
      <c r="D7110" s="920" t="s">
        <v>6633</v>
      </c>
      <c r="E7110" s="893" t="b">
        <f t="shared" ca="1" si="298"/>
        <v>1</v>
      </c>
      <c r="F7110" s="932">
        <f t="array" aca="1" ref="F7110" ca="1">IF(G7110&lt;&gt;"",INDIRECT("'"&amp;G7110&amp;"'!"&amp;H7110),"")</f>
        <v>0</v>
      </c>
      <c r="G7110" s="560" t="s">
        <v>4690</v>
      </c>
      <c r="H7110" s="893" t="s">
        <v>6662</v>
      </c>
      <c r="I7110" s="920"/>
      <c r="J7110" s="920"/>
      <c r="K7110" s="920"/>
      <c r="L7110" s="920"/>
      <c r="M7110" s="920"/>
      <c r="N7110" s="920"/>
      <c r="S7110" s="929"/>
    </row>
    <row r="7111" spans="1:19" ht="12.75" customHeight="1" x14ac:dyDescent="0.15">
      <c r="A7111" s="914">
        <v>7106</v>
      </c>
      <c r="B7111" s="929">
        <f>'BudgetSum 2-4'!F97</f>
        <v>853111</v>
      </c>
      <c r="C7111" s="930">
        <f t="shared" si="304"/>
        <v>-846005</v>
      </c>
      <c r="D7111" s="920" t="s">
        <v>6633</v>
      </c>
      <c r="E7111" s="893" t="b">
        <f t="shared" ca="1" si="298"/>
        <v>1</v>
      </c>
      <c r="F7111" s="932">
        <f t="array" aca="1" ref="F7111" ca="1">IF(G7111&lt;&gt;"",INDIRECT("'"&amp;G7111&amp;"'!"&amp;H7111),"")</f>
        <v>853111</v>
      </c>
      <c r="G7111" s="560" t="s">
        <v>4690</v>
      </c>
      <c r="H7111" s="893" t="s">
        <v>6663</v>
      </c>
      <c r="I7111" s="920"/>
      <c r="J7111" s="920"/>
      <c r="K7111" s="920"/>
      <c r="L7111" s="920"/>
      <c r="M7111" s="920"/>
      <c r="N7111" s="920"/>
      <c r="S7111" s="929"/>
    </row>
    <row r="7112" spans="1:19" ht="12.75" customHeight="1" x14ac:dyDescent="0.15">
      <c r="A7112" s="914">
        <v>7107</v>
      </c>
      <c r="B7112" s="929">
        <f>'BudgetSum 2-4'!F98</f>
        <v>0</v>
      </c>
      <c r="C7112" s="930">
        <f t="shared" si="304"/>
        <v>7107</v>
      </c>
      <c r="D7112" s="920" t="s">
        <v>6633</v>
      </c>
      <c r="E7112" s="893" t="b">
        <f t="shared" ca="1" si="298"/>
        <v>1</v>
      </c>
      <c r="F7112" s="932">
        <f t="array" aca="1" ref="F7112" ca="1">IF(G7112&lt;&gt;"",INDIRECT("'"&amp;G7112&amp;"'!"&amp;H7112),"")</f>
        <v>0</v>
      </c>
      <c r="G7112" s="560" t="s">
        <v>4690</v>
      </c>
      <c r="H7112" s="893" t="s">
        <v>5904</v>
      </c>
      <c r="I7112" s="920"/>
      <c r="J7112" s="920"/>
      <c r="K7112" s="920"/>
      <c r="L7112" s="920"/>
      <c r="M7112" s="920"/>
      <c r="N7112" s="920"/>
      <c r="S7112" s="929"/>
    </row>
    <row r="7113" spans="1:19" ht="12.75" customHeight="1" x14ac:dyDescent="0.15">
      <c r="A7113" s="914">
        <v>7108</v>
      </c>
      <c r="B7113" s="929">
        <f>'BudgetSum 2-4'!F99</f>
        <v>853111</v>
      </c>
      <c r="C7113" s="930">
        <f t="shared" si="304"/>
        <v>-846003</v>
      </c>
      <c r="D7113" s="920" t="s">
        <v>6633</v>
      </c>
      <c r="E7113" s="893" t="b">
        <f t="shared" ca="1" si="298"/>
        <v>1</v>
      </c>
      <c r="F7113" s="932">
        <f t="array" aca="1" ref="F7113" ca="1">IF(G7113&lt;&gt;"",INDIRECT("'"&amp;G7113&amp;"'!"&amp;H7113),"")</f>
        <v>853111</v>
      </c>
      <c r="G7113" s="560" t="s">
        <v>4690</v>
      </c>
      <c r="H7113" s="893" t="s">
        <v>6059</v>
      </c>
      <c r="I7113" s="920"/>
      <c r="J7113" s="920"/>
      <c r="K7113" s="920"/>
      <c r="L7113" s="920"/>
      <c r="M7113" s="920"/>
      <c r="N7113" s="920"/>
      <c r="S7113" s="929"/>
    </row>
    <row r="7114" spans="1:19" ht="12.75" customHeight="1" x14ac:dyDescent="0.15">
      <c r="A7114" s="914">
        <v>7109</v>
      </c>
      <c r="B7114" s="929">
        <f>'BudgetSum 2-4'!F102</f>
        <v>739070</v>
      </c>
      <c r="C7114" s="930">
        <f t="shared" si="304"/>
        <v>-731961</v>
      </c>
      <c r="D7114" s="920" t="s">
        <v>6633</v>
      </c>
      <c r="E7114" s="893" t="b">
        <f t="shared" ca="1" si="298"/>
        <v>1</v>
      </c>
      <c r="F7114" s="932">
        <f t="array" aca="1" ref="F7114" ca="1">IF(G7114&lt;&gt;"",INDIRECT("'"&amp;G7114&amp;"'!"&amp;H7114),"")</f>
        <v>739070</v>
      </c>
      <c r="G7114" s="560" t="s">
        <v>4690</v>
      </c>
      <c r="H7114" s="893" t="s">
        <v>6069</v>
      </c>
      <c r="I7114" s="920"/>
      <c r="J7114" s="920"/>
      <c r="K7114" s="920"/>
      <c r="L7114" s="920"/>
      <c r="M7114" s="920"/>
      <c r="N7114" s="920"/>
      <c r="S7114" s="929"/>
    </row>
    <row r="7115" spans="1:19" ht="12.75" customHeight="1" x14ac:dyDescent="0.15">
      <c r="A7115" s="914">
        <v>7110</v>
      </c>
      <c r="B7115" s="929">
        <f>'BudgetSum 2-4'!F103</f>
        <v>0</v>
      </c>
      <c r="C7115" s="930">
        <f t="shared" si="304"/>
        <v>7110</v>
      </c>
      <c r="D7115" s="920" t="s">
        <v>6633</v>
      </c>
      <c r="E7115" s="893" t="b">
        <f t="shared" ca="1" si="298"/>
        <v>1</v>
      </c>
      <c r="F7115" s="932">
        <f t="array" aca="1" ref="F7115" ca="1">IF(G7115&lt;&gt;"",INDIRECT("'"&amp;G7115&amp;"'!"&amp;H7115),"")</f>
        <v>0</v>
      </c>
      <c r="G7115" s="560" t="s">
        <v>4690</v>
      </c>
      <c r="H7115" s="893" t="s">
        <v>6664</v>
      </c>
      <c r="I7115" s="920"/>
      <c r="J7115" s="920"/>
      <c r="K7115" s="920"/>
      <c r="L7115" s="920"/>
      <c r="M7115" s="920"/>
      <c r="N7115" s="920"/>
      <c r="S7115" s="929"/>
    </row>
    <row r="7116" spans="1:19" ht="12.75" customHeight="1" x14ac:dyDescent="0.15">
      <c r="A7116" s="914">
        <v>7111</v>
      </c>
      <c r="B7116" s="929">
        <f>'BudgetSum 2-4'!F104</f>
        <v>0</v>
      </c>
      <c r="C7116" s="930">
        <f t="shared" si="304"/>
        <v>7111</v>
      </c>
      <c r="D7116" s="920" t="s">
        <v>6633</v>
      </c>
      <c r="E7116" s="893" t="b">
        <f t="shared" ca="1" si="298"/>
        <v>1</v>
      </c>
      <c r="F7116" s="932">
        <f t="array" aca="1" ref="F7116" ca="1">IF(G7116&lt;&gt;"",INDIRECT("'"&amp;G7116&amp;"'!"&amp;H7116),"")</f>
        <v>0</v>
      </c>
      <c r="G7116" s="560" t="s">
        <v>4690</v>
      </c>
      <c r="H7116" s="893" t="s">
        <v>6077</v>
      </c>
      <c r="I7116" s="920"/>
      <c r="J7116" s="920"/>
      <c r="K7116" s="920"/>
      <c r="L7116" s="920"/>
      <c r="M7116" s="920"/>
      <c r="N7116" s="920"/>
      <c r="S7116" s="929"/>
    </row>
    <row r="7117" spans="1:19" ht="12.75" customHeight="1" x14ac:dyDescent="0.15">
      <c r="A7117" s="914">
        <v>7112</v>
      </c>
      <c r="B7117" s="929">
        <f>'BudgetSum 2-4'!F105</f>
        <v>0</v>
      </c>
      <c r="C7117" s="930">
        <f t="shared" si="304"/>
        <v>7112</v>
      </c>
      <c r="D7117" s="920" t="s">
        <v>6633</v>
      </c>
      <c r="E7117" s="893" t="b">
        <f t="shared" ca="1" si="298"/>
        <v>1</v>
      </c>
      <c r="F7117" s="932">
        <f t="array" aca="1" ref="F7117" ca="1">IF(G7117&lt;&gt;"",INDIRECT("'"&amp;G7117&amp;"'!"&amp;H7117),"")</f>
        <v>0</v>
      </c>
      <c r="G7117" s="560" t="s">
        <v>4690</v>
      </c>
      <c r="H7117" s="893" t="s">
        <v>6665</v>
      </c>
      <c r="I7117" s="920"/>
      <c r="J7117" s="920"/>
      <c r="K7117" s="920"/>
      <c r="L7117" s="920"/>
      <c r="M7117" s="920"/>
      <c r="N7117" s="920"/>
      <c r="S7117" s="929"/>
    </row>
    <row r="7118" spans="1:19" ht="12.75" customHeight="1" x14ac:dyDescent="0.15">
      <c r="A7118" s="914">
        <v>7113</v>
      </c>
      <c r="B7118" s="929">
        <f>'BudgetSum 2-4'!F106</f>
        <v>0</v>
      </c>
      <c r="C7118" s="930">
        <f t="shared" si="304"/>
        <v>7113</v>
      </c>
      <c r="D7118" s="920" t="s">
        <v>6633</v>
      </c>
      <c r="E7118" s="893" t="b">
        <f t="shared" ca="1" si="298"/>
        <v>1</v>
      </c>
      <c r="F7118" s="932">
        <f t="array" aca="1" ref="F7118" ca="1">IF(G7118&lt;&gt;"",INDIRECT("'"&amp;G7118&amp;"'!"&amp;H7118),"")</f>
        <v>0</v>
      </c>
      <c r="G7118" s="560" t="s">
        <v>4690</v>
      </c>
      <c r="H7118" s="893" t="s">
        <v>5765</v>
      </c>
      <c r="I7118" s="920"/>
      <c r="J7118" s="920"/>
      <c r="K7118" s="920"/>
      <c r="L7118" s="920"/>
      <c r="M7118" s="920"/>
      <c r="N7118" s="920"/>
      <c r="S7118" s="929"/>
    </row>
    <row r="7119" spans="1:19" ht="12.75" customHeight="1" x14ac:dyDescent="0.15">
      <c r="A7119" s="914">
        <v>7114</v>
      </c>
      <c r="B7119" s="929">
        <f>'BudgetSum 2-4'!F107</f>
        <v>739070</v>
      </c>
      <c r="C7119" s="930">
        <f t="shared" si="304"/>
        <v>-731956</v>
      </c>
      <c r="D7119" s="920" t="s">
        <v>6633</v>
      </c>
      <c r="E7119" s="893" t="b">
        <f t="shared" ca="1" si="298"/>
        <v>1</v>
      </c>
      <c r="F7119" s="932">
        <f t="array" aca="1" ref="F7119" ca="1">IF(G7119&lt;&gt;"",INDIRECT("'"&amp;G7119&amp;"'!"&amp;H7119),"")</f>
        <v>739070</v>
      </c>
      <c r="G7119" s="560" t="s">
        <v>4690</v>
      </c>
      <c r="H7119" s="893" t="s">
        <v>6666</v>
      </c>
      <c r="I7119" s="920"/>
      <c r="J7119" s="920"/>
      <c r="K7119" s="920"/>
      <c r="L7119" s="920"/>
      <c r="M7119" s="920"/>
      <c r="N7119" s="920"/>
      <c r="S7119" s="929"/>
    </row>
    <row r="7120" spans="1:19" ht="12.75" customHeight="1" x14ac:dyDescent="0.15">
      <c r="A7120" s="914">
        <v>7115</v>
      </c>
      <c r="B7120" s="929">
        <f>'BudgetSum 2-4'!F108</f>
        <v>0</v>
      </c>
      <c r="C7120" s="930">
        <f t="shared" si="304"/>
        <v>7115</v>
      </c>
      <c r="D7120" s="920" t="s">
        <v>6633</v>
      </c>
      <c r="E7120" s="893" t="b">
        <f t="shared" ca="1" si="298"/>
        <v>1</v>
      </c>
      <c r="F7120" s="932">
        <f t="array" aca="1" ref="F7120" ca="1">IF(G7120&lt;&gt;"",INDIRECT("'"&amp;G7120&amp;"'!"&amp;H7120),"")</f>
        <v>0</v>
      </c>
      <c r="G7120" s="560" t="s">
        <v>4690</v>
      </c>
      <c r="H7120" s="893" t="s">
        <v>6084</v>
      </c>
      <c r="I7120" s="920"/>
      <c r="J7120" s="920"/>
      <c r="K7120" s="920"/>
      <c r="L7120" s="920"/>
      <c r="M7120" s="920"/>
      <c r="N7120" s="920"/>
      <c r="S7120" s="929"/>
    </row>
    <row r="7121" spans="1:19" ht="12.75" customHeight="1" x14ac:dyDescent="0.15">
      <c r="A7121" s="914">
        <v>7116</v>
      </c>
      <c r="B7121" s="929">
        <f>'BudgetSum 2-4'!F109</f>
        <v>739070</v>
      </c>
      <c r="C7121" s="930">
        <f t="shared" si="304"/>
        <v>-731954</v>
      </c>
      <c r="D7121" s="920" t="s">
        <v>6633</v>
      </c>
      <c r="E7121" s="893" t="b">
        <f t="shared" ca="1" si="298"/>
        <v>1</v>
      </c>
      <c r="F7121" s="932">
        <f t="array" aca="1" ref="F7121" ca="1">IF(G7121&lt;&gt;"",INDIRECT("'"&amp;G7121&amp;"'!"&amp;H7121),"")</f>
        <v>739070</v>
      </c>
      <c r="G7121" s="560" t="s">
        <v>4690</v>
      </c>
      <c r="H7121" s="893" t="s">
        <v>5907</v>
      </c>
      <c r="I7121" s="920"/>
      <c r="J7121" s="920"/>
      <c r="K7121" s="920"/>
      <c r="L7121" s="920"/>
      <c r="M7121" s="920"/>
      <c r="N7121" s="920"/>
      <c r="S7121" s="929"/>
    </row>
    <row r="7122" spans="1:19" ht="12.75" customHeight="1" x14ac:dyDescent="0.15">
      <c r="A7122" s="914">
        <v>7117</v>
      </c>
      <c r="B7122" s="929">
        <f>'BudgetSum 2-4'!F110</f>
        <v>114041</v>
      </c>
      <c r="C7122" s="930">
        <f t="shared" si="304"/>
        <v>-106924</v>
      </c>
      <c r="D7122" s="920" t="s">
        <v>6633</v>
      </c>
      <c r="E7122" s="893" t="b">
        <f t="shared" ca="1" si="298"/>
        <v>1</v>
      </c>
      <c r="F7122" s="932">
        <f t="array" aca="1" ref="F7122" ca="1">IF(G7122&lt;&gt;"",INDIRECT("'"&amp;G7122&amp;"'!"&amp;H7122),"")</f>
        <v>114041</v>
      </c>
      <c r="G7122" s="560" t="s">
        <v>4690</v>
      </c>
      <c r="H7122" s="893" t="s">
        <v>5908</v>
      </c>
      <c r="I7122" s="920"/>
      <c r="J7122" s="920"/>
      <c r="K7122" s="920"/>
      <c r="L7122" s="920"/>
      <c r="M7122" s="920"/>
      <c r="N7122" s="920"/>
      <c r="S7122" s="929"/>
    </row>
    <row r="7123" spans="1:19" ht="12.75" customHeight="1" x14ac:dyDescent="0.15">
      <c r="A7123" s="914">
        <v>7118</v>
      </c>
      <c r="B7123" s="929">
        <f>'BudgetSum 2-4'!F113</f>
        <v>0</v>
      </c>
      <c r="C7123" s="930">
        <f t="shared" si="304"/>
        <v>7118</v>
      </c>
      <c r="D7123" s="920" t="s">
        <v>6633</v>
      </c>
      <c r="E7123" s="893" t="b">
        <f t="shared" ca="1" si="298"/>
        <v>1</v>
      </c>
      <c r="F7123" s="932">
        <f t="array" aca="1" ref="F7123" ca="1">IF(G7123&lt;&gt;"",INDIRECT("'"&amp;G7123&amp;"'!"&amp;H7123),"")</f>
        <v>0</v>
      </c>
      <c r="G7123" s="560" t="s">
        <v>4690</v>
      </c>
      <c r="H7123" s="893" t="s">
        <v>6667</v>
      </c>
      <c r="I7123" s="920"/>
      <c r="J7123" s="920"/>
      <c r="K7123" s="920"/>
      <c r="L7123" s="920"/>
      <c r="M7123" s="920"/>
      <c r="N7123" s="920"/>
      <c r="S7123" s="929"/>
    </row>
    <row r="7124" spans="1:19" ht="12.75" customHeight="1" x14ac:dyDescent="0.15">
      <c r="A7124" s="914">
        <v>7119</v>
      </c>
      <c r="B7124" s="929">
        <f>'BudgetSum 2-4'!F116</f>
        <v>0</v>
      </c>
      <c r="C7124" s="930">
        <f t="shared" si="304"/>
        <v>7119</v>
      </c>
      <c r="D7124" s="920" t="s">
        <v>6633</v>
      </c>
      <c r="E7124" s="893" t="b">
        <f t="shared" ca="1" si="298"/>
        <v>1</v>
      </c>
      <c r="F7124" s="932">
        <f t="array" aca="1" ref="F7124" ca="1">IF(G7124&lt;&gt;"",INDIRECT("'"&amp;G7124&amp;"'!"&amp;H7124),"")</f>
        <v>0</v>
      </c>
      <c r="G7124" s="560" t="s">
        <v>4690</v>
      </c>
      <c r="H7124" s="893" t="s">
        <v>4964</v>
      </c>
      <c r="I7124" s="920"/>
      <c r="J7124" s="920"/>
      <c r="K7124" s="920"/>
      <c r="L7124" s="920"/>
      <c r="M7124" s="920"/>
      <c r="N7124" s="920"/>
      <c r="S7124" s="929"/>
    </row>
    <row r="7125" spans="1:19" ht="12.75" customHeight="1" x14ac:dyDescent="0.15">
      <c r="A7125" s="914">
        <v>7120</v>
      </c>
      <c r="B7125" s="929">
        <f>'BudgetSum 2-4'!F117</f>
        <v>0</v>
      </c>
      <c r="C7125" s="930">
        <f t="shared" si="304"/>
        <v>7120</v>
      </c>
      <c r="D7125" s="920" t="s">
        <v>6633</v>
      </c>
      <c r="E7125" s="893" t="b">
        <f t="shared" ca="1" si="298"/>
        <v>1</v>
      </c>
      <c r="F7125" s="932">
        <f t="array" aca="1" ref="F7125" ca="1">IF(G7125&lt;&gt;"",INDIRECT("'"&amp;G7125&amp;"'!"&amp;H7125),"")</f>
        <v>0</v>
      </c>
      <c r="G7125" s="560" t="s">
        <v>4690</v>
      </c>
      <c r="H7125" s="893" t="s">
        <v>5912</v>
      </c>
      <c r="I7125" s="920"/>
      <c r="J7125" s="920"/>
      <c r="K7125" s="920"/>
      <c r="L7125" s="920"/>
      <c r="M7125" s="920"/>
      <c r="N7125" s="920"/>
      <c r="S7125" s="929"/>
    </row>
    <row r="7126" spans="1:19" ht="12.75" customHeight="1" x14ac:dyDescent="0.15">
      <c r="A7126" s="914">
        <v>7121</v>
      </c>
      <c r="B7126" s="929">
        <f>'BudgetSum 2-4'!F118</f>
        <v>905739</v>
      </c>
      <c r="C7126" s="930">
        <f t="shared" si="304"/>
        <v>-898618</v>
      </c>
      <c r="D7126" s="920" t="s">
        <v>6633</v>
      </c>
      <c r="E7126" s="893" t="b">
        <f t="shared" ca="1" si="298"/>
        <v>1</v>
      </c>
      <c r="F7126" s="932">
        <f t="array" aca="1" ref="F7126" ca="1">IF(G7126&lt;&gt;"",INDIRECT("'"&amp;G7126&amp;"'!"&amp;H7126),"")</f>
        <v>905739</v>
      </c>
      <c r="G7126" s="560" t="s">
        <v>4690</v>
      </c>
      <c r="H7126" s="893" t="s">
        <v>6668</v>
      </c>
      <c r="I7126" s="920"/>
      <c r="J7126" s="920"/>
      <c r="K7126" s="920"/>
      <c r="L7126" s="920"/>
      <c r="M7126" s="920"/>
      <c r="N7126" s="920"/>
      <c r="S7126" s="929"/>
    </row>
    <row r="7127" spans="1:19" ht="12.75" customHeight="1" x14ac:dyDescent="0.15">
      <c r="A7127" s="914">
        <v>7122</v>
      </c>
      <c r="B7127" s="929">
        <f>'BudgetSum 2-4'!G91</f>
        <v>596986</v>
      </c>
      <c r="C7127" s="930">
        <f t="shared" si="304"/>
        <v>-589864</v>
      </c>
      <c r="D7127" s="920" t="s">
        <v>6633</v>
      </c>
      <c r="E7127" s="893" t="b">
        <f t="shared" ca="1" si="298"/>
        <v>1</v>
      </c>
      <c r="F7127" s="932">
        <f t="array" aca="1" ref="F7127" ca="1">IF(G7127&lt;&gt;"",INDIRECT("'"&amp;G7127&amp;"'!"&amp;H7127),"")</f>
        <v>596986</v>
      </c>
      <c r="G7127" s="560" t="s">
        <v>4690</v>
      </c>
      <c r="H7127" s="893" t="s">
        <v>6669</v>
      </c>
      <c r="I7127" s="920"/>
      <c r="J7127" s="920"/>
      <c r="K7127" s="920"/>
      <c r="L7127" s="920"/>
      <c r="M7127" s="920"/>
      <c r="N7127" s="920"/>
      <c r="S7127" s="929"/>
    </row>
    <row r="7128" spans="1:19" ht="12.75" customHeight="1" x14ac:dyDescent="0.15">
      <c r="A7128" s="914">
        <v>7123</v>
      </c>
      <c r="B7128" s="929">
        <f>'BudgetSum 2-4'!G93</f>
        <v>476069</v>
      </c>
      <c r="C7128" s="930">
        <f t="shared" si="304"/>
        <v>-468946</v>
      </c>
      <c r="D7128" s="920" t="s">
        <v>6633</v>
      </c>
      <c r="E7128" s="893" t="b">
        <f t="shared" ca="1" si="298"/>
        <v>1</v>
      </c>
      <c r="F7128" s="932">
        <f t="array" aca="1" ref="F7128" ca="1">IF(G7128&lt;&gt;"",INDIRECT("'"&amp;G7128&amp;"'!"&amp;H7128),"")</f>
        <v>476069</v>
      </c>
      <c r="G7128" s="560" t="s">
        <v>4690</v>
      </c>
      <c r="H7128" s="893" t="s">
        <v>6670</v>
      </c>
      <c r="I7128" s="920"/>
      <c r="J7128" s="920"/>
      <c r="K7128" s="920"/>
      <c r="L7128" s="920"/>
      <c r="M7128" s="920"/>
      <c r="N7128" s="920"/>
      <c r="S7128" s="929"/>
    </row>
    <row r="7129" spans="1:19" ht="12.75" customHeight="1" x14ac:dyDescent="0.15">
      <c r="A7129" s="914">
        <v>7124</v>
      </c>
      <c r="B7129" s="929">
        <f>'BudgetSum 2-4'!G94</f>
        <v>0</v>
      </c>
      <c r="C7129" s="930">
        <f t="shared" si="304"/>
        <v>7124</v>
      </c>
      <c r="D7129" s="920" t="s">
        <v>6633</v>
      </c>
      <c r="E7129" s="893" t="b">
        <f t="shared" ca="1" si="298"/>
        <v>1</v>
      </c>
      <c r="F7129" s="932">
        <f t="array" aca="1" ref="F7129" ca="1">IF(G7129&lt;&gt;"",INDIRECT("'"&amp;G7129&amp;"'!"&amp;H7129),"")</f>
        <v>0</v>
      </c>
      <c r="G7129" s="560" t="s">
        <v>4690</v>
      </c>
      <c r="H7129" s="893" t="s">
        <v>6671</v>
      </c>
      <c r="I7129" s="920"/>
      <c r="J7129" s="920"/>
      <c r="K7129" s="920"/>
      <c r="L7129" s="920"/>
      <c r="M7129" s="920"/>
      <c r="N7129" s="920"/>
      <c r="S7129" s="929"/>
    </row>
    <row r="7130" spans="1:19" ht="12.75" customHeight="1" x14ac:dyDescent="0.15">
      <c r="A7130" s="914">
        <v>7125</v>
      </c>
      <c r="B7130" s="929">
        <f>'BudgetSum 2-4'!G95</f>
        <v>0</v>
      </c>
      <c r="C7130" s="930">
        <f t="shared" si="304"/>
        <v>7125</v>
      </c>
      <c r="D7130" s="920" t="s">
        <v>6633</v>
      </c>
      <c r="E7130" s="893" t="b">
        <f t="shared" ca="1" si="298"/>
        <v>1</v>
      </c>
      <c r="F7130" s="932">
        <f t="array" aca="1" ref="F7130" ca="1">IF(G7130&lt;&gt;"",INDIRECT("'"&amp;G7130&amp;"'!"&amp;H7130),"")</f>
        <v>0</v>
      </c>
      <c r="G7130" s="560" t="s">
        <v>4690</v>
      </c>
      <c r="H7130" s="893" t="s">
        <v>6672</v>
      </c>
      <c r="I7130" s="920"/>
      <c r="J7130" s="920"/>
      <c r="K7130" s="920"/>
      <c r="L7130" s="920"/>
      <c r="M7130" s="920"/>
      <c r="N7130" s="920"/>
      <c r="S7130" s="929"/>
    </row>
    <row r="7131" spans="1:19" ht="12.75" customHeight="1" x14ac:dyDescent="0.15">
      <c r="A7131" s="914">
        <v>7126</v>
      </c>
      <c r="B7131" s="929">
        <f>'BudgetSum 2-4'!G96</f>
        <v>0</v>
      </c>
      <c r="C7131" s="930">
        <f t="shared" si="304"/>
        <v>7126</v>
      </c>
      <c r="D7131" s="920" t="s">
        <v>6633</v>
      </c>
      <c r="E7131" s="893" t="b">
        <f t="shared" ca="1" si="298"/>
        <v>1</v>
      </c>
      <c r="F7131" s="932">
        <f t="array" aca="1" ref="F7131" ca="1">IF(G7131&lt;&gt;"",INDIRECT("'"&amp;G7131&amp;"'!"&amp;H7131),"")</f>
        <v>0</v>
      </c>
      <c r="G7131" s="560" t="s">
        <v>4690</v>
      </c>
      <c r="H7131" s="893" t="s">
        <v>6673</v>
      </c>
      <c r="I7131" s="920"/>
      <c r="J7131" s="920"/>
      <c r="K7131" s="920"/>
      <c r="L7131" s="920"/>
      <c r="M7131" s="920"/>
      <c r="N7131" s="920"/>
      <c r="S7131" s="929"/>
    </row>
    <row r="7132" spans="1:19" ht="12.75" customHeight="1" x14ac:dyDescent="0.15">
      <c r="A7132" s="914">
        <v>7127</v>
      </c>
      <c r="B7132" s="929">
        <f>'BudgetSum 2-4'!G97</f>
        <v>476069</v>
      </c>
      <c r="C7132" s="930">
        <f t="shared" si="304"/>
        <v>-468942</v>
      </c>
      <c r="D7132" s="920" t="s">
        <v>6633</v>
      </c>
      <c r="E7132" s="893" t="b">
        <f t="shared" ca="1" si="298"/>
        <v>1</v>
      </c>
      <c r="F7132" s="932">
        <f t="array" aca="1" ref="F7132" ca="1">IF(G7132&lt;&gt;"",INDIRECT("'"&amp;G7132&amp;"'!"&amp;H7132),"")</f>
        <v>476069</v>
      </c>
      <c r="G7132" s="560" t="s">
        <v>4690</v>
      </c>
      <c r="H7132" s="893" t="s">
        <v>6674</v>
      </c>
      <c r="I7132" s="920"/>
      <c r="J7132" s="920"/>
      <c r="K7132" s="920"/>
      <c r="L7132" s="920"/>
      <c r="M7132" s="920"/>
      <c r="N7132" s="920"/>
      <c r="S7132" s="929"/>
    </row>
    <row r="7133" spans="1:19" ht="12.75" customHeight="1" x14ac:dyDescent="0.15">
      <c r="A7133" s="914">
        <v>7128</v>
      </c>
      <c r="B7133" s="929">
        <f>'BudgetSum 2-4'!G98</f>
        <v>0</v>
      </c>
      <c r="C7133" s="930">
        <f t="shared" si="304"/>
        <v>7128</v>
      </c>
      <c r="D7133" s="920" t="s">
        <v>6633</v>
      </c>
      <c r="E7133" s="893" t="b">
        <f t="shared" ca="1" si="298"/>
        <v>1</v>
      </c>
      <c r="F7133" s="932">
        <f t="array" aca="1" ref="F7133" ca="1">IF(G7133&lt;&gt;"",INDIRECT("'"&amp;G7133&amp;"'!"&amp;H7133),"")</f>
        <v>0</v>
      </c>
      <c r="G7133" s="560" t="s">
        <v>4690</v>
      </c>
      <c r="H7133" s="893" t="s">
        <v>5942</v>
      </c>
      <c r="I7133" s="920"/>
      <c r="J7133" s="920"/>
      <c r="K7133" s="920"/>
      <c r="L7133" s="920"/>
      <c r="M7133" s="920"/>
      <c r="N7133" s="920"/>
      <c r="S7133" s="929"/>
    </row>
    <row r="7134" spans="1:19" ht="12.75" customHeight="1" x14ac:dyDescent="0.15">
      <c r="A7134" s="914">
        <v>7129</v>
      </c>
      <c r="B7134" s="929">
        <f>'BudgetSum 2-4'!G99</f>
        <v>476069</v>
      </c>
      <c r="C7134" s="930">
        <f t="shared" si="304"/>
        <v>-468940</v>
      </c>
      <c r="D7134" s="920" t="s">
        <v>6633</v>
      </c>
      <c r="E7134" s="893" t="b">
        <f t="shared" ca="1" si="298"/>
        <v>1</v>
      </c>
      <c r="F7134" s="932">
        <f t="array" aca="1" ref="F7134" ca="1">IF(G7134&lt;&gt;"",INDIRECT("'"&amp;G7134&amp;"'!"&amp;H7134),"")</f>
        <v>476069</v>
      </c>
      <c r="G7134" s="560" t="s">
        <v>4690</v>
      </c>
      <c r="H7134" s="893" t="s">
        <v>6060</v>
      </c>
      <c r="I7134" s="920"/>
      <c r="J7134" s="920"/>
      <c r="K7134" s="920"/>
      <c r="L7134" s="920"/>
      <c r="M7134" s="920"/>
      <c r="N7134" s="920"/>
      <c r="S7134" s="929"/>
    </row>
    <row r="7135" spans="1:19" ht="12.75" customHeight="1" x14ac:dyDescent="0.15">
      <c r="A7135" s="914">
        <v>7130</v>
      </c>
      <c r="B7135" s="929">
        <f>'BudgetSum 2-4'!G101</f>
        <v>203129</v>
      </c>
      <c r="C7135" s="930">
        <f t="shared" si="304"/>
        <v>-195999</v>
      </c>
      <c r="D7135" s="920" t="s">
        <v>6633</v>
      </c>
      <c r="E7135" s="893" t="b">
        <f t="shared" ca="1" si="298"/>
        <v>1</v>
      </c>
      <c r="F7135" s="932">
        <f t="array" aca="1" ref="F7135" ca="1">IF(G7135&lt;&gt;"",INDIRECT("'"&amp;G7135&amp;"'!"&amp;H7135),"")</f>
        <v>203129</v>
      </c>
      <c r="G7135" s="560" t="s">
        <v>4690</v>
      </c>
      <c r="H7135" s="893" t="s">
        <v>5943</v>
      </c>
      <c r="I7135" s="920"/>
      <c r="J7135" s="920"/>
      <c r="K7135" s="920"/>
      <c r="L7135" s="920"/>
      <c r="M7135" s="920"/>
      <c r="N7135" s="920"/>
      <c r="S7135" s="929"/>
    </row>
    <row r="7136" spans="1:19" ht="12.75" customHeight="1" x14ac:dyDescent="0.15">
      <c r="A7136" s="914">
        <v>7131</v>
      </c>
      <c r="B7136" s="929">
        <f>'BudgetSum 2-4'!G102</f>
        <v>217418</v>
      </c>
      <c r="C7136" s="930">
        <f t="shared" si="304"/>
        <v>-210287</v>
      </c>
      <c r="D7136" s="920" t="s">
        <v>6633</v>
      </c>
      <c r="E7136" s="893" t="b">
        <f t="shared" ca="1" si="298"/>
        <v>1</v>
      </c>
      <c r="F7136" s="932">
        <f t="array" aca="1" ref="F7136" ca="1">IF(G7136&lt;&gt;"",INDIRECT("'"&amp;G7136&amp;"'!"&amp;H7136),"")</f>
        <v>217418</v>
      </c>
      <c r="G7136" s="560" t="s">
        <v>4690</v>
      </c>
      <c r="H7136" s="893" t="s">
        <v>6070</v>
      </c>
      <c r="I7136" s="920"/>
      <c r="J7136" s="920"/>
      <c r="K7136" s="920"/>
      <c r="L7136" s="920"/>
      <c r="M7136" s="920"/>
      <c r="N7136" s="920"/>
      <c r="S7136" s="929"/>
    </row>
    <row r="7137" spans="1:19" ht="12.75" customHeight="1" x14ac:dyDescent="0.15">
      <c r="A7137" s="914">
        <v>7132</v>
      </c>
      <c r="B7137" s="929">
        <f>'BudgetSum 2-4'!G103</f>
        <v>0</v>
      </c>
      <c r="C7137" s="930">
        <f t="shared" si="304"/>
        <v>7132</v>
      </c>
      <c r="D7137" s="920" t="s">
        <v>6633</v>
      </c>
      <c r="E7137" s="893" t="b">
        <f t="shared" ca="1" si="298"/>
        <v>1</v>
      </c>
      <c r="F7137" s="932">
        <f t="array" aca="1" ref="F7137" ca="1">IF(G7137&lt;&gt;"",INDIRECT("'"&amp;G7137&amp;"'!"&amp;H7137),"")</f>
        <v>0</v>
      </c>
      <c r="G7137" s="560" t="s">
        <v>4690</v>
      </c>
      <c r="H7137" s="893" t="s">
        <v>6675</v>
      </c>
      <c r="I7137" s="920"/>
      <c r="J7137" s="920"/>
      <c r="K7137" s="920"/>
      <c r="L7137" s="920"/>
      <c r="M7137" s="920"/>
      <c r="N7137" s="920"/>
      <c r="S7137" s="929"/>
    </row>
    <row r="7138" spans="1:19" ht="12.75" customHeight="1" x14ac:dyDescent="0.15">
      <c r="A7138" s="914">
        <v>7133</v>
      </c>
      <c r="B7138" s="929">
        <f>'BudgetSum 2-4'!G104</f>
        <v>0</v>
      </c>
      <c r="C7138" s="930">
        <f t="shared" si="304"/>
        <v>7133</v>
      </c>
      <c r="D7138" s="920" t="s">
        <v>6633</v>
      </c>
      <c r="E7138" s="893" t="b">
        <f t="shared" ca="1" si="298"/>
        <v>1</v>
      </c>
      <c r="F7138" s="932">
        <f t="array" aca="1" ref="F7138" ca="1">IF(G7138&lt;&gt;"",INDIRECT("'"&amp;G7138&amp;"'!"&amp;H7138),"")</f>
        <v>0</v>
      </c>
      <c r="G7138" s="560" t="s">
        <v>4690</v>
      </c>
      <c r="H7138" s="893" t="s">
        <v>6078</v>
      </c>
      <c r="I7138" s="920"/>
      <c r="J7138" s="920"/>
      <c r="K7138" s="920"/>
      <c r="L7138" s="920"/>
      <c r="M7138" s="920"/>
      <c r="N7138" s="920"/>
      <c r="S7138" s="929"/>
    </row>
    <row r="7139" spans="1:19" ht="12.75" customHeight="1" x14ac:dyDescent="0.15">
      <c r="A7139" s="914">
        <v>7134</v>
      </c>
      <c r="B7139" s="929">
        <f>'BudgetSum 2-4'!G105</f>
        <v>0</v>
      </c>
      <c r="C7139" s="930">
        <f t="shared" si="304"/>
        <v>7134</v>
      </c>
      <c r="D7139" s="920" t="s">
        <v>6633</v>
      </c>
      <c r="E7139" s="893" t="b">
        <f t="shared" ca="1" si="298"/>
        <v>1</v>
      </c>
      <c r="F7139" s="932">
        <f t="array" aca="1" ref="F7139" ca="1">IF(G7139&lt;&gt;"",INDIRECT("'"&amp;G7139&amp;"'!"&amp;H7139),"")</f>
        <v>0</v>
      </c>
      <c r="G7139" s="560" t="s">
        <v>4690</v>
      </c>
      <c r="H7139" s="893" t="s">
        <v>6676</v>
      </c>
      <c r="I7139" s="920"/>
      <c r="J7139" s="920"/>
      <c r="K7139" s="920"/>
      <c r="L7139" s="920"/>
      <c r="M7139" s="920"/>
      <c r="N7139" s="920"/>
      <c r="S7139" s="929"/>
    </row>
    <row r="7140" spans="1:19" ht="12.75" customHeight="1" x14ac:dyDescent="0.15">
      <c r="A7140" s="914">
        <v>7135</v>
      </c>
      <c r="B7140" s="929">
        <f>'BudgetSum 2-4'!G106</f>
        <v>0</v>
      </c>
      <c r="C7140" s="930">
        <f t="shared" si="304"/>
        <v>7135</v>
      </c>
      <c r="D7140" s="920" t="s">
        <v>6633</v>
      </c>
      <c r="E7140" s="893" t="b">
        <f t="shared" ca="1" si="298"/>
        <v>1</v>
      </c>
      <c r="F7140" s="932">
        <f t="array" aca="1" ref="F7140" ca="1">IF(G7140&lt;&gt;"",INDIRECT("'"&amp;G7140&amp;"'!"&amp;H7140),"")</f>
        <v>0</v>
      </c>
      <c r="G7140" s="560" t="s">
        <v>4690</v>
      </c>
      <c r="H7140" s="893" t="s">
        <v>6081</v>
      </c>
      <c r="I7140" s="920"/>
      <c r="J7140" s="920"/>
      <c r="K7140" s="920"/>
      <c r="L7140" s="920"/>
      <c r="M7140" s="920"/>
      <c r="N7140" s="920"/>
      <c r="S7140" s="929"/>
    </row>
    <row r="7141" spans="1:19" ht="12.75" customHeight="1" x14ac:dyDescent="0.15">
      <c r="A7141" s="914">
        <v>7136</v>
      </c>
      <c r="B7141" s="929">
        <f>'BudgetSum 2-4'!G107</f>
        <v>420547</v>
      </c>
      <c r="C7141" s="930">
        <f t="shared" si="304"/>
        <v>-413411</v>
      </c>
      <c r="D7141" s="920" t="s">
        <v>6633</v>
      </c>
      <c r="E7141" s="893" t="b">
        <f t="shared" ref="E7141:E7395" ca="1" si="305">F7141=B7141</f>
        <v>1</v>
      </c>
      <c r="F7141" s="932">
        <f t="array" aca="1" ref="F7141" ca="1">IF(G7141&lt;&gt;"",INDIRECT("'"&amp;G7141&amp;"'!"&amp;H7141),"")</f>
        <v>420547</v>
      </c>
      <c r="G7141" s="560" t="s">
        <v>4690</v>
      </c>
      <c r="H7141" s="893" t="s">
        <v>6677</v>
      </c>
      <c r="I7141" s="920"/>
      <c r="J7141" s="920"/>
      <c r="K7141" s="920"/>
      <c r="L7141" s="920"/>
      <c r="M7141" s="920"/>
      <c r="N7141" s="920"/>
      <c r="S7141" s="929"/>
    </row>
    <row r="7142" spans="1:19" ht="12.75" customHeight="1" x14ac:dyDescent="0.15">
      <c r="A7142" s="914">
        <v>7137</v>
      </c>
      <c r="B7142" s="929">
        <f>'BudgetSum 2-4'!G108</f>
        <v>0</v>
      </c>
      <c r="C7142" s="930">
        <f t="shared" si="304"/>
        <v>7137</v>
      </c>
      <c r="D7142" s="920" t="s">
        <v>6633</v>
      </c>
      <c r="E7142" s="893" t="b">
        <f t="shared" ca="1" si="305"/>
        <v>1</v>
      </c>
      <c r="F7142" s="932">
        <f t="array" aca="1" ref="F7142" ca="1">IF(G7142&lt;&gt;"",INDIRECT("'"&amp;G7142&amp;"'!"&amp;H7142),"")</f>
        <v>0</v>
      </c>
      <c r="G7142" s="560" t="s">
        <v>4690</v>
      </c>
      <c r="H7142" s="893" t="s">
        <v>6085</v>
      </c>
      <c r="I7142" s="920"/>
      <c r="J7142" s="920"/>
      <c r="K7142" s="920"/>
      <c r="L7142" s="920"/>
      <c r="M7142" s="920"/>
      <c r="N7142" s="920"/>
      <c r="S7142" s="929"/>
    </row>
    <row r="7143" spans="1:19" ht="12.75" customHeight="1" x14ac:dyDescent="0.15">
      <c r="A7143" s="914">
        <v>7138</v>
      </c>
      <c r="B7143" s="929">
        <f>'BudgetSum 2-4'!G109</f>
        <v>420547</v>
      </c>
      <c r="C7143" s="930">
        <f t="shared" si="304"/>
        <v>-413409</v>
      </c>
      <c r="D7143" s="920" t="s">
        <v>6633</v>
      </c>
      <c r="E7143" s="893" t="b">
        <f t="shared" ca="1" si="305"/>
        <v>1</v>
      </c>
      <c r="F7143" s="932">
        <f t="array" aca="1" ref="F7143" ca="1">IF(G7143&lt;&gt;"",INDIRECT("'"&amp;G7143&amp;"'!"&amp;H7143),"")</f>
        <v>420547</v>
      </c>
      <c r="G7143" s="560" t="s">
        <v>4690</v>
      </c>
      <c r="H7143" s="893" t="s">
        <v>5944</v>
      </c>
      <c r="I7143" s="920"/>
      <c r="J7143" s="920"/>
      <c r="K7143" s="920"/>
      <c r="L7143" s="920"/>
      <c r="M7143" s="920"/>
      <c r="N7143" s="920"/>
      <c r="S7143" s="929"/>
    </row>
    <row r="7144" spans="1:19" ht="12.75" customHeight="1" x14ac:dyDescent="0.15">
      <c r="A7144" s="914">
        <v>7139</v>
      </c>
      <c r="B7144" s="929">
        <f>'BudgetSum 2-4'!G110</f>
        <v>55522</v>
      </c>
      <c r="C7144" s="930">
        <f t="shared" si="304"/>
        <v>-48383</v>
      </c>
      <c r="D7144" s="920" t="s">
        <v>6633</v>
      </c>
      <c r="E7144" s="893" t="b">
        <f t="shared" ca="1" si="305"/>
        <v>1</v>
      </c>
      <c r="F7144" s="932">
        <f t="array" aca="1" ref="F7144" ca="1">IF(G7144&lt;&gt;"",INDIRECT("'"&amp;G7144&amp;"'!"&amp;H7144),"")</f>
        <v>55522</v>
      </c>
      <c r="G7144" s="560" t="s">
        <v>4690</v>
      </c>
      <c r="H7144" s="893" t="s">
        <v>5945</v>
      </c>
      <c r="I7144" s="920"/>
      <c r="J7144" s="920"/>
      <c r="K7144" s="920"/>
      <c r="L7144" s="920"/>
      <c r="M7144" s="920"/>
      <c r="N7144" s="920"/>
      <c r="S7144" s="929"/>
    </row>
    <row r="7145" spans="1:19" ht="12.75" customHeight="1" x14ac:dyDescent="0.15">
      <c r="A7145" s="914">
        <v>7140</v>
      </c>
      <c r="B7145" s="929">
        <f>'BudgetSum 2-4'!G113</f>
        <v>0</v>
      </c>
      <c r="C7145" s="930">
        <f t="shared" si="304"/>
        <v>7140</v>
      </c>
      <c r="D7145" s="920" t="s">
        <v>6633</v>
      </c>
      <c r="E7145" s="893" t="b">
        <f t="shared" ca="1" si="305"/>
        <v>1</v>
      </c>
      <c r="F7145" s="932">
        <f t="array" aca="1" ref="F7145" ca="1">IF(G7145&lt;&gt;"",INDIRECT("'"&amp;G7145&amp;"'!"&amp;H7145),"")</f>
        <v>0</v>
      </c>
      <c r="G7145" s="560" t="s">
        <v>4690</v>
      </c>
      <c r="H7145" s="893" t="s">
        <v>6678</v>
      </c>
      <c r="I7145" s="920"/>
      <c r="J7145" s="920"/>
      <c r="K7145" s="920"/>
      <c r="L7145" s="920"/>
      <c r="M7145" s="920"/>
      <c r="N7145" s="920"/>
      <c r="S7145" s="929"/>
    </row>
    <row r="7146" spans="1:19" ht="12.75" customHeight="1" x14ac:dyDescent="0.15">
      <c r="A7146" s="914">
        <v>7141</v>
      </c>
      <c r="B7146" s="929">
        <f>'BudgetSum 2-4'!G116</f>
        <v>0</v>
      </c>
      <c r="C7146" s="930">
        <f t="shared" si="304"/>
        <v>7141</v>
      </c>
      <c r="D7146" s="920" t="s">
        <v>6633</v>
      </c>
      <c r="E7146" s="893" t="b">
        <f t="shared" ca="1" si="305"/>
        <v>1</v>
      </c>
      <c r="F7146" s="932">
        <f t="array" aca="1" ref="F7146" ca="1">IF(G7146&lt;&gt;"",INDIRECT("'"&amp;G7146&amp;"'!"&amp;H7146),"")</f>
        <v>0</v>
      </c>
      <c r="G7146" s="560" t="s">
        <v>4690</v>
      </c>
      <c r="H7146" s="893" t="s">
        <v>5002</v>
      </c>
      <c r="I7146" s="920"/>
      <c r="J7146" s="920"/>
      <c r="K7146" s="920"/>
      <c r="L7146" s="920"/>
      <c r="M7146" s="920"/>
      <c r="N7146" s="920"/>
      <c r="S7146" s="929"/>
    </row>
    <row r="7147" spans="1:19" ht="12.75" customHeight="1" x14ac:dyDescent="0.15">
      <c r="A7147" s="914">
        <v>7142</v>
      </c>
      <c r="B7147" s="929">
        <f>'BudgetSum 2-4'!G117</f>
        <v>0</v>
      </c>
      <c r="C7147" s="930">
        <f t="shared" si="304"/>
        <v>7142</v>
      </c>
      <c r="D7147" s="920" t="s">
        <v>6633</v>
      </c>
      <c r="E7147" s="893" t="b">
        <f t="shared" ca="1" si="305"/>
        <v>1</v>
      </c>
      <c r="F7147" s="932">
        <f t="array" aca="1" ref="F7147" ca="1">IF(G7147&lt;&gt;"",INDIRECT("'"&amp;G7147&amp;"'!"&amp;H7147),"")</f>
        <v>0</v>
      </c>
      <c r="G7147" s="560" t="s">
        <v>4690</v>
      </c>
      <c r="H7147" s="893" t="s">
        <v>5948</v>
      </c>
      <c r="I7147" s="920"/>
      <c r="J7147" s="920"/>
      <c r="K7147" s="920"/>
      <c r="L7147" s="920"/>
      <c r="M7147" s="920"/>
      <c r="N7147" s="920"/>
      <c r="S7147" s="929"/>
    </row>
    <row r="7148" spans="1:19" ht="12.75" customHeight="1" x14ac:dyDescent="0.15">
      <c r="A7148" s="914">
        <v>7143</v>
      </c>
      <c r="B7148" s="929">
        <f>'BudgetSum 2-4'!G118</f>
        <v>652508</v>
      </c>
      <c r="C7148" s="930">
        <f t="shared" si="304"/>
        <v>-645365</v>
      </c>
      <c r="D7148" s="920" t="s">
        <v>6633</v>
      </c>
      <c r="E7148" s="893" t="b">
        <f t="shared" ca="1" si="305"/>
        <v>1</v>
      </c>
      <c r="F7148" s="932">
        <f t="array" aca="1" ref="F7148" ca="1">IF(G7148&lt;&gt;"",INDIRECT("'"&amp;G7148&amp;"'!"&amp;H7148),"")</f>
        <v>652508</v>
      </c>
      <c r="G7148" s="560" t="s">
        <v>4690</v>
      </c>
      <c r="H7148" s="893" t="s">
        <v>6679</v>
      </c>
      <c r="I7148" s="920"/>
      <c r="J7148" s="920"/>
      <c r="K7148" s="920"/>
      <c r="L7148" s="920"/>
      <c r="M7148" s="920"/>
      <c r="N7148" s="920"/>
      <c r="S7148" s="929"/>
    </row>
    <row r="7149" spans="1:19" ht="12.75" customHeight="1" x14ac:dyDescent="0.15">
      <c r="A7149" s="914">
        <v>7144</v>
      </c>
      <c r="B7149" s="929">
        <f>'BudgetSum 2-4'!H91</f>
        <v>2050472</v>
      </c>
      <c r="C7149" s="930">
        <f t="shared" si="304"/>
        <v>-2043328</v>
      </c>
      <c r="D7149" s="920" t="s">
        <v>6633</v>
      </c>
      <c r="E7149" s="893" t="b">
        <f t="shared" ca="1" si="305"/>
        <v>1</v>
      </c>
      <c r="F7149" s="932">
        <f t="array" aca="1" ref="F7149" ca="1">IF(G7149&lt;&gt;"",INDIRECT("'"&amp;G7149&amp;"'!"&amp;H7149),"")</f>
        <v>2050472</v>
      </c>
      <c r="G7149" s="560" t="s">
        <v>4690</v>
      </c>
      <c r="H7149" s="893" t="s">
        <v>6225</v>
      </c>
      <c r="I7149" s="920"/>
      <c r="J7149" s="920"/>
      <c r="K7149" s="920"/>
      <c r="L7149" s="920"/>
      <c r="M7149" s="920"/>
      <c r="N7149" s="920"/>
      <c r="S7149" s="929"/>
    </row>
    <row r="7150" spans="1:19" ht="12.75" customHeight="1" x14ac:dyDescent="0.15">
      <c r="A7150" s="914">
        <v>7145</v>
      </c>
      <c r="B7150" s="929">
        <f>'BudgetSum 2-4'!H93</f>
        <v>0</v>
      </c>
      <c r="C7150" s="930">
        <f t="shared" si="304"/>
        <v>7145</v>
      </c>
      <c r="D7150" s="920" t="s">
        <v>6633</v>
      </c>
      <c r="E7150" s="893" t="b">
        <f t="shared" ca="1" si="305"/>
        <v>1</v>
      </c>
      <c r="F7150" s="932">
        <f t="array" aca="1" ref="F7150" ca="1">IF(G7150&lt;&gt;"",INDIRECT("'"&amp;G7150&amp;"'!"&amp;H7150),"")</f>
        <v>0</v>
      </c>
      <c r="G7150" s="560" t="s">
        <v>4690</v>
      </c>
      <c r="H7150" s="893" t="s">
        <v>6229</v>
      </c>
      <c r="I7150" s="920"/>
      <c r="J7150" s="920"/>
      <c r="K7150" s="920"/>
      <c r="L7150" s="920"/>
      <c r="M7150" s="920"/>
      <c r="N7150" s="920"/>
      <c r="S7150" s="929"/>
    </row>
    <row r="7151" spans="1:19" ht="12.75" customHeight="1" x14ac:dyDescent="0.15">
      <c r="A7151" s="914">
        <v>7146</v>
      </c>
      <c r="B7151" s="929">
        <f>'BudgetSum 2-4'!H95</f>
        <v>0</v>
      </c>
      <c r="C7151" s="930">
        <f t="shared" si="304"/>
        <v>7146</v>
      </c>
      <c r="D7151" s="920" t="s">
        <v>6633</v>
      </c>
      <c r="E7151" s="893" t="b">
        <f t="shared" ca="1" si="305"/>
        <v>1</v>
      </c>
      <c r="F7151" s="932">
        <f t="array" aca="1" ref="F7151" ca="1">IF(G7151&lt;&gt;"",INDIRECT("'"&amp;G7151&amp;"'!"&amp;H7151),"")</f>
        <v>0</v>
      </c>
      <c r="G7151" s="560" t="s">
        <v>4690</v>
      </c>
      <c r="H7151" s="893" t="s">
        <v>6231</v>
      </c>
      <c r="I7151" s="920"/>
      <c r="J7151" s="920"/>
      <c r="K7151" s="920"/>
      <c r="L7151" s="920"/>
      <c r="M7151" s="920"/>
      <c r="N7151" s="920"/>
      <c r="S7151" s="929"/>
    </row>
    <row r="7152" spans="1:19" ht="12.75" customHeight="1" x14ac:dyDescent="0.15">
      <c r="A7152" s="914">
        <v>7147</v>
      </c>
      <c r="B7152" s="929">
        <f>'BudgetSum 2-4'!H96</f>
        <v>0</v>
      </c>
      <c r="C7152" s="930">
        <f t="shared" si="304"/>
        <v>7147</v>
      </c>
      <c r="D7152" s="920" t="s">
        <v>6633</v>
      </c>
      <c r="E7152" s="893" t="b">
        <f t="shared" ca="1" si="305"/>
        <v>1</v>
      </c>
      <c r="F7152" s="932">
        <f t="array" aca="1" ref="F7152" ca="1">IF(G7152&lt;&gt;"",INDIRECT("'"&amp;G7152&amp;"'!"&amp;H7152),"")</f>
        <v>0</v>
      </c>
      <c r="G7152" s="560" t="s">
        <v>4690</v>
      </c>
      <c r="H7152" s="893" t="s">
        <v>6233</v>
      </c>
      <c r="I7152" s="920"/>
      <c r="J7152" s="920"/>
      <c r="K7152" s="920"/>
      <c r="L7152" s="920"/>
      <c r="M7152" s="920"/>
      <c r="N7152" s="920"/>
      <c r="S7152" s="929"/>
    </row>
    <row r="7153" spans="1:19" ht="12.75" customHeight="1" x14ac:dyDescent="0.15">
      <c r="A7153" s="914">
        <v>7148</v>
      </c>
      <c r="B7153" s="929">
        <f>'BudgetSum 2-4'!H97</f>
        <v>0</v>
      </c>
      <c r="C7153" s="930">
        <f t="shared" si="304"/>
        <v>7148</v>
      </c>
      <c r="D7153" s="920" t="s">
        <v>6633</v>
      </c>
      <c r="E7153" s="893" t="b">
        <f t="shared" ca="1" si="305"/>
        <v>1</v>
      </c>
      <c r="F7153" s="932">
        <f t="array" aca="1" ref="F7153" ca="1">IF(G7153&lt;&gt;"",INDIRECT("'"&amp;G7153&amp;"'!"&amp;H7153),"")</f>
        <v>0</v>
      </c>
      <c r="G7153" s="560" t="s">
        <v>4690</v>
      </c>
      <c r="H7153" s="893" t="s">
        <v>6235</v>
      </c>
      <c r="I7153" s="920"/>
      <c r="J7153" s="920"/>
      <c r="K7153" s="920"/>
      <c r="L7153" s="920"/>
      <c r="M7153" s="920"/>
      <c r="N7153" s="920"/>
      <c r="S7153" s="929"/>
    </row>
    <row r="7154" spans="1:19" ht="12.75" customHeight="1" x14ac:dyDescent="0.15">
      <c r="A7154" s="914">
        <v>7149</v>
      </c>
      <c r="B7154" s="929">
        <f>'BudgetSum 2-4'!H98</f>
        <v>0</v>
      </c>
      <c r="C7154" s="930">
        <f t="shared" si="304"/>
        <v>7149</v>
      </c>
      <c r="D7154" s="920" t="s">
        <v>6633</v>
      </c>
      <c r="E7154" s="893" t="b">
        <f t="shared" ca="1" si="305"/>
        <v>1</v>
      </c>
      <c r="F7154" s="932">
        <f t="array" aca="1" ref="F7154" ca="1">IF(G7154&lt;&gt;"",INDIRECT("'"&amp;G7154&amp;"'!"&amp;H7154),"")</f>
        <v>0</v>
      </c>
      <c r="G7154" s="560" t="s">
        <v>4690</v>
      </c>
      <c r="H7154" s="893" t="s">
        <v>5984</v>
      </c>
      <c r="I7154" s="920"/>
      <c r="J7154" s="920"/>
      <c r="K7154" s="920"/>
      <c r="L7154" s="920"/>
      <c r="M7154" s="920"/>
      <c r="N7154" s="920"/>
      <c r="S7154" s="929"/>
    </row>
    <row r="7155" spans="1:19" ht="12.75" customHeight="1" x14ac:dyDescent="0.15">
      <c r="A7155" s="914">
        <v>7150</v>
      </c>
      <c r="B7155" s="929">
        <f>'BudgetSum 2-4'!H99</f>
        <v>0</v>
      </c>
      <c r="C7155" s="930">
        <f t="shared" si="304"/>
        <v>7150</v>
      </c>
      <c r="D7155" s="920" t="s">
        <v>6633</v>
      </c>
      <c r="E7155" s="893" t="b">
        <f t="shared" ca="1" si="305"/>
        <v>1</v>
      </c>
      <c r="F7155" s="932">
        <f t="array" aca="1" ref="F7155" ca="1">IF(G7155&lt;&gt;"",INDIRECT("'"&amp;G7155&amp;"'!"&amp;H7155),"")</f>
        <v>0</v>
      </c>
      <c r="G7155" s="560" t="s">
        <v>4690</v>
      </c>
      <c r="H7155" s="893" t="s">
        <v>6061</v>
      </c>
      <c r="I7155" s="920"/>
      <c r="J7155" s="920"/>
      <c r="K7155" s="920"/>
      <c r="L7155" s="920"/>
      <c r="M7155" s="920"/>
      <c r="N7155" s="920"/>
      <c r="S7155" s="929"/>
    </row>
    <row r="7156" spans="1:19" ht="12.75" customHeight="1" x14ac:dyDescent="0.15">
      <c r="A7156" s="914">
        <v>7151</v>
      </c>
      <c r="B7156" s="929">
        <f>'BudgetSum 2-4'!H102</f>
        <v>1978356</v>
      </c>
      <c r="C7156" s="930">
        <f t="shared" si="304"/>
        <v>-1971205</v>
      </c>
      <c r="D7156" s="920" t="s">
        <v>6633</v>
      </c>
      <c r="E7156" s="893" t="b">
        <f t="shared" ca="1" si="305"/>
        <v>1</v>
      </c>
      <c r="F7156" s="932">
        <f t="array" aca="1" ref="F7156" ca="1">IF(G7156&lt;&gt;"",INDIRECT("'"&amp;G7156&amp;"'!"&amp;H7156),"")</f>
        <v>1978356</v>
      </c>
      <c r="G7156" s="560" t="s">
        <v>4690</v>
      </c>
      <c r="H7156" s="893" t="s">
        <v>6071</v>
      </c>
      <c r="I7156" s="920"/>
      <c r="J7156" s="920"/>
      <c r="K7156" s="920"/>
      <c r="L7156" s="920"/>
      <c r="M7156" s="920"/>
      <c r="N7156" s="920"/>
      <c r="S7156" s="929"/>
    </row>
    <row r="7157" spans="1:19" ht="12.75" customHeight="1" x14ac:dyDescent="0.15">
      <c r="A7157" s="914">
        <v>7152</v>
      </c>
      <c r="B7157" s="929">
        <f>'BudgetSum 2-4'!H104</f>
        <v>0</v>
      </c>
      <c r="C7157" s="930">
        <f t="shared" si="304"/>
        <v>7152</v>
      </c>
      <c r="D7157" s="920" t="s">
        <v>6633</v>
      </c>
      <c r="E7157" s="893" t="b">
        <f t="shared" ca="1" si="305"/>
        <v>1</v>
      </c>
      <c r="F7157" s="932">
        <f t="array" aca="1" ref="F7157" ca="1">IF(G7157&lt;&gt;"",INDIRECT("'"&amp;G7157&amp;"'!"&amp;H7157),"")</f>
        <v>0</v>
      </c>
      <c r="G7157" s="560" t="s">
        <v>4690</v>
      </c>
      <c r="H7157" s="893" t="s">
        <v>5039</v>
      </c>
      <c r="I7157" s="920"/>
      <c r="J7157" s="920"/>
      <c r="K7157" s="920"/>
      <c r="L7157" s="920"/>
      <c r="M7157" s="920"/>
      <c r="N7157" s="920"/>
      <c r="S7157" s="929"/>
    </row>
    <row r="7158" spans="1:19" ht="12.75" customHeight="1" x14ac:dyDescent="0.15">
      <c r="A7158" s="914">
        <v>7153</v>
      </c>
      <c r="B7158" s="929">
        <f>'BudgetSum 2-4'!H106</f>
        <v>0</v>
      </c>
      <c r="C7158" s="930">
        <f t="shared" si="304"/>
        <v>7153</v>
      </c>
      <c r="D7158" s="920" t="s">
        <v>6633</v>
      </c>
      <c r="E7158" s="893" t="b">
        <f t="shared" ca="1" si="305"/>
        <v>1</v>
      </c>
      <c r="F7158" s="932">
        <f t="array" aca="1" ref="F7158" ca="1">IF(G7158&lt;&gt;"",INDIRECT("'"&amp;G7158&amp;"'!"&amp;H7158),"")</f>
        <v>0</v>
      </c>
      <c r="G7158" s="560" t="s">
        <v>4690</v>
      </c>
      <c r="H7158" s="893" t="s">
        <v>5986</v>
      </c>
      <c r="I7158" s="920"/>
      <c r="J7158" s="920"/>
      <c r="K7158" s="920"/>
      <c r="L7158" s="920"/>
      <c r="M7158" s="920"/>
      <c r="N7158" s="920"/>
      <c r="S7158" s="929"/>
    </row>
    <row r="7159" spans="1:19" ht="12.75" customHeight="1" x14ac:dyDescent="0.15">
      <c r="A7159" s="914">
        <v>7154</v>
      </c>
      <c r="B7159" s="929">
        <f>'BudgetSum 2-4'!H107</f>
        <v>1978356</v>
      </c>
      <c r="C7159" s="930">
        <f t="shared" si="304"/>
        <v>-1971202</v>
      </c>
      <c r="D7159" s="920" t="s">
        <v>6633</v>
      </c>
      <c r="E7159" s="893" t="b">
        <f t="shared" ca="1" si="305"/>
        <v>1</v>
      </c>
      <c r="F7159" s="932">
        <f t="array" aca="1" ref="F7159" ca="1">IF(G7159&lt;&gt;"",INDIRECT("'"&amp;G7159&amp;"'!"&amp;H7159),"")</f>
        <v>1978356</v>
      </c>
      <c r="G7159" s="560" t="s">
        <v>4690</v>
      </c>
      <c r="H7159" s="893" t="s">
        <v>5040</v>
      </c>
      <c r="I7159" s="920"/>
      <c r="J7159" s="920"/>
      <c r="K7159" s="920"/>
      <c r="L7159" s="920"/>
      <c r="M7159" s="920"/>
      <c r="N7159" s="920"/>
      <c r="S7159" s="929"/>
    </row>
    <row r="7160" spans="1:19" ht="12.75" customHeight="1" x14ac:dyDescent="0.15">
      <c r="A7160" s="914">
        <v>7155</v>
      </c>
      <c r="B7160" s="929">
        <f>'BudgetSum 2-4'!H108</f>
        <v>0</v>
      </c>
      <c r="C7160" s="930">
        <f t="shared" si="304"/>
        <v>7155</v>
      </c>
      <c r="D7160" s="920" t="s">
        <v>6633</v>
      </c>
      <c r="E7160" s="893" t="b">
        <f t="shared" ca="1" si="305"/>
        <v>1</v>
      </c>
      <c r="F7160" s="932">
        <f t="array" aca="1" ref="F7160" ca="1">IF(G7160&lt;&gt;"",INDIRECT("'"&amp;G7160&amp;"'!"&amp;H7160),"")</f>
        <v>0</v>
      </c>
      <c r="G7160" s="560" t="s">
        <v>4690</v>
      </c>
      <c r="H7160" s="893" t="s">
        <v>5041</v>
      </c>
      <c r="I7160" s="920"/>
      <c r="J7160" s="920"/>
      <c r="K7160" s="920"/>
      <c r="L7160" s="920"/>
      <c r="M7160" s="920"/>
      <c r="N7160" s="920"/>
      <c r="S7160" s="929"/>
    </row>
    <row r="7161" spans="1:19" ht="12.75" customHeight="1" x14ac:dyDescent="0.15">
      <c r="A7161" s="914">
        <v>7156</v>
      </c>
      <c r="B7161" s="929">
        <f>'BudgetSum 2-4'!H109</f>
        <v>1978356</v>
      </c>
      <c r="C7161" s="930">
        <f t="shared" si="304"/>
        <v>-1971200</v>
      </c>
      <c r="D7161" s="920" t="s">
        <v>6633</v>
      </c>
      <c r="E7161" s="893" t="b">
        <f t="shared" ca="1" si="305"/>
        <v>1</v>
      </c>
      <c r="F7161" s="932">
        <f t="array" aca="1" ref="F7161" ca="1">IF(G7161&lt;&gt;"",INDIRECT("'"&amp;G7161&amp;"'!"&amp;H7161),"")</f>
        <v>1978356</v>
      </c>
      <c r="G7161" s="560" t="s">
        <v>4690</v>
      </c>
      <c r="H7161" s="893" t="s">
        <v>5399</v>
      </c>
      <c r="I7161" s="920"/>
      <c r="J7161" s="920"/>
      <c r="K7161" s="920"/>
      <c r="L7161" s="920"/>
      <c r="M7161" s="920"/>
      <c r="N7161" s="920"/>
      <c r="S7161" s="929"/>
    </row>
    <row r="7162" spans="1:19" ht="12.75" customHeight="1" x14ac:dyDescent="0.15">
      <c r="A7162" s="914">
        <v>7157</v>
      </c>
      <c r="B7162" s="929">
        <f>'BudgetSum 2-4'!H110</f>
        <v>-1978356</v>
      </c>
      <c r="C7162" s="930">
        <f t="shared" si="304"/>
        <v>1985513</v>
      </c>
      <c r="D7162" s="920" t="s">
        <v>6633</v>
      </c>
      <c r="E7162" s="893" t="b">
        <f t="shared" ca="1" si="305"/>
        <v>1</v>
      </c>
      <c r="F7162" s="932">
        <f t="array" aca="1" ref="F7162" ca="1">IF(G7162&lt;&gt;"",INDIRECT("'"&amp;G7162&amp;"'!"&amp;H7162),"")</f>
        <v>-1978356</v>
      </c>
      <c r="G7162" s="560" t="s">
        <v>4690</v>
      </c>
      <c r="H7162" s="893" t="s">
        <v>5400</v>
      </c>
      <c r="I7162" s="920"/>
      <c r="J7162" s="920"/>
      <c r="K7162" s="920"/>
      <c r="L7162" s="920"/>
      <c r="M7162" s="920"/>
      <c r="N7162" s="920"/>
      <c r="S7162" s="929"/>
    </row>
    <row r="7163" spans="1:19" ht="12.75" customHeight="1" x14ac:dyDescent="0.15">
      <c r="A7163" s="914">
        <v>7158</v>
      </c>
      <c r="B7163" s="929">
        <f>'BudgetSum 2-4'!H113</f>
        <v>0</v>
      </c>
      <c r="C7163" s="930">
        <f t="shared" si="304"/>
        <v>7158</v>
      </c>
      <c r="D7163" s="920" t="s">
        <v>6633</v>
      </c>
      <c r="E7163" s="893" t="b">
        <f t="shared" ca="1" si="305"/>
        <v>1</v>
      </c>
      <c r="F7163" s="932">
        <f t="array" aca="1" ref="F7163" ca="1">IF(G7163&lt;&gt;"",INDIRECT("'"&amp;G7163&amp;"'!"&amp;H7163),"")</f>
        <v>0</v>
      </c>
      <c r="G7163" s="560" t="s">
        <v>4690</v>
      </c>
      <c r="H7163" s="893" t="s">
        <v>6366</v>
      </c>
      <c r="I7163" s="920"/>
      <c r="J7163" s="920"/>
      <c r="K7163" s="920"/>
      <c r="L7163" s="920"/>
      <c r="M7163" s="920"/>
      <c r="N7163" s="920"/>
      <c r="S7163" s="929"/>
    </row>
    <row r="7164" spans="1:19" ht="12.75" customHeight="1" x14ac:dyDescent="0.15">
      <c r="A7164" s="914">
        <v>7159</v>
      </c>
      <c r="B7164" s="929">
        <f>'BudgetSum 2-4'!H116</f>
        <v>0</v>
      </c>
      <c r="C7164" s="930">
        <f t="shared" si="304"/>
        <v>7159</v>
      </c>
      <c r="D7164" s="920" t="s">
        <v>6633</v>
      </c>
      <c r="E7164" s="893" t="b">
        <f t="shared" ca="1" si="305"/>
        <v>1</v>
      </c>
      <c r="F7164" s="932">
        <f t="array" aca="1" ref="F7164" ca="1">IF(G7164&lt;&gt;"",INDIRECT("'"&amp;G7164&amp;"'!"&amp;H7164),"")</f>
        <v>0</v>
      </c>
      <c r="G7164" s="560" t="s">
        <v>4690</v>
      </c>
      <c r="H7164" s="893" t="s">
        <v>5044</v>
      </c>
      <c r="I7164" s="920"/>
      <c r="J7164" s="920"/>
      <c r="K7164" s="920"/>
      <c r="L7164" s="920"/>
      <c r="M7164" s="920"/>
      <c r="N7164" s="920"/>
      <c r="S7164" s="929"/>
    </row>
    <row r="7165" spans="1:19" ht="12.75" customHeight="1" x14ac:dyDescent="0.15">
      <c r="A7165" s="914">
        <v>7160</v>
      </c>
      <c r="B7165" s="929">
        <f>'BudgetSum 2-4'!H117</f>
        <v>0</v>
      </c>
      <c r="C7165" s="930">
        <f t="shared" si="304"/>
        <v>7160</v>
      </c>
      <c r="D7165" s="920" t="s">
        <v>6633</v>
      </c>
      <c r="E7165" s="893" t="b">
        <f t="shared" ca="1" si="305"/>
        <v>1</v>
      </c>
      <c r="F7165" s="932">
        <f t="array" aca="1" ref="F7165" ca="1">IF(G7165&lt;&gt;"",INDIRECT("'"&amp;G7165&amp;"'!"&amp;H7165),"")</f>
        <v>0</v>
      </c>
      <c r="G7165" s="560" t="s">
        <v>4690</v>
      </c>
      <c r="H7165" s="893" t="s">
        <v>6680</v>
      </c>
      <c r="I7165" s="920"/>
      <c r="J7165" s="920"/>
      <c r="K7165" s="920"/>
      <c r="L7165" s="920"/>
      <c r="M7165" s="920"/>
      <c r="N7165" s="920"/>
      <c r="S7165" s="929"/>
    </row>
    <row r="7166" spans="1:19" ht="12.75" customHeight="1" x14ac:dyDescent="0.15">
      <c r="A7166" s="914">
        <v>7161</v>
      </c>
      <c r="B7166" s="929">
        <f>'BudgetSum 2-4'!H118</f>
        <v>72116</v>
      </c>
      <c r="C7166" s="930">
        <f t="shared" si="304"/>
        <v>-64955</v>
      </c>
      <c r="D7166" s="920" t="s">
        <v>6633</v>
      </c>
      <c r="E7166" s="893" t="b">
        <f t="shared" ca="1" si="305"/>
        <v>1</v>
      </c>
      <c r="F7166" s="932">
        <f t="array" aca="1" ref="F7166" ca="1">IF(G7166&lt;&gt;"",INDIRECT("'"&amp;G7166&amp;"'!"&amp;H7166),"")</f>
        <v>72116</v>
      </c>
      <c r="G7166" s="560" t="s">
        <v>4690</v>
      </c>
      <c r="H7166" s="893" t="s">
        <v>6681</v>
      </c>
      <c r="I7166" s="920"/>
      <c r="J7166" s="920"/>
      <c r="K7166" s="920"/>
      <c r="L7166" s="920"/>
      <c r="M7166" s="920"/>
      <c r="N7166" s="920"/>
      <c r="S7166" s="929"/>
    </row>
    <row r="7167" spans="1:19" ht="12.75" customHeight="1" x14ac:dyDescent="0.15">
      <c r="A7167" s="914">
        <v>7162</v>
      </c>
      <c r="B7167" s="929">
        <f>'BudgetSum 2-4'!I91</f>
        <v>0</v>
      </c>
      <c r="C7167" s="930">
        <f t="shared" si="304"/>
        <v>7162</v>
      </c>
      <c r="D7167" s="920" t="s">
        <v>6633</v>
      </c>
      <c r="E7167" s="893" t="b">
        <f t="shared" ca="1" si="305"/>
        <v>1</v>
      </c>
      <c r="F7167" s="932">
        <f t="array" aca="1" ref="F7167" ca="1">IF(G7167&lt;&gt;"",INDIRECT("'"&amp;G7167&amp;"'!"&amp;H7167),"")</f>
        <v>0</v>
      </c>
      <c r="G7167" s="560" t="s">
        <v>4690</v>
      </c>
      <c r="H7167" s="893" t="s">
        <v>6682</v>
      </c>
      <c r="I7167" s="920"/>
      <c r="J7167" s="920"/>
      <c r="K7167" s="920"/>
      <c r="L7167" s="920"/>
      <c r="M7167" s="920"/>
      <c r="N7167" s="920"/>
      <c r="S7167" s="929"/>
    </row>
    <row r="7168" spans="1:19" ht="12.75" customHeight="1" x14ac:dyDescent="0.15">
      <c r="A7168" s="914">
        <v>7163</v>
      </c>
      <c r="B7168" s="929">
        <f>'BudgetSum 2-4'!I93</f>
        <v>0</v>
      </c>
      <c r="C7168" s="930">
        <f t="shared" si="304"/>
        <v>7163</v>
      </c>
      <c r="D7168" s="920" t="s">
        <v>6633</v>
      </c>
      <c r="E7168" s="893" t="b">
        <f t="shared" ca="1" si="305"/>
        <v>1</v>
      </c>
      <c r="F7168" s="932">
        <f t="array" aca="1" ref="F7168" ca="1">IF(G7168&lt;&gt;"",INDIRECT("'"&amp;G7168&amp;"'!"&amp;H7168),"")</f>
        <v>0</v>
      </c>
      <c r="G7168" s="560" t="s">
        <v>4690</v>
      </c>
      <c r="H7168" s="893" t="s">
        <v>6683</v>
      </c>
      <c r="I7168" s="920"/>
      <c r="J7168" s="920"/>
      <c r="K7168" s="920"/>
      <c r="L7168" s="920"/>
      <c r="M7168" s="920"/>
      <c r="N7168" s="920"/>
      <c r="S7168" s="929"/>
    </row>
    <row r="7169" spans="1:19" ht="12.75" customHeight="1" x14ac:dyDescent="0.15">
      <c r="A7169" s="914">
        <v>7164</v>
      </c>
      <c r="B7169" s="929">
        <f>'BudgetSum 2-4'!I95</f>
        <v>0</v>
      </c>
      <c r="C7169" s="930">
        <f t="shared" si="304"/>
        <v>7164</v>
      </c>
      <c r="D7169" s="920" t="s">
        <v>6633</v>
      </c>
      <c r="E7169" s="893" t="b">
        <f t="shared" ca="1" si="305"/>
        <v>1</v>
      </c>
      <c r="F7169" s="932">
        <f t="array" aca="1" ref="F7169" ca="1">IF(G7169&lt;&gt;"",INDIRECT("'"&amp;G7169&amp;"'!"&amp;H7169),"")</f>
        <v>0</v>
      </c>
      <c r="G7169" s="560" t="s">
        <v>4690</v>
      </c>
      <c r="H7169" s="893" t="s">
        <v>6684</v>
      </c>
      <c r="I7169" s="920"/>
      <c r="J7169" s="920"/>
      <c r="K7169" s="920"/>
      <c r="L7169" s="920"/>
      <c r="M7169" s="920"/>
      <c r="N7169" s="920"/>
      <c r="S7169" s="929"/>
    </row>
    <row r="7170" spans="1:19" ht="12.75" customHeight="1" x14ac:dyDescent="0.15">
      <c r="A7170" s="914">
        <v>7165</v>
      </c>
      <c r="B7170" s="929">
        <f>'BudgetSum 2-4'!I96</f>
        <v>0</v>
      </c>
      <c r="C7170" s="930">
        <f t="shared" si="304"/>
        <v>7165</v>
      </c>
      <c r="D7170" s="920" t="s">
        <v>6633</v>
      </c>
      <c r="E7170" s="893" t="b">
        <f t="shared" ca="1" si="305"/>
        <v>1</v>
      </c>
      <c r="F7170" s="932">
        <f t="array" aca="1" ref="F7170" ca="1">IF(G7170&lt;&gt;"",INDIRECT("'"&amp;G7170&amp;"'!"&amp;H7170),"")</f>
        <v>0</v>
      </c>
      <c r="G7170" s="560" t="s">
        <v>4690</v>
      </c>
      <c r="H7170" s="893" t="s">
        <v>6685</v>
      </c>
      <c r="I7170" s="920"/>
      <c r="J7170" s="920"/>
      <c r="K7170" s="920"/>
      <c r="L7170" s="920"/>
      <c r="M7170" s="920"/>
      <c r="N7170" s="920"/>
      <c r="S7170" s="929"/>
    </row>
    <row r="7171" spans="1:19" ht="12.75" customHeight="1" x14ac:dyDescent="0.15">
      <c r="A7171" s="914">
        <v>7166</v>
      </c>
      <c r="B7171" s="929">
        <f>'BudgetSum 2-4'!I97</f>
        <v>0</v>
      </c>
      <c r="C7171" s="930">
        <f t="shared" si="304"/>
        <v>7166</v>
      </c>
      <c r="D7171" s="920" t="s">
        <v>6633</v>
      </c>
      <c r="E7171" s="893" t="b">
        <f t="shared" ca="1" si="305"/>
        <v>1</v>
      </c>
      <c r="F7171" s="932">
        <f t="array" aca="1" ref="F7171" ca="1">IF(G7171&lt;&gt;"",INDIRECT("'"&amp;G7171&amp;"'!"&amp;H7171),"")</f>
        <v>0</v>
      </c>
      <c r="G7171" s="560" t="s">
        <v>4690</v>
      </c>
      <c r="H7171" s="893" t="s">
        <v>6686</v>
      </c>
      <c r="I7171" s="920"/>
      <c r="J7171" s="920"/>
      <c r="K7171" s="920"/>
      <c r="L7171" s="920"/>
      <c r="M7171" s="920"/>
      <c r="N7171" s="920"/>
      <c r="S7171" s="929"/>
    </row>
    <row r="7172" spans="1:19" ht="12.75" customHeight="1" x14ac:dyDescent="0.15">
      <c r="A7172" s="914">
        <v>7167</v>
      </c>
      <c r="B7172" s="929">
        <f>'BudgetSum 2-4'!I99</f>
        <v>0</v>
      </c>
      <c r="C7172" s="930">
        <f t="shared" si="304"/>
        <v>7167</v>
      </c>
      <c r="D7172" s="920" t="s">
        <v>6633</v>
      </c>
      <c r="E7172" s="893" t="b">
        <f t="shared" ca="1" si="305"/>
        <v>1</v>
      </c>
      <c r="F7172" s="932">
        <f t="array" aca="1" ref="F7172" ca="1">IF(G7172&lt;&gt;"",INDIRECT("'"&amp;G7172&amp;"'!"&amp;H7172),"")</f>
        <v>0</v>
      </c>
      <c r="G7172" s="560" t="s">
        <v>4690</v>
      </c>
      <c r="H7172" s="893" t="s">
        <v>6062</v>
      </c>
      <c r="I7172" s="920"/>
      <c r="J7172" s="920"/>
      <c r="K7172" s="920"/>
      <c r="L7172" s="920"/>
      <c r="M7172" s="920"/>
      <c r="N7172" s="920"/>
      <c r="S7172" s="929"/>
    </row>
    <row r="7173" spans="1:19" ht="12.75" customHeight="1" x14ac:dyDescent="0.15">
      <c r="A7173" s="914">
        <v>7168</v>
      </c>
      <c r="B7173" s="929">
        <f>'BudgetSum 2-4'!I110</f>
        <v>0</v>
      </c>
      <c r="C7173" s="930">
        <f t="shared" si="304"/>
        <v>7168</v>
      </c>
      <c r="D7173" s="920" t="s">
        <v>6633</v>
      </c>
      <c r="E7173" s="893" t="b">
        <f t="shared" ca="1" si="305"/>
        <v>1</v>
      </c>
      <c r="F7173" s="932">
        <f t="array" aca="1" ref="F7173" ca="1">IF(G7173&lt;&gt;"",INDIRECT("'"&amp;G7173&amp;"'!"&amp;H7173),"")</f>
        <v>0</v>
      </c>
      <c r="G7173" s="560" t="s">
        <v>4690</v>
      </c>
      <c r="H7173" s="893" t="s">
        <v>6002</v>
      </c>
      <c r="I7173" s="920"/>
      <c r="J7173" s="920"/>
      <c r="K7173" s="920"/>
      <c r="L7173" s="920"/>
      <c r="M7173" s="920"/>
      <c r="N7173" s="920"/>
      <c r="S7173" s="929"/>
    </row>
    <row r="7174" spans="1:19" ht="12.75" customHeight="1" x14ac:dyDescent="0.15">
      <c r="A7174" s="914">
        <v>7169</v>
      </c>
      <c r="B7174" s="929">
        <f>'BudgetSum 2-4'!I113</f>
        <v>0</v>
      </c>
      <c r="C7174" s="930">
        <f t="shared" si="304"/>
        <v>7169</v>
      </c>
      <c r="D7174" s="920" t="s">
        <v>6633</v>
      </c>
      <c r="E7174" s="893" t="b">
        <f t="shared" ca="1" si="305"/>
        <v>1</v>
      </c>
      <c r="F7174" s="932">
        <f t="array" aca="1" ref="F7174" ca="1">IF(G7174&lt;&gt;"",INDIRECT("'"&amp;G7174&amp;"'!"&amp;H7174),"")</f>
        <v>0</v>
      </c>
      <c r="G7174" s="560" t="s">
        <v>4690</v>
      </c>
      <c r="H7174" s="893" t="s">
        <v>6687</v>
      </c>
      <c r="I7174" s="920"/>
      <c r="J7174" s="920"/>
      <c r="K7174" s="920"/>
      <c r="L7174" s="920"/>
      <c r="M7174" s="920"/>
      <c r="N7174" s="920"/>
      <c r="S7174" s="929"/>
    </row>
    <row r="7175" spans="1:19" ht="12.75" customHeight="1" x14ac:dyDescent="0.15">
      <c r="A7175" s="914">
        <v>7170</v>
      </c>
      <c r="B7175" s="929">
        <f>'BudgetSum 2-4'!I116</f>
        <v>0</v>
      </c>
      <c r="C7175" s="930">
        <f t="shared" si="304"/>
        <v>7170</v>
      </c>
      <c r="D7175" s="920" t="s">
        <v>6633</v>
      </c>
      <c r="E7175" s="893" t="b">
        <f t="shared" ca="1" si="305"/>
        <v>1</v>
      </c>
      <c r="F7175" s="932">
        <f t="array" aca="1" ref="F7175" ca="1">IF(G7175&lt;&gt;"",INDIRECT("'"&amp;G7175&amp;"'!"&amp;H7175),"")</f>
        <v>0</v>
      </c>
      <c r="G7175" s="560" t="s">
        <v>4690</v>
      </c>
      <c r="H7175" s="893" t="s">
        <v>6240</v>
      </c>
      <c r="I7175" s="920"/>
      <c r="J7175" s="920"/>
      <c r="K7175" s="920"/>
      <c r="L7175" s="920"/>
      <c r="M7175" s="920"/>
      <c r="N7175" s="920"/>
      <c r="S7175" s="929"/>
    </row>
    <row r="7176" spans="1:19" ht="12.75" customHeight="1" x14ac:dyDescent="0.15">
      <c r="A7176" s="914">
        <v>7171</v>
      </c>
      <c r="B7176" s="929">
        <f>'BudgetSum 2-4'!I117</f>
        <v>0</v>
      </c>
      <c r="C7176" s="930">
        <f t="shared" si="304"/>
        <v>7171</v>
      </c>
      <c r="D7176" s="920" t="s">
        <v>6633</v>
      </c>
      <c r="E7176" s="893" t="b">
        <f t="shared" ca="1" si="305"/>
        <v>1</v>
      </c>
      <c r="F7176" s="932">
        <f t="array" aca="1" ref="F7176" ca="1">IF(G7176&lt;&gt;"",INDIRECT("'"&amp;G7176&amp;"'!"&amp;H7176),"")</f>
        <v>0</v>
      </c>
      <c r="G7176" s="560" t="s">
        <v>4690</v>
      </c>
      <c r="H7176" s="893" t="s">
        <v>6688</v>
      </c>
      <c r="I7176" s="920"/>
      <c r="J7176" s="920"/>
      <c r="K7176" s="920"/>
      <c r="L7176" s="920"/>
      <c r="M7176" s="920"/>
      <c r="N7176" s="920"/>
      <c r="S7176" s="929"/>
    </row>
    <row r="7177" spans="1:19" ht="12.75" customHeight="1" x14ac:dyDescent="0.15">
      <c r="A7177" s="914">
        <v>7172</v>
      </c>
      <c r="B7177" s="929">
        <f>'BudgetSum 2-4'!I118</f>
        <v>0</v>
      </c>
      <c r="C7177" s="930">
        <f t="shared" si="304"/>
        <v>7172</v>
      </c>
      <c r="D7177" s="920" t="s">
        <v>6633</v>
      </c>
      <c r="E7177" s="893" t="b">
        <f t="shared" ca="1" si="305"/>
        <v>1</v>
      </c>
      <c r="F7177" s="932">
        <f t="array" aca="1" ref="F7177" ca="1">IF(G7177&lt;&gt;"",INDIRECT("'"&amp;G7177&amp;"'!"&amp;H7177),"")</f>
        <v>0</v>
      </c>
      <c r="G7177" s="560" t="s">
        <v>4690</v>
      </c>
      <c r="H7177" s="893" t="s">
        <v>6689</v>
      </c>
      <c r="I7177" s="920"/>
      <c r="J7177" s="920"/>
      <c r="K7177" s="920"/>
      <c r="L7177" s="920"/>
      <c r="M7177" s="920"/>
      <c r="N7177" s="920"/>
      <c r="S7177" s="929"/>
    </row>
    <row r="7178" spans="1:19" ht="12.75" customHeight="1" x14ac:dyDescent="0.15">
      <c r="A7178" s="914">
        <v>7173</v>
      </c>
      <c r="B7178" s="929">
        <f>'BudgetSum 2-4'!J91</f>
        <v>31810</v>
      </c>
      <c r="C7178" s="930">
        <f t="shared" si="304"/>
        <v>-24637</v>
      </c>
      <c r="D7178" s="920" t="s">
        <v>6633</v>
      </c>
      <c r="E7178" s="893" t="b">
        <f t="shared" ca="1" si="305"/>
        <v>1</v>
      </c>
      <c r="F7178" s="932">
        <f t="array" aca="1" ref="F7178" ca="1">IF(G7178&lt;&gt;"",INDIRECT("'"&amp;G7178&amp;"'!"&amp;H7178),"")</f>
        <v>31810</v>
      </c>
      <c r="G7178" s="560" t="s">
        <v>4690</v>
      </c>
      <c r="H7178" s="893" t="s">
        <v>6690</v>
      </c>
      <c r="I7178" s="920"/>
      <c r="J7178" s="920"/>
      <c r="K7178" s="920"/>
      <c r="L7178" s="920"/>
      <c r="M7178" s="920"/>
      <c r="N7178" s="920"/>
      <c r="S7178" s="929"/>
    </row>
    <row r="7179" spans="1:19" ht="12.75" customHeight="1" x14ac:dyDescent="0.15">
      <c r="A7179" s="914">
        <v>7174</v>
      </c>
      <c r="B7179" s="929">
        <f>'BudgetSum 2-4'!J93</f>
        <v>34233</v>
      </c>
      <c r="C7179" s="930">
        <f t="shared" si="304"/>
        <v>-27059</v>
      </c>
      <c r="D7179" s="920" t="s">
        <v>6633</v>
      </c>
      <c r="E7179" s="893" t="b">
        <f t="shared" ca="1" si="305"/>
        <v>1</v>
      </c>
      <c r="F7179" s="932">
        <f t="array" aca="1" ref="F7179" ca="1">IF(G7179&lt;&gt;"",INDIRECT("'"&amp;G7179&amp;"'!"&amp;H7179),"")</f>
        <v>34233</v>
      </c>
      <c r="G7179" s="560" t="s">
        <v>4690</v>
      </c>
      <c r="H7179" s="893" t="s">
        <v>6691</v>
      </c>
      <c r="I7179" s="920"/>
      <c r="J7179" s="920"/>
      <c r="K7179" s="920"/>
      <c r="L7179" s="920"/>
      <c r="M7179" s="920"/>
      <c r="N7179" s="920"/>
      <c r="S7179" s="929"/>
    </row>
    <row r="7180" spans="1:19" ht="12.75" customHeight="1" x14ac:dyDescent="0.15">
      <c r="A7180" s="914">
        <v>7175</v>
      </c>
      <c r="B7180" s="929">
        <f>'BudgetSum 2-4'!J95</f>
        <v>0</v>
      </c>
      <c r="C7180" s="930">
        <f t="shared" si="304"/>
        <v>7175</v>
      </c>
      <c r="D7180" s="920" t="s">
        <v>6633</v>
      </c>
      <c r="E7180" s="893" t="b">
        <f t="shared" ca="1" si="305"/>
        <v>1</v>
      </c>
      <c r="F7180" s="932">
        <f t="array" aca="1" ref="F7180" ca="1">IF(G7180&lt;&gt;"",INDIRECT("'"&amp;G7180&amp;"'!"&amp;H7180),"")</f>
        <v>0</v>
      </c>
      <c r="G7180" s="560" t="s">
        <v>4690</v>
      </c>
      <c r="H7180" s="893" t="s">
        <v>6692</v>
      </c>
      <c r="I7180" s="920"/>
      <c r="J7180" s="920"/>
      <c r="K7180" s="920"/>
      <c r="L7180" s="920"/>
      <c r="M7180" s="920"/>
      <c r="N7180" s="920"/>
      <c r="S7180" s="929"/>
    </row>
    <row r="7181" spans="1:19" ht="12.75" customHeight="1" x14ac:dyDescent="0.15">
      <c r="A7181" s="914">
        <v>7176</v>
      </c>
      <c r="B7181" s="929">
        <f>'BudgetSum 2-4'!J96</f>
        <v>0</v>
      </c>
      <c r="C7181" s="930">
        <f t="shared" si="304"/>
        <v>7176</v>
      </c>
      <c r="D7181" s="920" t="s">
        <v>6633</v>
      </c>
      <c r="E7181" s="893" t="b">
        <f t="shared" ca="1" si="305"/>
        <v>1</v>
      </c>
      <c r="F7181" s="932">
        <f t="array" aca="1" ref="F7181" ca="1">IF(G7181&lt;&gt;"",INDIRECT("'"&amp;G7181&amp;"'!"&amp;H7181),"")</f>
        <v>0</v>
      </c>
      <c r="G7181" s="560" t="s">
        <v>4690</v>
      </c>
      <c r="H7181" s="893" t="s">
        <v>6693</v>
      </c>
      <c r="I7181" s="920"/>
      <c r="J7181" s="920"/>
      <c r="K7181" s="920"/>
      <c r="L7181" s="920"/>
      <c r="M7181" s="920"/>
      <c r="N7181" s="920"/>
      <c r="S7181" s="929"/>
    </row>
    <row r="7182" spans="1:19" ht="12.75" customHeight="1" x14ac:dyDescent="0.15">
      <c r="A7182" s="914">
        <v>7177</v>
      </c>
      <c r="B7182" s="929">
        <f>'BudgetSum 2-4'!J97</f>
        <v>34233</v>
      </c>
      <c r="C7182" s="930">
        <f t="shared" si="304"/>
        <v>-27056</v>
      </c>
      <c r="D7182" s="920" t="s">
        <v>6633</v>
      </c>
      <c r="E7182" s="893" t="b">
        <f t="shared" ca="1" si="305"/>
        <v>1</v>
      </c>
      <c r="F7182" s="932">
        <f t="array" aca="1" ref="F7182" ca="1">IF(G7182&lt;&gt;"",INDIRECT("'"&amp;G7182&amp;"'!"&amp;H7182),"")</f>
        <v>34233</v>
      </c>
      <c r="G7182" s="560" t="s">
        <v>4690</v>
      </c>
      <c r="H7182" s="893" t="s">
        <v>6694</v>
      </c>
      <c r="I7182" s="920"/>
      <c r="J7182" s="920"/>
      <c r="K7182" s="920"/>
      <c r="L7182" s="920"/>
      <c r="M7182" s="920"/>
      <c r="N7182" s="920"/>
      <c r="S7182" s="929"/>
    </row>
    <row r="7183" spans="1:19" ht="12.75" customHeight="1" x14ac:dyDescent="0.15">
      <c r="A7183" s="914">
        <v>7178</v>
      </c>
      <c r="B7183" s="929">
        <f>'BudgetSum 2-4'!J98</f>
        <v>0</v>
      </c>
      <c r="C7183" s="930">
        <f t="shared" si="304"/>
        <v>7178</v>
      </c>
      <c r="D7183" s="920" t="s">
        <v>6633</v>
      </c>
      <c r="E7183" s="893" t="b">
        <f t="shared" ca="1" si="305"/>
        <v>1</v>
      </c>
      <c r="F7183" s="932">
        <f t="array" aca="1" ref="F7183" ca="1">IF(G7183&lt;&gt;"",INDIRECT("'"&amp;G7183&amp;"'!"&amp;H7183),"")</f>
        <v>0</v>
      </c>
      <c r="G7183" s="560" t="s">
        <v>4690</v>
      </c>
      <c r="H7183" s="893" t="s">
        <v>6087</v>
      </c>
      <c r="I7183" s="920"/>
      <c r="J7183" s="920"/>
      <c r="K7183" s="920"/>
      <c r="L7183" s="920"/>
      <c r="M7183" s="920"/>
      <c r="N7183" s="920"/>
      <c r="S7183" s="929"/>
    </row>
    <row r="7184" spans="1:19" ht="12.75" customHeight="1" x14ac:dyDescent="0.15">
      <c r="A7184" s="914">
        <v>7179</v>
      </c>
      <c r="B7184" s="929">
        <f>'BudgetSum 2-4'!J99</f>
        <v>34233</v>
      </c>
      <c r="C7184" s="930">
        <f t="shared" si="304"/>
        <v>-27054</v>
      </c>
      <c r="D7184" s="920" t="s">
        <v>6633</v>
      </c>
      <c r="E7184" s="893" t="b">
        <f t="shared" ca="1" si="305"/>
        <v>1</v>
      </c>
      <c r="F7184" s="932">
        <f t="array" aca="1" ref="F7184" ca="1">IF(G7184&lt;&gt;"",INDIRECT("'"&amp;G7184&amp;"'!"&amp;H7184),"")</f>
        <v>34233</v>
      </c>
      <c r="G7184" s="560" t="s">
        <v>4690</v>
      </c>
      <c r="H7184" s="893" t="s">
        <v>6063</v>
      </c>
      <c r="I7184" s="920"/>
      <c r="J7184" s="920"/>
      <c r="K7184" s="920"/>
      <c r="L7184" s="920"/>
      <c r="M7184" s="920"/>
      <c r="N7184" s="920"/>
      <c r="S7184" s="929"/>
    </row>
    <row r="7185" spans="1:19" ht="12.75" customHeight="1" x14ac:dyDescent="0.15">
      <c r="A7185" s="914">
        <v>7180</v>
      </c>
      <c r="B7185" s="929">
        <f>'BudgetSum 2-4'!J101</f>
        <v>0</v>
      </c>
      <c r="C7185" s="930">
        <f t="shared" si="304"/>
        <v>7180</v>
      </c>
      <c r="D7185" s="920" t="s">
        <v>6633</v>
      </c>
      <c r="E7185" s="893" t="b">
        <f t="shared" ca="1" si="305"/>
        <v>1</v>
      </c>
      <c r="F7185" s="932">
        <f t="array" aca="1" ref="F7185" ca="1">IF(G7185&lt;&gt;"",INDIRECT("'"&amp;G7185&amp;"'!"&amp;H7185),"")</f>
        <v>0</v>
      </c>
      <c r="G7185" s="560" t="s">
        <v>4690</v>
      </c>
      <c r="H7185" s="893" t="s">
        <v>6065</v>
      </c>
      <c r="I7185" s="920"/>
      <c r="J7185" s="920"/>
      <c r="K7185" s="920"/>
      <c r="L7185" s="920"/>
      <c r="M7185" s="920"/>
      <c r="N7185" s="920"/>
      <c r="S7185" s="929"/>
    </row>
    <row r="7186" spans="1:19" ht="12.75" customHeight="1" x14ac:dyDescent="0.15">
      <c r="A7186" s="914">
        <v>7181</v>
      </c>
      <c r="B7186" s="929">
        <f>'BudgetSum 2-4'!J102</f>
        <v>49000</v>
      </c>
      <c r="C7186" s="930">
        <f t="shared" si="304"/>
        <v>-41819</v>
      </c>
      <c r="D7186" s="920" t="s">
        <v>6633</v>
      </c>
      <c r="E7186" s="893" t="b">
        <f t="shared" ca="1" si="305"/>
        <v>1</v>
      </c>
      <c r="F7186" s="932">
        <f t="array" aca="1" ref="F7186" ca="1">IF(G7186&lt;&gt;"",INDIRECT("'"&amp;G7186&amp;"'!"&amp;H7186),"")</f>
        <v>49000</v>
      </c>
      <c r="G7186" s="560" t="s">
        <v>4690</v>
      </c>
      <c r="H7186" s="893" t="s">
        <v>6073</v>
      </c>
      <c r="I7186" s="920"/>
      <c r="J7186" s="920"/>
      <c r="K7186" s="920"/>
      <c r="L7186" s="920"/>
      <c r="M7186" s="920"/>
      <c r="N7186" s="920"/>
      <c r="S7186" s="929"/>
    </row>
    <row r="7187" spans="1:19" ht="12.75" customHeight="1" x14ac:dyDescent="0.15">
      <c r="A7187" s="914">
        <v>7182</v>
      </c>
      <c r="B7187" s="929">
        <f>'BudgetSum 2-4'!J103</f>
        <v>0</v>
      </c>
      <c r="C7187" s="930">
        <f t="shared" si="304"/>
        <v>7182</v>
      </c>
      <c r="D7187" s="920" t="s">
        <v>6633</v>
      </c>
      <c r="E7187" s="893" t="b">
        <f t="shared" ca="1" si="305"/>
        <v>1</v>
      </c>
      <c r="F7187" s="932">
        <f t="array" aca="1" ref="F7187" ca="1">IF(G7187&lt;&gt;"",INDIRECT("'"&amp;G7187&amp;"'!"&amp;H7187),"")</f>
        <v>0</v>
      </c>
      <c r="G7187" s="560" t="s">
        <v>4690</v>
      </c>
      <c r="H7187" s="893" t="s">
        <v>6695</v>
      </c>
      <c r="I7187" s="920"/>
      <c r="J7187" s="920"/>
      <c r="K7187" s="920"/>
      <c r="L7187" s="920"/>
      <c r="M7187" s="920"/>
      <c r="N7187" s="920"/>
      <c r="S7187" s="929"/>
    </row>
    <row r="7188" spans="1:19" ht="12.75" customHeight="1" x14ac:dyDescent="0.15">
      <c r="A7188" s="914">
        <v>7183</v>
      </c>
      <c r="B7188" s="929">
        <f>'BudgetSum 2-4'!J104</f>
        <v>0</v>
      </c>
      <c r="C7188" s="930">
        <f t="shared" si="304"/>
        <v>7183</v>
      </c>
      <c r="D7188" s="920" t="s">
        <v>6633</v>
      </c>
      <c r="E7188" s="893" t="b">
        <f t="shared" ca="1" si="305"/>
        <v>1</v>
      </c>
      <c r="F7188" s="932">
        <f t="array" aca="1" ref="F7188" ca="1">IF(G7188&lt;&gt;"",INDIRECT("'"&amp;G7188&amp;"'!"&amp;H7188),"")</f>
        <v>0</v>
      </c>
      <c r="G7188" s="560" t="s">
        <v>4690</v>
      </c>
      <c r="H7188" s="893" t="s">
        <v>6080</v>
      </c>
      <c r="I7188" s="920"/>
      <c r="J7188" s="920"/>
      <c r="K7188" s="920"/>
      <c r="L7188" s="920"/>
      <c r="M7188" s="920"/>
      <c r="N7188" s="920"/>
      <c r="S7188" s="929"/>
    </row>
    <row r="7189" spans="1:19" ht="12.75" customHeight="1" x14ac:dyDescent="0.15">
      <c r="A7189" s="914">
        <v>7184</v>
      </c>
      <c r="B7189" s="929">
        <f>'BudgetSum 2-4'!J107</f>
        <v>49000</v>
      </c>
      <c r="C7189" s="930">
        <f t="shared" si="304"/>
        <v>-41816</v>
      </c>
      <c r="D7189" s="920" t="s">
        <v>6633</v>
      </c>
      <c r="E7189" s="893" t="b">
        <f t="shared" ca="1" si="305"/>
        <v>1</v>
      </c>
      <c r="F7189" s="932">
        <f t="array" aca="1" ref="F7189" ca="1">IF(G7189&lt;&gt;"",INDIRECT("'"&amp;G7189&amp;"'!"&amp;H7189),"")</f>
        <v>49000</v>
      </c>
      <c r="G7189" s="560" t="s">
        <v>4690</v>
      </c>
      <c r="H7189" s="893" t="s">
        <v>6696</v>
      </c>
      <c r="I7189" s="920"/>
      <c r="J7189" s="920"/>
      <c r="K7189" s="920"/>
      <c r="L7189" s="920"/>
      <c r="M7189" s="920"/>
      <c r="N7189" s="920"/>
      <c r="S7189" s="929"/>
    </row>
    <row r="7190" spans="1:19" ht="12.75" customHeight="1" x14ac:dyDescent="0.15">
      <c r="A7190" s="914">
        <v>7185</v>
      </c>
      <c r="B7190" s="929">
        <f>'BudgetSum 2-4'!J108</f>
        <v>0</v>
      </c>
      <c r="C7190" s="930">
        <f t="shared" si="304"/>
        <v>7185</v>
      </c>
      <c r="D7190" s="920" t="s">
        <v>6633</v>
      </c>
      <c r="E7190" s="893" t="b">
        <f t="shared" ca="1" si="305"/>
        <v>1</v>
      </c>
      <c r="F7190" s="932">
        <f t="array" aca="1" ref="F7190" ca="1">IF(G7190&lt;&gt;"",INDIRECT("'"&amp;G7190&amp;"'!"&amp;H7190),"")</f>
        <v>0</v>
      </c>
      <c r="G7190" s="560" t="s">
        <v>4690</v>
      </c>
      <c r="H7190" s="893" t="s">
        <v>6086</v>
      </c>
      <c r="I7190" s="920"/>
      <c r="J7190" s="920"/>
      <c r="K7190" s="920"/>
      <c r="L7190" s="920"/>
      <c r="M7190" s="920"/>
      <c r="N7190" s="920"/>
      <c r="S7190" s="929"/>
    </row>
    <row r="7191" spans="1:19" ht="12.75" customHeight="1" x14ac:dyDescent="0.15">
      <c r="A7191" s="914">
        <v>7186</v>
      </c>
      <c r="B7191" s="929">
        <f>'BudgetSum 2-4'!J109</f>
        <v>49000</v>
      </c>
      <c r="C7191" s="930">
        <f t="shared" si="304"/>
        <v>-41814</v>
      </c>
      <c r="D7191" s="920" t="s">
        <v>6633</v>
      </c>
      <c r="E7191" s="893" t="b">
        <f t="shared" ca="1" si="305"/>
        <v>1</v>
      </c>
      <c r="F7191" s="932">
        <f t="array" aca="1" ref="F7191" ca="1">IF(G7191&lt;&gt;"",INDIRECT("'"&amp;G7191&amp;"'!"&amp;H7191),"")</f>
        <v>49000</v>
      </c>
      <c r="G7191" s="560" t="s">
        <v>4690</v>
      </c>
      <c r="H7191" s="893" t="s">
        <v>6088</v>
      </c>
      <c r="I7191" s="920"/>
      <c r="J7191" s="920"/>
      <c r="K7191" s="920"/>
      <c r="L7191" s="920"/>
      <c r="M7191" s="920"/>
      <c r="N7191" s="920"/>
      <c r="S7191" s="929"/>
    </row>
    <row r="7192" spans="1:19" ht="12.75" customHeight="1" x14ac:dyDescent="0.15">
      <c r="A7192" s="914">
        <v>7187</v>
      </c>
      <c r="B7192" s="929">
        <f>'BudgetSum 2-4'!J110</f>
        <v>-14767</v>
      </c>
      <c r="C7192" s="930">
        <f t="shared" si="304"/>
        <v>21954</v>
      </c>
      <c r="D7192" s="920" t="s">
        <v>6633</v>
      </c>
      <c r="E7192" s="893" t="b">
        <f t="shared" ca="1" si="305"/>
        <v>1</v>
      </c>
      <c r="F7192" s="932">
        <f t="array" aca="1" ref="F7192" ca="1">IF(G7192&lt;&gt;"",INDIRECT("'"&amp;G7192&amp;"'!"&amp;H7192),"")</f>
        <v>-14767</v>
      </c>
      <c r="G7192" s="560" t="s">
        <v>4690</v>
      </c>
      <c r="H7192" s="893" t="s">
        <v>6288</v>
      </c>
      <c r="I7192" s="920"/>
      <c r="J7192" s="920"/>
      <c r="K7192" s="920"/>
      <c r="L7192" s="920"/>
      <c r="M7192" s="920"/>
      <c r="N7192" s="920"/>
      <c r="S7192" s="929"/>
    </row>
    <row r="7193" spans="1:19" ht="12.75" customHeight="1" x14ac:dyDescent="0.15">
      <c r="A7193" s="914">
        <v>7188</v>
      </c>
      <c r="B7193" s="929">
        <f>'BudgetSum 2-4'!J113</f>
        <v>0</v>
      </c>
      <c r="C7193" s="930">
        <f t="shared" si="304"/>
        <v>7188</v>
      </c>
      <c r="D7193" s="920" t="s">
        <v>6633</v>
      </c>
      <c r="E7193" s="893" t="b">
        <f t="shared" ca="1" si="305"/>
        <v>1</v>
      </c>
      <c r="F7193" s="932">
        <f t="array" aca="1" ref="F7193" ca="1">IF(G7193&lt;&gt;"",INDIRECT("'"&amp;G7193&amp;"'!"&amp;H7193),"")</f>
        <v>0</v>
      </c>
      <c r="G7193" s="560" t="s">
        <v>4690</v>
      </c>
      <c r="H7193" s="893" t="s">
        <v>6697</v>
      </c>
      <c r="I7193" s="920"/>
      <c r="J7193" s="920"/>
      <c r="K7193" s="920"/>
      <c r="L7193" s="920"/>
      <c r="M7193" s="920"/>
      <c r="N7193" s="920"/>
      <c r="S7193" s="929"/>
    </row>
    <row r="7194" spans="1:19" ht="12.75" customHeight="1" x14ac:dyDescent="0.15">
      <c r="A7194" s="914">
        <v>7189</v>
      </c>
      <c r="B7194" s="929">
        <f>'BudgetSum 2-4'!J116</f>
        <v>0</v>
      </c>
      <c r="C7194" s="930">
        <f t="shared" si="304"/>
        <v>7189</v>
      </c>
      <c r="D7194" s="920" t="s">
        <v>6633</v>
      </c>
      <c r="E7194" s="893" t="b">
        <f t="shared" ca="1" si="305"/>
        <v>1</v>
      </c>
      <c r="F7194" s="932">
        <f t="array" aca="1" ref="F7194" ca="1">IF(G7194&lt;&gt;"",INDIRECT("'"&amp;G7194&amp;"'!"&amp;H7194),"")</f>
        <v>0</v>
      </c>
      <c r="G7194" s="560" t="s">
        <v>4690</v>
      </c>
      <c r="H7194" s="893" t="s">
        <v>6241</v>
      </c>
      <c r="I7194" s="920"/>
      <c r="J7194" s="920"/>
      <c r="K7194" s="920"/>
      <c r="L7194" s="920"/>
      <c r="M7194" s="920"/>
      <c r="N7194" s="920"/>
      <c r="S7194" s="929"/>
    </row>
    <row r="7195" spans="1:19" ht="12.75" customHeight="1" x14ac:dyDescent="0.15">
      <c r="A7195" s="914">
        <v>7190</v>
      </c>
      <c r="B7195" s="929">
        <f>'BudgetSum 2-4'!J117</f>
        <v>0</v>
      </c>
      <c r="C7195" s="930">
        <f t="shared" si="304"/>
        <v>7190</v>
      </c>
      <c r="D7195" s="920" t="s">
        <v>6633</v>
      </c>
      <c r="E7195" s="893" t="b">
        <f t="shared" ca="1" si="305"/>
        <v>1</v>
      </c>
      <c r="F7195" s="932">
        <f t="array" aca="1" ref="F7195" ca="1">IF(G7195&lt;&gt;"",INDIRECT("'"&amp;G7195&amp;"'!"&amp;H7195),"")</f>
        <v>0</v>
      </c>
      <c r="G7195" s="560" t="s">
        <v>4690</v>
      </c>
      <c r="H7195" s="893" t="s">
        <v>6698</v>
      </c>
      <c r="I7195" s="920"/>
      <c r="J7195" s="920"/>
      <c r="K7195" s="920"/>
      <c r="L7195" s="920"/>
      <c r="M7195" s="920"/>
      <c r="N7195" s="920"/>
      <c r="S7195" s="929"/>
    </row>
    <row r="7196" spans="1:19" ht="12.75" customHeight="1" x14ac:dyDescent="0.15">
      <c r="A7196" s="914">
        <v>7191</v>
      </c>
      <c r="B7196" s="929">
        <f>'BudgetSum 2-4'!J118</f>
        <v>17043</v>
      </c>
      <c r="C7196" s="930">
        <f t="shared" si="304"/>
        <v>-9852</v>
      </c>
      <c r="D7196" s="920" t="s">
        <v>6633</v>
      </c>
      <c r="E7196" s="893" t="b">
        <f t="shared" ca="1" si="305"/>
        <v>1</v>
      </c>
      <c r="F7196" s="932">
        <f t="array" aca="1" ref="F7196" ca="1">IF(G7196&lt;&gt;"",INDIRECT("'"&amp;G7196&amp;"'!"&amp;H7196),"")</f>
        <v>17043</v>
      </c>
      <c r="G7196" s="560" t="s">
        <v>4690</v>
      </c>
      <c r="H7196" s="893" t="s">
        <v>6699</v>
      </c>
      <c r="I7196" s="920"/>
      <c r="J7196" s="920"/>
      <c r="K7196" s="920"/>
      <c r="L7196" s="920"/>
      <c r="M7196" s="920"/>
      <c r="N7196" s="920"/>
      <c r="S7196" s="929"/>
    </row>
    <row r="7197" spans="1:19" ht="12.75" customHeight="1" x14ac:dyDescent="0.15">
      <c r="A7197" s="914">
        <v>7192</v>
      </c>
      <c r="B7197" s="929">
        <f>'BudgetSum 2-4'!K91</f>
        <v>0</v>
      </c>
      <c r="C7197" s="930">
        <f t="shared" si="304"/>
        <v>7192</v>
      </c>
      <c r="D7197" s="920" t="s">
        <v>6633</v>
      </c>
      <c r="E7197" s="893" t="b">
        <f t="shared" ca="1" si="305"/>
        <v>1</v>
      </c>
      <c r="F7197" s="932">
        <f t="array" aca="1" ref="F7197" ca="1">IF(G7197&lt;&gt;"",INDIRECT("'"&amp;G7197&amp;"'!"&amp;H7197),"")</f>
        <v>0</v>
      </c>
      <c r="G7197" s="560" t="s">
        <v>4690</v>
      </c>
      <c r="H7197" s="893" t="s">
        <v>6226</v>
      </c>
      <c r="I7197" s="920"/>
      <c r="J7197" s="920"/>
      <c r="K7197" s="920"/>
      <c r="L7197" s="920"/>
      <c r="M7197" s="920"/>
      <c r="N7197" s="920"/>
      <c r="S7197" s="929"/>
    </row>
    <row r="7198" spans="1:19" ht="12.75" customHeight="1" x14ac:dyDescent="0.15">
      <c r="A7198" s="914">
        <v>7193</v>
      </c>
      <c r="B7198" s="929">
        <f>'BudgetSum 2-4'!K93</f>
        <v>0</v>
      </c>
      <c r="C7198" s="930">
        <f t="shared" si="304"/>
        <v>7193</v>
      </c>
      <c r="D7198" s="920" t="s">
        <v>6633</v>
      </c>
      <c r="E7198" s="893" t="b">
        <f t="shared" ca="1" si="305"/>
        <v>1</v>
      </c>
      <c r="F7198" s="932">
        <f t="array" aca="1" ref="F7198" ca="1">IF(G7198&lt;&gt;"",INDIRECT("'"&amp;G7198&amp;"'!"&amp;H7198),"")</f>
        <v>0</v>
      </c>
      <c r="G7198" s="560" t="s">
        <v>4690</v>
      </c>
      <c r="H7198" s="893" t="s">
        <v>6230</v>
      </c>
      <c r="I7198" s="920"/>
      <c r="J7198" s="920"/>
      <c r="K7198" s="920"/>
      <c r="L7198" s="920"/>
      <c r="M7198" s="920"/>
      <c r="N7198" s="920"/>
      <c r="S7198" s="929"/>
    </row>
    <row r="7199" spans="1:19" ht="12.75" customHeight="1" x14ac:dyDescent="0.15">
      <c r="A7199" s="914">
        <v>7194</v>
      </c>
      <c r="B7199" s="929">
        <f>'BudgetSum 2-4'!K95</f>
        <v>0</v>
      </c>
      <c r="C7199" s="930">
        <f t="shared" si="304"/>
        <v>7194</v>
      </c>
      <c r="D7199" s="920" t="s">
        <v>6633</v>
      </c>
      <c r="E7199" s="893" t="b">
        <f t="shared" ca="1" si="305"/>
        <v>1</v>
      </c>
      <c r="F7199" s="932">
        <f t="array" aca="1" ref="F7199" ca="1">IF(G7199&lt;&gt;"",INDIRECT("'"&amp;G7199&amp;"'!"&amp;H7199),"")</f>
        <v>0</v>
      </c>
      <c r="G7199" s="560" t="s">
        <v>4690</v>
      </c>
      <c r="H7199" s="893" t="s">
        <v>6232</v>
      </c>
      <c r="I7199" s="920"/>
      <c r="J7199" s="920"/>
      <c r="K7199" s="920"/>
      <c r="L7199" s="920"/>
      <c r="M7199" s="920"/>
      <c r="N7199" s="920"/>
      <c r="S7199" s="929"/>
    </row>
    <row r="7200" spans="1:19" ht="12.75" customHeight="1" x14ac:dyDescent="0.15">
      <c r="A7200" s="914">
        <v>7195</v>
      </c>
      <c r="B7200" s="929">
        <f>'BudgetSum 2-4'!K96</f>
        <v>0</v>
      </c>
      <c r="C7200" s="930">
        <f t="shared" si="304"/>
        <v>7195</v>
      </c>
      <c r="D7200" s="920" t="s">
        <v>6633</v>
      </c>
      <c r="E7200" s="893" t="b">
        <f t="shared" ca="1" si="305"/>
        <v>1</v>
      </c>
      <c r="F7200" s="932">
        <f t="array" aca="1" ref="F7200" ca="1">IF(G7200&lt;&gt;"",INDIRECT("'"&amp;G7200&amp;"'!"&amp;H7200),"")</f>
        <v>0</v>
      </c>
      <c r="G7200" s="560" t="s">
        <v>4690</v>
      </c>
      <c r="H7200" s="893" t="s">
        <v>6234</v>
      </c>
      <c r="I7200" s="920"/>
      <c r="J7200" s="920"/>
      <c r="K7200" s="920"/>
      <c r="L7200" s="920"/>
      <c r="M7200" s="920"/>
      <c r="N7200" s="920"/>
      <c r="S7200" s="929"/>
    </row>
    <row r="7201" spans="1:19" ht="12.75" customHeight="1" x14ac:dyDescent="0.15">
      <c r="A7201" s="914">
        <v>7196</v>
      </c>
      <c r="B7201" s="929">
        <f>'BudgetSum 2-4'!K97</f>
        <v>0</v>
      </c>
      <c r="C7201" s="930">
        <f t="shared" si="304"/>
        <v>7196</v>
      </c>
      <c r="D7201" s="920" t="s">
        <v>6633</v>
      </c>
      <c r="E7201" s="893" t="b">
        <f t="shared" ca="1" si="305"/>
        <v>1</v>
      </c>
      <c r="F7201" s="932">
        <f t="array" aca="1" ref="F7201" ca="1">IF(G7201&lt;&gt;"",INDIRECT("'"&amp;G7201&amp;"'!"&amp;H7201),"")</f>
        <v>0</v>
      </c>
      <c r="G7201" s="560" t="s">
        <v>4690</v>
      </c>
      <c r="H7201" s="893" t="s">
        <v>6236</v>
      </c>
      <c r="I7201" s="920"/>
      <c r="J7201" s="920"/>
      <c r="K7201" s="920"/>
      <c r="L7201" s="920"/>
      <c r="M7201" s="920"/>
      <c r="N7201" s="920"/>
      <c r="S7201" s="929"/>
    </row>
    <row r="7202" spans="1:19" ht="12.75" customHeight="1" x14ac:dyDescent="0.15">
      <c r="A7202" s="914">
        <v>7197</v>
      </c>
      <c r="B7202" s="929">
        <f>'BudgetSum 2-4'!K98</f>
        <v>0</v>
      </c>
      <c r="C7202" s="930">
        <f t="shared" si="304"/>
        <v>7197</v>
      </c>
      <c r="D7202" s="920" t="s">
        <v>6633</v>
      </c>
      <c r="E7202" s="893" t="b">
        <f t="shared" ca="1" si="305"/>
        <v>1</v>
      </c>
      <c r="F7202" s="932">
        <f t="array" aca="1" ref="F7202" ca="1">IF(G7202&lt;&gt;"",INDIRECT("'"&amp;G7202&amp;"'!"&amp;H7202),"")</f>
        <v>0</v>
      </c>
      <c r="G7202" s="560" t="s">
        <v>4690</v>
      </c>
      <c r="H7202" s="893" t="s">
        <v>6004</v>
      </c>
      <c r="I7202" s="920"/>
      <c r="J7202" s="920"/>
      <c r="K7202" s="920"/>
      <c r="L7202" s="920"/>
      <c r="M7202" s="920"/>
      <c r="N7202" s="920"/>
      <c r="S7202" s="929"/>
    </row>
    <row r="7203" spans="1:19" ht="12.75" customHeight="1" x14ac:dyDescent="0.15">
      <c r="A7203" s="914">
        <v>7198</v>
      </c>
      <c r="B7203" s="929">
        <f>'BudgetSum 2-4'!K99</f>
        <v>0</v>
      </c>
      <c r="C7203" s="930">
        <f t="shared" si="304"/>
        <v>7198</v>
      </c>
      <c r="D7203" s="920" t="s">
        <v>6633</v>
      </c>
      <c r="E7203" s="893" t="b">
        <f t="shared" ca="1" si="305"/>
        <v>1</v>
      </c>
      <c r="F7203" s="932">
        <f t="array" aca="1" ref="F7203" ca="1">IF(G7203&lt;&gt;"",INDIRECT("'"&amp;G7203&amp;"'!"&amp;H7203),"")</f>
        <v>0</v>
      </c>
      <c r="G7203" s="560" t="s">
        <v>4690</v>
      </c>
      <c r="H7203" s="893" t="s">
        <v>6064</v>
      </c>
      <c r="I7203" s="920"/>
      <c r="J7203" s="920"/>
      <c r="K7203" s="920"/>
      <c r="L7203" s="920"/>
      <c r="M7203" s="920"/>
      <c r="N7203" s="920"/>
      <c r="S7203" s="929"/>
    </row>
    <row r="7204" spans="1:19" ht="12.75" customHeight="1" x14ac:dyDescent="0.15">
      <c r="A7204" s="914">
        <v>7199</v>
      </c>
      <c r="B7204" s="929">
        <f>'BudgetSum 2-4'!K102</f>
        <v>0</v>
      </c>
      <c r="C7204" s="930">
        <f t="shared" si="304"/>
        <v>7199</v>
      </c>
      <c r="D7204" s="920" t="s">
        <v>6633</v>
      </c>
      <c r="E7204" s="893" t="b">
        <f t="shared" ca="1" si="305"/>
        <v>1</v>
      </c>
      <c r="F7204" s="932">
        <f t="array" aca="1" ref="F7204" ca="1">IF(G7204&lt;&gt;"",INDIRECT("'"&amp;G7204&amp;"'!"&amp;H7204),"")</f>
        <v>0</v>
      </c>
      <c r="G7204" s="560" t="s">
        <v>4690</v>
      </c>
      <c r="H7204" s="893" t="s">
        <v>5353</v>
      </c>
      <c r="I7204" s="920"/>
      <c r="J7204" s="920"/>
      <c r="K7204" s="920"/>
      <c r="L7204" s="920"/>
      <c r="M7204" s="920"/>
      <c r="N7204" s="920"/>
      <c r="S7204" s="929"/>
    </row>
    <row r="7205" spans="1:19" ht="12.75" customHeight="1" x14ac:dyDescent="0.15">
      <c r="A7205" s="914">
        <v>7200</v>
      </c>
      <c r="B7205" s="929">
        <f>'BudgetSum 2-4'!K104</f>
        <v>0</v>
      </c>
      <c r="C7205" s="930">
        <f t="shared" si="304"/>
        <v>7200</v>
      </c>
      <c r="D7205" s="920" t="s">
        <v>6633</v>
      </c>
      <c r="E7205" s="893" t="b">
        <f t="shared" ca="1" si="305"/>
        <v>1</v>
      </c>
      <c r="F7205" s="932">
        <f t="array" aca="1" ref="F7205" ca="1">IF(G7205&lt;&gt;"",INDIRECT("'"&amp;G7205&amp;"'!"&amp;H7205),"")</f>
        <v>0</v>
      </c>
      <c r="G7205" s="560" t="s">
        <v>4690</v>
      </c>
      <c r="H7205" s="893" t="s">
        <v>5082</v>
      </c>
      <c r="I7205" s="920"/>
      <c r="J7205" s="920"/>
      <c r="K7205" s="920"/>
      <c r="L7205" s="920"/>
      <c r="M7205" s="920"/>
      <c r="N7205" s="920"/>
      <c r="S7205" s="929"/>
    </row>
    <row r="7206" spans="1:19" ht="12.75" customHeight="1" x14ac:dyDescent="0.15">
      <c r="A7206" s="914">
        <v>7201</v>
      </c>
      <c r="B7206" s="929">
        <f>'BudgetSum 2-4'!K105</f>
        <v>0</v>
      </c>
      <c r="C7206" s="930">
        <f t="shared" si="304"/>
        <v>7201</v>
      </c>
      <c r="D7206" s="920" t="s">
        <v>6633</v>
      </c>
      <c r="E7206" s="893" t="b">
        <f t="shared" ca="1" si="305"/>
        <v>1</v>
      </c>
      <c r="F7206" s="932">
        <f t="array" aca="1" ref="F7206" ca="1">IF(G7206&lt;&gt;"",INDIRECT("'"&amp;G7206&amp;"'!"&amp;H7206),"")</f>
        <v>0</v>
      </c>
      <c r="G7206" s="560" t="s">
        <v>4690</v>
      </c>
      <c r="H7206" s="893" t="s">
        <v>6700</v>
      </c>
      <c r="I7206" s="920"/>
      <c r="J7206" s="920"/>
      <c r="K7206" s="920"/>
      <c r="L7206" s="920"/>
      <c r="M7206" s="920"/>
      <c r="N7206" s="920"/>
      <c r="S7206" s="929"/>
    </row>
    <row r="7207" spans="1:19" ht="12.75" customHeight="1" x14ac:dyDescent="0.15">
      <c r="A7207" s="914">
        <v>7202</v>
      </c>
      <c r="B7207" s="929">
        <f>'BudgetSum 2-4'!K106</f>
        <v>0</v>
      </c>
      <c r="C7207" s="930">
        <f t="shared" si="304"/>
        <v>7202</v>
      </c>
      <c r="D7207" s="920" t="s">
        <v>6633</v>
      </c>
      <c r="E7207" s="893" t="b">
        <f t="shared" ca="1" si="305"/>
        <v>1</v>
      </c>
      <c r="F7207" s="932">
        <f t="array" aca="1" ref="F7207" ca="1">IF(G7207&lt;&gt;"",INDIRECT("'"&amp;G7207&amp;"'!"&amp;H7207),"")</f>
        <v>0</v>
      </c>
      <c r="G7207" s="560" t="s">
        <v>4690</v>
      </c>
      <c r="H7207" s="893" t="s">
        <v>6701</v>
      </c>
      <c r="I7207" s="920"/>
      <c r="J7207" s="920"/>
      <c r="K7207" s="920"/>
      <c r="L7207" s="920"/>
      <c r="M7207" s="920"/>
      <c r="N7207" s="920"/>
      <c r="S7207" s="929"/>
    </row>
    <row r="7208" spans="1:19" ht="12.75" customHeight="1" x14ac:dyDescent="0.15">
      <c r="A7208" s="914">
        <v>7203</v>
      </c>
      <c r="B7208" s="929">
        <f>'BudgetSum 2-4'!K107</f>
        <v>0</v>
      </c>
      <c r="C7208" s="930">
        <f t="shared" si="304"/>
        <v>7203</v>
      </c>
      <c r="D7208" s="920" t="s">
        <v>6633</v>
      </c>
      <c r="E7208" s="893" t="b">
        <f t="shared" ca="1" si="305"/>
        <v>1</v>
      </c>
      <c r="F7208" s="932">
        <f t="array" aca="1" ref="F7208" ca="1">IF(G7208&lt;&gt;"",INDIRECT("'"&amp;G7208&amp;"'!"&amp;H7208),"")</f>
        <v>0</v>
      </c>
      <c r="G7208" s="560" t="s">
        <v>4690</v>
      </c>
      <c r="H7208" s="893" t="s">
        <v>5083</v>
      </c>
      <c r="I7208" s="920"/>
      <c r="J7208" s="920"/>
      <c r="K7208" s="920"/>
      <c r="L7208" s="920"/>
      <c r="M7208" s="920"/>
      <c r="N7208" s="920"/>
      <c r="S7208" s="929"/>
    </row>
    <row r="7209" spans="1:19" ht="12.75" customHeight="1" x14ac:dyDescent="0.15">
      <c r="A7209" s="914">
        <v>7204</v>
      </c>
      <c r="B7209" s="929">
        <f>'BudgetSum 2-4'!K108</f>
        <v>0</v>
      </c>
      <c r="C7209" s="930">
        <f t="shared" si="304"/>
        <v>7204</v>
      </c>
      <c r="D7209" s="920" t="s">
        <v>6633</v>
      </c>
      <c r="E7209" s="893" t="b">
        <f t="shared" ca="1" si="305"/>
        <v>1</v>
      </c>
      <c r="F7209" s="932">
        <f t="array" aca="1" ref="F7209" ca="1">IF(G7209&lt;&gt;"",INDIRECT("'"&amp;G7209&amp;"'!"&amp;H7209),"")</f>
        <v>0</v>
      </c>
      <c r="G7209" s="560" t="s">
        <v>4690</v>
      </c>
      <c r="H7209" s="893" t="s">
        <v>5084</v>
      </c>
      <c r="I7209" s="920"/>
      <c r="J7209" s="920"/>
      <c r="K7209" s="920"/>
      <c r="L7209" s="920"/>
      <c r="M7209" s="920"/>
      <c r="N7209" s="920"/>
      <c r="S7209" s="929"/>
    </row>
    <row r="7210" spans="1:19" ht="12.75" customHeight="1" x14ac:dyDescent="0.15">
      <c r="A7210" s="914">
        <v>7205</v>
      </c>
      <c r="B7210" s="929">
        <f>'BudgetSum 2-4'!K109</f>
        <v>0</v>
      </c>
      <c r="C7210" s="930">
        <f t="shared" si="304"/>
        <v>7205</v>
      </c>
      <c r="D7210" s="920" t="s">
        <v>6633</v>
      </c>
      <c r="E7210" s="893" t="b">
        <f t="shared" ca="1" si="305"/>
        <v>1</v>
      </c>
      <c r="F7210" s="932">
        <f t="array" aca="1" ref="F7210" ca="1">IF(G7210&lt;&gt;"",INDIRECT("'"&amp;G7210&amp;"'!"&amp;H7210),"")</f>
        <v>0</v>
      </c>
      <c r="G7210" s="560" t="s">
        <v>4690</v>
      </c>
      <c r="H7210" s="893" t="s">
        <v>5401</v>
      </c>
      <c r="I7210" s="920"/>
      <c r="J7210" s="920"/>
      <c r="K7210" s="920"/>
      <c r="L7210" s="920"/>
      <c r="M7210" s="920"/>
      <c r="N7210" s="920"/>
      <c r="S7210" s="929"/>
    </row>
    <row r="7211" spans="1:19" ht="12.75" customHeight="1" x14ac:dyDescent="0.15">
      <c r="A7211" s="914">
        <v>7206</v>
      </c>
      <c r="B7211" s="929">
        <f>'BudgetSum 2-4'!K110</f>
        <v>0</v>
      </c>
      <c r="C7211" s="930">
        <f t="shared" si="304"/>
        <v>7206</v>
      </c>
      <c r="D7211" s="920" t="s">
        <v>6633</v>
      </c>
      <c r="E7211" s="893" t="b">
        <f t="shared" ca="1" si="305"/>
        <v>1</v>
      </c>
      <c r="F7211" s="932">
        <f t="array" aca="1" ref="F7211" ca="1">IF(G7211&lt;&gt;"",INDIRECT("'"&amp;G7211&amp;"'!"&amp;H7211),"")</f>
        <v>0</v>
      </c>
      <c r="G7211" s="560" t="s">
        <v>4690</v>
      </c>
      <c r="H7211" s="893" t="s">
        <v>5402</v>
      </c>
      <c r="I7211" s="920"/>
      <c r="J7211" s="920"/>
      <c r="K7211" s="920"/>
      <c r="L7211" s="920"/>
      <c r="M7211" s="920"/>
      <c r="N7211" s="920"/>
      <c r="S7211" s="929"/>
    </row>
    <row r="7212" spans="1:19" ht="12.75" customHeight="1" x14ac:dyDescent="0.15">
      <c r="A7212" s="914">
        <v>7207</v>
      </c>
      <c r="B7212" s="929">
        <f>'BudgetSum 2-4'!K113</f>
        <v>0</v>
      </c>
      <c r="C7212" s="930">
        <f t="shared" si="304"/>
        <v>7207</v>
      </c>
      <c r="D7212" s="920" t="s">
        <v>6633</v>
      </c>
      <c r="E7212" s="893" t="b">
        <f t="shared" ca="1" si="305"/>
        <v>1</v>
      </c>
      <c r="F7212" s="932">
        <f t="array" aca="1" ref="F7212" ca="1">IF(G7212&lt;&gt;"",INDIRECT("'"&amp;G7212&amp;"'!"&amp;H7212),"")</f>
        <v>0</v>
      </c>
      <c r="G7212" s="560" t="s">
        <v>4690</v>
      </c>
      <c r="H7212" s="893" t="s">
        <v>6367</v>
      </c>
      <c r="I7212" s="920"/>
      <c r="J7212" s="920"/>
      <c r="K7212" s="920"/>
      <c r="L7212" s="920"/>
      <c r="M7212" s="920"/>
      <c r="N7212" s="920"/>
      <c r="S7212" s="929"/>
    </row>
    <row r="7213" spans="1:19" ht="12.75" customHeight="1" x14ac:dyDescent="0.15">
      <c r="A7213" s="914">
        <v>7208</v>
      </c>
      <c r="B7213" s="929">
        <f>'BudgetSum 2-4'!K116</f>
        <v>0</v>
      </c>
      <c r="C7213" s="930">
        <f t="shared" si="304"/>
        <v>7208</v>
      </c>
      <c r="D7213" s="920" t="s">
        <v>6633</v>
      </c>
      <c r="E7213" s="893" t="b">
        <f t="shared" ca="1" si="305"/>
        <v>1</v>
      </c>
      <c r="F7213" s="932">
        <f t="array" aca="1" ref="F7213" ca="1">IF(G7213&lt;&gt;"",INDIRECT("'"&amp;G7213&amp;"'!"&amp;H7213),"")</f>
        <v>0</v>
      </c>
      <c r="G7213" s="560" t="s">
        <v>4690</v>
      </c>
      <c r="H7213" s="893" t="s">
        <v>5087</v>
      </c>
      <c r="I7213" s="920"/>
      <c r="J7213" s="920"/>
      <c r="K7213" s="920"/>
      <c r="L7213" s="920"/>
      <c r="M7213" s="920"/>
      <c r="N7213" s="920"/>
      <c r="S7213" s="929"/>
    </row>
    <row r="7214" spans="1:19" ht="12.75" customHeight="1" x14ac:dyDescent="0.15">
      <c r="A7214" s="914">
        <v>7209</v>
      </c>
      <c r="B7214" s="929">
        <f>'BudgetSum 2-4'!K117</f>
        <v>0</v>
      </c>
      <c r="C7214" s="930">
        <f t="shared" si="304"/>
        <v>7209</v>
      </c>
      <c r="D7214" s="920" t="s">
        <v>6633</v>
      </c>
      <c r="E7214" s="893" t="b">
        <f t="shared" ca="1" si="305"/>
        <v>1</v>
      </c>
      <c r="F7214" s="932">
        <f t="array" aca="1" ref="F7214" ca="1">IF(G7214&lt;&gt;"",INDIRECT("'"&amp;G7214&amp;"'!"&amp;H7214),"")</f>
        <v>0</v>
      </c>
      <c r="G7214" s="560" t="s">
        <v>4690</v>
      </c>
      <c r="H7214" s="893" t="s">
        <v>6702</v>
      </c>
      <c r="I7214" s="920"/>
      <c r="J7214" s="920"/>
      <c r="K7214" s="920"/>
      <c r="L7214" s="920"/>
      <c r="M7214" s="920"/>
      <c r="N7214" s="920"/>
      <c r="S7214" s="929"/>
    </row>
    <row r="7215" spans="1:19" ht="12.75" customHeight="1" x14ac:dyDescent="0.15">
      <c r="A7215" s="914">
        <v>7210</v>
      </c>
      <c r="B7215" s="929">
        <f>'BudgetSum 2-4'!K118</f>
        <v>0</v>
      </c>
      <c r="C7215" s="930">
        <f t="shared" si="304"/>
        <v>7210</v>
      </c>
      <c r="D7215" s="920" t="s">
        <v>6633</v>
      </c>
      <c r="E7215" s="893" t="b">
        <f t="shared" ca="1" si="305"/>
        <v>1</v>
      </c>
      <c r="F7215" s="932">
        <f t="array" aca="1" ref="F7215" ca="1">IF(G7215&lt;&gt;"",INDIRECT("'"&amp;G7215&amp;"'!"&amp;H7215),"")</f>
        <v>0</v>
      </c>
      <c r="G7215" s="560" t="s">
        <v>4690</v>
      </c>
      <c r="H7215" s="893" t="s">
        <v>5088</v>
      </c>
      <c r="I7215" s="920"/>
      <c r="J7215" s="920"/>
      <c r="K7215" s="920"/>
      <c r="L7215" s="920"/>
      <c r="M7215" s="920"/>
      <c r="N7215" s="920"/>
      <c r="S7215" s="929"/>
    </row>
    <row r="7216" spans="1:19" ht="12.75" customHeight="1" x14ac:dyDescent="0.15">
      <c r="A7216" s="914">
        <v>7211</v>
      </c>
      <c r="B7216" s="929">
        <f>'CashSum 5'!C23</f>
        <v>35000</v>
      </c>
      <c r="C7216" s="930">
        <f t="shared" si="304"/>
        <v>-27789</v>
      </c>
      <c r="D7216" s="920" t="s">
        <v>6703</v>
      </c>
      <c r="E7216" s="893" t="b">
        <f t="shared" ca="1" si="305"/>
        <v>1</v>
      </c>
      <c r="F7216" s="932">
        <f t="array" aca="1" ref="F7216" ca="1">IF(G7216&lt;&gt;"",INDIRECT("'"&amp;G7216&amp;"'!"&amp;H7216),"")</f>
        <v>35000</v>
      </c>
      <c r="G7216" s="560" t="s">
        <v>4698</v>
      </c>
      <c r="H7216" s="893" t="s">
        <v>6048</v>
      </c>
      <c r="I7216" s="920"/>
      <c r="J7216" s="920"/>
      <c r="K7216" s="920"/>
      <c r="L7216" s="920"/>
      <c r="M7216" s="920"/>
      <c r="N7216" s="920"/>
      <c r="S7216" s="929"/>
    </row>
    <row r="7217" spans="1:19" ht="12.75" customHeight="1" x14ac:dyDescent="0.15">
      <c r="A7217" s="914">
        <v>7212</v>
      </c>
      <c r="B7217" s="929">
        <f>'CashSum 5'!C24</f>
        <v>0</v>
      </c>
      <c r="C7217" s="930">
        <f t="shared" si="304"/>
        <v>7212</v>
      </c>
      <c r="D7217" s="920" t="s">
        <v>6703</v>
      </c>
      <c r="E7217" s="893" t="b">
        <f t="shared" ca="1" si="305"/>
        <v>1</v>
      </c>
      <c r="F7217" s="932">
        <f t="array" aca="1" ref="F7217" ca="1">IF(G7217&lt;&gt;"",INDIRECT("'"&amp;G7217&amp;"'!"&amp;H7217),"")</f>
        <v>0</v>
      </c>
      <c r="G7217" s="560" t="s">
        <v>4698</v>
      </c>
      <c r="H7217" s="893" t="s">
        <v>5771</v>
      </c>
      <c r="I7217" s="920"/>
      <c r="J7217" s="920"/>
      <c r="K7217" s="920"/>
      <c r="L7217" s="920"/>
      <c r="M7217" s="920"/>
      <c r="N7217" s="920"/>
      <c r="S7217" s="929"/>
    </row>
    <row r="7218" spans="1:19" ht="12.75" customHeight="1" x14ac:dyDescent="0.15">
      <c r="A7218" s="893">
        <v>7213</v>
      </c>
      <c r="B7218" s="929">
        <f>'CashSum 5'!C25</f>
        <v>35000</v>
      </c>
      <c r="C7218" s="930">
        <f t="shared" si="304"/>
        <v>-27787</v>
      </c>
      <c r="D7218" s="920" t="s">
        <v>6703</v>
      </c>
      <c r="E7218" s="893" t="b">
        <f t="shared" ca="1" si="305"/>
        <v>1</v>
      </c>
      <c r="F7218" s="932">
        <f t="array" aca="1" ref="F7218" ca="1">IF(G7218&lt;&gt;"",INDIRECT("'"&amp;G7218&amp;"'!"&amp;H7218),"")</f>
        <v>35000</v>
      </c>
      <c r="G7218" s="560" t="s">
        <v>4698</v>
      </c>
      <c r="H7218" s="893" t="s">
        <v>5772</v>
      </c>
      <c r="I7218" s="920"/>
      <c r="J7218" s="920"/>
      <c r="K7218" s="920"/>
      <c r="L7218" s="920"/>
      <c r="M7218" s="920"/>
      <c r="N7218" s="920"/>
      <c r="S7218" s="929"/>
    </row>
    <row r="7219" spans="1:19" ht="12.75" customHeight="1" x14ac:dyDescent="0.15">
      <c r="A7219" s="893">
        <v>7214</v>
      </c>
      <c r="B7219" s="929">
        <f>'CashSum 5'!C26</f>
        <v>0</v>
      </c>
      <c r="C7219" s="930">
        <f t="shared" si="304"/>
        <v>7214</v>
      </c>
      <c r="D7219" s="920" t="s">
        <v>6703</v>
      </c>
      <c r="E7219" s="893" t="b">
        <f t="shared" ca="1" si="305"/>
        <v>1</v>
      </c>
      <c r="F7219" s="932">
        <f t="array" aca="1" ref="F7219" ca="1">IF(G7219&lt;&gt;"",INDIRECT("'"&amp;G7219&amp;"'!"&amp;H7219),"")</f>
        <v>0</v>
      </c>
      <c r="G7219" s="560" t="s">
        <v>4698</v>
      </c>
      <c r="H7219" s="893" t="s">
        <v>4802</v>
      </c>
      <c r="I7219" s="920"/>
      <c r="J7219" s="920"/>
      <c r="K7219" s="920"/>
      <c r="L7219" s="920"/>
      <c r="M7219" s="920"/>
      <c r="N7219" s="920"/>
      <c r="S7219" s="929"/>
    </row>
    <row r="7220" spans="1:19" ht="12.75" customHeight="1" x14ac:dyDescent="0.15">
      <c r="A7220" s="893">
        <v>7215</v>
      </c>
      <c r="B7220" s="929">
        <f>'CashSum 5'!C27</f>
        <v>35000</v>
      </c>
      <c r="C7220" s="930">
        <f t="shared" si="304"/>
        <v>-27785</v>
      </c>
      <c r="D7220" s="920" t="s">
        <v>6703</v>
      </c>
      <c r="E7220" s="893" t="b">
        <f t="shared" ca="1" si="305"/>
        <v>1</v>
      </c>
      <c r="F7220" s="932">
        <f t="array" aca="1" ref="F7220" ca="1">IF(G7220&lt;&gt;"",INDIRECT("'"&amp;G7220&amp;"'!"&amp;H7220),"")</f>
        <v>35000</v>
      </c>
      <c r="G7220" s="560" t="s">
        <v>4698</v>
      </c>
      <c r="H7220" s="893" t="s">
        <v>6049</v>
      </c>
      <c r="I7220" s="920"/>
      <c r="J7220" s="920"/>
      <c r="K7220" s="920"/>
      <c r="L7220" s="920"/>
      <c r="M7220" s="920"/>
      <c r="N7220" s="920"/>
      <c r="S7220" s="929"/>
    </row>
    <row r="7221" spans="1:19" ht="12.75" customHeight="1" x14ac:dyDescent="0.15">
      <c r="A7221" s="893">
        <v>7216</v>
      </c>
      <c r="B7221" s="929">
        <f>'CashSum 5'!C29</f>
        <v>13721106</v>
      </c>
      <c r="C7221" s="930">
        <f t="shared" si="304"/>
        <v>-13713890</v>
      </c>
      <c r="D7221" s="920" t="s">
        <v>6703</v>
      </c>
      <c r="E7221" s="893" t="b">
        <f t="shared" ca="1" si="305"/>
        <v>1</v>
      </c>
      <c r="F7221" s="932">
        <f t="array" aca="1" ref="F7221" ca="1">IF(G7221&lt;&gt;"",INDIRECT("'"&amp;G7221&amp;"'!"&amp;H7221),"")</f>
        <v>13721106</v>
      </c>
      <c r="G7221" s="560" t="s">
        <v>4698</v>
      </c>
      <c r="H7221" s="893" t="s">
        <v>5762</v>
      </c>
      <c r="I7221" s="920"/>
      <c r="J7221" s="920"/>
      <c r="K7221" s="920"/>
      <c r="L7221" s="920"/>
      <c r="M7221" s="920"/>
      <c r="N7221" s="920"/>
      <c r="S7221" s="929"/>
    </row>
    <row r="7222" spans="1:19" ht="12.75" customHeight="1" x14ac:dyDescent="0.15">
      <c r="A7222" s="893">
        <v>7217</v>
      </c>
      <c r="B7222" s="929">
        <f>'CashSum 5'!C30</f>
        <v>14519289</v>
      </c>
      <c r="C7222" s="930">
        <f t="shared" si="304"/>
        <v>-14512072</v>
      </c>
      <c r="D7222" s="920" t="s">
        <v>6703</v>
      </c>
      <c r="E7222" s="893" t="b">
        <f t="shared" ca="1" si="305"/>
        <v>1</v>
      </c>
      <c r="F7222" s="932">
        <f t="array" aca="1" ref="F7222" ca="1">IF(G7222&lt;&gt;"",INDIRECT("'"&amp;G7222&amp;"'!"&amp;H7222),"")</f>
        <v>14519289</v>
      </c>
      <c r="G7222" s="560" t="s">
        <v>4698</v>
      </c>
      <c r="H7222" s="893" t="s">
        <v>5389</v>
      </c>
      <c r="I7222" s="920"/>
      <c r="J7222" s="920"/>
      <c r="K7222" s="920"/>
      <c r="L7222" s="920"/>
      <c r="M7222" s="920"/>
      <c r="N7222" s="920"/>
      <c r="S7222" s="929"/>
    </row>
    <row r="7223" spans="1:19" ht="12.75" customHeight="1" x14ac:dyDescent="0.15">
      <c r="A7223" s="893">
        <v>7218</v>
      </c>
      <c r="B7223" s="929">
        <f>'CashSum 5'!C31</f>
        <v>0</v>
      </c>
      <c r="C7223" s="930">
        <f t="shared" si="304"/>
        <v>7218</v>
      </c>
      <c r="D7223" s="920" t="s">
        <v>6703</v>
      </c>
      <c r="E7223" s="893" t="b">
        <f t="shared" ca="1" si="305"/>
        <v>1</v>
      </c>
      <c r="F7223" s="932">
        <f t="array" aca="1" ref="F7223" ca="1">IF(G7223&lt;&gt;"",INDIRECT("'"&amp;G7223&amp;"'!"&amp;H7223),"")</f>
        <v>0</v>
      </c>
      <c r="G7223" s="560" t="s">
        <v>4698</v>
      </c>
      <c r="H7223" s="893" t="s">
        <v>6050</v>
      </c>
      <c r="I7223" s="920"/>
      <c r="J7223" s="920"/>
      <c r="K7223" s="920"/>
      <c r="L7223" s="920"/>
      <c r="M7223" s="920"/>
      <c r="N7223" s="920"/>
      <c r="S7223" s="929"/>
    </row>
    <row r="7224" spans="1:19" ht="12.75" customHeight="1" x14ac:dyDescent="0.15">
      <c r="A7224" s="893">
        <v>7219</v>
      </c>
      <c r="B7224" s="929">
        <f>'CashSum 5'!C32</f>
        <v>14519289</v>
      </c>
      <c r="C7224" s="930">
        <f t="shared" si="304"/>
        <v>-14512070</v>
      </c>
      <c r="D7224" s="920" t="s">
        <v>6703</v>
      </c>
      <c r="E7224" s="893" t="b">
        <f t="shared" ca="1" si="305"/>
        <v>1</v>
      </c>
      <c r="F7224" s="932">
        <f t="array" aca="1" ref="F7224" ca="1">IF(G7224&lt;&gt;"",INDIRECT("'"&amp;G7224&amp;"'!"&amp;H7224),"")</f>
        <v>14519289</v>
      </c>
      <c r="G7224" s="560" t="s">
        <v>4698</v>
      </c>
      <c r="H7224" s="893" t="s">
        <v>5773</v>
      </c>
      <c r="I7224" s="920"/>
      <c r="J7224" s="920"/>
      <c r="K7224" s="920"/>
      <c r="L7224" s="920"/>
      <c r="M7224" s="920"/>
      <c r="N7224" s="920"/>
      <c r="S7224" s="929"/>
    </row>
    <row r="7225" spans="1:19" ht="12.75" customHeight="1" x14ac:dyDescent="0.15">
      <c r="A7225" s="893">
        <v>7220</v>
      </c>
      <c r="B7225" s="929">
        <f>'CashSum 5'!C33</f>
        <v>28240395</v>
      </c>
      <c r="C7225" s="930">
        <f t="shared" si="304"/>
        <v>-28233175</v>
      </c>
      <c r="D7225" s="920" t="s">
        <v>6703</v>
      </c>
      <c r="E7225" s="893" t="b">
        <f t="shared" ca="1" si="305"/>
        <v>1</v>
      </c>
      <c r="F7225" s="932">
        <f t="array" aca="1" ref="F7225" ca="1">IF(G7225&lt;&gt;"",INDIRECT("'"&amp;G7225&amp;"'!"&amp;H7225),"")</f>
        <v>28240395</v>
      </c>
      <c r="G7225" s="560" t="s">
        <v>4698</v>
      </c>
      <c r="H7225" s="893" t="s">
        <v>5774</v>
      </c>
      <c r="I7225" s="920"/>
      <c r="J7225" s="920"/>
      <c r="K7225" s="920"/>
      <c r="L7225" s="920"/>
      <c r="M7225" s="920"/>
      <c r="N7225" s="920"/>
      <c r="S7225" s="929"/>
    </row>
    <row r="7226" spans="1:19" ht="12.75" customHeight="1" x14ac:dyDescent="0.15">
      <c r="A7226" s="893">
        <v>7221</v>
      </c>
      <c r="B7226" s="929">
        <f>'CashSum 5'!C34</f>
        <v>14202457</v>
      </c>
      <c r="C7226" s="930">
        <f t="shared" si="304"/>
        <v>-14195236</v>
      </c>
      <c r="D7226" s="920" t="s">
        <v>6703</v>
      </c>
      <c r="E7226" s="893" t="b">
        <f t="shared" ca="1" si="305"/>
        <v>1</v>
      </c>
      <c r="F7226" s="932">
        <f t="array" aca="1" ref="F7226" ca="1">IF(G7226&lt;&gt;"",INDIRECT("'"&amp;G7226&amp;"'!"&amp;H7226),"")</f>
        <v>14202457</v>
      </c>
      <c r="G7226" s="560" t="s">
        <v>4698</v>
      </c>
      <c r="H7226" s="893" t="s">
        <v>4818</v>
      </c>
      <c r="I7226" s="920"/>
      <c r="J7226" s="920"/>
      <c r="K7226" s="920"/>
      <c r="L7226" s="920"/>
      <c r="M7226" s="920"/>
      <c r="N7226" s="920"/>
      <c r="S7226" s="929"/>
    </row>
    <row r="7227" spans="1:19" ht="12.75" customHeight="1" x14ac:dyDescent="0.15">
      <c r="A7227" s="893">
        <v>7222</v>
      </c>
      <c r="B7227" s="929">
        <f>'CashSum 5'!C35</f>
        <v>0</v>
      </c>
      <c r="C7227" s="930">
        <f t="shared" si="304"/>
        <v>7222</v>
      </c>
      <c r="D7227" s="920" t="s">
        <v>6703</v>
      </c>
      <c r="E7227" s="893" t="b">
        <f t="shared" ca="1" si="305"/>
        <v>1</v>
      </c>
      <c r="F7227" s="932">
        <f t="array" aca="1" ref="F7227" ca="1">IF(G7227&lt;&gt;"",INDIRECT("'"&amp;G7227&amp;"'!"&amp;H7227),"")</f>
        <v>0</v>
      </c>
      <c r="G7227" s="560" t="s">
        <v>4698</v>
      </c>
      <c r="H7227" s="893" t="s">
        <v>4804</v>
      </c>
      <c r="I7227" s="920"/>
      <c r="J7227" s="920"/>
      <c r="K7227" s="920"/>
      <c r="L7227" s="920"/>
      <c r="M7227" s="920"/>
      <c r="N7227" s="920"/>
      <c r="S7227" s="929"/>
    </row>
    <row r="7228" spans="1:19" ht="12.75" customHeight="1" x14ac:dyDescent="0.15">
      <c r="A7228" s="893">
        <v>7223</v>
      </c>
      <c r="B7228" s="929">
        <f>'CashSum 5'!C36</f>
        <v>14202457</v>
      </c>
      <c r="C7228" s="930">
        <f t="shared" si="304"/>
        <v>-14195234</v>
      </c>
      <c r="D7228" s="920" t="s">
        <v>6703</v>
      </c>
      <c r="E7228" s="893" t="b">
        <f t="shared" ca="1" si="305"/>
        <v>1</v>
      </c>
      <c r="F7228" s="932">
        <f t="array" aca="1" ref="F7228" ca="1">IF(G7228&lt;&gt;"",INDIRECT("'"&amp;G7228&amp;"'!"&amp;H7228),"")</f>
        <v>14202457</v>
      </c>
      <c r="G7228" s="560" t="s">
        <v>4698</v>
      </c>
      <c r="H7228" s="893" t="s">
        <v>4805</v>
      </c>
      <c r="I7228" s="920"/>
      <c r="J7228" s="920"/>
      <c r="K7228" s="920"/>
      <c r="L7228" s="920"/>
      <c r="M7228" s="920"/>
      <c r="N7228" s="920"/>
      <c r="S7228" s="929"/>
    </row>
    <row r="7229" spans="1:19" ht="12.75" customHeight="1" x14ac:dyDescent="0.15">
      <c r="A7229" s="893">
        <v>7224</v>
      </c>
      <c r="B7229" s="929">
        <f>'CashSum 5'!C37</f>
        <v>14037938</v>
      </c>
      <c r="C7229" s="930">
        <f t="shared" si="304"/>
        <v>-14030714</v>
      </c>
      <c r="D7229" s="920" t="s">
        <v>6703</v>
      </c>
      <c r="E7229" s="893" t="b">
        <f t="shared" ca="1" si="305"/>
        <v>1</v>
      </c>
      <c r="F7229" s="932">
        <f t="array" aca="1" ref="F7229" ca="1">IF(G7229&lt;&gt;"",INDIRECT("'"&amp;G7229&amp;"'!"&amp;H7229),"")</f>
        <v>14037938</v>
      </c>
      <c r="G7229" s="560" t="s">
        <v>4698</v>
      </c>
      <c r="H7229" s="893" t="s">
        <v>4806</v>
      </c>
      <c r="I7229" s="920"/>
      <c r="J7229" s="920"/>
      <c r="K7229" s="920"/>
      <c r="L7229" s="920"/>
      <c r="M7229" s="920"/>
      <c r="N7229" s="920"/>
      <c r="S7229" s="929"/>
    </row>
    <row r="7230" spans="1:19" ht="12.75" customHeight="1" x14ac:dyDescent="0.15">
      <c r="A7230" s="893">
        <v>7225</v>
      </c>
      <c r="B7230" s="929">
        <f>'CashSum 5'!D29</f>
        <v>2212682</v>
      </c>
      <c r="C7230" s="930">
        <f t="shared" si="304"/>
        <v>-2205457</v>
      </c>
      <c r="D7230" s="920" t="s">
        <v>6703</v>
      </c>
      <c r="E7230" s="893" t="b">
        <f t="shared" ca="1" si="305"/>
        <v>1</v>
      </c>
      <c r="F7230" s="932">
        <f t="array" aca="1" ref="F7230" ca="1">IF(G7230&lt;&gt;"",INDIRECT("'"&amp;G7230&amp;"'!"&amp;H7230),"")</f>
        <v>2212682</v>
      </c>
      <c r="G7230" s="560" t="s">
        <v>4698</v>
      </c>
      <c r="H7230" s="893" t="s">
        <v>5763</v>
      </c>
      <c r="I7230" s="920"/>
      <c r="J7230" s="920"/>
      <c r="K7230" s="920"/>
      <c r="L7230" s="920"/>
      <c r="M7230" s="920"/>
      <c r="N7230" s="920"/>
      <c r="S7230" s="929"/>
    </row>
    <row r="7231" spans="1:19" ht="12.75" customHeight="1" x14ac:dyDescent="0.15">
      <c r="A7231" s="893">
        <v>7226</v>
      </c>
      <c r="B7231" s="929">
        <f>'CashSum 5'!D30</f>
        <v>1684177</v>
      </c>
      <c r="C7231" s="930">
        <f t="shared" si="304"/>
        <v>-1676951</v>
      </c>
      <c r="D7231" s="920" t="s">
        <v>6703</v>
      </c>
      <c r="E7231" s="893" t="b">
        <f t="shared" ca="1" si="305"/>
        <v>1</v>
      </c>
      <c r="F7231" s="932">
        <f t="array" aca="1" ref="F7231" ca="1">IF(G7231&lt;&gt;"",INDIRECT("'"&amp;G7231&amp;"'!"&amp;H7231),"")</f>
        <v>1684177</v>
      </c>
      <c r="G7231" s="560" t="s">
        <v>4698</v>
      </c>
      <c r="H7231" s="893" t="s">
        <v>5390</v>
      </c>
      <c r="I7231" s="920"/>
      <c r="J7231" s="920"/>
      <c r="K7231" s="920"/>
      <c r="L7231" s="920"/>
      <c r="M7231" s="920"/>
      <c r="N7231" s="920"/>
      <c r="S7231" s="929"/>
    </row>
    <row r="7232" spans="1:19" ht="12.75" customHeight="1" x14ac:dyDescent="0.15">
      <c r="A7232" s="893">
        <v>7227</v>
      </c>
      <c r="B7232" s="929">
        <f>'CashSum 5'!D31</f>
        <v>0</v>
      </c>
      <c r="C7232" s="930">
        <f t="shared" si="304"/>
        <v>7227</v>
      </c>
      <c r="D7232" s="920" t="s">
        <v>6703</v>
      </c>
      <c r="E7232" s="893" t="b">
        <f t="shared" ca="1" si="305"/>
        <v>1</v>
      </c>
      <c r="F7232" s="932">
        <f t="array" aca="1" ref="F7232" ca="1">IF(G7232&lt;&gt;"",INDIRECT("'"&amp;G7232&amp;"'!"&amp;H7232),"")</f>
        <v>0</v>
      </c>
      <c r="G7232" s="560" t="s">
        <v>4698</v>
      </c>
      <c r="H7232" s="893" t="s">
        <v>5490</v>
      </c>
      <c r="I7232" s="920"/>
      <c r="J7232" s="920"/>
      <c r="K7232" s="920"/>
      <c r="L7232" s="920"/>
      <c r="M7232" s="920"/>
      <c r="N7232" s="920"/>
      <c r="S7232" s="929"/>
    </row>
    <row r="7233" spans="1:19" ht="12.75" customHeight="1" x14ac:dyDescent="0.15">
      <c r="A7233" s="914">
        <v>7228</v>
      </c>
      <c r="B7233" s="929">
        <f>'CashSum 5'!D32</f>
        <v>1684177</v>
      </c>
      <c r="C7233" s="930">
        <f t="shared" si="304"/>
        <v>-1676949</v>
      </c>
      <c r="D7233" s="920" t="s">
        <v>6703</v>
      </c>
      <c r="E7233" s="893" t="b">
        <f t="shared" ca="1" si="305"/>
        <v>1</v>
      </c>
      <c r="F7233" s="932">
        <f t="array" aca="1" ref="F7233" ca="1">IF(G7233&lt;&gt;"",INDIRECT("'"&amp;G7233&amp;"'!"&amp;H7233),"")</f>
        <v>1684177</v>
      </c>
      <c r="G7233" s="560" t="s">
        <v>4698</v>
      </c>
      <c r="H7233" s="893" t="s">
        <v>5606</v>
      </c>
      <c r="I7233" s="920"/>
      <c r="J7233" s="920"/>
      <c r="K7233" s="920"/>
      <c r="L7233" s="920"/>
      <c r="M7233" s="920"/>
      <c r="N7233" s="920"/>
      <c r="S7233" s="929"/>
    </row>
    <row r="7234" spans="1:19" ht="12.75" customHeight="1" x14ac:dyDescent="0.15">
      <c r="A7234" s="914">
        <v>7229</v>
      </c>
      <c r="B7234" s="929">
        <f>'CashSum 5'!D33</f>
        <v>3896859</v>
      </c>
      <c r="C7234" s="930">
        <f t="shared" si="304"/>
        <v>-3889630</v>
      </c>
      <c r="D7234" s="920" t="s">
        <v>6703</v>
      </c>
      <c r="E7234" s="893" t="b">
        <f t="shared" ca="1" si="305"/>
        <v>1</v>
      </c>
      <c r="F7234" s="932">
        <f t="array" aca="1" ref="F7234" ca="1">IF(G7234&lt;&gt;"",INDIRECT("'"&amp;G7234&amp;"'!"&amp;H7234),"")</f>
        <v>3896859</v>
      </c>
      <c r="G7234" s="560" t="s">
        <v>4698</v>
      </c>
      <c r="H7234" s="893" t="s">
        <v>6704</v>
      </c>
      <c r="I7234" s="920"/>
      <c r="J7234" s="920"/>
      <c r="K7234" s="920"/>
      <c r="L7234" s="920"/>
      <c r="M7234" s="920"/>
      <c r="N7234" s="920"/>
      <c r="S7234" s="929"/>
    </row>
    <row r="7235" spans="1:19" ht="12.75" customHeight="1" x14ac:dyDescent="0.15">
      <c r="A7235" s="914">
        <v>7230</v>
      </c>
      <c r="B7235" s="929">
        <f>'CashSum 5'!D34</f>
        <v>2527623</v>
      </c>
      <c r="C7235" s="930">
        <f t="shared" si="304"/>
        <v>-2520393</v>
      </c>
      <c r="D7235" s="920" t="s">
        <v>6703</v>
      </c>
      <c r="E7235" s="893" t="b">
        <f t="shared" ca="1" si="305"/>
        <v>1</v>
      </c>
      <c r="F7235" s="932">
        <f t="array" aca="1" ref="F7235" ca="1">IF(G7235&lt;&gt;"",INDIRECT("'"&amp;G7235&amp;"'!"&amp;H7235),"")</f>
        <v>2527623</v>
      </c>
      <c r="G7235" s="560" t="s">
        <v>4698</v>
      </c>
      <c r="H7235" s="893" t="s">
        <v>4855</v>
      </c>
      <c r="I7235" s="920"/>
      <c r="J7235" s="920"/>
      <c r="K7235" s="920"/>
      <c r="L7235" s="920"/>
      <c r="M7235" s="920"/>
      <c r="N7235" s="920"/>
      <c r="S7235" s="929"/>
    </row>
    <row r="7236" spans="1:19" ht="12.75" customHeight="1" x14ac:dyDescent="0.15">
      <c r="A7236" s="914">
        <v>7231</v>
      </c>
      <c r="B7236" s="929">
        <f>'CashSum 5'!D35</f>
        <v>0</v>
      </c>
      <c r="C7236" s="930">
        <f t="shared" si="304"/>
        <v>7231</v>
      </c>
      <c r="D7236" s="920" t="s">
        <v>6703</v>
      </c>
      <c r="E7236" s="893" t="b">
        <f t="shared" ca="1" si="305"/>
        <v>1</v>
      </c>
      <c r="F7236" s="932">
        <f t="array" aca="1" ref="F7236" ca="1">IF(G7236&lt;&gt;"",INDIRECT("'"&amp;G7236&amp;"'!"&amp;H7236),"")</f>
        <v>0</v>
      </c>
      <c r="G7236" s="560" t="s">
        <v>4698</v>
      </c>
      <c r="H7236" s="893" t="s">
        <v>5483</v>
      </c>
      <c r="I7236" s="920"/>
      <c r="J7236" s="920"/>
      <c r="K7236" s="920"/>
      <c r="L7236" s="920"/>
      <c r="M7236" s="920"/>
      <c r="N7236" s="920"/>
      <c r="S7236" s="929"/>
    </row>
    <row r="7237" spans="1:19" ht="12.75" customHeight="1" x14ac:dyDescent="0.15">
      <c r="A7237" s="914">
        <v>7232</v>
      </c>
      <c r="B7237" s="929">
        <f>'CashSum 5'!D36</f>
        <v>2527623</v>
      </c>
      <c r="C7237" s="930">
        <f t="shared" si="304"/>
        <v>-2520391</v>
      </c>
      <c r="D7237" s="920" t="s">
        <v>6703</v>
      </c>
      <c r="E7237" s="893" t="b">
        <f t="shared" ca="1" si="305"/>
        <v>1</v>
      </c>
      <c r="F7237" s="932">
        <f t="array" aca="1" ref="F7237" ca="1">IF(G7237&lt;&gt;"",INDIRECT("'"&amp;G7237&amp;"'!"&amp;H7237),"")</f>
        <v>2527623</v>
      </c>
      <c r="G7237" s="560" t="s">
        <v>4698</v>
      </c>
      <c r="H7237" s="893" t="s">
        <v>5484</v>
      </c>
      <c r="I7237" s="920"/>
      <c r="J7237" s="920"/>
      <c r="K7237" s="920"/>
      <c r="L7237" s="920"/>
      <c r="M7237" s="920"/>
      <c r="N7237" s="920"/>
      <c r="S7237" s="929"/>
    </row>
    <row r="7238" spans="1:19" ht="12.75" customHeight="1" x14ac:dyDescent="0.15">
      <c r="A7238" s="914">
        <v>7233</v>
      </c>
      <c r="B7238" s="929">
        <f>'CashSum 5'!D37</f>
        <v>1369236</v>
      </c>
      <c r="C7238" s="930">
        <f t="shared" si="304"/>
        <v>-1362003</v>
      </c>
      <c r="D7238" s="920" t="s">
        <v>6703</v>
      </c>
      <c r="E7238" s="893" t="b">
        <f t="shared" ca="1" si="305"/>
        <v>1</v>
      </c>
      <c r="F7238" s="932">
        <f t="array" aca="1" ref="F7238" ca="1">IF(G7238&lt;&gt;"",INDIRECT("'"&amp;G7238&amp;"'!"&amp;H7238),"")</f>
        <v>1369236</v>
      </c>
      <c r="G7238" s="560" t="s">
        <v>4698</v>
      </c>
      <c r="H7238" s="893" t="s">
        <v>5485</v>
      </c>
      <c r="I7238" s="920"/>
      <c r="J7238" s="920"/>
      <c r="K7238" s="920"/>
      <c r="L7238" s="920"/>
      <c r="M7238" s="920"/>
      <c r="N7238" s="920"/>
      <c r="S7238" s="929"/>
    </row>
    <row r="7239" spans="1:19" ht="12.75" customHeight="1" x14ac:dyDescent="0.15">
      <c r="A7239" s="914">
        <v>7234</v>
      </c>
      <c r="B7239" s="929">
        <f>'CashSum 5'!E29</f>
        <v>826764</v>
      </c>
      <c r="C7239" s="930">
        <f t="shared" si="304"/>
        <v>-819530</v>
      </c>
      <c r="D7239" s="920" t="s">
        <v>6703</v>
      </c>
      <c r="E7239" s="893" t="b">
        <f t="shared" ca="1" si="305"/>
        <v>1</v>
      </c>
      <c r="F7239" s="932">
        <f t="array" aca="1" ref="F7239" ca="1">IF(G7239&lt;&gt;"",INDIRECT("'"&amp;G7239&amp;"'!"&amp;H7239),"")</f>
        <v>826764</v>
      </c>
      <c r="G7239" s="560" t="s">
        <v>4698</v>
      </c>
      <c r="H7239" s="893" t="s">
        <v>6705</v>
      </c>
      <c r="I7239" s="920"/>
      <c r="J7239" s="920"/>
      <c r="K7239" s="920"/>
      <c r="L7239" s="920"/>
      <c r="M7239" s="920"/>
      <c r="N7239" s="920"/>
      <c r="S7239" s="929"/>
    </row>
    <row r="7240" spans="1:19" ht="12.75" customHeight="1" x14ac:dyDescent="0.15">
      <c r="A7240" s="914">
        <v>7235</v>
      </c>
      <c r="B7240" s="929">
        <f>'CashSum 5'!E30</f>
        <v>1184596</v>
      </c>
      <c r="C7240" s="930">
        <f t="shared" si="304"/>
        <v>-1177361</v>
      </c>
      <c r="D7240" s="920" t="s">
        <v>6703</v>
      </c>
      <c r="E7240" s="893" t="b">
        <f t="shared" ca="1" si="305"/>
        <v>1</v>
      </c>
      <c r="F7240" s="932">
        <f t="array" aca="1" ref="F7240" ca="1">IF(G7240&lt;&gt;"",INDIRECT("'"&amp;G7240&amp;"'!"&amp;H7240),"")</f>
        <v>1184596</v>
      </c>
      <c r="G7240" s="560" t="s">
        <v>4698</v>
      </c>
      <c r="H7240" s="893" t="s">
        <v>5391</v>
      </c>
      <c r="I7240" s="920"/>
      <c r="J7240" s="920"/>
      <c r="K7240" s="920"/>
      <c r="L7240" s="920"/>
      <c r="M7240" s="920"/>
      <c r="N7240" s="920"/>
      <c r="S7240" s="929"/>
    </row>
    <row r="7241" spans="1:19" ht="12.75" customHeight="1" x14ac:dyDescent="0.15">
      <c r="A7241" s="914">
        <v>7236</v>
      </c>
      <c r="B7241" s="929">
        <f>'CashSum 5'!E31</f>
        <v>0</v>
      </c>
      <c r="C7241" s="930">
        <f t="shared" si="304"/>
        <v>7236</v>
      </c>
      <c r="D7241" s="920" t="s">
        <v>6703</v>
      </c>
      <c r="E7241" s="893" t="b">
        <f t="shared" ca="1" si="305"/>
        <v>1</v>
      </c>
      <c r="F7241" s="932">
        <f t="array" aca="1" ref="F7241" ca="1">IF(G7241&lt;&gt;"",INDIRECT("'"&amp;G7241&amp;"'!"&amp;H7241),"")</f>
        <v>0</v>
      </c>
      <c r="G7241" s="560" t="s">
        <v>4698</v>
      </c>
      <c r="H7241" s="893" t="s">
        <v>6706</v>
      </c>
      <c r="I7241" s="920"/>
      <c r="J7241" s="920"/>
      <c r="K7241" s="920"/>
      <c r="L7241" s="920"/>
      <c r="M7241" s="920"/>
      <c r="N7241" s="920"/>
      <c r="S7241" s="929"/>
    </row>
    <row r="7242" spans="1:19" ht="12.75" customHeight="1" x14ac:dyDescent="0.15">
      <c r="A7242" s="914">
        <v>7237</v>
      </c>
      <c r="B7242" s="929">
        <f>'CashSum 5'!E32</f>
        <v>1184596</v>
      </c>
      <c r="C7242" s="930">
        <f t="shared" si="304"/>
        <v>-1177359</v>
      </c>
      <c r="D7242" s="920" t="s">
        <v>6703</v>
      </c>
      <c r="E7242" s="893" t="b">
        <f t="shared" ca="1" si="305"/>
        <v>1</v>
      </c>
      <c r="F7242" s="932">
        <f t="array" aca="1" ref="F7242" ca="1">IF(G7242&lt;&gt;"",INDIRECT("'"&amp;G7242&amp;"'!"&amp;H7242),"")</f>
        <v>1184596</v>
      </c>
      <c r="G7242" s="560" t="s">
        <v>4698</v>
      </c>
      <c r="H7242" s="893" t="s">
        <v>6707</v>
      </c>
      <c r="I7242" s="920"/>
      <c r="J7242" s="920"/>
      <c r="K7242" s="920"/>
      <c r="L7242" s="920"/>
      <c r="M7242" s="920"/>
      <c r="N7242" s="920"/>
      <c r="S7242" s="929"/>
    </row>
    <row r="7243" spans="1:19" ht="12.75" customHeight="1" x14ac:dyDescent="0.15">
      <c r="A7243" s="914">
        <v>7238</v>
      </c>
      <c r="B7243" s="929">
        <f>'CashSum 5'!E33</f>
        <v>2011360</v>
      </c>
      <c r="C7243" s="930">
        <f t="shared" si="304"/>
        <v>-2004122</v>
      </c>
      <c r="D7243" s="920" t="s">
        <v>6703</v>
      </c>
      <c r="E7243" s="893" t="b">
        <f t="shared" ca="1" si="305"/>
        <v>1</v>
      </c>
      <c r="F7243" s="932">
        <f t="array" aca="1" ref="F7243" ca="1">IF(G7243&lt;&gt;"",INDIRECT("'"&amp;G7243&amp;"'!"&amp;H7243),"")</f>
        <v>2011360</v>
      </c>
      <c r="G7243" s="560" t="s">
        <v>4698</v>
      </c>
      <c r="H7243" s="893" t="s">
        <v>5607</v>
      </c>
      <c r="I7243" s="920"/>
      <c r="J7243" s="920"/>
      <c r="K7243" s="920"/>
      <c r="L7243" s="920"/>
      <c r="M7243" s="920"/>
      <c r="N7243" s="920"/>
      <c r="S7243" s="929"/>
    </row>
    <row r="7244" spans="1:19" ht="12.75" customHeight="1" x14ac:dyDescent="0.15">
      <c r="A7244" s="914">
        <v>7239</v>
      </c>
      <c r="B7244" s="929">
        <f>'CashSum 5'!E34</f>
        <v>1137250</v>
      </c>
      <c r="C7244" s="930">
        <f t="shared" si="304"/>
        <v>-1130011</v>
      </c>
      <c r="D7244" s="920" t="s">
        <v>6703</v>
      </c>
      <c r="E7244" s="893" t="b">
        <f t="shared" ca="1" si="305"/>
        <v>1</v>
      </c>
      <c r="F7244" s="932">
        <f t="array" aca="1" ref="F7244" ca="1">IF(G7244&lt;&gt;"",INDIRECT("'"&amp;G7244&amp;"'!"&amp;H7244),"")</f>
        <v>1137250</v>
      </c>
      <c r="G7244" s="560" t="s">
        <v>4698</v>
      </c>
      <c r="H7244" s="893" t="s">
        <v>4893</v>
      </c>
      <c r="I7244" s="920"/>
      <c r="J7244" s="920"/>
      <c r="K7244" s="920"/>
      <c r="L7244" s="920"/>
      <c r="M7244" s="920"/>
      <c r="N7244" s="920"/>
      <c r="S7244" s="929"/>
    </row>
    <row r="7245" spans="1:19" ht="12.75" customHeight="1" x14ac:dyDescent="0.15">
      <c r="A7245" s="914">
        <v>7240</v>
      </c>
      <c r="B7245" s="929">
        <f>'CashSum 5'!E35</f>
        <v>0</v>
      </c>
      <c r="C7245" s="930">
        <f t="shared" si="304"/>
        <v>7240</v>
      </c>
      <c r="D7245" s="920" t="s">
        <v>6703</v>
      </c>
      <c r="E7245" s="893" t="b">
        <f t="shared" ca="1" si="305"/>
        <v>1</v>
      </c>
      <c r="F7245" s="932">
        <f t="array" aca="1" ref="F7245" ca="1">IF(G7245&lt;&gt;"",INDIRECT("'"&amp;G7245&amp;"'!"&amp;H7245),"")</f>
        <v>0</v>
      </c>
      <c r="G7245" s="560" t="s">
        <v>4698</v>
      </c>
      <c r="H7245" s="893" t="s">
        <v>5486</v>
      </c>
      <c r="I7245" s="920"/>
      <c r="J7245" s="920"/>
      <c r="K7245" s="920"/>
      <c r="L7245" s="920"/>
      <c r="M7245" s="920"/>
      <c r="N7245" s="920"/>
      <c r="S7245" s="929"/>
    </row>
    <row r="7246" spans="1:19" ht="12.75" customHeight="1" x14ac:dyDescent="0.15">
      <c r="A7246" s="914">
        <v>7241</v>
      </c>
      <c r="B7246" s="929">
        <f>'CashSum 5'!E36</f>
        <v>1137250</v>
      </c>
      <c r="C7246" s="930">
        <f t="shared" si="304"/>
        <v>-1130009</v>
      </c>
      <c r="D7246" s="920" t="s">
        <v>6703</v>
      </c>
      <c r="E7246" s="893" t="b">
        <f t="shared" ca="1" si="305"/>
        <v>1</v>
      </c>
      <c r="F7246" s="932">
        <f t="array" aca="1" ref="F7246" ca="1">IF(G7246&lt;&gt;"",INDIRECT("'"&amp;G7246&amp;"'!"&amp;H7246),"")</f>
        <v>1137250</v>
      </c>
      <c r="G7246" s="560" t="s">
        <v>4698</v>
      </c>
      <c r="H7246" s="893" t="s">
        <v>4808</v>
      </c>
      <c r="I7246" s="920"/>
      <c r="J7246" s="920"/>
      <c r="K7246" s="920"/>
      <c r="L7246" s="920"/>
      <c r="M7246" s="920"/>
      <c r="N7246" s="920"/>
      <c r="S7246" s="929"/>
    </row>
    <row r="7247" spans="1:19" ht="12.75" customHeight="1" x14ac:dyDescent="0.15">
      <c r="A7247" s="914">
        <v>7242</v>
      </c>
      <c r="B7247" s="929">
        <f>'CashSum 5'!E37</f>
        <v>874110</v>
      </c>
      <c r="C7247" s="930">
        <f t="shared" si="304"/>
        <v>-866868</v>
      </c>
      <c r="D7247" s="920" t="s">
        <v>6703</v>
      </c>
      <c r="E7247" s="893" t="b">
        <f t="shared" ca="1" si="305"/>
        <v>1</v>
      </c>
      <c r="F7247" s="932">
        <f t="array" aca="1" ref="F7247" ca="1">IF(G7247&lt;&gt;"",INDIRECT("'"&amp;G7247&amp;"'!"&amp;H7247),"")</f>
        <v>874110</v>
      </c>
      <c r="G7247" s="560" t="s">
        <v>4698</v>
      </c>
      <c r="H7247" s="893" t="s">
        <v>4809</v>
      </c>
      <c r="I7247" s="920"/>
      <c r="J7247" s="920"/>
      <c r="K7247" s="920"/>
      <c r="L7247" s="920"/>
      <c r="M7247" s="920"/>
      <c r="N7247" s="920"/>
      <c r="S7247" s="929"/>
    </row>
    <row r="7248" spans="1:19" ht="12.75" customHeight="1" x14ac:dyDescent="0.15">
      <c r="A7248" s="914">
        <v>7243</v>
      </c>
      <c r="B7248" s="929">
        <f>'CashSum 5'!F29</f>
        <v>791698</v>
      </c>
      <c r="C7248" s="930">
        <f t="shared" si="304"/>
        <v>-784455</v>
      </c>
      <c r="D7248" s="920" t="s">
        <v>6703</v>
      </c>
      <c r="E7248" s="893" t="b">
        <f t="shared" ca="1" si="305"/>
        <v>1</v>
      </c>
      <c r="F7248" s="932">
        <f t="array" aca="1" ref="F7248" ca="1">IF(G7248&lt;&gt;"",INDIRECT("'"&amp;G7248&amp;"'!"&amp;H7248),"")</f>
        <v>791698</v>
      </c>
      <c r="G7248" s="560" t="s">
        <v>4698</v>
      </c>
      <c r="H7248" s="893" t="s">
        <v>5764</v>
      </c>
      <c r="I7248" s="920"/>
      <c r="J7248" s="920"/>
      <c r="K7248" s="920"/>
      <c r="L7248" s="920"/>
      <c r="M7248" s="920"/>
      <c r="N7248" s="920"/>
      <c r="S7248" s="929"/>
    </row>
    <row r="7249" spans="1:19" ht="12.75" customHeight="1" x14ac:dyDescent="0.15">
      <c r="A7249" s="914">
        <v>7244</v>
      </c>
      <c r="B7249" s="929">
        <f>'CashSum 5'!F30</f>
        <v>853111</v>
      </c>
      <c r="C7249" s="930">
        <f t="shared" si="304"/>
        <v>-845867</v>
      </c>
      <c r="D7249" s="920" t="s">
        <v>6703</v>
      </c>
      <c r="E7249" s="893" t="b">
        <f t="shared" ca="1" si="305"/>
        <v>1</v>
      </c>
      <c r="F7249" s="932">
        <f t="array" aca="1" ref="F7249" ca="1">IF(G7249&lt;&gt;"",INDIRECT("'"&amp;G7249&amp;"'!"&amp;H7249),"")</f>
        <v>853111</v>
      </c>
      <c r="G7249" s="560" t="s">
        <v>4698</v>
      </c>
      <c r="H7249" s="893" t="s">
        <v>5393</v>
      </c>
      <c r="I7249" s="920"/>
      <c r="J7249" s="920"/>
      <c r="K7249" s="920"/>
      <c r="L7249" s="920"/>
      <c r="M7249" s="920"/>
      <c r="N7249" s="920"/>
      <c r="S7249" s="929"/>
    </row>
    <row r="7250" spans="1:19" ht="12.75" customHeight="1" x14ac:dyDescent="0.15">
      <c r="A7250" s="914">
        <v>7245</v>
      </c>
      <c r="B7250" s="929">
        <f>'CashSum 5'!F31</f>
        <v>0</v>
      </c>
      <c r="C7250" s="930">
        <f t="shared" si="304"/>
        <v>7245</v>
      </c>
      <c r="D7250" s="920" t="s">
        <v>6703</v>
      </c>
      <c r="E7250" s="893" t="b">
        <f t="shared" ca="1" si="305"/>
        <v>1</v>
      </c>
      <c r="F7250" s="932">
        <f t="array" aca="1" ref="F7250" ca="1">IF(G7250&lt;&gt;"",INDIRECT("'"&amp;G7250&amp;"'!"&amp;H7250),"")</f>
        <v>0</v>
      </c>
      <c r="G7250" s="560" t="s">
        <v>4698</v>
      </c>
      <c r="H7250" s="893" t="s">
        <v>6708</v>
      </c>
      <c r="I7250" s="920"/>
      <c r="J7250" s="920"/>
      <c r="K7250" s="920"/>
      <c r="L7250" s="920"/>
      <c r="M7250" s="920"/>
      <c r="N7250" s="920"/>
      <c r="S7250" s="929"/>
    </row>
    <row r="7251" spans="1:19" ht="12.75" customHeight="1" x14ac:dyDescent="0.15">
      <c r="A7251" s="914">
        <v>7246</v>
      </c>
      <c r="B7251" s="929">
        <f>'CashSum 5'!F32</f>
        <v>853111</v>
      </c>
      <c r="C7251" s="930">
        <f t="shared" si="304"/>
        <v>-845865</v>
      </c>
      <c r="D7251" s="920" t="s">
        <v>6703</v>
      </c>
      <c r="E7251" s="893" t="b">
        <f t="shared" ca="1" si="305"/>
        <v>1</v>
      </c>
      <c r="F7251" s="932">
        <f t="array" aca="1" ref="F7251" ca="1">IF(G7251&lt;&gt;"",INDIRECT("'"&amp;G7251&amp;"'!"&amp;H7251),"")</f>
        <v>853111</v>
      </c>
      <c r="G7251" s="560" t="s">
        <v>4698</v>
      </c>
      <c r="H7251" s="893" t="s">
        <v>6709</v>
      </c>
      <c r="I7251" s="920"/>
      <c r="J7251" s="920"/>
      <c r="K7251" s="920"/>
      <c r="L7251" s="920"/>
      <c r="M7251" s="920"/>
      <c r="N7251" s="920"/>
      <c r="S7251" s="929"/>
    </row>
    <row r="7252" spans="1:19" ht="12.75" customHeight="1" x14ac:dyDescent="0.15">
      <c r="A7252" s="914">
        <v>7247</v>
      </c>
      <c r="B7252" s="929">
        <f>'CashSum 5'!F33</f>
        <v>1644809</v>
      </c>
      <c r="C7252" s="930">
        <f t="shared" si="304"/>
        <v>-1637562</v>
      </c>
      <c r="D7252" s="920" t="s">
        <v>6703</v>
      </c>
      <c r="E7252" s="893" t="b">
        <f t="shared" ca="1" si="305"/>
        <v>1</v>
      </c>
      <c r="F7252" s="932">
        <f t="array" aca="1" ref="F7252" ca="1">IF(G7252&lt;&gt;"",INDIRECT("'"&amp;G7252&amp;"'!"&amp;H7252),"")</f>
        <v>1644809</v>
      </c>
      <c r="G7252" s="560" t="s">
        <v>4698</v>
      </c>
      <c r="H7252" s="893" t="s">
        <v>6710</v>
      </c>
      <c r="I7252" s="920"/>
      <c r="J7252" s="920"/>
      <c r="K7252" s="920"/>
      <c r="L7252" s="920"/>
      <c r="M7252" s="920"/>
      <c r="N7252" s="920"/>
      <c r="S7252" s="929"/>
    </row>
    <row r="7253" spans="1:19" ht="12.75" customHeight="1" x14ac:dyDescent="0.15">
      <c r="A7253" s="914">
        <v>7248</v>
      </c>
      <c r="B7253" s="929">
        <f>'CashSum 5'!F34</f>
        <v>739070</v>
      </c>
      <c r="C7253" s="930">
        <f t="shared" si="304"/>
        <v>-731822</v>
      </c>
      <c r="D7253" s="920" t="s">
        <v>6703</v>
      </c>
      <c r="E7253" s="893" t="b">
        <f t="shared" ca="1" si="305"/>
        <v>1</v>
      </c>
      <c r="F7253" s="932">
        <f t="array" aca="1" ref="F7253" ca="1">IF(G7253&lt;&gt;"",INDIRECT("'"&amp;G7253&amp;"'!"&amp;H7253),"")</f>
        <v>739070</v>
      </c>
      <c r="G7253" s="560" t="s">
        <v>4698</v>
      </c>
      <c r="H7253" s="893" t="s">
        <v>4930</v>
      </c>
      <c r="I7253" s="920"/>
      <c r="J7253" s="920"/>
      <c r="K7253" s="920"/>
      <c r="L7253" s="920"/>
      <c r="M7253" s="920"/>
      <c r="N7253" s="920"/>
      <c r="S7253" s="929"/>
    </row>
    <row r="7254" spans="1:19" ht="12.75" customHeight="1" x14ac:dyDescent="0.15">
      <c r="A7254" s="914">
        <v>7249</v>
      </c>
      <c r="B7254" s="929">
        <f>'CashSum 5'!F35</f>
        <v>0</v>
      </c>
      <c r="C7254" s="930">
        <f t="shared" si="304"/>
        <v>7249</v>
      </c>
      <c r="D7254" s="920" t="s">
        <v>6703</v>
      </c>
      <c r="E7254" s="893" t="b">
        <f t="shared" ca="1" si="305"/>
        <v>1</v>
      </c>
      <c r="F7254" s="932">
        <f t="array" aca="1" ref="F7254" ca="1">IF(G7254&lt;&gt;"",INDIRECT("'"&amp;G7254&amp;"'!"&amp;H7254),"")</f>
        <v>0</v>
      </c>
      <c r="G7254" s="560" t="s">
        <v>4698</v>
      </c>
      <c r="H7254" s="893" t="s">
        <v>5487</v>
      </c>
      <c r="I7254" s="920"/>
      <c r="J7254" s="920"/>
      <c r="K7254" s="920"/>
      <c r="L7254" s="920"/>
      <c r="M7254" s="920"/>
      <c r="N7254" s="920"/>
      <c r="S7254" s="929"/>
    </row>
    <row r="7255" spans="1:19" ht="12.75" customHeight="1" x14ac:dyDescent="0.15">
      <c r="A7255" s="914">
        <v>7250</v>
      </c>
      <c r="B7255" s="929">
        <f>'CashSum 5'!F36</f>
        <v>739070</v>
      </c>
      <c r="C7255" s="930">
        <f t="shared" si="304"/>
        <v>-731820</v>
      </c>
      <c r="D7255" s="920" t="s">
        <v>6703</v>
      </c>
      <c r="E7255" s="893" t="b">
        <f t="shared" ca="1" si="305"/>
        <v>1</v>
      </c>
      <c r="F7255" s="932">
        <f t="array" aca="1" ref="F7255" ca="1">IF(G7255&lt;&gt;"",INDIRECT("'"&amp;G7255&amp;"'!"&amp;H7255),"")</f>
        <v>739070</v>
      </c>
      <c r="G7255" s="560" t="s">
        <v>4698</v>
      </c>
      <c r="H7255" s="893" t="s">
        <v>5488</v>
      </c>
      <c r="I7255" s="920"/>
      <c r="J7255" s="920"/>
      <c r="K7255" s="920"/>
      <c r="L7255" s="920"/>
      <c r="M7255" s="920"/>
      <c r="N7255" s="920"/>
      <c r="S7255" s="929"/>
    </row>
    <row r="7256" spans="1:19" ht="12.75" customHeight="1" x14ac:dyDescent="0.15">
      <c r="A7256" s="914">
        <v>7251</v>
      </c>
      <c r="B7256" s="929">
        <f>'CashSum 5'!F37</f>
        <v>905739</v>
      </c>
      <c r="C7256" s="930">
        <f t="shared" ref="C7256:C7510" si="306">A7256-B7256</f>
        <v>-898488</v>
      </c>
      <c r="D7256" s="920" t="s">
        <v>6703</v>
      </c>
      <c r="E7256" s="893" t="b">
        <f t="shared" ca="1" si="305"/>
        <v>1</v>
      </c>
      <c r="F7256" s="932">
        <f t="array" aca="1" ref="F7256" ca="1">IF(G7256&lt;&gt;"",INDIRECT("'"&amp;G7256&amp;"'!"&amp;H7256),"")</f>
        <v>905739</v>
      </c>
      <c r="G7256" s="560" t="s">
        <v>4698</v>
      </c>
      <c r="H7256" s="893" t="s">
        <v>5489</v>
      </c>
      <c r="I7256" s="920"/>
      <c r="J7256" s="920"/>
      <c r="K7256" s="920"/>
      <c r="L7256" s="920"/>
      <c r="M7256" s="920"/>
      <c r="N7256" s="920"/>
      <c r="S7256" s="929"/>
    </row>
    <row r="7257" spans="1:19" ht="12.75" customHeight="1" x14ac:dyDescent="0.15">
      <c r="A7257" s="914">
        <v>7252</v>
      </c>
      <c r="B7257" s="929">
        <f>'CashSum 5'!G29</f>
        <v>596986</v>
      </c>
      <c r="C7257" s="930">
        <f t="shared" si="306"/>
        <v>-589734</v>
      </c>
      <c r="D7257" s="920" t="s">
        <v>6703</v>
      </c>
      <c r="E7257" s="893" t="b">
        <f t="shared" ca="1" si="305"/>
        <v>1</v>
      </c>
      <c r="F7257" s="932">
        <f t="array" aca="1" ref="F7257" ca="1">IF(G7257&lt;&gt;"",INDIRECT("'"&amp;G7257&amp;"'!"&amp;H7257),"")</f>
        <v>596986</v>
      </c>
      <c r="G7257" s="560" t="s">
        <v>4698</v>
      </c>
      <c r="H7257" s="893" t="s">
        <v>6711</v>
      </c>
      <c r="I7257" s="920"/>
      <c r="J7257" s="920"/>
      <c r="K7257" s="920"/>
      <c r="L7257" s="920"/>
      <c r="M7257" s="920"/>
      <c r="N7257" s="920"/>
      <c r="S7257" s="929"/>
    </row>
    <row r="7258" spans="1:19" ht="12.75" customHeight="1" x14ac:dyDescent="0.15">
      <c r="A7258" s="914">
        <v>7253</v>
      </c>
      <c r="B7258" s="929">
        <f>'CashSum 5'!G30</f>
        <v>476069</v>
      </c>
      <c r="C7258" s="930">
        <f t="shared" si="306"/>
        <v>-468816</v>
      </c>
      <c r="D7258" s="920" t="s">
        <v>6703</v>
      </c>
      <c r="E7258" s="893" t="b">
        <f t="shared" ca="1" si="305"/>
        <v>1</v>
      </c>
      <c r="F7258" s="932">
        <f t="array" aca="1" ref="F7258" ca="1">IF(G7258&lt;&gt;"",INDIRECT("'"&amp;G7258&amp;"'!"&amp;H7258),"")</f>
        <v>476069</v>
      </c>
      <c r="G7258" s="560" t="s">
        <v>4698</v>
      </c>
      <c r="H7258" s="893" t="s">
        <v>5394</v>
      </c>
      <c r="I7258" s="920"/>
      <c r="J7258" s="920"/>
      <c r="K7258" s="920"/>
      <c r="L7258" s="920"/>
      <c r="M7258" s="920"/>
      <c r="N7258" s="920"/>
      <c r="S7258" s="929"/>
    </row>
    <row r="7259" spans="1:19" ht="12.75" customHeight="1" x14ac:dyDescent="0.15">
      <c r="A7259" s="914">
        <v>7254</v>
      </c>
      <c r="B7259" s="929">
        <f>'CashSum 5'!G31</f>
        <v>0</v>
      </c>
      <c r="C7259" s="930">
        <f t="shared" si="306"/>
        <v>7254</v>
      </c>
      <c r="D7259" s="920" t="s">
        <v>6703</v>
      </c>
      <c r="E7259" s="893" t="b">
        <f t="shared" ca="1" si="305"/>
        <v>1</v>
      </c>
      <c r="F7259" s="932">
        <f t="array" aca="1" ref="F7259" ca="1">IF(G7259&lt;&gt;"",INDIRECT("'"&amp;G7259&amp;"'!"&amp;H7259),"")</f>
        <v>0</v>
      </c>
      <c r="G7259" s="560" t="s">
        <v>4698</v>
      </c>
      <c r="H7259" s="893" t="s">
        <v>6712</v>
      </c>
      <c r="I7259" s="920"/>
      <c r="J7259" s="920"/>
      <c r="K7259" s="920"/>
      <c r="L7259" s="920"/>
      <c r="M7259" s="920"/>
      <c r="N7259" s="920"/>
      <c r="S7259" s="929"/>
    </row>
    <row r="7260" spans="1:19" ht="12.75" customHeight="1" x14ac:dyDescent="0.15">
      <c r="A7260" s="914">
        <v>7255</v>
      </c>
      <c r="B7260" s="929">
        <f>'CashSum 5'!G32</f>
        <v>476069</v>
      </c>
      <c r="C7260" s="930">
        <f t="shared" si="306"/>
        <v>-468814</v>
      </c>
      <c r="D7260" s="920" t="s">
        <v>6703</v>
      </c>
      <c r="E7260" s="893" t="b">
        <f t="shared" ca="1" si="305"/>
        <v>1</v>
      </c>
      <c r="F7260" s="932">
        <f t="array" aca="1" ref="F7260" ca="1">IF(G7260&lt;&gt;"",INDIRECT("'"&amp;G7260&amp;"'!"&amp;H7260),"")</f>
        <v>476069</v>
      </c>
      <c r="G7260" s="560" t="s">
        <v>4698</v>
      </c>
      <c r="H7260" s="893" t="s">
        <v>6713</v>
      </c>
      <c r="I7260" s="920"/>
      <c r="J7260" s="920"/>
      <c r="K7260" s="920"/>
      <c r="L7260" s="920"/>
      <c r="M7260" s="920"/>
      <c r="N7260" s="920"/>
      <c r="S7260" s="929"/>
    </row>
    <row r="7261" spans="1:19" ht="12.75" customHeight="1" x14ac:dyDescent="0.15">
      <c r="A7261" s="914">
        <v>7256</v>
      </c>
      <c r="B7261" s="929">
        <f>'CashSum 5'!G33</f>
        <v>1073055</v>
      </c>
      <c r="C7261" s="930">
        <f t="shared" si="306"/>
        <v>-1065799</v>
      </c>
      <c r="D7261" s="920" t="s">
        <v>6703</v>
      </c>
      <c r="E7261" s="893" t="b">
        <f t="shared" ca="1" si="305"/>
        <v>1</v>
      </c>
      <c r="F7261" s="932">
        <f t="array" aca="1" ref="F7261" ca="1">IF(G7261&lt;&gt;"",INDIRECT("'"&amp;G7261&amp;"'!"&amp;H7261),"")</f>
        <v>1073055</v>
      </c>
      <c r="G7261" s="560" t="s">
        <v>4698</v>
      </c>
      <c r="H7261" s="893" t="s">
        <v>6714</v>
      </c>
      <c r="I7261" s="920"/>
      <c r="J7261" s="920"/>
      <c r="K7261" s="920"/>
      <c r="L7261" s="920"/>
      <c r="M7261" s="920"/>
      <c r="N7261" s="920"/>
      <c r="S7261" s="929"/>
    </row>
    <row r="7262" spans="1:19" ht="12.75" customHeight="1" x14ac:dyDescent="0.15">
      <c r="A7262" s="914">
        <v>7257</v>
      </c>
      <c r="B7262" s="929">
        <f>'CashSum 5'!G34</f>
        <v>420547</v>
      </c>
      <c r="C7262" s="930">
        <f t="shared" si="306"/>
        <v>-413290</v>
      </c>
      <c r="D7262" s="920" t="s">
        <v>6703</v>
      </c>
      <c r="E7262" s="893" t="b">
        <f t="shared" ca="1" si="305"/>
        <v>1</v>
      </c>
      <c r="F7262" s="932">
        <f t="array" aca="1" ref="F7262" ca="1">IF(G7262&lt;&gt;"",INDIRECT("'"&amp;G7262&amp;"'!"&amp;H7262),"")</f>
        <v>420547</v>
      </c>
      <c r="G7262" s="560" t="s">
        <v>4698</v>
      </c>
      <c r="H7262" s="893" t="s">
        <v>4968</v>
      </c>
      <c r="I7262" s="920"/>
      <c r="J7262" s="920"/>
      <c r="K7262" s="920"/>
      <c r="L7262" s="920"/>
      <c r="M7262" s="920"/>
      <c r="N7262" s="920"/>
      <c r="S7262" s="929"/>
    </row>
    <row r="7263" spans="1:19" ht="12.75" customHeight="1" x14ac:dyDescent="0.15">
      <c r="A7263" s="914">
        <v>7258</v>
      </c>
      <c r="B7263" s="929">
        <f>'CashSum 5'!G35</f>
        <v>0</v>
      </c>
      <c r="C7263" s="930">
        <f t="shared" si="306"/>
        <v>7258</v>
      </c>
      <c r="D7263" s="920" t="s">
        <v>6703</v>
      </c>
      <c r="E7263" s="893" t="b">
        <f t="shared" ca="1" si="305"/>
        <v>1</v>
      </c>
      <c r="F7263" s="932">
        <f t="array" aca="1" ref="F7263" ca="1">IF(G7263&lt;&gt;"",INDIRECT("'"&amp;G7263&amp;"'!"&amp;H7263),"")</f>
        <v>0</v>
      </c>
      <c r="G7263" s="560" t="s">
        <v>4698</v>
      </c>
      <c r="H7263" s="893" t="s">
        <v>6715</v>
      </c>
      <c r="I7263" s="920"/>
      <c r="J7263" s="920"/>
      <c r="K7263" s="920"/>
      <c r="L7263" s="920"/>
      <c r="M7263" s="920"/>
      <c r="N7263" s="920"/>
      <c r="S7263" s="929"/>
    </row>
    <row r="7264" spans="1:19" ht="12.75" customHeight="1" x14ac:dyDescent="0.15">
      <c r="A7264" s="914">
        <v>7259</v>
      </c>
      <c r="B7264" s="929">
        <f>'CashSum 5'!G36</f>
        <v>420547</v>
      </c>
      <c r="C7264" s="930">
        <f t="shared" si="306"/>
        <v>-413288</v>
      </c>
      <c r="D7264" s="920" t="s">
        <v>6703</v>
      </c>
      <c r="E7264" s="893" t="b">
        <f t="shared" ca="1" si="305"/>
        <v>1</v>
      </c>
      <c r="F7264" s="932">
        <f t="array" aca="1" ref="F7264" ca="1">IF(G7264&lt;&gt;"",INDIRECT("'"&amp;G7264&amp;"'!"&amp;H7264),"")</f>
        <v>420547</v>
      </c>
      <c r="G7264" s="560" t="s">
        <v>4698</v>
      </c>
      <c r="H7264" s="893" t="s">
        <v>6716</v>
      </c>
      <c r="I7264" s="920"/>
      <c r="J7264" s="920"/>
      <c r="K7264" s="920"/>
      <c r="L7264" s="920"/>
      <c r="M7264" s="920"/>
      <c r="N7264" s="920"/>
      <c r="S7264" s="929"/>
    </row>
    <row r="7265" spans="1:19" ht="12.75" customHeight="1" x14ac:dyDescent="0.15">
      <c r="A7265" s="914">
        <v>7260</v>
      </c>
      <c r="B7265" s="929">
        <f>'CashSum 5'!G37</f>
        <v>652508</v>
      </c>
      <c r="C7265" s="930">
        <f t="shared" si="306"/>
        <v>-645248</v>
      </c>
      <c r="D7265" s="920" t="s">
        <v>6703</v>
      </c>
      <c r="E7265" s="893" t="b">
        <f t="shared" ca="1" si="305"/>
        <v>1</v>
      </c>
      <c r="F7265" s="932">
        <f t="array" aca="1" ref="F7265" ca="1">IF(G7265&lt;&gt;"",INDIRECT("'"&amp;G7265&amp;"'!"&amp;H7265),"")</f>
        <v>652508</v>
      </c>
      <c r="G7265" s="560" t="s">
        <v>4698</v>
      </c>
      <c r="H7265" s="893" t="s">
        <v>6717</v>
      </c>
      <c r="I7265" s="920"/>
      <c r="J7265" s="920"/>
      <c r="K7265" s="920"/>
      <c r="L7265" s="920"/>
      <c r="M7265" s="920"/>
      <c r="N7265" s="920"/>
      <c r="S7265" s="929"/>
    </row>
    <row r="7266" spans="1:19" ht="12.75" customHeight="1" x14ac:dyDescent="0.15">
      <c r="A7266" s="914">
        <v>7261</v>
      </c>
      <c r="B7266" s="929">
        <f>'CashSum 5'!H29</f>
        <v>2050472</v>
      </c>
      <c r="C7266" s="930">
        <f t="shared" si="306"/>
        <v>-2043211</v>
      </c>
      <c r="D7266" s="920" t="s">
        <v>6703</v>
      </c>
      <c r="E7266" s="893" t="b">
        <f t="shared" ca="1" si="305"/>
        <v>1</v>
      </c>
      <c r="F7266" s="932">
        <f t="array" aca="1" ref="F7266" ca="1">IF(G7266&lt;&gt;"",INDIRECT("'"&amp;G7266&amp;"'!"&amp;H7266),"")</f>
        <v>2050472</v>
      </c>
      <c r="G7266" s="560" t="s">
        <v>4698</v>
      </c>
      <c r="H7266" s="893" t="s">
        <v>6152</v>
      </c>
      <c r="I7266" s="920"/>
      <c r="J7266" s="920"/>
      <c r="K7266" s="920"/>
      <c r="L7266" s="920"/>
      <c r="M7266" s="920"/>
      <c r="N7266" s="920"/>
      <c r="S7266" s="929"/>
    </row>
    <row r="7267" spans="1:19" ht="12.75" customHeight="1" x14ac:dyDescent="0.15">
      <c r="A7267" s="914">
        <v>7262</v>
      </c>
      <c r="B7267" s="929">
        <f>'CashSum 5'!H30</f>
        <v>0</v>
      </c>
      <c r="C7267" s="930">
        <f t="shared" si="306"/>
        <v>7262</v>
      </c>
      <c r="D7267" s="920" t="s">
        <v>6703</v>
      </c>
      <c r="E7267" s="893" t="b">
        <f t="shared" ca="1" si="305"/>
        <v>1</v>
      </c>
      <c r="F7267" s="932">
        <f t="array" aca="1" ref="F7267" ca="1">IF(G7267&lt;&gt;"",INDIRECT("'"&amp;G7267&amp;"'!"&amp;H7267),"")</f>
        <v>0</v>
      </c>
      <c r="G7267" s="560" t="s">
        <v>4698</v>
      </c>
      <c r="H7267" s="893" t="s">
        <v>5395</v>
      </c>
      <c r="I7267" s="920"/>
      <c r="J7267" s="920"/>
      <c r="K7267" s="920"/>
      <c r="L7267" s="920"/>
      <c r="M7267" s="920"/>
      <c r="N7267" s="920"/>
      <c r="S7267" s="929"/>
    </row>
    <row r="7268" spans="1:19" ht="12.75" customHeight="1" x14ac:dyDescent="0.15">
      <c r="A7268" s="914">
        <v>7263</v>
      </c>
      <c r="B7268" s="929">
        <f>'CashSum 5'!H31</f>
        <v>0</v>
      </c>
      <c r="C7268" s="930">
        <f t="shared" si="306"/>
        <v>7263</v>
      </c>
      <c r="D7268" s="920" t="s">
        <v>6703</v>
      </c>
      <c r="E7268" s="893" t="b">
        <f t="shared" ca="1" si="305"/>
        <v>1</v>
      </c>
      <c r="F7268" s="932">
        <f t="array" aca="1" ref="F7268" ca="1">IF(G7268&lt;&gt;"",INDIRECT("'"&amp;G7268&amp;"'!"&amp;H7268),"")</f>
        <v>0</v>
      </c>
      <c r="G7268" s="560" t="s">
        <v>4698</v>
      </c>
      <c r="H7268" s="893" t="s">
        <v>6154</v>
      </c>
      <c r="I7268" s="920"/>
      <c r="J7268" s="920"/>
      <c r="K7268" s="920"/>
      <c r="L7268" s="920"/>
      <c r="M7268" s="920"/>
      <c r="N7268" s="920"/>
      <c r="S7268" s="929"/>
    </row>
    <row r="7269" spans="1:19" ht="12.75" customHeight="1" x14ac:dyDescent="0.15">
      <c r="A7269" s="914">
        <v>7264</v>
      </c>
      <c r="B7269" s="929">
        <f>'CashSum 5'!H32</f>
        <v>0</v>
      </c>
      <c r="C7269" s="930">
        <f t="shared" si="306"/>
        <v>7264</v>
      </c>
      <c r="D7269" s="920" t="s">
        <v>6703</v>
      </c>
      <c r="E7269" s="893" t="b">
        <f t="shared" ca="1" si="305"/>
        <v>1</v>
      </c>
      <c r="F7269" s="932">
        <f t="array" aca="1" ref="F7269" ca="1">IF(G7269&lt;&gt;"",INDIRECT("'"&amp;G7269&amp;"'!"&amp;H7269),"")</f>
        <v>0</v>
      </c>
      <c r="G7269" s="560" t="s">
        <v>4698</v>
      </c>
      <c r="H7269" s="893" t="s">
        <v>6156</v>
      </c>
      <c r="I7269" s="920"/>
      <c r="J7269" s="920"/>
      <c r="K7269" s="920"/>
      <c r="L7269" s="920"/>
      <c r="M7269" s="920"/>
      <c r="N7269" s="920"/>
      <c r="S7269" s="929"/>
    </row>
    <row r="7270" spans="1:19" ht="12.75" customHeight="1" x14ac:dyDescent="0.15">
      <c r="A7270" s="914">
        <v>7265</v>
      </c>
      <c r="B7270" s="929">
        <f>'CashSum 5'!H33</f>
        <v>2050472</v>
      </c>
      <c r="C7270" s="930">
        <f t="shared" si="306"/>
        <v>-2043207</v>
      </c>
      <c r="D7270" s="920" t="s">
        <v>6703</v>
      </c>
      <c r="E7270" s="893" t="b">
        <f t="shared" ca="1" si="305"/>
        <v>1</v>
      </c>
      <c r="F7270" s="932">
        <f t="array" aca="1" ref="F7270" ca="1">IF(G7270&lt;&gt;"",INDIRECT("'"&amp;G7270&amp;"'!"&amp;H7270),"")</f>
        <v>2050472</v>
      </c>
      <c r="G7270" s="560" t="s">
        <v>4698</v>
      </c>
      <c r="H7270" s="893" t="s">
        <v>6718</v>
      </c>
      <c r="I7270" s="920"/>
      <c r="J7270" s="920"/>
      <c r="K7270" s="920"/>
      <c r="L7270" s="920"/>
      <c r="M7270" s="920"/>
      <c r="N7270" s="920"/>
      <c r="S7270" s="929"/>
    </row>
    <row r="7271" spans="1:19" ht="12.75" customHeight="1" x14ac:dyDescent="0.15">
      <c r="A7271" s="914">
        <v>7266</v>
      </c>
      <c r="B7271" s="929">
        <f>'CashSum 5'!H34</f>
        <v>1978356</v>
      </c>
      <c r="C7271" s="930">
        <f t="shared" si="306"/>
        <v>-1971090</v>
      </c>
      <c r="D7271" s="920" t="s">
        <v>6703</v>
      </c>
      <c r="E7271" s="893" t="b">
        <f t="shared" ca="1" si="305"/>
        <v>1</v>
      </c>
      <c r="F7271" s="932">
        <f t="array" aca="1" ref="F7271" ca="1">IF(G7271&lt;&gt;"",INDIRECT("'"&amp;G7271&amp;"'!"&amp;H7271),"")</f>
        <v>1978356</v>
      </c>
      <c r="G7271" s="560" t="s">
        <v>4698</v>
      </c>
      <c r="H7271" s="893" t="s">
        <v>5005</v>
      </c>
      <c r="I7271" s="920"/>
      <c r="J7271" s="920"/>
      <c r="K7271" s="920"/>
      <c r="L7271" s="920"/>
      <c r="M7271" s="920"/>
      <c r="N7271" s="920"/>
      <c r="S7271" s="929"/>
    </row>
    <row r="7272" spans="1:19" ht="12.75" customHeight="1" x14ac:dyDescent="0.15">
      <c r="A7272" s="914">
        <v>7267</v>
      </c>
      <c r="B7272" s="929">
        <f>'CashSum 5'!H35</f>
        <v>0</v>
      </c>
      <c r="C7272" s="930">
        <f t="shared" si="306"/>
        <v>7267</v>
      </c>
      <c r="D7272" s="920" t="s">
        <v>6703</v>
      </c>
      <c r="E7272" s="893" t="b">
        <f t="shared" ca="1" si="305"/>
        <v>1</v>
      </c>
      <c r="F7272" s="932">
        <f t="array" aca="1" ref="F7272" ca="1">IF(G7272&lt;&gt;"",INDIRECT("'"&amp;G7272&amp;"'!"&amp;H7272),"")</f>
        <v>0</v>
      </c>
      <c r="G7272" s="560" t="s">
        <v>4698</v>
      </c>
      <c r="H7272" s="893" t="s">
        <v>4810</v>
      </c>
      <c r="I7272" s="920"/>
      <c r="J7272" s="920"/>
      <c r="K7272" s="920"/>
      <c r="L7272" s="920"/>
      <c r="M7272" s="920"/>
      <c r="N7272" s="920"/>
      <c r="S7272" s="929"/>
    </row>
    <row r="7273" spans="1:19" ht="12.75" customHeight="1" x14ac:dyDescent="0.15">
      <c r="A7273" s="914">
        <v>7268</v>
      </c>
      <c r="B7273" s="929">
        <f>'CashSum 5'!H36</f>
        <v>1978356</v>
      </c>
      <c r="C7273" s="930">
        <f t="shared" si="306"/>
        <v>-1971088</v>
      </c>
      <c r="D7273" s="920" t="s">
        <v>6703</v>
      </c>
      <c r="E7273" s="893" t="b">
        <f t="shared" ca="1" si="305"/>
        <v>1</v>
      </c>
      <c r="F7273" s="932">
        <f t="array" aca="1" ref="F7273" ca="1">IF(G7273&lt;&gt;"",INDIRECT("'"&amp;G7273&amp;"'!"&amp;H7273),"")</f>
        <v>1978356</v>
      </c>
      <c r="G7273" s="560" t="s">
        <v>4698</v>
      </c>
      <c r="H7273" s="893" t="s">
        <v>4811</v>
      </c>
      <c r="I7273" s="920"/>
      <c r="J7273" s="920"/>
      <c r="K7273" s="920"/>
      <c r="L7273" s="920"/>
      <c r="M7273" s="920"/>
      <c r="N7273" s="920"/>
      <c r="S7273" s="929"/>
    </row>
    <row r="7274" spans="1:19" ht="12.75" customHeight="1" x14ac:dyDescent="0.15">
      <c r="A7274" s="914">
        <v>7269</v>
      </c>
      <c r="B7274" s="929">
        <f>'CashSum 5'!H37</f>
        <v>72116</v>
      </c>
      <c r="C7274" s="930">
        <f t="shared" si="306"/>
        <v>-64847</v>
      </c>
      <c r="D7274" s="920" t="s">
        <v>6703</v>
      </c>
      <c r="E7274" s="893" t="b">
        <f t="shared" ca="1" si="305"/>
        <v>1</v>
      </c>
      <c r="F7274" s="932">
        <f t="array" aca="1" ref="F7274" ca="1">IF(G7274&lt;&gt;"",INDIRECT("'"&amp;G7274&amp;"'!"&amp;H7274),"")</f>
        <v>72116</v>
      </c>
      <c r="G7274" s="560" t="s">
        <v>4698</v>
      </c>
      <c r="H7274" s="893" t="s">
        <v>4812</v>
      </c>
      <c r="I7274" s="920"/>
      <c r="J7274" s="920"/>
      <c r="K7274" s="920"/>
      <c r="L7274" s="920"/>
      <c r="M7274" s="920"/>
      <c r="N7274" s="920"/>
      <c r="S7274" s="929"/>
    </row>
    <row r="7275" spans="1:19" ht="12.75" customHeight="1" x14ac:dyDescent="0.15">
      <c r="A7275" s="914">
        <v>7270</v>
      </c>
      <c r="B7275" s="929">
        <f>'CashSum 5'!I29</f>
        <v>0</v>
      </c>
      <c r="C7275" s="930">
        <f t="shared" si="306"/>
        <v>7270</v>
      </c>
      <c r="D7275" s="920" t="s">
        <v>6703</v>
      </c>
      <c r="E7275" s="893" t="b">
        <f t="shared" ca="1" si="305"/>
        <v>1</v>
      </c>
      <c r="F7275" s="932">
        <f t="array" aca="1" ref="F7275" ca="1">IF(G7275&lt;&gt;"",INDIRECT("'"&amp;G7275&amp;"'!"&amp;H7275),"")</f>
        <v>0</v>
      </c>
      <c r="G7275" s="560" t="s">
        <v>4698</v>
      </c>
      <c r="H7275" s="893" t="s">
        <v>6719</v>
      </c>
      <c r="I7275" s="920"/>
      <c r="J7275" s="920"/>
      <c r="K7275" s="920"/>
      <c r="L7275" s="920"/>
      <c r="M7275" s="920"/>
      <c r="N7275" s="920"/>
      <c r="S7275" s="929"/>
    </row>
    <row r="7276" spans="1:19" ht="12.75" customHeight="1" x14ac:dyDescent="0.15">
      <c r="A7276" s="914">
        <v>7271</v>
      </c>
      <c r="B7276" s="929">
        <f>'CashSum 5'!I30</f>
        <v>0</v>
      </c>
      <c r="C7276" s="930">
        <f t="shared" si="306"/>
        <v>7271</v>
      </c>
      <c r="D7276" s="920" t="s">
        <v>6703</v>
      </c>
      <c r="E7276" s="893" t="b">
        <f t="shared" ca="1" si="305"/>
        <v>1</v>
      </c>
      <c r="F7276" s="932">
        <f t="array" aca="1" ref="F7276" ca="1">IF(G7276&lt;&gt;"",INDIRECT("'"&amp;G7276&amp;"'!"&amp;H7276),"")</f>
        <v>0</v>
      </c>
      <c r="G7276" s="560" t="s">
        <v>4698</v>
      </c>
      <c r="H7276" s="893" t="s">
        <v>5396</v>
      </c>
      <c r="I7276" s="920"/>
      <c r="J7276" s="920"/>
      <c r="K7276" s="920"/>
      <c r="L7276" s="920"/>
      <c r="M7276" s="920"/>
      <c r="N7276" s="920"/>
      <c r="S7276" s="929"/>
    </row>
    <row r="7277" spans="1:19" ht="12.75" customHeight="1" x14ac:dyDescent="0.15">
      <c r="A7277" s="914">
        <v>7272</v>
      </c>
      <c r="B7277" s="929">
        <f>'CashSum 5'!I31</f>
        <v>0</v>
      </c>
      <c r="C7277" s="930">
        <f t="shared" si="306"/>
        <v>7272</v>
      </c>
      <c r="D7277" s="920" t="s">
        <v>6703</v>
      </c>
      <c r="E7277" s="893" t="b">
        <f t="shared" ca="1" si="305"/>
        <v>1</v>
      </c>
      <c r="F7277" s="932">
        <f t="array" aca="1" ref="F7277" ca="1">IF(G7277&lt;&gt;"",INDIRECT("'"&amp;G7277&amp;"'!"&amp;H7277),"")</f>
        <v>0</v>
      </c>
      <c r="G7277" s="560" t="s">
        <v>4698</v>
      </c>
      <c r="H7277" s="893" t="s">
        <v>6720</v>
      </c>
      <c r="I7277" s="920"/>
      <c r="J7277" s="920"/>
      <c r="K7277" s="920"/>
      <c r="L7277" s="920"/>
      <c r="M7277" s="920"/>
      <c r="N7277" s="920"/>
      <c r="S7277" s="929"/>
    </row>
    <row r="7278" spans="1:19" ht="12.75" customHeight="1" x14ac:dyDescent="0.15">
      <c r="A7278" s="914">
        <v>7273</v>
      </c>
      <c r="B7278" s="929">
        <f>'CashSum 5'!I32</f>
        <v>0</v>
      </c>
      <c r="C7278" s="930">
        <f t="shared" si="306"/>
        <v>7273</v>
      </c>
      <c r="D7278" s="920" t="s">
        <v>6703</v>
      </c>
      <c r="E7278" s="893" t="b">
        <f t="shared" ca="1" si="305"/>
        <v>1</v>
      </c>
      <c r="F7278" s="932">
        <f t="array" aca="1" ref="F7278" ca="1">IF(G7278&lt;&gt;"",INDIRECT("'"&amp;G7278&amp;"'!"&amp;H7278),"")</f>
        <v>0</v>
      </c>
      <c r="G7278" s="560" t="s">
        <v>4698</v>
      </c>
      <c r="H7278" s="893" t="s">
        <v>6721</v>
      </c>
      <c r="I7278" s="920"/>
      <c r="J7278" s="920"/>
      <c r="K7278" s="920"/>
      <c r="L7278" s="920"/>
      <c r="M7278" s="920"/>
      <c r="N7278" s="920"/>
      <c r="S7278" s="929"/>
    </row>
    <row r="7279" spans="1:19" ht="12.75" customHeight="1" x14ac:dyDescent="0.15">
      <c r="A7279" s="914">
        <v>7274</v>
      </c>
      <c r="B7279" s="929">
        <f>'CashSum 5'!I33</f>
        <v>0</v>
      </c>
      <c r="C7279" s="930">
        <f t="shared" si="306"/>
        <v>7274</v>
      </c>
      <c r="D7279" s="920" t="s">
        <v>6703</v>
      </c>
      <c r="E7279" s="893" t="b">
        <f t="shared" ca="1" si="305"/>
        <v>1</v>
      </c>
      <c r="F7279" s="932">
        <f t="array" aca="1" ref="F7279" ca="1">IF(G7279&lt;&gt;"",INDIRECT("'"&amp;G7279&amp;"'!"&amp;H7279),"")</f>
        <v>0</v>
      </c>
      <c r="G7279" s="560" t="s">
        <v>4698</v>
      </c>
      <c r="H7279" s="893" t="s">
        <v>6722</v>
      </c>
      <c r="I7279" s="920"/>
      <c r="J7279" s="920"/>
      <c r="K7279" s="920"/>
      <c r="L7279" s="920"/>
      <c r="M7279" s="920"/>
      <c r="N7279" s="920"/>
      <c r="S7279" s="929"/>
    </row>
    <row r="7280" spans="1:19" ht="12.75" customHeight="1" x14ac:dyDescent="0.15">
      <c r="A7280" s="914">
        <v>7275</v>
      </c>
      <c r="B7280" s="929">
        <f>'CashSum 5'!I34</f>
        <v>0</v>
      </c>
      <c r="C7280" s="930">
        <f t="shared" si="306"/>
        <v>7275</v>
      </c>
      <c r="D7280" s="920" t="s">
        <v>6703</v>
      </c>
      <c r="E7280" s="893" t="b">
        <f t="shared" ca="1" si="305"/>
        <v>1</v>
      </c>
      <c r="F7280" s="932">
        <f t="array" aca="1" ref="F7280" ca="1">IF(G7280&lt;&gt;"",INDIRECT("'"&amp;G7280&amp;"'!"&amp;H7280),"")</f>
        <v>0</v>
      </c>
      <c r="G7280" s="560" t="s">
        <v>4698</v>
      </c>
      <c r="H7280" s="893" t="s">
        <v>6158</v>
      </c>
      <c r="I7280" s="920"/>
      <c r="J7280" s="920"/>
      <c r="K7280" s="920"/>
      <c r="L7280" s="920"/>
      <c r="M7280" s="920"/>
      <c r="N7280" s="920"/>
      <c r="S7280" s="929"/>
    </row>
    <row r="7281" spans="1:19" ht="12.75" customHeight="1" x14ac:dyDescent="0.15">
      <c r="A7281" s="914">
        <v>7276</v>
      </c>
      <c r="B7281" s="929">
        <f>'CashSum 5'!I35</f>
        <v>0</v>
      </c>
      <c r="C7281" s="930">
        <f t="shared" si="306"/>
        <v>7276</v>
      </c>
      <c r="D7281" s="920" t="s">
        <v>6703</v>
      </c>
      <c r="E7281" s="893" t="b">
        <f t="shared" ca="1" si="305"/>
        <v>1</v>
      </c>
      <c r="F7281" s="932">
        <f t="array" aca="1" ref="F7281" ca="1">IF(G7281&lt;&gt;"",INDIRECT("'"&amp;G7281&amp;"'!"&amp;H7281),"")</f>
        <v>0</v>
      </c>
      <c r="G7281" s="560" t="s">
        <v>4698</v>
      </c>
      <c r="H7281" s="893" t="s">
        <v>4813</v>
      </c>
      <c r="I7281" s="920"/>
      <c r="J7281" s="920"/>
      <c r="K7281" s="920"/>
      <c r="L7281" s="920"/>
      <c r="M7281" s="920"/>
      <c r="N7281" s="920"/>
      <c r="S7281" s="929"/>
    </row>
    <row r="7282" spans="1:19" ht="12.75" customHeight="1" x14ac:dyDescent="0.15">
      <c r="A7282" s="914">
        <v>7277</v>
      </c>
      <c r="B7282" s="929">
        <f>'CashSum 5'!I36</f>
        <v>0</v>
      </c>
      <c r="C7282" s="930">
        <f t="shared" si="306"/>
        <v>7277</v>
      </c>
      <c r="D7282" s="920" t="s">
        <v>6703</v>
      </c>
      <c r="E7282" s="893" t="b">
        <f t="shared" ca="1" si="305"/>
        <v>1</v>
      </c>
      <c r="F7282" s="932">
        <f t="array" aca="1" ref="F7282" ca="1">IF(G7282&lt;&gt;"",INDIRECT("'"&amp;G7282&amp;"'!"&amp;H7282),"")</f>
        <v>0</v>
      </c>
      <c r="G7282" s="560" t="s">
        <v>4698</v>
      </c>
      <c r="H7282" s="893" t="s">
        <v>4814</v>
      </c>
      <c r="I7282" s="920"/>
      <c r="J7282" s="920"/>
      <c r="K7282" s="920"/>
      <c r="L7282" s="920"/>
      <c r="M7282" s="920"/>
      <c r="N7282" s="920"/>
      <c r="S7282" s="929"/>
    </row>
    <row r="7283" spans="1:19" ht="12.75" customHeight="1" x14ac:dyDescent="0.15">
      <c r="A7283" s="914">
        <v>7278</v>
      </c>
      <c r="B7283" s="929">
        <f>'CashSum 5'!I37</f>
        <v>0</v>
      </c>
      <c r="C7283" s="930">
        <f t="shared" si="306"/>
        <v>7278</v>
      </c>
      <c r="D7283" s="920" t="s">
        <v>6703</v>
      </c>
      <c r="E7283" s="893" t="b">
        <f t="shared" ca="1" si="305"/>
        <v>1</v>
      </c>
      <c r="F7283" s="932">
        <f t="array" aca="1" ref="F7283" ca="1">IF(G7283&lt;&gt;"",INDIRECT("'"&amp;G7283&amp;"'!"&amp;H7283),"")</f>
        <v>0</v>
      </c>
      <c r="G7283" s="560" t="s">
        <v>4698</v>
      </c>
      <c r="H7283" s="893" t="s">
        <v>4815</v>
      </c>
      <c r="I7283" s="920"/>
      <c r="J7283" s="920"/>
      <c r="K7283" s="920"/>
      <c r="L7283" s="920"/>
      <c r="M7283" s="920"/>
      <c r="N7283" s="920"/>
      <c r="S7283" s="929"/>
    </row>
    <row r="7284" spans="1:19" ht="12.75" customHeight="1" x14ac:dyDescent="0.15">
      <c r="A7284" s="914">
        <v>7279</v>
      </c>
      <c r="B7284" s="929">
        <f>'CashSum 5'!J29</f>
        <v>31810</v>
      </c>
      <c r="C7284" s="930">
        <f t="shared" si="306"/>
        <v>-24531</v>
      </c>
      <c r="D7284" s="920" t="s">
        <v>6703</v>
      </c>
      <c r="E7284" s="893" t="b">
        <f t="shared" ca="1" si="305"/>
        <v>1</v>
      </c>
      <c r="F7284" s="932">
        <f t="array" aca="1" ref="F7284" ca="1">IF(G7284&lt;&gt;"",INDIRECT("'"&amp;G7284&amp;"'!"&amp;H7284),"")</f>
        <v>31810</v>
      </c>
      <c r="G7284" s="560" t="s">
        <v>4698</v>
      </c>
      <c r="H7284" s="893" t="s">
        <v>6723</v>
      </c>
      <c r="I7284" s="920"/>
      <c r="J7284" s="920"/>
      <c r="K7284" s="920"/>
      <c r="L7284" s="920"/>
      <c r="M7284" s="920"/>
      <c r="N7284" s="920"/>
      <c r="S7284" s="929"/>
    </row>
    <row r="7285" spans="1:19" ht="12.75" customHeight="1" x14ac:dyDescent="0.15">
      <c r="A7285" s="914">
        <v>7280</v>
      </c>
      <c r="B7285" s="929">
        <f>'CashSum 5'!J30</f>
        <v>34233</v>
      </c>
      <c r="C7285" s="930">
        <f t="shared" si="306"/>
        <v>-26953</v>
      </c>
      <c r="D7285" s="920" t="s">
        <v>6703</v>
      </c>
      <c r="E7285" s="893" t="b">
        <f t="shared" ca="1" si="305"/>
        <v>1</v>
      </c>
      <c r="F7285" s="932">
        <f t="array" aca="1" ref="F7285" ca="1">IF(G7285&lt;&gt;"",INDIRECT("'"&amp;G7285&amp;"'!"&amp;H7285),"")</f>
        <v>34233</v>
      </c>
      <c r="G7285" s="560" t="s">
        <v>4698</v>
      </c>
      <c r="H7285" s="893" t="s">
        <v>6028</v>
      </c>
      <c r="I7285" s="920"/>
      <c r="J7285" s="920"/>
      <c r="K7285" s="920"/>
      <c r="L7285" s="920"/>
      <c r="M7285" s="920"/>
      <c r="N7285" s="920"/>
      <c r="S7285" s="929"/>
    </row>
    <row r="7286" spans="1:19" ht="12.75" customHeight="1" x14ac:dyDescent="0.15">
      <c r="A7286" s="914">
        <v>7281</v>
      </c>
      <c r="B7286" s="929">
        <f>'CashSum 5'!J31</f>
        <v>0</v>
      </c>
      <c r="C7286" s="930">
        <f t="shared" si="306"/>
        <v>7281</v>
      </c>
      <c r="D7286" s="920" t="s">
        <v>6703</v>
      </c>
      <c r="E7286" s="893" t="b">
        <f t="shared" ca="1" si="305"/>
        <v>1</v>
      </c>
      <c r="F7286" s="932">
        <f t="array" aca="1" ref="F7286" ca="1">IF(G7286&lt;&gt;"",INDIRECT("'"&amp;G7286&amp;"'!"&amp;H7286),"")</f>
        <v>0</v>
      </c>
      <c r="G7286" s="560" t="s">
        <v>4698</v>
      </c>
      <c r="H7286" s="893" t="s">
        <v>6724</v>
      </c>
      <c r="I7286" s="920"/>
      <c r="J7286" s="920"/>
      <c r="K7286" s="920"/>
      <c r="L7286" s="920"/>
      <c r="M7286" s="920"/>
      <c r="N7286" s="920"/>
      <c r="S7286" s="929"/>
    </row>
    <row r="7287" spans="1:19" ht="12.75" customHeight="1" x14ac:dyDescent="0.15">
      <c r="A7287" s="914">
        <v>7282</v>
      </c>
      <c r="B7287" s="929">
        <f>'CashSum 5'!J32</f>
        <v>34233</v>
      </c>
      <c r="C7287" s="930">
        <f t="shared" si="306"/>
        <v>-26951</v>
      </c>
      <c r="D7287" s="920" t="s">
        <v>6703</v>
      </c>
      <c r="E7287" s="893" t="b">
        <f t="shared" ca="1" si="305"/>
        <v>1</v>
      </c>
      <c r="F7287" s="932">
        <f t="array" aca="1" ref="F7287" ca="1">IF(G7287&lt;&gt;"",INDIRECT("'"&amp;G7287&amp;"'!"&amp;H7287),"")</f>
        <v>34233</v>
      </c>
      <c r="G7287" s="560" t="s">
        <v>4698</v>
      </c>
      <c r="H7287" s="893" t="s">
        <v>6725</v>
      </c>
      <c r="I7287" s="920"/>
      <c r="J7287" s="920"/>
      <c r="K7287" s="920"/>
      <c r="L7287" s="920"/>
      <c r="M7287" s="920"/>
      <c r="N7287" s="920"/>
      <c r="S7287" s="929"/>
    </row>
    <row r="7288" spans="1:19" ht="12.75" customHeight="1" x14ac:dyDescent="0.15">
      <c r="A7288" s="914">
        <v>7283</v>
      </c>
      <c r="B7288" s="929">
        <f>'CashSum 5'!J33</f>
        <v>66043</v>
      </c>
      <c r="C7288" s="930">
        <f t="shared" si="306"/>
        <v>-58760</v>
      </c>
      <c r="D7288" s="920" t="s">
        <v>6703</v>
      </c>
      <c r="E7288" s="893" t="b">
        <f t="shared" ca="1" si="305"/>
        <v>1</v>
      </c>
      <c r="F7288" s="932">
        <f t="array" aca="1" ref="F7288" ca="1">IF(G7288&lt;&gt;"",INDIRECT("'"&amp;G7288&amp;"'!"&amp;H7288),"")</f>
        <v>66043</v>
      </c>
      <c r="G7288" s="560" t="s">
        <v>4698</v>
      </c>
      <c r="H7288" s="893" t="s">
        <v>6726</v>
      </c>
      <c r="I7288" s="920"/>
      <c r="J7288" s="920"/>
      <c r="K7288" s="920"/>
      <c r="L7288" s="920"/>
      <c r="M7288" s="920"/>
      <c r="N7288" s="920"/>
      <c r="S7288" s="929"/>
    </row>
    <row r="7289" spans="1:19" ht="12.75" customHeight="1" x14ac:dyDescent="0.15">
      <c r="A7289" s="914">
        <v>7284</v>
      </c>
      <c r="B7289" s="929">
        <f>'CashSum 5'!J34</f>
        <v>49000</v>
      </c>
      <c r="C7289" s="930">
        <f t="shared" si="306"/>
        <v>-41716</v>
      </c>
      <c r="D7289" s="920" t="s">
        <v>6703</v>
      </c>
      <c r="E7289" s="893" t="b">
        <f t="shared" ca="1" si="305"/>
        <v>1</v>
      </c>
      <c r="F7289" s="932">
        <f t="array" aca="1" ref="F7289" ca="1">IF(G7289&lt;&gt;"",INDIRECT("'"&amp;G7289&amp;"'!"&amp;H7289),"")</f>
        <v>49000</v>
      </c>
      <c r="G7289" s="560" t="s">
        <v>4698</v>
      </c>
      <c r="H7289" s="893" t="s">
        <v>6159</v>
      </c>
      <c r="I7289" s="920"/>
      <c r="J7289" s="920"/>
      <c r="K7289" s="920"/>
      <c r="L7289" s="920"/>
      <c r="M7289" s="920"/>
      <c r="N7289" s="920"/>
      <c r="S7289" s="929"/>
    </row>
    <row r="7290" spans="1:19" ht="12.75" customHeight="1" x14ac:dyDescent="0.15">
      <c r="A7290" s="914">
        <v>7285</v>
      </c>
      <c r="B7290" s="929">
        <f>'CashSum 5'!J35</f>
        <v>0</v>
      </c>
      <c r="C7290" s="930">
        <f t="shared" si="306"/>
        <v>7285</v>
      </c>
      <c r="D7290" s="920" t="s">
        <v>6703</v>
      </c>
      <c r="E7290" s="893" t="b">
        <f t="shared" ca="1" si="305"/>
        <v>1</v>
      </c>
      <c r="F7290" s="932">
        <f t="array" aca="1" ref="F7290" ca="1">IF(G7290&lt;&gt;"",INDIRECT("'"&amp;G7290&amp;"'!"&amp;H7290),"")</f>
        <v>0</v>
      </c>
      <c r="G7290" s="560" t="s">
        <v>4698</v>
      </c>
      <c r="H7290" s="893" t="s">
        <v>6029</v>
      </c>
      <c r="I7290" s="920"/>
      <c r="J7290" s="920"/>
      <c r="K7290" s="920"/>
      <c r="L7290" s="920"/>
      <c r="M7290" s="920"/>
      <c r="N7290" s="920"/>
      <c r="S7290" s="929"/>
    </row>
    <row r="7291" spans="1:19" ht="12.75" customHeight="1" x14ac:dyDescent="0.15">
      <c r="A7291" s="914">
        <v>7286</v>
      </c>
      <c r="B7291" s="929">
        <f>'CashSum 5'!J36</f>
        <v>49000</v>
      </c>
      <c r="C7291" s="930">
        <f t="shared" si="306"/>
        <v>-41714</v>
      </c>
      <c r="D7291" s="920" t="s">
        <v>6703</v>
      </c>
      <c r="E7291" s="893" t="b">
        <f t="shared" ca="1" si="305"/>
        <v>1</v>
      </c>
      <c r="F7291" s="932">
        <f t="array" aca="1" ref="F7291" ca="1">IF(G7291&lt;&gt;"",INDIRECT("'"&amp;G7291&amp;"'!"&amp;H7291),"")</f>
        <v>49000</v>
      </c>
      <c r="G7291" s="560" t="s">
        <v>4698</v>
      </c>
      <c r="H7291" s="893" t="s">
        <v>6030</v>
      </c>
      <c r="I7291" s="920"/>
      <c r="J7291" s="920"/>
      <c r="K7291" s="920"/>
      <c r="L7291" s="920"/>
      <c r="M7291" s="920"/>
      <c r="N7291" s="920"/>
      <c r="S7291" s="929"/>
    </row>
    <row r="7292" spans="1:19" ht="12.75" customHeight="1" x14ac:dyDescent="0.15">
      <c r="A7292" s="914">
        <v>7287</v>
      </c>
      <c r="B7292" s="929">
        <f>'CashSum 5'!J37</f>
        <v>17043</v>
      </c>
      <c r="C7292" s="930">
        <f t="shared" si="306"/>
        <v>-9756</v>
      </c>
      <c r="D7292" s="920" t="s">
        <v>6703</v>
      </c>
      <c r="E7292" s="893" t="b">
        <f t="shared" ca="1" si="305"/>
        <v>1</v>
      </c>
      <c r="F7292" s="932">
        <f t="array" aca="1" ref="F7292" ca="1">IF(G7292&lt;&gt;"",INDIRECT("'"&amp;G7292&amp;"'!"&amp;H7292),"")</f>
        <v>17043</v>
      </c>
      <c r="G7292" s="560" t="s">
        <v>4698</v>
      </c>
      <c r="H7292" s="893" t="s">
        <v>6031</v>
      </c>
      <c r="I7292" s="920"/>
      <c r="J7292" s="920"/>
      <c r="K7292" s="920"/>
      <c r="L7292" s="920"/>
      <c r="M7292" s="920"/>
      <c r="N7292" s="920"/>
      <c r="S7292" s="929"/>
    </row>
    <row r="7293" spans="1:19" ht="12.75" customHeight="1" x14ac:dyDescent="0.15">
      <c r="A7293" s="914">
        <v>7288</v>
      </c>
      <c r="B7293" s="929">
        <f>'CashSum 5'!K29</f>
        <v>0</v>
      </c>
      <c r="C7293" s="930">
        <f t="shared" si="306"/>
        <v>7288</v>
      </c>
      <c r="D7293" s="920" t="s">
        <v>6703</v>
      </c>
      <c r="E7293" s="893" t="b">
        <f t="shared" ca="1" si="305"/>
        <v>1</v>
      </c>
      <c r="F7293" s="932">
        <f t="array" aca="1" ref="F7293" ca="1">IF(G7293&lt;&gt;"",INDIRECT("'"&amp;G7293&amp;"'!"&amp;H7293),"")</f>
        <v>0</v>
      </c>
      <c r="G7293" s="560" t="s">
        <v>4698</v>
      </c>
      <c r="H7293" s="893" t="s">
        <v>6153</v>
      </c>
      <c r="I7293" s="920"/>
      <c r="J7293" s="920"/>
      <c r="K7293" s="920"/>
      <c r="L7293" s="920"/>
      <c r="M7293" s="920"/>
      <c r="N7293" s="920"/>
      <c r="S7293" s="929"/>
    </row>
    <row r="7294" spans="1:19" ht="12.75" customHeight="1" x14ac:dyDescent="0.15">
      <c r="A7294" s="914">
        <v>7289</v>
      </c>
      <c r="B7294" s="929">
        <f>'CashSum 5'!K30</f>
        <v>0</v>
      </c>
      <c r="C7294" s="930">
        <f t="shared" si="306"/>
        <v>7289</v>
      </c>
      <c r="D7294" s="920" t="s">
        <v>6703</v>
      </c>
      <c r="E7294" s="893" t="b">
        <f t="shared" ca="1" si="305"/>
        <v>1</v>
      </c>
      <c r="F7294" s="932">
        <f t="array" aca="1" ref="F7294" ca="1">IF(G7294&lt;&gt;"",INDIRECT("'"&amp;G7294&amp;"'!"&amp;H7294),"")</f>
        <v>0</v>
      </c>
      <c r="G7294" s="560" t="s">
        <v>4698</v>
      </c>
      <c r="H7294" s="893" t="s">
        <v>5549</v>
      </c>
      <c r="I7294" s="920"/>
      <c r="J7294" s="920"/>
      <c r="K7294" s="920"/>
      <c r="L7294" s="920"/>
      <c r="M7294" s="920"/>
      <c r="N7294" s="920"/>
      <c r="S7294" s="929"/>
    </row>
    <row r="7295" spans="1:19" ht="12.75" customHeight="1" x14ac:dyDescent="0.15">
      <c r="A7295" s="914">
        <v>7290</v>
      </c>
      <c r="B7295" s="929">
        <f>'CashSum 5'!K31</f>
        <v>0</v>
      </c>
      <c r="C7295" s="930">
        <f t="shared" si="306"/>
        <v>7290</v>
      </c>
      <c r="D7295" s="920" t="s">
        <v>6703</v>
      </c>
      <c r="E7295" s="893" t="b">
        <f t="shared" ca="1" si="305"/>
        <v>1</v>
      </c>
      <c r="F7295" s="932">
        <f t="array" aca="1" ref="F7295" ca="1">IF(G7295&lt;&gt;"",INDIRECT("'"&amp;G7295&amp;"'!"&amp;H7295),"")</f>
        <v>0</v>
      </c>
      <c r="G7295" s="560" t="s">
        <v>4698</v>
      </c>
      <c r="H7295" s="893" t="s">
        <v>6155</v>
      </c>
      <c r="I7295" s="920"/>
      <c r="J7295" s="920"/>
      <c r="K7295" s="920"/>
      <c r="L7295" s="920"/>
      <c r="M7295" s="920"/>
      <c r="N7295" s="920"/>
      <c r="S7295" s="929"/>
    </row>
    <row r="7296" spans="1:19" ht="12.75" customHeight="1" x14ac:dyDescent="0.15">
      <c r="A7296" s="914">
        <v>7291</v>
      </c>
      <c r="B7296" s="929">
        <f>'CashSum 5'!K32</f>
        <v>0</v>
      </c>
      <c r="C7296" s="930">
        <f t="shared" si="306"/>
        <v>7291</v>
      </c>
      <c r="D7296" s="920" t="s">
        <v>6703</v>
      </c>
      <c r="E7296" s="893" t="b">
        <f t="shared" ca="1" si="305"/>
        <v>1</v>
      </c>
      <c r="F7296" s="932">
        <f t="array" aca="1" ref="F7296" ca="1">IF(G7296&lt;&gt;"",INDIRECT("'"&amp;G7296&amp;"'!"&amp;H7296),"")</f>
        <v>0</v>
      </c>
      <c r="G7296" s="560" t="s">
        <v>4698</v>
      </c>
      <c r="H7296" s="893" t="s">
        <v>6157</v>
      </c>
      <c r="I7296" s="920"/>
      <c r="J7296" s="920"/>
      <c r="K7296" s="920"/>
      <c r="L7296" s="920"/>
      <c r="M7296" s="920"/>
      <c r="N7296" s="920"/>
      <c r="S7296" s="929"/>
    </row>
    <row r="7297" spans="1:19" ht="12.75" customHeight="1" x14ac:dyDescent="0.15">
      <c r="A7297" s="914">
        <v>7292</v>
      </c>
      <c r="B7297" s="929">
        <f>'CashSum 5'!K33</f>
        <v>0</v>
      </c>
      <c r="C7297" s="930">
        <f t="shared" si="306"/>
        <v>7292</v>
      </c>
      <c r="D7297" s="920" t="s">
        <v>6703</v>
      </c>
      <c r="E7297" s="893" t="b">
        <f t="shared" ca="1" si="305"/>
        <v>1</v>
      </c>
      <c r="F7297" s="932">
        <f t="array" aca="1" ref="F7297" ca="1">IF(G7297&lt;&gt;"",INDIRECT("'"&amp;G7297&amp;"'!"&amp;H7297),"")</f>
        <v>0</v>
      </c>
      <c r="G7297" s="560" t="s">
        <v>4698</v>
      </c>
      <c r="H7297" s="893" t="s">
        <v>6727</v>
      </c>
      <c r="I7297" s="920"/>
      <c r="J7297" s="920"/>
      <c r="K7297" s="920"/>
      <c r="L7297" s="920"/>
      <c r="M7297" s="920"/>
      <c r="N7297" s="920"/>
      <c r="S7297" s="929"/>
    </row>
    <row r="7298" spans="1:19" ht="12.75" customHeight="1" x14ac:dyDescent="0.15">
      <c r="A7298" s="914">
        <v>7293</v>
      </c>
      <c r="B7298" s="929">
        <f>'CashSum 5'!K34</f>
        <v>0</v>
      </c>
      <c r="C7298" s="930">
        <f t="shared" si="306"/>
        <v>7293</v>
      </c>
      <c r="D7298" s="920" t="s">
        <v>6703</v>
      </c>
      <c r="E7298" s="893" t="b">
        <f t="shared" ca="1" si="305"/>
        <v>1</v>
      </c>
      <c r="F7298" s="932">
        <f t="array" aca="1" ref="F7298" ca="1">IF(G7298&lt;&gt;"",INDIRECT("'"&amp;G7298&amp;"'!"&amp;H7298),"")</f>
        <v>0</v>
      </c>
      <c r="G7298" s="560" t="s">
        <v>4698</v>
      </c>
      <c r="H7298" s="893" t="s">
        <v>5048</v>
      </c>
      <c r="I7298" s="920"/>
      <c r="J7298" s="920"/>
      <c r="K7298" s="920"/>
      <c r="L7298" s="920"/>
      <c r="M7298" s="920"/>
      <c r="N7298" s="920"/>
      <c r="S7298" s="929"/>
    </row>
    <row r="7299" spans="1:19" ht="12.75" customHeight="1" x14ac:dyDescent="0.15">
      <c r="A7299" s="914">
        <v>7294</v>
      </c>
      <c r="B7299" s="929">
        <f>'CashSum 5'!K35</f>
        <v>0</v>
      </c>
      <c r="C7299" s="930">
        <f t="shared" si="306"/>
        <v>7294</v>
      </c>
      <c r="D7299" s="920" t="s">
        <v>6703</v>
      </c>
      <c r="E7299" s="893" t="b">
        <f t="shared" ca="1" si="305"/>
        <v>1</v>
      </c>
      <c r="F7299" s="932">
        <f t="array" aca="1" ref="F7299" ca="1">IF(G7299&lt;&gt;"",INDIRECT("'"&amp;G7299&amp;"'!"&amp;H7299),"")</f>
        <v>0</v>
      </c>
      <c r="G7299" s="560" t="s">
        <v>4698</v>
      </c>
      <c r="H7299" s="893" t="s">
        <v>5550</v>
      </c>
      <c r="I7299" s="920"/>
      <c r="J7299" s="920"/>
      <c r="K7299" s="920"/>
      <c r="L7299" s="920"/>
      <c r="M7299" s="920"/>
      <c r="N7299" s="920"/>
      <c r="S7299" s="929"/>
    </row>
    <row r="7300" spans="1:19" ht="12.75" customHeight="1" x14ac:dyDescent="0.15">
      <c r="A7300" s="914">
        <v>7295</v>
      </c>
      <c r="B7300" s="929">
        <f>'CashSum 5'!K36</f>
        <v>0</v>
      </c>
      <c r="C7300" s="930">
        <f t="shared" si="306"/>
        <v>7295</v>
      </c>
      <c r="D7300" s="920" t="s">
        <v>6703</v>
      </c>
      <c r="E7300" s="893" t="b">
        <f t="shared" ca="1" si="305"/>
        <v>1</v>
      </c>
      <c r="F7300" s="932">
        <f t="array" aca="1" ref="F7300" ca="1">IF(G7300&lt;&gt;"",INDIRECT("'"&amp;G7300&amp;"'!"&amp;H7300),"")</f>
        <v>0</v>
      </c>
      <c r="G7300" s="560" t="s">
        <v>4698</v>
      </c>
      <c r="H7300" s="893" t="s">
        <v>5551</v>
      </c>
      <c r="I7300" s="920"/>
      <c r="J7300" s="920"/>
      <c r="K7300" s="920"/>
      <c r="L7300" s="920"/>
      <c r="M7300" s="920"/>
      <c r="N7300" s="920"/>
      <c r="S7300" s="929"/>
    </row>
    <row r="7301" spans="1:19" ht="12.75" customHeight="1" x14ac:dyDescent="0.15">
      <c r="A7301" s="914">
        <v>7296</v>
      </c>
      <c r="B7301" s="929">
        <f>'CashSum 5'!K37</f>
        <v>0</v>
      </c>
      <c r="C7301" s="930">
        <f t="shared" si="306"/>
        <v>7296</v>
      </c>
      <c r="D7301" s="920" t="s">
        <v>6703</v>
      </c>
      <c r="E7301" s="893" t="b">
        <f t="shared" ca="1" si="305"/>
        <v>1</v>
      </c>
      <c r="F7301" s="932">
        <f t="array" aca="1" ref="F7301" ca="1">IF(G7301&lt;&gt;"",INDIRECT("'"&amp;G7301&amp;"'!"&amp;H7301),"")</f>
        <v>0</v>
      </c>
      <c r="G7301" s="560" t="s">
        <v>4698</v>
      </c>
      <c r="H7301" s="893" t="s">
        <v>5552</v>
      </c>
      <c r="I7301" s="920"/>
      <c r="J7301" s="920"/>
      <c r="K7301" s="920"/>
      <c r="L7301" s="920"/>
      <c r="M7301" s="920"/>
      <c r="N7301" s="920"/>
      <c r="S7301" s="929"/>
    </row>
    <row r="7302" spans="1:19" ht="12.75" customHeight="1" x14ac:dyDescent="0.15">
      <c r="A7302" s="914">
        <v>7297</v>
      </c>
      <c r="B7302" s="929">
        <f>'EstRev 6-11'!C82</f>
        <v>0</v>
      </c>
      <c r="C7302" s="930">
        <f t="shared" si="306"/>
        <v>7297</v>
      </c>
      <c r="D7302" s="920" t="s">
        <v>6728</v>
      </c>
      <c r="E7302" s="893" t="b">
        <f t="shared" ca="1" si="305"/>
        <v>1</v>
      </c>
      <c r="F7302" s="932">
        <f t="array" aca="1" ref="F7302" ca="1">IF(G7302&lt;&gt;"",INDIRECT("'"&amp;G7302&amp;"'!"&amp;H7302),"")</f>
        <v>0</v>
      </c>
      <c r="G7302" s="560" t="s">
        <v>5635</v>
      </c>
      <c r="H7302" s="893" t="s">
        <v>6729</v>
      </c>
      <c r="I7302" s="920"/>
      <c r="J7302" s="920"/>
      <c r="K7302" s="920"/>
      <c r="L7302" s="920"/>
      <c r="M7302" s="920"/>
      <c r="N7302" s="920"/>
      <c r="S7302" s="929"/>
    </row>
    <row r="7303" spans="1:19" ht="12.75" customHeight="1" x14ac:dyDescent="0.15">
      <c r="A7303" s="914">
        <v>7298</v>
      </c>
      <c r="B7303" s="929">
        <f>'EstRev 6-11'!C84</f>
        <v>7500</v>
      </c>
      <c r="C7303" s="930">
        <f t="shared" si="306"/>
        <v>-202</v>
      </c>
      <c r="D7303" s="920" t="s">
        <v>6728</v>
      </c>
      <c r="E7303" s="893" t="b">
        <f t="shared" ca="1" si="305"/>
        <v>1</v>
      </c>
      <c r="F7303" s="932">
        <f t="array" aca="1" ref="F7303" ca="1">IF(G7303&lt;&gt;"",INDIRECT("'"&amp;G7303&amp;"'!"&amp;H7303),"")</f>
        <v>7500</v>
      </c>
      <c r="G7303" s="560" t="s">
        <v>5635</v>
      </c>
      <c r="H7303" s="893" t="s">
        <v>6730</v>
      </c>
      <c r="I7303" s="920"/>
      <c r="J7303" s="920"/>
      <c r="K7303" s="920"/>
      <c r="L7303" s="920"/>
      <c r="M7303" s="920"/>
      <c r="N7303" s="920"/>
      <c r="S7303" s="929"/>
    </row>
    <row r="7304" spans="1:19" ht="12.75" customHeight="1" x14ac:dyDescent="0.15">
      <c r="A7304" s="914">
        <v>7299</v>
      </c>
      <c r="B7304" s="929">
        <f>'EstRev 6-11'!C112</f>
        <v>13329594</v>
      </c>
      <c r="C7304" s="930">
        <f t="shared" si="306"/>
        <v>-13322295</v>
      </c>
      <c r="D7304" s="920" t="s">
        <v>6728</v>
      </c>
      <c r="E7304" s="893" t="b">
        <f t="shared" ca="1" si="305"/>
        <v>1</v>
      </c>
      <c r="F7304" s="932">
        <f t="array" aca="1" ref="F7304" ca="1">IF(G7304&lt;&gt;"",INDIRECT("'"&amp;G7304&amp;"'!"&amp;H7304),"")</f>
        <v>13329594</v>
      </c>
      <c r="G7304" s="560" t="s">
        <v>5635</v>
      </c>
      <c r="H7304" s="893" t="s">
        <v>6731</v>
      </c>
      <c r="I7304" s="920"/>
      <c r="J7304" s="920"/>
      <c r="K7304" s="920"/>
      <c r="L7304" s="920"/>
      <c r="M7304" s="920"/>
      <c r="N7304" s="920"/>
      <c r="S7304" s="929"/>
    </row>
    <row r="7305" spans="1:19" ht="12.75" customHeight="1" x14ac:dyDescent="0.15">
      <c r="A7305" s="914">
        <v>7300</v>
      </c>
      <c r="B7305" s="929">
        <f>'EstExp 12-20'!H33</f>
        <v>0</v>
      </c>
      <c r="C7305" s="930">
        <f t="shared" si="306"/>
        <v>7300</v>
      </c>
      <c r="D7305" s="920" t="s">
        <v>6732</v>
      </c>
      <c r="E7305" s="893" t="b">
        <f t="shared" ca="1" si="305"/>
        <v>1</v>
      </c>
      <c r="F7305" s="932">
        <f t="array" aca="1" ref="F7305" ca="1">IF(G7305&lt;&gt;"",INDIRECT("'"&amp;G7305&amp;"'!"&amp;H7305),"")</f>
        <v>0</v>
      </c>
      <c r="G7305" s="560" t="s">
        <v>4786</v>
      </c>
      <c r="H7305" s="893" t="s">
        <v>6718</v>
      </c>
      <c r="I7305" s="920"/>
      <c r="J7305" s="920"/>
      <c r="K7305" s="920"/>
      <c r="L7305" s="920"/>
      <c r="M7305" s="920"/>
      <c r="N7305" s="920"/>
      <c r="S7305" s="929"/>
    </row>
    <row r="7306" spans="1:19" ht="12.75" customHeight="1" x14ac:dyDescent="0.15">
      <c r="A7306" s="914">
        <v>7301</v>
      </c>
      <c r="B7306" s="929">
        <f>'EstExp 12-20'!K33</f>
        <v>0</v>
      </c>
      <c r="C7306" s="930">
        <f t="shared" si="306"/>
        <v>7301</v>
      </c>
      <c r="D7306" s="920" t="s">
        <v>6732</v>
      </c>
      <c r="E7306" s="893" t="b">
        <f t="shared" ca="1" si="305"/>
        <v>1</v>
      </c>
      <c r="F7306" s="932">
        <f t="array" aca="1" ref="F7306" ca="1">IF(G7306&lt;&gt;"",INDIRECT("'"&amp;G7306&amp;"'!"&amp;H7306),"")</f>
        <v>0</v>
      </c>
      <c r="G7306" s="560" t="s">
        <v>4786</v>
      </c>
      <c r="H7306" s="893" t="s">
        <v>6727</v>
      </c>
      <c r="I7306" s="920"/>
      <c r="J7306" s="920"/>
      <c r="K7306" s="920"/>
      <c r="L7306" s="920"/>
      <c r="M7306" s="920"/>
      <c r="N7306" s="920"/>
      <c r="S7306" s="929"/>
    </row>
    <row r="7307" spans="1:19" ht="12.75" customHeight="1" x14ac:dyDescent="0.15">
      <c r="A7307" s="914">
        <v>7302</v>
      </c>
      <c r="B7307" s="929">
        <f>'EstExp 12-20'!C35</f>
        <v>7293644</v>
      </c>
      <c r="C7307" s="930">
        <f t="shared" si="306"/>
        <v>-7286342</v>
      </c>
      <c r="D7307" s="920" t="s">
        <v>6732</v>
      </c>
      <c r="E7307" s="893" t="b">
        <f t="shared" ca="1" si="305"/>
        <v>1</v>
      </c>
      <c r="F7307" s="932">
        <f t="array" aca="1" ref="F7307" ca="1">IF(G7307&lt;&gt;"",INDIRECT("'"&amp;G7307&amp;"'!"&amp;H7307),"")</f>
        <v>7293644</v>
      </c>
      <c r="G7307" s="560" t="s">
        <v>4786</v>
      </c>
      <c r="H7307" s="893" t="s">
        <v>4804</v>
      </c>
      <c r="I7307" s="920"/>
      <c r="J7307" s="920"/>
      <c r="K7307" s="920"/>
      <c r="L7307" s="920"/>
      <c r="M7307" s="920"/>
      <c r="N7307" s="920"/>
      <c r="S7307" s="929"/>
    </row>
    <row r="7308" spans="1:19" ht="12.75" customHeight="1" x14ac:dyDescent="0.15">
      <c r="A7308" s="914">
        <v>7303</v>
      </c>
      <c r="B7308" s="929">
        <f>'EstExp 12-20'!D35</f>
        <v>1360957</v>
      </c>
      <c r="C7308" s="930">
        <f t="shared" si="306"/>
        <v>-1353654</v>
      </c>
      <c r="D7308" s="920" t="s">
        <v>6732</v>
      </c>
      <c r="E7308" s="893" t="b">
        <f t="shared" ca="1" si="305"/>
        <v>1</v>
      </c>
      <c r="F7308" s="932">
        <f t="array" aca="1" ref="F7308" ca="1">IF(G7308&lt;&gt;"",INDIRECT("'"&amp;G7308&amp;"'!"&amp;H7308),"")</f>
        <v>1360957</v>
      </c>
      <c r="G7308" s="560" t="s">
        <v>4786</v>
      </c>
      <c r="H7308" s="893" t="s">
        <v>5483</v>
      </c>
      <c r="I7308" s="920"/>
      <c r="J7308" s="920"/>
      <c r="K7308" s="920"/>
      <c r="L7308" s="920"/>
      <c r="M7308" s="920"/>
      <c r="N7308" s="920"/>
      <c r="S7308" s="929"/>
    </row>
    <row r="7309" spans="1:19" ht="12.75" customHeight="1" x14ac:dyDescent="0.15">
      <c r="A7309" s="914">
        <v>7304</v>
      </c>
      <c r="B7309" s="929">
        <f>'EstExp 12-20'!E35</f>
        <v>423150</v>
      </c>
      <c r="C7309" s="930">
        <f t="shared" si="306"/>
        <v>-415846</v>
      </c>
      <c r="D7309" s="920" t="s">
        <v>6732</v>
      </c>
      <c r="E7309" s="893" t="b">
        <f t="shared" ca="1" si="305"/>
        <v>1</v>
      </c>
      <c r="F7309" s="932">
        <f t="array" aca="1" ref="F7309" ca="1">IF(G7309&lt;&gt;"",INDIRECT("'"&amp;G7309&amp;"'!"&amp;H7309),"")</f>
        <v>423150</v>
      </c>
      <c r="G7309" s="560" t="s">
        <v>4786</v>
      </c>
      <c r="H7309" s="893" t="s">
        <v>5486</v>
      </c>
      <c r="I7309" s="920"/>
      <c r="J7309" s="920"/>
      <c r="K7309" s="920"/>
      <c r="L7309" s="920"/>
      <c r="M7309" s="920"/>
      <c r="N7309" s="920"/>
      <c r="S7309" s="929"/>
    </row>
    <row r="7310" spans="1:19" ht="12.75" customHeight="1" x14ac:dyDescent="0.15">
      <c r="A7310" s="914">
        <v>7305</v>
      </c>
      <c r="B7310" s="929">
        <f>'EstExp 12-20'!F35</f>
        <v>253550</v>
      </c>
      <c r="C7310" s="930">
        <f t="shared" si="306"/>
        <v>-246245</v>
      </c>
      <c r="D7310" s="920" t="s">
        <v>6732</v>
      </c>
      <c r="E7310" s="893" t="b">
        <f t="shared" ca="1" si="305"/>
        <v>1</v>
      </c>
      <c r="F7310" s="932">
        <f t="array" aca="1" ref="F7310" ca="1">IF(G7310&lt;&gt;"",INDIRECT("'"&amp;G7310&amp;"'!"&amp;H7310),"")</f>
        <v>253550</v>
      </c>
      <c r="G7310" s="560" t="s">
        <v>4786</v>
      </c>
      <c r="H7310" s="893" t="s">
        <v>5487</v>
      </c>
      <c r="I7310" s="920"/>
      <c r="J7310" s="920"/>
      <c r="K7310" s="920"/>
      <c r="L7310" s="920"/>
      <c r="M7310" s="920"/>
      <c r="N7310" s="920"/>
      <c r="S7310" s="929"/>
    </row>
    <row r="7311" spans="1:19" ht="12.75" customHeight="1" x14ac:dyDescent="0.15">
      <c r="A7311" s="914">
        <v>7306</v>
      </c>
      <c r="B7311" s="929">
        <f>'EstExp 12-20'!G35</f>
        <v>20000</v>
      </c>
      <c r="C7311" s="930">
        <f t="shared" si="306"/>
        <v>-12694</v>
      </c>
      <c r="D7311" s="920" t="s">
        <v>6732</v>
      </c>
      <c r="E7311" s="893" t="b">
        <f t="shared" ca="1" si="305"/>
        <v>1</v>
      </c>
      <c r="F7311" s="932">
        <f t="array" aca="1" ref="F7311" ca="1">IF(G7311&lt;&gt;"",INDIRECT("'"&amp;G7311&amp;"'!"&amp;H7311),"")</f>
        <v>20000</v>
      </c>
      <c r="G7311" s="560" t="s">
        <v>4786</v>
      </c>
      <c r="H7311" s="893" t="s">
        <v>6715</v>
      </c>
      <c r="I7311" s="920"/>
      <c r="J7311" s="920"/>
      <c r="K7311" s="920"/>
      <c r="L7311" s="920"/>
      <c r="M7311" s="920"/>
      <c r="N7311" s="920"/>
      <c r="S7311" s="929"/>
    </row>
    <row r="7312" spans="1:19" ht="12.75" customHeight="1" x14ac:dyDescent="0.15">
      <c r="A7312" s="914">
        <v>7307</v>
      </c>
      <c r="B7312" s="929">
        <f>'EstExp 12-20'!H35</f>
        <v>11000</v>
      </c>
      <c r="C7312" s="930">
        <f t="shared" si="306"/>
        <v>-3693</v>
      </c>
      <c r="D7312" s="920" t="s">
        <v>6732</v>
      </c>
      <c r="E7312" s="893" t="b">
        <f t="shared" ca="1" si="305"/>
        <v>1</v>
      </c>
      <c r="F7312" s="932">
        <f t="array" aca="1" ref="F7312" ca="1">IF(G7312&lt;&gt;"",INDIRECT("'"&amp;G7312&amp;"'!"&amp;H7312),"")</f>
        <v>11000</v>
      </c>
      <c r="G7312" s="560" t="s">
        <v>4786</v>
      </c>
      <c r="H7312" s="893" t="s">
        <v>4810</v>
      </c>
      <c r="I7312" s="920"/>
      <c r="J7312" s="920"/>
      <c r="K7312" s="920"/>
      <c r="L7312" s="920"/>
      <c r="M7312" s="920"/>
      <c r="N7312" s="920"/>
      <c r="S7312" s="929"/>
    </row>
    <row r="7313" spans="1:19" ht="12.75" customHeight="1" x14ac:dyDescent="0.15">
      <c r="A7313" s="914">
        <v>7308</v>
      </c>
      <c r="B7313" s="929">
        <f>'EstExp 12-20'!I35</f>
        <v>0</v>
      </c>
      <c r="C7313" s="930">
        <f t="shared" si="306"/>
        <v>7308</v>
      </c>
      <c r="D7313" s="920" t="s">
        <v>6732</v>
      </c>
      <c r="E7313" s="893" t="b">
        <f t="shared" ca="1" si="305"/>
        <v>1</v>
      </c>
      <c r="F7313" s="932">
        <f t="array" aca="1" ref="F7313" ca="1">IF(G7313&lt;&gt;"",INDIRECT("'"&amp;G7313&amp;"'!"&amp;H7313),"")</f>
        <v>0</v>
      </c>
      <c r="G7313" s="560" t="s">
        <v>4786</v>
      </c>
      <c r="H7313" s="893" t="s">
        <v>4813</v>
      </c>
      <c r="I7313" s="920"/>
      <c r="J7313" s="920"/>
      <c r="K7313" s="920"/>
      <c r="L7313" s="920"/>
      <c r="M7313" s="920"/>
      <c r="N7313" s="920"/>
      <c r="S7313" s="929"/>
    </row>
    <row r="7314" spans="1:19" ht="12.75" customHeight="1" x14ac:dyDescent="0.15">
      <c r="A7314" s="914">
        <v>7309</v>
      </c>
      <c r="B7314" s="929">
        <f>'EstExp 12-20'!K35</f>
        <v>9362301</v>
      </c>
      <c r="C7314" s="930">
        <f t="shared" si="306"/>
        <v>-9354992</v>
      </c>
      <c r="D7314" s="920" t="s">
        <v>6732</v>
      </c>
      <c r="E7314" s="893" t="b">
        <f t="shared" ca="1" si="305"/>
        <v>1</v>
      </c>
      <c r="F7314" s="932">
        <f t="array" aca="1" ref="F7314" ca="1">IF(G7314&lt;&gt;"",INDIRECT("'"&amp;G7314&amp;"'!"&amp;H7314),"")</f>
        <v>9362301</v>
      </c>
      <c r="G7314" s="560" t="s">
        <v>4786</v>
      </c>
      <c r="H7314" s="893" t="s">
        <v>5550</v>
      </c>
      <c r="I7314" s="920"/>
      <c r="J7314" s="920"/>
      <c r="K7314" s="920"/>
      <c r="L7314" s="920"/>
      <c r="M7314" s="920"/>
      <c r="N7314" s="920"/>
      <c r="S7314" s="929"/>
    </row>
    <row r="7315" spans="1:19" ht="12.75" customHeight="1" x14ac:dyDescent="0.15">
      <c r="A7315" s="914">
        <v>7310</v>
      </c>
      <c r="B7315" s="929">
        <f>'EstExp 12-20'!C117</f>
        <v>10092169</v>
      </c>
      <c r="C7315" s="930">
        <f t="shared" si="306"/>
        <v>-10084859</v>
      </c>
      <c r="D7315" s="920" t="s">
        <v>6732</v>
      </c>
      <c r="E7315" s="893" t="b">
        <f t="shared" ca="1" si="305"/>
        <v>1</v>
      </c>
      <c r="F7315" s="932">
        <f t="array" aca="1" ref="F7315" ca="1">IF(G7315&lt;&gt;"",INDIRECT("'"&amp;G7315&amp;"'!"&amp;H7315),"")</f>
        <v>10092169</v>
      </c>
      <c r="G7315" s="560" t="s">
        <v>4786</v>
      </c>
      <c r="H7315" s="893" t="s">
        <v>5797</v>
      </c>
      <c r="I7315" s="920"/>
      <c r="J7315" s="920"/>
      <c r="K7315" s="920"/>
      <c r="L7315" s="920"/>
      <c r="M7315" s="920"/>
      <c r="N7315" s="920"/>
      <c r="S7315" s="929"/>
    </row>
    <row r="7316" spans="1:19" ht="12.75" customHeight="1" x14ac:dyDescent="0.15">
      <c r="A7316" s="914">
        <v>7311</v>
      </c>
      <c r="B7316" s="929">
        <f>'EstExp 12-20'!D117</f>
        <v>1878125</v>
      </c>
      <c r="C7316" s="930">
        <f t="shared" si="306"/>
        <v>-1870814</v>
      </c>
      <c r="D7316" s="920" t="s">
        <v>6732</v>
      </c>
      <c r="E7316" s="893" t="b">
        <f t="shared" ca="1" si="305"/>
        <v>1</v>
      </c>
      <c r="F7316" s="932">
        <f t="array" aca="1" ref="F7316" ca="1">IF(G7316&lt;&gt;"",INDIRECT("'"&amp;G7316&amp;"'!"&amp;H7316),"")</f>
        <v>1878125</v>
      </c>
      <c r="G7316" s="560" t="s">
        <v>4786</v>
      </c>
      <c r="H7316" s="893" t="s">
        <v>5860</v>
      </c>
      <c r="I7316" s="920"/>
      <c r="J7316" s="920"/>
      <c r="K7316" s="920"/>
      <c r="L7316" s="920"/>
      <c r="M7316" s="920"/>
      <c r="N7316" s="920"/>
      <c r="S7316" s="929"/>
    </row>
    <row r="7317" spans="1:19" ht="12.75" customHeight="1" x14ac:dyDescent="0.15">
      <c r="A7317" s="914">
        <v>7312</v>
      </c>
      <c r="B7317" s="929">
        <f>'EstExp 12-20'!E117</f>
        <v>1001423</v>
      </c>
      <c r="C7317" s="930">
        <f t="shared" si="306"/>
        <v>-994111</v>
      </c>
      <c r="D7317" s="920" t="s">
        <v>6732</v>
      </c>
      <c r="E7317" s="893" t="b">
        <f t="shared" ca="1" si="305"/>
        <v>1</v>
      </c>
      <c r="F7317" s="932">
        <f t="array" aca="1" ref="F7317" ca="1">IF(G7317&lt;&gt;"",INDIRECT("'"&amp;G7317&amp;"'!"&amp;H7317),"")</f>
        <v>1001423</v>
      </c>
      <c r="G7317" s="560" t="s">
        <v>4786</v>
      </c>
      <c r="H7317" s="893" t="s">
        <v>6656</v>
      </c>
      <c r="I7317" s="920"/>
      <c r="J7317" s="920"/>
      <c r="K7317" s="920"/>
      <c r="L7317" s="920"/>
      <c r="M7317" s="920"/>
      <c r="N7317" s="920"/>
      <c r="S7317" s="929"/>
    </row>
    <row r="7318" spans="1:19" ht="12.75" customHeight="1" x14ac:dyDescent="0.15">
      <c r="A7318" s="914">
        <v>7313</v>
      </c>
      <c r="B7318" s="929">
        <f>'EstExp 12-20'!F117</f>
        <v>790750</v>
      </c>
      <c r="C7318" s="930">
        <f t="shared" si="306"/>
        <v>-783437</v>
      </c>
      <c r="D7318" s="920" t="s">
        <v>6732</v>
      </c>
      <c r="E7318" s="893" t="b">
        <f t="shared" ca="1" si="305"/>
        <v>1</v>
      </c>
      <c r="F7318" s="932">
        <f t="array" aca="1" ref="F7318" ca="1">IF(G7318&lt;&gt;"",INDIRECT("'"&amp;G7318&amp;"'!"&amp;H7318),"")</f>
        <v>790750</v>
      </c>
      <c r="G7318" s="560" t="s">
        <v>4786</v>
      </c>
      <c r="H7318" s="893" t="s">
        <v>5912</v>
      </c>
      <c r="I7318" s="920"/>
      <c r="J7318" s="920"/>
      <c r="K7318" s="920"/>
      <c r="L7318" s="920"/>
      <c r="M7318" s="920"/>
      <c r="N7318" s="920"/>
      <c r="S7318" s="929"/>
    </row>
    <row r="7319" spans="1:19" ht="12.75" customHeight="1" x14ac:dyDescent="0.15">
      <c r="A7319" s="914">
        <v>7314</v>
      </c>
      <c r="B7319" s="929">
        <f>'EstExp 12-20'!G117</f>
        <v>87000</v>
      </c>
      <c r="C7319" s="930">
        <f t="shared" si="306"/>
        <v>-79686</v>
      </c>
      <c r="D7319" s="920" t="s">
        <v>6732</v>
      </c>
      <c r="E7319" s="893" t="b">
        <f t="shared" ca="1" si="305"/>
        <v>1</v>
      </c>
      <c r="F7319" s="932">
        <f t="array" aca="1" ref="F7319" ca="1">IF(G7319&lt;&gt;"",INDIRECT("'"&amp;G7319&amp;"'!"&amp;H7319),"")</f>
        <v>87000</v>
      </c>
      <c r="G7319" s="560" t="s">
        <v>4786</v>
      </c>
      <c r="H7319" s="893" t="s">
        <v>5948</v>
      </c>
      <c r="I7319" s="920"/>
      <c r="J7319" s="920"/>
      <c r="K7319" s="920"/>
      <c r="L7319" s="920"/>
      <c r="M7319" s="920"/>
      <c r="N7319" s="920"/>
      <c r="S7319" s="929"/>
    </row>
    <row r="7320" spans="1:19" ht="12.75" customHeight="1" x14ac:dyDescent="0.15">
      <c r="A7320" s="914">
        <v>7315</v>
      </c>
      <c r="B7320" s="929">
        <f>'EstExp 12-20'!H117</f>
        <v>352990</v>
      </c>
      <c r="C7320" s="930">
        <f t="shared" si="306"/>
        <v>-345675</v>
      </c>
      <c r="D7320" s="920" t="s">
        <v>6732</v>
      </c>
      <c r="E7320" s="893" t="b">
        <f t="shared" ca="1" si="305"/>
        <v>1</v>
      </c>
      <c r="F7320" s="932">
        <f t="array" aca="1" ref="F7320" ca="1">IF(G7320&lt;&gt;"",INDIRECT("'"&amp;G7320&amp;"'!"&amp;H7320),"")</f>
        <v>352990</v>
      </c>
      <c r="G7320" s="560" t="s">
        <v>4786</v>
      </c>
      <c r="H7320" s="893" t="s">
        <v>6680</v>
      </c>
      <c r="I7320" s="920"/>
      <c r="J7320" s="920"/>
      <c r="K7320" s="920"/>
      <c r="L7320" s="920"/>
      <c r="M7320" s="920"/>
      <c r="N7320" s="920"/>
      <c r="S7320" s="929"/>
    </row>
    <row r="7321" spans="1:19" ht="12.75" customHeight="1" x14ac:dyDescent="0.15">
      <c r="A7321" s="914">
        <v>7316</v>
      </c>
      <c r="B7321" s="929">
        <f>'EstExp 12-20'!I117</f>
        <v>0</v>
      </c>
      <c r="C7321" s="930">
        <f t="shared" si="306"/>
        <v>7316</v>
      </c>
      <c r="D7321" s="920" t="s">
        <v>6732</v>
      </c>
      <c r="E7321" s="893" t="b">
        <f t="shared" ca="1" si="305"/>
        <v>1</v>
      </c>
      <c r="F7321" s="932">
        <f t="array" aca="1" ref="F7321" ca="1">IF(G7321&lt;&gt;"",INDIRECT("'"&amp;G7321&amp;"'!"&amp;H7321),"")</f>
        <v>0</v>
      </c>
      <c r="G7321" s="560" t="s">
        <v>4786</v>
      </c>
      <c r="H7321" s="893" t="s">
        <v>6688</v>
      </c>
      <c r="I7321" s="920"/>
      <c r="J7321" s="920"/>
      <c r="K7321" s="920"/>
      <c r="L7321" s="920"/>
      <c r="M7321" s="920"/>
      <c r="N7321" s="920"/>
      <c r="S7321" s="929"/>
    </row>
    <row r="7322" spans="1:19" ht="12.75" customHeight="1" x14ac:dyDescent="0.15">
      <c r="A7322" s="914">
        <v>7317</v>
      </c>
      <c r="B7322" s="929">
        <f>'EstExp 12-20'!J117</f>
        <v>0</v>
      </c>
      <c r="C7322" s="930">
        <f t="shared" si="306"/>
        <v>7317</v>
      </c>
      <c r="D7322" s="920" t="s">
        <v>6732</v>
      </c>
      <c r="E7322" s="893" t="b">
        <f t="shared" ca="1" si="305"/>
        <v>1</v>
      </c>
      <c r="F7322" s="932">
        <f t="array" aca="1" ref="F7322" ca="1">IF(G7322&lt;&gt;"",INDIRECT("'"&amp;G7322&amp;"'!"&amp;H7322),"")</f>
        <v>0</v>
      </c>
      <c r="G7322" s="560" t="s">
        <v>4786</v>
      </c>
      <c r="H7322" s="893" t="s">
        <v>6698</v>
      </c>
      <c r="I7322" s="920"/>
      <c r="J7322" s="920"/>
      <c r="K7322" s="920"/>
      <c r="L7322" s="920"/>
      <c r="M7322" s="920"/>
      <c r="N7322" s="920"/>
      <c r="S7322" s="929"/>
    </row>
    <row r="7323" spans="1:19" ht="12.75" customHeight="1" x14ac:dyDescent="0.15">
      <c r="A7323" s="914">
        <v>7318</v>
      </c>
      <c r="B7323" s="929">
        <f>'EstExp 12-20'!K117</f>
        <v>14202457</v>
      </c>
      <c r="C7323" s="930">
        <f t="shared" si="306"/>
        <v>-14195139</v>
      </c>
      <c r="D7323" s="920" t="s">
        <v>6732</v>
      </c>
      <c r="E7323" s="893" t="b">
        <f t="shared" ca="1" si="305"/>
        <v>1</v>
      </c>
      <c r="F7323" s="932">
        <f t="array" aca="1" ref="F7323" ca="1">IF(G7323&lt;&gt;"",INDIRECT("'"&amp;G7323&amp;"'!"&amp;H7323),"")</f>
        <v>14202457</v>
      </c>
      <c r="G7323" s="560" t="s">
        <v>4786</v>
      </c>
      <c r="H7323" s="893" t="s">
        <v>6702</v>
      </c>
      <c r="I7323" s="920"/>
      <c r="J7323" s="920"/>
      <c r="K7323" s="920"/>
      <c r="L7323" s="920"/>
      <c r="M7323" s="920"/>
      <c r="N7323" s="920"/>
      <c r="S7323" s="929"/>
    </row>
    <row r="7324" spans="1:19" ht="12.75" customHeight="1" x14ac:dyDescent="0.15">
      <c r="A7324" s="914">
        <v>7319</v>
      </c>
      <c r="B7324" s="929">
        <f>'EstExp 12-20'!K119</f>
        <v>316832</v>
      </c>
      <c r="C7324" s="930">
        <f t="shared" si="306"/>
        <v>-309513</v>
      </c>
      <c r="D7324" s="920" t="s">
        <v>6732</v>
      </c>
      <c r="E7324" s="893" t="b">
        <f t="shared" ca="1" si="305"/>
        <v>1</v>
      </c>
      <c r="F7324" s="932">
        <f t="array" aca="1" ref="F7324" ca="1">IF(G7324&lt;&gt;"",INDIRECT("'"&amp;G7324&amp;"'!"&amp;H7324),"")</f>
        <v>316832</v>
      </c>
      <c r="G7324" s="560" t="s">
        <v>4786</v>
      </c>
      <c r="H7324" s="893" t="s">
        <v>6733</v>
      </c>
      <c r="I7324" s="920"/>
      <c r="J7324" s="920"/>
      <c r="K7324" s="920"/>
      <c r="L7324" s="920"/>
      <c r="M7324" s="920"/>
      <c r="N7324" s="920"/>
      <c r="S7324" s="929"/>
    </row>
    <row r="7325" spans="1:19" ht="12.75" customHeight="1" x14ac:dyDescent="0.15">
      <c r="A7325" s="914">
        <v>7320</v>
      </c>
      <c r="B7325" s="929">
        <f>'EstExp 12-20'!C316</f>
        <v>0</v>
      </c>
      <c r="C7325" s="930">
        <f t="shared" si="306"/>
        <v>7320</v>
      </c>
      <c r="D7325" s="920" t="s">
        <v>6732</v>
      </c>
      <c r="E7325" s="893" t="b">
        <f t="shared" ca="1" si="305"/>
        <v>1</v>
      </c>
      <c r="F7325" s="932">
        <f t="array" aca="1" ref="F7325" ca="1">IF(G7325&lt;&gt;"",INDIRECT("'"&amp;G7325&amp;"'!"&amp;H7325),"")</f>
        <v>0</v>
      </c>
      <c r="G7325" s="560" t="s">
        <v>4786</v>
      </c>
      <c r="H7325" s="893" t="s">
        <v>6734</v>
      </c>
      <c r="I7325" s="920"/>
      <c r="J7325" s="920"/>
      <c r="K7325" s="920"/>
      <c r="L7325" s="920"/>
      <c r="M7325" s="920"/>
      <c r="N7325" s="920"/>
      <c r="S7325" s="929"/>
    </row>
    <row r="7326" spans="1:19" ht="12.75" customHeight="1" x14ac:dyDescent="0.15">
      <c r="A7326" s="914">
        <v>7321</v>
      </c>
      <c r="B7326" s="929">
        <f>'EstExp 12-20'!C318</f>
        <v>0</v>
      </c>
      <c r="C7326" s="930">
        <f t="shared" si="306"/>
        <v>7321</v>
      </c>
      <c r="D7326" s="920" t="s">
        <v>6732</v>
      </c>
      <c r="E7326" s="893" t="b">
        <f t="shared" ca="1" si="305"/>
        <v>1</v>
      </c>
      <c r="F7326" s="932">
        <f t="array" aca="1" ref="F7326" ca="1">IF(G7326&lt;&gt;"",INDIRECT("'"&amp;G7326&amp;"'!"&amp;H7326),"")</f>
        <v>0</v>
      </c>
      <c r="G7326" s="560" t="s">
        <v>4786</v>
      </c>
      <c r="H7326" s="893" t="s">
        <v>6735</v>
      </c>
      <c r="I7326" s="920"/>
      <c r="J7326" s="920"/>
      <c r="K7326" s="920"/>
      <c r="L7326" s="920"/>
      <c r="M7326" s="920"/>
      <c r="N7326" s="920"/>
      <c r="S7326" s="929"/>
    </row>
    <row r="7327" spans="1:19" ht="12.75" customHeight="1" x14ac:dyDescent="0.15">
      <c r="A7327" s="914">
        <v>7322</v>
      </c>
      <c r="B7327" s="929">
        <f>'EstExp 12-20'!C319</f>
        <v>0</v>
      </c>
      <c r="C7327" s="930">
        <f t="shared" si="306"/>
        <v>7322</v>
      </c>
      <c r="D7327" s="920" t="s">
        <v>6732</v>
      </c>
      <c r="E7327" s="893" t="b">
        <f t="shared" ca="1" si="305"/>
        <v>1</v>
      </c>
      <c r="F7327" s="932">
        <f t="array" aca="1" ref="F7327" ca="1">IF(G7327&lt;&gt;"",INDIRECT("'"&amp;G7327&amp;"'!"&amp;H7327),"")</f>
        <v>0</v>
      </c>
      <c r="G7327" s="560" t="s">
        <v>4786</v>
      </c>
      <c r="H7327" s="893" t="s">
        <v>6736</v>
      </c>
      <c r="I7327" s="920"/>
      <c r="J7327" s="920"/>
      <c r="K7327" s="920"/>
      <c r="L7327" s="920"/>
      <c r="M7327" s="920"/>
      <c r="N7327" s="920"/>
      <c r="S7327" s="929"/>
    </row>
    <row r="7328" spans="1:19" ht="12.75" customHeight="1" x14ac:dyDescent="0.15">
      <c r="A7328" s="914">
        <v>7323</v>
      </c>
      <c r="B7328" s="929">
        <f>'EstExp 12-20'!C320</f>
        <v>0</v>
      </c>
      <c r="C7328" s="930">
        <f t="shared" si="306"/>
        <v>7323</v>
      </c>
      <c r="D7328" s="920" t="s">
        <v>6732</v>
      </c>
      <c r="E7328" s="893" t="b">
        <f t="shared" ca="1" si="305"/>
        <v>1</v>
      </c>
      <c r="F7328" s="932">
        <f t="array" aca="1" ref="F7328" ca="1">IF(G7328&lt;&gt;"",INDIRECT("'"&amp;G7328&amp;"'!"&amp;H7328),"")</f>
        <v>0</v>
      </c>
      <c r="G7328" s="560" t="s">
        <v>4786</v>
      </c>
      <c r="H7328" s="893" t="s">
        <v>6737</v>
      </c>
      <c r="I7328" s="920"/>
      <c r="J7328" s="920"/>
      <c r="K7328" s="920"/>
      <c r="L7328" s="920"/>
      <c r="M7328" s="920"/>
      <c r="N7328" s="920"/>
      <c r="S7328" s="929"/>
    </row>
    <row r="7329" spans="1:19" ht="12.75" customHeight="1" x14ac:dyDescent="0.15">
      <c r="A7329" s="914">
        <v>7324</v>
      </c>
      <c r="B7329" s="929">
        <f>'EstExp 12-20'!C321</f>
        <v>0</v>
      </c>
      <c r="C7329" s="930">
        <f t="shared" si="306"/>
        <v>7324</v>
      </c>
      <c r="D7329" s="920" t="s">
        <v>6732</v>
      </c>
      <c r="E7329" s="893" t="b">
        <f t="shared" ca="1" si="305"/>
        <v>1</v>
      </c>
      <c r="F7329" s="932">
        <f t="array" aca="1" ref="F7329" ca="1">IF(G7329&lt;&gt;"",INDIRECT("'"&amp;G7329&amp;"'!"&amp;H7329),"")</f>
        <v>0</v>
      </c>
      <c r="G7329" s="560" t="s">
        <v>4786</v>
      </c>
      <c r="H7329" s="893" t="s">
        <v>6738</v>
      </c>
      <c r="I7329" s="920"/>
      <c r="J7329" s="920"/>
      <c r="K7329" s="920"/>
      <c r="L7329" s="920"/>
      <c r="M7329" s="920"/>
      <c r="N7329" s="920"/>
      <c r="S7329" s="929"/>
    </row>
    <row r="7330" spans="1:19" ht="12.75" customHeight="1" x14ac:dyDescent="0.15">
      <c r="A7330" s="914">
        <v>7325</v>
      </c>
      <c r="B7330" s="929">
        <f>'EstExp 12-20'!C322</f>
        <v>0</v>
      </c>
      <c r="C7330" s="930">
        <f t="shared" si="306"/>
        <v>7325</v>
      </c>
      <c r="D7330" s="920" t="s">
        <v>6732</v>
      </c>
      <c r="E7330" s="893" t="b">
        <f t="shared" ca="1" si="305"/>
        <v>1</v>
      </c>
      <c r="F7330" s="932">
        <f t="array" aca="1" ref="F7330" ca="1">IF(G7330&lt;&gt;"",INDIRECT("'"&amp;G7330&amp;"'!"&amp;H7330),"")</f>
        <v>0</v>
      </c>
      <c r="G7330" s="560" t="s">
        <v>4786</v>
      </c>
      <c r="H7330" s="893" t="s">
        <v>6739</v>
      </c>
      <c r="I7330" s="920"/>
      <c r="J7330" s="920"/>
      <c r="K7330" s="920"/>
      <c r="L7330" s="920"/>
      <c r="M7330" s="920"/>
      <c r="N7330" s="920"/>
      <c r="S7330" s="929"/>
    </row>
    <row r="7331" spans="1:19" ht="12.75" customHeight="1" x14ac:dyDescent="0.15">
      <c r="A7331" s="914">
        <v>7326</v>
      </c>
      <c r="B7331" s="929">
        <f>'EstExp 12-20'!C323</f>
        <v>0</v>
      </c>
      <c r="C7331" s="930">
        <f t="shared" si="306"/>
        <v>7326</v>
      </c>
      <c r="D7331" s="920" t="s">
        <v>6732</v>
      </c>
      <c r="E7331" s="893" t="b">
        <f t="shared" ca="1" si="305"/>
        <v>1</v>
      </c>
      <c r="F7331" s="932">
        <f t="array" aca="1" ref="F7331" ca="1">IF(G7331&lt;&gt;"",INDIRECT("'"&amp;G7331&amp;"'!"&amp;H7331),"")</f>
        <v>0</v>
      </c>
      <c r="G7331" s="560" t="s">
        <v>4786</v>
      </c>
      <c r="H7331" s="893" t="s">
        <v>6740</v>
      </c>
      <c r="I7331" s="920"/>
      <c r="J7331" s="920"/>
      <c r="K7331" s="920"/>
      <c r="L7331" s="920"/>
      <c r="M7331" s="920"/>
      <c r="N7331" s="920"/>
      <c r="S7331" s="929"/>
    </row>
    <row r="7332" spans="1:19" ht="12.75" customHeight="1" x14ac:dyDescent="0.15">
      <c r="A7332" s="914">
        <v>7327</v>
      </c>
      <c r="B7332" s="929">
        <f>'EstExp 12-20'!C324</f>
        <v>0</v>
      </c>
      <c r="C7332" s="930">
        <f t="shared" si="306"/>
        <v>7327</v>
      </c>
      <c r="D7332" s="920" t="s">
        <v>6732</v>
      </c>
      <c r="E7332" s="893" t="b">
        <f t="shared" ca="1" si="305"/>
        <v>1</v>
      </c>
      <c r="F7332" s="932">
        <f t="array" aca="1" ref="F7332" ca="1">IF(G7332&lt;&gt;"",INDIRECT("'"&amp;G7332&amp;"'!"&amp;H7332),"")</f>
        <v>0</v>
      </c>
      <c r="G7332" s="560" t="s">
        <v>4786</v>
      </c>
      <c r="H7332" s="893" t="s">
        <v>6741</v>
      </c>
      <c r="I7332" s="920"/>
      <c r="J7332" s="920"/>
      <c r="K7332" s="920"/>
      <c r="L7332" s="920"/>
      <c r="M7332" s="920"/>
      <c r="N7332" s="920"/>
      <c r="S7332" s="929"/>
    </row>
    <row r="7333" spans="1:19" ht="12.75" customHeight="1" x14ac:dyDescent="0.15">
      <c r="A7333" s="914">
        <v>7328</v>
      </c>
      <c r="B7333" s="929">
        <f>'EstExp 12-20'!C325</f>
        <v>0</v>
      </c>
      <c r="C7333" s="930">
        <f t="shared" si="306"/>
        <v>7328</v>
      </c>
      <c r="D7333" s="920" t="s">
        <v>6732</v>
      </c>
      <c r="E7333" s="893" t="b">
        <f t="shared" ca="1" si="305"/>
        <v>1</v>
      </c>
      <c r="F7333" s="932">
        <f t="array" aca="1" ref="F7333" ca="1">IF(G7333&lt;&gt;"",INDIRECT("'"&amp;G7333&amp;"'!"&amp;H7333),"")</f>
        <v>0</v>
      </c>
      <c r="G7333" s="560" t="s">
        <v>4786</v>
      </c>
      <c r="H7333" s="893" t="s">
        <v>6742</v>
      </c>
      <c r="I7333" s="920"/>
      <c r="J7333" s="920"/>
      <c r="K7333" s="920"/>
      <c r="L7333" s="920"/>
      <c r="M7333" s="920"/>
      <c r="N7333" s="920"/>
      <c r="S7333" s="929"/>
    </row>
    <row r="7334" spans="1:19" ht="12.75" customHeight="1" x14ac:dyDescent="0.15">
      <c r="A7334" s="914">
        <v>7329</v>
      </c>
      <c r="B7334" s="929">
        <f>'EstExp 12-20'!C326</f>
        <v>0</v>
      </c>
      <c r="C7334" s="930">
        <f t="shared" si="306"/>
        <v>7329</v>
      </c>
      <c r="D7334" s="920" t="s">
        <v>6732</v>
      </c>
      <c r="E7334" s="893" t="b">
        <f t="shared" ca="1" si="305"/>
        <v>1</v>
      </c>
      <c r="F7334" s="932">
        <f t="array" aca="1" ref="F7334" ca="1">IF(G7334&lt;&gt;"",INDIRECT("'"&amp;G7334&amp;"'!"&amp;H7334),"")</f>
        <v>0</v>
      </c>
      <c r="G7334" s="560" t="s">
        <v>4786</v>
      </c>
      <c r="H7334" s="893" t="s">
        <v>6743</v>
      </c>
      <c r="I7334" s="920"/>
      <c r="J7334" s="920"/>
      <c r="K7334" s="920"/>
      <c r="L7334" s="920"/>
      <c r="M7334" s="920"/>
      <c r="N7334" s="920"/>
      <c r="S7334" s="929"/>
    </row>
    <row r="7335" spans="1:19" ht="12.75" customHeight="1" x14ac:dyDescent="0.15">
      <c r="A7335" s="914">
        <v>7330</v>
      </c>
      <c r="B7335" s="929">
        <f>'EstExp 12-20'!C327</f>
        <v>0</v>
      </c>
      <c r="C7335" s="930">
        <f t="shared" si="306"/>
        <v>7330</v>
      </c>
      <c r="D7335" s="920" t="s">
        <v>6732</v>
      </c>
      <c r="E7335" s="893" t="b">
        <f t="shared" ca="1" si="305"/>
        <v>1</v>
      </c>
      <c r="F7335" s="932">
        <f t="array" aca="1" ref="F7335" ca="1">IF(G7335&lt;&gt;"",INDIRECT("'"&amp;G7335&amp;"'!"&amp;H7335),"")</f>
        <v>0</v>
      </c>
      <c r="G7335" s="560" t="s">
        <v>4786</v>
      </c>
      <c r="H7335" s="893" t="s">
        <v>6744</v>
      </c>
      <c r="I7335" s="920"/>
      <c r="J7335" s="920"/>
      <c r="K7335" s="920"/>
      <c r="L7335" s="920"/>
      <c r="M7335" s="920"/>
      <c r="N7335" s="920"/>
      <c r="S7335" s="929"/>
    </row>
    <row r="7336" spans="1:19" ht="12.75" customHeight="1" x14ac:dyDescent="0.15">
      <c r="A7336" s="914">
        <v>7331</v>
      </c>
      <c r="B7336" s="929">
        <f>'EstExp 12-20'!C328</f>
        <v>0</v>
      </c>
      <c r="C7336" s="930">
        <f t="shared" si="306"/>
        <v>7331</v>
      </c>
      <c r="D7336" s="920" t="s">
        <v>6732</v>
      </c>
      <c r="E7336" s="893" t="b">
        <f t="shared" ca="1" si="305"/>
        <v>1</v>
      </c>
      <c r="F7336" s="932">
        <f t="array" aca="1" ref="F7336" ca="1">IF(G7336&lt;&gt;"",INDIRECT("'"&amp;G7336&amp;"'!"&amp;H7336),"")</f>
        <v>0</v>
      </c>
      <c r="G7336" s="560" t="s">
        <v>4786</v>
      </c>
      <c r="H7336" s="893" t="s">
        <v>6745</v>
      </c>
      <c r="I7336" s="920"/>
      <c r="J7336" s="920"/>
      <c r="K7336" s="920"/>
      <c r="L7336" s="920"/>
      <c r="M7336" s="920"/>
      <c r="N7336" s="920"/>
      <c r="S7336" s="929"/>
    </row>
    <row r="7337" spans="1:19" ht="12.75" customHeight="1" x14ac:dyDescent="0.15">
      <c r="A7337" s="914">
        <v>7332</v>
      </c>
      <c r="B7337" s="929">
        <f>'EstExp 12-20'!C329</f>
        <v>0</v>
      </c>
      <c r="C7337" s="930">
        <f t="shared" si="306"/>
        <v>7332</v>
      </c>
      <c r="D7337" s="920" t="s">
        <v>6732</v>
      </c>
      <c r="E7337" s="893" t="b">
        <f t="shared" ca="1" si="305"/>
        <v>1</v>
      </c>
      <c r="F7337" s="932">
        <f t="array" aca="1" ref="F7337" ca="1">IF(G7337&lt;&gt;"",INDIRECT("'"&amp;G7337&amp;"'!"&amp;H7337),"")</f>
        <v>0</v>
      </c>
      <c r="G7337" s="560" t="s">
        <v>4786</v>
      </c>
      <c r="H7337" s="893" t="s">
        <v>6746</v>
      </c>
      <c r="I7337" s="920"/>
      <c r="J7337" s="920"/>
      <c r="K7337" s="920"/>
      <c r="L7337" s="920"/>
      <c r="M7337" s="920"/>
      <c r="N7337" s="920"/>
      <c r="S7337" s="929"/>
    </row>
    <row r="7338" spans="1:19" ht="12.75" customHeight="1" x14ac:dyDescent="0.15">
      <c r="A7338" s="914">
        <v>7333</v>
      </c>
      <c r="B7338" s="929">
        <f>'EstExp 12-20'!C330</f>
        <v>0</v>
      </c>
      <c r="C7338" s="930">
        <f t="shared" si="306"/>
        <v>7333</v>
      </c>
      <c r="D7338" s="920" t="s">
        <v>6732</v>
      </c>
      <c r="E7338" s="893" t="b">
        <f t="shared" ca="1" si="305"/>
        <v>1</v>
      </c>
      <c r="F7338" s="932">
        <f t="array" aca="1" ref="F7338" ca="1">IF(G7338&lt;&gt;"",INDIRECT("'"&amp;G7338&amp;"'!"&amp;H7338),"")</f>
        <v>0</v>
      </c>
      <c r="G7338" s="560" t="s">
        <v>4786</v>
      </c>
      <c r="H7338" s="893" t="s">
        <v>6747</v>
      </c>
      <c r="I7338" s="920"/>
      <c r="J7338" s="920"/>
      <c r="K7338" s="920"/>
      <c r="L7338" s="920"/>
      <c r="M7338" s="920"/>
      <c r="N7338" s="920"/>
      <c r="S7338" s="929"/>
    </row>
    <row r="7339" spans="1:19" ht="12.75" customHeight="1" x14ac:dyDescent="0.15">
      <c r="A7339" s="914">
        <v>7334</v>
      </c>
      <c r="B7339" s="929">
        <f>'EstExp 12-20'!C344</f>
        <v>0</v>
      </c>
      <c r="C7339" s="930">
        <f t="shared" si="306"/>
        <v>7334</v>
      </c>
      <c r="D7339" s="920" t="s">
        <v>6732</v>
      </c>
      <c r="E7339" s="893" t="b">
        <f t="shared" ca="1" si="305"/>
        <v>1</v>
      </c>
      <c r="F7339" s="932">
        <f t="array" aca="1" ref="F7339" ca="1">IF(G7339&lt;&gt;"",INDIRECT("'"&amp;G7339&amp;"'!"&amp;H7339),"")</f>
        <v>0</v>
      </c>
      <c r="G7339" s="560" t="s">
        <v>4786</v>
      </c>
      <c r="H7339" s="893" t="s">
        <v>6748</v>
      </c>
      <c r="I7339" s="920"/>
      <c r="J7339" s="920"/>
      <c r="K7339" s="920"/>
      <c r="L7339" s="920"/>
      <c r="M7339" s="920"/>
      <c r="N7339" s="920"/>
      <c r="S7339" s="929"/>
    </row>
    <row r="7340" spans="1:19" ht="12.75" customHeight="1" x14ac:dyDescent="0.15">
      <c r="A7340" s="914">
        <v>7335</v>
      </c>
      <c r="B7340" s="929">
        <f>'EstExp 12-20'!C347</f>
        <v>0</v>
      </c>
      <c r="C7340" s="930">
        <f t="shared" si="306"/>
        <v>7335</v>
      </c>
      <c r="D7340" s="920" t="s">
        <v>6732</v>
      </c>
      <c r="E7340" s="893" t="b">
        <f t="shared" ca="1" si="305"/>
        <v>1</v>
      </c>
      <c r="F7340" s="932">
        <f t="array" aca="1" ref="F7340" ca="1">IF(G7340&lt;&gt;"",INDIRECT("'"&amp;G7340&amp;"'!"&amp;H7340),"")</f>
        <v>0</v>
      </c>
      <c r="G7340" s="560" t="s">
        <v>4786</v>
      </c>
      <c r="H7340" s="893" t="s">
        <v>6749</v>
      </c>
      <c r="I7340" s="920"/>
      <c r="J7340" s="920"/>
      <c r="K7340" s="920"/>
      <c r="L7340" s="920"/>
      <c r="M7340" s="920"/>
      <c r="N7340" s="920"/>
      <c r="S7340" s="929"/>
    </row>
    <row r="7341" spans="1:19" ht="12.75" customHeight="1" x14ac:dyDescent="0.15">
      <c r="A7341" s="914">
        <v>7336</v>
      </c>
      <c r="B7341" s="929">
        <f>'EstExp 12-20'!C348</f>
        <v>0</v>
      </c>
      <c r="C7341" s="930">
        <f t="shared" si="306"/>
        <v>7336</v>
      </c>
      <c r="D7341" s="920" t="s">
        <v>6732</v>
      </c>
      <c r="E7341" s="893" t="b">
        <f t="shared" ca="1" si="305"/>
        <v>1</v>
      </c>
      <c r="F7341" s="932">
        <f t="array" aca="1" ref="F7341" ca="1">IF(G7341&lt;&gt;"",INDIRECT("'"&amp;G7341&amp;"'!"&amp;H7341),"")</f>
        <v>0</v>
      </c>
      <c r="G7341" s="560" t="s">
        <v>4786</v>
      </c>
      <c r="H7341" s="893" t="s">
        <v>6750</v>
      </c>
      <c r="I7341" s="920"/>
      <c r="J7341" s="920"/>
      <c r="K7341" s="920"/>
      <c r="L7341" s="920"/>
      <c r="M7341" s="920"/>
      <c r="N7341" s="920"/>
      <c r="S7341" s="929"/>
    </row>
    <row r="7342" spans="1:19" ht="12.75" customHeight="1" x14ac:dyDescent="0.15">
      <c r="A7342" s="914">
        <v>7337</v>
      </c>
      <c r="B7342" s="929">
        <f>'EstExp 12-20'!C349</f>
        <v>0</v>
      </c>
      <c r="C7342" s="930">
        <f t="shared" si="306"/>
        <v>7337</v>
      </c>
      <c r="D7342" s="920" t="s">
        <v>6732</v>
      </c>
      <c r="E7342" s="893" t="b">
        <f t="shared" ca="1" si="305"/>
        <v>1</v>
      </c>
      <c r="F7342" s="932">
        <f t="array" aca="1" ref="F7342" ca="1">IF(G7342&lt;&gt;"",INDIRECT("'"&amp;G7342&amp;"'!"&amp;H7342),"")</f>
        <v>0</v>
      </c>
      <c r="G7342" s="560" t="s">
        <v>4786</v>
      </c>
      <c r="H7342" s="893" t="s">
        <v>6751</v>
      </c>
      <c r="I7342" s="920"/>
      <c r="J7342" s="920"/>
      <c r="K7342" s="920"/>
      <c r="L7342" s="920"/>
      <c r="M7342" s="920"/>
      <c r="N7342" s="920"/>
      <c r="S7342" s="929"/>
    </row>
    <row r="7343" spans="1:19" ht="12.75" customHeight="1" x14ac:dyDescent="0.15">
      <c r="A7343" s="914">
        <v>7338</v>
      </c>
      <c r="B7343" s="929">
        <f>'EstExp 12-20'!C350</f>
        <v>0</v>
      </c>
      <c r="C7343" s="930">
        <f t="shared" si="306"/>
        <v>7338</v>
      </c>
      <c r="D7343" s="920" t="s">
        <v>6732</v>
      </c>
      <c r="E7343" s="893" t="b">
        <f t="shared" ca="1" si="305"/>
        <v>1</v>
      </c>
      <c r="F7343" s="932">
        <f t="array" aca="1" ref="F7343" ca="1">IF(G7343&lt;&gt;"",INDIRECT("'"&amp;G7343&amp;"'!"&amp;H7343),"")</f>
        <v>0</v>
      </c>
      <c r="G7343" s="560" t="s">
        <v>4786</v>
      </c>
      <c r="H7343" s="893" t="s">
        <v>6752</v>
      </c>
      <c r="I7343" s="920"/>
      <c r="J7343" s="920"/>
      <c r="K7343" s="920"/>
      <c r="L7343" s="920"/>
      <c r="M7343" s="920"/>
      <c r="N7343" s="920"/>
      <c r="S7343" s="929"/>
    </row>
    <row r="7344" spans="1:19" ht="12.75" customHeight="1" x14ac:dyDescent="0.15">
      <c r="A7344" s="914">
        <v>7339</v>
      </c>
      <c r="B7344" s="929">
        <f>'EstExp 12-20'!C351</f>
        <v>0</v>
      </c>
      <c r="C7344" s="930">
        <f t="shared" si="306"/>
        <v>7339</v>
      </c>
      <c r="D7344" s="920" t="s">
        <v>6732</v>
      </c>
      <c r="E7344" s="893" t="b">
        <f t="shared" ca="1" si="305"/>
        <v>1</v>
      </c>
      <c r="F7344" s="932">
        <f t="array" aca="1" ref="F7344" ca="1">IF(G7344&lt;&gt;"",INDIRECT("'"&amp;G7344&amp;"'!"&amp;H7344),"")</f>
        <v>0</v>
      </c>
      <c r="G7344" s="560" t="s">
        <v>4786</v>
      </c>
      <c r="H7344" s="893" t="s">
        <v>6753</v>
      </c>
      <c r="I7344" s="920"/>
      <c r="J7344" s="920"/>
      <c r="K7344" s="920"/>
      <c r="L7344" s="920"/>
      <c r="M7344" s="920"/>
      <c r="N7344" s="920"/>
      <c r="S7344" s="929"/>
    </row>
    <row r="7345" spans="1:19" ht="12.75" customHeight="1" x14ac:dyDescent="0.15">
      <c r="A7345" s="914">
        <v>7340</v>
      </c>
      <c r="B7345" s="929">
        <f>'EstExp 12-20'!C352</f>
        <v>0</v>
      </c>
      <c r="C7345" s="930">
        <f t="shared" si="306"/>
        <v>7340</v>
      </c>
      <c r="D7345" s="920" t="s">
        <v>6732</v>
      </c>
      <c r="E7345" s="893" t="b">
        <f t="shared" ca="1" si="305"/>
        <v>1</v>
      </c>
      <c r="F7345" s="932">
        <f t="array" aca="1" ref="F7345" ca="1">IF(G7345&lt;&gt;"",INDIRECT("'"&amp;G7345&amp;"'!"&amp;H7345),"")</f>
        <v>0</v>
      </c>
      <c r="G7345" s="560" t="s">
        <v>4786</v>
      </c>
      <c r="H7345" s="893" t="s">
        <v>6754</v>
      </c>
      <c r="I7345" s="920"/>
      <c r="J7345" s="920"/>
      <c r="K7345" s="920"/>
      <c r="L7345" s="920"/>
      <c r="M7345" s="920"/>
      <c r="N7345" s="920"/>
      <c r="S7345" s="929"/>
    </row>
    <row r="7346" spans="1:19" ht="12.75" customHeight="1" x14ac:dyDescent="0.15">
      <c r="A7346" s="914">
        <v>7341</v>
      </c>
      <c r="B7346" s="929">
        <f>'EstExp 12-20'!C353</f>
        <v>0</v>
      </c>
      <c r="C7346" s="930">
        <f t="shared" si="306"/>
        <v>7341</v>
      </c>
      <c r="D7346" s="920" t="s">
        <v>6732</v>
      </c>
      <c r="E7346" s="893" t="b">
        <f t="shared" ca="1" si="305"/>
        <v>1</v>
      </c>
      <c r="F7346" s="932">
        <f t="array" aca="1" ref="F7346" ca="1">IF(G7346&lt;&gt;"",INDIRECT("'"&amp;G7346&amp;"'!"&amp;H7346),"")</f>
        <v>0</v>
      </c>
      <c r="G7346" s="560" t="s">
        <v>4786</v>
      </c>
      <c r="H7346" s="893" t="s">
        <v>6755</v>
      </c>
      <c r="I7346" s="920"/>
      <c r="J7346" s="920"/>
      <c r="K7346" s="920"/>
      <c r="L7346" s="920"/>
      <c r="M7346" s="920"/>
      <c r="N7346" s="920"/>
      <c r="S7346" s="929"/>
    </row>
    <row r="7347" spans="1:19" ht="12.75" customHeight="1" x14ac:dyDescent="0.15">
      <c r="A7347" s="914">
        <v>7342</v>
      </c>
      <c r="B7347" s="929">
        <f>'EstExp 12-20'!C355</f>
        <v>0</v>
      </c>
      <c r="C7347" s="930">
        <f t="shared" si="306"/>
        <v>7342</v>
      </c>
      <c r="D7347" s="920" t="s">
        <v>6732</v>
      </c>
      <c r="E7347" s="893" t="b">
        <f t="shared" ca="1" si="305"/>
        <v>1</v>
      </c>
      <c r="F7347" s="932">
        <f t="array" aca="1" ref="F7347" ca="1">IF(G7347&lt;&gt;"",INDIRECT("'"&amp;G7347&amp;"'!"&amp;H7347),"")</f>
        <v>0</v>
      </c>
      <c r="G7347" s="560" t="s">
        <v>4786</v>
      </c>
      <c r="H7347" s="893" t="s">
        <v>6756</v>
      </c>
      <c r="I7347" s="920"/>
      <c r="J7347" s="920"/>
      <c r="K7347" s="920"/>
      <c r="L7347" s="920"/>
      <c r="M7347" s="920"/>
      <c r="N7347" s="920"/>
      <c r="S7347" s="929"/>
    </row>
    <row r="7348" spans="1:19" ht="12.75" customHeight="1" x14ac:dyDescent="0.15">
      <c r="A7348" s="914">
        <v>7343</v>
      </c>
      <c r="B7348" s="929">
        <f>'EstExp 12-20'!C356</f>
        <v>0</v>
      </c>
      <c r="C7348" s="930">
        <f t="shared" si="306"/>
        <v>7343</v>
      </c>
      <c r="D7348" s="920" t="s">
        <v>6732</v>
      </c>
      <c r="E7348" s="893" t="b">
        <f t="shared" ca="1" si="305"/>
        <v>1</v>
      </c>
      <c r="F7348" s="932">
        <f t="array" aca="1" ref="F7348" ca="1">IF(G7348&lt;&gt;"",INDIRECT("'"&amp;G7348&amp;"'!"&amp;H7348),"")</f>
        <v>0</v>
      </c>
      <c r="G7348" s="560" t="s">
        <v>4786</v>
      </c>
      <c r="H7348" s="893" t="s">
        <v>6757</v>
      </c>
      <c r="I7348" s="920"/>
      <c r="J7348" s="920"/>
      <c r="K7348" s="920"/>
      <c r="L7348" s="920"/>
      <c r="M7348" s="920"/>
      <c r="N7348" s="920"/>
      <c r="S7348" s="929"/>
    </row>
    <row r="7349" spans="1:19" ht="12.75" customHeight="1" x14ac:dyDescent="0.15">
      <c r="A7349" s="914">
        <v>7344</v>
      </c>
      <c r="B7349" s="929">
        <f>'EstExp 12-20'!C357</f>
        <v>0</v>
      </c>
      <c r="C7349" s="930">
        <f t="shared" si="306"/>
        <v>7344</v>
      </c>
      <c r="D7349" s="920" t="s">
        <v>6732</v>
      </c>
      <c r="E7349" s="893" t="b">
        <f t="shared" ca="1" si="305"/>
        <v>1</v>
      </c>
      <c r="F7349" s="932">
        <f t="array" aca="1" ref="F7349" ca="1">IF(G7349&lt;&gt;"",INDIRECT("'"&amp;G7349&amp;"'!"&amp;H7349),"")</f>
        <v>0</v>
      </c>
      <c r="G7349" s="560" t="s">
        <v>4786</v>
      </c>
      <c r="H7349" s="893" t="s">
        <v>6758</v>
      </c>
      <c r="I7349" s="920"/>
      <c r="J7349" s="920"/>
      <c r="K7349" s="920"/>
      <c r="L7349" s="920"/>
      <c r="M7349" s="920"/>
      <c r="N7349" s="920"/>
      <c r="S7349" s="929"/>
    </row>
    <row r="7350" spans="1:19" ht="12.75" customHeight="1" x14ac:dyDescent="0.15">
      <c r="A7350" s="914">
        <v>7345</v>
      </c>
      <c r="B7350" s="929">
        <f>'EstExp 12-20'!C358</f>
        <v>0</v>
      </c>
      <c r="C7350" s="930">
        <f t="shared" si="306"/>
        <v>7345</v>
      </c>
      <c r="D7350" s="920" t="s">
        <v>6732</v>
      </c>
      <c r="E7350" s="893" t="b">
        <f t="shared" ca="1" si="305"/>
        <v>1</v>
      </c>
      <c r="F7350" s="932">
        <f t="array" aca="1" ref="F7350" ca="1">IF(G7350&lt;&gt;"",INDIRECT("'"&amp;G7350&amp;"'!"&amp;H7350),"")</f>
        <v>0</v>
      </c>
      <c r="G7350" s="560" t="s">
        <v>4786</v>
      </c>
      <c r="H7350" s="893" t="s">
        <v>6759</v>
      </c>
      <c r="I7350" s="920"/>
      <c r="J7350" s="920"/>
      <c r="K7350" s="920"/>
      <c r="L7350" s="920"/>
      <c r="M7350" s="920"/>
      <c r="N7350" s="920"/>
      <c r="S7350" s="929"/>
    </row>
    <row r="7351" spans="1:19" ht="12.75" customHeight="1" x14ac:dyDescent="0.15">
      <c r="A7351" s="914">
        <v>7346</v>
      </c>
      <c r="B7351" s="929">
        <f>'EstExp 12-20'!C360</f>
        <v>0</v>
      </c>
      <c r="C7351" s="930">
        <f t="shared" si="306"/>
        <v>7346</v>
      </c>
      <c r="D7351" s="920" t="s">
        <v>6732</v>
      </c>
      <c r="E7351" s="893" t="b">
        <f t="shared" ca="1" si="305"/>
        <v>1</v>
      </c>
      <c r="F7351" s="932">
        <f t="array" aca="1" ref="F7351" ca="1">IF(G7351&lt;&gt;"",INDIRECT("'"&amp;G7351&amp;"'!"&amp;H7351),"")</f>
        <v>0</v>
      </c>
      <c r="G7351" s="560" t="s">
        <v>4786</v>
      </c>
      <c r="H7351" s="893" t="s">
        <v>6760</v>
      </c>
      <c r="I7351" s="920"/>
      <c r="J7351" s="920"/>
      <c r="K7351" s="920"/>
      <c r="L7351" s="920"/>
      <c r="M7351" s="920"/>
      <c r="N7351" s="920"/>
      <c r="S7351" s="929"/>
    </row>
    <row r="7352" spans="1:19" ht="12.75" customHeight="1" x14ac:dyDescent="0.15">
      <c r="A7352" s="914">
        <v>7347</v>
      </c>
      <c r="B7352" s="929">
        <f>'EstExp 12-20'!C361</f>
        <v>0</v>
      </c>
      <c r="C7352" s="930">
        <f t="shared" si="306"/>
        <v>7347</v>
      </c>
      <c r="D7352" s="920" t="s">
        <v>6732</v>
      </c>
      <c r="E7352" s="893" t="b">
        <f t="shared" ca="1" si="305"/>
        <v>1</v>
      </c>
      <c r="F7352" s="932">
        <f t="array" aca="1" ref="F7352" ca="1">IF(G7352&lt;&gt;"",INDIRECT("'"&amp;G7352&amp;"'!"&amp;H7352),"")</f>
        <v>0</v>
      </c>
      <c r="G7352" s="560" t="s">
        <v>4786</v>
      </c>
      <c r="H7352" s="893" t="s">
        <v>6761</v>
      </c>
      <c r="I7352" s="920"/>
      <c r="J7352" s="920"/>
      <c r="K7352" s="920"/>
      <c r="L7352" s="920"/>
      <c r="M7352" s="920"/>
      <c r="N7352" s="920"/>
      <c r="S7352" s="929"/>
    </row>
    <row r="7353" spans="1:19" ht="12.75" customHeight="1" x14ac:dyDescent="0.15">
      <c r="A7353" s="914">
        <v>7348</v>
      </c>
      <c r="B7353" s="929">
        <f>'EstExp 12-20'!C362</f>
        <v>0</v>
      </c>
      <c r="C7353" s="930">
        <f t="shared" si="306"/>
        <v>7348</v>
      </c>
      <c r="D7353" s="920" t="s">
        <v>6732</v>
      </c>
      <c r="E7353" s="893" t="b">
        <f t="shared" ca="1" si="305"/>
        <v>1</v>
      </c>
      <c r="F7353" s="932">
        <f t="array" aca="1" ref="F7353" ca="1">IF(G7353&lt;&gt;"",INDIRECT("'"&amp;G7353&amp;"'!"&amp;H7353),"")</f>
        <v>0</v>
      </c>
      <c r="G7353" s="560" t="s">
        <v>4786</v>
      </c>
      <c r="H7353" s="893" t="s">
        <v>6762</v>
      </c>
      <c r="I7353" s="920"/>
      <c r="J7353" s="920"/>
      <c r="K7353" s="920"/>
      <c r="L7353" s="920"/>
      <c r="M7353" s="920"/>
      <c r="N7353" s="920"/>
      <c r="S7353" s="929"/>
    </row>
    <row r="7354" spans="1:19" ht="12.75" customHeight="1" x14ac:dyDescent="0.15">
      <c r="A7354" s="914">
        <v>7349</v>
      </c>
      <c r="B7354" s="929">
        <f>'EstExp 12-20'!C367</f>
        <v>0</v>
      </c>
      <c r="C7354" s="930">
        <f t="shared" si="306"/>
        <v>7349</v>
      </c>
      <c r="D7354" s="920" t="s">
        <v>6732</v>
      </c>
      <c r="E7354" s="893" t="b">
        <f t="shared" ca="1" si="305"/>
        <v>1</v>
      </c>
      <c r="F7354" s="932">
        <f t="array" aca="1" ref="F7354" ca="1">IF(G7354&lt;&gt;"",INDIRECT("'"&amp;G7354&amp;"'!"&amp;H7354),"")</f>
        <v>0</v>
      </c>
      <c r="G7354" s="560" t="s">
        <v>4786</v>
      </c>
      <c r="H7354" s="893" t="s">
        <v>6763</v>
      </c>
      <c r="I7354" s="920"/>
      <c r="J7354" s="920"/>
      <c r="K7354" s="920"/>
      <c r="L7354" s="920"/>
      <c r="M7354" s="920"/>
      <c r="N7354" s="920"/>
      <c r="S7354" s="929"/>
    </row>
    <row r="7355" spans="1:19" ht="12.75" customHeight="1" x14ac:dyDescent="0.15">
      <c r="A7355" s="914">
        <v>7350</v>
      </c>
      <c r="B7355" s="929">
        <f>'EstExp 12-20'!C368</f>
        <v>0</v>
      </c>
      <c r="C7355" s="930">
        <f t="shared" si="306"/>
        <v>7350</v>
      </c>
      <c r="D7355" s="920" t="s">
        <v>6732</v>
      </c>
      <c r="E7355" s="893" t="b">
        <f t="shared" ca="1" si="305"/>
        <v>1</v>
      </c>
      <c r="F7355" s="932">
        <f t="array" aca="1" ref="F7355" ca="1">IF(G7355&lt;&gt;"",INDIRECT("'"&amp;G7355&amp;"'!"&amp;H7355),"")</f>
        <v>0</v>
      </c>
      <c r="G7355" s="560" t="s">
        <v>4786</v>
      </c>
      <c r="H7355" s="893" t="s">
        <v>6764</v>
      </c>
      <c r="I7355" s="920"/>
      <c r="J7355" s="920"/>
      <c r="K7355" s="920"/>
      <c r="L7355" s="920"/>
      <c r="M7355" s="920"/>
      <c r="N7355" s="920"/>
      <c r="S7355" s="929"/>
    </row>
    <row r="7356" spans="1:19" ht="12.75" customHeight="1" x14ac:dyDescent="0.15">
      <c r="A7356" s="914">
        <v>7351</v>
      </c>
      <c r="B7356" s="929">
        <f>'EstExp 12-20'!C369</f>
        <v>0</v>
      </c>
      <c r="C7356" s="930">
        <f t="shared" si="306"/>
        <v>7351</v>
      </c>
      <c r="D7356" s="920" t="s">
        <v>6732</v>
      </c>
      <c r="E7356" s="893" t="b">
        <f t="shared" ca="1" si="305"/>
        <v>1</v>
      </c>
      <c r="F7356" s="932">
        <f t="array" aca="1" ref="F7356" ca="1">IF(G7356&lt;&gt;"",INDIRECT("'"&amp;G7356&amp;"'!"&amp;H7356),"")</f>
        <v>0</v>
      </c>
      <c r="G7356" s="560" t="s">
        <v>4786</v>
      </c>
      <c r="H7356" s="893" t="s">
        <v>6765</v>
      </c>
      <c r="I7356" s="920"/>
      <c r="J7356" s="920"/>
      <c r="K7356" s="920"/>
      <c r="L7356" s="920"/>
      <c r="M7356" s="920"/>
      <c r="N7356" s="920"/>
      <c r="S7356" s="929"/>
    </row>
    <row r="7357" spans="1:19" ht="12.75" customHeight="1" x14ac:dyDescent="0.15">
      <c r="A7357" s="914">
        <v>7352</v>
      </c>
      <c r="B7357" s="929">
        <f>'EstExp 12-20'!C371</f>
        <v>0</v>
      </c>
      <c r="C7357" s="930">
        <f t="shared" si="306"/>
        <v>7352</v>
      </c>
      <c r="D7357" s="920" t="s">
        <v>6732</v>
      </c>
      <c r="E7357" s="893" t="b">
        <f t="shared" ca="1" si="305"/>
        <v>1</v>
      </c>
      <c r="F7357" s="932">
        <f t="array" aca="1" ref="F7357" ca="1">IF(G7357&lt;&gt;"",INDIRECT("'"&amp;G7357&amp;"'!"&amp;H7357),"")</f>
        <v>0</v>
      </c>
      <c r="G7357" s="560" t="s">
        <v>4786</v>
      </c>
      <c r="H7357" s="893" t="s">
        <v>6766</v>
      </c>
      <c r="I7357" s="920"/>
      <c r="J7357" s="920"/>
      <c r="K7357" s="920"/>
      <c r="L7357" s="920"/>
      <c r="M7357" s="920"/>
      <c r="N7357" s="920"/>
      <c r="S7357" s="929"/>
    </row>
    <row r="7358" spans="1:19" ht="12.75" customHeight="1" x14ac:dyDescent="0.15">
      <c r="A7358" s="914">
        <v>7353</v>
      </c>
      <c r="B7358" s="929">
        <f>'EstExp 12-20'!C372</f>
        <v>0</v>
      </c>
      <c r="C7358" s="930">
        <f t="shared" si="306"/>
        <v>7353</v>
      </c>
      <c r="D7358" s="920" t="s">
        <v>6732</v>
      </c>
      <c r="E7358" s="893" t="b">
        <f t="shared" ca="1" si="305"/>
        <v>1</v>
      </c>
      <c r="F7358" s="932">
        <f t="array" aca="1" ref="F7358" ca="1">IF(G7358&lt;&gt;"",INDIRECT("'"&amp;G7358&amp;"'!"&amp;H7358),"")</f>
        <v>0</v>
      </c>
      <c r="G7358" s="560" t="s">
        <v>4786</v>
      </c>
      <c r="H7358" s="893" t="s">
        <v>6767</v>
      </c>
      <c r="I7358" s="920"/>
      <c r="J7358" s="920"/>
      <c r="K7358" s="920"/>
      <c r="L7358" s="920"/>
      <c r="M7358" s="920"/>
      <c r="N7358" s="920"/>
      <c r="S7358" s="929"/>
    </row>
    <row r="7359" spans="1:19" ht="12.75" customHeight="1" x14ac:dyDescent="0.15">
      <c r="A7359" s="914">
        <v>7354</v>
      </c>
      <c r="B7359" s="929">
        <f>'EstExp 12-20'!C374</f>
        <v>0</v>
      </c>
      <c r="C7359" s="930">
        <f t="shared" si="306"/>
        <v>7354</v>
      </c>
      <c r="D7359" s="920" t="s">
        <v>6732</v>
      </c>
      <c r="E7359" s="893" t="b">
        <f t="shared" ca="1" si="305"/>
        <v>1</v>
      </c>
      <c r="F7359" s="932">
        <f t="array" aca="1" ref="F7359" ca="1">IF(G7359&lt;&gt;"",INDIRECT("'"&amp;G7359&amp;"'!"&amp;H7359),"")</f>
        <v>0</v>
      </c>
      <c r="G7359" s="560" t="s">
        <v>4786</v>
      </c>
      <c r="H7359" s="893" t="s">
        <v>6768</v>
      </c>
      <c r="I7359" s="920"/>
      <c r="J7359" s="920"/>
      <c r="K7359" s="920"/>
      <c r="L7359" s="920"/>
      <c r="M7359" s="920"/>
      <c r="N7359" s="920"/>
      <c r="S7359" s="929"/>
    </row>
    <row r="7360" spans="1:19" ht="12.75" customHeight="1" x14ac:dyDescent="0.15">
      <c r="A7360" s="914">
        <v>7355</v>
      </c>
      <c r="B7360" s="929">
        <f>'EstExp 12-20'!C375</f>
        <v>0</v>
      </c>
      <c r="C7360" s="930">
        <f t="shared" si="306"/>
        <v>7355</v>
      </c>
      <c r="D7360" s="920" t="s">
        <v>6732</v>
      </c>
      <c r="E7360" s="893" t="b">
        <f t="shared" ca="1" si="305"/>
        <v>1</v>
      </c>
      <c r="F7360" s="932">
        <f t="array" aca="1" ref="F7360" ca="1">IF(G7360&lt;&gt;"",INDIRECT("'"&amp;G7360&amp;"'!"&amp;H7360),"")</f>
        <v>0</v>
      </c>
      <c r="G7360" s="560" t="s">
        <v>4786</v>
      </c>
      <c r="H7360" s="893" t="s">
        <v>6769</v>
      </c>
      <c r="I7360" s="920"/>
      <c r="J7360" s="920"/>
      <c r="K7360" s="920"/>
      <c r="L7360" s="920"/>
      <c r="M7360" s="920"/>
      <c r="N7360" s="920"/>
      <c r="S7360" s="929"/>
    </row>
    <row r="7361" spans="1:19" ht="12.75" customHeight="1" x14ac:dyDescent="0.15">
      <c r="A7361" s="914">
        <v>7356</v>
      </c>
      <c r="B7361" s="929">
        <f>'EstExp 12-20'!C376</f>
        <v>0</v>
      </c>
      <c r="C7361" s="930">
        <f t="shared" si="306"/>
        <v>7356</v>
      </c>
      <c r="D7361" s="920" t="s">
        <v>6732</v>
      </c>
      <c r="E7361" s="893" t="b">
        <f t="shared" ca="1" si="305"/>
        <v>1</v>
      </c>
      <c r="F7361" s="932">
        <f t="array" aca="1" ref="F7361" ca="1">IF(G7361&lt;&gt;"",INDIRECT("'"&amp;G7361&amp;"'!"&amp;H7361),"")</f>
        <v>0</v>
      </c>
      <c r="G7361" s="560" t="s">
        <v>4786</v>
      </c>
      <c r="H7361" s="893" t="s">
        <v>6770</v>
      </c>
      <c r="I7361" s="920"/>
      <c r="J7361" s="920"/>
      <c r="K7361" s="920"/>
      <c r="L7361" s="920"/>
      <c r="M7361" s="920"/>
      <c r="N7361" s="920"/>
      <c r="S7361" s="929"/>
    </row>
    <row r="7362" spans="1:19" ht="12.75" customHeight="1" x14ac:dyDescent="0.15">
      <c r="A7362" s="914">
        <v>7357</v>
      </c>
      <c r="B7362" s="929">
        <f>'EstExp 12-20'!C377</f>
        <v>0</v>
      </c>
      <c r="C7362" s="930">
        <f t="shared" si="306"/>
        <v>7357</v>
      </c>
      <c r="D7362" s="920" t="s">
        <v>6732</v>
      </c>
      <c r="E7362" s="893" t="b">
        <f t="shared" ca="1" si="305"/>
        <v>1</v>
      </c>
      <c r="F7362" s="932">
        <f t="array" aca="1" ref="F7362" ca="1">IF(G7362&lt;&gt;"",INDIRECT("'"&amp;G7362&amp;"'!"&amp;H7362),"")</f>
        <v>0</v>
      </c>
      <c r="G7362" s="560" t="s">
        <v>4786</v>
      </c>
      <c r="H7362" s="893" t="s">
        <v>6771</v>
      </c>
      <c r="I7362" s="920"/>
      <c r="J7362" s="920"/>
      <c r="K7362" s="920"/>
      <c r="L7362" s="920"/>
      <c r="M7362" s="920"/>
      <c r="N7362" s="920"/>
      <c r="S7362" s="929"/>
    </row>
    <row r="7363" spans="1:19" ht="12.75" customHeight="1" x14ac:dyDescent="0.15">
      <c r="A7363" s="914">
        <v>7358</v>
      </c>
      <c r="B7363" s="929">
        <f>'EstExp 12-20'!C378</f>
        <v>0</v>
      </c>
      <c r="C7363" s="930">
        <f t="shared" si="306"/>
        <v>7358</v>
      </c>
      <c r="D7363" s="920" t="s">
        <v>6732</v>
      </c>
      <c r="E7363" s="893" t="b">
        <f t="shared" ca="1" si="305"/>
        <v>1</v>
      </c>
      <c r="F7363" s="932">
        <f t="array" aca="1" ref="F7363" ca="1">IF(G7363&lt;&gt;"",INDIRECT("'"&amp;G7363&amp;"'!"&amp;H7363),"")</f>
        <v>0</v>
      </c>
      <c r="G7363" s="560" t="s">
        <v>4786</v>
      </c>
      <c r="H7363" s="893" t="s">
        <v>6772</v>
      </c>
      <c r="I7363" s="920"/>
      <c r="J7363" s="920"/>
      <c r="K7363" s="920"/>
      <c r="L7363" s="920"/>
      <c r="M7363" s="920"/>
      <c r="N7363" s="920"/>
      <c r="S7363" s="929"/>
    </row>
    <row r="7364" spans="1:19" ht="12.75" customHeight="1" x14ac:dyDescent="0.15">
      <c r="A7364" s="914">
        <v>7359</v>
      </c>
      <c r="B7364" s="929">
        <f>'EstExp 12-20'!C380</f>
        <v>0</v>
      </c>
      <c r="C7364" s="930">
        <f t="shared" si="306"/>
        <v>7359</v>
      </c>
      <c r="D7364" s="920" t="s">
        <v>6732</v>
      </c>
      <c r="E7364" s="893" t="b">
        <f t="shared" ca="1" si="305"/>
        <v>1</v>
      </c>
      <c r="F7364" s="932">
        <f t="array" aca="1" ref="F7364" ca="1">IF(G7364&lt;&gt;"",INDIRECT("'"&amp;G7364&amp;"'!"&amp;H7364),"")</f>
        <v>0</v>
      </c>
      <c r="G7364" s="560" t="s">
        <v>4786</v>
      </c>
      <c r="H7364" s="893" t="s">
        <v>6773</v>
      </c>
      <c r="I7364" s="920"/>
      <c r="J7364" s="920"/>
      <c r="K7364" s="920"/>
      <c r="L7364" s="920"/>
      <c r="M7364" s="920"/>
      <c r="N7364" s="920"/>
      <c r="S7364" s="929"/>
    </row>
    <row r="7365" spans="1:19" ht="12.75" customHeight="1" x14ac:dyDescent="0.15">
      <c r="A7365" s="914">
        <v>7360</v>
      </c>
      <c r="B7365" s="929">
        <f>'EstExp 12-20'!C381</f>
        <v>0</v>
      </c>
      <c r="C7365" s="930">
        <f t="shared" si="306"/>
        <v>7360</v>
      </c>
      <c r="D7365" s="920" t="s">
        <v>6732</v>
      </c>
      <c r="E7365" s="893" t="b">
        <f t="shared" ca="1" si="305"/>
        <v>1</v>
      </c>
      <c r="F7365" s="932">
        <f t="array" aca="1" ref="F7365" ca="1">IF(G7365&lt;&gt;"",INDIRECT("'"&amp;G7365&amp;"'!"&amp;H7365),"")</f>
        <v>0</v>
      </c>
      <c r="G7365" s="560" t="s">
        <v>4786</v>
      </c>
      <c r="H7365" s="893" t="s">
        <v>6774</v>
      </c>
      <c r="I7365" s="920"/>
      <c r="J7365" s="920"/>
      <c r="K7365" s="920"/>
      <c r="L7365" s="920"/>
      <c r="M7365" s="920"/>
      <c r="N7365" s="920"/>
      <c r="S7365" s="929"/>
    </row>
    <row r="7366" spans="1:19" ht="12.75" customHeight="1" x14ac:dyDescent="0.15">
      <c r="A7366" s="914">
        <v>7361</v>
      </c>
      <c r="B7366" s="929">
        <f>'EstExp 12-20'!C382</f>
        <v>0</v>
      </c>
      <c r="C7366" s="930">
        <f t="shared" si="306"/>
        <v>7361</v>
      </c>
      <c r="D7366" s="920" t="s">
        <v>6732</v>
      </c>
      <c r="E7366" s="893" t="b">
        <f t="shared" ca="1" si="305"/>
        <v>1</v>
      </c>
      <c r="F7366" s="932">
        <f t="array" aca="1" ref="F7366" ca="1">IF(G7366&lt;&gt;"",INDIRECT("'"&amp;G7366&amp;"'!"&amp;H7366),"")</f>
        <v>0</v>
      </c>
      <c r="G7366" s="560" t="s">
        <v>4786</v>
      </c>
      <c r="H7366" s="893" t="s">
        <v>6775</v>
      </c>
      <c r="I7366" s="920"/>
      <c r="J7366" s="920"/>
      <c r="K7366" s="920"/>
      <c r="L7366" s="920"/>
      <c r="M7366" s="920"/>
      <c r="N7366" s="920"/>
      <c r="S7366" s="929"/>
    </row>
    <row r="7367" spans="1:19" ht="12.75" customHeight="1" x14ac:dyDescent="0.15">
      <c r="A7367" s="914">
        <v>7362</v>
      </c>
      <c r="B7367" s="929">
        <f>'EstExp 12-20'!C383</f>
        <v>0</v>
      </c>
      <c r="C7367" s="930">
        <f t="shared" si="306"/>
        <v>7362</v>
      </c>
      <c r="D7367" s="920" t="s">
        <v>6732</v>
      </c>
      <c r="E7367" s="893" t="b">
        <f t="shared" ca="1" si="305"/>
        <v>1</v>
      </c>
      <c r="F7367" s="932">
        <f t="array" aca="1" ref="F7367" ca="1">IF(G7367&lt;&gt;"",INDIRECT("'"&amp;G7367&amp;"'!"&amp;H7367),"")</f>
        <v>0</v>
      </c>
      <c r="G7367" s="560" t="s">
        <v>4786</v>
      </c>
      <c r="H7367" s="893" t="s">
        <v>6776</v>
      </c>
      <c r="I7367" s="920"/>
      <c r="J7367" s="920"/>
      <c r="K7367" s="920"/>
      <c r="L7367" s="920"/>
      <c r="M7367" s="920"/>
      <c r="N7367" s="920"/>
      <c r="S7367" s="929"/>
    </row>
    <row r="7368" spans="1:19" ht="12.75" customHeight="1" x14ac:dyDescent="0.15">
      <c r="A7368" s="914">
        <v>7363</v>
      </c>
      <c r="B7368" s="929">
        <f>'EstExp 12-20'!C384</f>
        <v>0</v>
      </c>
      <c r="C7368" s="930">
        <f t="shared" si="306"/>
        <v>7363</v>
      </c>
      <c r="D7368" s="920" t="s">
        <v>6732</v>
      </c>
      <c r="E7368" s="893" t="b">
        <f t="shared" ca="1" si="305"/>
        <v>1</v>
      </c>
      <c r="F7368" s="932">
        <f t="array" aca="1" ref="F7368" ca="1">IF(G7368&lt;&gt;"",INDIRECT("'"&amp;G7368&amp;"'!"&amp;H7368),"")</f>
        <v>0</v>
      </c>
      <c r="G7368" s="560" t="s">
        <v>4786</v>
      </c>
      <c r="H7368" s="893" t="s">
        <v>6777</v>
      </c>
      <c r="I7368" s="920"/>
      <c r="J7368" s="920"/>
      <c r="K7368" s="920"/>
      <c r="L7368" s="920"/>
      <c r="M7368" s="920"/>
      <c r="N7368" s="920"/>
      <c r="S7368" s="929"/>
    </row>
    <row r="7369" spans="1:19" ht="12.75" customHeight="1" x14ac:dyDescent="0.15">
      <c r="A7369" s="914">
        <v>7364</v>
      </c>
      <c r="B7369" s="929">
        <f>'EstExp 12-20'!C385</f>
        <v>0</v>
      </c>
      <c r="C7369" s="930">
        <f t="shared" si="306"/>
        <v>7364</v>
      </c>
      <c r="D7369" s="920" t="s">
        <v>6732</v>
      </c>
      <c r="E7369" s="893" t="b">
        <f t="shared" ca="1" si="305"/>
        <v>1</v>
      </c>
      <c r="F7369" s="932">
        <f t="array" aca="1" ref="F7369" ca="1">IF(G7369&lt;&gt;"",INDIRECT("'"&amp;G7369&amp;"'!"&amp;H7369),"")</f>
        <v>0</v>
      </c>
      <c r="G7369" s="560" t="s">
        <v>4786</v>
      </c>
      <c r="H7369" s="893" t="s">
        <v>6778</v>
      </c>
      <c r="I7369" s="920"/>
      <c r="J7369" s="920"/>
      <c r="K7369" s="920"/>
      <c r="L7369" s="920"/>
      <c r="M7369" s="920"/>
      <c r="N7369" s="920"/>
      <c r="S7369" s="929"/>
    </row>
    <row r="7370" spans="1:19" ht="12.75" customHeight="1" x14ac:dyDescent="0.15">
      <c r="A7370" s="914">
        <v>7365</v>
      </c>
      <c r="B7370" s="929">
        <f>'EstExp 12-20'!C386</f>
        <v>0</v>
      </c>
      <c r="C7370" s="930">
        <f t="shared" si="306"/>
        <v>7365</v>
      </c>
      <c r="D7370" s="920" t="s">
        <v>6732</v>
      </c>
      <c r="E7370" s="893" t="b">
        <f t="shared" ca="1" si="305"/>
        <v>1</v>
      </c>
      <c r="F7370" s="932">
        <f t="array" aca="1" ref="F7370" ca="1">IF(G7370&lt;&gt;"",INDIRECT("'"&amp;G7370&amp;"'!"&amp;H7370),"")</f>
        <v>0</v>
      </c>
      <c r="G7370" s="560" t="s">
        <v>4786</v>
      </c>
      <c r="H7370" s="893" t="s">
        <v>6779</v>
      </c>
      <c r="I7370" s="920"/>
      <c r="J7370" s="920"/>
      <c r="K7370" s="920"/>
      <c r="L7370" s="920"/>
      <c r="M7370" s="920"/>
      <c r="N7370" s="920"/>
      <c r="S7370" s="929"/>
    </row>
    <row r="7371" spans="1:19" ht="12.75" customHeight="1" x14ac:dyDescent="0.15">
      <c r="A7371" s="914">
        <v>7366</v>
      </c>
      <c r="B7371" s="929">
        <f>'EstExp 12-20'!C387</f>
        <v>0</v>
      </c>
      <c r="C7371" s="930">
        <f t="shared" si="306"/>
        <v>7366</v>
      </c>
      <c r="D7371" s="920" t="s">
        <v>6732</v>
      </c>
      <c r="E7371" s="893" t="b">
        <f t="shared" ca="1" si="305"/>
        <v>1</v>
      </c>
      <c r="F7371" s="932">
        <f t="array" aca="1" ref="F7371" ca="1">IF(G7371&lt;&gt;"",INDIRECT("'"&amp;G7371&amp;"'!"&amp;H7371),"")</f>
        <v>0</v>
      </c>
      <c r="G7371" s="560" t="s">
        <v>4786</v>
      </c>
      <c r="H7371" s="893" t="s">
        <v>6780</v>
      </c>
      <c r="I7371" s="920"/>
      <c r="J7371" s="920"/>
      <c r="K7371" s="920"/>
      <c r="L7371" s="920"/>
      <c r="M7371" s="920"/>
      <c r="N7371" s="920"/>
      <c r="S7371" s="929"/>
    </row>
    <row r="7372" spans="1:19" ht="12.75" customHeight="1" x14ac:dyDescent="0.15">
      <c r="A7372" s="914">
        <v>7367</v>
      </c>
      <c r="B7372" s="929">
        <f>'EstExp 12-20'!C388</f>
        <v>0</v>
      </c>
      <c r="C7372" s="930">
        <f t="shared" si="306"/>
        <v>7367</v>
      </c>
      <c r="D7372" s="920" t="s">
        <v>6732</v>
      </c>
      <c r="E7372" s="893" t="b">
        <f t="shared" ca="1" si="305"/>
        <v>1</v>
      </c>
      <c r="F7372" s="932">
        <f t="array" aca="1" ref="F7372" ca="1">IF(G7372&lt;&gt;"",INDIRECT("'"&amp;G7372&amp;"'!"&amp;H7372),"")</f>
        <v>0</v>
      </c>
      <c r="G7372" s="560" t="s">
        <v>4786</v>
      </c>
      <c r="H7372" s="893" t="s">
        <v>6781</v>
      </c>
      <c r="I7372" s="920"/>
      <c r="J7372" s="920"/>
      <c r="K7372" s="920"/>
      <c r="L7372" s="920"/>
      <c r="M7372" s="920"/>
      <c r="N7372" s="920"/>
      <c r="S7372" s="929"/>
    </row>
    <row r="7373" spans="1:19" ht="12.75" customHeight="1" x14ac:dyDescent="0.15">
      <c r="A7373" s="914">
        <v>7368</v>
      </c>
      <c r="B7373" s="929">
        <f>'EstExp 12-20'!D316</f>
        <v>0</v>
      </c>
      <c r="C7373" s="930">
        <f t="shared" si="306"/>
        <v>7368</v>
      </c>
      <c r="D7373" s="920" t="s">
        <v>6732</v>
      </c>
      <c r="E7373" s="893" t="b">
        <f t="shared" ca="1" si="305"/>
        <v>1</v>
      </c>
      <c r="F7373" s="932">
        <f t="array" aca="1" ref="F7373" ca="1">IF(G7373&lt;&gt;"",INDIRECT("'"&amp;G7373&amp;"'!"&amp;H7373),"")</f>
        <v>0</v>
      </c>
      <c r="G7373" s="560" t="s">
        <v>4786</v>
      </c>
      <c r="H7373" s="893" t="s">
        <v>6782</v>
      </c>
      <c r="I7373" s="920"/>
      <c r="J7373" s="920"/>
      <c r="K7373" s="920"/>
      <c r="L7373" s="920"/>
      <c r="M7373" s="920"/>
      <c r="N7373" s="920"/>
      <c r="S7373" s="929"/>
    </row>
    <row r="7374" spans="1:19" ht="12.75" customHeight="1" x14ac:dyDescent="0.15">
      <c r="A7374" s="914">
        <v>7369</v>
      </c>
      <c r="B7374" s="929">
        <f>'EstExp 12-20'!D318</f>
        <v>0</v>
      </c>
      <c r="C7374" s="930">
        <f t="shared" si="306"/>
        <v>7369</v>
      </c>
      <c r="D7374" s="920" t="s">
        <v>6732</v>
      </c>
      <c r="E7374" s="893" t="b">
        <f t="shared" ca="1" si="305"/>
        <v>1</v>
      </c>
      <c r="F7374" s="932">
        <f t="array" aca="1" ref="F7374" ca="1">IF(G7374&lt;&gt;"",INDIRECT("'"&amp;G7374&amp;"'!"&amp;H7374),"")</f>
        <v>0</v>
      </c>
      <c r="G7374" s="560" t="s">
        <v>4786</v>
      </c>
      <c r="H7374" s="893" t="s">
        <v>6783</v>
      </c>
      <c r="I7374" s="920"/>
      <c r="J7374" s="920"/>
      <c r="K7374" s="920"/>
      <c r="L7374" s="920"/>
      <c r="M7374" s="920"/>
      <c r="N7374" s="920"/>
      <c r="S7374" s="929"/>
    </row>
    <row r="7375" spans="1:19" ht="12.75" customHeight="1" x14ac:dyDescent="0.15">
      <c r="A7375" s="914">
        <v>7370</v>
      </c>
      <c r="B7375" s="929">
        <f>'EstExp 12-20'!D319</f>
        <v>0</v>
      </c>
      <c r="C7375" s="930">
        <f t="shared" si="306"/>
        <v>7370</v>
      </c>
      <c r="D7375" s="920" t="s">
        <v>6732</v>
      </c>
      <c r="E7375" s="893" t="b">
        <f t="shared" ca="1" si="305"/>
        <v>1</v>
      </c>
      <c r="F7375" s="932">
        <f t="array" aca="1" ref="F7375" ca="1">IF(G7375&lt;&gt;"",INDIRECT("'"&amp;G7375&amp;"'!"&amp;H7375),"")</f>
        <v>0</v>
      </c>
      <c r="G7375" s="560" t="s">
        <v>4786</v>
      </c>
      <c r="H7375" s="893" t="s">
        <v>6784</v>
      </c>
      <c r="I7375" s="920"/>
      <c r="J7375" s="920"/>
      <c r="K7375" s="920"/>
      <c r="L7375" s="920"/>
      <c r="M7375" s="920"/>
      <c r="N7375" s="920"/>
      <c r="S7375" s="929"/>
    </row>
    <row r="7376" spans="1:19" ht="12.75" customHeight="1" x14ac:dyDescent="0.15">
      <c r="A7376" s="914">
        <v>7371</v>
      </c>
      <c r="B7376" s="929">
        <f>'EstExp 12-20'!D320</f>
        <v>0</v>
      </c>
      <c r="C7376" s="930">
        <f t="shared" si="306"/>
        <v>7371</v>
      </c>
      <c r="D7376" s="920" t="s">
        <v>6732</v>
      </c>
      <c r="E7376" s="893" t="b">
        <f t="shared" ca="1" si="305"/>
        <v>1</v>
      </c>
      <c r="F7376" s="932">
        <f t="array" aca="1" ref="F7376" ca="1">IF(G7376&lt;&gt;"",INDIRECT("'"&amp;G7376&amp;"'!"&amp;H7376),"")</f>
        <v>0</v>
      </c>
      <c r="G7376" s="560" t="s">
        <v>4786</v>
      </c>
      <c r="H7376" s="893" t="s">
        <v>6785</v>
      </c>
      <c r="I7376" s="920"/>
      <c r="J7376" s="920"/>
      <c r="K7376" s="920"/>
      <c r="L7376" s="920"/>
      <c r="M7376" s="920"/>
      <c r="N7376" s="920"/>
      <c r="S7376" s="929"/>
    </row>
    <row r="7377" spans="1:19" ht="12.75" customHeight="1" x14ac:dyDescent="0.15">
      <c r="A7377" s="914">
        <v>7372</v>
      </c>
      <c r="B7377" s="929">
        <f>'EstExp 12-20'!D321</f>
        <v>0</v>
      </c>
      <c r="C7377" s="930">
        <f t="shared" si="306"/>
        <v>7372</v>
      </c>
      <c r="D7377" s="920" t="s">
        <v>6732</v>
      </c>
      <c r="E7377" s="893" t="b">
        <f t="shared" ca="1" si="305"/>
        <v>1</v>
      </c>
      <c r="F7377" s="932">
        <f t="array" aca="1" ref="F7377" ca="1">IF(G7377&lt;&gt;"",INDIRECT("'"&amp;G7377&amp;"'!"&amp;H7377),"")</f>
        <v>0</v>
      </c>
      <c r="G7377" s="560" t="s">
        <v>4786</v>
      </c>
      <c r="H7377" s="893" t="s">
        <v>6786</v>
      </c>
      <c r="I7377" s="920"/>
      <c r="J7377" s="920"/>
      <c r="K7377" s="920"/>
      <c r="L7377" s="920"/>
      <c r="M7377" s="920"/>
      <c r="N7377" s="920"/>
      <c r="S7377" s="929"/>
    </row>
    <row r="7378" spans="1:19" ht="12.75" customHeight="1" x14ac:dyDescent="0.15">
      <c r="A7378" s="914">
        <v>7373</v>
      </c>
      <c r="B7378" s="929">
        <f>'EstExp 12-20'!D322</f>
        <v>0</v>
      </c>
      <c r="C7378" s="930">
        <f t="shared" si="306"/>
        <v>7373</v>
      </c>
      <c r="D7378" s="920" t="s">
        <v>6732</v>
      </c>
      <c r="E7378" s="893" t="b">
        <f t="shared" ca="1" si="305"/>
        <v>1</v>
      </c>
      <c r="F7378" s="932">
        <f t="array" aca="1" ref="F7378" ca="1">IF(G7378&lt;&gt;"",INDIRECT("'"&amp;G7378&amp;"'!"&amp;H7378),"")</f>
        <v>0</v>
      </c>
      <c r="G7378" s="560" t="s">
        <v>4786</v>
      </c>
      <c r="H7378" s="893" t="s">
        <v>6787</v>
      </c>
      <c r="I7378" s="920"/>
      <c r="J7378" s="920"/>
      <c r="K7378" s="920"/>
      <c r="L7378" s="920"/>
      <c r="M7378" s="920"/>
      <c r="N7378" s="920"/>
      <c r="S7378" s="929"/>
    </row>
    <row r="7379" spans="1:19" ht="12.75" customHeight="1" x14ac:dyDescent="0.15">
      <c r="A7379" s="914">
        <v>7374</v>
      </c>
      <c r="B7379" s="929">
        <f>'EstExp 12-20'!D323</f>
        <v>0</v>
      </c>
      <c r="C7379" s="930">
        <f t="shared" si="306"/>
        <v>7374</v>
      </c>
      <c r="D7379" s="920" t="s">
        <v>6732</v>
      </c>
      <c r="E7379" s="893" t="b">
        <f t="shared" ca="1" si="305"/>
        <v>1</v>
      </c>
      <c r="F7379" s="932">
        <f t="array" aca="1" ref="F7379" ca="1">IF(G7379&lt;&gt;"",INDIRECT("'"&amp;G7379&amp;"'!"&amp;H7379),"")</f>
        <v>0</v>
      </c>
      <c r="G7379" s="560" t="s">
        <v>4786</v>
      </c>
      <c r="H7379" s="893" t="s">
        <v>6788</v>
      </c>
      <c r="I7379" s="920"/>
      <c r="J7379" s="920"/>
      <c r="K7379" s="920"/>
      <c r="L7379" s="920"/>
      <c r="M7379" s="920"/>
      <c r="N7379" s="920"/>
      <c r="S7379" s="929"/>
    </row>
    <row r="7380" spans="1:19" ht="12.75" customHeight="1" x14ac:dyDescent="0.15">
      <c r="A7380" s="914">
        <v>7375</v>
      </c>
      <c r="B7380" s="929">
        <f>'EstExp 12-20'!D324</f>
        <v>0</v>
      </c>
      <c r="C7380" s="930">
        <f t="shared" si="306"/>
        <v>7375</v>
      </c>
      <c r="D7380" s="920" t="s">
        <v>6732</v>
      </c>
      <c r="E7380" s="893" t="b">
        <f t="shared" ca="1" si="305"/>
        <v>1</v>
      </c>
      <c r="F7380" s="932">
        <f t="array" aca="1" ref="F7380" ca="1">IF(G7380&lt;&gt;"",INDIRECT("'"&amp;G7380&amp;"'!"&amp;H7380),"")</f>
        <v>0</v>
      </c>
      <c r="G7380" s="560" t="s">
        <v>4786</v>
      </c>
      <c r="H7380" s="893" t="s">
        <v>6789</v>
      </c>
      <c r="I7380" s="920"/>
      <c r="J7380" s="920"/>
      <c r="K7380" s="920"/>
      <c r="L7380" s="920"/>
      <c r="M7380" s="920"/>
      <c r="N7380" s="920"/>
      <c r="S7380" s="929"/>
    </row>
    <row r="7381" spans="1:19" ht="12.75" customHeight="1" x14ac:dyDescent="0.15">
      <c r="A7381" s="914">
        <v>7376</v>
      </c>
      <c r="B7381" s="929">
        <f>'EstExp 12-20'!D325</f>
        <v>0</v>
      </c>
      <c r="C7381" s="930">
        <f t="shared" si="306"/>
        <v>7376</v>
      </c>
      <c r="D7381" s="920" t="s">
        <v>6732</v>
      </c>
      <c r="E7381" s="893" t="b">
        <f t="shared" ca="1" si="305"/>
        <v>1</v>
      </c>
      <c r="F7381" s="932">
        <f t="array" aca="1" ref="F7381" ca="1">IF(G7381&lt;&gt;"",INDIRECT("'"&amp;G7381&amp;"'!"&amp;H7381),"")</f>
        <v>0</v>
      </c>
      <c r="G7381" s="560" t="s">
        <v>4786</v>
      </c>
      <c r="H7381" s="893" t="s">
        <v>6790</v>
      </c>
      <c r="I7381" s="920"/>
      <c r="J7381" s="920"/>
      <c r="K7381" s="920"/>
      <c r="L7381" s="920"/>
      <c r="M7381" s="920"/>
      <c r="N7381" s="920"/>
      <c r="S7381" s="929"/>
    </row>
    <row r="7382" spans="1:19" ht="12.75" customHeight="1" x14ac:dyDescent="0.15">
      <c r="A7382" s="914">
        <v>7377</v>
      </c>
      <c r="B7382" s="929">
        <f>'EstExp 12-20'!D326</f>
        <v>0</v>
      </c>
      <c r="C7382" s="930">
        <f t="shared" si="306"/>
        <v>7377</v>
      </c>
      <c r="D7382" s="920" t="s">
        <v>6732</v>
      </c>
      <c r="E7382" s="893" t="b">
        <f t="shared" ca="1" si="305"/>
        <v>1</v>
      </c>
      <c r="F7382" s="932">
        <f t="array" aca="1" ref="F7382" ca="1">IF(G7382&lt;&gt;"",INDIRECT("'"&amp;G7382&amp;"'!"&amp;H7382),"")</f>
        <v>0</v>
      </c>
      <c r="G7382" s="560" t="s">
        <v>4786</v>
      </c>
      <c r="H7382" s="893" t="s">
        <v>6791</v>
      </c>
      <c r="I7382" s="920"/>
      <c r="J7382" s="920"/>
      <c r="K7382" s="920"/>
      <c r="L7382" s="920"/>
      <c r="M7382" s="920"/>
      <c r="N7382" s="920"/>
      <c r="S7382" s="929"/>
    </row>
    <row r="7383" spans="1:19" ht="12.75" customHeight="1" x14ac:dyDescent="0.15">
      <c r="A7383" s="914">
        <v>7378</v>
      </c>
      <c r="B7383" s="929">
        <f>'EstExp 12-20'!D327</f>
        <v>0</v>
      </c>
      <c r="C7383" s="930">
        <f t="shared" si="306"/>
        <v>7378</v>
      </c>
      <c r="D7383" s="920" t="s">
        <v>6732</v>
      </c>
      <c r="E7383" s="893" t="b">
        <f t="shared" ca="1" si="305"/>
        <v>1</v>
      </c>
      <c r="F7383" s="932">
        <f t="array" aca="1" ref="F7383" ca="1">IF(G7383&lt;&gt;"",INDIRECT("'"&amp;G7383&amp;"'!"&amp;H7383),"")</f>
        <v>0</v>
      </c>
      <c r="G7383" s="560" t="s">
        <v>4786</v>
      </c>
      <c r="H7383" s="893" t="s">
        <v>6792</v>
      </c>
      <c r="I7383" s="920"/>
      <c r="J7383" s="920"/>
      <c r="K7383" s="920"/>
      <c r="L7383" s="920"/>
      <c r="M7383" s="920"/>
      <c r="N7383" s="920"/>
      <c r="S7383" s="929"/>
    </row>
    <row r="7384" spans="1:19" ht="12.75" customHeight="1" x14ac:dyDescent="0.15">
      <c r="A7384" s="914">
        <v>7379</v>
      </c>
      <c r="B7384" s="929">
        <f>'EstExp 12-20'!D328</f>
        <v>0</v>
      </c>
      <c r="C7384" s="930">
        <f t="shared" si="306"/>
        <v>7379</v>
      </c>
      <c r="D7384" s="920" t="s">
        <v>6732</v>
      </c>
      <c r="E7384" s="893" t="b">
        <f t="shared" ca="1" si="305"/>
        <v>1</v>
      </c>
      <c r="F7384" s="932">
        <f t="array" aca="1" ref="F7384" ca="1">IF(G7384&lt;&gt;"",INDIRECT("'"&amp;G7384&amp;"'!"&amp;H7384),"")</f>
        <v>0</v>
      </c>
      <c r="G7384" s="560" t="s">
        <v>4786</v>
      </c>
      <c r="H7384" s="893" t="s">
        <v>6793</v>
      </c>
      <c r="I7384" s="920"/>
      <c r="J7384" s="920"/>
      <c r="K7384" s="920"/>
      <c r="L7384" s="920"/>
      <c r="M7384" s="920"/>
      <c r="N7384" s="920"/>
      <c r="S7384" s="929"/>
    </row>
    <row r="7385" spans="1:19" ht="12.75" customHeight="1" x14ac:dyDescent="0.15">
      <c r="A7385" s="914">
        <v>7380</v>
      </c>
      <c r="B7385" s="929">
        <f>'EstExp 12-20'!D329</f>
        <v>0</v>
      </c>
      <c r="C7385" s="930">
        <f t="shared" si="306"/>
        <v>7380</v>
      </c>
      <c r="D7385" s="920" t="s">
        <v>6732</v>
      </c>
      <c r="E7385" s="893" t="b">
        <f t="shared" ca="1" si="305"/>
        <v>1</v>
      </c>
      <c r="F7385" s="932">
        <f t="array" aca="1" ref="F7385" ca="1">IF(G7385&lt;&gt;"",INDIRECT("'"&amp;G7385&amp;"'!"&amp;H7385),"")</f>
        <v>0</v>
      </c>
      <c r="G7385" s="560" t="s">
        <v>4786</v>
      </c>
      <c r="H7385" s="893" t="s">
        <v>6794</v>
      </c>
      <c r="I7385" s="920"/>
      <c r="J7385" s="920"/>
      <c r="K7385" s="920"/>
      <c r="L7385" s="920"/>
      <c r="M7385" s="920"/>
      <c r="N7385" s="920"/>
      <c r="S7385" s="929"/>
    </row>
    <row r="7386" spans="1:19" ht="12.75" customHeight="1" x14ac:dyDescent="0.15">
      <c r="A7386" s="914">
        <v>7381</v>
      </c>
      <c r="B7386" s="929">
        <f>'EstExp 12-20'!D330</f>
        <v>0</v>
      </c>
      <c r="C7386" s="930">
        <f t="shared" si="306"/>
        <v>7381</v>
      </c>
      <c r="D7386" s="920" t="s">
        <v>6732</v>
      </c>
      <c r="E7386" s="893" t="b">
        <f t="shared" ca="1" si="305"/>
        <v>1</v>
      </c>
      <c r="F7386" s="932">
        <f t="array" aca="1" ref="F7386" ca="1">IF(G7386&lt;&gt;"",INDIRECT("'"&amp;G7386&amp;"'!"&amp;H7386),"")</f>
        <v>0</v>
      </c>
      <c r="G7386" s="560" t="s">
        <v>4786</v>
      </c>
      <c r="H7386" s="893" t="s">
        <v>6795</v>
      </c>
      <c r="I7386" s="920"/>
      <c r="J7386" s="920"/>
      <c r="K7386" s="920"/>
      <c r="L7386" s="920"/>
      <c r="M7386" s="920"/>
      <c r="N7386" s="920"/>
      <c r="S7386" s="929"/>
    </row>
    <row r="7387" spans="1:19" ht="12.75" customHeight="1" x14ac:dyDescent="0.15">
      <c r="A7387" s="914">
        <v>7382</v>
      </c>
      <c r="B7387" s="929">
        <f>'EstExp 12-20'!D344</f>
        <v>0</v>
      </c>
      <c r="C7387" s="930">
        <f t="shared" si="306"/>
        <v>7382</v>
      </c>
      <c r="D7387" s="920" t="s">
        <v>6732</v>
      </c>
      <c r="E7387" s="893" t="b">
        <f t="shared" ca="1" si="305"/>
        <v>1</v>
      </c>
      <c r="F7387" s="932">
        <f t="array" aca="1" ref="F7387" ca="1">IF(G7387&lt;&gt;"",INDIRECT("'"&amp;G7387&amp;"'!"&amp;H7387),"")</f>
        <v>0</v>
      </c>
      <c r="G7387" s="560" t="s">
        <v>4786</v>
      </c>
      <c r="H7387" s="893" t="s">
        <v>6796</v>
      </c>
      <c r="I7387" s="920"/>
      <c r="J7387" s="920"/>
      <c r="K7387" s="920"/>
      <c r="L7387" s="920"/>
      <c r="M7387" s="920"/>
      <c r="N7387" s="920"/>
      <c r="S7387" s="929"/>
    </row>
    <row r="7388" spans="1:19" ht="12.75" customHeight="1" x14ac:dyDescent="0.15">
      <c r="A7388" s="914">
        <v>7383</v>
      </c>
      <c r="B7388" s="929">
        <f>'EstExp 12-20'!D347</f>
        <v>0</v>
      </c>
      <c r="C7388" s="930">
        <f t="shared" si="306"/>
        <v>7383</v>
      </c>
      <c r="D7388" s="920" t="s">
        <v>6732</v>
      </c>
      <c r="E7388" s="893" t="b">
        <f t="shared" ca="1" si="305"/>
        <v>1</v>
      </c>
      <c r="F7388" s="932">
        <f t="array" aca="1" ref="F7388" ca="1">IF(G7388&lt;&gt;"",INDIRECT("'"&amp;G7388&amp;"'!"&amp;H7388),"")</f>
        <v>0</v>
      </c>
      <c r="G7388" s="560" t="s">
        <v>4786</v>
      </c>
      <c r="H7388" s="893" t="s">
        <v>6797</v>
      </c>
      <c r="I7388" s="920"/>
      <c r="J7388" s="920"/>
      <c r="K7388" s="920"/>
      <c r="L7388" s="920"/>
      <c r="M7388" s="920"/>
      <c r="N7388" s="920"/>
      <c r="S7388" s="929"/>
    </row>
    <row r="7389" spans="1:19" ht="12.75" customHeight="1" x14ac:dyDescent="0.15">
      <c r="A7389" s="914">
        <v>7384</v>
      </c>
      <c r="B7389" s="929">
        <f>'EstExp 12-20'!D348</f>
        <v>0</v>
      </c>
      <c r="C7389" s="930">
        <f t="shared" si="306"/>
        <v>7384</v>
      </c>
      <c r="D7389" s="920" t="s">
        <v>6732</v>
      </c>
      <c r="E7389" s="893" t="b">
        <f t="shared" ca="1" si="305"/>
        <v>1</v>
      </c>
      <c r="F7389" s="932">
        <f t="array" aca="1" ref="F7389" ca="1">IF(G7389&lt;&gt;"",INDIRECT("'"&amp;G7389&amp;"'!"&amp;H7389),"")</f>
        <v>0</v>
      </c>
      <c r="G7389" s="560" t="s">
        <v>4786</v>
      </c>
      <c r="H7389" s="893" t="s">
        <v>6798</v>
      </c>
      <c r="I7389" s="920"/>
      <c r="J7389" s="920"/>
      <c r="K7389" s="920"/>
      <c r="L7389" s="920"/>
      <c r="M7389" s="920"/>
      <c r="N7389" s="920"/>
      <c r="S7389" s="929"/>
    </row>
    <row r="7390" spans="1:19" ht="12.75" customHeight="1" x14ac:dyDescent="0.15">
      <c r="A7390" s="914">
        <v>7385</v>
      </c>
      <c r="B7390" s="929">
        <f>'EstExp 12-20'!D349</f>
        <v>0</v>
      </c>
      <c r="C7390" s="930">
        <f t="shared" si="306"/>
        <v>7385</v>
      </c>
      <c r="D7390" s="920" t="s">
        <v>6732</v>
      </c>
      <c r="E7390" s="893" t="b">
        <f t="shared" ca="1" si="305"/>
        <v>1</v>
      </c>
      <c r="F7390" s="932">
        <f t="array" aca="1" ref="F7390" ca="1">IF(G7390&lt;&gt;"",INDIRECT("'"&amp;G7390&amp;"'!"&amp;H7390),"")</f>
        <v>0</v>
      </c>
      <c r="G7390" s="560" t="s">
        <v>4786</v>
      </c>
      <c r="H7390" s="893" t="s">
        <v>6799</v>
      </c>
      <c r="I7390" s="920"/>
      <c r="J7390" s="920"/>
      <c r="K7390" s="920"/>
      <c r="L7390" s="920"/>
      <c r="M7390" s="920"/>
      <c r="N7390" s="920"/>
      <c r="S7390" s="929"/>
    </row>
    <row r="7391" spans="1:19" ht="12.75" customHeight="1" x14ac:dyDescent="0.15">
      <c r="A7391" s="914">
        <v>7386</v>
      </c>
      <c r="B7391" s="929">
        <f>'EstExp 12-20'!D350</f>
        <v>0</v>
      </c>
      <c r="C7391" s="930">
        <f t="shared" si="306"/>
        <v>7386</v>
      </c>
      <c r="D7391" s="920" t="s">
        <v>6732</v>
      </c>
      <c r="E7391" s="893" t="b">
        <f t="shared" ca="1" si="305"/>
        <v>1</v>
      </c>
      <c r="F7391" s="932">
        <f t="array" aca="1" ref="F7391" ca="1">IF(G7391&lt;&gt;"",INDIRECT("'"&amp;G7391&amp;"'!"&amp;H7391),"")</f>
        <v>0</v>
      </c>
      <c r="G7391" s="560" t="s">
        <v>4786</v>
      </c>
      <c r="H7391" s="893" t="s">
        <v>6800</v>
      </c>
      <c r="I7391" s="920"/>
      <c r="J7391" s="920"/>
      <c r="K7391" s="920"/>
      <c r="L7391" s="920"/>
      <c r="M7391" s="920"/>
      <c r="N7391" s="920"/>
      <c r="S7391" s="929"/>
    </row>
    <row r="7392" spans="1:19" ht="12.75" customHeight="1" x14ac:dyDescent="0.15">
      <c r="A7392" s="914">
        <v>7387</v>
      </c>
      <c r="B7392" s="929">
        <f>'EstExp 12-20'!D351</f>
        <v>0</v>
      </c>
      <c r="C7392" s="930">
        <f t="shared" si="306"/>
        <v>7387</v>
      </c>
      <c r="D7392" s="920" t="s">
        <v>6732</v>
      </c>
      <c r="E7392" s="893" t="b">
        <f t="shared" ca="1" si="305"/>
        <v>1</v>
      </c>
      <c r="F7392" s="932">
        <f t="array" aca="1" ref="F7392" ca="1">IF(G7392&lt;&gt;"",INDIRECT("'"&amp;G7392&amp;"'!"&amp;H7392),"")</f>
        <v>0</v>
      </c>
      <c r="G7392" s="560" t="s">
        <v>4786</v>
      </c>
      <c r="H7392" s="893" t="s">
        <v>6801</v>
      </c>
      <c r="I7392" s="920"/>
      <c r="J7392" s="920"/>
      <c r="K7392" s="920"/>
      <c r="L7392" s="920"/>
      <c r="M7392" s="920"/>
      <c r="N7392" s="920"/>
      <c r="S7392" s="929"/>
    </row>
    <row r="7393" spans="1:19" ht="12.75" customHeight="1" x14ac:dyDescent="0.15">
      <c r="A7393" s="914">
        <v>7388</v>
      </c>
      <c r="B7393" s="929">
        <f>'EstExp 12-20'!D352</f>
        <v>0</v>
      </c>
      <c r="C7393" s="930">
        <f t="shared" si="306"/>
        <v>7388</v>
      </c>
      <c r="D7393" s="920" t="s">
        <v>6732</v>
      </c>
      <c r="E7393" s="893" t="b">
        <f t="shared" ca="1" si="305"/>
        <v>1</v>
      </c>
      <c r="F7393" s="932">
        <f t="array" aca="1" ref="F7393" ca="1">IF(G7393&lt;&gt;"",INDIRECT("'"&amp;G7393&amp;"'!"&amp;H7393),"")</f>
        <v>0</v>
      </c>
      <c r="G7393" s="560" t="s">
        <v>4786</v>
      </c>
      <c r="H7393" s="893" t="s">
        <v>6802</v>
      </c>
      <c r="I7393" s="920"/>
      <c r="J7393" s="920"/>
      <c r="K7393" s="920"/>
      <c r="L7393" s="920"/>
      <c r="M7393" s="920"/>
      <c r="N7393" s="920"/>
      <c r="S7393" s="929"/>
    </row>
    <row r="7394" spans="1:19" ht="12.75" customHeight="1" x14ac:dyDescent="0.15">
      <c r="A7394" s="914">
        <v>7389</v>
      </c>
      <c r="B7394" s="929">
        <f>'EstExp 12-20'!D353</f>
        <v>0</v>
      </c>
      <c r="C7394" s="930">
        <f t="shared" si="306"/>
        <v>7389</v>
      </c>
      <c r="D7394" s="920" t="s">
        <v>6732</v>
      </c>
      <c r="E7394" s="893" t="b">
        <f t="shared" ca="1" si="305"/>
        <v>1</v>
      </c>
      <c r="F7394" s="932">
        <f t="array" aca="1" ref="F7394" ca="1">IF(G7394&lt;&gt;"",INDIRECT("'"&amp;G7394&amp;"'!"&amp;H7394),"")</f>
        <v>0</v>
      </c>
      <c r="G7394" s="560" t="s">
        <v>4786</v>
      </c>
      <c r="H7394" s="893" t="s">
        <v>6803</v>
      </c>
      <c r="I7394" s="920"/>
      <c r="J7394" s="920"/>
      <c r="K7394" s="920"/>
      <c r="L7394" s="920"/>
      <c r="M7394" s="920"/>
      <c r="N7394" s="920"/>
      <c r="S7394" s="929"/>
    </row>
    <row r="7395" spans="1:19" ht="12.75" customHeight="1" x14ac:dyDescent="0.15">
      <c r="A7395" s="914">
        <v>7390</v>
      </c>
      <c r="B7395" s="929">
        <f>'EstExp 12-20'!D355</f>
        <v>0</v>
      </c>
      <c r="C7395" s="930">
        <f t="shared" si="306"/>
        <v>7390</v>
      </c>
      <c r="D7395" s="920" t="s">
        <v>6732</v>
      </c>
      <c r="E7395" s="893" t="b">
        <f t="shared" ca="1" si="305"/>
        <v>1</v>
      </c>
      <c r="F7395" s="932">
        <f t="array" aca="1" ref="F7395" ca="1">IF(G7395&lt;&gt;"",INDIRECT("'"&amp;G7395&amp;"'!"&amp;H7395),"")</f>
        <v>0</v>
      </c>
      <c r="G7395" s="560" t="s">
        <v>4786</v>
      </c>
      <c r="H7395" s="893" t="s">
        <v>6804</v>
      </c>
      <c r="I7395" s="920"/>
      <c r="J7395" s="920"/>
      <c r="K7395" s="920"/>
      <c r="L7395" s="920"/>
      <c r="M7395" s="920"/>
      <c r="N7395" s="920"/>
      <c r="S7395" s="929"/>
    </row>
    <row r="7396" spans="1:19" ht="12.75" customHeight="1" x14ac:dyDescent="0.15">
      <c r="A7396" s="914">
        <v>7391</v>
      </c>
      <c r="B7396" s="929">
        <f>'EstExp 12-20'!D356</f>
        <v>0</v>
      </c>
      <c r="C7396" s="930">
        <f t="shared" si="306"/>
        <v>7391</v>
      </c>
      <c r="D7396" s="920" t="s">
        <v>6732</v>
      </c>
      <c r="E7396" s="893" t="b">
        <f t="shared" ref="E7396:E7650" ca="1" si="307">F7396=B7396</f>
        <v>1</v>
      </c>
      <c r="F7396" s="932">
        <f t="array" aca="1" ref="F7396" ca="1">IF(G7396&lt;&gt;"",INDIRECT("'"&amp;G7396&amp;"'!"&amp;H7396),"")</f>
        <v>0</v>
      </c>
      <c r="G7396" s="560" t="s">
        <v>4786</v>
      </c>
      <c r="H7396" s="893" t="s">
        <v>6805</v>
      </c>
      <c r="I7396" s="920"/>
      <c r="J7396" s="920"/>
      <c r="K7396" s="920"/>
      <c r="L7396" s="920"/>
      <c r="M7396" s="920"/>
      <c r="N7396" s="920"/>
      <c r="S7396" s="929"/>
    </row>
    <row r="7397" spans="1:19" ht="12.75" customHeight="1" x14ac:dyDescent="0.15">
      <c r="A7397" s="914">
        <v>7392</v>
      </c>
      <c r="B7397" s="929">
        <f>'EstExp 12-20'!D357</f>
        <v>0</v>
      </c>
      <c r="C7397" s="930">
        <f t="shared" si="306"/>
        <v>7392</v>
      </c>
      <c r="D7397" s="920" t="s">
        <v>6732</v>
      </c>
      <c r="E7397" s="893" t="b">
        <f t="shared" ca="1" si="307"/>
        <v>1</v>
      </c>
      <c r="F7397" s="932">
        <f t="array" aca="1" ref="F7397" ca="1">IF(G7397&lt;&gt;"",INDIRECT("'"&amp;G7397&amp;"'!"&amp;H7397),"")</f>
        <v>0</v>
      </c>
      <c r="G7397" s="560" t="s">
        <v>4786</v>
      </c>
      <c r="H7397" s="893" t="s">
        <v>6806</v>
      </c>
      <c r="I7397" s="920"/>
      <c r="J7397" s="920"/>
      <c r="K7397" s="920"/>
      <c r="L7397" s="920"/>
      <c r="M7397" s="920"/>
      <c r="N7397" s="920"/>
      <c r="S7397" s="929"/>
    </row>
    <row r="7398" spans="1:19" ht="12.75" customHeight="1" x14ac:dyDescent="0.15">
      <c r="A7398" s="914">
        <v>7393</v>
      </c>
      <c r="B7398" s="929">
        <f>'EstExp 12-20'!D358</f>
        <v>0</v>
      </c>
      <c r="C7398" s="930">
        <f t="shared" si="306"/>
        <v>7393</v>
      </c>
      <c r="D7398" s="920" t="s">
        <v>6732</v>
      </c>
      <c r="E7398" s="893" t="b">
        <f t="shared" ca="1" si="307"/>
        <v>1</v>
      </c>
      <c r="F7398" s="932">
        <f t="array" aca="1" ref="F7398" ca="1">IF(G7398&lt;&gt;"",INDIRECT("'"&amp;G7398&amp;"'!"&amp;H7398),"")</f>
        <v>0</v>
      </c>
      <c r="G7398" s="560" t="s">
        <v>4786</v>
      </c>
      <c r="H7398" s="893" t="s">
        <v>6807</v>
      </c>
      <c r="I7398" s="920"/>
      <c r="J7398" s="920"/>
      <c r="K7398" s="920"/>
      <c r="L7398" s="920"/>
      <c r="M7398" s="920"/>
      <c r="N7398" s="920"/>
      <c r="S7398" s="929"/>
    </row>
    <row r="7399" spans="1:19" ht="12.75" customHeight="1" x14ac:dyDescent="0.15">
      <c r="A7399" s="914">
        <v>7394</v>
      </c>
      <c r="B7399" s="929">
        <f>'EstExp 12-20'!D360</f>
        <v>0</v>
      </c>
      <c r="C7399" s="930">
        <f t="shared" si="306"/>
        <v>7394</v>
      </c>
      <c r="D7399" s="920" t="s">
        <v>6732</v>
      </c>
      <c r="E7399" s="893" t="b">
        <f t="shared" ca="1" si="307"/>
        <v>1</v>
      </c>
      <c r="F7399" s="932">
        <f t="array" aca="1" ref="F7399" ca="1">IF(G7399&lt;&gt;"",INDIRECT("'"&amp;G7399&amp;"'!"&amp;H7399),"")</f>
        <v>0</v>
      </c>
      <c r="G7399" s="560" t="s">
        <v>4786</v>
      </c>
      <c r="H7399" s="893" t="s">
        <v>6808</v>
      </c>
      <c r="I7399" s="920"/>
      <c r="J7399" s="920"/>
      <c r="K7399" s="920"/>
      <c r="L7399" s="920"/>
      <c r="M7399" s="920"/>
      <c r="N7399" s="920"/>
      <c r="S7399" s="929"/>
    </row>
    <row r="7400" spans="1:19" ht="12.75" customHeight="1" x14ac:dyDescent="0.15">
      <c r="A7400" s="914">
        <v>7395</v>
      </c>
      <c r="B7400" s="929">
        <f>'EstExp 12-20'!D361</f>
        <v>0</v>
      </c>
      <c r="C7400" s="930">
        <f t="shared" si="306"/>
        <v>7395</v>
      </c>
      <c r="D7400" s="920" t="s">
        <v>6732</v>
      </c>
      <c r="E7400" s="893" t="b">
        <f t="shared" ca="1" si="307"/>
        <v>1</v>
      </c>
      <c r="F7400" s="932">
        <f t="array" aca="1" ref="F7400" ca="1">IF(G7400&lt;&gt;"",INDIRECT("'"&amp;G7400&amp;"'!"&amp;H7400),"")</f>
        <v>0</v>
      </c>
      <c r="G7400" s="560" t="s">
        <v>4786</v>
      </c>
      <c r="H7400" s="893" t="s">
        <v>6809</v>
      </c>
      <c r="I7400" s="920"/>
      <c r="J7400" s="920"/>
      <c r="K7400" s="920"/>
      <c r="L7400" s="920"/>
      <c r="M7400" s="920"/>
      <c r="N7400" s="920"/>
      <c r="S7400" s="929"/>
    </row>
    <row r="7401" spans="1:19" ht="12.75" customHeight="1" x14ac:dyDescent="0.15">
      <c r="A7401" s="914">
        <v>7396</v>
      </c>
      <c r="B7401" s="929">
        <f>'EstExp 12-20'!D362</f>
        <v>0</v>
      </c>
      <c r="C7401" s="930">
        <f t="shared" si="306"/>
        <v>7396</v>
      </c>
      <c r="D7401" s="920" t="s">
        <v>6732</v>
      </c>
      <c r="E7401" s="893" t="b">
        <f t="shared" ca="1" si="307"/>
        <v>1</v>
      </c>
      <c r="F7401" s="932">
        <f t="array" aca="1" ref="F7401" ca="1">IF(G7401&lt;&gt;"",INDIRECT("'"&amp;G7401&amp;"'!"&amp;H7401),"")</f>
        <v>0</v>
      </c>
      <c r="G7401" s="560" t="s">
        <v>4786</v>
      </c>
      <c r="H7401" s="893" t="s">
        <v>6810</v>
      </c>
      <c r="I7401" s="920"/>
      <c r="J7401" s="920"/>
      <c r="K7401" s="920"/>
      <c r="L7401" s="920"/>
      <c r="M7401" s="920"/>
      <c r="N7401" s="920"/>
      <c r="S7401" s="929"/>
    </row>
    <row r="7402" spans="1:19" ht="12.75" customHeight="1" x14ac:dyDescent="0.15">
      <c r="A7402" s="914">
        <v>7397</v>
      </c>
      <c r="B7402" s="929">
        <f>'EstExp 12-20'!D367</f>
        <v>0</v>
      </c>
      <c r="C7402" s="930">
        <f t="shared" si="306"/>
        <v>7397</v>
      </c>
      <c r="D7402" s="920" t="s">
        <v>6732</v>
      </c>
      <c r="E7402" s="893" t="b">
        <f t="shared" ca="1" si="307"/>
        <v>1</v>
      </c>
      <c r="F7402" s="932">
        <f t="array" aca="1" ref="F7402" ca="1">IF(G7402&lt;&gt;"",INDIRECT("'"&amp;G7402&amp;"'!"&amp;H7402),"")</f>
        <v>0</v>
      </c>
      <c r="G7402" s="560" t="s">
        <v>4786</v>
      </c>
      <c r="H7402" s="893" t="s">
        <v>6811</v>
      </c>
      <c r="I7402" s="920"/>
      <c r="J7402" s="920"/>
      <c r="K7402" s="920"/>
      <c r="L7402" s="920"/>
      <c r="M7402" s="920"/>
      <c r="N7402" s="920"/>
      <c r="S7402" s="929"/>
    </row>
    <row r="7403" spans="1:19" ht="12.75" customHeight="1" x14ac:dyDescent="0.15">
      <c r="A7403" s="914">
        <v>7398</v>
      </c>
      <c r="B7403" s="929">
        <f>'EstExp 12-20'!D368</f>
        <v>0</v>
      </c>
      <c r="C7403" s="930">
        <f t="shared" si="306"/>
        <v>7398</v>
      </c>
      <c r="D7403" s="920" t="s">
        <v>6732</v>
      </c>
      <c r="E7403" s="893" t="b">
        <f t="shared" ca="1" si="307"/>
        <v>1</v>
      </c>
      <c r="F7403" s="932">
        <f t="array" aca="1" ref="F7403" ca="1">IF(G7403&lt;&gt;"",INDIRECT("'"&amp;G7403&amp;"'!"&amp;H7403),"")</f>
        <v>0</v>
      </c>
      <c r="G7403" s="560" t="s">
        <v>4786</v>
      </c>
      <c r="H7403" s="893" t="s">
        <v>6812</v>
      </c>
      <c r="I7403" s="920"/>
      <c r="J7403" s="920"/>
      <c r="K7403" s="920"/>
      <c r="L7403" s="920"/>
      <c r="M7403" s="920"/>
      <c r="N7403" s="920"/>
      <c r="S7403" s="929"/>
    </row>
    <row r="7404" spans="1:19" ht="12.75" customHeight="1" x14ac:dyDescent="0.15">
      <c r="A7404" s="914">
        <v>7399</v>
      </c>
      <c r="B7404" s="929">
        <f>'EstExp 12-20'!D369</f>
        <v>0</v>
      </c>
      <c r="C7404" s="930">
        <f t="shared" si="306"/>
        <v>7399</v>
      </c>
      <c r="D7404" s="920" t="s">
        <v>6732</v>
      </c>
      <c r="E7404" s="893" t="b">
        <f t="shared" ca="1" si="307"/>
        <v>1</v>
      </c>
      <c r="F7404" s="932">
        <f t="array" aca="1" ref="F7404" ca="1">IF(G7404&lt;&gt;"",INDIRECT("'"&amp;G7404&amp;"'!"&amp;H7404),"")</f>
        <v>0</v>
      </c>
      <c r="G7404" s="560" t="s">
        <v>4786</v>
      </c>
      <c r="H7404" s="893" t="s">
        <v>6813</v>
      </c>
      <c r="I7404" s="920"/>
      <c r="J7404" s="920"/>
      <c r="K7404" s="920"/>
      <c r="L7404" s="920"/>
      <c r="M7404" s="920"/>
      <c r="N7404" s="920"/>
      <c r="S7404" s="929"/>
    </row>
    <row r="7405" spans="1:19" ht="12.75" customHeight="1" x14ac:dyDescent="0.15">
      <c r="A7405" s="914">
        <v>7400</v>
      </c>
      <c r="B7405" s="929">
        <f>'EstExp 12-20'!D371</f>
        <v>0</v>
      </c>
      <c r="C7405" s="930">
        <f t="shared" si="306"/>
        <v>7400</v>
      </c>
      <c r="D7405" s="920" t="s">
        <v>6732</v>
      </c>
      <c r="E7405" s="893" t="b">
        <f t="shared" ca="1" si="307"/>
        <v>1</v>
      </c>
      <c r="F7405" s="932">
        <f t="array" aca="1" ref="F7405" ca="1">IF(G7405&lt;&gt;"",INDIRECT("'"&amp;G7405&amp;"'!"&amp;H7405),"")</f>
        <v>0</v>
      </c>
      <c r="G7405" s="560" t="s">
        <v>4786</v>
      </c>
      <c r="H7405" s="893" t="s">
        <v>6814</v>
      </c>
      <c r="I7405" s="920"/>
      <c r="J7405" s="920"/>
      <c r="K7405" s="920"/>
      <c r="L7405" s="920"/>
      <c r="M7405" s="920"/>
      <c r="N7405" s="920"/>
      <c r="S7405" s="929"/>
    </row>
    <row r="7406" spans="1:19" ht="12.75" customHeight="1" x14ac:dyDescent="0.15">
      <c r="A7406" s="914">
        <v>7401</v>
      </c>
      <c r="B7406" s="929">
        <f>'EstExp 12-20'!D372</f>
        <v>0</v>
      </c>
      <c r="C7406" s="930">
        <f t="shared" si="306"/>
        <v>7401</v>
      </c>
      <c r="D7406" s="920" t="s">
        <v>6732</v>
      </c>
      <c r="E7406" s="893" t="b">
        <f t="shared" ca="1" si="307"/>
        <v>1</v>
      </c>
      <c r="F7406" s="932">
        <f t="array" aca="1" ref="F7406" ca="1">IF(G7406&lt;&gt;"",INDIRECT("'"&amp;G7406&amp;"'!"&amp;H7406),"")</f>
        <v>0</v>
      </c>
      <c r="G7406" s="560" t="s">
        <v>4786</v>
      </c>
      <c r="H7406" s="893" t="s">
        <v>6815</v>
      </c>
      <c r="I7406" s="920"/>
      <c r="J7406" s="920"/>
      <c r="K7406" s="920"/>
      <c r="L7406" s="920"/>
      <c r="M7406" s="920"/>
      <c r="N7406" s="920"/>
      <c r="S7406" s="929"/>
    </row>
    <row r="7407" spans="1:19" ht="12.75" customHeight="1" x14ac:dyDescent="0.15">
      <c r="A7407" s="914">
        <v>7402</v>
      </c>
      <c r="B7407" s="929">
        <f>'EstExp 12-20'!D374</f>
        <v>0</v>
      </c>
      <c r="C7407" s="930">
        <f t="shared" si="306"/>
        <v>7402</v>
      </c>
      <c r="D7407" s="920" t="s">
        <v>6732</v>
      </c>
      <c r="E7407" s="893" t="b">
        <f t="shared" ca="1" si="307"/>
        <v>1</v>
      </c>
      <c r="F7407" s="932">
        <f t="array" aca="1" ref="F7407" ca="1">IF(G7407&lt;&gt;"",INDIRECT("'"&amp;G7407&amp;"'!"&amp;H7407),"")</f>
        <v>0</v>
      </c>
      <c r="G7407" s="560" t="s">
        <v>4786</v>
      </c>
      <c r="H7407" s="893" t="s">
        <v>6816</v>
      </c>
      <c r="I7407" s="920"/>
      <c r="J7407" s="920"/>
      <c r="K7407" s="920"/>
      <c r="L7407" s="920"/>
      <c r="M7407" s="920"/>
      <c r="N7407" s="920"/>
      <c r="S7407" s="929"/>
    </row>
    <row r="7408" spans="1:19" ht="12.75" customHeight="1" x14ac:dyDescent="0.15">
      <c r="A7408" s="914">
        <v>7403</v>
      </c>
      <c r="B7408" s="929">
        <f>'EstExp 12-20'!D375</f>
        <v>0</v>
      </c>
      <c r="C7408" s="930">
        <f t="shared" si="306"/>
        <v>7403</v>
      </c>
      <c r="D7408" s="920" t="s">
        <v>6732</v>
      </c>
      <c r="E7408" s="893" t="b">
        <f t="shared" ca="1" si="307"/>
        <v>1</v>
      </c>
      <c r="F7408" s="932">
        <f t="array" aca="1" ref="F7408" ca="1">IF(G7408&lt;&gt;"",INDIRECT("'"&amp;G7408&amp;"'!"&amp;H7408),"")</f>
        <v>0</v>
      </c>
      <c r="G7408" s="560" t="s">
        <v>4786</v>
      </c>
      <c r="H7408" s="893" t="s">
        <v>6817</v>
      </c>
      <c r="I7408" s="920"/>
      <c r="J7408" s="920"/>
      <c r="K7408" s="920"/>
      <c r="L7408" s="920"/>
      <c r="M7408" s="920"/>
      <c r="N7408" s="920"/>
      <c r="S7408" s="929"/>
    </row>
    <row r="7409" spans="1:19" ht="12.75" customHeight="1" x14ac:dyDescent="0.15">
      <c r="A7409" s="914">
        <v>7404</v>
      </c>
      <c r="B7409" s="929">
        <f>'EstExp 12-20'!D376</f>
        <v>0</v>
      </c>
      <c r="C7409" s="930">
        <f t="shared" si="306"/>
        <v>7404</v>
      </c>
      <c r="D7409" s="920" t="s">
        <v>6732</v>
      </c>
      <c r="E7409" s="893" t="b">
        <f t="shared" ca="1" si="307"/>
        <v>1</v>
      </c>
      <c r="F7409" s="932">
        <f t="array" aca="1" ref="F7409" ca="1">IF(G7409&lt;&gt;"",INDIRECT("'"&amp;G7409&amp;"'!"&amp;H7409),"")</f>
        <v>0</v>
      </c>
      <c r="G7409" s="560" t="s">
        <v>4786</v>
      </c>
      <c r="H7409" s="893" t="s">
        <v>6818</v>
      </c>
      <c r="I7409" s="920"/>
      <c r="J7409" s="920"/>
      <c r="K7409" s="920"/>
      <c r="L7409" s="920"/>
      <c r="M7409" s="920"/>
      <c r="N7409" s="920"/>
      <c r="S7409" s="929"/>
    </row>
    <row r="7410" spans="1:19" ht="12.75" customHeight="1" x14ac:dyDescent="0.15">
      <c r="A7410" s="914">
        <v>7405</v>
      </c>
      <c r="B7410" s="929">
        <f>'EstExp 12-20'!D377</f>
        <v>0</v>
      </c>
      <c r="C7410" s="930">
        <f t="shared" si="306"/>
        <v>7405</v>
      </c>
      <c r="D7410" s="920" t="s">
        <v>6732</v>
      </c>
      <c r="E7410" s="893" t="b">
        <f t="shared" ca="1" si="307"/>
        <v>1</v>
      </c>
      <c r="F7410" s="932">
        <f t="array" aca="1" ref="F7410" ca="1">IF(G7410&lt;&gt;"",INDIRECT("'"&amp;G7410&amp;"'!"&amp;H7410),"")</f>
        <v>0</v>
      </c>
      <c r="G7410" s="560" t="s">
        <v>4786</v>
      </c>
      <c r="H7410" s="893" t="s">
        <v>6819</v>
      </c>
      <c r="I7410" s="920"/>
      <c r="J7410" s="920"/>
      <c r="K7410" s="920"/>
      <c r="L7410" s="920"/>
      <c r="M7410" s="920"/>
      <c r="N7410" s="920"/>
      <c r="S7410" s="929"/>
    </row>
    <row r="7411" spans="1:19" ht="12.75" customHeight="1" x14ac:dyDescent="0.15">
      <c r="A7411" s="914">
        <v>7406</v>
      </c>
      <c r="B7411" s="929">
        <f>'EstExp 12-20'!D378</f>
        <v>0</v>
      </c>
      <c r="C7411" s="930">
        <f t="shared" si="306"/>
        <v>7406</v>
      </c>
      <c r="D7411" s="920" t="s">
        <v>6732</v>
      </c>
      <c r="E7411" s="893" t="b">
        <f t="shared" ca="1" si="307"/>
        <v>1</v>
      </c>
      <c r="F7411" s="932">
        <f t="array" aca="1" ref="F7411" ca="1">IF(G7411&lt;&gt;"",INDIRECT("'"&amp;G7411&amp;"'!"&amp;H7411),"")</f>
        <v>0</v>
      </c>
      <c r="G7411" s="560" t="s">
        <v>4786</v>
      </c>
      <c r="H7411" s="893" t="s">
        <v>6820</v>
      </c>
      <c r="I7411" s="920"/>
      <c r="J7411" s="920"/>
      <c r="K7411" s="920"/>
      <c r="L7411" s="920"/>
      <c r="M7411" s="920"/>
      <c r="N7411" s="920"/>
      <c r="S7411" s="929"/>
    </row>
    <row r="7412" spans="1:19" ht="12.75" customHeight="1" x14ac:dyDescent="0.15">
      <c r="A7412" s="914">
        <v>7407</v>
      </c>
      <c r="B7412" s="929">
        <f>'EstExp 12-20'!D380</f>
        <v>0</v>
      </c>
      <c r="C7412" s="930">
        <f t="shared" si="306"/>
        <v>7407</v>
      </c>
      <c r="D7412" s="920" t="s">
        <v>6732</v>
      </c>
      <c r="E7412" s="893" t="b">
        <f t="shared" ca="1" si="307"/>
        <v>1</v>
      </c>
      <c r="F7412" s="932">
        <f t="array" aca="1" ref="F7412" ca="1">IF(G7412&lt;&gt;"",INDIRECT("'"&amp;G7412&amp;"'!"&amp;H7412),"")</f>
        <v>0</v>
      </c>
      <c r="G7412" s="560" t="s">
        <v>4786</v>
      </c>
      <c r="H7412" s="893" t="s">
        <v>6821</v>
      </c>
      <c r="I7412" s="920"/>
      <c r="J7412" s="920"/>
      <c r="K7412" s="920"/>
      <c r="L7412" s="920"/>
      <c r="M7412" s="920"/>
      <c r="N7412" s="920"/>
      <c r="S7412" s="929"/>
    </row>
    <row r="7413" spans="1:19" ht="12.75" customHeight="1" x14ac:dyDescent="0.15">
      <c r="A7413" s="914">
        <v>7408</v>
      </c>
      <c r="B7413" s="929">
        <f>'EstExp 12-20'!D381</f>
        <v>0</v>
      </c>
      <c r="C7413" s="930">
        <f t="shared" si="306"/>
        <v>7408</v>
      </c>
      <c r="D7413" s="920" t="s">
        <v>6732</v>
      </c>
      <c r="E7413" s="893" t="b">
        <f t="shared" ca="1" si="307"/>
        <v>1</v>
      </c>
      <c r="F7413" s="932">
        <f t="array" aca="1" ref="F7413" ca="1">IF(G7413&lt;&gt;"",INDIRECT("'"&amp;G7413&amp;"'!"&amp;H7413),"")</f>
        <v>0</v>
      </c>
      <c r="G7413" s="560" t="s">
        <v>4786</v>
      </c>
      <c r="H7413" s="893" t="s">
        <v>6822</v>
      </c>
      <c r="I7413" s="920"/>
      <c r="J7413" s="920"/>
      <c r="K7413" s="920"/>
      <c r="L7413" s="920"/>
      <c r="M7413" s="920"/>
      <c r="N7413" s="920"/>
      <c r="S7413" s="929"/>
    </row>
    <row r="7414" spans="1:19" ht="12.75" customHeight="1" x14ac:dyDescent="0.15">
      <c r="A7414" s="914">
        <v>7409</v>
      </c>
      <c r="B7414" s="929">
        <f>'EstExp 12-20'!D382</f>
        <v>0</v>
      </c>
      <c r="C7414" s="930">
        <f t="shared" si="306"/>
        <v>7409</v>
      </c>
      <c r="D7414" s="920" t="s">
        <v>6732</v>
      </c>
      <c r="E7414" s="893" t="b">
        <f t="shared" ca="1" si="307"/>
        <v>1</v>
      </c>
      <c r="F7414" s="932">
        <f t="array" aca="1" ref="F7414" ca="1">IF(G7414&lt;&gt;"",INDIRECT("'"&amp;G7414&amp;"'!"&amp;H7414),"")</f>
        <v>0</v>
      </c>
      <c r="G7414" s="560" t="s">
        <v>4786</v>
      </c>
      <c r="H7414" s="893" t="s">
        <v>6823</v>
      </c>
      <c r="I7414" s="920"/>
      <c r="J7414" s="920"/>
      <c r="K7414" s="920"/>
      <c r="L7414" s="920"/>
      <c r="M7414" s="920"/>
      <c r="N7414" s="920"/>
      <c r="S7414" s="929"/>
    </row>
    <row r="7415" spans="1:19" ht="12.75" customHeight="1" x14ac:dyDescent="0.15">
      <c r="A7415" s="914">
        <v>7410</v>
      </c>
      <c r="B7415" s="929">
        <f>'EstExp 12-20'!D383</f>
        <v>0</v>
      </c>
      <c r="C7415" s="930">
        <f t="shared" si="306"/>
        <v>7410</v>
      </c>
      <c r="D7415" s="920" t="s">
        <v>6732</v>
      </c>
      <c r="E7415" s="893" t="b">
        <f t="shared" ca="1" si="307"/>
        <v>1</v>
      </c>
      <c r="F7415" s="932">
        <f t="array" aca="1" ref="F7415" ca="1">IF(G7415&lt;&gt;"",INDIRECT("'"&amp;G7415&amp;"'!"&amp;H7415),"")</f>
        <v>0</v>
      </c>
      <c r="G7415" s="560" t="s">
        <v>4786</v>
      </c>
      <c r="H7415" s="893" t="s">
        <v>6824</v>
      </c>
      <c r="I7415" s="920"/>
      <c r="J7415" s="920"/>
      <c r="K7415" s="920"/>
      <c r="L7415" s="920"/>
      <c r="M7415" s="920"/>
      <c r="N7415" s="920"/>
      <c r="S7415" s="929"/>
    </row>
    <row r="7416" spans="1:19" ht="12.75" customHeight="1" x14ac:dyDescent="0.15">
      <c r="A7416" s="914">
        <v>7411</v>
      </c>
      <c r="B7416" s="929">
        <f>'EstExp 12-20'!D384</f>
        <v>0</v>
      </c>
      <c r="C7416" s="930">
        <f t="shared" si="306"/>
        <v>7411</v>
      </c>
      <c r="D7416" s="920" t="s">
        <v>6732</v>
      </c>
      <c r="E7416" s="893" t="b">
        <f t="shared" ca="1" si="307"/>
        <v>1</v>
      </c>
      <c r="F7416" s="932">
        <f t="array" aca="1" ref="F7416" ca="1">IF(G7416&lt;&gt;"",INDIRECT("'"&amp;G7416&amp;"'!"&amp;H7416),"")</f>
        <v>0</v>
      </c>
      <c r="G7416" s="560" t="s">
        <v>4786</v>
      </c>
      <c r="H7416" s="893" t="s">
        <v>6825</v>
      </c>
      <c r="I7416" s="920"/>
      <c r="J7416" s="920"/>
      <c r="K7416" s="920"/>
      <c r="L7416" s="920"/>
      <c r="M7416" s="920"/>
      <c r="N7416" s="920"/>
      <c r="S7416" s="929"/>
    </row>
    <row r="7417" spans="1:19" ht="12.75" customHeight="1" x14ac:dyDescent="0.15">
      <c r="A7417" s="914">
        <v>7412</v>
      </c>
      <c r="B7417" s="929">
        <f>'EstExp 12-20'!D385</f>
        <v>0</v>
      </c>
      <c r="C7417" s="930">
        <f t="shared" si="306"/>
        <v>7412</v>
      </c>
      <c r="D7417" s="920" t="s">
        <v>6732</v>
      </c>
      <c r="E7417" s="893" t="b">
        <f t="shared" ca="1" si="307"/>
        <v>1</v>
      </c>
      <c r="F7417" s="932">
        <f t="array" aca="1" ref="F7417" ca="1">IF(G7417&lt;&gt;"",INDIRECT("'"&amp;G7417&amp;"'!"&amp;H7417),"")</f>
        <v>0</v>
      </c>
      <c r="G7417" s="560" t="s">
        <v>4786</v>
      </c>
      <c r="H7417" s="893" t="s">
        <v>6826</v>
      </c>
      <c r="I7417" s="920"/>
      <c r="J7417" s="920"/>
      <c r="K7417" s="920"/>
      <c r="L7417" s="920"/>
      <c r="M7417" s="920"/>
      <c r="N7417" s="920"/>
      <c r="S7417" s="929"/>
    </row>
    <row r="7418" spans="1:19" ht="12.75" customHeight="1" x14ac:dyDescent="0.15">
      <c r="A7418" s="914">
        <v>7413</v>
      </c>
      <c r="B7418" s="929">
        <f>'EstExp 12-20'!D386</f>
        <v>0</v>
      </c>
      <c r="C7418" s="930">
        <f t="shared" si="306"/>
        <v>7413</v>
      </c>
      <c r="D7418" s="920" t="s">
        <v>6732</v>
      </c>
      <c r="E7418" s="893" t="b">
        <f t="shared" ca="1" si="307"/>
        <v>1</v>
      </c>
      <c r="F7418" s="932">
        <f t="array" aca="1" ref="F7418" ca="1">IF(G7418&lt;&gt;"",INDIRECT("'"&amp;G7418&amp;"'!"&amp;H7418),"")</f>
        <v>0</v>
      </c>
      <c r="G7418" s="560" t="s">
        <v>4786</v>
      </c>
      <c r="H7418" s="893" t="s">
        <v>6827</v>
      </c>
      <c r="I7418" s="920"/>
      <c r="J7418" s="920"/>
      <c r="K7418" s="920"/>
      <c r="L7418" s="920"/>
      <c r="M7418" s="920"/>
      <c r="N7418" s="920"/>
      <c r="S7418" s="929"/>
    </row>
    <row r="7419" spans="1:19" ht="12.75" customHeight="1" x14ac:dyDescent="0.15">
      <c r="A7419" s="914">
        <v>7414</v>
      </c>
      <c r="B7419" s="929">
        <f>'EstExp 12-20'!D387</f>
        <v>0</v>
      </c>
      <c r="C7419" s="930">
        <f t="shared" si="306"/>
        <v>7414</v>
      </c>
      <c r="D7419" s="920" t="s">
        <v>6732</v>
      </c>
      <c r="E7419" s="893" t="b">
        <f t="shared" ca="1" si="307"/>
        <v>1</v>
      </c>
      <c r="F7419" s="932">
        <f t="array" aca="1" ref="F7419" ca="1">IF(G7419&lt;&gt;"",INDIRECT("'"&amp;G7419&amp;"'!"&amp;H7419),"")</f>
        <v>0</v>
      </c>
      <c r="G7419" s="560" t="s">
        <v>4786</v>
      </c>
      <c r="H7419" s="893" t="s">
        <v>6828</v>
      </c>
      <c r="I7419" s="920"/>
      <c r="J7419" s="920"/>
      <c r="K7419" s="920"/>
      <c r="L7419" s="920"/>
      <c r="M7419" s="920"/>
      <c r="N7419" s="920"/>
      <c r="S7419" s="929"/>
    </row>
    <row r="7420" spans="1:19" ht="12.75" customHeight="1" x14ac:dyDescent="0.15">
      <c r="A7420" s="914">
        <v>7415</v>
      </c>
      <c r="B7420" s="929">
        <f>'EstExp 12-20'!D388</f>
        <v>0</v>
      </c>
      <c r="C7420" s="930">
        <f t="shared" si="306"/>
        <v>7415</v>
      </c>
      <c r="D7420" s="920" t="s">
        <v>6732</v>
      </c>
      <c r="E7420" s="893" t="b">
        <f t="shared" ca="1" si="307"/>
        <v>1</v>
      </c>
      <c r="F7420" s="932">
        <f t="array" aca="1" ref="F7420" ca="1">IF(G7420&lt;&gt;"",INDIRECT("'"&amp;G7420&amp;"'!"&amp;H7420),"")</f>
        <v>0</v>
      </c>
      <c r="G7420" s="560" t="s">
        <v>4786</v>
      </c>
      <c r="H7420" s="893" t="s">
        <v>6829</v>
      </c>
      <c r="I7420" s="920"/>
      <c r="J7420" s="920"/>
      <c r="K7420" s="920"/>
      <c r="L7420" s="920"/>
      <c r="M7420" s="920"/>
      <c r="N7420" s="920"/>
      <c r="S7420" s="929"/>
    </row>
    <row r="7421" spans="1:19" ht="12.75" customHeight="1" x14ac:dyDescent="0.15">
      <c r="A7421" s="914">
        <v>7416</v>
      </c>
      <c r="B7421" s="929">
        <f>'EstExp 12-20'!E316</f>
        <v>0</v>
      </c>
      <c r="C7421" s="930">
        <f t="shared" si="306"/>
        <v>7416</v>
      </c>
      <c r="D7421" s="920" t="s">
        <v>6732</v>
      </c>
      <c r="E7421" s="893" t="b">
        <f t="shared" ca="1" si="307"/>
        <v>1</v>
      </c>
      <c r="F7421" s="932">
        <f t="array" aca="1" ref="F7421" ca="1">IF(G7421&lt;&gt;"",INDIRECT("'"&amp;G7421&amp;"'!"&amp;H7421),"")</f>
        <v>0</v>
      </c>
      <c r="G7421" s="560" t="s">
        <v>4786</v>
      </c>
      <c r="H7421" s="893" t="s">
        <v>6830</v>
      </c>
      <c r="I7421" s="920"/>
      <c r="J7421" s="920"/>
      <c r="K7421" s="920"/>
      <c r="L7421" s="920"/>
      <c r="M7421" s="920"/>
      <c r="N7421" s="920"/>
      <c r="S7421" s="929"/>
    </row>
    <row r="7422" spans="1:19" ht="12.75" customHeight="1" x14ac:dyDescent="0.15">
      <c r="A7422" s="914">
        <v>7417</v>
      </c>
      <c r="B7422" s="929">
        <f>'EstExp 12-20'!E317</f>
        <v>0</v>
      </c>
      <c r="C7422" s="930">
        <f t="shared" si="306"/>
        <v>7417</v>
      </c>
      <c r="D7422" s="920" t="s">
        <v>6732</v>
      </c>
      <c r="E7422" s="893" t="b">
        <f t="shared" ca="1" si="307"/>
        <v>1</v>
      </c>
      <c r="F7422" s="932">
        <f t="array" aca="1" ref="F7422" ca="1">IF(G7422&lt;&gt;"",INDIRECT("'"&amp;G7422&amp;"'!"&amp;H7422),"")</f>
        <v>0</v>
      </c>
      <c r="G7422" s="560" t="s">
        <v>4786</v>
      </c>
      <c r="H7422" s="893" t="s">
        <v>6831</v>
      </c>
      <c r="I7422" s="920"/>
      <c r="J7422" s="920"/>
      <c r="K7422" s="920"/>
      <c r="L7422" s="920"/>
      <c r="M7422" s="920"/>
      <c r="N7422" s="920"/>
      <c r="S7422" s="929"/>
    </row>
    <row r="7423" spans="1:19" ht="12.75" customHeight="1" x14ac:dyDescent="0.15">
      <c r="A7423" s="914">
        <v>7418</v>
      </c>
      <c r="B7423" s="929">
        <f>'EstExp 12-20'!E318</f>
        <v>0</v>
      </c>
      <c r="C7423" s="930">
        <f t="shared" si="306"/>
        <v>7418</v>
      </c>
      <c r="D7423" s="920" t="s">
        <v>6732</v>
      </c>
      <c r="E7423" s="893" t="b">
        <f t="shared" ca="1" si="307"/>
        <v>1</v>
      </c>
      <c r="F7423" s="932">
        <f t="array" aca="1" ref="F7423" ca="1">IF(G7423&lt;&gt;"",INDIRECT("'"&amp;G7423&amp;"'!"&amp;H7423),"")</f>
        <v>0</v>
      </c>
      <c r="G7423" s="560" t="s">
        <v>4786</v>
      </c>
      <c r="H7423" s="893" t="s">
        <v>6832</v>
      </c>
      <c r="I7423" s="920"/>
      <c r="J7423" s="920"/>
      <c r="K7423" s="920"/>
      <c r="L7423" s="920"/>
      <c r="M7423" s="920"/>
      <c r="N7423" s="920"/>
      <c r="S7423" s="929"/>
    </row>
    <row r="7424" spans="1:19" ht="12.75" customHeight="1" x14ac:dyDescent="0.15">
      <c r="A7424" s="914">
        <v>7419</v>
      </c>
      <c r="B7424" s="929">
        <f>'EstExp 12-20'!E319</f>
        <v>0</v>
      </c>
      <c r="C7424" s="930">
        <f t="shared" si="306"/>
        <v>7419</v>
      </c>
      <c r="D7424" s="920" t="s">
        <v>6732</v>
      </c>
      <c r="E7424" s="893" t="b">
        <f t="shared" ca="1" si="307"/>
        <v>1</v>
      </c>
      <c r="F7424" s="932">
        <f t="array" aca="1" ref="F7424" ca="1">IF(G7424&lt;&gt;"",INDIRECT("'"&amp;G7424&amp;"'!"&amp;H7424),"")</f>
        <v>0</v>
      </c>
      <c r="G7424" s="560" t="s">
        <v>4786</v>
      </c>
      <c r="H7424" s="893" t="s">
        <v>6833</v>
      </c>
      <c r="I7424" s="920"/>
      <c r="J7424" s="920"/>
      <c r="K7424" s="920"/>
      <c r="L7424" s="920"/>
      <c r="M7424" s="920"/>
      <c r="N7424" s="920"/>
      <c r="S7424" s="929"/>
    </row>
    <row r="7425" spans="1:19" ht="12.75" customHeight="1" x14ac:dyDescent="0.15">
      <c r="A7425" s="914">
        <v>7420</v>
      </c>
      <c r="B7425" s="929">
        <f>'EstExp 12-20'!E320</f>
        <v>0</v>
      </c>
      <c r="C7425" s="930">
        <f t="shared" si="306"/>
        <v>7420</v>
      </c>
      <c r="D7425" s="920" t="s">
        <v>6732</v>
      </c>
      <c r="E7425" s="893" t="b">
        <f t="shared" ca="1" si="307"/>
        <v>1</v>
      </c>
      <c r="F7425" s="932">
        <f t="array" aca="1" ref="F7425" ca="1">IF(G7425&lt;&gt;"",INDIRECT("'"&amp;G7425&amp;"'!"&amp;H7425),"")</f>
        <v>0</v>
      </c>
      <c r="G7425" s="560" t="s">
        <v>4786</v>
      </c>
      <c r="H7425" s="893" t="s">
        <v>6834</v>
      </c>
      <c r="I7425" s="920"/>
      <c r="J7425" s="920"/>
      <c r="K7425" s="920"/>
      <c r="L7425" s="920"/>
      <c r="M7425" s="920"/>
      <c r="N7425" s="920"/>
      <c r="S7425" s="929"/>
    </row>
    <row r="7426" spans="1:19" ht="12.75" customHeight="1" x14ac:dyDescent="0.15">
      <c r="A7426" s="914">
        <v>7421</v>
      </c>
      <c r="B7426" s="929">
        <f>'EstExp 12-20'!E321</f>
        <v>0</v>
      </c>
      <c r="C7426" s="930">
        <f t="shared" si="306"/>
        <v>7421</v>
      </c>
      <c r="D7426" s="920" t="s">
        <v>6732</v>
      </c>
      <c r="E7426" s="893" t="b">
        <f t="shared" ca="1" si="307"/>
        <v>1</v>
      </c>
      <c r="F7426" s="932">
        <f t="array" aca="1" ref="F7426" ca="1">IF(G7426&lt;&gt;"",INDIRECT("'"&amp;G7426&amp;"'!"&amp;H7426),"")</f>
        <v>0</v>
      </c>
      <c r="G7426" s="560" t="s">
        <v>4786</v>
      </c>
      <c r="H7426" s="893" t="s">
        <v>6835</v>
      </c>
      <c r="I7426" s="920"/>
      <c r="J7426" s="920"/>
      <c r="K7426" s="920"/>
      <c r="L7426" s="920"/>
      <c r="M7426" s="920"/>
      <c r="N7426" s="920"/>
      <c r="S7426" s="929"/>
    </row>
    <row r="7427" spans="1:19" ht="12.75" customHeight="1" x14ac:dyDescent="0.15">
      <c r="A7427" s="914">
        <v>7422</v>
      </c>
      <c r="B7427" s="929">
        <f>'EstExp 12-20'!E322</f>
        <v>0</v>
      </c>
      <c r="C7427" s="930">
        <f t="shared" si="306"/>
        <v>7422</v>
      </c>
      <c r="D7427" s="920" t="s">
        <v>6732</v>
      </c>
      <c r="E7427" s="893" t="b">
        <f t="shared" ca="1" si="307"/>
        <v>1</v>
      </c>
      <c r="F7427" s="932">
        <f t="array" aca="1" ref="F7427" ca="1">IF(G7427&lt;&gt;"",INDIRECT("'"&amp;G7427&amp;"'!"&amp;H7427),"")</f>
        <v>0</v>
      </c>
      <c r="G7427" s="560" t="s">
        <v>4786</v>
      </c>
      <c r="H7427" s="893" t="s">
        <v>6836</v>
      </c>
      <c r="I7427" s="920"/>
      <c r="J7427" s="920"/>
      <c r="K7427" s="920"/>
      <c r="L7427" s="920"/>
      <c r="M7427" s="920"/>
      <c r="N7427" s="920"/>
      <c r="S7427" s="929"/>
    </row>
    <row r="7428" spans="1:19" ht="12.75" customHeight="1" x14ac:dyDescent="0.15">
      <c r="A7428" s="914">
        <v>7423</v>
      </c>
      <c r="B7428" s="929">
        <f>'EstExp 12-20'!E323</f>
        <v>0</v>
      </c>
      <c r="C7428" s="930">
        <f t="shared" si="306"/>
        <v>7423</v>
      </c>
      <c r="D7428" s="920" t="s">
        <v>6732</v>
      </c>
      <c r="E7428" s="893" t="b">
        <f t="shared" ca="1" si="307"/>
        <v>1</v>
      </c>
      <c r="F7428" s="932">
        <f t="array" aca="1" ref="F7428" ca="1">IF(G7428&lt;&gt;"",INDIRECT("'"&amp;G7428&amp;"'!"&amp;H7428),"")</f>
        <v>0</v>
      </c>
      <c r="G7428" s="560" t="s">
        <v>4786</v>
      </c>
      <c r="H7428" s="893" t="s">
        <v>6837</v>
      </c>
      <c r="I7428" s="920"/>
      <c r="J7428" s="920"/>
      <c r="K7428" s="920"/>
      <c r="L7428" s="920"/>
      <c r="M7428" s="920"/>
      <c r="N7428" s="920"/>
      <c r="S7428" s="929"/>
    </row>
    <row r="7429" spans="1:19" ht="12.75" customHeight="1" x14ac:dyDescent="0.15">
      <c r="A7429" s="914">
        <v>7424</v>
      </c>
      <c r="B7429" s="929">
        <f>'EstExp 12-20'!E324</f>
        <v>0</v>
      </c>
      <c r="C7429" s="930">
        <f t="shared" si="306"/>
        <v>7424</v>
      </c>
      <c r="D7429" s="920" t="s">
        <v>6732</v>
      </c>
      <c r="E7429" s="893" t="b">
        <f t="shared" ca="1" si="307"/>
        <v>1</v>
      </c>
      <c r="F7429" s="932">
        <f t="array" aca="1" ref="F7429" ca="1">IF(G7429&lt;&gt;"",INDIRECT("'"&amp;G7429&amp;"'!"&amp;H7429),"")</f>
        <v>0</v>
      </c>
      <c r="G7429" s="560" t="s">
        <v>4786</v>
      </c>
      <c r="H7429" s="893" t="s">
        <v>6838</v>
      </c>
      <c r="I7429" s="920"/>
      <c r="J7429" s="920"/>
      <c r="K7429" s="920"/>
      <c r="L7429" s="920"/>
      <c r="M7429" s="920"/>
      <c r="N7429" s="920"/>
      <c r="S7429" s="929"/>
    </row>
    <row r="7430" spans="1:19" ht="12.75" customHeight="1" x14ac:dyDescent="0.15">
      <c r="A7430" s="914">
        <v>7425</v>
      </c>
      <c r="B7430" s="929">
        <f>'EstExp 12-20'!E325</f>
        <v>0</v>
      </c>
      <c r="C7430" s="930">
        <f t="shared" si="306"/>
        <v>7425</v>
      </c>
      <c r="D7430" s="920" t="s">
        <v>6732</v>
      </c>
      <c r="E7430" s="893" t="b">
        <f t="shared" ca="1" si="307"/>
        <v>1</v>
      </c>
      <c r="F7430" s="932">
        <f t="array" aca="1" ref="F7430" ca="1">IF(G7430&lt;&gt;"",INDIRECT("'"&amp;G7430&amp;"'!"&amp;H7430),"")</f>
        <v>0</v>
      </c>
      <c r="G7430" s="560" t="s">
        <v>4786</v>
      </c>
      <c r="H7430" s="893" t="s">
        <v>6839</v>
      </c>
      <c r="I7430" s="920"/>
      <c r="J7430" s="920"/>
      <c r="K7430" s="920"/>
      <c r="L7430" s="920"/>
      <c r="M7430" s="920"/>
      <c r="N7430" s="920"/>
      <c r="S7430" s="929"/>
    </row>
    <row r="7431" spans="1:19" ht="12.75" customHeight="1" x14ac:dyDescent="0.15">
      <c r="A7431" s="914">
        <v>7426</v>
      </c>
      <c r="B7431" s="929">
        <f>'EstExp 12-20'!E326</f>
        <v>0</v>
      </c>
      <c r="C7431" s="930">
        <f t="shared" si="306"/>
        <v>7426</v>
      </c>
      <c r="D7431" s="920" t="s">
        <v>6732</v>
      </c>
      <c r="E7431" s="893" t="b">
        <f t="shared" ca="1" si="307"/>
        <v>1</v>
      </c>
      <c r="F7431" s="932">
        <f t="array" aca="1" ref="F7431" ca="1">IF(G7431&lt;&gt;"",INDIRECT("'"&amp;G7431&amp;"'!"&amp;H7431),"")</f>
        <v>0</v>
      </c>
      <c r="G7431" s="560" t="s">
        <v>4786</v>
      </c>
      <c r="H7431" s="893" t="s">
        <v>6840</v>
      </c>
      <c r="I7431" s="920"/>
      <c r="J7431" s="920"/>
      <c r="K7431" s="920"/>
      <c r="L7431" s="920"/>
      <c r="M7431" s="920"/>
      <c r="N7431" s="920"/>
      <c r="S7431" s="929"/>
    </row>
    <row r="7432" spans="1:19" ht="12.75" customHeight="1" x14ac:dyDescent="0.15">
      <c r="A7432" s="914">
        <v>7427</v>
      </c>
      <c r="B7432" s="929">
        <f>'EstExp 12-20'!E327</f>
        <v>0</v>
      </c>
      <c r="C7432" s="930">
        <f t="shared" si="306"/>
        <v>7427</v>
      </c>
      <c r="D7432" s="920" t="s">
        <v>6732</v>
      </c>
      <c r="E7432" s="893" t="b">
        <f t="shared" ca="1" si="307"/>
        <v>1</v>
      </c>
      <c r="F7432" s="932">
        <f t="array" aca="1" ref="F7432" ca="1">IF(G7432&lt;&gt;"",INDIRECT("'"&amp;G7432&amp;"'!"&amp;H7432),"")</f>
        <v>0</v>
      </c>
      <c r="G7432" s="560" t="s">
        <v>4786</v>
      </c>
      <c r="H7432" s="893" t="s">
        <v>6841</v>
      </c>
      <c r="I7432" s="920"/>
      <c r="J7432" s="920"/>
      <c r="K7432" s="920"/>
      <c r="L7432" s="920"/>
      <c r="M7432" s="920"/>
      <c r="N7432" s="920"/>
      <c r="S7432" s="929"/>
    </row>
    <row r="7433" spans="1:19" ht="12.75" customHeight="1" x14ac:dyDescent="0.15">
      <c r="A7433" s="914">
        <v>7428</v>
      </c>
      <c r="B7433" s="929">
        <f>'EstExp 12-20'!E328</f>
        <v>0</v>
      </c>
      <c r="C7433" s="930">
        <f t="shared" si="306"/>
        <v>7428</v>
      </c>
      <c r="D7433" s="920" t="s">
        <v>6732</v>
      </c>
      <c r="E7433" s="893" t="b">
        <f t="shared" ca="1" si="307"/>
        <v>1</v>
      </c>
      <c r="F7433" s="932">
        <f t="array" aca="1" ref="F7433" ca="1">IF(G7433&lt;&gt;"",INDIRECT("'"&amp;G7433&amp;"'!"&amp;H7433),"")</f>
        <v>0</v>
      </c>
      <c r="G7433" s="560" t="s">
        <v>4786</v>
      </c>
      <c r="H7433" s="893" t="s">
        <v>6842</v>
      </c>
      <c r="I7433" s="920"/>
      <c r="J7433" s="920"/>
      <c r="K7433" s="920"/>
      <c r="L7433" s="920"/>
      <c r="M7433" s="920"/>
      <c r="N7433" s="920"/>
      <c r="S7433" s="929"/>
    </row>
    <row r="7434" spans="1:19" ht="12.75" customHeight="1" x14ac:dyDescent="0.15">
      <c r="A7434" s="914">
        <v>7429</v>
      </c>
      <c r="B7434" s="929">
        <f>'EstExp 12-20'!E329</f>
        <v>0</v>
      </c>
      <c r="C7434" s="930">
        <f t="shared" si="306"/>
        <v>7429</v>
      </c>
      <c r="D7434" s="920" t="s">
        <v>6732</v>
      </c>
      <c r="E7434" s="893" t="b">
        <f t="shared" ca="1" si="307"/>
        <v>1</v>
      </c>
      <c r="F7434" s="932">
        <f t="array" aca="1" ref="F7434" ca="1">IF(G7434&lt;&gt;"",INDIRECT("'"&amp;G7434&amp;"'!"&amp;H7434),"")</f>
        <v>0</v>
      </c>
      <c r="G7434" s="560" t="s">
        <v>4786</v>
      </c>
      <c r="H7434" s="893" t="s">
        <v>6843</v>
      </c>
      <c r="I7434" s="920"/>
      <c r="J7434" s="920"/>
      <c r="K7434" s="920"/>
      <c r="L7434" s="920"/>
      <c r="M7434" s="920"/>
      <c r="N7434" s="920"/>
      <c r="S7434" s="929"/>
    </row>
    <row r="7435" spans="1:19" ht="12.75" customHeight="1" x14ac:dyDescent="0.15">
      <c r="A7435" s="914">
        <v>7430</v>
      </c>
      <c r="B7435" s="929">
        <f>'EstExp 12-20'!E330</f>
        <v>0</v>
      </c>
      <c r="C7435" s="930">
        <f t="shared" si="306"/>
        <v>7430</v>
      </c>
      <c r="D7435" s="920" t="s">
        <v>6732</v>
      </c>
      <c r="E7435" s="893" t="b">
        <f t="shared" ca="1" si="307"/>
        <v>1</v>
      </c>
      <c r="F7435" s="932">
        <f t="array" aca="1" ref="F7435" ca="1">IF(G7435&lt;&gt;"",INDIRECT("'"&amp;G7435&amp;"'!"&amp;H7435),"")</f>
        <v>0</v>
      </c>
      <c r="G7435" s="560" t="s">
        <v>4786</v>
      </c>
      <c r="H7435" s="893" t="s">
        <v>6844</v>
      </c>
      <c r="I7435" s="920"/>
      <c r="J7435" s="920"/>
      <c r="K7435" s="920"/>
      <c r="L7435" s="920"/>
      <c r="M7435" s="920"/>
      <c r="N7435" s="920"/>
      <c r="S7435" s="929"/>
    </row>
    <row r="7436" spans="1:19" ht="12.75" customHeight="1" x14ac:dyDescent="0.15">
      <c r="A7436" s="914">
        <v>7431</v>
      </c>
      <c r="B7436" s="929">
        <f>'EstExp 12-20'!E344</f>
        <v>0</v>
      </c>
      <c r="C7436" s="930">
        <f t="shared" si="306"/>
        <v>7431</v>
      </c>
      <c r="D7436" s="920" t="s">
        <v>6732</v>
      </c>
      <c r="E7436" s="893" t="b">
        <f t="shared" ca="1" si="307"/>
        <v>1</v>
      </c>
      <c r="F7436" s="932">
        <f t="array" aca="1" ref="F7436" ca="1">IF(G7436&lt;&gt;"",INDIRECT("'"&amp;G7436&amp;"'!"&amp;H7436),"")</f>
        <v>0</v>
      </c>
      <c r="G7436" s="560" t="s">
        <v>4786</v>
      </c>
      <c r="H7436" s="893" t="s">
        <v>6845</v>
      </c>
      <c r="I7436" s="920"/>
      <c r="J7436" s="920"/>
      <c r="K7436" s="920"/>
      <c r="L7436" s="920"/>
      <c r="M7436" s="920"/>
      <c r="N7436" s="920"/>
      <c r="S7436" s="929"/>
    </row>
    <row r="7437" spans="1:19" ht="12.75" customHeight="1" x14ac:dyDescent="0.15">
      <c r="A7437" s="914">
        <v>7432</v>
      </c>
      <c r="B7437" s="929">
        <f>'EstExp 12-20'!E347</f>
        <v>0</v>
      </c>
      <c r="C7437" s="930">
        <f t="shared" si="306"/>
        <v>7432</v>
      </c>
      <c r="D7437" s="920" t="s">
        <v>6732</v>
      </c>
      <c r="E7437" s="893" t="b">
        <f t="shared" ca="1" si="307"/>
        <v>1</v>
      </c>
      <c r="F7437" s="932">
        <f t="array" aca="1" ref="F7437" ca="1">IF(G7437&lt;&gt;"",INDIRECT("'"&amp;G7437&amp;"'!"&amp;H7437),"")</f>
        <v>0</v>
      </c>
      <c r="G7437" s="560" t="s">
        <v>4786</v>
      </c>
      <c r="H7437" s="893" t="s">
        <v>6846</v>
      </c>
      <c r="I7437" s="920"/>
      <c r="J7437" s="920"/>
      <c r="K7437" s="920"/>
      <c r="L7437" s="920"/>
      <c r="M7437" s="920"/>
      <c r="N7437" s="920"/>
      <c r="S7437" s="929"/>
    </row>
    <row r="7438" spans="1:19" ht="12.75" customHeight="1" x14ac:dyDescent="0.15">
      <c r="A7438" s="914">
        <v>7433</v>
      </c>
      <c r="B7438" s="929">
        <f>'EstExp 12-20'!E348</f>
        <v>0</v>
      </c>
      <c r="C7438" s="930">
        <f t="shared" si="306"/>
        <v>7433</v>
      </c>
      <c r="D7438" s="920" t="s">
        <v>6732</v>
      </c>
      <c r="E7438" s="893" t="b">
        <f t="shared" ca="1" si="307"/>
        <v>1</v>
      </c>
      <c r="F7438" s="932">
        <f t="array" aca="1" ref="F7438" ca="1">IF(G7438&lt;&gt;"",INDIRECT("'"&amp;G7438&amp;"'!"&amp;H7438),"")</f>
        <v>0</v>
      </c>
      <c r="G7438" s="560" t="s">
        <v>4786</v>
      </c>
      <c r="H7438" s="893" t="s">
        <v>6847</v>
      </c>
      <c r="I7438" s="920"/>
      <c r="J7438" s="920"/>
      <c r="K7438" s="920"/>
      <c r="L7438" s="920"/>
      <c r="M7438" s="920"/>
      <c r="N7438" s="920"/>
      <c r="S7438" s="929"/>
    </row>
    <row r="7439" spans="1:19" ht="12.75" customHeight="1" x14ac:dyDescent="0.15">
      <c r="A7439" s="914">
        <v>7434</v>
      </c>
      <c r="B7439" s="929">
        <f>'EstExp 12-20'!E349</f>
        <v>0</v>
      </c>
      <c r="C7439" s="930">
        <f t="shared" si="306"/>
        <v>7434</v>
      </c>
      <c r="D7439" s="920" t="s">
        <v>6732</v>
      </c>
      <c r="E7439" s="893" t="b">
        <f t="shared" ca="1" si="307"/>
        <v>1</v>
      </c>
      <c r="F7439" s="932">
        <f t="array" aca="1" ref="F7439" ca="1">IF(G7439&lt;&gt;"",INDIRECT("'"&amp;G7439&amp;"'!"&amp;H7439),"")</f>
        <v>0</v>
      </c>
      <c r="G7439" s="560" t="s">
        <v>4786</v>
      </c>
      <c r="H7439" s="893" t="s">
        <v>6848</v>
      </c>
      <c r="I7439" s="920"/>
      <c r="J7439" s="920"/>
      <c r="K7439" s="920"/>
      <c r="L7439" s="920"/>
      <c r="M7439" s="920"/>
      <c r="N7439" s="920"/>
      <c r="S7439" s="929"/>
    </row>
    <row r="7440" spans="1:19" ht="12.75" customHeight="1" x14ac:dyDescent="0.15">
      <c r="A7440" s="914">
        <v>7435</v>
      </c>
      <c r="B7440" s="929">
        <f>'EstExp 12-20'!E350</f>
        <v>0</v>
      </c>
      <c r="C7440" s="930">
        <f t="shared" si="306"/>
        <v>7435</v>
      </c>
      <c r="D7440" s="920" t="s">
        <v>6732</v>
      </c>
      <c r="E7440" s="893" t="b">
        <f t="shared" ca="1" si="307"/>
        <v>1</v>
      </c>
      <c r="F7440" s="932">
        <f t="array" aca="1" ref="F7440" ca="1">IF(G7440&lt;&gt;"",INDIRECT("'"&amp;G7440&amp;"'!"&amp;H7440),"")</f>
        <v>0</v>
      </c>
      <c r="G7440" s="560" t="s">
        <v>4786</v>
      </c>
      <c r="H7440" s="893" t="s">
        <v>6849</v>
      </c>
      <c r="I7440" s="920"/>
      <c r="J7440" s="920"/>
      <c r="K7440" s="920"/>
      <c r="L7440" s="920"/>
      <c r="M7440" s="920"/>
      <c r="N7440" s="920"/>
      <c r="S7440" s="929"/>
    </row>
    <row r="7441" spans="1:19" ht="12.75" customHeight="1" x14ac:dyDescent="0.15">
      <c r="A7441" s="914">
        <v>7436</v>
      </c>
      <c r="B7441" s="929">
        <f>'EstExp 12-20'!E351</f>
        <v>0</v>
      </c>
      <c r="C7441" s="930">
        <f t="shared" si="306"/>
        <v>7436</v>
      </c>
      <c r="D7441" s="920" t="s">
        <v>6732</v>
      </c>
      <c r="E7441" s="893" t="b">
        <f t="shared" ca="1" si="307"/>
        <v>1</v>
      </c>
      <c r="F7441" s="932">
        <f t="array" aca="1" ref="F7441" ca="1">IF(G7441&lt;&gt;"",INDIRECT("'"&amp;G7441&amp;"'!"&amp;H7441),"")</f>
        <v>0</v>
      </c>
      <c r="G7441" s="560" t="s">
        <v>4786</v>
      </c>
      <c r="H7441" s="893" t="s">
        <v>6850</v>
      </c>
      <c r="I7441" s="920"/>
      <c r="J7441" s="920"/>
      <c r="K7441" s="920"/>
      <c r="L7441" s="920"/>
      <c r="M7441" s="920"/>
      <c r="N7441" s="920"/>
      <c r="S7441" s="929"/>
    </row>
    <row r="7442" spans="1:19" ht="12.75" customHeight="1" x14ac:dyDescent="0.15">
      <c r="A7442" s="914">
        <v>7437</v>
      </c>
      <c r="B7442" s="929">
        <f>'EstExp 12-20'!E352</f>
        <v>0</v>
      </c>
      <c r="C7442" s="930">
        <f t="shared" si="306"/>
        <v>7437</v>
      </c>
      <c r="D7442" s="920" t="s">
        <v>6732</v>
      </c>
      <c r="E7442" s="893" t="b">
        <f t="shared" ca="1" si="307"/>
        <v>1</v>
      </c>
      <c r="F7442" s="932">
        <f t="array" aca="1" ref="F7442" ca="1">IF(G7442&lt;&gt;"",INDIRECT("'"&amp;G7442&amp;"'!"&amp;H7442),"")</f>
        <v>0</v>
      </c>
      <c r="G7442" s="560" t="s">
        <v>4786</v>
      </c>
      <c r="H7442" s="893" t="s">
        <v>6851</v>
      </c>
      <c r="I7442" s="920"/>
      <c r="J7442" s="920"/>
      <c r="K7442" s="920"/>
      <c r="L7442" s="920"/>
      <c r="M7442" s="920"/>
      <c r="N7442" s="920"/>
      <c r="S7442" s="929"/>
    </row>
    <row r="7443" spans="1:19" ht="12.75" customHeight="1" x14ac:dyDescent="0.15">
      <c r="A7443" s="914">
        <v>7438</v>
      </c>
      <c r="B7443" s="929">
        <f>'EstExp 12-20'!E353</f>
        <v>0</v>
      </c>
      <c r="C7443" s="930">
        <f t="shared" si="306"/>
        <v>7438</v>
      </c>
      <c r="D7443" s="920" t="s">
        <v>6732</v>
      </c>
      <c r="E7443" s="893" t="b">
        <f t="shared" ca="1" si="307"/>
        <v>1</v>
      </c>
      <c r="F7443" s="932">
        <f t="array" aca="1" ref="F7443" ca="1">IF(G7443&lt;&gt;"",INDIRECT("'"&amp;G7443&amp;"'!"&amp;H7443),"")</f>
        <v>0</v>
      </c>
      <c r="G7443" s="560" t="s">
        <v>4786</v>
      </c>
      <c r="H7443" s="893" t="s">
        <v>6852</v>
      </c>
      <c r="I7443" s="920"/>
      <c r="J7443" s="920"/>
      <c r="K7443" s="920"/>
      <c r="L7443" s="920"/>
      <c r="M7443" s="920"/>
      <c r="N7443" s="920"/>
      <c r="S7443" s="929"/>
    </row>
    <row r="7444" spans="1:19" ht="12.75" customHeight="1" x14ac:dyDescent="0.15">
      <c r="A7444" s="914">
        <v>7439</v>
      </c>
      <c r="B7444" s="929">
        <f>'EstExp 12-20'!E355</f>
        <v>0</v>
      </c>
      <c r="C7444" s="930">
        <f t="shared" si="306"/>
        <v>7439</v>
      </c>
      <c r="D7444" s="920" t="s">
        <v>6732</v>
      </c>
      <c r="E7444" s="893" t="b">
        <f t="shared" ca="1" si="307"/>
        <v>1</v>
      </c>
      <c r="F7444" s="932">
        <f t="array" aca="1" ref="F7444" ca="1">IF(G7444&lt;&gt;"",INDIRECT("'"&amp;G7444&amp;"'!"&amp;H7444),"")</f>
        <v>0</v>
      </c>
      <c r="G7444" s="560" t="s">
        <v>4786</v>
      </c>
      <c r="H7444" s="893" t="s">
        <v>6853</v>
      </c>
      <c r="I7444" s="920"/>
      <c r="J7444" s="920"/>
      <c r="K7444" s="920"/>
      <c r="L7444" s="920"/>
      <c r="M7444" s="920"/>
      <c r="N7444" s="920"/>
      <c r="S7444" s="929"/>
    </row>
    <row r="7445" spans="1:19" ht="12.75" customHeight="1" x14ac:dyDescent="0.15">
      <c r="A7445" s="914">
        <v>7440</v>
      </c>
      <c r="B7445" s="929">
        <f>'EstExp 12-20'!E356</f>
        <v>0</v>
      </c>
      <c r="C7445" s="930">
        <f t="shared" si="306"/>
        <v>7440</v>
      </c>
      <c r="D7445" s="920" t="s">
        <v>6732</v>
      </c>
      <c r="E7445" s="893" t="b">
        <f t="shared" ca="1" si="307"/>
        <v>1</v>
      </c>
      <c r="F7445" s="932">
        <f t="array" aca="1" ref="F7445" ca="1">IF(G7445&lt;&gt;"",INDIRECT("'"&amp;G7445&amp;"'!"&amp;H7445),"")</f>
        <v>0</v>
      </c>
      <c r="G7445" s="560" t="s">
        <v>4786</v>
      </c>
      <c r="H7445" s="893" t="s">
        <v>6854</v>
      </c>
      <c r="I7445" s="920"/>
      <c r="J7445" s="920"/>
      <c r="K7445" s="920"/>
      <c r="L7445" s="920"/>
      <c r="M7445" s="920"/>
      <c r="N7445" s="920"/>
      <c r="S7445" s="929"/>
    </row>
    <row r="7446" spans="1:19" ht="12.75" customHeight="1" x14ac:dyDescent="0.15">
      <c r="A7446" s="914">
        <v>7441</v>
      </c>
      <c r="B7446" s="929">
        <f>'EstExp 12-20'!E357</f>
        <v>0</v>
      </c>
      <c r="C7446" s="930">
        <f t="shared" si="306"/>
        <v>7441</v>
      </c>
      <c r="D7446" s="920" t="s">
        <v>6732</v>
      </c>
      <c r="E7446" s="893" t="b">
        <f t="shared" ca="1" si="307"/>
        <v>1</v>
      </c>
      <c r="F7446" s="932">
        <f t="array" aca="1" ref="F7446" ca="1">IF(G7446&lt;&gt;"",INDIRECT("'"&amp;G7446&amp;"'!"&amp;H7446),"")</f>
        <v>0</v>
      </c>
      <c r="G7446" s="560" t="s">
        <v>4786</v>
      </c>
      <c r="H7446" s="893" t="s">
        <v>6855</v>
      </c>
      <c r="I7446" s="920"/>
      <c r="J7446" s="920"/>
      <c r="K7446" s="920"/>
      <c r="L7446" s="920"/>
      <c r="M7446" s="920"/>
      <c r="N7446" s="920"/>
      <c r="S7446" s="929"/>
    </row>
    <row r="7447" spans="1:19" ht="12.75" customHeight="1" x14ac:dyDescent="0.15">
      <c r="A7447" s="914">
        <v>7442</v>
      </c>
      <c r="B7447" s="929">
        <f>'EstExp 12-20'!E358</f>
        <v>0</v>
      </c>
      <c r="C7447" s="930">
        <f t="shared" si="306"/>
        <v>7442</v>
      </c>
      <c r="D7447" s="920" t="s">
        <v>6732</v>
      </c>
      <c r="E7447" s="893" t="b">
        <f t="shared" ca="1" si="307"/>
        <v>1</v>
      </c>
      <c r="F7447" s="932">
        <f t="array" aca="1" ref="F7447" ca="1">IF(G7447&lt;&gt;"",INDIRECT("'"&amp;G7447&amp;"'!"&amp;H7447),"")</f>
        <v>0</v>
      </c>
      <c r="G7447" s="560" t="s">
        <v>4786</v>
      </c>
      <c r="H7447" s="893" t="s">
        <v>6856</v>
      </c>
      <c r="I7447" s="920"/>
      <c r="J7447" s="920"/>
      <c r="K7447" s="920"/>
      <c r="L7447" s="920"/>
      <c r="M7447" s="920"/>
      <c r="N7447" s="920"/>
      <c r="S7447" s="929"/>
    </row>
    <row r="7448" spans="1:19" ht="12.75" customHeight="1" x14ac:dyDescent="0.15">
      <c r="A7448" s="914">
        <v>7443</v>
      </c>
      <c r="B7448" s="929">
        <f>'EstExp 12-20'!E360</f>
        <v>0</v>
      </c>
      <c r="C7448" s="930">
        <f t="shared" si="306"/>
        <v>7443</v>
      </c>
      <c r="D7448" s="920" t="s">
        <v>6732</v>
      </c>
      <c r="E7448" s="893" t="b">
        <f t="shared" ca="1" si="307"/>
        <v>1</v>
      </c>
      <c r="F7448" s="932">
        <f t="array" aca="1" ref="F7448" ca="1">IF(G7448&lt;&gt;"",INDIRECT("'"&amp;G7448&amp;"'!"&amp;H7448),"")</f>
        <v>0</v>
      </c>
      <c r="G7448" s="560" t="s">
        <v>4786</v>
      </c>
      <c r="H7448" s="893" t="s">
        <v>6857</v>
      </c>
      <c r="I7448" s="920"/>
      <c r="J7448" s="920"/>
      <c r="K7448" s="920"/>
      <c r="L7448" s="920"/>
      <c r="M7448" s="920"/>
      <c r="N7448" s="920"/>
      <c r="S7448" s="929"/>
    </row>
    <row r="7449" spans="1:19" ht="12.75" customHeight="1" x14ac:dyDescent="0.15">
      <c r="A7449" s="914">
        <v>7444</v>
      </c>
      <c r="B7449" s="929">
        <f>'EstExp 12-20'!E361</f>
        <v>0</v>
      </c>
      <c r="C7449" s="930">
        <f t="shared" si="306"/>
        <v>7444</v>
      </c>
      <c r="D7449" s="920" t="s">
        <v>6732</v>
      </c>
      <c r="E7449" s="893" t="b">
        <f t="shared" ca="1" si="307"/>
        <v>1</v>
      </c>
      <c r="F7449" s="932">
        <f t="array" aca="1" ref="F7449" ca="1">IF(G7449&lt;&gt;"",INDIRECT("'"&amp;G7449&amp;"'!"&amp;H7449),"")</f>
        <v>0</v>
      </c>
      <c r="G7449" s="560" t="s">
        <v>4786</v>
      </c>
      <c r="H7449" s="893" t="s">
        <v>6858</v>
      </c>
      <c r="I7449" s="920"/>
      <c r="J7449" s="920"/>
      <c r="K7449" s="920"/>
      <c r="L7449" s="920"/>
      <c r="M7449" s="920"/>
      <c r="N7449" s="920"/>
      <c r="S7449" s="929"/>
    </row>
    <row r="7450" spans="1:19" ht="12.75" customHeight="1" x14ac:dyDescent="0.15">
      <c r="A7450" s="914">
        <v>7445</v>
      </c>
      <c r="B7450" s="929">
        <f>'EstExp 12-20'!E362</f>
        <v>0</v>
      </c>
      <c r="C7450" s="930">
        <f t="shared" si="306"/>
        <v>7445</v>
      </c>
      <c r="D7450" s="920" t="s">
        <v>6732</v>
      </c>
      <c r="E7450" s="893" t="b">
        <f t="shared" ca="1" si="307"/>
        <v>1</v>
      </c>
      <c r="F7450" s="932">
        <f t="array" aca="1" ref="F7450" ca="1">IF(G7450&lt;&gt;"",INDIRECT("'"&amp;G7450&amp;"'!"&amp;H7450),"")</f>
        <v>0</v>
      </c>
      <c r="G7450" s="560" t="s">
        <v>4786</v>
      </c>
      <c r="H7450" s="893" t="s">
        <v>6859</v>
      </c>
      <c r="I7450" s="920"/>
      <c r="J7450" s="920"/>
      <c r="K7450" s="920"/>
      <c r="L7450" s="920"/>
      <c r="M7450" s="920"/>
      <c r="N7450" s="920"/>
      <c r="S7450" s="929"/>
    </row>
    <row r="7451" spans="1:19" ht="12.75" customHeight="1" x14ac:dyDescent="0.15">
      <c r="A7451" s="914">
        <v>7446</v>
      </c>
      <c r="B7451" s="929">
        <f>'EstExp 12-20'!E367</f>
        <v>0</v>
      </c>
      <c r="C7451" s="930">
        <f t="shared" si="306"/>
        <v>7446</v>
      </c>
      <c r="D7451" s="920" t="s">
        <v>6732</v>
      </c>
      <c r="E7451" s="893" t="b">
        <f t="shared" ca="1" si="307"/>
        <v>1</v>
      </c>
      <c r="F7451" s="932">
        <f t="array" aca="1" ref="F7451" ca="1">IF(G7451&lt;&gt;"",INDIRECT("'"&amp;G7451&amp;"'!"&amp;H7451),"")</f>
        <v>0</v>
      </c>
      <c r="G7451" s="560" t="s">
        <v>4786</v>
      </c>
      <c r="H7451" s="893" t="s">
        <v>6860</v>
      </c>
      <c r="I7451" s="920"/>
      <c r="J7451" s="920"/>
      <c r="K7451" s="920"/>
      <c r="L7451" s="920"/>
      <c r="M7451" s="920"/>
      <c r="N7451" s="920"/>
      <c r="S7451" s="929"/>
    </row>
    <row r="7452" spans="1:19" ht="12.75" customHeight="1" x14ac:dyDescent="0.15">
      <c r="A7452" s="914">
        <v>7447</v>
      </c>
      <c r="B7452" s="929">
        <f>'EstExp 12-20'!E368</f>
        <v>0</v>
      </c>
      <c r="C7452" s="930">
        <f t="shared" si="306"/>
        <v>7447</v>
      </c>
      <c r="D7452" s="920" t="s">
        <v>6732</v>
      </c>
      <c r="E7452" s="893" t="b">
        <f t="shared" ca="1" si="307"/>
        <v>1</v>
      </c>
      <c r="F7452" s="932">
        <f t="array" aca="1" ref="F7452" ca="1">IF(G7452&lt;&gt;"",INDIRECT("'"&amp;G7452&amp;"'!"&amp;H7452),"")</f>
        <v>0</v>
      </c>
      <c r="G7452" s="560" t="s">
        <v>4786</v>
      </c>
      <c r="H7452" s="893" t="s">
        <v>6861</v>
      </c>
      <c r="I7452" s="920"/>
      <c r="J7452" s="920"/>
      <c r="K7452" s="920"/>
      <c r="L7452" s="920"/>
      <c r="M7452" s="920"/>
      <c r="N7452" s="920"/>
      <c r="S7452" s="929"/>
    </row>
    <row r="7453" spans="1:19" ht="12.75" customHeight="1" x14ac:dyDescent="0.15">
      <c r="A7453" s="914">
        <v>7448</v>
      </c>
      <c r="B7453" s="929">
        <f>'EstExp 12-20'!E369</f>
        <v>0</v>
      </c>
      <c r="C7453" s="930">
        <f t="shared" si="306"/>
        <v>7448</v>
      </c>
      <c r="D7453" s="920" t="s">
        <v>6732</v>
      </c>
      <c r="E7453" s="893" t="b">
        <f t="shared" ca="1" si="307"/>
        <v>1</v>
      </c>
      <c r="F7453" s="932">
        <f t="array" aca="1" ref="F7453" ca="1">IF(G7453&lt;&gt;"",INDIRECT("'"&amp;G7453&amp;"'!"&amp;H7453),"")</f>
        <v>0</v>
      </c>
      <c r="G7453" s="560" t="s">
        <v>4786</v>
      </c>
      <c r="H7453" s="893" t="s">
        <v>6862</v>
      </c>
      <c r="I7453" s="920"/>
      <c r="J7453" s="920"/>
      <c r="K7453" s="920"/>
      <c r="L7453" s="920"/>
      <c r="M7453" s="920"/>
      <c r="N7453" s="920"/>
      <c r="S7453" s="929"/>
    </row>
    <row r="7454" spans="1:19" ht="12.75" customHeight="1" x14ac:dyDescent="0.15">
      <c r="A7454" s="914">
        <v>7449</v>
      </c>
      <c r="B7454" s="929">
        <f>'EstExp 12-20'!E371</f>
        <v>0</v>
      </c>
      <c r="C7454" s="930">
        <f t="shared" si="306"/>
        <v>7449</v>
      </c>
      <c r="D7454" s="920" t="s">
        <v>6732</v>
      </c>
      <c r="E7454" s="893" t="b">
        <f t="shared" ca="1" si="307"/>
        <v>1</v>
      </c>
      <c r="F7454" s="932">
        <f t="array" aca="1" ref="F7454" ca="1">IF(G7454&lt;&gt;"",INDIRECT("'"&amp;G7454&amp;"'!"&amp;H7454),"")</f>
        <v>0</v>
      </c>
      <c r="G7454" s="560" t="s">
        <v>4786</v>
      </c>
      <c r="H7454" s="893" t="s">
        <v>6863</v>
      </c>
      <c r="I7454" s="920"/>
      <c r="J7454" s="920"/>
      <c r="K7454" s="920"/>
      <c r="L7454" s="920"/>
      <c r="M7454" s="920"/>
      <c r="N7454" s="920"/>
      <c r="S7454" s="929"/>
    </row>
    <row r="7455" spans="1:19" ht="12.75" customHeight="1" x14ac:dyDescent="0.15">
      <c r="A7455" s="914">
        <v>7450</v>
      </c>
      <c r="B7455" s="929">
        <f>'EstExp 12-20'!E372</f>
        <v>0</v>
      </c>
      <c r="C7455" s="930">
        <f t="shared" si="306"/>
        <v>7450</v>
      </c>
      <c r="D7455" s="920" t="s">
        <v>6732</v>
      </c>
      <c r="E7455" s="893" t="b">
        <f t="shared" ca="1" si="307"/>
        <v>1</v>
      </c>
      <c r="F7455" s="932">
        <f t="array" aca="1" ref="F7455" ca="1">IF(G7455&lt;&gt;"",INDIRECT("'"&amp;G7455&amp;"'!"&amp;H7455),"")</f>
        <v>0</v>
      </c>
      <c r="G7455" s="560" t="s">
        <v>4786</v>
      </c>
      <c r="H7455" s="893" t="s">
        <v>6864</v>
      </c>
      <c r="I7455" s="920"/>
      <c r="J7455" s="920"/>
      <c r="K7455" s="920"/>
      <c r="L7455" s="920"/>
      <c r="M7455" s="920"/>
      <c r="N7455" s="920"/>
      <c r="S7455" s="929"/>
    </row>
    <row r="7456" spans="1:19" ht="12.75" customHeight="1" x14ac:dyDescent="0.15">
      <c r="A7456" s="914">
        <v>7451</v>
      </c>
      <c r="B7456" s="929">
        <f>'EstExp 12-20'!E374</f>
        <v>0</v>
      </c>
      <c r="C7456" s="930">
        <f t="shared" si="306"/>
        <v>7451</v>
      </c>
      <c r="D7456" s="920" t="s">
        <v>6732</v>
      </c>
      <c r="E7456" s="893" t="b">
        <f t="shared" ca="1" si="307"/>
        <v>1</v>
      </c>
      <c r="F7456" s="932">
        <f t="array" aca="1" ref="F7456" ca="1">IF(G7456&lt;&gt;"",INDIRECT("'"&amp;G7456&amp;"'!"&amp;H7456),"")</f>
        <v>0</v>
      </c>
      <c r="G7456" s="560" t="s">
        <v>4786</v>
      </c>
      <c r="H7456" s="893" t="s">
        <v>6865</v>
      </c>
      <c r="I7456" s="920"/>
      <c r="J7456" s="920"/>
      <c r="K7456" s="920"/>
      <c r="L7456" s="920"/>
      <c r="M7456" s="920"/>
      <c r="N7456" s="920"/>
      <c r="S7456" s="929"/>
    </row>
    <row r="7457" spans="1:19" ht="12.75" customHeight="1" x14ac:dyDescent="0.15">
      <c r="A7457" s="914">
        <v>7452</v>
      </c>
      <c r="B7457" s="929">
        <f>'EstExp 12-20'!E375</f>
        <v>0</v>
      </c>
      <c r="C7457" s="930">
        <f t="shared" si="306"/>
        <v>7452</v>
      </c>
      <c r="D7457" s="920" t="s">
        <v>6732</v>
      </c>
      <c r="E7457" s="893" t="b">
        <f t="shared" ca="1" si="307"/>
        <v>1</v>
      </c>
      <c r="F7457" s="932">
        <f t="array" aca="1" ref="F7457" ca="1">IF(G7457&lt;&gt;"",INDIRECT("'"&amp;G7457&amp;"'!"&amp;H7457),"")</f>
        <v>0</v>
      </c>
      <c r="G7457" s="560" t="s">
        <v>4786</v>
      </c>
      <c r="H7457" s="893" t="s">
        <v>6866</v>
      </c>
      <c r="I7457" s="920"/>
      <c r="J7457" s="920"/>
      <c r="K7457" s="920"/>
      <c r="L7457" s="920"/>
      <c r="M7457" s="920"/>
      <c r="N7457" s="920"/>
      <c r="S7457" s="929"/>
    </row>
    <row r="7458" spans="1:19" ht="12.75" customHeight="1" x14ac:dyDescent="0.15">
      <c r="A7458" s="914">
        <v>7453</v>
      </c>
      <c r="B7458" s="929">
        <f>'EstExp 12-20'!E376</f>
        <v>0</v>
      </c>
      <c r="C7458" s="930">
        <f t="shared" si="306"/>
        <v>7453</v>
      </c>
      <c r="D7458" s="920" t="s">
        <v>6732</v>
      </c>
      <c r="E7458" s="893" t="b">
        <f t="shared" ca="1" si="307"/>
        <v>1</v>
      </c>
      <c r="F7458" s="932">
        <f t="array" aca="1" ref="F7458" ca="1">IF(G7458&lt;&gt;"",INDIRECT("'"&amp;G7458&amp;"'!"&amp;H7458),"")</f>
        <v>0</v>
      </c>
      <c r="G7458" s="560" t="s">
        <v>4786</v>
      </c>
      <c r="H7458" s="893" t="s">
        <v>6867</v>
      </c>
      <c r="I7458" s="920"/>
      <c r="J7458" s="920"/>
      <c r="K7458" s="920"/>
      <c r="L7458" s="920"/>
      <c r="M7458" s="920"/>
      <c r="N7458" s="920"/>
      <c r="S7458" s="929"/>
    </row>
    <row r="7459" spans="1:19" ht="12.75" customHeight="1" x14ac:dyDescent="0.15">
      <c r="A7459" s="914">
        <v>7454</v>
      </c>
      <c r="B7459" s="929">
        <f>'EstExp 12-20'!E377</f>
        <v>0</v>
      </c>
      <c r="C7459" s="930">
        <f t="shared" si="306"/>
        <v>7454</v>
      </c>
      <c r="D7459" s="920" t="s">
        <v>6732</v>
      </c>
      <c r="E7459" s="893" t="b">
        <f t="shared" ca="1" si="307"/>
        <v>1</v>
      </c>
      <c r="F7459" s="932">
        <f t="array" aca="1" ref="F7459" ca="1">IF(G7459&lt;&gt;"",INDIRECT("'"&amp;G7459&amp;"'!"&amp;H7459),"")</f>
        <v>0</v>
      </c>
      <c r="G7459" s="560" t="s">
        <v>4786</v>
      </c>
      <c r="H7459" s="893" t="s">
        <v>6868</v>
      </c>
      <c r="I7459" s="920"/>
      <c r="J7459" s="920"/>
      <c r="K7459" s="920"/>
      <c r="L7459" s="920"/>
      <c r="M7459" s="920"/>
      <c r="N7459" s="920"/>
      <c r="S7459" s="929"/>
    </row>
    <row r="7460" spans="1:19" ht="12.75" customHeight="1" x14ac:dyDescent="0.15">
      <c r="A7460" s="914">
        <v>7455</v>
      </c>
      <c r="B7460" s="929">
        <f>'EstExp 12-20'!E378</f>
        <v>0</v>
      </c>
      <c r="C7460" s="930">
        <f t="shared" si="306"/>
        <v>7455</v>
      </c>
      <c r="D7460" s="920" t="s">
        <v>6732</v>
      </c>
      <c r="E7460" s="893" t="b">
        <f t="shared" ca="1" si="307"/>
        <v>1</v>
      </c>
      <c r="F7460" s="932">
        <f t="array" aca="1" ref="F7460" ca="1">IF(G7460&lt;&gt;"",INDIRECT("'"&amp;G7460&amp;"'!"&amp;H7460),"")</f>
        <v>0</v>
      </c>
      <c r="G7460" s="560" t="s">
        <v>4786</v>
      </c>
      <c r="H7460" s="893" t="s">
        <v>6869</v>
      </c>
      <c r="I7460" s="920"/>
      <c r="J7460" s="920"/>
      <c r="K7460" s="920"/>
      <c r="L7460" s="920"/>
      <c r="M7460" s="920"/>
      <c r="N7460" s="920"/>
      <c r="S7460" s="929"/>
    </row>
    <row r="7461" spans="1:19" ht="12.75" customHeight="1" x14ac:dyDescent="0.15">
      <c r="A7461" s="914">
        <v>7456</v>
      </c>
      <c r="B7461" s="929">
        <f>'EstExp 12-20'!E380</f>
        <v>0</v>
      </c>
      <c r="C7461" s="930">
        <f t="shared" si="306"/>
        <v>7456</v>
      </c>
      <c r="D7461" s="920" t="s">
        <v>6732</v>
      </c>
      <c r="E7461" s="893" t="b">
        <f t="shared" ca="1" si="307"/>
        <v>1</v>
      </c>
      <c r="F7461" s="932">
        <f t="array" aca="1" ref="F7461" ca="1">IF(G7461&lt;&gt;"",INDIRECT("'"&amp;G7461&amp;"'!"&amp;H7461),"")</f>
        <v>0</v>
      </c>
      <c r="G7461" s="560" t="s">
        <v>4786</v>
      </c>
      <c r="H7461" s="893" t="s">
        <v>6870</v>
      </c>
      <c r="I7461" s="920"/>
      <c r="J7461" s="920"/>
      <c r="K7461" s="920"/>
      <c r="L7461" s="920"/>
      <c r="M7461" s="920"/>
      <c r="N7461" s="920"/>
      <c r="S7461" s="929"/>
    </row>
    <row r="7462" spans="1:19" ht="12.75" customHeight="1" x14ac:dyDescent="0.15">
      <c r="A7462" s="914">
        <v>7457</v>
      </c>
      <c r="B7462" s="929">
        <f>'EstExp 12-20'!E381</f>
        <v>0</v>
      </c>
      <c r="C7462" s="930">
        <f t="shared" si="306"/>
        <v>7457</v>
      </c>
      <c r="D7462" s="920" t="s">
        <v>6732</v>
      </c>
      <c r="E7462" s="893" t="b">
        <f t="shared" ca="1" si="307"/>
        <v>1</v>
      </c>
      <c r="F7462" s="932">
        <f t="array" aca="1" ref="F7462" ca="1">IF(G7462&lt;&gt;"",INDIRECT("'"&amp;G7462&amp;"'!"&amp;H7462),"")</f>
        <v>0</v>
      </c>
      <c r="G7462" s="560" t="s">
        <v>4786</v>
      </c>
      <c r="H7462" s="893" t="s">
        <v>6871</v>
      </c>
      <c r="I7462" s="920"/>
      <c r="J7462" s="920"/>
      <c r="K7462" s="920"/>
      <c r="L7462" s="920"/>
      <c r="M7462" s="920"/>
      <c r="N7462" s="920"/>
      <c r="S7462" s="929"/>
    </row>
    <row r="7463" spans="1:19" ht="12.75" customHeight="1" x14ac:dyDescent="0.15">
      <c r="A7463" s="914">
        <v>7458</v>
      </c>
      <c r="B7463" s="929">
        <f>'EstExp 12-20'!E382</f>
        <v>0</v>
      </c>
      <c r="C7463" s="930">
        <f t="shared" si="306"/>
        <v>7458</v>
      </c>
      <c r="D7463" s="920" t="s">
        <v>6732</v>
      </c>
      <c r="E7463" s="893" t="b">
        <f t="shared" ca="1" si="307"/>
        <v>1</v>
      </c>
      <c r="F7463" s="932">
        <f t="array" aca="1" ref="F7463" ca="1">IF(G7463&lt;&gt;"",INDIRECT("'"&amp;G7463&amp;"'!"&amp;H7463),"")</f>
        <v>0</v>
      </c>
      <c r="G7463" s="560" t="s">
        <v>4786</v>
      </c>
      <c r="H7463" s="893" t="s">
        <v>6872</v>
      </c>
      <c r="I7463" s="920"/>
      <c r="J7463" s="920"/>
      <c r="K7463" s="920"/>
      <c r="L7463" s="920"/>
      <c r="M7463" s="920"/>
      <c r="N7463" s="920"/>
      <c r="S7463" s="929"/>
    </row>
    <row r="7464" spans="1:19" ht="12.75" customHeight="1" x14ac:dyDescent="0.15">
      <c r="A7464" s="914">
        <v>7459</v>
      </c>
      <c r="B7464" s="929">
        <f>'EstExp 12-20'!E383</f>
        <v>0</v>
      </c>
      <c r="C7464" s="930">
        <f t="shared" si="306"/>
        <v>7459</v>
      </c>
      <c r="D7464" s="920" t="s">
        <v>6732</v>
      </c>
      <c r="E7464" s="893" t="b">
        <f t="shared" ca="1" si="307"/>
        <v>1</v>
      </c>
      <c r="F7464" s="932">
        <f t="array" aca="1" ref="F7464" ca="1">IF(G7464&lt;&gt;"",INDIRECT("'"&amp;G7464&amp;"'!"&amp;H7464),"")</f>
        <v>0</v>
      </c>
      <c r="G7464" s="560" t="s">
        <v>4786</v>
      </c>
      <c r="H7464" s="893" t="s">
        <v>6873</v>
      </c>
      <c r="I7464" s="920"/>
      <c r="J7464" s="920"/>
      <c r="K7464" s="920"/>
      <c r="L7464" s="920"/>
      <c r="M7464" s="920"/>
      <c r="N7464" s="920"/>
      <c r="S7464" s="929"/>
    </row>
    <row r="7465" spans="1:19" ht="12.75" customHeight="1" x14ac:dyDescent="0.15">
      <c r="A7465" s="914">
        <v>7460</v>
      </c>
      <c r="B7465" s="929">
        <f>'EstExp 12-20'!E384</f>
        <v>0</v>
      </c>
      <c r="C7465" s="930">
        <f t="shared" si="306"/>
        <v>7460</v>
      </c>
      <c r="D7465" s="920" t="s">
        <v>6732</v>
      </c>
      <c r="E7465" s="893" t="b">
        <f t="shared" ca="1" si="307"/>
        <v>1</v>
      </c>
      <c r="F7465" s="932">
        <f t="array" aca="1" ref="F7465" ca="1">IF(G7465&lt;&gt;"",INDIRECT("'"&amp;G7465&amp;"'!"&amp;H7465),"")</f>
        <v>0</v>
      </c>
      <c r="G7465" s="560" t="s">
        <v>4786</v>
      </c>
      <c r="H7465" s="893" t="s">
        <v>6874</v>
      </c>
      <c r="I7465" s="920"/>
      <c r="J7465" s="920"/>
      <c r="K7465" s="920"/>
      <c r="L7465" s="920"/>
      <c r="M7465" s="920"/>
      <c r="N7465" s="920"/>
      <c r="S7465" s="929"/>
    </row>
    <row r="7466" spans="1:19" ht="12.75" customHeight="1" x14ac:dyDescent="0.15">
      <c r="A7466" s="914">
        <v>7461</v>
      </c>
      <c r="B7466" s="929">
        <f>'EstExp 12-20'!E385</f>
        <v>0</v>
      </c>
      <c r="C7466" s="930">
        <f t="shared" si="306"/>
        <v>7461</v>
      </c>
      <c r="D7466" s="920" t="s">
        <v>6732</v>
      </c>
      <c r="E7466" s="893" t="b">
        <f t="shared" ca="1" si="307"/>
        <v>1</v>
      </c>
      <c r="F7466" s="932">
        <f t="array" aca="1" ref="F7466" ca="1">IF(G7466&lt;&gt;"",INDIRECT("'"&amp;G7466&amp;"'!"&amp;H7466),"")</f>
        <v>0</v>
      </c>
      <c r="G7466" s="560" t="s">
        <v>4786</v>
      </c>
      <c r="H7466" s="893" t="s">
        <v>6875</v>
      </c>
      <c r="I7466" s="920"/>
      <c r="J7466" s="920"/>
      <c r="K7466" s="920"/>
      <c r="L7466" s="920"/>
      <c r="M7466" s="920"/>
      <c r="N7466" s="920"/>
      <c r="S7466" s="929"/>
    </row>
    <row r="7467" spans="1:19" ht="12.75" customHeight="1" x14ac:dyDescent="0.15">
      <c r="A7467" s="914">
        <v>7462</v>
      </c>
      <c r="B7467" s="929">
        <f>'EstExp 12-20'!E386</f>
        <v>0</v>
      </c>
      <c r="C7467" s="930">
        <f t="shared" si="306"/>
        <v>7462</v>
      </c>
      <c r="D7467" s="920" t="s">
        <v>6732</v>
      </c>
      <c r="E7467" s="893" t="b">
        <f t="shared" ca="1" si="307"/>
        <v>1</v>
      </c>
      <c r="F7467" s="932">
        <f t="array" aca="1" ref="F7467" ca="1">IF(G7467&lt;&gt;"",INDIRECT("'"&amp;G7467&amp;"'!"&amp;H7467),"")</f>
        <v>0</v>
      </c>
      <c r="G7467" s="560" t="s">
        <v>4786</v>
      </c>
      <c r="H7467" s="893" t="s">
        <v>6876</v>
      </c>
      <c r="I7467" s="920"/>
      <c r="J7467" s="920"/>
      <c r="K7467" s="920"/>
      <c r="L7467" s="920"/>
      <c r="M7467" s="920"/>
      <c r="N7467" s="920"/>
      <c r="S7467" s="929"/>
    </row>
    <row r="7468" spans="1:19" ht="12.75" customHeight="1" x14ac:dyDescent="0.15">
      <c r="A7468" s="914">
        <v>7463</v>
      </c>
      <c r="B7468" s="929">
        <f>'EstExp 12-20'!E387</f>
        <v>49000</v>
      </c>
      <c r="C7468" s="930">
        <f t="shared" si="306"/>
        <v>-41537</v>
      </c>
      <c r="D7468" s="920" t="s">
        <v>6732</v>
      </c>
      <c r="E7468" s="893" t="b">
        <f t="shared" ca="1" si="307"/>
        <v>1</v>
      </c>
      <c r="F7468" s="932">
        <f t="array" aca="1" ref="F7468" ca="1">IF(G7468&lt;&gt;"",INDIRECT("'"&amp;G7468&amp;"'!"&amp;H7468),"")</f>
        <v>49000</v>
      </c>
      <c r="G7468" s="560" t="s">
        <v>4786</v>
      </c>
      <c r="H7468" s="893" t="s">
        <v>6877</v>
      </c>
      <c r="I7468" s="920"/>
      <c r="J7468" s="920"/>
      <c r="K7468" s="920"/>
      <c r="L7468" s="920"/>
      <c r="M7468" s="920"/>
      <c r="N7468" s="920"/>
      <c r="S7468" s="929"/>
    </row>
    <row r="7469" spans="1:19" ht="12.75" customHeight="1" x14ac:dyDescent="0.15">
      <c r="A7469" s="914">
        <v>7464</v>
      </c>
      <c r="B7469" s="929">
        <f>'EstExp 12-20'!E388</f>
        <v>0</v>
      </c>
      <c r="C7469" s="930">
        <f t="shared" si="306"/>
        <v>7464</v>
      </c>
      <c r="D7469" s="920" t="s">
        <v>6732</v>
      </c>
      <c r="E7469" s="893" t="b">
        <f t="shared" ca="1" si="307"/>
        <v>1</v>
      </c>
      <c r="F7469" s="932">
        <f t="array" aca="1" ref="F7469" ca="1">IF(G7469&lt;&gt;"",INDIRECT("'"&amp;G7469&amp;"'!"&amp;H7469),"")</f>
        <v>0</v>
      </c>
      <c r="G7469" s="560" t="s">
        <v>4786</v>
      </c>
      <c r="H7469" s="893" t="s">
        <v>6878</v>
      </c>
      <c r="I7469" s="920"/>
      <c r="J7469" s="920"/>
      <c r="K7469" s="920"/>
      <c r="L7469" s="920"/>
      <c r="M7469" s="920"/>
      <c r="N7469" s="920"/>
      <c r="S7469" s="929"/>
    </row>
    <row r="7470" spans="1:19" ht="12.75" customHeight="1" x14ac:dyDescent="0.15">
      <c r="A7470" s="914">
        <v>7465</v>
      </c>
      <c r="B7470" s="929">
        <f>'EstExp 12-20'!E393</f>
        <v>0</v>
      </c>
      <c r="C7470" s="930">
        <f t="shared" si="306"/>
        <v>7465</v>
      </c>
      <c r="D7470" s="920" t="s">
        <v>6732</v>
      </c>
      <c r="E7470" s="893" t="b">
        <f t="shared" ca="1" si="307"/>
        <v>1</v>
      </c>
      <c r="F7470" s="932">
        <f t="array" aca="1" ref="F7470" ca="1">IF(G7470&lt;&gt;"",INDIRECT("'"&amp;G7470&amp;"'!"&amp;H7470),"")</f>
        <v>0</v>
      </c>
      <c r="G7470" s="560" t="s">
        <v>4786</v>
      </c>
      <c r="H7470" s="893" t="s">
        <v>6879</v>
      </c>
      <c r="I7470" s="920"/>
      <c r="J7470" s="920"/>
      <c r="K7470" s="920"/>
      <c r="L7470" s="920"/>
      <c r="M7470" s="920"/>
      <c r="N7470" s="920"/>
      <c r="S7470" s="929"/>
    </row>
    <row r="7471" spans="1:19" ht="12.75" customHeight="1" x14ac:dyDescent="0.15">
      <c r="A7471" s="914">
        <v>7466</v>
      </c>
      <c r="B7471" s="929">
        <f>'EstExp 12-20'!E394</f>
        <v>0</v>
      </c>
      <c r="C7471" s="930">
        <f t="shared" si="306"/>
        <v>7466</v>
      </c>
      <c r="D7471" s="920" t="s">
        <v>6732</v>
      </c>
      <c r="E7471" s="893" t="b">
        <f t="shared" ca="1" si="307"/>
        <v>1</v>
      </c>
      <c r="F7471" s="932">
        <f t="array" aca="1" ref="F7471" ca="1">IF(G7471&lt;&gt;"",INDIRECT("'"&amp;G7471&amp;"'!"&amp;H7471),"")</f>
        <v>0</v>
      </c>
      <c r="G7471" s="560" t="s">
        <v>4786</v>
      </c>
      <c r="H7471" s="893" t="s">
        <v>6880</v>
      </c>
      <c r="I7471" s="920"/>
      <c r="J7471" s="920"/>
      <c r="K7471" s="920"/>
      <c r="L7471" s="920"/>
      <c r="M7471" s="920"/>
      <c r="N7471" s="920"/>
      <c r="S7471" s="929"/>
    </row>
    <row r="7472" spans="1:19" ht="12.75" customHeight="1" x14ac:dyDescent="0.15">
      <c r="A7472" s="914">
        <v>7467</v>
      </c>
      <c r="B7472" s="929">
        <f>'EstExp 12-20'!E395</f>
        <v>0</v>
      </c>
      <c r="C7472" s="930">
        <f t="shared" si="306"/>
        <v>7467</v>
      </c>
      <c r="D7472" s="920" t="s">
        <v>6732</v>
      </c>
      <c r="E7472" s="893" t="b">
        <f t="shared" ca="1" si="307"/>
        <v>1</v>
      </c>
      <c r="F7472" s="932">
        <f t="array" aca="1" ref="F7472" ca="1">IF(G7472&lt;&gt;"",INDIRECT("'"&amp;G7472&amp;"'!"&amp;H7472),"")</f>
        <v>0</v>
      </c>
      <c r="G7472" s="560" t="s">
        <v>4786</v>
      </c>
      <c r="H7472" s="893" t="s">
        <v>6881</v>
      </c>
      <c r="I7472" s="920"/>
      <c r="J7472" s="920"/>
      <c r="K7472" s="920"/>
      <c r="L7472" s="920"/>
      <c r="M7472" s="920"/>
      <c r="N7472" s="920"/>
      <c r="S7472" s="929"/>
    </row>
    <row r="7473" spans="1:19" ht="12.75" customHeight="1" x14ac:dyDescent="0.15">
      <c r="A7473" s="914">
        <v>7468</v>
      </c>
      <c r="B7473" s="929">
        <f>'EstExp 12-20'!E396</f>
        <v>0</v>
      </c>
      <c r="C7473" s="930">
        <f t="shared" si="306"/>
        <v>7468</v>
      </c>
      <c r="D7473" s="920" t="s">
        <v>6732</v>
      </c>
      <c r="E7473" s="893" t="b">
        <f t="shared" ca="1" si="307"/>
        <v>1</v>
      </c>
      <c r="F7473" s="932">
        <f t="array" aca="1" ref="F7473" ca="1">IF(G7473&lt;&gt;"",INDIRECT("'"&amp;G7473&amp;"'!"&amp;H7473),"")</f>
        <v>0</v>
      </c>
      <c r="G7473" s="560" t="s">
        <v>4786</v>
      </c>
      <c r="H7473" s="893" t="s">
        <v>6882</v>
      </c>
      <c r="I7473" s="920"/>
      <c r="J7473" s="920"/>
      <c r="K7473" s="920"/>
      <c r="L7473" s="920"/>
      <c r="M7473" s="920"/>
      <c r="N7473" s="920"/>
      <c r="S7473" s="929"/>
    </row>
    <row r="7474" spans="1:19" ht="12.75" customHeight="1" x14ac:dyDescent="0.15">
      <c r="A7474" s="914">
        <v>7469</v>
      </c>
      <c r="B7474" s="929">
        <f>'EstExp 12-20'!E397</f>
        <v>0</v>
      </c>
      <c r="C7474" s="930">
        <f t="shared" si="306"/>
        <v>7469</v>
      </c>
      <c r="D7474" s="920" t="s">
        <v>6732</v>
      </c>
      <c r="E7474" s="893" t="b">
        <f t="shared" ca="1" si="307"/>
        <v>1</v>
      </c>
      <c r="F7474" s="932">
        <f t="array" aca="1" ref="F7474" ca="1">IF(G7474&lt;&gt;"",INDIRECT("'"&amp;G7474&amp;"'!"&amp;H7474),"")</f>
        <v>0</v>
      </c>
      <c r="G7474" s="560" t="s">
        <v>4786</v>
      </c>
      <c r="H7474" s="893" t="s">
        <v>6883</v>
      </c>
      <c r="I7474" s="920"/>
      <c r="J7474" s="920"/>
      <c r="K7474" s="920"/>
      <c r="L7474" s="920"/>
      <c r="M7474" s="920"/>
      <c r="N7474" s="920"/>
      <c r="S7474" s="929"/>
    </row>
    <row r="7475" spans="1:19" ht="12.75" customHeight="1" x14ac:dyDescent="0.15">
      <c r="A7475" s="914">
        <v>7470</v>
      </c>
      <c r="B7475" s="929">
        <f>'EstExp 12-20'!E412</f>
        <v>0</v>
      </c>
      <c r="C7475" s="930">
        <f t="shared" si="306"/>
        <v>7470</v>
      </c>
      <c r="D7475" s="920" t="s">
        <v>6732</v>
      </c>
      <c r="E7475" s="893" t="b">
        <f t="shared" ca="1" si="307"/>
        <v>1</v>
      </c>
      <c r="F7475" s="932">
        <f t="array" aca="1" ref="F7475" ca="1">IF(G7475&lt;&gt;"",INDIRECT("'"&amp;G7475&amp;"'!"&amp;H7475),"")</f>
        <v>0</v>
      </c>
      <c r="G7475" s="560" t="s">
        <v>4786</v>
      </c>
      <c r="H7475" s="893" t="s">
        <v>6884</v>
      </c>
      <c r="I7475" s="920"/>
      <c r="J7475" s="920"/>
      <c r="K7475" s="920"/>
      <c r="L7475" s="920"/>
      <c r="M7475" s="920"/>
      <c r="N7475" s="920"/>
      <c r="S7475" s="929"/>
    </row>
    <row r="7476" spans="1:19" ht="12.75" customHeight="1" x14ac:dyDescent="0.15">
      <c r="A7476" s="914">
        <v>7471</v>
      </c>
      <c r="B7476" s="929">
        <f>'EstExp 12-20'!E413</f>
        <v>0</v>
      </c>
      <c r="C7476" s="930">
        <f t="shared" si="306"/>
        <v>7471</v>
      </c>
      <c r="D7476" s="920" t="s">
        <v>6732</v>
      </c>
      <c r="E7476" s="893" t="b">
        <f t="shared" ca="1" si="307"/>
        <v>1</v>
      </c>
      <c r="F7476" s="932">
        <f t="array" aca="1" ref="F7476" ca="1">IF(G7476&lt;&gt;"",INDIRECT("'"&amp;G7476&amp;"'!"&amp;H7476),"")</f>
        <v>0</v>
      </c>
      <c r="G7476" s="560" t="s">
        <v>4786</v>
      </c>
      <c r="H7476" s="893" t="s">
        <v>6885</v>
      </c>
      <c r="I7476" s="920"/>
      <c r="J7476" s="920"/>
      <c r="K7476" s="920"/>
      <c r="L7476" s="920"/>
      <c r="M7476" s="920"/>
      <c r="N7476" s="920"/>
      <c r="S7476" s="929"/>
    </row>
    <row r="7477" spans="1:19" ht="12.75" customHeight="1" x14ac:dyDescent="0.15">
      <c r="A7477" s="914">
        <v>7472</v>
      </c>
      <c r="B7477" s="929">
        <f>'EstExp 12-20'!E414</f>
        <v>0</v>
      </c>
      <c r="C7477" s="930">
        <f t="shared" si="306"/>
        <v>7472</v>
      </c>
      <c r="D7477" s="920" t="s">
        <v>6732</v>
      </c>
      <c r="E7477" s="893" t="b">
        <f t="shared" ca="1" si="307"/>
        <v>1</v>
      </c>
      <c r="F7477" s="932">
        <f t="array" aca="1" ref="F7477" ca="1">IF(G7477&lt;&gt;"",INDIRECT("'"&amp;G7477&amp;"'!"&amp;H7477),"")</f>
        <v>0</v>
      </c>
      <c r="G7477" s="560" t="s">
        <v>4786</v>
      </c>
      <c r="H7477" s="893" t="s">
        <v>6886</v>
      </c>
      <c r="I7477" s="920"/>
      <c r="J7477" s="920"/>
      <c r="K7477" s="920"/>
      <c r="L7477" s="920"/>
      <c r="M7477" s="920"/>
      <c r="N7477" s="920"/>
      <c r="S7477" s="929"/>
    </row>
    <row r="7478" spans="1:19" ht="12.75" customHeight="1" x14ac:dyDescent="0.15">
      <c r="A7478" s="914">
        <v>7473</v>
      </c>
      <c r="B7478" s="929">
        <f>'EstExp 12-20'!E415</f>
        <v>0</v>
      </c>
      <c r="C7478" s="930">
        <f t="shared" si="306"/>
        <v>7473</v>
      </c>
      <c r="D7478" s="920" t="s">
        <v>6732</v>
      </c>
      <c r="E7478" s="893" t="b">
        <f t="shared" ca="1" si="307"/>
        <v>1</v>
      </c>
      <c r="F7478" s="932">
        <f t="array" aca="1" ref="F7478" ca="1">IF(G7478&lt;&gt;"",INDIRECT("'"&amp;G7478&amp;"'!"&amp;H7478),"")</f>
        <v>0</v>
      </c>
      <c r="G7478" s="560" t="s">
        <v>4786</v>
      </c>
      <c r="H7478" s="893" t="s">
        <v>6887</v>
      </c>
      <c r="I7478" s="920"/>
      <c r="J7478" s="920"/>
      <c r="K7478" s="920"/>
      <c r="L7478" s="920"/>
      <c r="M7478" s="920"/>
      <c r="N7478" s="920"/>
      <c r="S7478" s="929"/>
    </row>
    <row r="7479" spans="1:19" ht="12.75" customHeight="1" x14ac:dyDescent="0.15">
      <c r="A7479" s="914">
        <v>7474</v>
      </c>
      <c r="B7479" s="929">
        <f>'EstExp 12-20'!F316</f>
        <v>0</v>
      </c>
      <c r="C7479" s="930">
        <f t="shared" si="306"/>
        <v>7474</v>
      </c>
      <c r="D7479" s="920" t="s">
        <v>6732</v>
      </c>
      <c r="E7479" s="893" t="b">
        <f t="shared" ca="1" si="307"/>
        <v>1</v>
      </c>
      <c r="F7479" s="932">
        <f t="array" aca="1" ref="F7479" ca="1">IF(G7479&lt;&gt;"",INDIRECT("'"&amp;G7479&amp;"'!"&amp;H7479),"")</f>
        <v>0</v>
      </c>
      <c r="G7479" s="560" t="s">
        <v>4786</v>
      </c>
      <c r="H7479" s="893" t="s">
        <v>6888</v>
      </c>
      <c r="I7479" s="920"/>
      <c r="J7479" s="920"/>
      <c r="K7479" s="920"/>
      <c r="L7479" s="920"/>
      <c r="M7479" s="920"/>
      <c r="N7479" s="920"/>
      <c r="S7479" s="929"/>
    </row>
    <row r="7480" spans="1:19" ht="12.75" customHeight="1" x14ac:dyDescent="0.15">
      <c r="A7480" s="914">
        <v>7475</v>
      </c>
      <c r="B7480" s="929">
        <f>'EstExp 12-20'!F318</f>
        <v>0</v>
      </c>
      <c r="C7480" s="930">
        <f t="shared" si="306"/>
        <v>7475</v>
      </c>
      <c r="D7480" s="920" t="s">
        <v>6732</v>
      </c>
      <c r="E7480" s="893" t="b">
        <f t="shared" ca="1" si="307"/>
        <v>1</v>
      </c>
      <c r="F7480" s="932">
        <f t="array" aca="1" ref="F7480" ca="1">IF(G7480&lt;&gt;"",INDIRECT("'"&amp;G7480&amp;"'!"&amp;H7480),"")</f>
        <v>0</v>
      </c>
      <c r="G7480" s="560" t="s">
        <v>4786</v>
      </c>
      <c r="H7480" s="893" t="s">
        <v>6889</v>
      </c>
      <c r="I7480" s="920"/>
      <c r="J7480" s="920"/>
      <c r="K7480" s="920"/>
      <c r="L7480" s="920"/>
      <c r="M7480" s="920"/>
      <c r="N7480" s="920"/>
      <c r="S7480" s="929"/>
    </row>
    <row r="7481" spans="1:19" ht="12.75" customHeight="1" x14ac:dyDescent="0.15">
      <c r="A7481" s="914">
        <v>7476</v>
      </c>
      <c r="B7481" s="929">
        <f>'EstExp 12-20'!F319</f>
        <v>0</v>
      </c>
      <c r="C7481" s="930">
        <f t="shared" si="306"/>
        <v>7476</v>
      </c>
      <c r="D7481" s="920" t="s">
        <v>6732</v>
      </c>
      <c r="E7481" s="893" t="b">
        <f t="shared" ca="1" si="307"/>
        <v>1</v>
      </c>
      <c r="F7481" s="932">
        <f t="array" aca="1" ref="F7481" ca="1">IF(G7481&lt;&gt;"",INDIRECT("'"&amp;G7481&amp;"'!"&amp;H7481),"")</f>
        <v>0</v>
      </c>
      <c r="G7481" s="560" t="s">
        <v>4786</v>
      </c>
      <c r="H7481" s="893" t="s">
        <v>6890</v>
      </c>
      <c r="I7481" s="920"/>
      <c r="J7481" s="920"/>
      <c r="K7481" s="920"/>
      <c r="L7481" s="920"/>
      <c r="M7481" s="920"/>
      <c r="N7481" s="920"/>
      <c r="S7481" s="929"/>
    </row>
    <row r="7482" spans="1:19" ht="12.75" customHeight="1" x14ac:dyDescent="0.15">
      <c r="A7482" s="914">
        <v>7477</v>
      </c>
      <c r="B7482" s="929">
        <f>'EstExp 12-20'!F320</f>
        <v>0</v>
      </c>
      <c r="C7482" s="930">
        <f t="shared" si="306"/>
        <v>7477</v>
      </c>
      <c r="D7482" s="920" t="s">
        <v>6732</v>
      </c>
      <c r="E7482" s="893" t="b">
        <f t="shared" ca="1" si="307"/>
        <v>1</v>
      </c>
      <c r="F7482" s="932">
        <f t="array" aca="1" ref="F7482" ca="1">IF(G7482&lt;&gt;"",INDIRECT("'"&amp;G7482&amp;"'!"&amp;H7482),"")</f>
        <v>0</v>
      </c>
      <c r="G7482" s="560" t="s">
        <v>4786</v>
      </c>
      <c r="H7482" s="893" t="s">
        <v>6891</v>
      </c>
      <c r="I7482" s="920"/>
      <c r="J7482" s="920"/>
      <c r="K7482" s="920"/>
      <c r="L7482" s="920"/>
      <c r="M7482" s="920"/>
      <c r="N7482" s="920"/>
      <c r="S7482" s="929"/>
    </row>
    <row r="7483" spans="1:19" ht="12.75" customHeight="1" x14ac:dyDescent="0.15">
      <c r="A7483" s="914">
        <v>7478</v>
      </c>
      <c r="B7483" s="929">
        <f>'EstExp 12-20'!F321</f>
        <v>0</v>
      </c>
      <c r="C7483" s="930">
        <f t="shared" si="306"/>
        <v>7478</v>
      </c>
      <c r="D7483" s="920" t="s">
        <v>6732</v>
      </c>
      <c r="E7483" s="893" t="b">
        <f t="shared" ca="1" si="307"/>
        <v>1</v>
      </c>
      <c r="F7483" s="932">
        <f t="array" aca="1" ref="F7483" ca="1">IF(G7483&lt;&gt;"",INDIRECT("'"&amp;G7483&amp;"'!"&amp;H7483),"")</f>
        <v>0</v>
      </c>
      <c r="G7483" s="560" t="s">
        <v>4786</v>
      </c>
      <c r="H7483" s="893" t="s">
        <v>6892</v>
      </c>
      <c r="I7483" s="920"/>
      <c r="J7483" s="920"/>
      <c r="K7483" s="920"/>
      <c r="L7483" s="920"/>
      <c r="M7483" s="920"/>
      <c r="N7483" s="920"/>
      <c r="S7483" s="929"/>
    </row>
    <row r="7484" spans="1:19" ht="12.75" customHeight="1" x14ac:dyDescent="0.15">
      <c r="A7484" s="914">
        <v>7479</v>
      </c>
      <c r="B7484" s="929">
        <f>'EstExp 12-20'!F322</f>
        <v>0</v>
      </c>
      <c r="C7484" s="930">
        <f t="shared" si="306"/>
        <v>7479</v>
      </c>
      <c r="D7484" s="920" t="s">
        <v>6732</v>
      </c>
      <c r="E7484" s="893" t="b">
        <f t="shared" ca="1" si="307"/>
        <v>1</v>
      </c>
      <c r="F7484" s="932">
        <f t="array" aca="1" ref="F7484" ca="1">IF(G7484&lt;&gt;"",INDIRECT("'"&amp;G7484&amp;"'!"&amp;H7484),"")</f>
        <v>0</v>
      </c>
      <c r="G7484" s="560" t="s">
        <v>4786</v>
      </c>
      <c r="H7484" s="893" t="s">
        <v>6893</v>
      </c>
      <c r="I7484" s="920"/>
      <c r="J7484" s="920"/>
      <c r="K7484" s="920"/>
      <c r="L7484" s="920"/>
      <c r="M7484" s="920"/>
      <c r="N7484" s="920"/>
      <c r="S7484" s="929"/>
    </row>
    <row r="7485" spans="1:19" ht="12.75" customHeight="1" x14ac:dyDescent="0.15">
      <c r="A7485" s="914">
        <v>7480</v>
      </c>
      <c r="B7485" s="929">
        <f>'EstExp 12-20'!F323</f>
        <v>0</v>
      </c>
      <c r="C7485" s="930">
        <f t="shared" si="306"/>
        <v>7480</v>
      </c>
      <c r="D7485" s="920" t="s">
        <v>6732</v>
      </c>
      <c r="E7485" s="893" t="b">
        <f t="shared" ca="1" si="307"/>
        <v>1</v>
      </c>
      <c r="F7485" s="932">
        <f t="array" aca="1" ref="F7485" ca="1">IF(G7485&lt;&gt;"",INDIRECT("'"&amp;G7485&amp;"'!"&amp;H7485),"")</f>
        <v>0</v>
      </c>
      <c r="G7485" s="560" t="s">
        <v>4786</v>
      </c>
      <c r="H7485" s="893" t="s">
        <v>6894</v>
      </c>
      <c r="I7485" s="920"/>
      <c r="J7485" s="920"/>
      <c r="K7485" s="920"/>
      <c r="L7485" s="920"/>
      <c r="M7485" s="920"/>
      <c r="N7485" s="920"/>
      <c r="S7485" s="929"/>
    </row>
    <row r="7486" spans="1:19" ht="12.75" customHeight="1" x14ac:dyDescent="0.15">
      <c r="A7486" s="914">
        <v>7481</v>
      </c>
      <c r="B7486" s="929">
        <f>'EstExp 12-20'!F324</f>
        <v>0</v>
      </c>
      <c r="C7486" s="930">
        <f t="shared" si="306"/>
        <v>7481</v>
      </c>
      <c r="D7486" s="920" t="s">
        <v>6732</v>
      </c>
      <c r="E7486" s="893" t="b">
        <f t="shared" ca="1" si="307"/>
        <v>1</v>
      </c>
      <c r="F7486" s="932">
        <f t="array" aca="1" ref="F7486" ca="1">IF(G7486&lt;&gt;"",INDIRECT("'"&amp;G7486&amp;"'!"&amp;H7486),"")</f>
        <v>0</v>
      </c>
      <c r="G7486" s="560" t="s">
        <v>4786</v>
      </c>
      <c r="H7486" s="893" t="s">
        <v>6895</v>
      </c>
      <c r="I7486" s="920"/>
      <c r="J7486" s="920"/>
      <c r="K7486" s="920"/>
      <c r="L7486" s="920"/>
      <c r="M7486" s="920"/>
      <c r="N7486" s="920"/>
      <c r="S7486" s="929"/>
    </row>
    <row r="7487" spans="1:19" ht="12.75" customHeight="1" x14ac:dyDescent="0.15">
      <c r="A7487" s="914">
        <v>7482</v>
      </c>
      <c r="B7487" s="929">
        <f>'EstExp 12-20'!F325</f>
        <v>0</v>
      </c>
      <c r="C7487" s="930">
        <f t="shared" si="306"/>
        <v>7482</v>
      </c>
      <c r="D7487" s="920" t="s">
        <v>6732</v>
      </c>
      <c r="E7487" s="893" t="b">
        <f t="shared" ca="1" si="307"/>
        <v>1</v>
      </c>
      <c r="F7487" s="932">
        <f t="array" aca="1" ref="F7487" ca="1">IF(G7487&lt;&gt;"",INDIRECT("'"&amp;G7487&amp;"'!"&amp;H7487),"")</f>
        <v>0</v>
      </c>
      <c r="G7487" s="560" t="s">
        <v>4786</v>
      </c>
      <c r="H7487" s="893" t="s">
        <v>6896</v>
      </c>
      <c r="I7487" s="920"/>
      <c r="J7487" s="920"/>
      <c r="K7487" s="920"/>
      <c r="L7487" s="920"/>
      <c r="M7487" s="920"/>
      <c r="N7487" s="920"/>
      <c r="S7487" s="929"/>
    </row>
    <row r="7488" spans="1:19" ht="12.75" customHeight="1" x14ac:dyDescent="0.15">
      <c r="A7488" s="914">
        <v>7483</v>
      </c>
      <c r="B7488" s="929">
        <f>'EstExp 12-20'!F326</f>
        <v>0</v>
      </c>
      <c r="C7488" s="930">
        <f t="shared" si="306"/>
        <v>7483</v>
      </c>
      <c r="D7488" s="920" t="s">
        <v>6732</v>
      </c>
      <c r="E7488" s="893" t="b">
        <f t="shared" ca="1" si="307"/>
        <v>1</v>
      </c>
      <c r="F7488" s="932">
        <f t="array" aca="1" ref="F7488" ca="1">IF(G7488&lt;&gt;"",INDIRECT("'"&amp;G7488&amp;"'!"&amp;H7488),"")</f>
        <v>0</v>
      </c>
      <c r="G7488" s="560" t="s">
        <v>4786</v>
      </c>
      <c r="H7488" s="893" t="s">
        <v>6897</v>
      </c>
      <c r="I7488" s="920"/>
      <c r="J7488" s="920"/>
      <c r="K7488" s="920"/>
      <c r="L7488" s="920"/>
      <c r="M7488" s="920"/>
      <c r="N7488" s="920"/>
      <c r="S7488" s="929"/>
    </row>
    <row r="7489" spans="1:19" ht="12.75" customHeight="1" x14ac:dyDescent="0.15">
      <c r="A7489" s="914">
        <v>7484</v>
      </c>
      <c r="B7489" s="929">
        <f>'EstExp 12-20'!F327</f>
        <v>0</v>
      </c>
      <c r="C7489" s="930">
        <f t="shared" si="306"/>
        <v>7484</v>
      </c>
      <c r="D7489" s="920" t="s">
        <v>6732</v>
      </c>
      <c r="E7489" s="893" t="b">
        <f t="shared" ca="1" si="307"/>
        <v>1</v>
      </c>
      <c r="F7489" s="932">
        <f t="array" aca="1" ref="F7489" ca="1">IF(G7489&lt;&gt;"",INDIRECT("'"&amp;G7489&amp;"'!"&amp;H7489),"")</f>
        <v>0</v>
      </c>
      <c r="G7489" s="560" t="s">
        <v>4786</v>
      </c>
      <c r="H7489" s="893" t="s">
        <v>6898</v>
      </c>
      <c r="I7489" s="920"/>
      <c r="J7489" s="920"/>
      <c r="K7489" s="920"/>
      <c r="L7489" s="920"/>
      <c r="M7489" s="920"/>
      <c r="N7489" s="920"/>
      <c r="S7489" s="929"/>
    </row>
    <row r="7490" spans="1:19" ht="12.75" customHeight="1" x14ac:dyDescent="0.15">
      <c r="A7490" s="914">
        <v>7485</v>
      </c>
      <c r="B7490" s="929">
        <f>'EstExp 12-20'!F328</f>
        <v>0</v>
      </c>
      <c r="C7490" s="930">
        <f t="shared" si="306"/>
        <v>7485</v>
      </c>
      <c r="D7490" s="920" t="s">
        <v>6732</v>
      </c>
      <c r="E7490" s="893" t="b">
        <f t="shared" ca="1" si="307"/>
        <v>1</v>
      </c>
      <c r="F7490" s="932">
        <f t="array" aca="1" ref="F7490" ca="1">IF(G7490&lt;&gt;"",INDIRECT("'"&amp;G7490&amp;"'!"&amp;H7490),"")</f>
        <v>0</v>
      </c>
      <c r="G7490" s="560" t="s">
        <v>4786</v>
      </c>
      <c r="H7490" s="893" t="s">
        <v>6899</v>
      </c>
      <c r="I7490" s="920"/>
      <c r="J7490" s="920"/>
      <c r="K7490" s="920"/>
      <c r="L7490" s="920"/>
      <c r="M7490" s="920"/>
      <c r="N7490" s="920"/>
      <c r="S7490" s="929"/>
    </row>
    <row r="7491" spans="1:19" ht="12.75" customHeight="1" x14ac:dyDescent="0.15">
      <c r="A7491" s="914">
        <v>7486</v>
      </c>
      <c r="B7491" s="929">
        <f>'EstExp 12-20'!F329</f>
        <v>0</v>
      </c>
      <c r="C7491" s="930">
        <f t="shared" si="306"/>
        <v>7486</v>
      </c>
      <c r="D7491" s="920" t="s">
        <v>6732</v>
      </c>
      <c r="E7491" s="893" t="b">
        <f t="shared" ca="1" si="307"/>
        <v>1</v>
      </c>
      <c r="F7491" s="932">
        <f t="array" aca="1" ref="F7491" ca="1">IF(G7491&lt;&gt;"",INDIRECT("'"&amp;G7491&amp;"'!"&amp;H7491),"")</f>
        <v>0</v>
      </c>
      <c r="G7491" s="560" t="s">
        <v>4786</v>
      </c>
      <c r="H7491" s="893" t="s">
        <v>6900</v>
      </c>
      <c r="I7491" s="920"/>
      <c r="J7491" s="920"/>
      <c r="K7491" s="920"/>
      <c r="L7491" s="920"/>
      <c r="M7491" s="920"/>
      <c r="N7491" s="920"/>
      <c r="S7491" s="929"/>
    </row>
    <row r="7492" spans="1:19" ht="12.75" customHeight="1" x14ac:dyDescent="0.15">
      <c r="A7492" s="914">
        <v>7487</v>
      </c>
      <c r="B7492" s="929">
        <f>'EstExp 12-20'!F330</f>
        <v>0</v>
      </c>
      <c r="C7492" s="930">
        <f t="shared" si="306"/>
        <v>7487</v>
      </c>
      <c r="D7492" s="920" t="s">
        <v>6732</v>
      </c>
      <c r="E7492" s="893" t="b">
        <f t="shared" ca="1" si="307"/>
        <v>1</v>
      </c>
      <c r="F7492" s="932">
        <f t="array" aca="1" ref="F7492" ca="1">IF(G7492&lt;&gt;"",INDIRECT("'"&amp;G7492&amp;"'!"&amp;H7492),"")</f>
        <v>0</v>
      </c>
      <c r="G7492" s="560" t="s">
        <v>4786</v>
      </c>
      <c r="H7492" s="893" t="s">
        <v>6901</v>
      </c>
      <c r="I7492" s="920"/>
      <c r="J7492" s="920"/>
      <c r="K7492" s="920"/>
      <c r="L7492" s="920"/>
      <c r="M7492" s="920"/>
      <c r="N7492" s="920"/>
      <c r="S7492" s="929"/>
    </row>
    <row r="7493" spans="1:19" ht="12.75" customHeight="1" x14ac:dyDescent="0.15">
      <c r="A7493" s="914">
        <v>7488</v>
      </c>
      <c r="B7493" s="929">
        <f>'EstExp 12-20'!F344</f>
        <v>0</v>
      </c>
      <c r="C7493" s="930">
        <f t="shared" si="306"/>
        <v>7488</v>
      </c>
      <c r="D7493" s="920" t="s">
        <v>6732</v>
      </c>
      <c r="E7493" s="893" t="b">
        <f t="shared" ca="1" si="307"/>
        <v>1</v>
      </c>
      <c r="F7493" s="932">
        <f t="array" aca="1" ref="F7493" ca="1">IF(G7493&lt;&gt;"",INDIRECT("'"&amp;G7493&amp;"'!"&amp;H7493),"")</f>
        <v>0</v>
      </c>
      <c r="G7493" s="560" t="s">
        <v>4786</v>
      </c>
      <c r="H7493" s="893" t="s">
        <v>6902</v>
      </c>
      <c r="I7493" s="920"/>
      <c r="J7493" s="920"/>
      <c r="K7493" s="920"/>
      <c r="L7493" s="920"/>
      <c r="M7493" s="920"/>
      <c r="N7493" s="920"/>
      <c r="S7493" s="929"/>
    </row>
    <row r="7494" spans="1:19" ht="12.75" customHeight="1" x14ac:dyDescent="0.15">
      <c r="A7494" s="914">
        <v>7489</v>
      </c>
      <c r="B7494" s="929">
        <f>'EstExp 12-20'!F347</f>
        <v>0</v>
      </c>
      <c r="C7494" s="930">
        <f t="shared" si="306"/>
        <v>7489</v>
      </c>
      <c r="D7494" s="920" t="s">
        <v>6732</v>
      </c>
      <c r="E7494" s="893" t="b">
        <f t="shared" ca="1" si="307"/>
        <v>1</v>
      </c>
      <c r="F7494" s="932">
        <f t="array" aca="1" ref="F7494" ca="1">IF(G7494&lt;&gt;"",INDIRECT("'"&amp;G7494&amp;"'!"&amp;H7494),"")</f>
        <v>0</v>
      </c>
      <c r="G7494" s="560" t="s">
        <v>4786</v>
      </c>
      <c r="H7494" s="893" t="s">
        <v>6903</v>
      </c>
      <c r="I7494" s="920"/>
      <c r="J7494" s="920"/>
      <c r="K7494" s="920"/>
      <c r="L7494" s="920"/>
      <c r="M7494" s="920"/>
      <c r="N7494" s="920"/>
      <c r="S7494" s="929"/>
    </row>
    <row r="7495" spans="1:19" ht="12.75" customHeight="1" x14ac:dyDescent="0.15">
      <c r="A7495" s="914">
        <v>7490</v>
      </c>
      <c r="B7495" s="929">
        <f>'EstExp 12-20'!F348</f>
        <v>0</v>
      </c>
      <c r="C7495" s="930">
        <f t="shared" si="306"/>
        <v>7490</v>
      </c>
      <c r="D7495" s="920" t="s">
        <v>6732</v>
      </c>
      <c r="E7495" s="893" t="b">
        <f t="shared" ca="1" si="307"/>
        <v>1</v>
      </c>
      <c r="F7495" s="932">
        <f t="array" aca="1" ref="F7495" ca="1">IF(G7495&lt;&gt;"",INDIRECT("'"&amp;G7495&amp;"'!"&amp;H7495),"")</f>
        <v>0</v>
      </c>
      <c r="G7495" s="560" t="s">
        <v>4786</v>
      </c>
      <c r="H7495" s="893" t="s">
        <v>6904</v>
      </c>
      <c r="I7495" s="920"/>
      <c r="J7495" s="920"/>
      <c r="K7495" s="920"/>
      <c r="L7495" s="920"/>
      <c r="M7495" s="920"/>
      <c r="N7495" s="920"/>
      <c r="S7495" s="929"/>
    </row>
    <row r="7496" spans="1:19" ht="12.75" customHeight="1" x14ac:dyDescent="0.15">
      <c r="A7496" s="914">
        <v>7491</v>
      </c>
      <c r="B7496" s="929">
        <f>'EstExp 12-20'!F349</f>
        <v>0</v>
      </c>
      <c r="C7496" s="930">
        <f t="shared" si="306"/>
        <v>7491</v>
      </c>
      <c r="D7496" s="920" t="s">
        <v>6732</v>
      </c>
      <c r="E7496" s="893" t="b">
        <f t="shared" ca="1" si="307"/>
        <v>1</v>
      </c>
      <c r="F7496" s="932">
        <f t="array" aca="1" ref="F7496" ca="1">IF(G7496&lt;&gt;"",INDIRECT("'"&amp;G7496&amp;"'!"&amp;H7496),"")</f>
        <v>0</v>
      </c>
      <c r="G7496" s="560" t="s">
        <v>4786</v>
      </c>
      <c r="H7496" s="893" t="s">
        <v>6905</v>
      </c>
      <c r="I7496" s="920"/>
      <c r="J7496" s="920"/>
      <c r="K7496" s="920"/>
      <c r="L7496" s="920"/>
      <c r="M7496" s="920"/>
      <c r="N7496" s="920"/>
      <c r="S7496" s="929"/>
    </row>
    <row r="7497" spans="1:19" ht="12.75" customHeight="1" x14ac:dyDescent="0.15">
      <c r="A7497" s="914">
        <v>7492</v>
      </c>
      <c r="B7497" s="929">
        <f>'EstExp 12-20'!F350</f>
        <v>0</v>
      </c>
      <c r="C7497" s="930">
        <f t="shared" si="306"/>
        <v>7492</v>
      </c>
      <c r="D7497" s="920" t="s">
        <v>6732</v>
      </c>
      <c r="E7497" s="893" t="b">
        <f t="shared" ca="1" si="307"/>
        <v>1</v>
      </c>
      <c r="F7497" s="932">
        <f t="array" aca="1" ref="F7497" ca="1">IF(G7497&lt;&gt;"",INDIRECT("'"&amp;G7497&amp;"'!"&amp;H7497),"")</f>
        <v>0</v>
      </c>
      <c r="G7497" s="560" t="s">
        <v>4786</v>
      </c>
      <c r="H7497" s="893" t="s">
        <v>6906</v>
      </c>
      <c r="I7497" s="920"/>
      <c r="J7497" s="920"/>
      <c r="K7497" s="920"/>
      <c r="L7497" s="920"/>
      <c r="M7497" s="920"/>
      <c r="N7497" s="920"/>
      <c r="S7497" s="929"/>
    </row>
    <row r="7498" spans="1:19" ht="12.75" customHeight="1" x14ac:dyDescent="0.15">
      <c r="A7498" s="914">
        <v>7493</v>
      </c>
      <c r="B7498" s="929">
        <f>'EstExp 12-20'!F351</f>
        <v>0</v>
      </c>
      <c r="C7498" s="930">
        <f t="shared" si="306"/>
        <v>7493</v>
      </c>
      <c r="D7498" s="920" t="s">
        <v>6732</v>
      </c>
      <c r="E7498" s="893" t="b">
        <f t="shared" ca="1" si="307"/>
        <v>1</v>
      </c>
      <c r="F7498" s="932">
        <f t="array" aca="1" ref="F7498" ca="1">IF(G7498&lt;&gt;"",INDIRECT("'"&amp;G7498&amp;"'!"&amp;H7498),"")</f>
        <v>0</v>
      </c>
      <c r="G7498" s="560" t="s">
        <v>4786</v>
      </c>
      <c r="H7498" s="893" t="s">
        <v>6907</v>
      </c>
      <c r="I7498" s="920"/>
      <c r="J7498" s="920"/>
      <c r="K7498" s="920"/>
      <c r="L7498" s="920"/>
      <c r="M7498" s="920"/>
      <c r="N7498" s="920"/>
      <c r="S7498" s="929"/>
    </row>
    <row r="7499" spans="1:19" ht="12.75" customHeight="1" x14ac:dyDescent="0.15">
      <c r="A7499" s="914">
        <v>7494</v>
      </c>
      <c r="B7499" s="929">
        <f>'EstExp 12-20'!F352</f>
        <v>0</v>
      </c>
      <c r="C7499" s="930">
        <f t="shared" si="306"/>
        <v>7494</v>
      </c>
      <c r="D7499" s="920" t="s">
        <v>6732</v>
      </c>
      <c r="E7499" s="893" t="b">
        <f t="shared" ca="1" si="307"/>
        <v>1</v>
      </c>
      <c r="F7499" s="932">
        <f t="array" aca="1" ref="F7499" ca="1">IF(G7499&lt;&gt;"",INDIRECT("'"&amp;G7499&amp;"'!"&amp;H7499),"")</f>
        <v>0</v>
      </c>
      <c r="G7499" s="560" t="s">
        <v>4786</v>
      </c>
      <c r="H7499" s="893" t="s">
        <v>6908</v>
      </c>
      <c r="I7499" s="920"/>
      <c r="J7499" s="920"/>
      <c r="K7499" s="920"/>
      <c r="L7499" s="920"/>
      <c r="M7499" s="920"/>
      <c r="N7499" s="920"/>
      <c r="S7499" s="929"/>
    </row>
    <row r="7500" spans="1:19" ht="12.75" customHeight="1" x14ac:dyDescent="0.15">
      <c r="A7500" s="914">
        <v>7495</v>
      </c>
      <c r="B7500" s="929">
        <f>'EstExp 12-20'!F353</f>
        <v>0</v>
      </c>
      <c r="C7500" s="930">
        <f t="shared" si="306"/>
        <v>7495</v>
      </c>
      <c r="D7500" s="920" t="s">
        <v>6732</v>
      </c>
      <c r="E7500" s="893" t="b">
        <f t="shared" ca="1" si="307"/>
        <v>1</v>
      </c>
      <c r="F7500" s="932">
        <f t="array" aca="1" ref="F7500" ca="1">IF(G7500&lt;&gt;"",INDIRECT("'"&amp;G7500&amp;"'!"&amp;H7500),"")</f>
        <v>0</v>
      </c>
      <c r="G7500" s="560" t="s">
        <v>4786</v>
      </c>
      <c r="H7500" s="893" t="s">
        <v>6909</v>
      </c>
      <c r="I7500" s="920"/>
      <c r="J7500" s="920"/>
      <c r="K7500" s="920"/>
      <c r="L7500" s="920"/>
      <c r="M7500" s="920"/>
      <c r="N7500" s="920"/>
      <c r="S7500" s="929"/>
    </row>
    <row r="7501" spans="1:19" ht="12.75" customHeight="1" x14ac:dyDescent="0.15">
      <c r="A7501" s="914">
        <v>7496</v>
      </c>
      <c r="B7501" s="929">
        <f>'EstExp 12-20'!F355</f>
        <v>0</v>
      </c>
      <c r="C7501" s="930">
        <f t="shared" si="306"/>
        <v>7496</v>
      </c>
      <c r="D7501" s="920" t="s">
        <v>6732</v>
      </c>
      <c r="E7501" s="893" t="b">
        <f t="shared" ca="1" si="307"/>
        <v>1</v>
      </c>
      <c r="F7501" s="932">
        <f t="array" aca="1" ref="F7501" ca="1">IF(G7501&lt;&gt;"",INDIRECT("'"&amp;G7501&amp;"'!"&amp;H7501),"")</f>
        <v>0</v>
      </c>
      <c r="G7501" s="560" t="s">
        <v>4786</v>
      </c>
      <c r="H7501" s="893" t="s">
        <v>6910</v>
      </c>
      <c r="I7501" s="920"/>
      <c r="J7501" s="920"/>
      <c r="K7501" s="920"/>
      <c r="L7501" s="920"/>
      <c r="M7501" s="920"/>
      <c r="N7501" s="920"/>
      <c r="S7501" s="929"/>
    </row>
    <row r="7502" spans="1:19" ht="12.75" customHeight="1" x14ac:dyDescent="0.15">
      <c r="A7502" s="914">
        <v>7497</v>
      </c>
      <c r="B7502" s="929">
        <f>'EstExp 12-20'!F356</f>
        <v>0</v>
      </c>
      <c r="C7502" s="930">
        <f t="shared" si="306"/>
        <v>7497</v>
      </c>
      <c r="D7502" s="920" t="s">
        <v>6732</v>
      </c>
      <c r="E7502" s="893" t="b">
        <f t="shared" ca="1" si="307"/>
        <v>1</v>
      </c>
      <c r="F7502" s="932">
        <f t="array" aca="1" ref="F7502" ca="1">IF(G7502&lt;&gt;"",INDIRECT("'"&amp;G7502&amp;"'!"&amp;H7502),"")</f>
        <v>0</v>
      </c>
      <c r="G7502" s="560" t="s">
        <v>4786</v>
      </c>
      <c r="H7502" s="893" t="s">
        <v>6911</v>
      </c>
      <c r="I7502" s="920"/>
      <c r="J7502" s="920"/>
      <c r="K7502" s="920"/>
      <c r="L7502" s="920"/>
      <c r="M7502" s="920"/>
      <c r="N7502" s="920"/>
      <c r="S7502" s="929"/>
    </row>
    <row r="7503" spans="1:19" ht="12.75" customHeight="1" x14ac:dyDescent="0.15">
      <c r="A7503" s="914">
        <v>7498</v>
      </c>
      <c r="B7503" s="929">
        <f>'EstExp 12-20'!F357</f>
        <v>0</v>
      </c>
      <c r="C7503" s="930">
        <f t="shared" si="306"/>
        <v>7498</v>
      </c>
      <c r="D7503" s="920" t="s">
        <v>6732</v>
      </c>
      <c r="E7503" s="893" t="b">
        <f t="shared" ca="1" si="307"/>
        <v>1</v>
      </c>
      <c r="F7503" s="932">
        <f t="array" aca="1" ref="F7503" ca="1">IF(G7503&lt;&gt;"",INDIRECT("'"&amp;G7503&amp;"'!"&amp;H7503),"")</f>
        <v>0</v>
      </c>
      <c r="G7503" s="560" t="s">
        <v>4786</v>
      </c>
      <c r="H7503" s="893" t="s">
        <v>6912</v>
      </c>
      <c r="I7503" s="920"/>
      <c r="J7503" s="920"/>
      <c r="K7503" s="920"/>
      <c r="L7503" s="920"/>
      <c r="M7503" s="920"/>
      <c r="N7503" s="920"/>
      <c r="S7503" s="929"/>
    </row>
    <row r="7504" spans="1:19" ht="12.75" customHeight="1" x14ac:dyDescent="0.15">
      <c r="A7504" s="914">
        <v>7499</v>
      </c>
      <c r="B7504" s="929">
        <f>'EstExp 12-20'!F358</f>
        <v>0</v>
      </c>
      <c r="C7504" s="930">
        <f t="shared" si="306"/>
        <v>7499</v>
      </c>
      <c r="D7504" s="920" t="s">
        <v>6732</v>
      </c>
      <c r="E7504" s="893" t="b">
        <f t="shared" ca="1" si="307"/>
        <v>1</v>
      </c>
      <c r="F7504" s="932">
        <f t="array" aca="1" ref="F7504" ca="1">IF(G7504&lt;&gt;"",INDIRECT("'"&amp;G7504&amp;"'!"&amp;H7504),"")</f>
        <v>0</v>
      </c>
      <c r="G7504" s="560" t="s">
        <v>4786</v>
      </c>
      <c r="H7504" s="893" t="s">
        <v>6913</v>
      </c>
      <c r="I7504" s="920"/>
      <c r="J7504" s="920"/>
      <c r="K7504" s="920"/>
      <c r="L7504" s="920"/>
      <c r="M7504" s="920"/>
      <c r="N7504" s="920"/>
      <c r="S7504" s="929"/>
    </row>
    <row r="7505" spans="1:19" ht="12.75" customHeight="1" x14ac:dyDescent="0.15">
      <c r="A7505" s="914">
        <v>7500</v>
      </c>
      <c r="B7505" s="929">
        <f>'EstExp 12-20'!F360</f>
        <v>0</v>
      </c>
      <c r="C7505" s="930">
        <f t="shared" si="306"/>
        <v>7500</v>
      </c>
      <c r="D7505" s="920" t="s">
        <v>6732</v>
      </c>
      <c r="E7505" s="893" t="b">
        <f t="shared" ca="1" si="307"/>
        <v>1</v>
      </c>
      <c r="F7505" s="932">
        <f t="array" aca="1" ref="F7505" ca="1">IF(G7505&lt;&gt;"",INDIRECT("'"&amp;G7505&amp;"'!"&amp;H7505),"")</f>
        <v>0</v>
      </c>
      <c r="G7505" s="560" t="s">
        <v>4786</v>
      </c>
      <c r="H7505" s="893" t="s">
        <v>6914</v>
      </c>
      <c r="I7505" s="920"/>
      <c r="J7505" s="920"/>
      <c r="K7505" s="920"/>
      <c r="L7505" s="920"/>
      <c r="M7505" s="920"/>
      <c r="N7505" s="920"/>
      <c r="S7505" s="929"/>
    </row>
    <row r="7506" spans="1:19" ht="12.75" customHeight="1" x14ac:dyDescent="0.15">
      <c r="A7506" s="914">
        <v>7501</v>
      </c>
      <c r="B7506" s="929">
        <f>'EstExp 12-20'!F361</f>
        <v>0</v>
      </c>
      <c r="C7506" s="930">
        <f t="shared" si="306"/>
        <v>7501</v>
      </c>
      <c r="D7506" s="920" t="s">
        <v>6732</v>
      </c>
      <c r="E7506" s="893" t="b">
        <f t="shared" ca="1" si="307"/>
        <v>1</v>
      </c>
      <c r="F7506" s="932">
        <f t="array" aca="1" ref="F7506" ca="1">IF(G7506&lt;&gt;"",INDIRECT("'"&amp;G7506&amp;"'!"&amp;H7506),"")</f>
        <v>0</v>
      </c>
      <c r="G7506" s="560" t="s">
        <v>4786</v>
      </c>
      <c r="H7506" s="893" t="s">
        <v>6915</v>
      </c>
      <c r="I7506" s="920"/>
      <c r="J7506" s="920"/>
      <c r="K7506" s="920"/>
      <c r="L7506" s="920"/>
      <c r="M7506" s="920"/>
      <c r="N7506" s="920"/>
      <c r="S7506" s="929"/>
    </row>
    <row r="7507" spans="1:19" ht="12.75" customHeight="1" x14ac:dyDescent="0.15">
      <c r="A7507" s="914">
        <v>7502</v>
      </c>
      <c r="B7507" s="929">
        <f>'EstExp 12-20'!F362</f>
        <v>0</v>
      </c>
      <c r="C7507" s="930">
        <f t="shared" si="306"/>
        <v>7502</v>
      </c>
      <c r="D7507" s="920" t="s">
        <v>6732</v>
      </c>
      <c r="E7507" s="893" t="b">
        <f t="shared" ca="1" si="307"/>
        <v>1</v>
      </c>
      <c r="F7507" s="932">
        <f t="array" aca="1" ref="F7507" ca="1">IF(G7507&lt;&gt;"",INDIRECT("'"&amp;G7507&amp;"'!"&amp;H7507),"")</f>
        <v>0</v>
      </c>
      <c r="G7507" s="560" t="s">
        <v>4786</v>
      </c>
      <c r="H7507" s="893" t="s">
        <v>6916</v>
      </c>
      <c r="I7507" s="920"/>
      <c r="J7507" s="920"/>
      <c r="K7507" s="920"/>
      <c r="L7507" s="920"/>
      <c r="M7507" s="920"/>
      <c r="N7507" s="920"/>
      <c r="S7507" s="929"/>
    </row>
    <row r="7508" spans="1:19" ht="12.75" customHeight="1" x14ac:dyDescent="0.15">
      <c r="A7508" s="914">
        <v>7503</v>
      </c>
      <c r="B7508" s="929">
        <f>'EstExp 12-20'!F367</f>
        <v>0</v>
      </c>
      <c r="C7508" s="930">
        <f t="shared" si="306"/>
        <v>7503</v>
      </c>
      <c r="D7508" s="920" t="s">
        <v>6732</v>
      </c>
      <c r="E7508" s="893" t="b">
        <f t="shared" ca="1" si="307"/>
        <v>1</v>
      </c>
      <c r="F7508" s="932">
        <f t="array" aca="1" ref="F7508" ca="1">IF(G7508&lt;&gt;"",INDIRECT("'"&amp;G7508&amp;"'!"&amp;H7508),"")</f>
        <v>0</v>
      </c>
      <c r="G7508" s="560" t="s">
        <v>4786</v>
      </c>
      <c r="H7508" s="893" t="s">
        <v>6917</v>
      </c>
      <c r="I7508" s="920"/>
      <c r="J7508" s="920"/>
      <c r="K7508" s="920"/>
      <c r="L7508" s="920"/>
      <c r="M7508" s="920"/>
      <c r="N7508" s="920"/>
      <c r="S7508" s="929"/>
    </row>
    <row r="7509" spans="1:19" ht="12.75" customHeight="1" x14ac:dyDescent="0.15">
      <c r="A7509" s="914">
        <v>7504</v>
      </c>
      <c r="B7509" s="929">
        <f>'EstExp 12-20'!F368</f>
        <v>0</v>
      </c>
      <c r="C7509" s="930">
        <f t="shared" si="306"/>
        <v>7504</v>
      </c>
      <c r="D7509" s="920" t="s">
        <v>6732</v>
      </c>
      <c r="E7509" s="893" t="b">
        <f t="shared" ca="1" si="307"/>
        <v>1</v>
      </c>
      <c r="F7509" s="932">
        <f t="array" aca="1" ref="F7509" ca="1">IF(G7509&lt;&gt;"",INDIRECT("'"&amp;G7509&amp;"'!"&amp;H7509),"")</f>
        <v>0</v>
      </c>
      <c r="G7509" s="560" t="s">
        <v>4786</v>
      </c>
      <c r="H7509" s="893" t="s">
        <v>6918</v>
      </c>
      <c r="I7509" s="920"/>
      <c r="J7509" s="920"/>
      <c r="K7509" s="920"/>
      <c r="L7509" s="920"/>
      <c r="M7509" s="920"/>
      <c r="N7509" s="920"/>
      <c r="S7509" s="929"/>
    </row>
    <row r="7510" spans="1:19" ht="12.75" customHeight="1" x14ac:dyDescent="0.15">
      <c r="A7510" s="914">
        <v>7505</v>
      </c>
      <c r="B7510" s="929">
        <f>'EstExp 12-20'!F369</f>
        <v>0</v>
      </c>
      <c r="C7510" s="930">
        <f t="shared" si="306"/>
        <v>7505</v>
      </c>
      <c r="D7510" s="920" t="s">
        <v>6732</v>
      </c>
      <c r="E7510" s="893" t="b">
        <f t="shared" ca="1" si="307"/>
        <v>1</v>
      </c>
      <c r="F7510" s="932">
        <f t="array" aca="1" ref="F7510" ca="1">IF(G7510&lt;&gt;"",INDIRECT("'"&amp;G7510&amp;"'!"&amp;H7510),"")</f>
        <v>0</v>
      </c>
      <c r="G7510" s="560" t="s">
        <v>4786</v>
      </c>
      <c r="H7510" s="893" t="s">
        <v>6919</v>
      </c>
      <c r="I7510" s="920"/>
      <c r="J7510" s="920"/>
      <c r="K7510" s="920"/>
      <c r="L7510" s="920"/>
      <c r="M7510" s="920"/>
      <c r="N7510" s="920"/>
      <c r="S7510" s="929"/>
    </row>
    <row r="7511" spans="1:19" ht="12.75" customHeight="1" x14ac:dyDescent="0.15">
      <c r="A7511" s="914">
        <v>7506</v>
      </c>
      <c r="B7511" s="929">
        <f>'EstExp 12-20'!F371</f>
        <v>0</v>
      </c>
      <c r="C7511" s="930">
        <f t="shared" ref="C7511:C7638" si="308">A7511-B7511</f>
        <v>7506</v>
      </c>
      <c r="D7511" s="920" t="s">
        <v>6732</v>
      </c>
      <c r="E7511" s="893" t="b">
        <f t="shared" ca="1" si="307"/>
        <v>1</v>
      </c>
      <c r="F7511" s="932">
        <f t="array" aca="1" ref="F7511" ca="1">IF(G7511&lt;&gt;"",INDIRECT("'"&amp;G7511&amp;"'!"&amp;H7511),"")</f>
        <v>0</v>
      </c>
      <c r="G7511" s="560" t="s">
        <v>4786</v>
      </c>
      <c r="H7511" s="893" t="s">
        <v>6920</v>
      </c>
      <c r="I7511" s="920"/>
      <c r="J7511" s="920"/>
      <c r="K7511" s="920"/>
      <c r="L7511" s="920"/>
      <c r="M7511" s="920"/>
      <c r="N7511" s="920"/>
      <c r="S7511" s="929"/>
    </row>
    <row r="7512" spans="1:19" ht="12.75" customHeight="1" x14ac:dyDescent="0.15">
      <c r="A7512" s="914">
        <v>7507</v>
      </c>
      <c r="B7512" s="929">
        <f>'EstExp 12-20'!F372</f>
        <v>0</v>
      </c>
      <c r="C7512" s="930">
        <f t="shared" si="308"/>
        <v>7507</v>
      </c>
      <c r="D7512" s="920" t="s">
        <v>6732</v>
      </c>
      <c r="E7512" s="893" t="b">
        <f t="shared" ca="1" si="307"/>
        <v>1</v>
      </c>
      <c r="F7512" s="932">
        <f t="array" aca="1" ref="F7512" ca="1">IF(G7512&lt;&gt;"",INDIRECT("'"&amp;G7512&amp;"'!"&amp;H7512),"")</f>
        <v>0</v>
      </c>
      <c r="G7512" s="560" t="s">
        <v>4786</v>
      </c>
      <c r="H7512" s="893" t="s">
        <v>6921</v>
      </c>
      <c r="I7512" s="920"/>
      <c r="J7512" s="920"/>
      <c r="K7512" s="920"/>
      <c r="L7512" s="920"/>
      <c r="M7512" s="920"/>
      <c r="N7512" s="920"/>
      <c r="S7512" s="929"/>
    </row>
    <row r="7513" spans="1:19" ht="12.75" customHeight="1" x14ac:dyDescent="0.15">
      <c r="A7513" s="914">
        <v>7508</v>
      </c>
      <c r="B7513" s="929">
        <f>'EstExp 12-20'!F374</f>
        <v>0</v>
      </c>
      <c r="C7513" s="930">
        <f t="shared" si="308"/>
        <v>7508</v>
      </c>
      <c r="D7513" s="920" t="s">
        <v>6732</v>
      </c>
      <c r="E7513" s="893" t="b">
        <f t="shared" ca="1" si="307"/>
        <v>1</v>
      </c>
      <c r="F7513" s="932">
        <f t="array" aca="1" ref="F7513" ca="1">IF(G7513&lt;&gt;"",INDIRECT("'"&amp;G7513&amp;"'!"&amp;H7513),"")</f>
        <v>0</v>
      </c>
      <c r="G7513" s="560" t="s">
        <v>4786</v>
      </c>
      <c r="H7513" s="893" t="s">
        <v>6922</v>
      </c>
      <c r="I7513" s="920"/>
      <c r="J7513" s="920"/>
      <c r="K7513" s="920"/>
      <c r="L7513" s="920"/>
      <c r="M7513" s="920"/>
      <c r="N7513" s="920"/>
      <c r="S7513" s="929"/>
    </row>
    <row r="7514" spans="1:19" ht="12.75" customHeight="1" x14ac:dyDescent="0.15">
      <c r="A7514" s="914">
        <v>7509</v>
      </c>
      <c r="B7514" s="929">
        <f>'EstExp 12-20'!F375</f>
        <v>0</v>
      </c>
      <c r="C7514" s="930">
        <f t="shared" si="308"/>
        <v>7509</v>
      </c>
      <c r="D7514" s="920" t="s">
        <v>6732</v>
      </c>
      <c r="E7514" s="893" t="b">
        <f t="shared" ca="1" si="307"/>
        <v>1</v>
      </c>
      <c r="F7514" s="932">
        <f t="array" aca="1" ref="F7514" ca="1">IF(G7514&lt;&gt;"",INDIRECT("'"&amp;G7514&amp;"'!"&amp;H7514),"")</f>
        <v>0</v>
      </c>
      <c r="G7514" s="560" t="s">
        <v>4786</v>
      </c>
      <c r="H7514" s="893" t="s">
        <v>6923</v>
      </c>
      <c r="I7514" s="920"/>
      <c r="J7514" s="920"/>
      <c r="K7514" s="920"/>
      <c r="L7514" s="920"/>
      <c r="M7514" s="920"/>
      <c r="N7514" s="920"/>
      <c r="S7514" s="929"/>
    </row>
    <row r="7515" spans="1:19" ht="12.75" customHeight="1" x14ac:dyDescent="0.15">
      <c r="A7515" s="914">
        <v>7510</v>
      </c>
      <c r="B7515" s="929">
        <f>'EstExp 12-20'!F376</f>
        <v>0</v>
      </c>
      <c r="C7515" s="930">
        <f t="shared" si="308"/>
        <v>7510</v>
      </c>
      <c r="D7515" s="920" t="s">
        <v>6732</v>
      </c>
      <c r="E7515" s="893" t="b">
        <f t="shared" ca="1" si="307"/>
        <v>1</v>
      </c>
      <c r="F7515" s="932">
        <f t="array" aca="1" ref="F7515" ca="1">IF(G7515&lt;&gt;"",INDIRECT("'"&amp;G7515&amp;"'!"&amp;H7515),"")</f>
        <v>0</v>
      </c>
      <c r="G7515" s="560" t="s">
        <v>4786</v>
      </c>
      <c r="H7515" s="893" t="s">
        <v>6924</v>
      </c>
      <c r="I7515" s="920"/>
      <c r="J7515" s="920"/>
      <c r="K7515" s="920"/>
      <c r="L7515" s="920"/>
      <c r="M7515" s="920"/>
      <c r="N7515" s="920"/>
      <c r="S7515" s="929"/>
    </row>
    <row r="7516" spans="1:19" ht="12.75" customHeight="1" x14ac:dyDescent="0.15">
      <c r="A7516" s="914">
        <v>7511</v>
      </c>
      <c r="B7516" s="929">
        <f>'EstExp 12-20'!F377</f>
        <v>0</v>
      </c>
      <c r="C7516" s="930">
        <f t="shared" si="308"/>
        <v>7511</v>
      </c>
      <c r="D7516" s="920" t="s">
        <v>6732</v>
      </c>
      <c r="E7516" s="893" t="b">
        <f t="shared" ca="1" si="307"/>
        <v>1</v>
      </c>
      <c r="F7516" s="932">
        <f t="array" aca="1" ref="F7516" ca="1">IF(G7516&lt;&gt;"",INDIRECT("'"&amp;G7516&amp;"'!"&amp;H7516),"")</f>
        <v>0</v>
      </c>
      <c r="G7516" s="560" t="s">
        <v>4786</v>
      </c>
      <c r="H7516" s="893" t="s">
        <v>6925</v>
      </c>
      <c r="I7516" s="920"/>
      <c r="J7516" s="920"/>
      <c r="K7516" s="920"/>
      <c r="L7516" s="920"/>
      <c r="M7516" s="920"/>
      <c r="N7516" s="920"/>
      <c r="S7516" s="929"/>
    </row>
    <row r="7517" spans="1:19" ht="12.75" customHeight="1" x14ac:dyDescent="0.15">
      <c r="A7517" s="914">
        <v>7512</v>
      </c>
      <c r="B7517" s="929">
        <f>'EstExp 12-20'!F378</f>
        <v>0</v>
      </c>
      <c r="C7517" s="930">
        <f t="shared" si="308"/>
        <v>7512</v>
      </c>
      <c r="D7517" s="920" t="s">
        <v>6732</v>
      </c>
      <c r="E7517" s="893" t="b">
        <f t="shared" ca="1" si="307"/>
        <v>1</v>
      </c>
      <c r="F7517" s="932">
        <f t="array" aca="1" ref="F7517" ca="1">IF(G7517&lt;&gt;"",INDIRECT("'"&amp;G7517&amp;"'!"&amp;H7517),"")</f>
        <v>0</v>
      </c>
      <c r="G7517" s="560" t="s">
        <v>4786</v>
      </c>
      <c r="H7517" s="893" t="s">
        <v>6926</v>
      </c>
      <c r="I7517" s="920"/>
      <c r="J7517" s="920"/>
      <c r="K7517" s="920"/>
      <c r="L7517" s="920"/>
      <c r="M7517" s="920"/>
      <c r="N7517" s="920"/>
      <c r="S7517" s="929"/>
    </row>
    <row r="7518" spans="1:19" ht="12.75" customHeight="1" x14ac:dyDescent="0.15">
      <c r="A7518" s="914">
        <v>7513</v>
      </c>
      <c r="B7518" s="929">
        <f>'EstExp 12-20'!F380</f>
        <v>0</v>
      </c>
      <c r="C7518" s="930">
        <f t="shared" si="308"/>
        <v>7513</v>
      </c>
      <c r="D7518" s="920" t="s">
        <v>6732</v>
      </c>
      <c r="E7518" s="893" t="b">
        <f t="shared" ca="1" si="307"/>
        <v>1</v>
      </c>
      <c r="F7518" s="932">
        <f t="array" aca="1" ref="F7518" ca="1">IF(G7518&lt;&gt;"",INDIRECT("'"&amp;G7518&amp;"'!"&amp;H7518),"")</f>
        <v>0</v>
      </c>
      <c r="G7518" s="560" t="s">
        <v>4786</v>
      </c>
      <c r="H7518" s="893" t="s">
        <v>6927</v>
      </c>
      <c r="I7518" s="920"/>
      <c r="J7518" s="920"/>
      <c r="K7518" s="920"/>
      <c r="L7518" s="920"/>
      <c r="M7518" s="920"/>
      <c r="N7518" s="920"/>
      <c r="S7518" s="929"/>
    </row>
    <row r="7519" spans="1:19" ht="12.75" customHeight="1" x14ac:dyDescent="0.15">
      <c r="A7519" s="914">
        <v>7514</v>
      </c>
      <c r="B7519" s="929">
        <f>'EstExp 12-20'!F381</f>
        <v>0</v>
      </c>
      <c r="C7519" s="930">
        <f t="shared" si="308"/>
        <v>7514</v>
      </c>
      <c r="D7519" s="920" t="s">
        <v>6732</v>
      </c>
      <c r="E7519" s="893" t="b">
        <f t="shared" ca="1" si="307"/>
        <v>1</v>
      </c>
      <c r="F7519" s="932">
        <f t="array" aca="1" ref="F7519" ca="1">IF(G7519&lt;&gt;"",INDIRECT("'"&amp;G7519&amp;"'!"&amp;H7519),"")</f>
        <v>0</v>
      </c>
      <c r="G7519" s="560" t="s">
        <v>4786</v>
      </c>
      <c r="H7519" s="893" t="s">
        <v>6928</v>
      </c>
      <c r="I7519" s="920"/>
      <c r="J7519" s="920"/>
      <c r="K7519" s="920"/>
      <c r="L7519" s="920"/>
      <c r="M7519" s="920"/>
      <c r="N7519" s="920"/>
      <c r="S7519" s="929"/>
    </row>
    <row r="7520" spans="1:19" ht="12.75" customHeight="1" x14ac:dyDescent="0.15">
      <c r="A7520" s="914">
        <v>7515</v>
      </c>
      <c r="B7520" s="929">
        <f>'EstExp 12-20'!F382</f>
        <v>0</v>
      </c>
      <c r="C7520" s="930">
        <f t="shared" si="308"/>
        <v>7515</v>
      </c>
      <c r="D7520" s="920" t="s">
        <v>6732</v>
      </c>
      <c r="E7520" s="893" t="b">
        <f t="shared" ca="1" si="307"/>
        <v>1</v>
      </c>
      <c r="F7520" s="932">
        <f t="array" aca="1" ref="F7520" ca="1">IF(G7520&lt;&gt;"",INDIRECT("'"&amp;G7520&amp;"'!"&amp;H7520),"")</f>
        <v>0</v>
      </c>
      <c r="G7520" s="560" t="s">
        <v>4786</v>
      </c>
      <c r="H7520" s="893" t="s">
        <v>6929</v>
      </c>
      <c r="I7520" s="920"/>
      <c r="J7520" s="920"/>
      <c r="K7520" s="920"/>
      <c r="L7520" s="920"/>
      <c r="M7520" s="920"/>
      <c r="N7520" s="920"/>
      <c r="S7520" s="929"/>
    </row>
    <row r="7521" spans="1:19" ht="12.75" customHeight="1" x14ac:dyDescent="0.15">
      <c r="A7521" s="914">
        <v>7516</v>
      </c>
      <c r="B7521" s="929">
        <f>'EstExp 12-20'!F383</f>
        <v>0</v>
      </c>
      <c r="C7521" s="930">
        <f t="shared" si="308"/>
        <v>7516</v>
      </c>
      <c r="D7521" s="920" t="s">
        <v>6732</v>
      </c>
      <c r="E7521" s="893" t="b">
        <f t="shared" ca="1" si="307"/>
        <v>1</v>
      </c>
      <c r="F7521" s="932">
        <f t="array" aca="1" ref="F7521" ca="1">IF(G7521&lt;&gt;"",INDIRECT("'"&amp;G7521&amp;"'!"&amp;H7521),"")</f>
        <v>0</v>
      </c>
      <c r="G7521" s="560" t="s">
        <v>4786</v>
      </c>
      <c r="H7521" s="893" t="s">
        <v>6930</v>
      </c>
      <c r="I7521" s="920"/>
      <c r="J7521" s="920"/>
      <c r="K7521" s="920"/>
      <c r="L7521" s="920"/>
      <c r="M7521" s="920"/>
      <c r="N7521" s="920"/>
      <c r="S7521" s="929"/>
    </row>
    <row r="7522" spans="1:19" ht="12.75" customHeight="1" x14ac:dyDescent="0.15">
      <c r="A7522" s="914">
        <v>7517</v>
      </c>
      <c r="B7522" s="929">
        <f>'EstExp 12-20'!F384</f>
        <v>0</v>
      </c>
      <c r="C7522" s="930">
        <f t="shared" si="308"/>
        <v>7517</v>
      </c>
      <c r="D7522" s="920" t="s">
        <v>6732</v>
      </c>
      <c r="E7522" s="893" t="b">
        <f t="shared" ca="1" si="307"/>
        <v>1</v>
      </c>
      <c r="F7522" s="932">
        <f t="array" aca="1" ref="F7522" ca="1">IF(G7522&lt;&gt;"",INDIRECT("'"&amp;G7522&amp;"'!"&amp;H7522),"")</f>
        <v>0</v>
      </c>
      <c r="G7522" s="560" t="s">
        <v>4786</v>
      </c>
      <c r="H7522" s="893" t="s">
        <v>6931</v>
      </c>
      <c r="I7522" s="920"/>
      <c r="J7522" s="920"/>
      <c r="K7522" s="920"/>
      <c r="L7522" s="920"/>
      <c r="M7522" s="920"/>
      <c r="N7522" s="920"/>
      <c r="S7522" s="929"/>
    </row>
    <row r="7523" spans="1:19" ht="12.75" customHeight="1" x14ac:dyDescent="0.15">
      <c r="A7523" s="914">
        <v>7518</v>
      </c>
      <c r="B7523" s="929">
        <f>'EstExp 12-20'!F385</f>
        <v>0</v>
      </c>
      <c r="C7523" s="930">
        <f t="shared" si="308"/>
        <v>7518</v>
      </c>
      <c r="D7523" s="920" t="s">
        <v>6732</v>
      </c>
      <c r="E7523" s="893" t="b">
        <f t="shared" ca="1" si="307"/>
        <v>1</v>
      </c>
      <c r="F7523" s="932">
        <f t="array" aca="1" ref="F7523" ca="1">IF(G7523&lt;&gt;"",INDIRECT("'"&amp;G7523&amp;"'!"&amp;H7523),"")</f>
        <v>0</v>
      </c>
      <c r="G7523" s="560" t="s">
        <v>4786</v>
      </c>
      <c r="H7523" s="893" t="s">
        <v>6932</v>
      </c>
      <c r="I7523" s="920"/>
      <c r="J7523" s="920"/>
      <c r="K7523" s="920"/>
      <c r="L7523" s="920"/>
      <c r="M7523" s="920"/>
      <c r="N7523" s="920"/>
      <c r="S7523" s="929"/>
    </row>
    <row r="7524" spans="1:19" ht="12.75" customHeight="1" x14ac:dyDescent="0.15">
      <c r="A7524" s="914">
        <v>7519</v>
      </c>
      <c r="B7524" s="929">
        <f>'EstExp 12-20'!F386</f>
        <v>0</v>
      </c>
      <c r="C7524" s="930">
        <f t="shared" si="308"/>
        <v>7519</v>
      </c>
      <c r="D7524" s="920" t="s">
        <v>6732</v>
      </c>
      <c r="E7524" s="893" t="b">
        <f t="shared" ca="1" si="307"/>
        <v>1</v>
      </c>
      <c r="F7524" s="932">
        <f t="array" aca="1" ref="F7524" ca="1">IF(G7524&lt;&gt;"",INDIRECT("'"&amp;G7524&amp;"'!"&amp;H7524),"")</f>
        <v>0</v>
      </c>
      <c r="G7524" s="560" t="s">
        <v>4786</v>
      </c>
      <c r="H7524" s="893" t="s">
        <v>6933</v>
      </c>
      <c r="I7524" s="920"/>
      <c r="J7524" s="920"/>
      <c r="K7524" s="920"/>
      <c r="L7524" s="920"/>
      <c r="M7524" s="920"/>
      <c r="N7524" s="920"/>
      <c r="S7524" s="929"/>
    </row>
    <row r="7525" spans="1:19" ht="12.75" customHeight="1" x14ac:dyDescent="0.15">
      <c r="A7525" s="914">
        <v>7520</v>
      </c>
      <c r="B7525" s="929">
        <f>'EstExp 12-20'!F387</f>
        <v>0</v>
      </c>
      <c r="C7525" s="930">
        <f t="shared" si="308"/>
        <v>7520</v>
      </c>
      <c r="D7525" s="920" t="s">
        <v>6732</v>
      </c>
      <c r="E7525" s="893" t="b">
        <f t="shared" ca="1" si="307"/>
        <v>1</v>
      </c>
      <c r="F7525" s="932">
        <f t="array" aca="1" ref="F7525" ca="1">IF(G7525&lt;&gt;"",INDIRECT("'"&amp;G7525&amp;"'!"&amp;H7525),"")</f>
        <v>0</v>
      </c>
      <c r="G7525" s="560" t="s">
        <v>4786</v>
      </c>
      <c r="H7525" s="893" t="s">
        <v>6934</v>
      </c>
      <c r="I7525" s="920"/>
      <c r="J7525" s="920"/>
      <c r="K7525" s="920"/>
      <c r="L7525" s="920"/>
      <c r="M7525" s="920"/>
      <c r="N7525" s="920"/>
      <c r="S7525" s="929"/>
    </row>
    <row r="7526" spans="1:19" ht="12.75" customHeight="1" x14ac:dyDescent="0.15">
      <c r="A7526" s="914">
        <v>7521</v>
      </c>
      <c r="B7526" s="929">
        <f>'EstExp 12-20'!F388</f>
        <v>0</v>
      </c>
      <c r="C7526" s="930">
        <f t="shared" si="308"/>
        <v>7521</v>
      </c>
      <c r="D7526" s="920" t="s">
        <v>6732</v>
      </c>
      <c r="E7526" s="893" t="b">
        <f t="shared" ca="1" si="307"/>
        <v>1</v>
      </c>
      <c r="F7526" s="932">
        <f t="array" aca="1" ref="F7526" ca="1">IF(G7526&lt;&gt;"",INDIRECT("'"&amp;G7526&amp;"'!"&amp;H7526),"")</f>
        <v>0</v>
      </c>
      <c r="G7526" s="560" t="s">
        <v>4786</v>
      </c>
      <c r="H7526" s="893" t="s">
        <v>6935</v>
      </c>
      <c r="I7526" s="920"/>
      <c r="J7526" s="920"/>
      <c r="K7526" s="920"/>
      <c r="L7526" s="920"/>
      <c r="M7526" s="920"/>
      <c r="N7526" s="920"/>
      <c r="S7526" s="929"/>
    </row>
    <row r="7527" spans="1:19" ht="12.75" customHeight="1" x14ac:dyDescent="0.15">
      <c r="A7527" s="914">
        <v>7522</v>
      </c>
      <c r="B7527" s="929">
        <f>'EstExp 12-20'!G316</f>
        <v>0</v>
      </c>
      <c r="C7527" s="930">
        <f t="shared" si="308"/>
        <v>7522</v>
      </c>
      <c r="D7527" s="920" t="s">
        <v>6732</v>
      </c>
      <c r="E7527" s="893" t="b">
        <f t="shared" ca="1" si="307"/>
        <v>1</v>
      </c>
      <c r="F7527" s="932">
        <f t="array" aca="1" ref="F7527" ca="1">IF(G7527&lt;&gt;"",INDIRECT("'"&amp;G7527&amp;"'!"&amp;H7527),"")</f>
        <v>0</v>
      </c>
      <c r="G7527" s="560" t="s">
        <v>4786</v>
      </c>
      <c r="H7527" s="893" t="s">
        <v>6936</v>
      </c>
      <c r="I7527" s="920"/>
      <c r="J7527" s="920"/>
      <c r="K7527" s="920"/>
      <c r="L7527" s="920"/>
      <c r="M7527" s="920"/>
      <c r="N7527" s="920"/>
      <c r="S7527" s="929"/>
    </row>
    <row r="7528" spans="1:19" ht="12.75" customHeight="1" x14ac:dyDescent="0.15">
      <c r="A7528" s="914">
        <v>7523</v>
      </c>
      <c r="B7528" s="929">
        <f>'EstExp 12-20'!G318</f>
        <v>0</v>
      </c>
      <c r="C7528" s="930">
        <f t="shared" si="308"/>
        <v>7523</v>
      </c>
      <c r="D7528" s="920" t="s">
        <v>6732</v>
      </c>
      <c r="E7528" s="893" t="b">
        <f t="shared" ca="1" si="307"/>
        <v>1</v>
      </c>
      <c r="F7528" s="932">
        <f t="array" aca="1" ref="F7528" ca="1">IF(G7528&lt;&gt;"",INDIRECT("'"&amp;G7528&amp;"'!"&amp;H7528),"")</f>
        <v>0</v>
      </c>
      <c r="G7528" s="560" t="s">
        <v>4786</v>
      </c>
      <c r="H7528" s="893" t="s">
        <v>6937</v>
      </c>
      <c r="I7528" s="920"/>
      <c r="J7528" s="920"/>
      <c r="K7528" s="920"/>
      <c r="L7528" s="920"/>
      <c r="M7528" s="920"/>
      <c r="N7528" s="920"/>
      <c r="S7528" s="929"/>
    </row>
    <row r="7529" spans="1:19" ht="12.75" customHeight="1" x14ac:dyDescent="0.15">
      <c r="A7529" s="914">
        <v>7524</v>
      </c>
      <c r="B7529" s="929">
        <f>'EstExp 12-20'!G319</f>
        <v>0</v>
      </c>
      <c r="C7529" s="930">
        <f t="shared" si="308"/>
        <v>7524</v>
      </c>
      <c r="D7529" s="920" t="s">
        <v>6732</v>
      </c>
      <c r="E7529" s="893" t="b">
        <f t="shared" ca="1" si="307"/>
        <v>1</v>
      </c>
      <c r="F7529" s="932">
        <f t="array" aca="1" ref="F7529" ca="1">IF(G7529&lt;&gt;"",INDIRECT("'"&amp;G7529&amp;"'!"&amp;H7529),"")</f>
        <v>0</v>
      </c>
      <c r="G7529" s="560" t="s">
        <v>4786</v>
      </c>
      <c r="H7529" s="893" t="s">
        <v>6938</v>
      </c>
      <c r="I7529" s="920"/>
      <c r="J7529" s="920"/>
      <c r="K7529" s="920"/>
      <c r="L7529" s="920"/>
      <c r="M7529" s="920"/>
      <c r="N7529" s="920"/>
      <c r="S7529" s="929"/>
    </row>
    <row r="7530" spans="1:19" ht="12.75" customHeight="1" x14ac:dyDescent="0.15">
      <c r="A7530" s="914">
        <v>7525</v>
      </c>
      <c r="B7530" s="929">
        <f>'EstExp 12-20'!G320</f>
        <v>0</v>
      </c>
      <c r="C7530" s="930">
        <f t="shared" si="308"/>
        <v>7525</v>
      </c>
      <c r="D7530" s="920" t="s">
        <v>6732</v>
      </c>
      <c r="E7530" s="893" t="b">
        <f t="shared" ca="1" si="307"/>
        <v>1</v>
      </c>
      <c r="F7530" s="932">
        <f t="array" aca="1" ref="F7530" ca="1">IF(G7530&lt;&gt;"",INDIRECT("'"&amp;G7530&amp;"'!"&amp;H7530),"")</f>
        <v>0</v>
      </c>
      <c r="G7530" s="560" t="s">
        <v>4786</v>
      </c>
      <c r="H7530" s="893" t="s">
        <v>6939</v>
      </c>
      <c r="I7530" s="920"/>
      <c r="J7530" s="920"/>
      <c r="K7530" s="920"/>
      <c r="L7530" s="920"/>
      <c r="M7530" s="920"/>
      <c r="N7530" s="920"/>
      <c r="S7530" s="929"/>
    </row>
    <row r="7531" spans="1:19" ht="12.75" customHeight="1" x14ac:dyDescent="0.15">
      <c r="A7531" s="914">
        <v>7526</v>
      </c>
      <c r="B7531" s="929">
        <f>'EstExp 12-20'!G321</f>
        <v>0</v>
      </c>
      <c r="C7531" s="930">
        <f t="shared" si="308"/>
        <v>7526</v>
      </c>
      <c r="D7531" s="920" t="s">
        <v>6732</v>
      </c>
      <c r="E7531" s="893" t="b">
        <f t="shared" ca="1" si="307"/>
        <v>1</v>
      </c>
      <c r="F7531" s="932">
        <f t="array" aca="1" ref="F7531" ca="1">IF(G7531&lt;&gt;"",INDIRECT("'"&amp;G7531&amp;"'!"&amp;H7531),"")</f>
        <v>0</v>
      </c>
      <c r="G7531" s="560" t="s">
        <v>4786</v>
      </c>
      <c r="H7531" s="893" t="s">
        <v>6940</v>
      </c>
      <c r="I7531" s="920"/>
      <c r="J7531" s="920"/>
      <c r="K7531" s="920"/>
      <c r="L7531" s="920"/>
      <c r="M7531" s="920"/>
      <c r="N7531" s="920"/>
      <c r="S7531" s="929"/>
    </row>
    <row r="7532" spans="1:19" ht="12.75" customHeight="1" x14ac:dyDescent="0.15">
      <c r="A7532" s="914">
        <v>7527</v>
      </c>
      <c r="B7532" s="929">
        <f>'EstExp 12-20'!G322</f>
        <v>0</v>
      </c>
      <c r="C7532" s="930">
        <f t="shared" si="308"/>
        <v>7527</v>
      </c>
      <c r="D7532" s="920" t="s">
        <v>6732</v>
      </c>
      <c r="E7532" s="893" t="b">
        <f t="shared" ca="1" si="307"/>
        <v>1</v>
      </c>
      <c r="F7532" s="932">
        <f t="array" aca="1" ref="F7532" ca="1">IF(G7532&lt;&gt;"",INDIRECT("'"&amp;G7532&amp;"'!"&amp;H7532),"")</f>
        <v>0</v>
      </c>
      <c r="G7532" s="560" t="s">
        <v>4786</v>
      </c>
      <c r="H7532" s="893" t="s">
        <v>6941</v>
      </c>
      <c r="I7532" s="920"/>
      <c r="J7532" s="920"/>
      <c r="K7532" s="920"/>
      <c r="L7532" s="920"/>
      <c r="M7532" s="920"/>
      <c r="N7532" s="920"/>
      <c r="S7532" s="929"/>
    </row>
    <row r="7533" spans="1:19" ht="12.75" customHeight="1" x14ac:dyDescent="0.15">
      <c r="A7533" s="914">
        <v>7528</v>
      </c>
      <c r="B7533" s="929">
        <f>'EstExp 12-20'!G323</f>
        <v>0</v>
      </c>
      <c r="C7533" s="930">
        <f t="shared" si="308"/>
        <v>7528</v>
      </c>
      <c r="D7533" s="920" t="s">
        <v>6732</v>
      </c>
      <c r="E7533" s="893" t="b">
        <f t="shared" ca="1" si="307"/>
        <v>1</v>
      </c>
      <c r="F7533" s="932">
        <f t="array" aca="1" ref="F7533" ca="1">IF(G7533&lt;&gt;"",INDIRECT("'"&amp;G7533&amp;"'!"&amp;H7533),"")</f>
        <v>0</v>
      </c>
      <c r="G7533" s="560" t="s">
        <v>4786</v>
      </c>
      <c r="H7533" s="893" t="s">
        <v>6942</v>
      </c>
      <c r="I7533" s="920"/>
      <c r="J7533" s="920"/>
      <c r="K7533" s="920"/>
      <c r="L7533" s="920"/>
      <c r="M7533" s="920"/>
      <c r="N7533" s="920"/>
      <c r="S7533" s="929"/>
    </row>
    <row r="7534" spans="1:19" ht="12.75" customHeight="1" x14ac:dyDescent="0.15">
      <c r="A7534" s="914">
        <v>7529</v>
      </c>
      <c r="B7534" s="929">
        <f>'EstExp 12-20'!G324</f>
        <v>0</v>
      </c>
      <c r="C7534" s="930">
        <f t="shared" si="308"/>
        <v>7529</v>
      </c>
      <c r="D7534" s="920" t="s">
        <v>6732</v>
      </c>
      <c r="E7534" s="893" t="b">
        <f t="shared" ca="1" si="307"/>
        <v>1</v>
      </c>
      <c r="F7534" s="932">
        <f t="array" aca="1" ref="F7534" ca="1">IF(G7534&lt;&gt;"",INDIRECT("'"&amp;G7534&amp;"'!"&amp;H7534),"")</f>
        <v>0</v>
      </c>
      <c r="G7534" s="560" t="s">
        <v>4786</v>
      </c>
      <c r="H7534" s="893" t="s">
        <v>6943</v>
      </c>
      <c r="I7534" s="920"/>
      <c r="J7534" s="920"/>
      <c r="K7534" s="920"/>
      <c r="L7534" s="920"/>
      <c r="M7534" s="920"/>
      <c r="N7534" s="920"/>
      <c r="S7534" s="929"/>
    </row>
    <row r="7535" spans="1:19" ht="12.75" customHeight="1" x14ac:dyDescent="0.15">
      <c r="A7535" s="914">
        <v>7530</v>
      </c>
      <c r="B7535" s="929">
        <f>'EstExp 12-20'!G325</f>
        <v>0</v>
      </c>
      <c r="C7535" s="930">
        <f t="shared" si="308"/>
        <v>7530</v>
      </c>
      <c r="D7535" s="920" t="s">
        <v>6732</v>
      </c>
      <c r="E7535" s="893" t="b">
        <f t="shared" ca="1" si="307"/>
        <v>1</v>
      </c>
      <c r="F7535" s="932">
        <f t="array" aca="1" ref="F7535" ca="1">IF(G7535&lt;&gt;"",INDIRECT("'"&amp;G7535&amp;"'!"&amp;H7535),"")</f>
        <v>0</v>
      </c>
      <c r="G7535" s="560" t="s">
        <v>4786</v>
      </c>
      <c r="H7535" s="893" t="s">
        <v>6944</v>
      </c>
      <c r="I7535" s="920"/>
      <c r="J7535" s="920"/>
      <c r="K7535" s="920"/>
      <c r="L7535" s="920"/>
      <c r="M7535" s="920"/>
      <c r="N7535" s="920"/>
      <c r="S7535" s="929"/>
    </row>
    <row r="7536" spans="1:19" ht="12.75" customHeight="1" x14ac:dyDescent="0.15">
      <c r="A7536" s="914">
        <v>7531</v>
      </c>
      <c r="B7536" s="929">
        <f>'EstExp 12-20'!G326</f>
        <v>0</v>
      </c>
      <c r="C7536" s="930">
        <f t="shared" si="308"/>
        <v>7531</v>
      </c>
      <c r="D7536" s="920" t="s">
        <v>6732</v>
      </c>
      <c r="E7536" s="893" t="b">
        <f t="shared" ca="1" si="307"/>
        <v>1</v>
      </c>
      <c r="F7536" s="932">
        <f t="array" aca="1" ref="F7536" ca="1">IF(G7536&lt;&gt;"",INDIRECT("'"&amp;G7536&amp;"'!"&amp;H7536),"")</f>
        <v>0</v>
      </c>
      <c r="G7536" s="560" t="s">
        <v>4786</v>
      </c>
      <c r="H7536" s="893" t="s">
        <v>6945</v>
      </c>
      <c r="I7536" s="920"/>
      <c r="J7536" s="920"/>
      <c r="K7536" s="920"/>
      <c r="L7536" s="920"/>
      <c r="M7536" s="920"/>
      <c r="N7536" s="920"/>
      <c r="S7536" s="929"/>
    </row>
    <row r="7537" spans="1:19" ht="12.75" customHeight="1" x14ac:dyDescent="0.15">
      <c r="A7537" s="914">
        <v>7532</v>
      </c>
      <c r="B7537" s="929">
        <f>'EstExp 12-20'!G327</f>
        <v>0</v>
      </c>
      <c r="C7537" s="930">
        <f t="shared" si="308"/>
        <v>7532</v>
      </c>
      <c r="D7537" s="920" t="s">
        <v>6732</v>
      </c>
      <c r="E7537" s="893" t="b">
        <f t="shared" ca="1" si="307"/>
        <v>1</v>
      </c>
      <c r="F7537" s="932">
        <f t="array" aca="1" ref="F7537" ca="1">IF(G7537&lt;&gt;"",INDIRECT("'"&amp;G7537&amp;"'!"&amp;H7537),"")</f>
        <v>0</v>
      </c>
      <c r="G7537" s="560" t="s">
        <v>4786</v>
      </c>
      <c r="H7537" s="893" t="s">
        <v>6946</v>
      </c>
      <c r="I7537" s="920"/>
      <c r="J7537" s="920"/>
      <c r="K7537" s="920"/>
      <c r="L7537" s="920"/>
      <c r="M7537" s="920"/>
      <c r="N7537" s="920"/>
      <c r="S7537" s="929"/>
    </row>
    <row r="7538" spans="1:19" ht="12.75" customHeight="1" x14ac:dyDescent="0.15">
      <c r="A7538" s="914">
        <v>7533</v>
      </c>
      <c r="B7538" s="929">
        <f>'EstExp 12-20'!G328</f>
        <v>0</v>
      </c>
      <c r="C7538" s="930">
        <f t="shared" si="308"/>
        <v>7533</v>
      </c>
      <c r="D7538" s="920" t="s">
        <v>6732</v>
      </c>
      <c r="E7538" s="893" t="b">
        <f t="shared" ca="1" si="307"/>
        <v>1</v>
      </c>
      <c r="F7538" s="932">
        <f t="array" aca="1" ref="F7538" ca="1">IF(G7538&lt;&gt;"",INDIRECT("'"&amp;G7538&amp;"'!"&amp;H7538),"")</f>
        <v>0</v>
      </c>
      <c r="G7538" s="560" t="s">
        <v>4786</v>
      </c>
      <c r="H7538" s="893" t="s">
        <v>6947</v>
      </c>
      <c r="I7538" s="920"/>
      <c r="J7538" s="920"/>
      <c r="K7538" s="920"/>
      <c r="L7538" s="920"/>
      <c r="M7538" s="920"/>
      <c r="N7538" s="920"/>
      <c r="S7538" s="929"/>
    </row>
    <row r="7539" spans="1:19" ht="12.75" customHeight="1" x14ac:dyDescent="0.15">
      <c r="A7539" s="914">
        <v>7534</v>
      </c>
      <c r="B7539" s="929">
        <f>'EstExp 12-20'!G329</f>
        <v>0</v>
      </c>
      <c r="C7539" s="930">
        <f t="shared" si="308"/>
        <v>7534</v>
      </c>
      <c r="D7539" s="920" t="s">
        <v>6732</v>
      </c>
      <c r="E7539" s="893" t="b">
        <f t="shared" ca="1" si="307"/>
        <v>1</v>
      </c>
      <c r="F7539" s="932">
        <f t="array" aca="1" ref="F7539" ca="1">IF(G7539&lt;&gt;"",INDIRECT("'"&amp;G7539&amp;"'!"&amp;H7539),"")</f>
        <v>0</v>
      </c>
      <c r="G7539" s="560" t="s">
        <v>4786</v>
      </c>
      <c r="H7539" s="893" t="s">
        <v>6948</v>
      </c>
      <c r="I7539" s="920"/>
      <c r="J7539" s="920"/>
      <c r="K7539" s="920"/>
      <c r="L7539" s="920"/>
      <c r="M7539" s="920"/>
      <c r="N7539" s="920"/>
      <c r="S7539" s="929"/>
    </row>
    <row r="7540" spans="1:19" ht="12.75" customHeight="1" x14ac:dyDescent="0.15">
      <c r="A7540" s="914">
        <v>7535</v>
      </c>
      <c r="B7540" s="929">
        <f>'EstExp 12-20'!G330</f>
        <v>0</v>
      </c>
      <c r="C7540" s="930">
        <f t="shared" si="308"/>
        <v>7535</v>
      </c>
      <c r="D7540" s="920" t="s">
        <v>6732</v>
      </c>
      <c r="E7540" s="893" t="b">
        <f t="shared" ca="1" si="307"/>
        <v>1</v>
      </c>
      <c r="F7540" s="932">
        <f t="array" aca="1" ref="F7540" ca="1">IF(G7540&lt;&gt;"",INDIRECT("'"&amp;G7540&amp;"'!"&amp;H7540),"")</f>
        <v>0</v>
      </c>
      <c r="G7540" s="560" t="s">
        <v>4786</v>
      </c>
      <c r="H7540" s="893" t="s">
        <v>6949</v>
      </c>
      <c r="I7540" s="920"/>
      <c r="J7540" s="920"/>
      <c r="K7540" s="920"/>
      <c r="L7540" s="920"/>
      <c r="M7540" s="920"/>
      <c r="N7540" s="920"/>
      <c r="S7540" s="929"/>
    </row>
    <row r="7541" spans="1:19" ht="12.75" customHeight="1" x14ac:dyDescent="0.15">
      <c r="A7541" s="914">
        <v>7536</v>
      </c>
      <c r="B7541" s="929">
        <f>'EstExp 12-20'!G344</f>
        <v>0</v>
      </c>
      <c r="C7541" s="930">
        <f t="shared" si="308"/>
        <v>7536</v>
      </c>
      <c r="D7541" s="920" t="s">
        <v>6732</v>
      </c>
      <c r="E7541" s="893" t="b">
        <f t="shared" ca="1" si="307"/>
        <v>1</v>
      </c>
      <c r="F7541" s="932">
        <f t="array" aca="1" ref="F7541" ca="1">IF(G7541&lt;&gt;"",INDIRECT("'"&amp;G7541&amp;"'!"&amp;H7541),"")</f>
        <v>0</v>
      </c>
      <c r="G7541" s="560" t="s">
        <v>4786</v>
      </c>
      <c r="H7541" s="893" t="s">
        <v>6950</v>
      </c>
      <c r="I7541" s="920"/>
      <c r="J7541" s="920"/>
      <c r="K7541" s="920"/>
      <c r="L7541" s="920"/>
      <c r="M7541" s="920"/>
      <c r="N7541" s="920"/>
      <c r="S7541" s="929"/>
    </row>
    <row r="7542" spans="1:19" ht="12.75" customHeight="1" x14ac:dyDescent="0.15">
      <c r="A7542" s="914">
        <v>7537</v>
      </c>
      <c r="B7542" s="929">
        <f>'EstExp 12-20'!G347</f>
        <v>0</v>
      </c>
      <c r="C7542" s="930">
        <f t="shared" si="308"/>
        <v>7537</v>
      </c>
      <c r="D7542" s="920" t="s">
        <v>6732</v>
      </c>
      <c r="E7542" s="893" t="b">
        <f t="shared" ca="1" si="307"/>
        <v>1</v>
      </c>
      <c r="F7542" s="932">
        <f t="array" aca="1" ref="F7542" ca="1">IF(G7542&lt;&gt;"",INDIRECT("'"&amp;G7542&amp;"'!"&amp;H7542),"")</f>
        <v>0</v>
      </c>
      <c r="G7542" s="560" t="s">
        <v>4786</v>
      </c>
      <c r="H7542" s="893" t="s">
        <v>6951</v>
      </c>
      <c r="I7542" s="920"/>
      <c r="J7542" s="920"/>
      <c r="K7542" s="920"/>
      <c r="L7542" s="920"/>
      <c r="M7542" s="920"/>
      <c r="N7542" s="920"/>
      <c r="S7542" s="929"/>
    </row>
    <row r="7543" spans="1:19" ht="12.75" customHeight="1" x14ac:dyDescent="0.15">
      <c r="A7543" s="914">
        <v>7538</v>
      </c>
      <c r="B7543" s="929">
        <f>'EstExp 12-20'!G348</f>
        <v>0</v>
      </c>
      <c r="C7543" s="930">
        <f t="shared" si="308"/>
        <v>7538</v>
      </c>
      <c r="D7543" s="920" t="s">
        <v>6732</v>
      </c>
      <c r="E7543" s="893" t="b">
        <f t="shared" ca="1" si="307"/>
        <v>1</v>
      </c>
      <c r="F7543" s="932">
        <f t="array" aca="1" ref="F7543" ca="1">IF(G7543&lt;&gt;"",INDIRECT("'"&amp;G7543&amp;"'!"&amp;H7543),"")</f>
        <v>0</v>
      </c>
      <c r="G7543" s="560" t="s">
        <v>4786</v>
      </c>
      <c r="H7543" s="893" t="s">
        <v>6952</v>
      </c>
      <c r="I7543" s="920"/>
      <c r="J7543" s="920"/>
      <c r="K7543" s="920"/>
      <c r="L7543" s="920"/>
      <c r="M7543" s="920"/>
      <c r="N7543" s="920"/>
      <c r="S7543" s="929"/>
    </row>
    <row r="7544" spans="1:19" ht="12.75" customHeight="1" x14ac:dyDescent="0.15">
      <c r="A7544" s="914">
        <v>7539</v>
      </c>
      <c r="B7544" s="929">
        <f>'EstExp 12-20'!G349</f>
        <v>0</v>
      </c>
      <c r="C7544" s="930">
        <f t="shared" si="308"/>
        <v>7539</v>
      </c>
      <c r="D7544" s="920" t="s">
        <v>6732</v>
      </c>
      <c r="E7544" s="893" t="b">
        <f t="shared" ca="1" si="307"/>
        <v>1</v>
      </c>
      <c r="F7544" s="932">
        <f t="array" aca="1" ref="F7544" ca="1">IF(G7544&lt;&gt;"",INDIRECT("'"&amp;G7544&amp;"'!"&amp;H7544),"")</f>
        <v>0</v>
      </c>
      <c r="G7544" s="560" t="s">
        <v>4786</v>
      </c>
      <c r="H7544" s="893" t="s">
        <v>6953</v>
      </c>
      <c r="I7544" s="920"/>
      <c r="J7544" s="920"/>
      <c r="K7544" s="920"/>
      <c r="L7544" s="920"/>
      <c r="M7544" s="920"/>
      <c r="N7544" s="920"/>
      <c r="S7544" s="929"/>
    </row>
    <row r="7545" spans="1:19" ht="12.75" customHeight="1" x14ac:dyDescent="0.15">
      <c r="A7545" s="914">
        <v>7540</v>
      </c>
      <c r="B7545" s="929">
        <f>'EstExp 12-20'!G350</f>
        <v>0</v>
      </c>
      <c r="C7545" s="930">
        <f t="shared" si="308"/>
        <v>7540</v>
      </c>
      <c r="D7545" s="920" t="s">
        <v>6732</v>
      </c>
      <c r="E7545" s="893" t="b">
        <f t="shared" ca="1" si="307"/>
        <v>1</v>
      </c>
      <c r="F7545" s="932">
        <f t="array" aca="1" ref="F7545" ca="1">IF(G7545&lt;&gt;"",INDIRECT("'"&amp;G7545&amp;"'!"&amp;H7545),"")</f>
        <v>0</v>
      </c>
      <c r="G7545" s="560" t="s">
        <v>4786</v>
      </c>
      <c r="H7545" s="893" t="s">
        <v>6954</v>
      </c>
      <c r="I7545" s="920"/>
      <c r="J7545" s="920"/>
      <c r="K7545" s="920"/>
      <c r="L7545" s="920"/>
      <c r="M7545" s="920"/>
      <c r="N7545" s="920"/>
      <c r="S7545" s="929"/>
    </row>
    <row r="7546" spans="1:19" ht="12.75" customHeight="1" x14ac:dyDescent="0.15">
      <c r="A7546" s="914">
        <v>7541</v>
      </c>
      <c r="B7546" s="929">
        <f>'EstExp 12-20'!G351</f>
        <v>0</v>
      </c>
      <c r="C7546" s="930">
        <f t="shared" si="308"/>
        <v>7541</v>
      </c>
      <c r="D7546" s="920" t="s">
        <v>6732</v>
      </c>
      <c r="E7546" s="893" t="b">
        <f t="shared" ca="1" si="307"/>
        <v>1</v>
      </c>
      <c r="F7546" s="932">
        <f t="array" aca="1" ref="F7546" ca="1">IF(G7546&lt;&gt;"",INDIRECT("'"&amp;G7546&amp;"'!"&amp;H7546),"")</f>
        <v>0</v>
      </c>
      <c r="G7546" s="560" t="s">
        <v>4786</v>
      </c>
      <c r="H7546" s="893" t="s">
        <v>6955</v>
      </c>
      <c r="I7546" s="920"/>
      <c r="J7546" s="920"/>
      <c r="K7546" s="920"/>
      <c r="L7546" s="920"/>
      <c r="M7546" s="920"/>
      <c r="N7546" s="920"/>
      <c r="S7546" s="929"/>
    </row>
    <row r="7547" spans="1:19" ht="12.75" customHeight="1" x14ac:dyDescent="0.15">
      <c r="A7547" s="914">
        <v>7542</v>
      </c>
      <c r="B7547" s="929">
        <f>'EstExp 12-20'!G352</f>
        <v>0</v>
      </c>
      <c r="C7547" s="930">
        <f t="shared" si="308"/>
        <v>7542</v>
      </c>
      <c r="D7547" s="920" t="s">
        <v>6732</v>
      </c>
      <c r="E7547" s="893" t="b">
        <f t="shared" ca="1" si="307"/>
        <v>1</v>
      </c>
      <c r="F7547" s="932">
        <f t="array" aca="1" ref="F7547" ca="1">IF(G7547&lt;&gt;"",INDIRECT("'"&amp;G7547&amp;"'!"&amp;H7547),"")</f>
        <v>0</v>
      </c>
      <c r="G7547" s="560" t="s">
        <v>4786</v>
      </c>
      <c r="H7547" s="893" t="s">
        <v>6956</v>
      </c>
      <c r="I7547" s="920"/>
      <c r="J7547" s="920"/>
      <c r="K7547" s="920"/>
      <c r="L7547" s="920"/>
      <c r="M7547" s="920"/>
      <c r="N7547" s="920"/>
      <c r="S7547" s="929"/>
    </row>
    <row r="7548" spans="1:19" ht="12.75" customHeight="1" x14ac:dyDescent="0.15">
      <c r="A7548" s="914">
        <v>7543</v>
      </c>
      <c r="B7548" s="929">
        <f>'EstExp 12-20'!G353</f>
        <v>0</v>
      </c>
      <c r="C7548" s="930">
        <f t="shared" si="308"/>
        <v>7543</v>
      </c>
      <c r="D7548" s="920" t="s">
        <v>6732</v>
      </c>
      <c r="E7548" s="893" t="b">
        <f t="shared" ca="1" si="307"/>
        <v>1</v>
      </c>
      <c r="F7548" s="932">
        <f t="array" aca="1" ref="F7548" ca="1">IF(G7548&lt;&gt;"",INDIRECT("'"&amp;G7548&amp;"'!"&amp;H7548),"")</f>
        <v>0</v>
      </c>
      <c r="G7548" s="560" t="s">
        <v>4786</v>
      </c>
      <c r="H7548" s="893" t="s">
        <v>6957</v>
      </c>
      <c r="I7548" s="920"/>
      <c r="J7548" s="920"/>
      <c r="K7548" s="920"/>
      <c r="L7548" s="920"/>
      <c r="M7548" s="920"/>
      <c r="N7548" s="920"/>
      <c r="S7548" s="929"/>
    </row>
    <row r="7549" spans="1:19" ht="12.75" customHeight="1" x14ac:dyDescent="0.15">
      <c r="A7549" s="914">
        <v>7544</v>
      </c>
      <c r="B7549" s="929">
        <f>'EstExp 12-20'!G356</f>
        <v>0</v>
      </c>
      <c r="C7549" s="930">
        <f t="shared" si="308"/>
        <v>7544</v>
      </c>
      <c r="D7549" s="920" t="s">
        <v>6732</v>
      </c>
      <c r="E7549" s="893" t="b">
        <f t="shared" ca="1" si="307"/>
        <v>1</v>
      </c>
      <c r="F7549" s="932">
        <f t="array" aca="1" ref="F7549" ca="1">IF(G7549&lt;&gt;"",INDIRECT("'"&amp;G7549&amp;"'!"&amp;H7549),"")</f>
        <v>0</v>
      </c>
      <c r="G7549" s="560" t="s">
        <v>4786</v>
      </c>
      <c r="H7549" s="893" t="s">
        <v>6958</v>
      </c>
      <c r="I7549" s="920"/>
      <c r="J7549" s="920"/>
      <c r="K7549" s="920"/>
      <c r="L7549" s="920"/>
      <c r="M7549" s="920"/>
      <c r="N7549" s="920"/>
      <c r="S7549" s="929"/>
    </row>
    <row r="7550" spans="1:19" ht="12.75" customHeight="1" x14ac:dyDescent="0.15">
      <c r="A7550" s="914">
        <v>7545</v>
      </c>
      <c r="B7550" s="929">
        <f>'EstExp 12-20'!G357</f>
        <v>0</v>
      </c>
      <c r="C7550" s="930">
        <f t="shared" si="308"/>
        <v>7545</v>
      </c>
      <c r="D7550" s="920" t="s">
        <v>6732</v>
      </c>
      <c r="E7550" s="893" t="b">
        <f t="shared" ca="1" si="307"/>
        <v>1</v>
      </c>
      <c r="F7550" s="932">
        <f t="array" aca="1" ref="F7550" ca="1">IF(G7550&lt;&gt;"",INDIRECT("'"&amp;G7550&amp;"'!"&amp;H7550),"")</f>
        <v>0</v>
      </c>
      <c r="G7550" s="560" t="s">
        <v>4786</v>
      </c>
      <c r="H7550" s="893" t="s">
        <v>6959</v>
      </c>
      <c r="I7550" s="920"/>
      <c r="J7550" s="920"/>
      <c r="K7550" s="920"/>
      <c r="L7550" s="920"/>
      <c r="M7550" s="920"/>
      <c r="N7550" s="920"/>
      <c r="S7550" s="929"/>
    </row>
    <row r="7551" spans="1:19" ht="12.75" customHeight="1" x14ac:dyDescent="0.15">
      <c r="A7551" s="914">
        <v>7546</v>
      </c>
      <c r="B7551" s="929">
        <f>'EstExp 12-20'!G358</f>
        <v>0</v>
      </c>
      <c r="C7551" s="930">
        <f t="shared" si="308"/>
        <v>7546</v>
      </c>
      <c r="D7551" s="920" t="s">
        <v>6732</v>
      </c>
      <c r="E7551" s="893" t="b">
        <f t="shared" ca="1" si="307"/>
        <v>1</v>
      </c>
      <c r="F7551" s="932">
        <f t="array" aca="1" ref="F7551" ca="1">IF(G7551&lt;&gt;"",INDIRECT("'"&amp;G7551&amp;"'!"&amp;H7551),"")</f>
        <v>0</v>
      </c>
      <c r="G7551" s="560" t="s">
        <v>4786</v>
      </c>
      <c r="H7551" s="893" t="s">
        <v>6960</v>
      </c>
      <c r="I7551" s="920"/>
      <c r="J7551" s="920"/>
      <c r="K7551" s="920"/>
      <c r="L7551" s="920"/>
      <c r="M7551" s="920"/>
      <c r="N7551" s="920"/>
      <c r="S7551" s="929"/>
    </row>
    <row r="7552" spans="1:19" ht="12.75" customHeight="1" x14ac:dyDescent="0.15">
      <c r="A7552" s="914">
        <v>7547</v>
      </c>
      <c r="B7552" s="929">
        <f>'EstExp 12-20'!G360</f>
        <v>0</v>
      </c>
      <c r="C7552" s="930">
        <f t="shared" si="308"/>
        <v>7547</v>
      </c>
      <c r="D7552" s="920" t="s">
        <v>6732</v>
      </c>
      <c r="E7552" s="893" t="b">
        <f t="shared" ca="1" si="307"/>
        <v>1</v>
      </c>
      <c r="F7552" s="932">
        <f t="array" aca="1" ref="F7552" ca="1">IF(G7552&lt;&gt;"",INDIRECT("'"&amp;G7552&amp;"'!"&amp;H7552),"")</f>
        <v>0</v>
      </c>
      <c r="G7552" s="560" t="s">
        <v>4786</v>
      </c>
      <c r="H7552" s="893" t="s">
        <v>6961</v>
      </c>
      <c r="I7552" s="920"/>
      <c r="J7552" s="920"/>
      <c r="K7552" s="920"/>
      <c r="L7552" s="920"/>
      <c r="M7552" s="920"/>
      <c r="N7552" s="920"/>
      <c r="S7552" s="929"/>
    </row>
    <row r="7553" spans="1:19" ht="12.75" customHeight="1" x14ac:dyDescent="0.15">
      <c r="A7553" s="914">
        <v>7548</v>
      </c>
      <c r="B7553" s="929">
        <f>'EstExp 12-20'!G361</f>
        <v>0</v>
      </c>
      <c r="C7553" s="930">
        <f t="shared" si="308"/>
        <v>7548</v>
      </c>
      <c r="D7553" s="920" t="s">
        <v>6732</v>
      </c>
      <c r="E7553" s="893" t="b">
        <f t="shared" ca="1" si="307"/>
        <v>1</v>
      </c>
      <c r="F7553" s="932">
        <f t="array" aca="1" ref="F7553" ca="1">IF(G7553&lt;&gt;"",INDIRECT("'"&amp;G7553&amp;"'!"&amp;H7553),"")</f>
        <v>0</v>
      </c>
      <c r="G7553" s="560" t="s">
        <v>4786</v>
      </c>
      <c r="H7553" s="893" t="s">
        <v>6962</v>
      </c>
      <c r="I7553" s="920"/>
      <c r="J7553" s="920"/>
      <c r="K7553" s="920"/>
      <c r="L7553" s="920"/>
      <c r="M7553" s="920"/>
      <c r="N7553" s="920"/>
      <c r="S7553" s="929"/>
    </row>
    <row r="7554" spans="1:19" ht="12.75" customHeight="1" x14ac:dyDescent="0.15">
      <c r="A7554" s="914">
        <v>7549</v>
      </c>
      <c r="B7554" s="929">
        <f>'EstExp 12-20'!G362</f>
        <v>0</v>
      </c>
      <c r="C7554" s="930">
        <f t="shared" si="308"/>
        <v>7549</v>
      </c>
      <c r="D7554" s="920" t="s">
        <v>6732</v>
      </c>
      <c r="E7554" s="893" t="b">
        <f t="shared" ca="1" si="307"/>
        <v>1</v>
      </c>
      <c r="F7554" s="932">
        <f t="array" aca="1" ref="F7554" ca="1">IF(G7554&lt;&gt;"",INDIRECT("'"&amp;G7554&amp;"'!"&amp;H7554),"")</f>
        <v>0</v>
      </c>
      <c r="G7554" s="560" t="s">
        <v>4786</v>
      </c>
      <c r="H7554" s="893" t="s">
        <v>6963</v>
      </c>
      <c r="I7554" s="920"/>
      <c r="J7554" s="920"/>
      <c r="K7554" s="920"/>
      <c r="L7554" s="920"/>
      <c r="M7554" s="920"/>
      <c r="N7554" s="920"/>
      <c r="S7554" s="929"/>
    </row>
    <row r="7555" spans="1:19" ht="12.75" customHeight="1" x14ac:dyDescent="0.15">
      <c r="A7555" s="914">
        <v>7550</v>
      </c>
      <c r="B7555" s="929">
        <f>'EstExp 12-20'!G367</f>
        <v>0</v>
      </c>
      <c r="C7555" s="930">
        <f t="shared" si="308"/>
        <v>7550</v>
      </c>
      <c r="D7555" s="920" t="s">
        <v>6732</v>
      </c>
      <c r="E7555" s="893" t="b">
        <f t="shared" ca="1" si="307"/>
        <v>1</v>
      </c>
      <c r="F7555" s="932">
        <f t="array" aca="1" ref="F7555" ca="1">IF(G7555&lt;&gt;"",INDIRECT("'"&amp;G7555&amp;"'!"&amp;H7555),"")</f>
        <v>0</v>
      </c>
      <c r="G7555" s="560" t="s">
        <v>4786</v>
      </c>
      <c r="H7555" s="893" t="s">
        <v>6964</v>
      </c>
      <c r="I7555" s="920"/>
      <c r="J7555" s="920"/>
      <c r="K7555" s="920"/>
      <c r="L7555" s="920"/>
      <c r="M7555" s="920"/>
      <c r="N7555" s="920"/>
      <c r="S7555" s="929"/>
    </row>
    <row r="7556" spans="1:19" ht="12.75" customHeight="1" x14ac:dyDescent="0.15">
      <c r="A7556" s="914">
        <v>7551</v>
      </c>
      <c r="B7556" s="929">
        <f>'EstExp 12-20'!G368</f>
        <v>0</v>
      </c>
      <c r="C7556" s="930">
        <f t="shared" si="308"/>
        <v>7551</v>
      </c>
      <c r="D7556" s="920" t="s">
        <v>6732</v>
      </c>
      <c r="E7556" s="893" t="b">
        <f t="shared" ca="1" si="307"/>
        <v>1</v>
      </c>
      <c r="F7556" s="932">
        <f t="array" aca="1" ref="F7556" ca="1">IF(G7556&lt;&gt;"",INDIRECT("'"&amp;G7556&amp;"'!"&amp;H7556),"")</f>
        <v>0</v>
      </c>
      <c r="G7556" s="560" t="s">
        <v>4786</v>
      </c>
      <c r="H7556" s="893" t="s">
        <v>6965</v>
      </c>
      <c r="I7556" s="920"/>
      <c r="J7556" s="920"/>
      <c r="K7556" s="920"/>
      <c r="L7556" s="920"/>
      <c r="M7556" s="920"/>
      <c r="N7556" s="920"/>
      <c r="S7556" s="929"/>
    </row>
    <row r="7557" spans="1:19" ht="12.75" customHeight="1" x14ac:dyDescent="0.15">
      <c r="A7557" s="914">
        <v>7552</v>
      </c>
      <c r="B7557" s="929">
        <f>'EstExp 12-20'!G369</f>
        <v>0</v>
      </c>
      <c r="C7557" s="930">
        <f t="shared" si="308"/>
        <v>7552</v>
      </c>
      <c r="D7557" s="920" t="s">
        <v>6732</v>
      </c>
      <c r="E7557" s="893" t="b">
        <f t="shared" ca="1" si="307"/>
        <v>1</v>
      </c>
      <c r="F7557" s="932">
        <f t="array" aca="1" ref="F7557" ca="1">IF(G7557&lt;&gt;"",INDIRECT("'"&amp;G7557&amp;"'!"&amp;H7557),"")</f>
        <v>0</v>
      </c>
      <c r="G7557" s="560" t="s">
        <v>4786</v>
      </c>
      <c r="H7557" s="893" t="s">
        <v>6966</v>
      </c>
      <c r="I7557" s="920"/>
      <c r="J7557" s="920"/>
      <c r="K7557" s="920"/>
      <c r="L7557" s="920"/>
      <c r="M7557" s="920"/>
      <c r="N7557" s="920"/>
      <c r="S7557" s="929"/>
    </row>
    <row r="7558" spans="1:19" ht="12.75" customHeight="1" x14ac:dyDescent="0.15">
      <c r="A7558" s="914">
        <v>7553</v>
      </c>
      <c r="B7558" s="929">
        <f>'EstExp 12-20'!G371</f>
        <v>0</v>
      </c>
      <c r="C7558" s="930">
        <f t="shared" si="308"/>
        <v>7553</v>
      </c>
      <c r="D7558" s="920" t="s">
        <v>6732</v>
      </c>
      <c r="E7558" s="893" t="b">
        <f t="shared" ca="1" si="307"/>
        <v>1</v>
      </c>
      <c r="F7558" s="932">
        <f t="array" aca="1" ref="F7558" ca="1">IF(G7558&lt;&gt;"",INDIRECT("'"&amp;G7558&amp;"'!"&amp;H7558),"")</f>
        <v>0</v>
      </c>
      <c r="G7558" s="560" t="s">
        <v>4786</v>
      </c>
      <c r="H7558" s="893" t="s">
        <v>6967</v>
      </c>
      <c r="I7558" s="920"/>
      <c r="J7558" s="920"/>
      <c r="K7558" s="920"/>
      <c r="L7558" s="920"/>
      <c r="M7558" s="920"/>
      <c r="N7558" s="920"/>
      <c r="S7558" s="929"/>
    </row>
    <row r="7559" spans="1:19" ht="12.75" customHeight="1" x14ac:dyDescent="0.15">
      <c r="A7559" s="914">
        <v>7554</v>
      </c>
      <c r="B7559" s="929">
        <f>'EstExp 12-20'!G372</f>
        <v>0</v>
      </c>
      <c r="C7559" s="930">
        <f t="shared" si="308"/>
        <v>7554</v>
      </c>
      <c r="D7559" s="920" t="s">
        <v>6732</v>
      </c>
      <c r="E7559" s="893" t="b">
        <f t="shared" ca="1" si="307"/>
        <v>1</v>
      </c>
      <c r="F7559" s="932">
        <f t="array" aca="1" ref="F7559" ca="1">IF(G7559&lt;&gt;"",INDIRECT("'"&amp;G7559&amp;"'!"&amp;H7559),"")</f>
        <v>0</v>
      </c>
      <c r="G7559" s="560" t="s">
        <v>4786</v>
      </c>
      <c r="H7559" s="893" t="s">
        <v>6968</v>
      </c>
      <c r="I7559" s="920"/>
      <c r="J7559" s="920"/>
      <c r="K7559" s="920"/>
      <c r="L7559" s="920"/>
      <c r="M7559" s="920"/>
      <c r="N7559" s="920"/>
      <c r="S7559" s="929"/>
    </row>
    <row r="7560" spans="1:19" ht="12.75" customHeight="1" x14ac:dyDescent="0.15">
      <c r="A7560" s="914">
        <v>7555</v>
      </c>
      <c r="B7560" s="929">
        <f>'EstExp 12-20'!G374</f>
        <v>0</v>
      </c>
      <c r="C7560" s="930">
        <f t="shared" si="308"/>
        <v>7555</v>
      </c>
      <c r="D7560" s="920" t="s">
        <v>6732</v>
      </c>
      <c r="E7560" s="893" t="b">
        <f t="shared" ca="1" si="307"/>
        <v>1</v>
      </c>
      <c r="F7560" s="932">
        <f t="array" aca="1" ref="F7560" ca="1">IF(G7560&lt;&gt;"",INDIRECT("'"&amp;G7560&amp;"'!"&amp;H7560),"")</f>
        <v>0</v>
      </c>
      <c r="G7560" s="560" t="s">
        <v>4786</v>
      </c>
      <c r="H7560" s="893" t="s">
        <v>6969</v>
      </c>
      <c r="I7560" s="920"/>
      <c r="J7560" s="920"/>
      <c r="K7560" s="920"/>
      <c r="L7560" s="920"/>
      <c r="M7560" s="920"/>
      <c r="N7560" s="920"/>
      <c r="S7560" s="929"/>
    </row>
    <row r="7561" spans="1:19" ht="12.75" customHeight="1" x14ac:dyDescent="0.15">
      <c r="A7561" s="914">
        <v>7556</v>
      </c>
      <c r="B7561" s="929">
        <f>'EstExp 12-20'!G375</f>
        <v>0</v>
      </c>
      <c r="C7561" s="930">
        <f t="shared" si="308"/>
        <v>7556</v>
      </c>
      <c r="D7561" s="920" t="s">
        <v>6732</v>
      </c>
      <c r="E7561" s="893" t="b">
        <f t="shared" ca="1" si="307"/>
        <v>1</v>
      </c>
      <c r="F7561" s="932">
        <f t="array" aca="1" ref="F7561" ca="1">IF(G7561&lt;&gt;"",INDIRECT("'"&amp;G7561&amp;"'!"&amp;H7561),"")</f>
        <v>0</v>
      </c>
      <c r="G7561" s="560" t="s">
        <v>4786</v>
      </c>
      <c r="H7561" s="893" t="s">
        <v>6970</v>
      </c>
      <c r="I7561" s="920"/>
      <c r="J7561" s="920"/>
      <c r="K7561" s="920"/>
      <c r="L7561" s="920"/>
      <c r="M7561" s="920"/>
      <c r="N7561" s="920"/>
      <c r="S7561" s="929"/>
    </row>
    <row r="7562" spans="1:19" ht="12.75" customHeight="1" x14ac:dyDescent="0.15">
      <c r="A7562" s="914">
        <v>7557</v>
      </c>
      <c r="B7562" s="929">
        <f>'EstExp 12-20'!G376</f>
        <v>0</v>
      </c>
      <c r="C7562" s="930">
        <f t="shared" si="308"/>
        <v>7557</v>
      </c>
      <c r="D7562" s="920" t="s">
        <v>6732</v>
      </c>
      <c r="E7562" s="893" t="b">
        <f t="shared" ca="1" si="307"/>
        <v>1</v>
      </c>
      <c r="F7562" s="932">
        <f t="array" aca="1" ref="F7562" ca="1">IF(G7562&lt;&gt;"",INDIRECT("'"&amp;G7562&amp;"'!"&amp;H7562),"")</f>
        <v>0</v>
      </c>
      <c r="G7562" s="560" t="s">
        <v>4786</v>
      </c>
      <c r="H7562" s="893" t="s">
        <v>6971</v>
      </c>
      <c r="I7562" s="920"/>
      <c r="J7562" s="920"/>
      <c r="K7562" s="920"/>
      <c r="L7562" s="920"/>
      <c r="M7562" s="920"/>
      <c r="N7562" s="920"/>
      <c r="S7562" s="929"/>
    </row>
    <row r="7563" spans="1:19" ht="12.75" customHeight="1" x14ac:dyDescent="0.15">
      <c r="A7563" s="914">
        <v>7558</v>
      </c>
      <c r="B7563" s="929">
        <f>'EstExp 12-20'!G377</f>
        <v>0</v>
      </c>
      <c r="C7563" s="930">
        <f t="shared" si="308"/>
        <v>7558</v>
      </c>
      <c r="D7563" s="920" t="s">
        <v>6732</v>
      </c>
      <c r="E7563" s="893" t="b">
        <f t="shared" ca="1" si="307"/>
        <v>1</v>
      </c>
      <c r="F7563" s="932">
        <f t="array" aca="1" ref="F7563" ca="1">IF(G7563&lt;&gt;"",INDIRECT("'"&amp;G7563&amp;"'!"&amp;H7563),"")</f>
        <v>0</v>
      </c>
      <c r="G7563" s="560" t="s">
        <v>4786</v>
      </c>
      <c r="H7563" s="893" t="s">
        <v>6972</v>
      </c>
      <c r="I7563" s="920"/>
      <c r="J7563" s="920"/>
      <c r="K7563" s="920"/>
      <c r="L7563" s="920"/>
      <c r="M7563" s="920"/>
      <c r="N7563" s="920"/>
      <c r="S7563" s="929"/>
    </row>
    <row r="7564" spans="1:19" ht="12.75" customHeight="1" x14ac:dyDescent="0.15">
      <c r="A7564" s="914">
        <v>7559</v>
      </c>
      <c r="B7564" s="929">
        <f>'EstExp 12-20'!G378</f>
        <v>0</v>
      </c>
      <c r="C7564" s="930">
        <f t="shared" si="308"/>
        <v>7559</v>
      </c>
      <c r="D7564" s="920" t="s">
        <v>6732</v>
      </c>
      <c r="E7564" s="893" t="b">
        <f t="shared" ca="1" si="307"/>
        <v>1</v>
      </c>
      <c r="F7564" s="932">
        <f t="array" aca="1" ref="F7564" ca="1">IF(G7564&lt;&gt;"",INDIRECT("'"&amp;G7564&amp;"'!"&amp;H7564),"")</f>
        <v>0</v>
      </c>
      <c r="G7564" s="560" t="s">
        <v>4786</v>
      </c>
      <c r="H7564" s="893" t="s">
        <v>6973</v>
      </c>
      <c r="I7564" s="920"/>
      <c r="J7564" s="920"/>
      <c r="K7564" s="920"/>
      <c r="L7564" s="920"/>
      <c r="M7564" s="920"/>
      <c r="N7564" s="920"/>
      <c r="S7564" s="929"/>
    </row>
    <row r="7565" spans="1:19" ht="12.75" customHeight="1" x14ac:dyDescent="0.15">
      <c r="A7565" s="914">
        <v>7560</v>
      </c>
      <c r="B7565" s="929">
        <f>'EstExp 12-20'!G380</f>
        <v>0</v>
      </c>
      <c r="C7565" s="930">
        <f t="shared" si="308"/>
        <v>7560</v>
      </c>
      <c r="D7565" s="920" t="s">
        <v>6732</v>
      </c>
      <c r="E7565" s="893" t="b">
        <f t="shared" ca="1" si="307"/>
        <v>1</v>
      </c>
      <c r="F7565" s="932">
        <f t="array" aca="1" ref="F7565" ca="1">IF(G7565&lt;&gt;"",INDIRECT("'"&amp;G7565&amp;"'!"&amp;H7565),"")</f>
        <v>0</v>
      </c>
      <c r="G7565" s="560" t="s">
        <v>4786</v>
      </c>
      <c r="H7565" s="893" t="s">
        <v>6974</v>
      </c>
      <c r="I7565" s="920"/>
      <c r="J7565" s="920"/>
      <c r="K7565" s="920"/>
      <c r="L7565" s="920"/>
      <c r="M7565" s="920"/>
      <c r="N7565" s="920"/>
      <c r="S7565" s="929"/>
    </row>
    <row r="7566" spans="1:19" ht="12.75" customHeight="1" x14ac:dyDescent="0.15">
      <c r="A7566" s="914">
        <v>7561</v>
      </c>
      <c r="B7566" s="929">
        <f>'EstExp 12-20'!G381</f>
        <v>0</v>
      </c>
      <c r="C7566" s="930">
        <f t="shared" si="308"/>
        <v>7561</v>
      </c>
      <c r="D7566" s="920" t="s">
        <v>6732</v>
      </c>
      <c r="E7566" s="893" t="b">
        <f t="shared" ca="1" si="307"/>
        <v>1</v>
      </c>
      <c r="F7566" s="932">
        <f t="array" aca="1" ref="F7566" ca="1">IF(G7566&lt;&gt;"",INDIRECT("'"&amp;G7566&amp;"'!"&amp;H7566),"")</f>
        <v>0</v>
      </c>
      <c r="G7566" s="560" t="s">
        <v>4786</v>
      </c>
      <c r="H7566" s="893" t="s">
        <v>6975</v>
      </c>
      <c r="I7566" s="920"/>
      <c r="J7566" s="920"/>
      <c r="K7566" s="920"/>
      <c r="L7566" s="920"/>
      <c r="M7566" s="920"/>
      <c r="N7566" s="920"/>
      <c r="S7566" s="929"/>
    </row>
    <row r="7567" spans="1:19" ht="12.75" customHeight="1" x14ac:dyDescent="0.15">
      <c r="A7567" s="914">
        <v>7562</v>
      </c>
      <c r="B7567" s="929">
        <f>'EstExp 12-20'!G382</f>
        <v>0</v>
      </c>
      <c r="C7567" s="930">
        <f t="shared" si="308"/>
        <v>7562</v>
      </c>
      <c r="D7567" s="920" t="s">
        <v>6732</v>
      </c>
      <c r="E7567" s="893" t="b">
        <f t="shared" ca="1" si="307"/>
        <v>1</v>
      </c>
      <c r="F7567" s="932">
        <f t="array" aca="1" ref="F7567" ca="1">IF(G7567&lt;&gt;"",INDIRECT("'"&amp;G7567&amp;"'!"&amp;H7567),"")</f>
        <v>0</v>
      </c>
      <c r="G7567" s="560" t="s">
        <v>4786</v>
      </c>
      <c r="H7567" s="893" t="s">
        <v>6976</v>
      </c>
      <c r="I7567" s="920"/>
      <c r="J7567" s="920"/>
      <c r="K7567" s="920"/>
      <c r="L7567" s="920"/>
      <c r="M7567" s="920"/>
      <c r="N7567" s="920"/>
      <c r="S7567" s="929"/>
    </row>
    <row r="7568" spans="1:19" ht="12.75" customHeight="1" x14ac:dyDescent="0.15">
      <c r="A7568" s="914">
        <v>7563</v>
      </c>
      <c r="B7568" s="929">
        <f>'EstExp 12-20'!G383</f>
        <v>0</v>
      </c>
      <c r="C7568" s="930">
        <f t="shared" si="308"/>
        <v>7563</v>
      </c>
      <c r="D7568" s="920" t="s">
        <v>6732</v>
      </c>
      <c r="E7568" s="893" t="b">
        <f t="shared" ca="1" si="307"/>
        <v>1</v>
      </c>
      <c r="F7568" s="932">
        <f t="array" aca="1" ref="F7568" ca="1">IF(G7568&lt;&gt;"",INDIRECT("'"&amp;G7568&amp;"'!"&amp;H7568),"")</f>
        <v>0</v>
      </c>
      <c r="G7568" s="560" t="s">
        <v>4786</v>
      </c>
      <c r="H7568" s="893" t="s">
        <v>6977</v>
      </c>
      <c r="I7568" s="920"/>
      <c r="J7568" s="920"/>
      <c r="K7568" s="920"/>
      <c r="L7568" s="920"/>
      <c r="M7568" s="920"/>
      <c r="N7568" s="920"/>
      <c r="S7568" s="929"/>
    </row>
    <row r="7569" spans="1:19" ht="12.75" customHeight="1" x14ac:dyDescent="0.15">
      <c r="A7569" s="914">
        <v>7564</v>
      </c>
      <c r="B7569" s="929">
        <f>'EstExp 12-20'!G384</f>
        <v>0</v>
      </c>
      <c r="C7569" s="930">
        <f t="shared" si="308"/>
        <v>7564</v>
      </c>
      <c r="D7569" s="920" t="s">
        <v>6732</v>
      </c>
      <c r="E7569" s="893" t="b">
        <f t="shared" ca="1" si="307"/>
        <v>1</v>
      </c>
      <c r="F7569" s="932">
        <f t="array" aca="1" ref="F7569" ca="1">IF(G7569&lt;&gt;"",INDIRECT("'"&amp;G7569&amp;"'!"&amp;H7569),"")</f>
        <v>0</v>
      </c>
      <c r="G7569" s="560" t="s">
        <v>4786</v>
      </c>
      <c r="H7569" s="893" t="s">
        <v>6978</v>
      </c>
      <c r="I7569" s="920"/>
      <c r="J7569" s="920"/>
      <c r="K7569" s="920"/>
      <c r="L7569" s="920"/>
      <c r="M7569" s="920"/>
      <c r="N7569" s="920"/>
      <c r="S7569" s="929"/>
    </row>
    <row r="7570" spans="1:19" ht="12.75" customHeight="1" x14ac:dyDescent="0.15">
      <c r="A7570" s="914">
        <v>7565</v>
      </c>
      <c r="B7570" s="929">
        <f>'EstExp 12-20'!G385</f>
        <v>0</v>
      </c>
      <c r="C7570" s="930">
        <f t="shared" si="308"/>
        <v>7565</v>
      </c>
      <c r="D7570" s="920" t="s">
        <v>6732</v>
      </c>
      <c r="E7570" s="893" t="b">
        <f t="shared" ca="1" si="307"/>
        <v>1</v>
      </c>
      <c r="F7570" s="932">
        <f t="array" aca="1" ref="F7570" ca="1">IF(G7570&lt;&gt;"",INDIRECT("'"&amp;G7570&amp;"'!"&amp;H7570),"")</f>
        <v>0</v>
      </c>
      <c r="G7570" s="560" t="s">
        <v>4786</v>
      </c>
      <c r="H7570" s="893" t="s">
        <v>6979</v>
      </c>
      <c r="I7570" s="920"/>
      <c r="J7570" s="920"/>
      <c r="K7570" s="920"/>
      <c r="L7570" s="920"/>
      <c r="M7570" s="920"/>
      <c r="N7570" s="920"/>
      <c r="S7570" s="929"/>
    </row>
    <row r="7571" spans="1:19" ht="12.75" customHeight="1" x14ac:dyDescent="0.15">
      <c r="A7571" s="914">
        <v>7566</v>
      </c>
      <c r="B7571" s="929">
        <f>'EstExp 12-20'!G386</f>
        <v>0</v>
      </c>
      <c r="C7571" s="930">
        <f t="shared" si="308"/>
        <v>7566</v>
      </c>
      <c r="D7571" s="920" t="s">
        <v>6732</v>
      </c>
      <c r="E7571" s="893" t="b">
        <f t="shared" ca="1" si="307"/>
        <v>1</v>
      </c>
      <c r="F7571" s="932">
        <f t="array" aca="1" ref="F7571" ca="1">IF(G7571&lt;&gt;"",INDIRECT("'"&amp;G7571&amp;"'!"&amp;H7571),"")</f>
        <v>0</v>
      </c>
      <c r="G7571" s="560" t="s">
        <v>4786</v>
      </c>
      <c r="H7571" s="893" t="s">
        <v>6980</v>
      </c>
      <c r="I7571" s="920"/>
      <c r="J7571" s="920"/>
      <c r="K7571" s="920"/>
      <c r="L7571" s="920"/>
      <c r="M7571" s="920"/>
      <c r="N7571" s="920"/>
      <c r="S7571" s="929"/>
    </row>
    <row r="7572" spans="1:19" ht="12.75" customHeight="1" x14ac:dyDescent="0.15">
      <c r="A7572" s="914">
        <v>7567</v>
      </c>
      <c r="B7572" s="929">
        <f>'EstExp 12-20'!G387</f>
        <v>0</v>
      </c>
      <c r="C7572" s="930">
        <f t="shared" si="308"/>
        <v>7567</v>
      </c>
      <c r="D7572" s="920" t="s">
        <v>6732</v>
      </c>
      <c r="E7572" s="893" t="b">
        <f t="shared" ca="1" si="307"/>
        <v>1</v>
      </c>
      <c r="F7572" s="932">
        <f t="array" aca="1" ref="F7572" ca="1">IF(G7572&lt;&gt;"",INDIRECT("'"&amp;G7572&amp;"'!"&amp;H7572),"")</f>
        <v>0</v>
      </c>
      <c r="G7572" s="560" t="s">
        <v>4786</v>
      </c>
      <c r="H7572" s="893" t="s">
        <v>6981</v>
      </c>
      <c r="I7572" s="920"/>
      <c r="J7572" s="920"/>
      <c r="K7572" s="920"/>
      <c r="L7572" s="920"/>
      <c r="M7572" s="920"/>
      <c r="N7572" s="920"/>
      <c r="S7572" s="929"/>
    </row>
    <row r="7573" spans="1:19" ht="12.75" customHeight="1" x14ac:dyDescent="0.15">
      <c r="A7573" s="914">
        <v>7568</v>
      </c>
      <c r="B7573" s="929">
        <f>'EstExp 12-20'!G388</f>
        <v>0</v>
      </c>
      <c r="C7573" s="930">
        <f t="shared" si="308"/>
        <v>7568</v>
      </c>
      <c r="D7573" s="920" t="s">
        <v>6732</v>
      </c>
      <c r="E7573" s="893" t="b">
        <f t="shared" ca="1" si="307"/>
        <v>1</v>
      </c>
      <c r="F7573" s="932">
        <f t="array" aca="1" ref="F7573" ca="1">IF(G7573&lt;&gt;"",INDIRECT("'"&amp;G7573&amp;"'!"&amp;H7573),"")</f>
        <v>0</v>
      </c>
      <c r="G7573" s="560" t="s">
        <v>4786</v>
      </c>
      <c r="H7573" s="893" t="s">
        <v>6982</v>
      </c>
      <c r="I7573" s="920"/>
      <c r="J7573" s="920"/>
      <c r="K7573" s="920"/>
      <c r="L7573" s="920"/>
      <c r="M7573" s="920"/>
      <c r="N7573" s="920"/>
      <c r="S7573" s="929"/>
    </row>
    <row r="7574" spans="1:19" ht="12.75" customHeight="1" x14ac:dyDescent="0.15">
      <c r="A7574" s="914">
        <v>7569</v>
      </c>
      <c r="B7574" s="929">
        <f>'EstExp 12-20'!H316</f>
        <v>0</v>
      </c>
      <c r="C7574" s="930">
        <f t="shared" si="308"/>
        <v>7569</v>
      </c>
      <c r="D7574" s="920" t="s">
        <v>6732</v>
      </c>
      <c r="E7574" s="893" t="b">
        <f t="shared" ca="1" si="307"/>
        <v>1</v>
      </c>
      <c r="F7574" s="932">
        <f t="array" aca="1" ref="F7574" ca="1">IF(G7574&lt;&gt;"",INDIRECT("'"&amp;G7574&amp;"'!"&amp;H7574),"")</f>
        <v>0</v>
      </c>
      <c r="G7574" s="560" t="s">
        <v>4786</v>
      </c>
      <c r="H7574" s="893" t="s">
        <v>6983</v>
      </c>
      <c r="I7574" s="920"/>
      <c r="J7574" s="920"/>
      <c r="K7574" s="920"/>
      <c r="L7574" s="920"/>
      <c r="M7574" s="920"/>
      <c r="N7574" s="920"/>
      <c r="S7574" s="929"/>
    </row>
    <row r="7575" spans="1:19" ht="12.75" customHeight="1" x14ac:dyDescent="0.15">
      <c r="A7575" s="914">
        <v>7570</v>
      </c>
      <c r="B7575" s="929">
        <f>'EstExp 12-20'!H318</f>
        <v>0</v>
      </c>
      <c r="C7575" s="930">
        <f t="shared" si="308"/>
        <v>7570</v>
      </c>
      <c r="D7575" s="920" t="s">
        <v>6732</v>
      </c>
      <c r="E7575" s="893" t="b">
        <f t="shared" ca="1" si="307"/>
        <v>1</v>
      </c>
      <c r="F7575" s="932">
        <f t="array" aca="1" ref="F7575" ca="1">IF(G7575&lt;&gt;"",INDIRECT("'"&amp;G7575&amp;"'!"&amp;H7575),"")</f>
        <v>0</v>
      </c>
      <c r="G7575" s="560" t="s">
        <v>4786</v>
      </c>
      <c r="H7575" s="893" t="s">
        <v>6984</v>
      </c>
      <c r="I7575" s="920"/>
      <c r="J7575" s="920"/>
      <c r="K7575" s="920"/>
      <c r="L7575" s="920"/>
      <c r="M7575" s="920"/>
      <c r="N7575" s="920"/>
      <c r="S7575" s="929"/>
    </row>
    <row r="7576" spans="1:19" ht="12.75" customHeight="1" x14ac:dyDescent="0.15">
      <c r="A7576" s="914">
        <v>7571</v>
      </c>
      <c r="B7576" s="929">
        <f>'EstExp 12-20'!H319</f>
        <v>0</v>
      </c>
      <c r="C7576" s="930">
        <f t="shared" si="308"/>
        <v>7571</v>
      </c>
      <c r="D7576" s="920" t="s">
        <v>6732</v>
      </c>
      <c r="E7576" s="893" t="b">
        <f t="shared" ca="1" si="307"/>
        <v>1</v>
      </c>
      <c r="F7576" s="932">
        <f t="array" aca="1" ref="F7576" ca="1">IF(G7576&lt;&gt;"",INDIRECT("'"&amp;G7576&amp;"'!"&amp;H7576),"")</f>
        <v>0</v>
      </c>
      <c r="G7576" s="560" t="s">
        <v>4786</v>
      </c>
      <c r="H7576" s="893" t="s">
        <v>6985</v>
      </c>
      <c r="I7576" s="920"/>
      <c r="J7576" s="920"/>
      <c r="K7576" s="920"/>
      <c r="L7576" s="920"/>
      <c r="M7576" s="920"/>
      <c r="N7576" s="920"/>
      <c r="S7576" s="929"/>
    </row>
    <row r="7577" spans="1:19" ht="12.75" customHeight="1" x14ac:dyDescent="0.15">
      <c r="A7577" s="914">
        <v>7572</v>
      </c>
      <c r="B7577" s="929">
        <f>'EstExp 12-20'!H320</f>
        <v>0</v>
      </c>
      <c r="C7577" s="930">
        <f t="shared" si="308"/>
        <v>7572</v>
      </c>
      <c r="D7577" s="920" t="s">
        <v>6732</v>
      </c>
      <c r="E7577" s="893" t="b">
        <f t="shared" ca="1" si="307"/>
        <v>1</v>
      </c>
      <c r="F7577" s="932">
        <f t="array" aca="1" ref="F7577" ca="1">IF(G7577&lt;&gt;"",INDIRECT("'"&amp;G7577&amp;"'!"&amp;H7577),"")</f>
        <v>0</v>
      </c>
      <c r="G7577" s="560" t="s">
        <v>4786</v>
      </c>
      <c r="H7577" s="893" t="s">
        <v>6986</v>
      </c>
      <c r="I7577" s="920"/>
      <c r="J7577" s="920"/>
      <c r="K7577" s="920"/>
      <c r="L7577" s="920"/>
      <c r="M7577" s="920"/>
      <c r="N7577" s="920"/>
      <c r="S7577" s="929"/>
    </row>
    <row r="7578" spans="1:19" ht="12.75" customHeight="1" x14ac:dyDescent="0.15">
      <c r="A7578" s="914">
        <v>7573</v>
      </c>
      <c r="B7578" s="929">
        <f>'EstExp 12-20'!H321</f>
        <v>0</v>
      </c>
      <c r="C7578" s="930">
        <f t="shared" si="308"/>
        <v>7573</v>
      </c>
      <c r="D7578" s="920" t="s">
        <v>6732</v>
      </c>
      <c r="E7578" s="893" t="b">
        <f t="shared" ca="1" si="307"/>
        <v>1</v>
      </c>
      <c r="F7578" s="932">
        <f t="array" aca="1" ref="F7578" ca="1">IF(G7578&lt;&gt;"",INDIRECT("'"&amp;G7578&amp;"'!"&amp;H7578),"")</f>
        <v>0</v>
      </c>
      <c r="G7578" s="560" t="s">
        <v>4786</v>
      </c>
      <c r="H7578" s="893" t="s">
        <v>6987</v>
      </c>
      <c r="I7578" s="920"/>
      <c r="J7578" s="920"/>
      <c r="K7578" s="920"/>
      <c r="L7578" s="920"/>
      <c r="M7578" s="920"/>
      <c r="N7578" s="920"/>
      <c r="S7578" s="929"/>
    </row>
    <row r="7579" spans="1:19" ht="12.75" customHeight="1" x14ac:dyDescent="0.15">
      <c r="A7579" s="914">
        <v>7574</v>
      </c>
      <c r="B7579" s="929">
        <f>'EstExp 12-20'!H322</f>
        <v>0</v>
      </c>
      <c r="C7579" s="930">
        <f t="shared" si="308"/>
        <v>7574</v>
      </c>
      <c r="D7579" s="920" t="s">
        <v>6732</v>
      </c>
      <c r="E7579" s="893" t="b">
        <f t="shared" ca="1" si="307"/>
        <v>1</v>
      </c>
      <c r="F7579" s="932">
        <f t="array" aca="1" ref="F7579" ca="1">IF(G7579&lt;&gt;"",INDIRECT("'"&amp;G7579&amp;"'!"&amp;H7579),"")</f>
        <v>0</v>
      </c>
      <c r="G7579" s="560" t="s">
        <v>4786</v>
      </c>
      <c r="H7579" s="893" t="s">
        <v>6988</v>
      </c>
      <c r="I7579" s="920"/>
      <c r="J7579" s="920"/>
      <c r="K7579" s="920"/>
      <c r="L7579" s="920"/>
      <c r="M7579" s="920"/>
      <c r="N7579" s="920"/>
      <c r="S7579" s="929"/>
    </row>
    <row r="7580" spans="1:19" ht="12.75" customHeight="1" x14ac:dyDescent="0.15">
      <c r="A7580" s="914">
        <v>7575</v>
      </c>
      <c r="B7580" s="929">
        <f>'EstExp 12-20'!H323</f>
        <v>0</v>
      </c>
      <c r="C7580" s="930">
        <f t="shared" si="308"/>
        <v>7575</v>
      </c>
      <c r="D7580" s="920" t="s">
        <v>6732</v>
      </c>
      <c r="E7580" s="893" t="b">
        <f t="shared" ca="1" si="307"/>
        <v>1</v>
      </c>
      <c r="F7580" s="932">
        <f t="array" aca="1" ref="F7580" ca="1">IF(G7580&lt;&gt;"",INDIRECT("'"&amp;G7580&amp;"'!"&amp;H7580),"")</f>
        <v>0</v>
      </c>
      <c r="G7580" s="560" t="s">
        <v>4786</v>
      </c>
      <c r="H7580" s="893" t="s">
        <v>6989</v>
      </c>
      <c r="I7580" s="920"/>
      <c r="J7580" s="920"/>
      <c r="K7580" s="920"/>
      <c r="L7580" s="920"/>
      <c r="M7580" s="920"/>
      <c r="N7580" s="920"/>
      <c r="S7580" s="929"/>
    </row>
    <row r="7581" spans="1:19" ht="12.75" customHeight="1" x14ac:dyDescent="0.15">
      <c r="A7581" s="914">
        <v>7576</v>
      </c>
      <c r="B7581" s="929">
        <f>'EstExp 12-20'!H324</f>
        <v>0</v>
      </c>
      <c r="C7581" s="930">
        <f t="shared" si="308"/>
        <v>7576</v>
      </c>
      <c r="D7581" s="920" t="s">
        <v>6732</v>
      </c>
      <c r="E7581" s="893" t="b">
        <f t="shared" ca="1" si="307"/>
        <v>1</v>
      </c>
      <c r="F7581" s="932">
        <f t="array" aca="1" ref="F7581" ca="1">IF(G7581&lt;&gt;"",INDIRECT("'"&amp;G7581&amp;"'!"&amp;H7581),"")</f>
        <v>0</v>
      </c>
      <c r="G7581" s="560" t="s">
        <v>4786</v>
      </c>
      <c r="H7581" s="893" t="s">
        <v>6990</v>
      </c>
      <c r="I7581" s="920"/>
      <c r="J7581" s="920"/>
      <c r="K7581" s="920"/>
      <c r="L7581" s="920"/>
      <c r="M7581" s="920"/>
      <c r="N7581" s="920"/>
      <c r="S7581" s="929"/>
    </row>
    <row r="7582" spans="1:19" ht="12.75" customHeight="1" x14ac:dyDescent="0.15">
      <c r="A7582" s="914">
        <v>7577</v>
      </c>
      <c r="B7582" s="929">
        <f>'EstExp 12-20'!H325</f>
        <v>0</v>
      </c>
      <c r="C7582" s="930">
        <f t="shared" si="308"/>
        <v>7577</v>
      </c>
      <c r="D7582" s="920" t="s">
        <v>6732</v>
      </c>
      <c r="E7582" s="893" t="b">
        <f t="shared" ca="1" si="307"/>
        <v>1</v>
      </c>
      <c r="F7582" s="932">
        <f t="array" aca="1" ref="F7582" ca="1">IF(G7582&lt;&gt;"",INDIRECT("'"&amp;G7582&amp;"'!"&amp;H7582),"")</f>
        <v>0</v>
      </c>
      <c r="G7582" s="560" t="s">
        <v>4786</v>
      </c>
      <c r="H7582" s="893" t="s">
        <v>6991</v>
      </c>
      <c r="I7582" s="920"/>
      <c r="J7582" s="920"/>
      <c r="K7582" s="920"/>
      <c r="L7582" s="920"/>
      <c r="M7582" s="920"/>
      <c r="N7582" s="920"/>
      <c r="S7582" s="929"/>
    </row>
    <row r="7583" spans="1:19" ht="12.75" customHeight="1" x14ac:dyDescent="0.15">
      <c r="A7583" s="914">
        <v>7578</v>
      </c>
      <c r="B7583" s="929">
        <f>'EstExp 12-20'!H326</f>
        <v>0</v>
      </c>
      <c r="C7583" s="930">
        <f t="shared" si="308"/>
        <v>7578</v>
      </c>
      <c r="D7583" s="920" t="s">
        <v>6732</v>
      </c>
      <c r="E7583" s="893" t="b">
        <f t="shared" ca="1" si="307"/>
        <v>1</v>
      </c>
      <c r="F7583" s="932">
        <f t="array" aca="1" ref="F7583" ca="1">IF(G7583&lt;&gt;"",INDIRECT("'"&amp;G7583&amp;"'!"&amp;H7583),"")</f>
        <v>0</v>
      </c>
      <c r="G7583" s="560" t="s">
        <v>4786</v>
      </c>
      <c r="H7583" s="893" t="s">
        <v>6992</v>
      </c>
      <c r="I7583" s="920"/>
      <c r="J7583" s="920"/>
      <c r="K7583" s="920"/>
      <c r="L7583" s="920"/>
      <c r="M7583" s="920"/>
      <c r="N7583" s="920"/>
      <c r="S7583" s="929"/>
    </row>
    <row r="7584" spans="1:19" ht="12.75" customHeight="1" x14ac:dyDescent="0.15">
      <c r="A7584" s="914">
        <v>7579</v>
      </c>
      <c r="B7584" s="929">
        <f>'EstExp 12-20'!H327</f>
        <v>0</v>
      </c>
      <c r="C7584" s="930">
        <f t="shared" si="308"/>
        <v>7579</v>
      </c>
      <c r="D7584" s="920" t="s">
        <v>6732</v>
      </c>
      <c r="E7584" s="893" t="b">
        <f t="shared" ca="1" si="307"/>
        <v>1</v>
      </c>
      <c r="F7584" s="932">
        <f t="array" aca="1" ref="F7584" ca="1">IF(G7584&lt;&gt;"",INDIRECT("'"&amp;G7584&amp;"'!"&amp;H7584),"")</f>
        <v>0</v>
      </c>
      <c r="G7584" s="560" t="s">
        <v>4786</v>
      </c>
      <c r="H7584" s="893" t="s">
        <v>6993</v>
      </c>
      <c r="I7584" s="920"/>
      <c r="J7584" s="920"/>
      <c r="K7584" s="920"/>
      <c r="L7584" s="920"/>
      <c r="M7584" s="920"/>
      <c r="N7584" s="920"/>
      <c r="S7584" s="929"/>
    </row>
    <row r="7585" spans="1:19" ht="12.75" customHeight="1" x14ac:dyDescent="0.15">
      <c r="A7585" s="914">
        <v>7580</v>
      </c>
      <c r="B7585" s="929">
        <f>'EstExp 12-20'!H328</f>
        <v>0</v>
      </c>
      <c r="C7585" s="930">
        <f t="shared" si="308"/>
        <v>7580</v>
      </c>
      <c r="D7585" s="920" t="s">
        <v>6732</v>
      </c>
      <c r="E7585" s="893" t="b">
        <f t="shared" ca="1" si="307"/>
        <v>1</v>
      </c>
      <c r="F7585" s="932">
        <f t="array" aca="1" ref="F7585" ca="1">IF(G7585&lt;&gt;"",INDIRECT("'"&amp;G7585&amp;"'!"&amp;H7585),"")</f>
        <v>0</v>
      </c>
      <c r="G7585" s="560" t="s">
        <v>4786</v>
      </c>
      <c r="H7585" s="893" t="s">
        <v>6994</v>
      </c>
      <c r="I7585" s="920"/>
      <c r="J7585" s="920"/>
      <c r="K7585" s="920"/>
      <c r="L7585" s="920"/>
      <c r="M7585" s="920"/>
      <c r="N7585" s="920"/>
      <c r="S7585" s="929"/>
    </row>
    <row r="7586" spans="1:19" ht="12.75" customHeight="1" x14ac:dyDescent="0.15">
      <c r="A7586" s="914">
        <v>7581</v>
      </c>
      <c r="B7586" s="929">
        <f>'EstExp 12-20'!H329</f>
        <v>0</v>
      </c>
      <c r="C7586" s="930">
        <f t="shared" si="308"/>
        <v>7581</v>
      </c>
      <c r="D7586" s="920" t="s">
        <v>6732</v>
      </c>
      <c r="E7586" s="893" t="b">
        <f t="shared" ca="1" si="307"/>
        <v>1</v>
      </c>
      <c r="F7586" s="932">
        <f t="array" aca="1" ref="F7586" ca="1">IF(G7586&lt;&gt;"",INDIRECT("'"&amp;G7586&amp;"'!"&amp;H7586),"")</f>
        <v>0</v>
      </c>
      <c r="G7586" s="560" t="s">
        <v>4786</v>
      </c>
      <c r="H7586" s="893" t="s">
        <v>6995</v>
      </c>
      <c r="I7586" s="920"/>
      <c r="J7586" s="920"/>
      <c r="K7586" s="920"/>
      <c r="L7586" s="920"/>
      <c r="M7586" s="920"/>
      <c r="N7586" s="920"/>
      <c r="S7586" s="929"/>
    </row>
    <row r="7587" spans="1:19" ht="12.75" customHeight="1" x14ac:dyDescent="0.15">
      <c r="A7587" s="914">
        <v>7582</v>
      </c>
      <c r="B7587" s="929">
        <f>'EstExp 12-20'!H330</f>
        <v>0</v>
      </c>
      <c r="C7587" s="930">
        <f t="shared" si="308"/>
        <v>7582</v>
      </c>
      <c r="D7587" s="920" t="s">
        <v>6732</v>
      </c>
      <c r="E7587" s="893" t="b">
        <f t="shared" ca="1" si="307"/>
        <v>1</v>
      </c>
      <c r="F7587" s="932">
        <f t="array" aca="1" ref="F7587" ca="1">IF(G7587&lt;&gt;"",INDIRECT("'"&amp;G7587&amp;"'!"&amp;H7587),"")</f>
        <v>0</v>
      </c>
      <c r="G7587" s="560" t="s">
        <v>4786</v>
      </c>
      <c r="H7587" s="893" t="s">
        <v>6996</v>
      </c>
      <c r="I7587" s="920"/>
      <c r="J7587" s="920"/>
      <c r="K7587" s="920"/>
      <c r="L7587" s="920"/>
      <c r="M7587" s="920"/>
      <c r="N7587" s="920"/>
      <c r="S7587" s="929"/>
    </row>
    <row r="7588" spans="1:19" ht="12.75" customHeight="1" x14ac:dyDescent="0.15">
      <c r="A7588" s="914">
        <v>7583</v>
      </c>
      <c r="B7588" s="929">
        <f>'EstExp 12-20'!H331</f>
        <v>0</v>
      </c>
      <c r="C7588" s="930">
        <f t="shared" si="308"/>
        <v>7583</v>
      </c>
      <c r="D7588" s="920" t="s">
        <v>6732</v>
      </c>
      <c r="E7588" s="893" t="b">
        <f t="shared" ca="1" si="307"/>
        <v>1</v>
      </c>
      <c r="F7588" s="932">
        <f t="array" aca="1" ref="F7588" ca="1">IF(G7588&lt;&gt;"",INDIRECT("'"&amp;G7588&amp;"'!"&amp;H7588),"")</f>
        <v>0</v>
      </c>
      <c r="G7588" s="560" t="s">
        <v>4786</v>
      </c>
      <c r="H7588" s="893" t="s">
        <v>6997</v>
      </c>
      <c r="I7588" s="920"/>
      <c r="J7588" s="920"/>
      <c r="K7588" s="920"/>
      <c r="L7588" s="920"/>
      <c r="M7588" s="920"/>
      <c r="N7588" s="920"/>
      <c r="S7588" s="929"/>
    </row>
    <row r="7589" spans="1:19" ht="12.75" customHeight="1" x14ac:dyDescent="0.15">
      <c r="A7589" s="914">
        <v>7584</v>
      </c>
      <c r="B7589" s="929">
        <f>'EstExp 12-20'!H332</f>
        <v>0</v>
      </c>
      <c r="C7589" s="930">
        <f t="shared" si="308"/>
        <v>7584</v>
      </c>
      <c r="D7589" s="920" t="s">
        <v>6732</v>
      </c>
      <c r="E7589" s="893" t="b">
        <f t="shared" ca="1" si="307"/>
        <v>1</v>
      </c>
      <c r="F7589" s="932">
        <f t="array" aca="1" ref="F7589" ca="1">IF(G7589&lt;&gt;"",INDIRECT("'"&amp;G7589&amp;"'!"&amp;H7589),"")</f>
        <v>0</v>
      </c>
      <c r="G7589" s="560" t="s">
        <v>4786</v>
      </c>
      <c r="H7589" s="893" t="s">
        <v>6998</v>
      </c>
      <c r="I7589" s="920"/>
      <c r="J7589" s="920"/>
      <c r="K7589" s="920"/>
      <c r="L7589" s="920"/>
      <c r="M7589" s="920"/>
      <c r="N7589" s="920"/>
      <c r="S7589" s="929"/>
    </row>
    <row r="7590" spans="1:19" ht="12.75" customHeight="1" x14ac:dyDescent="0.15">
      <c r="A7590" s="914">
        <v>7585</v>
      </c>
      <c r="B7590" s="929">
        <f>'EstExp 12-20'!H333</f>
        <v>0</v>
      </c>
      <c r="C7590" s="930">
        <f t="shared" si="308"/>
        <v>7585</v>
      </c>
      <c r="D7590" s="920" t="s">
        <v>6732</v>
      </c>
      <c r="E7590" s="893" t="b">
        <f t="shared" ca="1" si="307"/>
        <v>1</v>
      </c>
      <c r="F7590" s="932">
        <f t="array" aca="1" ref="F7590" ca="1">IF(G7590&lt;&gt;"",INDIRECT("'"&amp;G7590&amp;"'!"&amp;H7590),"")</f>
        <v>0</v>
      </c>
      <c r="G7590" s="560" t="s">
        <v>4786</v>
      </c>
      <c r="H7590" s="893" t="s">
        <v>6999</v>
      </c>
      <c r="I7590" s="920"/>
      <c r="J7590" s="920"/>
      <c r="K7590" s="920"/>
      <c r="L7590" s="920"/>
      <c r="M7590" s="920"/>
      <c r="N7590" s="920"/>
      <c r="S7590" s="929"/>
    </row>
    <row r="7591" spans="1:19" ht="12.75" customHeight="1" x14ac:dyDescent="0.15">
      <c r="A7591" s="914">
        <v>7586</v>
      </c>
      <c r="B7591" s="929">
        <f>'EstExp 12-20'!H334</f>
        <v>0</v>
      </c>
      <c r="C7591" s="930">
        <f t="shared" si="308"/>
        <v>7586</v>
      </c>
      <c r="D7591" s="920" t="s">
        <v>6732</v>
      </c>
      <c r="E7591" s="893" t="b">
        <f t="shared" ca="1" si="307"/>
        <v>1</v>
      </c>
      <c r="F7591" s="932">
        <f t="array" aca="1" ref="F7591" ca="1">IF(G7591&lt;&gt;"",INDIRECT("'"&amp;G7591&amp;"'!"&amp;H7591),"")</f>
        <v>0</v>
      </c>
      <c r="G7591" s="560" t="s">
        <v>4786</v>
      </c>
      <c r="H7591" s="893" t="s">
        <v>7000</v>
      </c>
      <c r="I7591" s="920"/>
      <c r="J7591" s="920"/>
      <c r="K7591" s="920"/>
      <c r="L7591" s="920"/>
      <c r="M7591" s="920"/>
      <c r="N7591" s="920"/>
      <c r="S7591" s="929"/>
    </row>
    <row r="7592" spans="1:19" ht="12.75" customHeight="1" x14ac:dyDescent="0.15">
      <c r="A7592" s="914">
        <v>7587</v>
      </c>
      <c r="B7592" s="929">
        <f>'EstExp 12-20'!H335</f>
        <v>0</v>
      </c>
      <c r="C7592" s="930">
        <f t="shared" si="308"/>
        <v>7587</v>
      </c>
      <c r="D7592" s="920" t="s">
        <v>6732</v>
      </c>
      <c r="E7592" s="893" t="b">
        <f t="shared" ca="1" si="307"/>
        <v>1</v>
      </c>
      <c r="F7592" s="932">
        <f t="array" aca="1" ref="F7592" ca="1">IF(G7592&lt;&gt;"",INDIRECT("'"&amp;G7592&amp;"'!"&amp;H7592),"")</f>
        <v>0</v>
      </c>
      <c r="G7592" s="560" t="s">
        <v>4786</v>
      </c>
      <c r="H7592" s="893" t="s">
        <v>7001</v>
      </c>
      <c r="I7592" s="920"/>
      <c r="J7592" s="920"/>
      <c r="K7592" s="920"/>
      <c r="L7592" s="920"/>
      <c r="M7592" s="920"/>
      <c r="N7592" s="920"/>
      <c r="S7592" s="929"/>
    </row>
    <row r="7593" spans="1:19" ht="12.75" customHeight="1" x14ac:dyDescent="0.15">
      <c r="A7593" s="914">
        <v>7588</v>
      </c>
      <c r="B7593" s="929">
        <f>'EstExp 12-20'!H336</f>
        <v>0</v>
      </c>
      <c r="C7593" s="930">
        <f t="shared" si="308"/>
        <v>7588</v>
      </c>
      <c r="D7593" s="920" t="s">
        <v>6732</v>
      </c>
      <c r="E7593" s="893" t="b">
        <f t="shared" ca="1" si="307"/>
        <v>1</v>
      </c>
      <c r="F7593" s="932">
        <f t="array" aca="1" ref="F7593" ca="1">IF(G7593&lt;&gt;"",INDIRECT("'"&amp;G7593&amp;"'!"&amp;H7593),"")</f>
        <v>0</v>
      </c>
      <c r="G7593" s="560" t="s">
        <v>4786</v>
      </c>
      <c r="H7593" s="893" t="s">
        <v>7002</v>
      </c>
      <c r="I7593" s="920"/>
      <c r="J7593" s="920"/>
      <c r="K7593" s="920"/>
      <c r="L7593" s="920"/>
      <c r="M7593" s="920"/>
      <c r="N7593" s="920"/>
      <c r="S7593" s="929"/>
    </row>
    <row r="7594" spans="1:19" ht="12.75" customHeight="1" x14ac:dyDescent="0.15">
      <c r="A7594" s="914">
        <v>7589</v>
      </c>
      <c r="B7594" s="929">
        <f>'EstExp 12-20'!H337</f>
        <v>0</v>
      </c>
      <c r="C7594" s="930">
        <f t="shared" si="308"/>
        <v>7589</v>
      </c>
      <c r="D7594" s="920" t="s">
        <v>6732</v>
      </c>
      <c r="E7594" s="893" t="b">
        <f t="shared" ca="1" si="307"/>
        <v>1</v>
      </c>
      <c r="F7594" s="932">
        <f t="array" aca="1" ref="F7594" ca="1">IF(G7594&lt;&gt;"",INDIRECT("'"&amp;G7594&amp;"'!"&amp;H7594),"")</f>
        <v>0</v>
      </c>
      <c r="G7594" s="560" t="s">
        <v>4786</v>
      </c>
      <c r="H7594" s="893" t="s">
        <v>7003</v>
      </c>
      <c r="I7594" s="920"/>
      <c r="J7594" s="920"/>
      <c r="K7594" s="920"/>
      <c r="L7594" s="920"/>
      <c r="M7594" s="920"/>
      <c r="N7594" s="920"/>
      <c r="S7594" s="929"/>
    </row>
    <row r="7595" spans="1:19" ht="12.75" customHeight="1" x14ac:dyDescent="0.15">
      <c r="A7595" s="914">
        <v>7590</v>
      </c>
      <c r="B7595" s="929">
        <f>'EstExp 12-20'!H338</f>
        <v>0</v>
      </c>
      <c r="C7595" s="930">
        <f t="shared" si="308"/>
        <v>7590</v>
      </c>
      <c r="D7595" s="920" t="s">
        <v>6732</v>
      </c>
      <c r="E7595" s="893" t="b">
        <f t="shared" ca="1" si="307"/>
        <v>1</v>
      </c>
      <c r="F7595" s="932">
        <f t="array" aca="1" ref="F7595" ca="1">IF(G7595&lt;&gt;"",INDIRECT("'"&amp;G7595&amp;"'!"&amp;H7595),"")</f>
        <v>0</v>
      </c>
      <c r="G7595" s="560" t="s">
        <v>4786</v>
      </c>
      <c r="H7595" s="893" t="s">
        <v>7004</v>
      </c>
      <c r="I7595" s="920"/>
      <c r="J7595" s="920"/>
      <c r="K7595" s="920"/>
      <c r="L7595" s="920"/>
      <c r="M7595" s="920"/>
      <c r="N7595" s="920"/>
      <c r="S7595" s="929"/>
    </row>
    <row r="7596" spans="1:19" ht="12.75" customHeight="1" x14ac:dyDescent="0.15">
      <c r="A7596" s="914">
        <v>7591</v>
      </c>
      <c r="B7596" s="929">
        <f>'EstExp 12-20'!H339</f>
        <v>0</v>
      </c>
      <c r="C7596" s="930">
        <f t="shared" si="308"/>
        <v>7591</v>
      </c>
      <c r="D7596" s="920" t="s">
        <v>6732</v>
      </c>
      <c r="E7596" s="893" t="b">
        <f t="shared" ca="1" si="307"/>
        <v>1</v>
      </c>
      <c r="F7596" s="932">
        <f t="array" aca="1" ref="F7596" ca="1">IF(G7596&lt;&gt;"",INDIRECT("'"&amp;G7596&amp;"'!"&amp;H7596),"")</f>
        <v>0</v>
      </c>
      <c r="G7596" s="560" t="s">
        <v>4786</v>
      </c>
      <c r="H7596" s="893" t="s">
        <v>7005</v>
      </c>
      <c r="I7596" s="920"/>
      <c r="J7596" s="920"/>
      <c r="K7596" s="920"/>
      <c r="L7596" s="920"/>
      <c r="M7596" s="920"/>
      <c r="N7596" s="920"/>
      <c r="S7596" s="929"/>
    </row>
    <row r="7597" spans="1:19" ht="12.75" customHeight="1" x14ac:dyDescent="0.15">
      <c r="A7597" s="914">
        <v>7592</v>
      </c>
      <c r="B7597" s="929">
        <f>'EstExp 12-20'!H340</f>
        <v>0</v>
      </c>
      <c r="C7597" s="930">
        <f t="shared" si="308"/>
        <v>7592</v>
      </c>
      <c r="D7597" s="920" t="s">
        <v>6732</v>
      </c>
      <c r="E7597" s="893" t="b">
        <f t="shared" ca="1" si="307"/>
        <v>1</v>
      </c>
      <c r="F7597" s="932">
        <f t="array" aca="1" ref="F7597" ca="1">IF(G7597&lt;&gt;"",INDIRECT("'"&amp;G7597&amp;"'!"&amp;H7597),"")</f>
        <v>0</v>
      </c>
      <c r="G7597" s="560" t="s">
        <v>4786</v>
      </c>
      <c r="H7597" s="893" t="s">
        <v>7006</v>
      </c>
      <c r="I7597" s="920"/>
      <c r="J7597" s="920"/>
      <c r="K7597" s="920"/>
      <c r="L7597" s="920"/>
      <c r="M7597" s="920"/>
      <c r="N7597" s="920"/>
      <c r="S7597" s="929"/>
    </row>
    <row r="7598" spans="1:19" ht="12.75" customHeight="1" x14ac:dyDescent="0.15">
      <c r="A7598" s="914">
        <v>7593</v>
      </c>
      <c r="B7598" s="929">
        <f>'EstExp 12-20'!H341</f>
        <v>0</v>
      </c>
      <c r="C7598" s="930">
        <f t="shared" si="308"/>
        <v>7593</v>
      </c>
      <c r="D7598" s="920" t="s">
        <v>6732</v>
      </c>
      <c r="E7598" s="893" t="b">
        <f t="shared" ca="1" si="307"/>
        <v>1</v>
      </c>
      <c r="F7598" s="932">
        <f t="array" aca="1" ref="F7598" ca="1">IF(G7598&lt;&gt;"",INDIRECT("'"&amp;G7598&amp;"'!"&amp;H7598),"")</f>
        <v>0</v>
      </c>
      <c r="G7598" s="560" t="s">
        <v>4786</v>
      </c>
      <c r="H7598" s="893" t="s">
        <v>7007</v>
      </c>
      <c r="I7598" s="920"/>
      <c r="J7598" s="920"/>
      <c r="K7598" s="920"/>
      <c r="L7598" s="920"/>
      <c r="M7598" s="920"/>
      <c r="N7598" s="920"/>
      <c r="S7598" s="929"/>
    </row>
    <row r="7599" spans="1:19" ht="12.75" customHeight="1" x14ac:dyDescent="0.15">
      <c r="A7599" s="914">
        <v>7594</v>
      </c>
      <c r="B7599" s="929">
        <f>'EstExp 12-20'!H342</f>
        <v>0</v>
      </c>
      <c r="C7599" s="930">
        <f t="shared" si="308"/>
        <v>7594</v>
      </c>
      <c r="D7599" s="920" t="s">
        <v>6732</v>
      </c>
      <c r="E7599" s="893" t="b">
        <f t="shared" ca="1" si="307"/>
        <v>1</v>
      </c>
      <c r="F7599" s="932">
        <f t="array" aca="1" ref="F7599" ca="1">IF(G7599&lt;&gt;"",INDIRECT("'"&amp;G7599&amp;"'!"&amp;H7599),"")</f>
        <v>0</v>
      </c>
      <c r="G7599" s="560" t="s">
        <v>4786</v>
      </c>
      <c r="H7599" s="893" t="s">
        <v>7008</v>
      </c>
      <c r="I7599" s="920"/>
      <c r="J7599" s="920"/>
      <c r="K7599" s="920"/>
      <c r="L7599" s="920"/>
      <c r="M7599" s="920"/>
      <c r="N7599" s="920"/>
      <c r="S7599" s="929"/>
    </row>
    <row r="7600" spans="1:19" ht="12.75" customHeight="1" x14ac:dyDescent="0.15">
      <c r="A7600" s="914">
        <v>7595</v>
      </c>
      <c r="B7600" s="929">
        <f>'EstExp 12-20'!H343</f>
        <v>0</v>
      </c>
      <c r="C7600" s="930">
        <f t="shared" si="308"/>
        <v>7595</v>
      </c>
      <c r="D7600" s="920" t="s">
        <v>6732</v>
      </c>
      <c r="E7600" s="893" t="b">
        <f t="shared" ca="1" si="307"/>
        <v>1</v>
      </c>
      <c r="F7600" s="932">
        <f t="array" aca="1" ref="F7600" ca="1">IF(G7600&lt;&gt;"",INDIRECT("'"&amp;G7600&amp;"'!"&amp;H7600),"")</f>
        <v>0</v>
      </c>
      <c r="G7600" s="560" t="s">
        <v>4786</v>
      </c>
      <c r="H7600" s="893" t="s">
        <v>7009</v>
      </c>
      <c r="I7600" s="920"/>
      <c r="J7600" s="920"/>
      <c r="K7600" s="920"/>
      <c r="L7600" s="920"/>
      <c r="M7600" s="920"/>
      <c r="N7600" s="920"/>
      <c r="S7600" s="929"/>
    </row>
    <row r="7601" spans="1:19" ht="12.75" customHeight="1" x14ac:dyDescent="0.15">
      <c r="A7601" s="914">
        <v>7596</v>
      </c>
      <c r="B7601" s="929">
        <f>'EstExp 12-20'!H344</f>
        <v>0</v>
      </c>
      <c r="C7601" s="930">
        <f t="shared" si="308"/>
        <v>7596</v>
      </c>
      <c r="D7601" s="920" t="s">
        <v>6732</v>
      </c>
      <c r="E7601" s="893" t="b">
        <f t="shared" ca="1" si="307"/>
        <v>1</v>
      </c>
      <c r="F7601" s="932">
        <f t="array" aca="1" ref="F7601" ca="1">IF(G7601&lt;&gt;"",INDIRECT("'"&amp;G7601&amp;"'!"&amp;H7601),"")</f>
        <v>0</v>
      </c>
      <c r="G7601" s="560" t="s">
        <v>4786</v>
      </c>
      <c r="H7601" s="893" t="s">
        <v>7010</v>
      </c>
      <c r="I7601" s="920"/>
      <c r="J7601" s="920"/>
      <c r="K7601" s="920"/>
      <c r="L7601" s="920"/>
      <c r="M7601" s="920"/>
      <c r="N7601" s="920"/>
      <c r="S7601" s="929"/>
    </row>
    <row r="7602" spans="1:19" ht="12.75" customHeight="1" x14ac:dyDescent="0.15">
      <c r="A7602" s="914">
        <v>7597</v>
      </c>
      <c r="B7602" s="929">
        <f>'EstExp 12-20'!H347</f>
        <v>0</v>
      </c>
      <c r="C7602" s="930">
        <f t="shared" si="308"/>
        <v>7597</v>
      </c>
      <c r="D7602" s="920" t="s">
        <v>6732</v>
      </c>
      <c r="E7602" s="893" t="b">
        <f t="shared" ca="1" si="307"/>
        <v>1</v>
      </c>
      <c r="F7602" s="932">
        <f t="array" aca="1" ref="F7602" ca="1">IF(G7602&lt;&gt;"",INDIRECT("'"&amp;G7602&amp;"'!"&amp;H7602),"")</f>
        <v>0</v>
      </c>
      <c r="G7602" s="560" t="s">
        <v>4786</v>
      </c>
      <c r="H7602" s="893" t="s">
        <v>7011</v>
      </c>
      <c r="I7602" s="920"/>
      <c r="J7602" s="920"/>
      <c r="K7602" s="920"/>
      <c r="L7602" s="920"/>
      <c r="M7602" s="920"/>
      <c r="N7602" s="920"/>
      <c r="S7602" s="929"/>
    </row>
    <row r="7603" spans="1:19" ht="12.75" customHeight="1" x14ac:dyDescent="0.15">
      <c r="A7603" s="914">
        <v>7598</v>
      </c>
      <c r="B7603" s="929">
        <f>'EstExp 12-20'!H348</f>
        <v>0</v>
      </c>
      <c r="C7603" s="930">
        <f t="shared" si="308"/>
        <v>7598</v>
      </c>
      <c r="D7603" s="920" t="s">
        <v>6732</v>
      </c>
      <c r="E7603" s="893" t="b">
        <f t="shared" ca="1" si="307"/>
        <v>1</v>
      </c>
      <c r="F7603" s="932">
        <f t="array" aca="1" ref="F7603" ca="1">IF(G7603&lt;&gt;"",INDIRECT("'"&amp;G7603&amp;"'!"&amp;H7603),"")</f>
        <v>0</v>
      </c>
      <c r="G7603" s="560" t="s">
        <v>4786</v>
      </c>
      <c r="H7603" s="893" t="s">
        <v>7012</v>
      </c>
      <c r="I7603" s="920"/>
      <c r="J7603" s="920"/>
      <c r="K7603" s="920"/>
      <c r="L7603" s="920"/>
      <c r="M7603" s="920"/>
      <c r="N7603" s="920"/>
      <c r="S7603" s="929"/>
    </row>
    <row r="7604" spans="1:19" ht="12.75" customHeight="1" x14ac:dyDescent="0.15">
      <c r="A7604" s="914">
        <v>7599</v>
      </c>
      <c r="B7604" s="929">
        <f>'EstExp 12-20'!H349</f>
        <v>0</v>
      </c>
      <c r="C7604" s="930">
        <f t="shared" si="308"/>
        <v>7599</v>
      </c>
      <c r="D7604" s="920" t="s">
        <v>6732</v>
      </c>
      <c r="E7604" s="893" t="b">
        <f t="shared" ca="1" si="307"/>
        <v>1</v>
      </c>
      <c r="F7604" s="932">
        <f t="array" aca="1" ref="F7604" ca="1">IF(G7604&lt;&gt;"",INDIRECT("'"&amp;G7604&amp;"'!"&amp;H7604),"")</f>
        <v>0</v>
      </c>
      <c r="G7604" s="560" t="s">
        <v>4786</v>
      </c>
      <c r="H7604" s="893" t="s">
        <v>7013</v>
      </c>
      <c r="I7604" s="920"/>
      <c r="J7604" s="920"/>
      <c r="K7604" s="920"/>
      <c r="L7604" s="920"/>
      <c r="M7604" s="920"/>
      <c r="N7604" s="920"/>
      <c r="S7604" s="929"/>
    </row>
    <row r="7605" spans="1:19" ht="12.75" customHeight="1" x14ac:dyDescent="0.15">
      <c r="A7605" s="914">
        <v>7600</v>
      </c>
      <c r="B7605" s="929">
        <f>'EstExp 12-20'!H350</f>
        <v>0</v>
      </c>
      <c r="C7605" s="930">
        <f t="shared" si="308"/>
        <v>7600</v>
      </c>
      <c r="D7605" s="920" t="s">
        <v>6732</v>
      </c>
      <c r="E7605" s="893" t="b">
        <f t="shared" ca="1" si="307"/>
        <v>1</v>
      </c>
      <c r="F7605" s="932">
        <f t="array" aca="1" ref="F7605" ca="1">IF(G7605&lt;&gt;"",INDIRECT("'"&amp;G7605&amp;"'!"&amp;H7605),"")</f>
        <v>0</v>
      </c>
      <c r="G7605" s="560" t="s">
        <v>4786</v>
      </c>
      <c r="H7605" s="893" t="s">
        <v>7014</v>
      </c>
      <c r="I7605" s="920"/>
      <c r="J7605" s="920"/>
      <c r="K7605" s="920"/>
      <c r="L7605" s="920"/>
      <c r="M7605" s="920"/>
      <c r="N7605" s="920"/>
      <c r="S7605" s="929"/>
    </row>
    <row r="7606" spans="1:19" ht="12.75" customHeight="1" x14ac:dyDescent="0.15">
      <c r="A7606" s="914">
        <v>7601</v>
      </c>
      <c r="B7606" s="929">
        <f>'EstExp 12-20'!H351</f>
        <v>0</v>
      </c>
      <c r="C7606" s="930">
        <f t="shared" si="308"/>
        <v>7601</v>
      </c>
      <c r="D7606" s="920" t="s">
        <v>6732</v>
      </c>
      <c r="E7606" s="893" t="b">
        <f t="shared" ca="1" si="307"/>
        <v>1</v>
      </c>
      <c r="F7606" s="932">
        <f t="array" aca="1" ref="F7606" ca="1">IF(G7606&lt;&gt;"",INDIRECT("'"&amp;G7606&amp;"'!"&amp;H7606),"")</f>
        <v>0</v>
      </c>
      <c r="G7606" s="560" t="s">
        <v>4786</v>
      </c>
      <c r="H7606" s="893" t="s">
        <v>7015</v>
      </c>
      <c r="I7606" s="920"/>
      <c r="J7606" s="920"/>
      <c r="K7606" s="920"/>
      <c r="L7606" s="920"/>
      <c r="M7606" s="920"/>
      <c r="N7606" s="920"/>
      <c r="S7606" s="929"/>
    </row>
    <row r="7607" spans="1:19" ht="12.75" customHeight="1" x14ac:dyDescent="0.15">
      <c r="A7607" s="914">
        <v>7602</v>
      </c>
      <c r="B7607" s="929">
        <f>'EstExp 12-20'!H352</f>
        <v>0</v>
      </c>
      <c r="C7607" s="930">
        <f t="shared" si="308"/>
        <v>7602</v>
      </c>
      <c r="D7607" s="920" t="s">
        <v>6732</v>
      </c>
      <c r="E7607" s="893" t="b">
        <f t="shared" ca="1" si="307"/>
        <v>1</v>
      </c>
      <c r="F7607" s="932">
        <f t="array" aca="1" ref="F7607" ca="1">IF(G7607&lt;&gt;"",INDIRECT("'"&amp;G7607&amp;"'!"&amp;H7607),"")</f>
        <v>0</v>
      </c>
      <c r="G7607" s="560" t="s">
        <v>4786</v>
      </c>
      <c r="H7607" s="893" t="s">
        <v>7016</v>
      </c>
      <c r="I7607" s="920"/>
      <c r="J7607" s="920"/>
      <c r="K7607" s="920"/>
      <c r="L7607" s="920"/>
      <c r="M7607" s="920"/>
      <c r="N7607" s="920"/>
      <c r="S7607" s="929"/>
    </row>
    <row r="7608" spans="1:19" ht="12.75" customHeight="1" x14ac:dyDescent="0.15">
      <c r="A7608" s="914">
        <v>7603</v>
      </c>
      <c r="B7608" s="929">
        <f>'EstExp 12-20'!H353</f>
        <v>0</v>
      </c>
      <c r="C7608" s="930">
        <f t="shared" si="308"/>
        <v>7603</v>
      </c>
      <c r="D7608" s="920" t="s">
        <v>6732</v>
      </c>
      <c r="E7608" s="893" t="b">
        <f t="shared" ca="1" si="307"/>
        <v>1</v>
      </c>
      <c r="F7608" s="932">
        <f t="array" aca="1" ref="F7608" ca="1">IF(G7608&lt;&gt;"",INDIRECT("'"&amp;G7608&amp;"'!"&amp;H7608),"")</f>
        <v>0</v>
      </c>
      <c r="G7608" s="560" t="s">
        <v>4786</v>
      </c>
      <c r="H7608" s="893" t="s">
        <v>7017</v>
      </c>
      <c r="I7608" s="920"/>
      <c r="J7608" s="920"/>
      <c r="K7608" s="920"/>
      <c r="L7608" s="920"/>
      <c r="M7608" s="920"/>
      <c r="N7608" s="920"/>
      <c r="S7608" s="929"/>
    </row>
    <row r="7609" spans="1:19" ht="12.75" customHeight="1" x14ac:dyDescent="0.15">
      <c r="A7609" s="914">
        <v>7604</v>
      </c>
      <c r="B7609" s="929">
        <f>'EstExp 12-20'!H355</f>
        <v>0</v>
      </c>
      <c r="C7609" s="930">
        <f t="shared" si="308"/>
        <v>7604</v>
      </c>
      <c r="D7609" s="920" t="s">
        <v>6732</v>
      </c>
      <c r="E7609" s="893" t="b">
        <f t="shared" ca="1" si="307"/>
        <v>1</v>
      </c>
      <c r="F7609" s="932">
        <f t="array" aca="1" ref="F7609" ca="1">IF(G7609&lt;&gt;"",INDIRECT("'"&amp;G7609&amp;"'!"&amp;H7609),"")</f>
        <v>0</v>
      </c>
      <c r="G7609" s="560" t="s">
        <v>4786</v>
      </c>
      <c r="H7609" s="893" t="s">
        <v>7018</v>
      </c>
      <c r="I7609" s="920"/>
      <c r="J7609" s="920"/>
      <c r="K7609" s="920"/>
      <c r="L7609" s="920"/>
      <c r="M7609" s="920"/>
      <c r="N7609" s="920"/>
      <c r="S7609" s="929"/>
    </row>
    <row r="7610" spans="1:19" ht="12.75" customHeight="1" x14ac:dyDescent="0.15">
      <c r="A7610" s="914">
        <v>7605</v>
      </c>
      <c r="B7610" s="929">
        <f>'EstExp 12-20'!H356</f>
        <v>0</v>
      </c>
      <c r="C7610" s="930">
        <f t="shared" si="308"/>
        <v>7605</v>
      </c>
      <c r="D7610" s="920" t="s">
        <v>6732</v>
      </c>
      <c r="E7610" s="893" t="b">
        <f t="shared" ca="1" si="307"/>
        <v>1</v>
      </c>
      <c r="F7610" s="932">
        <f t="array" aca="1" ref="F7610" ca="1">IF(G7610&lt;&gt;"",INDIRECT("'"&amp;G7610&amp;"'!"&amp;H7610),"")</f>
        <v>0</v>
      </c>
      <c r="G7610" s="560" t="s">
        <v>4786</v>
      </c>
      <c r="H7610" s="893" t="s">
        <v>7019</v>
      </c>
      <c r="I7610" s="920"/>
      <c r="J7610" s="920"/>
      <c r="K7610" s="920"/>
      <c r="L7610" s="920"/>
      <c r="M7610" s="920"/>
      <c r="N7610" s="920"/>
      <c r="S7610" s="929"/>
    </row>
    <row r="7611" spans="1:19" ht="12.75" customHeight="1" x14ac:dyDescent="0.15">
      <c r="A7611" s="914">
        <v>7606</v>
      </c>
      <c r="B7611" s="929">
        <f>'EstExp 12-20'!H357</f>
        <v>0</v>
      </c>
      <c r="C7611" s="930">
        <f t="shared" si="308"/>
        <v>7606</v>
      </c>
      <c r="D7611" s="920" t="s">
        <v>6732</v>
      </c>
      <c r="E7611" s="893" t="b">
        <f t="shared" ca="1" si="307"/>
        <v>1</v>
      </c>
      <c r="F7611" s="932">
        <f t="array" aca="1" ref="F7611" ca="1">IF(G7611&lt;&gt;"",INDIRECT("'"&amp;G7611&amp;"'!"&amp;H7611),"")</f>
        <v>0</v>
      </c>
      <c r="G7611" s="560" t="s">
        <v>4786</v>
      </c>
      <c r="H7611" s="893" t="s">
        <v>7020</v>
      </c>
      <c r="I7611" s="920"/>
      <c r="J7611" s="920"/>
      <c r="K7611" s="920"/>
      <c r="L7611" s="920"/>
      <c r="M7611" s="920"/>
      <c r="N7611" s="920"/>
      <c r="S7611" s="929"/>
    </row>
    <row r="7612" spans="1:19" ht="12.75" customHeight="1" x14ac:dyDescent="0.15">
      <c r="A7612" s="914">
        <v>7607</v>
      </c>
      <c r="B7612" s="929">
        <f>'EstExp 12-20'!H358</f>
        <v>0</v>
      </c>
      <c r="C7612" s="930">
        <f t="shared" si="308"/>
        <v>7607</v>
      </c>
      <c r="D7612" s="920" t="s">
        <v>6732</v>
      </c>
      <c r="E7612" s="893" t="b">
        <f t="shared" ca="1" si="307"/>
        <v>1</v>
      </c>
      <c r="F7612" s="932">
        <f t="array" aca="1" ref="F7612" ca="1">IF(G7612&lt;&gt;"",INDIRECT("'"&amp;G7612&amp;"'!"&amp;H7612),"")</f>
        <v>0</v>
      </c>
      <c r="G7612" s="560" t="s">
        <v>4786</v>
      </c>
      <c r="H7612" s="893" t="s">
        <v>7021</v>
      </c>
      <c r="I7612" s="920"/>
      <c r="J7612" s="920"/>
      <c r="K7612" s="920"/>
      <c r="L7612" s="920"/>
      <c r="M7612" s="920"/>
      <c r="N7612" s="920"/>
      <c r="S7612" s="929"/>
    </row>
    <row r="7613" spans="1:19" ht="12.75" customHeight="1" x14ac:dyDescent="0.15">
      <c r="A7613" s="914">
        <v>7608</v>
      </c>
      <c r="B7613" s="929">
        <f>'EstExp 12-20'!H360</f>
        <v>0</v>
      </c>
      <c r="C7613" s="930">
        <f t="shared" si="308"/>
        <v>7608</v>
      </c>
      <c r="D7613" s="920" t="s">
        <v>6732</v>
      </c>
      <c r="E7613" s="893" t="b">
        <f t="shared" ca="1" si="307"/>
        <v>1</v>
      </c>
      <c r="F7613" s="932">
        <f t="array" aca="1" ref="F7613" ca="1">IF(G7613&lt;&gt;"",INDIRECT("'"&amp;G7613&amp;"'!"&amp;H7613),"")</f>
        <v>0</v>
      </c>
      <c r="G7613" s="560" t="s">
        <v>4786</v>
      </c>
      <c r="H7613" s="893" t="s">
        <v>7022</v>
      </c>
      <c r="I7613" s="920"/>
      <c r="J7613" s="920"/>
      <c r="K7613" s="920"/>
      <c r="L7613" s="920"/>
      <c r="M7613" s="920"/>
      <c r="N7613" s="920"/>
      <c r="S7613" s="929"/>
    </row>
    <row r="7614" spans="1:19" ht="12.75" customHeight="1" x14ac:dyDescent="0.15">
      <c r="A7614" s="914">
        <v>7609</v>
      </c>
      <c r="B7614" s="929">
        <f>'EstExp 12-20'!H361</f>
        <v>0</v>
      </c>
      <c r="C7614" s="930">
        <f t="shared" si="308"/>
        <v>7609</v>
      </c>
      <c r="D7614" s="920" t="s">
        <v>6732</v>
      </c>
      <c r="E7614" s="893" t="b">
        <f t="shared" ca="1" si="307"/>
        <v>1</v>
      </c>
      <c r="F7614" s="932">
        <f t="array" aca="1" ref="F7614" ca="1">IF(G7614&lt;&gt;"",INDIRECT("'"&amp;G7614&amp;"'!"&amp;H7614),"")</f>
        <v>0</v>
      </c>
      <c r="G7614" s="560" t="s">
        <v>4786</v>
      </c>
      <c r="H7614" s="893" t="s">
        <v>7023</v>
      </c>
      <c r="I7614" s="920"/>
      <c r="J7614" s="920"/>
      <c r="K7614" s="920"/>
      <c r="L7614" s="920"/>
      <c r="M7614" s="920"/>
      <c r="N7614" s="920"/>
      <c r="S7614" s="929"/>
    </row>
    <row r="7615" spans="1:19" ht="12.75" customHeight="1" x14ac:dyDescent="0.15">
      <c r="A7615" s="914">
        <v>7610</v>
      </c>
      <c r="B7615" s="929">
        <f>'EstExp 12-20'!H362</f>
        <v>0</v>
      </c>
      <c r="C7615" s="930">
        <f t="shared" si="308"/>
        <v>7610</v>
      </c>
      <c r="D7615" s="920" t="s">
        <v>6732</v>
      </c>
      <c r="E7615" s="893" t="b">
        <f t="shared" ca="1" si="307"/>
        <v>1</v>
      </c>
      <c r="F7615" s="932">
        <f t="array" aca="1" ref="F7615" ca="1">IF(G7615&lt;&gt;"",INDIRECT("'"&amp;G7615&amp;"'!"&amp;H7615),"")</f>
        <v>0</v>
      </c>
      <c r="G7615" s="560" t="s">
        <v>4786</v>
      </c>
      <c r="H7615" s="893" t="s">
        <v>7024</v>
      </c>
      <c r="I7615" s="920"/>
      <c r="J7615" s="920"/>
      <c r="K7615" s="920"/>
      <c r="L7615" s="920"/>
      <c r="M7615" s="920"/>
      <c r="N7615" s="920"/>
      <c r="S7615" s="929"/>
    </row>
    <row r="7616" spans="1:19" ht="12.75" customHeight="1" x14ac:dyDescent="0.15">
      <c r="A7616" s="914">
        <v>7611</v>
      </c>
      <c r="B7616" s="929">
        <f>'EstExp 12-20'!H367</f>
        <v>0</v>
      </c>
      <c r="C7616" s="930">
        <f t="shared" si="308"/>
        <v>7611</v>
      </c>
      <c r="D7616" s="920" t="s">
        <v>6732</v>
      </c>
      <c r="E7616" s="893" t="b">
        <f t="shared" ca="1" si="307"/>
        <v>1</v>
      </c>
      <c r="F7616" s="932">
        <f t="array" aca="1" ref="F7616" ca="1">IF(G7616&lt;&gt;"",INDIRECT("'"&amp;G7616&amp;"'!"&amp;H7616),"")</f>
        <v>0</v>
      </c>
      <c r="G7616" s="560" t="s">
        <v>4786</v>
      </c>
      <c r="H7616" s="893" t="s">
        <v>7025</v>
      </c>
      <c r="I7616" s="920"/>
      <c r="J7616" s="920"/>
      <c r="K7616" s="920"/>
      <c r="L7616" s="920"/>
      <c r="M7616" s="920"/>
      <c r="N7616" s="920"/>
      <c r="S7616" s="929"/>
    </row>
    <row r="7617" spans="1:19" ht="12.75" customHeight="1" x14ac:dyDescent="0.15">
      <c r="A7617" s="914">
        <v>7612</v>
      </c>
      <c r="B7617" s="929">
        <f>'EstExp 12-20'!H368</f>
        <v>0</v>
      </c>
      <c r="C7617" s="930">
        <f t="shared" si="308"/>
        <v>7612</v>
      </c>
      <c r="D7617" s="920" t="s">
        <v>6732</v>
      </c>
      <c r="E7617" s="893" t="b">
        <f t="shared" ca="1" si="307"/>
        <v>1</v>
      </c>
      <c r="F7617" s="932">
        <f t="array" aca="1" ref="F7617" ca="1">IF(G7617&lt;&gt;"",INDIRECT("'"&amp;G7617&amp;"'!"&amp;H7617),"")</f>
        <v>0</v>
      </c>
      <c r="G7617" s="560" t="s">
        <v>4786</v>
      </c>
      <c r="H7617" s="893" t="s">
        <v>7026</v>
      </c>
      <c r="I7617" s="920"/>
      <c r="J7617" s="920"/>
      <c r="K7617" s="920"/>
      <c r="L7617" s="920"/>
      <c r="M7617" s="920"/>
      <c r="N7617" s="920"/>
      <c r="S7617" s="929"/>
    </row>
    <row r="7618" spans="1:19" ht="12.75" customHeight="1" x14ac:dyDescent="0.15">
      <c r="A7618" s="914">
        <v>7613</v>
      </c>
      <c r="B7618" s="929">
        <f>'EstExp 12-20'!H369</f>
        <v>0</v>
      </c>
      <c r="C7618" s="930">
        <f t="shared" si="308"/>
        <v>7613</v>
      </c>
      <c r="D7618" s="920" t="s">
        <v>6732</v>
      </c>
      <c r="E7618" s="893" t="b">
        <f t="shared" ca="1" si="307"/>
        <v>1</v>
      </c>
      <c r="F7618" s="932">
        <f t="array" aca="1" ref="F7618" ca="1">IF(G7618&lt;&gt;"",INDIRECT("'"&amp;G7618&amp;"'!"&amp;H7618),"")</f>
        <v>0</v>
      </c>
      <c r="G7618" s="560" t="s">
        <v>4786</v>
      </c>
      <c r="H7618" s="893" t="s">
        <v>7027</v>
      </c>
      <c r="I7618" s="920"/>
      <c r="J7618" s="920"/>
      <c r="K7618" s="920"/>
      <c r="L7618" s="920"/>
      <c r="M7618" s="920"/>
      <c r="N7618" s="920"/>
      <c r="S7618" s="929"/>
    </row>
    <row r="7619" spans="1:19" ht="12.75" customHeight="1" x14ac:dyDescent="0.15">
      <c r="A7619" s="914">
        <v>7614</v>
      </c>
      <c r="B7619" s="929">
        <f>'EstExp 12-20'!H371</f>
        <v>0</v>
      </c>
      <c r="C7619" s="930">
        <f t="shared" si="308"/>
        <v>7614</v>
      </c>
      <c r="D7619" s="920" t="s">
        <v>6732</v>
      </c>
      <c r="E7619" s="893" t="b">
        <f t="shared" ca="1" si="307"/>
        <v>1</v>
      </c>
      <c r="F7619" s="932">
        <f t="array" aca="1" ref="F7619" ca="1">IF(G7619&lt;&gt;"",INDIRECT("'"&amp;G7619&amp;"'!"&amp;H7619),"")</f>
        <v>0</v>
      </c>
      <c r="G7619" s="560" t="s">
        <v>4786</v>
      </c>
      <c r="H7619" s="893" t="s">
        <v>7028</v>
      </c>
      <c r="I7619" s="920"/>
      <c r="J7619" s="920"/>
      <c r="K7619" s="920"/>
      <c r="L7619" s="920"/>
      <c r="M7619" s="920"/>
      <c r="N7619" s="920"/>
      <c r="S7619" s="929"/>
    </row>
    <row r="7620" spans="1:19" ht="12.75" customHeight="1" x14ac:dyDescent="0.15">
      <c r="A7620" s="914">
        <v>7615</v>
      </c>
      <c r="B7620" s="929">
        <f>'EstExp 12-20'!H372</f>
        <v>0</v>
      </c>
      <c r="C7620" s="930">
        <f t="shared" si="308"/>
        <v>7615</v>
      </c>
      <c r="D7620" s="920" t="s">
        <v>6732</v>
      </c>
      <c r="E7620" s="893" t="b">
        <f t="shared" ca="1" si="307"/>
        <v>1</v>
      </c>
      <c r="F7620" s="932">
        <f t="array" aca="1" ref="F7620" ca="1">IF(G7620&lt;&gt;"",INDIRECT("'"&amp;G7620&amp;"'!"&amp;H7620),"")</f>
        <v>0</v>
      </c>
      <c r="G7620" s="560" t="s">
        <v>4786</v>
      </c>
      <c r="H7620" s="893" t="s">
        <v>7029</v>
      </c>
      <c r="I7620" s="920"/>
      <c r="J7620" s="920"/>
      <c r="K7620" s="920"/>
      <c r="L7620" s="920"/>
      <c r="M7620" s="920"/>
      <c r="N7620" s="920"/>
      <c r="S7620" s="929"/>
    </row>
    <row r="7621" spans="1:19" ht="12.75" customHeight="1" x14ac:dyDescent="0.15">
      <c r="A7621" s="914">
        <v>7616</v>
      </c>
      <c r="B7621" s="929">
        <f>'EstExp 12-20'!H374</f>
        <v>0</v>
      </c>
      <c r="C7621" s="930">
        <f t="shared" si="308"/>
        <v>7616</v>
      </c>
      <c r="D7621" s="920" t="s">
        <v>6732</v>
      </c>
      <c r="E7621" s="893" t="b">
        <f t="shared" ca="1" si="307"/>
        <v>1</v>
      </c>
      <c r="F7621" s="932">
        <f t="array" aca="1" ref="F7621" ca="1">IF(G7621&lt;&gt;"",INDIRECT("'"&amp;G7621&amp;"'!"&amp;H7621),"")</f>
        <v>0</v>
      </c>
      <c r="G7621" s="560" t="s">
        <v>4786</v>
      </c>
      <c r="H7621" s="893" t="s">
        <v>7030</v>
      </c>
      <c r="I7621" s="920"/>
      <c r="J7621" s="920"/>
      <c r="K7621" s="920"/>
      <c r="L7621" s="920"/>
      <c r="M7621" s="920"/>
      <c r="N7621" s="920"/>
      <c r="S7621" s="929"/>
    </row>
    <row r="7622" spans="1:19" ht="12.75" customHeight="1" x14ac:dyDescent="0.15">
      <c r="A7622" s="914">
        <v>7617</v>
      </c>
      <c r="B7622" s="929">
        <f>'EstExp 12-20'!H375</f>
        <v>0</v>
      </c>
      <c r="C7622" s="930">
        <f t="shared" si="308"/>
        <v>7617</v>
      </c>
      <c r="D7622" s="920" t="s">
        <v>6732</v>
      </c>
      <c r="E7622" s="893" t="b">
        <f t="shared" ca="1" si="307"/>
        <v>1</v>
      </c>
      <c r="F7622" s="932">
        <f t="array" aca="1" ref="F7622" ca="1">IF(G7622&lt;&gt;"",INDIRECT("'"&amp;G7622&amp;"'!"&amp;H7622),"")</f>
        <v>0</v>
      </c>
      <c r="G7622" s="560" t="s">
        <v>4786</v>
      </c>
      <c r="H7622" s="893" t="s">
        <v>7031</v>
      </c>
      <c r="I7622" s="920"/>
      <c r="J7622" s="920"/>
      <c r="K7622" s="920"/>
      <c r="L7622" s="920"/>
      <c r="M7622" s="920"/>
      <c r="N7622" s="920"/>
      <c r="S7622" s="929"/>
    </row>
    <row r="7623" spans="1:19" ht="12.75" customHeight="1" x14ac:dyDescent="0.15">
      <c r="A7623" s="914">
        <v>7618</v>
      </c>
      <c r="B7623" s="929">
        <f>'EstExp 12-20'!H376</f>
        <v>0</v>
      </c>
      <c r="C7623" s="930">
        <f t="shared" si="308"/>
        <v>7618</v>
      </c>
      <c r="D7623" s="920" t="s">
        <v>6732</v>
      </c>
      <c r="E7623" s="893" t="b">
        <f t="shared" ca="1" si="307"/>
        <v>1</v>
      </c>
      <c r="F7623" s="932">
        <f t="array" aca="1" ref="F7623" ca="1">IF(G7623&lt;&gt;"",INDIRECT("'"&amp;G7623&amp;"'!"&amp;H7623),"")</f>
        <v>0</v>
      </c>
      <c r="G7623" s="560" t="s">
        <v>4786</v>
      </c>
      <c r="H7623" s="893" t="s">
        <v>7032</v>
      </c>
      <c r="I7623" s="920"/>
      <c r="J7623" s="920"/>
      <c r="K7623" s="920"/>
      <c r="L7623" s="920"/>
      <c r="M7623" s="920"/>
      <c r="N7623" s="920"/>
      <c r="S7623" s="929"/>
    </row>
    <row r="7624" spans="1:19" ht="12.75" customHeight="1" x14ac:dyDescent="0.15">
      <c r="A7624" s="914">
        <v>7619</v>
      </c>
      <c r="B7624" s="929">
        <f>'EstExp 12-20'!H377</f>
        <v>0</v>
      </c>
      <c r="C7624" s="930">
        <f t="shared" si="308"/>
        <v>7619</v>
      </c>
      <c r="D7624" s="920" t="s">
        <v>6732</v>
      </c>
      <c r="E7624" s="893" t="b">
        <f t="shared" ca="1" si="307"/>
        <v>1</v>
      </c>
      <c r="F7624" s="932">
        <f t="array" aca="1" ref="F7624" ca="1">IF(G7624&lt;&gt;"",INDIRECT("'"&amp;G7624&amp;"'!"&amp;H7624),"")</f>
        <v>0</v>
      </c>
      <c r="G7624" s="560" t="s">
        <v>4786</v>
      </c>
      <c r="H7624" s="893" t="s">
        <v>7033</v>
      </c>
      <c r="I7624" s="920"/>
      <c r="J7624" s="920"/>
      <c r="K7624" s="920"/>
      <c r="L7624" s="920"/>
      <c r="M7624" s="920"/>
      <c r="N7624" s="920"/>
      <c r="S7624" s="929"/>
    </row>
    <row r="7625" spans="1:19" ht="12.75" customHeight="1" x14ac:dyDescent="0.15">
      <c r="A7625" s="914">
        <v>7620</v>
      </c>
      <c r="B7625" s="929">
        <f>'EstExp 12-20'!H378</f>
        <v>0</v>
      </c>
      <c r="C7625" s="930">
        <f t="shared" si="308"/>
        <v>7620</v>
      </c>
      <c r="D7625" s="920" t="s">
        <v>6732</v>
      </c>
      <c r="E7625" s="893" t="b">
        <f t="shared" ca="1" si="307"/>
        <v>1</v>
      </c>
      <c r="F7625" s="932">
        <f t="array" aca="1" ref="F7625" ca="1">IF(G7625&lt;&gt;"",INDIRECT("'"&amp;G7625&amp;"'!"&amp;H7625),"")</f>
        <v>0</v>
      </c>
      <c r="G7625" s="560" t="s">
        <v>4786</v>
      </c>
      <c r="H7625" s="893" t="s">
        <v>7034</v>
      </c>
      <c r="I7625" s="920"/>
      <c r="J7625" s="920"/>
      <c r="K7625" s="920"/>
      <c r="L7625" s="920"/>
      <c r="M7625" s="920"/>
      <c r="N7625" s="920"/>
      <c r="S7625" s="929"/>
    </row>
    <row r="7626" spans="1:19" ht="12.75" customHeight="1" x14ac:dyDescent="0.15">
      <c r="A7626" s="914">
        <v>7621</v>
      </c>
      <c r="B7626" s="929">
        <f>'EstExp 12-20'!H380</f>
        <v>0</v>
      </c>
      <c r="C7626" s="930">
        <f t="shared" si="308"/>
        <v>7621</v>
      </c>
      <c r="D7626" s="920" t="s">
        <v>6732</v>
      </c>
      <c r="E7626" s="893" t="b">
        <f t="shared" ca="1" si="307"/>
        <v>1</v>
      </c>
      <c r="F7626" s="932">
        <f t="array" aca="1" ref="F7626" ca="1">IF(G7626&lt;&gt;"",INDIRECT("'"&amp;G7626&amp;"'!"&amp;H7626),"")</f>
        <v>0</v>
      </c>
      <c r="G7626" s="560" t="s">
        <v>4786</v>
      </c>
      <c r="H7626" s="893" t="s">
        <v>7035</v>
      </c>
      <c r="I7626" s="920"/>
      <c r="J7626" s="920"/>
      <c r="K7626" s="920"/>
      <c r="L7626" s="920"/>
      <c r="M7626" s="920"/>
      <c r="N7626" s="920"/>
      <c r="S7626" s="929"/>
    </row>
    <row r="7627" spans="1:19" ht="12.75" customHeight="1" x14ac:dyDescent="0.15">
      <c r="A7627" s="914">
        <v>7622</v>
      </c>
      <c r="B7627" s="929">
        <f>'EstExp 12-20'!H381</f>
        <v>0</v>
      </c>
      <c r="C7627" s="930">
        <f t="shared" si="308"/>
        <v>7622</v>
      </c>
      <c r="D7627" s="920" t="s">
        <v>6732</v>
      </c>
      <c r="E7627" s="893" t="b">
        <f t="shared" ca="1" si="307"/>
        <v>1</v>
      </c>
      <c r="F7627" s="932">
        <f t="array" aca="1" ref="F7627" ca="1">IF(G7627&lt;&gt;"",INDIRECT("'"&amp;G7627&amp;"'!"&amp;H7627),"")</f>
        <v>0</v>
      </c>
      <c r="G7627" s="560" t="s">
        <v>4786</v>
      </c>
      <c r="H7627" s="893" t="s">
        <v>7036</v>
      </c>
      <c r="I7627" s="920"/>
      <c r="J7627" s="920"/>
      <c r="K7627" s="920"/>
      <c r="L7627" s="920"/>
      <c r="M7627" s="920"/>
      <c r="N7627" s="920"/>
      <c r="S7627" s="929"/>
    </row>
    <row r="7628" spans="1:19" ht="12.75" customHeight="1" x14ac:dyDescent="0.15">
      <c r="A7628" s="914">
        <v>7623</v>
      </c>
      <c r="B7628" s="929">
        <f>'EstExp 12-20'!H382</f>
        <v>0</v>
      </c>
      <c r="C7628" s="930">
        <f t="shared" si="308"/>
        <v>7623</v>
      </c>
      <c r="D7628" s="920" t="s">
        <v>6732</v>
      </c>
      <c r="E7628" s="893" t="b">
        <f t="shared" ca="1" si="307"/>
        <v>1</v>
      </c>
      <c r="F7628" s="932">
        <f t="array" aca="1" ref="F7628" ca="1">IF(G7628&lt;&gt;"",INDIRECT("'"&amp;G7628&amp;"'!"&amp;H7628),"")</f>
        <v>0</v>
      </c>
      <c r="G7628" s="560" t="s">
        <v>4786</v>
      </c>
      <c r="H7628" s="893" t="s">
        <v>7037</v>
      </c>
      <c r="I7628" s="920"/>
      <c r="J7628" s="920"/>
      <c r="K7628" s="920"/>
      <c r="L7628" s="920"/>
      <c r="M7628" s="920"/>
      <c r="N7628" s="920"/>
      <c r="S7628" s="929"/>
    </row>
    <row r="7629" spans="1:19" ht="12.75" customHeight="1" x14ac:dyDescent="0.15">
      <c r="A7629" s="914">
        <v>7624</v>
      </c>
      <c r="B7629" s="929">
        <f>'EstExp 12-20'!H383</f>
        <v>0</v>
      </c>
      <c r="C7629" s="930">
        <f t="shared" si="308"/>
        <v>7624</v>
      </c>
      <c r="D7629" s="920" t="s">
        <v>6732</v>
      </c>
      <c r="E7629" s="893" t="b">
        <f t="shared" ca="1" si="307"/>
        <v>1</v>
      </c>
      <c r="F7629" s="932">
        <f t="array" aca="1" ref="F7629" ca="1">IF(G7629&lt;&gt;"",INDIRECT("'"&amp;G7629&amp;"'!"&amp;H7629),"")</f>
        <v>0</v>
      </c>
      <c r="G7629" s="560" t="s">
        <v>4786</v>
      </c>
      <c r="H7629" s="893" t="s">
        <v>7038</v>
      </c>
      <c r="I7629" s="920"/>
      <c r="J7629" s="920"/>
      <c r="K7629" s="920"/>
      <c r="L7629" s="920"/>
      <c r="M7629" s="920"/>
      <c r="N7629" s="920"/>
      <c r="S7629" s="929"/>
    </row>
    <row r="7630" spans="1:19" ht="12.75" customHeight="1" x14ac:dyDescent="0.15">
      <c r="A7630" s="914">
        <v>7625</v>
      </c>
      <c r="B7630" s="929">
        <f>'EstExp 12-20'!H384</f>
        <v>0</v>
      </c>
      <c r="C7630" s="930">
        <f t="shared" si="308"/>
        <v>7625</v>
      </c>
      <c r="D7630" s="920" t="s">
        <v>6732</v>
      </c>
      <c r="E7630" s="893" t="b">
        <f t="shared" ca="1" si="307"/>
        <v>1</v>
      </c>
      <c r="F7630" s="932">
        <f t="array" aca="1" ref="F7630" ca="1">IF(G7630&lt;&gt;"",INDIRECT("'"&amp;G7630&amp;"'!"&amp;H7630),"")</f>
        <v>0</v>
      </c>
      <c r="G7630" s="560" t="s">
        <v>4786</v>
      </c>
      <c r="H7630" s="893" t="s">
        <v>7039</v>
      </c>
      <c r="I7630" s="920"/>
      <c r="J7630" s="920"/>
      <c r="K7630" s="920"/>
      <c r="L7630" s="920"/>
      <c r="M7630" s="920"/>
      <c r="N7630" s="920"/>
      <c r="S7630" s="929"/>
    </row>
    <row r="7631" spans="1:19" ht="12.75" customHeight="1" x14ac:dyDescent="0.15">
      <c r="A7631" s="914">
        <v>7626</v>
      </c>
      <c r="B7631" s="929">
        <f>'EstExp 12-20'!H385</f>
        <v>0</v>
      </c>
      <c r="C7631" s="930">
        <f t="shared" si="308"/>
        <v>7626</v>
      </c>
      <c r="D7631" s="920" t="s">
        <v>6732</v>
      </c>
      <c r="E7631" s="893" t="b">
        <f t="shared" ca="1" si="307"/>
        <v>1</v>
      </c>
      <c r="F7631" s="932">
        <f t="array" aca="1" ref="F7631" ca="1">IF(G7631&lt;&gt;"",INDIRECT("'"&amp;G7631&amp;"'!"&amp;H7631),"")</f>
        <v>0</v>
      </c>
      <c r="G7631" s="560" t="s">
        <v>4786</v>
      </c>
      <c r="H7631" s="893" t="s">
        <v>7040</v>
      </c>
      <c r="I7631" s="920"/>
      <c r="J7631" s="920"/>
      <c r="K7631" s="920"/>
      <c r="L7631" s="920"/>
      <c r="M7631" s="920"/>
      <c r="N7631" s="920"/>
      <c r="S7631" s="929"/>
    </row>
    <row r="7632" spans="1:19" ht="12.75" customHeight="1" x14ac:dyDescent="0.15">
      <c r="A7632" s="914">
        <v>7627</v>
      </c>
      <c r="B7632" s="929">
        <f>'EstExp 12-20'!H386</f>
        <v>0</v>
      </c>
      <c r="C7632" s="930">
        <f t="shared" si="308"/>
        <v>7627</v>
      </c>
      <c r="D7632" s="920" t="s">
        <v>6732</v>
      </c>
      <c r="E7632" s="893" t="b">
        <f t="shared" ca="1" si="307"/>
        <v>1</v>
      </c>
      <c r="F7632" s="932">
        <f t="array" aca="1" ref="F7632" ca="1">IF(G7632&lt;&gt;"",INDIRECT("'"&amp;G7632&amp;"'!"&amp;H7632),"")</f>
        <v>0</v>
      </c>
      <c r="G7632" s="560" t="s">
        <v>4786</v>
      </c>
      <c r="H7632" s="893" t="s">
        <v>7041</v>
      </c>
      <c r="I7632" s="920"/>
      <c r="J7632" s="920"/>
      <c r="K7632" s="920"/>
      <c r="L7632" s="920"/>
      <c r="M7632" s="920"/>
      <c r="N7632" s="920"/>
      <c r="S7632" s="929"/>
    </row>
    <row r="7633" spans="1:19" ht="12.75" customHeight="1" x14ac:dyDescent="0.15">
      <c r="A7633" s="914">
        <v>7628</v>
      </c>
      <c r="B7633" s="929">
        <f>'EstExp 12-20'!H387</f>
        <v>0</v>
      </c>
      <c r="C7633" s="930">
        <f t="shared" si="308"/>
        <v>7628</v>
      </c>
      <c r="D7633" s="920" t="s">
        <v>6732</v>
      </c>
      <c r="E7633" s="893" t="b">
        <f t="shared" ca="1" si="307"/>
        <v>1</v>
      </c>
      <c r="F7633" s="932">
        <f t="array" aca="1" ref="F7633" ca="1">IF(G7633&lt;&gt;"",INDIRECT("'"&amp;G7633&amp;"'!"&amp;H7633),"")</f>
        <v>0</v>
      </c>
      <c r="G7633" s="560" t="s">
        <v>4786</v>
      </c>
      <c r="H7633" s="893" t="s">
        <v>7042</v>
      </c>
      <c r="I7633" s="920"/>
      <c r="J7633" s="920"/>
      <c r="K7633" s="920"/>
      <c r="L7633" s="920"/>
      <c r="M7633" s="920"/>
      <c r="N7633" s="920"/>
      <c r="S7633" s="929"/>
    </row>
    <row r="7634" spans="1:19" ht="12.75" customHeight="1" x14ac:dyDescent="0.15">
      <c r="A7634" s="914">
        <v>7629</v>
      </c>
      <c r="B7634" s="929">
        <f>'EstExp 12-20'!H388</f>
        <v>0</v>
      </c>
      <c r="C7634" s="930">
        <f t="shared" si="308"/>
        <v>7629</v>
      </c>
      <c r="D7634" s="920" t="s">
        <v>6732</v>
      </c>
      <c r="E7634" s="893" t="b">
        <f t="shared" ca="1" si="307"/>
        <v>1</v>
      </c>
      <c r="F7634" s="932">
        <f t="array" aca="1" ref="F7634" ca="1">IF(G7634&lt;&gt;"",INDIRECT("'"&amp;G7634&amp;"'!"&amp;H7634),"")</f>
        <v>0</v>
      </c>
      <c r="G7634" s="560" t="s">
        <v>4786</v>
      </c>
      <c r="H7634" s="893" t="s">
        <v>7043</v>
      </c>
      <c r="I7634" s="920"/>
      <c r="J7634" s="920"/>
      <c r="K7634" s="920"/>
      <c r="L7634" s="920"/>
      <c r="M7634" s="920"/>
      <c r="N7634" s="920"/>
      <c r="S7634" s="929"/>
    </row>
    <row r="7635" spans="1:19" ht="12.75" customHeight="1" x14ac:dyDescent="0.15">
      <c r="A7635" s="914">
        <v>7630</v>
      </c>
      <c r="B7635" s="929">
        <f>'EstExp 12-20'!H393</f>
        <v>0</v>
      </c>
      <c r="C7635" s="930">
        <f t="shared" si="308"/>
        <v>7630</v>
      </c>
      <c r="D7635" s="920" t="s">
        <v>6732</v>
      </c>
      <c r="E7635" s="893" t="b">
        <f t="shared" ca="1" si="307"/>
        <v>1</v>
      </c>
      <c r="F7635" s="932">
        <f t="array" aca="1" ref="F7635" ca="1">IF(G7635&lt;&gt;"",INDIRECT("'"&amp;G7635&amp;"'!"&amp;H7635),"")</f>
        <v>0</v>
      </c>
      <c r="G7635" s="560" t="s">
        <v>4786</v>
      </c>
      <c r="H7635" s="893" t="s">
        <v>7044</v>
      </c>
      <c r="I7635" s="920"/>
      <c r="J7635" s="920"/>
      <c r="K7635" s="920"/>
      <c r="L7635" s="920"/>
      <c r="M7635" s="920"/>
      <c r="N7635" s="920"/>
      <c r="S7635" s="929"/>
    </row>
    <row r="7636" spans="1:19" ht="12.75" customHeight="1" x14ac:dyDescent="0.15">
      <c r="A7636" s="914">
        <v>7631</v>
      </c>
      <c r="B7636" s="929">
        <f>'EstExp 12-20'!H394</f>
        <v>0</v>
      </c>
      <c r="C7636" s="930">
        <f t="shared" si="308"/>
        <v>7631</v>
      </c>
      <c r="D7636" s="920" t="s">
        <v>6732</v>
      </c>
      <c r="E7636" s="893" t="b">
        <f t="shared" ca="1" si="307"/>
        <v>1</v>
      </c>
      <c r="F7636" s="932">
        <f t="array" aca="1" ref="F7636" ca="1">IF(G7636&lt;&gt;"",INDIRECT("'"&amp;G7636&amp;"'!"&amp;H7636),"")</f>
        <v>0</v>
      </c>
      <c r="G7636" s="560" t="s">
        <v>4786</v>
      </c>
      <c r="H7636" s="893" t="s">
        <v>7045</v>
      </c>
      <c r="I7636" s="920"/>
      <c r="J7636" s="920"/>
      <c r="K7636" s="920"/>
      <c r="L7636" s="920"/>
      <c r="M7636" s="920"/>
      <c r="N7636" s="920"/>
      <c r="S7636" s="929"/>
    </row>
    <row r="7637" spans="1:19" ht="12.75" customHeight="1" x14ac:dyDescent="0.15">
      <c r="A7637" s="914">
        <v>7632</v>
      </c>
      <c r="B7637" s="929">
        <f>'EstExp 12-20'!H395</f>
        <v>0</v>
      </c>
      <c r="C7637" s="930">
        <f t="shared" si="308"/>
        <v>7632</v>
      </c>
      <c r="D7637" s="920" t="s">
        <v>6732</v>
      </c>
      <c r="E7637" s="893" t="b">
        <f t="shared" ca="1" si="307"/>
        <v>1</v>
      </c>
      <c r="F7637" s="932">
        <f t="array" aca="1" ref="F7637" ca="1">IF(G7637&lt;&gt;"",INDIRECT("'"&amp;G7637&amp;"'!"&amp;H7637),"")</f>
        <v>0</v>
      </c>
      <c r="G7637" s="560" t="s">
        <v>4786</v>
      </c>
      <c r="H7637" s="893" t="s">
        <v>7046</v>
      </c>
      <c r="I7637" s="920"/>
      <c r="J7637" s="920"/>
      <c r="K7637" s="920"/>
      <c r="L7637" s="920"/>
      <c r="M7637" s="920"/>
      <c r="N7637" s="920"/>
      <c r="S7637" s="929"/>
    </row>
    <row r="7638" spans="1:19" ht="12.75" customHeight="1" x14ac:dyDescent="0.15">
      <c r="A7638" s="914">
        <v>7633</v>
      </c>
      <c r="B7638" s="929">
        <f>'EstExp 12-20'!H396</f>
        <v>0</v>
      </c>
      <c r="C7638" s="930">
        <f t="shared" si="308"/>
        <v>7633</v>
      </c>
      <c r="D7638" s="920" t="s">
        <v>6732</v>
      </c>
      <c r="E7638" s="893" t="b">
        <f t="shared" ca="1" si="307"/>
        <v>1</v>
      </c>
      <c r="F7638" s="932">
        <f t="array" aca="1" ref="F7638" ca="1">IF(G7638&lt;&gt;"",INDIRECT("'"&amp;G7638&amp;"'!"&amp;H7638),"")</f>
        <v>0</v>
      </c>
      <c r="G7638" s="560" t="s">
        <v>4786</v>
      </c>
      <c r="H7638" s="893" t="s">
        <v>7047</v>
      </c>
      <c r="I7638" s="920"/>
      <c r="J7638" s="920"/>
      <c r="K7638" s="920"/>
      <c r="L7638" s="920"/>
      <c r="M7638" s="920"/>
      <c r="N7638" s="920"/>
      <c r="S7638" s="929"/>
    </row>
    <row r="7639" spans="1:19" ht="12.75" customHeight="1" x14ac:dyDescent="0.15">
      <c r="A7639" s="935">
        <v>7634</v>
      </c>
      <c r="B7639" s="929"/>
      <c r="C7639" s="930"/>
      <c r="D7639" s="920" t="s">
        <v>7048</v>
      </c>
      <c r="E7639" s="893" t="b">
        <f t="shared" ca="1" si="307"/>
        <v>1</v>
      </c>
      <c r="F7639" s="893" t="str">
        <f t="array" aca="1" ref="F7639" ca="1">IF(G7639&lt;&gt;"",INDIRECT("'"&amp;G7639&amp;"'!"&amp;H7639),"")</f>
        <v/>
      </c>
      <c r="G7639" s="560"/>
      <c r="H7639" s="893"/>
      <c r="I7639" s="920"/>
      <c r="J7639" s="920"/>
      <c r="K7639" s="920"/>
      <c r="L7639" s="920"/>
      <c r="M7639" s="920"/>
      <c r="N7639" s="920"/>
      <c r="S7639" s="929"/>
    </row>
    <row r="7640" spans="1:19" ht="12.75" customHeight="1" x14ac:dyDescent="0.15">
      <c r="A7640" s="914">
        <v>7635</v>
      </c>
      <c r="B7640" s="929">
        <f>'EstExp 12-20'!H398</f>
        <v>0</v>
      </c>
      <c r="C7640" s="930">
        <f t="shared" ref="C7640:C7818" si="309">A7640-B7640</f>
        <v>7635</v>
      </c>
      <c r="D7640" s="920" t="s">
        <v>6732</v>
      </c>
      <c r="E7640" s="893" t="b">
        <f t="shared" ca="1" si="307"/>
        <v>1</v>
      </c>
      <c r="F7640" s="932">
        <f t="array" aca="1" ref="F7640" ca="1">IF(G7640&lt;&gt;"",INDIRECT("'"&amp;G7640&amp;"'!"&amp;H7640),"")</f>
        <v>0</v>
      </c>
      <c r="G7640" s="560" t="s">
        <v>4786</v>
      </c>
      <c r="H7640" s="893" t="s">
        <v>7049</v>
      </c>
      <c r="I7640" s="920"/>
      <c r="J7640" s="920"/>
      <c r="K7640" s="920"/>
      <c r="L7640" s="920"/>
      <c r="M7640" s="920"/>
      <c r="N7640" s="920"/>
      <c r="S7640" s="929"/>
    </row>
    <row r="7641" spans="1:19" ht="12.75" customHeight="1" x14ac:dyDescent="0.15">
      <c r="A7641" s="914">
        <v>7636</v>
      </c>
      <c r="B7641" s="929">
        <f>'EstExp 12-20'!H399</f>
        <v>0</v>
      </c>
      <c r="C7641" s="930">
        <f t="shared" si="309"/>
        <v>7636</v>
      </c>
      <c r="D7641" s="920" t="s">
        <v>6732</v>
      </c>
      <c r="E7641" s="893" t="b">
        <f t="shared" ca="1" si="307"/>
        <v>1</v>
      </c>
      <c r="F7641" s="932">
        <f t="array" aca="1" ref="F7641" ca="1">IF(G7641&lt;&gt;"",INDIRECT("'"&amp;G7641&amp;"'!"&amp;H7641),"")</f>
        <v>0</v>
      </c>
      <c r="G7641" s="560" t="s">
        <v>4786</v>
      </c>
      <c r="H7641" s="893" t="s">
        <v>7050</v>
      </c>
      <c r="I7641" s="920"/>
      <c r="J7641" s="920"/>
      <c r="K7641" s="920"/>
      <c r="L7641" s="920"/>
      <c r="M7641" s="920"/>
      <c r="N7641" s="920"/>
      <c r="S7641" s="929"/>
    </row>
    <row r="7642" spans="1:19" ht="12.75" customHeight="1" x14ac:dyDescent="0.15">
      <c r="A7642" s="914">
        <v>7637</v>
      </c>
      <c r="B7642" s="929">
        <f>'EstExp 12-20'!H400</f>
        <v>0</v>
      </c>
      <c r="C7642" s="930">
        <f t="shared" si="309"/>
        <v>7637</v>
      </c>
      <c r="D7642" s="920" t="s">
        <v>6732</v>
      </c>
      <c r="E7642" s="893" t="b">
        <f t="shared" ca="1" si="307"/>
        <v>1</v>
      </c>
      <c r="F7642" s="932">
        <f t="array" aca="1" ref="F7642" ca="1">IF(G7642&lt;&gt;"",INDIRECT("'"&amp;G7642&amp;"'!"&amp;H7642),"")</f>
        <v>0</v>
      </c>
      <c r="G7642" s="560" t="s">
        <v>4786</v>
      </c>
      <c r="H7642" s="893" t="s">
        <v>7051</v>
      </c>
      <c r="I7642" s="920"/>
      <c r="J7642" s="920"/>
      <c r="K7642" s="920"/>
      <c r="L7642" s="920"/>
      <c r="M7642" s="920"/>
      <c r="N7642" s="920"/>
      <c r="S7642" s="929"/>
    </row>
    <row r="7643" spans="1:19" ht="12.75" customHeight="1" x14ac:dyDescent="0.15">
      <c r="A7643" s="914">
        <v>7638</v>
      </c>
      <c r="B7643" s="929">
        <f>'EstExp 12-20'!H401</f>
        <v>0</v>
      </c>
      <c r="C7643" s="930">
        <f t="shared" si="309"/>
        <v>7638</v>
      </c>
      <c r="D7643" s="920" t="s">
        <v>6732</v>
      </c>
      <c r="E7643" s="893" t="b">
        <f t="shared" ca="1" si="307"/>
        <v>1</v>
      </c>
      <c r="F7643" s="932">
        <f t="array" aca="1" ref="F7643" ca="1">IF(G7643&lt;&gt;"",INDIRECT("'"&amp;G7643&amp;"'!"&amp;H7643),"")</f>
        <v>0</v>
      </c>
      <c r="G7643" s="560" t="s">
        <v>4786</v>
      </c>
      <c r="H7643" s="893" t="s">
        <v>7052</v>
      </c>
      <c r="I7643" s="920"/>
      <c r="J7643" s="920"/>
      <c r="K7643" s="920"/>
      <c r="L7643" s="920"/>
      <c r="M7643" s="920"/>
      <c r="N7643" s="920"/>
      <c r="S7643" s="929"/>
    </row>
    <row r="7644" spans="1:19" ht="12.75" customHeight="1" x14ac:dyDescent="0.15">
      <c r="A7644" s="914">
        <v>7639</v>
      </c>
      <c r="B7644" s="929">
        <f>'EstExp 12-20'!H402</f>
        <v>0</v>
      </c>
      <c r="C7644" s="930">
        <f t="shared" si="309"/>
        <v>7639</v>
      </c>
      <c r="D7644" s="920" t="s">
        <v>6732</v>
      </c>
      <c r="E7644" s="893" t="b">
        <f t="shared" ca="1" si="307"/>
        <v>1</v>
      </c>
      <c r="F7644" s="932">
        <f t="array" aca="1" ref="F7644" ca="1">IF(G7644&lt;&gt;"",INDIRECT("'"&amp;G7644&amp;"'!"&amp;H7644),"")</f>
        <v>0</v>
      </c>
      <c r="G7644" s="560" t="s">
        <v>4786</v>
      </c>
      <c r="H7644" s="893" t="s">
        <v>7053</v>
      </c>
      <c r="I7644" s="920"/>
      <c r="J7644" s="920"/>
      <c r="K7644" s="920"/>
      <c r="L7644" s="920"/>
      <c r="M7644" s="920"/>
      <c r="N7644" s="920"/>
      <c r="S7644" s="929"/>
    </row>
    <row r="7645" spans="1:19" ht="12.75" customHeight="1" x14ac:dyDescent="0.15">
      <c r="A7645" s="914">
        <v>7640</v>
      </c>
      <c r="B7645" s="929">
        <f>'EstExp 12-20'!H403</f>
        <v>0</v>
      </c>
      <c r="C7645" s="930">
        <f t="shared" si="309"/>
        <v>7640</v>
      </c>
      <c r="D7645" s="920" t="s">
        <v>6732</v>
      </c>
      <c r="E7645" s="893" t="b">
        <f t="shared" ca="1" si="307"/>
        <v>1</v>
      </c>
      <c r="F7645" s="932">
        <f t="array" aca="1" ref="F7645" ca="1">IF(G7645&lt;&gt;"",INDIRECT("'"&amp;G7645&amp;"'!"&amp;H7645),"")</f>
        <v>0</v>
      </c>
      <c r="G7645" s="560" t="s">
        <v>4786</v>
      </c>
      <c r="H7645" s="893" t="s">
        <v>7054</v>
      </c>
      <c r="I7645" s="920"/>
      <c r="J7645" s="920"/>
      <c r="K7645" s="920"/>
      <c r="L7645" s="920"/>
      <c r="M7645" s="920"/>
      <c r="N7645" s="920"/>
      <c r="S7645" s="929"/>
    </row>
    <row r="7646" spans="1:19" ht="12.75" customHeight="1" x14ac:dyDescent="0.15">
      <c r="A7646" s="914">
        <v>7641</v>
      </c>
      <c r="B7646" s="929">
        <f>'EstExp 12-20'!H404</f>
        <v>0</v>
      </c>
      <c r="C7646" s="930">
        <f t="shared" si="309"/>
        <v>7641</v>
      </c>
      <c r="D7646" s="920" t="s">
        <v>6732</v>
      </c>
      <c r="E7646" s="893" t="b">
        <f t="shared" ca="1" si="307"/>
        <v>1</v>
      </c>
      <c r="F7646" s="932">
        <f t="array" aca="1" ref="F7646" ca="1">IF(G7646&lt;&gt;"",INDIRECT("'"&amp;G7646&amp;"'!"&amp;H7646),"")</f>
        <v>0</v>
      </c>
      <c r="G7646" s="560" t="s">
        <v>4786</v>
      </c>
      <c r="H7646" s="893" t="s">
        <v>7055</v>
      </c>
      <c r="I7646" s="920"/>
      <c r="J7646" s="920"/>
      <c r="K7646" s="920"/>
      <c r="L7646" s="920"/>
      <c r="M7646" s="920"/>
      <c r="N7646" s="920"/>
      <c r="S7646" s="929"/>
    </row>
    <row r="7647" spans="1:19" ht="12.75" customHeight="1" x14ac:dyDescent="0.15">
      <c r="A7647" s="914">
        <v>7642</v>
      </c>
      <c r="B7647" s="929">
        <f>'EstExp 12-20'!H405</f>
        <v>0</v>
      </c>
      <c r="C7647" s="930">
        <f t="shared" si="309"/>
        <v>7642</v>
      </c>
      <c r="D7647" s="920" t="s">
        <v>6732</v>
      </c>
      <c r="E7647" s="893" t="b">
        <f t="shared" ca="1" si="307"/>
        <v>1</v>
      </c>
      <c r="F7647" s="932">
        <f t="array" aca="1" ref="F7647" ca="1">IF(G7647&lt;&gt;"",INDIRECT("'"&amp;G7647&amp;"'!"&amp;H7647),"")</f>
        <v>0</v>
      </c>
      <c r="G7647" s="560" t="s">
        <v>4786</v>
      </c>
      <c r="H7647" s="893" t="s">
        <v>7056</v>
      </c>
      <c r="I7647" s="920"/>
      <c r="J7647" s="920"/>
      <c r="K7647" s="920"/>
      <c r="L7647" s="920"/>
      <c r="M7647" s="920"/>
      <c r="N7647" s="920"/>
      <c r="S7647" s="929"/>
    </row>
    <row r="7648" spans="1:19" ht="12.75" customHeight="1" x14ac:dyDescent="0.15">
      <c r="A7648" s="914">
        <v>7643</v>
      </c>
      <c r="B7648" s="929">
        <f>'EstExp 12-20'!H406</f>
        <v>0</v>
      </c>
      <c r="C7648" s="930">
        <f t="shared" si="309"/>
        <v>7643</v>
      </c>
      <c r="D7648" s="920" t="s">
        <v>6732</v>
      </c>
      <c r="E7648" s="893" t="b">
        <f t="shared" ca="1" si="307"/>
        <v>1</v>
      </c>
      <c r="F7648" s="932">
        <f t="array" aca="1" ref="F7648" ca="1">IF(G7648&lt;&gt;"",INDIRECT("'"&amp;G7648&amp;"'!"&amp;H7648),"")</f>
        <v>0</v>
      </c>
      <c r="G7648" s="560" t="s">
        <v>4786</v>
      </c>
      <c r="H7648" s="893" t="s">
        <v>7057</v>
      </c>
      <c r="I7648" s="920"/>
      <c r="J7648" s="920"/>
      <c r="K7648" s="920"/>
      <c r="L7648" s="920"/>
      <c r="M7648" s="920"/>
      <c r="N7648" s="920"/>
      <c r="S7648" s="929"/>
    </row>
    <row r="7649" spans="1:19" ht="12.75" customHeight="1" x14ac:dyDescent="0.15">
      <c r="A7649" s="914">
        <v>7644</v>
      </c>
      <c r="B7649" s="929">
        <f>'EstExp 12-20'!H407</f>
        <v>0</v>
      </c>
      <c r="C7649" s="930">
        <f t="shared" si="309"/>
        <v>7644</v>
      </c>
      <c r="D7649" s="920" t="s">
        <v>6732</v>
      </c>
      <c r="E7649" s="893" t="b">
        <f t="shared" ca="1" si="307"/>
        <v>1</v>
      </c>
      <c r="F7649" s="932">
        <f t="array" aca="1" ref="F7649" ca="1">IF(G7649&lt;&gt;"",INDIRECT("'"&amp;G7649&amp;"'!"&amp;H7649),"")</f>
        <v>0</v>
      </c>
      <c r="G7649" s="560" t="s">
        <v>4786</v>
      </c>
      <c r="H7649" s="893" t="s">
        <v>7058</v>
      </c>
      <c r="I7649" s="920"/>
      <c r="J7649" s="920"/>
      <c r="K7649" s="920"/>
      <c r="L7649" s="920"/>
      <c r="M7649" s="920"/>
      <c r="N7649" s="920"/>
      <c r="S7649" s="929"/>
    </row>
    <row r="7650" spans="1:19" ht="12.75" customHeight="1" x14ac:dyDescent="0.15">
      <c r="A7650" s="914">
        <v>7645</v>
      </c>
      <c r="B7650" s="929">
        <f>'EstExp 12-20'!H408</f>
        <v>0</v>
      </c>
      <c r="C7650" s="930">
        <f t="shared" si="309"/>
        <v>7645</v>
      </c>
      <c r="D7650" s="920" t="s">
        <v>6732</v>
      </c>
      <c r="E7650" s="893" t="b">
        <f t="shared" ca="1" si="307"/>
        <v>1</v>
      </c>
      <c r="F7650" s="932">
        <f t="array" aca="1" ref="F7650" ca="1">IF(G7650&lt;&gt;"",INDIRECT("'"&amp;G7650&amp;"'!"&amp;H7650),"")</f>
        <v>0</v>
      </c>
      <c r="G7650" s="560" t="s">
        <v>4786</v>
      </c>
      <c r="H7650" s="893" t="s">
        <v>7059</v>
      </c>
      <c r="I7650" s="920"/>
      <c r="J7650" s="920"/>
      <c r="K7650" s="920"/>
      <c r="L7650" s="920"/>
      <c r="M7650" s="920"/>
      <c r="N7650" s="920"/>
      <c r="S7650" s="929"/>
    </row>
    <row r="7651" spans="1:19" ht="12.75" customHeight="1" x14ac:dyDescent="0.15">
      <c r="A7651" s="914">
        <v>7646</v>
      </c>
      <c r="B7651" s="929">
        <f>'EstExp 12-20'!H409</f>
        <v>0</v>
      </c>
      <c r="C7651" s="930">
        <f t="shared" si="309"/>
        <v>7646</v>
      </c>
      <c r="D7651" s="920" t="s">
        <v>6732</v>
      </c>
      <c r="E7651" s="893" t="b">
        <f t="shared" ref="E7651:E7905" ca="1" si="310">F7651=B7651</f>
        <v>1</v>
      </c>
      <c r="F7651" s="932">
        <f t="array" aca="1" ref="F7651" ca="1">IF(G7651&lt;&gt;"",INDIRECT("'"&amp;G7651&amp;"'!"&amp;H7651),"")</f>
        <v>0</v>
      </c>
      <c r="G7651" s="560" t="s">
        <v>4786</v>
      </c>
      <c r="H7651" s="893" t="s">
        <v>7060</v>
      </c>
      <c r="I7651" s="920"/>
      <c r="J7651" s="920"/>
      <c r="K7651" s="920"/>
      <c r="L7651" s="920"/>
      <c r="M7651" s="920"/>
      <c r="N7651" s="920"/>
      <c r="S7651" s="929"/>
    </row>
    <row r="7652" spans="1:19" ht="12.75" customHeight="1" x14ac:dyDescent="0.15">
      <c r="A7652" s="914">
        <v>7647</v>
      </c>
      <c r="B7652" s="929">
        <f>'EstExp 12-20'!H410</f>
        <v>0</v>
      </c>
      <c r="C7652" s="930">
        <f t="shared" si="309"/>
        <v>7647</v>
      </c>
      <c r="D7652" s="920" t="s">
        <v>6732</v>
      </c>
      <c r="E7652" s="893" t="b">
        <f t="shared" ca="1" si="310"/>
        <v>1</v>
      </c>
      <c r="F7652" s="932">
        <f t="array" aca="1" ref="F7652" ca="1">IF(G7652&lt;&gt;"",INDIRECT("'"&amp;G7652&amp;"'!"&amp;H7652),"")</f>
        <v>0</v>
      </c>
      <c r="G7652" s="560" t="s">
        <v>4786</v>
      </c>
      <c r="H7652" s="893" t="s">
        <v>7061</v>
      </c>
      <c r="I7652" s="920"/>
      <c r="J7652" s="920"/>
      <c r="K7652" s="920"/>
      <c r="L7652" s="920"/>
      <c r="M7652" s="920"/>
      <c r="N7652" s="920"/>
      <c r="S7652" s="929"/>
    </row>
    <row r="7653" spans="1:19" ht="12.75" customHeight="1" x14ac:dyDescent="0.15">
      <c r="A7653" s="914">
        <v>7648</v>
      </c>
      <c r="B7653" s="929">
        <f>'EstExp 12-20'!H411</f>
        <v>0</v>
      </c>
      <c r="C7653" s="930">
        <f t="shared" si="309"/>
        <v>7648</v>
      </c>
      <c r="D7653" s="920" t="s">
        <v>6732</v>
      </c>
      <c r="E7653" s="893" t="b">
        <f t="shared" ca="1" si="310"/>
        <v>1</v>
      </c>
      <c r="F7653" s="932">
        <f t="array" aca="1" ref="F7653" ca="1">IF(G7653&lt;&gt;"",INDIRECT("'"&amp;G7653&amp;"'!"&amp;H7653),"")</f>
        <v>0</v>
      </c>
      <c r="G7653" s="560" t="s">
        <v>4786</v>
      </c>
      <c r="H7653" s="893" t="s">
        <v>7062</v>
      </c>
      <c r="I7653" s="920"/>
      <c r="J7653" s="920"/>
      <c r="K7653" s="920"/>
      <c r="L7653" s="920"/>
      <c r="M7653" s="920"/>
      <c r="N7653" s="920"/>
      <c r="S7653" s="929"/>
    </row>
    <row r="7654" spans="1:19" ht="12.75" customHeight="1" x14ac:dyDescent="0.15">
      <c r="A7654" s="914">
        <v>7649</v>
      </c>
      <c r="B7654" s="929">
        <f>'EstExp 12-20'!H412</f>
        <v>0</v>
      </c>
      <c r="C7654" s="930">
        <f t="shared" si="309"/>
        <v>7649</v>
      </c>
      <c r="D7654" s="920" t="s">
        <v>6732</v>
      </c>
      <c r="E7654" s="893" t="b">
        <f t="shared" ca="1" si="310"/>
        <v>1</v>
      </c>
      <c r="F7654" s="932">
        <f t="array" aca="1" ref="F7654" ca="1">IF(G7654&lt;&gt;"",INDIRECT("'"&amp;G7654&amp;"'!"&amp;H7654),"")</f>
        <v>0</v>
      </c>
      <c r="G7654" s="560" t="s">
        <v>4786</v>
      </c>
      <c r="H7654" s="893" t="s">
        <v>7063</v>
      </c>
      <c r="I7654" s="920"/>
      <c r="J7654" s="920"/>
      <c r="K7654" s="920"/>
      <c r="L7654" s="920"/>
      <c r="M7654" s="920"/>
      <c r="N7654" s="920"/>
      <c r="S7654" s="929"/>
    </row>
    <row r="7655" spans="1:19" ht="12.75" customHeight="1" x14ac:dyDescent="0.15">
      <c r="A7655" s="914">
        <v>7650</v>
      </c>
      <c r="B7655" s="929">
        <f>'EstExp 12-20'!H413</f>
        <v>0</v>
      </c>
      <c r="C7655" s="930">
        <f t="shared" si="309"/>
        <v>7650</v>
      </c>
      <c r="D7655" s="920" t="s">
        <v>6732</v>
      </c>
      <c r="E7655" s="893" t="b">
        <f t="shared" ca="1" si="310"/>
        <v>1</v>
      </c>
      <c r="F7655" s="932">
        <f t="array" aca="1" ref="F7655" ca="1">IF(G7655&lt;&gt;"",INDIRECT("'"&amp;G7655&amp;"'!"&amp;H7655),"")</f>
        <v>0</v>
      </c>
      <c r="G7655" s="560" t="s">
        <v>4786</v>
      </c>
      <c r="H7655" s="893" t="s">
        <v>7064</v>
      </c>
      <c r="I7655" s="920"/>
      <c r="J7655" s="920"/>
      <c r="K7655" s="920"/>
      <c r="L7655" s="920"/>
      <c r="M7655" s="920"/>
      <c r="N7655" s="920"/>
      <c r="S7655" s="929"/>
    </row>
    <row r="7656" spans="1:19" ht="12.75" customHeight="1" x14ac:dyDescent="0.15">
      <c r="A7656" s="914">
        <v>7651</v>
      </c>
      <c r="B7656" s="929">
        <f>'EstExp 12-20'!H414</f>
        <v>0</v>
      </c>
      <c r="C7656" s="930">
        <f t="shared" si="309"/>
        <v>7651</v>
      </c>
      <c r="D7656" s="920" t="s">
        <v>6732</v>
      </c>
      <c r="E7656" s="893" t="b">
        <f t="shared" ca="1" si="310"/>
        <v>1</v>
      </c>
      <c r="F7656" s="932">
        <f t="array" aca="1" ref="F7656" ca="1">IF(G7656&lt;&gt;"",INDIRECT("'"&amp;G7656&amp;"'!"&amp;H7656),"")</f>
        <v>0</v>
      </c>
      <c r="G7656" s="560" t="s">
        <v>4786</v>
      </c>
      <c r="H7656" s="893" t="s">
        <v>7065</v>
      </c>
      <c r="I7656" s="920"/>
      <c r="J7656" s="920"/>
      <c r="K7656" s="920"/>
      <c r="L7656" s="920"/>
      <c r="M7656" s="920"/>
      <c r="N7656" s="920"/>
      <c r="S7656" s="929"/>
    </row>
    <row r="7657" spans="1:19" ht="12.75" customHeight="1" x14ac:dyDescent="0.15">
      <c r="A7657" s="914">
        <v>7652</v>
      </c>
      <c r="B7657" s="929">
        <f>'EstExp 12-20'!I316</f>
        <v>0</v>
      </c>
      <c r="C7657" s="930">
        <f t="shared" si="309"/>
        <v>7652</v>
      </c>
      <c r="D7657" s="920" t="s">
        <v>6732</v>
      </c>
      <c r="E7657" s="893" t="b">
        <f t="shared" ca="1" si="310"/>
        <v>1</v>
      </c>
      <c r="F7657" s="932">
        <f t="array" aca="1" ref="F7657" ca="1">IF(G7657&lt;&gt;"",INDIRECT("'"&amp;G7657&amp;"'!"&amp;H7657),"")</f>
        <v>0</v>
      </c>
      <c r="G7657" s="560" t="s">
        <v>4786</v>
      </c>
      <c r="H7657" s="893" t="s">
        <v>7066</v>
      </c>
      <c r="I7657" s="920"/>
      <c r="J7657" s="920"/>
      <c r="K7657" s="920"/>
      <c r="L7657" s="920"/>
      <c r="M7657" s="920"/>
      <c r="N7657" s="920"/>
      <c r="S7657" s="929"/>
    </row>
    <row r="7658" spans="1:19" ht="12.75" customHeight="1" x14ac:dyDescent="0.15">
      <c r="A7658" s="914">
        <v>7653</v>
      </c>
      <c r="B7658" s="929">
        <f>'EstExp 12-20'!I318</f>
        <v>0</v>
      </c>
      <c r="C7658" s="930">
        <f t="shared" si="309"/>
        <v>7653</v>
      </c>
      <c r="D7658" s="920" t="s">
        <v>6732</v>
      </c>
      <c r="E7658" s="893" t="b">
        <f t="shared" ca="1" si="310"/>
        <v>1</v>
      </c>
      <c r="F7658" s="932">
        <f t="array" aca="1" ref="F7658" ca="1">IF(G7658&lt;&gt;"",INDIRECT("'"&amp;G7658&amp;"'!"&amp;H7658),"")</f>
        <v>0</v>
      </c>
      <c r="G7658" s="560" t="s">
        <v>4786</v>
      </c>
      <c r="H7658" s="893" t="s">
        <v>7067</v>
      </c>
      <c r="I7658" s="920"/>
      <c r="J7658" s="920"/>
      <c r="K7658" s="920"/>
      <c r="L7658" s="920"/>
      <c r="M7658" s="920"/>
      <c r="N7658" s="920"/>
      <c r="S7658" s="929"/>
    </row>
    <row r="7659" spans="1:19" ht="12.75" customHeight="1" x14ac:dyDescent="0.15">
      <c r="A7659" s="914">
        <v>7654</v>
      </c>
      <c r="B7659" s="929">
        <f>'EstExp 12-20'!I319</f>
        <v>0</v>
      </c>
      <c r="C7659" s="930">
        <f t="shared" si="309"/>
        <v>7654</v>
      </c>
      <c r="D7659" s="920" t="s">
        <v>6732</v>
      </c>
      <c r="E7659" s="893" t="b">
        <f t="shared" ca="1" si="310"/>
        <v>1</v>
      </c>
      <c r="F7659" s="932">
        <f t="array" aca="1" ref="F7659" ca="1">IF(G7659&lt;&gt;"",INDIRECT("'"&amp;G7659&amp;"'!"&amp;H7659),"")</f>
        <v>0</v>
      </c>
      <c r="G7659" s="560" t="s">
        <v>4786</v>
      </c>
      <c r="H7659" s="893" t="s">
        <v>7068</v>
      </c>
      <c r="I7659" s="920"/>
      <c r="J7659" s="920"/>
      <c r="K7659" s="920"/>
      <c r="L7659" s="920"/>
      <c r="M7659" s="920"/>
      <c r="N7659" s="920"/>
      <c r="S7659" s="929"/>
    </row>
    <row r="7660" spans="1:19" ht="12.75" customHeight="1" x14ac:dyDescent="0.15">
      <c r="A7660" s="914">
        <v>7655</v>
      </c>
      <c r="B7660" s="929">
        <f>'EstExp 12-20'!I320</f>
        <v>0</v>
      </c>
      <c r="C7660" s="930">
        <f t="shared" si="309"/>
        <v>7655</v>
      </c>
      <c r="D7660" s="920" t="s">
        <v>6732</v>
      </c>
      <c r="E7660" s="893" t="b">
        <f t="shared" ca="1" si="310"/>
        <v>1</v>
      </c>
      <c r="F7660" s="932">
        <f t="array" aca="1" ref="F7660" ca="1">IF(G7660&lt;&gt;"",INDIRECT("'"&amp;G7660&amp;"'!"&amp;H7660),"")</f>
        <v>0</v>
      </c>
      <c r="G7660" s="560" t="s">
        <v>4786</v>
      </c>
      <c r="H7660" s="893" t="s">
        <v>7069</v>
      </c>
      <c r="I7660" s="920"/>
      <c r="J7660" s="920"/>
      <c r="K7660" s="920"/>
      <c r="L7660" s="920"/>
      <c r="M7660" s="920"/>
      <c r="N7660" s="920"/>
      <c r="S7660" s="929"/>
    </row>
    <row r="7661" spans="1:19" ht="12.75" customHeight="1" x14ac:dyDescent="0.15">
      <c r="A7661" s="914">
        <v>7656</v>
      </c>
      <c r="B7661" s="929">
        <f>'EstExp 12-20'!I321</f>
        <v>0</v>
      </c>
      <c r="C7661" s="930">
        <f t="shared" si="309"/>
        <v>7656</v>
      </c>
      <c r="D7661" s="920" t="s">
        <v>6732</v>
      </c>
      <c r="E7661" s="893" t="b">
        <f t="shared" ca="1" si="310"/>
        <v>1</v>
      </c>
      <c r="F7661" s="932">
        <f t="array" aca="1" ref="F7661" ca="1">IF(G7661&lt;&gt;"",INDIRECT("'"&amp;G7661&amp;"'!"&amp;H7661),"")</f>
        <v>0</v>
      </c>
      <c r="G7661" s="560" t="s">
        <v>4786</v>
      </c>
      <c r="H7661" s="893" t="s">
        <v>7070</v>
      </c>
      <c r="I7661" s="920"/>
      <c r="J7661" s="920"/>
      <c r="K7661" s="920"/>
      <c r="L7661" s="920"/>
      <c r="M7661" s="920"/>
      <c r="N7661" s="920"/>
      <c r="S7661" s="929"/>
    </row>
    <row r="7662" spans="1:19" ht="12.75" customHeight="1" x14ac:dyDescent="0.15">
      <c r="A7662" s="914">
        <v>7657</v>
      </c>
      <c r="B7662" s="929">
        <f>'EstExp 12-20'!I322</f>
        <v>0</v>
      </c>
      <c r="C7662" s="930">
        <f t="shared" si="309"/>
        <v>7657</v>
      </c>
      <c r="D7662" s="920" t="s">
        <v>6732</v>
      </c>
      <c r="E7662" s="893" t="b">
        <f t="shared" ca="1" si="310"/>
        <v>1</v>
      </c>
      <c r="F7662" s="932">
        <f t="array" aca="1" ref="F7662" ca="1">IF(G7662&lt;&gt;"",INDIRECT("'"&amp;G7662&amp;"'!"&amp;H7662),"")</f>
        <v>0</v>
      </c>
      <c r="G7662" s="560" t="s">
        <v>4786</v>
      </c>
      <c r="H7662" s="893" t="s">
        <v>7071</v>
      </c>
      <c r="I7662" s="920"/>
      <c r="J7662" s="920"/>
      <c r="K7662" s="920"/>
      <c r="L7662" s="920"/>
      <c r="M7662" s="920"/>
      <c r="N7662" s="920"/>
      <c r="S7662" s="929"/>
    </row>
    <row r="7663" spans="1:19" ht="12.75" customHeight="1" x14ac:dyDescent="0.15">
      <c r="A7663" s="914">
        <v>7658</v>
      </c>
      <c r="B7663" s="929">
        <f>'EstExp 12-20'!I323</f>
        <v>0</v>
      </c>
      <c r="C7663" s="930">
        <f t="shared" si="309"/>
        <v>7658</v>
      </c>
      <c r="D7663" s="920" t="s">
        <v>6732</v>
      </c>
      <c r="E7663" s="893" t="b">
        <f t="shared" ca="1" si="310"/>
        <v>1</v>
      </c>
      <c r="F7663" s="932">
        <f t="array" aca="1" ref="F7663" ca="1">IF(G7663&lt;&gt;"",INDIRECT("'"&amp;G7663&amp;"'!"&amp;H7663),"")</f>
        <v>0</v>
      </c>
      <c r="G7663" s="560" t="s">
        <v>4786</v>
      </c>
      <c r="H7663" s="893" t="s">
        <v>7072</v>
      </c>
      <c r="I7663" s="920"/>
      <c r="J7663" s="920"/>
      <c r="K7663" s="920"/>
      <c r="L7663" s="920"/>
      <c r="M7663" s="920"/>
      <c r="N7663" s="920"/>
      <c r="S7663" s="929"/>
    </row>
    <row r="7664" spans="1:19" ht="12.75" customHeight="1" x14ac:dyDescent="0.15">
      <c r="A7664" s="914">
        <v>7659</v>
      </c>
      <c r="B7664" s="929">
        <f>'EstExp 12-20'!I324</f>
        <v>0</v>
      </c>
      <c r="C7664" s="930">
        <f t="shared" si="309"/>
        <v>7659</v>
      </c>
      <c r="D7664" s="920" t="s">
        <v>6732</v>
      </c>
      <c r="E7664" s="893" t="b">
        <f t="shared" ca="1" si="310"/>
        <v>1</v>
      </c>
      <c r="F7664" s="932">
        <f t="array" aca="1" ref="F7664" ca="1">IF(G7664&lt;&gt;"",INDIRECT("'"&amp;G7664&amp;"'!"&amp;H7664),"")</f>
        <v>0</v>
      </c>
      <c r="G7664" s="560" t="s">
        <v>4786</v>
      </c>
      <c r="H7664" s="893" t="s">
        <v>7073</v>
      </c>
      <c r="I7664" s="920"/>
      <c r="J7664" s="920"/>
      <c r="K7664" s="920"/>
      <c r="L7664" s="920"/>
      <c r="M7664" s="920"/>
      <c r="N7664" s="920"/>
      <c r="S7664" s="929"/>
    </row>
    <row r="7665" spans="1:19" ht="12.75" customHeight="1" x14ac:dyDescent="0.15">
      <c r="A7665" s="914">
        <v>7660</v>
      </c>
      <c r="B7665" s="929">
        <f>'EstExp 12-20'!I325</f>
        <v>0</v>
      </c>
      <c r="C7665" s="930">
        <f t="shared" si="309"/>
        <v>7660</v>
      </c>
      <c r="D7665" s="920" t="s">
        <v>6732</v>
      </c>
      <c r="E7665" s="893" t="b">
        <f t="shared" ca="1" si="310"/>
        <v>1</v>
      </c>
      <c r="F7665" s="932">
        <f t="array" aca="1" ref="F7665" ca="1">IF(G7665&lt;&gt;"",INDIRECT("'"&amp;G7665&amp;"'!"&amp;H7665),"")</f>
        <v>0</v>
      </c>
      <c r="G7665" s="560" t="s">
        <v>4786</v>
      </c>
      <c r="H7665" s="893" t="s">
        <v>7074</v>
      </c>
      <c r="I7665" s="920"/>
      <c r="J7665" s="920"/>
      <c r="K7665" s="920"/>
      <c r="L7665" s="920"/>
      <c r="M7665" s="920"/>
      <c r="N7665" s="920"/>
      <c r="S7665" s="929"/>
    </row>
    <row r="7666" spans="1:19" ht="12.75" customHeight="1" x14ac:dyDescent="0.15">
      <c r="A7666" s="914">
        <v>7661</v>
      </c>
      <c r="B7666" s="929">
        <f>'EstExp 12-20'!I326</f>
        <v>0</v>
      </c>
      <c r="C7666" s="930">
        <f t="shared" si="309"/>
        <v>7661</v>
      </c>
      <c r="D7666" s="920" t="s">
        <v>6732</v>
      </c>
      <c r="E7666" s="893" t="b">
        <f t="shared" ca="1" si="310"/>
        <v>1</v>
      </c>
      <c r="F7666" s="932">
        <f t="array" aca="1" ref="F7666" ca="1">IF(G7666&lt;&gt;"",INDIRECT("'"&amp;G7666&amp;"'!"&amp;H7666),"")</f>
        <v>0</v>
      </c>
      <c r="G7666" s="560" t="s">
        <v>4786</v>
      </c>
      <c r="H7666" s="893" t="s">
        <v>7075</v>
      </c>
      <c r="I7666" s="920"/>
      <c r="J7666" s="920"/>
      <c r="K7666" s="920"/>
      <c r="L7666" s="920"/>
      <c r="M7666" s="920"/>
      <c r="N7666" s="920"/>
      <c r="S7666" s="929"/>
    </row>
    <row r="7667" spans="1:19" ht="12.75" customHeight="1" x14ac:dyDescent="0.15">
      <c r="A7667" s="914">
        <v>7662</v>
      </c>
      <c r="B7667" s="929">
        <f>'EstExp 12-20'!I327</f>
        <v>0</v>
      </c>
      <c r="C7667" s="930">
        <f t="shared" si="309"/>
        <v>7662</v>
      </c>
      <c r="D7667" s="920" t="s">
        <v>6732</v>
      </c>
      <c r="E7667" s="893" t="b">
        <f t="shared" ca="1" si="310"/>
        <v>1</v>
      </c>
      <c r="F7667" s="932">
        <f t="array" aca="1" ref="F7667" ca="1">IF(G7667&lt;&gt;"",INDIRECT("'"&amp;G7667&amp;"'!"&amp;H7667),"")</f>
        <v>0</v>
      </c>
      <c r="G7667" s="560" t="s">
        <v>4786</v>
      </c>
      <c r="H7667" s="893" t="s">
        <v>7076</v>
      </c>
      <c r="I7667" s="920"/>
      <c r="J7667" s="920"/>
      <c r="K7667" s="920"/>
      <c r="L7667" s="920"/>
      <c r="M7667" s="920"/>
      <c r="N7667" s="920"/>
      <c r="S7667" s="929"/>
    </row>
    <row r="7668" spans="1:19" ht="12.75" customHeight="1" x14ac:dyDescent="0.15">
      <c r="A7668" s="914">
        <v>7663</v>
      </c>
      <c r="B7668" s="929">
        <f>'EstExp 12-20'!I328</f>
        <v>0</v>
      </c>
      <c r="C7668" s="930">
        <f t="shared" si="309"/>
        <v>7663</v>
      </c>
      <c r="D7668" s="920" t="s">
        <v>6732</v>
      </c>
      <c r="E7668" s="893" t="b">
        <f t="shared" ca="1" si="310"/>
        <v>1</v>
      </c>
      <c r="F7668" s="932">
        <f t="array" aca="1" ref="F7668" ca="1">IF(G7668&lt;&gt;"",INDIRECT("'"&amp;G7668&amp;"'!"&amp;H7668),"")</f>
        <v>0</v>
      </c>
      <c r="G7668" s="560" t="s">
        <v>4786</v>
      </c>
      <c r="H7668" s="893" t="s">
        <v>7077</v>
      </c>
      <c r="I7668" s="920"/>
      <c r="J7668" s="920"/>
      <c r="K7668" s="920"/>
      <c r="L7668" s="920"/>
      <c r="M7668" s="920"/>
      <c r="N7668" s="920"/>
      <c r="S7668" s="929"/>
    </row>
    <row r="7669" spans="1:19" ht="12.75" customHeight="1" x14ac:dyDescent="0.15">
      <c r="A7669" s="914">
        <v>7664</v>
      </c>
      <c r="B7669" s="929">
        <f>'EstExp 12-20'!I329</f>
        <v>0</v>
      </c>
      <c r="C7669" s="930">
        <f t="shared" si="309"/>
        <v>7664</v>
      </c>
      <c r="D7669" s="920" t="s">
        <v>6732</v>
      </c>
      <c r="E7669" s="893" t="b">
        <f t="shared" ca="1" si="310"/>
        <v>1</v>
      </c>
      <c r="F7669" s="932">
        <f t="array" aca="1" ref="F7669" ca="1">IF(G7669&lt;&gt;"",INDIRECT("'"&amp;G7669&amp;"'!"&amp;H7669),"")</f>
        <v>0</v>
      </c>
      <c r="G7669" s="560" t="s">
        <v>4786</v>
      </c>
      <c r="H7669" s="893" t="s">
        <v>7078</v>
      </c>
      <c r="I7669" s="920"/>
      <c r="J7669" s="920"/>
      <c r="K7669" s="920"/>
      <c r="L7669" s="920"/>
      <c r="M7669" s="920"/>
      <c r="N7669" s="920"/>
      <c r="S7669" s="929"/>
    </row>
    <row r="7670" spans="1:19" ht="12.75" customHeight="1" x14ac:dyDescent="0.15">
      <c r="A7670" s="914">
        <v>7665</v>
      </c>
      <c r="B7670" s="929">
        <f>'EstExp 12-20'!I330</f>
        <v>0</v>
      </c>
      <c r="C7670" s="930">
        <f t="shared" si="309"/>
        <v>7665</v>
      </c>
      <c r="D7670" s="920" t="s">
        <v>6732</v>
      </c>
      <c r="E7670" s="893" t="b">
        <f t="shared" ca="1" si="310"/>
        <v>1</v>
      </c>
      <c r="F7670" s="932">
        <f t="array" aca="1" ref="F7670" ca="1">IF(G7670&lt;&gt;"",INDIRECT("'"&amp;G7670&amp;"'!"&amp;H7670),"")</f>
        <v>0</v>
      </c>
      <c r="G7670" s="560" t="s">
        <v>4786</v>
      </c>
      <c r="H7670" s="893" t="s">
        <v>7079</v>
      </c>
      <c r="I7670" s="920"/>
      <c r="J7670" s="920"/>
      <c r="K7670" s="920"/>
      <c r="L7670" s="920"/>
      <c r="M7670" s="920"/>
      <c r="N7670" s="920"/>
      <c r="S7670" s="929"/>
    </row>
    <row r="7671" spans="1:19" ht="12.75" customHeight="1" x14ac:dyDescent="0.15">
      <c r="A7671" s="914">
        <v>7666</v>
      </c>
      <c r="B7671" s="929">
        <f>'EstExp 12-20'!I344</f>
        <v>0</v>
      </c>
      <c r="C7671" s="930">
        <f t="shared" si="309"/>
        <v>7666</v>
      </c>
      <c r="D7671" s="920" t="s">
        <v>6732</v>
      </c>
      <c r="E7671" s="893" t="b">
        <f t="shared" ca="1" si="310"/>
        <v>1</v>
      </c>
      <c r="F7671" s="932">
        <f t="array" aca="1" ref="F7671" ca="1">IF(G7671&lt;&gt;"",INDIRECT("'"&amp;G7671&amp;"'!"&amp;H7671),"")</f>
        <v>0</v>
      </c>
      <c r="G7671" s="560" t="s">
        <v>4786</v>
      </c>
      <c r="H7671" s="893" t="s">
        <v>7080</v>
      </c>
      <c r="I7671" s="920"/>
      <c r="J7671" s="920"/>
      <c r="K7671" s="920"/>
      <c r="L7671" s="920"/>
      <c r="M7671" s="920"/>
      <c r="N7671" s="920"/>
      <c r="S7671" s="929"/>
    </row>
    <row r="7672" spans="1:19" ht="12.75" customHeight="1" x14ac:dyDescent="0.15">
      <c r="A7672" s="914">
        <v>7667</v>
      </c>
      <c r="B7672" s="929">
        <f>'EstExp 12-20'!I347</f>
        <v>0</v>
      </c>
      <c r="C7672" s="930">
        <f t="shared" si="309"/>
        <v>7667</v>
      </c>
      <c r="D7672" s="920" t="s">
        <v>6732</v>
      </c>
      <c r="E7672" s="893" t="b">
        <f t="shared" ca="1" si="310"/>
        <v>1</v>
      </c>
      <c r="F7672" s="932">
        <f t="array" aca="1" ref="F7672" ca="1">IF(G7672&lt;&gt;"",INDIRECT("'"&amp;G7672&amp;"'!"&amp;H7672),"")</f>
        <v>0</v>
      </c>
      <c r="G7672" s="560" t="s">
        <v>4786</v>
      </c>
      <c r="H7672" s="893" t="s">
        <v>7081</v>
      </c>
      <c r="I7672" s="920"/>
      <c r="J7672" s="920"/>
      <c r="K7672" s="920"/>
      <c r="L7672" s="920"/>
      <c r="M7672" s="920"/>
      <c r="N7672" s="920"/>
      <c r="S7672" s="929"/>
    </row>
    <row r="7673" spans="1:19" ht="12.75" customHeight="1" x14ac:dyDescent="0.15">
      <c r="A7673" s="914">
        <v>7668</v>
      </c>
      <c r="B7673" s="929">
        <f>'EstExp 12-20'!I348</f>
        <v>0</v>
      </c>
      <c r="C7673" s="930">
        <f t="shared" si="309"/>
        <v>7668</v>
      </c>
      <c r="D7673" s="920" t="s">
        <v>6732</v>
      </c>
      <c r="E7673" s="893" t="b">
        <f t="shared" ca="1" si="310"/>
        <v>1</v>
      </c>
      <c r="F7673" s="932">
        <f t="array" aca="1" ref="F7673" ca="1">IF(G7673&lt;&gt;"",INDIRECT("'"&amp;G7673&amp;"'!"&amp;H7673),"")</f>
        <v>0</v>
      </c>
      <c r="G7673" s="560" t="s">
        <v>4786</v>
      </c>
      <c r="H7673" s="893" t="s">
        <v>7082</v>
      </c>
      <c r="I7673" s="920"/>
      <c r="J7673" s="920"/>
      <c r="K7673" s="920"/>
      <c r="L7673" s="920"/>
      <c r="M7673" s="920"/>
      <c r="N7673" s="920"/>
      <c r="S7673" s="929"/>
    </row>
    <row r="7674" spans="1:19" ht="12.75" customHeight="1" x14ac:dyDescent="0.15">
      <c r="A7674" s="914">
        <v>7669</v>
      </c>
      <c r="B7674" s="929">
        <f>'EstExp 12-20'!I349</f>
        <v>0</v>
      </c>
      <c r="C7674" s="930">
        <f t="shared" si="309"/>
        <v>7669</v>
      </c>
      <c r="D7674" s="920" t="s">
        <v>6732</v>
      </c>
      <c r="E7674" s="893" t="b">
        <f t="shared" ca="1" si="310"/>
        <v>1</v>
      </c>
      <c r="F7674" s="932">
        <f t="array" aca="1" ref="F7674" ca="1">IF(G7674&lt;&gt;"",INDIRECT("'"&amp;G7674&amp;"'!"&amp;H7674),"")</f>
        <v>0</v>
      </c>
      <c r="G7674" s="560" t="s">
        <v>4786</v>
      </c>
      <c r="H7674" s="893" t="s">
        <v>7083</v>
      </c>
      <c r="I7674" s="920"/>
      <c r="J7674" s="920"/>
      <c r="K7674" s="920"/>
      <c r="L7674" s="920"/>
      <c r="M7674" s="920"/>
      <c r="N7674" s="920"/>
      <c r="S7674" s="929"/>
    </row>
    <row r="7675" spans="1:19" ht="12.75" customHeight="1" x14ac:dyDescent="0.15">
      <c r="A7675" s="914">
        <v>7670</v>
      </c>
      <c r="B7675" s="929">
        <f>'EstExp 12-20'!I350</f>
        <v>0</v>
      </c>
      <c r="C7675" s="930">
        <f t="shared" si="309"/>
        <v>7670</v>
      </c>
      <c r="D7675" s="920" t="s">
        <v>6732</v>
      </c>
      <c r="E7675" s="893" t="b">
        <f t="shared" ca="1" si="310"/>
        <v>1</v>
      </c>
      <c r="F7675" s="932">
        <f t="array" aca="1" ref="F7675" ca="1">IF(G7675&lt;&gt;"",INDIRECT("'"&amp;G7675&amp;"'!"&amp;H7675),"")</f>
        <v>0</v>
      </c>
      <c r="G7675" s="560" t="s">
        <v>4786</v>
      </c>
      <c r="H7675" s="893" t="s">
        <v>7084</v>
      </c>
      <c r="I7675" s="920"/>
      <c r="J7675" s="920"/>
      <c r="K7675" s="920"/>
      <c r="L7675" s="920"/>
      <c r="M7675" s="920"/>
      <c r="N7675" s="920"/>
      <c r="S7675" s="929"/>
    </row>
    <row r="7676" spans="1:19" ht="12.75" customHeight="1" x14ac:dyDescent="0.15">
      <c r="A7676" s="914">
        <v>7671</v>
      </c>
      <c r="B7676" s="929">
        <f>'EstExp 12-20'!I351</f>
        <v>0</v>
      </c>
      <c r="C7676" s="930">
        <f t="shared" si="309"/>
        <v>7671</v>
      </c>
      <c r="D7676" s="920" t="s">
        <v>6732</v>
      </c>
      <c r="E7676" s="893" t="b">
        <f t="shared" ca="1" si="310"/>
        <v>1</v>
      </c>
      <c r="F7676" s="932">
        <f t="array" aca="1" ref="F7676" ca="1">IF(G7676&lt;&gt;"",INDIRECT("'"&amp;G7676&amp;"'!"&amp;H7676),"")</f>
        <v>0</v>
      </c>
      <c r="G7676" s="560" t="s">
        <v>4786</v>
      </c>
      <c r="H7676" s="893" t="s">
        <v>7085</v>
      </c>
      <c r="I7676" s="920"/>
      <c r="J7676" s="920"/>
      <c r="K7676" s="920"/>
      <c r="L7676" s="920"/>
      <c r="M7676" s="920"/>
      <c r="N7676" s="920"/>
      <c r="S7676" s="929"/>
    </row>
    <row r="7677" spans="1:19" ht="12.75" customHeight="1" x14ac:dyDescent="0.15">
      <c r="A7677" s="914">
        <v>7672</v>
      </c>
      <c r="B7677" s="929">
        <f>'EstExp 12-20'!I352</f>
        <v>0</v>
      </c>
      <c r="C7677" s="930">
        <f t="shared" si="309"/>
        <v>7672</v>
      </c>
      <c r="D7677" s="920" t="s">
        <v>6732</v>
      </c>
      <c r="E7677" s="893" t="b">
        <f t="shared" ca="1" si="310"/>
        <v>1</v>
      </c>
      <c r="F7677" s="932">
        <f t="array" aca="1" ref="F7677" ca="1">IF(G7677&lt;&gt;"",INDIRECT("'"&amp;G7677&amp;"'!"&amp;H7677),"")</f>
        <v>0</v>
      </c>
      <c r="G7677" s="560" t="s">
        <v>4786</v>
      </c>
      <c r="H7677" s="893" t="s">
        <v>7086</v>
      </c>
      <c r="I7677" s="920"/>
      <c r="J7677" s="920"/>
      <c r="K7677" s="920"/>
      <c r="L7677" s="920"/>
      <c r="M7677" s="920"/>
      <c r="N7677" s="920"/>
      <c r="S7677" s="929"/>
    </row>
    <row r="7678" spans="1:19" ht="12.75" customHeight="1" x14ac:dyDescent="0.15">
      <c r="A7678" s="914">
        <v>7673</v>
      </c>
      <c r="B7678" s="929">
        <f>'EstExp 12-20'!I353</f>
        <v>0</v>
      </c>
      <c r="C7678" s="930">
        <f t="shared" si="309"/>
        <v>7673</v>
      </c>
      <c r="D7678" s="920" t="s">
        <v>6732</v>
      </c>
      <c r="E7678" s="893" t="b">
        <f t="shared" ca="1" si="310"/>
        <v>1</v>
      </c>
      <c r="F7678" s="932">
        <f t="array" aca="1" ref="F7678" ca="1">IF(G7678&lt;&gt;"",INDIRECT("'"&amp;G7678&amp;"'!"&amp;H7678),"")</f>
        <v>0</v>
      </c>
      <c r="G7678" s="560" t="s">
        <v>4786</v>
      </c>
      <c r="H7678" s="893" t="s">
        <v>7087</v>
      </c>
      <c r="I7678" s="920"/>
      <c r="J7678" s="920"/>
      <c r="K7678" s="920"/>
      <c r="L7678" s="920"/>
      <c r="M7678" s="920"/>
      <c r="N7678" s="920"/>
      <c r="S7678" s="929"/>
    </row>
    <row r="7679" spans="1:19" ht="12.75" customHeight="1" x14ac:dyDescent="0.15">
      <c r="A7679" s="914">
        <v>7674</v>
      </c>
      <c r="B7679" s="929">
        <f>'EstExp 12-20'!I355</f>
        <v>0</v>
      </c>
      <c r="C7679" s="930">
        <f t="shared" si="309"/>
        <v>7674</v>
      </c>
      <c r="D7679" s="920" t="s">
        <v>6732</v>
      </c>
      <c r="E7679" s="893" t="b">
        <f t="shared" ca="1" si="310"/>
        <v>1</v>
      </c>
      <c r="F7679" s="932">
        <f t="array" aca="1" ref="F7679" ca="1">IF(G7679&lt;&gt;"",INDIRECT("'"&amp;G7679&amp;"'!"&amp;H7679),"")</f>
        <v>0</v>
      </c>
      <c r="G7679" s="560" t="s">
        <v>4786</v>
      </c>
      <c r="H7679" s="893" t="s">
        <v>7088</v>
      </c>
      <c r="I7679" s="920"/>
      <c r="J7679" s="920"/>
      <c r="K7679" s="920"/>
      <c r="L7679" s="920"/>
      <c r="M7679" s="920"/>
      <c r="N7679" s="920"/>
      <c r="S7679" s="929"/>
    </row>
    <row r="7680" spans="1:19" ht="12.75" customHeight="1" x14ac:dyDescent="0.15">
      <c r="A7680" s="914">
        <v>7675</v>
      </c>
      <c r="B7680" s="929">
        <f>'EstExp 12-20'!I356</f>
        <v>0</v>
      </c>
      <c r="C7680" s="930">
        <f t="shared" si="309"/>
        <v>7675</v>
      </c>
      <c r="D7680" s="920" t="s">
        <v>6732</v>
      </c>
      <c r="E7680" s="893" t="b">
        <f t="shared" ca="1" si="310"/>
        <v>1</v>
      </c>
      <c r="F7680" s="932">
        <f t="array" aca="1" ref="F7680" ca="1">IF(G7680&lt;&gt;"",INDIRECT("'"&amp;G7680&amp;"'!"&amp;H7680),"")</f>
        <v>0</v>
      </c>
      <c r="G7680" s="560" t="s">
        <v>4786</v>
      </c>
      <c r="H7680" s="893" t="s">
        <v>7089</v>
      </c>
      <c r="I7680" s="920"/>
      <c r="J7680" s="920"/>
      <c r="K7680" s="920"/>
      <c r="L7680" s="920"/>
      <c r="M7680" s="920"/>
      <c r="N7680" s="920"/>
      <c r="S7680" s="929"/>
    </row>
    <row r="7681" spans="1:19" ht="12.75" customHeight="1" x14ac:dyDescent="0.15">
      <c r="A7681" s="914">
        <v>7676</v>
      </c>
      <c r="B7681" s="929">
        <f>'EstExp 12-20'!I357</f>
        <v>0</v>
      </c>
      <c r="C7681" s="930">
        <f t="shared" si="309"/>
        <v>7676</v>
      </c>
      <c r="D7681" s="920" t="s">
        <v>6732</v>
      </c>
      <c r="E7681" s="893" t="b">
        <f t="shared" ca="1" si="310"/>
        <v>1</v>
      </c>
      <c r="F7681" s="932">
        <f t="array" aca="1" ref="F7681" ca="1">IF(G7681&lt;&gt;"",INDIRECT("'"&amp;G7681&amp;"'!"&amp;H7681),"")</f>
        <v>0</v>
      </c>
      <c r="G7681" s="560" t="s">
        <v>4786</v>
      </c>
      <c r="H7681" s="893" t="s">
        <v>7090</v>
      </c>
      <c r="I7681" s="920"/>
      <c r="J7681" s="920"/>
      <c r="K7681" s="920"/>
      <c r="L7681" s="920"/>
      <c r="M7681" s="920"/>
      <c r="N7681" s="920"/>
      <c r="S7681" s="929"/>
    </row>
    <row r="7682" spans="1:19" ht="12.75" customHeight="1" x14ac:dyDescent="0.15">
      <c r="A7682" s="914">
        <v>7677</v>
      </c>
      <c r="B7682" s="929">
        <f>'EstExp 12-20'!I358</f>
        <v>0</v>
      </c>
      <c r="C7682" s="930">
        <f t="shared" si="309"/>
        <v>7677</v>
      </c>
      <c r="D7682" s="920" t="s">
        <v>6732</v>
      </c>
      <c r="E7682" s="893" t="b">
        <f t="shared" ca="1" si="310"/>
        <v>1</v>
      </c>
      <c r="F7682" s="932">
        <f t="array" aca="1" ref="F7682" ca="1">IF(G7682&lt;&gt;"",INDIRECT("'"&amp;G7682&amp;"'!"&amp;H7682),"")</f>
        <v>0</v>
      </c>
      <c r="G7682" s="560" t="s">
        <v>4786</v>
      </c>
      <c r="H7682" s="893" t="s">
        <v>7091</v>
      </c>
      <c r="I7682" s="920"/>
      <c r="J7682" s="920"/>
      <c r="K7682" s="920"/>
      <c r="L7682" s="920"/>
      <c r="M7682" s="920"/>
      <c r="N7682" s="920"/>
      <c r="S7682" s="929"/>
    </row>
    <row r="7683" spans="1:19" ht="12.75" customHeight="1" x14ac:dyDescent="0.15">
      <c r="A7683" s="914">
        <v>7678</v>
      </c>
      <c r="B7683" s="929">
        <f>'EstExp 12-20'!I360</f>
        <v>0</v>
      </c>
      <c r="C7683" s="930">
        <f t="shared" si="309"/>
        <v>7678</v>
      </c>
      <c r="D7683" s="920" t="s">
        <v>6732</v>
      </c>
      <c r="E7683" s="893" t="b">
        <f t="shared" ca="1" si="310"/>
        <v>1</v>
      </c>
      <c r="F7683" s="932">
        <f t="array" aca="1" ref="F7683" ca="1">IF(G7683&lt;&gt;"",INDIRECT("'"&amp;G7683&amp;"'!"&amp;H7683),"")</f>
        <v>0</v>
      </c>
      <c r="G7683" s="560" t="s">
        <v>4786</v>
      </c>
      <c r="H7683" s="893" t="s">
        <v>7092</v>
      </c>
      <c r="I7683" s="920"/>
      <c r="J7683" s="920"/>
      <c r="K7683" s="920"/>
      <c r="L7683" s="920"/>
      <c r="M7683" s="920"/>
      <c r="N7683" s="920"/>
      <c r="S7683" s="929"/>
    </row>
    <row r="7684" spans="1:19" ht="12.75" customHeight="1" x14ac:dyDescent="0.15">
      <c r="A7684" s="914">
        <v>7679</v>
      </c>
      <c r="B7684" s="929">
        <f>'EstExp 12-20'!I361</f>
        <v>0</v>
      </c>
      <c r="C7684" s="930">
        <f t="shared" si="309"/>
        <v>7679</v>
      </c>
      <c r="D7684" s="920" t="s">
        <v>6732</v>
      </c>
      <c r="E7684" s="893" t="b">
        <f t="shared" ca="1" si="310"/>
        <v>1</v>
      </c>
      <c r="F7684" s="932">
        <f t="array" aca="1" ref="F7684" ca="1">IF(G7684&lt;&gt;"",INDIRECT("'"&amp;G7684&amp;"'!"&amp;H7684),"")</f>
        <v>0</v>
      </c>
      <c r="G7684" s="560" t="s">
        <v>4786</v>
      </c>
      <c r="H7684" s="893" t="s">
        <v>7093</v>
      </c>
      <c r="I7684" s="920"/>
      <c r="J7684" s="920"/>
      <c r="K7684" s="920"/>
      <c r="L7684" s="920"/>
      <c r="M7684" s="920"/>
      <c r="N7684" s="920"/>
      <c r="S7684" s="929"/>
    </row>
    <row r="7685" spans="1:19" ht="12.75" customHeight="1" x14ac:dyDescent="0.15">
      <c r="A7685" s="914">
        <v>7680</v>
      </c>
      <c r="B7685" s="929">
        <f>'EstExp 12-20'!I362</f>
        <v>0</v>
      </c>
      <c r="C7685" s="930">
        <f t="shared" si="309"/>
        <v>7680</v>
      </c>
      <c r="D7685" s="920" t="s">
        <v>6732</v>
      </c>
      <c r="E7685" s="893" t="b">
        <f t="shared" ca="1" si="310"/>
        <v>1</v>
      </c>
      <c r="F7685" s="932">
        <f t="array" aca="1" ref="F7685" ca="1">IF(G7685&lt;&gt;"",INDIRECT("'"&amp;G7685&amp;"'!"&amp;H7685),"")</f>
        <v>0</v>
      </c>
      <c r="G7685" s="560" t="s">
        <v>4786</v>
      </c>
      <c r="H7685" s="893" t="s">
        <v>7094</v>
      </c>
      <c r="I7685" s="920"/>
      <c r="J7685" s="920"/>
      <c r="K7685" s="920"/>
      <c r="L7685" s="920"/>
      <c r="M7685" s="920"/>
      <c r="N7685" s="920"/>
      <c r="S7685" s="929"/>
    </row>
    <row r="7686" spans="1:19" ht="12.75" customHeight="1" x14ac:dyDescent="0.15">
      <c r="A7686" s="914">
        <v>7681</v>
      </c>
      <c r="B7686" s="929">
        <f>'EstExp 12-20'!I367</f>
        <v>0</v>
      </c>
      <c r="C7686" s="930">
        <f t="shared" si="309"/>
        <v>7681</v>
      </c>
      <c r="D7686" s="920" t="s">
        <v>6732</v>
      </c>
      <c r="E7686" s="893" t="b">
        <f t="shared" ca="1" si="310"/>
        <v>1</v>
      </c>
      <c r="F7686" s="932">
        <f t="array" aca="1" ref="F7686" ca="1">IF(G7686&lt;&gt;"",INDIRECT("'"&amp;G7686&amp;"'!"&amp;H7686),"")</f>
        <v>0</v>
      </c>
      <c r="G7686" s="560" t="s">
        <v>4786</v>
      </c>
      <c r="H7686" s="893" t="s">
        <v>7095</v>
      </c>
      <c r="I7686" s="920"/>
      <c r="J7686" s="920"/>
      <c r="K7686" s="920"/>
      <c r="L7686" s="920"/>
      <c r="M7686" s="920"/>
      <c r="N7686" s="920"/>
      <c r="S7686" s="929"/>
    </row>
    <row r="7687" spans="1:19" ht="12.75" customHeight="1" x14ac:dyDescent="0.15">
      <c r="A7687" s="914">
        <v>7682</v>
      </c>
      <c r="B7687" s="929">
        <f>'EstExp 12-20'!I368</f>
        <v>0</v>
      </c>
      <c r="C7687" s="930">
        <f t="shared" si="309"/>
        <v>7682</v>
      </c>
      <c r="D7687" s="920" t="s">
        <v>6732</v>
      </c>
      <c r="E7687" s="893" t="b">
        <f t="shared" ca="1" si="310"/>
        <v>1</v>
      </c>
      <c r="F7687" s="932">
        <f t="array" aca="1" ref="F7687" ca="1">IF(G7687&lt;&gt;"",INDIRECT("'"&amp;G7687&amp;"'!"&amp;H7687),"")</f>
        <v>0</v>
      </c>
      <c r="G7687" s="560" t="s">
        <v>4786</v>
      </c>
      <c r="H7687" s="893" t="s">
        <v>7096</v>
      </c>
      <c r="I7687" s="920"/>
      <c r="J7687" s="920"/>
      <c r="K7687" s="920"/>
      <c r="L7687" s="920"/>
      <c r="M7687" s="920"/>
      <c r="N7687" s="920"/>
      <c r="S7687" s="929"/>
    </row>
    <row r="7688" spans="1:19" ht="12.75" customHeight="1" x14ac:dyDescent="0.15">
      <c r="A7688" s="914">
        <v>7683</v>
      </c>
      <c r="B7688" s="929">
        <f>'EstExp 12-20'!I369</f>
        <v>0</v>
      </c>
      <c r="C7688" s="930">
        <f t="shared" si="309"/>
        <v>7683</v>
      </c>
      <c r="D7688" s="920" t="s">
        <v>6732</v>
      </c>
      <c r="E7688" s="893" t="b">
        <f t="shared" ca="1" si="310"/>
        <v>1</v>
      </c>
      <c r="F7688" s="932">
        <f t="array" aca="1" ref="F7688" ca="1">IF(G7688&lt;&gt;"",INDIRECT("'"&amp;G7688&amp;"'!"&amp;H7688),"")</f>
        <v>0</v>
      </c>
      <c r="G7688" s="560" t="s">
        <v>4786</v>
      </c>
      <c r="H7688" s="893" t="s">
        <v>7097</v>
      </c>
      <c r="I7688" s="920"/>
      <c r="J7688" s="920"/>
      <c r="K7688" s="920"/>
      <c r="L7688" s="920"/>
      <c r="M7688" s="920"/>
      <c r="N7688" s="920"/>
      <c r="S7688" s="929"/>
    </row>
    <row r="7689" spans="1:19" ht="12.75" customHeight="1" x14ac:dyDescent="0.15">
      <c r="A7689" s="914">
        <v>7684</v>
      </c>
      <c r="B7689" s="929">
        <f>'EstExp 12-20'!I371</f>
        <v>0</v>
      </c>
      <c r="C7689" s="930">
        <f t="shared" si="309"/>
        <v>7684</v>
      </c>
      <c r="D7689" s="920" t="s">
        <v>6732</v>
      </c>
      <c r="E7689" s="893" t="b">
        <f t="shared" ca="1" si="310"/>
        <v>1</v>
      </c>
      <c r="F7689" s="932">
        <f t="array" aca="1" ref="F7689" ca="1">IF(G7689&lt;&gt;"",INDIRECT("'"&amp;G7689&amp;"'!"&amp;H7689),"")</f>
        <v>0</v>
      </c>
      <c r="G7689" s="560" t="s">
        <v>4786</v>
      </c>
      <c r="H7689" s="893" t="s">
        <v>7098</v>
      </c>
      <c r="I7689" s="920"/>
      <c r="J7689" s="920"/>
      <c r="K7689" s="920"/>
      <c r="L7689" s="920"/>
      <c r="M7689" s="920"/>
      <c r="N7689" s="920"/>
      <c r="S7689" s="929"/>
    </row>
    <row r="7690" spans="1:19" ht="12.75" customHeight="1" x14ac:dyDescent="0.15">
      <c r="A7690" s="914">
        <v>7685</v>
      </c>
      <c r="B7690" s="929">
        <f>'EstExp 12-20'!I372</f>
        <v>0</v>
      </c>
      <c r="C7690" s="930">
        <f t="shared" si="309"/>
        <v>7685</v>
      </c>
      <c r="D7690" s="920" t="s">
        <v>6732</v>
      </c>
      <c r="E7690" s="893" t="b">
        <f t="shared" ca="1" si="310"/>
        <v>1</v>
      </c>
      <c r="F7690" s="932">
        <f t="array" aca="1" ref="F7690" ca="1">IF(G7690&lt;&gt;"",INDIRECT("'"&amp;G7690&amp;"'!"&amp;H7690),"")</f>
        <v>0</v>
      </c>
      <c r="G7690" s="560" t="s">
        <v>4786</v>
      </c>
      <c r="H7690" s="893" t="s">
        <v>7099</v>
      </c>
      <c r="I7690" s="920"/>
      <c r="J7690" s="920"/>
      <c r="K7690" s="920"/>
      <c r="L7690" s="920"/>
      <c r="M7690" s="920"/>
      <c r="N7690" s="920"/>
      <c r="S7690" s="929"/>
    </row>
    <row r="7691" spans="1:19" ht="12.75" customHeight="1" x14ac:dyDescent="0.15">
      <c r="A7691" s="914">
        <v>7686</v>
      </c>
      <c r="B7691" s="929">
        <f>'EstExp 12-20'!I374</f>
        <v>0</v>
      </c>
      <c r="C7691" s="930">
        <f t="shared" si="309"/>
        <v>7686</v>
      </c>
      <c r="D7691" s="920" t="s">
        <v>6732</v>
      </c>
      <c r="E7691" s="893" t="b">
        <f t="shared" ca="1" si="310"/>
        <v>1</v>
      </c>
      <c r="F7691" s="932">
        <f t="array" aca="1" ref="F7691" ca="1">IF(G7691&lt;&gt;"",INDIRECT("'"&amp;G7691&amp;"'!"&amp;H7691),"")</f>
        <v>0</v>
      </c>
      <c r="G7691" s="560" t="s">
        <v>4786</v>
      </c>
      <c r="H7691" s="893" t="s">
        <v>7100</v>
      </c>
      <c r="I7691" s="920"/>
      <c r="J7691" s="920"/>
      <c r="K7691" s="920"/>
      <c r="L7691" s="920"/>
      <c r="M7691" s="920"/>
      <c r="N7691" s="920"/>
      <c r="S7691" s="929"/>
    </row>
    <row r="7692" spans="1:19" ht="12.75" customHeight="1" x14ac:dyDescent="0.15">
      <c r="A7692" s="914">
        <v>7687</v>
      </c>
      <c r="B7692" s="929">
        <f>'EstExp 12-20'!I375</f>
        <v>0</v>
      </c>
      <c r="C7692" s="930">
        <f t="shared" si="309"/>
        <v>7687</v>
      </c>
      <c r="D7692" s="920" t="s">
        <v>6732</v>
      </c>
      <c r="E7692" s="893" t="b">
        <f t="shared" ca="1" si="310"/>
        <v>1</v>
      </c>
      <c r="F7692" s="932">
        <f t="array" aca="1" ref="F7692" ca="1">IF(G7692&lt;&gt;"",INDIRECT("'"&amp;G7692&amp;"'!"&amp;H7692),"")</f>
        <v>0</v>
      </c>
      <c r="G7692" s="560" t="s">
        <v>4786</v>
      </c>
      <c r="H7692" s="893" t="s">
        <v>7101</v>
      </c>
      <c r="I7692" s="920"/>
      <c r="J7692" s="920"/>
      <c r="K7692" s="920"/>
      <c r="L7692" s="920"/>
      <c r="M7692" s="920"/>
      <c r="N7692" s="920"/>
      <c r="S7692" s="929"/>
    </row>
    <row r="7693" spans="1:19" ht="12.75" customHeight="1" x14ac:dyDescent="0.15">
      <c r="A7693" s="914">
        <v>7688</v>
      </c>
      <c r="B7693" s="929">
        <f>'EstExp 12-20'!I376</f>
        <v>0</v>
      </c>
      <c r="C7693" s="930">
        <f t="shared" si="309"/>
        <v>7688</v>
      </c>
      <c r="D7693" s="920" t="s">
        <v>6732</v>
      </c>
      <c r="E7693" s="893" t="b">
        <f t="shared" ca="1" si="310"/>
        <v>1</v>
      </c>
      <c r="F7693" s="932">
        <f t="array" aca="1" ref="F7693" ca="1">IF(G7693&lt;&gt;"",INDIRECT("'"&amp;G7693&amp;"'!"&amp;H7693),"")</f>
        <v>0</v>
      </c>
      <c r="G7693" s="560" t="s">
        <v>4786</v>
      </c>
      <c r="H7693" s="893" t="s">
        <v>7102</v>
      </c>
      <c r="I7693" s="920"/>
      <c r="J7693" s="920"/>
      <c r="K7693" s="920"/>
      <c r="L7693" s="920"/>
      <c r="M7693" s="920"/>
      <c r="N7693" s="920"/>
      <c r="S7693" s="929"/>
    </row>
    <row r="7694" spans="1:19" ht="12.75" customHeight="1" x14ac:dyDescent="0.15">
      <c r="A7694" s="914">
        <v>7689</v>
      </c>
      <c r="B7694" s="929">
        <f>'EstExp 12-20'!I377</f>
        <v>0</v>
      </c>
      <c r="C7694" s="930">
        <f t="shared" si="309"/>
        <v>7689</v>
      </c>
      <c r="D7694" s="920" t="s">
        <v>6732</v>
      </c>
      <c r="E7694" s="893" t="b">
        <f t="shared" ca="1" si="310"/>
        <v>1</v>
      </c>
      <c r="F7694" s="932">
        <f t="array" aca="1" ref="F7694" ca="1">IF(G7694&lt;&gt;"",INDIRECT("'"&amp;G7694&amp;"'!"&amp;H7694),"")</f>
        <v>0</v>
      </c>
      <c r="G7694" s="560" t="s">
        <v>4786</v>
      </c>
      <c r="H7694" s="893" t="s">
        <v>7103</v>
      </c>
      <c r="I7694" s="920"/>
      <c r="J7694" s="920"/>
      <c r="K7694" s="920"/>
      <c r="L7694" s="920"/>
      <c r="M7694" s="920"/>
      <c r="N7694" s="920"/>
      <c r="S7694" s="929"/>
    </row>
    <row r="7695" spans="1:19" ht="12.75" customHeight="1" x14ac:dyDescent="0.15">
      <c r="A7695" s="914">
        <v>7690</v>
      </c>
      <c r="B7695" s="929">
        <f>'EstExp 12-20'!I378</f>
        <v>0</v>
      </c>
      <c r="C7695" s="930">
        <f t="shared" si="309"/>
        <v>7690</v>
      </c>
      <c r="D7695" s="920" t="s">
        <v>6732</v>
      </c>
      <c r="E7695" s="893" t="b">
        <f t="shared" ca="1" si="310"/>
        <v>1</v>
      </c>
      <c r="F7695" s="932">
        <f t="array" aca="1" ref="F7695" ca="1">IF(G7695&lt;&gt;"",INDIRECT("'"&amp;G7695&amp;"'!"&amp;H7695),"")</f>
        <v>0</v>
      </c>
      <c r="G7695" s="560" t="s">
        <v>4786</v>
      </c>
      <c r="H7695" s="893" t="s">
        <v>7104</v>
      </c>
      <c r="I7695" s="920"/>
      <c r="J7695" s="920"/>
      <c r="K7695" s="920"/>
      <c r="L7695" s="920"/>
      <c r="M7695" s="920"/>
      <c r="N7695" s="920"/>
      <c r="S7695" s="929"/>
    </row>
    <row r="7696" spans="1:19" ht="12.75" customHeight="1" x14ac:dyDescent="0.15">
      <c r="A7696" s="914">
        <v>7691</v>
      </c>
      <c r="B7696" s="929">
        <f>'EstExp 12-20'!I380</f>
        <v>0</v>
      </c>
      <c r="C7696" s="930">
        <f t="shared" si="309"/>
        <v>7691</v>
      </c>
      <c r="D7696" s="920" t="s">
        <v>6732</v>
      </c>
      <c r="E7696" s="893" t="b">
        <f t="shared" ca="1" si="310"/>
        <v>1</v>
      </c>
      <c r="F7696" s="932">
        <f t="array" aca="1" ref="F7696" ca="1">IF(G7696&lt;&gt;"",INDIRECT("'"&amp;G7696&amp;"'!"&amp;H7696),"")</f>
        <v>0</v>
      </c>
      <c r="G7696" s="560" t="s">
        <v>4786</v>
      </c>
      <c r="H7696" s="893" t="s">
        <v>7105</v>
      </c>
      <c r="I7696" s="920"/>
      <c r="J7696" s="920"/>
      <c r="K7696" s="920"/>
      <c r="L7696" s="920"/>
      <c r="M7696" s="920"/>
      <c r="N7696" s="920"/>
      <c r="S7696" s="929"/>
    </row>
    <row r="7697" spans="1:19" ht="12.75" customHeight="1" x14ac:dyDescent="0.15">
      <c r="A7697" s="914">
        <v>7692</v>
      </c>
      <c r="B7697" s="929">
        <f>'EstExp 12-20'!I381</f>
        <v>0</v>
      </c>
      <c r="C7697" s="930">
        <f t="shared" si="309"/>
        <v>7692</v>
      </c>
      <c r="D7697" s="920" t="s">
        <v>6732</v>
      </c>
      <c r="E7697" s="893" t="b">
        <f t="shared" ca="1" si="310"/>
        <v>1</v>
      </c>
      <c r="F7697" s="932">
        <f t="array" aca="1" ref="F7697" ca="1">IF(G7697&lt;&gt;"",INDIRECT("'"&amp;G7697&amp;"'!"&amp;H7697),"")</f>
        <v>0</v>
      </c>
      <c r="G7697" s="560" t="s">
        <v>4786</v>
      </c>
      <c r="H7697" s="893" t="s">
        <v>7106</v>
      </c>
      <c r="I7697" s="920"/>
      <c r="J7697" s="920"/>
      <c r="K7697" s="920"/>
      <c r="L7697" s="920"/>
      <c r="M7697" s="920"/>
      <c r="N7697" s="920"/>
      <c r="S7697" s="929"/>
    </row>
    <row r="7698" spans="1:19" ht="12.75" customHeight="1" x14ac:dyDescent="0.15">
      <c r="A7698" s="914">
        <v>7693</v>
      </c>
      <c r="B7698" s="929">
        <f>'EstExp 12-20'!I382</f>
        <v>0</v>
      </c>
      <c r="C7698" s="930">
        <f t="shared" si="309"/>
        <v>7693</v>
      </c>
      <c r="D7698" s="920" t="s">
        <v>6732</v>
      </c>
      <c r="E7698" s="893" t="b">
        <f t="shared" ca="1" si="310"/>
        <v>1</v>
      </c>
      <c r="F7698" s="932">
        <f t="array" aca="1" ref="F7698" ca="1">IF(G7698&lt;&gt;"",INDIRECT("'"&amp;G7698&amp;"'!"&amp;H7698),"")</f>
        <v>0</v>
      </c>
      <c r="G7698" s="560" t="s">
        <v>4786</v>
      </c>
      <c r="H7698" s="893" t="s">
        <v>7107</v>
      </c>
      <c r="I7698" s="920"/>
      <c r="J7698" s="920"/>
      <c r="K7698" s="920"/>
      <c r="L7698" s="920"/>
      <c r="M7698" s="920"/>
      <c r="N7698" s="920"/>
      <c r="S7698" s="929"/>
    </row>
    <row r="7699" spans="1:19" ht="12.75" customHeight="1" x14ac:dyDescent="0.15">
      <c r="A7699" s="914">
        <v>7694</v>
      </c>
      <c r="B7699" s="929">
        <f>'EstExp 12-20'!I383</f>
        <v>0</v>
      </c>
      <c r="C7699" s="930">
        <f t="shared" si="309"/>
        <v>7694</v>
      </c>
      <c r="D7699" s="920" t="s">
        <v>6732</v>
      </c>
      <c r="E7699" s="893" t="b">
        <f t="shared" ca="1" si="310"/>
        <v>1</v>
      </c>
      <c r="F7699" s="932">
        <f t="array" aca="1" ref="F7699" ca="1">IF(G7699&lt;&gt;"",INDIRECT("'"&amp;G7699&amp;"'!"&amp;H7699),"")</f>
        <v>0</v>
      </c>
      <c r="G7699" s="560" t="s">
        <v>4786</v>
      </c>
      <c r="H7699" s="893" t="s">
        <v>7108</v>
      </c>
      <c r="I7699" s="920"/>
      <c r="J7699" s="920"/>
      <c r="K7699" s="920"/>
      <c r="L7699" s="920"/>
      <c r="M7699" s="920"/>
      <c r="N7699" s="920"/>
      <c r="S7699" s="929"/>
    </row>
    <row r="7700" spans="1:19" ht="12.75" customHeight="1" x14ac:dyDescent="0.15">
      <c r="A7700" s="914">
        <v>7695</v>
      </c>
      <c r="B7700" s="929">
        <f>'EstExp 12-20'!I384</f>
        <v>0</v>
      </c>
      <c r="C7700" s="930">
        <f t="shared" si="309"/>
        <v>7695</v>
      </c>
      <c r="D7700" s="920" t="s">
        <v>6732</v>
      </c>
      <c r="E7700" s="893" t="b">
        <f t="shared" ca="1" si="310"/>
        <v>1</v>
      </c>
      <c r="F7700" s="932">
        <f t="array" aca="1" ref="F7700" ca="1">IF(G7700&lt;&gt;"",INDIRECT("'"&amp;G7700&amp;"'!"&amp;H7700),"")</f>
        <v>0</v>
      </c>
      <c r="G7700" s="560" t="s">
        <v>4786</v>
      </c>
      <c r="H7700" s="893" t="s">
        <v>7109</v>
      </c>
      <c r="I7700" s="920"/>
      <c r="J7700" s="920"/>
      <c r="K7700" s="920"/>
      <c r="L7700" s="920"/>
      <c r="M7700" s="920"/>
      <c r="N7700" s="920"/>
      <c r="S7700" s="929"/>
    </row>
    <row r="7701" spans="1:19" ht="12.75" customHeight="1" x14ac:dyDescent="0.15">
      <c r="A7701" s="914">
        <v>7696</v>
      </c>
      <c r="B7701" s="929">
        <f>'EstExp 12-20'!I385</f>
        <v>0</v>
      </c>
      <c r="C7701" s="930">
        <f t="shared" si="309"/>
        <v>7696</v>
      </c>
      <c r="D7701" s="920" t="s">
        <v>6732</v>
      </c>
      <c r="E7701" s="893" t="b">
        <f t="shared" ca="1" si="310"/>
        <v>1</v>
      </c>
      <c r="F7701" s="932">
        <f t="array" aca="1" ref="F7701" ca="1">IF(G7701&lt;&gt;"",INDIRECT("'"&amp;G7701&amp;"'!"&amp;H7701),"")</f>
        <v>0</v>
      </c>
      <c r="G7701" s="560" t="s">
        <v>4786</v>
      </c>
      <c r="H7701" s="893" t="s">
        <v>7110</v>
      </c>
      <c r="I7701" s="920"/>
      <c r="J7701" s="920"/>
      <c r="K7701" s="920"/>
      <c r="L7701" s="920"/>
      <c r="M7701" s="920"/>
      <c r="N7701" s="920"/>
      <c r="S7701" s="929"/>
    </row>
    <row r="7702" spans="1:19" ht="12.75" customHeight="1" x14ac:dyDescent="0.15">
      <c r="A7702" s="914">
        <v>7697</v>
      </c>
      <c r="B7702" s="929">
        <f>'EstExp 12-20'!I386</f>
        <v>0</v>
      </c>
      <c r="C7702" s="930">
        <f t="shared" si="309"/>
        <v>7697</v>
      </c>
      <c r="D7702" s="920" t="s">
        <v>6732</v>
      </c>
      <c r="E7702" s="893" t="b">
        <f t="shared" ca="1" si="310"/>
        <v>1</v>
      </c>
      <c r="F7702" s="932">
        <f t="array" aca="1" ref="F7702" ca="1">IF(G7702&lt;&gt;"",INDIRECT("'"&amp;G7702&amp;"'!"&amp;H7702),"")</f>
        <v>0</v>
      </c>
      <c r="G7702" s="560" t="s">
        <v>4786</v>
      </c>
      <c r="H7702" s="893" t="s">
        <v>7111</v>
      </c>
      <c r="I7702" s="920"/>
      <c r="J7702" s="920"/>
      <c r="K7702" s="920"/>
      <c r="L7702" s="920"/>
      <c r="M7702" s="920"/>
      <c r="N7702" s="920"/>
      <c r="S7702" s="929"/>
    </row>
    <row r="7703" spans="1:19" ht="12.75" customHeight="1" x14ac:dyDescent="0.15">
      <c r="A7703" s="914">
        <v>7698</v>
      </c>
      <c r="B7703" s="929">
        <f>'EstExp 12-20'!I387</f>
        <v>0</v>
      </c>
      <c r="C7703" s="930">
        <f t="shared" si="309"/>
        <v>7698</v>
      </c>
      <c r="D7703" s="920" t="s">
        <v>6732</v>
      </c>
      <c r="E7703" s="893" t="b">
        <f t="shared" ca="1" si="310"/>
        <v>1</v>
      </c>
      <c r="F7703" s="932">
        <f t="array" aca="1" ref="F7703" ca="1">IF(G7703&lt;&gt;"",INDIRECT("'"&amp;G7703&amp;"'!"&amp;H7703),"")</f>
        <v>0</v>
      </c>
      <c r="G7703" s="560" t="s">
        <v>4786</v>
      </c>
      <c r="H7703" s="893" t="s">
        <v>7112</v>
      </c>
      <c r="I7703" s="920"/>
      <c r="J7703" s="920"/>
      <c r="K7703" s="920"/>
      <c r="L7703" s="920"/>
      <c r="M7703" s="920"/>
      <c r="N7703" s="920"/>
      <c r="S7703" s="929"/>
    </row>
    <row r="7704" spans="1:19" ht="12.75" customHeight="1" x14ac:dyDescent="0.15">
      <c r="A7704" s="914">
        <v>7699</v>
      </c>
      <c r="B7704" s="929">
        <f>'EstExp 12-20'!I388</f>
        <v>0</v>
      </c>
      <c r="C7704" s="930">
        <f t="shared" si="309"/>
        <v>7699</v>
      </c>
      <c r="D7704" s="920" t="s">
        <v>6732</v>
      </c>
      <c r="E7704" s="893" t="b">
        <f t="shared" ca="1" si="310"/>
        <v>1</v>
      </c>
      <c r="F7704" s="932">
        <f t="array" aca="1" ref="F7704" ca="1">IF(G7704&lt;&gt;"",INDIRECT("'"&amp;G7704&amp;"'!"&amp;H7704),"")</f>
        <v>0</v>
      </c>
      <c r="G7704" s="560" t="s">
        <v>4786</v>
      </c>
      <c r="H7704" s="893" t="s">
        <v>7113</v>
      </c>
      <c r="I7704" s="920"/>
      <c r="J7704" s="920"/>
      <c r="K7704" s="920"/>
      <c r="L7704" s="920"/>
      <c r="M7704" s="920"/>
      <c r="N7704" s="920"/>
      <c r="S7704" s="929"/>
    </row>
    <row r="7705" spans="1:19" ht="12.75" customHeight="1" x14ac:dyDescent="0.15">
      <c r="A7705" s="914">
        <v>7700</v>
      </c>
      <c r="B7705" s="929">
        <f>'EstExp 12-20'!J316</f>
        <v>0</v>
      </c>
      <c r="C7705" s="930">
        <f t="shared" si="309"/>
        <v>7700</v>
      </c>
      <c r="D7705" s="920" t="s">
        <v>6732</v>
      </c>
      <c r="E7705" s="893" t="b">
        <f t="shared" ca="1" si="310"/>
        <v>1</v>
      </c>
      <c r="F7705" s="932">
        <f t="array" aca="1" ref="F7705" ca="1">IF(G7705&lt;&gt;"",INDIRECT("'"&amp;G7705&amp;"'!"&amp;H7705),"")</f>
        <v>0</v>
      </c>
      <c r="G7705" s="560" t="s">
        <v>4786</v>
      </c>
      <c r="H7705" s="893" t="s">
        <v>7114</v>
      </c>
      <c r="I7705" s="920"/>
      <c r="J7705" s="920"/>
      <c r="K7705" s="920"/>
      <c r="L7705" s="920"/>
      <c r="M7705" s="920"/>
      <c r="N7705" s="920"/>
      <c r="S7705" s="929"/>
    </row>
    <row r="7706" spans="1:19" ht="12.75" customHeight="1" x14ac:dyDescent="0.15">
      <c r="A7706" s="914">
        <v>7701</v>
      </c>
      <c r="B7706" s="929">
        <f>'EstExp 12-20'!J318</f>
        <v>0</v>
      </c>
      <c r="C7706" s="930">
        <f t="shared" si="309"/>
        <v>7701</v>
      </c>
      <c r="D7706" s="920" t="s">
        <v>6732</v>
      </c>
      <c r="E7706" s="893" t="b">
        <f t="shared" ca="1" si="310"/>
        <v>1</v>
      </c>
      <c r="F7706" s="932">
        <f t="array" aca="1" ref="F7706" ca="1">IF(G7706&lt;&gt;"",INDIRECT("'"&amp;G7706&amp;"'!"&amp;H7706),"")</f>
        <v>0</v>
      </c>
      <c r="G7706" s="560" t="s">
        <v>4786</v>
      </c>
      <c r="H7706" s="893" t="s">
        <v>7115</v>
      </c>
      <c r="I7706" s="920"/>
      <c r="J7706" s="920"/>
      <c r="K7706" s="920"/>
      <c r="L7706" s="920"/>
      <c r="M7706" s="920"/>
      <c r="N7706" s="920"/>
      <c r="S7706" s="929"/>
    </row>
    <row r="7707" spans="1:19" ht="12.75" customHeight="1" x14ac:dyDescent="0.15">
      <c r="A7707" s="914">
        <v>7702</v>
      </c>
      <c r="B7707" s="929">
        <f>'EstExp 12-20'!J319</f>
        <v>0</v>
      </c>
      <c r="C7707" s="930">
        <f t="shared" si="309"/>
        <v>7702</v>
      </c>
      <c r="D7707" s="920" t="s">
        <v>6732</v>
      </c>
      <c r="E7707" s="893" t="b">
        <f t="shared" ca="1" si="310"/>
        <v>1</v>
      </c>
      <c r="F7707" s="932">
        <f t="array" aca="1" ref="F7707" ca="1">IF(G7707&lt;&gt;"",INDIRECT("'"&amp;G7707&amp;"'!"&amp;H7707),"")</f>
        <v>0</v>
      </c>
      <c r="G7707" s="560" t="s">
        <v>4786</v>
      </c>
      <c r="H7707" s="893" t="s">
        <v>7116</v>
      </c>
      <c r="I7707" s="920"/>
      <c r="J7707" s="920"/>
      <c r="K7707" s="920"/>
      <c r="L7707" s="920"/>
      <c r="M7707" s="920"/>
      <c r="N7707" s="920"/>
      <c r="S7707" s="929"/>
    </row>
    <row r="7708" spans="1:19" ht="12.75" customHeight="1" x14ac:dyDescent="0.15">
      <c r="A7708" s="914">
        <v>7703</v>
      </c>
      <c r="B7708" s="929">
        <f>'EstExp 12-20'!J320</f>
        <v>0</v>
      </c>
      <c r="C7708" s="930">
        <f t="shared" si="309"/>
        <v>7703</v>
      </c>
      <c r="D7708" s="920" t="s">
        <v>6732</v>
      </c>
      <c r="E7708" s="893" t="b">
        <f t="shared" ca="1" si="310"/>
        <v>1</v>
      </c>
      <c r="F7708" s="932">
        <f t="array" aca="1" ref="F7708" ca="1">IF(G7708&lt;&gt;"",INDIRECT("'"&amp;G7708&amp;"'!"&amp;H7708),"")</f>
        <v>0</v>
      </c>
      <c r="G7708" s="560" t="s">
        <v>4786</v>
      </c>
      <c r="H7708" s="893" t="s">
        <v>7117</v>
      </c>
      <c r="I7708" s="920"/>
      <c r="J7708" s="920"/>
      <c r="K7708" s="920"/>
      <c r="L7708" s="920"/>
      <c r="M7708" s="920"/>
      <c r="N7708" s="920"/>
      <c r="S7708" s="929"/>
    </row>
    <row r="7709" spans="1:19" ht="12.75" customHeight="1" x14ac:dyDescent="0.15">
      <c r="A7709" s="914">
        <v>7704</v>
      </c>
      <c r="B7709" s="929">
        <f>'EstExp 12-20'!J321</f>
        <v>0</v>
      </c>
      <c r="C7709" s="930">
        <f t="shared" si="309"/>
        <v>7704</v>
      </c>
      <c r="D7709" s="920" t="s">
        <v>6732</v>
      </c>
      <c r="E7709" s="893" t="b">
        <f t="shared" ca="1" si="310"/>
        <v>1</v>
      </c>
      <c r="F7709" s="932">
        <f t="array" aca="1" ref="F7709" ca="1">IF(G7709&lt;&gt;"",INDIRECT("'"&amp;G7709&amp;"'!"&amp;H7709),"")</f>
        <v>0</v>
      </c>
      <c r="G7709" s="560" t="s">
        <v>4786</v>
      </c>
      <c r="H7709" s="893" t="s">
        <v>7118</v>
      </c>
      <c r="I7709" s="920"/>
      <c r="J7709" s="920"/>
      <c r="K7709" s="920"/>
      <c r="L7709" s="920"/>
      <c r="M7709" s="920"/>
      <c r="N7709" s="920"/>
      <c r="S7709" s="929"/>
    </row>
    <row r="7710" spans="1:19" ht="12.75" customHeight="1" x14ac:dyDescent="0.15">
      <c r="A7710" s="914">
        <v>7705</v>
      </c>
      <c r="B7710" s="929">
        <f>'EstExp 12-20'!J322</f>
        <v>0</v>
      </c>
      <c r="C7710" s="930">
        <f t="shared" si="309"/>
        <v>7705</v>
      </c>
      <c r="D7710" s="920" t="s">
        <v>6732</v>
      </c>
      <c r="E7710" s="893" t="b">
        <f t="shared" ca="1" si="310"/>
        <v>1</v>
      </c>
      <c r="F7710" s="932">
        <f t="array" aca="1" ref="F7710" ca="1">IF(G7710&lt;&gt;"",INDIRECT("'"&amp;G7710&amp;"'!"&amp;H7710),"")</f>
        <v>0</v>
      </c>
      <c r="G7710" s="560" t="s">
        <v>4786</v>
      </c>
      <c r="H7710" s="893" t="s">
        <v>7119</v>
      </c>
      <c r="I7710" s="920"/>
      <c r="J7710" s="920"/>
      <c r="K7710" s="920"/>
      <c r="L7710" s="920"/>
      <c r="M7710" s="920"/>
      <c r="N7710" s="920"/>
      <c r="S7710" s="929"/>
    </row>
    <row r="7711" spans="1:19" ht="12.75" customHeight="1" x14ac:dyDescent="0.15">
      <c r="A7711" s="914">
        <v>7706</v>
      </c>
      <c r="B7711" s="929">
        <f>'EstExp 12-20'!J323</f>
        <v>0</v>
      </c>
      <c r="C7711" s="930">
        <f t="shared" si="309"/>
        <v>7706</v>
      </c>
      <c r="D7711" s="920" t="s">
        <v>6732</v>
      </c>
      <c r="E7711" s="893" t="b">
        <f t="shared" ca="1" si="310"/>
        <v>1</v>
      </c>
      <c r="F7711" s="932">
        <f t="array" aca="1" ref="F7711" ca="1">IF(G7711&lt;&gt;"",INDIRECT("'"&amp;G7711&amp;"'!"&amp;H7711),"")</f>
        <v>0</v>
      </c>
      <c r="G7711" s="560" t="s">
        <v>4786</v>
      </c>
      <c r="H7711" s="893" t="s">
        <v>7120</v>
      </c>
      <c r="I7711" s="920"/>
      <c r="J7711" s="920"/>
      <c r="K7711" s="920"/>
      <c r="L7711" s="920"/>
      <c r="M7711" s="920"/>
      <c r="N7711" s="920"/>
      <c r="S7711" s="929"/>
    </row>
    <row r="7712" spans="1:19" ht="12.75" customHeight="1" x14ac:dyDescent="0.15">
      <c r="A7712" s="914">
        <v>7707</v>
      </c>
      <c r="B7712" s="929">
        <f>'EstExp 12-20'!J324</f>
        <v>0</v>
      </c>
      <c r="C7712" s="930">
        <f t="shared" si="309"/>
        <v>7707</v>
      </c>
      <c r="D7712" s="920" t="s">
        <v>6732</v>
      </c>
      <c r="E7712" s="893" t="b">
        <f t="shared" ca="1" si="310"/>
        <v>1</v>
      </c>
      <c r="F7712" s="932">
        <f t="array" aca="1" ref="F7712" ca="1">IF(G7712&lt;&gt;"",INDIRECT("'"&amp;G7712&amp;"'!"&amp;H7712),"")</f>
        <v>0</v>
      </c>
      <c r="G7712" s="560" t="s">
        <v>4786</v>
      </c>
      <c r="H7712" s="893" t="s">
        <v>7121</v>
      </c>
      <c r="I7712" s="920"/>
      <c r="J7712" s="920"/>
      <c r="K7712" s="920"/>
      <c r="L7712" s="920"/>
      <c r="M7712" s="920"/>
      <c r="N7712" s="920"/>
      <c r="S7712" s="929"/>
    </row>
    <row r="7713" spans="1:19" ht="12.75" customHeight="1" x14ac:dyDescent="0.15">
      <c r="A7713" s="914">
        <v>7708</v>
      </c>
      <c r="B7713" s="929">
        <f>'EstExp 12-20'!J325</f>
        <v>0</v>
      </c>
      <c r="C7713" s="930">
        <f t="shared" si="309"/>
        <v>7708</v>
      </c>
      <c r="D7713" s="920" t="s">
        <v>6732</v>
      </c>
      <c r="E7713" s="893" t="b">
        <f t="shared" ca="1" si="310"/>
        <v>1</v>
      </c>
      <c r="F7713" s="932">
        <f t="array" aca="1" ref="F7713" ca="1">IF(G7713&lt;&gt;"",INDIRECT("'"&amp;G7713&amp;"'!"&amp;H7713),"")</f>
        <v>0</v>
      </c>
      <c r="G7713" s="560" t="s">
        <v>4786</v>
      </c>
      <c r="H7713" s="893" t="s">
        <v>7122</v>
      </c>
      <c r="I7713" s="920"/>
      <c r="J7713" s="920"/>
      <c r="K7713" s="920"/>
      <c r="L7713" s="920"/>
      <c r="M7713" s="920"/>
      <c r="N7713" s="920"/>
      <c r="S7713" s="929"/>
    </row>
    <row r="7714" spans="1:19" ht="12.75" customHeight="1" x14ac:dyDescent="0.15">
      <c r="A7714" s="914">
        <v>7709</v>
      </c>
      <c r="B7714" s="929">
        <f>'EstExp 12-20'!J326</f>
        <v>0</v>
      </c>
      <c r="C7714" s="930">
        <f t="shared" si="309"/>
        <v>7709</v>
      </c>
      <c r="D7714" s="920" t="s">
        <v>6732</v>
      </c>
      <c r="E7714" s="893" t="b">
        <f t="shared" ca="1" si="310"/>
        <v>1</v>
      </c>
      <c r="F7714" s="932">
        <f t="array" aca="1" ref="F7714" ca="1">IF(G7714&lt;&gt;"",INDIRECT("'"&amp;G7714&amp;"'!"&amp;H7714),"")</f>
        <v>0</v>
      </c>
      <c r="G7714" s="560" t="s">
        <v>4786</v>
      </c>
      <c r="H7714" s="893" t="s">
        <v>7123</v>
      </c>
      <c r="I7714" s="920"/>
      <c r="J7714" s="920"/>
      <c r="K7714" s="920"/>
      <c r="L7714" s="920"/>
      <c r="M7714" s="920"/>
      <c r="N7714" s="920"/>
      <c r="S7714" s="929"/>
    </row>
    <row r="7715" spans="1:19" ht="12.75" customHeight="1" x14ac:dyDescent="0.15">
      <c r="A7715" s="914">
        <v>7710</v>
      </c>
      <c r="B7715" s="929">
        <f>'EstExp 12-20'!J327</f>
        <v>0</v>
      </c>
      <c r="C7715" s="930">
        <f t="shared" si="309"/>
        <v>7710</v>
      </c>
      <c r="D7715" s="920" t="s">
        <v>6732</v>
      </c>
      <c r="E7715" s="893" t="b">
        <f t="shared" ca="1" si="310"/>
        <v>1</v>
      </c>
      <c r="F7715" s="932">
        <f t="array" aca="1" ref="F7715" ca="1">IF(G7715&lt;&gt;"",INDIRECT("'"&amp;G7715&amp;"'!"&amp;H7715),"")</f>
        <v>0</v>
      </c>
      <c r="G7715" s="560" t="s">
        <v>4786</v>
      </c>
      <c r="H7715" s="893" t="s">
        <v>7124</v>
      </c>
      <c r="I7715" s="920"/>
      <c r="J7715" s="920"/>
      <c r="K7715" s="920"/>
      <c r="L7715" s="920"/>
      <c r="M7715" s="920"/>
      <c r="N7715" s="920"/>
      <c r="S7715" s="929"/>
    </row>
    <row r="7716" spans="1:19" ht="12.75" customHeight="1" x14ac:dyDescent="0.15">
      <c r="A7716" s="914">
        <v>7711</v>
      </c>
      <c r="B7716" s="929">
        <f>'EstExp 12-20'!J328</f>
        <v>0</v>
      </c>
      <c r="C7716" s="930">
        <f t="shared" si="309"/>
        <v>7711</v>
      </c>
      <c r="D7716" s="920" t="s">
        <v>6732</v>
      </c>
      <c r="E7716" s="893" t="b">
        <f t="shared" ca="1" si="310"/>
        <v>1</v>
      </c>
      <c r="F7716" s="932">
        <f t="array" aca="1" ref="F7716" ca="1">IF(G7716&lt;&gt;"",INDIRECT("'"&amp;G7716&amp;"'!"&amp;H7716),"")</f>
        <v>0</v>
      </c>
      <c r="G7716" s="560" t="s">
        <v>4786</v>
      </c>
      <c r="H7716" s="893" t="s">
        <v>7125</v>
      </c>
      <c r="I7716" s="920"/>
      <c r="J7716" s="920"/>
      <c r="K7716" s="920"/>
      <c r="L7716" s="920"/>
      <c r="M7716" s="920"/>
      <c r="N7716" s="920"/>
      <c r="S7716" s="929"/>
    </row>
    <row r="7717" spans="1:19" ht="12.75" customHeight="1" x14ac:dyDescent="0.15">
      <c r="A7717" s="914">
        <v>7712</v>
      </c>
      <c r="B7717" s="929">
        <f>'EstExp 12-20'!J329</f>
        <v>0</v>
      </c>
      <c r="C7717" s="930">
        <f t="shared" si="309"/>
        <v>7712</v>
      </c>
      <c r="D7717" s="920" t="s">
        <v>6732</v>
      </c>
      <c r="E7717" s="893" t="b">
        <f t="shared" ca="1" si="310"/>
        <v>1</v>
      </c>
      <c r="F7717" s="932">
        <f t="array" aca="1" ref="F7717" ca="1">IF(G7717&lt;&gt;"",INDIRECT("'"&amp;G7717&amp;"'!"&amp;H7717),"")</f>
        <v>0</v>
      </c>
      <c r="G7717" s="560" t="s">
        <v>4786</v>
      </c>
      <c r="H7717" s="893" t="s">
        <v>7126</v>
      </c>
      <c r="I7717" s="920"/>
      <c r="J7717" s="920"/>
      <c r="K7717" s="920"/>
      <c r="L7717" s="920"/>
      <c r="M7717" s="920"/>
      <c r="N7717" s="920"/>
      <c r="S7717" s="929"/>
    </row>
    <row r="7718" spans="1:19" ht="12.75" customHeight="1" x14ac:dyDescent="0.15">
      <c r="A7718" s="914">
        <v>7713</v>
      </c>
      <c r="B7718" s="929">
        <f>'EstExp 12-20'!J330</f>
        <v>0</v>
      </c>
      <c r="C7718" s="930">
        <f t="shared" si="309"/>
        <v>7713</v>
      </c>
      <c r="D7718" s="920" t="s">
        <v>6732</v>
      </c>
      <c r="E7718" s="893" t="b">
        <f t="shared" ca="1" si="310"/>
        <v>1</v>
      </c>
      <c r="F7718" s="932">
        <f t="array" aca="1" ref="F7718" ca="1">IF(G7718&lt;&gt;"",INDIRECT("'"&amp;G7718&amp;"'!"&amp;H7718),"")</f>
        <v>0</v>
      </c>
      <c r="G7718" s="560" t="s">
        <v>4786</v>
      </c>
      <c r="H7718" s="893" t="s">
        <v>7127</v>
      </c>
      <c r="I7718" s="920"/>
      <c r="J7718" s="920"/>
      <c r="K7718" s="920"/>
      <c r="L7718" s="920"/>
      <c r="M7718" s="920"/>
      <c r="N7718" s="920"/>
      <c r="S7718" s="929"/>
    </row>
    <row r="7719" spans="1:19" ht="12.75" customHeight="1" x14ac:dyDescent="0.15">
      <c r="A7719" s="914">
        <v>7714</v>
      </c>
      <c r="B7719" s="929">
        <f>'EstExp 12-20'!J344</f>
        <v>0</v>
      </c>
      <c r="C7719" s="930">
        <f t="shared" si="309"/>
        <v>7714</v>
      </c>
      <c r="D7719" s="920" t="s">
        <v>6732</v>
      </c>
      <c r="E7719" s="893" t="b">
        <f t="shared" ca="1" si="310"/>
        <v>1</v>
      </c>
      <c r="F7719" s="932">
        <f t="array" aca="1" ref="F7719" ca="1">IF(G7719&lt;&gt;"",INDIRECT("'"&amp;G7719&amp;"'!"&amp;H7719),"")</f>
        <v>0</v>
      </c>
      <c r="G7719" s="560" t="s">
        <v>4786</v>
      </c>
      <c r="H7719" s="893" t="s">
        <v>7128</v>
      </c>
      <c r="I7719" s="920"/>
      <c r="J7719" s="920"/>
      <c r="K7719" s="920"/>
      <c r="L7719" s="920"/>
      <c r="M7719" s="920"/>
      <c r="N7719" s="920"/>
      <c r="S7719" s="929"/>
    </row>
    <row r="7720" spans="1:19" ht="12.75" customHeight="1" x14ac:dyDescent="0.15">
      <c r="A7720" s="914">
        <v>7715</v>
      </c>
      <c r="B7720" s="929">
        <f>'EstExp 12-20'!J347</f>
        <v>0</v>
      </c>
      <c r="C7720" s="930">
        <f t="shared" si="309"/>
        <v>7715</v>
      </c>
      <c r="D7720" s="920" t="s">
        <v>6732</v>
      </c>
      <c r="E7720" s="893" t="b">
        <f t="shared" ca="1" si="310"/>
        <v>1</v>
      </c>
      <c r="F7720" s="932">
        <f t="array" aca="1" ref="F7720" ca="1">IF(G7720&lt;&gt;"",INDIRECT("'"&amp;G7720&amp;"'!"&amp;H7720),"")</f>
        <v>0</v>
      </c>
      <c r="G7720" s="560" t="s">
        <v>4786</v>
      </c>
      <c r="H7720" s="893" t="s">
        <v>7129</v>
      </c>
      <c r="I7720" s="920"/>
      <c r="J7720" s="920"/>
      <c r="K7720" s="920"/>
      <c r="L7720" s="920"/>
      <c r="M7720" s="920"/>
      <c r="N7720" s="920"/>
      <c r="S7720" s="929"/>
    </row>
    <row r="7721" spans="1:19" ht="12.75" customHeight="1" x14ac:dyDescent="0.15">
      <c r="A7721" s="914">
        <v>7716</v>
      </c>
      <c r="B7721" s="929">
        <f>'EstExp 12-20'!J348</f>
        <v>0</v>
      </c>
      <c r="C7721" s="930">
        <f t="shared" si="309"/>
        <v>7716</v>
      </c>
      <c r="D7721" s="920" t="s">
        <v>6732</v>
      </c>
      <c r="E7721" s="893" t="b">
        <f t="shared" ca="1" si="310"/>
        <v>1</v>
      </c>
      <c r="F7721" s="932">
        <f t="array" aca="1" ref="F7721" ca="1">IF(G7721&lt;&gt;"",INDIRECT("'"&amp;G7721&amp;"'!"&amp;H7721),"")</f>
        <v>0</v>
      </c>
      <c r="G7721" s="560" t="s">
        <v>4786</v>
      </c>
      <c r="H7721" s="893" t="s">
        <v>7130</v>
      </c>
      <c r="I7721" s="920"/>
      <c r="J7721" s="920"/>
      <c r="K7721" s="920"/>
      <c r="L7721" s="920"/>
      <c r="M7721" s="920"/>
      <c r="N7721" s="920"/>
      <c r="S7721" s="929"/>
    </row>
    <row r="7722" spans="1:19" ht="12.75" customHeight="1" x14ac:dyDescent="0.15">
      <c r="A7722" s="914">
        <v>7717</v>
      </c>
      <c r="B7722" s="929">
        <f>'EstExp 12-20'!J349</f>
        <v>0</v>
      </c>
      <c r="C7722" s="930">
        <f t="shared" si="309"/>
        <v>7717</v>
      </c>
      <c r="D7722" s="920" t="s">
        <v>6732</v>
      </c>
      <c r="E7722" s="893" t="b">
        <f t="shared" ca="1" si="310"/>
        <v>1</v>
      </c>
      <c r="F7722" s="932">
        <f t="array" aca="1" ref="F7722" ca="1">IF(G7722&lt;&gt;"",INDIRECT("'"&amp;G7722&amp;"'!"&amp;H7722),"")</f>
        <v>0</v>
      </c>
      <c r="G7722" s="560" t="s">
        <v>4786</v>
      </c>
      <c r="H7722" s="893" t="s">
        <v>7131</v>
      </c>
      <c r="I7722" s="920"/>
      <c r="J7722" s="920"/>
      <c r="K7722" s="920"/>
      <c r="L7722" s="920"/>
      <c r="M7722" s="920"/>
      <c r="N7722" s="920"/>
      <c r="S7722" s="929"/>
    </row>
    <row r="7723" spans="1:19" ht="12.75" customHeight="1" x14ac:dyDescent="0.15">
      <c r="A7723" s="914">
        <v>7718</v>
      </c>
      <c r="B7723" s="929">
        <f>'EstExp 12-20'!J350</f>
        <v>0</v>
      </c>
      <c r="C7723" s="930">
        <f t="shared" si="309"/>
        <v>7718</v>
      </c>
      <c r="D7723" s="920" t="s">
        <v>6732</v>
      </c>
      <c r="E7723" s="893" t="b">
        <f t="shared" ca="1" si="310"/>
        <v>1</v>
      </c>
      <c r="F7723" s="932">
        <f t="array" aca="1" ref="F7723" ca="1">IF(G7723&lt;&gt;"",INDIRECT("'"&amp;G7723&amp;"'!"&amp;H7723),"")</f>
        <v>0</v>
      </c>
      <c r="G7723" s="560" t="s">
        <v>4786</v>
      </c>
      <c r="H7723" s="893" t="s">
        <v>7132</v>
      </c>
      <c r="I7723" s="920"/>
      <c r="J7723" s="920"/>
      <c r="K7723" s="920"/>
      <c r="L7723" s="920"/>
      <c r="M7723" s="920"/>
      <c r="N7723" s="920"/>
      <c r="S7723" s="929"/>
    </row>
    <row r="7724" spans="1:19" ht="12.75" customHeight="1" x14ac:dyDescent="0.15">
      <c r="A7724" s="914">
        <v>7719</v>
      </c>
      <c r="B7724" s="929">
        <f>'EstExp 12-20'!J351</f>
        <v>0</v>
      </c>
      <c r="C7724" s="930">
        <f t="shared" si="309"/>
        <v>7719</v>
      </c>
      <c r="D7724" s="920" t="s">
        <v>6732</v>
      </c>
      <c r="E7724" s="893" t="b">
        <f t="shared" ca="1" si="310"/>
        <v>1</v>
      </c>
      <c r="F7724" s="932">
        <f t="array" aca="1" ref="F7724" ca="1">IF(G7724&lt;&gt;"",INDIRECT("'"&amp;G7724&amp;"'!"&amp;H7724),"")</f>
        <v>0</v>
      </c>
      <c r="G7724" s="560" t="s">
        <v>4786</v>
      </c>
      <c r="H7724" s="893" t="s">
        <v>7133</v>
      </c>
      <c r="I7724" s="920"/>
      <c r="J7724" s="920"/>
      <c r="K7724" s="920"/>
      <c r="L7724" s="920"/>
      <c r="M7724" s="920"/>
      <c r="N7724" s="920"/>
      <c r="S7724" s="929"/>
    </row>
    <row r="7725" spans="1:19" ht="12.75" customHeight="1" x14ac:dyDescent="0.15">
      <c r="A7725" s="914">
        <v>7720</v>
      </c>
      <c r="B7725" s="929">
        <f>'EstExp 12-20'!J352</f>
        <v>0</v>
      </c>
      <c r="C7725" s="930">
        <f t="shared" si="309"/>
        <v>7720</v>
      </c>
      <c r="D7725" s="920" t="s">
        <v>6732</v>
      </c>
      <c r="E7725" s="893" t="b">
        <f t="shared" ca="1" si="310"/>
        <v>1</v>
      </c>
      <c r="F7725" s="932">
        <f t="array" aca="1" ref="F7725" ca="1">IF(G7725&lt;&gt;"",INDIRECT("'"&amp;G7725&amp;"'!"&amp;H7725),"")</f>
        <v>0</v>
      </c>
      <c r="G7725" s="560" t="s">
        <v>4786</v>
      </c>
      <c r="H7725" s="893" t="s">
        <v>7134</v>
      </c>
      <c r="I7725" s="920"/>
      <c r="J7725" s="920"/>
      <c r="K7725" s="920"/>
      <c r="L7725" s="920"/>
      <c r="M7725" s="920"/>
      <c r="N7725" s="920"/>
      <c r="S7725" s="929"/>
    </row>
    <row r="7726" spans="1:19" ht="12.75" customHeight="1" x14ac:dyDescent="0.15">
      <c r="A7726" s="914">
        <v>7721</v>
      </c>
      <c r="B7726" s="929">
        <f>'EstExp 12-20'!J353</f>
        <v>0</v>
      </c>
      <c r="C7726" s="930">
        <f t="shared" si="309"/>
        <v>7721</v>
      </c>
      <c r="D7726" s="920" t="s">
        <v>6732</v>
      </c>
      <c r="E7726" s="893" t="b">
        <f t="shared" ca="1" si="310"/>
        <v>1</v>
      </c>
      <c r="F7726" s="932">
        <f t="array" aca="1" ref="F7726" ca="1">IF(G7726&lt;&gt;"",INDIRECT("'"&amp;G7726&amp;"'!"&amp;H7726),"")</f>
        <v>0</v>
      </c>
      <c r="G7726" s="560" t="s">
        <v>4786</v>
      </c>
      <c r="H7726" s="893" t="s">
        <v>7135</v>
      </c>
      <c r="I7726" s="920"/>
      <c r="J7726" s="920"/>
      <c r="K7726" s="920"/>
      <c r="L7726" s="920"/>
      <c r="M7726" s="920"/>
      <c r="N7726" s="920"/>
      <c r="S7726" s="929"/>
    </row>
    <row r="7727" spans="1:19" ht="12.75" customHeight="1" x14ac:dyDescent="0.15">
      <c r="A7727" s="914">
        <v>7722</v>
      </c>
      <c r="B7727" s="929">
        <f>'EstExp 12-20'!J355</f>
        <v>0</v>
      </c>
      <c r="C7727" s="930">
        <f t="shared" si="309"/>
        <v>7722</v>
      </c>
      <c r="D7727" s="920" t="s">
        <v>6732</v>
      </c>
      <c r="E7727" s="893" t="b">
        <f t="shared" ca="1" si="310"/>
        <v>1</v>
      </c>
      <c r="F7727" s="932">
        <f t="array" aca="1" ref="F7727" ca="1">IF(G7727&lt;&gt;"",INDIRECT("'"&amp;G7727&amp;"'!"&amp;H7727),"")</f>
        <v>0</v>
      </c>
      <c r="G7727" s="560" t="s">
        <v>4786</v>
      </c>
      <c r="H7727" s="893" t="s">
        <v>7136</v>
      </c>
      <c r="I7727" s="920"/>
      <c r="J7727" s="920"/>
      <c r="K7727" s="920"/>
      <c r="L7727" s="920"/>
      <c r="M7727" s="920"/>
      <c r="N7727" s="920"/>
      <c r="S7727" s="929"/>
    </row>
    <row r="7728" spans="1:19" ht="12.75" customHeight="1" x14ac:dyDescent="0.15">
      <c r="A7728" s="914">
        <v>7723</v>
      </c>
      <c r="B7728" s="929">
        <f>'EstExp 12-20'!J356</f>
        <v>0</v>
      </c>
      <c r="C7728" s="930">
        <f t="shared" si="309"/>
        <v>7723</v>
      </c>
      <c r="D7728" s="920" t="s">
        <v>6732</v>
      </c>
      <c r="E7728" s="893" t="b">
        <f t="shared" ca="1" si="310"/>
        <v>1</v>
      </c>
      <c r="F7728" s="932">
        <f t="array" aca="1" ref="F7728" ca="1">IF(G7728&lt;&gt;"",INDIRECT("'"&amp;G7728&amp;"'!"&amp;H7728),"")</f>
        <v>0</v>
      </c>
      <c r="G7728" s="560" t="s">
        <v>4786</v>
      </c>
      <c r="H7728" s="893" t="s">
        <v>7137</v>
      </c>
      <c r="I7728" s="920"/>
      <c r="J7728" s="920"/>
      <c r="K7728" s="920"/>
      <c r="L7728" s="920"/>
      <c r="M7728" s="920"/>
      <c r="N7728" s="920"/>
      <c r="S7728" s="929"/>
    </row>
    <row r="7729" spans="1:19" ht="12.75" customHeight="1" x14ac:dyDescent="0.15">
      <c r="A7729" s="914">
        <v>7724</v>
      </c>
      <c r="B7729" s="929">
        <f>'EstExp 12-20'!J357</f>
        <v>0</v>
      </c>
      <c r="C7729" s="930">
        <f t="shared" si="309"/>
        <v>7724</v>
      </c>
      <c r="D7729" s="920" t="s">
        <v>6732</v>
      </c>
      <c r="E7729" s="893" t="b">
        <f t="shared" ca="1" si="310"/>
        <v>1</v>
      </c>
      <c r="F7729" s="932">
        <f t="array" aca="1" ref="F7729" ca="1">IF(G7729&lt;&gt;"",INDIRECT("'"&amp;G7729&amp;"'!"&amp;H7729),"")</f>
        <v>0</v>
      </c>
      <c r="G7729" s="560" t="s">
        <v>4786</v>
      </c>
      <c r="H7729" s="893" t="s">
        <v>7138</v>
      </c>
      <c r="I7729" s="920"/>
      <c r="J7729" s="920"/>
      <c r="K7729" s="920"/>
      <c r="L7729" s="920"/>
      <c r="M7729" s="920"/>
      <c r="N7729" s="920"/>
      <c r="S7729" s="929"/>
    </row>
    <row r="7730" spans="1:19" ht="12.75" customHeight="1" x14ac:dyDescent="0.15">
      <c r="A7730" s="914">
        <v>7725</v>
      </c>
      <c r="B7730" s="929">
        <f>'EstExp 12-20'!J358</f>
        <v>0</v>
      </c>
      <c r="C7730" s="930">
        <f t="shared" si="309"/>
        <v>7725</v>
      </c>
      <c r="D7730" s="920" t="s">
        <v>6732</v>
      </c>
      <c r="E7730" s="893" t="b">
        <f t="shared" ca="1" si="310"/>
        <v>1</v>
      </c>
      <c r="F7730" s="932">
        <f t="array" aca="1" ref="F7730" ca="1">IF(G7730&lt;&gt;"",INDIRECT("'"&amp;G7730&amp;"'!"&amp;H7730),"")</f>
        <v>0</v>
      </c>
      <c r="G7730" s="560" t="s">
        <v>4786</v>
      </c>
      <c r="H7730" s="893" t="s">
        <v>7139</v>
      </c>
      <c r="I7730" s="920"/>
      <c r="J7730" s="920"/>
      <c r="K7730" s="920"/>
      <c r="L7730" s="920"/>
      <c r="M7730" s="920"/>
      <c r="N7730" s="920"/>
      <c r="S7730" s="929"/>
    </row>
    <row r="7731" spans="1:19" ht="12.75" customHeight="1" x14ac:dyDescent="0.15">
      <c r="A7731" s="914">
        <v>7726</v>
      </c>
      <c r="B7731" s="929">
        <f>'EstExp 12-20'!J360</f>
        <v>0</v>
      </c>
      <c r="C7731" s="930">
        <f t="shared" si="309"/>
        <v>7726</v>
      </c>
      <c r="D7731" s="920" t="s">
        <v>6732</v>
      </c>
      <c r="E7731" s="893" t="b">
        <f t="shared" ca="1" si="310"/>
        <v>1</v>
      </c>
      <c r="F7731" s="932">
        <f t="array" aca="1" ref="F7731" ca="1">IF(G7731&lt;&gt;"",INDIRECT("'"&amp;G7731&amp;"'!"&amp;H7731),"")</f>
        <v>0</v>
      </c>
      <c r="G7731" s="560" t="s">
        <v>4786</v>
      </c>
      <c r="H7731" s="893" t="s">
        <v>7140</v>
      </c>
      <c r="I7731" s="920"/>
      <c r="J7731" s="920"/>
      <c r="K7731" s="920"/>
      <c r="L7731" s="920"/>
      <c r="M7731" s="920"/>
      <c r="N7731" s="920"/>
      <c r="S7731" s="929"/>
    </row>
    <row r="7732" spans="1:19" ht="12.75" customHeight="1" x14ac:dyDescent="0.15">
      <c r="A7732" s="914">
        <v>7727</v>
      </c>
      <c r="B7732" s="929">
        <f>'EstExp 12-20'!J361</f>
        <v>0</v>
      </c>
      <c r="C7732" s="930">
        <f t="shared" si="309"/>
        <v>7727</v>
      </c>
      <c r="D7732" s="920" t="s">
        <v>6732</v>
      </c>
      <c r="E7732" s="893" t="b">
        <f t="shared" ca="1" si="310"/>
        <v>1</v>
      </c>
      <c r="F7732" s="932">
        <f t="array" aca="1" ref="F7732" ca="1">IF(G7732&lt;&gt;"",INDIRECT("'"&amp;G7732&amp;"'!"&amp;H7732),"")</f>
        <v>0</v>
      </c>
      <c r="G7732" s="560" t="s">
        <v>4786</v>
      </c>
      <c r="H7732" s="893" t="s">
        <v>7141</v>
      </c>
      <c r="I7732" s="920"/>
      <c r="J7732" s="920"/>
      <c r="K7732" s="920"/>
      <c r="L7732" s="920"/>
      <c r="M7732" s="920"/>
      <c r="N7732" s="920"/>
      <c r="S7732" s="929"/>
    </row>
    <row r="7733" spans="1:19" ht="12.75" customHeight="1" x14ac:dyDescent="0.15">
      <c r="A7733" s="914">
        <v>7728</v>
      </c>
      <c r="B7733" s="929">
        <f>'EstExp 12-20'!J362</f>
        <v>0</v>
      </c>
      <c r="C7733" s="930">
        <f t="shared" si="309"/>
        <v>7728</v>
      </c>
      <c r="D7733" s="920" t="s">
        <v>6732</v>
      </c>
      <c r="E7733" s="893" t="b">
        <f t="shared" ca="1" si="310"/>
        <v>1</v>
      </c>
      <c r="F7733" s="932">
        <f t="array" aca="1" ref="F7733" ca="1">IF(G7733&lt;&gt;"",INDIRECT("'"&amp;G7733&amp;"'!"&amp;H7733),"")</f>
        <v>0</v>
      </c>
      <c r="G7733" s="560" t="s">
        <v>4786</v>
      </c>
      <c r="H7733" s="893" t="s">
        <v>7142</v>
      </c>
      <c r="I7733" s="920"/>
      <c r="J7733" s="920"/>
      <c r="K7733" s="920"/>
      <c r="L7733" s="920"/>
      <c r="M7733" s="920"/>
      <c r="N7733" s="920"/>
      <c r="S7733" s="929"/>
    </row>
    <row r="7734" spans="1:19" ht="12.75" customHeight="1" x14ac:dyDescent="0.15">
      <c r="A7734" s="914">
        <v>7729</v>
      </c>
      <c r="B7734" s="929">
        <f>'EstExp 12-20'!J367</f>
        <v>0</v>
      </c>
      <c r="C7734" s="930">
        <f t="shared" si="309"/>
        <v>7729</v>
      </c>
      <c r="D7734" s="920" t="s">
        <v>6732</v>
      </c>
      <c r="E7734" s="893" t="b">
        <f t="shared" ca="1" si="310"/>
        <v>1</v>
      </c>
      <c r="F7734" s="932">
        <f t="array" aca="1" ref="F7734" ca="1">IF(G7734&lt;&gt;"",INDIRECT("'"&amp;G7734&amp;"'!"&amp;H7734),"")</f>
        <v>0</v>
      </c>
      <c r="G7734" s="560" t="s">
        <v>4786</v>
      </c>
      <c r="H7734" s="893" t="s">
        <v>7143</v>
      </c>
      <c r="I7734" s="920"/>
      <c r="J7734" s="920"/>
      <c r="K7734" s="920"/>
      <c r="L7734" s="920"/>
      <c r="M7734" s="920"/>
      <c r="N7734" s="920"/>
      <c r="S7734" s="929"/>
    </row>
    <row r="7735" spans="1:19" ht="12.75" customHeight="1" x14ac:dyDescent="0.15">
      <c r="A7735" s="914">
        <v>7730</v>
      </c>
      <c r="B7735" s="929">
        <f>'EstExp 12-20'!J368</f>
        <v>0</v>
      </c>
      <c r="C7735" s="930">
        <f t="shared" si="309"/>
        <v>7730</v>
      </c>
      <c r="D7735" s="920" t="s">
        <v>6732</v>
      </c>
      <c r="E7735" s="893" t="b">
        <f t="shared" ca="1" si="310"/>
        <v>1</v>
      </c>
      <c r="F7735" s="932">
        <f t="array" aca="1" ref="F7735" ca="1">IF(G7735&lt;&gt;"",INDIRECT("'"&amp;G7735&amp;"'!"&amp;H7735),"")</f>
        <v>0</v>
      </c>
      <c r="G7735" s="560" t="s">
        <v>4786</v>
      </c>
      <c r="H7735" s="893" t="s">
        <v>7144</v>
      </c>
      <c r="I7735" s="920"/>
      <c r="J7735" s="920"/>
      <c r="K7735" s="920"/>
      <c r="L7735" s="920"/>
      <c r="M7735" s="920"/>
      <c r="N7735" s="920"/>
      <c r="S7735" s="929"/>
    </row>
    <row r="7736" spans="1:19" ht="12.75" customHeight="1" x14ac:dyDescent="0.15">
      <c r="A7736" s="914">
        <v>7731</v>
      </c>
      <c r="B7736" s="929">
        <f>'EstExp 12-20'!J369</f>
        <v>0</v>
      </c>
      <c r="C7736" s="930">
        <f t="shared" si="309"/>
        <v>7731</v>
      </c>
      <c r="D7736" s="920" t="s">
        <v>6732</v>
      </c>
      <c r="E7736" s="893" t="b">
        <f t="shared" ca="1" si="310"/>
        <v>1</v>
      </c>
      <c r="F7736" s="932">
        <f t="array" aca="1" ref="F7736" ca="1">IF(G7736&lt;&gt;"",INDIRECT("'"&amp;G7736&amp;"'!"&amp;H7736),"")</f>
        <v>0</v>
      </c>
      <c r="G7736" s="560" t="s">
        <v>4786</v>
      </c>
      <c r="H7736" s="893" t="s">
        <v>7145</v>
      </c>
      <c r="I7736" s="920"/>
      <c r="J7736" s="920"/>
      <c r="K7736" s="920"/>
      <c r="L7736" s="920"/>
      <c r="M7736" s="920"/>
      <c r="N7736" s="920"/>
      <c r="S7736" s="929"/>
    </row>
    <row r="7737" spans="1:19" ht="12.75" customHeight="1" x14ac:dyDescent="0.15">
      <c r="A7737" s="914">
        <v>7732</v>
      </c>
      <c r="B7737" s="929">
        <f>'EstExp 12-20'!J371</f>
        <v>0</v>
      </c>
      <c r="C7737" s="930">
        <f t="shared" si="309"/>
        <v>7732</v>
      </c>
      <c r="D7737" s="920" t="s">
        <v>6732</v>
      </c>
      <c r="E7737" s="893" t="b">
        <f t="shared" ca="1" si="310"/>
        <v>1</v>
      </c>
      <c r="F7737" s="932">
        <f t="array" aca="1" ref="F7737" ca="1">IF(G7737&lt;&gt;"",INDIRECT("'"&amp;G7737&amp;"'!"&amp;H7737),"")</f>
        <v>0</v>
      </c>
      <c r="G7737" s="560" t="s">
        <v>4786</v>
      </c>
      <c r="H7737" s="893" t="s">
        <v>7146</v>
      </c>
      <c r="I7737" s="920"/>
      <c r="J7737" s="920"/>
      <c r="K7737" s="920"/>
      <c r="L7737" s="920"/>
      <c r="M7737" s="920"/>
      <c r="N7737" s="920"/>
      <c r="S7737" s="929"/>
    </row>
    <row r="7738" spans="1:19" ht="12.75" customHeight="1" x14ac:dyDescent="0.15">
      <c r="A7738" s="914">
        <v>7733</v>
      </c>
      <c r="B7738" s="929">
        <f>'EstExp 12-20'!J372</f>
        <v>0</v>
      </c>
      <c r="C7738" s="930">
        <f t="shared" si="309"/>
        <v>7733</v>
      </c>
      <c r="D7738" s="920" t="s">
        <v>6732</v>
      </c>
      <c r="E7738" s="893" t="b">
        <f t="shared" ca="1" si="310"/>
        <v>1</v>
      </c>
      <c r="F7738" s="932">
        <f t="array" aca="1" ref="F7738" ca="1">IF(G7738&lt;&gt;"",INDIRECT("'"&amp;G7738&amp;"'!"&amp;H7738),"")</f>
        <v>0</v>
      </c>
      <c r="G7738" s="560" t="s">
        <v>4786</v>
      </c>
      <c r="H7738" s="893" t="s">
        <v>7147</v>
      </c>
      <c r="I7738" s="920"/>
      <c r="J7738" s="920"/>
      <c r="K7738" s="920"/>
      <c r="L7738" s="920"/>
      <c r="M7738" s="920"/>
      <c r="N7738" s="920"/>
      <c r="S7738" s="929"/>
    </row>
    <row r="7739" spans="1:19" ht="12.75" customHeight="1" x14ac:dyDescent="0.15">
      <c r="A7739" s="914">
        <v>7734</v>
      </c>
      <c r="B7739" s="929">
        <f>'EstExp 12-20'!J374</f>
        <v>0</v>
      </c>
      <c r="C7739" s="930">
        <f t="shared" si="309"/>
        <v>7734</v>
      </c>
      <c r="D7739" s="920" t="s">
        <v>6732</v>
      </c>
      <c r="E7739" s="893" t="b">
        <f t="shared" ca="1" si="310"/>
        <v>1</v>
      </c>
      <c r="F7739" s="932">
        <f t="array" aca="1" ref="F7739" ca="1">IF(G7739&lt;&gt;"",INDIRECT("'"&amp;G7739&amp;"'!"&amp;H7739),"")</f>
        <v>0</v>
      </c>
      <c r="G7739" s="560" t="s">
        <v>4786</v>
      </c>
      <c r="H7739" s="893" t="s">
        <v>7148</v>
      </c>
      <c r="I7739" s="920"/>
      <c r="J7739" s="920"/>
      <c r="K7739" s="920"/>
      <c r="L7739" s="920"/>
      <c r="M7739" s="920"/>
      <c r="N7739" s="920"/>
      <c r="S7739" s="929"/>
    </row>
    <row r="7740" spans="1:19" ht="12.75" customHeight="1" x14ac:dyDescent="0.15">
      <c r="A7740" s="914">
        <v>7735</v>
      </c>
      <c r="B7740" s="929">
        <f>'EstExp 12-20'!J375</f>
        <v>0</v>
      </c>
      <c r="C7740" s="930">
        <f t="shared" si="309"/>
        <v>7735</v>
      </c>
      <c r="D7740" s="920" t="s">
        <v>6732</v>
      </c>
      <c r="E7740" s="893" t="b">
        <f t="shared" ca="1" si="310"/>
        <v>1</v>
      </c>
      <c r="F7740" s="932">
        <f t="array" aca="1" ref="F7740" ca="1">IF(G7740&lt;&gt;"",INDIRECT("'"&amp;G7740&amp;"'!"&amp;H7740),"")</f>
        <v>0</v>
      </c>
      <c r="G7740" s="560" t="s">
        <v>4786</v>
      </c>
      <c r="H7740" s="893" t="s">
        <v>7149</v>
      </c>
      <c r="I7740" s="920"/>
      <c r="J7740" s="920"/>
      <c r="K7740" s="920"/>
      <c r="L7740" s="920"/>
      <c r="M7740" s="920"/>
      <c r="N7740" s="920"/>
      <c r="S7740" s="929"/>
    </row>
    <row r="7741" spans="1:19" ht="12.75" customHeight="1" x14ac:dyDescent="0.15">
      <c r="A7741" s="914">
        <v>7736</v>
      </c>
      <c r="B7741" s="929">
        <f>'EstExp 12-20'!J376</f>
        <v>0</v>
      </c>
      <c r="C7741" s="930">
        <f t="shared" si="309"/>
        <v>7736</v>
      </c>
      <c r="D7741" s="920" t="s">
        <v>6732</v>
      </c>
      <c r="E7741" s="893" t="b">
        <f t="shared" ca="1" si="310"/>
        <v>1</v>
      </c>
      <c r="F7741" s="932">
        <f t="array" aca="1" ref="F7741" ca="1">IF(G7741&lt;&gt;"",INDIRECT("'"&amp;G7741&amp;"'!"&amp;H7741),"")</f>
        <v>0</v>
      </c>
      <c r="G7741" s="560" t="s">
        <v>4786</v>
      </c>
      <c r="H7741" s="893" t="s">
        <v>7150</v>
      </c>
      <c r="I7741" s="920"/>
      <c r="J7741" s="920"/>
      <c r="K7741" s="920"/>
      <c r="L7741" s="920"/>
      <c r="M7741" s="920"/>
      <c r="N7741" s="920"/>
      <c r="S7741" s="929"/>
    </row>
    <row r="7742" spans="1:19" ht="12.75" customHeight="1" x14ac:dyDescent="0.15">
      <c r="A7742" s="914">
        <v>7737</v>
      </c>
      <c r="B7742" s="929">
        <f>'EstExp 12-20'!J377</f>
        <v>0</v>
      </c>
      <c r="C7742" s="930">
        <f t="shared" si="309"/>
        <v>7737</v>
      </c>
      <c r="D7742" s="920" t="s">
        <v>6732</v>
      </c>
      <c r="E7742" s="893" t="b">
        <f t="shared" ca="1" si="310"/>
        <v>1</v>
      </c>
      <c r="F7742" s="932">
        <f t="array" aca="1" ref="F7742" ca="1">IF(G7742&lt;&gt;"",INDIRECT("'"&amp;G7742&amp;"'!"&amp;H7742),"")</f>
        <v>0</v>
      </c>
      <c r="G7742" s="560" t="s">
        <v>4786</v>
      </c>
      <c r="H7742" s="893" t="s">
        <v>7151</v>
      </c>
      <c r="I7742" s="920"/>
      <c r="J7742" s="920"/>
      <c r="K7742" s="920"/>
      <c r="L7742" s="920"/>
      <c r="M7742" s="920"/>
      <c r="N7742" s="920"/>
      <c r="S7742" s="929"/>
    </row>
    <row r="7743" spans="1:19" ht="12.75" customHeight="1" x14ac:dyDescent="0.15">
      <c r="A7743" s="914">
        <v>7738</v>
      </c>
      <c r="B7743" s="929">
        <f>'EstExp 12-20'!J378</f>
        <v>0</v>
      </c>
      <c r="C7743" s="930">
        <f t="shared" si="309"/>
        <v>7738</v>
      </c>
      <c r="D7743" s="920" t="s">
        <v>6732</v>
      </c>
      <c r="E7743" s="893" t="b">
        <f t="shared" ca="1" si="310"/>
        <v>1</v>
      </c>
      <c r="F7743" s="932">
        <f t="array" aca="1" ref="F7743" ca="1">IF(G7743&lt;&gt;"",INDIRECT("'"&amp;G7743&amp;"'!"&amp;H7743),"")</f>
        <v>0</v>
      </c>
      <c r="G7743" s="560" t="s">
        <v>4786</v>
      </c>
      <c r="H7743" s="893" t="s">
        <v>7152</v>
      </c>
      <c r="I7743" s="920"/>
      <c r="J7743" s="920"/>
      <c r="K7743" s="920"/>
      <c r="L7743" s="920"/>
      <c r="M7743" s="920"/>
      <c r="N7743" s="920"/>
      <c r="S7743" s="929"/>
    </row>
    <row r="7744" spans="1:19" ht="12.75" customHeight="1" x14ac:dyDescent="0.15">
      <c r="A7744" s="914">
        <v>7739</v>
      </c>
      <c r="B7744" s="929">
        <f>'EstExp 12-20'!J380</f>
        <v>0</v>
      </c>
      <c r="C7744" s="930">
        <f t="shared" si="309"/>
        <v>7739</v>
      </c>
      <c r="D7744" s="920" t="s">
        <v>6732</v>
      </c>
      <c r="E7744" s="893" t="b">
        <f t="shared" ca="1" si="310"/>
        <v>1</v>
      </c>
      <c r="F7744" s="932">
        <f t="array" aca="1" ref="F7744" ca="1">IF(G7744&lt;&gt;"",INDIRECT("'"&amp;G7744&amp;"'!"&amp;H7744),"")</f>
        <v>0</v>
      </c>
      <c r="G7744" s="560" t="s">
        <v>4786</v>
      </c>
      <c r="H7744" s="893" t="s">
        <v>7153</v>
      </c>
      <c r="I7744" s="920"/>
      <c r="J7744" s="920"/>
      <c r="K7744" s="920"/>
      <c r="L7744" s="920"/>
      <c r="M7744" s="920"/>
      <c r="N7744" s="920"/>
      <c r="S7744" s="929"/>
    </row>
    <row r="7745" spans="1:19" ht="12.75" customHeight="1" x14ac:dyDescent="0.15">
      <c r="A7745" s="914">
        <v>7740</v>
      </c>
      <c r="B7745" s="929">
        <f>'EstExp 12-20'!J381</f>
        <v>0</v>
      </c>
      <c r="C7745" s="930">
        <f t="shared" si="309"/>
        <v>7740</v>
      </c>
      <c r="D7745" s="920" t="s">
        <v>6732</v>
      </c>
      <c r="E7745" s="893" t="b">
        <f t="shared" ca="1" si="310"/>
        <v>1</v>
      </c>
      <c r="F7745" s="932">
        <f t="array" aca="1" ref="F7745" ca="1">IF(G7745&lt;&gt;"",INDIRECT("'"&amp;G7745&amp;"'!"&amp;H7745),"")</f>
        <v>0</v>
      </c>
      <c r="G7745" s="560" t="s">
        <v>4786</v>
      </c>
      <c r="H7745" s="893" t="s">
        <v>7154</v>
      </c>
      <c r="I7745" s="920"/>
      <c r="J7745" s="920"/>
      <c r="K7745" s="920"/>
      <c r="L7745" s="920"/>
      <c r="M7745" s="920"/>
      <c r="N7745" s="920"/>
      <c r="S7745" s="929"/>
    </row>
    <row r="7746" spans="1:19" ht="12.75" customHeight="1" x14ac:dyDescent="0.15">
      <c r="A7746" s="914">
        <v>7741</v>
      </c>
      <c r="B7746" s="929">
        <f>'EstExp 12-20'!J382</f>
        <v>0</v>
      </c>
      <c r="C7746" s="930">
        <f t="shared" si="309"/>
        <v>7741</v>
      </c>
      <c r="D7746" s="920" t="s">
        <v>6732</v>
      </c>
      <c r="E7746" s="893" t="b">
        <f t="shared" ca="1" si="310"/>
        <v>1</v>
      </c>
      <c r="F7746" s="932">
        <f t="array" aca="1" ref="F7746" ca="1">IF(G7746&lt;&gt;"",INDIRECT("'"&amp;G7746&amp;"'!"&amp;H7746),"")</f>
        <v>0</v>
      </c>
      <c r="G7746" s="560" t="s">
        <v>4786</v>
      </c>
      <c r="H7746" s="893" t="s">
        <v>7155</v>
      </c>
      <c r="I7746" s="920"/>
      <c r="J7746" s="920"/>
      <c r="K7746" s="920"/>
      <c r="L7746" s="920"/>
      <c r="M7746" s="920"/>
      <c r="N7746" s="920"/>
      <c r="S7746" s="929"/>
    </row>
    <row r="7747" spans="1:19" ht="12.75" customHeight="1" x14ac:dyDescent="0.15">
      <c r="A7747" s="914">
        <v>7742</v>
      </c>
      <c r="B7747" s="929">
        <f>'EstExp 12-20'!J383</f>
        <v>0</v>
      </c>
      <c r="C7747" s="930">
        <f t="shared" si="309"/>
        <v>7742</v>
      </c>
      <c r="D7747" s="920" t="s">
        <v>6732</v>
      </c>
      <c r="E7747" s="893" t="b">
        <f t="shared" ca="1" si="310"/>
        <v>1</v>
      </c>
      <c r="F7747" s="932">
        <f t="array" aca="1" ref="F7747" ca="1">IF(G7747&lt;&gt;"",INDIRECT("'"&amp;G7747&amp;"'!"&amp;H7747),"")</f>
        <v>0</v>
      </c>
      <c r="G7747" s="560" t="s">
        <v>4786</v>
      </c>
      <c r="H7747" s="893" t="s">
        <v>7156</v>
      </c>
      <c r="I7747" s="920"/>
      <c r="J7747" s="920"/>
      <c r="K7747" s="920"/>
      <c r="L7747" s="920"/>
      <c r="M7747" s="920"/>
      <c r="N7747" s="920"/>
      <c r="S7747" s="929"/>
    </row>
    <row r="7748" spans="1:19" ht="12.75" customHeight="1" x14ac:dyDescent="0.15">
      <c r="A7748" s="914">
        <v>7743</v>
      </c>
      <c r="B7748" s="929">
        <f>'EstExp 12-20'!J384</f>
        <v>0</v>
      </c>
      <c r="C7748" s="930">
        <f t="shared" si="309"/>
        <v>7743</v>
      </c>
      <c r="D7748" s="920" t="s">
        <v>6732</v>
      </c>
      <c r="E7748" s="893" t="b">
        <f t="shared" ca="1" si="310"/>
        <v>1</v>
      </c>
      <c r="F7748" s="932">
        <f t="array" aca="1" ref="F7748" ca="1">IF(G7748&lt;&gt;"",INDIRECT("'"&amp;G7748&amp;"'!"&amp;H7748),"")</f>
        <v>0</v>
      </c>
      <c r="G7748" s="560" t="s">
        <v>4786</v>
      </c>
      <c r="H7748" s="893" t="s">
        <v>7157</v>
      </c>
      <c r="I7748" s="920"/>
      <c r="J7748" s="920"/>
      <c r="K7748" s="920"/>
      <c r="L7748" s="920"/>
      <c r="M7748" s="920"/>
      <c r="N7748" s="920"/>
      <c r="S7748" s="929"/>
    </row>
    <row r="7749" spans="1:19" ht="12.75" customHeight="1" x14ac:dyDescent="0.15">
      <c r="A7749" s="914">
        <v>7744</v>
      </c>
      <c r="B7749" s="929">
        <f>'EstExp 12-20'!J385</f>
        <v>0</v>
      </c>
      <c r="C7749" s="930">
        <f t="shared" si="309"/>
        <v>7744</v>
      </c>
      <c r="D7749" s="920" t="s">
        <v>6732</v>
      </c>
      <c r="E7749" s="893" t="b">
        <f t="shared" ca="1" si="310"/>
        <v>1</v>
      </c>
      <c r="F7749" s="932">
        <f t="array" aca="1" ref="F7749" ca="1">IF(G7749&lt;&gt;"",INDIRECT("'"&amp;G7749&amp;"'!"&amp;H7749),"")</f>
        <v>0</v>
      </c>
      <c r="G7749" s="560" t="s">
        <v>4786</v>
      </c>
      <c r="H7749" s="893" t="s">
        <v>7158</v>
      </c>
      <c r="I7749" s="920"/>
      <c r="J7749" s="920"/>
      <c r="K7749" s="920"/>
      <c r="L7749" s="920"/>
      <c r="M7749" s="920"/>
      <c r="N7749" s="920"/>
      <c r="S7749" s="929"/>
    </row>
    <row r="7750" spans="1:19" ht="12.75" customHeight="1" x14ac:dyDescent="0.15">
      <c r="A7750" s="914">
        <v>7745</v>
      </c>
      <c r="B7750" s="929">
        <f>'EstExp 12-20'!J386</f>
        <v>0</v>
      </c>
      <c r="C7750" s="930">
        <f t="shared" si="309"/>
        <v>7745</v>
      </c>
      <c r="D7750" s="920" t="s">
        <v>6732</v>
      </c>
      <c r="E7750" s="893" t="b">
        <f t="shared" ca="1" si="310"/>
        <v>1</v>
      </c>
      <c r="F7750" s="932">
        <f t="array" aca="1" ref="F7750" ca="1">IF(G7750&lt;&gt;"",INDIRECT("'"&amp;G7750&amp;"'!"&amp;H7750),"")</f>
        <v>0</v>
      </c>
      <c r="G7750" s="560" t="s">
        <v>4786</v>
      </c>
      <c r="H7750" s="893" t="s">
        <v>7159</v>
      </c>
      <c r="I7750" s="920"/>
      <c r="J7750" s="920"/>
      <c r="K7750" s="920"/>
      <c r="L7750" s="920"/>
      <c r="M7750" s="920"/>
      <c r="N7750" s="920"/>
      <c r="S7750" s="929"/>
    </row>
    <row r="7751" spans="1:19" ht="12.75" customHeight="1" x14ac:dyDescent="0.15">
      <c r="A7751" s="914">
        <v>7746</v>
      </c>
      <c r="B7751" s="929">
        <f>'EstExp 12-20'!J387</f>
        <v>0</v>
      </c>
      <c r="C7751" s="930">
        <f t="shared" si="309"/>
        <v>7746</v>
      </c>
      <c r="D7751" s="920" t="s">
        <v>6732</v>
      </c>
      <c r="E7751" s="893" t="b">
        <f t="shared" ca="1" si="310"/>
        <v>1</v>
      </c>
      <c r="F7751" s="932">
        <f t="array" aca="1" ref="F7751" ca="1">IF(G7751&lt;&gt;"",INDIRECT("'"&amp;G7751&amp;"'!"&amp;H7751),"")</f>
        <v>0</v>
      </c>
      <c r="G7751" s="560" t="s">
        <v>4786</v>
      </c>
      <c r="H7751" s="893" t="s">
        <v>7160</v>
      </c>
      <c r="I7751" s="920"/>
      <c r="J7751" s="920"/>
      <c r="K7751" s="920"/>
      <c r="L7751" s="920"/>
      <c r="M7751" s="920"/>
      <c r="N7751" s="920"/>
      <c r="S7751" s="929"/>
    </row>
    <row r="7752" spans="1:19" ht="12.75" customHeight="1" x14ac:dyDescent="0.15">
      <c r="A7752" s="914">
        <v>7747</v>
      </c>
      <c r="B7752" s="929">
        <f>'EstExp 12-20'!J388</f>
        <v>0</v>
      </c>
      <c r="C7752" s="930">
        <f t="shared" si="309"/>
        <v>7747</v>
      </c>
      <c r="D7752" s="920" t="s">
        <v>6732</v>
      </c>
      <c r="E7752" s="893" t="b">
        <f t="shared" ca="1" si="310"/>
        <v>1</v>
      </c>
      <c r="F7752" s="932">
        <f t="array" aca="1" ref="F7752" ca="1">IF(G7752&lt;&gt;"",INDIRECT("'"&amp;G7752&amp;"'!"&amp;H7752),"")</f>
        <v>0</v>
      </c>
      <c r="G7752" s="560" t="s">
        <v>4786</v>
      </c>
      <c r="H7752" s="893" t="s">
        <v>7161</v>
      </c>
      <c r="I7752" s="920"/>
      <c r="J7752" s="920"/>
      <c r="K7752" s="920"/>
      <c r="L7752" s="920"/>
      <c r="M7752" s="920"/>
      <c r="N7752" s="920"/>
      <c r="S7752" s="929"/>
    </row>
    <row r="7753" spans="1:19" ht="12.75" customHeight="1" x14ac:dyDescent="0.15">
      <c r="A7753" s="914">
        <v>7748</v>
      </c>
      <c r="B7753" s="929">
        <f>'EstExp 12-20'!K316</f>
        <v>0</v>
      </c>
      <c r="C7753" s="930">
        <f t="shared" si="309"/>
        <v>7748</v>
      </c>
      <c r="D7753" s="920" t="s">
        <v>6732</v>
      </c>
      <c r="E7753" s="893" t="b">
        <f t="shared" ca="1" si="310"/>
        <v>1</v>
      </c>
      <c r="F7753" s="932">
        <f t="array" aca="1" ref="F7753" ca="1">IF(G7753&lt;&gt;"",INDIRECT("'"&amp;G7753&amp;"'!"&amp;H7753),"")</f>
        <v>0</v>
      </c>
      <c r="G7753" s="560" t="s">
        <v>4786</v>
      </c>
      <c r="H7753" s="893" t="s">
        <v>7162</v>
      </c>
      <c r="I7753" s="920"/>
      <c r="J7753" s="920"/>
      <c r="K7753" s="920"/>
      <c r="L7753" s="920"/>
      <c r="M7753" s="920"/>
      <c r="N7753" s="920"/>
      <c r="S7753" s="929"/>
    </row>
    <row r="7754" spans="1:19" ht="12.75" customHeight="1" x14ac:dyDescent="0.15">
      <c r="A7754" s="914">
        <v>7749</v>
      </c>
      <c r="B7754" s="929">
        <f>'EstExp 12-20'!K317</f>
        <v>0</v>
      </c>
      <c r="C7754" s="930">
        <f t="shared" si="309"/>
        <v>7749</v>
      </c>
      <c r="D7754" s="920" t="s">
        <v>6732</v>
      </c>
      <c r="E7754" s="893" t="b">
        <f t="shared" ca="1" si="310"/>
        <v>1</v>
      </c>
      <c r="F7754" s="932">
        <f t="array" aca="1" ref="F7754" ca="1">IF(G7754&lt;&gt;"",INDIRECT("'"&amp;G7754&amp;"'!"&amp;H7754),"")</f>
        <v>0</v>
      </c>
      <c r="G7754" s="560" t="s">
        <v>4786</v>
      </c>
      <c r="H7754" s="893" t="s">
        <v>7163</v>
      </c>
      <c r="I7754" s="920"/>
      <c r="J7754" s="920"/>
      <c r="K7754" s="920"/>
      <c r="L7754" s="920"/>
      <c r="M7754" s="920"/>
      <c r="N7754" s="920"/>
      <c r="S7754" s="929"/>
    </row>
    <row r="7755" spans="1:19" ht="12.75" customHeight="1" x14ac:dyDescent="0.15">
      <c r="A7755" s="914">
        <v>7750</v>
      </c>
      <c r="B7755" s="929">
        <f>'EstExp 12-20'!K318</f>
        <v>0</v>
      </c>
      <c r="C7755" s="930">
        <f t="shared" si="309"/>
        <v>7750</v>
      </c>
      <c r="D7755" s="920" t="s">
        <v>6732</v>
      </c>
      <c r="E7755" s="893" t="b">
        <f t="shared" ca="1" si="310"/>
        <v>1</v>
      </c>
      <c r="F7755" s="932">
        <f t="array" aca="1" ref="F7755" ca="1">IF(G7755&lt;&gt;"",INDIRECT("'"&amp;G7755&amp;"'!"&amp;H7755),"")</f>
        <v>0</v>
      </c>
      <c r="G7755" s="560" t="s">
        <v>4786</v>
      </c>
      <c r="H7755" s="893" t="s">
        <v>7164</v>
      </c>
      <c r="I7755" s="920"/>
      <c r="J7755" s="920"/>
      <c r="K7755" s="920"/>
      <c r="L7755" s="920"/>
      <c r="M7755" s="920"/>
      <c r="N7755" s="920"/>
      <c r="S7755" s="929"/>
    </row>
    <row r="7756" spans="1:19" ht="12.75" customHeight="1" x14ac:dyDescent="0.15">
      <c r="A7756" s="914">
        <v>7751</v>
      </c>
      <c r="B7756" s="929">
        <f>'EstExp 12-20'!K319</f>
        <v>0</v>
      </c>
      <c r="C7756" s="930">
        <f t="shared" si="309"/>
        <v>7751</v>
      </c>
      <c r="D7756" s="920" t="s">
        <v>6732</v>
      </c>
      <c r="E7756" s="893" t="b">
        <f t="shared" ca="1" si="310"/>
        <v>1</v>
      </c>
      <c r="F7756" s="932">
        <f t="array" aca="1" ref="F7756" ca="1">IF(G7756&lt;&gt;"",INDIRECT("'"&amp;G7756&amp;"'!"&amp;H7756),"")</f>
        <v>0</v>
      </c>
      <c r="G7756" s="560" t="s">
        <v>4786</v>
      </c>
      <c r="H7756" s="893" t="s">
        <v>7165</v>
      </c>
      <c r="I7756" s="920"/>
      <c r="J7756" s="920"/>
      <c r="K7756" s="920"/>
      <c r="L7756" s="920"/>
      <c r="M7756" s="920"/>
      <c r="N7756" s="920"/>
      <c r="S7756" s="929"/>
    </row>
    <row r="7757" spans="1:19" ht="12.75" customHeight="1" x14ac:dyDescent="0.15">
      <c r="A7757" s="914">
        <v>7752</v>
      </c>
      <c r="B7757" s="929">
        <f>'EstExp 12-20'!K320</f>
        <v>0</v>
      </c>
      <c r="C7757" s="930">
        <f t="shared" si="309"/>
        <v>7752</v>
      </c>
      <c r="D7757" s="920" t="s">
        <v>6732</v>
      </c>
      <c r="E7757" s="893" t="b">
        <f t="shared" ca="1" si="310"/>
        <v>1</v>
      </c>
      <c r="F7757" s="932">
        <f t="array" aca="1" ref="F7757" ca="1">IF(G7757&lt;&gt;"",INDIRECT("'"&amp;G7757&amp;"'!"&amp;H7757),"")</f>
        <v>0</v>
      </c>
      <c r="G7757" s="560" t="s">
        <v>4786</v>
      </c>
      <c r="H7757" s="893" t="s">
        <v>7166</v>
      </c>
      <c r="I7757" s="920"/>
      <c r="J7757" s="920"/>
      <c r="K7757" s="920"/>
      <c r="L7757" s="920"/>
      <c r="M7757" s="920"/>
      <c r="N7757" s="920"/>
      <c r="S7757" s="929"/>
    </row>
    <row r="7758" spans="1:19" ht="12.75" customHeight="1" x14ac:dyDescent="0.15">
      <c r="A7758" s="914">
        <v>7753</v>
      </c>
      <c r="B7758" s="929">
        <f>'EstExp 12-20'!K321</f>
        <v>0</v>
      </c>
      <c r="C7758" s="930">
        <f t="shared" si="309"/>
        <v>7753</v>
      </c>
      <c r="D7758" s="920" t="s">
        <v>6732</v>
      </c>
      <c r="E7758" s="893" t="b">
        <f t="shared" ca="1" si="310"/>
        <v>1</v>
      </c>
      <c r="F7758" s="932">
        <f t="array" aca="1" ref="F7758" ca="1">IF(G7758&lt;&gt;"",INDIRECT("'"&amp;G7758&amp;"'!"&amp;H7758),"")</f>
        <v>0</v>
      </c>
      <c r="G7758" s="560" t="s">
        <v>4786</v>
      </c>
      <c r="H7758" s="893" t="s">
        <v>7167</v>
      </c>
      <c r="I7758" s="920"/>
      <c r="J7758" s="920"/>
      <c r="K7758" s="920"/>
      <c r="L7758" s="920"/>
      <c r="M7758" s="920"/>
      <c r="N7758" s="920"/>
      <c r="S7758" s="929"/>
    </row>
    <row r="7759" spans="1:19" ht="12.75" customHeight="1" x14ac:dyDescent="0.15">
      <c r="A7759" s="914">
        <v>7754</v>
      </c>
      <c r="B7759" s="929">
        <f>'EstExp 12-20'!K322</f>
        <v>0</v>
      </c>
      <c r="C7759" s="930">
        <f t="shared" si="309"/>
        <v>7754</v>
      </c>
      <c r="D7759" s="920" t="s">
        <v>6732</v>
      </c>
      <c r="E7759" s="893" t="b">
        <f t="shared" ca="1" si="310"/>
        <v>1</v>
      </c>
      <c r="F7759" s="932">
        <f t="array" aca="1" ref="F7759" ca="1">IF(G7759&lt;&gt;"",INDIRECT("'"&amp;G7759&amp;"'!"&amp;H7759),"")</f>
        <v>0</v>
      </c>
      <c r="G7759" s="560" t="s">
        <v>4786</v>
      </c>
      <c r="H7759" s="893" t="s">
        <v>7168</v>
      </c>
      <c r="I7759" s="920"/>
      <c r="J7759" s="920"/>
      <c r="K7759" s="920"/>
      <c r="L7759" s="920"/>
      <c r="M7759" s="920"/>
      <c r="N7759" s="920"/>
      <c r="S7759" s="929"/>
    </row>
    <row r="7760" spans="1:19" ht="12.75" customHeight="1" x14ac:dyDescent="0.15">
      <c r="A7760" s="914">
        <v>7755</v>
      </c>
      <c r="B7760" s="929">
        <f>'EstExp 12-20'!K323</f>
        <v>0</v>
      </c>
      <c r="C7760" s="930">
        <f t="shared" si="309"/>
        <v>7755</v>
      </c>
      <c r="D7760" s="920" t="s">
        <v>6732</v>
      </c>
      <c r="E7760" s="893" t="b">
        <f t="shared" ca="1" si="310"/>
        <v>1</v>
      </c>
      <c r="F7760" s="932">
        <f t="array" aca="1" ref="F7760" ca="1">IF(G7760&lt;&gt;"",INDIRECT("'"&amp;G7760&amp;"'!"&amp;H7760),"")</f>
        <v>0</v>
      </c>
      <c r="G7760" s="560" t="s">
        <v>4786</v>
      </c>
      <c r="H7760" s="893" t="s">
        <v>7169</v>
      </c>
      <c r="I7760" s="920"/>
      <c r="J7760" s="920"/>
      <c r="K7760" s="920"/>
      <c r="L7760" s="920"/>
      <c r="M7760" s="920"/>
      <c r="N7760" s="920"/>
      <c r="S7760" s="929"/>
    </row>
    <row r="7761" spans="1:19" ht="12.75" customHeight="1" x14ac:dyDescent="0.15">
      <c r="A7761" s="914">
        <v>7756</v>
      </c>
      <c r="B7761" s="929">
        <f>'EstExp 12-20'!K324</f>
        <v>0</v>
      </c>
      <c r="C7761" s="930">
        <f t="shared" si="309"/>
        <v>7756</v>
      </c>
      <c r="D7761" s="920" t="s">
        <v>6732</v>
      </c>
      <c r="E7761" s="893" t="b">
        <f t="shared" ca="1" si="310"/>
        <v>1</v>
      </c>
      <c r="F7761" s="932">
        <f t="array" aca="1" ref="F7761" ca="1">IF(G7761&lt;&gt;"",INDIRECT("'"&amp;G7761&amp;"'!"&amp;H7761),"")</f>
        <v>0</v>
      </c>
      <c r="G7761" s="560" t="s">
        <v>4786</v>
      </c>
      <c r="H7761" s="893" t="s">
        <v>7170</v>
      </c>
      <c r="I7761" s="920"/>
      <c r="J7761" s="920"/>
      <c r="K7761" s="920"/>
      <c r="L7761" s="920"/>
      <c r="M7761" s="920"/>
      <c r="N7761" s="920"/>
      <c r="S7761" s="929"/>
    </row>
    <row r="7762" spans="1:19" ht="12.75" customHeight="1" x14ac:dyDescent="0.15">
      <c r="A7762" s="914">
        <v>7757</v>
      </c>
      <c r="B7762" s="929">
        <f>'EstExp 12-20'!K325</f>
        <v>0</v>
      </c>
      <c r="C7762" s="930">
        <f t="shared" si="309"/>
        <v>7757</v>
      </c>
      <c r="D7762" s="920" t="s">
        <v>6732</v>
      </c>
      <c r="E7762" s="893" t="b">
        <f t="shared" ca="1" si="310"/>
        <v>1</v>
      </c>
      <c r="F7762" s="932">
        <f t="array" aca="1" ref="F7762" ca="1">IF(G7762&lt;&gt;"",INDIRECT("'"&amp;G7762&amp;"'!"&amp;H7762),"")</f>
        <v>0</v>
      </c>
      <c r="G7762" s="560" t="s">
        <v>4786</v>
      </c>
      <c r="H7762" s="893" t="s">
        <v>7171</v>
      </c>
      <c r="I7762" s="920"/>
      <c r="J7762" s="920"/>
      <c r="K7762" s="920"/>
      <c r="L7762" s="920"/>
      <c r="M7762" s="920"/>
      <c r="N7762" s="920"/>
      <c r="S7762" s="929"/>
    </row>
    <row r="7763" spans="1:19" ht="12.75" customHeight="1" x14ac:dyDescent="0.15">
      <c r="A7763" s="914">
        <v>7758</v>
      </c>
      <c r="B7763" s="929">
        <f>'EstExp 12-20'!K326</f>
        <v>0</v>
      </c>
      <c r="C7763" s="930">
        <f t="shared" si="309"/>
        <v>7758</v>
      </c>
      <c r="D7763" s="920" t="s">
        <v>6732</v>
      </c>
      <c r="E7763" s="893" t="b">
        <f t="shared" ca="1" si="310"/>
        <v>1</v>
      </c>
      <c r="F7763" s="932">
        <f t="array" aca="1" ref="F7763" ca="1">IF(G7763&lt;&gt;"",INDIRECT("'"&amp;G7763&amp;"'!"&amp;H7763),"")</f>
        <v>0</v>
      </c>
      <c r="G7763" s="560" t="s">
        <v>4786</v>
      </c>
      <c r="H7763" s="893" t="s">
        <v>7172</v>
      </c>
      <c r="I7763" s="920"/>
      <c r="J7763" s="920"/>
      <c r="K7763" s="920"/>
      <c r="L7763" s="920"/>
      <c r="M7763" s="920"/>
      <c r="N7763" s="920"/>
      <c r="S7763" s="929"/>
    </row>
    <row r="7764" spans="1:19" ht="12.75" customHeight="1" x14ac:dyDescent="0.15">
      <c r="A7764" s="914">
        <v>7759</v>
      </c>
      <c r="B7764" s="929">
        <f>'EstExp 12-20'!K327</f>
        <v>0</v>
      </c>
      <c r="C7764" s="930">
        <f t="shared" si="309"/>
        <v>7759</v>
      </c>
      <c r="D7764" s="920" t="s">
        <v>6732</v>
      </c>
      <c r="E7764" s="893" t="b">
        <f t="shared" ca="1" si="310"/>
        <v>1</v>
      </c>
      <c r="F7764" s="932">
        <f t="array" aca="1" ref="F7764" ca="1">IF(G7764&lt;&gt;"",INDIRECT("'"&amp;G7764&amp;"'!"&amp;H7764),"")</f>
        <v>0</v>
      </c>
      <c r="G7764" s="560" t="s">
        <v>4786</v>
      </c>
      <c r="H7764" s="893" t="s">
        <v>7173</v>
      </c>
      <c r="I7764" s="920"/>
      <c r="J7764" s="920"/>
      <c r="K7764" s="920"/>
      <c r="L7764" s="920"/>
      <c r="M7764" s="920"/>
      <c r="N7764" s="920"/>
      <c r="S7764" s="929"/>
    </row>
    <row r="7765" spans="1:19" ht="12.75" customHeight="1" x14ac:dyDescent="0.15">
      <c r="A7765" s="914">
        <v>7760</v>
      </c>
      <c r="B7765" s="929">
        <f>'EstExp 12-20'!K328</f>
        <v>0</v>
      </c>
      <c r="C7765" s="930">
        <f t="shared" si="309"/>
        <v>7760</v>
      </c>
      <c r="D7765" s="920" t="s">
        <v>6732</v>
      </c>
      <c r="E7765" s="893" t="b">
        <f t="shared" ca="1" si="310"/>
        <v>1</v>
      </c>
      <c r="F7765" s="932">
        <f t="array" aca="1" ref="F7765" ca="1">IF(G7765&lt;&gt;"",INDIRECT("'"&amp;G7765&amp;"'!"&amp;H7765),"")</f>
        <v>0</v>
      </c>
      <c r="G7765" s="560" t="s">
        <v>4786</v>
      </c>
      <c r="H7765" s="893" t="s">
        <v>7174</v>
      </c>
      <c r="I7765" s="920"/>
      <c r="J7765" s="920"/>
      <c r="K7765" s="920"/>
      <c r="L7765" s="920"/>
      <c r="M7765" s="920"/>
      <c r="N7765" s="920"/>
      <c r="S7765" s="929"/>
    </row>
    <row r="7766" spans="1:19" ht="12.75" customHeight="1" x14ac:dyDescent="0.15">
      <c r="A7766" s="914">
        <v>7761</v>
      </c>
      <c r="B7766" s="929">
        <f>'EstExp 12-20'!K329</f>
        <v>0</v>
      </c>
      <c r="C7766" s="930">
        <f t="shared" si="309"/>
        <v>7761</v>
      </c>
      <c r="D7766" s="920" t="s">
        <v>6732</v>
      </c>
      <c r="E7766" s="893" t="b">
        <f t="shared" ca="1" si="310"/>
        <v>1</v>
      </c>
      <c r="F7766" s="932">
        <f t="array" aca="1" ref="F7766" ca="1">IF(G7766&lt;&gt;"",INDIRECT("'"&amp;G7766&amp;"'!"&amp;H7766),"")</f>
        <v>0</v>
      </c>
      <c r="G7766" s="560" t="s">
        <v>4786</v>
      </c>
      <c r="H7766" s="893" t="s">
        <v>7175</v>
      </c>
      <c r="I7766" s="920"/>
      <c r="J7766" s="920"/>
      <c r="K7766" s="920"/>
      <c r="L7766" s="920"/>
      <c r="M7766" s="920"/>
      <c r="N7766" s="920"/>
      <c r="S7766" s="929"/>
    </row>
    <row r="7767" spans="1:19" ht="12.75" customHeight="1" x14ac:dyDescent="0.15">
      <c r="A7767" s="914">
        <v>7762</v>
      </c>
      <c r="B7767" s="929">
        <f>'EstExp 12-20'!K330</f>
        <v>0</v>
      </c>
      <c r="C7767" s="930">
        <f t="shared" si="309"/>
        <v>7762</v>
      </c>
      <c r="D7767" s="920" t="s">
        <v>6732</v>
      </c>
      <c r="E7767" s="893" t="b">
        <f t="shared" ca="1" si="310"/>
        <v>1</v>
      </c>
      <c r="F7767" s="932">
        <f t="array" aca="1" ref="F7767" ca="1">IF(G7767&lt;&gt;"",INDIRECT("'"&amp;G7767&amp;"'!"&amp;H7767),"")</f>
        <v>0</v>
      </c>
      <c r="G7767" s="560" t="s">
        <v>4786</v>
      </c>
      <c r="H7767" s="893" t="s">
        <v>7176</v>
      </c>
      <c r="I7767" s="920"/>
      <c r="J7767" s="920"/>
      <c r="K7767" s="920"/>
      <c r="L7767" s="920"/>
      <c r="M7767" s="920"/>
      <c r="N7767" s="920"/>
      <c r="S7767" s="929"/>
    </row>
    <row r="7768" spans="1:19" ht="12.75" customHeight="1" x14ac:dyDescent="0.15">
      <c r="A7768" s="914">
        <v>7763</v>
      </c>
      <c r="B7768" s="929">
        <f>'EstExp 12-20'!K331</f>
        <v>0</v>
      </c>
      <c r="C7768" s="930">
        <f t="shared" si="309"/>
        <v>7763</v>
      </c>
      <c r="D7768" s="920" t="s">
        <v>6732</v>
      </c>
      <c r="E7768" s="893" t="b">
        <f t="shared" ca="1" si="310"/>
        <v>1</v>
      </c>
      <c r="F7768" s="932">
        <f t="array" aca="1" ref="F7768" ca="1">IF(G7768&lt;&gt;"",INDIRECT("'"&amp;G7768&amp;"'!"&amp;H7768),"")</f>
        <v>0</v>
      </c>
      <c r="G7768" s="560" t="s">
        <v>4786</v>
      </c>
      <c r="H7768" s="893" t="s">
        <v>7177</v>
      </c>
      <c r="I7768" s="920"/>
      <c r="J7768" s="920"/>
      <c r="K7768" s="920"/>
      <c r="L7768" s="920"/>
      <c r="M7768" s="920"/>
      <c r="N7768" s="920"/>
      <c r="S7768" s="929"/>
    </row>
    <row r="7769" spans="1:19" ht="12.75" customHeight="1" x14ac:dyDescent="0.15">
      <c r="A7769" s="914">
        <v>7764</v>
      </c>
      <c r="B7769" s="929">
        <f>'EstExp 12-20'!K332</f>
        <v>0</v>
      </c>
      <c r="C7769" s="930">
        <f t="shared" si="309"/>
        <v>7764</v>
      </c>
      <c r="D7769" s="920" t="s">
        <v>6732</v>
      </c>
      <c r="E7769" s="893" t="b">
        <f t="shared" ca="1" si="310"/>
        <v>1</v>
      </c>
      <c r="F7769" s="932">
        <f t="array" aca="1" ref="F7769" ca="1">IF(G7769&lt;&gt;"",INDIRECT("'"&amp;G7769&amp;"'!"&amp;H7769),"")</f>
        <v>0</v>
      </c>
      <c r="G7769" s="560" t="s">
        <v>4786</v>
      </c>
      <c r="H7769" s="893" t="s">
        <v>7178</v>
      </c>
      <c r="I7769" s="920"/>
      <c r="J7769" s="920"/>
      <c r="K7769" s="920"/>
      <c r="L7769" s="920"/>
      <c r="M7769" s="920"/>
      <c r="N7769" s="920"/>
      <c r="S7769" s="929"/>
    </row>
    <row r="7770" spans="1:19" ht="12.75" customHeight="1" x14ac:dyDescent="0.15">
      <c r="A7770" s="914">
        <v>7765</v>
      </c>
      <c r="B7770" s="929">
        <f>'EstExp 12-20'!K333</f>
        <v>0</v>
      </c>
      <c r="C7770" s="930">
        <f t="shared" si="309"/>
        <v>7765</v>
      </c>
      <c r="D7770" s="920" t="s">
        <v>6732</v>
      </c>
      <c r="E7770" s="893" t="b">
        <f t="shared" ca="1" si="310"/>
        <v>1</v>
      </c>
      <c r="F7770" s="932">
        <f t="array" aca="1" ref="F7770" ca="1">IF(G7770&lt;&gt;"",INDIRECT("'"&amp;G7770&amp;"'!"&amp;H7770),"")</f>
        <v>0</v>
      </c>
      <c r="G7770" s="560" t="s">
        <v>4786</v>
      </c>
      <c r="H7770" s="893" t="s">
        <v>7179</v>
      </c>
      <c r="I7770" s="920"/>
      <c r="J7770" s="920"/>
      <c r="K7770" s="920"/>
      <c r="L7770" s="920"/>
      <c r="M7770" s="920"/>
      <c r="N7770" s="920"/>
      <c r="S7770" s="929"/>
    </row>
    <row r="7771" spans="1:19" ht="12.75" customHeight="1" x14ac:dyDescent="0.15">
      <c r="A7771" s="914">
        <v>7766</v>
      </c>
      <c r="B7771" s="929">
        <f>'EstExp 12-20'!K334</f>
        <v>0</v>
      </c>
      <c r="C7771" s="930">
        <f t="shared" si="309"/>
        <v>7766</v>
      </c>
      <c r="D7771" s="920" t="s">
        <v>6732</v>
      </c>
      <c r="E7771" s="893" t="b">
        <f t="shared" ca="1" si="310"/>
        <v>1</v>
      </c>
      <c r="F7771" s="932">
        <f t="array" aca="1" ref="F7771" ca="1">IF(G7771&lt;&gt;"",INDIRECT("'"&amp;G7771&amp;"'!"&amp;H7771),"")</f>
        <v>0</v>
      </c>
      <c r="G7771" s="560" t="s">
        <v>4786</v>
      </c>
      <c r="H7771" s="893" t="s">
        <v>7180</v>
      </c>
      <c r="I7771" s="920"/>
      <c r="J7771" s="920"/>
      <c r="K7771" s="920"/>
      <c r="L7771" s="920"/>
      <c r="M7771" s="920"/>
      <c r="N7771" s="920"/>
      <c r="S7771" s="929"/>
    </row>
    <row r="7772" spans="1:19" ht="12.75" customHeight="1" x14ac:dyDescent="0.15">
      <c r="A7772" s="914">
        <v>7767</v>
      </c>
      <c r="B7772" s="929">
        <f>'EstExp 12-20'!K335</f>
        <v>0</v>
      </c>
      <c r="C7772" s="930">
        <f t="shared" si="309"/>
        <v>7767</v>
      </c>
      <c r="D7772" s="920" t="s">
        <v>6732</v>
      </c>
      <c r="E7772" s="893" t="b">
        <f t="shared" ca="1" si="310"/>
        <v>1</v>
      </c>
      <c r="F7772" s="932">
        <f t="array" aca="1" ref="F7772" ca="1">IF(G7772&lt;&gt;"",INDIRECT("'"&amp;G7772&amp;"'!"&amp;H7772),"")</f>
        <v>0</v>
      </c>
      <c r="G7772" s="560" t="s">
        <v>4786</v>
      </c>
      <c r="H7772" s="893" t="s">
        <v>7181</v>
      </c>
      <c r="I7772" s="920"/>
      <c r="J7772" s="920"/>
      <c r="K7772" s="920"/>
      <c r="L7772" s="920"/>
      <c r="M7772" s="920"/>
      <c r="N7772" s="920"/>
      <c r="S7772" s="929"/>
    </row>
    <row r="7773" spans="1:19" ht="12.75" customHeight="1" x14ac:dyDescent="0.15">
      <c r="A7773" s="914">
        <v>7768</v>
      </c>
      <c r="B7773" s="929">
        <f>'EstExp 12-20'!K336</f>
        <v>0</v>
      </c>
      <c r="C7773" s="930">
        <f t="shared" si="309"/>
        <v>7768</v>
      </c>
      <c r="D7773" s="920" t="s">
        <v>6732</v>
      </c>
      <c r="E7773" s="893" t="b">
        <f t="shared" ca="1" si="310"/>
        <v>1</v>
      </c>
      <c r="F7773" s="932">
        <f t="array" aca="1" ref="F7773" ca="1">IF(G7773&lt;&gt;"",INDIRECT("'"&amp;G7773&amp;"'!"&amp;H7773),"")</f>
        <v>0</v>
      </c>
      <c r="G7773" s="560" t="s">
        <v>4786</v>
      </c>
      <c r="H7773" s="893" t="s">
        <v>7182</v>
      </c>
      <c r="I7773" s="920"/>
      <c r="J7773" s="920"/>
      <c r="K7773" s="920"/>
      <c r="L7773" s="920"/>
      <c r="M7773" s="920"/>
      <c r="N7773" s="920"/>
      <c r="S7773" s="929"/>
    </row>
    <row r="7774" spans="1:19" ht="12.75" customHeight="1" x14ac:dyDescent="0.15">
      <c r="A7774" s="914">
        <v>7769</v>
      </c>
      <c r="B7774" s="929">
        <f>'EstExp 12-20'!K337</f>
        <v>0</v>
      </c>
      <c r="C7774" s="930">
        <f t="shared" si="309"/>
        <v>7769</v>
      </c>
      <c r="D7774" s="920" t="s">
        <v>6732</v>
      </c>
      <c r="E7774" s="893" t="b">
        <f t="shared" ca="1" si="310"/>
        <v>1</v>
      </c>
      <c r="F7774" s="932">
        <f t="array" aca="1" ref="F7774" ca="1">IF(G7774&lt;&gt;"",INDIRECT("'"&amp;G7774&amp;"'!"&amp;H7774),"")</f>
        <v>0</v>
      </c>
      <c r="G7774" s="560" t="s">
        <v>4786</v>
      </c>
      <c r="H7774" s="893" t="s">
        <v>7183</v>
      </c>
      <c r="I7774" s="920"/>
      <c r="J7774" s="920"/>
      <c r="K7774" s="920"/>
      <c r="L7774" s="920"/>
      <c r="M7774" s="920"/>
      <c r="N7774" s="920"/>
      <c r="S7774" s="929"/>
    </row>
    <row r="7775" spans="1:19" ht="12.75" customHeight="1" x14ac:dyDescent="0.15">
      <c r="A7775" s="914">
        <v>7770</v>
      </c>
      <c r="B7775" s="929">
        <f>'EstExp 12-20'!K338</f>
        <v>0</v>
      </c>
      <c r="C7775" s="930">
        <f t="shared" si="309"/>
        <v>7770</v>
      </c>
      <c r="D7775" s="920" t="s">
        <v>6732</v>
      </c>
      <c r="E7775" s="893" t="b">
        <f t="shared" ca="1" si="310"/>
        <v>1</v>
      </c>
      <c r="F7775" s="932">
        <f t="array" aca="1" ref="F7775" ca="1">IF(G7775&lt;&gt;"",INDIRECT("'"&amp;G7775&amp;"'!"&amp;H7775),"")</f>
        <v>0</v>
      </c>
      <c r="G7775" s="560" t="s">
        <v>4786</v>
      </c>
      <c r="H7775" s="893" t="s">
        <v>7184</v>
      </c>
      <c r="I7775" s="920"/>
      <c r="J7775" s="920"/>
      <c r="K7775" s="920"/>
      <c r="L7775" s="920"/>
      <c r="M7775" s="920"/>
      <c r="N7775" s="920"/>
      <c r="S7775" s="929"/>
    </row>
    <row r="7776" spans="1:19" ht="12.75" customHeight="1" x14ac:dyDescent="0.15">
      <c r="A7776" s="914">
        <v>7771</v>
      </c>
      <c r="B7776" s="929">
        <f>'EstExp 12-20'!K339</f>
        <v>0</v>
      </c>
      <c r="C7776" s="930">
        <f t="shared" si="309"/>
        <v>7771</v>
      </c>
      <c r="D7776" s="920" t="s">
        <v>6732</v>
      </c>
      <c r="E7776" s="893" t="b">
        <f t="shared" ca="1" si="310"/>
        <v>1</v>
      </c>
      <c r="F7776" s="932">
        <f t="array" aca="1" ref="F7776" ca="1">IF(G7776&lt;&gt;"",INDIRECT("'"&amp;G7776&amp;"'!"&amp;H7776),"")</f>
        <v>0</v>
      </c>
      <c r="G7776" s="560" t="s">
        <v>4786</v>
      </c>
      <c r="H7776" s="893" t="s">
        <v>7185</v>
      </c>
      <c r="I7776" s="920"/>
      <c r="J7776" s="920"/>
      <c r="K7776" s="920"/>
      <c r="L7776" s="920"/>
      <c r="M7776" s="920"/>
      <c r="N7776" s="920"/>
      <c r="S7776" s="929"/>
    </row>
    <row r="7777" spans="1:19" ht="12.75" customHeight="1" x14ac:dyDescent="0.15">
      <c r="A7777" s="914">
        <v>7772</v>
      </c>
      <c r="B7777" s="929">
        <f>'EstExp 12-20'!K340</f>
        <v>0</v>
      </c>
      <c r="C7777" s="930">
        <f t="shared" si="309"/>
        <v>7772</v>
      </c>
      <c r="D7777" s="920" t="s">
        <v>6732</v>
      </c>
      <c r="E7777" s="893" t="b">
        <f t="shared" ca="1" si="310"/>
        <v>1</v>
      </c>
      <c r="F7777" s="932">
        <f t="array" aca="1" ref="F7777" ca="1">IF(G7777&lt;&gt;"",INDIRECT("'"&amp;G7777&amp;"'!"&amp;H7777),"")</f>
        <v>0</v>
      </c>
      <c r="G7777" s="560" t="s">
        <v>4786</v>
      </c>
      <c r="H7777" s="893" t="s">
        <v>7186</v>
      </c>
      <c r="I7777" s="920"/>
      <c r="J7777" s="920"/>
      <c r="K7777" s="920"/>
      <c r="L7777" s="920"/>
      <c r="M7777" s="920"/>
      <c r="N7777" s="920"/>
      <c r="S7777" s="929"/>
    </row>
    <row r="7778" spans="1:19" ht="12.75" customHeight="1" x14ac:dyDescent="0.15">
      <c r="A7778" s="914">
        <v>7773</v>
      </c>
      <c r="B7778" s="929">
        <f>'EstExp 12-20'!K341</f>
        <v>0</v>
      </c>
      <c r="C7778" s="930">
        <f t="shared" si="309"/>
        <v>7773</v>
      </c>
      <c r="D7778" s="920" t="s">
        <v>6732</v>
      </c>
      <c r="E7778" s="893" t="b">
        <f t="shared" ca="1" si="310"/>
        <v>1</v>
      </c>
      <c r="F7778" s="932">
        <f t="array" aca="1" ref="F7778" ca="1">IF(G7778&lt;&gt;"",INDIRECT("'"&amp;G7778&amp;"'!"&amp;H7778),"")</f>
        <v>0</v>
      </c>
      <c r="G7778" s="560" t="s">
        <v>4786</v>
      </c>
      <c r="H7778" s="893" t="s">
        <v>7187</v>
      </c>
      <c r="I7778" s="920"/>
      <c r="J7778" s="920"/>
      <c r="K7778" s="920"/>
      <c r="L7778" s="920"/>
      <c r="M7778" s="920"/>
      <c r="N7778" s="920"/>
      <c r="S7778" s="929"/>
    </row>
    <row r="7779" spans="1:19" ht="12.75" customHeight="1" x14ac:dyDescent="0.15">
      <c r="A7779" s="914">
        <v>7774</v>
      </c>
      <c r="B7779" s="929">
        <f>'EstExp 12-20'!K342</f>
        <v>0</v>
      </c>
      <c r="C7779" s="930">
        <f t="shared" si="309"/>
        <v>7774</v>
      </c>
      <c r="D7779" s="920" t="s">
        <v>6732</v>
      </c>
      <c r="E7779" s="893" t="b">
        <f t="shared" ca="1" si="310"/>
        <v>1</v>
      </c>
      <c r="F7779" s="932">
        <f t="array" aca="1" ref="F7779" ca="1">IF(G7779&lt;&gt;"",INDIRECT("'"&amp;G7779&amp;"'!"&amp;H7779),"")</f>
        <v>0</v>
      </c>
      <c r="G7779" s="560" t="s">
        <v>4786</v>
      </c>
      <c r="H7779" s="893" t="s">
        <v>7188</v>
      </c>
      <c r="I7779" s="920"/>
      <c r="J7779" s="920"/>
      <c r="K7779" s="920"/>
      <c r="L7779" s="920"/>
      <c r="M7779" s="920"/>
      <c r="N7779" s="920"/>
      <c r="S7779" s="929"/>
    </row>
    <row r="7780" spans="1:19" ht="12.75" customHeight="1" x14ac:dyDescent="0.15">
      <c r="A7780" s="914">
        <v>7775</v>
      </c>
      <c r="B7780" s="929">
        <f>'EstExp 12-20'!K343</f>
        <v>0</v>
      </c>
      <c r="C7780" s="930">
        <f t="shared" si="309"/>
        <v>7775</v>
      </c>
      <c r="D7780" s="920" t="s">
        <v>6732</v>
      </c>
      <c r="E7780" s="893" t="b">
        <f t="shared" ca="1" si="310"/>
        <v>1</v>
      </c>
      <c r="F7780" s="932">
        <f t="array" aca="1" ref="F7780" ca="1">IF(G7780&lt;&gt;"",INDIRECT("'"&amp;G7780&amp;"'!"&amp;H7780),"")</f>
        <v>0</v>
      </c>
      <c r="G7780" s="560" t="s">
        <v>4786</v>
      </c>
      <c r="H7780" s="893" t="s">
        <v>7189</v>
      </c>
      <c r="I7780" s="920"/>
      <c r="J7780" s="920"/>
      <c r="K7780" s="920"/>
      <c r="L7780" s="920"/>
      <c r="M7780" s="920"/>
      <c r="N7780" s="920"/>
      <c r="S7780" s="929"/>
    </row>
    <row r="7781" spans="1:19" ht="12.75" customHeight="1" x14ac:dyDescent="0.15">
      <c r="A7781" s="914">
        <v>7776</v>
      </c>
      <c r="B7781" s="929">
        <f>'EstExp 12-20'!K344</f>
        <v>0</v>
      </c>
      <c r="C7781" s="930">
        <f t="shared" si="309"/>
        <v>7776</v>
      </c>
      <c r="D7781" s="920" t="s">
        <v>6732</v>
      </c>
      <c r="E7781" s="893" t="b">
        <f t="shared" ca="1" si="310"/>
        <v>1</v>
      </c>
      <c r="F7781" s="932">
        <f t="array" aca="1" ref="F7781" ca="1">IF(G7781&lt;&gt;"",INDIRECT("'"&amp;G7781&amp;"'!"&amp;H7781),"")</f>
        <v>0</v>
      </c>
      <c r="G7781" s="560" t="s">
        <v>4786</v>
      </c>
      <c r="H7781" s="893" t="s">
        <v>7190</v>
      </c>
      <c r="I7781" s="920"/>
      <c r="J7781" s="920"/>
      <c r="K7781" s="920"/>
      <c r="L7781" s="920"/>
      <c r="M7781" s="920"/>
      <c r="N7781" s="920"/>
      <c r="S7781" s="929"/>
    </row>
    <row r="7782" spans="1:19" ht="12.75" customHeight="1" x14ac:dyDescent="0.15">
      <c r="A7782" s="914">
        <v>7777</v>
      </c>
      <c r="B7782" s="929">
        <f>'EstExp 12-20'!K347</f>
        <v>0</v>
      </c>
      <c r="C7782" s="930">
        <f t="shared" si="309"/>
        <v>7777</v>
      </c>
      <c r="D7782" s="920" t="s">
        <v>6732</v>
      </c>
      <c r="E7782" s="893" t="b">
        <f t="shared" ca="1" si="310"/>
        <v>1</v>
      </c>
      <c r="F7782" s="932">
        <f t="array" aca="1" ref="F7782" ca="1">IF(G7782&lt;&gt;"",INDIRECT("'"&amp;G7782&amp;"'!"&amp;H7782),"")</f>
        <v>0</v>
      </c>
      <c r="G7782" s="560" t="s">
        <v>4786</v>
      </c>
      <c r="H7782" s="893" t="s">
        <v>7191</v>
      </c>
      <c r="I7782" s="920"/>
      <c r="J7782" s="920"/>
      <c r="K7782" s="920"/>
      <c r="L7782" s="920"/>
      <c r="M7782" s="920"/>
      <c r="N7782" s="920"/>
      <c r="S7782" s="929"/>
    </row>
    <row r="7783" spans="1:19" ht="12.75" customHeight="1" x14ac:dyDescent="0.15">
      <c r="A7783" s="914">
        <v>7778</v>
      </c>
      <c r="B7783" s="929">
        <f>'EstExp 12-20'!K348</f>
        <v>0</v>
      </c>
      <c r="C7783" s="930">
        <f t="shared" si="309"/>
        <v>7778</v>
      </c>
      <c r="D7783" s="920" t="s">
        <v>6732</v>
      </c>
      <c r="E7783" s="893" t="b">
        <f t="shared" ca="1" si="310"/>
        <v>1</v>
      </c>
      <c r="F7783" s="932">
        <f t="array" aca="1" ref="F7783" ca="1">IF(G7783&lt;&gt;"",INDIRECT("'"&amp;G7783&amp;"'!"&amp;H7783),"")</f>
        <v>0</v>
      </c>
      <c r="G7783" s="560" t="s">
        <v>4786</v>
      </c>
      <c r="H7783" s="893" t="s">
        <v>7192</v>
      </c>
      <c r="I7783" s="920"/>
      <c r="J7783" s="920"/>
      <c r="K7783" s="920"/>
      <c r="L7783" s="920"/>
      <c r="M7783" s="920"/>
      <c r="N7783" s="920"/>
      <c r="S7783" s="929"/>
    </row>
    <row r="7784" spans="1:19" ht="12.75" customHeight="1" x14ac:dyDescent="0.15">
      <c r="A7784" s="914">
        <v>7779</v>
      </c>
      <c r="B7784" s="929">
        <f>'EstExp 12-20'!K349</f>
        <v>0</v>
      </c>
      <c r="C7784" s="930">
        <f t="shared" si="309"/>
        <v>7779</v>
      </c>
      <c r="D7784" s="920" t="s">
        <v>6732</v>
      </c>
      <c r="E7784" s="893" t="b">
        <f t="shared" ca="1" si="310"/>
        <v>1</v>
      </c>
      <c r="F7784" s="932">
        <f t="array" aca="1" ref="F7784" ca="1">IF(G7784&lt;&gt;"",INDIRECT("'"&amp;G7784&amp;"'!"&amp;H7784),"")</f>
        <v>0</v>
      </c>
      <c r="G7784" s="560" t="s">
        <v>4786</v>
      </c>
      <c r="H7784" s="893" t="s">
        <v>7193</v>
      </c>
      <c r="I7784" s="920"/>
      <c r="J7784" s="920"/>
      <c r="K7784" s="920"/>
      <c r="L7784" s="920"/>
      <c r="M7784" s="920"/>
      <c r="N7784" s="920"/>
      <c r="S7784" s="929"/>
    </row>
    <row r="7785" spans="1:19" ht="12.75" customHeight="1" x14ac:dyDescent="0.15">
      <c r="A7785" s="914">
        <v>7780</v>
      </c>
      <c r="B7785" s="929">
        <f>'EstExp 12-20'!K350</f>
        <v>0</v>
      </c>
      <c r="C7785" s="930">
        <f t="shared" si="309"/>
        <v>7780</v>
      </c>
      <c r="D7785" s="920" t="s">
        <v>6732</v>
      </c>
      <c r="E7785" s="893" t="b">
        <f t="shared" ca="1" si="310"/>
        <v>1</v>
      </c>
      <c r="F7785" s="932">
        <f t="array" aca="1" ref="F7785" ca="1">IF(G7785&lt;&gt;"",INDIRECT("'"&amp;G7785&amp;"'!"&amp;H7785),"")</f>
        <v>0</v>
      </c>
      <c r="G7785" s="560" t="s">
        <v>4786</v>
      </c>
      <c r="H7785" s="893" t="s">
        <v>7194</v>
      </c>
      <c r="I7785" s="920"/>
      <c r="J7785" s="920"/>
      <c r="K7785" s="920"/>
      <c r="L7785" s="920"/>
      <c r="M7785" s="920"/>
      <c r="N7785" s="920"/>
      <c r="S7785" s="929"/>
    </row>
    <row r="7786" spans="1:19" ht="12.75" customHeight="1" x14ac:dyDescent="0.15">
      <c r="A7786" s="914">
        <v>7781</v>
      </c>
      <c r="B7786" s="929">
        <f>'EstExp 12-20'!K351</f>
        <v>0</v>
      </c>
      <c r="C7786" s="930">
        <f t="shared" si="309"/>
        <v>7781</v>
      </c>
      <c r="D7786" s="920" t="s">
        <v>6732</v>
      </c>
      <c r="E7786" s="893" t="b">
        <f t="shared" ca="1" si="310"/>
        <v>1</v>
      </c>
      <c r="F7786" s="932">
        <f t="array" aca="1" ref="F7786" ca="1">IF(G7786&lt;&gt;"",INDIRECT("'"&amp;G7786&amp;"'!"&amp;H7786),"")</f>
        <v>0</v>
      </c>
      <c r="G7786" s="560" t="s">
        <v>4786</v>
      </c>
      <c r="H7786" s="893" t="s">
        <v>7195</v>
      </c>
      <c r="I7786" s="920"/>
      <c r="J7786" s="920"/>
      <c r="K7786" s="920"/>
      <c r="L7786" s="920"/>
      <c r="M7786" s="920"/>
      <c r="N7786" s="920"/>
      <c r="S7786" s="929"/>
    </row>
    <row r="7787" spans="1:19" ht="12.75" customHeight="1" x14ac:dyDescent="0.15">
      <c r="A7787" s="914">
        <v>7782</v>
      </c>
      <c r="B7787" s="929">
        <f>'EstExp 12-20'!K352</f>
        <v>0</v>
      </c>
      <c r="C7787" s="930">
        <f t="shared" si="309"/>
        <v>7782</v>
      </c>
      <c r="D7787" s="920" t="s">
        <v>6732</v>
      </c>
      <c r="E7787" s="893" t="b">
        <f t="shared" ca="1" si="310"/>
        <v>1</v>
      </c>
      <c r="F7787" s="932">
        <f t="array" aca="1" ref="F7787" ca="1">IF(G7787&lt;&gt;"",INDIRECT("'"&amp;G7787&amp;"'!"&amp;H7787),"")</f>
        <v>0</v>
      </c>
      <c r="G7787" s="560" t="s">
        <v>4786</v>
      </c>
      <c r="H7787" s="893" t="s">
        <v>7196</v>
      </c>
      <c r="I7787" s="920"/>
      <c r="J7787" s="920"/>
      <c r="K7787" s="920"/>
      <c r="L7787" s="920"/>
      <c r="M7787" s="920"/>
      <c r="N7787" s="920"/>
      <c r="S7787" s="929"/>
    </row>
    <row r="7788" spans="1:19" ht="12.75" customHeight="1" x14ac:dyDescent="0.15">
      <c r="A7788" s="914">
        <v>7783</v>
      </c>
      <c r="B7788" s="929">
        <f>'EstExp 12-20'!K353</f>
        <v>0</v>
      </c>
      <c r="C7788" s="930">
        <f t="shared" si="309"/>
        <v>7783</v>
      </c>
      <c r="D7788" s="920" t="s">
        <v>6732</v>
      </c>
      <c r="E7788" s="893" t="b">
        <f t="shared" ca="1" si="310"/>
        <v>1</v>
      </c>
      <c r="F7788" s="932">
        <f t="array" aca="1" ref="F7788" ca="1">IF(G7788&lt;&gt;"",INDIRECT("'"&amp;G7788&amp;"'!"&amp;H7788),"")</f>
        <v>0</v>
      </c>
      <c r="G7788" s="560" t="s">
        <v>4786</v>
      </c>
      <c r="H7788" s="893" t="s">
        <v>7197</v>
      </c>
      <c r="I7788" s="920"/>
      <c r="J7788" s="920"/>
      <c r="K7788" s="920"/>
      <c r="L7788" s="920"/>
      <c r="M7788" s="920"/>
      <c r="N7788" s="920"/>
      <c r="S7788" s="929"/>
    </row>
    <row r="7789" spans="1:19" ht="12.75" customHeight="1" x14ac:dyDescent="0.15">
      <c r="A7789" s="914">
        <v>7784</v>
      </c>
      <c r="B7789" s="929">
        <f>'EstExp 12-20'!K355</f>
        <v>0</v>
      </c>
      <c r="C7789" s="930">
        <f t="shared" si="309"/>
        <v>7784</v>
      </c>
      <c r="D7789" s="920" t="s">
        <v>6732</v>
      </c>
      <c r="E7789" s="893" t="b">
        <f t="shared" ca="1" si="310"/>
        <v>1</v>
      </c>
      <c r="F7789" s="932">
        <f t="array" aca="1" ref="F7789" ca="1">IF(G7789&lt;&gt;"",INDIRECT("'"&amp;G7789&amp;"'!"&amp;H7789),"")</f>
        <v>0</v>
      </c>
      <c r="G7789" s="560" t="s">
        <v>4786</v>
      </c>
      <c r="H7789" s="893" t="s">
        <v>7198</v>
      </c>
      <c r="I7789" s="920"/>
      <c r="J7789" s="920"/>
      <c r="K7789" s="920"/>
      <c r="L7789" s="920"/>
      <c r="M7789" s="920"/>
      <c r="N7789" s="920"/>
      <c r="S7789" s="929"/>
    </row>
    <row r="7790" spans="1:19" ht="12.75" customHeight="1" x14ac:dyDescent="0.15">
      <c r="A7790" s="914">
        <v>7785</v>
      </c>
      <c r="B7790" s="929">
        <f>'EstExp 12-20'!K356</f>
        <v>0</v>
      </c>
      <c r="C7790" s="930">
        <f t="shared" si="309"/>
        <v>7785</v>
      </c>
      <c r="D7790" s="920" t="s">
        <v>6732</v>
      </c>
      <c r="E7790" s="893" t="b">
        <f t="shared" ca="1" si="310"/>
        <v>1</v>
      </c>
      <c r="F7790" s="932">
        <f t="array" aca="1" ref="F7790" ca="1">IF(G7790&lt;&gt;"",INDIRECT("'"&amp;G7790&amp;"'!"&amp;H7790),"")</f>
        <v>0</v>
      </c>
      <c r="G7790" s="560" t="s">
        <v>4786</v>
      </c>
      <c r="H7790" s="893" t="s">
        <v>7199</v>
      </c>
      <c r="I7790" s="920"/>
      <c r="J7790" s="920"/>
      <c r="K7790" s="920"/>
      <c r="L7790" s="920"/>
      <c r="M7790" s="920"/>
      <c r="N7790" s="920"/>
      <c r="S7790" s="929"/>
    </row>
    <row r="7791" spans="1:19" ht="12.75" customHeight="1" x14ac:dyDescent="0.15">
      <c r="A7791" s="914">
        <v>7786</v>
      </c>
      <c r="B7791" s="929">
        <f>'EstExp 12-20'!K357</f>
        <v>0</v>
      </c>
      <c r="C7791" s="930">
        <f t="shared" si="309"/>
        <v>7786</v>
      </c>
      <c r="D7791" s="920" t="s">
        <v>6732</v>
      </c>
      <c r="E7791" s="893" t="b">
        <f t="shared" ca="1" si="310"/>
        <v>1</v>
      </c>
      <c r="F7791" s="932">
        <f t="array" aca="1" ref="F7791" ca="1">IF(G7791&lt;&gt;"",INDIRECT("'"&amp;G7791&amp;"'!"&amp;H7791),"")</f>
        <v>0</v>
      </c>
      <c r="G7791" s="560" t="s">
        <v>4786</v>
      </c>
      <c r="H7791" s="893" t="s">
        <v>7200</v>
      </c>
      <c r="I7791" s="920"/>
      <c r="J7791" s="920"/>
      <c r="K7791" s="920"/>
      <c r="L7791" s="920"/>
      <c r="M7791" s="920"/>
      <c r="N7791" s="920"/>
      <c r="S7791" s="929"/>
    </row>
    <row r="7792" spans="1:19" ht="12.75" customHeight="1" x14ac:dyDescent="0.15">
      <c r="A7792" s="914">
        <v>7787</v>
      </c>
      <c r="B7792" s="929">
        <f>'EstExp 12-20'!K358</f>
        <v>0</v>
      </c>
      <c r="C7792" s="930">
        <f t="shared" si="309"/>
        <v>7787</v>
      </c>
      <c r="D7792" s="920" t="s">
        <v>6732</v>
      </c>
      <c r="E7792" s="893" t="b">
        <f t="shared" ca="1" si="310"/>
        <v>1</v>
      </c>
      <c r="F7792" s="932">
        <f t="array" aca="1" ref="F7792" ca="1">IF(G7792&lt;&gt;"",INDIRECT("'"&amp;G7792&amp;"'!"&amp;H7792),"")</f>
        <v>0</v>
      </c>
      <c r="G7792" s="560" t="s">
        <v>4786</v>
      </c>
      <c r="H7792" s="893" t="s">
        <v>7201</v>
      </c>
      <c r="I7792" s="920"/>
      <c r="J7792" s="920"/>
      <c r="K7792" s="920"/>
      <c r="L7792" s="920"/>
      <c r="M7792" s="920"/>
      <c r="N7792" s="920"/>
      <c r="S7792" s="929"/>
    </row>
    <row r="7793" spans="1:19" ht="12.75" customHeight="1" x14ac:dyDescent="0.15">
      <c r="A7793" s="914">
        <v>7788</v>
      </c>
      <c r="B7793" s="929">
        <f>'EstExp 12-20'!K360</f>
        <v>0</v>
      </c>
      <c r="C7793" s="930">
        <f t="shared" si="309"/>
        <v>7788</v>
      </c>
      <c r="D7793" s="920" t="s">
        <v>6732</v>
      </c>
      <c r="E7793" s="893" t="b">
        <f t="shared" ca="1" si="310"/>
        <v>1</v>
      </c>
      <c r="F7793" s="932">
        <f t="array" aca="1" ref="F7793" ca="1">IF(G7793&lt;&gt;"",INDIRECT("'"&amp;G7793&amp;"'!"&amp;H7793),"")</f>
        <v>0</v>
      </c>
      <c r="G7793" s="560" t="s">
        <v>4786</v>
      </c>
      <c r="H7793" s="893" t="s">
        <v>7202</v>
      </c>
      <c r="I7793" s="920"/>
      <c r="J7793" s="920"/>
      <c r="K7793" s="920"/>
      <c r="L7793" s="920"/>
      <c r="M7793" s="920"/>
      <c r="N7793" s="920"/>
      <c r="S7793" s="929"/>
    </row>
    <row r="7794" spans="1:19" ht="12.75" customHeight="1" x14ac:dyDescent="0.15">
      <c r="A7794" s="914">
        <v>7789</v>
      </c>
      <c r="B7794" s="929">
        <f>'EstExp 12-20'!K361</f>
        <v>0</v>
      </c>
      <c r="C7794" s="930">
        <f t="shared" si="309"/>
        <v>7789</v>
      </c>
      <c r="D7794" s="920" t="s">
        <v>6732</v>
      </c>
      <c r="E7794" s="893" t="b">
        <f t="shared" ca="1" si="310"/>
        <v>1</v>
      </c>
      <c r="F7794" s="932">
        <f t="array" aca="1" ref="F7794" ca="1">IF(G7794&lt;&gt;"",INDIRECT("'"&amp;G7794&amp;"'!"&amp;H7794),"")</f>
        <v>0</v>
      </c>
      <c r="G7794" s="560" t="s">
        <v>4786</v>
      </c>
      <c r="H7794" s="893" t="s">
        <v>7203</v>
      </c>
      <c r="I7794" s="920"/>
      <c r="J7794" s="920"/>
      <c r="K7794" s="920"/>
      <c r="L7794" s="920"/>
      <c r="M7794" s="920"/>
      <c r="N7794" s="920"/>
      <c r="S7794" s="929"/>
    </row>
    <row r="7795" spans="1:19" ht="12.75" customHeight="1" x14ac:dyDescent="0.15">
      <c r="A7795" s="914">
        <v>7790</v>
      </c>
      <c r="B7795" s="929">
        <f>'EstExp 12-20'!K362</f>
        <v>0</v>
      </c>
      <c r="C7795" s="930">
        <f t="shared" si="309"/>
        <v>7790</v>
      </c>
      <c r="D7795" s="920" t="s">
        <v>6732</v>
      </c>
      <c r="E7795" s="893" t="b">
        <f t="shared" ca="1" si="310"/>
        <v>1</v>
      </c>
      <c r="F7795" s="932">
        <f t="array" aca="1" ref="F7795" ca="1">IF(G7795&lt;&gt;"",INDIRECT("'"&amp;G7795&amp;"'!"&amp;H7795),"")</f>
        <v>0</v>
      </c>
      <c r="G7795" s="560" t="s">
        <v>4786</v>
      </c>
      <c r="H7795" s="893" t="s">
        <v>7204</v>
      </c>
      <c r="I7795" s="920"/>
      <c r="J7795" s="920"/>
      <c r="K7795" s="920"/>
      <c r="L7795" s="920"/>
      <c r="M7795" s="920"/>
      <c r="N7795" s="920"/>
      <c r="S7795" s="929"/>
    </row>
    <row r="7796" spans="1:19" ht="12.75" customHeight="1" x14ac:dyDescent="0.15">
      <c r="A7796" s="914">
        <v>7791</v>
      </c>
      <c r="B7796" s="929">
        <f>'EstExp 12-20'!K367</f>
        <v>0</v>
      </c>
      <c r="C7796" s="930">
        <f t="shared" si="309"/>
        <v>7791</v>
      </c>
      <c r="D7796" s="920" t="s">
        <v>6732</v>
      </c>
      <c r="E7796" s="893" t="b">
        <f t="shared" ca="1" si="310"/>
        <v>1</v>
      </c>
      <c r="F7796" s="932">
        <f t="array" aca="1" ref="F7796" ca="1">IF(G7796&lt;&gt;"",INDIRECT("'"&amp;G7796&amp;"'!"&amp;H7796),"")</f>
        <v>0</v>
      </c>
      <c r="G7796" s="560" t="s">
        <v>4786</v>
      </c>
      <c r="H7796" s="893" t="s">
        <v>7205</v>
      </c>
      <c r="I7796" s="920"/>
      <c r="J7796" s="920"/>
      <c r="K7796" s="920"/>
      <c r="L7796" s="920"/>
      <c r="M7796" s="920"/>
      <c r="N7796" s="920"/>
      <c r="S7796" s="929"/>
    </row>
    <row r="7797" spans="1:19" ht="12.75" customHeight="1" x14ac:dyDescent="0.15">
      <c r="A7797" s="914">
        <v>7792</v>
      </c>
      <c r="B7797" s="929">
        <f>'EstExp 12-20'!K368</f>
        <v>0</v>
      </c>
      <c r="C7797" s="930">
        <f t="shared" si="309"/>
        <v>7792</v>
      </c>
      <c r="D7797" s="920" t="s">
        <v>6732</v>
      </c>
      <c r="E7797" s="893" t="b">
        <f t="shared" ca="1" si="310"/>
        <v>1</v>
      </c>
      <c r="F7797" s="932">
        <f t="array" aca="1" ref="F7797" ca="1">IF(G7797&lt;&gt;"",INDIRECT("'"&amp;G7797&amp;"'!"&amp;H7797),"")</f>
        <v>0</v>
      </c>
      <c r="G7797" s="560" t="s">
        <v>4786</v>
      </c>
      <c r="H7797" s="893" t="s">
        <v>7206</v>
      </c>
      <c r="I7797" s="920"/>
      <c r="J7797" s="920"/>
      <c r="K7797" s="920"/>
      <c r="L7797" s="920"/>
      <c r="M7797" s="920"/>
      <c r="N7797" s="920"/>
      <c r="S7797" s="929"/>
    </row>
    <row r="7798" spans="1:19" ht="12.75" customHeight="1" x14ac:dyDescent="0.15">
      <c r="A7798" s="914">
        <v>7793</v>
      </c>
      <c r="B7798" s="929">
        <f>'EstExp 12-20'!K369</f>
        <v>0</v>
      </c>
      <c r="C7798" s="930">
        <f t="shared" si="309"/>
        <v>7793</v>
      </c>
      <c r="D7798" s="920" t="s">
        <v>6732</v>
      </c>
      <c r="E7798" s="893" t="b">
        <f t="shared" ca="1" si="310"/>
        <v>1</v>
      </c>
      <c r="F7798" s="932">
        <f t="array" aca="1" ref="F7798" ca="1">IF(G7798&lt;&gt;"",INDIRECT("'"&amp;G7798&amp;"'!"&amp;H7798),"")</f>
        <v>0</v>
      </c>
      <c r="G7798" s="560" t="s">
        <v>4786</v>
      </c>
      <c r="H7798" s="893" t="s">
        <v>7207</v>
      </c>
      <c r="I7798" s="920"/>
      <c r="J7798" s="920"/>
      <c r="K7798" s="920"/>
      <c r="L7798" s="920"/>
      <c r="M7798" s="920"/>
      <c r="N7798" s="920"/>
      <c r="S7798" s="929"/>
    </row>
    <row r="7799" spans="1:19" ht="12.75" customHeight="1" x14ac:dyDescent="0.15">
      <c r="A7799" s="914">
        <v>7794</v>
      </c>
      <c r="B7799" s="929">
        <f>'EstExp 12-20'!K371</f>
        <v>0</v>
      </c>
      <c r="C7799" s="930">
        <f t="shared" si="309"/>
        <v>7794</v>
      </c>
      <c r="D7799" s="920" t="s">
        <v>6732</v>
      </c>
      <c r="E7799" s="893" t="b">
        <f t="shared" ca="1" si="310"/>
        <v>1</v>
      </c>
      <c r="F7799" s="932">
        <f t="array" aca="1" ref="F7799" ca="1">IF(G7799&lt;&gt;"",INDIRECT("'"&amp;G7799&amp;"'!"&amp;H7799),"")</f>
        <v>0</v>
      </c>
      <c r="G7799" s="560" t="s">
        <v>4786</v>
      </c>
      <c r="H7799" s="893" t="s">
        <v>7208</v>
      </c>
      <c r="I7799" s="920"/>
      <c r="J7799" s="920"/>
      <c r="K7799" s="920"/>
      <c r="L7799" s="920"/>
      <c r="M7799" s="920"/>
      <c r="N7799" s="920"/>
      <c r="S7799" s="929"/>
    </row>
    <row r="7800" spans="1:19" ht="12.75" customHeight="1" x14ac:dyDescent="0.15">
      <c r="A7800" s="914">
        <v>7795</v>
      </c>
      <c r="B7800" s="929">
        <f>'EstExp 12-20'!K372</f>
        <v>0</v>
      </c>
      <c r="C7800" s="930">
        <f t="shared" si="309"/>
        <v>7795</v>
      </c>
      <c r="D7800" s="920" t="s">
        <v>6732</v>
      </c>
      <c r="E7800" s="893" t="b">
        <f t="shared" ca="1" si="310"/>
        <v>1</v>
      </c>
      <c r="F7800" s="932">
        <f t="array" aca="1" ref="F7800" ca="1">IF(G7800&lt;&gt;"",INDIRECT("'"&amp;G7800&amp;"'!"&amp;H7800),"")</f>
        <v>0</v>
      </c>
      <c r="G7800" s="560" t="s">
        <v>4786</v>
      </c>
      <c r="H7800" s="893" t="s">
        <v>7209</v>
      </c>
      <c r="I7800" s="920"/>
      <c r="J7800" s="920"/>
      <c r="K7800" s="920"/>
      <c r="L7800" s="920"/>
      <c r="M7800" s="920"/>
      <c r="N7800" s="920"/>
      <c r="S7800" s="929"/>
    </row>
    <row r="7801" spans="1:19" ht="12.75" customHeight="1" x14ac:dyDescent="0.15">
      <c r="A7801" s="914">
        <v>7796</v>
      </c>
      <c r="B7801" s="929">
        <f>'EstExp 12-20'!K374</f>
        <v>0</v>
      </c>
      <c r="C7801" s="930">
        <f t="shared" si="309"/>
        <v>7796</v>
      </c>
      <c r="D7801" s="920" t="s">
        <v>6732</v>
      </c>
      <c r="E7801" s="893" t="b">
        <f t="shared" ca="1" si="310"/>
        <v>1</v>
      </c>
      <c r="F7801" s="932">
        <f t="array" aca="1" ref="F7801" ca="1">IF(G7801&lt;&gt;"",INDIRECT("'"&amp;G7801&amp;"'!"&amp;H7801),"")</f>
        <v>0</v>
      </c>
      <c r="G7801" s="560" t="s">
        <v>4786</v>
      </c>
      <c r="H7801" s="893" t="s">
        <v>7210</v>
      </c>
      <c r="I7801" s="920"/>
      <c r="J7801" s="920"/>
      <c r="K7801" s="920"/>
      <c r="L7801" s="920"/>
      <c r="M7801" s="920"/>
      <c r="N7801" s="920"/>
      <c r="S7801" s="929"/>
    </row>
    <row r="7802" spans="1:19" ht="12.75" customHeight="1" x14ac:dyDescent="0.15">
      <c r="A7802" s="914">
        <v>7797</v>
      </c>
      <c r="B7802" s="929">
        <f>'EstExp 12-20'!K375</f>
        <v>0</v>
      </c>
      <c r="C7802" s="930">
        <f t="shared" si="309"/>
        <v>7797</v>
      </c>
      <c r="D7802" s="920" t="s">
        <v>6732</v>
      </c>
      <c r="E7802" s="893" t="b">
        <f t="shared" ca="1" si="310"/>
        <v>1</v>
      </c>
      <c r="F7802" s="932">
        <f t="array" aca="1" ref="F7802" ca="1">IF(G7802&lt;&gt;"",INDIRECT("'"&amp;G7802&amp;"'!"&amp;H7802),"")</f>
        <v>0</v>
      </c>
      <c r="G7802" s="560" t="s">
        <v>4786</v>
      </c>
      <c r="H7802" s="893" t="s">
        <v>7211</v>
      </c>
      <c r="I7802" s="920"/>
      <c r="J7802" s="920"/>
      <c r="K7802" s="920"/>
      <c r="L7802" s="920"/>
      <c r="M7802" s="920"/>
      <c r="N7802" s="920"/>
      <c r="S7802" s="929"/>
    </row>
    <row r="7803" spans="1:19" ht="12.75" customHeight="1" x14ac:dyDescent="0.15">
      <c r="A7803" s="914">
        <v>7798</v>
      </c>
      <c r="B7803" s="929">
        <f>'EstExp 12-20'!K376</f>
        <v>0</v>
      </c>
      <c r="C7803" s="930">
        <f t="shared" si="309"/>
        <v>7798</v>
      </c>
      <c r="D7803" s="920" t="s">
        <v>6732</v>
      </c>
      <c r="E7803" s="893" t="b">
        <f t="shared" ca="1" si="310"/>
        <v>1</v>
      </c>
      <c r="F7803" s="932">
        <f t="array" aca="1" ref="F7803" ca="1">IF(G7803&lt;&gt;"",INDIRECT("'"&amp;G7803&amp;"'!"&amp;H7803),"")</f>
        <v>0</v>
      </c>
      <c r="G7803" s="560" t="s">
        <v>4786</v>
      </c>
      <c r="H7803" s="893" t="s">
        <v>7212</v>
      </c>
      <c r="I7803" s="920"/>
      <c r="J7803" s="920"/>
      <c r="K7803" s="920"/>
      <c r="L7803" s="920"/>
      <c r="M7803" s="920"/>
      <c r="N7803" s="920"/>
      <c r="S7803" s="929"/>
    </row>
    <row r="7804" spans="1:19" ht="12.75" customHeight="1" x14ac:dyDescent="0.15">
      <c r="A7804" s="914">
        <v>7799</v>
      </c>
      <c r="B7804" s="929">
        <f>'EstExp 12-20'!K377</f>
        <v>0</v>
      </c>
      <c r="C7804" s="930">
        <f t="shared" si="309"/>
        <v>7799</v>
      </c>
      <c r="D7804" s="920" t="s">
        <v>6732</v>
      </c>
      <c r="E7804" s="893" t="b">
        <f t="shared" ca="1" si="310"/>
        <v>1</v>
      </c>
      <c r="F7804" s="932">
        <f t="array" aca="1" ref="F7804" ca="1">IF(G7804&lt;&gt;"",INDIRECT("'"&amp;G7804&amp;"'!"&amp;H7804),"")</f>
        <v>0</v>
      </c>
      <c r="G7804" s="560" t="s">
        <v>4786</v>
      </c>
      <c r="H7804" s="893" t="s">
        <v>7213</v>
      </c>
      <c r="I7804" s="920"/>
      <c r="J7804" s="920"/>
      <c r="K7804" s="920"/>
      <c r="L7804" s="920"/>
      <c r="M7804" s="920"/>
      <c r="N7804" s="920"/>
      <c r="S7804" s="929"/>
    </row>
    <row r="7805" spans="1:19" ht="12.75" customHeight="1" x14ac:dyDescent="0.15">
      <c r="A7805" s="914">
        <v>7800</v>
      </c>
      <c r="B7805" s="929">
        <f>'EstExp 12-20'!K378</f>
        <v>0</v>
      </c>
      <c r="C7805" s="930">
        <f t="shared" si="309"/>
        <v>7800</v>
      </c>
      <c r="D7805" s="920" t="s">
        <v>6732</v>
      </c>
      <c r="E7805" s="893" t="b">
        <f t="shared" ca="1" si="310"/>
        <v>1</v>
      </c>
      <c r="F7805" s="932">
        <f t="array" aca="1" ref="F7805" ca="1">IF(G7805&lt;&gt;"",INDIRECT("'"&amp;G7805&amp;"'!"&amp;H7805),"")</f>
        <v>0</v>
      </c>
      <c r="G7805" s="560" t="s">
        <v>4786</v>
      </c>
      <c r="H7805" s="893" t="s">
        <v>7214</v>
      </c>
      <c r="I7805" s="920"/>
      <c r="J7805" s="920"/>
      <c r="K7805" s="920"/>
      <c r="L7805" s="920"/>
      <c r="M7805" s="920"/>
      <c r="N7805" s="920"/>
      <c r="S7805" s="929"/>
    </row>
    <row r="7806" spans="1:19" ht="12.75" customHeight="1" x14ac:dyDescent="0.15">
      <c r="A7806" s="914">
        <v>7801</v>
      </c>
      <c r="B7806" s="929">
        <f>'EstExp 12-20'!K380</f>
        <v>0</v>
      </c>
      <c r="C7806" s="930">
        <f t="shared" si="309"/>
        <v>7801</v>
      </c>
      <c r="D7806" s="920" t="s">
        <v>6732</v>
      </c>
      <c r="E7806" s="893" t="b">
        <f t="shared" ca="1" si="310"/>
        <v>1</v>
      </c>
      <c r="F7806" s="932">
        <f t="array" aca="1" ref="F7806" ca="1">IF(G7806&lt;&gt;"",INDIRECT("'"&amp;G7806&amp;"'!"&amp;H7806),"")</f>
        <v>0</v>
      </c>
      <c r="G7806" s="560" t="s">
        <v>4786</v>
      </c>
      <c r="H7806" s="893" t="s">
        <v>7215</v>
      </c>
      <c r="I7806" s="920"/>
      <c r="J7806" s="920"/>
      <c r="K7806" s="920"/>
      <c r="L7806" s="920"/>
      <c r="M7806" s="920"/>
      <c r="N7806" s="920"/>
      <c r="S7806" s="929"/>
    </row>
    <row r="7807" spans="1:19" ht="12.75" customHeight="1" x14ac:dyDescent="0.15">
      <c r="A7807" s="914">
        <v>7802</v>
      </c>
      <c r="B7807" s="929">
        <f>'EstExp 12-20'!K381</f>
        <v>0</v>
      </c>
      <c r="C7807" s="930">
        <f t="shared" si="309"/>
        <v>7802</v>
      </c>
      <c r="D7807" s="920" t="s">
        <v>6732</v>
      </c>
      <c r="E7807" s="893" t="b">
        <f t="shared" ca="1" si="310"/>
        <v>1</v>
      </c>
      <c r="F7807" s="932">
        <f t="array" aca="1" ref="F7807" ca="1">IF(G7807&lt;&gt;"",INDIRECT("'"&amp;G7807&amp;"'!"&amp;H7807),"")</f>
        <v>0</v>
      </c>
      <c r="G7807" s="560" t="s">
        <v>4786</v>
      </c>
      <c r="H7807" s="893" t="s">
        <v>7216</v>
      </c>
      <c r="I7807" s="920"/>
      <c r="J7807" s="920"/>
      <c r="K7807" s="920"/>
      <c r="L7807" s="920"/>
      <c r="M7807" s="920"/>
      <c r="N7807" s="920"/>
      <c r="S7807" s="929"/>
    </row>
    <row r="7808" spans="1:19" ht="12.75" customHeight="1" x14ac:dyDescent="0.15">
      <c r="A7808" s="914">
        <v>7803</v>
      </c>
      <c r="B7808" s="929">
        <f>'EstExp 12-20'!K382</f>
        <v>0</v>
      </c>
      <c r="C7808" s="930">
        <f t="shared" si="309"/>
        <v>7803</v>
      </c>
      <c r="D7808" s="920" t="s">
        <v>6732</v>
      </c>
      <c r="E7808" s="893" t="b">
        <f t="shared" ca="1" si="310"/>
        <v>1</v>
      </c>
      <c r="F7808" s="932">
        <f t="array" aca="1" ref="F7808" ca="1">IF(G7808&lt;&gt;"",INDIRECT("'"&amp;G7808&amp;"'!"&amp;H7808),"")</f>
        <v>0</v>
      </c>
      <c r="G7808" s="560" t="s">
        <v>4786</v>
      </c>
      <c r="H7808" s="893" t="s">
        <v>7217</v>
      </c>
      <c r="I7808" s="920"/>
      <c r="J7808" s="920"/>
      <c r="K7808" s="920"/>
      <c r="L7808" s="920"/>
      <c r="M7808" s="920"/>
      <c r="N7808" s="920"/>
      <c r="S7808" s="929"/>
    </row>
    <row r="7809" spans="1:19" ht="12.75" customHeight="1" x14ac:dyDescent="0.15">
      <c r="A7809" s="914">
        <v>7804</v>
      </c>
      <c r="B7809" s="929">
        <f>'EstExp 12-20'!K383</f>
        <v>0</v>
      </c>
      <c r="C7809" s="930">
        <f t="shared" si="309"/>
        <v>7804</v>
      </c>
      <c r="D7809" s="920" t="s">
        <v>6732</v>
      </c>
      <c r="E7809" s="893" t="b">
        <f t="shared" ca="1" si="310"/>
        <v>1</v>
      </c>
      <c r="F7809" s="932">
        <f t="array" aca="1" ref="F7809" ca="1">IF(G7809&lt;&gt;"",INDIRECT("'"&amp;G7809&amp;"'!"&amp;H7809),"")</f>
        <v>0</v>
      </c>
      <c r="G7809" s="560" t="s">
        <v>4786</v>
      </c>
      <c r="H7809" s="893" t="s">
        <v>7218</v>
      </c>
      <c r="I7809" s="920"/>
      <c r="J7809" s="920"/>
      <c r="K7809" s="920"/>
      <c r="L7809" s="920"/>
      <c r="M7809" s="920"/>
      <c r="N7809" s="920"/>
      <c r="S7809" s="929"/>
    </row>
    <row r="7810" spans="1:19" ht="12.75" customHeight="1" x14ac:dyDescent="0.15">
      <c r="A7810" s="914">
        <v>7805</v>
      </c>
      <c r="B7810" s="929">
        <f>'EstExp 12-20'!K384</f>
        <v>0</v>
      </c>
      <c r="C7810" s="930">
        <f t="shared" si="309"/>
        <v>7805</v>
      </c>
      <c r="D7810" s="920" t="s">
        <v>6732</v>
      </c>
      <c r="E7810" s="893" t="b">
        <f t="shared" ca="1" si="310"/>
        <v>1</v>
      </c>
      <c r="F7810" s="932">
        <f t="array" aca="1" ref="F7810" ca="1">IF(G7810&lt;&gt;"",INDIRECT("'"&amp;G7810&amp;"'!"&amp;H7810),"")</f>
        <v>0</v>
      </c>
      <c r="G7810" s="560" t="s">
        <v>4786</v>
      </c>
      <c r="H7810" s="893" t="s">
        <v>7219</v>
      </c>
      <c r="I7810" s="920"/>
      <c r="J7810" s="920"/>
      <c r="K7810" s="920"/>
      <c r="L7810" s="920"/>
      <c r="M7810" s="920"/>
      <c r="N7810" s="920"/>
      <c r="S7810" s="929"/>
    </row>
    <row r="7811" spans="1:19" ht="12.75" customHeight="1" x14ac:dyDescent="0.15">
      <c r="A7811" s="914">
        <v>7806</v>
      </c>
      <c r="B7811" s="929">
        <f>'EstExp 12-20'!K385</f>
        <v>0</v>
      </c>
      <c r="C7811" s="930">
        <f t="shared" si="309"/>
        <v>7806</v>
      </c>
      <c r="D7811" s="920" t="s">
        <v>6732</v>
      </c>
      <c r="E7811" s="893" t="b">
        <f t="shared" ca="1" si="310"/>
        <v>1</v>
      </c>
      <c r="F7811" s="932">
        <f t="array" aca="1" ref="F7811" ca="1">IF(G7811&lt;&gt;"",INDIRECT("'"&amp;G7811&amp;"'!"&amp;H7811),"")</f>
        <v>0</v>
      </c>
      <c r="G7811" s="560" t="s">
        <v>4786</v>
      </c>
      <c r="H7811" s="893" t="s">
        <v>7220</v>
      </c>
      <c r="I7811" s="920"/>
      <c r="J7811" s="920"/>
      <c r="K7811" s="920"/>
      <c r="L7811" s="920"/>
      <c r="M7811" s="920"/>
      <c r="N7811" s="920"/>
      <c r="S7811" s="929"/>
    </row>
    <row r="7812" spans="1:19" ht="12.75" customHeight="1" x14ac:dyDescent="0.15">
      <c r="A7812" s="914">
        <v>7807</v>
      </c>
      <c r="B7812" s="929">
        <f>'EstExp 12-20'!K386</f>
        <v>0</v>
      </c>
      <c r="C7812" s="930">
        <f t="shared" si="309"/>
        <v>7807</v>
      </c>
      <c r="D7812" s="920" t="s">
        <v>6732</v>
      </c>
      <c r="E7812" s="893" t="b">
        <f t="shared" ca="1" si="310"/>
        <v>1</v>
      </c>
      <c r="F7812" s="932">
        <f t="array" aca="1" ref="F7812" ca="1">IF(G7812&lt;&gt;"",INDIRECT("'"&amp;G7812&amp;"'!"&amp;H7812),"")</f>
        <v>0</v>
      </c>
      <c r="G7812" s="560" t="s">
        <v>4786</v>
      </c>
      <c r="H7812" s="893" t="s">
        <v>7221</v>
      </c>
      <c r="I7812" s="920"/>
      <c r="J7812" s="920"/>
      <c r="K7812" s="920"/>
      <c r="L7812" s="920"/>
      <c r="M7812" s="920"/>
      <c r="N7812" s="920"/>
      <c r="S7812" s="929"/>
    </row>
    <row r="7813" spans="1:19" ht="12.75" customHeight="1" x14ac:dyDescent="0.15">
      <c r="A7813" s="914">
        <v>7808</v>
      </c>
      <c r="B7813" s="929">
        <f>'EstExp 12-20'!K387</f>
        <v>49000</v>
      </c>
      <c r="C7813" s="930">
        <f t="shared" si="309"/>
        <v>-41192</v>
      </c>
      <c r="D7813" s="920" t="s">
        <v>6732</v>
      </c>
      <c r="E7813" s="893" t="b">
        <f t="shared" ca="1" si="310"/>
        <v>1</v>
      </c>
      <c r="F7813" s="932">
        <f t="array" aca="1" ref="F7813" ca="1">IF(G7813&lt;&gt;"",INDIRECT("'"&amp;G7813&amp;"'!"&amp;H7813),"")</f>
        <v>49000</v>
      </c>
      <c r="G7813" s="560" t="s">
        <v>4786</v>
      </c>
      <c r="H7813" s="893" t="s">
        <v>7222</v>
      </c>
      <c r="I7813" s="920"/>
      <c r="J7813" s="920"/>
      <c r="K7813" s="920"/>
      <c r="L7813" s="920"/>
      <c r="M7813" s="920"/>
      <c r="N7813" s="920"/>
      <c r="S7813" s="929"/>
    </row>
    <row r="7814" spans="1:19" ht="12.75" customHeight="1" x14ac:dyDescent="0.15">
      <c r="A7814" s="914">
        <v>7809</v>
      </c>
      <c r="B7814" s="929">
        <f>'EstExp 12-20'!K388</f>
        <v>0</v>
      </c>
      <c r="C7814" s="930">
        <f t="shared" si="309"/>
        <v>7809</v>
      </c>
      <c r="D7814" s="920" t="s">
        <v>6732</v>
      </c>
      <c r="E7814" s="893" t="b">
        <f t="shared" ca="1" si="310"/>
        <v>1</v>
      </c>
      <c r="F7814" s="932">
        <f t="array" aca="1" ref="F7814" ca="1">IF(G7814&lt;&gt;"",INDIRECT("'"&amp;G7814&amp;"'!"&amp;H7814),"")</f>
        <v>0</v>
      </c>
      <c r="G7814" s="560" t="s">
        <v>4786</v>
      </c>
      <c r="H7814" s="893" t="s">
        <v>7223</v>
      </c>
      <c r="I7814" s="920"/>
      <c r="J7814" s="920"/>
      <c r="K7814" s="920"/>
      <c r="L7814" s="920"/>
      <c r="M7814" s="920"/>
      <c r="N7814" s="920"/>
      <c r="S7814" s="929"/>
    </row>
    <row r="7815" spans="1:19" ht="12.75" customHeight="1" x14ac:dyDescent="0.15">
      <c r="A7815" s="914">
        <v>7810</v>
      </c>
      <c r="B7815" s="929">
        <f>'EstExp 12-20'!K393</f>
        <v>0</v>
      </c>
      <c r="C7815" s="930">
        <f t="shared" si="309"/>
        <v>7810</v>
      </c>
      <c r="D7815" s="920" t="s">
        <v>6732</v>
      </c>
      <c r="E7815" s="893" t="b">
        <f t="shared" ca="1" si="310"/>
        <v>1</v>
      </c>
      <c r="F7815" s="932">
        <f t="array" aca="1" ref="F7815" ca="1">IF(G7815&lt;&gt;"",INDIRECT("'"&amp;G7815&amp;"'!"&amp;H7815),"")</f>
        <v>0</v>
      </c>
      <c r="G7815" s="560" t="s">
        <v>4786</v>
      </c>
      <c r="H7815" s="893" t="s">
        <v>7224</v>
      </c>
      <c r="I7815" s="920"/>
      <c r="J7815" s="920"/>
      <c r="K7815" s="920"/>
      <c r="L7815" s="920"/>
      <c r="M7815" s="920"/>
      <c r="N7815" s="920"/>
      <c r="S7815" s="929"/>
    </row>
    <row r="7816" spans="1:19" ht="12.75" customHeight="1" x14ac:dyDescent="0.15">
      <c r="A7816" s="914">
        <v>7811</v>
      </c>
      <c r="B7816" s="929">
        <f>'EstExp 12-20'!K394</f>
        <v>0</v>
      </c>
      <c r="C7816" s="930">
        <f t="shared" si="309"/>
        <v>7811</v>
      </c>
      <c r="D7816" s="920" t="s">
        <v>6732</v>
      </c>
      <c r="E7816" s="893" t="b">
        <f t="shared" ca="1" si="310"/>
        <v>1</v>
      </c>
      <c r="F7816" s="932">
        <f t="array" aca="1" ref="F7816" ca="1">IF(G7816&lt;&gt;"",INDIRECT("'"&amp;G7816&amp;"'!"&amp;H7816),"")</f>
        <v>0</v>
      </c>
      <c r="G7816" s="560" t="s">
        <v>4786</v>
      </c>
      <c r="H7816" s="893" t="s">
        <v>7225</v>
      </c>
      <c r="I7816" s="920"/>
      <c r="J7816" s="920"/>
      <c r="K7816" s="920"/>
      <c r="L7816" s="920"/>
      <c r="M7816" s="920"/>
      <c r="N7816" s="920"/>
      <c r="S7816" s="929"/>
    </row>
    <row r="7817" spans="1:19" ht="12.75" customHeight="1" x14ac:dyDescent="0.15">
      <c r="A7817" s="914">
        <v>7812</v>
      </c>
      <c r="B7817" s="929">
        <f>'EstExp 12-20'!K395</f>
        <v>0</v>
      </c>
      <c r="C7817" s="930">
        <f t="shared" si="309"/>
        <v>7812</v>
      </c>
      <c r="D7817" s="920" t="s">
        <v>6732</v>
      </c>
      <c r="E7817" s="893" t="b">
        <f t="shared" ca="1" si="310"/>
        <v>1</v>
      </c>
      <c r="F7817" s="932">
        <f t="array" aca="1" ref="F7817" ca="1">IF(G7817&lt;&gt;"",INDIRECT("'"&amp;G7817&amp;"'!"&amp;H7817),"")</f>
        <v>0</v>
      </c>
      <c r="G7817" s="560" t="s">
        <v>4786</v>
      </c>
      <c r="H7817" s="893" t="s">
        <v>7226</v>
      </c>
      <c r="I7817" s="920"/>
      <c r="J7817" s="920"/>
      <c r="K7817" s="920"/>
      <c r="L7817" s="920"/>
      <c r="M7817" s="920"/>
      <c r="N7817" s="920"/>
      <c r="S7817" s="929"/>
    </row>
    <row r="7818" spans="1:19" ht="12.75" customHeight="1" x14ac:dyDescent="0.15">
      <c r="A7818" s="914">
        <v>7813</v>
      </c>
      <c r="B7818" s="929">
        <f>'EstExp 12-20'!K396</f>
        <v>0</v>
      </c>
      <c r="C7818" s="930">
        <f t="shared" si="309"/>
        <v>7813</v>
      </c>
      <c r="D7818" s="920" t="s">
        <v>6732</v>
      </c>
      <c r="E7818" s="893" t="b">
        <f t="shared" ca="1" si="310"/>
        <v>1</v>
      </c>
      <c r="F7818" s="932">
        <f t="array" aca="1" ref="F7818" ca="1">IF(G7818&lt;&gt;"",INDIRECT("'"&amp;G7818&amp;"'!"&amp;H7818),"")</f>
        <v>0</v>
      </c>
      <c r="G7818" s="560" t="s">
        <v>4786</v>
      </c>
      <c r="H7818" s="893" t="s">
        <v>7227</v>
      </c>
      <c r="I7818" s="920"/>
      <c r="J7818" s="920"/>
      <c r="K7818" s="920"/>
      <c r="L7818" s="920"/>
      <c r="M7818" s="920"/>
      <c r="N7818" s="920"/>
      <c r="S7818" s="929"/>
    </row>
    <row r="7819" spans="1:19" ht="12.75" customHeight="1" x14ac:dyDescent="0.15">
      <c r="A7819" s="935">
        <v>7814</v>
      </c>
      <c r="B7819" s="929"/>
      <c r="C7819" s="930"/>
      <c r="D7819" s="920" t="s">
        <v>7228</v>
      </c>
      <c r="E7819" s="893" t="b">
        <f t="shared" ca="1" si="310"/>
        <v>1</v>
      </c>
      <c r="F7819" s="893" t="str">
        <f t="array" aca="1" ref="F7819" ca="1">IF(G7819&lt;&gt;"",INDIRECT("'"&amp;G7819&amp;"'!"&amp;H7819),"")</f>
        <v/>
      </c>
      <c r="G7819" s="560"/>
      <c r="H7819" s="893"/>
      <c r="I7819" s="920"/>
      <c r="J7819" s="920"/>
      <c r="K7819" s="920"/>
      <c r="L7819" s="920"/>
      <c r="M7819" s="920"/>
      <c r="N7819" s="920"/>
      <c r="S7819" s="929"/>
    </row>
    <row r="7820" spans="1:19" ht="12.75" customHeight="1" x14ac:dyDescent="0.15">
      <c r="A7820" s="914">
        <v>7815</v>
      </c>
      <c r="B7820" s="929">
        <f>'EstExp 12-20'!K398</f>
        <v>0</v>
      </c>
      <c r="C7820" s="930">
        <f t="shared" ref="C7820:C7875" si="311">A7820-B7820</f>
        <v>7815</v>
      </c>
      <c r="D7820" s="920" t="s">
        <v>6732</v>
      </c>
      <c r="E7820" s="893" t="b">
        <f t="shared" ca="1" si="310"/>
        <v>1</v>
      </c>
      <c r="F7820" s="932">
        <f t="array" aca="1" ref="F7820" ca="1">IF(G7820&lt;&gt;"",INDIRECT("'"&amp;G7820&amp;"'!"&amp;H7820),"")</f>
        <v>0</v>
      </c>
      <c r="G7820" s="560" t="s">
        <v>4786</v>
      </c>
      <c r="H7820" s="893" t="s">
        <v>7229</v>
      </c>
      <c r="I7820" s="920"/>
      <c r="J7820" s="920"/>
      <c r="K7820" s="920"/>
      <c r="L7820" s="920"/>
      <c r="M7820" s="920"/>
      <c r="N7820" s="920"/>
      <c r="S7820" s="929"/>
    </row>
    <row r="7821" spans="1:19" ht="12.75" customHeight="1" x14ac:dyDescent="0.15">
      <c r="A7821" s="914">
        <v>7816</v>
      </c>
      <c r="B7821" s="929">
        <f>'EstExp 12-20'!K399</f>
        <v>0</v>
      </c>
      <c r="C7821" s="930">
        <f t="shared" si="311"/>
        <v>7816</v>
      </c>
      <c r="D7821" s="920" t="s">
        <v>6732</v>
      </c>
      <c r="E7821" s="893" t="b">
        <f t="shared" ca="1" si="310"/>
        <v>1</v>
      </c>
      <c r="F7821" s="932">
        <f t="array" aca="1" ref="F7821" ca="1">IF(G7821&lt;&gt;"",INDIRECT("'"&amp;G7821&amp;"'!"&amp;H7821),"")</f>
        <v>0</v>
      </c>
      <c r="G7821" s="560" t="s">
        <v>4786</v>
      </c>
      <c r="H7821" s="893" t="s">
        <v>7230</v>
      </c>
      <c r="I7821" s="920"/>
      <c r="J7821" s="920"/>
      <c r="K7821" s="920"/>
      <c r="L7821" s="920"/>
      <c r="M7821" s="920"/>
      <c r="N7821" s="920"/>
      <c r="S7821" s="929"/>
    </row>
    <row r="7822" spans="1:19" ht="12.75" customHeight="1" x14ac:dyDescent="0.15">
      <c r="A7822" s="914">
        <v>7817</v>
      </c>
      <c r="B7822" s="929">
        <f>'EstExp 12-20'!K400</f>
        <v>0</v>
      </c>
      <c r="C7822" s="930">
        <f t="shared" si="311"/>
        <v>7817</v>
      </c>
      <c r="D7822" s="920" t="s">
        <v>6732</v>
      </c>
      <c r="E7822" s="893" t="b">
        <f t="shared" ca="1" si="310"/>
        <v>1</v>
      </c>
      <c r="F7822" s="932">
        <f t="array" aca="1" ref="F7822" ca="1">IF(G7822&lt;&gt;"",INDIRECT("'"&amp;G7822&amp;"'!"&amp;H7822),"")</f>
        <v>0</v>
      </c>
      <c r="G7822" s="560" t="s">
        <v>4786</v>
      </c>
      <c r="H7822" s="893" t="s">
        <v>7231</v>
      </c>
      <c r="I7822" s="920"/>
      <c r="J7822" s="920"/>
      <c r="K7822" s="920"/>
      <c r="L7822" s="920"/>
      <c r="M7822" s="920"/>
      <c r="N7822" s="920"/>
      <c r="S7822" s="929"/>
    </row>
    <row r="7823" spans="1:19" ht="12.75" customHeight="1" x14ac:dyDescent="0.15">
      <c r="A7823" s="914">
        <v>7818</v>
      </c>
      <c r="B7823" s="929">
        <f>'EstExp 12-20'!K401</f>
        <v>0</v>
      </c>
      <c r="C7823" s="930">
        <f t="shared" si="311"/>
        <v>7818</v>
      </c>
      <c r="D7823" s="920" t="s">
        <v>6732</v>
      </c>
      <c r="E7823" s="893" t="b">
        <f t="shared" ca="1" si="310"/>
        <v>1</v>
      </c>
      <c r="F7823" s="932">
        <f t="array" aca="1" ref="F7823" ca="1">IF(G7823&lt;&gt;"",INDIRECT("'"&amp;G7823&amp;"'!"&amp;H7823),"")</f>
        <v>0</v>
      </c>
      <c r="G7823" s="560" t="s">
        <v>4786</v>
      </c>
      <c r="H7823" s="893" t="s">
        <v>7232</v>
      </c>
      <c r="I7823" s="920"/>
      <c r="J7823" s="920"/>
      <c r="K7823" s="920"/>
      <c r="L7823" s="920"/>
      <c r="M7823" s="920"/>
      <c r="N7823" s="920"/>
      <c r="S7823" s="929"/>
    </row>
    <row r="7824" spans="1:19" ht="12.75" customHeight="1" x14ac:dyDescent="0.15">
      <c r="A7824" s="914">
        <v>7819</v>
      </c>
      <c r="B7824" s="929">
        <f>'EstExp 12-20'!K402</f>
        <v>0</v>
      </c>
      <c r="C7824" s="930">
        <f t="shared" si="311"/>
        <v>7819</v>
      </c>
      <c r="D7824" s="920" t="s">
        <v>6732</v>
      </c>
      <c r="E7824" s="893" t="b">
        <f t="shared" ca="1" si="310"/>
        <v>1</v>
      </c>
      <c r="F7824" s="932">
        <f t="array" aca="1" ref="F7824" ca="1">IF(G7824&lt;&gt;"",INDIRECT("'"&amp;G7824&amp;"'!"&amp;H7824),"")</f>
        <v>0</v>
      </c>
      <c r="G7824" s="560" t="s">
        <v>4786</v>
      </c>
      <c r="H7824" s="893" t="s">
        <v>7233</v>
      </c>
      <c r="I7824" s="920"/>
      <c r="J7824" s="920"/>
      <c r="K7824" s="920"/>
      <c r="L7824" s="920"/>
      <c r="M7824" s="920"/>
      <c r="N7824" s="920"/>
      <c r="S7824" s="929"/>
    </row>
    <row r="7825" spans="1:19" ht="12.75" customHeight="1" x14ac:dyDescent="0.15">
      <c r="A7825" s="914">
        <v>7820</v>
      </c>
      <c r="B7825" s="929">
        <f>'EstExp 12-20'!K403</f>
        <v>0</v>
      </c>
      <c r="C7825" s="930">
        <f t="shared" si="311"/>
        <v>7820</v>
      </c>
      <c r="D7825" s="920" t="s">
        <v>6732</v>
      </c>
      <c r="E7825" s="893" t="b">
        <f t="shared" ca="1" si="310"/>
        <v>1</v>
      </c>
      <c r="F7825" s="932">
        <f t="array" aca="1" ref="F7825" ca="1">IF(G7825&lt;&gt;"",INDIRECT("'"&amp;G7825&amp;"'!"&amp;H7825),"")</f>
        <v>0</v>
      </c>
      <c r="G7825" s="560" t="s">
        <v>4786</v>
      </c>
      <c r="H7825" s="893" t="s">
        <v>7234</v>
      </c>
      <c r="I7825" s="920"/>
      <c r="J7825" s="920"/>
      <c r="K7825" s="920"/>
      <c r="L7825" s="920"/>
      <c r="M7825" s="920"/>
      <c r="N7825" s="920"/>
      <c r="S7825" s="929"/>
    </row>
    <row r="7826" spans="1:19" ht="12.75" customHeight="1" x14ac:dyDescent="0.15">
      <c r="A7826" s="914">
        <v>7821</v>
      </c>
      <c r="B7826" s="929">
        <f>'EstExp 12-20'!K404</f>
        <v>0</v>
      </c>
      <c r="C7826" s="930">
        <f t="shared" si="311"/>
        <v>7821</v>
      </c>
      <c r="D7826" s="920" t="s">
        <v>6732</v>
      </c>
      <c r="E7826" s="893" t="b">
        <f t="shared" ca="1" si="310"/>
        <v>1</v>
      </c>
      <c r="F7826" s="932">
        <f t="array" aca="1" ref="F7826" ca="1">IF(G7826&lt;&gt;"",INDIRECT("'"&amp;G7826&amp;"'!"&amp;H7826),"")</f>
        <v>0</v>
      </c>
      <c r="G7826" s="560" t="s">
        <v>4786</v>
      </c>
      <c r="H7826" s="893" t="s">
        <v>7235</v>
      </c>
      <c r="I7826" s="920"/>
      <c r="J7826" s="920"/>
      <c r="K7826" s="920"/>
      <c r="L7826" s="920"/>
      <c r="M7826" s="920"/>
      <c r="N7826" s="920"/>
      <c r="S7826" s="929"/>
    </row>
    <row r="7827" spans="1:19" ht="12.75" customHeight="1" x14ac:dyDescent="0.15">
      <c r="A7827" s="914">
        <v>7822</v>
      </c>
      <c r="B7827" s="929">
        <f>'EstExp 12-20'!K405</f>
        <v>0</v>
      </c>
      <c r="C7827" s="930">
        <f t="shared" si="311"/>
        <v>7822</v>
      </c>
      <c r="D7827" s="920" t="s">
        <v>6732</v>
      </c>
      <c r="E7827" s="893" t="b">
        <f t="shared" ca="1" si="310"/>
        <v>1</v>
      </c>
      <c r="F7827" s="932">
        <f t="array" aca="1" ref="F7827" ca="1">IF(G7827&lt;&gt;"",INDIRECT("'"&amp;G7827&amp;"'!"&amp;H7827),"")</f>
        <v>0</v>
      </c>
      <c r="G7827" s="560" t="s">
        <v>4786</v>
      </c>
      <c r="H7827" s="893" t="s">
        <v>7236</v>
      </c>
      <c r="I7827" s="920"/>
      <c r="J7827" s="920"/>
      <c r="K7827" s="920"/>
      <c r="L7827" s="920"/>
      <c r="M7827" s="920"/>
      <c r="N7827" s="920"/>
      <c r="S7827" s="929"/>
    </row>
    <row r="7828" spans="1:19" ht="12.75" customHeight="1" x14ac:dyDescent="0.15">
      <c r="A7828" s="914">
        <v>7823</v>
      </c>
      <c r="B7828" s="929">
        <f>'EstExp 12-20'!K406</f>
        <v>0</v>
      </c>
      <c r="C7828" s="930">
        <f t="shared" si="311"/>
        <v>7823</v>
      </c>
      <c r="D7828" s="920" t="s">
        <v>6732</v>
      </c>
      <c r="E7828" s="893" t="b">
        <f t="shared" ca="1" si="310"/>
        <v>1</v>
      </c>
      <c r="F7828" s="932">
        <f t="array" aca="1" ref="F7828" ca="1">IF(G7828&lt;&gt;"",INDIRECT("'"&amp;G7828&amp;"'!"&amp;H7828),"")</f>
        <v>0</v>
      </c>
      <c r="G7828" s="560" t="s">
        <v>4786</v>
      </c>
      <c r="H7828" s="893" t="s">
        <v>7237</v>
      </c>
      <c r="I7828" s="920"/>
      <c r="J7828" s="920"/>
      <c r="K7828" s="920"/>
      <c r="L7828" s="920"/>
      <c r="M7828" s="920"/>
      <c r="N7828" s="920"/>
      <c r="S7828" s="929"/>
    </row>
    <row r="7829" spans="1:19" ht="12.75" customHeight="1" x14ac:dyDescent="0.15">
      <c r="A7829" s="914">
        <v>7824</v>
      </c>
      <c r="B7829" s="929">
        <f>'EstExp 12-20'!K407</f>
        <v>0</v>
      </c>
      <c r="C7829" s="930">
        <f t="shared" si="311"/>
        <v>7824</v>
      </c>
      <c r="D7829" s="920" t="s">
        <v>6732</v>
      </c>
      <c r="E7829" s="893" t="b">
        <f t="shared" ca="1" si="310"/>
        <v>1</v>
      </c>
      <c r="F7829" s="932">
        <f t="array" aca="1" ref="F7829" ca="1">IF(G7829&lt;&gt;"",INDIRECT("'"&amp;G7829&amp;"'!"&amp;H7829),"")</f>
        <v>0</v>
      </c>
      <c r="G7829" s="560" t="s">
        <v>4786</v>
      </c>
      <c r="H7829" s="893" t="s">
        <v>7238</v>
      </c>
      <c r="I7829" s="920"/>
      <c r="J7829" s="920"/>
      <c r="K7829" s="920"/>
      <c r="L7829" s="920"/>
      <c r="M7829" s="920"/>
      <c r="N7829" s="920"/>
      <c r="S7829" s="929"/>
    </row>
    <row r="7830" spans="1:19" ht="12.75" customHeight="1" x14ac:dyDescent="0.15">
      <c r="A7830" s="914">
        <v>7825</v>
      </c>
      <c r="B7830" s="929">
        <f>'EstExp 12-20'!K408</f>
        <v>0</v>
      </c>
      <c r="C7830" s="930">
        <f t="shared" si="311"/>
        <v>7825</v>
      </c>
      <c r="D7830" s="920" t="s">
        <v>6732</v>
      </c>
      <c r="E7830" s="893" t="b">
        <f t="shared" ca="1" si="310"/>
        <v>1</v>
      </c>
      <c r="F7830" s="932">
        <f t="array" aca="1" ref="F7830" ca="1">IF(G7830&lt;&gt;"",INDIRECT("'"&amp;G7830&amp;"'!"&amp;H7830),"")</f>
        <v>0</v>
      </c>
      <c r="G7830" s="560" t="s">
        <v>4786</v>
      </c>
      <c r="H7830" s="893" t="s">
        <v>7239</v>
      </c>
      <c r="I7830" s="920"/>
      <c r="J7830" s="920"/>
      <c r="K7830" s="920"/>
      <c r="L7830" s="920"/>
      <c r="M7830" s="920"/>
      <c r="N7830" s="920"/>
      <c r="S7830" s="929"/>
    </row>
    <row r="7831" spans="1:19" ht="12.75" customHeight="1" x14ac:dyDescent="0.15">
      <c r="A7831" s="914">
        <v>7826</v>
      </c>
      <c r="B7831" s="929">
        <f>'EstExp 12-20'!K409</f>
        <v>0</v>
      </c>
      <c r="C7831" s="930">
        <f t="shared" si="311"/>
        <v>7826</v>
      </c>
      <c r="D7831" s="920" t="s">
        <v>6732</v>
      </c>
      <c r="E7831" s="893" t="b">
        <f t="shared" ca="1" si="310"/>
        <v>1</v>
      </c>
      <c r="F7831" s="932">
        <f t="array" aca="1" ref="F7831" ca="1">IF(G7831&lt;&gt;"",INDIRECT("'"&amp;G7831&amp;"'!"&amp;H7831),"")</f>
        <v>0</v>
      </c>
      <c r="G7831" s="560" t="s">
        <v>4786</v>
      </c>
      <c r="H7831" s="893" t="s">
        <v>7240</v>
      </c>
      <c r="I7831" s="920"/>
      <c r="J7831" s="920"/>
      <c r="K7831" s="920"/>
      <c r="L7831" s="920"/>
      <c r="M7831" s="920"/>
      <c r="N7831" s="920"/>
      <c r="S7831" s="929"/>
    </row>
    <row r="7832" spans="1:19" ht="12.75" customHeight="1" x14ac:dyDescent="0.15">
      <c r="A7832" s="914">
        <v>7827</v>
      </c>
      <c r="B7832" s="929">
        <f>'EstExp 12-20'!K410</f>
        <v>0</v>
      </c>
      <c r="C7832" s="930">
        <f t="shared" si="311"/>
        <v>7827</v>
      </c>
      <c r="D7832" s="920" t="s">
        <v>6732</v>
      </c>
      <c r="E7832" s="893" t="b">
        <f t="shared" ca="1" si="310"/>
        <v>1</v>
      </c>
      <c r="F7832" s="932">
        <f t="array" aca="1" ref="F7832" ca="1">IF(G7832&lt;&gt;"",INDIRECT("'"&amp;G7832&amp;"'!"&amp;H7832),"")</f>
        <v>0</v>
      </c>
      <c r="G7832" s="560" t="s">
        <v>4786</v>
      </c>
      <c r="H7832" s="893" t="s">
        <v>7241</v>
      </c>
      <c r="I7832" s="920"/>
      <c r="J7832" s="920"/>
      <c r="K7832" s="920"/>
      <c r="L7832" s="920"/>
      <c r="M7832" s="920"/>
      <c r="N7832" s="920"/>
      <c r="S7832" s="929"/>
    </row>
    <row r="7833" spans="1:19" ht="12.75" customHeight="1" x14ac:dyDescent="0.15">
      <c r="A7833" s="914">
        <v>7828</v>
      </c>
      <c r="B7833" s="929">
        <f>'EstExp 12-20'!K411</f>
        <v>0</v>
      </c>
      <c r="C7833" s="930">
        <f t="shared" si="311"/>
        <v>7828</v>
      </c>
      <c r="D7833" s="920" t="s">
        <v>6732</v>
      </c>
      <c r="E7833" s="893" t="b">
        <f t="shared" ca="1" si="310"/>
        <v>1</v>
      </c>
      <c r="F7833" s="932">
        <f t="array" aca="1" ref="F7833" ca="1">IF(G7833&lt;&gt;"",INDIRECT("'"&amp;G7833&amp;"'!"&amp;H7833),"")</f>
        <v>0</v>
      </c>
      <c r="G7833" s="560" t="s">
        <v>4786</v>
      </c>
      <c r="H7833" s="893" t="s">
        <v>7242</v>
      </c>
      <c r="I7833" s="920"/>
      <c r="J7833" s="920"/>
      <c r="K7833" s="920"/>
      <c r="L7833" s="920"/>
      <c r="M7833" s="920"/>
      <c r="N7833" s="920"/>
      <c r="S7833" s="929"/>
    </row>
    <row r="7834" spans="1:19" ht="12.75" customHeight="1" x14ac:dyDescent="0.15">
      <c r="A7834" s="914">
        <v>7829</v>
      </c>
      <c r="B7834" s="929">
        <f>'EstExp 12-20'!K412</f>
        <v>0</v>
      </c>
      <c r="C7834" s="930">
        <f t="shared" si="311"/>
        <v>7829</v>
      </c>
      <c r="D7834" s="920" t="s">
        <v>6732</v>
      </c>
      <c r="E7834" s="893" t="b">
        <f t="shared" ca="1" si="310"/>
        <v>1</v>
      </c>
      <c r="F7834" s="932">
        <f t="array" aca="1" ref="F7834" ca="1">IF(G7834&lt;&gt;"",INDIRECT("'"&amp;G7834&amp;"'!"&amp;H7834),"")</f>
        <v>0</v>
      </c>
      <c r="G7834" s="560" t="s">
        <v>4786</v>
      </c>
      <c r="H7834" s="893" t="s">
        <v>7243</v>
      </c>
      <c r="I7834" s="920"/>
      <c r="J7834" s="920"/>
      <c r="K7834" s="920"/>
      <c r="L7834" s="920"/>
      <c r="M7834" s="920"/>
      <c r="N7834" s="920"/>
      <c r="S7834" s="929"/>
    </row>
    <row r="7835" spans="1:19" ht="12.75" customHeight="1" x14ac:dyDescent="0.15">
      <c r="A7835" s="914">
        <v>7830</v>
      </c>
      <c r="B7835" s="929">
        <f>'EstExp 12-20'!K413</f>
        <v>0</v>
      </c>
      <c r="C7835" s="930">
        <f t="shared" si="311"/>
        <v>7830</v>
      </c>
      <c r="D7835" s="920" t="s">
        <v>6732</v>
      </c>
      <c r="E7835" s="893" t="b">
        <f t="shared" ca="1" si="310"/>
        <v>1</v>
      </c>
      <c r="F7835" s="932">
        <f t="array" aca="1" ref="F7835" ca="1">IF(G7835&lt;&gt;"",INDIRECT("'"&amp;G7835&amp;"'!"&amp;H7835),"")</f>
        <v>0</v>
      </c>
      <c r="G7835" s="560" t="s">
        <v>4786</v>
      </c>
      <c r="H7835" s="893" t="s">
        <v>7244</v>
      </c>
      <c r="I7835" s="920"/>
      <c r="J7835" s="920"/>
      <c r="K7835" s="920"/>
      <c r="L7835" s="920"/>
      <c r="M7835" s="920"/>
      <c r="N7835" s="920"/>
      <c r="S7835" s="929"/>
    </row>
    <row r="7836" spans="1:19" ht="12.75" customHeight="1" x14ac:dyDescent="0.15">
      <c r="A7836" s="914">
        <v>7831</v>
      </c>
      <c r="B7836" s="929">
        <f>'EstExp 12-20'!K414</f>
        <v>0</v>
      </c>
      <c r="C7836" s="930">
        <f t="shared" si="311"/>
        <v>7831</v>
      </c>
      <c r="D7836" s="920" t="s">
        <v>6732</v>
      </c>
      <c r="E7836" s="893" t="b">
        <f t="shared" ca="1" si="310"/>
        <v>1</v>
      </c>
      <c r="F7836" s="932">
        <f t="array" aca="1" ref="F7836" ca="1">IF(G7836&lt;&gt;"",INDIRECT("'"&amp;G7836&amp;"'!"&amp;H7836),"")</f>
        <v>0</v>
      </c>
      <c r="G7836" s="560" t="s">
        <v>4786</v>
      </c>
      <c r="H7836" s="893" t="s">
        <v>7245</v>
      </c>
      <c r="I7836" s="920"/>
      <c r="J7836" s="920"/>
      <c r="K7836" s="920"/>
      <c r="L7836" s="920"/>
      <c r="M7836" s="920"/>
      <c r="N7836" s="920"/>
      <c r="S7836" s="929"/>
    </row>
    <row r="7837" spans="1:19" ht="12.75" customHeight="1" x14ac:dyDescent="0.15">
      <c r="A7837" s="914">
        <v>7832</v>
      </c>
      <c r="B7837" s="929">
        <f>'EstExp 12-20'!G355</f>
        <v>0</v>
      </c>
      <c r="C7837" s="930">
        <f t="shared" si="311"/>
        <v>7832</v>
      </c>
      <c r="D7837" s="920" t="s">
        <v>6732</v>
      </c>
      <c r="E7837" s="893" t="b">
        <f t="shared" ca="1" si="310"/>
        <v>1</v>
      </c>
      <c r="F7837" s="932">
        <f t="array" aca="1" ref="F7837" ca="1">IF(G7837&lt;&gt;"",INDIRECT("'"&amp;G7837&amp;"'!"&amp;H7837),"")</f>
        <v>0</v>
      </c>
      <c r="G7837" s="560" t="s">
        <v>4786</v>
      </c>
      <c r="H7837" s="893" t="s">
        <v>7246</v>
      </c>
      <c r="I7837" s="920"/>
      <c r="J7837" s="920"/>
      <c r="K7837" s="920"/>
      <c r="L7837" s="920"/>
      <c r="M7837" s="920"/>
      <c r="N7837" s="920"/>
      <c r="S7837" s="929"/>
    </row>
    <row r="7838" spans="1:19" ht="12.75" customHeight="1" x14ac:dyDescent="0.15">
      <c r="A7838" s="914">
        <v>7833</v>
      </c>
      <c r="B7838" s="929">
        <f>'EstExp 12-20'!E391</f>
        <v>0</v>
      </c>
      <c r="C7838" s="930">
        <f t="shared" si="311"/>
        <v>7833</v>
      </c>
      <c r="D7838" s="920" t="s">
        <v>7247</v>
      </c>
      <c r="E7838" s="893" t="b">
        <f t="shared" ca="1" si="310"/>
        <v>1</v>
      </c>
      <c r="F7838" s="932">
        <f t="array" aca="1" ref="F7838" ca="1">IF(G7838&lt;&gt;"",INDIRECT("'"&amp;G7838&amp;"'!"&amp;H7838),"")</f>
        <v>0</v>
      </c>
      <c r="G7838" s="560" t="s">
        <v>4786</v>
      </c>
      <c r="H7838" s="893" t="s">
        <v>7248</v>
      </c>
      <c r="I7838" s="920"/>
      <c r="J7838" s="920"/>
      <c r="K7838" s="920"/>
      <c r="L7838" s="920"/>
      <c r="M7838" s="920"/>
      <c r="N7838" s="920"/>
      <c r="S7838" s="929"/>
    </row>
    <row r="7839" spans="1:19" ht="12.75" customHeight="1" x14ac:dyDescent="0.15">
      <c r="A7839" s="914">
        <v>7834</v>
      </c>
      <c r="B7839" s="929">
        <f>'EstExp 12-20'!E392</f>
        <v>0</v>
      </c>
      <c r="C7839" s="930">
        <f t="shared" si="311"/>
        <v>7834</v>
      </c>
      <c r="D7839" s="920" t="s">
        <v>7247</v>
      </c>
      <c r="E7839" s="893" t="b">
        <f t="shared" ca="1" si="310"/>
        <v>1</v>
      </c>
      <c r="F7839" s="932">
        <f t="array" aca="1" ref="F7839" ca="1">IF(G7839&lt;&gt;"",INDIRECT("'"&amp;G7839&amp;"'!"&amp;H7839),"")</f>
        <v>0</v>
      </c>
      <c r="G7839" s="560" t="s">
        <v>4786</v>
      </c>
      <c r="H7839" s="893" t="s">
        <v>7249</v>
      </c>
      <c r="I7839" s="920"/>
      <c r="J7839" s="920"/>
      <c r="K7839" s="920"/>
      <c r="L7839" s="920"/>
      <c r="M7839" s="920"/>
      <c r="N7839" s="920"/>
      <c r="S7839" s="929"/>
    </row>
    <row r="7840" spans="1:19" ht="12.75" customHeight="1" x14ac:dyDescent="0.15">
      <c r="A7840" s="914">
        <v>7835</v>
      </c>
      <c r="B7840" s="929">
        <f>'EstExp 12-20'!J365</f>
        <v>0</v>
      </c>
      <c r="C7840" s="930">
        <f t="shared" si="311"/>
        <v>7835</v>
      </c>
      <c r="D7840" s="920" t="s">
        <v>7247</v>
      </c>
      <c r="E7840" s="893" t="b">
        <f t="shared" ca="1" si="310"/>
        <v>1</v>
      </c>
      <c r="F7840" s="932">
        <f t="array" aca="1" ref="F7840" ca="1">IF(G7840&lt;&gt;"",INDIRECT("'"&amp;G7840&amp;"'!"&amp;H7840),"")</f>
        <v>0</v>
      </c>
      <c r="G7840" s="560" t="s">
        <v>4786</v>
      </c>
      <c r="H7840" s="893" t="s">
        <v>7250</v>
      </c>
      <c r="I7840" s="920"/>
      <c r="J7840" s="920"/>
      <c r="K7840" s="920"/>
      <c r="L7840" s="920"/>
      <c r="M7840" s="920"/>
      <c r="N7840" s="920"/>
      <c r="S7840" s="929"/>
    </row>
    <row r="7841" spans="1:19" ht="12.75" customHeight="1" x14ac:dyDescent="0.15">
      <c r="A7841" s="914">
        <v>7836</v>
      </c>
      <c r="B7841" s="929">
        <f>'EstExp 12-20'!J428</f>
        <v>0</v>
      </c>
      <c r="C7841" s="930">
        <f t="shared" si="311"/>
        <v>7836</v>
      </c>
      <c r="D7841" s="920" t="s">
        <v>7247</v>
      </c>
      <c r="E7841" s="893" t="b">
        <f t="shared" ca="1" si="310"/>
        <v>1</v>
      </c>
      <c r="F7841" s="932">
        <f t="array" aca="1" ref="F7841" ca="1">IF(G7841&lt;&gt;"",INDIRECT("'"&amp;G7841&amp;"'!"&amp;H7841),"")</f>
        <v>0</v>
      </c>
      <c r="G7841" s="560" t="s">
        <v>4786</v>
      </c>
      <c r="H7841" s="893" t="s">
        <v>7251</v>
      </c>
      <c r="I7841" s="920"/>
      <c r="J7841" s="920"/>
      <c r="K7841" s="920"/>
      <c r="L7841" s="920"/>
      <c r="M7841" s="920"/>
      <c r="N7841" s="920"/>
      <c r="S7841" s="929"/>
    </row>
    <row r="7842" spans="1:19" ht="12.75" customHeight="1" x14ac:dyDescent="0.15">
      <c r="A7842" s="914">
        <v>7837</v>
      </c>
      <c r="B7842" s="929">
        <f>'EstExp 12-20'!J35</f>
        <v>0</v>
      </c>
      <c r="C7842" s="930">
        <f t="shared" si="311"/>
        <v>7837</v>
      </c>
      <c r="D7842" s="920" t="s">
        <v>6732</v>
      </c>
      <c r="E7842" s="893" t="b">
        <f t="shared" ca="1" si="310"/>
        <v>1</v>
      </c>
      <c r="F7842" s="932">
        <f t="array" aca="1" ref="F7842" ca="1">IF(G7842&lt;&gt;"",INDIRECT("'"&amp;G7842&amp;"'!"&amp;H7842),"")</f>
        <v>0</v>
      </c>
      <c r="G7842" s="560" t="s">
        <v>4786</v>
      </c>
      <c r="H7842" s="893" t="s">
        <v>6029</v>
      </c>
      <c r="I7842" s="920"/>
      <c r="J7842" s="920"/>
      <c r="K7842" s="920"/>
      <c r="L7842" s="920"/>
      <c r="M7842" s="920"/>
      <c r="N7842" s="920"/>
      <c r="S7842" s="929"/>
    </row>
    <row r="7843" spans="1:19" ht="12.75" customHeight="1" x14ac:dyDescent="0.15">
      <c r="A7843" s="914">
        <v>7838</v>
      </c>
      <c r="B7843" s="929">
        <f>'EstRev 6-11'!C273</f>
        <v>14519289</v>
      </c>
      <c r="C7843" s="930">
        <f t="shared" si="311"/>
        <v>-14511451</v>
      </c>
      <c r="D7843" s="920" t="s">
        <v>7252</v>
      </c>
      <c r="E7843" s="893" t="b">
        <f t="shared" ca="1" si="310"/>
        <v>1</v>
      </c>
      <c r="F7843" s="932">
        <f t="array" aca="1" ref="F7843" ca="1">IF(G7843&lt;&gt;"",INDIRECT("'"&amp;G7843&amp;"'!"&amp;H7843),"")</f>
        <v>14519289</v>
      </c>
      <c r="G7843" s="560" t="s">
        <v>5635</v>
      </c>
      <c r="H7843" s="893" t="s">
        <v>7253</v>
      </c>
      <c r="I7843" s="920"/>
      <c r="J7843" s="920"/>
      <c r="K7843" s="920"/>
      <c r="L7843" s="920"/>
      <c r="M7843" s="920"/>
      <c r="N7843" s="920"/>
      <c r="S7843" s="929"/>
    </row>
    <row r="7844" spans="1:19" ht="12.75" customHeight="1" x14ac:dyDescent="0.15">
      <c r="A7844" s="914">
        <v>7839</v>
      </c>
      <c r="B7844" s="929">
        <f>'BudgetSum 2-4'!J105</f>
        <v>0</v>
      </c>
      <c r="C7844" s="930">
        <f t="shared" si="311"/>
        <v>7839</v>
      </c>
      <c r="D7844" s="920" t="s">
        <v>7254</v>
      </c>
      <c r="E7844" s="893" t="b">
        <f t="shared" ca="1" si="310"/>
        <v>1</v>
      </c>
      <c r="F7844" s="932">
        <f t="array" aca="1" ref="F7844" ca="1">IF(G7844&lt;&gt;"",INDIRECT("'"&amp;G7844&amp;"'!"&amp;H7844),"")</f>
        <v>0</v>
      </c>
      <c r="G7844" s="560" t="s">
        <v>4690</v>
      </c>
      <c r="H7844" s="893" t="s">
        <v>7255</v>
      </c>
      <c r="I7844" s="920"/>
      <c r="J7844" s="920"/>
      <c r="K7844" s="920"/>
      <c r="L7844" s="920"/>
      <c r="M7844" s="920"/>
      <c r="N7844" s="920"/>
      <c r="S7844" s="929"/>
    </row>
    <row r="7845" spans="1:19" ht="12.75" customHeight="1" x14ac:dyDescent="0.15">
      <c r="A7845" s="914">
        <v>7840</v>
      </c>
      <c r="B7845" s="929">
        <f>'BudgetSum 2-4'!J106</f>
        <v>0</v>
      </c>
      <c r="C7845" s="930">
        <f t="shared" si="311"/>
        <v>7840</v>
      </c>
      <c r="D7845" s="920" t="s">
        <v>7254</v>
      </c>
      <c r="E7845" s="893" t="b">
        <f t="shared" ca="1" si="310"/>
        <v>1</v>
      </c>
      <c r="F7845" s="932">
        <f t="array" aca="1" ref="F7845" ca="1">IF(G7845&lt;&gt;"",INDIRECT("'"&amp;G7845&amp;"'!"&amp;H7845),"")</f>
        <v>0</v>
      </c>
      <c r="G7845" s="560" t="s">
        <v>4690</v>
      </c>
      <c r="H7845" s="893" t="s">
        <v>7256</v>
      </c>
      <c r="I7845" s="920"/>
      <c r="J7845" s="920"/>
      <c r="K7845" s="920"/>
      <c r="L7845" s="920"/>
      <c r="M7845" s="920"/>
      <c r="N7845" s="920"/>
      <c r="S7845" s="929"/>
    </row>
    <row r="7846" spans="1:19" ht="12.75" customHeight="1" x14ac:dyDescent="0.15">
      <c r="A7846" s="914">
        <v>7841</v>
      </c>
      <c r="B7846" s="929">
        <f>'EstRev 6-11'!C105</f>
        <v>0</v>
      </c>
      <c r="C7846" s="930">
        <f t="shared" si="311"/>
        <v>7841</v>
      </c>
      <c r="D7846" s="920" t="s">
        <v>7257</v>
      </c>
      <c r="E7846" s="893" t="b">
        <f t="shared" ca="1" si="310"/>
        <v>1</v>
      </c>
      <c r="F7846" s="932">
        <f t="array" aca="1" ref="F7846" ca="1">IF(G7846&lt;&gt;"",INDIRECT("'"&amp;G7846&amp;"'!"&amp;H7846),"")</f>
        <v>0</v>
      </c>
      <c r="G7846" s="560" t="s">
        <v>5635</v>
      </c>
      <c r="H7846" s="893" t="s">
        <v>6636</v>
      </c>
      <c r="I7846" s="920"/>
      <c r="J7846" s="920"/>
      <c r="K7846" s="920"/>
      <c r="L7846" s="920"/>
      <c r="M7846" s="920"/>
      <c r="N7846" s="920"/>
      <c r="S7846" s="929"/>
    </row>
    <row r="7847" spans="1:19" ht="12.75" customHeight="1" x14ac:dyDescent="0.15">
      <c r="A7847" s="914">
        <v>7842</v>
      </c>
      <c r="B7847" s="929">
        <f>'EstExp 12-20'!C373</f>
        <v>0</v>
      </c>
      <c r="C7847" s="930">
        <f t="shared" si="311"/>
        <v>7842</v>
      </c>
      <c r="D7847" s="920" t="s">
        <v>7258</v>
      </c>
      <c r="E7847" s="893" t="b">
        <f t="shared" ca="1" si="310"/>
        <v>1</v>
      </c>
      <c r="F7847" s="932">
        <f t="array" aca="1" ref="F7847" ca="1">IF(G7847&lt;&gt;"",INDIRECT("'"&amp;G7847&amp;"'!"&amp;H7847),"")</f>
        <v>0</v>
      </c>
      <c r="G7847" s="560" t="s">
        <v>4786</v>
      </c>
      <c r="H7847" s="893" t="s">
        <v>7259</v>
      </c>
      <c r="I7847" s="920"/>
      <c r="J7847" s="920"/>
      <c r="K7847" s="920"/>
      <c r="L7847" s="920"/>
      <c r="M7847" s="920"/>
      <c r="N7847" s="920"/>
      <c r="S7847" s="929"/>
    </row>
    <row r="7848" spans="1:19" ht="12.75" customHeight="1" x14ac:dyDescent="0.15">
      <c r="A7848" s="914">
        <v>7843</v>
      </c>
      <c r="B7848" s="929">
        <f>'EstExp 12-20'!D373</f>
        <v>0</v>
      </c>
      <c r="C7848" s="930">
        <f t="shared" si="311"/>
        <v>7843</v>
      </c>
      <c r="D7848" s="920" t="s">
        <v>7258</v>
      </c>
      <c r="E7848" s="893" t="b">
        <f t="shared" ca="1" si="310"/>
        <v>1</v>
      </c>
      <c r="F7848" s="932">
        <f t="array" aca="1" ref="F7848" ca="1">IF(G7848&lt;&gt;"",INDIRECT("'"&amp;G7848&amp;"'!"&amp;H7848),"")</f>
        <v>0</v>
      </c>
      <c r="G7848" s="560" t="s">
        <v>4786</v>
      </c>
      <c r="H7848" s="893" t="s">
        <v>7260</v>
      </c>
      <c r="I7848" s="920"/>
      <c r="J7848" s="920"/>
      <c r="K7848" s="920"/>
      <c r="L7848" s="920"/>
      <c r="M7848" s="920"/>
      <c r="N7848" s="920"/>
      <c r="S7848" s="929"/>
    </row>
    <row r="7849" spans="1:19" ht="12.75" customHeight="1" x14ac:dyDescent="0.15">
      <c r="A7849" s="914">
        <v>7844</v>
      </c>
      <c r="B7849" s="929">
        <f>'EstExp 12-20'!E373</f>
        <v>0</v>
      </c>
      <c r="C7849" s="930">
        <f t="shared" si="311"/>
        <v>7844</v>
      </c>
      <c r="D7849" s="920" t="s">
        <v>7258</v>
      </c>
      <c r="E7849" s="893" t="b">
        <f t="shared" ca="1" si="310"/>
        <v>1</v>
      </c>
      <c r="F7849" s="932">
        <f t="array" aca="1" ref="F7849" ca="1">IF(G7849&lt;&gt;"",INDIRECT("'"&amp;G7849&amp;"'!"&amp;H7849),"")</f>
        <v>0</v>
      </c>
      <c r="G7849" s="560" t="s">
        <v>4786</v>
      </c>
      <c r="H7849" s="893" t="s">
        <v>7261</v>
      </c>
      <c r="I7849" s="920"/>
      <c r="J7849" s="920"/>
      <c r="K7849" s="920"/>
      <c r="L7849" s="920"/>
      <c r="M7849" s="920"/>
      <c r="N7849" s="920"/>
      <c r="S7849" s="929"/>
    </row>
    <row r="7850" spans="1:19" ht="12.75" customHeight="1" x14ac:dyDescent="0.15">
      <c r="A7850" s="914">
        <v>7845</v>
      </c>
      <c r="B7850" s="929">
        <f>'EstExp 12-20'!F373</f>
        <v>0</v>
      </c>
      <c r="C7850" s="930">
        <f t="shared" si="311"/>
        <v>7845</v>
      </c>
      <c r="D7850" s="920" t="s">
        <v>7258</v>
      </c>
      <c r="E7850" s="893" t="b">
        <f t="shared" ca="1" si="310"/>
        <v>1</v>
      </c>
      <c r="F7850" s="932">
        <f t="array" aca="1" ref="F7850" ca="1">IF(G7850&lt;&gt;"",INDIRECT("'"&amp;G7850&amp;"'!"&amp;H7850),"")</f>
        <v>0</v>
      </c>
      <c r="G7850" s="560" t="s">
        <v>4786</v>
      </c>
      <c r="H7850" s="893" t="s">
        <v>7262</v>
      </c>
      <c r="I7850" s="920"/>
      <c r="J7850" s="920"/>
      <c r="K7850" s="920"/>
      <c r="L7850" s="920"/>
      <c r="M7850" s="920"/>
      <c r="N7850" s="920"/>
      <c r="S7850" s="929"/>
    </row>
    <row r="7851" spans="1:19" ht="12.75" customHeight="1" x14ac:dyDescent="0.15">
      <c r="A7851" s="914">
        <v>7846</v>
      </c>
      <c r="B7851" s="929">
        <f>'EstExp 12-20'!G373</f>
        <v>0</v>
      </c>
      <c r="C7851" s="930">
        <f t="shared" si="311"/>
        <v>7846</v>
      </c>
      <c r="D7851" s="920" t="s">
        <v>7258</v>
      </c>
      <c r="E7851" s="893" t="b">
        <f t="shared" ca="1" si="310"/>
        <v>1</v>
      </c>
      <c r="F7851" s="932">
        <f t="array" aca="1" ref="F7851" ca="1">IF(G7851&lt;&gt;"",INDIRECT("'"&amp;G7851&amp;"'!"&amp;H7851),"")</f>
        <v>0</v>
      </c>
      <c r="G7851" s="560" t="s">
        <v>4786</v>
      </c>
      <c r="H7851" s="893" t="s">
        <v>7263</v>
      </c>
      <c r="I7851" s="920"/>
      <c r="J7851" s="920"/>
      <c r="K7851" s="920"/>
      <c r="L7851" s="920"/>
      <c r="M7851" s="920"/>
      <c r="N7851" s="920"/>
      <c r="S7851" s="929"/>
    </row>
    <row r="7852" spans="1:19" ht="12.75" customHeight="1" x14ac:dyDescent="0.15">
      <c r="A7852" s="914">
        <v>7847</v>
      </c>
      <c r="B7852" s="929">
        <f>'EstExp 12-20'!H373</f>
        <v>0</v>
      </c>
      <c r="C7852" s="930">
        <f t="shared" si="311"/>
        <v>7847</v>
      </c>
      <c r="D7852" s="920" t="s">
        <v>7258</v>
      </c>
      <c r="E7852" s="893" t="b">
        <f t="shared" ca="1" si="310"/>
        <v>1</v>
      </c>
      <c r="F7852" s="932">
        <f t="array" aca="1" ref="F7852" ca="1">IF(G7852&lt;&gt;"",INDIRECT("'"&amp;G7852&amp;"'!"&amp;H7852),"")</f>
        <v>0</v>
      </c>
      <c r="G7852" s="560" t="s">
        <v>4786</v>
      </c>
      <c r="H7852" s="893" t="s">
        <v>7264</v>
      </c>
      <c r="I7852" s="920"/>
      <c r="J7852" s="920"/>
      <c r="K7852" s="920"/>
      <c r="L7852" s="920"/>
      <c r="M7852" s="920"/>
      <c r="N7852" s="920"/>
      <c r="S7852" s="929"/>
    </row>
    <row r="7853" spans="1:19" ht="12.75" customHeight="1" x14ac:dyDescent="0.15">
      <c r="A7853" s="914">
        <v>7848</v>
      </c>
      <c r="B7853" s="929">
        <f>'EstExp 12-20'!I373</f>
        <v>0</v>
      </c>
      <c r="C7853" s="930">
        <f t="shared" si="311"/>
        <v>7848</v>
      </c>
      <c r="D7853" s="920" t="s">
        <v>7258</v>
      </c>
      <c r="E7853" s="893" t="b">
        <f t="shared" ca="1" si="310"/>
        <v>1</v>
      </c>
      <c r="F7853" s="932">
        <f t="array" aca="1" ref="F7853" ca="1">IF(G7853&lt;&gt;"",INDIRECT("'"&amp;G7853&amp;"'!"&amp;H7853),"")</f>
        <v>0</v>
      </c>
      <c r="G7853" s="560" t="s">
        <v>4786</v>
      </c>
      <c r="H7853" s="893" t="s">
        <v>7265</v>
      </c>
      <c r="I7853" s="920"/>
      <c r="J7853" s="920"/>
      <c r="K7853" s="920"/>
      <c r="L7853" s="920"/>
      <c r="M7853" s="920"/>
      <c r="N7853" s="920"/>
      <c r="S7853" s="929"/>
    </row>
    <row r="7854" spans="1:19" ht="12.75" customHeight="1" x14ac:dyDescent="0.15">
      <c r="A7854" s="914">
        <v>7849</v>
      </c>
      <c r="B7854" s="929">
        <f>'EstExp 12-20'!J373</f>
        <v>0</v>
      </c>
      <c r="C7854" s="930">
        <f t="shared" si="311"/>
        <v>7849</v>
      </c>
      <c r="D7854" s="920" t="s">
        <v>7258</v>
      </c>
      <c r="E7854" s="893" t="b">
        <f t="shared" ca="1" si="310"/>
        <v>1</v>
      </c>
      <c r="F7854" s="932">
        <f t="array" aca="1" ref="F7854" ca="1">IF(G7854&lt;&gt;"",INDIRECT("'"&amp;G7854&amp;"'!"&amp;H7854),"")</f>
        <v>0</v>
      </c>
      <c r="G7854" s="560" t="s">
        <v>4786</v>
      </c>
      <c r="H7854" s="893" t="s">
        <v>7266</v>
      </c>
      <c r="I7854" s="920"/>
      <c r="J7854" s="920"/>
      <c r="K7854" s="920"/>
      <c r="L7854" s="920"/>
      <c r="M7854" s="920"/>
      <c r="N7854" s="920"/>
      <c r="S7854" s="929"/>
    </row>
    <row r="7855" spans="1:19" ht="12.75" customHeight="1" x14ac:dyDescent="0.15">
      <c r="A7855" s="914">
        <v>7850</v>
      </c>
      <c r="B7855" s="929">
        <f>'EstExp 12-20'!K373</f>
        <v>0</v>
      </c>
      <c r="C7855" s="930">
        <f t="shared" si="311"/>
        <v>7850</v>
      </c>
      <c r="D7855" s="920" t="s">
        <v>7258</v>
      </c>
      <c r="E7855" s="893" t="b">
        <f t="shared" ca="1" si="310"/>
        <v>1</v>
      </c>
      <c r="F7855" s="932">
        <f t="array" aca="1" ref="F7855" ca="1">IF(G7855&lt;&gt;"",INDIRECT("'"&amp;G7855&amp;"'!"&amp;H7855),"")</f>
        <v>0</v>
      </c>
      <c r="G7855" s="560" t="s">
        <v>4786</v>
      </c>
      <c r="H7855" s="893" t="s">
        <v>7267</v>
      </c>
      <c r="I7855" s="920"/>
      <c r="J7855" s="920"/>
      <c r="K7855" s="920"/>
      <c r="L7855" s="920"/>
      <c r="M7855" s="920"/>
      <c r="N7855" s="920"/>
      <c r="S7855" s="929"/>
    </row>
    <row r="7856" spans="1:19" ht="12.75" customHeight="1" x14ac:dyDescent="0.15">
      <c r="A7856" s="914">
        <v>7851</v>
      </c>
      <c r="B7856" s="929">
        <f>'EstExp 12-20'!H419</f>
        <v>0</v>
      </c>
      <c r="C7856" s="930">
        <f t="shared" si="311"/>
        <v>7851</v>
      </c>
      <c r="D7856" s="920" t="s">
        <v>7258</v>
      </c>
      <c r="E7856" s="893" t="b">
        <f t="shared" ca="1" si="310"/>
        <v>1</v>
      </c>
      <c r="F7856" s="932">
        <f t="array" aca="1" ref="F7856" ca="1">IF(G7856&lt;&gt;"",INDIRECT("'"&amp;G7856&amp;"'!"&amp;H7856),"")</f>
        <v>0</v>
      </c>
      <c r="G7856" s="560" t="s">
        <v>4786</v>
      </c>
      <c r="H7856" s="893" t="s">
        <v>7268</v>
      </c>
      <c r="I7856" s="920"/>
      <c r="J7856" s="920"/>
      <c r="K7856" s="920"/>
      <c r="L7856" s="920"/>
      <c r="M7856" s="920"/>
      <c r="N7856" s="920"/>
      <c r="S7856" s="929"/>
    </row>
    <row r="7857" spans="1:19" ht="12.75" customHeight="1" x14ac:dyDescent="0.15">
      <c r="A7857" s="914">
        <v>7852</v>
      </c>
      <c r="B7857" s="929">
        <f>'EstExp 12-20'!K419</f>
        <v>0</v>
      </c>
      <c r="C7857" s="930">
        <f t="shared" si="311"/>
        <v>7852</v>
      </c>
      <c r="D7857" s="920" t="s">
        <v>7258</v>
      </c>
      <c r="E7857" s="893" t="b">
        <f t="shared" ca="1" si="310"/>
        <v>1</v>
      </c>
      <c r="F7857" s="932">
        <f t="array" aca="1" ref="F7857" ca="1">IF(G7857&lt;&gt;"",INDIRECT("'"&amp;G7857&amp;"'!"&amp;H7857),"")</f>
        <v>0</v>
      </c>
      <c r="G7857" s="560" t="s">
        <v>4786</v>
      </c>
      <c r="H7857" s="893" t="s">
        <v>7269</v>
      </c>
      <c r="I7857" s="920"/>
      <c r="J7857" s="920"/>
      <c r="K7857" s="920"/>
      <c r="L7857" s="920"/>
      <c r="M7857" s="920"/>
      <c r="N7857" s="920"/>
      <c r="S7857" s="929"/>
    </row>
    <row r="7858" spans="1:19" ht="12.75" customHeight="1" x14ac:dyDescent="0.15">
      <c r="A7858" s="914">
        <v>7853</v>
      </c>
      <c r="B7858" s="929">
        <f>'EstExp 12-20'!H421</f>
        <v>0</v>
      </c>
      <c r="C7858" s="930">
        <f t="shared" si="311"/>
        <v>7853</v>
      </c>
      <c r="D7858" s="920" t="s">
        <v>7258</v>
      </c>
      <c r="E7858" s="893" t="b">
        <f t="shared" ca="1" si="310"/>
        <v>1</v>
      </c>
      <c r="F7858" s="932">
        <f t="array" aca="1" ref="F7858" ca="1">IF(G7858&lt;&gt;"",INDIRECT("'"&amp;G7858&amp;"'!"&amp;H7858),"")</f>
        <v>0</v>
      </c>
      <c r="G7858" s="560" t="s">
        <v>4786</v>
      </c>
      <c r="H7858" s="893" t="s">
        <v>7270</v>
      </c>
      <c r="I7858" s="920"/>
      <c r="J7858" s="920"/>
      <c r="K7858" s="920"/>
      <c r="L7858" s="920"/>
      <c r="M7858" s="920"/>
      <c r="N7858" s="920"/>
      <c r="S7858" s="929"/>
    </row>
    <row r="7859" spans="1:19" ht="12.75" customHeight="1" x14ac:dyDescent="0.15">
      <c r="A7859" s="914">
        <v>7854</v>
      </c>
      <c r="B7859" s="929">
        <f>'EstExp 12-20'!K421</f>
        <v>0</v>
      </c>
      <c r="C7859" s="930">
        <f t="shared" si="311"/>
        <v>7854</v>
      </c>
      <c r="D7859" s="920" t="s">
        <v>7258</v>
      </c>
      <c r="E7859" s="893" t="b">
        <f t="shared" ca="1" si="310"/>
        <v>1</v>
      </c>
      <c r="F7859" s="932">
        <f t="array" aca="1" ref="F7859" ca="1">IF(G7859&lt;&gt;"",INDIRECT("'"&amp;G7859&amp;"'!"&amp;H7859),"")</f>
        <v>0</v>
      </c>
      <c r="G7859" s="560" t="s">
        <v>4786</v>
      </c>
      <c r="H7859" s="893" t="s">
        <v>7271</v>
      </c>
      <c r="I7859" s="920"/>
      <c r="J7859" s="920"/>
      <c r="K7859" s="920"/>
      <c r="L7859" s="920"/>
      <c r="M7859" s="920"/>
      <c r="N7859" s="920"/>
      <c r="S7859" s="929"/>
    </row>
    <row r="7860" spans="1:19" ht="12.75" customHeight="1" x14ac:dyDescent="0.15">
      <c r="A7860" s="914">
        <v>7855</v>
      </c>
      <c r="B7860" s="929">
        <f>'EstExp 12-20'!H423</f>
        <v>0</v>
      </c>
      <c r="C7860" s="930">
        <f t="shared" si="311"/>
        <v>7855</v>
      </c>
      <c r="D7860" s="920" t="s">
        <v>7258</v>
      </c>
      <c r="E7860" s="893" t="b">
        <f t="shared" ca="1" si="310"/>
        <v>1</v>
      </c>
      <c r="F7860" s="932">
        <f t="array" aca="1" ref="F7860" ca="1">IF(G7860&lt;&gt;"",INDIRECT("'"&amp;G7860&amp;"'!"&amp;H7860),"")</f>
        <v>0</v>
      </c>
      <c r="G7860" s="560" t="s">
        <v>4786</v>
      </c>
      <c r="H7860" s="893" t="s">
        <v>7272</v>
      </c>
      <c r="I7860" s="920"/>
      <c r="J7860" s="920"/>
      <c r="K7860" s="920"/>
      <c r="L7860" s="920"/>
      <c r="M7860" s="920"/>
      <c r="N7860" s="920"/>
      <c r="S7860" s="929"/>
    </row>
    <row r="7861" spans="1:19" ht="12.75" customHeight="1" x14ac:dyDescent="0.15">
      <c r="A7861" s="914">
        <v>7856</v>
      </c>
      <c r="B7861" s="929">
        <f>'EstExp 12-20'!K423</f>
        <v>0</v>
      </c>
      <c r="C7861" s="930">
        <f t="shared" si="311"/>
        <v>7856</v>
      </c>
      <c r="D7861" s="920" t="s">
        <v>7258</v>
      </c>
      <c r="E7861" s="893" t="b">
        <f t="shared" ca="1" si="310"/>
        <v>1</v>
      </c>
      <c r="F7861" s="932">
        <f t="array" aca="1" ref="F7861" ca="1">IF(G7861&lt;&gt;"",INDIRECT("'"&amp;G7861&amp;"'!"&amp;H7861),"")</f>
        <v>0</v>
      </c>
      <c r="G7861" s="560" t="s">
        <v>4786</v>
      </c>
      <c r="H7861" s="893" t="s">
        <v>7273</v>
      </c>
      <c r="I7861" s="920"/>
      <c r="J7861" s="920"/>
      <c r="K7861" s="920"/>
      <c r="L7861" s="920"/>
      <c r="M7861" s="920"/>
      <c r="N7861" s="920"/>
      <c r="S7861" s="929"/>
    </row>
    <row r="7862" spans="1:19" ht="12.75" customHeight="1" x14ac:dyDescent="0.15">
      <c r="A7862" s="914">
        <v>7857</v>
      </c>
      <c r="B7862" s="929">
        <f>'EstExp 12-20'!H424</f>
        <v>0</v>
      </c>
      <c r="C7862" s="930">
        <f t="shared" si="311"/>
        <v>7857</v>
      </c>
      <c r="D7862" s="920" t="s">
        <v>7258</v>
      </c>
      <c r="E7862" s="893" t="b">
        <f t="shared" ca="1" si="310"/>
        <v>1</v>
      </c>
      <c r="F7862" s="932">
        <f t="array" aca="1" ref="F7862" ca="1">IF(G7862&lt;&gt;"",INDIRECT("'"&amp;G7862&amp;"'!"&amp;H7862),"")</f>
        <v>0</v>
      </c>
      <c r="G7862" s="560" t="s">
        <v>4786</v>
      </c>
      <c r="H7862" s="893" t="s">
        <v>7274</v>
      </c>
      <c r="I7862" s="920"/>
      <c r="J7862" s="920"/>
      <c r="K7862" s="920"/>
      <c r="L7862" s="920"/>
      <c r="M7862" s="920"/>
      <c r="N7862" s="920"/>
      <c r="S7862" s="929"/>
    </row>
    <row r="7863" spans="1:19" ht="12.75" customHeight="1" x14ac:dyDescent="0.15">
      <c r="A7863" s="914">
        <v>7858</v>
      </c>
      <c r="B7863" s="929">
        <f>'EstExp 12-20'!K424</f>
        <v>0</v>
      </c>
      <c r="C7863" s="930">
        <f t="shared" si="311"/>
        <v>7858</v>
      </c>
      <c r="D7863" s="920" t="s">
        <v>7258</v>
      </c>
      <c r="E7863" s="893" t="b">
        <f t="shared" ca="1" si="310"/>
        <v>1</v>
      </c>
      <c r="F7863" s="932">
        <f t="array" aca="1" ref="F7863" ca="1">IF(G7863&lt;&gt;"",INDIRECT("'"&amp;G7863&amp;"'!"&amp;H7863),"")</f>
        <v>0</v>
      </c>
      <c r="G7863" s="560" t="s">
        <v>4786</v>
      </c>
      <c r="H7863" s="893" t="s">
        <v>7275</v>
      </c>
      <c r="I7863" s="920"/>
      <c r="J7863" s="920"/>
      <c r="K7863" s="920"/>
      <c r="L7863" s="920"/>
      <c r="M7863" s="920"/>
      <c r="N7863" s="920"/>
      <c r="S7863" s="929"/>
    </row>
    <row r="7864" spans="1:19" ht="12.75" customHeight="1" x14ac:dyDescent="0.15">
      <c r="A7864" s="914">
        <v>7859</v>
      </c>
      <c r="B7864" s="929">
        <f>'EstExp 12-20'!E425</f>
        <v>0</v>
      </c>
      <c r="C7864" s="930">
        <f t="shared" si="311"/>
        <v>7859</v>
      </c>
      <c r="D7864" s="920" t="s">
        <v>7258</v>
      </c>
      <c r="E7864" s="893" t="b">
        <f t="shared" ca="1" si="310"/>
        <v>1</v>
      </c>
      <c r="F7864" s="932">
        <f t="array" aca="1" ref="F7864" ca="1">IF(G7864&lt;&gt;"",INDIRECT("'"&amp;G7864&amp;"'!"&amp;H7864),"")</f>
        <v>0</v>
      </c>
      <c r="G7864" s="560" t="s">
        <v>4786</v>
      </c>
      <c r="H7864" s="893" t="s">
        <v>7276</v>
      </c>
      <c r="I7864" s="920"/>
      <c r="J7864" s="920"/>
      <c r="K7864" s="920"/>
      <c r="L7864" s="920"/>
      <c r="M7864" s="920"/>
      <c r="N7864" s="920"/>
      <c r="S7864" s="929"/>
    </row>
    <row r="7865" spans="1:19" ht="12.75" customHeight="1" x14ac:dyDescent="0.15">
      <c r="A7865" s="914">
        <v>7860</v>
      </c>
      <c r="B7865" s="929">
        <f>'EstExp 12-20'!H425</f>
        <v>0</v>
      </c>
      <c r="C7865" s="930">
        <f t="shared" si="311"/>
        <v>7860</v>
      </c>
      <c r="D7865" s="920" t="s">
        <v>7258</v>
      </c>
      <c r="E7865" s="893" t="b">
        <f t="shared" ca="1" si="310"/>
        <v>1</v>
      </c>
      <c r="F7865" s="932">
        <f t="array" aca="1" ref="F7865" ca="1">IF(G7865&lt;&gt;"",INDIRECT("'"&amp;G7865&amp;"'!"&amp;H7865),"")</f>
        <v>0</v>
      </c>
      <c r="G7865" s="560" t="s">
        <v>4786</v>
      </c>
      <c r="H7865" s="893" t="s">
        <v>7277</v>
      </c>
      <c r="I7865" s="920"/>
      <c r="J7865" s="920"/>
      <c r="K7865" s="920"/>
      <c r="L7865" s="920"/>
      <c r="M7865" s="920"/>
      <c r="N7865" s="920"/>
      <c r="S7865" s="929"/>
    </row>
    <row r="7866" spans="1:19" ht="12.75" customHeight="1" x14ac:dyDescent="0.15">
      <c r="A7866" s="914">
        <v>7861</v>
      </c>
      <c r="B7866" s="929">
        <f>'EstExp 12-20'!K425</f>
        <v>0</v>
      </c>
      <c r="C7866" s="930">
        <f t="shared" si="311"/>
        <v>7861</v>
      </c>
      <c r="D7866" s="920" t="s">
        <v>7258</v>
      </c>
      <c r="E7866" s="893" t="b">
        <f t="shared" ca="1" si="310"/>
        <v>1</v>
      </c>
      <c r="F7866" s="932">
        <f t="array" aca="1" ref="F7866" ca="1">IF(G7866&lt;&gt;"",INDIRECT("'"&amp;G7866&amp;"'!"&amp;H7866),"")</f>
        <v>0</v>
      </c>
      <c r="G7866" s="560" t="s">
        <v>4786</v>
      </c>
      <c r="H7866" s="893" t="s">
        <v>7278</v>
      </c>
      <c r="I7866" s="920"/>
      <c r="J7866" s="920"/>
      <c r="K7866" s="920"/>
      <c r="L7866" s="920"/>
      <c r="M7866" s="920"/>
      <c r="N7866" s="920"/>
      <c r="S7866" s="929"/>
    </row>
    <row r="7867" spans="1:19" ht="12.75" customHeight="1" x14ac:dyDescent="0.15">
      <c r="A7867" s="914">
        <v>7862</v>
      </c>
      <c r="B7867" s="929">
        <f>'EstExp 12-20'!E426</f>
        <v>0</v>
      </c>
      <c r="C7867" s="930">
        <f t="shared" si="311"/>
        <v>7862</v>
      </c>
      <c r="D7867" s="920" t="s">
        <v>7258</v>
      </c>
      <c r="E7867" s="893" t="b">
        <f t="shared" ca="1" si="310"/>
        <v>1</v>
      </c>
      <c r="F7867" s="932">
        <f t="array" aca="1" ref="F7867" ca="1">IF(G7867&lt;&gt;"",INDIRECT("'"&amp;G7867&amp;"'!"&amp;H7867),"")</f>
        <v>0</v>
      </c>
      <c r="G7867" s="560" t="s">
        <v>4786</v>
      </c>
      <c r="H7867" s="893" t="s">
        <v>7279</v>
      </c>
      <c r="I7867" s="920"/>
      <c r="J7867" s="920"/>
      <c r="K7867" s="920"/>
      <c r="L7867" s="920"/>
      <c r="M7867" s="920"/>
      <c r="N7867" s="920"/>
      <c r="S7867" s="929"/>
    </row>
    <row r="7868" spans="1:19" ht="12.75" customHeight="1" x14ac:dyDescent="0.15">
      <c r="A7868" s="914">
        <v>7863</v>
      </c>
      <c r="B7868" s="929">
        <f>'EstRev 6-11'!C209</f>
        <v>0</v>
      </c>
      <c r="C7868" s="930">
        <f t="shared" si="311"/>
        <v>7863</v>
      </c>
      <c r="D7868" s="920" t="s">
        <v>7280</v>
      </c>
      <c r="E7868" s="893" t="b">
        <f t="shared" ca="1" si="310"/>
        <v>1</v>
      </c>
      <c r="F7868" s="932">
        <f t="array" aca="1" ref="F7868" ca="1">IF(G7868&lt;&gt;"",INDIRECT("'"&amp;G7868&amp;"'!"&amp;H7868),"")</f>
        <v>0</v>
      </c>
      <c r="G7868" s="560" t="s">
        <v>5635</v>
      </c>
      <c r="H7868" s="893" t="s">
        <v>7281</v>
      </c>
      <c r="I7868" s="920"/>
      <c r="J7868" s="920"/>
      <c r="K7868" s="920"/>
      <c r="L7868" s="920"/>
      <c r="M7868" s="920"/>
      <c r="N7868" s="920"/>
      <c r="S7868" s="929"/>
    </row>
    <row r="7869" spans="1:19" ht="12.75" customHeight="1" x14ac:dyDescent="0.15">
      <c r="A7869" s="914">
        <v>7864</v>
      </c>
      <c r="B7869" s="929">
        <f>'EstRev 6-11'!D209</f>
        <v>0</v>
      </c>
      <c r="C7869" s="930">
        <f t="shared" si="311"/>
        <v>7864</v>
      </c>
      <c r="D7869" s="920" t="s">
        <v>7280</v>
      </c>
      <c r="E7869" s="893" t="b">
        <f t="shared" ca="1" si="310"/>
        <v>1</v>
      </c>
      <c r="F7869" s="932">
        <f t="array" aca="1" ref="F7869" ca="1">IF(G7869&lt;&gt;"",INDIRECT("'"&amp;G7869&amp;"'!"&amp;H7869),"")</f>
        <v>0</v>
      </c>
      <c r="G7869" s="560" t="s">
        <v>5635</v>
      </c>
      <c r="H7869" s="893" t="s">
        <v>7282</v>
      </c>
      <c r="I7869" s="920"/>
      <c r="J7869" s="920"/>
      <c r="K7869" s="920"/>
      <c r="L7869" s="920"/>
      <c r="M7869" s="920"/>
      <c r="N7869" s="920"/>
      <c r="S7869" s="929"/>
    </row>
    <row r="7870" spans="1:19" ht="12.75" customHeight="1" x14ac:dyDescent="0.15">
      <c r="A7870" s="914">
        <v>7865</v>
      </c>
      <c r="B7870" s="929">
        <f>'EstRev 6-11'!F209</f>
        <v>0</v>
      </c>
      <c r="C7870" s="930">
        <f t="shared" si="311"/>
        <v>7865</v>
      </c>
      <c r="D7870" s="920" t="s">
        <v>7280</v>
      </c>
      <c r="E7870" s="893" t="b">
        <f t="shared" ca="1" si="310"/>
        <v>1</v>
      </c>
      <c r="F7870" s="932">
        <f t="array" aca="1" ref="F7870" ca="1">IF(G7870&lt;&gt;"",INDIRECT("'"&amp;G7870&amp;"'!"&amp;H7870),"")</f>
        <v>0</v>
      </c>
      <c r="G7870" s="560" t="s">
        <v>5635</v>
      </c>
      <c r="H7870" s="893" t="s">
        <v>7283</v>
      </c>
      <c r="I7870" s="920"/>
      <c r="J7870" s="920"/>
      <c r="K7870" s="920"/>
      <c r="L7870" s="920"/>
      <c r="M7870" s="920"/>
      <c r="N7870" s="920"/>
      <c r="S7870" s="929"/>
    </row>
    <row r="7871" spans="1:19" ht="12.75" customHeight="1" x14ac:dyDescent="0.15">
      <c r="A7871" s="914">
        <v>7866</v>
      </c>
      <c r="B7871" s="929">
        <f>'EstRev 6-11'!G209</f>
        <v>0</v>
      </c>
      <c r="C7871" s="930">
        <f t="shared" si="311"/>
        <v>7866</v>
      </c>
      <c r="D7871" s="920" t="s">
        <v>7280</v>
      </c>
      <c r="E7871" s="893" t="b">
        <f t="shared" ca="1" si="310"/>
        <v>1</v>
      </c>
      <c r="F7871" s="932">
        <f t="array" aca="1" ref="F7871" ca="1">IF(G7871&lt;&gt;"",INDIRECT("'"&amp;G7871&amp;"'!"&amp;H7871),"")</f>
        <v>0</v>
      </c>
      <c r="G7871" s="560" t="s">
        <v>5635</v>
      </c>
      <c r="H7871" s="893" t="s">
        <v>7284</v>
      </c>
      <c r="I7871" s="920"/>
      <c r="J7871" s="920"/>
      <c r="K7871" s="920"/>
      <c r="L7871" s="920"/>
      <c r="M7871" s="920"/>
      <c r="N7871" s="920"/>
      <c r="S7871" s="929"/>
    </row>
    <row r="7872" spans="1:19" ht="12.75" customHeight="1" x14ac:dyDescent="0.15">
      <c r="A7872" s="914">
        <v>7867</v>
      </c>
      <c r="B7872" s="929">
        <f>'EstRev 6-11'!C263</f>
        <v>0</v>
      </c>
      <c r="C7872" s="930">
        <f t="shared" si="311"/>
        <v>7867</v>
      </c>
      <c r="D7872" s="920" t="s">
        <v>7285</v>
      </c>
      <c r="E7872" s="893" t="b">
        <f t="shared" ca="1" si="310"/>
        <v>1</v>
      </c>
      <c r="F7872" s="932">
        <f t="array" aca="1" ref="F7872" ca="1">IF(G7872&lt;&gt;"",INDIRECT("'"&amp;G7872&amp;"'!"&amp;H7872),"")</f>
        <v>0</v>
      </c>
      <c r="G7872" s="560" t="s">
        <v>5635</v>
      </c>
      <c r="H7872" s="893" t="s">
        <v>7286</v>
      </c>
      <c r="I7872" s="920"/>
      <c r="J7872" s="920"/>
      <c r="K7872" s="920"/>
      <c r="L7872" s="920"/>
      <c r="M7872" s="920"/>
      <c r="N7872" s="920"/>
      <c r="S7872" s="929"/>
    </row>
    <row r="7873" spans="1:19" ht="12.75" customHeight="1" x14ac:dyDescent="0.15">
      <c r="A7873" s="914">
        <v>7868</v>
      </c>
      <c r="B7873" s="929">
        <f>'EstRev 6-11'!D263</f>
        <v>0</v>
      </c>
      <c r="C7873" s="930">
        <f t="shared" si="311"/>
        <v>7868</v>
      </c>
      <c r="D7873" s="920" t="s">
        <v>7285</v>
      </c>
      <c r="E7873" s="893" t="b">
        <f t="shared" ca="1" si="310"/>
        <v>1</v>
      </c>
      <c r="F7873" s="932">
        <f t="array" aca="1" ref="F7873" ca="1">IF(G7873&lt;&gt;"",INDIRECT("'"&amp;G7873&amp;"'!"&amp;H7873),"")</f>
        <v>0</v>
      </c>
      <c r="G7873" s="560" t="s">
        <v>5635</v>
      </c>
      <c r="H7873" s="893" t="s">
        <v>5240</v>
      </c>
      <c r="I7873" s="920"/>
      <c r="J7873" s="920"/>
      <c r="K7873" s="920"/>
      <c r="L7873" s="920"/>
      <c r="M7873" s="920"/>
      <c r="N7873" s="920"/>
      <c r="S7873" s="929"/>
    </row>
    <row r="7874" spans="1:19" ht="12.75" customHeight="1" x14ac:dyDescent="0.15">
      <c r="A7874" s="914">
        <v>7869</v>
      </c>
      <c r="B7874" s="929">
        <f>'EstRev 6-11'!F263</f>
        <v>0</v>
      </c>
      <c r="C7874" s="930">
        <f t="shared" si="311"/>
        <v>7869</v>
      </c>
      <c r="D7874" s="920" t="s">
        <v>7285</v>
      </c>
      <c r="E7874" s="893" t="b">
        <f t="shared" ca="1" si="310"/>
        <v>1</v>
      </c>
      <c r="F7874" s="932">
        <f t="array" aca="1" ref="F7874" ca="1">IF(G7874&lt;&gt;"",INDIRECT("'"&amp;G7874&amp;"'!"&amp;H7874),"")</f>
        <v>0</v>
      </c>
      <c r="G7874" s="560" t="s">
        <v>5635</v>
      </c>
      <c r="H7874" s="893" t="s">
        <v>7287</v>
      </c>
      <c r="I7874" s="920"/>
      <c r="J7874" s="920"/>
      <c r="K7874" s="920"/>
      <c r="L7874" s="920"/>
      <c r="M7874" s="920"/>
      <c r="N7874" s="920"/>
      <c r="S7874" s="929"/>
    </row>
    <row r="7875" spans="1:19" ht="12.75" customHeight="1" x14ac:dyDescent="0.15">
      <c r="A7875" s="914">
        <v>7870</v>
      </c>
      <c r="B7875" s="929">
        <f>'EstRev 6-11'!G263</f>
        <v>0</v>
      </c>
      <c r="C7875" s="930">
        <f t="shared" si="311"/>
        <v>7870</v>
      </c>
      <c r="D7875" s="920" t="s">
        <v>7285</v>
      </c>
      <c r="E7875" s="893" t="b">
        <f t="shared" ca="1" si="310"/>
        <v>1</v>
      </c>
      <c r="F7875" s="932">
        <f t="array" aca="1" ref="F7875" ca="1">IF(G7875&lt;&gt;"",INDIRECT("'"&amp;G7875&amp;"'!"&amp;H7875),"")</f>
        <v>0</v>
      </c>
      <c r="G7875" s="560" t="s">
        <v>5635</v>
      </c>
      <c r="H7875" s="893" t="s">
        <v>7288</v>
      </c>
      <c r="I7875" s="920"/>
      <c r="J7875" s="920"/>
      <c r="K7875" s="920"/>
      <c r="L7875" s="920"/>
      <c r="M7875" s="920"/>
      <c r="N7875" s="920"/>
      <c r="S7875" s="929"/>
    </row>
    <row r="7876" spans="1:19" ht="12.75" customHeight="1" x14ac:dyDescent="0.15">
      <c r="A7876" s="914">
        <v>7871</v>
      </c>
      <c r="B7876" s="919"/>
      <c r="C7876" s="920"/>
      <c r="D7876" s="920"/>
      <c r="E7876" s="893" t="b">
        <f t="shared" ca="1" si="310"/>
        <v>1</v>
      </c>
      <c r="F7876" s="893" t="str">
        <f t="array" aca="1" ref="F7876" ca="1">IF(G7876&lt;&gt;"",INDIRECT("'"&amp;G7876&amp;"'!"&amp;H7876),"")</f>
        <v/>
      </c>
      <c r="G7876" s="893"/>
      <c r="H7876" s="893"/>
      <c r="I7876" s="920"/>
      <c r="J7876" s="920"/>
      <c r="K7876" s="920"/>
      <c r="L7876" s="920"/>
      <c r="M7876" s="920"/>
      <c r="N7876" s="920"/>
      <c r="S7876" s="919"/>
    </row>
    <row r="7877" spans="1:19" ht="12.75" customHeight="1" x14ac:dyDescent="0.15">
      <c r="A7877" s="914">
        <v>7872</v>
      </c>
      <c r="B7877" s="919"/>
      <c r="C7877" s="920"/>
      <c r="D7877" s="920"/>
      <c r="E7877" s="893" t="b">
        <f t="shared" ca="1" si="310"/>
        <v>1</v>
      </c>
      <c r="F7877" s="893" t="str">
        <f t="array" aca="1" ref="F7877" ca="1">IF(G7877&lt;&gt;"",INDIRECT("'"&amp;G7877&amp;"'!"&amp;H7877),"")</f>
        <v/>
      </c>
      <c r="G7877" s="893"/>
      <c r="H7877" s="893"/>
      <c r="I7877" s="920"/>
      <c r="J7877" s="920"/>
      <c r="K7877" s="920"/>
      <c r="L7877" s="920"/>
      <c r="M7877" s="920"/>
      <c r="N7877" s="920"/>
      <c r="S7877" s="919"/>
    </row>
    <row r="7878" spans="1:19" ht="12.75" customHeight="1" x14ac:dyDescent="0.15">
      <c r="A7878" s="914">
        <v>7873</v>
      </c>
      <c r="B7878" s="919"/>
      <c r="C7878" s="920"/>
      <c r="D7878" s="920"/>
      <c r="E7878" s="893" t="b">
        <f t="shared" ca="1" si="310"/>
        <v>1</v>
      </c>
      <c r="F7878" s="893" t="str">
        <f t="array" aca="1" ref="F7878" ca="1">IF(G7878&lt;&gt;"",INDIRECT("'"&amp;G7878&amp;"'!"&amp;H7878),"")</f>
        <v/>
      </c>
      <c r="G7878" s="893"/>
      <c r="H7878" s="893"/>
      <c r="I7878" s="920"/>
      <c r="J7878" s="920"/>
      <c r="K7878" s="920"/>
      <c r="L7878" s="920"/>
      <c r="M7878" s="920"/>
      <c r="N7878" s="920"/>
      <c r="S7878" s="919"/>
    </row>
    <row r="7879" spans="1:19" ht="12.75" customHeight="1" x14ac:dyDescent="0.15">
      <c r="A7879" s="914">
        <v>7874</v>
      </c>
      <c r="B7879" s="919"/>
      <c r="C7879" s="920"/>
      <c r="D7879" s="920"/>
      <c r="E7879" s="893" t="b">
        <f t="shared" ca="1" si="310"/>
        <v>1</v>
      </c>
      <c r="F7879" s="893" t="str">
        <f t="array" aca="1" ref="F7879" ca="1">IF(G7879&lt;&gt;"",INDIRECT("'"&amp;G7879&amp;"'!"&amp;H7879),"")</f>
        <v/>
      </c>
      <c r="G7879" s="893"/>
      <c r="H7879" s="893"/>
      <c r="I7879" s="920"/>
      <c r="J7879" s="920"/>
      <c r="K7879" s="920"/>
      <c r="L7879" s="920"/>
      <c r="M7879" s="920"/>
      <c r="N7879" s="920"/>
      <c r="S7879" s="919"/>
    </row>
    <row r="7880" spans="1:19" ht="12.75" customHeight="1" x14ac:dyDescent="0.15">
      <c r="A7880" s="914">
        <v>7875</v>
      </c>
      <c r="B7880" s="919"/>
      <c r="C7880" s="920"/>
      <c r="D7880" s="920"/>
      <c r="E7880" s="893" t="b">
        <f t="shared" ca="1" si="310"/>
        <v>1</v>
      </c>
      <c r="F7880" s="893" t="str">
        <f t="array" aca="1" ref="F7880" ca="1">IF(G7880&lt;&gt;"",INDIRECT("'"&amp;G7880&amp;"'!"&amp;H7880),"")</f>
        <v/>
      </c>
      <c r="G7880" s="893"/>
      <c r="H7880" s="893"/>
      <c r="I7880" s="920"/>
      <c r="J7880" s="920"/>
      <c r="K7880" s="920"/>
      <c r="L7880" s="920"/>
      <c r="M7880" s="920"/>
      <c r="N7880" s="920"/>
      <c r="S7880" s="919"/>
    </row>
    <row r="7881" spans="1:19" ht="12.75" customHeight="1" x14ac:dyDescent="0.15">
      <c r="A7881" s="914">
        <v>7876</v>
      </c>
      <c r="B7881" s="919"/>
      <c r="C7881" s="920"/>
      <c r="D7881" s="920"/>
      <c r="E7881" s="893" t="b">
        <f t="shared" ca="1" si="310"/>
        <v>1</v>
      </c>
      <c r="F7881" s="893" t="str">
        <f t="array" aca="1" ref="F7881" ca="1">IF(G7881&lt;&gt;"",INDIRECT("'"&amp;G7881&amp;"'!"&amp;H7881),"")</f>
        <v/>
      </c>
      <c r="G7881" s="893"/>
      <c r="H7881" s="893"/>
      <c r="I7881" s="920"/>
      <c r="J7881" s="920"/>
      <c r="K7881" s="920"/>
      <c r="L7881" s="920"/>
      <c r="M7881" s="920"/>
      <c r="N7881" s="920"/>
      <c r="S7881" s="919"/>
    </row>
    <row r="7882" spans="1:19" ht="12.75" customHeight="1" x14ac:dyDescent="0.15">
      <c r="A7882" s="914">
        <v>7877</v>
      </c>
      <c r="B7882" s="919"/>
      <c r="C7882" s="920"/>
      <c r="D7882" s="920"/>
      <c r="E7882" s="893" t="b">
        <f t="shared" ca="1" si="310"/>
        <v>1</v>
      </c>
      <c r="F7882" s="893" t="str">
        <f t="array" aca="1" ref="F7882" ca="1">IF(G7882&lt;&gt;"",INDIRECT("'"&amp;G7882&amp;"'!"&amp;H7882),"")</f>
        <v/>
      </c>
      <c r="G7882" s="893"/>
      <c r="H7882" s="893"/>
      <c r="I7882" s="920"/>
      <c r="J7882" s="920"/>
      <c r="K7882" s="920"/>
      <c r="L7882" s="920"/>
      <c r="M7882" s="920"/>
      <c r="N7882" s="920"/>
      <c r="S7882" s="919"/>
    </row>
    <row r="7883" spans="1:19" ht="12.75" customHeight="1" x14ac:dyDescent="0.15">
      <c r="A7883" s="914">
        <v>7878</v>
      </c>
      <c r="B7883" s="919"/>
      <c r="C7883" s="920"/>
      <c r="D7883" s="920"/>
      <c r="E7883" s="893" t="b">
        <f t="shared" ca="1" si="310"/>
        <v>1</v>
      </c>
      <c r="F7883" s="893" t="str">
        <f t="array" aca="1" ref="F7883" ca="1">IF(G7883&lt;&gt;"",INDIRECT("'"&amp;G7883&amp;"'!"&amp;H7883),"")</f>
        <v/>
      </c>
      <c r="G7883" s="893"/>
      <c r="H7883" s="893"/>
      <c r="I7883" s="920"/>
      <c r="J7883" s="920"/>
      <c r="K7883" s="920"/>
      <c r="L7883" s="920"/>
      <c r="M7883" s="920"/>
      <c r="N7883" s="920"/>
      <c r="S7883" s="919"/>
    </row>
    <row r="7884" spans="1:19" ht="12.75" customHeight="1" x14ac:dyDescent="0.15">
      <c r="A7884" s="914">
        <v>7879</v>
      </c>
      <c r="B7884" s="919"/>
      <c r="C7884" s="920"/>
      <c r="D7884" s="920"/>
      <c r="E7884" s="893" t="b">
        <f t="shared" ca="1" si="310"/>
        <v>1</v>
      </c>
      <c r="F7884" s="893" t="str">
        <f t="array" aca="1" ref="F7884" ca="1">IF(G7884&lt;&gt;"",INDIRECT("'"&amp;G7884&amp;"'!"&amp;H7884),"")</f>
        <v/>
      </c>
      <c r="G7884" s="893"/>
      <c r="H7884" s="893"/>
      <c r="I7884" s="920"/>
      <c r="J7884" s="920"/>
      <c r="K7884" s="920"/>
      <c r="L7884" s="920"/>
      <c r="M7884" s="920"/>
      <c r="N7884" s="920"/>
      <c r="S7884" s="919"/>
    </row>
    <row r="7885" spans="1:19" ht="12.75" customHeight="1" x14ac:dyDescent="0.15">
      <c r="A7885" s="914">
        <v>7880</v>
      </c>
      <c r="B7885" s="919"/>
      <c r="C7885" s="920"/>
      <c r="D7885" s="920"/>
      <c r="E7885" s="893" t="b">
        <f t="shared" ca="1" si="310"/>
        <v>1</v>
      </c>
      <c r="F7885" s="893" t="str">
        <f t="array" aca="1" ref="F7885" ca="1">IF(G7885&lt;&gt;"",INDIRECT("'"&amp;G7885&amp;"'!"&amp;H7885),"")</f>
        <v/>
      </c>
      <c r="G7885" s="893"/>
      <c r="H7885" s="893"/>
      <c r="I7885" s="920"/>
      <c r="J7885" s="920"/>
      <c r="K7885" s="920"/>
      <c r="L7885" s="920"/>
      <c r="M7885" s="920"/>
      <c r="N7885" s="920"/>
      <c r="S7885" s="919"/>
    </row>
    <row r="7886" spans="1:19" ht="12.75" customHeight="1" x14ac:dyDescent="0.15">
      <c r="A7886" s="914">
        <v>7881</v>
      </c>
      <c r="B7886" s="919"/>
      <c r="C7886" s="920"/>
      <c r="D7886" s="920"/>
      <c r="E7886" s="893" t="b">
        <f t="shared" ca="1" si="310"/>
        <v>1</v>
      </c>
      <c r="F7886" s="893" t="str">
        <f t="array" aca="1" ref="F7886" ca="1">IF(G7886&lt;&gt;"",INDIRECT("'"&amp;G7886&amp;"'!"&amp;H7886),"")</f>
        <v/>
      </c>
      <c r="G7886" s="893"/>
      <c r="H7886" s="893"/>
      <c r="I7886" s="920"/>
      <c r="J7886" s="920"/>
      <c r="K7886" s="920"/>
      <c r="L7886" s="920"/>
      <c r="M7886" s="920"/>
      <c r="N7886" s="920"/>
      <c r="S7886" s="919"/>
    </row>
    <row r="7887" spans="1:19" ht="12.75" customHeight="1" x14ac:dyDescent="0.15">
      <c r="A7887" s="914">
        <v>7882</v>
      </c>
      <c r="B7887" s="919"/>
      <c r="C7887" s="920"/>
      <c r="D7887" s="920"/>
      <c r="E7887" s="893" t="b">
        <f t="shared" ca="1" si="310"/>
        <v>1</v>
      </c>
      <c r="F7887" s="893" t="str">
        <f t="array" aca="1" ref="F7887" ca="1">IF(G7887&lt;&gt;"",INDIRECT("'"&amp;G7887&amp;"'!"&amp;H7887),"")</f>
        <v/>
      </c>
      <c r="G7887" s="893"/>
      <c r="H7887" s="893"/>
      <c r="I7887" s="920"/>
      <c r="J7887" s="920"/>
      <c r="K7887" s="920"/>
      <c r="L7887" s="920"/>
      <c r="M7887" s="920"/>
      <c r="N7887" s="920"/>
      <c r="S7887" s="919"/>
    </row>
    <row r="7888" spans="1:19" ht="12.75" customHeight="1" x14ac:dyDescent="0.15">
      <c r="A7888" s="914">
        <v>7883</v>
      </c>
      <c r="B7888" s="919"/>
      <c r="C7888" s="920"/>
      <c r="D7888" s="920"/>
      <c r="E7888" s="893" t="b">
        <f t="shared" ca="1" si="310"/>
        <v>1</v>
      </c>
      <c r="F7888" s="893" t="str">
        <f t="array" aca="1" ref="F7888" ca="1">IF(G7888&lt;&gt;"",INDIRECT("'"&amp;G7888&amp;"'!"&amp;H7888),"")</f>
        <v/>
      </c>
      <c r="G7888" s="893"/>
      <c r="H7888" s="893"/>
      <c r="I7888" s="920"/>
      <c r="J7888" s="920"/>
      <c r="K7888" s="920"/>
      <c r="L7888" s="920"/>
      <c r="M7888" s="920"/>
      <c r="N7888" s="920"/>
      <c r="S7888" s="919"/>
    </row>
    <row r="7889" spans="1:19" ht="12.75" customHeight="1" x14ac:dyDescent="0.15">
      <c r="A7889" s="914">
        <v>7884</v>
      </c>
      <c r="B7889" s="919"/>
      <c r="C7889" s="920"/>
      <c r="D7889" s="920"/>
      <c r="E7889" s="893" t="b">
        <f t="shared" ca="1" si="310"/>
        <v>1</v>
      </c>
      <c r="F7889" s="893" t="str">
        <f t="array" aca="1" ref="F7889" ca="1">IF(G7889&lt;&gt;"",INDIRECT("'"&amp;G7889&amp;"'!"&amp;H7889),"")</f>
        <v/>
      </c>
      <c r="G7889" s="893"/>
      <c r="H7889" s="893"/>
      <c r="I7889" s="920"/>
      <c r="J7889" s="920"/>
      <c r="K7889" s="920"/>
      <c r="L7889" s="920"/>
      <c r="M7889" s="920"/>
      <c r="N7889" s="920"/>
      <c r="S7889" s="919"/>
    </row>
    <row r="7890" spans="1:19" ht="12.75" customHeight="1" x14ac:dyDescent="0.15">
      <c r="A7890" s="914">
        <v>7885</v>
      </c>
      <c r="B7890" s="919"/>
      <c r="C7890" s="920"/>
      <c r="D7890" s="920"/>
      <c r="E7890" s="893" t="b">
        <f t="shared" ca="1" si="310"/>
        <v>1</v>
      </c>
      <c r="F7890" s="893" t="str">
        <f t="array" aca="1" ref="F7890" ca="1">IF(G7890&lt;&gt;"",INDIRECT("'"&amp;G7890&amp;"'!"&amp;H7890),"")</f>
        <v/>
      </c>
      <c r="G7890" s="893"/>
      <c r="H7890" s="893"/>
      <c r="I7890" s="920"/>
      <c r="J7890" s="920"/>
      <c r="K7890" s="920"/>
      <c r="L7890" s="920"/>
      <c r="M7890" s="920"/>
      <c r="N7890" s="920"/>
      <c r="S7890" s="919"/>
    </row>
    <row r="7891" spans="1:19" ht="12.75" customHeight="1" x14ac:dyDescent="0.15">
      <c r="A7891" s="914">
        <v>7886</v>
      </c>
      <c r="B7891" s="919"/>
      <c r="C7891" s="920"/>
      <c r="D7891" s="920"/>
      <c r="E7891" s="893" t="b">
        <f t="shared" ca="1" si="310"/>
        <v>1</v>
      </c>
      <c r="F7891" s="893" t="str">
        <f t="array" aca="1" ref="F7891" ca="1">IF(G7891&lt;&gt;"",INDIRECT("'"&amp;G7891&amp;"'!"&amp;H7891),"")</f>
        <v/>
      </c>
      <c r="G7891" s="893"/>
      <c r="H7891" s="893"/>
      <c r="I7891" s="920"/>
      <c r="J7891" s="920"/>
      <c r="K7891" s="920"/>
      <c r="L7891" s="920"/>
      <c r="M7891" s="920"/>
      <c r="N7891" s="920"/>
      <c r="S7891" s="919"/>
    </row>
    <row r="7892" spans="1:19" ht="12.75" customHeight="1" x14ac:dyDescent="0.15">
      <c r="A7892" s="914">
        <v>7887</v>
      </c>
      <c r="B7892" s="919"/>
      <c r="C7892" s="920"/>
      <c r="D7892" s="920"/>
      <c r="E7892" s="893" t="b">
        <f t="shared" ca="1" si="310"/>
        <v>1</v>
      </c>
      <c r="F7892" s="893" t="str">
        <f t="array" aca="1" ref="F7892" ca="1">IF(G7892&lt;&gt;"",INDIRECT("'"&amp;G7892&amp;"'!"&amp;H7892),"")</f>
        <v/>
      </c>
      <c r="G7892" s="893"/>
      <c r="H7892" s="893"/>
      <c r="I7892" s="920"/>
      <c r="J7892" s="920"/>
      <c r="K7892" s="920"/>
      <c r="L7892" s="920"/>
      <c r="M7892" s="920"/>
      <c r="N7892" s="920"/>
      <c r="S7892" s="919"/>
    </row>
    <row r="7893" spans="1:19" ht="12.75" customHeight="1" x14ac:dyDescent="0.15">
      <c r="A7893" s="914">
        <v>7888</v>
      </c>
      <c r="B7893" s="919"/>
      <c r="C7893" s="920"/>
      <c r="D7893" s="920"/>
      <c r="E7893" s="893" t="b">
        <f t="shared" ca="1" si="310"/>
        <v>1</v>
      </c>
      <c r="F7893" s="893" t="str">
        <f t="array" aca="1" ref="F7893" ca="1">IF(G7893&lt;&gt;"",INDIRECT("'"&amp;G7893&amp;"'!"&amp;H7893),"")</f>
        <v/>
      </c>
      <c r="G7893" s="893"/>
      <c r="H7893" s="893"/>
      <c r="I7893" s="920"/>
      <c r="J7893" s="920"/>
      <c r="K7893" s="920"/>
      <c r="L7893" s="920"/>
      <c r="M7893" s="920"/>
      <c r="N7893" s="920"/>
      <c r="S7893" s="919"/>
    </row>
    <row r="7894" spans="1:19" ht="12.75" customHeight="1" x14ac:dyDescent="0.15">
      <c r="A7894" s="914">
        <v>7889</v>
      </c>
      <c r="B7894" s="919"/>
      <c r="C7894" s="920"/>
      <c r="D7894" s="920"/>
      <c r="E7894" s="893" t="b">
        <f t="shared" ca="1" si="310"/>
        <v>1</v>
      </c>
      <c r="F7894" s="893" t="str">
        <f t="array" aca="1" ref="F7894" ca="1">IF(G7894&lt;&gt;"",INDIRECT("'"&amp;G7894&amp;"'!"&amp;H7894),"")</f>
        <v/>
      </c>
      <c r="G7894" s="893"/>
      <c r="H7894" s="893"/>
      <c r="I7894" s="920"/>
      <c r="J7894" s="920"/>
      <c r="K7894" s="920"/>
      <c r="L7894" s="920"/>
      <c r="M7894" s="920"/>
      <c r="N7894" s="920"/>
      <c r="S7894" s="919"/>
    </row>
    <row r="7895" spans="1:19" ht="12.75" customHeight="1" x14ac:dyDescent="0.15">
      <c r="A7895" s="914">
        <v>7890</v>
      </c>
      <c r="B7895" s="919"/>
      <c r="C7895" s="920"/>
      <c r="D7895" s="920"/>
      <c r="E7895" s="893" t="b">
        <f t="shared" ca="1" si="310"/>
        <v>1</v>
      </c>
      <c r="F7895" s="893" t="str">
        <f t="array" aca="1" ref="F7895" ca="1">IF(G7895&lt;&gt;"",INDIRECT("'"&amp;G7895&amp;"'!"&amp;H7895),"")</f>
        <v/>
      </c>
      <c r="G7895" s="893"/>
      <c r="H7895" s="893"/>
      <c r="I7895" s="920"/>
      <c r="J7895" s="920"/>
      <c r="K7895" s="920"/>
      <c r="L7895" s="920"/>
      <c r="M7895" s="920"/>
      <c r="N7895" s="920"/>
      <c r="S7895" s="919"/>
    </row>
    <row r="7896" spans="1:19" ht="12.75" customHeight="1" x14ac:dyDescent="0.15">
      <c r="A7896" s="914">
        <v>7891</v>
      </c>
      <c r="B7896" s="919"/>
      <c r="C7896" s="920"/>
      <c r="D7896" s="920"/>
      <c r="E7896" s="893" t="b">
        <f t="shared" ca="1" si="310"/>
        <v>1</v>
      </c>
      <c r="F7896" s="893" t="str">
        <f t="array" aca="1" ref="F7896" ca="1">IF(G7896&lt;&gt;"",INDIRECT("'"&amp;G7896&amp;"'!"&amp;H7896),"")</f>
        <v/>
      </c>
      <c r="G7896" s="893"/>
      <c r="H7896" s="893"/>
      <c r="I7896" s="920"/>
      <c r="J7896" s="920"/>
      <c r="K7896" s="920"/>
      <c r="L7896" s="920"/>
      <c r="M7896" s="920"/>
      <c r="N7896" s="920"/>
      <c r="S7896" s="919"/>
    </row>
    <row r="7897" spans="1:19" ht="12.75" customHeight="1" x14ac:dyDescent="0.15">
      <c r="A7897" s="914">
        <v>7892</v>
      </c>
      <c r="B7897" s="919"/>
      <c r="C7897" s="920"/>
      <c r="D7897" s="920"/>
      <c r="E7897" s="893" t="b">
        <f t="shared" ca="1" si="310"/>
        <v>1</v>
      </c>
      <c r="F7897" s="893" t="str">
        <f t="array" aca="1" ref="F7897" ca="1">IF(G7897&lt;&gt;"",INDIRECT("'"&amp;G7897&amp;"'!"&amp;H7897),"")</f>
        <v/>
      </c>
      <c r="G7897" s="893"/>
      <c r="H7897" s="893"/>
      <c r="I7897" s="920"/>
      <c r="J7897" s="920"/>
      <c r="K7897" s="920"/>
      <c r="L7897" s="920"/>
      <c r="M7897" s="920"/>
      <c r="N7897" s="920"/>
      <c r="S7897" s="919"/>
    </row>
    <row r="7898" spans="1:19" ht="12.75" customHeight="1" x14ac:dyDescent="0.15">
      <c r="A7898" s="914">
        <v>7893</v>
      </c>
      <c r="B7898" s="919"/>
      <c r="C7898" s="920"/>
      <c r="D7898" s="920"/>
      <c r="E7898" s="893" t="b">
        <f t="shared" ca="1" si="310"/>
        <v>1</v>
      </c>
      <c r="F7898" s="893" t="str">
        <f t="array" aca="1" ref="F7898" ca="1">IF(G7898&lt;&gt;"",INDIRECT("'"&amp;G7898&amp;"'!"&amp;H7898),"")</f>
        <v/>
      </c>
      <c r="G7898" s="893"/>
      <c r="H7898" s="893"/>
      <c r="I7898" s="920"/>
      <c r="J7898" s="920"/>
      <c r="K7898" s="920"/>
      <c r="L7898" s="920"/>
      <c r="M7898" s="920"/>
      <c r="N7898" s="920"/>
      <c r="S7898" s="919"/>
    </row>
    <row r="7899" spans="1:19" ht="12.75" customHeight="1" x14ac:dyDescent="0.15">
      <c r="A7899" s="914">
        <v>7894</v>
      </c>
      <c r="B7899" s="919"/>
      <c r="C7899" s="920"/>
      <c r="D7899" s="920"/>
      <c r="E7899" s="893" t="b">
        <f t="shared" ca="1" si="310"/>
        <v>1</v>
      </c>
      <c r="F7899" s="893" t="str">
        <f t="array" aca="1" ref="F7899" ca="1">IF(G7899&lt;&gt;"",INDIRECT("'"&amp;G7899&amp;"'!"&amp;H7899),"")</f>
        <v/>
      </c>
      <c r="G7899" s="893"/>
      <c r="H7899" s="893"/>
      <c r="I7899" s="920"/>
      <c r="J7899" s="920"/>
      <c r="K7899" s="920"/>
      <c r="L7899" s="920"/>
      <c r="M7899" s="920"/>
      <c r="N7899" s="920"/>
      <c r="S7899" s="919"/>
    </row>
    <row r="7900" spans="1:19" ht="12.75" customHeight="1" x14ac:dyDescent="0.15">
      <c r="A7900" s="914">
        <v>7895</v>
      </c>
      <c r="B7900" s="919"/>
      <c r="C7900" s="920"/>
      <c r="D7900" s="920"/>
      <c r="E7900" s="893" t="b">
        <f t="shared" ca="1" si="310"/>
        <v>1</v>
      </c>
      <c r="F7900" s="893" t="str">
        <f t="array" aca="1" ref="F7900" ca="1">IF(G7900&lt;&gt;"",INDIRECT("'"&amp;G7900&amp;"'!"&amp;H7900),"")</f>
        <v/>
      </c>
      <c r="G7900" s="893"/>
      <c r="H7900" s="893"/>
      <c r="I7900" s="920"/>
      <c r="J7900" s="920"/>
      <c r="K7900" s="920"/>
      <c r="L7900" s="920"/>
      <c r="M7900" s="920"/>
      <c r="N7900" s="920"/>
      <c r="S7900" s="919"/>
    </row>
    <row r="7901" spans="1:19" ht="12.75" customHeight="1" x14ac:dyDescent="0.15">
      <c r="A7901" s="914">
        <v>7896</v>
      </c>
      <c r="B7901" s="919"/>
      <c r="C7901" s="920"/>
      <c r="D7901" s="920"/>
      <c r="E7901" s="893" t="b">
        <f t="shared" ca="1" si="310"/>
        <v>1</v>
      </c>
      <c r="F7901" s="893" t="str">
        <f t="array" aca="1" ref="F7901" ca="1">IF(G7901&lt;&gt;"",INDIRECT("'"&amp;G7901&amp;"'!"&amp;H7901),"")</f>
        <v/>
      </c>
      <c r="G7901" s="893"/>
      <c r="H7901" s="893"/>
      <c r="I7901" s="920"/>
      <c r="J7901" s="920"/>
      <c r="K7901" s="920"/>
      <c r="L7901" s="920"/>
      <c r="M7901" s="920"/>
      <c r="N7901" s="920"/>
      <c r="S7901" s="919"/>
    </row>
    <row r="7902" spans="1:19" ht="12.75" customHeight="1" x14ac:dyDescent="0.15">
      <c r="A7902" s="914">
        <v>7897</v>
      </c>
      <c r="B7902" s="919"/>
      <c r="C7902" s="920"/>
      <c r="D7902" s="920"/>
      <c r="E7902" s="893" t="b">
        <f t="shared" ca="1" si="310"/>
        <v>1</v>
      </c>
      <c r="F7902" s="893" t="str">
        <f t="array" aca="1" ref="F7902" ca="1">IF(G7902&lt;&gt;"",INDIRECT("'"&amp;G7902&amp;"'!"&amp;H7902),"")</f>
        <v/>
      </c>
      <c r="G7902" s="893"/>
      <c r="H7902" s="893"/>
      <c r="I7902" s="920"/>
      <c r="J7902" s="920"/>
      <c r="K7902" s="920"/>
      <c r="L7902" s="920"/>
      <c r="M7902" s="920"/>
      <c r="N7902" s="920"/>
      <c r="S7902" s="919"/>
    </row>
    <row r="7903" spans="1:19" ht="12.75" customHeight="1" x14ac:dyDescent="0.15">
      <c r="A7903" s="914">
        <v>7898</v>
      </c>
      <c r="B7903" s="919"/>
      <c r="C7903" s="920"/>
      <c r="D7903" s="920"/>
      <c r="E7903" s="893" t="b">
        <f t="shared" ca="1" si="310"/>
        <v>1</v>
      </c>
      <c r="F7903" s="893" t="str">
        <f t="array" aca="1" ref="F7903" ca="1">IF(G7903&lt;&gt;"",INDIRECT("'"&amp;G7903&amp;"'!"&amp;H7903),"")</f>
        <v/>
      </c>
      <c r="G7903" s="893"/>
      <c r="H7903" s="893"/>
      <c r="I7903" s="920"/>
      <c r="J7903" s="920"/>
      <c r="K7903" s="920"/>
      <c r="L7903" s="920"/>
      <c r="M7903" s="920"/>
      <c r="N7903" s="920"/>
      <c r="S7903" s="919"/>
    </row>
    <row r="7904" spans="1:19" ht="12.75" customHeight="1" x14ac:dyDescent="0.15">
      <c r="A7904" s="914">
        <v>7899</v>
      </c>
      <c r="B7904" s="919"/>
      <c r="C7904" s="920"/>
      <c r="D7904" s="920"/>
      <c r="E7904" s="893" t="b">
        <f t="shared" ca="1" si="310"/>
        <v>1</v>
      </c>
      <c r="F7904" s="893" t="str">
        <f t="array" aca="1" ref="F7904" ca="1">IF(G7904&lt;&gt;"",INDIRECT("'"&amp;G7904&amp;"'!"&amp;H7904),"")</f>
        <v/>
      </c>
      <c r="G7904" s="893"/>
      <c r="H7904" s="893"/>
      <c r="I7904" s="920"/>
      <c r="J7904" s="920"/>
      <c r="K7904" s="920"/>
      <c r="L7904" s="920"/>
      <c r="M7904" s="920"/>
      <c r="N7904" s="920"/>
      <c r="S7904" s="919"/>
    </row>
    <row r="7905" spans="1:19" ht="12.75" customHeight="1" x14ac:dyDescent="0.15">
      <c r="A7905" s="914">
        <v>7900</v>
      </c>
      <c r="B7905" s="919"/>
      <c r="C7905" s="920"/>
      <c r="D7905" s="920"/>
      <c r="E7905" s="893" t="b">
        <f t="shared" ca="1" si="310"/>
        <v>1</v>
      </c>
      <c r="F7905" s="893" t="str">
        <f t="array" aca="1" ref="F7905" ca="1">IF(G7905&lt;&gt;"",INDIRECT("'"&amp;G7905&amp;"'!"&amp;H7905),"")</f>
        <v/>
      </c>
      <c r="G7905" s="893"/>
      <c r="H7905" s="893"/>
      <c r="I7905" s="920"/>
      <c r="J7905" s="920"/>
      <c r="K7905" s="920"/>
      <c r="L7905" s="920"/>
      <c r="M7905" s="920"/>
      <c r="N7905" s="920"/>
      <c r="S7905" s="919"/>
    </row>
    <row r="7906" spans="1:19" ht="12.75" customHeight="1" x14ac:dyDescent="0.15">
      <c r="A7906" s="914">
        <v>7901</v>
      </c>
      <c r="B7906" s="919"/>
      <c r="C7906" s="920"/>
      <c r="D7906" s="920"/>
      <c r="E7906" s="893" t="b">
        <f t="shared" ref="E7906:E8000" ca="1" si="312">F7906=B7906</f>
        <v>1</v>
      </c>
      <c r="F7906" s="893" t="str">
        <f t="array" aca="1" ref="F7906" ca="1">IF(G7906&lt;&gt;"",INDIRECT("'"&amp;G7906&amp;"'!"&amp;H7906),"")</f>
        <v/>
      </c>
      <c r="G7906" s="893"/>
      <c r="H7906" s="893"/>
      <c r="I7906" s="920"/>
      <c r="J7906" s="920"/>
      <c r="K7906" s="920"/>
      <c r="L7906" s="920"/>
      <c r="M7906" s="920"/>
      <c r="N7906" s="920"/>
      <c r="S7906" s="919"/>
    </row>
    <row r="7907" spans="1:19" ht="12.75" customHeight="1" x14ac:dyDescent="0.15">
      <c r="A7907" s="914">
        <v>7902</v>
      </c>
      <c r="B7907" s="919"/>
      <c r="C7907" s="920"/>
      <c r="D7907" s="920"/>
      <c r="E7907" s="893" t="b">
        <f t="shared" ca="1" si="312"/>
        <v>1</v>
      </c>
      <c r="F7907" s="893" t="str">
        <f t="array" aca="1" ref="F7907" ca="1">IF(G7907&lt;&gt;"",INDIRECT("'"&amp;G7907&amp;"'!"&amp;H7907),"")</f>
        <v/>
      </c>
      <c r="G7907" s="893"/>
      <c r="H7907" s="893"/>
      <c r="I7907" s="920"/>
      <c r="J7907" s="920"/>
      <c r="K7907" s="920"/>
      <c r="L7907" s="920"/>
      <c r="M7907" s="920"/>
      <c r="N7907" s="920"/>
      <c r="S7907" s="919"/>
    </row>
    <row r="7908" spans="1:19" ht="12.75" customHeight="1" x14ac:dyDescent="0.15">
      <c r="A7908" s="914">
        <v>7903</v>
      </c>
      <c r="B7908" s="919"/>
      <c r="C7908" s="920"/>
      <c r="D7908" s="920"/>
      <c r="E7908" s="893" t="b">
        <f t="shared" ca="1" si="312"/>
        <v>1</v>
      </c>
      <c r="F7908" s="893" t="str">
        <f t="array" aca="1" ref="F7908" ca="1">IF(G7908&lt;&gt;"",INDIRECT("'"&amp;G7908&amp;"'!"&amp;H7908),"")</f>
        <v/>
      </c>
      <c r="G7908" s="893"/>
      <c r="H7908" s="893"/>
      <c r="I7908" s="920"/>
      <c r="J7908" s="920"/>
      <c r="K7908" s="920"/>
      <c r="L7908" s="920"/>
      <c r="M7908" s="920"/>
      <c r="N7908" s="920"/>
      <c r="S7908" s="919"/>
    </row>
    <row r="7909" spans="1:19" ht="12.75" customHeight="1" x14ac:dyDescent="0.15">
      <c r="A7909" s="914">
        <v>7904</v>
      </c>
      <c r="B7909" s="919"/>
      <c r="C7909" s="920"/>
      <c r="D7909" s="920"/>
      <c r="E7909" s="893" t="b">
        <f t="shared" ca="1" si="312"/>
        <v>1</v>
      </c>
      <c r="F7909" s="893" t="str">
        <f t="array" aca="1" ref="F7909" ca="1">IF(G7909&lt;&gt;"",INDIRECT("'"&amp;G7909&amp;"'!"&amp;H7909),"")</f>
        <v/>
      </c>
      <c r="G7909" s="893"/>
      <c r="H7909" s="893"/>
      <c r="I7909" s="920"/>
      <c r="J7909" s="920"/>
      <c r="K7909" s="920"/>
      <c r="L7909" s="920"/>
      <c r="M7909" s="920"/>
      <c r="N7909" s="920"/>
      <c r="S7909" s="919"/>
    </row>
    <row r="7910" spans="1:19" ht="12.75" customHeight="1" x14ac:dyDescent="0.15">
      <c r="A7910" s="914">
        <v>7905</v>
      </c>
      <c r="B7910" s="919"/>
      <c r="C7910" s="920"/>
      <c r="D7910" s="920"/>
      <c r="E7910" s="893" t="b">
        <f t="shared" ca="1" si="312"/>
        <v>1</v>
      </c>
      <c r="F7910" s="893" t="str">
        <f t="array" aca="1" ref="F7910" ca="1">IF(G7910&lt;&gt;"",INDIRECT("'"&amp;G7910&amp;"'!"&amp;H7910),"")</f>
        <v/>
      </c>
      <c r="G7910" s="893"/>
      <c r="H7910" s="893"/>
      <c r="I7910" s="920"/>
      <c r="J7910" s="920"/>
      <c r="K7910" s="920"/>
      <c r="L7910" s="920"/>
      <c r="M7910" s="920"/>
      <c r="N7910" s="920"/>
      <c r="S7910" s="919"/>
    </row>
    <row r="7911" spans="1:19" ht="12.75" customHeight="1" x14ac:dyDescent="0.15">
      <c r="A7911" s="914">
        <v>7906</v>
      </c>
      <c r="B7911" s="919"/>
      <c r="C7911" s="920"/>
      <c r="D7911" s="920"/>
      <c r="E7911" s="893" t="b">
        <f t="shared" ca="1" si="312"/>
        <v>1</v>
      </c>
      <c r="F7911" s="893" t="str">
        <f t="array" aca="1" ref="F7911" ca="1">IF(G7911&lt;&gt;"",INDIRECT("'"&amp;G7911&amp;"'!"&amp;H7911),"")</f>
        <v/>
      </c>
      <c r="G7911" s="893"/>
      <c r="H7911" s="893"/>
      <c r="I7911" s="920"/>
      <c r="J7911" s="920"/>
      <c r="K7911" s="920"/>
      <c r="L7911" s="920"/>
      <c r="M7911" s="920"/>
      <c r="N7911" s="920"/>
      <c r="S7911" s="919"/>
    </row>
    <row r="7912" spans="1:19" ht="12.75" customHeight="1" x14ac:dyDescent="0.15">
      <c r="A7912" s="914">
        <v>7907</v>
      </c>
      <c r="B7912" s="919"/>
      <c r="C7912" s="920"/>
      <c r="D7912" s="920"/>
      <c r="E7912" s="893" t="b">
        <f t="shared" ca="1" si="312"/>
        <v>1</v>
      </c>
      <c r="F7912" s="893" t="str">
        <f t="array" aca="1" ref="F7912" ca="1">IF(G7912&lt;&gt;"",INDIRECT("'"&amp;G7912&amp;"'!"&amp;H7912),"")</f>
        <v/>
      </c>
      <c r="G7912" s="893"/>
      <c r="H7912" s="893"/>
      <c r="I7912" s="920"/>
      <c r="J7912" s="920"/>
      <c r="K7912" s="920"/>
      <c r="L7912" s="920"/>
      <c r="M7912" s="920"/>
      <c r="N7912" s="920"/>
      <c r="S7912" s="919"/>
    </row>
    <row r="7913" spans="1:19" ht="12.75" customHeight="1" x14ac:dyDescent="0.15">
      <c r="A7913" s="914">
        <v>7908</v>
      </c>
      <c r="B7913" s="919"/>
      <c r="C7913" s="920"/>
      <c r="D7913" s="920"/>
      <c r="E7913" s="893" t="b">
        <f t="shared" ca="1" si="312"/>
        <v>1</v>
      </c>
      <c r="F7913" s="893" t="str">
        <f t="array" aca="1" ref="F7913" ca="1">IF(G7913&lt;&gt;"",INDIRECT("'"&amp;G7913&amp;"'!"&amp;H7913),"")</f>
        <v/>
      </c>
      <c r="G7913" s="893"/>
      <c r="H7913" s="893"/>
      <c r="I7913" s="920"/>
      <c r="J7913" s="920"/>
      <c r="K7913" s="920"/>
      <c r="L7913" s="920"/>
      <c r="M7913" s="920"/>
      <c r="N7913" s="920"/>
      <c r="S7913" s="919"/>
    </row>
    <row r="7914" spans="1:19" ht="12.75" customHeight="1" x14ac:dyDescent="0.15">
      <c r="A7914" s="914">
        <v>7909</v>
      </c>
      <c r="B7914" s="919"/>
      <c r="C7914" s="920"/>
      <c r="D7914" s="920"/>
      <c r="E7914" s="893" t="b">
        <f t="shared" ca="1" si="312"/>
        <v>1</v>
      </c>
      <c r="F7914" s="893" t="str">
        <f t="array" aca="1" ref="F7914" ca="1">IF(G7914&lt;&gt;"",INDIRECT("'"&amp;G7914&amp;"'!"&amp;H7914),"")</f>
        <v/>
      </c>
      <c r="G7914" s="893"/>
      <c r="H7914" s="893"/>
      <c r="I7914" s="920"/>
      <c r="J7914" s="920"/>
      <c r="K7914" s="920"/>
      <c r="L7914" s="920"/>
      <c r="M7914" s="920"/>
      <c r="N7914" s="920"/>
      <c r="S7914" s="919"/>
    </row>
    <row r="7915" spans="1:19" ht="12.75" customHeight="1" x14ac:dyDescent="0.15">
      <c r="A7915" s="914">
        <v>7910</v>
      </c>
      <c r="B7915" s="919"/>
      <c r="C7915" s="920"/>
      <c r="D7915" s="920"/>
      <c r="E7915" s="893" t="b">
        <f t="shared" ca="1" si="312"/>
        <v>1</v>
      </c>
      <c r="F7915" s="893" t="str">
        <f t="array" aca="1" ref="F7915" ca="1">IF(G7915&lt;&gt;"",INDIRECT("'"&amp;G7915&amp;"'!"&amp;H7915),"")</f>
        <v/>
      </c>
      <c r="G7915" s="893"/>
      <c r="H7915" s="893"/>
      <c r="I7915" s="920"/>
      <c r="J7915" s="920"/>
      <c r="K7915" s="920"/>
      <c r="L7915" s="920"/>
      <c r="M7915" s="920"/>
      <c r="N7915" s="920"/>
      <c r="S7915" s="919"/>
    </row>
    <row r="7916" spans="1:19" ht="12.75" customHeight="1" x14ac:dyDescent="0.15">
      <c r="A7916" s="914">
        <v>7911</v>
      </c>
      <c r="B7916" s="919"/>
      <c r="C7916" s="920"/>
      <c r="D7916" s="920"/>
      <c r="E7916" s="893" t="b">
        <f t="shared" ca="1" si="312"/>
        <v>1</v>
      </c>
      <c r="F7916" s="893" t="str">
        <f t="array" aca="1" ref="F7916" ca="1">IF(G7916&lt;&gt;"",INDIRECT("'"&amp;G7916&amp;"'!"&amp;H7916),"")</f>
        <v/>
      </c>
      <c r="G7916" s="893"/>
      <c r="H7916" s="893"/>
      <c r="I7916" s="920"/>
      <c r="J7916" s="920"/>
      <c r="K7916" s="920"/>
      <c r="L7916" s="920"/>
      <c r="M7916" s="920"/>
      <c r="N7916" s="920"/>
      <c r="S7916" s="919"/>
    </row>
    <row r="7917" spans="1:19" ht="12.75" customHeight="1" x14ac:dyDescent="0.15">
      <c r="A7917" s="914">
        <v>7912</v>
      </c>
      <c r="B7917" s="919"/>
      <c r="C7917" s="920"/>
      <c r="D7917" s="920"/>
      <c r="E7917" s="893" t="b">
        <f t="shared" ca="1" si="312"/>
        <v>1</v>
      </c>
      <c r="F7917" s="893" t="str">
        <f t="array" aca="1" ref="F7917" ca="1">IF(G7917&lt;&gt;"",INDIRECT("'"&amp;G7917&amp;"'!"&amp;H7917),"")</f>
        <v/>
      </c>
      <c r="G7917" s="893"/>
      <c r="H7917" s="893"/>
      <c r="I7917" s="920"/>
      <c r="J7917" s="920"/>
      <c r="K7917" s="920"/>
      <c r="L7917" s="920"/>
      <c r="M7917" s="920"/>
      <c r="N7917" s="920"/>
      <c r="S7917" s="919"/>
    </row>
    <row r="7918" spans="1:19" ht="12.75" customHeight="1" x14ac:dyDescent="0.15">
      <c r="A7918" s="914">
        <v>7913</v>
      </c>
      <c r="B7918" s="919"/>
      <c r="C7918" s="920"/>
      <c r="D7918" s="920"/>
      <c r="E7918" s="893" t="b">
        <f t="shared" ca="1" si="312"/>
        <v>1</v>
      </c>
      <c r="F7918" s="893" t="str">
        <f t="array" aca="1" ref="F7918" ca="1">IF(G7918&lt;&gt;"",INDIRECT("'"&amp;G7918&amp;"'!"&amp;H7918),"")</f>
        <v/>
      </c>
      <c r="G7918" s="893"/>
      <c r="H7918" s="893"/>
      <c r="I7918" s="920"/>
      <c r="J7918" s="920"/>
      <c r="K7918" s="920"/>
      <c r="L7918" s="920"/>
      <c r="M7918" s="920"/>
      <c r="N7918" s="920"/>
      <c r="S7918" s="919"/>
    </row>
    <row r="7919" spans="1:19" ht="12.75" customHeight="1" x14ac:dyDescent="0.15">
      <c r="A7919" s="914">
        <v>7914</v>
      </c>
      <c r="B7919" s="919"/>
      <c r="C7919" s="920"/>
      <c r="D7919" s="920"/>
      <c r="E7919" s="893" t="b">
        <f t="shared" ca="1" si="312"/>
        <v>1</v>
      </c>
      <c r="F7919" s="893" t="str">
        <f t="array" aca="1" ref="F7919" ca="1">IF(G7919&lt;&gt;"",INDIRECT("'"&amp;G7919&amp;"'!"&amp;H7919),"")</f>
        <v/>
      </c>
      <c r="G7919" s="893"/>
      <c r="H7919" s="893"/>
      <c r="I7919" s="920"/>
      <c r="J7919" s="920"/>
      <c r="K7919" s="920"/>
      <c r="L7919" s="920"/>
      <c r="M7919" s="920"/>
      <c r="N7919" s="920"/>
      <c r="S7919" s="919"/>
    </row>
    <row r="7920" spans="1:19" ht="12.75" customHeight="1" x14ac:dyDescent="0.15">
      <c r="A7920" s="914">
        <v>7915</v>
      </c>
      <c r="B7920" s="919"/>
      <c r="C7920" s="920"/>
      <c r="D7920" s="920"/>
      <c r="E7920" s="893" t="b">
        <f t="shared" ca="1" si="312"/>
        <v>1</v>
      </c>
      <c r="F7920" s="893" t="str">
        <f t="array" aca="1" ref="F7920" ca="1">IF(G7920&lt;&gt;"",INDIRECT("'"&amp;G7920&amp;"'!"&amp;H7920),"")</f>
        <v/>
      </c>
      <c r="G7920" s="893"/>
      <c r="H7920" s="893"/>
      <c r="I7920" s="920"/>
      <c r="J7920" s="920"/>
      <c r="K7920" s="920"/>
      <c r="L7920" s="920"/>
      <c r="M7920" s="920"/>
      <c r="N7920" s="920"/>
      <c r="S7920" s="919"/>
    </row>
    <row r="7921" spans="1:19" ht="12.75" customHeight="1" x14ac:dyDescent="0.15">
      <c r="A7921" s="914">
        <v>7916</v>
      </c>
      <c r="B7921" s="919"/>
      <c r="C7921" s="920"/>
      <c r="D7921" s="920"/>
      <c r="E7921" s="893" t="b">
        <f t="shared" ca="1" si="312"/>
        <v>1</v>
      </c>
      <c r="F7921" s="893" t="str">
        <f t="array" aca="1" ref="F7921" ca="1">IF(G7921&lt;&gt;"",INDIRECT("'"&amp;G7921&amp;"'!"&amp;H7921),"")</f>
        <v/>
      </c>
      <c r="G7921" s="893"/>
      <c r="H7921" s="893"/>
      <c r="I7921" s="920"/>
      <c r="J7921" s="920"/>
      <c r="K7921" s="920"/>
      <c r="L7921" s="920"/>
      <c r="M7921" s="920"/>
      <c r="N7921" s="920"/>
      <c r="S7921" s="919"/>
    </row>
    <row r="7922" spans="1:19" ht="12.75" customHeight="1" x14ac:dyDescent="0.15">
      <c r="A7922" s="914">
        <v>7917</v>
      </c>
      <c r="B7922" s="919"/>
      <c r="C7922" s="920"/>
      <c r="D7922" s="920"/>
      <c r="E7922" s="893" t="b">
        <f t="shared" ca="1" si="312"/>
        <v>1</v>
      </c>
      <c r="F7922" s="893" t="str">
        <f t="array" aca="1" ref="F7922" ca="1">IF(G7922&lt;&gt;"",INDIRECT("'"&amp;G7922&amp;"'!"&amp;H7922),"")</f>
        <v/>
      </c>
      <c r="G7922" s="893"/>
      <c r="H7922" s="893"/>
      <c r="I7922" s="920"/>
      <c r="J7922" s="920"/>
      <c r="K7922" s="920"/>
      <c r="L7922" s="920"/>
      <c r="M7922" s="920"/>
      <c r="N7922" s="920"/>
      <c r="S7922" s="919"/>
    </row>
    <row r="7923" spans="1:19" ht="12.75" customHeight="1" x14ac:dyDescent="0.15">
      <c r="A7923" s="914">
        <v>7918</v>
      </c>
      <c r="B7923" s="919"/>
      <c r="C7923" s="920"/>
      <c r="D7923" s="920"/>
      <c r="E7923" s="893" t="b">
        <f t="shared" ca="1" si="312"/>
        <v>1</v>
      </c>
      <c r="F7923" s="893" t="str">
        <f t="array" aca="1" ref="F7923" ca="1">IF(G7923&lt;&gt;"",INDIRECT("'"&amp;G7923&amp;"'!"&amp;H7923),"")</f>
        <v/>
      </c>
      <c r="G7923" s="893"/>
      <c r="H7923" s="893"/>
      <c r="I7923" s="920"/>
      <c r="J7923" s="920"/>
      <c r="K7923" s="920"/>
      <c r="L7923" s="920"/>
      <c r="M7923" s="920"/>
      <c r="N7923" s="920"/>
      <c r="S7923" s="919"/>
    </row>
    <row r="7924" spans="1:19" ht="12.75" customHeight="1" x14ac:dyDescent="0.15">
      <c r="A7924" s="914">
        <v>7919</v>
      </c>
      <c r="B7924" s="919"/>
      <c r="C7924" s="920"/>
      <c r="D7924" s="920"/>
      <c r="E7924" s="893" t="b">
        <f t="shared" ca="1" si="312"/>
        <v>1</v>
      </c>
      <c r="F7924" s="893" t="str">
        <f t="array" aca="1" ref="F7924" ca="1">IF(G7924&lt;&gt;"",INDIRECT("'"&amp;G7924&amp;"'!"&amp;H7924),"")</f>
        <v/>
      </c>
      <c r="G7924" s="893"/>
      <c r="H7924" s="893"/>
      <c r="I7924" s="920"/>
      <c r="J7924" s="920"/>
      <c r="K7924" s="920"/>
      <c r="L7924" s="920"/>
      <c r="M7924" s="920"/>
      <c r="N7924" s="920"/>
      <c r="S7924" s="919"/>
    </row>
    <row r="7925" spans="1:19" ht="12.75" customHeight="1" x14ac:dyDescent="0.15">
      <c r="A7925" s="914">
        <v>7920</v>
      </c>
      <c r="B7925" s="919"/>
      <c r="C7925" s="920"/>
      <c r="D7925" s="920"/>
      <c r="E7925" s="893" t="b">
        <f t="shared" ca="1" si="312"/>
        <v>1</v>
      </c>
      <c r="F7925" s="893" t="str">
        <f t="array" aca="1" ref="F7925" ca="1">IF(G7925&lt;&gt;"",INDIRECT("'"&amp;G7925&amp;"'!"&amp;H7925),"")</f>
        <v/>
      </c>
      <c r="G7925" s="893"/>
      <c r="H7925" s="893"/>
      <c r="I7925" s="920"/>
      <c r="J7925" s="920"/>
      <c r="K7925" s="920"/>
      <c r="L7925" s="920"/>
      <c r="M7925" s="920"/>
      <c r="N7925" s="920"/>
      <c r="S7925" s="919"/>
    </row>
    <row r="7926" spans="1:19" ht="12.75" customHeight="1" x14ac:dyDescent="0.15">
      <c r="A7926" s="914">
        <v>7921</v>
      </c>
      <c r="B7926" s="919"/>
      <c r="C7926" s="920"/>
      <c r="D7926" s="920"/>
      <c r="E7926" s="893" t="b">
        <f t="shared" ca="1" si="312"/>
        <v>1</v>
      </c>
      <c r="F7926" s="893" t="str">
        <f t="array" aca="1" ref="F7926" ca="1">IF(G7926&lt;&gt;"",INDIRECT("'"&amp;G7926&amp;"'!"&amp;H7926),"")</f>
        <v/>
      </c>
      <c r="G7926" s="893"/>
      <c r="H7926" s="893"/>
      <c r="I7926" s="920"/>
      <c r="J7926" s="920"/>
      <c r="K7926" s="920"/>
      <c r="L7926" s="920"/>
      <c r="M7926" s="920"/>
      <c r="N7926" s="920"/>
      <c r="S7926" s="919"/>
    </row>
    <row r="7927" spans="1:19" ht="12.75" customHeight="1" x14ac:dyDescent="0.15">
      <c r="A7927" s="914">
        <v>7922</v>
      </c>
      <c r="B7927" s="919"/>
      <c r="C7927" s="920"/>
      <c r="D7927" s="920"/>
      <c r="E7927" s="893" t="b">
        <f t="shared" ca="1" si="312"/>
        <v>1</v>
      </c>
      <c r="F7927" s="893" t="str">
        <f t="array" aca="1" ref="F7927" ca="1">IF(G7927&lt;&gt;"",INDIRECT("'"&amp;G7927&amp;"'!"&amp;H7927),"")</f>
        <v/>
      </c>
      <c r="G7927" s="893"/>
      <c r="H7927" s="893"/>
      <c r="I7927" s="920"/>
      <c r="J7927" s="920"/>
      <c r="K7927" s="920"/>
      <c r="L7927" s="920"/>
      <c r="M7927" s="920"/>
      <c r="N7927" s="920"/>
      <c r="S7927" s="919"/>
    </row>
    <row r="7928" spans="1:19" ht="12.75" customHeight="1" x14ac:dyDescent="0.15">
      <c r="A7928" s="914">
        <v>7923</v>
      </c>
      <c r="B7928" s="919"/>
      <c r="C7928" s="920"/>
      <c r="D7928" s="920"/>
      <c r="E7928" s="893" t="b">
        <f t="shared" ca="1" si="312"/>
        <v>1</v>
      </c>
      <c r="F7928" s="893" t="str">
        <f t="array" aca="1" ref="F7928" ca="1">IF(G7928&lt;&gt;"",INDIRECT("'"&amp;G7928&amp;"'!"&amp;H7928),"")</f>
        <v/>
      </c>
      <c r="G7928" s="893"/>
      <c r="H7928" s="893"/>
      <c r="I7928" s="920"/>
      <c r="J7928" s="920"/>
      <c r="K7928" s="920"/>
      <c r="L7928" s="920"/>
      <c r="M7928" s="920"/>
      <c r="N7928" s="920"/>
      <c r="S7928" s="919"/>
    </row>
    <row r="7929" spans="1:19" ht="12.75" customHeight="1" x14ac:dyDescent="0.15">
      <c r="A7929" s="914">
        <v>7924</v>
      </c>
      <c r="B7929" s="919"/>
      <c r="C7929" s="920"/>
      <c r="D7929" s="920"/>
      <c r="E7929" s="893" t="b">
        <f t="shared" ca="1" si="312"/>
        <v>1</v>
      </c>
      <c r="F7929" s="893" t="str">
        <f t="array" aca="1" ref="F7929" ca="1">IF(G7929&lt;&gt;"",INDIRECT("'"&amp;G7929&amp;"'!"&amp;H7929),"")</f>
        <v/>
      </c>
      <c r="G7929" s="893"/>
      <c r="H7929" s="893"/>
      <c r="I7929" s="920"/>
      <c r="J7929" s="920"/>
      <c r="K7929" s="920"/>
      <c r="L7929" s="920"/>
      <c r="M7929" s="920"/>
      <c r="N7929" s="920"/>
      <c r="S7929" s="919"/>
    </row>
    <row r="7930" spans="1:19" ht="12.75" customHeight="1" x14ac:dyDescent="0.15">
      <c r="A7930" s="914">
        <v>7925</v>
      </c>
      <c r="B7930" s="919"/>
      <c r="C7930" s="920"/>
      <c r="D7930" s="920"/>
      <c r="E7930" s="893" t="b">
        <f t="shared" ca="1" si="312"/>
        <v>1</v>
      </c>
      <c r="F7930" s="893" t="str">
        <f t="array" aca="1" ref="F7930" ca="1">IF(G7930&lt;&gt;"",INDIRECT("'"&amp;G7930&amp;"'!"&amp;H7930),"")</f>
        <v/>
      </c>
      <c r="G7930" s="893"/>
      <c r="H7930" s="893"/>
      <c r="I7930" s="920"/>
      <c r="J7930" s="920"/>
      <c r="K7930" s="920"/>
      <c r="L7930" s="920"/>
      <c r="M7930" s="920"/>
      <c r="N7930" s="920"/>
      <c r="S7930" s="919"/>
    </row>
    <row r="7931" spans="1:19" ht="12.75" customHeight="1" x14ac:dyDescent="0.15">
      <c r="A7931" s="914">
        <v>7926</v>
      </c>
      <c r="B7931" s="919"/>
      <c r="C7931" s="920"/>
      <c r="D7931" s="920"/>
      <c r="E7931" s="893" t="b">
        <f t="shared" ca="1" si="312"/>
        <v>1</v>
      </c>
      <c r="F7931" s="893" t="str">
        <f t="array" aca="1" ref="F7931" ca="1">IF(G7931&lt;&gt;"",INDIRECT("'"&amp;G7931&amp;"'!"&amp;H7931),"")</f>
        <v/>
      </c>
      <c r="G7931" s="893"/>
      <c r="H7931" s="893"/>
      <c r="I7931" s="920"/>
      <c r="J7931" s="920"/>
      <c r="K7931" s="920"/>
      <c r="L7931" s="920"/>
      <c r="M7931" s="920"/>
      <c r="N7931" s="920"/>
      <c r="S7931" s="919"/>
    </row>
    <row r="7932" spans="1:19" ht="12.75" customHeight="1" x14ac:dyDescent="0.15">
      <c r="A7932" s="914">
        <v>7927</v>
      </c>
      <c r="B7932" s="919"/>
      <c r="C7932" s="920"/>
      <c r="D7932" s="920"/>
      <c r="E7932" s="893" t="b">
        <f t="shared" ca="1" si="312"/>
        <v>1</v>
      </c>
      <c r="F7932" s="893" t="str">
        <f t="array" aca="1" ref="F7932" ca="1">IF(G7932&lt;&gt;"",INDIRECT("'"&amp;G7932&amp;"'!"&amp;H7932),"")</f>
        <v/>
      </c>
      <c r="G7932" s="893"/>
      <c r="H7932" s="893"/>
      <c r="I7932" s="920"/>
      <c r="J7932" s="920"/>
      <c r="K7932" s="920"/>
      <c r="L7932" s="920"/>
      <c r="M7932" s="920"/>
      <c r="N7932" s="920"/>
      <c r="S7932" s="919"/>
    </row>
    <row r="7933" spans="1:19" ht="12.75" customHeight="1" x14ac:dyDescent="0.15">
      <c r="A7933" s="914">
        <v>7928</v>
      </c>
      <c r="B7933" s="919"/>
      <c r="C7933" s="920"/>
      <c r="D7933" s="920"/>
      <c r="E7933" s="893" t="b">
        <f t="shared" ca="1" si="312"/>
        <v>1</v>
      </c>
      <c r="F7933" s="893" t="str">
        <f t="array" aca="1" ref="F7933" ca="1">IF(G7933&lt;&gt;"",INDIRECT("'"&amp;G7933&amp;"'!"&amp;H7933),"")</f>
        <v/>
      </c>
      <c r="G7933" s="893"/>
      <c r="H7933" s="893"/>
      <c r="I7933" s="920"/>
      <c r="J7933" s="920"/>
      <c r="K7933" s="920"/>
      <c r="L7933" s="920"/>
      <c r="M7933" s="920"/>
      <c r="N7933" s="920"/>
      <c r="S7933" s="919"/>
    </row>
    <row r="7934" spans="1:19" ht="12.75" customHeight="1" x14ac:dyDescent="0.15">
      <c r="A7934" s="914">
        <v>7929</v>
      </c>
      <c r="B7934" s="919"/>
      <c r="C7934" s="920"/>
      <c r="D7934" s="920"/>
      <c r="E7934" s="893" t="b">
        <f t="shared" ca="1" si="312"/>
        <v>1</v>
      </c>
      <c r="F7934" s="893" t="str">
        <f t="array" aca="1" ref="F7934" ca="1">IF(G7934&lt;&gt;"",INDIRECT("'"&amp;G7934&amp;"'!"&amp;H7934),"")</f>
        <v/>
      </c>
      <c r="G7934" s="893"/>
      <c r="H7934" s="893"/>
      <c r="I7934" s="920"/>
      <c r="J7934" s="920"/>
      <c r="K7934" s="920"/>
      <c r="L7934" s="920"/>
      <c r="M7934" s="920"/>
      <c r="N7934" s="920"/>
      <c r="S7934" s="919"/>
    </row>
    <row r="7935" spans="1:19" ht="12.75" customHeight="1" x14ac:dyDescent="0.15">
      <c r="A7935" s="914">
        <v>7930</v>
      </c>
      <c r="B7935" s="919"/>
      <c r="C7935" s="920"/>
      <c r="D7935" s="920"/>
      <c r="E7935" s="893" t="b">
        <f t="shared" ca="1" si="312"/>
        <v>1</v>
      </c>
      <c r="F7935" s="893" t="str">
        <f t="array" aca="1" ref="F7935" ca="1">IF(G7935&lt;&gt;"",INDIRECT("'"&amp;G7935&amp;"'!"&amp;H7935),"")</f>
        <v/>
      </c>
      <c r="G7935" s="893"/>
      <c r="H7935" s="893"/>
      <c r="I7935" s="920"/>
      <c r="J7935" s="920"/>
      <c r="K7935" s="920"/>
      <c r="L7935" s="920"/>
      <c r="M7935" s="920"/>
      <c r="N7935" s="920"/>
      <c r="S7935" s="919"/>
    </row>
    <row r="7936" spans="1:19" ht="12.75" customHeight="1" x14ac:dyDescent="0.15">
      <c r="A7936" s="914">
        <v>7931</v>
      </c>
      <c r="B7936" s="919"/>
      <c r="C7936" s="920"/>
      <c r="D7936" s="920"/>
      <c r="E7936" s="893" t="b">
        <f t="shared" ca="1" si="312"/>
        <v>1</v>
      </c>
      <c r="F7936" s="893" t="str">
        <f t="array" aca="1" ref="F7936" ca="1">IF(G7936&lt;&gt;"",INDIRECT("'"&amp;G7936&amp;"'!"&amp;H7936),"")</f>
        <v/>
      </c>
      <c r="G7936" s="893"/>
      <c r="H7936" s="893"/>
      <c r="I7936" s="920"/>
      <c r="J7936" s="920"/>
      <c r="K7936" s="920"/>
      <c r="L7936" s="920"/>
      <c r="M7936" s="920"/>
      <c r="N7936" s="920"/>
      <c r="S7936" s="919"/>
    </row>
    <row r="7937" spans="1:19" ht="12.75" customHeight="1" x14ac:dyDescent="0.15">
      <c r="A7937" s="914">
        <v>7932</v>
      </c>
      <c r="B7937" s="919"/>
      <c r="C7937" s="920"/>
      <c r="D7937" s="920"/>
      <c r="E7937" s="893" t="b">
        <f t="shared" ca="1" si="312"/>
        <v>1</v>
      </c>
      <c r="F7937" s="893" t="str">
        <f t="array" aca="1" ref="F7937" ca="1">IF(G7937&lt;&gt;"",INDIRECT("'"&amp;G7937&amp;"'!"&amp;H7937),"")</f>
        <v/>
      </c>
      <c r="G7937" s="893"/>
      <c r="H7937" s="893"/>
      <c r="I7937" s="920"/>
      <c r="J7937" s="920"/>
      <c r="K7937" s="920"/>
      <c r="L7937" s="920"/>
      <c r="M7937" s="920"/>
      <c r="N7937" s="920"/>
      <c r="S7937" s="919"/>
    </row>
    <row r="7938" spans="1:19" ht="12.75" customHeight="1" x14ac:dyDescent="0.15">
      <c r="A7938" s="914">
        <v>7933</v>
      </c>
      <c r="B7938" s="919"/>
      <c r="C7938" s="920"/>
      <c r="D7938" s="920"/>
      <c r="E7938" s="893" t="b">
        <f t="shared" ca="1" si="312"/>
        <v>1</v>
      </c>
      <c r="F7938" s="893" t="str">
        <f t="array" aca="1" ref="F7938" ca="1">IF(G7938&lt;&gt;"",INDIRECT("'"&amp;G7938&amp;"'!"&amp;H7938),"")</f>
        <v/>
      </c>
      <c r="G7938" s="893"/>
      <c r="H7938" s="893"/>
      <c r="I7938" s="920"/>
      <c r="J7938" s="920"/>
      <c r="K7938" s="920"/>
      <c r="L7938" s="920"/>
      <c r="M7938" s="920"/>
      <c r="N7938" s="920"/>
      <c r="S7938" s="919"/>
    </row>
    <row r="7939" spans="1:19" ht="12.75" customHeight="1" x14ac:dyDescent="0.15">
      <c r="A7939" s="914">
        <v>7934</v>
      </c>
      <c r="B7939" s="919"/>
      <c r="C7939" s="920"/>
      <c r="D7939" s="920"/>
      <c r="E7939" s="893" t="b">
        <f t="shared" ca="1" si="312"/>
        <v>1</v>
      </c>
      <c r="F7939" s="893" t="str">
        <f t="array" aca="1" ref="F7939" ca="1">IF(G7939&lt;&gt;"",INDIRECT("'"&amp;G7939&amp;"'!"&amp;H7939),"")</f>
        <v/>
      </c>
      <c r="G7939" s="893"/>
      <c r="H7939" s="893"/>
      <c r="I7939" s="920"/>
      <c r="J7939" s="920"/>
      <c r="K7939" s="920"/>
      <c r="L7939" s="920"/>
      <c r="M7939" s="920"/>
      <c r="N7939" s="920"/>
      <c r="S7939" s="919"/>
    </row>
    <row r="7940" spans="1:19" ht="12.75" customHeight="1" x14ac:dyDescent="0.15">
      <c r="A7940" s="914">
        <v>7935</v>
      </c>
      <c r="B7940" s="919"/>
      <c r="C7940" s="920"/>
      <c r="D7940" s="920"/>
      <c r="E7940" s="893" t="b">
        <f t="shared" ca="1" si="312"/>
        <v>1</v>
      </c>
      <c r="F7940" s="893" t="str">
        <f t="array" aca="1" ref="F7940" ca="1">IF(G7940&lt;&gt;"",INDIRECT("'"&amp;G7940&amp;"'!"&amp;H7940),"")</f>
        <v/>
      </c>
      <c r="G7940" s="893"/>
      <c r="H7940" s="893"/>
      <c r="I7940" s="920"/>
      <c r="J7940" s="920"/>
      <c r="K7940" s="920"/>
      <c r="L7940" s="920"/>
      <c r="M7940" s="920"/>
      <c r="N7940" s="920"/>
      <c r="S7940" s="919"/>
    </row>
    <row r="7941" spans="1:19" ht="12.75" customHeight="1" x14ac:dyDescent="0.15">
      <c r="A7941" s="914">
        <v>7936</v>
      </c>
      <c r="B7941" s="919"/>
      <c r="C7941" s="920"/>
      <c r="D7941" s="920"/>
      <c r="E7941" s="893" t="b">
        <f t="shared" ca="1" si="312"/>
        <v>1</v>
      </c>
      <c r="F7941" s="893" t="str">
        <f t="array" aca="1" ref="F7941" ca="1">IF(G7941&lt;&gt;"",INDIRECT("'"&amp;G7941&amp;"'!"&amp;H7941),"")</f>
        <v/>
      </c>
      <c r="G7941" s="893"/>
      <c r="H7941" s="893"/>
      <c r="I7941" s="920"/>
      <c r="J7941" s="920"/>
      <c r="K7941" s="920"/>
      <c r="L7941" s="920"/>
      <c r="M7941" s="920"/>
      <c r="N7941" s="920"/>
      <c r="S7941" s="919"/>
    </row>
    <row r="7942" spans="1:19" ht="12.75" customHeight="1" x14ac:dyDescent="0.15">
      <c r="A7942" s="914">
        <v>7937</v>
      </c>
      <c r="B7942" s="919"/>
      <c r="C7942" s="920"/>
      <c r="D7942" s="920"/>
      <c r="E7942" s="893" t="b">
        <f t="shared" ca="1" si="312"/>
        <v>1</v>
      </c>
      <c r="F7942" s="893" t="str">
        <f t="array" aca="1" ref="F7942" ca="1">IF(G7942&lt;&gt;"",INDIRECT("'"&amp;G7942&amp;"'!"&amp;H7942),"")</f>
        <v/>
      </c>
      <c r="G7942" s="893"/>
      <c r="H7942" s="893"/>
      <c r="I7942" s="920"/>
      <c r="J7942" s="920"/>
      <c r="K7942" s="920"/>
      <c r="L7942" s="920"/>
      <c r="M7942" s="920"/>
      <c r="N7942" s="920"/>
      <c r="S7942" s="919"/>
    </row>
    <row r="7943" spans="1:19" ht="12.75" customHeight="1" x14ac:dyDescent="0.15">
      <c r="A7943" s="914">
        <v>7938</v>
      </c>
      <c r="B7943" s="919"/>
      <c r="C7943" s="920"/>
      <c r="D7943" s="920"/>
      <c r="E7943" s="893" t="b">
        <f t="shared" ca="1" si="312"/>
        <v>1</v>
      </c>
      <c r="F7943" s="893" t="str">
        <f t="array" aca="1" ref="F7943" ca="1">IF(G7943&lt;&gt;"",INDIRECT("'"&amp;G7943&amp;"'!"&amp;H7943),"")</f>
        <v/>
      </c>
      <c r="G7943" s="893"/>
      <c r="H7943" s="893"/>
      <c r="I7943" s="920"/>
      <c r="J7943" s="920"/>
      <c r="K7943" s="920"/>
      <c r="L7943" s="920"/>
      <c r="M7943" s="920"/>
      <c r="N7943" s="920"/>
      <c r="S7943" s="919"/>
    </row>
    <row r="7944" spans="1:19" ht="12.75" customHeight="1" x14ac:dyDescent="0.15">
      <c r="A7944" s="914">
        <v>7939</v>
      </c>
      <c r="B7944" s="919"/>
      <c r="C7944" s="920"/>
      <c r="D7944" s="920"/>
      <c r="E7944" s="893" t="b">
        <f t="shared" ca="1" si="312"/>
        <v>1</v>
      </c>
      <c r="F7944" s="893" t="str">
        <f t="array" aca="1" ref="F7944" ca="1">IF(G7944&lt;&gt;"",INDIRECT("'"&amp;G7944&amp;"'!"&amp;H7944),"")</f>
        <v/>
      </c>
      <c r="G7944" s="893"/>
      <c r="H7944" s="893"/>
      <c r="I7944" s="920"/>
      <c r="J7944" s="920"/>
      <c r="K7944" s="920"/>
      <c r="L7944" s="920"/>
      <c r="M7944" s="920"/>
      <c r="N7944" s="920"/>
      <c r="S7944" s="919"/>
    </row>
    <row r="7945" spans="1:19" ht="12.75" customHeight="1" x14ac:dyDescent="0.15">
      <c r="A7945" s="914">
        <v>7940</v>
      </c>
      <c r="B7945" s="919"/>
      <c r="C7945" s="920"/>
      <c r="D7945" s="920"/>
      <c r="E7945" s="893" t="b">
        <f t="shared" ca="1" si="312"/>
        <v>1</v>
      </c>
      <c r="F7945" s="893" t="str">
        <f t="array" aca="1" ref="F7945" ca="1">IF(G7945&lt;&gt;"",INDIRECT("'"&amp;G7945&amp;"'!"&amp;H7945),"")</f>
        <v/>
      </c>
      <c r="G7945" s="893"/>
      <c r="H7945" s="893"/>
      <c r="I7945" s="920"/>
      <c r="J7945" s="920"/>
      <c r="K7945" s="920"/>
      <c r="L7945" s="920"/>
      <c r="M7945" s="920"/>
      <c r="N7945" s="920"/>
      <c r="S7945" s="919"/>
    </row>
    <row r="7946" spans="1:19" ht="12.75" customHeight="1" x14ac:dyDescent="0.15">
      <c r="A7946" s="914">
        <v>7941</v>
      </c>
      <c r="B7946" s="919"/>
      <c r="C7946" s="920"/>
      <c r="D7946" s="920"/>
      <c r="E7946" s="893" t="b">
        <f t="shared" ca="1" si="312"/>
        <v>1</v>
      </c>
      <c r="F7946" s="893" t="str">
        <f t="array" aca="1" ref="F7946" ca="1">IF(G7946&lt;&gt;"",INDIRECT("'"&amp;G7946&amp;"'!"&amp;H7946),"")</f>
        <v/>
      </c>
      <c r="G7946" s="893"/>
      <c r="H7946" s="893"/>
      <c r="I7946" s="920"/>
      <c r="J7946" s="920"/>
      <c r="K7946" s="920"/>
      <c r="L7946" s="920"/>
      <c r="M7946" s="920"/>
      <c r="N7946" s="920"/>
      <c r="S7946" s="919"/>
    </row>
    <row r="7947" spans="1:19" ht="12.75" customHeight="1" x14ac:dyDescent="0.15">
      <c r="A7947" s="914">
        <v>7942</v>
      </c>
      <c r="B7947" s="919"/>
      <c r="C7947" s="920"/>
      <c r="D7947" s="920"/>
      <c r="E7947" s="893" t="b">
        <f t="shared" ca="1" si="312"/>
        <v>1</v>
      </c>
      <c r="F7947" s="893" t="str">
        <f t="array" aca="1" ref="F7947" ca="1">IF(G7947&lt;&gt;"",INDIRECT("'"&amp;G7947&amp;"'!"&amp;H7947),"")</f>
        <v/>
      </c>
      <c r="G7947" s="893"/>
      <c r="H7947" s="893"/>
      <c r="I7947" s="920"/>
      <c r="J7947" s="920"/>
      <c r="K7947" s="920"/>
      <c r="L7947" s="920"/>
      <c r="M7947" s="920"/>
      <c r="N7947" s="920"/>
      <c r="S7947" s="919"/>
    </row>
    <row r="7948" spans="1:19" ht="12.75" customHeight="1" x14ac:dyDescent="0.15">
      <c r="A7948" s="914">
        <v>7943</v>
      </c>
      <c r="B7948" s="919"/>
      <c r="C7948" s="920"/>
      <c r="D7948" s="920"/>
      <c r="E7948" s="893" t="b">
        <f t="shared" ca="1" si="312"/>
        <v>1</v>
      </c>
      <c r="F7948" s="893" t="str">
        <f t="array" aca="1" ref="F7948" ca="1">IF(G7948&lt;&gt;"",INDIRECT("'"&amp;G7948&amp;"'!"&amp;H7948),"")</f>
        <v/>
      </c>
      <c r="G7948" s="893"/>
      <c r="H7948" s="893"/>
      <c r="I7948" s="920"/>
      <c r="J7948" s="920"/>
      <c r="K7948" s="920"/>
      <c r="L7948" s="920"/>
      <c r="M7948" s="920"/>
      <c r="N7948" s="920"/>
      <c r="S7948" s="919"/>
    </row>
    <row r="7949" spans="1:19" ht="12.75" customHeight="1" x14ac:dyDescent="0.15">
      <c r="A7949" s="914">
        <v>7944</v>
      </c>
      <c r="B7949" s="919"/>
      <c r="C7949" s="920"/>
      <c r="D7949" s="920"/>
      <c r="E7949" s="893" t="b">
        <f t="shared" ca="1" si="312"/>
        <v>1</v>
      </c>
      <c r="F7949" s="893" t="str">
        <f t="array" aca="1" ref="F7949" ca="1">IF(G7949&lt;&gt;"",INDIRECT("'"&amp;G7949&amp;"'!"&amp;H7949),"")</f>
        <v/>
      </c>
      <c r="G7949" s="893"/>
      <c r="H7949" s="893"/>
      <c r="I7949" s="920"/>
      <c r="J7949" s="920"/>
      <c r="K7949" s="920"/>
      <c r="L7949" s="920"/>
      <c r="M7949" s="920"/>
      <c r="N7949" s="920"/>
      <c r="S7949" s="919"/>
    </row>
    <row r="7950" spans="1:19" ht="12.75" customHeight="1" x14ac:dyDescent="0.15">
      <c r="A7950" s="914">
        <v>7945</v>
      </c>
      <c r="B7950" s="919"/>
      <c r="C7950" s="920"/>
      <c r="D7950" s="920"/>
      <c r="E7950" s="893" t="b">
        <f t="shared" ca="1" si="312"/>
        <v>1</v>
      </c>
      <c r="F7950" s="893" t="str">
        <f t="array" aca="1" ref="F7950" ca="1">IF(G7950&lt;&gt;"",INDIRECT("'"&amp;G7950&amp;"'!"&amp;H7950),"")</f>
        <v/>
      </c>
      <c r="G7950" s="893"/>
      <c r="H7950" s="893"/>
      <c r="I7950" s="920"/>
      <c r="J7950" s="920"/>
      <c r="K7950" s="920"/>
      <c r="L7950" s="920"/>
      <c r="M7950" s="920"/>
      <c r="N7950" s="920"/>
      <c r="S7950" s="919"/>
    </row>
    <row r="7951" spans="1:19" ht="12.75" customHeight="1" x14ac:dyDescent="0.15">
      <c r="A7951" s="914">
        <v>7946</v>
      </c>
      <c r="B7951" s="919"/>
      <c r="C7951" s="920"/>
      <c r="D7951" s="920"/>
      <c r="E7951" s="893" t="b">
        <f t="shared" ca="1" si="312"/>
        <v>1</v>
      </c>
      <c r="F7951" s="893" t="str">
        <f t="array" aca="1" ref="F7951" ca="1">IF(G7951&lt;&gt;"",INDIRECT("'"&amp;G7951&amp;"'!"&amp;H7951),"")</f>
        <v/>
      </c>
      <c r="G7951" s="893"/>
      <c r="H7951" s="893"/>
      <c r="I7951" s="920"/>
      <c r="J7951" s="920"/>
      <c r="K7951" s="920"/>
      <c r="L7951" s="920"/>
      <c r="M7951" s="920"/>
      <c r="N7951" s="920"/>
      <c r="S7951" s="919"/>
    </row>
    <row r="7952" spans="1:19" ht="12.75" customHeight="1" x14ac:dyDescent="0.15">
      <c r="A7952" s="914">
        <v>7947</v>
      </c>
      <c r="B7952" s="919"/>
      <c r="C7952" s="920"/>
      <c r="D7952" s="920"/>
      <c r="E7952" s="893" t="b">
        <f t="shared" ca="1" si="312"/>
        <v>1</v>
      </c>
      <c r="F7952" s="893" t="str">
        <f t="array" aca="1" ref="F7952" ca="1">IF(G7952&lt;&gt;"",INDIRECT("'"&amp;G7952&amp;"'!"&amp;H7952),"")</f>
        <v/>
      </c>
      <c r="G7952" s="893"/>
      <c r="H7952" s="893"/>
      <c r="I7952" s="920"/>
      <c r="J7952" s="920"/>
      <c r="K7952" s="920"/>
      <c r="L7952" s="920"/>
      <c r="M7952" s="920"/>
      <c r="N7952" s="920"/>
      <c r="S7952" s="919"/>
    </row>
    <row r="7953" spans="1:19" ht="12.75" customHeight="1" x14ac:dyDescent="0.15">
      <c r="A7953" s="914">
        <v>7948</v>
      </c>
      <c r="B7953" s="919"/>
      <c r="C7953" s="920"/>
      <c r="D7953" s="920"/>
      <c r="E7953" s="893" t="b">
        <f t="shared" ca="1" si="312"/>
        <v>1</v>
      </c>
      <c r="F7953" s="893" t="str">
        <f t="array" aca="1" ref="F7953" ca="1">IF(G7953&lt;&gt;"",INDIRECT("'"&amp;G7953&amp;"'!"&amp;H7953),"")</f>
        <v/>
      </c>
      <c r="G7953" s="893"/>
      <c r="H7953" s="893"/>
      <c r="I7953" s="920"/>
      <c r="J7953" s="920"/>
      <c r="K7953" s="920"/>
      <c r="L7953" s="920"/>
      <c r="M7953" s="920"/>
      <c r="N7953" s="920"/>
      <c r="S7953" s="919"/>
    </row>
    <row r="7954" spans="1:19" ht="12.75" customHeight="1" x14ac:dyDescent="0.15">
      <c r="A7954" s="914">
        <v>7949</v>
      </c>
      <c r="B7954" s="919"/>
      <c r="C7954" s="920"/>
      <c r="D7954" s="920"/>
      <c r="E7954" s="893" t="b">
        <f t="shared" ca="1" si="312"/>
        <v>1</v>
      </c>
      <c r="F7954" s="893" t="str">
        <f t="array" aca="1" ref="F7954" ca="1">IF(G7954&lt;&gt;"",INDIRECT("'"&amp;G7954&amp;"'!"&amp;H7954),"")</f>
        <v/>
      </c>
      <c r="G7954" s="893"/>
      <c r="H7954" s="893"/>
      <c r="I7954" s="920"/>
      <c r="J7954" s="920"/>
      <c r="K7954" s="920"/>
      <c r="L7954" s="920"/>
      <c r="M7954" s="920"/>
      <c r="N7954" s="920"/>
      <c r="S7954" s="919"/>
    </row>
    <row r="7955" spans="1:19" ht="12.75" customHeight="1" x14ac:dyDescent="0.15">
      <c r="A7955" s="914">
        <v>7950</v>
      </c>
      <c r="B7955" s="919"/>
      <c r="C7955" s="920"/>
      <c r="D7955" s="920"/>
      <c r="E7955" s="893" t="b">
        <f t="shared" ca="1" si="312"/>
        <v>1</v>
      </c>
      <c r="F7955" s="893" t="str">
        <f t="array" aca="1" ref="F7955" ca="1">IF(G7955&lt;&gt;"",INDIRECT("'"&amp;G7955&amp;"'!"&amp;H7955),"")</f>
        <v/>
      </c>
      <c r="G7955" s="893"/>
      <c r="H7955" s="893"/>
      <c r="I7955" s="920"/>
      <c r="J7955" s="920"/>
      <c r="K7955" s="920"/>
      <c r="L7955" s="920"/>
      <c r="M7955" s="920"/>
      <c r="N7955" s="920"/>
      <c r="S7955" s="919"/>
    </row>
    <row r="7956" spans="1:19" ht="12.75" customHeight="1" x14ac:dyDescent="0.15">
      <c r="A7956" s="914">
        <v>7951</v>
      </c>
      <c r="B7956" s="919"/>
      <c r="C7956" s="920"/>
      <c r="D7956" s="920"/>
      <c r="E7956" s="893" t="b">
        <f t="shared" ca="1" si="312"/>
        <v>1</v>
      </c>
      <c r="F7956" s="893" t="str">
        <f t="array" aca="1" ref="F7956" ca="1">IF(G7956&lt;&gt;"",INDIRECT("'"&amp;G7956&amp;"'!"&amp;H7956),"")</f>
        <v/>
      </c>
      <c r="G7956" s="893"/>
      <c r="H7956" s="893"/>
      <c r="I7956" s="920"/>
      <c r="J7956" s="920"/>
      <c r="K7956" s="920"/>
      <c r="L7956" s="920"/>
      <c r="M7956" s="920"/>
      <c r="N7956" s="920"/>
      <c r="S7956" s="919"/>
    </row>
    <row r="7957" spans="1:19" ht="12.75" customHeight="1" x14ac:dyDescent="0.15">
      <c r="A7957" s="914">
        <v>7952</v>
      </c>
      <c r="B7957" s="919"/>
      <c r="C7957" s="920"/>
      <c r="D7957" s="920"/>
      <c r="E7957" s="893" t="b">
        <f t="shared" ca="1" si="312"/>
        <v>1</v>
      </c>
      <c r="F7957" s="893" t="str">
        <f t="array" aca="1" ref="F7957" ca="1">IF(G7957&lt;&gt;"",INDIRECT("'"&amp;G7957&amp;"'!"&amp;H7957),"")</f>
        <v/>
      </c>
      <c r="G7957" s="893"/>
      <c r="H7957" s="893"/>
      <c r="I7957" s="920"/>
      <c r="J7957" s="920"/>
      <c r="K7957" s="920"/>
      <c r="L7957" s="920"/>
      <c r="M7957" s="920"/>
      <c r="N7957" s="920"/>
      <c r="S7957" s="919"/>
    </row>
    <row r="7958" spans="1:19" ht="12.75" customHeight="1" x14ac:dyDescent="0.15">
      <c r="A7958" s="914">
        <v>7953</v>
      </c>
      <c r="B7958" s="919"/>
      <c r="C7958" s="920"/>
      <c r="D7958" s="920"/>
      <c r="E7958" s="893" t="b">
        <f t="shared" ca="1" si="312"/>
        <v>1</v>
      </c>
      <c r="F7958" s="893" t="str">
        <f t="array" aca="1" ref="F7958" ca="1">IF(G7958&lt;&gt;"",INDIRECT("'"&amp;G7958&amp;"'!"&amp;H7958),"")</f>
        <v/>
      </c>
      <c r="G7958" s="893"/>
      <c r="H7958" s="893"/>
      <c r="I7958" s="920"/>
      <c r="J7958" s="920"/>
      <c r="K7958" s="920"/>
      <c r="L7958" s="920"/>
      <c r="M7958" s="920"/>
      <c r="N7958" s="920"/>
      <c r="S7958" s="919"/>
    </row>
    <row r="7959" spans="1:19" ht="12.75" customHeight="1" x14ac:dyDescent="0.15">
      <c r="A7959" s="914">
        <v>7954</v>
      </c>
      <c r="B7959" s="919"/>
      <c r="C7959" s="920"/>
      <c r="D7959" s="920"/>
      <c r="E7959" s="893" t="b">
        <f t="shared" ca="1" si="312"/>
        <v>1</v>
      </c>
      <c r="F7959" s="893" t="str">
        <f t="array" aca="1" ref="F7959" ca="1">IF(G7959&lt;&gt;"",INDIRECT("'"&amp;G7959&amp;"'!"&amp;H7959),"")</f>
        <v/>
      </c>
      <c r="G7959" s="893"/>
      <c r="H7959" s="893"/>
      <c r="I7959" s="920"/>
      <c r="J7959" s="920"/>
      <c r="K7959" s="920"/>
      <c r="L7959" s="920"/>
      <c r="M7959" s="920"/>
      <c r="N7959" s="920"/>
      <c r="S7959" s="919"/>
    </row>
    <row r="7960" spans="1:19" ht="12.75" customHeight="1" x14ac:dyDescent="0.15">
      <c r="A7960" s="914">
        <v>7955</v>
      </c>
      <c r="B7960" s="919"/>
      <c r="C7960" s="920"/>
      <c r="D7960" s="920"/>
      <c r="E7960" s="893" t="b">
        <f t="shared" ca="1" si="312"/>
        <v>1</v>
      </c>
      <c r="F7960" s="893" t="str">
        <f t="array" aca="1" ref="F7960" ca="1">IF(G7960&lt;&gt;"",INDIRECT("'"&amp;G7960&amp;"'!"&amp;H7960),"")</f>
        <v/>
      </c>
      <c r="G7960" s="893"/>
      <c r="H7960" s="893"/>
      <c r="I7960" s="920"/>
      <c r="J7960" s="920"/>
      <c r="K7960" s="920"/>
      <c r="L7960" s="920"/>
      <c r="M7960" s="920"/>
      <c r="N7960" s="920"/>
      <c r="S7960" s="919"/>
    </row>
    <row r="7961" spans="1:19" ht="12.75" customHeight="1" x14ac:dyDescent="0.15">
      <c r="A7961" s="914">
        <v>7956</v>
      </c>
      <c r="B7961" s="919"/>
      <c r="C7961" s="920"/>
      <c r="D7961" s="920"/>
      <c r="E7961" s="893" t="b">
        <f t="shared" ca="1" si="312"/>
        <v>1</v>
      </c>
      <c r="F7961" s="893" t="str">
        <f t="array" aca="1" ref="F7961" ca="1">IF(G7961&lt;&gt;"",INDIRECT("'"&amp;G7961&amp;"'!"&amp;H7961),"")</f>
        <v/>
      </c>
      <c r="G7961" s="893"/>
      <c r="H7961" s="893"/>
      <c r="I7961" s="920"/>
      <c r="J7961" s="920"/>
      <c r="K7961" s="920"/>
      <c r="L7961" s="920"/>
      <c r="M7961" s="920"/>
      <c r="N7961" s="920"/>
      <c r="S7961" s="919"/>
    </row>
    <row r="7962" spans="1:19" ht="12.75" customHeight="1" x14ac:dyDescent="0.15">
      <c r="A7962" s="914">
        <v>7957</v>
      </c>
      <c r="B7962" s="919"/>
      <c r="C7962" s="920"/>
      <c r="D7962" s="920"/>
      <c r="E7962" s="893" t="b">
        <f t="shared" ca="1" si="312"/>
        <v>1</v>
      </c>
      <c r="F7962" s="893" t="str">
        <f t="array" aca="1" ref="F7962" ca="1">IF(G7962&lt;&gt;"",INDIRECT("'"&amp;G7962&amp;"'!"&amp;H7962),"")</f>
        <v/>
      </c>
      <c r="G7962" s="893"/>
      <c r="H7962" s="893"/>
      <c r="I7962" s="920"/>
      <c r="J7962" s="920"/>
      <c r="K7962" s="920"/>
      <c r="L7962" s="920"/>
      <c r="M7962" s="920"/>
      <c r="N7962" s="920"/>
      <c r="S7962" s="919"/>
    </row>
    <row r="7963" spans="1:19" ht="12.75" customHeight="1" x14ac:dyDescent="0.15">
      <c r="A7963" s="914">
        <v>7958</v>
      </c>
      <c r="B7963" s="919"/>
      <c r="C7963" s="920"/>
      <c r="D7963" s="920"/>
      <c r="E7963" s="893" t="b">
        <f t="shared" ca="1" si="312"/>
        <v>1</v>
      </c>
      <c r="F7963" s="893" t="str">
        <f t="array" aca="1" ref="F7963" ca="1">IF(G7963&lt;&gt;"",INDIRECT("'"&amp;G7963&amp;"'!"&amp;H7963),"")</f>
        <v/>
      </c>
      <c r="G7963" s="893"/>
      <c r="H7963" s="893"/>
      <c r="I7963" s="920"/>
      <c r="J7963" s="920"/>
      <c r="K7963" s="920"/>
      <c r="L7963" s="920"/>
      <c r="M7963" s="920"/>
      <c r="N7963" s="920"/>
      <c r="S7963" s="919"/>
    </row>
    <row r="7964" spans="1:19" ht="12.75" customHeight="1" x14ac:dyDescent="0.15">
      <c r="A7964" s="914">
        <v>7959</v>
      </c>
      <c r="B7964" s="919"/>
      <c r="C7964" s="920"/>
      <c r="D7964" s="920"/>
      <c r="E7964" s="893" t="b">
        <f t="shared" ca="1" si="312"/>
        <v>1</v>
      </c>
      <c r="F7964" s="893" t="str">
        <f t="array" aca="1" ref="F7964" ca="1">IF(G7964&lt;&gt;"",INDIRECT("'"&amp;G7964&amp;"'!"&amp;H7964),"")</f>
        <v/>
      </c>
      <c r="G7964" s="893"/>
      <c r="H7964" s="893"/>
      <c r="I7964" s="920"/>
      <c r="J7964" s="920"/>
      <c r="K7964" s="920"/>
      <c r="L7964" s="920"/>
      <c r="M7964" s="920"/>
      <c r="N7964" s="920"/>
      <c r="S7964" s="919"/>
    </row>
    <row r="7965" spans="1:19" ht="12.75" customHeight="1" x14ac:dyDescent="0.15">
      <c r="A7965" s="914">
        <v>7960</v>
      </c>
      <c r="B7965" s="919"/>
      <c r="C7965" s="920"/>
      <c r="D7965" s="920"/>
      <c r="E7965" s="893" t="b">
        <f t="shared" ca="1" si="312"/>
        <v>1</v>
      </c>
      <c r="F7965" s="893" t="str">
        <f t="array" aca="1" ref="F7965" ca="1">IF(G7965&lt;&gt;"",INDIRECT("'"&amp;G7965&amp;"'!"&amp;H7965),"")</f>
        <v/>
      </c>
      <c r="G7965" s="893"/>
      <c r="H7965" s="893"/>
      <c r="I7965" s="920"/>
      <c r="J7965" s="920"/>
      <c r="K7965" s="920"/>
      <c r="L7965" s="920"/>
      <c r="M7965" s="920"/>
      <c r="N7965" s="920"/>
      <c r="S7965" s="919"/>
    </row>
    <row r="7966" spans="1:19" ht="12.75" customHeight="1" x14ac:dyDescent="0.15">
      <c r="A7966" s="914">
        <v>7961</v>
      </c>
      <c r="B7966" s="919"/>
      <c r="C7966" s="920"/>
      <c r="D7966" s="920"/>
      <c r="E7966" s="893" t="b">
        <f t="shared" ca="1" si="312"/>
        <v>1</v>
      </c>
      <c r="F7966" s="893" t="str">
        <f t="array" aca="1" ref="F7966" ca="1">IF(G7966&lt;&gt;"",INDIRECT("'"&amp;G7966&amp;"'!"&amp;H7966),"")</f>
        <v/>
      </c>
      <c r="G7966" s="893"/>
      <c r="H7966" s="893"/>
      <c r="I7966" s="920"/>
      <c r="J7966" s="920"/>
      <c r="K7966" s="920"/>
      <c r="L7966" s="920"/>
      <c r="M7966" s="920"/>
      <c r="N7966" s="920"/>
      <c r="S7966" s="919"/>
    </row>
    <row r="7967" spans="1:19" ht="12.75" customHeight="1" x14ac:dyDescent="0.15">
      <c r="A7967" s="914">
        <v>7962</v>
      </c>
      <c r="B7967" s="919"/>
      <c r="C7967" s="920"/>
      <c r="D7967" s="920"/>
      <c r="E7967" s="893" t="b">
        <f t="shared" ca="1" si="312"/>
        <v>1</v>
      </c>
      <c r="F7967" s="893" t="str">
        <f t="array" aca="1" ref="F7967" ca="1">IF(G7967&lt;&gt;"",INDIRECT("'"&amp;G7967&amp;"'!"&amp;H7967),"")</f>
        <v/>
      </c>
      <c r="G7967" s="893"/>
      <c r="H7967" s="893"/>
      <c r="I7967" s="920"/>
      <c r="J7967" s="920"/>
      <c r="K7967" s="920"/>
      <c r="L7967" s="920"/>
      <c r="M7967" s="920"/>
      <c r="N7967" s="920"/>
      <c r="S7967" s="919"/>
    </row>
    <row r="7968" spans="1:19" ht="12.75" customHeight="1" x14ac:dyDescent="0.15">
      <c r="A7968" s="914">
        <v>7963</v>
      </c>
      <c r="B7968" s="919"/>
      <c r="C7968" s="920"/>
      <c r="D7968" s="920"/>
      <c r="E7968" s="893" t="b">
        <f t="shared" ca="1" si="312"/>
        <v>1</v>
      </c>
      <c r="F7968" s="893" t="str">
        <f t="array" aca="1" ref="F7968" ca="1">IF(G7968&lt;&gt;"",INDIRECT("'"&amp;G7968&amp;"'!"&amp;H7968),"")</f>
        <v/>
      </c>
      <c r="G7968" s="893"/>
      <c r="H7968" s="893"/>
      <c r="I7968" s="920"/>
      <c r="J7968" s="920"/>
      <c r="K7968" s="920"/>
      <c r="L7968" s="920"/>
      <c r="M7968" s="920"/>
      <c r="N7968" s="920"/>
      <c r="S7968" s="919"/>
    </row>
    <row r="7969" spans="1:19" ht="12.75" customHeight="1" x14ac:dyDescent="0.15">
      <c r="A7969" s="914">
        <v>7964</v>
      </c>
      <c r="B7969" s="919"/>
      <c r="C7969" s="920"/>
      <c r="D7969" s="920"/>
      <c r="E7969" s="893" t="b">
        <f t="shared" ca="1" si="312"/>
        <v>1</v>
      </c>
      <c r="F7969" s="893" t="str">
        <f t="array" aca="1" ref="F7969" ca="1">IF(G7969&lt;&gt;"",INDIRECT("'"&amp;G7969&amp;"'!"&amp;H7969),"")</f>
        <v/>
      </c>
      <c r="G7969" s="893"/>
      <c r="H7969" s="893"/>
      <c r="I7969" s="920"/>
      <c r="J7969" s="920"/>
      <c r="K7969" s="920"/>
      <c r="L7969" s="920"/>
      <c r="M7969" s="920"/>
      <c r="N7969" s="920"/>
      <c r="S7969" s="919"/>
    </row>
    <row r="7970" spans="1:19" ht="12.75" customHeight="1" x14ac:dyDescent="0.15">
      <c r="A7970" s="914">
        <v>7965</v>
      </c>
      <c r="B7970" s="919"/>
      <c r="C7970" s="920"/>
      <c r="D7970" s="920"/>
      <c r="E7970" s="893" t="b">
        <f t="shared" ca="1" si="312"/>
        <v>1</v>
      </c>
      <c r="F7970" s="893" t="str">
        <f t="array" aca="1" ref="F7970" ca="1">IF(G7970&lt;&gt;"",INDIRECT("'"&amp;G7970&amp;"'!"&amp;H7970),"")</f>
        <v/>
      </c>
      <c r="G7970" s="893"/>
      <c r="H7970" s="893"/>
      <c r="I7970" s="920"/>
      <c r="J7970" s="920"/>
      <c r="K7970" s="920"/>
      <c r="L7970" s="920"/>
      <c r="M7970" s="920"/>
      <c r="N7970" s="920"/>
      <c r="S7970" s="919"/>
    </row>
    <row r="7971" spans="1:19" ht="12.75" customHeight="1" x14ac:dyDescent="0.15">
      <c r="A7971" s="914">
        <v>7966</v>
      </c>
      <c r="B7971" s="919"/>
      <c r="C7971" s="920"/>
      <c r="D7971" s="920"/>
      <c r="E7971" s="893" t="b">
        <f t="shared" ca="1" si="312"/>
        <v>1</v>
      </c>
      <c r="F7971" s="893" t="str">
        <f t="array" aca="1" ref="F7971" ca="1">IF(G7971&lt;&gt;"",INDIRECT("'"&amp;G7971&amp;"'!"&amp;H7971),"")</f>
        <v/>
      </c>
      <c r="G7971" s="893"/>
      <c r="H7971" s="893"/>
      <c r="I7971" s="920"/>
      <c r="J7971" s="920"/>
      <c r="K7971" s="920"/>
      <c r="L7971" s="920"/>
      <c r="M7971" s="920"/>
      <c r="N7971" s="920"/>
      <c r="S7971" s="919"/>
    </row>
    <row r="7972" spans="1:19" ht="12.75" customHeight="1" x14ac:dyDescent="0.15">
      <c r="A7972" s="914">
        <v>7967</v>
      </c>
      <c r="B7972" s="919"/>
      <c r="C7972" s="920"/>
      <c r="D7972" s="920"/>
      <c r="E7972" s="893" t="b">
        <f t="shared" ca="1" si="312"/>
        <v>1</v>
      </c>
      <c r="F7972" s="893" t="str">
        <f t="array" aca="1" ref="F7972" ca="1">IF(G7972&lt;&gt;"",INDIRECT("'"&amp;G7972&amp;"'!"&amp;H7972),"")</f>
        <v/>
      </c>
      <c r="G7972" s="893"/>
      <c r="H7972" s="893"/>
      <c r="I7972" s="920"/>
      <c r="J7972" s="920"/>
      <c r="K7972" s="920"/>
      <c r="L7972" s="920"/>
      <c r="M7972" s="920"/>
      <c r="N7972" s="920"/>
      <c r="S7972" s="919"/>
    </row>
    <row r="7973" spans="1:19" ht="12.75" customHeight="1" x14ac:dyDescent="0.15">
      <c r="A7973" s="914">
        <v>7968</v>
      </c>
      <c r="B7973" s="919"/>
      <c r="C7973" s="920"/>
      <c r="D7973" s="920"/>
      <c r="E7973" s="893" t="b">
        <f t="shared" ca="1" si="312"/>
        <v>1</v>
      </c>
      <c r="F7973" s="893" t="str">
        <f t="array" aca="1" ref="F7973" ca="1">IF(G7973&lt;&gt;"",INDIRECT("'"&amp;G7973&amp;"'!"&amp;H7973),"")</f>
        <v/>
      </c>
      <c r="G7973" s="893"/>
      <c r="H7973" s="893"/>
      <c r="I7973" s="920"/>
      <c r="J7973" s="920"/>
      <c r="K7973" s="920"/>
      <c r="L7973" s="920"/>
      <c r="M7973" s="920"/>
      <c r="N7973" s="920"/>
      <c r="S7973" s="919"/>
    </row>
    <row r="7974" spans="1:19" ht="12.75" customHeight="1" x14ac:dyDescent="0.15">
      <c r="A7974" s="914">
        <v>7969</v>
      </c>
      <c r="B7974" s="919"/>
      <c r="C7974" s="920"/>
      <c r="D7974" s="920"/>
      <c r="E7974" s="893" t="b">
        <f t="shared" ca="1" si="312"/>
        <v>1</v>
      </c>
      <c r="F7974" s="893" t="str">
        <f t="array" aca="1" ref="F7974" ca="1">IF(G7974&lt;&gt;"",INDIRECT("'"&amp;G7974&amp;"'!"&amp;H7974),"")</f>
        <v/>
      </c>
      <c r="G7974" s="893"/>
      <c r="H7974" s="893"/>
      <c r="I7974" s="920"/>
      <c r="J7974" s="920"/>
      <c r="K7974" s="920"/>
      <c r="L7974" s="920"/>
      <c r="M7974" s="920"/>
      <c r="N7974" s="920"/>
      <c r="S7974" s="919"/>
    </row>
    <row r="7975" spans="1:19" ht="12.75" customHeight="1" x14ac:dyDescent="0.15">
      <c r="A7975" s="914">
        <v>7970</v>
      </c>
      <c r="B7975" s="919"/>
      <c r="C7975" s="920"/>
      <c r="D7975" s="920"/>
      <c r="E7975" s="893" t="b">
        <f t="shared" ca="1" si="312"/>
        <v>1</v>
      </c>
      <c r="F7975" s="893" t="str">
        <f t="array" aca="1" ref="F7975" ca="1">IF(G7975&lt;&gt;"",INDIRECT("'"&amp;G7975&amp;"'!"&amp;H7975),"")</f>
        <v/>
      </c>
      <c r="G7975" s="893"/>
      <c r="H7975" s="893"/>
      <c r="I7975" s="920"/>
      <c r="J7975" s="920"/>
      <c r="K7975" s="920"/>
      <c r="L7975" s="920"/>
      <c r="M7975" s="920"/>
      <c r="N7975" s="920"/>
      <c r="S7975" s="919"/>
    </row>
    <row r="7976" spans="1:19" ht="12.75" customHeight="1" x14ac:dyDescent="0.15">
      <c r="A7976" s="914">
        <v>7971</v>
      </c>
      <c r="B7976" s="919"/>
      <c r="C7976" s="920"/>
      <c r="D7976" s="920"/>
      <c r="E7976" s="893" t="b">
        <f t="shared" ca="1" si="312"/>
        <v>1</v>
      </c>
      <c r="F7976" s="893" t="str">
        <f t="array" aca="1" ref="F7976" ca="1">IF(G7976&lt;&gt;"",INDIRECT("'"&amp;G7976&amp;"'!"&amp;H7976),"")</f>
        <v/>
      </c>
      <c r="G7976" s="893"/>
      <c r="H7976" s="893"/>
      <c r="I7976" s="920"/>
      <c r="J7976" s="920"/>
      <c r="K7976" s="920"/>
      <c r="L7976" s="920"/>
      <c r="M7976" s="920"/>
      <c r="N7976" s="920"/>
      <c r="S7976" s="919"/>
    </row>
    <row r="7977" spans="1:19" ht="12.75" customHeight="1" x14ac:dyDescent="0.15">
      <c r="A7977" s="914">
        <v>7972</v>
      </c>
      <c r="B7977" s="919"/>
      <c r="C7977" s="920"/>
      <c r="D7977" s="920"/>
      <c r="E7977" s="893" t="b">
        <f t="shared" ca="1" si="312"/>
        <v>1</v>
      </c>
      <c r="F7977" s="893" t="str">
        <f t="array" aca="1" ref="F7977" ca="1">IF(G7977&lt;&gt;"",INDIRECT("'"&amp;G7977&amp;"'!"&amp;H7977),"")</f>
        <v/>
      </c>
      <c r="G7977" s="893"/>
      <c r="H7977" s="893"/>
      <c r="I7977" s="920"/>
      <c r="J7977" s="920"/>
      <c r="K7977" s="920"/>
      <c r="L7977" s="920"/>
      <c r="M7977" s="920"/>
      <c r="N7977" s="920"/>
      <c r="S7977" s="919"/>
    </row>
    <row r="7978" spans="1:19" ht="12.75" customHeight="1" x14ac:dyDescent="0.15">
      <c r="A7978" s="914">
        <v>7973</v>
      </c>
      <c r="B7978" s="919"/>
      <c r="C7978" s="920"/>
      <c r="D7978" s="920"/>
      <c r="E7978" s="893" t="b">
        <f t="shared" ca="1" si="312"/>
        <v>1</v>
      </c>
      <c r="F7978" s="893" t="str">
        <f t="array" aca="1" ref="F7978" ca="1">IF(G7978&lt;&gt;"",INDIRECT("'"&amp;G7978&amp;"'!"&amp;H7978),"")</f>
        <v/>
      </c>
      <c r="G7978" s="893"/>
      <c r="H7978" s="893"/>
      <c r="I7978" s="920"/>
      <c r="J7978" s="920"/>
      <c r="K7978" s="920"/>
      <c r="L7978" s="920"/>
      <c r="M7978" s="920"/>
      <c r="N7978" s="920"/>
      <c r="S7978" s="919"/>
    </row>
    <row r="7979" spans="1:19" ht="12.75" customHeight="1" x14ac:dyDescent="0.15">
      <c r="A7979" s="914">
        <v>7974</v>
      </c>
      <c r="B7979" s="919"/>
      <c r="C7979" s="920"/>
      <c r="D7979" s="920"/>
      <c r="E7979" s="893" t="b">
        <f t="shared" ca="1" si="312"/>
        <v>1</v>
      </c>
      <c r="F7979" s="893" t="str">
        <f t="array" aca="1" ref="F7979" ca="1">IF(G7979&lt;&gt;"",INDIRECT("'"&amp;G7979&amp;"'!"&amp;H7979),"")</f>
        <v/>
      </c>
      <c r="G7979" s="893"/>
      <c r="H7979" s="893"/>
      <c r="I7979" s="920"/>
      <c r="J7979" s="920"/>
      <c r="K7979" s="920"/>
      <c r="L7979" s="920"/>
      <c r="M7979" s="920"/>
      <c r="N7979" s="920"/>
      <c r="S7979" s="919"/>
    </row>
    <row r="7980" spans="1:19" ht="12.75" customHeight="1" x14ac:dyDescent="0.15">
      <c r="A7980" s="914">
        <v>7975</v>
      </c>
      <c r="B7980" s="919"/>
      <c r="C7980" s="920"/>
      <c r="D7980" s="920"/>
      <c r="E7980" s="893" t="b">
        <f t="shared" ca="1" si="312"/>
        <v>1</v>
      </c>
      <c r="F7980" s="893" t="str">
        <f t="array" aca="1" ref="F7980" ca="1">IF(G7980&lt;&gt;"",INDIRECT("'"&amp;G7980&amp;"'!"&amp;H7980),"")</f>
        <v/>
      </c>
      <c r="G7980" s="893"/>
      <c r="H7980" s="893"/>
      <c r="I7980" s="920"/>
      <c r="J7980" s="920"/>
      <c r="K7980" s="920"/>
      <c r="L7980" s="920"/>
      <c r="M7980" s="920"/>
      <c r="N7980" s="920"/>
      <c r="S7980" s="919"/>
    </row>
    <row r="7981" spans="1:19" ht="12.75" customHeight="1" x14ac:dyDescent="0.15">
      <c r="A7981" s="914">
        <v>7976</v>
      </c>
      <c r="B7981" s="919"/>
      <c r="C7981" s="920"/>
      <c r="D7981" s="920"/>
      <c r="E7981" s="893" t="b">
        <f t="shared" ca="1" si="312"/>
        <v>1</v>
      </c>
      <c r="F7981" s="893" t="str">
        <f t="array" aca="1" ref="F7981" ca="1">IF(G7981&lt;&gt;"",INDIRECT("'"&amp;G7981&amp;"'!"&amp;H7981),"")</f>
        <v/>
      </c>
      <c r="G7981" s="893"/>
      <c r="H7981" s="893"/>
      <c r="I7981" s="920"/>
      <c r="J7981" s="920"/>
      <c r="K7981" s="920"/>
      <c r="L7981" s="920"/>
      <c r="M7981" s="920"/>
      <c r="N7981" s="920"/>
      <c r="S7981" s="919"/>
    </row>
    <row r="7982" spans="1:19" ht="12.75" customHeight="1" x14ac:dyDescent="0.15">
      <c r="A7982" s="914">
        <v>7977</v>
      </c>
      <c r="B7982" s="919"/>
      <c r="C7982" s="920"/>
      <c r="D7982" s="920"/>
      <c r="E7982" s="893" t="b">
        <f t="shared" ca="1" si="312"/>
        <v>1</v>
      </c>
      <c r="F7982" s="893" t="str">
        <f t="array" aca="1" ref="F7982" ca="1">IF(G7982&lt;&gt;"",INDIRECT("'"&amp;G7982&amp;"'!"&amp;H7982),"")</f>
        <v/>
      </c>
      <c r="G7982" s="893"/>
      <c r="H7982" s="893"/>
      <c r="I7982" s="920"/>
      <c r="J7982" s="920"/>
      <c r="K7982" s="920"/>
      <c r="L7982" s="920"/>
      <c r="M7982" s="920"/>
      <c r="N7982" s="920"/>
      <c r="S7982" s="919"/>
    </row>
    <row r="7983" spans="1:19" ht="12.75" customHeight="1" x14ac:dyDescent="0.15">
      <c r="A7983" s="914">
        <v>7978</v>
      </c>
      <c r="B7983" s="919"/>
      <c r="C7983" s="920"/>
      <c r="D7983" s="920"/>
      <c r="E7983" s="893" t="b">
        <f t="shared" ca="1" si="312"/>
        <v>1</v>
      </c>
      <c r="F7983" s="893" t="str">
        <f t="array" aca="1" ref="F7983" ca="1">IF(G7983&lt;&gt;"",INDIRECT("'"&amp;G7983&amp;"'!"&amp;H7983),"")</f>
        <v/>
      </c>
      <c r="G7983" s="893"/>
      <c r="H7983" s="893"/>
      <c r="I7983" s="920"/>
      <c r="J7983" s="920"/>
      <c r="K7983" s="920"/>
      <c r="L7983" s="920"/>
      <c r="M7983" s="920"/>
      <c r="N7983" s="920"/>
      <c r="S7983" s="919"/>
    </row>
    <row r="7984" spans="1:19" ht="12.75" customHeight="1" x14ac:dyDescent="0.15">
      <c r="A7984" s="914">
        <v>7979</v>
      </c>
      <c r="B7984" s="919"/>
      <c r="C7984" s="920"/>
      <c r="D7984" s="920"/>
      <c r="E7984" s="893" t="b">
        <f t="shared" ca="1" si="312"/>
        <v>1</v>
      </c>
      <c r="F7984" s="893" t="str">
        <f t="array" aca="1" ref="F7984" ca="1">IF(G7984&lt;&gt;"",INDIRECT("'"&amp;G7984&amp;"'!"&amp;H7984),"")</f>
        <v/>
      </c>
      <c r="G7984" s="893"/>
      <c r="H7984" s="893"/>
      <c r="I7984" s="920"/>
      <c r="J7984" s="920"/>
      <c r="K7984" s="920"/>
      <c r="L7984" s="920"/>
      <c r="M7984" s="920"/>
      <c r="N7984" s="920"/>
      <c r="S7984" s="919"/>
    </row>
    <row r="7985" spans="1:19" ht="12.75" customHeight="1" x14ac:dyDescent="0.15">
      <c r="A7985" s="914">
        <v>7980</v>
      </c>
      <c r="B7985" s="919"/>
      <c r="C7985" s="920"/>
      <c r="D7985" s="920"/>
      <c r="E7985" s="893" t="b">
        <f t="shared" ca="1" si="312"/>
        <v>1</v>
      </c>
      <c r="F7985" s="893" t="str">
        <f t="array" aca="1" ref="F7985" ca="1">IF(G7985&lt;&gt;"",INDIRECT("'"&amp;G7985&amp;"'!"&amp;H7985),"")</f>
        <v/>
      </c>
      <c r="G7985" s="893"/>
      <c r="H7985" s="893"/>
      <c r="I7985" s="920"/>
      <c r="J7985" s="920"/>
      <c r="K7985" s="920"/>
      <c r="L7985" s="920"/>
      <c r="M7985" s="920"/>
      <c r="N7985" s="920"/>
      <c r="S7985" s="919"/>
    </row>
    <row r="7986" spans="1:19" ht="12.75" customHeight="1" x14ac:dyDescent="0.15">
      <c r="A7986" s="914">
        <v>7981</v>
      </c>
      <c r="B7986" s="919"/>
      <c r="C7986" s="920"/>
      <c r="D7986" s="920"/>
      <c r="E7986" s="893" t="b">
        <f t="shared" ca="1" si="312"/>
        <v>1</v>
      </c>
      <c r="F7986" s="893" t="str">
        <f t="array" aca="1" ref="F7986" ca="1">IF(G7986&lt;&gt;"",INDIRECT("'"&amp;G7986&amp;"'!"&amp;H7986),"")</f>
        <v/>
      </c>
      <c r="G7986" s="893"/>
      <c r="H7986" s="893"/>
      <c r="I7986" s="920"/>
      <c r="J7986" s="920"/>
      <c r="K7986" s="920"/>
      <c r="L7986" s="920"/>
      <c r="M7986" s="920"/>
      <c r="N7986" s="920"/>
      <c r="S7986" s="919"/>
    </row>
    <row r="7987" spans="1:19" ht="12.75" customHeight="1" x14ac:dyDescent="0.15">
      <c r="A7987" s="914">
        <v>7982</v>
      </c>
      <c r="B7987" s="919"/>
      <c r="C7987" s="920"/>
      <c r="D7987" s="920"/>
      <c r="E7987" s="893" t="b">
        <f t="shared" ca="1" si="312"/>
        <v>1</v>
      </c>
      <c r="F7987" s="893" t="str">
        <f t="array" aca="1" ref="F7987" ca="1">IF(G7987&lt;&gt;"",INDIRECT("'"&amp;G7987&amp;"'!"&amp;H7987),"")</f>
        <v/>
      </c>
      <c r="G7987" s="893"/>
      <c r="H7987" s="893"/>
      <c r="I7987" s="920"/>
      <c r="J7987" s="920"/>
      <c r="K7987" s="920"/>
      <c r="L7987" s="920"/>
      <c r="M7987" s="920"/>
      <c r="N7987" s="920"/>
      <c r="S7987" s="919"/>
    </row>
    <row r="7988" spans="1:19" ht="12.75" customHeight="1" x14ac:dyDescent="0.15">
      <c r="A7988" s="914">
        <v>7983</v>
      </c>
      <c r="B7988" s="919"/>
      <c r="C7988" s="920"/>
      <c r="D7988" s="920"/>
      <c r="E7988" s="893" t="b">
        <f t="shared" ca="1" si="312"/>
        <v>1</v>
      </c>
      <c r="F7988" s="893" t="str">
        <f t="array" aca="1" ref="F7988" ca="1">IF(G7988&lt;&gt;"",INDIRECT("'"&amp;G7988&amp;"'!"&amp;H7988),"")</f>
        <v/>
      </c>
      <c r="G7988" s="893"/>
      <c r="H7988" s="893"/>
      <c r="I7988" s="920"/>
      <c r="J7988" s="920"/>
      <c r="K7988" s="920"/>
      <c r="L7988" s="920"/>
      <c r="M7988" s="920"/>
      <c r="N7988" s="920"/>
      <c r="S7988" s="919"/>
    </row>
    <row r="7989" spans="1:19" ht="12.75" customHeight="1" x14ac:dyDescent="0.15">
      <c r="A7989" s="914">
        <v>7984</v>
      </c>
      <c r="B7989" s="919"/>
      <c r="C7989" s="920"/>
      <c r="D7989" s="920"/>
      <c r="E7989" s="893" t="b">
        <f t="shared" ca="1" si="312"/>
        <v>1</v>
      </c>
      <c r="F7989" s="893" t="str">
        <f t="array" aca="1" ref="F7989" ca="1">IF(G7989&lt;&gt;"",INDIRECT("'"&amp;G7989&amp;"'!"&amp;H7989),"")</f>
        <v/>
      </c>
      <c r="G7989" s="893"/>
      <c r="H7989" s="893"/>
      <c r="I7989" s="920"/>
      <c r="J7989" s="920"/>
      <c r="K7989" s="920"/>
      <c r="L7989" s="920"/>
      <c r="M7989" s="920"/>
      <c r="N7989" s="920"/>
      <c r="S7989" s="919"/>
    </row>
    <row r="7990" spans="1:19" ht="12.75" customHeight="1" x14ac:dyDescent="0.15">
      <c r="A7990" s="914">
        <v>7985</v>
      </c>
      <c r="B7990" s="919"/>
      <c r="C7990" s="920"/>
      <c r="D7990" s="920"/>
      <c r="E7990" s="893" t="b">
        <f t="shared" ca="1" si="312"/>
        <v>1</v>
      </c>
      <c r="F7990" s="893" t="str">
        <f t="array" aca="1" ref="F7990" ca="1">IF(G7990&lt;&gt;"",INDIRECT("'"&amp;G7990&amp;"'!"&amp;H7990),"")</f>
        <v/>
      </c>
      <c r="G7990" s="893"/>
      <c r="H7990" s="893"/>
      <c r="I7990" s="920"/>
      <c r="J7990" s="920"/>
      <c r="K7990" s="920"/>
      <c r="L7990" s="920"/>
      <c r="M7990" s="920"/>
      <c r="N7990" s="920"/>
      <c r="S7990" s="919"/>
    </row>
    <row r="7991" spans="1:19" ht="12.75" customHeight="1" x14ac:dyDescent="0.15">
      <c r="A7991" s="914">
        <v>7986</v>
      </c>
      <c r="B7991" s="919"/>
      <c r="C7991" s="920"/>
      <c r="D7991" s="920"/>
      <c r="E7991" s="893" t="b">
        <f t="shared" ca="1" si="312"/>
        <v>1</v>
      </c>
      <c r="F7991" s="893" t="str">
        <f t="array" aca="1" ref="F7991" ca="1">IF(G7991&lt;&gt;"",INDIRECT("'"&amp;G7991&amp;"'!"&amp;H7991),"")</f>
        <v/>
      </c>
      <c r="G7991" s="893"/>
      <c r="H7991" s="893"/>
      <c r="I7991" s="920"/>
      <c r="J7991" s="920"/>
      <c r="K7991" s="920"/>
      <c r="L7991" s="920"/>
      <c r="M7991" s="920"/>
      <c r="N7991" s="920"/>
      <c r="S7991" s="919"/>
    </row>
    <row r="7992" spans="1:19" ht="12.75" customHeight="1" x14ac:dyDescent="0.15">
      <c r="A7992" s="914">
        <v>7987</v>
      </c>
      <c r="B7992" s="919"/>
      <c r="C7992" s="920"/>
      <c r="D7992" s="920"/>
      <c r="E7992" s="893" t="b">
        <f t="shared" ca="1" si="312"/>
        <v>1</v>
      </c>
      <c r="F7992" s="893" t="str">
        <f t="array" aca="1" ref="F7992" ca="1">IF(G7992&lt;&gt;"",INDIRECT("'"&amp;G7992&amp;"'!"&amp;H7992),"")</f>
        <v/>
      </c>
      <c r="G7992" s="893"/>
      <c r="H7992" s="893"/>
      <c r="I7992" s="920"/>
      <c r="J7992" s="920"/>
      <c r="K7992" s="920"/>
      <c r="L7992" s="920"/>
      <c r="M7992" s="920"/>
      <c r="N7992" s="920"/>
      <c r="S7992" s="919"/>
    </row>
    <row r="7993" spans="1:19" ht="12.75" customHeight="1" x14ac:dyDescent="0.15">
      <c r="A7993" s="914">
        <v>7988</v>
      </c>
      <c r="B7993" s="919"/>
      <c r="C7993" s="920"/>
      <c r="D7993" s="920"/>
      <c r="E7993" s="893" t="b">
        <f t="shared" ca="1" si="312"/>
        <v>1</v>
      </c>
      <c r="F7993" s="893" t="str">
        <f t="array" aca="1" ref="F7993" ca="1">IF(G7993&lt;&gt;"",INDIRECT("'"&amp;G7993&amp;"'!"&amp;H7993),"")</f>
        <v/>
      </c>
      <c r="G7993" s="893"/>
      <c r="H7993" s="893"/>
      <c r="I7993" s="920"/>
      <c r="J7993" s="920"/>
      <c r="K7993" s="920"/>
      <c r="L7993" s="920"/>
      <c r="M7993" s="920"/>
      <c r="N7993" s="920"/>
      <c r="S7993" s="919"/>
    </row>
    <row r="7994" spans="1:19" ht="12.75" customHeight="1" x14ac:dyDescent="0.15">
      <c r="A7994" s="914">
        <v>7989</v>
      </c>
      <c r="B7994" s="919"/>
      <c r="C7994" s="920"/>
      <c r="D7994" s="920"/>
      <c r="E7994" s="893" t="b">
        <f t="shared" ca="1" si="312"/>
        <v>1</v>
      </c>
      <c r="F7994" s="893" t="str">
        <f t="array" aca="1" ref="F7994" ca="1">IF(G7994&lt;&gt;"",INDIRECT("'"&amp;G7994&amp;"'!"&amp;H7994),"")</f>
        <v/>
      </c>
      <c r="G7994" s="893"/>
      <c r="H7994" s="893"/>
      <c r="I7994" s="920"/>
      <c r="J7994" s="920"/>
      <c r="K7994" s="920"/>
      <c r="L7994" s="920"/>
      <c r="M7994" s="920"/>
      <c r="N7994" s="920"/>
      <c r="S7994" s="919"/>
    </row>
    <row r="7995" spans="1:19" ht="12.75" customHeight="1" x14ac:dyDescent="0.15">
      <c r="A7995" s="914">
        <v>7990</v>
      </c>
      <c r="B7995" s="919"/>
      <c r="C7995" s="920"/>
      <c r="D7995" s="920"/>
      <c r="E7995" s="893" t="b">
        <f t="shared" ca="1" si="312"/>
        <v>1</v>
      </c>
      <c r="F7995" s="893" t="str">
        <f t="array" aca="1" ref="F7995" ca="1">IF(G7995&lt;&gt;"",INDIRECT("'"&amp;G7995&amp;"'!"&amp;H7995),"")</f>
        <v/>
      </c>
      <c r="G7995" s="893"/>
      <c r="H7995" s="893"/>
      <c r="I7995" s="920"/>
      <c r="J7995" s="920"/>
      <c r="K7995" s="920"/>
      <c r="L7995" s="920"/>
      <c r="M7995" s="920"/>
      <c r="N7995" s="920"/>
      <c r="S7995" s="919"/>
    </row>
    <row r="7996" spans="1:19" ht="12.75" customHeight="1" x14ac:dyDescent="0.15">
      <c r="A7996" s="914">
        <v>7991</v>
      </c>
      <c r="B7996" s="919"/>
      <c r="C7996" s="920"/>
      <c r="D7996" s="920"/>
      <c r="E7996" s="893" t="b">
        <f t="shared" ca="1" si="312"/>
        <v>1</v>
      </c>
      <c r="F7996" s="893" t="str">
        <f t="array" aca="1" ref="F7996" ca="1">IF(G7996&lt;&gt;"",INDIRECT("'"&amp;G7996&amp;"'!"&amp;H7996),"")</f>
        <v/>
      </c>
      <c r="G7996" s="893"/>
      <c r="H7996" s="893"/>
      <c r="I7996" s="920"/>
      <c r="J7996" s="920"/>
      <c r="K7996" s="920"/>
      <c r="L7996" s="920"/>
      <c r="M7996" s="920"/>
      <c r="N7996" s="920"/>
      <c r="S7996" s="919"/>
    </row>
    <row r="7997" spans="1:19" ht="12.75" customHeight="1" x14ac:dyDescent="0.15">
      <c r="A7997" s="914">
        <v>7992</v>
      </c>
      <c r="B7997" s="919"/>
      <c r="C7997" s="920"/>
      <c r="D7997" s="920"/>
      <c r="E7997" s="893" t="b">
        <f t="shared" ca="1" si="312"/>
        <v>1</v>
      </c>
      <c r="F7997" s="893" t="str">
        <f t="array" aca="1" ref="F7997" ca="1">IF(G7997&lt;&gt;"",INDIRECT("'"&amp;G7997&amp;"'!"&amp;H7997),"")</f>
        <v/>
      </c>
      <c r="G7997" s="893"/>
      <c r="H7997" s="893"/>
      <c r="I7997" s="920"/>
      <c r="J7997" s="920"/>
      <c r="K7997" s="920"/>
      <c r="L7997" s="920"/>
      <c r="M7997" s="920"/>
      <c r="N7997" s="920"/>
      <c r="S7997" s="919"/>
    </row>
    <row r="7998" spans="1:19" ht="12.75" customHeight="1" x14ac:dyDescent="0.15">
      <c r="A7998" s="914">
        <v>7993</v>
      </c>
      <c r="B7998" s="919"/>
      <c r="C7998" s="920"/>
      <c r="D7998" s="920"/>
      <c r="E7998" s="893" t="b">
        <f t="shared" ca="1" si="312"/>
        <v>1</v>
      </c>
      <c r="F7998" s="893" t="str">
        <f t="array" aca="1" ref="F7998" ca="1">IF(G7998&lt;&gt;"",INDIRECT("'"&amp;G7998&amp;"'!"&amp;H7998),"")</f>
        <v/>
      </c>
      <c r="G7998" s="893"/>
      <c r="H7998" s="893"/>
      <c r="I7998" s="920"/>
      <c r="J7998" s="920"/>
      <c r="K7998" s="920"/>
      <c r="L7998" s="920"/>
      <c r="M7998" s="920"/>
      <c r="N7998" s="920"/>
      <c r="S7998" s="919"/>
    </row>
    <row r="7999" spans="1:19" ht="12.75" customHeight="1" x14ac:dyDescent="0.15">
      <c r="A7999" s="914">
        <v>7994</v>
      </c>
      <c r="B7999" s="919"/>
      <c r="C7999" s="920"/>
      <c r="D7999" s="920"/>
      <c r="E7999" s="893" t="b">
        <f t="shared" ca="1" si="312"/>
        <v>1</v>
      </c>
      <c r="F7999" s="893" t="str">
        <f t="array" aca="1" ref="F7999" ca="1">IF(G7999&lt;&gt;"",INDIRECT("'"&amp;G7999&amp;"'!"&amp;H7999),"")</f>
        <v/>
      </c>
      <c r="G7999" s="893"/>
      <c r="H7999" s="893"/>
      <c r="I7999" s="920"/>
      <c r="J7999" s="920"/>
      <c r="K7999" s="920"/>
      <c r="L7999" s="920"/>
      <c r="M7999" s="920"/>
      <c r="N7999" s="920"/>
      <c r="S7999" s="919"/>
    </row>
    <row r="8000" spans="1:19" ht="12.75" customHeight="1" x14ac:dyDescent="0.15">
      <c r="A8000" s="914">
        <v>7995</v>
      </c>
      <c r="B8000" s="919"/>
      <c r="C8000" s="920"/>
      <c r="D8000" s="920"/>
      <c r="E8000" s="893" t="b">
        <f t="shared" ca="1" si="312"/>
        <v>1</v>
      </c>
      <c r="F8000" s="893" t="str">
        <f t="array" aca="1" ref="F8000" ca="1">IF(G8000&lt;&gt;"",INDIRECT("'"&amp;G8000&amp;"'!"&amp;H8000),"")</f>
        <v/>
      </c>
      <c r="G8000" s="893"/>
      <c r="H8000" s="893"/>
      <c r="I8000" s="920"/>
      <c r="J8000" s="920"/>
      <c r="K8000" s="920"/>
      <c r="L8000" s="920"/>
      <c r="M8000" s="920"/>
      <c r="N8000" s="920"/>
      <c r="S8000" s="919"/>
    </row>
  </sheetData>
  <autoFilter ref="A1:L8000" xr:uid="{00000000-0009-0000-0000-000011000000}"/>
  <conditionalFormatting sqref="E1:E8000">
    <cfRule type="containsText" dxfId="2" priority="1" operator="containsText" text="FALSE">
      <formula>NOT(ISERROR(SEARCH(("FALSE"),(E1))))</formula>
    </cfRule>
  </conditionalFormatting>
  <conditionalFormatting sqref="J1">
    <cfRule type="containsText" dxfId="1" priority="2" operator="containsText" text="Problem">
      <formula>NOT(ISERROR(SEARCH(("Problem"),(J1))))</formula>
    </cfRule>
    <cfRule type="containsText" dxfId="0" priority="3" operator="containsText" text="Good">
      <formula>NOT(ISERROR(SEARCH(("Good"),(J1))))</formula>
    </cfRule>
  </conditionalFormatting>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FY23 Data for FY24 Plan</vt:lpstr>
      <vt:lpstr>EBF Spending Plan Data Table</vt:lpstr>
      <vt:lpstr>District Drop-down</vt:lpstr>
      <vt:lpstr>B24</vt:lpstr>
      <vt:lpstr>ChosenDistrict</vt:lpstr>
      <vt:lpstr>DashedRCDTHidden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DHemberger</dc:creator>
  <cp:lastModifiedBy>Brian Riegler</cp:lastModifiedBy>
  <dcterms:created xsi:type="dcterms:W3CDTF">2001-01-31T16:14:51Z</dcterms:created>
  <dcterms:modified xsi:type="dcterms:W3CDTF">2023-09-20T16:00:32Z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